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15.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spreadsheetml.comments+xml" PartName="/xl/comments6.xml"/>
  <Override ContentType="application/vnd.openxmlformats-officedocument.spreadsheetml.comments+xml" PartName="/xl/comments13.xml"/>
  <Override ContentType="application/vnd.openxmlformats-officedocument.spreadsheetml.comments+xml" PartName="/xl/comments4.xml"/>
  <Override ContentType="application/vnd.openxmlformats-officedocument.spreadsheetml.comments+xml" PartName="/xl/comments19.xml"/>
  <Override ContentType="application/vnd.openxmlformats-officedocument.spreadsheetml.comments+xml" PartName="/xl/comments2.xml"/>
  <Override ContentType="application/vnd.openxmlformats-officedocument.spreadsheetml.comments+xml" PartName="/xl/comments17.xml"/>
  <Override ContentType="application/vnd.openxmlformats-officedocument.spreadsheetml.comments+xml" PartName="/xl/comments8.xml"/>
  <Override ContentType="application/vnd.openxmlformats-officedocument.spreadsheetml.comments+xml" PartName="/xl/comments14.xml"/>
  <Override ContentType="application/vnd.openxmlformats-officedocument.spreadsheetml.comments+xml" PartName="/xl/comments11.xml"/>
  <Override ContentType="application/vnd.openxmlformats-officedocument.spreadsheetml.comments+xml" PartName="/xl/comments20.xml"/>
  <Override ContentType="application/vnd.openxmlformats-officedocument.spreadsheetml.comments+xml" PartName="/xl/comments12.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16.xml"/>
  <Override ContentType="application/vnd.openxmlformats-officedocument.spreadsheetml.comments+xml" PartName="/xl/comments3.xml"/>
  <Override ContentType="application/vnd.openxmlformats-officedocument.spreadsheetml.comments+xml" PartName="/xl/comments18.xml"/>
  <Override ContentType="application/vnd.openxmlformats-officedocument.drawingml.chart+xml" PartName="/xl/charts/chart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haracter" sheetId="1" r:id="rId4"/>
    <sheet state="visible" name="Accounts" sheetId="2" r:id="rId5"/>
    <sheet state="visible" name="Notes" sheetId="3" r:id="rId6"/>
    <sheet state="visible" name="Feats" sheetId="4" r:id="rId7"/>
    <sheet state="visible" name="Weapons" sheetId="5" r:id="rId8"/>
    <sheet state="visible" name="Alchemist" sheetId="6" r:id="rId9"/>
    <sheet state="visible" name="Blacksmith" sheetId="7" r:id="rId10"/>
    <sheet state="visible" name="Builder" sheetId="8" r:id="rId11"/>
    <sheet state="visible" name="Carpenter" sheetId="9" r:id="rId12"/>
    <sheet state="visible" name="Enchanter" sheetId="10" r:id="rId13"/>
    <sheet state="visible" name="Glassblower" sheetId="11" r:id="rId14"/>
    <sheet state="visible" name="Jeweler" sheetId="12" r:id="rId15"/>
    <sheet state="visible" name="Mechanic" sheetId="13" r:id="rId16"/>
    <sheet state="visible" name="Miner" sheetId="14" r:id="rId17"/>
    <sheet state="visible" name="Potter" sheetId="15" r:id="rId18"/>
    <sheet state="visible" name="Scribe" sheetId="16" r:id="rId19"/>
    <sheet state="visible" name="Tailor" sheetId="17" r:id="rId20"/>
    <sheet state="visible" name="Tanner" sheetId="18" r:id="rId21"/>
    <sheet state="visible" name="Clothes, Armor, Shields" sheetId="19" r:id="rId22"/>
    <sheet state="visible" name="Materials and tools" sheetId="20" r:id="rId23"/>
    <sheet state="visible" name="Travel, Food, Magic stuff" sheetId="21" r:id="rId24"/>
    <sheet state="visible" name="Professions and Combat Skills" sheetId="22" r:id="rId25"/>
    <sheet state="visible" name="Learn" sheetId="23" r:id="rId26"/>
    <sheet state="visible" name="Lists" sheetId="24" r:id="rId27"/>
    <sheet state="visible" name="Health &amp; Exp" sheetId="25" r:id="rId28"/>
    <sheet state="hidden" name="Attack rate" sheetId="26" r:id="rId29"/>
  </sheets>
  <definedNames>
    <definedName name="No_shield">'Clothes, Armor, Shields'!$AG$8:$AG$14</definedName>
    <definedName name="Gender">Lists!$J$60:$J$62</definedName>
    <definedName name="Chaos_magic">Lists!$W$24:$W$25</definedName>
    <definedName name="Polearms">Lists!$J$24:$J$28</definedName>
    <definedName name="Wooden_buckler">'Clothes, Armor, Shields'!$AB$8:$AB$14</definedName>
    <definedName name="Leg">Lists!$H$34:$H$37</definedName>
    <definedName name="Wood">Lists!$M$33:$M$39</definedName>
    <definedName name="Wooden_tower_shield">'Clothes, Armor, Shields'!$AF$8:$AF$14</definedName>
    <definedName name="Medium_shield">'Clothes, Armor, Shields'!$AC$8:$AC$13</definedName>
    <definedName name="Shields">Lists!$T$24:$T$25</definedName>
    <definedName name="Medium_metal_shield">'Clothes, Armor, Shields'!$AC$8:$AC$13</definedName>
    <definedName name="No_skill">Lists!$AA$24:$AA$25</definedName>
    <definedName name="Necromancy">Lists!$Z$24:$Z$25</definedName>
    <definedName name="Long_blades">Lists!$H$24:$H$28</definedName>
    <definedName name="Simple_clothes">'Clothes, Armor, Shields'!$Q$8:$Q$16</definedName>
    <definedName name="Firearms">Lists!$L$24:$L$28</definedName>
    <definedName name="Exotic_weapons">Lists!$K$24:$K$28</definedName>
    <definedName name="Blood_magic">Lists!$Y$24:$Y$25</definedName>
    <definedName name="Heavy_armor">'Clothes, Armor, Shields'!$V$8:$V$16</definedName>
    <definedName name="Attire_dress">'Clothes, Armor, Shields'!$S$8:$S$16</definedName>
    <definedName name="Crossbows">Lists!$N$24:$N$28</definedName>
    <definedName name="Light_armor">'Clothes, Armor, Shields'!$T$8:$T$16</definedName>
    <definedName name="Metal_buckler">'Clothes, Armor, Shields'!$AA$8:$AA$13</definedName>
    <definedName name="Axes_and_blunt_weapons">Lists!$I$24:$I$28</definedName>
    <definedName name="Medium_armor">'Clothes, Armor, Shields'!$U$8:$U$16</definedName>
    <definedName name="WoodMetal">Lists!$N$33:$N$46</definedName>
    <definedName name="Metal">Lists!$L$33:$L$39</definedName>
    <definedName name="Unarmed_combat">Lists!$P$24:$P$28</definedName>
    <definedName name="Tower_shield">'Clothes, Armor, Shields'!$AE$8:$AE$13</definedName>
    <definedName name="Spell">Lists!$S$24:$S$28</definedName>
    <definedName name="Medium_wooden_shield">'Clothes, Armor, Shields'!$AD$8:$AD$14</definedName>
    <definedName name="Bows">Lists!$O$24:$O$28</definedName>
    <definedName name="Arcane_magic">Lists!$U$24:$U$25</definedName>
    <definedName name="Improvised_combat">Lists!$R$24:$R$28</definedName>
    <definedName name="Throwing_weapons">Lists!$M$24:$M$28</definedName>
    <definedName name="Water_magic">Lists!$X$24:$X$25</definedName>
    <definedName name="Wrestling">Lists!$Q$24:$Q$28</definedName>
    <definedName name="No_clothes">'Clothes, Armor, Shields'!$W$8:$W$16</definedName>
    <definedName name="Fist">Lists!$G$34:$G$37</definedName>
    <definedName name="Subject_of_study">'Professions and Combat Skills'!$E$6:$E$63</definedName>
    <definedName name="Warm_clothes">'Clothes, Armor, Shields'!$R$8:$R$16</definedName>
    <definedName name="Creature_combat_skill">Lists!$S$24:$S$25</definedName>
    <definedName name="Short_blades">Lists!$G$24:$G$28</definedName>
    <definedName name="Morale">Lists!$G$46:$Q$46</definedName>
    <definedName name="Metal_tower_shield">'Clothes, Armor, Shields'!$AE$8:$AE$13</definedName>
    <definedName name="Fire_magic">Lists!$V$24:$V$25</definedName>
    <definedName hidden="1" localSheetId="0" name="_xlnm._FilterDatabase">Character!$K$84:$L$113</definedName>
  </definedNames>
  <calcPr/>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B4">
      <text>
        <t xml:space="preserve">The game time determines where the character is located relative to other game characters - in the past, future or present.</t>
      </text>
    </comment>
    <comment authorId="0" ref="L5">
      <text>
        <t xml:space="preserve">Level     Required experience
2                            20
3                            60
4                           120
5                           200
6                           300
7                           420
8                           560
9                           720
10                         900
11                        1100
12                        1320</t>
      </text>
    </comment>
    <comment authorId="0" ref="M6">
      <text>
        <t xml:space="preserve">Check the box if the profession has been practiced during the current level.</t>
      </text>
    </comment>
    <comment authorId="0" ref="C10">
      <text>
        <t xml:space="preserve">Strength increases melee damage and damage with thrown weapons, as well as increasing resistance and adding some health.</t>
      </text>
    </comment>
    <comment authorId="0" ref="K10">
      <text>
        <t xml:space="preserve">The maximum morale is equal to the minimum attribute, excluding unimportant attributes. Important attributes are marked with a checkmark on the left, unimportant ones are not marked.</t>
      </text>
    </comment>
    <comment authorId="0" ref="C11">
      <text>
        <t xml:space="preserve">Every two points in Dexterity increases the character's accuracy, including accuracy with projectile-type spells.</t>
      </text>
    </comment>
    <comment authorId="0" ref="C12">
      <text>
        <t xml:space="preserve">Endurance significantly increases the character's health and increases their concentration. Some feats can be used more often with high Endurance.</t>
      </text>
    </comment>
    <comment authorId="0" ref="L12">
      <text>
        <t xml:space="preserve">Morale - Chance of Success
5              85%
4              80%
3              70%
2              60%
1              50%
0              30%
-1             20%
-2             10%
-3              5%</t>
      </text>
    </comment>
    <comment authorId="0" ref="C13">
      <text>
        <t xml:space="preserve">Agility increases a character's dodge, making them a more difficult target for enemy attacks. Armor can limit effective Agility dodge.</t>
      </text>
    </comment>
    <comment authorId="0" ref="C14">
      <text>
        <t xml:space="preserve">Quickness increases your action speed (including attack speed and spell casting speed) and maximum running speed.</t>
      </text>
    </comment>
    <comment authorId="0" ref="K14">
      <text>
        <t xml:space="preserve">The starting running speed is always 1 m/s lower than the maximum running speed.</t>
      </text>
    </comment>
    <comment authorId="0" ref="C15">
      <text>
        <t xml:space="preserve">The ability to come up with new ideas. Characters 10% need less mana to cast spells if their CRE is at least 5. Effect grows along with every two points of CRE.</t>
      </text>
    </comment>
    <comment authorId="0" ref="K15">
      <text>
        <t xml:space="preserve">The maximum running speed depends on the race, the armor worn, the presence of a tower shield, and Quickness. Every 5 points of Quickness gives +1 to your maximum running speed (MRS).</t>
      </text>
    </comment>
    <comment authorId="0" ref="C16">
      <text>
        <t xml:space="preserve">Common sense, reflection, and memory. Each point of CON increases the maximum mana pool by 20 points and grants 1 point of Concentration.</t>
      </text>
    </comment>
    <comment authorId="0" ref="K16">
      <text>
        <t xml:space="preserve">A character spends 5% less mana to cast spells if their Creativity is 5. For every subsequent 2 points of Creativity, the discount increases by another 5%.</t>
      </text>
    </comment>
    <comment authorId="0" ref="C17">
      <text>
        <t xml:space="preserve">Intelligence impacts the number of starting professions. In addition, it affects the maximum number of professions that could can be similarly increased at level up. Each INT point increases maximum mana pool by 10 points.</t>
      </text>
    </comment>
    <comment authorId="0" ref="K17">
      <text>
        <t xml:space="preserve">If in one second of spellcasting a character takes damage to one of their body parts that surpasses their Concentration value, spellcasting is interrupted, and, respectively, the mana is wasted.</t>
      </text>
    </comment>
    <comment authorId="0" ref="C18">
      <text>
        <t xml:space="preserve">Confidence, religious zeal, piety, and devotion to deity. Each point of Faith grants +1 devotion point (DP). Faith increases the chances of a god saving the character from a deadly attack (an attack that lowers the HP in a body part to zero or below).</t>
      </text>
    </comment>
    <comment authorId="0" ref="K18">
      <text>
        <t xml:space="preserve">Maximum number of professions to enhance when character levels up. Affected by Intelligence.</t>
      </text>
    </comment>
    <comment authorId="0" ref="C19">
      <text>
        <t xml:space="preserve">A silver tongue, the ability to joke, intimidate and tempt, knowledge of public order, etiquette, and oratory. Persuasion.</t>
      </text>
    </comment>
    <comment authorId="0" ref="K19">
      <text>
        <t xml:space="preserve">The chance that a deity will save a character from a blow that would cause him to lose consciousness. Affected by Faith.</t>
      </text>
    </comment>
    <comment authorId="0" ref="C20">
      <text>
        <t xml:space="preserve">Сomprehension of actions and surroundings, their primary senses, and emotional capacity to feel anger, love, passion, joy. Each Perception point adds 5 mana points (maximum, not current) and 4 mana regeneration points per rest.</t>
      </text>
    </comment>
    <comment authorId="0" ref="K20">
      <text>
        <t xml:space="preserve">The character's appearance depends on physiological characteristics, physical fitness, hairstyle, cleanliness and clothing.</t>
      </text>
    </comment>
    <comment authorId="0" ref="K21">
      <text>
        <t xml:space="preserve">Resistance depends on race, unarmed combat skill, wrestling skill and Strength. When resisting force moves (including grappling), you must roll 1d4+Resistance.</t>
      </text>
    </comment>
    <comment authorId="0" ref="K27">
      <text>
        <t xml:space="preserve">Worshiping one of the deities represented in the setting might provide a bonus to health (at the discretion of the Master). The higher the character's devotion (devotion points), the higher the bonus.</t>
      </text>
    </comment>
    <comment authorId="0" ref="C30">
      <text>
        <t xml:space="preserve">A character can restore mana during rest no more than once every 24 hours.</t>
      </text>
    </comment>
    <comment authorId="0" ref="K32">
      <text>
        <t xml:space="preserve">In order for the attack weapon to be in the dropdown list on the right, you need to indicate it in cell range U45-U50 (available weapons).</t>
      </text>
    </comment>
    <comment authorId="0" ref="K33">
      <text>
        <t xml:space="preserve">Minimum attributes to use the selected weapon.</t>
      </text>
    </comment>
    <comment authorId="0" ref="C38">
      <text>
        <t xml:space="preserve">If the above clothing or armor covers all parts of the body (set) - check the box on the right. If not, uncheck the box on the right. To indicate the item of clothing/armor worn on each body part, use the table on line 126 on this page.</t>
      </text>
    </comment>
    <comment authorId="0" ref="W44">
      <text>
        <t xml:space="preserve">Weapons (incl. fists and legs) and shields</t>
      </text>
    </comment>
    <comment authorId="0" ref="K45">
      <text>
        <t xml:space="preserve">Some weapons are more accurate, some are less.</t>
      </text>
    </comment>
    <comment authorId="0" ref="K46">
      <text>
        <t xml:space="preserve">Each level of combat skill gives +1 to accuracy.</t>
      </text>
    </comment>
    <comment authorId="0" ref="K47">
      <text>
        <t xml:space="preserve">Some types of weapons are used by representatives of relevant professions. The second level profession gives +1 to accuracy with such weapons. A list of professions and corresponding “professional” weapons is presented in the “Professions and Combat Skills” tab.</t>
      </text>
    </comment>
    <comment authorId="0" ref="K48">
      <text>
        <t xml:space="preserve">Every 2 points in Dexterity gives +1 accuracy.</t>
      </text>
    </comment>
    <comment authorId="0" ref="K49">
      <text>
        <t xml:space="preserve">Worshiping one of the deities represented in the setting might provide a bonus to accuracy (at the discretion of the Master). The higher the character's devotion (devotion points), the higher the bonus.</t>
      </text>
    </comment>
    <comment authorId="0" ref="C50">
      <text>
        <t xml:space="preserve">Effective Agility dodge is always decreased to the number on the right. If it is said "No limit" than Agility dodge is not affected.</t>
      </text>
    </comment>
    <comment authorId="0" ref="K55">
      <text>
        <t xml:space="preserve">Range threshold above which there is a penalty to accuracy (-4)</t>
      </text>
    </comment>
    <comment authorId="0" ref="K58">
      <text>
        <t xml:space="preserve">A weapon is able to penetrate (ignore) X points of the target’s physical armor. X value is indicated to the right. If the target has no physical armor, this feature is useless.
</t>
      </text>
    </comment>
    <comment authorId="0" ref="K60">
      <text>
        <t xml:space="preserve">WC - Weapon category</t>
      </text>
    </comment>
    <comment authorId="0" ref="K73">
      <text>
        <t xml:space="preserve">Worshiping one of the deities represented in the setting might provide a bonus to damage (at the discretion of the Master). The higher the character's devotion (devotion points), the higher the bonus.</t>
      </text>
    </comment>
    <comment authorId="0" ref="K74">
      <text>
        <t xml:space="preserve">Strength bonus calculation:
A) For throwing and one-handed melee weapons: STR/(5/WC)
B) For two-handed melee weapons: STR/(4/WC)
C) For Improvised Combat:
Sharp blow: STR/4
Quick blow: STR/3.5
Regular blow: STR/3
Strong blow: STR/2.5
Mighty blow: STR/2
STR - Character`s Strength
WC - Weapon Category</t>
      </text>
    </comment>
    <comment authorId="0" ref="K75">
      <text>
        <t xml:space="preserve">Applies only to weapons of the first weapon category (original attack speed 1). Every 5 points of Quickness increase damage by 1 point.</t>
      </text>
    </comment>
    <comment authorId="0" ref="K76">
      <text>
        <t xml:space="preserve">Only for Improvised Combat:
Sharp blow: CRE/4
Quick blow: CRE/3.5
Regular blow: CRE/3
Strong blow: CRE/2.5
Mighty blow: CRE/2</t>
      </text>
    </comment>
  </commentList>
</comments>
</file>

<file path=xl/comments10.xml><?xml version="1.0" encoding="utf-8"?>
<comments xmlns:r="http://schemas.openxmlformats.org/officeDocument/2006/relationships" xmlns="http://schemas.openxmlformats.org/spreadsheetml/2006/main" xmlns:xr="http://schemas.microsoft.com/office/spreadsheetml/2014/revision">
  <authors>
    <author/>
  </authors>
  <commentList>
    <comment authorId="0" ref="B14">
      <text>
        <t xml:space="preserve">Market price in silver coins. The quick sale price can be half that.</t>
      </text>
    </comment>
    <comment authorId="0" ref="B18">
      <text>
        <t xml:space="preserve">Making parts for metal weapons requires high temperatures. Depending on the fuel chosen, the Mechanic can achieve the required temperature to heat the metal to the point where it can be shaped into the desired form.
If the metal has just been smelted from ore, the Mechanic can immediately begin making parts for the weapon while the metal is still hot. This will save on fuel. In this case, the cost of weapons is lower.</t>
      </text>
    </comment>
    <comment authorId="0" ref="B25">
      <text>
        <t xml:space="preserve">To make a firearm, you need to make a successful Mechanic roll. The result of the roll must be equal to or higher than the difficulty shown to the right. If the Mechanic roll fails, the character spends 20% of the time working and will have to melt down the metal portion of the failed firearm to recover the materials used. In case of a critical success (20 on the die), the firearm becomes one step higher in quality.</t>
      </text>
    </comment>
    <comment authorId="0" ref="B32">
      <text>
        <t xml:space="preserve">If the Mechanic's roll is below the stated difficulty of making a good quality weapon, but is high enough for a standard quality weapon, the character may end up finishing the job, ending up with a weapon of lower quality than they originally intended.</t>
      </text>
    </comment>
    <comment authorId="0" ref="B39">
      <text>
        <t xml:space="preserve">If the Mechanic's roll is below the stated difficulty of making a weapon of excellent quality, but sufficient for a weapon of good/standard quality, the character may end up finishing the job, ending up with a weapon of lower quality than they originally intended.</t>
      </text>
    </comment>
    <comment authorId="0" ref="B46">
      <text>
        <t xml:space="preserve">If the Mechanic's roll is below the stated difficulty of making a weapon of excellent quality, but sufficient for a weapon of excellent/good/standard quality, the character may end up finishing the job, ending up with a weapon of lower quality than they originally intended.</t>
      </text>
    </comment>
    <comment authorId="0" ref="B52">
      <text>
        <t xml:space="preserve">Market price in silver coins. The quick sale price can be half that.</t>
      </text>
    </comment>
    <comment authorId="0" ref="B56">
      <text>
        <t xml:space="preserve">Manufacturing the components for a metal trap requires high temperatures. Depending on the fuel chosen, the Mechanic can achieve the required temperature to heat the metal to the point where it can be shaped into the desired form.
In case the metal has just been smelted from ore, the Mechanic can immediately begin making the components for the trap while the material is still hot. This will save on fuel. In this case, the cost of the trap is lower.</t>
      </text>
    </comment>
    <comment authorId="0" ref="B63">
      <text>
        <t xml:space="preserve">To make a trap you need to make a successful Mechanic roll. The result of the roll must be equal to or higher than the difficulty shown to the right. If the Mechanic roll fails, the character spends 20% of the time working and will have to melt down the metal part of the failed trap to return the materials used. In case of a critical success (20 on the die), the trap becomes one step better in quality.</t>
      </text>
    </comment>
    <comment authorId="0" ref="B70">
      <text>
        <t xml:space="preserve">If the Mechanic's roll is below the stated difficulty for making a good quality trap, but is high enough for a standard quality trap, the character may end up finishing the job, ending up with a weapon of lower quality than he originally intended.</t>
      </text>
    </comment>
    <comment authorId="0" ref="B77">
      <text>
        <t xml:space="preserve">Market price in silver coins. The quick sale price can be half that.</t>
      </text>
    </comment>
    <comment authorId="0" ref="B83">
      <text>
        <t xml:space="preserve">Making bomb components requires high temperatures. Depending on the fuel chosen, the Mechanic can achieve the required temperature to heat the metal to the point where it can be shaped into the desired form.
If the metal has just been smelted from ore, the Mechanic can immediately begin making components for the bomb while the material is still hot. This will save on fuel. In this case, the cost of the bomb is lower.</t>
      </text>
    </comment>
    <comment authorId="0" ref="B90">
      <text>
        <t xml:space="preserve">To make a bomb you need to make a successful Mechanic roll. The result of the roll must be equal to or higher than the difficulty shown to the right. If the Mechanic roll fails, the character spends 20% of the time working and will have to melt down the metal portion of the failed item to return the materials used. In case of a critical success (20 on the die), the bomb becomes one step higher in quality.</t>
      </text>
    </comment>
    <comment authorId="0" ref="B97">
      <text>
        <t xml:space="preserve">If the Mechanic's roll is below the stated difficulty of making a good quality bomb, but is high enough for a standard quality bomb, the character may end up finishing the job, ending up with a lower quality weapon than they originally intended.</t>
      </text>
    </comment>
    <comment authorId="0" ref="B104">
      <text>
        <t xml:space="preserve">If the Mechanic's roll is below the stated difficulty for making a bomb of excellent quality, but is sufficient for a bomb of standard/good quality, the character may finish the job completely, resulting in a bomb of lower quality than they originally intended.</t>
      </text>
    </comment>
    <comment authorId="0" ref="B119">
      <text>
        <t xml:space="preserve">Market price in silver coins. The quick sale price can be half that.</t>
      </text>
    </comment>
    <comment authorId="0" ref="B125">
      <text>
        <t xml:space="preserve">Making metal parts for a crossbow requires high temperatures. Depending on the fuel chosen, the Mechanic can achieve the required temperature to heat the metal to the point where it can be shaped into the desired form.
If the metal has just been smelted from ore, the Mechanic can immediately begin making parts for the crossbow while the metal is still hot. This will save on fuel. In this case, the cost of the crossbow is lower.</t>
      </text>
    </comment>
    <comment authorId="0" ref="B132">
      <text>
        <t xml:space="preserve">To make a crossbow, you need to make rolls on the Carpenter and Mechanic, and add up the results of the rolls. To succeed, the sum of the rolls must be equal to or higher than the difficulty indicated on the right. If the roll fails, the character spends 20% of the time working and permanently loses half of the wood materials, and the metal parts will need to be smelted to recover the materials. In case of a critical success (20 on one die and above 10 on the second), the crossbow becomes one step better in quality.</t>
      </text>
    </comment>
    <comment authorId="0" ref="B140">
      <text>
        <t xml:space="preserve">If the sum of the Carpenter and Mechanic rolls is below the stated difficulty of making a good quality crossbow, but sufficient for a standard quality crossbow, the character may end up finishing the job, resulting in a lower quality crossbow than they originally intended.</t>
      </text>
    </comment>
    <comment authorId="0" ref="B148">
      <text>
        <t xml:space="preserve">If the sum of the Carpenter and Mechanic rolls is below the stated difficulty of making a crossbow of excellent quality, but sufficient for a crossbow of good/standard quality, the character may finish the job completely, resulting in a crossbow of lower quality than they originally intended.</t>
      </text>
    </comment>
  </commentList>
</comments>
</file>

<file path=xl/comments11.xml><?xml version="1.0" encoding="utf-8"?>
<comments xmlns:r="http://schemas.openxmlformats.org/officeDocument/2006/relationships" xmlns="http://schemas.openxmlformats.org/spreadsheetml/2006/main" xmlns:xr="http://schemas.microsoft.com/office/spreadsheetml/2014/revision">
  <authors>
    <author/>
  </authors>
  <commentList>
    <comment authorId="0" ref="C8">
      <text>
        <t xml:space="preserve">On a critical success (20 on the die), the character finds the gem indicated on the right. On a critical failure (1 on the die), the character's work tools lose 50% of their maximum durability. If the tools are not repaired by the blacksmith, then the next time they fail critically they will break completely, beyond repair.</t>
      </text>
    </comment>
    <comment authorId="0" ref="D8">
      <text>
        <t xml:space="preserve">Include mining tools like pickaxe and smelting tools.</t>
      </text>
    </comment>
    <comment authorId="0" ref="H8">
      <text>
        <t xml:space="preserve">The gem can be any of the stones specified for the current level of the Miner and levels below. For example, Miner level 3 rolls 20 on die. With a 1/8 probability it will be jasper, onyx, obsidian, agate, opal, rhodonite, amber or malachite.</t>
      </text>
    </comment>
    <comment authorId="0" ref="B39">
      <text>
        <t xml:space="preserve">Market price in silver coins. The quick sale price can be half that.</t>
      </text>
    </comment>
    <comment authorId="0" ref="B47">
      <text>
        <t xml:space="preserve">To give the stone the desired shape, you need to make a successful Miner roll. The result of the roll must be equal to or higher than the difficulty shown to the right. If the Miner roll fails, the character spends 20% of the time on hewing and loses material (the stone splits).</t>
      </text>
    </comment>
    <comment authorId="0" ref="B50">
      <text>
        <t xml:space="preserve">Market price in silver coins. The quick sale price can be half that.</t>
      </text>
    </comment>
    <comment authorId="0" ref="B53">
      <text>
        <t xml:space="preserve">The molten metal will trickle down into a “bloom,” which is a glob of hot metal that is plucked out with tongs when the ore is heated in the furnace. In addition to the desired metal, a by-product is also produced, termed slag. Slag is an impurity extracted from the metal ore itself.</t>
      </text>
    </comment>
    <comment authorId="0" ref="B57">
      <text>
        <t xml:space="preserve">To smelt a metal bar, you need to make a successful Miner roll. The result of the roll must be equal to or higher than the difficulty shown to the right. If the Miner roll fails, the character spends 20% of the time smelting and must re-collect and smelt the metal again.</t>
      </text>
    </comment>
    <comment authorId="0" ref="B60">
      <text>
        <t xml:space="preserve">Smelting metal ingots requires high temperatures. Depending on the fuel chosen, the Miner can achieve the required temperature to smelt the appropriate metal.</t>
      </text>
    </comment>
    <comment authorId="0" ref="D64">
      <text>
        <t xml:space="preserve">To make steel, you need to have the Miner and Alchemist professions at the same time, or gather representatives of these professions together.</t>
      </text>
    </comment>
    <comment authorId="0" ref="E64">
      <text>
        <t xml:space="preserve">Wootz steel is created directly in the process of creating the product. It is not stored in bullion. To make a product from wootz steel, you need to have the professions of Miner, Alchemist and Blacksmith at the same time, or gather representatives of these professions together.</t>
      </text>
    </comment>
    <comment authorId="0" ref="B65">
      <text>
        <t xml:space="preserve">Market price in silver coins. The quick sale price can be half that.</t>
      </text>
    </comment>
    <comment authorId="0" ref="B75">
      <text>
        <t xml:space="preserve">To smelt a bronze ingot, you need to make a successful Miner roll. The result of the roll must be equal to or higher than the difficulty shown to the right. If the Miner roll fails, the character spends 20% of the time smelting and must re-collect and smelt the metal again.</t>
      </text>
    </comment>
    <comment authorId="0" ref="B77">
      <text>
        <t xml:space="preserve">To make a steel ingot (or wootz steel product), you need to make Miner and Alchemist rolls, and add up the results. The sum of the results must be equal to or greater than the difficulty shown on the right. If unsuccessful, the character spends 20% of the time smelting and lose materials. In case of critical success (20 on one die and above 10 on the second), the ingot is made twice faster.</t>
      </text>
    </comment>
  </commentList>
</comments>
</file>

<file path=xl/comments12.xml><?xml version="1.0" encoding="utf-8"?>
<comments xmlns:r="http://schemas.openxmlformats.org/officeDocument/2006/relationships" xmlns="http://schemas.openxmlformats.org/spreadsheetml/2006/main" xmlns:xr="http://schemas.microsoft.com/office/spreadsheetml/2014/revision">
  <authors>
    <author/>
  </authors>
  <commentList>
    <comment authorId="0" ref="B2">
      <text>
        <t xml:space="preserve">Any pottery must first be sculpted from raw clay or porcelain and then fired in a kiln (furnace).</t>
      </text>
    </comment>
    <comment authorId="0" ref="F5">
      <text>
        <t xml:space="preserve">The mold for the bricks can be made by a Carpenter or a Blacksmith</t>
      </text>
    </comment>
    <comment authorId="0" ref="H5">
      <text>
        <t xml:space="preserve">The mold for the shingle can be made by a Carpenter or a Blacksmith</t>
      </text>
    </comment>
    <comment authorId="0" ref="B6">
      <text>
        <t xml:space="preserve">A good quality plate can be enchanted and a special ritual can be performed that restores mana. Details in the "Enchantment" tab.</t>
      </text>
    </comment>
    <comment authorId="0" ref="H6">
      <text>
        <t xml:space="preserve">Enough to make a roof</t>
      </text>
    </comment>
    <comment authorId="0" ref="I6">
      <text>
        <t xml:space="preserve">Enough to make a roof</t>
      </text>
    </comment>
    <comment authorId="0" ref="B8">
      <text>
        <t xml:space="preserve">Market price in silver coins. The quick sale price can be half that.</t>
      </text>
    </comment>
    <comment authorId="0" ref="B12">
      <text>
        <t xml:space="preserve">Firing clay requires high temperatures. Depending on the fuel chosen, the Potter can achieve the required temperature to create pottery.</t>
      </text>
    </comment>
    <comment authorId="0" ref="B15">
      <text>
        <t xml:space="preserve">The production time only includes the active time when the Potter's labor is required. Firing time is not included in this value.</t>
      </text>
    </comment>
    <comment authorId="0" ref="B18">
      <text>
        <t xml:space="preserve">To make a plate or mug you need to make a successful Potter roll. The result of the roll must be equal to or higher than the difficulty shown to the right. If the potter fails the roll, the character spends 20% of the crafting time and will have to grind the failed product to return the materials used. In case of a critical success (20 on the die), the plate or mug is of good quality, not standard.</t>
      </text>
    </comment>
    <comment authorId="0" ref="B24">
      <text>
        <t xml:space="preserve">If the Potter roll is below the stated difficulty for making a good quality plate or mug, but is high enough for a standard quality plate or mug, the character may finish the job completely, resulting in a plate or mug of lower quality than they originally intended.</t>
      </text>
    </comment>
    <comment authorId="0" ref="B29">
      <text>
        <t xml:space="preserve">The golem obeys only its creator and cannot be sold. The price is indicated to take into account the cost price.</t>
      </text>
    </comment>
    <comment authorId="0" ref="B33">
      <text>
        <t xml:space="preserve">Firing clay requires high temperatures. Depending on the fuel chosen, the Potter can achieve the required temperature to create pottery.</t>
      </text>
    </comment>
    <comment authorId="0" ref="B40">
      <text>
        <t xml:space="preserve">To make a golem, you need to make Potter and Enchanter rolls, and add up the results. The sum of the results must be equal to or greater than the difficulty shown on the right. If unsuccessful, the character spends 20% of the crafting time and will have to grind the failed golem to return the materials used. In case of a critical success (20 on one die and above 10 on the second), the golem turns out to be one quality category higher.</t>
      </text>
    </comment>
    <comment authorId="0" ref="B47">
      <text>
        <t xml:space="preserve">If the sum of the Potter and Enchanter rolls is below the stated difficulty of making a good quality golem, but is sufficient for a standard quality golem, the character may end up finishing the job, resulting in a lower quality golem than they originally intended.</t>
      </text>
    </comment>
    <comment authorId="0" ref="B54">
      <text>
        <t xml:space="preserve">If the sum of the Potter and Enchanter rolls is below the stated difficulty of making an excellent quality golem, but is sufficient for a standard/good quality golem, the character may end up finishing the job, resulting in a lower quality golem than they originally intended.</t>
      </text>
    </comment>
    <comment authorId="0" ref="B59">
      <text>
        <t xml:space="preserve">The doll obeys only its creator, it cannot be sold. The price is indicated to take into account the cost price.</t>
      </text>
    </comment>
    <comment authorId="0" ref="B63">
      <text>
        <t xml:space="preserve">Firing clay requires high temperatures. Depending on the fuel chosen, the Potter can achieve the required temperature to create pottery.</t>
      </text>
    </comment>
    <comment authorId="0" ref="B70">
      <text>
        <t xml:space="preserve">To make a living doll, you need to make Potter and Enchanter rolls, and add up the results. The sum of the results must be equal to or greater than the difficulty shown on the right. If unsuccessful, the character spends 20% of the crafting time and will have to grind the failed doll to return the materials used. In case of critical success (20 on one die and above 10 on the second), the doll turns out to be one quality category higher.</t>
      </text>
    </comment>
    <comment authorId="0" ref="B77">
      <text>
        <t xml:space="preserve">If the sum of the Potter and Enchanter rolls is below the stated difficulty of making a good quality doll, but is sufficient for a standard quality doll, the character may finish the job to completion, resulting in a lower quality doll than they originally intended.</t>
      </text>
    </comment>
    <comment authorId="0" ref="B84">
      <text>
        <t xml:space="preserve">If the sum of the Potter and Enchanter rolls is below the stated difficulty for making a doll of excellent quality, but is sufficient for a standard/good quality doll, the character may finish the job completely, resulting in a doll of lower quality than they originally intended.</t>
      </text>
    </comment>
    <comment authorId="0" ref="B89">
      <text>
        <t xml:space="preserve">The golem obeys only its creator and cannot be sold. The price is indicated to take into account the cost price.</t>
      </text>
    </comment>
    <comment authorId="0" ref="B93">
      <text>
        <t xml:space="preserve">Firing clay requires high temperatures. Depending on the fuel chosen, the Potter can achieve the required temperature to create pottery.</t>
      </text>
    </comment>
    <comment authorId="0" ref="B100">
      <text>
        <t xml:space="preserve">To make a golem, you need to make Potter and Enchanter rolls, and add up the results of the rolls. The sum of the results must be equal to or greater than the difficulty shown on the right. If unsuccessful, the character spends 20% of the crafting time and will have to grind the failed golem to return the materials used. In case of a critical success (20 on one die and above 10 on the second), the golem turns out to be one quality category higher.</t>
      </text>
    </comment>
    <comment authorId="0" ref="B107">
      <text>
        <t xml:space="preserve">If the sum of the Potter and Enchanter rolls is below the stated difficulty of making a good quality golem, but is sufficient for a standard quality golem, the character may end up finishing the job, resulting in a lower quality golem than they originally intended.</t>
      </text>
    </comment>
    <comment authorId="0" ref="B114">
      <text>
        <t xml:space="preserve">If the sum of the Potter and Enchanter rolls is below the stated difficulty of making an excellent quality golem, but is sufficient for a standard/good quality golem, the character may end up finishing the job, resulting in a lower quality golem than they originally intended.</t>
      </text>
    </comment>
  </commentList>
</comments>
</file>

<file path=xl/comments13.xml><?xml version="1.0" encoding="utf-8"?>
<comments xmlns:r="http://schemas.openxmlformats.org/officeDocument/2006/relationships" xmlns="http://schemas.openxmlformats.org/spreadsheetml/2006/main" xmlns:xr="http://schemas.microsoft.com/office/spreadsheetml/2014/revision">
  <authors>
    <author/>
  </authors>
  <commentList>
    <comment authorId="0" ref="C6">
      <text>
        <t xml:space="preserve">The scribe can write on parchment or paper the words needed to cast the spell.
Next, a character with the "Scribe scroll" feat can infuse magic into the inscribed scrolls so that anyone can use them. More information about this in the "Enchantment" tab (table below).</t>
      </text>
    </comment>
    <comment authorId="0" ref="F8">
      <text>
        <t xml:space="preserve">You can change the category of a spell in the "Enchantment" tab.</t>
      </text>
    </comment>
    <comment authorId="0" ref="C11">
      <text>
        <t xml:space="preserve">Market price in silver coins. The quick sale price can be half that.</t>
      </text>
    </comment>
    <comment authorId="0" ref="C16">
      <text>
        <t xml:space="preserve">Labor intensity per level of spell</t>
      </text>
    </comment>
    <comment authorId="0" ref="C21">
      <text>
        <t xml:space="preserve">Market price in silver coins. The quick sale price can be half that.</t>
      </text>
    </comment>
    <comment authorId="0" ref="C24">
      <text>
        <t xml:space="preserve">Labor intensity per level of spell</t>
      </text>
    </comment>
    <comment authorId="0" ref="C29">
      <text>
        <t xml:space="preserve">Market price in silver coins. The quick sale price can be half that.</t>
      </text>
    </comment>
    <comment authorId="0" ref="C32">
      <text>
        <t xml:space="preserve">Labor intensity per level of spell</t>
      </text>
    </comment>
    <comment authorId="0" ref="C41">
      <text>
        <t xml:space="preserve">This could also be a textbook for learning the basics of a profession. Professions that can be learned thanks to the textbook are marked with one in the “Professions” tab in column Q.
Market price in silver coins. The quick sale price can be half that.</t>
      </text>
    </comment>
    <comment authorId="0" ref="C46">
      <text>
        <t xml:space="preserve">Labor intensity per book complexity level</t>
      </text>
    </comment>
    <comment authorId="0" ref="C51">
      <text>
        <t xml:space="preserve">Market price in silver coins. The quick sale price can be half that.</t>
      </text>
    </comment>
    <comment authorId="0" ref="C54">
      <text>
        <t xml:space="preserve">Labor intensity per book complexity level</t>
      </text>
    </comment>
  </commentList>
</comments>
</file>

<file path=xl/comments14.xml><?xml version="1.0" encoding="utf-8"?>
<comments xmlns:r="http://schemas.openxmlformats.org/officeDocument/2006/relationships" xmlns="http://schemas.openxmlformats.org/spreadsheetml/2006/main" xmlns:xr="http://schemas.microsoft.com/office/spreadsheetml/2014/revision">
  <authors>
    <author/>
  </authors>
  <commentList>
    <comment authorId="0" ref="B11">
      <text>
        <t xml:space="preserve">Market price in silver coins. The quick sale price can be half that.</t>
      </text>
    </comment>
    <comment authorId="0" ref="K13">
      <text>
        <t xml:space="preserve">AP - Appearance</t>
      </text>
    </comment>
    <comment authorId="0" ref="J14">
      <text>
        <t xml:space="preserve">Market price in silver coins. The quick sale price can be half that.</t>
      </text>
    </comment>
    <comment authorId="0" ref="P17">
      <text>
        <t xml:space="preserve">Better trigger chance</t>
      </text>
    </comment>
    <comment authorId="0" ref="B18">
      <text>
        <t xml:space="preserve">To sew clothes, you need to make a successful Tailor roll. The result of the roll must be equal to or higher than the difficulty shown to the right. If the Tailor roll fails, the character spends 20% of the time on sewing and loses 30% of materials needed. In case of a critical success (20 on the die), the clothes become one level higher in quality.</t>
      </text>
    </comment>
    <comment authorId="0" ref="P19">
      <text>
        <t xml:space="preserve">Best trigger chance</t>
      </text>
    </comment>
    <comment authorId="0" ref="B25">
      <text>
        <t xml:space="preserve">If the Tailor roll is below the specified sewing difficulty for a good quality clothes, but is high enough for a standard quality clothes, the character may finish the job, resulting in a clothes of lower quality than they originally intended.</t>
      </text>
    </comment>
    <comment authorId="0" ref="P26">
      <text>
        <t xml:space="preserve">Better trigger chance</t>
      </text>
    </comment>
    <comment authorId="0" ref="P28">
      <text>
        <t xml:space="preserve">Best trigger chance</t>
      </text>
    </comment>
    <comment authorId="0" ref="B32">
      <text>
        <t xml:space="preserve">If the Tailor's roll is below the specified difficulty for sewing excellent quality clothing, but is high enough for standard/good quality clothing, the character may finish the job, resulting in clothing of lower quality than they originally intended.</t>
      </text>
    </comment>
    <comment authorId="0" ref="P35">
      <text>
        <t xml:space="preserve">Better trigger chance</t>
      </text>
    </comment>
    <comment authorId="0" ref="P37">
      <text>
        <t xml:space="preserve">Best trigger chance</t>
      </text>
    </comment>
    <comment authorId="0" ref="B39">
      <text>
        <t xml:space="preserve">If the Tailor's roll is below the specified difficulty for sewing superior quality clothing, but is sufficient for standard/good/excellent quality clothing, the character may finish the job, resulting in clothing of lower quality than they originally intended.</t>
      </text>
    </comment>
    <comment authorId="0" ref="B44">
      <text>
        <t xml:space="preserve">Market price in silver coins. The quick sale price can be half that.</t>
      </text>
    </comment>
    <comment authorId="0" ref="B51">
      <text>
        <t xml:space="preserve">To sew clothes, you need to make a successful Tailor roll. The result of the roll must be equal to or higher than the difficulty shown to the right. If the Tailor roll fails, the character spends 20% of the time on sewing and loses 30% of materials needed. In case of a critical success (20 on the die), the clothes become one level higher in quality.</t>
      </text>
    </comment>
    <comment authorId="0" ref="B58">
      <text>
        <t xml:space="preserve">If the Tailor roll is below the specified sewing difficulty for a good quality clothes, but is high enough for a standard quality clothes, the character may finish the job, resulting in a clothes of lower quality than they originally intended.</t>
      </text>
    </comment>
    <comment authorId="0" ref="B65">
      <text>
        <t xml:space="preserve">If the Tailor's roll is below the specified difficulty for sewing excellent quality clothing, but is high enough for standard/good quality clothing, the character may finish the job, resulting in clothing of lower quality than they originally intended.</t>
      </text>
    </comment>
    <comment authorId="0" ref="B72">
      <text>
        <t xml:space="preserve">If the Tailor's roll is below the specified difficulty for sewing superior quality clothing, but is sufficient for standard/good/excellent quality clothing, the character may finish the job, resulting in clothing of lower quality than they originally intended.</t>
      </text>
    </comment>
    <comment authorId="0" ref="B77">
      <text>
        <t xml:space="preserve">Market price in silver coins. The quick sale price can be half that.</t>
      </text>
    </comment>
    <comment authorId="0" ref="B84">
      <text>
        <t xml:space="preserve">To sew clothes, you need to make a successful Tailor roll. The result of the roll must be equal to or higher than the difficulty shown to the right. If the Tailor roll fails, the character spends 20% of the time on sewing and loses 30% of materials needed. In case of a critical success (20 on the die), the clothes become one level higher in quality.</t>
      </text>
    </comment>
    <comment authorId="0" ref="J84">
      <text>
        <t xml:space="preserve">To make rag paper, you need to make a successful Tailor roll. The result of the roll must be equal to or higher than the difficulty shown to the right. If the Tailor roll fails, the character spends 20% of the time on paper creation and loses 30% of materials needed.</t>
      </text>
    </comment>
    <comment authorId="0" ref="B91">
      <text>
        <t xml:space="preserve">If the Tailor roll is below the specified sewing difficulty for a good quality clothes, but is high enough for a standard quality clothes, the character may finish the job, resulting in a clothes of lower quality than they originally intended.</t>
      </text>
    </comment>
    <comment authorId="0" ref="B98">
      <text>
        <t xml:space="preserve">If the Tailor's roll is below the specified difficulty for sewing excellent quality clothing, but is high enough for standard/good quality clothing, the character may finish the job, resulting in clothing of lower quality than they originally intended.</t>
      </text>
    </comment>
    <comment authorId="0" ref="B105">
      <text>
        <t xml:space="preserve">If the Tailor's roll is below the specified difficulty for sewing superior quality clothing, but is sufficient for standard/good/excellent quality clothing, the character may finish the job, resulting in clothing of lower quality than they originally intended.</t>
      </text>
    </comment>
    <comment authorId="0" ref="B110">
      <text>
        <t xml:space="preserve">Market price in silver coins. The quick sale price can be half that.</t>
      </text>
    </comment>
    <comment authorId="0" ref="B117">
      <text>
        <t xml:space="preserve">To make twine, you need to make a successful Tailor roll. The result of the roll must be equal to or higher than the difficulty shown to the right. If the Tailor roll fails, the character spends 20% of the time on production and loses 30% of the number of materials needed.</t>
      </text>
    </comment>
    <comment authorId="0" ref="B126">
      <text>
        <t xml:space="preserve">To make rope, you need to make a successful Tailor roll. The result of the roll must be equal to or higher than the difficulty shown to the right. If the Tailor roll fails, the character spends 20% of the time on production and loses 30% of the number of materials needed.</t>
      </text>
    </comment>
    <comment authorId="0" ref="B136">
      <text>
        <t xml:space="preserve">To make fishing net, you need to make a successful Tailor roll. The result of the roll must be equal to or higher than the difficulty shown to the right. If the Tailor roll fails, the character spends 20% of the time on production and loses 30% of the number of materials needed.</t>
      </text>
    </comment>
  </commentList>
</comments>
</file>

<file path=xl/comments15.xml><?xml version="1.0" encoding="utf-8"?>
<comments xmlns:r="http://schemas.openxmlformats.org/officeDocument/2006/relationships" xmlns="http://schemas.openxmlformats.org/spreadsheetml/2006/main" xmlns:xr="http://schemas.microsoft.com/office/spreadsheetml/2014/revision">
  <authors>
    <author/>
  </authors>
  <commentList>
    <comment authorId="0" ref="B7">
      <text>
        <t xml:space="preserve">Market price in silver coins. The quick sale price can be half that.</t>
      </text>
    </comment>
    <comment authorId="0" ref="B14">
      <text>
        <t xml:space="preserve">To tan leather, you need to make a successful Tanner roll. The result of the roll must be equal to or higher than the difficulty shown to the right. If the Tanner roll fails, the character spends 20% of the time on tanning and spoils all the skins, rendering them unusable.</t>
      </text>
    </comment>
    <comment authorId="0" ref="B19">
      <text>
        <t xml:space="preserve">Market price in silver coins. The quick sale price can be half that.</t>
      </text>
    </comment>
    <comment authorId="0" ref="B26">
      <text>
        <t xml:space="preserve">To craft armor, you need to make a successful Tanner roll. The result of the roll must be equal to or higher than the difficulty shown to the right. If the Tanner roll fails, the character spends 20% of the crafting time and 30% loses of the required materials. In case of a critical success (20 on the die), the armor becomes one level higher in quality.</t>
      </text>
    </comment>
    <comment authorId="0" ref="B33">
      <text>
        <t xml:space="preserve">If the Tanner roll is below the stated difficulty for making good quality armor, but is high enough for standard quality armor, the character may finish the job, ending up with lower quality armor than they originally intended.</t>
      </text>
    </comment>
    <comment authorId="0" ref="B40">
      <text>
        <t xml:space="preserve">If the Tanner roll is below the stated difficulty for making excellent quality armor, but is high enough for standard/good quality armor, the character may finish the job, ending up with lower quality armor than they originally intended.</t>
      </text>
    </comment>
    <comment authorId="0" ref="B47">
      <text>
        <t xml:space="preserve">If the Tanner roll is below the stated difficulty for making superior quality armor, but is high enough for standard/good/excellent quality armor, the character may finish the job, ending up with lower quality armor than they originally intended.</t>
      </text>
    </comment>
    <comment authorId="0" ref="B58">
      <text>
        <t xml:space="preserve">Market price in silver coins. The quick sale price can be half that.</t>
      </text>
    </comment>
    <comment authorId="0" ref="J61">
      <text>
        <t xml:space="preserve">Better trigger chance</t>
      </text>
    </comment>
    <comment authorId="0" ref="J63">
      <text>
        <t xml:space="preserve">Best trigger chance</t>
      </text>
    </comment>
  </commentList>
</comments>
</file>

<file path=xl/comments16.xml><?xml version="1.0" encoding="utf-8"?>
<comments xmlns:r="http://schemas.openxmlformats.org/officeDocument/2006/relationships" xmlns="http://schemas.openxmlformats.org/spreadsheetml/2006/main" xmlns:xr="http://schemas.microsoft.com/office/spreadsheetml/2014/revision">
  <authors>
    <author/>
  </authors>
  <commentList>
    <comment authorId="0" ref="C9">
      <text>
        <t xml:space="preserve">AP - Appearance</t>
      </text>
    </comment>
    <comment authorId="0" ref="B10">
      <text>
        <t xml:space="preserve">Market price in silver coins. The quick sale price can be half that.</t>
      </text>
    </comment>
    <comment authorId="0" ref="J13">
      <text>
        <t xml:space="preserve">Better trigger chance</t>
      </text>
    </comment>
    <comment authorId="0" ref="J15">
      <text>
        <t xml:space="preserve">Best trigger chance</t>
      </text>
    </comment>
    <comment authorId="0" ref="J22">
      <text>
        <t xml:space="preserve">Better trigger chance</t>
      </text>
    </comment>
    <comment authorId="0" ref="J24">
      <text>
        <t xml:space="preserve">Best trigger chance</t>
      </text>
    </comment>
    <comment authorId="0" ref="J31">
      <text>
        <t xml:space="preserve">Better trigger chance</t>
      </text>
    </comment>
    <comment authorId="0" ref="J33">
      <text>
        <t xml:space="preserve">Best trigger chance</t>
      </text>
    </comment>
    <comment authorId="0" ref="B40">
      <text>
        <t xml:space="preserve">Market price in silver coins. The quick sale price can be half that.</t>
      </text>
    </comment>
    <comment authorId="0" ref="Q40">
      <text>
        <t xml:space="preserve">пример</t>
      </text>
    </comment>
    <comment authorId="0" ref="J43">
      <text>
        <t xml:space="preserve">Better trigger chance</t>
      </text>
    </comment>
    <comment authorId="0" ref="J45">
      <text>
        <t xml:space="preserve">Best trigger chance</t>
      </text>
    </comment>
    <comment authorId="0" ref="O49">
      <text>
        <t xml:space="preserve"> MRS - Maximum running speed</t>
      </text>
    </comment>
    <comment authorId="0" ref="J53">
      <text>
        <t xml:space="preserve">Better trigger chance</t>
      </text>
    </comment>
    <comment authorId="0" ref="J55">
      <text>
        <t xml:space="preserve"> Best trigger chance</t>
      </text>
    </comment>
    <comment authorId="0" ref="J63">
      <text>
        <t xml:space="preserve">Better trigger chance</t>
      </text>
    </comment>
    <comment authorId="0" ref="J65">
      <text>
        <t xml:space="preserve">Best trigger chance</t>
      </text>
    </comment>
    <comment authorId="0" ref="P71">
      <text>
        <t xml:space="preserve">Penalty to accuracy when hitting with a weapon held in the main hand while blocking with a shield held in the off-hand. Shield skill 0/1/2/3 respectively gives a penalty of -3/-2/-1/0.</t>
      </text>
    </comment>
    <comment authorId="0" ref="B72">
      <text>
        <t xml:space="preserve">Market price in silver coins. The quick sale price can be half that.</t>
      </text>
    </comment>
    <comment authorId="0" ref="K75">
      <text>
        <t xml:space="preserve">Better trigger chance</t>
      </text>
    </comment>
    <comment authorId="0" ref="K77">
      <text>
        <t xml:space="preserve">Best trigger chance</t>
      </text>
    </comment>
    <comment authorId="0" ref="K85">
      <text>
        <t xml:space="preserve">Better trigger chance</t>
      </text>
    </comment>
    <comment authorId="0" ref="K87">
      <text>
        <t xml:space="preserve">Best trigger chance</t>
      </text>
    </comment>
    <comment authorId="0" ref="K95">
      <text>
        <t xml:space="preserve">Better trigger chance</t>
      </text>
    </comment>
    <comment authorId="0" ref="K97">
      <text>
        <t xml:space="preserve">Best trigger chance</t>
      </text>
    </comment>
    <comment authorId="0" ref="P103">
      <text>
        <t xml:space="preserve">Penalty to accuracy when hitting with a weapon held in the main hand while blocking with a shield held in the off-hand. Shield skill 0/1/2/3 respectively gives a penalty of -3/-2/-1/0.</t>
      </text>
    </comment>
    <comment authorId="0" ref="B104">
      <text>
        <t xml:space="preserve">Market price in silver coins. The quick sale price can be half that.</t>
      </text>
    </comment>
    <comment authorId="0" ref="K107">
      <text>
        <t xml:space="preserve">Better trigger chance</t>
      </text>
    </comment>
    <comment authorId="0" ref="K109">
      <text>
        <t xml:space="preserve">Best trigger chance</t>
      </text>
    </comment>
    <comment authorId="0" ref="K117">
      <text>
        <t xml:space="preserve">Better trigger chance</t>
      </text>
    </comment>
    <comment authorId="0" ref="K119">
      <text>
        <t xml:space="preserve">Best trigger chance</t>
      </text>
    </comment>
    <comment authorId="0" ref="K127">
      <text>
        <t xml:space="preserve">Better trigger chance</t>
      </text>
    </comment>
    <comment authorId="0" ref="K129">
      <text>
        <t xml:space="preserve">Best trigger chance</t>
      </text>
    </comment>
  </commentList>
</comments>
</file>

<file path=xl/comments17.xml><?xml version="1.0" encoding="utf-8"?>
<comments xmlns:r="http://schemas.openxmlformats.org/officeDocument/2006/relationships" xmlns="http://schemas.openxmlformats.org/spreadsheetml/2006/main" xmlns:xr="http://schemas.microsoft.com/office/spreadsheetml/2014/revision">
  <authors>
    <author/>
  </authors>
  <commentList>
    <comment authorId="0" ref="D9">
      <text>
        <t xml:space="preserve">Product level is equal to Skill level required to craft it.</t>
      </text>
    </comment>
    <comment authorId="0" ref="G23">
      <text>
        <t xml:space="preserve">Only suited for weapon crafting</t>
      </text>
    </comment>
    <comment authorId="0" ref="E69">
      <text>
        <t xml:space="preserve">Includes chisel</t>
      </text>
    </comment>
  </commentList>
</comments>
</file>

<file path=xl/comments18.xml><?xml version="1.0" encoding="utf-8"?>
<comments xmlns:r="http://schemas.openxmlformats.org/officeDocument/2006/relationships" xmlns="http://schemas.openxmlformats.org/spreadsheetml/2006/main" xmlns:xr="http://schemas.microsoft.com/office/spreadsheetml/2014/revision">
  <authors>
    <author/>
  </authors>
  <commentList>
    <comment authorId="0" ref="H6">
      <text>
        <t xml:space="preserve">The plate allows you to perform a ritual that restores 50% of the character's daily mana regeneration. The ritual lasts one hour. During the ritual, the character must concentrate on the plate and should not be distracted by anything.</t>
      </text>
    </comment>
    <comment authorId="0" ref="H7">
      <text>
        <t xml:space="preserve">Twice as effective as a clay plate.</t>
      </text>
    </comment>
    <comment authorId="0" ref="C8">
      <text>
        <t xml:space="preserve">The candle burns for 1 hour and illuminates a space 3 meters around</t>
      </text>
    </comment>
    <comment authorId="0" ref="H8">
      <text>
        <t xml:space="preserve">Allows the use of magical items (such as scepters).</t>
      </text>
    </comment>
    <comment authorId="0" ref="C9">
      <text>
        <t xml:space="preserve">The climber's kit includes special pitons, boot tips, gloves and harness. You can use the climber kit as an action to gain a foothold; when you do this, you will not be able to fall more than 7 meters from the point where you are anchored, and you will not be able to rise more than 7 meters from that point without disconnecting the anchor.</t>
      </text>
    </comment>
    <comment authorId="0" ref="H9">
      <text>
        <t xml:space="preserve">Gives an increase to the profession or combat skill. Details are described in the “Magic Tattoo” feat.</t>
      </text>
    </comment>
    <comment authorId="0" ref="H10">
      <text>
        <t xml:space="preserve">The ring adds +10 HP to your maximum overall HP reserve (not your current one).</t>
      </text>
    </comment>
    <comment authorId="0" ref="C11">
      <text>
        <t xml:space="preserve">The torch burns for 1 hour and illuminates a space 10 meters around</t>
      </text>
    </comment>
    <comment authorId="0" ref="H11">
      <text>
        <t xml:space="preserve">The ring adds +20 HP to your maximum overall HP reserve (not your current one).</t>
      </text>
    </comment>
    <comment authorId="0" ref="H12">
      <text>
        <t xml:space="preserve">The ring adds +30 HP to your maximum overall HP reserve (not your current one).</t>
      </text>
    </comment>
    <comment authorId="0" ref="H13">
      <text>
        <t xml:space="preserve">The ring adds +10 mana to the maximum mana pool (not the current one).</t>
      </text>
    </comment>
    <comment authorId="0" ref="H14">
      <text>
        <t xml:space="preserve">The ring adds +20 mana to the maximum mana pool (not the current one).</t>
      </text>
    </comment>
    <comment authorId="0" ref="H15">
      <text>
        <t xml:space="preserve">The ring adds +30 mana to the maximum mana pool (not the current one).</t>
      </text>
    </comment>
    <comment authorId="0" ref="H16">
      <text>
        <t xml:space="preserve">The ring adds +1 to any primary physical or mental attribute chosen by the Enchanter who enchanted it. The attribute bonus affects the attribute's final value, but does not count toward the minimum requirements for feats or spells.
A character can receive a bonus from no more than two rings at a time.</t>
      </text>
    </comment>
    <comment authorId="0" ref="H17">
      <text>
        <t xml:space="preserve">Increases two character attributes by 1 point</t>
      </text>
    </comment>
    <comment authorId="0" ref="H18">
      <text>
        <t xml:space="preserve">Increases three character attributes by 1 point</t>
      </text>
    </comment>
    <comment authorId="0" ref="H19">
      <text>
        <t xml:space="preserve">+1 to physical armor in all body parts. The bonus stacks with the bonus from armor and spells.</t>
      </text>
    </comment>
    <comment authorId="0" ref="H20">
      <text>
        <t xml:space="preserve">+1 to physical and magical armor in all body parts. The bonus stacks with the bonus from armor and spells.</t>
      </text>
    </comment>
    <comment authorId="0" ref="H21">
      <text>
        <t xml:space="preserve">+1 to physical and magical armor to all body parts, +1 point on all saving throws against spells, and +1 to resistance. The bonus stacks with the bonus from armor and spells.</t>
      </text>
    </comment>
    <comment authorId="0" ref="H22">
      <text>
        <t xml:space="preserve">Increases one of the character's main attributes by 1 point.</t>
      </text>
    </comment>
    <comment authorId="0" ref="H23">
      <text>
        <t xml:space="preserve">Increases two of the character's main attributes by 1 point.</t>
      </text>
    </comment>
    <comment authorId="0" ref="C24">
      <text>
        <t xml:space="preserve">Includes everything necessary for first aid (using the Physician profession). Does not include bandages, healing potions or salves.</t>
      </text>
    </comment>
    <comment authorId="0" ref="H24">
      <text>
        <t xml:space="preserve">Increases three of the character's main attributes by 1 point.</t>
      </text>
    </comment>
    <comment authorId="0" ref="C25">
      <text>
        <t xml:space="preserve">Includes 3 sheets of parchment</t>
      </text>
    </comment>
    <comment authorId="0" ref="H25">
      <text>
        <t xml:space="preserve">The earrings add +1 to any primary physical or mental attribute chosen by the Enchanter who enchanted them. The attribute bonus affects the attribute's final value, but does not count toward the minimum requirements for feats or spells.</t>
      </text>
    </comment>
    <comment authorId="0" ref="H26">
      <text>
        <t xml:space="preserve">Increases two of the character's main attributes by 1 point.</t>
      </text>
    </comment>
    <comment authorId="0" ref="H27">
      <text>
        <t xml:space="preserve">Increases three of the character's main attributes by 1 point.</t>
      </text>
    </comment>
    <comment authorId="0" ref="H28">
      <text>
        <t xml:space="preserve">Means a spell with the characteristics of the first stage in all respects ( X / _ / _ )</t>
      </text>
    </comment>
    <comment authorId="0" ref="H29">
      <text>
        <t xml:space="preserve">Means a spell with characteristics of the second stage in all respects ( _ / X / _ )</t>
      </text>
    </comment>
    <comment authorId="0" ref="H30">
      <text>
        <t xml:space="preserve">Означает заклинание с характеристиками третей ступени по всем показателям ( _ / _ / X )</t>
      </text>
    </comment>
  </commentList>
</comments>
</file>

<file path=xl/comments19.xml><?xml version="1.0" encoding="utf-8"?>
<comments xmlns:r="http://schemas.openxmlformats.org/officeDocument/2006/relationships" xmlns="http://schemas.openxmlformats.org/spreadsheetml/2006/main" xmlns:xr="http://schemas.microsoft.com/office/spreadsheetml/2014/revision">
  <authors>
    <author/>
  </authors>
  <commentList>
    <comment authorId="0" ref="F5">
      <text>
        <t xml:space="preserve">Please enter your mentor's name</t>
      </text>
    </comment>
    <comment authorId="0" ref="C23">
      <text>
        <t xml:space="preserve">Below in the column you need to indicate the results of rolls for the main attribute. 1d10+X, where X is the current value of the main attribute with all active bonuses, if any.</t>
      </text>
    </comment>
    <comment authorId="0" ref="D23">
      <text>
        <t xml:space="preserve">Below in the column you need to indicate the results of rolls for the secondary attribute. 1d10+Y, where Y is the current value of the secondary attribute with all bonuses in effect, if any.</t>
      </text>
    </comment>
    <comment authorId="0" ref="E23">
      <text>
        <t xml:space="preserve">Select how the training was conducted. With a mentor, a book or independently.</t>
      </text>
    </comment>
    <comment authorId="0" ref="F23">
      <text>
        <t xml:space="preserve">The progress will be indicated below automatically, taking into account the teaching method. The amount of accumulated progress is displayed on the chart above.</t>
      </text>
    </comment>
    <comment authorId="0" ref="G23">
      <text>
        <t xml:space="preserve">The progress will be indicated below automatically, taking into account the teaching method. The amount of accumulated progress is displayed in the graph above.</t>
      </text>
    </comment>
  </commentLi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I1">
      <text>
        <t xml:space="preserve">1: max quality potential is Good
1-2: max quality potential is Excellent
1-2-3: max quality potential is Superior</t>
      </text>
    </comment>
    <comment authorId="0" ref="J1">
      <text>
        <t xml:space="preserve">Accuracy bonus</t>
      </text>
    </comment>
    <comment authorId="0" ref="K1">
      <text>
        <t xml:space="preserve">WC - Weapon Category</t>
      </text>
    </comment>
    <comment authorId="0" ref="L1">
      <text>
        <t xml:space="preserve">Market price of bronze (hazel) weapon, standard quality in silver coins. The quick sale price will be half the price.
Market price of weapons made from other materials and higher quality can be found in corresponding tab - "Blacksmith", "Carpenter", or "Mechanic".
</t>
      </text>
    </comment>
    <comment authorId="0" ref="O1">
      <text>
        <t xml:space="preserve">Durability</t>
      </text>
    </comment>
    <comment authorId="0" ref="R1">
      <text>
        <t xml:space="preserve">Maximum attack range in meters</t>
      </text>
    </comment>
    <comment authorId="0" ref="S1">
      <text>
        <t xml:space="preserve">If the shooting distance is above the penalty threshold, the shooter receives a penalty to accuracy: -4</t>
      </text>
    </comment>
    <comment authorId="0" ref="A2">
      <text>
        <t xml:space="preserve">The grouped rows contain average damage per second (DPS) calculations for your convenience.</t>
      </text>
    </comment>
    <comment authorId="0" ref="R425">
      <text>
        <t xml:space="preserve">Range of throwing weapons is affected by Strength</t>
      </text>
    </comment>
  </commentList>
</comments>
</file>

<file path=xl/comments20.xml><?xml version="1.0" encoding="utf-8"?>
<comments xmlns:r="http://schemas.openxmlformats.org/officeDocument/2006/relationships" xmlns="http://schemas.openxmlformats.org/spreadsheetml/2006/main" xmlns:xr="http://schemas.microsoft.com/office/spreadsheetml/2014/revision">
  <authors>
    <author/>
  </authors>
  <commentList>
    <comment authorId="0" ref="I45">
      <text>
        <t xml:space="preserve">Greek gods represented below are just for example. You can (and should) place your own gods here according to the setting.</t>
      </text>
    </comment>
  </commentLi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B8">
      <text>
        <t xml:space="preserve">Restores 1d8 HP to all parts of the body over 24 hours. The character can drink the potion in 1 second, provided that it is already in his hand.</t>
      </text>
    </comment>
    <comment authorId="0" ref="N8">
      <text>
        <t xml:space="preserve">Market price in silver coins. The quick sale price will be half the price.</t>
      </text>
    </comment>
    <comment authorId="0" ref="B9">
      <text>
        <t xml:space="preserve">Restores 1d8 HP to all parts of the body over 1 hour.</t>
      </text>
    </comment>
    <comment authorId="0" ref="B10">
      <text>
        <t xml:space="preserve">Restores 1d8 HP to all parts of the body immediately after drinking.</t>
      </text>
    </comment>
    <comment authorId="0" ref="B26">
      <text>
        <t xml:space="preserve">Restores 1d8 HP to a targeted body part over 24 hours. Each salve contains 3 doses that can be used this way. The salve is applied to an open area of skin (without armor).</t>
      </text>
    </comment>
    <comment authorId="0" ref="B44">
      <text>
        <t xml:space="preserve">The potion restores 1d20 mana 24 hours after consumption.</t>
      </text>
    </comment>
    <comment authorId="0" ref="B62">
      <text>
        <t xml:space="preserve">The poison can be applied to weapons or projectiles (arrows, bolts, bullets). For the poison to take effect, the weapon must cause damage (the poison must enter the bloodstream). This poison deals 1d4 damage at the end of the 5th second, 10th second, and 15th second.</t>
      </text>
    </comment>
    <comment authorId="0" ref="B63">
      <text>
        <t xml:space="preserve">The poison can be applied to weapons or projectiles (arrows, bolts, bullets). For the poison to take effect, the weapon must cause damage (the poison must enter the bloodstream). This poison deals 1d6 damage at the end of the 5th second, 10th second, 15th and 20th second.</t>
      </text>
    </comment>
    <comment authorId="0" ref="B71">
      <text>
        <t xml:space="preserve">A level X antidote neutralizes poisons of level X or lower. The level of poison corresponds to the required level of the Alchemist needed to make it.</t>
      </text>
    </comment>
  </commentLi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B7">
      <text>
        <t xml:space="preserve">Select a weapon from the drop-down list in the cell on the right to find the price and other parameters of the product you are interested in.</t>
      </text>
    </comment>
    <comment authorId="0" ref="B13">
      <text>
        <t xml:space="preserve">Market price in silver coins. The quick sale price can be half that.</t>
      </text>
    </comment>
    <comment authorId="0" ref="B16">
      <text>
        <t xml:space="preserve">In addition to the equipment indicated on the right, a Blacksmith always needs an anvil to forge weapons.</t>
      </text>
    </comment>
    <comment authorId="0" ref="B17">
      <text>
        <t xml:space="preserve">Forging metal weapons requires high temperatures. Depending on the fuel chosen, the Blacksmith can achieve the required temperature to heat the metal to a forging state.
If the metal has just been smelted from ore, the Blacksmith can immediately forge the weapon while the material is still hot. This will save on fuel. In this case, the cost of weapons is lower.</t>
      </text>
    </comment>
    <comment authorId="0" ref="B24">
      <text>
        <t xml:space="preserve">To forge an item, you need to make a successful Blacksmith roll. The result of the roll must be equal to or higher than the difficulty shown to the right. If the Blacksmith roll fails, the character spends 20% of the time forging and he will have to melt down the failed product in order to return the used materials. In case of a critical success (20 on the die), the weapon becomes one level higher in quality.</t>
      </text>
    </comment>
    <comment authorId="0" ref="B31">
      <text>
        <t xml:space="preserve">If the Blacksmith roll is below the stated difficulty for making a good quality weapon, but is high enough for a standard quality weapon, the character may end up finishing the job, ending up with a lower quality weapon than they originally intended.</t>
      </text>
    </comment>
    <comment authorId="0" ref="B38">
      <text>
        <t xml:space="preserve">If the Blacksmith roll is below the stated difficulty for making a weapon of excellent quality, but sufficient for a weapon of good/standard quality, the character may end up finishing the job, ending up with a weapon of lower quality than they originally intended.</t>
      </text>
    </comment>
    <comment authorId="0" ref="B45">
      <text>
        <t xml:space="preserve">If the Blacksmith roll is below the stated difficulty for making a weapon of excellent quality, but is sufficient for a weapon of excellent/good/standard quality, the character may end up finishing the job, ending up with a weapon of lower quality than they originally intended.</t>
      </text>
    </comment>
    <comment authorId="0" ref="B54">
      <text>
        <t xml:space="preserve">Market price in silver coins. The quick sale price can be half that.</t>
      </text>
    </comment>
    <comment authorId="0" ref="M54">
      <text>
        <t xml:space="preserve">Market price in silver coins. The quick sale price can be half that.</t>
      </text>
    </comment>
    <comment authorId="0" ref="AI55">
      <text>
        <t xml:space="preserve"> MRS - Maximum running speed</t>
      </text>
    </comment>
    <comment authorId="0" ref="B57">
      <text>
        <t xml:space="preserve">In addition to the equipment indicated on the right, a Blacksmith always needs an anvil to forge armor.</t>
      </text>
    </comment>
    <comment authorId="0" ref="M57">
      <text>
        <t xml:space="preserve">In addition to the equipment indicated on the right, a Blacksmith always needs an anvil to forge armor.</t>
      </text>
    </comment>
    <comment authorId="0" ref="B58">
      <text>
        <t xml:space="preserve">Forging armor requires high temperatures. Depending on the fuel chosen, the Blacksmith can achieve the required temperature to heat the metal to a forging state.
If the metal has just been smelted from ore, the Blacksmith can immediately forge the armor while the material is still hot. This will save on fuel. In this case, the cost of armor is lower.</t>
      </text>
    </comment>
    <comment authorId="0" ref="M58">
      <text>
        <t xml:space="preserve">Forging armor requires high temperatures. Depending on the fuel chosen, the Blacksmith can achieve the required temperature to heat the metal to a forging state.
If the metal has just been smelted from ore, the Blacksmith can immediately forge the armor while the material is still hot. This will save on fuel. In this case, the cost of armor is lower.</t>
      </text>
    </comment>
    <comment authorId="0" ref="AD59">
      <text>
        <t xml:space="preserve">Better trigger chance</t>
      </text>
    </comment>
    <comment authorId="0" ref="AD61">
      <text>
        <t xml:space="preserve"> Best trigger chance</t>
      </text>
    </comment>
    <comment authorId="0" ref="B65">
      <text>
        <t xml:space="preserve">To make armor you need to make a successful Blacksmith roll. The result of the roll must be equal to or higher than the difficulty shown to the right. If the Blacksmith roll fails, the character spends 20% of the crafting time and will have to melt down/remake the failed armor to return the materials used. In case of a critical success (20 on the die), the armor becomes one level higher in quality.</t>
      </text>
    </comment>
    <comment authorId="0" ref="M65">
      <text>
        <t xml:space="preserve">To make armor you need to make a successful Blacksmith roll. The result of the roll must be equal to or higher than the difficulty shown to the right. If the Blacksmith roll fails, the character spends 20% of the crafting time and will have to melt down/remake the failed armor to return the materials used. In case of a critical success (20 on the die), the armor becomes one level higher in quality.</t>
      </text>
    </comment>
    <comment authorId="0" ref="AD69">
      <text>
        <t xml:space="preserve">Better trigger chance</t>
      </text>
    </comment>
    <comment authorId="0" ref="AD71">
      <text>
        <t xml:space="preserve">Best trigger chance</t>
      </text>
    </comment>
    <comment authorId="0" ref="B72">
      <text>
        <t xml:space="preserve">If the Blacksmith roll is below the stated difficulty for making good quality armor, but is high enough for standard quality armor, the character may finish the job, ending up with lower quality armor than they originally intended.</t>
      </text>
    </comment>
    <comment authorId="0" ref="M72">
      <text>
        <t xml:space="preserve">If the Blacksmith roll is below the stated difficulty for making good quality armor, but is high enough for standard quality armor, the character may finish the job, ending up with lower quality armor than they originally intended.</t>
      </text>
    </comment>
    <comment authorId="0" ref="B79">
      <text>
        <t xml:space="preserve">If the Blacksmith roll is below the stated difficulty for making excellent quality armor, but is high enough for standard/good quality armor, the character may finish the job, ending up with lower quality armor than they originally intended.</t>
      </text>
    </comment>
    <comment authorId="0" ref="M79">
      <text>
        <t xml:space="preserve">If the Blacksmith roll is below the stated difficulty for making excellent quality armor, but is high enough for standard/good quality armor, the character may finish the job, ending up with lower quality armor than they originally intended.</t>
      </text>
    </comment>
    <comment authorId="0" ref="B86">
      <text>
        <t xml:space="preserve">If the Blacksmith roll is below the stated difficulty for making superior quality armor, but is high enough for standard/good/excellent quality armor, the character may finish the job, ending up with lower quality armor than they originally intended.</t>
      </text>
    </comment>
    <comment authorId="0" ref="M86">
      <text>
        <t xml:space="preserve">If the Blacksmith roll is below the stated difficulty for making superior quality armor, but is high enough for standard/good/excellent quality armor, the character may finish the job, ending up with lower quality armor than they originally intended.</t>
      </text>
    </comment>
    <comment authorId="0" ref="B92">
      <text>
        <t xml:space="preserve">Select a shield from the drop-down list in the cell on the right to find the price and other parameters of the product you are interested in.</t>
      </text>
    </comment>
    <comment authorId="0" ref="X98">
      <text>
        <t xml:space="preserve">The mage can spend extra time casting a spell to reduce the chance of spell failure. For every second the spell is extended, the chance of failure is reduced by 10% (percentage points).</t>
      </text>
    </comment>
    <comment authorId="0" ref="B99">
      <text>
        <t xml:space="preserve">Market price in silver coins. The quick sale price can be half that.</t>
      </text>
    </comment>
    <comment authorId="0" ref="Z101">
      <text>
        <t xml:space="preserve">Penalty to accuracy when hitting with a weapon held in the main hand while blocking with a shield held in the off-hand. Shield skill 0/1/2/3 respectively gives a penalty of -3/-2/-1/0.</t>
      </text>
    </comment>
    <comment authorId="0" ref="B102">
      <text>
        <t xml:space="preserve">In addition to the equipment indicated on the right, a Blacksmith always needs an anvil to forge shields.</t>
      </text>
    </comment>
    <comment authorId="0" ref="M102">
      <text>
        <t xml:space="preserve">Market price in silver coins. The quick sale price can be half that.</t>
      </text>
    </comment>
    <comment authorId="0" ref="B103">
      <text>
        <t xml:space="preserve">Forging shields requires high temperatures. Depending on the fuel chosen, the Blacksmith can achieve the required temperature to heat the metal to a forging state.
If the metal has just been smelted from ore, the Blacksmith can immediately forge shields while the material is still hot. This will save on fuel. In this case, the cost of shield is lower.</t>
      </text>
    </comment>
    <comment authorId="0" ref="U105">
      <text>
        <t xml:space="preserve">Better trigger chance</t>
      </text>
    </comment>
    <comment authorId="0" ref="U107">
      <text>
        <t xml:space="preserve">Best trigger chance</t>
      </text>
    </comment>
    <comment authorId="0" ref="B111">
      <text>
        <t xml:space="preserve">To make a shield, you need to make a successful Carpenter or Blacksmith roll, depending on the material. The result of the roll must be equal to or higher than the difficulty shown to the right. If the roll fails, the character spends 20% of the time crafting and loses 30% of the materials if the shield is wooden or will have to melt down/remake the failed shield if it is metal in order to return the materials used. In case of a critical success (20 on the die), the shield becomes one level higher in quality.</t>
      </text>
    </comment>
    <comment authorId="0" ref="U114">
      <text>
        <t xml:space="preserve">Better trigger chance</t>
      </text>
    </comment>
    <comment authorId="0" ref="U116">
      <text>
        <t xml:space="preserve">Best trigger chance</t>
      </text>
    </comment>
    <comment authorId="0" ref="B119">
      <text>
        <t xml:space="preserve">If the Carpenter/Blacksmith roll is below the stated difficulty for making a good quality shield, but is high enough for a standard quality shield, the character may finish the job, ending up with a lower quality shield than they originally intended.</t>
      </text>
    </comment>
    <comment authorId="0" ref="U123">
      <text>
        <t xml:space="preserve">Better trigger chance</t>
      </text>
    </comment>
    <comment authorId="0" ref="U125">
      <text>
        <t xml:space="preserve">Best trigger chance</t>
      </text>
    </comment>
    <comment authorId="0" ref="B127">
      <text>
        <t xml:space="preserve">If the Carpenter/Blacksmith roll is below the stated difficulty for making an excellent quality shield, but is high enough for a standard/good quality shield, the character may end up finishing the job, resulting in a lower quality shield than they originally intended.</t>
      </text>
    </comment>
    <comment authorId="0" ref="B135">
      <text>
        <t xml:space="preserve">If the Carpenter/Blacksmith roll is below the stated difficulty for making a superior quality shield, but is high enough for a standard/good/excellent quality shield, the character may end up finishing the job, ending up with a lower quality shield than they originally intended.</t>
      </text>
    </comment>
    <comment authorId="0" ref="M144">
      <text>
        <t xml:space="preserve">Market price in silver coins. The quick sale price can be half that.</t>
      </text>
    </comment>
    <comment authorId="0" ref="M155">
      <text>
        <t xml:space="preserve">To forge an item, you need to make a successful Blacksmith roll. The result of the roll must be equal to or higher than the difficulty shown to the right. If the Blacksmith roll fails, the character spends 20% of the time forging and he will have to melt down the failed product in order to return the used materials. In case of a critical success (20 on the die), the weapon becomes one level higher in quality.</t>
      </text>
    </comment>
    <comment authorId="0" ref="M162">
      <text>
        <t xml:space="preserve">If the Blacksmith roll is below the stated difficulty for making a good quality weapon, but is high enough for a standard quality weapon, the character may end up finishing the job, ending up with a lower quality weapon than they originally intended.</t>
      </text>
    </comment>
    <comment authorId="0" ref="M170">
      <text>
        <t xml:space="preserve">Market price in silver coins. The quick sale price can be half that.
In the case of producing multiple bullets, the fractional part of the price number is taken into account.</t>
      </text>
    </comment>
    <comment authorId="0" ref="M181">
      <text>
        <t xml:space="preserve">To forge an item, you need to make a successful Blacksmith roll. The result of the roll must be equal to or higher than the difficulty shown to the right. If the Blacksmith roll fails, the character spends 20% of the time forging and he will have to melt down the failed product in order to return the used materials. In case of a critical success (20 on the die), the weapon becomes one level higher in quality.</t>
      </text>
    </comment>
    <comment authorId="0" ref="M188">
      <text>
        <t xml:space="preserve">If the Blacksmith roll is below the stated difficulty for making a good quality weapon, but is high enough for a standard quality weapon, the character may end up finishing the job, ending up with a lower quality weapon than they originally intended.</t>
      </text>
    </comment>
    <comment authorId="0" ref="B200">
      <text>
        <t xml:space="preserve">Used for bows. Bow arrows are generally longer in length and have stabilizing vanes near the back while bolts always do not.</t>
      </text>
    </comment>
    <comment authorId="0" ref="B201">
      <text>
        <t xml:space="preserve">Used for crossbows. Crossbow Bolts are generally shorter in length (16-22-inches) and have no stabilizing vanes near the back while arrows always do.</t>
      </text>
    </comment>
    <comment authorId="0" ref="M208">
      <text>
        <t xml:space="preserve">Market price in silver coins. The quick sale price can be half that.
In the case of producing multiple arrow/bolts, the fractional part of the price number is taken into account.</t>
      </text>
    </comment>
    <comment authorId="0" ref="M214">
      <text>
        <t xml:space="preserve">Making metal parts for a crossbow requires high temperatures. Depending on the fuel chosen, the Mechanic can achieve the required temperature to heat the metal to the point where it can be shaped into the desired form.
If the metal has just been smelted from ore, the Mechanic can immediately begin making parts for the crossbow while the metal is still hot. This will save on fuel. In this case, the cost of the crossbow is lower.</t>
      </text>
    </comment>
    <comment authorId="0" ref="M221">
      <text>
        <t xml:space="preserve">To make a arrow or bolt, you need to make rolls on the Carpenter and Blacksmith, and add up the results of the rolls. To succeed, the sum of the rolls must be equal to or higher than the difficulty indicated on the right. If the roll fails, the character spends 20% of the time working and permanently loses half of the wood materials, and the metal parts will need to be smelted to recover the materials. In case of a critical success (20 on one die and above 10 on the second), the arrow or bolt becomes one quality category better.</t>
      </text>
    </comment>
    <comment authorId="0" ref="M229">
      <text>
        <t xml:space="preserve">If the sum of the Carpenter and Blacksmith rolls is below the stated difficulty of making a good quality arrow/bolt, but sufficient for a standard quality arrow/bolt, the character may end up finishing the job, resulting in a lower quality arrow/bolt than they originally intended.</t>
      </text>
    </comment>
  </commentList>
</comments>
</file>

<file path=xl/comments5.xml><?xml version="1.0" encoding="utf-8"?>
<comments xmlns:r="http://schemas.openxmlformats.org/officeDocument/2006/relationships" xmlns="http://schemas.openxmlformats.org/spreadsheetml/2006/main" xmlns:xr="http://schemas.microsoft.com/office/spreadsheetml/2014/revision">
  <authors>
    <author/>
  </authors>
  <commentList>
    <comment authorId="0" ref="B9">
      <text>
        <t xml:space="preserve">Market price in silver coins. The quick sale price can be half that.</t>
      </text>
    </comment>
    <comment authorId="0" ref="B19">
      <text>
        <t xml:space="preserve">The furnace is necessary for Potters, Blacksmiths and Glassblowers for firing and melting. Also very useful for Cooks for cooking.</t>
      </text>
    </comment>
    <comment authorId="0" ref="B21">
      <text>
        <t xml:space="preserve">Market price in silver coins. The quick sale price can be half that.</t>
      </text>
    </comment>
    <comment authorId="0" ref="B28">
      <text>
        <t xml:space="preserve">To build a furnace or kiln, you need to make a successful Builder roll. The result of the roll must be equal to or higher than the difficulty shown to the right. If the Builder fails the roll, the character spends 20% of the crafting time and will have to dismantle the failed structure to return the materials used. In case of a critical success (20 on the die), the furnace/kiln is of good quality, not standard.</t>
      </text>
    </comment>
    <comment authorId="0" ref="B35">
      <text>
        <t xml:space="preserve">If the Builder roll is below the stated difficulty for building a good quality furnace or kiln, but is high enough for a standard quality furnace or kiln, the character may finish the job to completion, ending up with a lower quality furnace than they originally intended.</t>
      </text>
    </comment>
    <comment authorId="0" ref="B40">
      <text>
        <t xml:space="preserve">Market price in silver coins. The quick sale price can be half that.</t>
      </text>
    </comment>
    <comment authorId="0" ref="B71">
      <text>
        <t xml:space="preserve">Area: 40 sqm</t>
      </text>
    </comment>
    <comment authorId="0" ref="B73">
      <text>
        <t xml:space="preserve">Market price in silver coins. The quick sale price can be half that.</t>
      </text>
    </comment>
  </commentList>
</comments>
</file>

<file path=xl/comments6.xml><?xml version="1.0" encoding="utf-8"?>
<comments xmlns:r="http://schemas.openxmlformats.org/officeDocument/2006/relationships" xmlns="http://schemas.openxmlformats.org/spreadsheetml/2006/main" xmlns:xr="http://schemas.microsoft.com/office/spreadsheetml/2014/revision">
  <authors>
    <author/>
  </authors>
  <commentList>
    <comment authorId="0" ref="B13">
      <text>
        <t xml:space="preserve">The wood material name may be replaced by another equivalent that suits the setting, like pine, oak, birch, or any other. Wood names indicated to the right should be treated like material Tier level. One may say that bows and shields should not be made of the same wood and that would be right. To avoid further complexity of the system, the name of the specified wood species will be used for all carpenter products. </t>
      </text>
    </comment>
    <comment authorId="0" ref="B14">
      <text>
        <t xml:space="preserve">Market price in silver coins. The quick sale price can be half that.</t>
      </text>
    </comment>
    <comment authorId="0" ref="B21">
      <text>
        <t xml:space="preserve">To make a trap you need to make a successful roll on the Carpenter. The result of the roll must be equal to or higher than the difficulty shown to the right. If the Mechanic roll fails, the character spends 20% of his time working and permanently loses half of the wood materials. In case of critical success (20 on the die), the product turns out to be one step higher in quality.</t>
      </text>
    </comment>
    <comment authorId="0" ref="B28">
      <text>
        <t xml:space="preserve">If the Carpenter's roll is below the stated difficulty of making a good quality item, but is high enough for a standard quality item, the character may finish the job to completion, resulting in a lower quality item than they originally intended.</t>
      </text>
    </comment>
    <comment authorId="0" ref="B35">
      <text>
        <t xml:space="preserve">If the Carpenter's roll is below the stated difficulty of making an excellent quality item, but is high enough for a good/standard quality item, the character may finish the job to completion, resulting in a lower quality item than they originally intended.</t>
      </text>
    </comment>
    <comment authorId="0" ref="B39">
      <text>
        <t xml:space="preserve">Wooden shields are less durable than metal ones but there is 15% chance that an enemy slashing or piercing weapon will stuck in the shield after a successful block (bludgeoning weapons cannot stuck). Stuck weapon can be pulled out of the shield if enemy passes STR check. Check DC is indicated in the table to the right. Weapon pull out will require one second. If enemy fails to pull out their weapon - they can make another attempt next second.
In addition, wooden shields are lighter and therefore require less Endurance.
</t>
      </text>
    </comment>
    <comment authorId="0" ref="M45">
      <text>
        <t xml:space="preserve">Wooden shields are less durable than metal ones but there is 20% chance that an enemy slashing or piercing weapon will stuck in the shield after a successful block (bludgeoning weapons cannot stuck). Stuck weapon can be pulled out of the shield if enemy passes STR check. Check DC is indicated to the right. Weapon pull out will require one second. If enemy fails to pull out their weapon - they can make another attempt next second.</t>
      </text>
    </comment>
    <comment authorId="0" ref="B48">
      <text>
        <t xml:space="preserve">Market price in silver coins. The quick sale price can be half that.</t>
      </text>
    </comment>
    <comment authorId="0" ref="AA50">
      <text>
        <t xml:space="preserve">Penalty to accuracy when hitting with a weapon held in the main hand while blocking with a shield held in the off-hand. Shield skill 0/1/2/3 respectively gives a penalty of -3/-2/-1/0.</t>
      </text>
    </comment>
    <comment authorId="0" ref="M51">
      <text>
        <t xml:space="preserve">Market price in silver coins. The quick sale price can be half that.</t>
      </text>
    </comment>
    <comment authorId="0" ref="V54">
      <text>
        <t xml:space="preserve">Better trigger chance</t>
      </text>
    </comment>
    <comment authorId="0" ref="B55">
      <text>
        <t xml:space="preserve">To make a shield, you need to make a successful Carpenter roll, depending on the material. The result of the roll must be equal to or higher than the difficulty shown to the right. If the roll fails, the character spends 20% of the time crafting and loses 30% of the materials if the shield is wooden. In case of a critical success (20 on the die), the shield becomes one level higher in quality.</t>
      </text>
    </comment>
    <comment authorId="0" ref="V56">
      <text>
        <t xml:space="preserve">Best trigger chance</t>
      </text>
    </comment>
    <comment authorId="0" ref="B62">
      <text>
        <t xml:space="preserve">If the Carpenter roll is below the stated difficulty for making a good quality shield, but is high enough for a standard quality shield, the character may finish the job, ending up with a lower quality shield than they originally intended.</t>
      </text>
    </comment>
    <comment authorId="0" ref="V64">
      <text>
        <t xml:space="preserve">Better trigger chance</t>
      </text>
    </comment>
    <comment authorId="0" ref="V66">
      <text>
        <t xml:space="preserve">Best trigger chance</t>
      </text>
    </comment>
    <comment authorId="0" ref="B69">
      <text>
        <t xml:space="preserve">If the Carpenter roll is below the stated difficulty for making an excellent quality shield, but is high enough for a standard/good quality shield, the character may end up finishing the job, resulting in a lower quality shield than they originally intended.</t>
      </text>
    </comment>
    <comment authorId="0" ref="V74">
      <text>
        <t xml:space="preserve">Better trigger chance</t>
      </text>
    </comment>
    <comment authorId="0" ref="B76">
      <text>
        <t xml:space="preserve">If the Carpenter roll is below the stated difficulty for making a superior quality shield, but is high enough for a standard/good/excellent quality shield, the character may end up finishing the job, ending up with a lower quality shield than they originally intended.</t>
      </text>
    </comment>
    <comment authorId="0" ref="V76">
      <text>
        <t xml:space="preserve">Best trigger chance</t>
      </text>
    </comment>
    <comment authorId="0" ref="B88">
      <text>
        <t xml:space="preserve">Market price in silver coins. The quick sale price can be half that.</t>
      </text>
    </comment>
    <comment authorId="0" ref="M88">
      <text>
        <t xml:space="preserve">Market price in silver coins. The quick sale price can be half that.</t>
      </text>
    </comment>
    <comment authorId="0" ref="B95">
      <text>
        <t xml:space="preserve">To make a trap you need to make a successful roll on the Carpenter. The result of the roll must be equal to or higher than the difficulty shown to the right. If the Mechanic roll fails, the character spends 20% of his time working and permanently loses half of the wood materials. In case of critical success (20 on the die), the product turns out to be one step higher in quality.</t>
      </text>
    </comment>
    <comment authorId="0" ref="M95">
      <text>
        <t xml:space="preserve">To make a trap you need to make a successful roll on the Carpenter. The result of the roll must be equal to or higher than the difficulty shown to the right. If the Mechanic roll fails, the character spends 20% of his time working and permanently loses half of the wood materials. In case of critical success (20 on the die), the product turns out to be one step higher in quality.</t>
      </text>
    </comment>
    <comment authorId="0" ref="B102">
      <text>
        <t xml:space="preserve">If the Carpenter's roll is below the stated difficulty of making a good quality item, but is high enough for a standard quality item, the character may finish the job to completion, resulting in a lower quality item than they originally intended.</t>
      </text>
    </comment>
    <comment authorId="0" ref="B109">
      <text>
        <t xml:space="preserve">If the Carpenter's roll is below the stated difficulty of making an excellent quality item, but is high enough for a good/standard quality item, the character may finish the job to completion, resulting in a lower quality item than they originally intended.</t>
      </text>
    </comment>
    <comment authorId="0" ref="B116">
      <text>
        <t xml:space="preserve">If the Carpenter's roll is below the specified difficulty for making a superior quality item, but is high enough for an Excellent/Good/Standard quality item, the character may finish the job to completion, resulting in a lower quality item than they originally intended.</t>
      </text>
    </comment>
    <comment authorId="0" ref="B131">
      <text>
        <t xml:space="preserve">Market price in silver coins. The quick sale price can be half that.</t>
      </text>
    </comment>
    <comment authorId="0" ref="M131">
      <text>
        <t xml:space="preserve">Market price in silver coins. The quick sale price can be half that.</t>
      </text>
    </comment>
    <comment authorId="0" ref="B137">
      <text>
        <t xml:space="preserve">Making metal parts for a crossbow requires high temperatures. Depending on the fuel chosen, the Mechanic can achieve the required temperature to heat the metal to the point where it can be shaped into the desired form.
If the metal has just been smelted from ore, the Mechanic can immediately begin making parts for the crossbow while the metal is still hot. This will save on fuel. In this case, the cost of the crossbow is lower.</t>
      </text>
    </comment>
    <comment authorId="0" ref="M137">
      <text>
        <t xml:space="preserve">Making metal parts for a crossbow requires high temperatures. Depending on the fuel chosen, the Mechanic can achieve the required temperature to heat the metal to the point where it can be shaped into the desired form.
If the metal has just been smelted from ore, the Mechanic can immediately begin making parts for the crossbow while the metal is still hot. This will save on fuel. In this case, the cost of the crossbow is lower.</t>
      </text>
    </comment>
    <comment authorId="0" ref="B144">
      <text>
        <t xml:space="preserve">To make a crossbow, you need to make rolls on the Carpenter and Mechanic, and add up the results of the rolls. To succeed, the sum of the rolls must be equal to or higher than the difficulty indicated on the right. If the roll fails, the character spends 20% of the time working and permanently loses half of the wood materials, and the metal parts will need to be smelted to recover the materials. In case of a critical success (20 on one die and above 10 on the second), the crossbow becomes one step better in quality.</t>
      </text>
    </comment>
    <comment authorId="0" ref="M144">
      <text>
        <t xml:space="preserve">To make a crossbow, you need to make rolls on the Carpenter and Mechanic, and add up the results of the rolls. To succeed, the sum of the rolls must be equal to or higher than the difficulty indicated on the right. If the roll fails, the character spends 20% of the time working and permanently loses half of the wood materials, and the metal parts will need to be smelted to recover the materials. In case of a critical success (20 on one die and above 10 on the second), the crossbow becomes one step better in quality.</t>
      </text>
    </comment>
    <comment authorId="0" ref="B152">
      <text>
        <t xml:space="preserve">If the sum of the Carpenter and Mechanic rolls is below the stated difficulty of making a good quality crossbow, but sufficient for a standard quality crossbow, the character may end up finishing the job, resulting in a lower quality crossbow than they originally intended.</t>
      </text>
    </comment>
    <comment authorId="0" ref="M152">
      <text>
        <t xml:space="preserve">If the sum of the Carpenter and Mechanic rolls is below the stated difficulty of making a good quality crossbow, but sufficient for a standard quality crossbow, the character may end up finishing the job, resulting in a lower quality crossbow than they originally intended.</t>
      </text>
    </comment>
    <comment authorId="0" ref="B160">
      <text>
        <t xml:space="preserve">If the sum of the Carpenter and Mechanic rolls is below the stated difficulty of making a crossbow of excellent quality, but sufficient for a crossbow of good/standard quality, the character may finish the job completely, resulting in a crossbow of lower quality than they originally intended.</t>
      </text>
    </comment>
    <comment authorId="0" ref="M165">
      <text>
        <t xml:space="preserve">To make charcoal the burn must be slow and incomplete so that the wood dries out and its structure and capacity for burning remains. This process - converting wood to charcoal - takes about 14-16 hours and produces ready-to-use lumps of charcoal.</t>
      </text>
    </comment>
    <comment authorId="0" ref="M169">
      <text>
        <t xml:space="preserve">Market price in silver coins. The quick sale price can be half that.</t>
      </text>
    </comment>
    <comment authorId="0" ref="M173">
      <text>
        <t xml:space="preserve">Making metal parts for a crossbow requires high temperatures. Depending on the fuel chosen, the Mechanic can achieve the required temperature to heat the metal to the point where it can be shaped into the desired form.
If the metal has just been smelted from ore, the Mechanic can immediately begin making parts for the crossbow while the metal is still hot. This will save on fuel. In this case, the cost of the crossbow is lower.</t>
      </text>
    </comment>
    <comment authorId="0" ref="M181">
      <text>
        <t xml:space="preserve">To make a trap you need to make a successful roll on the Carpenter. The result of the roll must be equal to or higher than the difficulty shown to the right. If the Mechanic roll fails, the character spends 20% of his time working and permanently loses half of the wood materials. In case of critical success (20 on the die), the product turns out to be one step higher in quality.</t>
      </text>
    </comment>
    <comment authorId="0" ref="B199">
      <text>
        <t xml:space="preserve">Used for bows. Bow arrows are generally longer in length and have stabilizing vanes near the back while crossbow bolts always do not.</t>
      </text>
    </comment>
    <comment authorId="0" ref="B200">
      <text>
        <t xml:space="preserve">Used for crossbows. Crossbow Bolts are generally shorter in length (16-22-inches) and have no stabilizing vanes near the back while arrows always do.</t>
      </text>
    </comment>
  </commentList>
</comments>
</file>

<file path=xl/comments7.xml><?xml version="1.0" encoding="utf-8"?>
<comments xmlns:r="http://schemas.openxmlformats.org/officeDocument/2006/relationships" xmlns="http://schemas.openxmlformats.org/spreadsheetml/2006/main" xmlns:xr="http://schemas.microsoft.com/office/spreadsheetml/2014/revision">
  <authors>
    <author/>
  </authors>
  <commentList>
    <comment authorId="0" ref="B12">
      <text>
        <t xml:space="preserve">Means a spell with the characteristics of the first stage in all respects (X / _ / _ ). On the right is the price of such enchantment in silver coins. The cost of an enchanted item is equal to the sum of the price of the enchantment and the item itself. Only items of good quality and higher can be enchanted.</t>
      </text>
    </comment>
    <comment authorId="0" ref="R12">
      <text>
        <t xml:space="preserve">A weapon of the first category (for example, a dagger) has a 22% chance of activating a spell of the first category.
Clothing or armor enchanted by a spell of the first category activates the effect of the spell when hit by a weapon or spell of the first category with a 22% chance</t>
      </text>
    </comment>
    <comment authorId="0" ref="V14">
      <text>
        <t xml:space="preserve">A weapon of the fifth category (for example, a two-handed sword) has a 62% chance of activating a spell of the third category.
Clothing or armor enchanted by a third category spell activates the spell's effect when hit by a weapon or spell of the fifth category with a probability of 62%</t>
      </text>
    </comment>
    <comment authorId="0" ref="B18">
      <text>
        <t xml:space="preserve">To enchant an item, you must make a successful Enchanter roll. The result of the roll must be equal to or higher than the difficulty shown to the right. If the Enchanter roll fails, the character spends 20% of the time enchanting and 100% of the required mana. In case of a critical success (20 on the die), the spell becomes more powerful by one level.</t>
      </text>
    </comment>
    <comment authorId="0" ref="B20">
      <text>
        <t xml:space="preserve">Means a spell with characteristics of the second stage in all respects ( _ / X / _ ). On the right is the price of such enchantment in silver coins. The cost of an enchanted item is equal to the sum of the price of the enchantment and the item itself.</t>
      </text>
    </comment>
    <comment authorId="0" ref="B25">
      <text>
        <t xml:space="preserve">If the roll on the Enchanter is below the specified difficulty for the second power of the spell, but is sufficient for the first power, the character may end up finishing the job, ending up with a weaker enchantment than they originally intended.</t>
      </text>
    </comment>
    <comment authorId="0" ref="B27">
      <text>
        <t xml:space="preserve">Means a spell with the characteristics of the third stage in all respects (_ / _ / X). On the right is the price of such enchantment in silver coins. The cost of an enchanted item is equal to the sum of the price of the enchantment and the item itself.</t>
      </text>
    </comment>
    <comment authorId="0" ref="B32">
      <text>
        <t xml:space="preserve">If the roll on the Enchanter is below the specified difficulty of third power of the spell, but sufficient for first/second power, the character may end up finishing the job, ending up with a weaker enchantment than he originally intended.</t>
      </text>
    </comment>
    <comment authorId="0" ref="B35">
      <text>
        <t xml:space="preserve">The robe must be of good quality or better. A standard quality robe cannot be enchanted.</t>
      </text>
    </comment>
    <comment authorId="0" ref="B36">
      <text>
        <t xml:space="preserve">In addition to enchanting a robe with a spell, you can enchant it with additional physical and magical armor, as indicated in this table.</t>
      </text>
    </comment>
    <comment authorId="0" ref="B37">
      <text>
        <t xml:space="preserve">Market price in silver coins. The quick sale price can be half that.</t>
      </text>
    </comment>
    <comment authorId="0" ref="B39">
      <text>
        <t xml:space="preserve">Market price in silver coins. The quick sale price will be half the price.
The character himself can sew a robe of good quality if he has the Tailor profession at a sufficient level. Details in the "Clothing, Armor, Shields" tab.</t>
      </text>
    </comment>
    <comment authorId="0" ref="B44">
      <text>
        <t xml:space="preserve">To enchant an item, you must make a successful Enchanter roll. The result of the roll must be equal to or higher than the difficulty shown to the right. If the Enchanter roll fails, the character spends 20% of the time enchanting and 100% of the required mana. In case of a critical success (20 on the die), the robe becomes one step higher in quality.</t>
      </text>
    </comment>
    <comment authorId="0" ref="B46">
      <text>
        <t xml:space="preserve">Market price in silver coins. The quick sale price can be half that.</t>
      </text>
    </comment>
    <comment authorId="0" ref="B52">
      <text>
        <t xml:space="preserve">If the Enchanter roll is below the specified difficulty for enchanting a robe of excellent quality, but is sufficient for the result of enchanting a robe of good quality, the character may end up finishing the job, ending up with a weaker enchantment than they originally intended.</t>
      </text>
    </comment>
    <comment authorId="0" ref="B54">
      <text>
        <t xml:space="preserve">Market price in silver coins. The quick sale price can be half that.</t>
      </text>
    </comment>
    <comment authorId="0" ref="B60">
      <text>
        <t xml:space="preserve">If the Enchanter roll is below the specified difficulty for enchanting a robe of excellent quality, but is sufficient for the effect of enchanting a robe of good/excellent quality, the character may end up finishing the job, ending up with a weaker enchantment than they originally intended.</t>
      </text>
    </comment>
    <comment authorId="0" ref="B63">
      <text>
        <t xml:space="preserve">The ring must be of good quality or better. A standard quality ring cannot be enchanted. A character cannot wear more than two rings at the same time.</t>
      </text>
    </comment>
    <comment authorId="0" ref="W63">
      <text>
        <t xml:space="preserve">The ring must be of good quality or better. A standard quality ring cannot be enchanted. A character cannot wear more than two rings at the same time.</t>
      </text>
    </comment>
    <comment authorId="0" ref="B64">
      <text>
        <t xml:space="preserve">Rings cannot be enchanted with a spell, but you can enchant it to increase health, mana or selected attribute(s) (in this table) or enchant it for protection (table on the right).</t>
      </text>
    </comment>
    <comment authorId="0" ref="B65">
      <text>
        <t xml:space="preserve">Market price in silver coins. The quick sale price can be half that.</t>
      </text>
    </comment>
    <comment authorId="0" ref="C66">
      <text>
        <t xml:space="preserve">The ring adds +10 HP to your maximum amount (not current) or +10 to your maximum mana, the Enchanter`s choice.</t>
      </text>
    </comment>
    <comment authorId="0" ref="D66">
      <text>
        <t xml:space="preserve">The ring adds +1 to any physical or mental attribute the Enchanter chooses. The attribute bonus affects the attribute's final value, but does not count toward the minimum requirements for feats or spells.</t>
      </text>
    </comment>
    <comment authorId="0" ref="E66">
      <text>
        <t xml:space="preserve">The ring adds +2 to any main physical or mental attribute the Enchanter chooses. The attribute bonus affects the attribute's final value, but does not count toward the minimum requirements for feats or spells.</t>
      </text>
    </comment>
    <comment authorId="0" ref="F66">
      <text>
        <t xml:space="preserve">The ring adds +3 to any main physical or mental attribute the Enchanter chooses. The attribute bonus affects the attribute's final value, but does not count toward the minimum requirements for feats or spells.</t>
      </text>
    </comment>
    <comment authorId="0" ref="X66">
      <text>
        <t xml:space="preserve">+1 to physical armor in all parts of the body. The bonus stacks with the bonus from armor and spells.</t>
      </text>
    </comment>
    <comment authorId="0" ref="B67">
      <text>
        <t xml:space="preserve">Market price in silver coins. The quick sale price can be half that.
The character himself can make a good quality ring if he has the Jeweler profession at a sufficient level. Details in the "Jewelry" tab.</t>
      </text>
    </comment>
    <comment authorId="0" ref="B72">
      <text>
        <t xml:space="preserve">To enchant an item, you must make a successful Enchanter roll. The result of the roll must be equal to or higher than the difficulty shown to the right. If the Enchanter roll fails, the character spends 20% of the time enchanting and 100% of the required mana. In case of a critical success (20 on the die), the ring becomes one step higher in quality.</t>
      </text>
    </comment>
    <comment authorId="0" ref="W72">
      <text>
        <t xml:space="preserve">To enchant an item, you must make a successful Enchanter roll. The result of the roll must be equal to or higher than the difficulty shown to the right. If the Enchanter roll fails, the character spends 20% of the time enchanting and 100% of the required mana. In case of a critical success (20 on the die), the ring becomes one step higher in quality.</t>
      </text>
    </comment>
    <comment authorId="0" ref="B74">
      <text>
        <t xml:space="preserve">Market price in silver coins. The quick sale price can be half that.</t>
      </text>
    </comment>
    <comment authorId="0" ref="W74">
      <text>
        <t xml:space="preserve">Market price in silver coins. The quick sale price will be half the price.</t>
      </text>
    </comment>
    <comment authorId="0" ref="D75">
      <text>
        <t xml:space="preserve">The ring adds +1 to two different attributes, as chosen by the Enchanter. The attribute bonus affects the attribute's final value, but does not count toward the minimum requirements for feats or spells.</t>
      </text>
    </comment>
    <comment authorId="0" ref="E75">
      <text>
        <t xml:space="preserve">The ring adds +2 to two different attributes, as chosen by the Enchanter. The attribute bonus affects the attribute's final value, but does not count toward the minimum requirements for feats or spells.</t>
      </text>
    </comment>
    <comment authorId="0" ref="F75">
      <text>
        <t xml:space="preserve">The ring adds +3 to two different attributes, as chosen by the Enchanter. The attribute bonus affects the attribute's final value, but does not count toward the minimum requirements for feats or spells.</t>
      </text>
    </comment>
    <comment authorId="0" ref="X75">
      <text>
        <t xml:space="preserve">+1 to physical and magical armor in all parts of the body. The bonus stacks with the bonus from armor and spells.</t>
      </text>
    </comment>
    <comment authorId="0" ref="B80">
      <text>
        <t xml:space="preserve">If the Enchanter roll is below the specified difficulty for enchanting a ring of excellent quality, but is sufficient for the effect of enchanting a ring of good quality, the character may end up finishing the job, ending up with a weaker enchantment than they originally intended.</t>
      </text>
    </comment>
    <comment authorId="0" ref="W80">
      <text>
        <t xml:space="preserve">To enchant an item, you must make a successful Enchanter roll. The result of the roll must be equal to or higher than the difficulty shown to the right. If the Enchanter roll fails, the character spends 20% of the time enchanting and 100% of the required mana.</t>
      </text>
    </comment>
    <comment authorId="0" ref="B82">
      <text>
        <t xml:space="preserve">Market price in silver coins. The quick sale price can be half that.</t>
      </text>
    </comment>
    <comment authorId="0" ref="W82">
      <text>
        <t xml:space="preserve">Market price in silver coins. The quick sale price will be half the price.</t>
      </text>
    </comment>
    <comment authorId="0" ref="D83">
      <text>
        <t xml:space="preserve">The ring adds +1 to three different attributes, as chosen by the Enchanter. The attribute bonus affects the attribute's final value, but does not count toward the minimum requirements for feats or spells.</t>
      </text>
    </comment>
    <comment authorId="0" ref="E83">
      <text>
        <t xml:space="preserve">The ring adds +2 to three different attributes, as chosen by the Enchanter. The attribute bonus affects the attribute's final value, but does not count toward the minimum requirements for feats or spells.</t>
      </text>
    </comment>
    <comment authorId="0" ref="F83">
      <text>
        <t xml:space="preserve">The ring adds +3 to three different attributes, as chosen by the Enchanter. The attribute bonus affects the attribute's final value, but does not count toward the minimum requirements for feats or spells.</t>
      </text>
    </comment>
    <comment authorId="0" ref="X83">
      <text>
        <t xml:space="preserve">+1 to physical and magical armor on all parts of the body, +1 point on all saving throws against spells, and +1 to resistance. The bonus stacks with the bonus from armor and spells.</t>
      </text>
    </comment>
    <comment authorId="0" ref="B88">
      <text>
        <t xml:space="preserve">If the Enchanter roll is below the specified difficulty for enchanting a superior quality ring, but is sufficient for the effect of enchanting a good/excellent quality ring, the character may end up finishing the job, ending up with a weaker enchantment than he originally intended.</t>
      </text>
    </comment>
    <comment authorId="0" ref="W88">
      <text>
        <t xml:space="preserve">To enchant an item, you must make a successful Enchanter roll. The result of the roll must be equal to or higher than the difficulty shown to the right. If the Enchanter roll fails, the character spends 20% of the time enchanting and 100% of the required mana.</t>
      </text>
    </comment>
    <comment authorId="0" ref="B91">
      <text>
        <t xml:space="preserve">The amulet or talisman must be of good quality or higher. A standard quality amulet or talisman cannot be enchanted. A character cannot wear more than one amulet or talisman.</t>
      </text>
    </comment>
    <comment authorId="0" ref="B92">
      <text>
        <t xml:space="preserve">Amulets and talismans cannot be enchanted with a spell, but can be enchanted to increase health, mana, or selected attribute(s) (in this table).</t>
      </text>
    </comment>
    <comment authorId="0" ref="B93">
      <text>
        <t xml:space="preserve">Market price in silver coins. The quick sale price can be half that.</t>
      </text>
    </comment>
    <comment authorId="0" ref="C94">
      <text>
        <t xml:space="preserve">The amulet adds +10 HP to your maximum amount (not current) or +10 to your maximum mana, the Enchanter`s choice.</t>
      </text>
    </comment>
    <comment authorId="0" ref="D94">
      <text>
        <t xml:space="preserve">The amulet adds +1 to any physical or mental attribute the Enchanter chooses. The attribute bonus affects the attribute's final value, but does not count toward the minimum requirements for feats or spells.</t>
      </text>
    </comment>
    <comment authorId="0" ref="E94">
      <text>
        <t xml:space="preserve">The amulet adds +2 to any main physical or mental attribute the Enchanter chooses. The attribute bonus affects the attribute's final value, but does not count toward the minimum requirements for feats or spells.</t>
      </text>
    </comment>
    <comment authorId="0" ref="F94">
      <text>
        <t xml:space="preserve">The amulet adds +3 to any main physical or mental attribute the Enchanter chooses. The attribute bonus affects the attribute's final value, but does not count toward the minimum requirements for feats or spells.</t>
      </text>
    </comment>
    <comment authorId="0" ref="B95">
      <text>
        <t xml:space="preserve">Market price in silver coins. The quick sale price can be half that.
The character himself can make a good quality amulet if he has the Jeweler profession at a sufficient level. Details in the "Jewelry" tab.</t>
      </text>
    </comment>
    <comment authorId="0" ref="B100">
      <text>
        <t xml:space="preserve">To enchant an item, you must make a successful Enchanter roll. The result of the roll must be equal to or higher than the difficulty shown to the right. If the Enchanter roll fails, the character spends 20% of the time enchanting and 100% of the required mana. In case of a critical success (20 on the die), the amulet becomes one step higher in quality.</t>
      </text>
    </comment>
    <comment authorId="0" ref="B102">
      <text>
        <t xml:space="preserve">Market price in silver coins. The quick sale price can be half that.</t>
      </text>
    </comment>
    <comment authorId="0" ref="D103">
      <text>
        <t xml:space="preserve">The amulet adds +1 to two different attributes, as chosen by the Enchanter. The attribute bonus affects the attribute's final value, but does not count toward the minimum requirements for feats or spells.</t>
      </text>
    </comment>
    <comment authorId="0" ref="E103">
      <text>
        <t xml:space="preserve">The amulet adds +2 to two different attributes, as chosen by the Enchanter. The attribute bonus affects the attribute's final value, but does not count toward the minimum requirements for feats or spells.</t>
      </text>
    </comment>
    <comment authorId="0" ref="F103">
      <text>
        <t xml:space="preserve">The amulet adds +3 to two different attributes, as chosen by the Enchanter. The attribute bonus affects the attribute's final value, but does not count toward the minimum requirements for feats or spells.</t>
      </text>
    </comment>
    <comment authorId="0" ref="B108">
      <text>
        <t xml:space="preserve">If the Enchanter roll is below the specified difficulty to enchant an excellent quality amulet, but is sufficient for the effect of enchanting a good quality amulet, the character may end up finishing the job, ending up with a weaker enchantment than they originally intended.</t>
      </text>
    </comment>
    <comment authorId="0" ref="D111">
      <text>
        <t xml:space="preserve">The amulet adds +1 to three different attributes, as chosen by the Enchanter. The attribute bonus affects the attribute's final value, but does not count toward the minimum requirements for feats or spells.</t>
      </text>
    </comment>
    <comment authorId="0" ref="E111">
      <text>
        <t xml:space="preserve">The amulet adds +2 to three different attributes, as chosen by the Enchanter. The attribute bonus affects the attribute's final value, but does not count toward the minimum requirements for feats or spells.</t>
      </text>
    </comment>
    <comment authorId="0" ref="F111">
      <text>
        <t xml:space="preserve">The amulet adds +3 to three different attributes, as chosen by the Enchanter. The attribute bonus affects the attribute's final value, but does not count toward the minimum requirements for feats or spells.</t>
      </text>
    </comment>
    <comment authorId="0" ref="B116">
      <text>
        <t xml:space="preserve">If the Enchanter roll is below the specified difficulty to enchant an excellent quality amulet, but is sufficient for the effect of enchanting a good/excellent quality amulet, the character may end up finishing the job, ending up with a weaker enchantment than they originally intended.</t>
      </text>
    </comment>
    <comment authorId="0" ref="B119">
      <text>
        <t xml:space="preserve">Earrings must be of good quality or better. Standard quality earrings cannot be enchanted. A character cannot wear more than one pair of earrings.</t>
      </text>
    </comment>
    <comment authorId="0" ref="B120">
      <text>
        <t xml:space="preserve">Earrings cannot be enchanted with a spell, but can be enchanted to increase health, mana, or selected attribute(s) (in this table).</t>
      </text>
    </comment>
    <comment authorId="0" ref="B121">
      <text>
        <t xml:space="preserve">Market price in silver coins. The quick sale price can be half that.</t>
      </text>
    </comment>
    <comment authorId="0" ref="C122">
      <text>
        <t xml:space="preserve">The earrings adds +10 HP to your maximum amount (not current) or +10 to your maximum mana, the Enchanter`s choice.</t>
      </text>
    </comment>
    <comment authorId="0" ref="D122">
      <text>
        <t xml:space="preserve">The earrings adds +1 to any physical or mental attribute the Enchanter chooses. The attribute bonus affects the attribute's final value, but does not count toward the minimum requirements for feats or spells.</t>
      </text>
    </comment>
    <comment authorId="0" ref="E122">
      <text>
        <t xml:space="preserve">The earrings adds +2 to any main physical or mental attribute the Enchanter chooses. The attribute bonus affects the attribute's final value, but does not count toward the minimum requirements for feats or spells.</t>
      </text>
    </comment>
    <comment authorId="0" ref="F122">
      <text>
        <t xml:space="preserve">The earrings adds +3 to any main physical or mental attribute the Enchanter chooses. The attribute bonus affects the attribute's final value, but does not count toward the minimum requirements for feats or spells.</t>
      </text>
    </comment>
    <comment authorId="0" ref="B123">
      <text>
        <t xml:space="preserve">Market price in silver coins. The quick sale price can be half that.
The character himself can make a good quality earrings if he has the Jeweler profession at a sufficient level. Details in the "Jewelry" tab.</t>
      </text>
    </comment>
    <comment authorId="0" ref="B128">
      <text>
        <t xml:space="preserve">To enchant an item, you must make a successful Enchanter roll. The result of the roll must be equal to or higher than the difficulty shown to the right. If the Enchanter roll fails, the character spends 20% of the time enchanting and 100% of the required mana. In case of a critical success (20 on the die), the earrings become one step higher in quality.</t>
      </text>
    </comment>
    <comment authorId="0" ref="D131">
      <text>
        <t xml:space="preserve">The earrings adds +1 to two different attributes, as chosen by the Enchanter. The attribute bonus affects the attribute's final value, but does not count toward the minimum requirements for feats or spells.</t>
      </text>
    </comment>
    <comment authorId="0" ref="E131">
      <text>
        <t xml:space="preserve">The earrings adds +2 to two different attributes, as chosen by the Enchanter. The attribute bonus affects the attribute's final value, but does not count toward the minimum requirements for feats or spells.</t>
      </text>
    </comment>
    <comment authorId="0" ref="F131">
      <text>
        <t xml:space="preserve">The earrings adds +3 to two different attributes, as chosen by the Enchanter. The attribute bonus affects the attribute's final value, but does not count toward the minimum requirements for feats or spells.</t>
      </text>
    </comment>
    <comment authorId="0" ref="B136">
      <text>
        <t xml:space="preserve">If the Enchanter roll is below the specified difficulty for enchanting earrings of excellent quality, but is sufficient for the effect of enchanting earrings of good quality, the character may end up finishing the job, ending up with a weaker enchantment than they originally intended.</t>
      </text>
    </comment>
    <comment authorId="0" ref="D139">
      <text>
        <t xml:space="preserve">The earrings adds +1 to three different attributes, as chosen by the Enchanter. The attribute bonus affects the attribute's final value, but does not count toward the minimum requirements for feats or spells.</t>
      </text>
    </comment>
    <comment authorId="0" ref="E139">
      <text>
        <t xml:space="preserve">The earrings adds +2 to three different attributes, as chosen by the Enchanter. The attribute bonus affects the attribute's final value, but does not count toward the minimum requirements for feats or spells.</t>
      </text>
    </comment>
    <comment authorId="0" ref="F139">
      <text>
        <t xml:space="preserve">The earrings adds +3 to three different attributes, as chosen by the Enchanter. The attribute bonus affects the attribute's final value, but does not count toward the minimum requirements for feats or spells.</t>
      </text>
    </comment>
    <comment authorId="0" ref="B144">
      <text>
        <t xml:space="preserve">If the Enchanter roll is below the specified difficulty for enchanting excellent quality earrings, but is sufficient for the effect of enchanting good/excellent quality earrings, the character may end up finishing the job, ending up with a weaker enchantment than they originally intended.</t>
      </text>
    </comment>
    <comment authorId="0" ref="B147">
      <text>
        <t xml:space="preserve">The plate must be of good quality. A standard quality plate cannot be enchanted. A character cannot use more than one plate per day for the ritual.</t>
      </text>
    </comment>
    <comment authorId="0" ref="B149">
      <text>
        <t xml:space="preserve">Market price in silver coins. The quick sale price can be half that.</t>
      </text>
    </comment>
    <comment authorId="0" ref="C150">
      <text>
        <t xml:space="preserve">The plate allows you to perform a ritual that restores 50% of the character's daily mana regeneration. The ritual lasts 1 hour. During the ritual, the character must concentrate on the plate and should not be distracted by anything.</t>
      </text>
    </comment>
    <comment authorId="0" ref="B151">
      <text>
        <t xml:space="preserve">Market price in silver coins. The quick sale price can be half that.
The character himself can make a plate of good quality if he has the Potter profession at a sufficient level. Details in the "Pottery" tab.</t>
      </text>
    </comment>
    <comment authorId="0" ref="B157">
      <text>
        <t xml:space="preserve">To enchant a plate, you need to make a successful Enchanter roll. The result of the roll must be equal to or higher than the difficulty shown to the right. In case of failure throw on the Enchanter, the character spends 20% of the time on enchantment and 100% of the required mana. In case of a critical success (20 on the die), the effectiveness of the plate increases by one and a half times.</t>
      </text>
    </comment>
    <comment authorId="0" ref="B160">
      <text>
        <t xml:space="preserve">To create magic scrolls, the character must master the "Scribe scroll" feat. Anyone can use magic scrolls to cast spells (even if they have no magical abilities). Casting a spell from a scroll takes the same amount of time as casting a spell without it. High Quickness can speed up reading a scroll as well as casting a spell.</t>
      </text>
    </comment>
    <comment authorId="0" ref="B163">
      <text>
        <t xml:space="preserve">The parameters of magic scrolls depend on a number of factors:
- spell category
- mana costs
- spell level
- spell power</t>
      </text>
    </comment>
    <comment authorId="0" ref="B166">
      <text>
        <t xml:space="preserve">Means a spell with the characteristics of the first stage in all respects ( X / _ / _ )
On the right is the price of a scroll with such an enchantment in silver coins.</t>
      </text>
    </comment>
    <comment authorId="0" ref="B167">
      <text>
        <t xml:space="preserve">Market price in silver coins. The quick sale price can be half the price.
The character can prepare the required scroll himself if he has the Scribe profession at a sufficient level. Details in the "Scrolls and Books" tab.</t>
      </text>
    </comment>
    <comment authorId="0" ref="B173">
      <text>
        <t xml:space="preserve">To enchant a scribed scroll, you need to make an Enchanter and Scribe roll. Next you need to sum up the results of the throws. To succeed, the sum of the rolls must be equal to or higher than the difficulty indicated on the right.
If the rolls fail, the character spends 20% of the time enchanting and loses 100% of the mana needed to create the magic scroll.
In case of a critical success (20 on one die and above 10 on the second), the power of the spell in the scroll is one step higher.</t>
      </text>
    </comment>
    <comment authorId="0" ref="B176">
      <text>
        <t xml:space="preserve">Means a spell with characteristics of the second stage in all respects ( _ / X / _ )
On the right is the price of a scroll with such an enchantment in silver coins.</t>
      </text>
    </comment>
    <comment authorId="0" ref="B182">
      <text>
        <t xml:space="preserve">If the sum of the Enchanter and Scribe rolls is below the specified difficulty for enchanting a scroll with a 2nd power spell, but sufficient for an enchantment with a 1st power spell, the character may end up finishing the job, ending up with a weaker enchantment than he originally intended.</t>
      </text>
    </comment>
    <comment authorId="0" ref="B185">
      <text>
        <t xml:space="preserve">Means a spell with characteristics of the third stage in all respects ( _ / _ / X )
On the right is the price of a scroll with such an enchantment in silver coins.</t>
      </text>
    </comment>
    <comment authorId="0" ref="B191">
      <text>
        <t xml:space="preserve">If the sum of the Enchanter and Scribe rolls is below the specified difficulty for enchanting a scroll with a 3rd power spell, but sufficient for an enchantment for a 1st or 2nd power spell, the character may finish the job completely, resulting in an enchantment weaker than he initially expected.</t>
      </text>
    </comment>
  </commentList>
</comments>
</file>

<file path=xl/comments8.xml><?xml version="1.0" encoding="utf-8"?>
<comments xmlns:r="http://schemas.openxmlformats.org/officeDocument/2006/relationships" xmlns="http://schemas.openxmlformats.org/spreadsheetml/2006/main" xmlns:xr="http://schemas.microsoft.com/office/spreadsheetml/2014/revision">
  <authors>
    <author/>
  </authors>
  <commentList>
    <comment authorId="0" ref="C9">
      <text>
        <t xml:space="preserve">Greenish or cloudy glass. Suitable for glazing.</t>
      </text>
    </comment>
    <comment authorId="0" ref="F9">
      <text>
        <t xml:space="preserve">A vial or flask can be useful for collecting liquids, including storing alchemical potions, salves, poisons and antidotes.</t>
      </text>
    </comment>
    <comment authorId="0" ref="E13">
      <text>
        <t xml:space="preserve">Market price in silver coins. The quick sale price can be half that.</t>
      </text>
    </comment>
    <comment authorId="0" ref="E15">
      <text>
        <t xml:space="preserve">Making glass requires high temperatures. Depending on the fuel chosen, the Glassblower can achieve the required temperature to create glass products.
If the glass has just been melted from quartz, the Glassblower can immediately produce the product while the glass is still hot. This will save on fuel. In this case, the cost of the product is lower.</t>
      </text>
    </comment>
    <comment authorId="0" ref="B16">
      <text>
        <t xml:space="preserve">Market price in silver coins. The quick sale price can be half that.</t>
      </text>
    </comment>
    <comment authorId="0" ref="B18">
      <text>
        <t xml:space="preserve">Making glass requires high temperatures. Depending on the fuel chosen, the Glassblower can achieve the required temperature to create glass products.
If the glass has just been melted from quartz, the Glassblower can immediately produce the product while the glass is still hot. This will save on fuel. In this case, the cost of the product is lower.</t>
      </text>
    </comment>
    <comment authorId="0" ref="E21">
      <text>
        <t xml:space="preserve">To make a product you need to make a successful Glassblower roll. The result of the roll must be equal to or higher than the difficulty shown to the right. If the Glassblower roll fails, the character spends 20% of the crafting time and will have to grind the failed item to return the materials used. In case of a critical success (20 on the die), the product is of good quality, not standard.</t>
      </text>
    </comment>
    <comment authorId="0" ref="B24">
      <text>
        <t xml:space="preserve">To make forest glass, you need to make a successful Glassblower roll. The result of the roll must be equal to or higher than the difficulty shown to the right. If the Glassblower roll fails, the character spends 20% of the crafting time and will have to grind the failed item to return the materials used. In case of a critical success (20 on the die), the glass is of good quality, not standard.</t>
      </text>
    </comment>
    <comment authorId="0" ref="B30">
      <text>
        <t xml:space="preserve">If the Glassblower's roll is below the stated difficulty for making good quality glass, but is high enough for standard quality glass, the character may finish the job to completion, resulting in lower quality glass than they originally intended.</t>
      </text>
    </comment>
    <comment authorId="0" ref="E30">
      <text>
        <t xml:space="preserve">If the Glassblower roll is below the stated difficulty for making a good quality vial, but is high enough for a standard quality product, the character may finish the job to completion, resulting in a lower quality product than they originally intended.</t>
      </text>
    </comment>
    <comment authorId="0" ref="C33">
      <text>
        <t xml:space="preserve">Прозрачное, бесцветное</t>
      </text>
    </comment>
    <comment authorId="0" ref="F33">
      <text>
        <t xml:space="preserve">A vial or flask can be useful for collecting liquids, including storing alchemical potions, salves, poisons and antidotes.</t>
      </text>
    </comment>
    <comment authorId="0" ref="E37">
      <text>
        <t xml:space="preserve">Market price in silver coins. The quick sale price can be half that.</t>
      </text>
    </comment>
    <comment authorId="0" ref="E39">
      <text>
        <t xml:space="preserve">Making glass requires high temperatures. Depending on the fuel chosen, the Glassblower can achieve the required temperature to create glass products.
If the glass has just been melted from quartz, the Glassblower can immediately produce the product while the glass is still hot. This will save on fuel. In this case, the cost of the product is lower.</t>
      </text>
    </comment>
    <comment authorId="0" ref="B40">
      <text>
        <t xml:space="preserve">Market price in silver coins. The quick sale price can be half that.</t>
      </text>
    </comment>
    <comment authorId="0" ref="B42">
      <text>
        <t xml:space="preserve">Making glass requires high temperatures. Depending on the fuel chosen, the Glassblower can achieve the required temperature to create glass products.
If the glass has just been melted from quartz, the Glassblower can immediately produce the product while the glass is still hot. This will save on fuel. In this case, the cost of the product is lower.</t>
      </text>
    </comment>
    <comment authorId="0" ref="E45">
      <text>
        <t xml:space="preserve">To make a product you need to make a successful Glassblower roll. The result of the roll must be equal to or higher than the difficulty shown to the right. If the Glassblower roll fails, the character spends 20% of the crafting time and will have to grind the failed item to return the materials used. In case of a critical success (20 on the die), the product is of good quality, not standard.</t>
      </text>
    </comment>
    <comment authorId="0" ref="B48">
      <text>
        <t xml:space="preserve">To make soda glass you need to make a successful Glassblower roll. The result of the roll must be equal to or higher than the difficulty shown to the right. If the Glassblower roll fails, the character spends 20% of the crafting time and will have to grind the failed item to return the materials used. In case of a critical success (20 on the die), the glass is of good quality, not standard.</t>
      </text>
    </comment>
    <comment authorId="0" ref="B54">
      <text>
        <t xml:space="preserve">If the Glassblower's roll is below the stated difficulty for making good quality glass, but is high enough for standard quality glass, the character may finish the job to completion, resulting in lower quality glass than they originally intended.</t>
      </text>
    </comment>
    <comment authorId="0" ref="E54">
      <text>
        <t xml:space="preserve">If the Glassblower roll is below the stated difficulty for making a good quality vial, but is high enough for a standard quality product, the character may finish the job to completion, resulting in a lower quality product than they originally intended.</t>
      </text>
    </comment>
    <comment authorId="0" ref="C57">
      <text>
        <t xml:space="preserve">Прозрачное и пригодное для создания хрусталя и оптических изделий</t>
      </text>
    </comment>
    <comment authorId="0" ref="E61">
      <text>
        <t xml:space="preserve">Market price in silver coins. The quick sale price can be half that.</t>
      </text>
    </comment>
    <comment authorId="0" ref="E63">
      <text>
        <t xml:space="preserve">Making glass requires high temperatures. Depending on the fuel chosen, the Glassblower can achieve the required temperature to create glass products.
If the glass has just been melted from quartz, the Glassblower can immediately produce the product while the glass is still hot. This will save on fuel. In this case, the cost of the product is lower.</t>
      </text>
    </comment>
    <comment authorId="0" ref="B65">
      <text>
        <t xml:space="preserve">Making glass requires high temperatures. Depending on the fuel chosen, the Glassblower can achieve the required temperature to create glass products.
If the glass has just been melted from quartz, the Glassblower can immediately produce the product while the glass is still hot. This will save on fuel. In this case, the cost of the product is lower.</t>
      </text>
    </comment>
    <comment authorId="0" ref="B68">
      <text>
        <t xml:space="preserve">Market price in silver coins. The quick sale price can be half that.</t>
      </text>
    </comment>
    <comment authorId="0" ref="E69">
      <text>
        <t xml:space="preserve">To make a product you need to make a successful Glassblower roll. The result of the roll must be equal to or higher than the difficulty shown to the right. If the Glassblower roll fails, the character spends 20% of the crafting time and will have to grind the failed item to return the materials used. In case of a critical success (20 on the die), the product is of good quality, not standard.</t>
      </text>
    </comment>
    <comment authorId="0" ref="B72">
      <text>
        <t xml:space="preserve">To make lead glass you need to make a successful Glassblower roll. The result of the roll must be equal to or higher than the difficulty shown to the right. If the Glassblower roll fails, the character spends 20% of the crafting time and will have to grind the failed glass to return the materials used. In case of a critical success (20 on the die), the glass is of good quality, not standard.</t>
      </text>
    </comment>
    <comment authorId="0" ref="B78">
      <text>
        <t xml:space="preserve">If the Glassblower's roll is below the stated difficulty for making good quality glass, but is high enough for standard quality glass, the character may finish the job to completion, resulting in lower quality glass than they originally intended.</t>
      </text>
    </comment>
    <comment authorId="0" ref="E78">
      <text>
        <t xml:space="preserve">If the Glassblower roll is below the stated difficulty for making a good quality vial, but is high enough for a standard quality product, the character may finish the job to completion, resulting in a lower quality product than they originally intended.</t>
      </text>
    </comment>
  </commentList>
</comments>
</file>

<file path=xl/comments9.xml><?xml version="1.0" encoding="utf-8"?>
<comments xmlns:r="http://schemas.openxmlformats.org/officeDocument/2006/relationships" xmlns="http://schemas.openxmlformats.org/spreadsheetml/2006/main" xmlns:xr="http://schemas.microsoft.com/office/spreadsheetml/2014/revision">
  <authors>
    <author/>
  </authors>
  <commentList>
    <comment authorId="0" ref="C7">
      <text>
        <t xml:space="preserve">Rings of good quality and higher can subsequently be enchanted by the Enchanter, giving useful bonuses to their owner.</t>
      </text>
    </comment>
    <comment authorId="0" ref="C9">
      <text>
        <t xml:space="preserve">Market price in silver coins. The quick sale price can be half that.</t>
      </text>
    </comment>
    <comment authorId="0" ref="C10">
      <text>
        <t xml:space="preserve">Market price in silver coins.
Blacksmiths and Miners can smelt metal from ore. Miners can extract the required ore.</t>
      </text>
    </comment>
    <comment authorId="0" ref="C13">
      <text>
        <t xml:space="preserve">Making metal jewelry requires high temperatures. Depending on the chosen fuel, the Jeweler can achieve the required temperature to heat the metal to a pliable state.
If the metal has just been smelted from ore, the Jeweler can immediately make jewelry while the material is still hot. This will save on fuel. In this case, the cost of the product is lower.</t>
      </text>
    </comment>
    <comment authorId="0" ref="C20">
      <text>
        <t xml:space="preserve">To make a ring you need to make a successful Jeweler roll. The result of the roll must be equal to or higher than the difficulty shown to the right. If the Jeweler roll fails, the character spends 20% of the crafting time and will have to melt down the failed item to reclaim the materials used. In case of a critical success (20 on the die), the ring is of good quality, not standard.</t>
      </text>
    </comment>
    <comment authorId="0" ref="C27">
      <text>
        <t xml:space="preserve">If the Jeweler roll is below the stated difficulty of making a good quality ring, but is high enough for a standard quality ring, the character may finish the job completely, resulting in a lower quality ring than they originally intended.</t>
      </text>
    </comment>
    <comment authorId="0" ref="C30">
      <text>
        <t xml:space="preserve">Rings of excellent and superior quality should be inlaid with precious stones.</t>
      </text>
    </comment>
    <comment authorId="0" ref="C35">
      <text>
        <t xml:space="preserve">If the Jeweler roll is below the stated difficulty for making a ring of excellent quality, but is high enough for a ring of standard/good quality, the character may finish the job completely, resulting in a ring of lower quality than they originally intended.</t>
      </text>
    </comment>
    <comment authorId="0" ref="C38">
      <text>
        <t xml:space="preserve">Rings of excellent and superior quality should be inlaid with precious stones.</t>
      </text>
    </comment>
    <comment authorId="0" ref="C43">
      <text>
        <t xml:space="preserve">If the Jeweler roll is below the stated difficulty for making a ring of excellent quality, but is high enough for a ring of standard/good/excellent quality, the character may finish the job completely, resulting in a ring of lower quality than they originally intended.</t>
      </text>
    </comment>
    <comment authorId="0" ref="C46">
      <text>
        <t xml:space="preserve">Amulets and talismans of good quality and higher can subsequently be enchanted by the Enchanter, giving useful bonuses to their owner.</t>
      </text>
    </comment>
    <comment authorId="0" ref="C48">
      <text>
        <t xml:space="preserve">Market price in silver coins. The quick sale price can be half that.</t>
      </text>
    </comment>
    <comment authorId="0" ref="C52">
      <text>
        <t xml:space="preserve">Making metal jewelry requires high temperatures. Depending on the chosen fuel, the Jeweler can achieve the required temperature to heat the metal to a pliable state.
If the metal has just been smelted from ore, the Jeweler can immediately make jewelry while the material is still hot. This will save on fuel. In this case, the cost of the product is lower.</t>
      </text>
    </comment>
    <comment authorId="0" ref="C59">
      <text>
        <t xml:space="preserve">To make an amulet you need to make a successful Jeweler roll. The result of the roll must be equal to or higher than the difficulty shown to the right. If the Jeweler roll fails, the character spends 20% of the crafting time and will have to melt down the failed item to reclaim the materials used. In case of a critical success (20 on the die), the amulet is of good quality, not standard.</t>
      </text>
    </comment>
    <comment authorId="0" ref="C66">
      <text>
        <t xml:space="preserve">If the Jeweler roll is below the stated difficulty for making a good quality amulet, but is high enough for a standard quality ring, the character may finish the job completely, resulting in an amulet of lower quality than they originally intended.</t>
      </text>
    </comment>
    <comment authorId="0" ref="C69">
      <text>
        <t xml:space="preserve">Amulets and talismans of excellent and superior quality must be inlaid with precious stones.</t>
      </text>
    </comment>
    <comment authorId="0" ref="C74">
      <text>
        <t xml:space="preserve">If the Jeweler roll is below the stated difficulty for making an excellent quality amulet, but is high enough for a standard/good quality amulet, the character may end up finishing the job, resulting in an amulet of lower quality than they originally intended.</t>
      </text>
    </comment>
    <comment authorId="0" ref="C77">
      <text>
        <t xml:space="preserve">Amulets and talismans of excellent and superior quality must be inlaid with precious stones.</t>
      </text>
    </comment>
    <comment authorId="0" ref="C82">
      <text>
        <t xml:space="preserve">If the Jeweler roll is below the stated difficulty for making an amulet of excellent quality, but is high enough for a standard/good/excellent quality amulet, the character may finish the job completely, resulting in an amulet of lower quality than they originally intended.</t>
      </text>
    </comment>
    <comment authorId="0" ref="C85">
      <text>
        <t xml:space="preserve">Earrings of good quality and higher can subsequently be enchanted by the Enchanter, giving useful bonuses to their owner.</t>
      </text>
    </comment>
    <comment authorId="0" ref="C87">
      <text>
        <t xml:space="preserve">Market price in silver coins. The quick sale price can be half that.</t>
      </text>
    </comment>
    <comment authorId="0" ref="C91">
      <text>
        <t xml:space="preserve">Making metal jewelry requires high temperatures. Depending on the chosen fuel, the Jeweler can achieve the required temperature to heat the metal to a pliable state.
If the metal has just been smelted from ore, the Jeweler can immediately make jewelry while the material is still hot. This will save on fuel. In this case, the cost of the product is lower.</t>
      </text>
    </comment>
    <comment authorId="0" ref="C98">
      <text>
        <t xml:space="preserve">To make earrings you need to make a successful Jeweler roll. The result of the roll must be equal to or higher than the difficulty shown to the right. If the Jeweler roll fails, the character spends 20% of the crafting time and will have to melt down the failed item to reclaim the materials used. In case of a critical success (20 on the die), the earrings will be of good quality, not standard.</t>
      </text>
    </comment>
    <comment authorId="0" ref="C105">
      <text>
        <t xml:space="preserve">If the Jeweler roll is below the stated difficulty for making good quality earrings, but is high enough for standard quality earrings, the character may finish the job completely, resulting in lower quality earrings than they originally intended.</t>
      </text>
    </comment>
    <comment authorId="0" ref="C108">
      <text>
        <t xml:space="preserve">Earrings of excellent and superior quality should be encrusted with precious stones.</t>
      </text>
    </comment>
    <comment authorId="0" ref="C113">
      <text>
        <t xml:space="preserve">If the Jeweler roll is below the stated difficulty for making earrings of excellent quality, but is sufficient for earrings of standard/good quality, the character may finish the job completely, resulting in lower quality earrings than they originally intended.</t>
      </text>
    </comment>
    <comment authorId="0" ref="C116">
      <text>
        <t xml:space="preserve">Earrings of excellent and superior quality should be encrusted with precious stones.</t>
      </text>
    </comment>
    <comment authorId="0" ref="C121">
      <text>
        <t xml:space="preserve">If the Jeweler roll is below the stated difficulty for making earrings of excellent quality, but is sufficient for earrings of standard/good/excellent quality, the character may finish the job completely, resulting in earrings of lower quality than they originally intended.</t>
      </text>
    </comment>
  </commentList>
</comments>
</file>

<file path=xl/sharedStrings.xml><?xml version="1.0" encoding="utf-8"?>
<sst xmlns="http://schemas.openxmlformats.org/spreadsheetml/2006/main" count="9500" uniqueCount="2507">
  <si>
    <t>Player</t>
  </si>
  <si>
    <t>Size Category</t>
  </si>
  <si>
    <t>STR &amp; END adjustment</t>
  </si>
  <si>
    <t>HP adjustment</t>
  </si>
  <si>
    <t>DEX &amp; AGI adjustment</t>
  </si>
  <si>
    <t>auto</t>
  </si>
  <si>
    <t>manual</t>
  </si>
  <si>
    <t xml:space="preserve"> </t>
  </si>
  <si>
    <t>Version 1.00M</t>
  </si>
  <si>
    <t>Original attributes</t>
  </si>
  <si>
    <t>Current attributes</t>
  </si>
  <si>
    <t>Experience used</t>
  </si>
  <si>
    <t>Bonus</t>
  </si>
  <si>
    <t>Total</t>
  </si>
  <si>
    <t>Character</t>
  </si>
  <si>
    <t>Creature</t>
  </si>
  <si>
    <t>Character`s request type:</t>
  </si>
  <si>
    <t>Mobile</t>
  </si>
  <si>
    <t>Feats</t>
  </si>
  <si>
    <t>Race</t>
  </si>
  <si>
    <t>Beast</t>
  </si>
  <si>
    <t>Medium</t>
  </si>
  <si>
    <t>Mastered</t>
  </si>
  <si>
    <t>Performed feat name</t>
  </si>
  <si>
    <t>Status</t>
  </si>
  <si>
    <t>Prerequisites</t>
  </si>
  <si>
    <t>Incompatible with</t>
  </si>
  <si>
    <t>Description</t>
  </si>
  <si>
    <t>Game time:</t>
  </si>
  <si>
    <t>&lt; put portrait here &gt;</t>
  </si>
  <si>
    <t>Gender</t>
  </si>
  <si>
    <t>Male</t>
  </si>
  <si>
    <t>_</t>
  </si>
  <si>
    <t>Level</t>
  </si>
  <si>
    <t>Head</t>
  </si>
  <si>
    <t>Passive experience (acquired):</t>
  </si>
  <si>
    <t>Practiced</t>
  </si>
  <si>
    <t>Professions (roll 1d20)</t>
  </si>
  <si>
    <t>Main mod.</t>
  </si>
  <si>
    <t>Sec. mod.</t>
  </si>
  <si>
    <t>Other</t>
  </si>
  <si>
    <t>Location:</t>
  </si>
  <si>
    <t>Active experience (unspent):</t>
  </si>
  <si>
    <t>Total experience used</t>
  </si>
  <si>
    <t>Important</t>
  </si>
  <si>
    <t>Attributes (roll 1d10)</t>
  </si>
  <si>
    <t>Right hand</t>
  </si>
  <si>
    <t>Left hand</t>
  </si>
  <si>
    <t>Strength</t>
  </si>
  <si>
    <t>STR</t>
  </si>
  <si>
    <t>Max morale</t>
  </si>
  <si>
    <t>Dexterity</t>
  </si>
  <si>
    <t>DEX</t>
  </si>
  <si>
    <t>Current morale</t>
  </si>
  <si>
    <t>Endurance</t>
  </si>
  <si>
    <t>END</t>
  </si>
  <si>
    <t>Success chance</t>
  </si>
  <si>
    <t>Agility</t>
  </si>
  <si>
    <t>AGI</t>
  </si>
  <si>
    <t>Quickness</t>
  </si>
  <si>
    <t>QUI</t>
  </si>
  <si>
    <t>Starting running speed (m/s)</t>
  </si>
  <si>
    <t>Creativity</t>
  </si>
  <si>
    <t>CRE</t>
  </si>
  <si>
    <t>Maximum running speed (m/s)</t>
  </si>
  <si>
    <t>Consciousness</t>
  </si>
  <si>
    <t>CON</t>
  </si>
  <si>
    <t>Mana cost discount</t>
  </si>
  <si>
    <t>Intelligence</t>
  </si>
  <si>
    <t>INT</t>
  </si>
  <si>
    <t>Concentration</t>
  </si>
  <si>
    <t>Faith</t>
  </si>
  <si>
    <t>FAI</t>
  </si>
  <si>
    <t>Max prof. increase at Lv Up</t>
  </si>
  <si>
    <t>Right leg</t>
  </si>
  <si>
    <t>Left leg</t>
  </si>
  <si>
    <t>Socialization</t>
  </si>
  <si>
    <t>SOC</t>
  </si>
  <si>
    <t>Divine intervention</t>
  </si>
  <si>
    <t>Perception</t>
  </si>
  <si>
    <t>PER</t>
  </si>
  <si>
    <t>Appearance</t>
  </si>
  <si>
    <t>Resistance</t>
  </si>
  <si>
    <t>Money</t>
  </si>
  <si>
    <t>Gold</t>
  </si>
  <si>
    <t>Silver</t>
  </si>
  <si>
    <t>Copper</t>
  </si>
  <si>
    <t>Max Mana points, incl.</t>
  </si>
  <si>
    <t>Total Health points, incl.</t>
  </si>
  <si>
    <t>Equipment</t>
  </si>
  <si>
    <t xml:space="preserve">  Consciousness MP</t>
  </si>
  <si>
    <t xml:space="preserve">  Strength HP</t>
  </si>
  <si>
    <t xml:space="preserve">  Faith MP</t>
  </si>
  <si>
    <t xml:space="preserve">  Endurance HP</t>
  </si>
  <si>
    <t>Feats added</t>
  </si>
  <si>
    <t xml:space="preserve">  Race &amp; level MP</t>
  </si>
  <si>
    <t xml:space="preserve">  Race &amp; level HP</t>
  </si>
  <si>
    <t xml:space="preserve">  Deity bonus MP</t>
  </si>
  <si>
    <t xml:space="preserve">  Deity bonus HP</t>
  </si>
  <si>
    <t xml:space="preserve">  Other MP bonus</t>
  </si>
  <si>
    <t xml:space="preserve">  Other HP bonus</t>
  </si>
  <si>
    <t>Primary attacks considering all equipment and feats</t>
  </si>
  <si>
    <t>Current MP available</t>
  </si>
  <si>
    <t>Base HP regeneration (per rest)</t>
  </si>
  <si>
    <t>Attack description</t>
  </si>
  <si>
    <t>Attack speed</t>
  </si>
  <si>
    <t>Accuracy</t>
  </si>
  <si>
    <t>Damage</t>
  </si>
  <si>
    <t>Crit</t>
  </si>
  <si>
    <t>Parry</t>
  </si>
  <si>
    <t>Block</t>
  </si>
  <si>
    <t>Range</t>
  </si>
  <si>
    <t>Additional info</t>
  </si>
  <si>
    <t>Base MP regeneration (per rest)</t>
  </si>
  <si>
    <t>Sharp attack</t>
  </si>
  <si>
    <t>1d4-1</t>
  </si>
  <si>
    <t>Melee</t>
  </si>
  <si>
    <t>Attack</t>
  </si>
  <si>
    <t>Quick attack</t>
  </si>
  <si>
    <t>1d4+3</t>
  </si>
  <si>
    <t>Defense</t>
  </si>
  <si>
    <t>Weapon</t>
  </si>
  <si>
    <t>Regular attack</t>
  </si>
  <si>
    <t>1d4+6</t>
  </si>
  <si>
    <t>&lt; name of worn clothing/armor &gt;</t>
  </si>
  <si>
    <t>Weapon prerequisites</t>
  </si>
  <si>
    <t>Strong attack</t>
  </si>
  <si>
    <t>1d6+9</t>
  </si>
  <si>
    <t>Outfit type equiped</t>
  </si>
  <si>
    <t>Simple_clothes</t>
  </si>
  <si>
    <t>Weapon material</t>
  </si>
  <si>
    <t>Mighty attack</t>
  </si>
  <si>
    <t>1d8+11</t>
  </si>
  <si>
    <t>Material</t>
  </si>
  <si>
    <t>Linen</t>
  </si>
  <si>
    <t>Weapon quality</t>
  </si>
  <si>
    <t>Standard</t>
  </si>
  <si>
    <t>Quality</t>
  </si>
  <si>
    <t>Additional weapon</t>
  </si>
  <si>
    <t>No weapon</t>
  </si>
  <si>
    <t>Outfit appearance points</t>
  </si>
  <si>
    <t>Add. weapon material</t>
  </si>
  <si>
    <t>Does the armor/clothes cover all body parts?</t>
  </si>
  <si>
    <t>Add. weapon quality</t>
  </si>
  <si>
    <t>Physical armor value</t>
  </si>
  <si>
    <t>Projectile</t>
  </si>
  <si>
    <t>Move speed penalty</t>
  </si>
  <si>
    <t>Projectile material</t>
  </si>
  <si>
    <t>Bronze</t>
  </si>
  <si>
    <t>Action rate penalty</t>
  </si>
  <si>
    <t>Attack type</t>
  </si>
  <si>
    <t>Natural beauty:</t>
  </si>
  <si>
    <t>Check box</t>
  </si>
  <si>
    <t>Result:</t>
  </si>
  <si>
    <t>Spells</t>
  </si>
  <si>
    <t>Enchantment</t>
  </si>
  <si>
    <t>Involved body part 1</t>
  </si>
  <si>
    <t>Mastered*</t>
  </si>
  <si>
    <t>Basic or passive</t>
  </si>
  <si>
    <t>Performed spell name</t>
  </si>
  <si>
    <t>Base cast speed</t>
  </si>
  <si>
    <t>Adjusted CS</t>
  </si>
  <si>
    <t>Base mana cost</t>
  </si>
  <si>
    <t>Adjusted MC</t>
  </si>
  <si>
    <t>Double magic mayhem MC</t>
  </si>
  <si>
    <t>Magic school</t>
  </si>
  <si>
    <t>Spell description</t>
  </si>
  <si>
    <t>Base accuracy</t>
  </si>
  <si>
    <t>Combat skill accuracy</t>
  </si>
  <si>
    <t>Dexterity accuracy</t>
  </si>
  <si>
    <t>Deity bonus</t>
  </si>
  <si>
    <t>Temporary bonus</t>
  </si>
  <si>
    <t>Total accuracy</t>
  </si>
  <si>
    <t>Crit chance</t>
  </si>
  <si>
    <t>Spell range</t>
  </si>
  <si>
    <t>meters</t>
  </si>
  <si>
    <t>Spell failure chance</t>
  </si>
  <si>
    <t>Spell details</t>
  </si>
  <si>
    <t>Min dmg</t>
  </si>
  <si>
    <t>Max dmg</t>
  </si>
  <si>
    <t>Avg dmg</t>
  </si>
  <si>
    <t>Feat bonus</t>
  </si>
  <si>
    <t>Min heal</t>
  </si>
  <si>
    <t>Max heal</t>
  </si>
  <si>
    <t>Avg heal</t>
  </si>
  <si>
    <t>Other effect</t>
  </si>
  <si>
    <t>Effect value</t>
  </si>
  <si>
    <t>Agility dodge limit</t>
  </si>
  <si>
    <t>Involved body part 2</t>
  </si>
  <si>
    <t>Mana pool limit</t>
  </si>
  <si>
    <t>Used Combat skill</t>
  </si>
  <si>
    <t xml:space="preserve">Graceful posture </t>
  </si>
  <si>
    <t>Available weapons</t>
  </si>
  <si>
    <t>Material, Quality</t>
  </si>
  <si>
    <t>DUR</t>
  </si>
  <si>
    <t>Spellcasting failure chance</t>
  </si>
  <si>
    <t>Weapon bonus/penalty</t>
  </si>
  <si>
    <t>Missing front tooth</t>
  </si>
  <si>
    <t>Armor check penalty</t>
  </si>
  <si>
    <t>Ugly face</t>
  </si>
  <si>
    <t>Resistance bonus</t>
  </si>
  <si>
    <t>Profession bonus</t>
  </si>
  <si>
    <t>Ugly scars on face</t>
  </si>
  <si>
    <t>Ugly burns on face</t>
  </si>
  <si>
    <t>Agility dodge</t>
  </si>
  <si>
    <t>Limp</t>
  </si>
  <si>
    <t>Armor limit</t>
  </si>
  <si>
    <t>Feat accuracy bonus</t>
  </si>
  <si>
    <t>Hump</t>
  </si>
  <si>
    <t>Stooped</t>
  </si>
  <si>
    <t>Enchanted items</t>
  </si>
  <si>
    <t>Temporary adjustment</t>
  </si>
  <si>
    <t>Well-trained body</t>
  </si>
  <si>
    <t>Dodge total</t>
  </si>
  <si>
    <t>Weapon features</t>
  </si>
  <si>
    <t>Haircut</t>
  </si>
  <si>
    <t>No haircut</t>
  </si>
  <si>
    <t>Weapon parry</t>
  </si>
  <si>
    <t>Maximum weapon range</t>
  </si>
  <si>
    <t>Cleanliness</t>
  </si>
  <si>
    <t>No wash for two weeks</t>
  </si>
  <si>
    <t>Dexterity parry</t>
  </si>
  <si>
    <t>No penalty range</t>
  </si>
  <si>
    <t>Outfit</t>
  </si>
  <si>
    <t>Parry total</t>
  </si>
  <si>
    <t>Extra crit chance</t>
  </si>
  <si>
    <t>Total appearance points:</t>
  </si>
  <si>
    <t>Shield type equiped</t>
  </si>
  <si>
    <t>No_shield</t>
  </si>
  <si>
    <t>Total crit chance</t>
  </si>
  <si>
    <t>Shield prerequisites</t>
  </si>
  <si>
    <t>Penetration</t>
  </si>
  <si>
    <t>Devotion</t>
  </si>
  <si>
    <t>Spells added</t>
  </si>
  <si>
    <t>Shield material</t>
  </si>
  <si>
    <t>Maximum durability</t>
  </si>
  <si>
    <t>Max Devotion points</t>
  </si>
  <si>
    <t>*basic spells &amp; passive abilities don`t have to be mastered, they are granted for free (don`t put a tick in the "Mastered" column for them)</t>
  </si>
  <si>
    <t>Shield quality</t>
  </si>
  <si>
    <t>Original attack speed (WC)</t>
  </si>
  <si>
    <t>Available Devotion points</t>
  </si>
  <si>
    <t>Action rate (A.R.)</t>
  </si>
  <si>
    <t>Deity</t>
  </si>
  <si>
    <t>Devotion points</t>
  </si>
  <si>
    <t>Base effect</t>
  </si>
  <si>
    <t>Zeal</t>
  </si>
  <si>
    <t>Oath</t>
  </si>
  <si>
    <t>Prayer</t>
  </si>
  <si>
    <t>Rite</t>
  </si>
  <si>
    <t>Vow</t>
  </si>
  <si>
    <t>Prayer effect</t>
  </si>
  <si>
    <t>Talent</t>
  </si>
  <si>
    <t>Accuracy penalty</t>
  </si>
  <si>
    <t>Armor penalty</t>
  </si>
  <si>
    <t>Combat skill penalty reduction</t>
  </si>
  <si>
    <t>Adjusted attack speed</t>
  </si>
  <si>
    <t>Adjusted accuracy penalty</t>
  </si>
  <si>
    <t>Weapon damage (standard)</t>
  </si>
  <si>
    <t>Movement speed penalty</t>
  </si>
  <si>
    <t>Additional weapon dmg</t>
  </si>
  <si>
    <t>Projectile dmg</t>
  </si>
  <si>
    <t>Defensive style</t>
  </si>
  <si>
    <t>Yes</t>
  </si>
  <si>
    <t>Shield block</t>
  </si>
  <si>
    <t>Dice facets</t>
  </si>
  <si>
    <t>Would you prefer to Block &amp; Parry instead of Dodge?</t>
  </si>
  <si>
    <t>Mount</t>
  </si>
  <si>
    <t>Animal companion</t>
  </si>
  <si>
    <t>Combat skill bonus</t>
  </si>
  <si>
    <t>Dice number</t>
  </si>
  <si>
    <t>Character is using shield to block</t>
  </si>
  <si>
    <t>Dexterity bonus</t>
  </si>
  <si>
    <t>Character is using weapon to parry</t>
  </si>
  <si>
    <t>Other bonus</t>
  </si>
  <si>
    <t>Number of outcomes</t>
  </si>
  <si>
    <t>Block total, incl.</t>
  </si>
  <si>
    <t>Weapon quality bonus</t>
  </si>
  <si>
    <t>Block &amp; Parry distribution</t>
  </si>
  <si>
    <t>Reserved block 20%</t>
  </si>
  <si>
    <t>Average source dmg</t>
  </si>
  <si>
    <t>Reserved</t>
  </si>
  <si>
    <t>Distributed</t>
  </si>
  <si>
    <t>Block for distribution</t>
  </si>
  <si>
    <t>Deity bonus dmg</t>
  </si>
  <si>
    <t>Body parts</t>
  </si>
  <si>
    <t>Random adj.</t>
  </si>
  <si>
    <t>Adjusted B&amp;P points</t>
  </si>
  <si>
    <t>Outfit physical armor</t>
  </si>
  <si>
    <t>Strength bonus</t>
  </si>
  <si>
    <t>HEAD</t>
  </si>
  <si>
    <t>Enchantment bonus</t>
  </si>
  <si>
    <t>Quickness bonus</t>
  </si>
  <si>
    <t>TORSO</t>
  </si>
  <si>
    <t>Temporary phys. armor</t>
  </si>
  <si>
    <t>Creativity bonus</t>
  </si>
  <si>
    <t>RIGHT HAND</t>
  </si>
  <si>
    <t>Total physical armor</t>
  </si>
  <si>
    <t>Feat dmg bonus</t>
  </si>
  <si>
    <t>LEFT HAND</t>
  </si>
  <si>
    <t>Divine magic armor</t>
  </si>
  <si>
    <t>RIGHT LEG</t>
  </si>
  <si>
    <t>Total avg. damage</t>
  </si>
  <si>
    <t>LEFT LEG</t>
  </si>
  <si>
    <t>Temporary magic armor</t>
  </si>
  <si>
    <t>Total damage name</t>
  </si>
  <si>
    <t>Total magic armor</t>
  </si>
  <si>
    <t>Min damage</t>
  </si>
  <si>
    <t>Remaining Block points</t>
  </si>
  <si>
    <t>Max damage</t>
  </si>
  <si>
    <t>Remaining Parry points</t>
  </si>
  <si>
    <t>P*</t>
  </si>
  <si>
    <t>Combat skills:</t>
  </si>
  <si>
    <t>Axes_and_blunt_weapons</t>
  </si>
  <si>
    <t>Bows</t>
  </si>
  <si>
    <t>Crossbows</t>
  </si>
  <si>
    <t>Exotic_weapons</t>
  </si>
  <si>
    <t>Firearms</t>
  </si>
  <si>
    <t>Improvised_combat</t>
  </si>
  <si>
    <t>Long_blades</t>
  </si>
  <si>
    <t>Polearms</t>
  </si>
  <si>
    <t>Shields</t>
  </si>
  <si>
    <t>Short_blades</t>
  </si>
  <si>
    <t>Throwing_weapons</t>
  </si>
  <si>
    <t>Unarmed_combat</t>
  </si>
  <si>
    <t>Wrestling</t>
  </si>
  <si>
    <t>Creature_combat_skill</t>
  </si>
  <si>
    <t>Air_magic</t>
  </si>
  <si>
    <t>Arcane_magic</t>
  </si>
  <si>
    <t>Blood_magic</t>
  </si>
  <si>
    <t>Chaos_magic</t>
  </si>
  <si>
    <t>Demonology</t>
  </si>
  <si>
    <t>Earth_magic</t>
  </si>
  <si>
    <t>Fire_magic</t>
  </si>
  <si>
    <t>Light_magic</t>
  </si>
  <si>
    <t>Nature_magic</t>
  </si>
  <si>
    <t>Necromancy</t>
  </si>
  <si>
    <t>Rune_magic</t>
  </si>
  <si>
    <t>Water_magic</t>
  </si>
  <si>
    <t>*Combat skill practiced during current level</t>
  </si>
  <si>
    <t>No_Skill</t>
  </si>
  <si>
    <t>The character is wearing a full set of clothes/armor with homogeneous elements (single set)</t>
  </si>
  <si>
    <t>Max HP</t>
  </si>
  <si>
    <t>Current HP</t>
  </si>
  <si>
    <t>Name</t>
  </si>
  <si>
    <t>Physical armor</t>
  </si>
  <si>
    <t>Magic armor</t>
  </si>
  <si>
    <t>Natural dodge</t>
  </si>
  <si>
    <t>Agility dodge considering limitations</t>
  </si>
  <si>
    <t>Total dodge</t>
  </si>
  <si>
    <t>Total dodge if targetted by optimal (random) strike (-5)</t>
  </si>
  <si>
    <t>The character is wearing different items of clothing/armor (not a single set)</t>
  </si>
  <si>
    <t>No_clothes</t>
  </si>
  <si>
    <t>Experience account</t>
  </si>
  <si>
    <t>Financial account</t>
  </si>
  <si>
    <t>Mana account</t>
  </si>
  <si>
    <t>Passive experience</t>
  </si>
  <si>
    <t>Acquired experience</t>
  </si>
  <si>
    <t>Assets</t>
  </si>
  <si>
    <t>Equity and liabilities</t>
  </si>
  <si>
    <t>Maximum mana amount</t>
  </si>
  <si>
    <t>Active experience</t>
  </si>
  <si>
    <t>Cash</t>
  </si>
  <si>
    <t>Available mana</t>
  </si>
  <si>
    <t>Spent experience, incl.</t>
  </si>
  <si>
    <t>Spent money, incl.</t>
  </si>
  <si>
    <t>Example</t>
  </si>
  <si>
    <t>Furious strike</t>
  </si>
  <si>
    <t>Adventures</t>
  </si>
  <si>
    <t>Basic tailor`s kit</t>
  </si>
  <si>
    <t>Inheritance from grandfather</t>
  </si>
  <si>
    <t>Fireball</t>
  </si>
  <si>
    <t>Dexterity to 5</t>
  </si>
  <si>
    <t>Gremlin fight</t>
  </si>
  <si>
    <t>Mana regeneration for 1 day</t>
  </si>
  <si>
    <t>Quickness to 4, 5</t>
  </si>
  <si>
    <t>Iron mine quest</t>
  </si>
  <si>
    <t>Encountered characters</t>
  </si>
  <si>
    <t>Events</t>
  </si>
  <si>
    <t>Profile</t>
  </si>
  <si>
    <t>Place</t>
  </si>
  <si>
    <t>Time</t>
  </si>
  <si>
    <t>Significant info</t>
  </si>
  <si>
    <t>No.</t>
  </si>
  <si>
    <t>Feat name</t>
  </si>
  <si>
    <t>Feat status</t>
  </si>
  <si>
    <t>Air Power</t>
  </si>
  <si>
    <t>Passive</t>
  </si>
  <si>
    <t>Creativity 6, Glassblower 3, Air magic 3</t>
  </si>
  <si>
    <t>Earth power</t>
  </si>
  <si>
    <t>Winds fill the Character with ancient energy. Glassblowers may use airflow to create unique vessels for air magic spells and the spells other schools of 1/2/3/4/5 (Glassblower 3/4/5/6/7) level. The Character’s Glassblower level equals the limit of inserted spell levels. For example the Character is at the Glassblower 7 level. They may have 3 vessels with 2nd level spells and 1 with the 1st level spell. The Character also receives a +5% critical chance performing Air magic spells.</t>
  </si>
  <si>
    <t>Arcane Power</t>
  </si>
  <si>
    <t>Intelligence 6, Mechanic 3, Arcane magic 3</t>
  </si>
  <si>
    <t>Chaos power</t>
  </si>
  <si>
    <t>A character has an engineering mindset that allows seeing the world as a material to construct perfect order. Each mechanism or instrument is bound to its creator and becomes the embodiment of discipline. That allows the arcane mages to manipulate such objects using their Mechanic profession. Some basic prototypes are described in the table below. Note that the character may invent their own machines based on their knowledge and experience (accepted by Master). In addition character receives a +5% critical chance performing Arcane magic spells.</t>
  </si>
  <si>
    <t>Archmage</t>
  </si>
  <si>
    <t>Any 3 mental attributes must be at least 15, 3 magic powers (like “Arcane power” etc.)</t>
  </si>
  <si>
    <t>The character has mastered a lot of different spells and is now truly versed in magic. Now they can rightly call himself an Archmage. An Archmage gets +50 MP, +20% to spell effectiveness (all properties), +5 concentration, and +5% critical chance performing all spells.</t>
  </si>
  <si>
    <t>Backstab</t>
  </si>
  <si>
    <t>Active attacking</t>
  </si>
  <si>
    <t>Creativity 4, Dexterity 4, weapon combat skill 2, Lurker 2</t>
  </si>
  <si>
    <t>One may use it not more than 1/2/3 times a day (used weapon combat skill 2/4/6). A character sneaks upon their victim and attacks from behind with melee weapon. The victim loses all the dodge value if the character’s Lurker check (1d20+Lurker) is greater than the target’s Perception check (1d10+Perception). This character deals extra damage equal to twice the Dexterity attribute. After sucessful backstab target is shocked and have to make a morale check. One cannot accomplish more than one backstab in a second.</t>
  </si>
  <si>
    <t>Ballistic Calculation</t>
  </si>
  <si>
    <t>Intelligence 5, Mechanic 3</t>
  </si>
  <si>
    <t>A character is mathematically minded and can quickly compute the projectile trajectory. The character receives a + (Mechanic) accuracy bonus for a ranged attack (including projectile spells) while initiating combat. Even if the range is extended, a long-range penalty (-4 to accuracy) would not apply to that shot.</t>
  </si>
  <si>
    <t>Battle Balance</t>
  </si>
  <si>
    <t>Active defending</t>
  </si>
  <si>
    <t>Dexterity 4, Agility 4, Unarmed combat 2 or Polearms 2, armor and/or shield absence (cloth is allowed), knuckle and/or greaves absence</t>
  </si>
  <si>
    <t>Can be performed 1/2/3 times per combat (Endurance 4/8/12). The character can bend and balance while fighting with their fists, legs or a quarterstaff. This allows them to evade enemy attacks better. At the same time the more they bend the more they risk losing balance and falling. They gain +1/3/5/7/9 dodge points in the chosen body part if they overcome the difficulty of the Dexterity roll: 5/10/15/20/25. The player chooses difficulty of the maneuver. If the roll fails they lose their balance and falls. The feat can be made even while the character is doing a stationary action such as spellcasting. The effect of the feat will work even if the character has reached Agility dodge limit. Cannot be performed at the same time with the other active defensive feats and while in the “Fervor” state. If the character is holding a quarterstaff they can use it to get +1/2/3 bonus to the roll (Polearms 2/4/6). At this point they cannot prepare an attack or parry with the quarterstaff.</t>
  </si>
  <si>
    <t>Battle Song</t>
  </si>
  <si>
    <t>Active state</t>
  </si>
  <si>
    <t>Creativity 8, Performer 3</t>
  </si>
  <si>
    <t>Battle song may be performed once a day. The character has learned to combine their musical, acting and vocal talents. Once the combat starts they can start singing and playing a musical instrument at the same time while losing the ability to run (can only walk at a speed of 1 m/s). The character’s Agility dodge during song is reduced as for a stationary action (-50%). In this state their hands are occupied and they cannot fight or cast spells. Cannot talk to allies. Upon entering the “Battle song” state the character increases the combat capability of nearby allies. After the musician has stopped playing the effect of their music still rings in the ears of their allies and themself. All the effects that have had time to activate last for the same amount of time as the song lasted from the very beginning. For example, the character managed to play Battle song 15 seconds then the activated effects will act on targets for another 15 seconds after that. Quickness does not affect the speed of activating the song`s effects. Each verse of the song adds an amplifying effect in addition to the effects of the previous verses. The character can choose an uplifting refrain for the allies or a mocking refrain for the enemies (those who understand the song’s language). Depending on this each chorus sung will add +3 to accuracy of allies or reduce the accuracy of enemies by 3. This technique affects all allies (enemies) within a radius of (Socialization) meters. During the Song the player may make a Creativity roll once (difficulty 15/20). If successful they can skip 1/2 of the selected parts of the piece of music or swap parts. The intro and outro always remain in their places. The skipped part will not give any positive effect. The player chooses the difficulty themself. In case of failure the Battle song is prematurely interrupted.</t>
  </si>
  <si>
    <t>Bitter Experience</t>
  </si>
  <si>
    <t>Intelligence 5, Consciousness 5, Brewer 2</t>
  </si>
  <si>
    <t>The character often had to pour out failed alcohol and start over. While others, in case of failure, fall into despair and reach for the bottle, the character does work on the mistakes. When a character misses, he immediately learns the lesson and makes the next attack more accurate. It requires a lot of patience, which only the Brewer has. When a character misses a hit, they instantly learn a lesson and adjust their next attack more accurately. This feat calls for a tremendous amount of patience. The character receives a +2 accuracy bonus for each miss; the effect is cumulative for several continuous misses. The effect interrupts with a hit/graze or switching targets.</t>
  </si>
  <si>
    <t>Blood Power</t>
  </si>
  <si>
    <t>Creativity 6, Physician 3, Blood magic 3</t>
  </si>
  <si>
    <t>Rune power</t>
  </si>
  <si>
    <t>Blood empowers the character making them much more resourceful and dangerous at the same time. A Physician tries to heal people and save lives. During the battle people often bleed out and die quickly. A Physician can use Blood magic to study the wounded person’s blood and find a proper donor. Such characters can make blood transfusions out of combat (link). A donor can give up to 4/5/6/7/8% of their maximum health pool without losing their HP (Physician 3/4/5/6/7) but additional HP will be taken away (evenly from each body part). Blood transfusion costs 1 MP per transferred HP point. A character receives a +5% critical chance performing Blood magic spells. An experienced Physician knows how to improve their own health and enhance Blood magic.</t>
  </si>
  <si>
    <t>Brilliant Improvisation</t>
  </si>
  <si>
    <t>Performer 3, Improvised combat 5</t>
  </si>
  <si>
    <t>Outstanding improvisation allows the character to make talentedly staged and truly lethal attacks. Now the damage of impromptu attacks (Improvised combat) also scales with Intelligencein the same way as with Strength or Creativity. Besides that all improvised attacks gain +1 penetration.</t>
  </si>
  <si>
    <t>Butcher</t>
  </si>
  <si>
    <t>Cook 2, Short blades or Axes &amp; blunt weapons 2</t>
  </si>
  <si>
    <t>A character supplies the kitchen with fresh meat shredding their victim to pieces. They deal extra (Cook)/2 damage using Short blades or Axes &amp; blunt weapons. Rounding is always done down. Sharpening the aforementioned weapons gives a chance to increase the butcher’s morale. Conversely a dull weapon can lower the DB.</t>
  </si>
  <si>
    <t>Cavalryman</t>
  </si>
  <si>
    <t>Rider 3, Dexterity 6</t>
  </si>
  <si>
    <t>A character has mastered the skill of mounted combat and now is more dangerous in their saddle.
Riding combat feature                                                          Without Cavalryman feat                       With Cavalryman feat
Melee dodge penalty                                                                              -3                                                         -2
Ranged dodge bonus                                                                             +2                                                        +3
Attack accuracy bonus                                                                             -                                                         +1
Trample accuracy bonus                                                            According to mount                          According to mount +1
Mount's acceleration speed                                                        According to mount                          According to mount +1
Turning angle within 1 second without loss of speed                        20 degrees                                       30 degrees
Turning angle within 1 second with the loss of speed                       30 degrees                                       45 degrees
(-30% speed)</t>
  </si>
  <si>
    <t>Chaos Power</t>
  </si>
  <si>
    <t>Creativity 6, Brewer 3, Chaos magic 3</t>
  </si>
  <si>
    <t>Arcane power</t>
  </si>
  <si>
    <t>The unbridled chaos power demolishes everything on its way. A character drew strength from the alcohol they made restoring HP and receiving other bonuses. They restore + ld4 + (Alcohol level) HP in each body part. Recovery of HP in this way can occur no more than once a day. The drunk character receives +1/2/3/4/5 Strength (Brewer 3/4/5/6/7). Bottles containing alcohol brewed by the character may be used as vessels for chaos buff, debuff, and destruction spells. A character’s Brewer level equals the limit of inserted spell levels. For example a character is at the Brewer 7 level. They may have 3 booze bottles with the 2nd level spells and 1 with the 1st level spell. The character also receives a +5% critical chance performing Chaos spells.</t>
  </si>
  <si>
    <t>Clarity of Mind</t>
  </si>
  <si>
    <t>Consciousness 10, Fearless, Meditation, Monk’s combo, armor and/or shield absence (cloth is allowed), knuckle and/or greaves absence</t>
  </si>
  <si>
    <t>Cold-blooded killer, Fervor</t>
  </si>
  <si>
    <t>One may use it not more than once a day. During the Clarity state a character cannot perform the following feats: “Furious strike”, “Backstab”, “Noose around neck”, “Dirty fighting”, and “Insidious strike”. A monk has reached enlightenment and may enter a particular state that calms and cleanses their body and soul, so they remain in peace when they see blood spilled around them. That is any monk’s peak ability. “Clarity of mind” provides the following effects:
Instant effects:
Removes any one negative effect (debuff, control, stun, DOT, bleed, poison, etc.) for Player’s choice;
Resets the usage of 1 active feat performed by a character in this combat. They can perform it again;
A character may receive a “Meditation” effect at will.
Temporary effects. Duration: (Faith) or (Perception) seconds, player`s choice. Incoming damage does not interrupt the effects.
Restores (Consciousness)*3 mana or heals (Consciousness) HP in all body parts per second;
Concentration increased by (Consciousness) points;
Maximum movement speed +1;
Doubled effect of Fearless feat;
Doubled effect of Battle balance feat;
Accuracy is increased by (Consciousness)/2;
Clarity of mind is compatible with the “Monk’s combo”, despite that both feats are active states.</t>
  </si>
  <si>
    <t>Cleaving Strike</t>
  </si>
  <si>
    <t>Strength 10, Endurance 10, Nonstop</t>
  </si>
  <si>
    <t>One may use it not more than 1/2/3 times per combat (Endurance 10/14/18). A character dives into the heart of battle making a horizontal swing that will definitely reach someone. At first the attack targets the arm. If it misses the torso is next. In case of no luck the attack continues to target the character standing nearby in the same order subject to the blow’s trajectory. Cleave angle is 180 degrees. One may perform a “Cleaving strike” together with a “Furious strike”. The critical “Cleaving strike” cuts through the target and damages the one next to it (if hits).</t>
  </si>
  <si>
    <t>Climber Hands</t>
  </si>
  <si>
    <t>Strength 5, Endurance 5</t>
  </si>
  <si>
    <t>A character has vast experience climbing trees and buildings, so their hands have hardened (+2 on Athlete checks while climbing). They hold their weapon tight, lowering the chances of someone disarming them (+2 on opposing Strength check). Injury to the hand no longer gives negative effects to them. The character deals additional 1/2/3 damage with fists (Athlete 3/5/7). Also works if knuckles are worn.</t>
  </si>
  <si>
    <t>Cold-blooded Killer</t>
  </si>
  <si>
    <t>Dexterity 10, Backstab or Garrote</t>
  </si>
  <si>
    <t>Fervor, Clarity of mind</t>
  </si>
  <si>
    <t>An assassin has mastered their bloody art, and no emotions will prevent them from making a killing blow. A character gets +1 to Lurker roll and +5% critical hit chance (does not apply to spells). If a character Backstabs someone, they automatically get a natural 20 on their first accuracy roll. 
Suppose the character is attacking an enemy they studied in this combat (made feat “Study the rival”). In that case, they get + (Creativity/3) bonus to accuracy for every subsequent hit against that enemy (apart from grazes). Accumulated accuracy bonus gets annulled in case of graze or miss. A Cold-blooded killer effect does not apply while using Furious strike or Monk’s combo.</t>
  </si>
  <si>
    <t>Combat Acrobatics</t>
  </si>
  <si>
    <t>Agility 5, Quickness 5, Dexterity 5, medium &amp; heavy armor absence</t>
  </si>
  <si>
    <t>A character floats like a butterfly and dodges hostile blows: +1/2 dodge to all body parts (Dexterity 5/10). The Effect would take place even if the character reached the limit of the Agility dodge bonus. The “Combat acrobatics” will not be in effect if a character makes a stationary action, like spellcasting. If the character uses the “Jump strike” feat, their dodge penalty decreases and becomes: -2/-1/0 (Dexterity 5/10/15).</t>
  </si>
  <si>
    <t>Comfortable Armor</t>
  </si>
  <si>
    <t>Strength or Endurance 8, Dexterity or Agility 8</t>
  </si>
  <si>
    <t>This character used to wear only one type of armor, which led to increased mobility. The player chooses one of the armor types: light armor, medium armor, or heavy armor. Wearing that armor, the character’s Agility dodge limit increases by 2 points. If chosen armor is medium or heavy, the character’s MRS penalty is reduced by 1 point, and action rate penalty decreases by 2.5%. This feat may be attached multiple times for different types of armor.</t>
  </si>
  <si>
    <t>Danse Macabre</t>
  </si>
  <si>
    <t>Dexterity 4, Agility 4, Quickness 4, Performer 2, medium and heavy armor absence</t>
  </si>
  <si>
    <t>One may use it not more than 1/2/3 times a day (Agility 4/6/8) and not more than once per combat. A character begins a battle dance, which makes him cautious, distract enemies and perform intense and unexpected strikes. Entering the active state, A.R. is slowed by 1 second, but the character deals additional (Quickness) damage and receives +1 accuracy bonus, + (Performer) to dodge, a +5% critical hit chance, and does not lose any dodge points if surrounded. The maximum duration of “Danse macabre”: (Performer) * 6 seconds.</t>
  </si>
  <si>
    <t>Dash</t>
  </si>
  <si>
    <t>Endurance 4, Quickness 5</t>
  </si>
  <si>
    <t>One may use it not more than 1/2/3 times per combat (Endurance 4/7/10). A character rushes forward at increased speed. For a second, their movement speed doubles. A new “Dash” can be made no earlier than 6 seconds after the previous one. During the “Dash” state, the character cannot use their hands (prepare an attack, attack, grab items from inventory etc.). However, they keep all the accumulated preparation seconds for mobile action. 
Suppose a character’s dashing movement speed is two times bigger than the enemy’s. In that case, the character becomes an illegal target for a melee attack (for that enemy), even if an enemy runs after the character. During the typical pursuit, the target still remains legal for a melee attack in the first second of “running away”.</t>
  </si>
  <si>
    <t>Death Power</t>
  </si>
  <si>
    <t>Intelligence 6, Alchemist 3, Death magic 3</t>
  </si>
  <si>
    <t>Nature power</t>
  </si>
  <si>
    <t>A character often dissects corpses to determine the cause of death and learn about the creature’s body anatomy. Bloated internal organs, tumors, and strange colors constitute essential research material. Unfortunately, dead entrails remain in their original condition for quite a short time. To prolong it, Alchemists use a unique kind of balm. They carve out organs, put them in suitable vessels, and pour the balm. It may seem disgusting, but it holds great value for study and magic. A character can channel Death magic spells on such embalmed organs. One’s Alchemist level equals the limit of inserted spell levels. For example, a character is at the Alchemist 7 level. They may have 3 vessels with the 2nd level spells and 1 with the 1st level spell. Decaying matter generates ptomaine that can be used to strengthen the Alchemist’s poison. Mixing ptomaine into the poison makes it even deadlier and adds +1 damage per tick. The character also receives a +5% critical chance performing Death magic spells.</t>
  </si>
  <si>
    <t>Deceptive maneuver</t>
  </si>
  <si>
    <t>Quickness 4, Creativity 4, Fraud 1</t>
  </si>
  <si>
    <t>One may use it not more than 1/2/3 times a day (Fraud 1/3/5) and won’t work against characters with the “Leery one” feat. If the character’s Creativity value is higher than the target’s Consciousness, the first can fool the enemy and put a random body part under attack, no matter the aim. A random body part is determined by rolling 1d8 (details in chapter 9.1.). Unlike the regular random attack, the character won’t lose 5 dodge points.</t>
  </si>
  <si>
    <t>Dialogues on Fishing</t>
  </si>
  <si>
    <t>Active</t>
  </si>
  <si>
    <t>Perception 5, Fisherman 3</t>
  </si>
  <si>
    <t>This character truly loves fishing. If they go fishing for at least an hour and catch something worthy, their morale rises with the following probability: (Fisherman)*5%. If they go fishing with somebody who has the same feat (“Dialogues on fishing”), they start chatting about fishing, thus increasing the chance to (Fisherman)* 10%. Using this feat, the maximum achievable morale is 4.</t>
  </si>
  <si>
    <t>Dirty Fighting</t>
  </si>
  <si>
    <t>Strength 4, Creativity 4, Endurance 4</t>
  </si>
  <si>
    <t>One may use it not more than 1/2/3 times per combat (Endurance 4/6/8). Using Unarmed Combat, Improvised combat, or Wrestling against humanoids, a character does unexpected dirty tricks causing extra pain. Using it in public may lower the character’s reputation. Dirty fighting adds +ld4/6/8 damage to the attack (Creativity 4/6/8). It is twice as effective against lying, blinded, or stunned enemies and has a +5% critical hit chance against those enemies. Dirty fighting is compatible with some tricks provided by the following feats: “Master of unarmed combat”, “Master of improvised combat”, Master of wrestling (more details in certain feat descriptions).</t>
  </si>
  <si>
    <t>Disarm Expert</t>
  </si>
  <si>
    <t>Dexterity 6</t>
  </si>
  <si>
    <t>A character masterfully pries a weapon from the enemy’s, dealing damage. Now, the character may disarm the target with the exact opposite disarm roll result and deal half damage to the hand holding the weapon.</t>
  </si>
  <si>
    <t>Disturbing Strike</t>
  </si>
  <si>
    <t>Dexterity 6, Consciousness 5, Unarmed combat 2 or Polearms 2, armor and/or shield absence (cloth is allowed), knuckle and/or greaves absence</t>
  </si>
  <si>
    <t>One may use it not more than 1/2 times per combat (Consciousness 5/10). A character learned how to interrupt the enemy spellcasters by making annoying blows with fists, legs, or quarterstaff. If the character hits the target, its Concentration reduces by a value equal to disturbing strike damage. The target’s Concentration restores by 1 point every 5 seconds. The effect of reduced Concentration begins the next second following the “Disturbing strike”.</t>
  </si>
  <si>
    <t>Dive</t>
  </si>
  <si>
    <t>Quickness 5, heavy armor absence</t>
  </si>
  <si>
    <t>One may dive 1/2 times in combat (Endurance _/8). Character tries to dive under the enemy’s attack while taking a preferred stance: +80% to dodge from Agility against one enemy for 1 second. During that second they cannot prepare an attack or hit. If the Dive is successful, the character gains +50% accuracy (based on the current accuracy bonus) and +5/10% critical strike chance (Intelligence 5/10). If the Dive fails, the character receives an extra 20% damage. If the character has the Sidestep feat attached, it will work when the character successfully evades attack using “Dive” feat.</t>
  </si>
  <si>
    <t>Divine Smite</t>
  </si>
  <si>
    <t>Faith 5</t>
  </si>
  <si>
    <t>Active attacking. Requirements: Faith 5. Can be used 1/2/3 times per battle (number of worshiped gods 1/2/3). The character’s faith is so strong that the god grants him his divine power to deal a particularly powerful blow. Smite deals additional magic damage depending on the category of the character’s weapon.
Weapon category        Bonus magical damage
1                                      1/2d4 
2                                      1/2d6 
3                                      1/2d8 
4                                      1/2d10 
5 or more:                       1/2d12 
                                        (Faith _/15)</t>
  </si>
  <si>
    <t>Double Magic Mayhem</t>
  </si>
  <si>
    <t>2 mental attributes must be at least 8, One-handed mage, Wizard’s fortitude, Dual-weapon fighting</t>
  </si>
  <si>
    <t>A mage ceased to be a whipping boy, and can now cast spells in parallel with each hand. However, that will cost 25% more mana per spell and spellcasting rate is slowed by 25% (for each hand). If the spell is a projectile with accuracy roll (like firebolt or frostbolt), the character receives the same penalties as in dual-weapon fighting (accuracy -3/-3 to spells casted by right / left hand).</t>
  </si>
  <si>
    <t>Dual-Weapon Fighting</t>
  </si>
  <si>
    <t>Dexterity 8</t>
  </si>
  <si>
    <t>Lowers accuracy penalties wielding 2 weapons:
Condition                                                  Main hand        Second hand
Usual penalties                                               -8                         -12
*Light weapon in second hand                       -6                         -10
With feat                                                         -5                          -5
*Light weapon in second hand + Feat            -3                          -3
*Light weapon is a weapon with weight 6 or lower. In order to check weapon`s weight, head to the “Weapons” list in the digital character sheet. 
Block / parry penalties:
Condition                                                  Main hand        Second hand
Usual penalties                                               -24                       -36
*Light weapon in second hand                       -18                       -30
With feat                                                         -15                       -15
*Light weapon in second hand + Feat             -9                         -9</t>
  </si>
  <si>
    <t>Earth Power</t>
  </si>
  <si>
    <t>Consciousness 6, Farmer 3</t>
  </si>
  <si>
    <t>Air power</t>
  </si>
  <si>
    <t>Mother earth helps the character steadfastly overcome any adversity. Standing on the ground, the character gets +1/2/3/4/5 to concentration (Farmer 3/4/5/6/7). Plant food harvested by a Farmer restores them up to 6/7/8/9/10 HP daily (Farmer 5/6/7/8/9) in all body parts. Some mushrooms provide unexpected beneficial effects. Sleeping on the ground grants +20% extra mana regeneration. Besides that, the character receives a +5% critical chance performing Earth magic spells.</t>
  </si>
  <si>
    <t>Enhanced Stamina</t>
  </si>
  <si>
    <t>Endurance 5, Glassblower 2</t>
  </si>
  <si>
    <t>The glassblower constantly has to fill his lungs with air in order to blow the glass into the desired shape. Due to this, his respiratory system is better developed than others, and he can fight more effectively in long battles. He becomes more effective in combat if every second he takes active actions, such as preparing a strike (including a shot), accelerating, running, preparing a spell and the battle lasts longer than 10 seconds, they gain advantages while using melee or throwing weapons. New effects replace previous ones (does not stack)
Combat phase                           Effect
Starting from second 11            + 1 damage per every 2 Glassblower levels
Starting from second 16            + 1 damage and accuracy per every 2 Glassblower levels
Starting from second 21            + 1 damage per every Glassblower level; +1 accuracy per every 2 Glassblower levels 
Starting from second 26            + 1 damage  and accuracy per every Glassblower level</t>
  </si>
  <si>
    <t>Favorite Weapon</t>
  </si>
  <si>
    <t>Weapon combat skill 2</t>
  </si>
  <si>
    <t>A character chooses their preferred weapon (could be a fist or leg, too) and deals extra 1/2 damage with that weapon (one-handed / two-handed grip). If the Weapon combat skill is 4, a character additionally gets +1 accuracy using that weapon. Feat effect applies to all weapons of that kind (like a dagger or hand axe, not to be confused with weapon groups) The feat may be attached multiple times for different weapons.</t>
  </si>
  <si>
    <t>Fearless</t>
  </si>
  <si>
    <t>Consciousness 5, armor and/or shield absence (cloth is allowed), knuckle and/or greaves absence</t>
  </si>
  <si>
    <t>When a character dares to fight an objectively more powerful rival, the first perceives it as self-overcoming, and all their main attributes (from Strength to Perception) increase by 3 points until the end of that combat. Character always has 50% chance to resist fear effect (before morale check).</t>
  </si>
  <si>
    <t>Fervor</t>
  </si>
  <si>
    <t>Strength 8, Furious strike, Character and/or his ally is damaged by an enemy.</t>
  </si>
  <si>
    <t>Cold-blooded killer, Clarity of mind</t>
  </si>
  <si>
    <t>One may use it not more than once per day. It is incompatible with the “Cold-blooded killer” and “Clarity of mind” feats. During the “Fervor” state, a character cannot perform the following feats: “Backstab”, “Dirty fighting”, “Insidious strike”, “Monk’s combo”, and “Study the rival”. During the Ferovr state, the player does not know how much damage his character takes (only finds out when the active state ends).
The character gets overwhelmed with anger and unleashes their primal, savage wrath upon their enemies despite all common decency. The “Fervor” state lasts 1d10+(PER) seconds. In the state of Fervor, the character loses all their parry and/or block points and temporarily loses 1 Consciousness point every 5 seconds. When their Consciousness reaches zero, the character loses their sanity and starts attacking the nearest creature until he kills it, then switching to the next (not choosing - enemy of ally). The character must take 2 seconds to calm down and roll 5 or more, rolling ld6 + (current Consciousness) to snap out of it. 
Fervor allows performing a “Furious strike” for an unlimited amount of times. During Fervor, after each Furious Strike, regardless of whether it hit or miss, the character’s Quickness is increased by 1 point, but no more than +10 Quickness bonus and no more than 23 points of QUI in total (excluding magical effects). If the character makes a Furious Strike with both hands in parallel, they get +1 QUI for each of these strikes.  The character won’t drop down when the HP in any of their body parts drops lower than 10% (but does, if it reaches 0 or less).</t>
  </si>
  <si>
    <t>Figurine of an Enemy</t>
  </si>
  <si>
    <t>Creativity 6, Perception 6, Enchanter 2, Miner or Glassblower or Potter or Tailor or Carpenter 3.</t>
  </si>
  <si>
    <t>After a fight, a character can create their enemies’ minor copy - a figurine (miniature, effigy, doll). The character enchants the figurine like a maniac, linking it to the enemy. Bearing such figurine grants advantages while fighting that enemy. The maximum number of figurines is 1/2/3/4 (Creativity 6/8/10/12). Effect: + (profession level by which the character crafted the figurine) to dodge and accuracy; +5% critical strike chance (incl. spells). The dodge bonus effect would take place even if the character reached the limit of the Agility dodge bonus. The character knows the exact amount of HP in each enemy’s body part. PPossible enemies that you can make a figurine in the image of a particular character (for example, John Doe), specific creatures (young wolves or mature boars). A character cannot make an effigy of a whole race, like humans.</t>
  </si>
  <si>
    <t>Fire Power</t>
  </si>
  <si>
    <t>Perception 6, Potter 3</t>
  </si>
  <si>
    <t>Water power</t>
  </si>
  <si>
    <t>Sacred flame grants special strength. Pottery made by a character may hold their fire magic and other magic school’s spells of 1/2/3/4/5 level (Potter 3/4/5/6/7). The character’s Potter level equals the limit of inserted spell levels. For example, the character is at the Potter 7 level. They may have 3 pots with 2nd level spells and 1 with the 1st level spell. The character also receives a +5% critical chance performing Fire magic spells.</t>
  </si>
  <si>
    <t>Flock</t>
  </si>
  <si>
    <t>Consciousness 6, Herder or Tamer 3, any magic skill 1</t>
  </si>
  <si>
    <t>The herd follows the character to the slaughter. The character can summon one additional creature in excess of the limit specified by the spell. The lifespan of creatures summoned by the character is increased by 3/5/7 seconds (Herder 3/5/7). Accuracy of all summoned creatures is increased by +1.</t>
  </si>
  <si>
    <t>Flurry of Blows</t>
  </si>
  <si>
    <t>Dexterity 6, Quickness 6, Endurance 4</t>
  </si>
  <si>
    <t>One may use it not more than 1/2/3/4 times per combat (Endurance 4/5/6/7). Using a weapon with a 1 Attack rate (considering the Quickness bonus), a character may perform 3 attacks in 2 seconds with 1 hand (instead of 2 attacks). If the character uses a dual weapon and has enough Endurance, they may perform a “Flurry of blows” using both hands simultaneously.</t>
  </si>
  <si>
    <t>Furious Strike</t>
  </si>
  <si>
    <t>Strength-scaled weapon, character or his ally is damaged by an enemy</t>
  </si>
  <si>
    <t>Can be used no more than 1/2 times per combat (Endurance _/8). Furious Strike deals additional damage based on the weapon category and Strength. If at the same time the character is in a bad mood (low morale), this only increases their anger.
Furious strike can be done simultaneously with the “Cleaving strike”. The number of Furious strikes becomes unlimited in the Fervor state. If the character made a Furious strike, but missed, it is considered that they still used it once in this battle.
Weapon category        Extra physical damage
1                                  1/2d4 + negative morale
2                                  1/2d6 + negative morale
3                                  1/2d8 + negative morale
4                                  1/2d10 + negative morale
5                                  1/2d12 + negative morale
                                     (Strength _/15)</t>
  </si>
  <si>
    <t>Garrote</t>
  </si>
  <si>
    <t>Quickness 5, Burglar 3, Lurker 1, the garrote</t>
  </si>
  <si>
    <t>One may use it not more than 1/2/3 times a day (Creativity 4/6/8). If the character’s Lurker check (1d20+Lurker) is greater than the target’s Perception check (1d10+Perception), a character may sneak on their enemy from behind, wrap a garrote around their neck, and suffocate them. The enemy would typically resist, so the character may successfully start choking them if that character’s (Strength) + (Burglar) + ld4 surpasses the target’s (Strength) + (Resistance) + ld4. Each second, a character deals ld8 + (Dexterity) suffocation damage to the target’s head (does not stack with other damages). The inflicted damage is measured using the head’s maximum HP, not the actual one. The target faints when the accumulated suffocation damage reaches 90% compared to their max head HP. If the target began to choke, it can no longer interrupt the choke on its own. Only external damage to suffocator can interrupt the suffocation if it exceeds his concentration. The feat does not work against targets wearing plate armor.</t>
  </si>
  <si>
    <t>Healing Magic</t>
  </si>
  <si>
    <t>Consciousness 4, Physician 2</t>
  </si>
  <si>
    <t>A character has learned how to use their Physician experience to utilize healing spells better. The effectiveness of any healing spells increases by 20/25/30% (Physician 2/4/6) and stops bleeding effects.</t>
  </si>
  <si>
    <t>Hell Power</t>
  </si>
  <si>
    <t>Socialization 6, Merchant 3, Demonology 3</t>
  </si>
  <si>
    <t>Light power</t>
  </si>
  <si>
    <t>Souls have their price just like any other goods. A character becomes the devil’s agent and now can buy souls for their dark master. They may persuade a person to sign a selling agreement. For each purchased soul, the character gets a commission fee. Demonology spells add a +5% critical chance. An experienced Merchant may expand their business using hell servants. One can have 1/2/3 hell servants (Merchant 5/7/9). Hell servants look like average folk during the day and turn into fiends at night. During the day, they will execute any orders given, even negotiate with counter-parties, looking normal (being demons). However, at night, one may use a hell servant in demon form to guard their master’s warehouse. Hell servants are described in the table below.
                                       Day form                                                              Night form 
                                       (humanoid)                                                          (fiend)
HP                                  Head: 39 Torso: 77 Arm or leg: 51                       Head: 69 Torso: 139 Arm or leg: 93
MP                                  315                                                                      210
Physical armor                0                                                                          2
Magic armor                    2                                                                          0
Max running speed         4                                                                           5
Physical attributes           6                                                                         11
Mental attributes              9                                                                         6
Combat weapon skill       4                                                                          5
Demonology skill              5                                                                         4
Profession number          3 (player`s choice)                                           0
Profession level                5                                                                         0
Hell servant may use any weapon given and wear any armor given</t>
  </si>
  <si>
    <t>Highlander</t>
  </si>
  <si>
    <t>Consciousness 10, Strong miner, Climber hands</t>
  </si>
  <si>
    <t>Going to the mountains, a character may achieve the legendary level of any combat skill all by themselves (they must have the highest possible combat skill before doing so). Clean mountain air allows curing any disease. They become more resistant to cold. A highlander receives +30% resistance against Water and Earth spells (a chance that spell will not affect them).</t>
  </si>
  <si>
    <t>Hypocrite</t>
  </si>
  <si>
    <t>Passive and Active</t>
  </si>
  <si>
    <t>Creativity 5, Socialization 5, Fraud 3, Performer 3</t>
  </si>
  <si>
    <t>A bit of hypocrisy, and people grow to love you. A character chose a deceitful way to reach their objectives. Hypocrite gains a person’s trust and betrays them with no pity or remorse. No more than once every three days, the character may do one of two things:
1. Befriend someone who would never do this if they were sane;
2. Reroll the Socialization check. The second roll will be the result if it is worse than the first one.</t>
  </si>
  <si>
    <t>Improved Shield Bash</t>
  </si>
  <si>
    <t>Strength 10, Shield bash</t>
  </si>
  <si>
    <t>A Shield bash deals +2 damage, +2 accuracy. If the character’s (Strength) + ld4 + Additional stun chance are higher than the enemy’s (Endurance) + 1d4 by 5, the stun lasts 2 seconds instead of one.</t>
  </si>
  <si>
    <t>Inevitability</t>
  </si>
  <si>
    <t>Creativity 5, Consciousness 5, Constable 1</t>
  </si>
  <si>
    <t>One may use it not more than 1/2/3 times a day (Perception 5/7/9). Corrupted character is using his official position to achieve his goals. He learned to force others to surrender and obey, and then beat out the testimony. Their targets have a lower chance of resisting adverse effects by using morale. The accounting value of the target’s success chance granted by morale decreases depending on the character’s Creativity attribute, as described in the table below:
Morale                                          -3          -2            -1             0             1             2             3             4              5
Standard resistance chance        5%        10%        20%        30%        50%        60%        70%        80%        90%
With feat:                                                                        
CRE 5                                           0%        5%        15%        25%        45%        55%        65%        75%        85%
CRE 6                                           0%        0%        10%        20%        40%        50%        60%        70%        80%
CRE 7                                           0%        0%        5%          15%        35%        45%        55%        65%        75%
CRE 8                                           0%        0%        0%          10%        30%        40%        50%        60%        70%
CRE 9                                           0%        0%        0%          5%          25%        35%        45%        55%        65%
CRE 10                                         0%        0%        0%          0%          20%        30%        40%        50%        60%
CRE 11                                         0%        0%        0%          0%          15%        25%        35%        45%        55%
CRE 12                                         0%        0%        0%          0%          10%        20%        30%        40%        50%
CRE 13                                         0%        0%        0%          0%          5%          15%        25%        35%        45%
CRE 14                                         0%        0%        0%          0%          0%          10%        20%        30%        40%</t>
  </si>
  <si>
    <t>Inlay Gems</t>
  </si>
  <si>
    <t>Craft</t>
  </si>
  <si>
    <t>Intelligence 5, Jeweler 3, Enchanter 3</t>
  </si>
  <si>
    <t>A character is well-versed in gemstones and may reveal their power, enchant, and inlay them weapons and armor (only medium or heavy). Each weapon, shield, and piece of jewelry has one gem slot, as well as each piece of medium armor, while each piece of heavy armor has two gem slots. Gems may not be inlaid in light armor. A kind reminder: matching bonuses from the enchantments do not stack. The possible effects of inlaid gem are represented in table below:
Lowest of Jeweler / Enchanter Level        Possible effect                                                                                    Time required to enchant and inlay gem        Jeweler &amp; Enchanter roll difficulty (required sum)        Required materials
                                                                 Weapon and shield                     Medium / Heavy armor                        
3                                                               Damage +1                                    Magic armor +1/2                                                               1 hour                                                                            24                             Jasper, onyx, obsidian
4                                                               Damage +2 or attribute +1             Magic armor +2/4 or attribute +1                                        1 hour                                                                           24                              Agate, opal, rhodonite
5                                                               Damage +3 or attribute +1             Magic armor +3/6 or attribute +1                                        4 hours                                                                         32                              Amber, malachite
6                                                               Damage +4 or attribute +2             Magic armor +4/8 or attribute +2                                        4 hours                                                                         32                              Amethyst, citrine
7                                                               Damage +5 or attribute +2             Magic armor +5/10 or attribute +2                                     11 hours                                                                        40                              Aquamarine, topaz
8                                                               Damage +6 or attribute +3             Magic armor +6/12 or attribute +3                                     16 hours                                                                        44                              Pearl, sapphire
9                                                               Damage +7 or attribute +3             Magic armor +7/14 or attribute +3                                     22 hours                                                                        48                              Diamond, emerald, ruby</t>
  </si>
  <si>
    <t>Insidious Strike</t>
  </si>
  <si>
    <t>Endurance 4, Creativity 4, Melee combat skill 1</t>
  </si>
  <si>
    <t>May be performed only with melee weapon of relevant combat skill which is not less than 1. One may use it not more than 1/2/3 times per combat (Endurance 4/6/8). A character is using their guile to make a sudden blow. One can perform an Insidious strike aiming only at a specific body part (not a random attack). This strike has additional accuracy of (Creativity)/2, extra damage (Creativity)/2, and a +5% critical hit chance.</t>
  </si>
  <si>
    <t>Inspiring Song</t>
  </si>
  <si>
    <t>Socialization 5, Creativity 5, Performer 2</t>
  </si>
  <si>
    <t>One may use it not more than once in three days. Troubadour may use their vocal talents and musical instrument to sing an encouraging song, while losing the ability to run (can only walk at a speed of 1 m/s). The character’s Agility dodge during song is reduced as for a stationary action (-50%). In this state, their hands are occupied and they cannot fight or cast spells, cannot talk to allies.
Song listeners have a chance of morale boost. However, The more sophisticated the listener, the more difficult it is to please them. Troubadour must make a Performer check adding his instrument tier bonus (which is equal required Carpenter level to craft it). If the result is equal or higher than listener`s Intelligence check - it is success and listener receives +1 morale boost. Each repeated Inspiring song, performed by the same troubadour adds +1 to the listener’s roll. Using this feat, character cannot increase listener`s morale higher than 4. The song of inspiration does not affect the musician themself.</t>
  </si>
  <si>
    <t>Jump Strike</t>
  </si>
  <si>
    <t>Dexterity 6, Agility 5</t>
  </si>
  <si>
    <t>One may use it not more than 1/2 times per combat (Endurance _/8). Can only be used with melee weapons. The “Jump strike” requires an additional second to prepare compared to the usual attack. The character uses the force of gravity to inflict a particularly powerful blow, while risking landing on the enemy’s bayonet. Accuracy penalty: -1, dodge penalty -3. When making a “Jump strike”, the character deals 30% more damage, but also receives 30% more damage in a second of the strike (landing), from the side in which he jumps. If the character is countered by several enemies that are within reach of the landing space, then each of them deals +30% damage to the jumping character in that second. The Combat acrobatics feat reduces the penalties to dodge when using the “Jump strike” feat. While jumping, the character can cover a distance equal to half of his current movement speed.</t>
  </si>
  <si>
    <t>Keen Nose</t>
  </si>
  <si>
    <t>Perception 5, Hunter 3</t>
  </si>
  <si>
    <t>Tracking experience granted the character a vivid Perception of smell. Hunters can smell and track a target, determining what animal or humanoid is ahead. They are a lot more difficult to sneak up on (+2 to opposing Perception roll) or even detect, as they know how to cover their own tracks. Higher-level Hunters may tell the approximate time the target was in a specific place. Furthermore, keen sense of smell become very usefull in limited vision conditions (darkness, blindness, etc.), they smell the direction of creatures location within (Hunter) radius.</t>
  </si>
  <si>
    <t>Leery One</t>
  </si>
  <si>
    <t>Consciousness 6, Intelligence 6, Constable 3</t>
  </si>
  <si>
    <t>A character has been fooled many times and wounded where it hurts most. They became cautious. Now this character is invulnerable to the following feats: “Pass-through strike”, “Dirty fighting”, “Deceptive maneuver”, “Hypocrite”. Total incoming Backstab damage is reduced by 50%. The chance of receiving a critical hit is lowered by 5/10% (Constable 4/7). Resistance +1.</t>
  </si>
  <si>
    <t>Light Power</t>
  </si>
  <si>
    <t>Faith 6, Tailor 3, Light magic 3</t>
  </si>
  <si>
    <t>Hell power</t>
  </si>
  <si>
    <t>Priests of light must sew their own robes and other clothes to help the suffering and spread the light. An experienced Tailor may bless the material to sew special holy clothes. Clothing made and blessed by the character activates the additional holy effects shown in the table below. The effects are not activated if such clothes are worn by anyone other than its creator. This effect does not occupy the enchantment slot. The aura also affects the character. Auras do not stack. Besides that, the character receives a +5% critical chance performing Light magic spells.
Tailor level                                                                             Habit holy effect                                                                         Time required to bless clothes                      Mana cost
                                                                                                  (choose one)                
3        Healing aura (2-meter radius): +30% healing received                                  Physical &amp; magic armor: 1                                          1 hour                                              10
4        Purge aura (3-meter radius): +3 damage against undead and demons        Mana regeneration: +8                                                2 hours                                            20
5        Healing aura (4-meter radius): +60% healing received                                 Physical &amp; magic armor: 2                                           4 hours                                            40
6        Purge aura (5-meter radius): +6 damage against undead and demons        Mana regeneration: +16                                              7 hours                                            70
7        Healing aura (6-meter radius): +90% healing received                                 Physical &amp; magic armor: 3                                          11 hours                                          110
8        Purge aura (7-meter radius): +9 damage against undead and demons        Mana regeneration: +24                                             16 hours                                          160
9        Healing aura (8-meter radius): +120% healing received                                Physical &amp; magic armor: 4                                         22 hours                                          220</t>
  </si>
  <si>
    <t>Lunge</t>
  </si>
  <si>
    <t>Dexterity 5, Agility 5, Long blades, Exotic weapons or Polearms 2/4</t>
  </si>
  <si>
    <t>One may use it not more than 1/2 times per combat. An experienced warrior pulls forward to reach their opponent. Their attack will outstrip their enemy by a moment (First strike effect) and will be more accurate: accuracy +3. If a character uses a weapon that already has the First strike effect, they may reach the target located 2 meters (2 hexes) away. This feat cannot be performed on the mount.</t>
  </si>
  <si>
    <t>Mage in the Saddle</t>
  </si>
  <si>
    <t>Dexterity 10, Rider 5, One-handed mage, Cavalryman</t>
  </si>
  <si>
    <t>A character mastered horseback riding alongside sorcery. Now they can cast level 1/2/3 spells (Rider 5/6/7) while the mount moves, holding reins with one hand, without decreasing the mount’s movement speed. If the mount stands still, the character may perform any spells sitting in the saddle.</t>
  </si>
  <si>
    <t>Magic Resistance</t>
  </si>
  <si>
    <t>Consciousness 5, Creativity 5</t>
  </si>
  <si>
    <t>A character had more than enough mages and learned to reject spells of certain magic schools using Creativity. This character gets a 5/10/15/20/25% chance of not being affected by spells of a particular magic school (Creativity 5/6/7/8/9). They get to resist both negative and positive spells. The feat may be attached multiple times for different magic schools.</t>
  </si>
  <si>
    <t>Magic Tattoo</t>
  </si>
  <si>
    <t>Creativity 6, Artist 3, Enchanter 3</t>
  </si>
  <si>
    <t>A character may depict a specific image on the target’s body (including their own body) as a tattoo that will grant a permanent magical effect. A tattooist requires ink and a needle. One can have a maximum of 2 magic tattoos. A magic tattoo increases the level of one’s profession or combat skill as described in the table above. A tattoo may not increase character’s combat skills to the legendary level. It also does not grant the character the first level of profession or combat skill if there was none.
Lowest of Artist / Enchanter Lv.                            Possible effect                    Time required to make tattoo        Artist &amp; Enchanter roll difficulty             Required materials
                                                                                                                                                                                              (required sum)       
3                                                            Any profession held by tattooist +1                       1 hour                                                24                                   Any ink and needle
5                                                            Any profession +1                                                 4 hours                                              32                                    Any ink and needle
7                                                            Any combat skill held by tattooist +1                   11 hours                                              40                                   Rare ink and needle
8                                                            Any combat skill +1                                             16 hours                                              44                                   Magic ink and needle
9                                                            Any combat skill &amp; any profession +1                  22 hours                                             48                                   Magic ink and needle</t>
  </si>
  <si>
    <t>Mana Recovery</t>
  </si>
  <si>
    <t>Perception 5, Magic combat skill 1</t>
  </si>
  <si>
    <t>It can be used once in combat but not more than once a day. A character lacks mana, so they restore it during the battle. The character must spend at least 50% of their total mana pool during combat to enter the mana recovery state. In this state, the character restores Х Mana per second during (Perception) seconds, where X is the highest Magic combat skill of the character. Spellcasting prematurely interrupts the mana recovery effect. The character can move and prepare attacks in the mana recovery state with no limitations.</t>
  </si>
  <si>
    <t>Master of Axes and Blunt Weapons</t>
  </si>
  <si>
    <t>Strength 10, Endurance 10, Axes and blunt weapons 4</t>
  </si>
  <si>
    <t>Can be used no more than 1/2 times per day (Axes and blunt weapons 4/6). The character breaks through the enemy’s defenses with force. The feat deals additional damage equal to the character’s Strength. If the feat was parried or blocked by the enemy, the enemy suffers a penalty of -100 parry or block points (respectively) for the next 10 seconds. The feat cannot be performed while riding.</t>
  </si>
  <si>
    <t>Master of Bows</t>
  </si>
  <si>
    <t>Strength 10, Dexterity 10, Bows 4</t>
  </si>
  <si>
    <t>Can be used no more than 1/2 times per day (Bows 4/6). An archer has become a master and can now shoot two arrows at once. On a successful hit (graze hit does not count), the second arrow will hit the same body part as the first one if the difference between the target’s accuracy roll and the target’s dodge is at least 5. If the difference is less, the second arrow will hit the nearest adjacent body part . It cannot be performed while riding (even with “Mounted archer” feat).</t>
  </si>
  <si>
    <t>Master of Crossbows</t>
  </si>
  <si>
    <t>Dexterity 10, Crossbows 4</t>
  </si>
  <si>
    <t>Can be used no more than 1/2 times per day (Crossbows 4/6). The character does make a particularly accurate (accuracy +2) and penetrating shot that pierces a part of enemy`s body through when bolt fully penetrates physical armor. As a result, the crossbow bolt will fly further to the target behind the enemy, in the same part of the body. Accuracy and damage will be the same as for the first target. The bonus to penetration is described in the table below:
Type of crossbow        Additional penetration
Hand crossbow                      1/2d4
Light crossbow                       1/2d6
Medium crossbow                  1/2d8 
Heavy crossbow                     1/2d10 
                                         (Dexterity _/17)</t>
  </si>
  <si>
    <t>Master of Exotic Weapons</t>
  </si>
  <si>
    <t>Strength 10, Dexterity 10, Exotic weapons 4</t>
  </si>
  <si>
    <t>One may use it not more than 1/2 times a day (Exotic weapons 4/6). A character has mastered secret techniques of exotic weapons to shred their enemies. Master strike deals additional damage: (Dexterity or Strength)/2 and applies the disorientation effect, lowering the target’s accuracy by 10 points for the next 10 seconds. Starting from the fifth second, the target may roll a morale check to come out of the disorientation state. This feat cannot be performed while riding.</t>
  </si>
  <si>
    <t>Master of Firearms</t>
  </si>
  <si>
    <t>Endurance 10, Intelligence 10, Firearms 4</t>
  </si>
  <si>
    <t>Can be used no more than 1/2 times per day (Firearms 4/6). When a character already has a loaded firearm in his hands, he can make a particularly powerful shot, compensating the recoil with his body. Such shot will even reach a distant target and can knock them down. The maximum range and threshold range of this shot is increased by 50%. On impact, the bullet knocks the enemy down if it deals at least 25% of the body part’s maximum HP. The critical hit chance of this shot is increased by 5/10% (Firearms 4/6).</t>
  </si>
  <si>
    <t>Master of Improvised Combat</t>
  </si>
  <si>
    <t>Active attacking and Passive</t>
  </si>
  <si>
    <t>Strength or Creativity 10, Improvised combat 4</t>
  </si>
  <si>
    <t>One may use it not more than 1/2 times a day (Improvised combat 4/6). The character has reached mastery and can unpredictably attack their enemies. A Master strike is prepared one second faster and capable of inflicting damage to two nearby enemies at once (standing in adjacent hexes to each other and character). The Master strike targets two closest body parts: right-left arm/leg, torso-torso, head-head. This feat is compatible with “Dirty fighting”. It cannot be performed while riding.
Passive part: a character may use improvised combat to parry incoming attacks if they aren’t preparing an attack (as if a character holds a weapon). That grants parry points 30/40/50 (Improvised combat 4/5/6) + relevant Dexterity bonus.</t>
  </si>
  <si>
    <t>it gets it. If a weapon has a First strike</t>
  </si>
  <si>
    <t>one can attack within the radius of 1 meter (through the hex). During the Master strike preparation</t>
  </si>
  <si>
    <t>the character can use the weapon’s parry points to defend themself (usually</t>
  </si>
  <si>
    <t>one can’t). This feat cannot be performed while riding.</t>
  </si>
  <si>
    <t>Master of Long Blades</t>
  </si>
  <si>
    <t>Strength 10, Dexterity 10, Long blades 4</t>
  </si>
  <si>
    <t>One may use it not more than 1/2 times a day (Long blades 4/6). An experienced swordsman can drive the blade into the belly and then cut it open while drawing the sword. After hitting the torso with a long blade, the character can perform the feat and in the next second deal an additional half damage (roll for this damage separately). This feat counts as a single attack, with attack speed: 1, a guaranteed hit, and a standard chance to critically hit. It cannot be performed while riding.</t>
  </si>
  <si>
    <t>Master of Polearms</t>
  </si>
  <si>
    <t>Dexterity 10, Agility 10, Polearms 4</t>
  </si>
  <si>
    <t>One may use it not more than 1/2 times a day (Polearms 4/6). A fighter learned to bend effectively and balance their polearm weapon, making accurate attacks, and not forgetting about defense. The master strike has accuracy + (Agility)/2. If the weapon doesn’t have the First strike, it gets it. If a weapon has a First strike, one can attack within the radius of 1 meter (through the hex). During the Master strike preparation, the character can use the weapon’s parry points to defend themself (usually, one can’t). This feat cannot be performed while riding.</t>
  </si>
  <si>
    <t>Master of Short Blades</t>
  </si>
  <si>
    <t>Dexterity 10, Quickness 10, Short blades 4</t>
  </si>
  <si>
    <t>One may use it not more than 1/2 times a day (Short blades 4/6). The character mastered the art of short blade combat and now can perform mighty strikes. Master strike penetrates 10 physical and magic armor, deals extra (Dexterity/2) damage, causes a bleeding effect (like Rending strike), and burns the target’s mana. The amount of mana burned is equal to the damage dealt multiplied by the result of the 1d12 roll. This feat cannot be performed while riding.</t>
  </si>
  <si>
    <t>Master of Throwing Weapons</t>
  </si>
  <si>
    <t>Strength 10, Dexterity 10, Throwing weapons 4</t>
  </si>
  <si>
    <t>One may use it not more than 1/2 times a day (Throwing weapons 4/6). The character maims enemies, not allowing them to leave the battlefield or fight effectively. Master throw applies a Cripple effect on the target’s body part. That body part receives all penalties as if its HP was &lt;50%. The cripple effect ends with the combat or after receiving healing. Besides that, a feat deals extra damage equal to character`s Strength.</t>
  </si>
  <si>
    <t>Master of Unarmed Combat</t>
  </si>
  <si>
    <t>Strength 10, Dexterity 10, Unarmed Combat 4</t>
  </si>
  <si>
    <t>One may use it not more than 1/2 times a day (Unarmed Combat 4/6). A character became a dangerous brawler. Now they can deal with bastards using special moves:
A) Uppercut. The character makes an upward punch with tremendous power, launching enemies into the air. The attack must target the torso or the head. An uppercut deals 4 additional damage of normal fist attack. If a character successfully hits the target and their (Strength) + ld4+l is greater than the target’s (Endurance) + ld4 + (Resistance), the character launches their enemy up in the air with their punch. If the difference between opposing checks is greater than 3 (in favor of the character), the target flies so high that it remains in the air for 1 second and only then falls.
B) Leg sweep. The character kicks the target’s leg so hard that it knocks the enemy down. This ability works only against creatures that stand on 2 legs. Leg sweep adds 8 damage to kick attack. The character succeeds in knocking the enemy down if they successfully hit the target’s leg and their (Dexterity)+ld4+3 is higher than the target’s (Endurance) + ld4 + (Resistance). If the difference between opposing checks is greater than 3 (in favor of the character), the target falls and hits their head, taking ld20 physical damage. This feat is compatible with “Dirty fighting”.
This feat cannot be performed while riding.</t>
  </si>
  <si>
    <t>Master of Wrestling</t>
  </si>
  <si>
    <t>Strength 10, Dexterity 10, Wrestling 4</t>
  </si>
  <si>
    <t>One may use it not more than 1/2 times a day (Wrestling 4/6). A Wrestler became a master. Now they can perform complicated tricks. The use of any of the three tricks below counts as one use of the “Master of wrestling” feat. To use tricks A) and B), you must grab the enemy according to all the rules described in section 9.10. rules.
A) Grapple the enemy and use them as a cover. If the character expects an attack (melee, ranged combat, projectile spells), they can cover themselves with an adjacent enemy. If the Grapple is successful, the grappled body part suffers the incoming attack.
B) Grapple the enemy, lift them, and throw. It’s only possible if the character has sufficient Strength to lift the target’s weight. The throwing range is up to 5 meters. If the enemy’s body is heavy enough and hits the other creature when falling, it will knock the latter down. If Strength is sufficient, the character may spend an additional second and flip the enemy in the air to smack their head against the ground upon landing, instantly dealing pure damage equal to the quadriple painful hold damage. This feat is compatible with “Dirty fighting”.
C) Jump down onto the enemy. A character jumps onto the enemy and crushes them, instantly dealing physical damage. If the (Strength) + ld4+l of the character is greater than the (Stamina) + ld4 + (Resistance) of the target, the character will knock the target down and they both will fall to the ground. If the character cannot knock down the enemy, he will be the only one lying at the end. In case of a successful performance of the technique, the character inflicts physical damage with its weight equal to three times the damage from a painful hold in the selected part of the body. This feat is compatible with Dirty fighting.</t>
  </si>
  <si>
    <t>Meditation</t>
  </si>
  <si>
    <t>Consciousness 4; Consciousness must be higher than Perception.</t>
  </si>
  <si>
    <t>A character gets to forget about their mundane bustle and get their head straight. Meditation lasts 1 hour. At the end, the character’s morale becomes 0/1/2 (Consciousness 4/7/10).</t>
  </si>
  <si>
    <t>Metabolism</t>
  </si>
  <si>
    <t>Quickness 5, Alchemist 3</t>
  </si>
  <si>
    <t>Drinking self-made potions, a character receives a +10% extra effect for each level of Alchemist. The character may drink 1 more potion without the risk of vomiting (3 instead of 2). Frequently dealing with different substances increases the character’s natural regeneration: +1 HP regeneration daily.</t>
  </si>
  <si>
    <t>Monk’s Combo</t>
  </si>
  <si>
    <t>Endurance 5, Quickness 5, Consciousness 5, Unarmed combat 3 or Polearms 3, Battle balance, armor and/or shield absence (cloth is allowed), knuckle and/or greaves absence</t>
  </si>
  <si>
    <t>One may use it not more than 1/2 times per combat (Consciousness 5/9). A character makes a combination of blows with their fists, legs, or quarterstaff to defeat their enemy. Each subsequent blow against the same enemy must be directed at a body part that is different from the previous body part the monk hit. For example, the first blow to the head, second to the torso, again to the head, to the right arm, and so on. The active state “Monk`s combo” remains active if the character successfully hits the target during the previous attack (did not miss), otherwise the effect ends.
The first blow is a regular attack. Each subsequent successful attack has +3 accuracy and +3 damage. The maximum number of blows in a combo equals the character’s Endurance attribute. If the character opted for two-handed fighting, their first and second blows might be performed simultaneously in 1 second (to get a bonus). One can perform two punches in one second during Monk`s combo state if their Action Rate is +50% or higher (usually requires Quickness 17).
A Monk’s combo is compatible with the “Clarity of mind” feat (those two active states may be effective at the same time). Any active feat performed during Monk`s combo will interrupt it.
Required Endurance        Order of blows        Accuracy        Damage
5                                                 1                   no bonus        no bonus
6                                                 2                        +3                  +3
7                                                 3                        +6                  +6
8                                                 4                        +9                  +9
9                                                 5                       +12                +12
10                                               6                       +15                +15
...                                                ...                        ...                   ...</t>
  </si>
  <si>
    <t>Mounted Archer</t>
  </si>
  <si>
    <t>Dexterity 9, Agility 9, Rider 4, Bows 4</t>
  </si>
  <si>
    <t>Using short bow or composite short bow, a character can shoot while riding a mount. However, this will earn them an accuracy penalty: -3/-2/-1 (Rider 4/5/6). There are no penalties for shooting from the saddle if the mount stands still.</t>
  </si>
  <si>
    <t>Nature Power</t>
  </si>
  <si>
    <t>Passive and active attacking</t>
  </si>
  <si>
    <t>Perception 6, Carpenter 3, Nature magic 3</t>
  </si>
  <si>
    <t>Death power</t>
  </si>
  <si>
    <t>A character becomes one with nature. Self-made wooden weapons now become his source of additional mana and health recovery. The amount of mana and healing power depends on the wood from which the weapon is made (club, quarterstaff, bow, crossbow). In addition, during a strike with this weapon, the character can draw on the healing energy of nature to restore their own health. However, each draw of healing energy damages the weapon itself, reducing its durability by 1d4 points. The character does this no more than 1/2/3 times per day (Nature Magic 3/5/7). Details are shown in the table below. The character also receives a +5% critical chance performing Nature spells.
Wood and min. 
Carpenter level                         Mana bonus                      HP recovery per 1d4 durability
Hazel Lv. 1                                       15                                                            +1
Maple Lv. 2                                       30                                                            +2
Ash Lv. 3                                          45                                                            +3
Elm Lv. 4                                          60                                                            +4
Cedar Lv. 5                                      75                                                            +5
Corkwood Lv. 6                                90                                                            +6
Yew Lv. 7                                        105                                                            +7</t>
  </si>
  <si>
    <t>Needle Method</t>
  </si>
  <si>
    <t>Perception 5, Tailor 2</t>
  </si>
  <si>
    <t>One may use it not more than 1/2 times per combat (Endurance 4/11). A character knows how to thread a needle and stick a needle into fabric. Now they can make needle strike applying accuracy and penetration bonus to attack. Bonus is equal to character`s (Tailor) level. Furthermore, they know how to patch the wounds better: +1 HP heal while making first aid (passive bonus using Physician ability).</t>
  </si>
  <si>
    <t>New Horizon</t>
  </si>
  <si>
    <t>Magic combat skill 3</t>
  </si>
  <si>
    <t>A character spent some time practicing their favorite spell and progressed beyond their level. The player chooses an attached spell and selects a variable property, that has A/B/C progression. This property gains a fourth stage of progression (A/B/C/D), allowing the character to increase the effectiveness of the spell if they have reached the required attribute value. The attribute requirement for the fourth step of the progression is growing in the same trend as before.
For example, the spell lasts 1/2/3 seconds (Consciousness 4/6/8). If the character takes the feat, its progression might be prolonged by 1/2/3/4 seconds (Consciousness 4/6/8/10).
New horizon may not be applied to variable property features based on the character’s Magic combat skill. It may be attached multiple times for different spells (prohibited to use this feat on different properties of one spell).</t>
  </si>
  <si>
    <t>Night Shift</t>
  </si>
  <si>
    <t>Endurance 5, Herder 2</t>
  </si>
  <si>
    <t>A character had to graze livestock during nighttime. They need to sleep only 3/4 of the usual amount (for humans: 6 hours instead of 8). They also have a +1 accuracy bonus at night (from dusk till dawn). The feat does not grant character ability to see in the dark. Сhapter 10.1. contains the rules for combat in the dark and limited visibility.</t>
  </si>
  <si>
    <t>Nonstop</t>
  </si>
  <si>
    <t>Strength 4, Quickness 4, Athlete 1</t>
  </si>
  <si>
    <t>After a character makes a critical hit, knocks down the enemy (for example, with fatal blow), or interrupts spellcasting, they get to prepare for the next attack 1 second quicker than they usually would. The feat has no effect if character`s AR is already 1.</t>
  </si>
  <si>
    <t>One-handed Mage</t>
  </si>
  <si>
    <t>Dexterity 6, Endurance 5</t>
  </si>
  <si>
    <t>A mage may use a single hand to cast spells, freeing the other hand. This feat does no allow using other hand to simultaneously cast double the amount of spells (for that, they would require a “Double magic mayhem” feat). Example: a character may attack the enemy with their dagger in the main hand while casting spells with another. If the spell is a projectile with an Accuracy roll (like firebolt), the character receives the same penalties for spell and weapon/shield as described in “Dual-weapon fighting” feat.</t>
  </si>
  <si>
    <t>Pass-through Strike</t>
  </si>
  <si>
    <t>Creativity 5, Perception 5, Melee combat skill 2</t>
  </si>
  <si>
    <t>Can be used no more than once per combat against one opponent (no limits for various targets). The character is fighting against an enemy that is actively defending - blocking and/or parrying. Character found an approach even to such enemies. Using a melee weapon, they make a fake strike to any body part, and not finishing the blow, sharply hits another part of the body. This reduces the victim’s block or parry score for the chosed part of the body for the Pass-through strike: 1d6+(Creativity).</t>
  </si>
  <si>
    <t>Penetrating Strike</t>
  </si>
  <si>
    <t>Strength 5, Consciousness 5, Endurance 5, Unarmed combat 3 or Polearms 3, armor and/or shield absence (cloth is allowed), knuckle and/or greaves absence</t>
  </si>
  <si>
    <t>One may use it not more than 1/2/3 times per combat (END 5/7/9). The “Penetrating strike” may be performed using a fist, leg, or quarterstaff. A character concentrates and hits with all their strength. No armor can save their foe at this point. Penetrate 4/8/12 Physical armor, including physical armor received from spells (STR 5/7/9). If the character is nimble enough, their successful penetrating strike also applies the “Sunder armor” effect that reduces the target’s physical armor by 1/2/3 points until the end of that combat (DEX 6/8/10). The “Sunder armor” effects stack. An armor cannot be reduced to less than zero.</t>
  </si>
  <si>
    <t>Phenomenal Memory</t>
  </si>
  <si>
    <t>Intelligence 5, Consciousness 5, Linguist 2</t>
  </si>
  <si>
    <t>A character has learned several languages and trained their memory well. Now, they can recall more information (sometimes the GM helps a player remember some past details, including encountered creatures). The character never forgets performed feats or spells and is more likely to perform them again without attaching them: +5% chance of performing a practiced spell or feat for every level of Linguist profession (bonus is added to current morale success chance). The total chance to perform any unattached feat or spell may not surpass 90%.
Example: a Character has morale 1 and Linguist 4. They already made a Furious strike before but didn’t attach it. Phenomenal memory allows to have a higher chance of performing it again (morale 1 = 50%; 50% + (5%*4) = 70% success chance).</t>
  </si>
  <si>
    <t>Point Blank Shot</t>
  </si>
  <si>
    <t>Dexterity 5, Hunter 2, morale &gt; 0, any ranged combat skill 1</t>
  </si>
  <si>
    <t>The hunter is not afraid to shoot when the beast runs straight at him. Quite the opposite, they shoot better. Using any ranged weapon at the 0-5 meters distance, the character gains +3/5 accuracy (Hunter 2/4). The feat cannot be used if the character’s morale drops to zero or below.</t>
  </si>
  <si>
    <t>Read the Enemy</t>
  </si>
  <si>
    <t>Intelligence 5, Scribe 2</t>
  </si>
  <si>
    <t>One may use it not more than 1/2/3 times a day (Intelligence 5/8/11). A character needs a second to/ can instantly (Quickness _/6) figure out their rival and discover the following information:
- Distribution of parry or block points (before the attack)
- Physical Armor in each body part
- Dodge in each body part - only after the first attack against the rival
- Accuracy bonus (1d20+X) - only after rival’s first attack
- The value of one of their physical attributes (player’s choice)
Repeating the “Read the enemy” feat against the same rival allows updating the information above and get advanced facts: the value of their additional physical attribute, current HP in one body part, and a list of non-magical effects currently affecting them. A character can repeat the feat not sooner than once every 3 seconds (cooldown). One can perform “Read the enemy” feat simultaneously with the regular hand or leg movements.</t>
  </si>
  <si>
    <t>Realistic Picture</t>
  </si>
  <si>
    <t>Artist: 3, Creativity 6, any magic skill 1</t>
  </si>
  <si>
    <t>The character puts his whole soul into his work and has learned to create drawings that are difficult to distinguish from reality. The Artist can draw pictures with special properties (and a weak magical aura).
Realistic portrait. The person must pose for the artist in order to be portrayed accurately. Drawing a portrait takes 1d20+20 hours. In order for the portrait to be realistic, the character must make a successful Artist roll. Difficulty: 12. If the portrait succeeds (Artist roll 12 or higher), the character can communicate with the person depicted in his portrait, communicate with him, see his facial expressions. A communication session can last no longer than 10 minutes and no more than once a day.
Realistic landscape. The Artist must be in the place that he depicts on the canvas. Drawing a landscape takes 1d20+30 hours. In order for the landscape to be realistic, the character must make a successful Artist roll. Difficulty: 15. If the landscape is successful, the character can enter his own painting once every three days, ending up in the painted place.
A character can have no more than 1/2/3/4/5 realistic paintings at a time (Artist 3/4/5/6/7). Strangers cannot use the effects of the paintings that are described above.</t>
  </si>
  <si>
    <t>Rending Strike</t>
  </si>
  <si>
    <t>Strength 5, Dexterity 5, Physician 2, slashing or piercing weapon (including ranged)</t>
  </si>
  <si>
    <t>One may use it not more than 1/2 times per combat (Endurance _/9). The character knows where the large blood vessels lie and tries to cut them. If they hit a body part, the bleed effect is applied. It deals additional damage over time. The total amount of bleed damage is 50% of the damage inflicted by hit. Every other second, it deals a maximum of 3 damage. Example: character uses a “Rending strike”. They deal 22 damage per hit and additional 11 damage over time, as follows:
The bleed damage is pure. It may not be reduced by physical or magic armor.
Second          1         2        3        4        5        6        7        8        9
Damage        22        0        3        0        3        0        3        0        2</t>
  </si>
  <si>
    <t>Riposte</t>
  </si>
  <si>
    <t>Active defending and active attacking</t>
  </si>
  <si>
    <t>Quickness 5, Perception 5</t>
  </si>
  <si>
    <t>One may use it not more than 1/2/3 times per combat (Endurance _/8/15). After a successful parry with a weapon, the character`s action rate for the next attack with that weapon is increased by 50% percentage points. For example, the character`s Quickness is 6 and the current action rate is +18%. After successfully parrying enemy`s attack with a rapier, they may perform the “Riposte” feat and it would increase the action rate to +68%, which in turn quickens attack preparation from 3 to 1 second for the rapier. This will allow the character to make an attack with the rapier right on the next second after the parry was made.</t>
  </si>
  <si>
    <t>Rune Power</t>
  </si>
  <si>
    <t>Consciousness 6, Miner 3, Rune magic 3</t>
  </si>
  <si>
    <t>Blood power</t>
  </si>
  <si>
    <t>Runes provide the character with confidence and inspire fear in enemies. While digging ore, a piece of rock mined by the character can pass magic (Conduit feature) when used in Improvised combat, and also deal additional magic damage on impact. The magic damage is equal to the category of the weapon, in this case the improvised blow category (from 1 to 5). A character may put Rune magic and other school’s spells of 1/2/3/4/5 (Miner 3/4/5/6/7) level into carved stones. One’s Miner level equals their limit of inserted spell levels. For example, a character obtained a Miner 7 level. They may have 3 stones with the 2nd level spells and 1 with the 1st level spell. The character also receives a +5% critical chance performing Rune magic spells.</t>
  </si>
  <si>
    <t>Scribe Scroll</t>
  </si>
  <si>
    <t>Intelligence 5, Scribe 1, Enchanter 1</t>
  </si>
  <si>
    <t>The character has learned to write magic scrolls containing the attached spell. Any character who can read may use such a scroll to cast a spell (they don’t need to be a spellcaster). After the first usage, it loses its magical properties (one-time use only). Scroll usage time equals the relevant spell’s original casting time. Check “Scribe” sheet - in digital character sheet for more information about required materials and achievable properties of the inscribed spells. Depending on the ink, quill and paper scrolls may contain higher-level spells. Scribing a scroll, the character spends mana equal to the mana they would spend on the scribed spell. The magic scroll has no expiration date.</t>
  </si>
  <si>
    <t>Sea Dog</t>
  </si>
  <si>
    <t>Dexterity 5, Socialization 5, Sailor 2</t>
  </si>
  <si>
    <t>The sailor often had to get into extreme situations, make quick decisions, do things he had never done before. They gained authority among the rest of the crew, who are inspired by his example. During combat, after the Sea dog makes a successful morale roll (for whatever reason), they and their allies within 10 meters gain a damage bonus on their next attack in that combat, depending on the weapon category.
Weapon category        Bonus physical damage
1                                                 1/2d4 
2                                                 1/2d6 
3                                                 1/2d8 
4                                                1/2d10 
5 or more                                   1/2d12 
                                               (Sailor 2/6)
Additionally, with a probability of (Sailor)*10%, members of his team (allies) within a radius of 10 meters receive a morale increase by 1 point. Such an increase in morale can occur no more than once a week.</t>
  </si>
  <si>
    <t>Second Skin</t>
  </si>
  <si>
    <t>Perception 5, Tanner 2</t>
  </si>
  <si>
    <t>If a Character wears self-made light armor they get +1/2 points to physical and magic Armor (Tanner 2/4). Such armor is more durable and fits them perfectly (+1 appearance). It also shackles less increasing the Agility Dodge limit by 2 points (stacks with “Comfortable armor” feat). If the character encounters an animal whose skin was the material for their armor (from the skin of his kin)</t>
  </si>
  <si>
    <t>Series of Throws</t>
  </si>
  <si>
    <t>Creativity 4, Throwing weapons 2</t>
  </si>
  <si>
    <t>The character will not stop throwing sharp objects at the enemy until kills them. Each throwing weapon hit on an enemy increases the damage of the next throwing weapon hit by (Creativity/2) points (doesn’t have to hit the same body part). The effect is cumulative. A miss does not reset the damage bonus accumulated from previous successful rolls.</t>
  </si>
  <si>
    <t>Shield Bash</t>
  </si>
  <si>
    <t>Strength 6, Endurance 6, Shields 2</t>
  </si>
  <si>
    <t>One may use it not more than one time against one enemy (can be used multiple times against different enemies). A character uses their shield as a weapon to hit and stun their foe. Spiked shields deal +2 damage. Dual-weapon fighting penalties do not apply if the character wields a weapon with 1 hand and makes a “Shield bash” with another.
If the character’s (Strength) + ld4 + (Additional stun chance) &gt; enemy’s (Endurance) + 1d4, they successfully stun the enemy for 1 second. The “Shield bash” cannot be parried, only be blocked or dodged.
Shield type             Attack rate        Accuracy        Damage        Additional stun chance
Buckler                          2                      0                 1d4+1                        -1
Medium shield               3                     -1                 1d6+2                        0
Tower shield                  4                     -2                 1d8+3                       +1</t>
  </si>
  <si>
    <t>Shock Worker</t>
  </si>
  <si>
    <t>Builder 3 or Miner 3, Strength 6, wielding a blunt weapon</t>
  </si>
  <si>
    <t>Wielding a blunt weapon, this character learned to crush the skulls of their foes. Stunning chance wielding such weapons is increased by 5 percentage points and damage +1.</t>
  </si>
  <si>
    <t>Sidestep</t>
  </si>
  <si>
    <t>Quickness or Agility 6, Intelligence or Creativity 6</t>
  </si>
  <si>
    <t>If a character has evaded target`s melee attack, they could reduce attack preparation time by 1 second against that target. This does not apply to weapons with AR 1. A character must be standing on their feet (does not work riding a mount). As an example, let’s imagine a situation in which: Fred has the “Sidestep” feat and he fights John with his short sword. John, in turn, wields an axe. The table below shows a fragment of such a combat with “Sidestep” effect:
Second No.                   Fred                                                 John
1                           Resolve: attack                           Attack preparation (axe)
2               Attack preparation (short sword)             Attack preparation (axe)
3                           Resolve: attack                            Resolve: attack missed
4          Sidestep effect: A.R. -1. Resolve attack        Attack preparation (axe)
The feat has no effect if the second of evasion stands 1 second before the attack. The attack would be resolved in that first second anyway, and the sidestep won’t affect the attack past that first second.</t>
  </si>
  <si>
    <t>Source of Power</t>
  </si>
  <si>
    <t>Endurance 9, Enhanced stamina</t>
  </si>
  <si>
    <t>One may use it not more than 1/2/3 times a day (Endurance 9/12/15). When the Enhanced stamina feat becomes active, and the character has insufficient mana to cast a spell, one can still do it spending all remaining mana they have (at least 1 MP).</t>
  </si>
  <si>
    <t>Speaker</t>
  </si>
  <si>
    <t>Active and passive</t>
  </si>
  <si>
    <t>Socialization 5</t>
  </si>
  <si>
    <t>A character is not afraid of public speaking and knows how to control their breath correctly. Adds +1 roll during Fraud, Merchant, and Performer checks if speech is involved. Once per day character may add 1d4 to Socialization roll if thair appearance is 2 or higher. Without the “Speaker” feat player must successfully roll morale to speak in front of the masses.</t>
  </si>
  <si>
    <t>Spellsteal</t>
  </si>
  <si>
    <t>Consciousness 5, Creativity 5, Burglar 2, any magic skill 1</t>
  </si>
  <si>
    <t>The character takes someone else’s spells without asking permission. A character may spot a spell casted by another spellcaster and try to repeat it by himself afterwards. Spell`s description and prerequisites remain unknown for spellstealer until he successfully repeats it, passing at least 1 morale check (for new spell).
Repeated spells are considered as practiced and spellstealer may attach them using Active experience. Character may have an unlimited amount of spotted and repeated spells, but he may attach a maximum of 1/2/3 stolen spells (Burglar 3/6/9), without the need to have a magic skill level corresponding to the spell’s circle. Apart from this, all spell`s prerequisites are obligatory to attach the spell.</t>
  </si>
  <si>
    <t>Spiritual Development</t>
  </si>
  <si>
    <t>Consciousness 5, Philosopher 2</t>
  </si>
  <si>
    <t>A character reevaluates their true self and the world around them, becoming capable of self-improvement. This allows reassigning current “unimportant” features from the character’s attributes, choosing 3 new attributes as “unimportant” for the character (instead of the previous two). As before, the “unimportant” attributes will not affect maximum morale. When s character successfully performs “Spiritual development” feat for the first time, their current morale increases by 1 point.</t>
  </si>
  <si>
    <t>Spiritual Supremacy</t>
  </si>
  <si>
    <t>Endurance 6, Consciousness 6, Unarmed combat or Polearms 4, Battle balance, Spiritual Development, armor and/or shield absence (cloth is allowed), knuckle and/or greaves absence</t>
  </si>
  <si>
    <t>A character has reached total harmony of body and soul. Their current morale value becomes additional physical and magic armor (and poison resistance) as well as additional physical damage in melee combat. Spiritual supremacy does not ward against pure damage (like Wrestling or the bleed effect). If one’s morale is negative, this character receives corresponding penalties to their damage and armor. Damage and armor value cannot drop lower than zero.</t>
  </si>
  <si>
    <t>Stable Magic</t>
  </si>
  <si>
    <t>Concentration 9, Magic combat skill 3, Unpretentious magic</t>
  </si>
  <si>
    <t>It entirely removes the chance of failure for the first and second-level spells, lowers such probability for the third-level spells by 50%, fourth-level spells by 40%, fifth-level spells by 30%, and sixth-level spells by 20%.
Spell failure chance with attached “Stable magic” feat:
Spell level                                           1        2        3        4           5         6          7+
No armor or cloth armor                     0%     0%     0%     0%       0%     0%       0%
Light armor                                         0%     0%     0%     0%       0%     0%      20%
Medium armor                                    0%     0%     0%     0%      10%   20%     40%
Heavy armor                                       0%     0%   20%   30%     40%    50%     70%</t>
  </si>
  <si>
    <t>Stealth Spellcasting</t>
  </si>
  <si>
    <t>Intelligence 5, Creativity 5, Lurker 2</t>
  </si>
  <si>
    <t>One may use it not more than 1/2/3 times a day (Lurker 2/4/6). A character may cast a spell so seamlessly (no noise or illuminating effects) that people around wouldn’t pay attention. However, hand movements are still required to cast a spell. If someone is looking directly on you and your hands - they will notice character casts spell.</t>
  </si>
  <si>
    <t>and not +20.</t>
  </si>
  <si>
    <t>Strong Miner</t>
  </si>
  <si>
    <t>Endurance 6, Miner 2</t>
  </si>
  <si>
    <t>The character’s hands hardened significantly since they started mining ore: +25% maximum HP in arms, grapple (force phase) bonus: +1/2/3 (Miner 2/4/6). Every two levels of the Miner profession gives the character +1 bonus damage with pickaxe.</t>
  </si>
  <si>
    <t>Toughness</t>
  </si>
  <si>
    <t>Endurance 5, any of the following professions must be at least level 2: Builder, Miner, Herder, Farmer, Blacksmith</t>
  </si>
  <si>
    <t>Hard labour made character sturdy increasing his vitality. Every Endurance point now gives additional +X HP, where X is the level of the highest profession mentioned above. This also works with Endurance already acquired. For example, if the character has a profession of Builder 5, then each point of Endurance will give +27 to health, and not +22.</t>
  </si>
  <si>
    <t>Unpretentious Magic</t>
  </si>
  <si>
    <t>Concentration 6, Magic combat skill 2</t>
  </si>
  <si>
    <t>It is easier to cast spells if the character is wearing some kind of armor, as it completely removes the chance of failure for the first level spells and lowers such probability for the second-level spells by 50%, third level spells by 40%, and fourth level spells by 30%. A spell failure chance with attached “Unpretentious magic” feat is represented below:
Spell level                                       1          2          3          4          5          6          7+
No armor or cloth armor                 0%       0%       0%       0%      0%       0%       0%
Light armor                                     0%       0%       0%       0%      20%    20%     20%
Medium armor                                0%       0%       0%      10%     40%    40%     40%
Heavy armor                                   0%      20%     30%     40%    70%     70%     70%
Stable magic feat lower the chances of spell failure even further.
Suppose a character is wearing separate Armor pieces or Armor of different types (like leather boots and chainmail). In that case, they will have individual spell failure described in their digital character sheet – “Clothes, Armor, shields” list.</t>
  </si>
  <si>
    <t>Voice of Nature</t>
  </si>
  <si>
    <t>Socialization 5, Tamer 3</t>
  </si>
  <si>
    <t>A character devoted much time communicating with animals and learned to alter voice under the circumstances. They can choose any desired tone of voice: +1 to Performer roll check on vocal actions. That also makes the character much more charismatic: +1 to Socialization roll check within mutual interactions. They remember the voices of others and may reproduce them, including animal sounds. If they encountered frightful creatures before, they could replicate their sound to try scaring others: fear effect for 1/2/3/4/5/6/7 seconds (Tamer 3/4/5/6/7/8/9), radius 10 meters. Target may be trying to roll morale checks to resist fear. One may use frightening sound not more than once a day.</t>
  </si>
  <si>
    <t>Water Power</t>
  </si>
  <si>
    <t>Intelligence 6, Fisherman 3, Water magic 3</t>
  </si>
  <si>
    <t>Fire power</t>
  </si>
  <si>
    <t>Water becomes a source of power and purification. While in water, a character may cast water spells and other magic school spells of 1/2/3/4/5 (Fisherman 3/4/5/6/7) level (cannot perform while swimming). The character may store their water spells in seashells. The character’s Fisherman level equals the total sum limit of inserted spell levels. For example, the character is at the Fisherman 7 level. They may have 3 seashells with 2nd level spells and 1 with the 1st level spell. The character also receives a +5% critical chance performing Water magic spells.</t>
  </si>
  <si>
    <t>Whaler</t>
  </si>
  <si>
    <t>Intelligence 8, Fisherman 5, Sailor 5, Hunter 5</t>
  </si>
  <si>
    <t>The character hunted huge creatures and at the right time his hand will not tremble. People around him recognize his skill and ingenuity, so they will follow him even on a dangerous hunt. The Whaler deals additional physical damage to targets that are larger than the character’s size category. Damage depends on weapon category as shown in table below:
Weapon category        Bonus physical damage
1                                                  2/3/4d4 
2                                                  2/3/4d6 
3                                                  2/3/4d8 
4                                                 2/3/4d10 
5 or more                                    2/3/4d12 
                                        (Intelligence 8/14/20)
With the first well-placed strike, Whaler marks the creature for the rest of the combat. All allies of the character have an increased chance to critically strike a marked creature: +5%.</t>
  </si>
  <si>
    <t>Whipping Strike</t>
  </si>
  <si>
    <t>Dexterity 5, weapon with hanging feature</t>
  </si>
  <si>
    <t>One may use it not more than 1/2 times per combat (Endurance 5/12). The agile character strikes with his weapon like a whip, inflicting a powerful whipping blow: + (Agility) to damage.</t>
  </si>
  <si>
    <t>Wiseman</t>
  </si>
  <si>
    <t>Consciousness 5, Philosopher 1</t>
  </si>
  <si>
    <t>Reflections on ideal entities help spellcasters control their mana flow. A character receives +10 mana per each Philosopher level. A “Wiseman” has a higher efficiency when teaching someone new professions or combat skills: +0.5 to efficiency factor (as they would be one level higher in skill / profession).</t>
  </si>
  <si>
    <t>Wizard’s Fortitude</t>
  </si>
  <si>
    <t>Consciousness 5, Endurance 5</t>
  </si>
  <si>
    <t>One may use it not more than 1/2/3 times per combat (Consciousness 5/7/9). A character may focus on spellcasting so well that they stop feeling pain. When preparing to cast the selected spell, the character’s concentration doubles, and resistance increases by 1/2/3 points (Endurance 5/7/9).</t>
  </si>
  <si>
    <t>Acc. bonus</t>
  </si>
  <si>
    <t>Attack rate / WC</t>
  </si>
  <si>
    <t>Price (silver)</t>
  </si>
  <si>
    <t>Weight</t>
  </si>
  <si>
    <t>Wield</t>
  </si>
  <si>
    <t>Features</t>
  </si>
  <si>
    <t>Penalty threshold</t>
  </si>
  <si>
    <t>Iron</t>
  </si>
  <si>
    <t>Steel</t>
  </si>
  <si>
    <t>Wootz steel</t>
  </si>
  <si>
    <t>Cavril</t>
  </si>
  <si>
    <t>Gramant</t>
  </si>
  <si>
    <t>Leoryte</t>
  </si>
  <si>
    <t>Extra crit</t>
  </si>
  <si>
    <t>Short blades</t>
  </si>
  <si>
    <t>Kukri</t>
  </si>
  <si>
    <t>1d4+0</t>
  </si>
  <si>
    <t>1d4+1</t>
  </si>
  <si>
    <t>1d6+1</t>
  </si>
  <si>
    <t>1d6+3</t>
  </si>
  <si>
    <t>1d8+4</t>
  </si>
  <si>
    <t>1d8+7</t>
  </si>
  <si>
    <t>1d10+9</t>
  </si>
  <si>
    <t>1-2</t>
  </si>
  <si>
    <t>1 h</t>
  </si>
  <si>
    <t>Bonus dmg</t>
  </si>
  <si>
    <t>Increase</t>
  </si>
  <si>
    <t>Attack rate</t>
  </si>
  <si>
    <t>DPS</t>
  </si>
  <si>
    <t>Dagger</t>
  </si>
  <si>
    <t>Crit +5%</t>
  </si>
  <si>
    <t>Average dodge</t>
  </si>
  <si>
    <t>Stiletto</t>
  </si>
  <si>
    <t>Pen 1</t>
  </si>
  <si>
    <t>Kris</t>
  </si>
  <si>
    <t>1-2-3</t>
  </si>
  <si>
    <t>Natural</t>
  </si>
  <si>
    <t>Sickle</t>
  </si>
  <si>
    <t>1d6+0</t>
  </si>
  <si>
    <t>1d6+2</t>
  </si>
  <si>
    <t>1d8+3</t>
  </si>
  <si>
    <t>1d8+6</t>
  </si>
  <si>
    <t>1d10+8</t>
  </si>
  <si>
    <t>1d10+12</t>
  </si>
  <si>
    <t>1d12+15</t>
  </si>
  <si>
    <t>1</t>
  </si>
  <si>
    <t>1/2 h</t>
  </si>
  <si>
    <t>Parry (24-26-28-30-32)</t>
  </si>
  <si>
    <t>Short sword</t>
  </si>
  <si>
    <t>1d10+13</t>
  </si>
  <si>
    <t>1d12+16</t>
  </si>
  <si>
    <t>STR 4</t>
  </si>
  <si>
    <t>Parry (28-30-32-34-36)</t>
  </si>
  <si>
    <t>Gladius</t>
  </si>
  <si>
    <t>STR 4 DEX 4</t>
  </si>
  <si>
    <t>SUM</t>
  </si>
  <si>
    <t>Min</t>
  </si>
  <si>
    <t>Average Parry</t>
  </si>
  <si>
    <t>Max</t>
  </si>
  <si>
    <t>Long blades</t>
  </si>
  <si>
    <t>Sword</t>
  </si>
  <si>
    <t>1d8+2</t>
  </si>
  <si>
    <t>1d8+5</t>
  </si>
  <si>
    <t>1d10+7</t>
  </si>
  <si>
    <t>1d10+11</t>
  </si>
  <si>
    <t>1d12+14</t>
  </si>
  <si>
    <t>1d12+19</t>
  </si>
  <si>
    <t>3d6+21</t>
  </si>
  <si>
    <t>Parry (35-38-41-44-47)</t>
  </si>
  <si>
    <t>Broadsword</t>
  </si>
  <si>
    <t>1d6+6</t>
  </si>
  <si>
    <t>1d8+8</t>
  </si>
  <si>
    <t>1d8+12</t>
  </si>
  <si>
    <t>1d10+15</t>
  </si>
  <si>
    <t>1d10+20</t>
  </si>
  <si>
    <t>1d12+24</t>
  </si>
  <si>
    <t>STR 4 DEX 5</t>
  </si>
  <si>
    <t>Total buckler value</t>
  </si>
  <si>
    <t>Katana</t>
  </si>
  <si>
    <t>1d10+1</t>
  </si>
  <si>
    <t>1d10+4</t>
  </si>
  <si>
    <t>1d12+6</t>
  </si>
  <si>
    <t>1d12+10</t>
  </si>
  <si>
    <t>3d6+10</t>
  </si>
  <si>
    <t>3d6+15</t>
  </si>
  <si>
    <t>4d6+17</t>
  </si>
  <si>
    <t>Parry (37-40-43-46-49); Draw strike</t>
  </si>
  <si>
    <t>Total med shield value</t>
  </si>
  <si>
    <t>Sabre</t>
  </si>
  <si>
    <t>Parry (37-40-43-46-49)</t>
  </si>
  <si>
    <t>Total tower shield value</t>
  </si>
  <si>
    <t>Scimitar</t>
  </si>
  <si>
    <t>STR 5 DEX 5</t>
  </si>
  <si>
    <t>Parry (35-38-41-44-47) Crit +5%</t>
  </si>
  <si>
    <t>Longsword</t>
  </si>
  <si>
    <t>1d12+2</t>
  </si>
  <si>
    <t>2d8+7</t>
  </si>
  <si>
    <t>2d8+12</t>
  </si>
  <si>
    <t>2d10+15</t>
  </si>
  <si>
    <t>2d10+21</t>
  </si>
  <si>
    <t>2d12+25</t>
  </si>
  <si>
    <t>STR 6 DEX 5</t>
  </si>
  <si>
    <t>Parry (39-43-47-51-55)</t>
  </si>
  <si>
    <t>Skill</t>
  </si>
  <si>
    <t>Bastard sword</t>
  </si>
  <si>
    <t>1d12+3</t>
  </si>
  <si>
    <t>1d12+7</t>
  </si>
  <si>
    <t>2d8+8</t>
  </si>
  <si>
    <t>2d8+13</t>
  </si>
  <si>
    <t>2d10+16</t>
  </si>
  <si>
    <t>2d10+22</t>
  </si>
  <si>
    <t>2d12+26</t>
  </si>
  <si>
    <t>STR 6 DEX 6 END 5</t>
  </si>
  <si>
    <t>2 hs</t>
  </si>
  <si>
    <t>Parry (40-44-48-52-56)</t>
  </si>
  <si>
    <t>Estoc</t>
  </si>
  <si>
    <t>2d6+3</t>
  </si>
  <si>
    <t>2d6+8</t>
  </si>
  <si>
    <t>2d8+11</t>
  </si>
  <si>
    <t>2d8+17</t>
  </si>
  <si>
    <t>2d10+28</t>
  </si>
  <si>
    <t>2d12+33</t>
  </si>
  <si>
    <t>STR 6 DEX 7</t>
  </si>
  <si>
    <t>Parry (36-41-46-51-56) Pen 1</t>
  </si>
  <si>
    <t>Flamberg</t>
  </si>
  <si>
    <t>2d8+3</t>
  </si>
  <si>
    <t>2d10+11</t>
  </si>
  <si>
    <t>2d10+17</t>
  </si>
  <si>
    <t>2d12+21</t>
  </si>
  <si>
    <t>2d12+28</t>
  </si>
  <si>
    <t>3d10+32</t>
  </si>
  <si>
    <t>STR 7 DEX 6</t>
  </si>
  <si>
    <t>Parry (40-45-50-55-60) Crit +5%</t>
  </si>
  <si>
    <t>Greatsword</t>
  </si>
  <si>
    <t>2d8+5</t>
  </si>
  <si>
    <t>2d8+10</t>
  </si>
  <si>
    <t>2d10+13</t>
  </si>
  <si>
    <t>2d10+19</t>
  </si>
  <si>
    <t>2d12+23</t>
  </si>
  <si>
    <t>2d12+30</t>
  </si>
  <si>
    <t>3d10+34</t>
  </si>
  <si>
    <t>STR 7 DEX 7</t>
  </si>
  <si>
    <t>Parry (42-47-52-57-62)</t>
  </si>
  <si>
    <t>Axes and blunt weapons</t>
  </si>
  <si>
    <t>Dex bonus</t>
  </si>
  <si>
    <t>Skill bonus</t>
  </si>
  <si>
    <t>Base Block points</t>
  </si>
  <si>
    <t>Bonus Block points from quality</t>
  </si>
  <si>
    <t>Block points per each Dexterity point</t>
  </si>
  <si>
    <t>Block points per each Skill point</t>
  </si>
  <si>
    <t>Club</t>
  </si>
  <si>
    <t>1d8+0</t>
  </si>
  <si>
    <t>1d10+3</t>
  </si>
  <si>
    <t>1d10+6</t>
  </si>
  <si>
    <t>1d12+8</t>
  </si>
  <si>
    <t>STR 3</t>
  </si>
  <si>
    <t>Stun1(5-5-10-10-15%)</t>
  </si>
  <si>
    <t>Buckler base value</t>
  </si>
  <si>
    <t>Buckler</t>
  </si>
  <si>
    <t>+2/4/6</t>
  </si>
  <si>
    <t>+7</t>
  </si>
  <si>
    <t>+5</t>
  </si>
  <si>
    <t>Hand axe</t>
  </si>
  <si>
    <t>1d4+5</t>
  </si>
  <si>
    <t>1d8+15</t>
  </si>
  <si>
    <t>1d10+18</t>
  </si>
  <si>
    <t>Med Shield  base value</t>
  </si>
  <si>
    <t>Med shield</t>
  </si>
  <si>
    <t>+3/6/9</t>
  </si>
  <si>
    <t>+6</t>
  </si>
  <si>
    <t>Cleaver</t>
  </si>
  <si>
    <t>Tower shield  base value</t>
  </si>
  <si>
    <t>Tower shield</t>
  </si>
  <si>
    <t>+4/8/12</t>
  </si>
  <si>
    <t>Pickaxe</t>
  </si>
  <si>
    <t>1d6+4</t>
  </si>
  <si>
    <t>1d8+10</t>
  </si>
  <si>
    <t>1d12+22</t>
  </si>
  <si>
    <t>STR 4 END 4</t>
  </si>
  <si>
    <t>Crit +5%, Pen 1</t>
  </si>
  <si>
    <t>Mace</t>
  </si>
  <si>
    <t>STR 4 END 5</t>
  </si>
  <si>
    <t>Stun2(5-5-10-10-15%)</t>
  </si>
  <si>
    <t>Flail</t>
  </si>
  <si>
    <t>1d8+1</t>
  </si>
  <si>
    <t>1d10+10</t>
  </si>
  <si>
    <t>1d12+13</t>
  </si>
  <si>
    <t>1d12+18</t>
  </si>
  <si>
    <t>3d6+19</t>
  </si>
  <si>
    <t>STR 5 END 5</t>
  </si>
  <si>
    <t>Stun1(5-5-10-10-15%), -50% Parry/Block</t>
  </si>
  <si>
    <t>War club, Tetsubo</t>
  </si>
  <si>
    <t>Parry (26-29-32-35-38)
Stun2(5-5-10-10-15%)</t>
  </si>
  <si>
    <t>Battle axe</t>
  </si>
  <si>
    <t>1d6+7</t>
  </si>
  <si>
    <t>1d8+9</t>
  </si>
  <si>
    <t>1d8+13</t>
  </si>
  <si>
    <t>1d10+16</t>
  </si>
  <si>
    <t>1d10+21</t>
  </si>
  <si>
    <t>1d12+27</t>
  </si>
  <si>
    <t>Flanged mace</t>
  </si>
  <si>
    <t>1d12+20</t>
  </si>
  <si>
    <t>1d12+26</t>
  </si>
  <si>
    <t>2d8+29</t>
  </si>
  <si>
    <t>STR 5 END 6</t>
  </si>
  <si>
    <t>Stun2(5-10-10-15-20%)</t>
  </si>
  <si>
    <t>War pick</t>
  </si>
  <si>
    <t>Stun2(5-5-10-10-15%) or
Pen 2</t>
  </si>
  <si>
    <t>Total bardiche</t>
  </si>
  <si>
    <t>Maul</t>
  </si>
  <si>
    <t>1d12+21</t>
  </si>
  <si>
    <t>2d8+25</t>
  </si>
  <si>
    <t>2d8+32</t>
  </si>
  <si>
    <t>2d10+37</t>
  </si>
  <si>
    <t>STR 6 END 5</t>
  </si>
  <si>
    <t>2 h</t>
  </si>
  <si>
    <t>Stun3(5-10-10-15-20%)</t>
  </si>
  <si>
    <t>Total greatsword</t>
  </si>
  <si>
    <t>Greataxe</t>
  </si>
  <si>
    <t>1d8+14</t>
  </si>
  <si>
    <t>1d10+24</t>
  </si>
  <si>
    <t>1d12+29</t>
  </si>
  <si>
    <t>1d12+36</t>
  </si>
  <si>
    <t>2d8+41</t>
  </si>
  <si>
    <t>STR 7 END 6</t>
  </si>
  <si>
    <t>Total bastard sword</t>
  </si>
  <si>
    <t>Total sword value</t>
  </si>
  <si>
    <t>Quarterstaff</t>
  </si>
  <si>
    <t>DEX 3 AGI 3</t>
  </si>
  <si>
    <t>Parry (30-32-34-36-38), Conduit</t>
  </si>
  <si>
    <t>Total sickle value</t>
  </si>
  <si>
    <t>Short spear</t>
  </si>
  <si>
    <t>1d10+2</t>
  </si>
  <si>
    <t>1d12+4</t>
  </si>
  <si>
    <t>2d10+7</t>
  </si>
  <si>
    <t>2d12+9</t>
  </si>
  <si>
    <t>DEX 4</t>
  </si>
  <si>
    <t>Parry (24-26-28-30-32) Pen 1</t>
  </si>
  <si>
    <t>Small glaive</t>
  </si>
  <si>
    <t>DEX 4 AGI 4</t>
  </si>
  <si>
    <t>Parry (32-35-38-41-44)</t>
  </si>
  <si>
    <t>Long spear</t>
  </si>
  <si>
    <t>1d12</t>
  </si>
  <si>
    <t>2d8+4</t>
  </si>
  <si>
    <t>2d10+10</t>
  </si>
  <si>
    <t>2d12+18</t>
  </si>
  <si>
    <t>DEX 5 AGI 5</t>
  </si>
  <si>
    <t>Parry (36-39-42-45-48) Pen 1, F.S.</t>
  </si>
  <si>
    <t>Halberd</t>
  </si>
  <si>
    <t>2d8+18</t>
  </si>
  <si>
    <t>2d8+24</t>
  </si>
  <si>
    <t>DEX 5 AGI 5 STR 5</t>
  </si>
  <si>
    <t>Parry (42-46-50-54-58) F.S.</t>
  </si>
  <si>
    <t>Ranseur</t>
  </si>
  <si>
    <t xml:space="preserve">DEX 6 AGI 5 </t>
  </si>
  <si>
    <t>Parry (38-42-46-50-54) F.S.</t>
  </si>
  <si>
    <t>Glaive</t>
  </si>
  <si>
    <t>2d6+2</t>
  </si>
  <si>
    <t>2d6+6</t>
  </si>
  <si>
    <t>Bardiche</t>
  </si>
  <si>
    <t>2d8+2</t>
  </si>
  <si>
    <t>2d12+20</t>
  </si>
  <si>
    <t>2d12+27</t>
  </si>
  <si>
    <t>3d10+31</t>
  </si>
  <si>
    <t>DEX 6 AGI 6 STR 6</t>
  </si>
  <si>
    <t>Parry (44-48-52-56-60) F.S.</t>
  </si>
  <si>
    <t>Exotic weapons</t>
  </si>
  <si>
    <t>Sai</t>
  </si>
  <si>
    <t>Disarm +1</t>
  </si>
  <si>
    <t>Katar</t>
  </si>
  <si>
    <t>1d12+9</t>
  </si>
  <si>
    <t>Quadren</t>
  </si>
  <si>
    <t>Shotel</t>
  </si>
  <si>
    <t>1d12+12</t>
  </si>
  <si>
    <t>2d8+14</t>
  </si>
  <si>
    <t>STR 5 DEX 4</t>
  </si>
  <si>
    <t>-25% Parry/Block, Crit +5%</t>
  </si>
  <si>
    <t>Slashing wheel</t>
  </si>
  <si>
    <t>2d4+4</t>
  </si>
  <si>
    <t>2d6+5</t>
  </si>
  <si>
    <t>2d6+7</t>
  </si>
  <si>
    <t>Spiked chain</t>
  </si>
  <si>
    <t>1d10+5</t>
  </si>
  <si>
    <t>1d12+17</t>
  </si>
  <si>
    <t>2d8+20</t>
  </si>
  <si>
    <t>Crit +5%, -50% Parry/Block, F.S.</t>
  </si>
  <si>
    <t>Rapier</t>
  </si>
  <si>
    <t>DEX 6 AGI 6</t>
  </si>
  <si>
    <t>Parry (36-39-42-45-48) Pen 1</t>
  </si>
  <si>
    <t>Hand cannon</t>
  </si>
  <si>
    <t>2d6+1</t>
  </si>
  <si>
    <t>2d10+27</t>
  </si>
  <si>
    <t>2d10+36</t>
  </si>
  <si>
    <t>2d12+43</t>
  </si>
  <si>
    <t>END 5 INT 5</t>
  </si>
  <si>
    <t>Fuse 2</t>
  </si>
  <si>
    <t>8</t>
  </si>
  <si>
    <t>Bullet</t>
  </si>
  <si>
    <t>Matchlock pistol</t>
  </si>
  <si>
    <t>INT 6</t>
  </si>
  <si>
    <t>1 h*</t>
  </si>
  <si>
    <t>Fuse 2
*Both hands are needed to reload</t>
  </si>
  <si>
    <t>12</t>
  </si>
  <si>
    <t>Matchlock arquebus</t>
  </si>
  <si>
    <t>3d6+2</t>
  </si>
  <si>
    <t>3d8+15</t>
  </si>
  <si>
    <t>3d10+30</t>
  </si>
  <si>
    <t>3d10+40</t>
  </si>
  <si>
    <t>3d12+47</t>
  </si>
  <si>
    <t>56</t>
  </si>
  <si>
    <t>Wheellock pistol</t>
  </si>
  <si>
    <t>INT 7</t>
  </si>
  <si>
    <t>20% misfire chance
*Both hands are needed to reload</t>
  </si>
  <si>
    <t>Wheellock musket</t>
  </si>
  <si>
    <t>20% misfire chance</t>
  </si>
  <si>
    <t>Flintlock pistol</t>
  </si>
  <si>
    <t>INT 8</t>
  </si>
  <si>
    <t>10% misfire chance
*Both hands are needed to reload</t>
  </si>
  <si>
    <t>Flintlock rifle</t>
  </si>
  <si>
    <t>10% misfire chance</t>
  </si>
  <si>
    <t>Throwing weapons</t>
  </si>
  <si>
    <t>Throwing knife</t>
  </si>
  <si>
    <t>1d4+2</t>
  </si>
  <si>
    <t>1d4+4</t>
  </si>
  <si>
    <t>1d6+5</t>
  </si>
  <si>
    <t>1d6+8</t>
  </si>
  <si>
    <t>1d10+17</t>
  </si>
  <si>
    <t>Mobile ranged (st.1)</t>
  </si>
  <si>
    <t>Javelin</t>
  </si>
  <si>
    <t>2d8+22</t>
  </si>
  <si>
    <t>Mobile ranged (st.1), Pen 1</t>
  </si>
  <si>
    <t>Throwing axe</t>
  </si>
  <si>
    <t>1d12+25</t>
  </si>
  <si>
    <t>Pilum</t>
  </si>
  <si>
    <t>2d8+31</t>
  </si>
  <si>
    <t>STR 6 DEX 6</t>
  </si>
  <si>
    <t>Bomb</t>
  </si>
  <si>
    <t>1d20+4</t>
  </si>
  <si>
    <t>1d20+10</t>
  </si>
  <si>
    <t>3d10+10</t>
  </si>
  <si>
    <t>3d10+17</t>
  </si>
  <si>
    <t>2d20+20</t>
  </si>
  <si>
    <t>2d20+28</t>
  </si>
  <si>
    <t>5d10+30</t>
  </si>
  <si>
    <t>DEX 6 INT 6</t>
  </si>
  <si>
    <t>Mobile ranged (st.1)
Explosion radius - 3 meters. Fuse 2</t>
  </si>
  <si>
    <t>Combat Skill Lv.</t>
  </si>
  <si>
    <t>Damage bonus &amp; Features</t>
  </si>
  <si>
    <t>Unarmed combat</t>
  </si>
  <si>
    <t>Fist</t>
  </si>
  <si>
    <t>1d4-3</t>
  </si>
  <si>
    <t>1d4-2</t>
  </si>
  <si>
    <t>Short reach;
+1 damage per 2.5 pts of STR</t>
  </si>
  <si>
    <t>Min. 1 dmg</t>
  </si>
  <si>
    <t>STR bonus</t>
  </si>
  <si>
    <t>Knuckles</t>
  </si>
  <si>
    <t>Stun1(5-5-5-5-5%)</t>
  </si>
  <si>
    <t>DPS with knuckles</t>
  </si>
  <si>
    <t>Leg</t>
  </si>
  <si>
    <t>1d6-3</t>
  </si>
  <si>
    <t>1d6-2</t>
  </si>
  <si>
    <t>1 L</t>
  </si>
  <si>
    <t>+1 damage per 1.5 pts of STR; Stationary</t>
  </si>
  <si>
    <t>Knee pads</t>
  </si>
  <si>
    <t>END 4</t>
  </si>
  <si>
    <t>Stun2(5-5-5-10-10%)</t>
  </si>
  <si>
    <t>DPS with pads</t>
  </si>
  <si>
    <t>Grapple, Pin Down, Push bon.</t>
  </si>
  <si>
    <t>Painful hold</t>
  </si>
  <si>
    <t>1d10+0</t>
  </si>
  <si>
    <t>1d12+1</t>
  </si>
  <si>
    <t>2d8+1</t>
  </si>
  <si>
    <t>+1 damage per 2 pts of STR</t>
  </si>
  <si>
    <t>Assumption: STR = 6</t>
  </si>
  <si>
    <t>Improvised combat</t>
  </si>
  <si>
    <t>Sharp blow</t>
  </si>
  <si>
    <t>QUI 6</t>
  </si>
  <si>
    <t>+1 damage per 4 pts of STR&amp;CRE</t>
  </si>
  <si>
    <t>(min 1 d)</t>
  </si>
  <si>
    <t>Quick blow</t>
  </si>
  <si>
    <t>+1 damage per 3.5 pts of STR&amp;CRE;
Stun1 (5-5-5-10-10%)</t>
  </si>
  <si>
    <t>Regular blow</t>
  </si>
  <si>
    <t>+1 damage per 3 pts of STR&amp;CRE;
Stun1 (5-10-10-15-15%)</t>
  </si>
  <si>
    <t>Strong blow</t>
  </si>
  <si>
    <t>STR 5</t>
  </si>
  <si>
    <t>+1 damage per 2.5 pts of STR&amp;CRE;
Stun2 (5-10-10-15-15%)</t>
  </si>
  <si>
    <t>Mighty blow</t>
  </si>
  <si>
    <t>2d8+30</t>
  </si>
  <si>
    <t>+1 damage per 2 pts of STR&amp;CRE;
Stun2 (10-15-15-20-20%)</t>
  </si>
  <si>
    <t>Uncategorized weapons</t>
  </si>
  <si>
    <t>Hunting trap</t>
  </si>
  <si>
    <t>Stops movement</t>
  </si>
  <si>
    <t>Break free difficulty</t>
  </si>
  <si>
    <t>Strength check</t>
  </si>
  <si>
    <t>Creature combat</t>
  </si>
  <si>
    <t>Wooden weapons</t>
  </si>
  <si>
    <t>Bow type</t>
  </si>
  <si>
    <t>Hazel</t>
  </si>
  <si>
    <t>Maple</t>
  </si>
  <si>
    <t>Ash</t>
  </si>
  <si>
    <t>Elm</t>
  </si>
  <si>
    <t>Cedar</t>
  </si>
  <si>
    <t>Corkwood</t>
  </si>
  <si>
    <t>Yew</t>
  </si>
  <si>
    <t>Shortbow</t>
  </si>
  <si>
    <t>Mobile ranged (st.2)</t>
  </si>
  <si>
    <t>Arrow</t>
  </si>
  <si>
    <t>Longbow</t>
  </si>
  <si>
    <t>Composite shortbow</t>
  </si>
  <si>
    <t>1d6+10</t>
  </si>
  <si>
    <t>1d8+16</t>
  </si>
  <si>
    <t>1d10+19</t>
  </si>
  <si>
    <t>1d12+28</t>
  </si>
  <si>
    <t>STR 8 DEX 5</t>
  </si>
  <si>
    <t>Composite longbow</t>
  </si>
  <si>
    <t>1d10+23</t>
  </si>
  <si>
    <t>1d12+33</t>
  </si>
  <si>
    <t>2d8+37</t>
  </si>
  <si>
    <t>STR 9 DEX 5</t>
  </si>
  <si>
    <t>Hand crossbow</t>
  </si>
  <si>
    <t>1d10+14</t>
  </si>
  <si>
    <t>1d12+23</t>
  </si>
  <si>
    <t>DEX 3</t>
  </si>
  <si>
    <t>*Both hands are needed to reload</t>
  </si>
  <si>
    <t>32</t>
  </si>
  <si>
    <t>Bolt</t>
  </si>
  <si>
    <t>Light crossbow</t>
  </si>
  <si>
    <t>1d10+26</t>
  </si>
  <si>
    <t>1d12+31</t>
  </si>
  <si>
    <t>40</t>
  </si>
  <si>
    <t>Medium crossbow</t>
  </si>
  <si>
    <t>1d12+32</t>
  </si>
  <si>
    <t>Heavy crossbow</t>
  </si>
  <si>
    <t>1d12+39</t>
  </si>
  <si>
    <t>2d8+44</t>
  </si>
  <si>
    <t>Pen 2</t>
  </si>
  <si>
    <t>80</t>
  </si>
  <si>
    <t>Metal shields</t>
  </si>
  <si>
    <t>Metal_buckler</t>
  </si>
  <si>
    <t>Additional stun chance -1</t>
  </si>
  <si>
    <t>Medium_metal_shield</t>
  </si>
  <si>
    <t>END 5</t>
  </si>
  <si>
    <t>Additional stun chance +0</t>
  </si>
  <si>
    <t>Metal_tower_shield</t>
  </si>
  <si>
    <t>END 7</t>
  </si>
  <si>
    <t>Additional stun chance +1</t>
  </si>
  <si>
    <t>Wooden shields</t>
  </si>
  <si>
    <t>Wooden_buckler</t>
  </si>
  <si>
    <t>Stun chance penalty: -2</t>
  </si>
  <si>
    <t>Medium_wooden_shield</t>
  </si>
  <si>
    <t>Stun chance penalty: -1</t>
  </si>
  <si>
    <t>Wooden_tower_shield</t>
  </si>
  <si>
    <t>Projectiles</t>
  </si>
  <si>
    <t>used for firearms</t>
  </si>
  <si>
    <t>used for bows</t>
  </si>
  <si>
    <t>used for crossbows</t>
  </si>
  <si>
    <t>price</t>
  </si>
  <si>
    <t>Durability multiplier</t>
  </si>
  <si>
    <t>Good</t>
  </si>
  <si>
    <t>Excellent</t>
  </si>
  <si>
    <t>Superior</t>
  </si>
  <si>
    <t>Alchemy</t>
  </si>
  <si>
    <t>Profession: Alchemist</t>
  </si>
  <si>
    <t>x+</t>
  </si>
  <si>
    <t>Relevant attributes: INT/CRE</t>
  </si>
  <si>
    <t>*x - number of required materials</t>
  </si>
  <si>
    <t>Empty vial or jar</t>
  </si>
  <si>
    <t>Alchemy product</t>
  </si>
  <si>
    <t>Materials required</t>
  </si>
  <si>
    <t>Labor intensity per unit of material</t>
  </si>
  <si>
    <t>Brewing time 1 unit</t>
  </si>
  <si>
    <t>Brewing time multiple*</t>
  </si>
  <si>
    <t>Required Alchemist level</t>
  </si>
  <si>
    <t>Alchemist roll difficulty</t>
  </si>
  <si>
    <t>Required tools for alchemy</t>
  </si>
  <si>
    <t>Minimum fuel for brewing alchemical products</t>
  </si>
  <si>
    <t>Fuel amount</t>
  </si>
  <si>
    <t>Fuel cost (total)</t>
  </si>
  <si>
    <t>Price of one product</t>
  </si>
  <si>
    <t>Price (silver) per one unit</t>
  </si>
  <si>
    <t>Healing potion 1d8 day</t>
  </si>
  <si>
    <t>Arrowroot</t>
  </si>
  <si>
    <t>Basic</t>
  </si>
  <si>
    <t>Firewood</t>
  </si>
  <si>
    <t>Healing potion 1d8 one hour</t>
  </si>
  <si>
    <t>Circlebloom</t>
  </si>
  <si>
    <t>Healing potion 1d8 instant</t>
  </si>
  <si>
    <t>Red moss</t>
  </si>
  <si>
    <t>Healing potion 2d8 day</t>
  </si>
  <si>
    <t>Goldenleaf</t>
  </si>
  <si>
    <t>Healing potion 2d8 one hour</t>
  </si>
  <si>
    <t>Firegrass</t>
  </si>
  <si>
    <t>Healing potion 2d8 instant</t>
  </si>
  <si>
    <t>Spikewine</t>
  </si>
  <si>
    <t>Healing potion 3d8 day</t>
  </si>
  <si>
    <t>Advanced</t>
  </si>
  <si>
    <t>Sharpleaf</t>
  </si>
  <si>
    <t>Healing potion 3d8 one hour</t>
  </si>
  <si>
    <t>Birch juice</t>
  </si>
  <si>
    <t>Healing potion 3d8 instant</t>
  </si>
  <si>
    <t>Blue moss</t>
  </si>
  <si>
    <t>Healing potion 4d8 day</t>
  </si>
  <si>
    <t>Frost acorn</t>
  </si>
  <si>
    <t>Healing potion 4d8 one hour</t>
  </si>
  <si>
    <t>Manabloom</t>
  </si>
  <si>
    <t>Healing potion 4d8 instant</t>
  </si>
  <si>
    <t>Rose fungus</t>
  </si>
  <si>
    <t>Healing potion 5d8 day</t>
  </si>
  <si>
    <t>Expert</t>
  </si>
  <si>
    <t>Fly agaric</t>
  </si>
  <si>
    <t>Healing potion 5d8 one hour</t>
  </si>
  <si>
    <t>Noxious bells</t>
  </si>
  <si>
    <t>Healing potion 5d8 instant</t>
  </si>
  <si>
    <t>Black moss</t>
  </si>
  <si>
    <t>Healing potion 6d8 day</t>
  </si>
  <si>
    <t>Royal cobra</t>
  </si>
  <si>
    <t>Healing potion 6d8 one hour</t>
  </si>
  <si>
    <t>Scorpion`s venom</t>
  </si>
  <si>
    <t>Healing potion 6d8 instant</t>
  </si>
  <si>
    <t>Poison dart frog</t>
  </si>
  <si>
    <t>Healing salve 1d8 day</t>
  </si>
  <si>
    <t>Wandering spider</t>
  </si>
  <si>
    <t>Healing salve 1d8 one hour</t>
  </si>
  <si>
    <t>Marble snail</t>
  </si>
  <si>
    <t>Healing salve 1d8 instant</t>
  </si>
  <si>
    <t>Stone fish</t>
  </si>
  <si>
    <t>Healing salve 2d8 day</t>
  </si>
  <si>
    <t>Conifer berries</t>
  </si>
  <si>
    <t>Healing salve 2d8 one hour</t>
  </si>
  <si>
    <t>White honey</t>
  </si>
  <si>
    <t>Healing salve 2d8 instant</t>
  </si>
  <si>
    <t>Razorleaf</t>
  </si>
  <si>
    <t>Healing salve 3d8 day</t>
  </si>
  <si>
    <t>Wise root</t>
  </si>
  <si>
    <t>Healing salve 3d8 one hour</t>
  </si>
  <si>
    <t>Rock water</t>
  </si>
  <si>
    <t>Healing salve 3d8 instant</t>
  </si>
  <si>
    <t>Sunbloom</t>
  </si>
  <si>
    <t>Healing salve 4d8 day</t>
  </si>
  <si>
    <t>Elder seeds</t>
  </si>
  <si>
    <t>Healing salve 4d8 one hour</t>
  </si>
  <si>
    <t>Moon flower</t>
  </si>
  <si>
    <t>Healing salve 4d8 instant</t>
  </si>
  <si>
    <t>Serpent rose</t>
  </si>
  <si>
    <t>Healing salve 5d8 day</t>
  </si>
  <si>
    <t>Sulfur</t>
  </si>
  <si>
    <t>Healing salve 5d8 one hour</t>
  </si>
  <si>
    <t>Charcoal</t>
  </si>
  <si>
    <t>Healing salve 5d8 instant</t>
  </si>
  <si>
    <t>Saltpeter</t>
  </si>
  <si>
    <t>Healing salve 6d8 day</t>
  </si>
  <si>
    <t>Healing salve 6d8 one hour</t>
  </si>
  <si>
    <t>Healing salve 6d8 instant</t>
  </si>
  <si>
    <t>Mana potion 1d20 day</t>
  </si>
  <si>
    <t>Mana potion 1d20 one hour</t>
  </si>
  <si>
    <t>Mana potion 1d20 instant</t>
  </si>
  <si>
    <t>Mana potion 2d20 day</t>
  </si>
  <si>
    <t>Mana potion 2d20 one hour</t>
  </si>
  <si>
    <t>Mana potion 2d20 instant</t>
  </si>
  <si>
    <t>Mana potion 3d20 day</t>
  </si>
  <si>
    <t>Mana potion 3d20 one hour</t>
  </si>
  <si>
    <t>Mana potion 3d20 instant</t>
  </si>
  <si>
    <t>Mana potion 4d20 day</t>
  </si>
  <si>
    <t>Mana potion 4d20 one hour</t>
  </si>
  <si>
    <t>Mana potion 4d20 instant</t>
  </si>
  <si>
    <t>Mana potion 5d20 day</t>
  </si>
  <si>
    <t>Mana potion 5d20 one hour</t>
  </si>
  <si>
    <t>Mana potion 5d20 instant</t>
  </si>
  <si>
    <t>Mana potion 6d20 day</t>
  </si>
  <si>
    <t>Mana potion 6d20 one hour</t>
  </si>
  <si>
    <t>Mana potion 6d20 instant</t>
  </si>
  <si>
    <t>Poison 1d4 15s</t>
  </si>
  <si>
    <t>Poison 1d6 20s</t>
  </si>
  <si>
    <t>Poison 1d8 25s</t>
  </si>
  <si>
    <t>Poison 1d10 30s</t>
  </si>
  <si>
    <t>Poison 1d12 35s</t>
  </si>
  <si>
    <t>Poison 1d12+1 40s</t>
  </si>
  <si>
    <t>Poison 1d12+2 45s</t>
  </si>
  <si>
    <t>Poison 1d12+3 50s</t>
  </si>
  <si>
    <t>Poison 1d12+4 55s</t>
  </si>
  <si>
    <t>Antidote 1</t>
  </si>
  <si>
    <t>Antidote 2</t>
  </si>
  <si>
    <t>Antidote 3</t>
  </si>
  <si>
    <t>Antidote 4</t>
  </si>
  <si>
    <t>Antidote 5</t>
  </si>
  <si>
    <t>Antidote 6</t>
  </si>
  <si>
    <t>Antidote 7</t>
  </si>
  <si>
    <t>Antidote 8</t>
  </si>
  <si>
    <t>link</t>
  </si>
  <si>
    <t>Antidote 9</t>
  </si>
  <si>
    <t>Per unit</t>
  </si>
  <si>
    <t>Black powder (x100)</t>
  </si>
  <si>
    <t>incl.</t>
  </si>
  <si>
    <t>75% potassium nitrate, 10% sulfur, and 15% charcoal</t>
  </si>
  <si>
    <t>Brown powder (x100)</t>
  </si>
  <si>
    <t>79% nitre, 3% sulfur, and 18% charcoal</t>
  </si>
  <si>
    <t>Smithing</t>
  </si>
  <si>
    <t>Profession: Blacksmith</t>
  </si>
  <si>
    <t>Relevant attributes: INT/STR</t>
  </si>
  <si>
    <t>Metal weapons</t>
  </si>
  <si>
    <t>Choose weapon</t>
  </si>
  <si>
    <t>Quality maximum potential:</t>
  </si>
  <si>
    <t>Required level</t>
  </si>
  <si>
    <t>Weapon damage based on material &amp; quality</t>
  </si>
  <si>
    <t>Material (metal)</t>
  </si>
  <si>
    <t>Quality factor</t>
  </si>
  <si>
    <t>Price of a standard quality product</t>
  </si>
  <si>
    <t>Material price per 1 unit</t>
  </si>
  <si>
    <t>Material amount</t>
  </si>
  <si>
    <t>Minimal necessary equipment</t>
  </si>
  <si>
    <t>Furnace or Forge</t>
  </si>
  <si>
    <t>Foundry and Forge</t>
  </si>
  <si>
    <t>Minimal necessary fuel</t>
  </si>
  <si>
    <t>Fuel price per 1 unit</t>
  </si>
  <si>
    <t>Crafting time (h)</t>
  </si>
  <si>
    <t>Hourly rate, silver coins</t>
  </si>
  <si>
    <t>Required Blacksmith level</t>
  </si>
  <si>
    <t>Blacksmith roll difficulty</t>
  </si>
  <si>
    <t>Required blacksmithing tools</t>
  </si>
  <si>
    <t>Price of a good quality product</t>
  </si>
  <si>
    <t>Price of a excellent quality product</t>
  </si>
  <si>
    <t>Price of a superior quality product</t>
  </si>
  <si>
    <t>Metal armor</t>
  </si>
  <si>
    <t>Medium armor</t>
  </si>
  <si>
    <t>Heavy armor</t>
  </si>
  <si>
    <t>Armor price</t>
  </si>
  <si>
    <t>AP</t>
  </si>
  <si>
    <t>Other penalties</t>
  </si>
  <si>
    <t>Price for a set of medium armor of standard quality</t>
  </si>
  <si>
    <t>Price for a set of heavy armor of standard quality</t>
  </si>
  <si>
    <t>Quality \ Material</t>
  </si>
  <si>
    <t>Material price</t>
  </si>
  <si>
    <t>Armor 3</t>
  </si>
  <si>
    <t>Armor 5</t>
  </si>
  <si>
    <t>Armor 7</t>
  </si>
  <si>
    <t>Armor 10</t>
  </si>
  <si>
    <t>Armor 13</t>
  </si>
  <si>
    <t>Armor 16</t>
  </si>
  <si>
    <t>AP +0</t>
  </si>
  <si>
    <t>Not possible</t>
  </si>
  <si>
    <t>100</t>
  </si>
  <si>
    <t>40%</t>
  </si>
  <si>
    <t>-1 MRS,
-6% Action rate</t>
  </si>
  <si>
    <t>Price for set (silver)</t>
  </si>
  <si>
    <t>AP +1</t>
  </si>
  <si>
    <t>Possible</t>
  </si>
  <si>
    <t>120</t>
  </si>
  <si>
    <t>38%</t>
  </si>
  <si>
    <t>Armor 4</t>
  </si>
  <si>
    <t>Armor 6</t>
  </si>
  <si>
    <t>Armor 8</t>
  </si>
  <si>
    <t>Armor 11</t>
  </si>
  <si>
    <t>Armor 14</t>
  </si>
  <si>
    <t>Armor 17</t>
  </si>
  <si>
    <t>AP +3</t>
  </si>
  <si>
    <t>140</t>
  </si>
  <si>
    <t>36%</t>
  </si>
  <si>
    <t>AP +5</t>
  </si>
  <si>
    <t>160</t>
  </si>
  <si>
    <t>34%</t>
  </si>
  <si>
    <t>Armor 15</t>
  </si>
  <si>
    <t>Armor 19</t>
  </si>
  <si>
    <t>Armor 23</t>
  </si>
  <si>
    <t>50</t>
  </si>
  <si>
    <t>70%</t>
  </si>
  <si>
    <t>-2 MRS,
-12% Action rate</t>
  </si>
  <si>
    <t>Price for a set of medium armor of good quality</t>
  </si>
  <si>
    <t>Price for a set of heavy armor of good quality</t>
  </si>
  <si>
    <t>Armor 9</t>
  </si>
  <si>
    <t>Armor 12</t>
  </si>
  <si>
    <t>Armor 20</t>
  </si>
  <si>
    <t>Armor 24</t>
  </si>
  <si>
    <t>60</t>
  </si>
  <si>
    <t>67%</t>
  </si>
  <si>
    <t>70</t>
  </si>
  <si>
    <t>64%</t>
  </si>
  <si>
    <t>Armor 21</t>
  </si>
  <si>
    <t>Armor 25</t>
  </si>
  <si>
    <t>61%</t>
  </si>
  <si>
    <t>Price for a set of medium armor of excellent quality</t>
  </si>
  <si>
    <t>Price for a set of heavy armor of excellent quality</t>
  </si>
  <si>
    <t>Price for a set of medium armor of superior quality</t>
  </si>
  <si>
    <t>Price for a set of heavy armor of superior quality</t>
  </si>
  <si>
    <t>Choose shield</t>
  </si>
  <si>
    <t>Metal buckler</t>
  </si>
  <si>
    <t>Metal shield price</t>
  </si>
  <si>
    <t>Penalties</t>
  </si>
  <si>
    <t>Price for a buckler of standard quality</t>
  </si>
  <si>
    <t>Durability of standard quality buckler</t>
  </si>
  <si>
    <t>20%</t>
  </si>
  <si>
    <t>ACC: -3/2/1/0</t>
  </si>
  <si>
    <t>Durability of good quality buckler</t>
  </si>
  <si>
    <t>42</t>
  </si>
  <si>
    <t>19%</t>
  </si>
  <si>
    <t>Durability of excellent quality buckler</t>
  </si>
  <si>
    <t>44</t>
  </si>
  <si>
    <t>18%</t>
  </si>
  <si>
    <t>Durability of superior quality buckler</t>
  </si>
  <si>
    <t>46</t>
  </si>
  <si>
    <t>17%</t>
  </si>
  <si>
    <t>Required profession</t>
  </si>
  <si>
    <t>Blacksmith</t>
  </si>
  <si>
    <t>Medium shield</t>
  </si>
  <si>
    <t>Profession level required</t>
  </si>
  <si>
    <t>Durability of standard quality medium shield</t>
  </si>
  <si>
    <t>52</t>
  </si>
  <si>
    <t>ACC: -4/3/2/1</t>
  </si>
  <si>
    <t>Profession roll difficulty</t>
  </si>
  <si>
    <t>Durability of good quality medium shield</t>
  </si>
  <si>
    <t>55</t>
  </si>
  <si>
    <t>Price for a buckler of good quality</t>
  </si>
  <si>
    <t>Durability of excellent quality medium shield</t>
  </si>
  <si>
    <t>58</t>
  </si>
  <si>
    <t>Durability of superior quality medium shield</t>
  </si>
  <si>
    <t>61</t>
  </si>
  <si>
    <t>Durability of standard quality tower shield</t>
  </si>
  <si>
    <t>ACC: -5/4/3/2
Move speed: -1</t>
  </si>
  <si>
    <t>Price for a buckler of excellent quality</t>
  </si>
  <si>
    <t>Durability of good quality tower shield</t>
  </si>
  <si>
    <t>74</t>
  </si>
  <si>
    <t>Durability of excellent quality tower shield</t>
  </si>
  <si>
    <t>78</t>
  </si>
  <si>
    <t>Durability of superior quality tower shield</t>
  </si>
  <si>
    <t>82</t>
  </si>
  <si>
    <t>Price for a buckler of superior quality</t>
  </si>
  <si>
    <t>Weapon. Pricing and production.</t>
  </si>
  <si>
    <t>Other products</t>
  </si>
  <si>
    <t>List for tab "Weapons"</t>
  </si>
  <si>
    <t>Shovel</t>
  </si>
  <si>
    <t>Portable pot</t>
  </si>
  <si>
    <t>Kitchen pot</t>
  </si>
  <si>
    <t>Anvil</t>
  </si>
  <si>
    <t>Foundry</t>
  </si>
  <si>
    <t>Shackles</t>
  </si>
  <si>
    <t>Weapons</t>
  </si>
  <si>
    <t>Minimum fuel type for forging weapons</t>
  </si>
  <si>
    <t>Fuel quantity</t>
  </si>
  <si>
    <t>Price of standard bronze weapon (silver coins)</t>
  </si>
  <si>
    <t>Furnace</t>
  </si>
  <si>
    <t>Lead</t>
  </si>
  <si>
    <t>Bullet damage based on metal &amp; quality</t>
  </si>
  <si>
    <t>Bullet quality</t>
  </si>
  <si>
    <t>Medium metal shield</t>
  </si>
  <si>
    <t>Metal tower shield</t>
  </si>
  <si>
    <t>Arrows &amp; bolts</t>
  </si>
  <si>
    <t>Require joint effort of Carpenter &amp; Blacksmith. Carpenter makes shafts, while Blacksmith makes arrowheads.</t>
  </si>
  <si>
    <t>metal</t>
  </si>
  <si>
    <t>wood</t>
  </si>
  <si>
    <t>CTR</t>
  </si>
  <si>
    <t>weight</t>
  </si>
  <si>
    <t>Req. Lv.</t>
  </si>
  <si>
    <t>Fuel</t>
  </si>
  <si>
    <t>Fuel cost</t>
  </si>
  <si>
    <t>Metal required</t>
  </si>
  <si>
    <t>Wood required</t>
  </si>
  <si>
    <t>Material (wood)</t>
  </si>
  <si>
    <t>Wood</t>
  </si>
  <si>
    <t>Metal price per 1 unit</t>
  </si>
  <si>
    <t>Wood price per 1 unit</t>
  </si>
  <si>
    <t>Metal amount</t>
  </si>
  <si>
    <t>Wood amount</t>
  </si>
  <si>
    <t>Furnace and Forge</t>
  </si>
  <si>
    <t>Required Mechanic &amp; Carpenter level</t>
  </si>
  <si>
    <t>Blacksmith &amp; Carpenter roll sum difficulty</t>
  </si>
  <si>
    <t>Required carpentry tools</t>
  </si>
  <si>
    <t>Required Blacksmith &amp; Carpenter level</t>
  </si>
  <si>
    <t>Arrow &amp; bolt damage based on arrowhead metal &amp; quality</t>
  </si>
  <si>
    <t>Arrow / Bolt quality</t>
  </si>
  <si>
    <t>Construction</t>
  </si>
  <si>
    <t>Profession: Builder</t>
  </si>
  <si>
    <t>Relevant attributes: INT/END</t>
  </si>
  <si>
    <t>Fence (10 meters)</t>
  </si>
  <si>
    <t>Price for standard quality fence</t>
  </si>
  <si>
    <t>Cost of material, per 1 unit</t>
  </si>
  <si>
    <t>Required Builder level</t>
  </si>
  <si>
    <t>Builder roll difficulty</t>
  </si>
  <si>
    <t>Required building tools</t>
  </si>
  <si>
    <t>Furnace / Kiln / Forge</t>
  </si>
  <si>
    <t>Price for standard quality furnace / kiln</t>
  </si>
  <si>
    <t>Price for good quality furnace / kiln</t>
  </si>
  <si>
    <t>Bridge</t>
  </si>
  <si>
    <t>Price for standard quality bridge</t>
  </si>
  <si>
    <t>Price for good quality bridge</t>
  </si>
  <si>
    <t>Price for excellent quality bridge</t>
  </si>
  <si>
    <t>Price for superior quality bridge</t>
  </si>
  <si>
    <t>House / Building</t>
  </si>
  <si>
    <t>Main material</t>
  </si>
  <si>
    <t>Price for standard quality house / building</t>
  </si>
  <si>
    <t>Main material amount</t>
  </si>
  <si>
    <t>Cost of 3 doors</t>
  </si>
  <si>
    <t>Cost of 4 windows</t>
  </si>
  <si>
    <t>Cost of furnace</t>
  </si>
  <si>
    <t>Cost of roof made of shingle</t>
  </si>
  <si>
    <t>Price for good quality house / building</t>
  </si>
  <si>
    <t>Price for excellent quality house / building</t>
  </si>
  <si>
    <t>Price for superior quality house / building</t>
  </si>
  <si>
    <t>Carpentry</t>
  </si>
  <si>
    <t>Profession: Carpenter</t>
  </si>
  <si>
    <t>Relevant attributes: INT/PER</t>
  </si>
  <si>
    <t>Choose weapon/instrument</t>
  </si>
  <si>
    <t>Required Carpenter level</t>
  </si>
  <si>
    <t>Carpenter roll difficulty</t>
  </si>
  <si>
    <t>Wooden buckler</t>
  </si>
  <si>
    <t>Wooden shields are 50% less durable than metal ones</t>
  </si>
  <si>
    <t>Wooden shields have 15% weapon stuck chance</t>
  </si>
  <si>
    <t>Wooden shields have -1 penalty on Shield Bash attempt (STR roll)</t>
  </si>
  <si>
    <t>Stuck weapon pull out difficulty (Strength DC)</t>
  </si>
  <si>
    <t>Wooden shields are ~75% cheaper than metal ones</t>
  </si>
  <si>
    <t>Stuck weapon pull out difficulty</t>
  </si>
  <si>
    <t>Wooden shield price</t>
  </si>
  <si>
    <t>Price of standard quality buckler (silver)</t>
  </si>
  <si>
    <t>Price of good quality buckler (silver)</t>
  </si>
  <si>
    <t>Carpenter level required</t>
  </si>
  <si>
    <t>Price of excellent quality buckler (silver)</t>
  </si>
  <si>
    <t>Price of superior quality buckler (silver)</t>
  </si>
  <si>
    <t>Price of standard quality medium shield (silver)</t>
  </si>
  <si>
    <t>Price of good quality medium shield (silver)</t>
  </si>
  <si>
    <t>Price of excellent quality medium shield (silver)</t>
  </si>
  <si>
    <t>Price of superior quality medium shield (silver)</t>
  </si>
  <si>
    <t>END 6</t>
  </si>
  <si>
    <t>Price of standard quality tower shield (silver)</t>
  </si>
  <si>
    <t>Price of good quality tower shield (silver)</t>
  </si>
  <si>
    <t>Price of excellent quality tower shield (silver)</t>
  </si>
  <si>
    <t>Price of superior quality tower shield (silver)</t>
  </si>
  <si>
    <t>Wooden furniture, musical instruments, and boats</t>
  </si>
  <si>
    <t>Other Carpenter Products</t>
  </si>
  <si>
    <t>Choose product</t>
  </si>
  <si>
    <t>Punt boat (two-seat)</t>
  </si>
  <si>
    <t>Torch</t>
  </si>
  <si>
    <t>Plank</t>
  </si>
  <si>
    <t>Wooden beam</t>
  </si>
  <si>
    <t>Door</t>
  </si>
  <si>
    <t>Coffin</t>
  </si>
  <si>
    <t>Require joint effort of Carpenter &amp; Mechanic</t>
  </si>
  <si>
    <t>Choose projectile</t>
  </si>
  <si>
    <t>Mechanic &amp; Carpenter roll sum difficulty</t>
  </si>
  <si>
    <t>List of Carpenter`s handicrafts</t>
  </si>
  <si>
    <t>Price per 1 unit</t>
  </si>
  <si>
    <t>Price per 16 units</t>
  </si>
  <si>
    <t>Source</t>
  </si>
  <si>
    <t>Mass production</t>
  </si>
  <si>
    <t>req. Lv.</t>
  </si>
  <si>
    <t>Simple furniture</t>
  </si>
  <si>
    <t>Complex furniture</t>
  </si>
  <si>
    <t>Simple musical instrument</t>
  </si>
  <si>
    <t>Carpenter active working time (hours)</t>
  </si>
  <si>
    <t>Complex musical instrument</t>
  </si>
  <si>
    <t>Wide rowboat (four-seat)</t>
  </si>
  <si>
    <t>Canoe, kayak (two-seat)</t>
  </si>
  <si>
    <t>fastest boat w/o sail</t>
  </si>
  <si>
    <t>Sailboat (eight-seat)</t>
  </si>
  <si>
    <t>Medium wooden shield</t>
  </si>
  <si>
    <t>Wooden tower shield</t>
  </si>
  <si>
    <t>List of Mechanic`s &amp; Carpenter`s handicrafts</t>
  </si>
  <si>
    <t>List of Carpenter`s &amp; Blacksmith`s handicrafts</t>
  </si>
  <si>
    <t>Crossbow bolt</t>
  </si>
  <si>
    <t>Enchanting</t>
  </si>
  <si>
    <t>Profession: Enchanter</t>
  </si>
  <si>
    <t>Assumption:</t>
  </si>
  <si>
    <t>Chance of spell activation in an enchanted item</t>
  </si>
  <si>
    <t>10 mana costs =</t>
  </si>
  <si>
    <t>Item enchantment</t>
  </si>
  <si>
    <t>Weapon category / Spell category</t>
  </si>
  <si>
    <t>Spell level</t>
  </si>
  <si>
    <t>Quality: Good</t>
  </si>
  <si>
    <t>Spell power 1</t>
  </si>
  <si>
    <t>S.C.</t>
  </si>
  <si>
    <t>Mana cost</t>
  </si>
  <si>
    <t>Enchanting time (hours)</t>
  </si>
  <si>
    <t>Labor intensity per spell level</t>
  </si>
  <si>
    <t>Weapon Attack Rate / Spellcasting Rate</t>
  </si>
  <si>
    <t>Required Enchanter level</t>
  </si>
  <si>
    <t>Quality: Excellent</t>
  </si>
  <si>
    <t>Enchanter roll difficulty</t>
  </si>
  <si>
    <t>Required enchanting tools</t>
  </si>
  <si>
    <t>Spell power 2</t>
  </si>
  <si>
    <t>Quality: Superior</t>
  </si>
  <si>
    <t>Spell category</t>
  </si>
  <si>
    <t>Spell power 3</t>
  </si>
  <si>
    <t>Robe enchanting</t>
  </si>
  <si>
    <t>Magic robe + physical / magic armor</t>
  </si>
  <si>
    <t>Price of good quality enchanted robe</t>
  </si>
  <si>
    <t>Physical armor / Magic armor</t>
  </si>
  <si>
    <t>+1/1</t>
  </si>
  <si>
    <t>+1/2</t>
  </si>
  <si>
    <t>+2/2</t>
  </si>
  <si>
    <t>+3/3</t>
  </si>
  <si>
    <t>+4/5</t>
  </si>
  <si>
    <t>Price of good robe</t>
  </si>
  <si>
    <t>Price of excellent quality enchanted robe</t>
  </si>
  <si>
    <t>+2/3</t>
  </si>
  <si>
    <t>+3/4</t>
  </si>
  <si>
    <t>+5/5</t>
  </si>
  <si>
    <t>Price of excellent robe</t>
  </si>
  <si>
    <t>Price of superior quality enchanted robe</t>
  </si>
  <si>
    <t>+4/4</t>
  </si>
  <si>
    <t>+5/6</t>
  </si>
  <si>
    <t>Price of superior robe</t>
  </si>
  <si>
    <t>Ring enchanting</t>
  </si>
  <si>
    <t>Alternative ring enchantment</t>
  </si>
  <si>
    <t>Effect: Bonus to health, mana or attribute(s)</t>
  </si>
  <si>
    <t>Golden</t>
  </si>
  <si>
    <t>Platinum</t>
  </si>
  <si>
    <t>Ring of protection</t>
  </si>
  <si>
    <t>Price of good quality enchanted ring</t>
  </si>
  <si>
    <t>+10 HP/MP</t>
  </si>
  <si>
    <t>Attribute +1</t>
  </si>
  <si>
    <t>Attribute +2</t>
  </si>
  <si>
    <t>Attribute +3</t>
  </si>
  <si>
    <t>+1 Phys. armor</t>
  </si>
  <si>
    <t>+2 Phys. armor</t>
  </si>
  <si>
    <t>+3 Phys. armor</t>
  </si>
  <si>
    <t>Price of a good ring</t>
  </si>
  <si>
    <t>Ring cost</t>
  </si>
  <si>
    <t>Enchanting time (h)</t>
  </si>
  <si>
    <t>Price of excellent quality enchanted ring</t>
  </si>
  <si>
    <t>+20 HP/MP</t>
  </si>
  <si>
    <t>Attribute +1,1</t>
  </si>
  <si>
    <t>Attribute +2,2</t>
  </si>
  <si>
    <t>Attribute +3,3</t>
  </si>
  <si>
    <t>+1 P/M armor</t>
  </si>
  <si>
    <t>+2 P/M armor</t>
  </si>
  <si>
    <t>+3 P/M armor</t>
  </si>
  <si>
    <t>Price of an excellent ring</t>
  </si>
  <si>
    <t>Price of superior quality enchanted ring</t>
  </si>
  <si>
    <t>+30 HP/MP</t>
  </si>
  <si>
    <t>Attribute +1,1,1</t>
  </si>
  <si>
    <t>Attribute +2,2,2</t>
  </si>
  <si>
    <t>Attribute +3,3,3</t>
  </si>
  <si>
    <t>+1 all protection</t>
  </si>
  <si>
    <t>+2 all protection</t>
  </si>
  <si>
    <t>+3 all protection</t>
  </si>
  <si>
    <t>Price of a superior ring</t>
  </si>
  <si>
    <t>Amulets and talisman enchanting</t>
  </si>
  <si>
    <t>Price of a good quality enchanted amulet</t>
  </si>
  <si>
    <t>Price of good quality amulet or talisman</t>
  </si>
  <si>
    <t>Price of a excellent quality enchanted amulet</t>
  </si>
  <si>
    <t>Price of excellent quality amulet or talisman</t>
  </si>
  <si>
    <t>Price of a superior quality enchanted amulet</t>
  </si>
  <si>
    <t>Price of superior quality amulet or talisman</t>
  </si>
  <si>
    <t>Earrings enchanting</t>
  </si>
  <si>
    <t>Price of good quality enchanted earrings</t>
  </si>
  <si>
    <t>Price of good quality earrings</t>
  </si>
  <si>
    <t>Price of a excellent quality enchanted earrings</t>
  </si>
  <si>
    <t>Price of excellent quality earrings</t>
  </si>
  <si>
    <t>Price of superior quality earrings</t>
  </si>
  <si>
    <t>Magic plate</t>
  </si>
  <si>
    <t>Effect: allows you to perform a ritual that restores mana</t>
  </si>
  <si>
    <t>Magic plate price</t>
  </si>
  <si>
    <t>+50% MP reg.</t>
  </si>
  <si>
    <t>+100% MP reg.</t>
  </si>
  <si>
    <t>Price of good quality plate</t>
  </si>
  <si>
    <t>Enchanting time ratio</t>
  </si>
  <si>
    <t>Magic scroll</t>
  </si>
  <si>
    <t>Variables:</t>
  </si>
  <si>
    <t>Choose spell category:</t>
  </si>
  <si>
    <t>Initial mana cost:</t>
  </si>
  <si>
    <t>Spell level*</t>
  </si>
  <si>
    <t>Price of a magic scroll with spell power 1</t>
  </si>
  <si>
    <t>Price of a scribed scroll (potential spell power 1)</t>
  </si>
  <si>
    <t>Enchanter &amp; Scribe roll difficulty</t>
  </si>
  <si>
    <t>Required scribing accessories</t>
  </si>
  <si>
    <t>Price of a magic scroll with spell power 2</t>
  </si>
  <si>
    <t>Scroll (potential spell power 2)</t>
  </si>
  <si>
    <t>Price of a magic scroll with spell power 3</t>
  </si>
  <si>
    <t>Scroll (potential spell power 3)</t>
  </si>
  <si>
    <r>
      <rPr>
        <rFont val="Calibri"/>
        <color theme="1"/>
        <sz val="9.0"/>
      </rPr>
      <t>*Spell power 1 means first stage of effect (</t>
    </r>
    <r>
      <rPr>
        <rFont val="Calibri"/>
        <color rgb="FFFF0000"/>
        <sz val="9.0"/>
      </rPr>
      <t>X</t>
    </r>
    <r>
      <rPr>
        <rFont val="Calibri"/>
        <color theme="1"/>
        <sz val="9.0"/>
      </rPr>
      <t>/X/X); Spell power 2 means second stage of effect (X/</t>
    </r>
    <r>
      <rPr>
        <rFont val="Calibri"/>
        <color rgb="FFFF0000"/>
        <sz val="9.0"/>
      </rPr>
      <t>X</t>
    </r>
    <r>
      <rPr>
        <rFont val="Calibri"/>
        <color theme="1"/>
        <sz val="9.0"/>
      </rPr>
      <t>/X); Spell power 3 means second stage of effect (X/X/</t>
    </r>
    <r>
      <rPr>
        <rFont val="Calibri"/>
        <color rgb="FFFF0000"/>
        <sz val="9.0"/>
      </rPr>
      <t>X</t>
    </r>
    <r>
      <rPr>
        <rFont val="Calibri"/>
        <color theme="1"/>
        <sz val="9.0"/>
      </rPr>
      <t>)</t>
    </r>
  </si>
  <si>
    <t>Glassblower craft</t>
  </si>
  <si>
    <t>Profession: Glassblower</t>
  </si>
  <si>
    <t>Relevant attributes: INT/DEX</t>
  </si>
  <si>
    <t>Production of core material</t>
  </si>
  <si>
    <t>Production of glass products</t>
  </si>
  <si>
    <t>Chemical composition</t>
  </si>
  <si>
    <t>Glass</t>
  </si>
  <si>
    <t>SiO2</t>
  </si>
  <si>
    <t>B2О3</t>
  </si>
  <si>
    <t>Al2O3</t>
  </si>
  <si>
    <t>MgO</t>
  </si>
  <si>
    <t>CaO</t>
  </si>
  <si>
    <t>BaO</t>
  </si>
  <si>
    <t>PbO</t>
  </si>
  <si>
    <t>Na2O</t>
  </si>
  <si>
    <t>K2O</t>
  </si>
  <si>
    <t>Fe2O3</t>
  </si>
  <si>
    <t>SO3</t>
  </si>
  <si>
    <t>Window</t>
  </si>
  <si>
    <t>71,8</t>
  </si>
  <si>
    <t>—</t>
  </si>
  <si>
    <t>4,1</t>
  </si>
  <si>
    <t>6,7</t>
  </si>
  <si>
    <t>14,8</t>
  </si>
  <si>
    <t>0,1</t>
  </si>
  <si>
    <t>0,5</t>
  </si>
  <si>
    <t>Core material's name</t>
  </si>
  <si>
    <t>Forest glass</t>
  </si>
  <si>
    <t>Product name</t>
  </si>
  <si>
    <t>Vial or flask</t>
  </si>
  <si>
    <t>Bottle, vase or decanter</t>
  </si>
  <si>
    <t>Hourglass</t>
  </si>
  <si>
    <t>Lantern</t>
  </si>
  <si>
    <t>Tar</t>
  </si>
  <si>
    <t>71,5</t>
  </si>
  <si>
    <t>3,3</t>
  </si>
  <si>
    <t>3,2</t>
  </si>
  <si>
    <t>5,2</t>
  </si>
  <si>
    <t>0,6</t>
  </si>
  <si>
    <t>0,2</t>
  </si>
  <si>
    <t>Standard quality core material</t>
  </si>
  <si>
    <t>Tableware</t>
  </si>
  <si>
    <t>7,45</t>
  </si>
  <si>
    <t>0,05</t>
  </si>
  <si>
    <t>Crystal</t>
  </si>
  <si>
    <t>56,5</t>
  </si>
  <si>
    <t>0,48</t>
  </si>
  <si>
    <t>0,02</t>
  </si>
  <si>
    <t>Chemical-laboratory</t>
  </si>
  <si>
    <t>68,4</t>
  </si>
  <si>
    <t>2,7</t>
  </si>
  <si>
    <t>3,9</t>
  </si>
  <si>
    <t>8,5</t>
  </si>
  <si>
    <t>9,4</t>
  </si>
  <si>
    <t>7,1</t>
  </si>
  <si>
    <t>Optical</t>
  </si>
  <si>
    <t>41,4</t>
  </si>
  <si>
    <t>53,2</t>
  </si>
  <si>
    <t>5,4</t>
  </si>
  <si>
    <t>Furnace or Kiln</t>
  </si>
  <si>
    <t>Quartzoid</t>
  </si>
  <si>
    <t>3,5</t>
  </si>
  <si>
    <t>Electric bulb</t>
  </si>
  <si>
    <t>71,9</t>
  </si>
  <si>
    <t>5,5</t>
  </si>
  <si>
    <t>16,1</t>
  </si>
  <si>
    <t>Price of standard forest glass</t>
  </si>
  <si>
    <t>Electrovacuum</t>
  </si>
  <si>
    <t>66,9</t>
  </si>
  <si>
    <t>20,3</t>
  </si>
  <si>
    <t>Medical</t>
  </si>
  <si>
    <t>4,5</t>
  </si>
  <si>
    <t>Production time (hours)</t>
  </si>
  <si>
    <t>Heat resistant #1</t>
  </si>
  <si>
    <t>57,6</t>
  </si>
  <si>
    <t>7,4</t>
  </si>
  <si>
    <t>Heat resistant #2</t>
  </si>
  <si>
    <t>80,5</t>
  </si>
  <si>
    <t>Required Glassblower level</t>
  </si>
  <si>
    <t>Thermometric</t>
  </si>
  <si>
    <t>57,1</t>
  </si>
  <si>
    <t>10,1</t>
  </si>
  <si>
    <t>20,6</t>
  </si>
  <si>
    <t>4,6</t>
  </si>
  <si>
    <t>7,6</t>
  </si>
  <si>
    <t>Glassblower roll difficulty</t>
  </si>
  <si>
    <t>Protective</t>
  </si>
  <si>
    <t>Required glassblowing tools</t>
  </si>
  <si>
    <t>Radiation resistant</t>
  </si>
  <si>
    <t>48,2</t>
  </si>
  <si>
    <t>0,65</t>
  </si>
  <si>
    <t>0,15</t>
  </si>
  <si>
    <t>29,5</t>
  </si>
  <si>
    <t>7,5</t>
  </si>
  <si>
    <t>Good quality core material</t>
  </si>
  <si>
    <t>Glass fiber</t>
  </si>
  <si>
    <t>Quartz sand</t>
  </si>
  <si>
    <t>Calcium oxide</t>
  </si>
  <si>
    <t>Lead oxide</t>
  </si>
  <si>
    <t>Soda</t>
  </si>
  <si>
    <t>The price of good forest glass</t>
  </si>
  <si>
    <t>Sea shell powder</t>
  </si>
  <si>
    <t>Lead powder</t>
  </si>
  <si>
    <t>Seaweed ash</t>
  </si>
  <si>
    <t>Wood ash</t>
  </si>
  <si>
    <t>Soda glass</t>
  </si>
  <si>
    <t>Price of standard soda glass</t>
  </si>
  <si>
    <t>The price of good soda glass</t>
  </si>
  <si>
    <t>Leaded glass</t>
  </si>
  <si>
    <t>Crystal glass</t>
  </si>
  <si>
    <t>Crystal vase, decanter</t>
  </si>
  <si>
    <t>Lens</t>
  </si>
  <si>
    <t>Glasses</t>
  </si>
  <si>
    <t>Spyglass / Telescope</t>
  </si>
  <si>
    <t>Price of standard leaded glass</t>
  </si>
  <si>
    <t>The price of good leaded glass</t>
  </si>
  <si>
    <t>Jewelry</t>
  </si>
  <si>
    <t>Profession: Jeweler</t>
  </si>
  <si>
    <t>Relevant attributes: PER/DEX</t>
  </si>
  <si>
    <t>Appearance bonus from jewelry (if seen &amp; not covered by clothes / armor)</t>
  </si>
  <si>
    <t>Rings</t>
  </si>
  <si>
    <t>Standard quality ring price</t>
  </si>
  <si>
    <t>Standard quality</t>
  </si>
  <si>
    <t>Appearance +1</t>
  </si>
  <si>
    <t>Good quality</t>
  </si>
  <si>
    <t>Appearance +2</t>
  </si>
  <si>
    <t>Excellent quality</t>
  </si>
  <si>
    <t>Superior quality</t>
  </si>
  <si>
    <t>Appearance +3</t>
  </si>
  <si>
    <t>Required Jeweler level</t>
  </si>
  <si>
    <t>Jeweler roll difficulty</t>
  </si>
  <si>
    <t>Required  jewelry tools</t>
  </si>
  <si>
    <t>Good quality ring price</t>
  </si>
  <si>
    <t>Excellent quality ring price</t>
  </si>
  <si>
    <t>Gem price</t>
  </si>
  <si>
    <t>Superior quality ring price</t>
  </si>
  <si>
    <t>Amulets, talismans</t>
  </si>
  <si>
    <t>Standard quality amulet price</t>
  </si>
  <si>
    <t>Good quality amulet price</t>
  </si>
  <si>
    <t>Excellent quality amulet price</t>
  </si>
  <si>
    <t>Superior quality amulet price</t>
  </si>
  <si>
    <t>Earrings</t>
  </si>
  <si>
    <t>AP +2</t>
  </si>
  <si>
    <t>Gem price (x2)</t>
  </si>
  <si>
    <t>Mechanics</t>
  </si>
  <si>
    <t>Profession: Mechanic</t>
  </si>
  <si>
    <t>Mechanic weapons</t>
  </si>
  <si>
    <t>Firearms damage based on material &amp; quality (not taking into account the additional damage from bullets)</t>
  </si>
  <si>
    <t>Material price for 1 unit</t>
  </si>
  <si>
    <t>Required Mechanic level</t>
  </si>
  <si>
    <t>Mechanic roll difficulty</t>
  </si>
  <si>
    <t>Required Mechanic tools</t>
  </si>
  <si>
    <t>Mechanics - Hunting trap</t>
  </si>
  <si>
    <t>Lock with key</t>
  </si>
  <si>
    <t>Clock</t>
  </si>
  <si>
    <t>Mechanics - Bomb</t>
  </si>
  <si>
    <t>Bomb damage based on material &amp; quality</t>
  </si>
  <si>
    <t>Bomb quality</t>
  </si>
  <si>
    <t>Material (powder)</t>
  </si>
  <si>
    <t>Black powder</t>
  </si>
  <si>
    <t>Brown powder</t>
  </si>
  <si>
    <t>Powder price per 1 unit</t>
  </si>
  <si>
    <t>Powder amount</t>
  </si>
  <si>
    <t>Crossbow damage based on material &amp; quality</t>
  </si>
  <si>
    <t>List of Mechanic`s handicrafts</t>
  </si>
  <si>
    <t>powder</t>
  </si>
  <si>
    <t>2</t>
  </si>
  <si>
    <t>Mining, stonemasonry and metal smelting</t>
  </si>
  <si>
    <t>Profession: Miner</t>
  </si>
  <si>
    <t>Relevant attributes: STR/END</t>
  </si>
  <si>
    <t>Rock &amp; ore mining</t>
  </si>
  <si>
    <t>Miner level</t>
  </si>
  <si>
    <t>Miner roll difficulty</t>
  </si>
  <si>
    <t>Required Miner tools</t>
  </si>
  <si>
    <t>Rock and ore available for mining</t>
  </si>
  <si>
    <t>Time to mine one unit of ore / rock, hours</t>
  </si>
  <si>
    <t>Cost of mining a unit of ore / rock</t>
  </si>
  <si>
    <t>Chance to find a gem in case of a Miner critical roll</t>
  </si>
  <si>
    <t>Talc, slate, gypsum, sandstone, copper, tin, lead, zinc</t>
  </si>
  <si>
    <t>Jasper, onyx, obsidian</t>
  </si>
  <si>
    <t>Limestone, dolomite, asbestos, coal, iron</t>
  </si>
  <si>
    <t>Agate, opal, rhodonite</t>
  </si>
  <si>
    <t>Granite, quartzite, gravel</t>
  </si>
  <si>
    <t>Amber or malachite</t>
  </si>
  <si>
    <t>Marble, cobalt</t>
  </si>
  <si>
    <t>Amethyst, citrine</t>
  </si>
  <si>
    <t>Nickel, silver, cavril</t>
  </si>
  <si>
    <t>Aquamarine, topaz</t>
  </si>
  <si>
    <t>Gold, gramant</t>
  </si>
  <si>
    <t>Sapphire</t>
  </si>
  <si>
    <t>Platinum, leoryte</t>
  </si>
  <si>
    <t>Diamond, emerald, ruby</t>
  </si>
  <si>
    <t>Price of rock and ore</t>
  </si>
  <si>
    <t>Name of rock or ore</t>
  </si>
  <si>
    <t>Cost of mining a unit of ore</t>
  </si>
  <si>
    <t>Bonus for beneficial properties</t>
  </si>
  <si>
    <t>Total cost of stone, ore</t>
  </si>
  <si>
    <t>Talc, slate, gypsum, sandstone</t>
  </si>
  <si>
    <t>Zinc ore</t>
  </si>
  <si>
    <t>Lead ore</t>
  </si>
  <si>
    <t>Copper ore</t>
  </si>
  <si>
    <t>Tin ore</t>
  </si>
  <si>
    <t>Limestone, dolomite, asbestos, coal</t>
  </si>
  <si>
    <t>Iron ore</t>
  </si>
  <si>
    <t>Marble</t>
  </si>
  <si>
    <t>Cobalt ore</t>
  </si>
  <si>
    <t>Nickel ore</t>
  </si>
  <si>
    <t>Silver ore</t>
  </si>
  <si>
    <t>Cavril ore</t>
  </si>
  <si>
    <t>Gold ore</t>
  </si>
  <si>
    <t>Gramant ore</t>
  </si>
  <si>
    <t>Platinum ore</t>
  </si>
  <si>
    <t>Leoryte ore</t>
  </si>
  <si>
    <t>A significant cost of ore and metal ingots comes from transportation costs. These may vary greatly depending on the game world and are therefore not included in the market price.</t>
  </si>
  <si>
    <t>Hewn stone / marble</t>
  </si>
  <si>
    <t>Price for hewn stone of standard quality</t>
  </si>
  <si>
    <t>Stone</t>
  </si>
  <si>
    <t>Required Miner level</t>
  </si>
  <si>
    <t>Metals</t>
  </si>
  <si>
    <t>Tin ingot</t>
  </si>
  <si>
    <t>Lead ingot</t>
  </si>
  <si>
    <t>Zinc ingot</t>
  </si>
  <si>
    <t>Cobalt ingot</t>
  </si>
  <si>
    <t>Copper ingot</t>
  </si>
  <si>
    <t>Iron ingot</t>
  </si>
  <si>
    <t>Nickel ingot</t>
  </si>
  <si>
    <t>Silver ingot</t>
  </si>
  <si>
    <t>Gold ingot</t>
  </si>
  <si>
    <t>Cavril ingot</t>
  </si>
  <si>
    <t>Gramant ingot</t>
  </si>
  <si>
    <t>Leoryte ingot</t>
  </si>
  <si>
    <t>Platinum ingot</t>
  </si>
  <si>
    <t>Price per ingot</t>
  </si>
  <si>
    <t>Miner or Blacksmith roll difficulty</t>
  </si>
  <si>
    <t>Minimum required Miner or Blacksmith tools</t>
  </si>
  <si>
    <t>Coal</t>
  </si>
  <si>
    <t>Cost of fuel, per 1 unit</t>
  </si>
  <si>
    <t>Alloys</t>
  </si>
  <si>
    <t>Bronze ingot</t>
  </si>
  <si>
    <t>Steel ingot</t>
  </si>
  <si>
    <t>Sulfur, phosphorus, silicon</t>
  </si>
  <si>
    <t>Miner &amp; Alchemist roll sum difficulty</t>
  </si>
  <si>
    <t>Minimum required Miner tools</t>
  </si>
  <si>
    <t>Minimum required Alchemist tools</t>
  </si>
  <si>
    <t>Pottery</t>
  </si>
  <si>
    <t>Profession: Potter</t>
  </si>
  <si>
    <t>with molding</t>
  </si>
  <si>
    <t>w/o molding</t>
  </si>
  <si>
    <t>Plate or mug</t>
  </si>
  <si>
    <t>Brick</t>
  </si>
  <si>
    <t>Shingle</t>
  </si>
  <si>
    <t>Firing time</t>
  </si>
  <si>
    <t>Hours</t>
  </si>
  <si>
    <t>Price for a standard quality plate</t>
  </si>
  <si>
    <t>Without kiln (bonfire)</t>
  </si>
  <si>
    <t>With kiln</t>
  </si>
  <si>
    <t>Bonfire</t>
  </si>
  <si>
    <t>Kiln</t>
  </si>
  <si>
    <t>Required Potter level</t>
  </si>
  <si>
    <t>Potter roll difficulty</t>
  </si>
  <si>
    <t>Required pottery tools</t>
  </si>
  <si>
    <t>Price for a good quality plate</t>
  </si>
  <si>
    <t>Burnt clay golem</t>
  </si>
  <si>
    <t>Burnt clay golem description</t>
  </si>
  <si>
    <t>Clay</t>
  </si>
  <si>
    <t>Price for a standard quality clay golem</t>
  </si>
  <si>
    <t>Total health</t>
  </si>
  <si>
    <t>Physical damage</t>
  </si>
  <si>
    <t>Required Potter &amp; Enchanter level</t>
  </si>
  <si>
    <t>Critical hit chance</t>
  </si>
  <si>
    <t xml:space="preserve">Potter &amp; Enchanter roll sum difficulty </t>
  </si>
  <si>
    <t>Run Speed</t>
  </si>
  <si>
    <t>Dodge</t>
  </si>
  <si>
    <t>Price for a good quality clay golem</t>
  </si>
  <si>
    <t>Fire damage resistance</t>
  </si>
  <si>
    <t>Burnt clay golem duration time is unlimited. It lives until it is destroyed. There could be no more than one burnt clay golem under control of the Potter.</t>
  </si>
  <si>
    <t>Price for an excellent quality clay golem</t>
  </si>
  <si>
    <t>Living porcelain doll</t>
  </si>
  <si>
    <t>Living porcelain doll description</t>
  </si>
  <si>
    <t>Price for a standard quality doll</t>
  </si>
  <si>
    <t>Price for a good quality doll</t>
  </si>
  <si>
    <t>Maximum mana pool</t>
  </si>
  <si>
    <t>Maximum number of spells</t>
  </si>
  <si>
    <t>The creator of the doll can teach it to do spells that they can do themself. These spells will always have minimal effectiveness.</t>
  </si>
  <si>
    <t>Living porcelain doll duration time is unlimited. It lives until it is destroyed. There could be no more than one living porcelain doll under control of the Potter.</t>
  </si>
  <si>
    <t>Price for an excellent quality doll</t>
  </si>
  <si>
    <t>Magma golem</t>
  </si>
  <si>
    <t>Magma golem description</t>
  </si>
  <si>
    <t>Magma</t>
  </si>
  <si>
    <t>Price for a standard quality magma golem</t>
  </si>
  <si>
    <t>Foundry and Kiln</t>
  </si>
  <si>
    <t>1d10+28</t>
  </si>
  <si>
    <t>Magic damage (fire)</t>
  </si>
  <si>
    <t>Price for a good quality magma golem</t>
  </si>
  <si>
    <t>Magma golem duration time is unlimited. It lives until it is destroyed. There could be no more than one magma golem under control of the Potter.</t>
  </si>
  <si>
    <t>Price for an excellent quality magma golem</t>
  </si>
  <si>
    <t>Scribing &amp; writing</t>
  </si>
  <si>
    <t>Profession: Scribe</t>
  </si>
  <si>
    <t>Relevant attributes: INT/CON</t>
  </si>
  <si>
    <t>Scribe scroll for further magic enchantment</t>
  </si>
  <si>
    <t>Spell category for potential enchantment</t>
  </si>
  <si>
    <t>Price of a scroll ready for enchantment (power 1)</t>
  </si>
  <si>
    <t>Material amount (pages)</t>
  </si>
  <si>
    <t>Scribing time (h)</t>
  </si>
  <si>
    <t>Labor intensity factor</t>
  </si>
  <si>
    <t>Required Scribe &amp; Enchanter level</t>
  </si>
  <si>
    <t>Scribe roll difficulty</t>
  </si>
  <si>
    <t>Required scribing tools</t>
  </si>
  <si>
    <t>Price of a scroll ready for enchantment (power 2)</t>
  </si>
  <si>
    <t>Price of a scroll ready for enchantment (power 3)</t>
  </si>
  <si>
    <t>Write a book, professional guide</t>
  </si>
  <si>
    <t>Complexity level</t>
  </si>
  <si>
    <t>Any book excl. fiction</t>
  </si>
  <si>
    <t>Required Scribe level</t>
  </si>
  <si>
    <t>Fiction, myth, legend</t>
  </si>
  <si>
    <t>Required Creativity</t>
  </si>
  <si>
    <t>Tailoring</t>
  </si>
  <si>
    <t>Profession: Tailor</t>
  </si>
  <si>
    <t>Manufacturing of clothing and other textile products</t>
  </si>
  <si>
    <t>Prices and characteristics of clothing set</t>
  </si>
  <si>
    <t>Tailoring - Simple clothes &amp; robes</t>
  </si>
  <si>
    <t>Clothes price</t>
  </si>
  <si>
    <t>Cotton</t>
  </si>
  <si>
    <t>Wool</t>
  </si>
  <si>
    <t>Silk</t>
  </si>
  <si>
    <t>Price for a set of simple clothes of standard quality</t>
  </si>
  <si>
    <t>Type, quality \ Mat.</t>
  </si>
  <si>
    <t>Brocade</t>
  </si>
  <si>
    <t>Simple clothes</t>
  </si>
  <si>
    <t>AP +4</t>
  </si>
  <si>
    <t>No limit</t>
  </si>
  <si>
    <t>Required Tailor level</t>
  </si>
  <si>
    <t>AP +6</t>
  </si>
  <si>
    <t>Tailor roll difficulty</t>
  </si>
  <si>
    <t>Required tailoring tools</t>
  </si>
  <si>
    <t>AP +7</t>
  </si>
  <si>
    <t>Price for a set of simple clothes of good quality</t>
  </si>
  <si>
    <t>Warm clothes</t>
  </si>
  <si>
    <t>Price for a set of simple clothes of excellent quality</t>
  </si>
  <si>
    <t>Attire, dress</t>
  </si>
  <si>
    <t>AP +12</t>
  </si>
  <si>
    <t>AP +14</t>
  </si>
  <si>
    <t>AP +8</t>
  </si>
  <si>
    <t>AP +13</t>
  </si>
  <si>
    <t>AP +15</t>
  </si>
  <si>
    <t>Price for a set of simple clothes of superior quality</t>
  </si>
  <si>
    <t>AP +9</t>
  </si>
  <si>
    <t>AP +16</t>
  </si>
  <si>
    <t>AP +10</t>
  </si>
  <si>
    <t>AP +17</t>
  </si>
  <si>
    <t>Tailoring - Warm clothes</t>
  </si>
  <si>
    <t>Sleeping bag</t>
  </si>
  <si>
    <t>Cloak with hood</t>
  </si>
  <si>
    <t>Price for a set of warm clothes of standard quality</t>
  </si>
  <si>
    <t>Price for a set of warm clothes of good quality</t>
  </si>
  <si>
    <t>Price for a set of warm clothes of excellent quality</t>
  </si>
  <si>
    <t>Price for a set of warm clothes of superior quality</t>
  </si>
  <si>
    <t>Tailoring - Dress, attire</t>
  </si>
  <si>
    <t>Rag paper</t>
  </si>
  <si>
    <t>Cotton paper</t>
  </si>
  <si>
    <t>Hempen paper</t>
  </si>
  <si>
    <t>Материал</t>
  </si>
  <si>
    <t>Hemp</t>
  </si>
  <si>
    <t>Price for a set of dress, attire of standard quality</t>
  </si>
  <si>
    <t>Price of one sheet of rag paper</t>
  </si>
  <si>
    <t>Price for a set of dress, attire of good quality</t>
  </si>
  <si>
    <t>Price for a set of dress, attire of excellent quality</t>
  </si>
  <si>
    <t>Price for a set of dress, attire of superior quality</t>
  </si>
  <si>
    <t>Tailoring - Twine, rope, fishing net</t>
  </si>
  <si>
    <t>Bag</t>
  </si>
  <si>
    <t>Strength check to tear the twine / rope / net</t>
  </si>
  <si>
    <t>Jute</t>
  </si>
  <si>
    <t>STR DC</t>
  </si>
  <si>
    <t>Price of 1 m twine</t>
  </si>
  <si>
    <t>Twine</t>
  </si>
  <si>
    <t>Rope</t>
  </si>
  <si>
    <t>Fishing net</t>
  </si>
  <si>
    <t>Price of rope - 1 m</t>
  </si>
  <si>
    <t>Jute rope</t>
  </si>
  <si>
    <t>Linen rope</t>
  </si>
  <si>
    <t>Hempen rope</t>
  </si>
  <si>
    <t>Price of fishing net - 1 sqm</t>
  </si>
  <si>
    <t>Tannery</t>
  </si>
  <si>
    <t>Profession: Tanner</t>
  </si>
  <si>
    <t>Leather</t>
  </si>
  <si>
    <t>Parchment</t>
  </si>
  <si>
    <t>Price per bundle</t>
  </si>
  <si>
    <t>Price per sheet</t>
  </si>
  <si>
    <t>Wikipedia</t>
  </si>
  <si>
    <t>Required Tanner level</t>
  </si>
  <si>
    <t>Tanner roll difficulty</t>
  </si>
  <si>
    <t>Required leatherworking tools</t>
  </si>
  <si>
    <t>Light armor</t>
  </si>
  <si>
    <t>Backpack</t>
  </si>
  <si>
    <t>Saddle and stirrups</t>
  </si>
  <si>
    <t>Thin hide</t>
  </si>
  <si>
    <t>Thin leather</t>
  </si>
  <si>
    <t>Medium hide</t>
  </si>
  <si>
    <t>Medium leather</t>
  </si>
  <si>
    <t>Thick hide</t>
  </si>
  <si>
    <t>Thick leather</t>
  </si>
  <si>
    <t>Price for a set of light armor of standard quality</t>
  </si>
  <si>
    <t>Price for a set of light armor of good quality</t>
  </si>
  <si>
    <t>Price for a set of light armor of excellent quality</t>
  </si>
  <si>
    <t>Bonus to Rider roll depending on saddle and stirrups</t>
  </si>
  <si>
    <t>Price for a set of light armor of superior quality</t>
  </si>
  <si>
    <t>Prices and characteristics of leather armor set</t>
  </si>
  <si>
    <t>Armor 1</t>
  </si>
  <si>
    <t>Armor 2</t>
  </si>
  <si>
    <t>200</t>
  </si>
  <si>
    <t>230</t>
  </si>
  <si>
    <t>260</t>
  </si>
  <si>
    <t>290</t>
  </si>
  <si>
    <t>Prices and characteristics of clothing, armor, shields</t>
  </si>
  <si>
    <t>Clothes</t>
  </si>
  <si>
    <t>Acc. penalty</t>
  </si>
  <si>
    <t>M.S. penalty</t>
  </si>
  <si>
    <t>Mana limit</t>
  </si>
  <si>
    <t>Warm_clothes</t>
  </si>
  <si>
    <t>Attire_dress</t>
  </si>
  <si>
    <t>Light_armor</t>
  </si>
  <si>
    <t>Medium_armor</t>
  </si>
  <si>
    <t>Heavy_armor</t>
  </si>
  <si>
    <t>Metal</t>
  </si>
  <si>
    <t>Durability</t>
  </si>
  <si>
    <t>Attack armament</t>
  </si>
  <si>
    <t>Defense armament</t>
  </si>
  <si>
    <t>Quality:</t>
  </si>
  <si>
    <t>Price of each piece of armor set (cheapest material, standard quality)</t>
  </si>
  <si>
    <t>Torso</t>
  </si>
  <si>
    <t>Arms</t>
  </si>
  <si>
    <t>Legs</t>
  </si>
  <si>
    <t>Set</t>
  </si>
  <si>
    <t>Price propotion</t>
  </si>
  <si>
    <t>Cloth (simple, linen)</t>
  </si>
  <si>
    <t>Req. materials</t>
  </si>
  <si>
    <t>Light (Thin leather)</t>
  </si>
  <si>
    <t>Medium (Bronze)</t>
  </si>
  <si>
    <t>Heavy (Bronze)</t>
  </si>
  <si>
    <t>-1 MRS,
-5% Action rate</t>
  </si>
  <si>
    <t>Casting limits and other penalties depending on number of armor pieces worn</t>
  </si>
  <si>
    <t>Number of pieces</t>
  </si>
  <si>
    <t>4 (set)</t>
  </si>
  <si>
    <t>Cloth</t>
  </si>
  <si>
    <t>Light armor
(standard quality)</t>
  </si>
  <si>
    <t>Medium armor
(standard quality)</t>
  </si>
  <si>
    <t>Without torso armor: -1 MS, -3% A.R.</t>
  </si>
  <si>
    <t>-2 MRS,
-10% Action rate</t>
  </si>
  <si>
    <t>Heavy armor
(standard quality)</t>
  </si>
  <si>
    <t>Without torso armor: -2 MS, -9% A.R.</t>
  </si>
  <si>
    <t>Materials &amp; tools</t>
  </si>
  <si>
    <t>Price per unit</t>
  </si>
  <si>
    <t>Tools</t>
  </si>
  <si>
    <t>Basic tailoring tools (products up to Lv.3)</t>
  </si>
  <si>
    <t>Advanced tailoring tools (products up to Lv.6)</t>
  </si>
  <si>
    <t>Expert tailoring tools (products up to Lv.9)</t>
  </si>
  <si>
    <t>Basic leatherworking tools (products up to Lv.3)</t>
  </si>
  <si>
    <t>Advanced leatherworking tools (products up to Lv.6)</t>
  </si>
  <si>
    <t>Expert leatherworking tools (products up to Lv.9)</t>
  </si>
  <si>
    <t>Blacksmithing</t>
  </si>
  <si>
    <t>Material for weapons</t>
  </si>
  <si>
    <t>Material for everything else</t>
  </si>
  <si>
    <t>Basic blacksmithing tools (products up to Lv.3)</t>
  </si>
  <si>
    <t>Advanced blacksmithing tools (products up to Lv.6)</t>
  </si>
  <si>
    <t>Expert blacksmithing tools (products up to Lv.9)</t>
  </si>
  <si>
    <t>Amber, malachite</t>
  </si>
  <si>
    <t>Pearl, sapphire</t>
  </si>
  <si>
    <t>Basic jewelry tools (products up to Lv.3)</t>
  </si>
  <si>
    <t>Advanced jewelry tools (products up to Lv.6)</t>
  </si>
  <si>
    <t>Expert jewelry tools (products up to Lv.9)</t>
  </si>
  <si>
    <t>Porcelain</t>
  </si>
  <si>
    <t>Basic pottery tools (products up to Lv.3)</t>
  </si>
  <si>
    <t>Advanced pottery tools (products up to Lv.6)</t>
  </si>
  <si>
    <t>Expert pottery tools (products up to Lv.9)</t>
  </si>
  <si>
    <t>Mechanic</t>
  </si>
  <si>
    <t>Basic mechanic tools (products up to Lv.3)</t>
  </si>
  <si>
    <t>Advanced mechanic tools (products up to Lv.6)</t>
  </si>
  <si>
    <t>Expert mechanic tools (products up to Lv.9)</t>
  </si>
  <si>
    <t>Carpenter (Woodworking)</t>
  </si>
  <si>
    <t>Simple wood (firewood)</t>
  </si>
  <si>
    <t>Basic carpentry tools (products up to Lv.3)</t>
  </si>
  <si>
    <t>Advanced carpentry tools (products up to Lv.6)</t>
  </si>
  <si>
    <t>Expert carpentry tools (products up to Lv.9)</t>
  </si>
  <si>
    <t>Alchemist</t>
  </si>
  <si>
    <t>Basic tools for alchemy (up to Lv.3)</t>
  </si>
  <si>
    <t>Advanced tools for alchemy (up to Lv.6)</t>
  </si>
  <si>
    <t>Expert tools for alchemy (up to Lv.9)</t>
  </si>
  <si>
    <t>Empty vial or jar (forest glass)</t>
  </si>
  <si>
    <t>Materials for healing potions and salves</t>
  </si>
  <si>
    <t>Materials for mana potions</t>
  </si>
  <si>
    <t>Materials for poisons</t>
  </si>
  <si>
    <t>Materials for antidotes</t>
  </si>
  <si>
    <t>Enchanter</t>
  </si>
  <si>
    <t>Basic enchanting tools (enchantments up to Lv.3)</t>
  </si>
  <si>
    <t>Advanced enchanting tools (enchantments up to Lv.6)</t>
  </si>
  <si>
    <t>Expert enchanting tools (enchantments up to Lv.9)</t>
  </si>
  <si>
    <t>Scribe</t>
  </si>
  <si>
    <t>Basic scribing accessories (texts up to Lv.3)</t>
  </si>
  <si>
    <t>Advanced scribing accessories (texts up to Lv.6)</t>
  </si>
  <si>
    <t>Expert scribing accessories (texts up to Lv.9)</t>
  </si>
  <si>
    <t>Materials for magic scrolls</t>
  </si>
  <si>
    <t>Price per unit (page)</t>
  </si>
  <si>
    <t>Artist</t>
  </si>
  <si>
    <t>Basic painting tools (artwork up to Lv.3)</t>
  </si>
  <si>
    <t>Advanced painting tools (artwork up to Lv.6)</t>
  </si>
  <si>
    <t>Expert painting tools (artwork up to Lv.9)</t>
  </si>
  <si>
    <t>Basic glassblowing tools (products up to Lv.3)</t>
  </si>
  <si>
    <t>Advanced glassblowing tools (products up to Lv.6)</t>
  </si>
  <si>
    <t>Expert glassblowing tools (products up to Lv.9)</t>
  </si>
  <si>
    <t>Glass making materials</t>
  </si>
  <si>
    <t>Price for 1 unit</t>
  </si>
  <si>
    <t>Sand</t>
  </si>
  <si>
    <t>Clay brick</t>
  </si>
  <si>
    <t>Hewn stone</t>
  </si>
  <si>
    <t>Hewn marble</t>
  </si>
  <si>
    <t>Glass window</t>
  </si>
  <si>
    <t>Instruments</t>
  </si>
  <si>
    <t>Basic building tools (for task complexity up to level 3)</t>
  </si>
  <si>
    <t>Advanced building tools (for task complexity up to level 6)</t>
  </si>
  <si>
    <t>Master building Tools (for task complexity up to level 9)</t>
  </si>
  <si>
    <t>Basic mining tools (for task complexity up to level 3)</t>
  </si>
  <si>
    <t>Advanced mining tools (for task complexity up to level 6)</t>
  </si>
  <si>
    <t>Master mining tools (for task complexity up to level 9)</t>
  </si>
  <si>
    <t>Simple wood</t>
  </si>
  <si>
    <t>Travel equipment, food, drinks</t>
  </si>
  <si>
    <t>Magic equipment</t>
  </si>
  <si>
    <t>Travel equipment</t>
  </si>
  <si>
    <t>Food</t>
  </si>
  <si>
    <t>Backpack (thin hide)</t>
  </si>
  <si>
    <t>Simple food for one day</t>
  </si>
  <si>
    <t>Clay magic plate +50%</t>
  </si>
  <si>
    <t>Bed roll</t>
  </si>
  <si>
    <t xml:space="preserve">    in peacetime</t>
  </si>
  <si>
    <t>Porcelain magic plate +100%</t>
  </si>
  <si>
    <t>Candle</t>
  </si>
  <si>
    <t xml:space="preserve">    in wartime</t>
  </si>
  <si>
    <t>Magic glove</t>
  </si>
  <si>
    <t>Climber kit</t>
  </si>
  <si>
    <t xml:space="preserve">    mass starvation</t>
  </si>
  <si>
    <t>Magic tattoo creation</t>
  </si>
  <si>
    <t>5/hour</t>
  </si>
  <si>
    <t>Hooded cloak (linen)</t>
  </si>
  <si>
    <t>Delicious food for one day</t>
  </si>
  <si>
    <t>Ring of health +10 HP</t>
  </si>
  <si>
    <t>Ring of health +20 HP</t>
  </si>
  <si>
    <t>Jute rope (1 meter)</t>
  </si>
  <si>
    <t>Ring of health +30 HP</t>
  </si>
  <si>
    <t>Linen rope (1 meter)</t>
  </si>
  <si>
    <t>Ring of mana +10</t>
  </si>
  <si>
    <t>Hemp rope (1 meter)</t>
  </si>
  <si>
    <t>Travel rations for one day</t>
  </si>
  <si>
    <t>Ring of mana +20</t>
  </si>
  <si>
    <t>Silk rope (1 meters)</t>
  </si>
  <si>
    <t>Ring of mana +30</t>
  </si>
  <si>
    <t>Sack</t>
  </si>
  <si>
    <t>Magic ring +1</t>
  </si>
  <si>
    <t>Magic ring +1/1</t>
  </si>
  <si>
    <t>Delicacy</t>
  </si>
  <si>
    <t>Magic ring +1/1/1</t>
  </si>
  <si>
    <t>Drinks (per mug/glass)</t>
  </si>
  <si>
    <t>Ring of protection +1</t>
  </si>
  <si>
    <t>Mechanical lock with key</t>
  </si>
  <si>
    <t>Poor booze</t>
  </si>
  <si>
    <t>Ring of protection +1/1</t>
  </si>
  <si>
    <t>Clay mug</t>
  </si>
  <si>
    <t>Standard beer</t>
  </si>
  <si>
    <t>Ring of protection +1/1/1</t>
  </si>
  <si>
    <t>Glass vial (forest glass)</t>
  </si>
  <si>
    <t>Good ale</t>
  </si>
  <si>
    <t>Magic amulet +1</t>
  </si>
  <si>
    <t>Oil flask</t>
  </si>
  <si>
    <t>Cheap wine</t>
  </si>
  <si>
    <t>Magic amulet +1/1</t>
  </si>
  <si>
    <t>Physician`s kit</t>
  </si>
  <si>
    <t>Fine wine</t>
  </si>
  <si>
    <t>Magic amulet +1/1/1</t>
  </si>
  <si>
    <t>Ink, paper &amp; quill</t>
  </si>
  <si>
    <t>Magic earrings +1</t>
  </si>
  <si>
    <t>Magic earrings +1/1</t>
  </si>
  <si>
    <t>Flint &amp; Tinder</t>
  </si>
  <si>
    <t>Magic earrings +1/1/1</t>
  </si>
  <si>
    <t>Magic scroll 1st level spell (power 1)</t>
  </si>
  <si>
    <t>Magic scroll 1st level spell (power 2)</t>
  </si>
  <si>
    <t>Magic scroll 1st level spell (power 3)</t>
  </si>
  <si>
    <t>Inn stay</t>
  </si>
  <si>
    <t>Quality \ Number of beds</t>
  </si>
  <si>
    <t>One night stay price</t>
  </si>
  <si>
    <t>Single room</t>
  </si>
  <si>
    <t>Double room</t>
  </si>
  <si>
    <t>Triple room</t>
  </si>
  <si>
    <t>Poor, squalid</t>
  </si>
  <si>
    <t>Decent, comfortable</t>
  </si>
  <si>
    <t>Wealthy, aristocratic</t>
  </si>
  <si>
    <t>Professions and combat skills</t>
  </si>
  <si>
    <t>Learning complexity</t>
  </si>
  <si>
    <t>Predisposition</t>
  </si>
  <si>
    <t>Profession</t>
  </si>
  <si>
    <t>Main
attribute (/4)</t>
  </si>
  <si>
    <t>Secondary attribute (/6)</t>
  </si>
  <si>
    <t>Use untrained</t>
  </si>
  <si>
    <t>Related feats</t>
  </si>
  <si>
    <t>Penalty w/o 1st level of profession</t>
  </si>
  <si>
    <t>Professional weapon</t>
  </si>
  <si>
    <t>Professional accuracy bonus</t>
  </si>
  <si>
    <t>*Training capacity - main attribute roll sum</t>
  </si>
  <si>
    <t>*Training capacity - secondary attribute roll sum</t>
  </si>
  <si>
    <t>Manual (guide) modifier</t>
  </si>
  <si>
    <t>Teacher`s modifier (min. Lv. 3)</t>
  </si>
  <si>
    <t>Explanations of the learning process</t>
  </si>
  <si>
    <t>Mind discipline</t>
  </si>
  <si>
    <t>Artisan</t>
  </si>
  <si>
    <t>penalty -4</t>
  </si>
  <si>
    <t>Metabolism, Death Power</t>
  </si>
  <si>
    <t>Profession Lv x0.5</t>
  </si>
  <si>
    <t>1. One training session (training) lasts 4 hours. A character cannot study more than once a day.</t>
  </si>
  <si>
    <t>Self-expression</t>
  </si>
  <si>
    <t>Magical Tattoo, Realistic Picture</t>
  </si>
  <si>
    <t>2. After a 4-hour training session, the player must make two rolls: on the main and on the secondary attribute (which correspond to the profession/combat skill). The resulting roll is then multiplied by the efficiency factor and added to the appropriate progress bar. The efficiency coefficient depends on the level of the teacher’s profession/combat skill: (level)*0.5.</t>
  </si>
  <si>
    <t>Highlander, Toughness</t>
  </si>
  <si>
    <t>Naturalist</t>
  </si>
  <si>
    <t>Brewer</t>
  </si>
  <si>
    <t>Bitter Experience, Chaos Power</t>
  </si>
  <si>
    <t>Builder</t>
  </si>
  <si>
    <t>Toughness, Shock Worker</t>
  </si>
  <si>
    <t>3. As soon as the sum of efforts reaches the full power of both primary and secondary attributes, the Character receives a Profession of 1st level.</t>
  </si>
  <si>
    <t>Burglar</t>
  </si>
  <si>
    <t>Garrote, Spellsteal</t>
  </si>
  <si>
    <t>4. The market value of one training session with a mentor is equal to the cost of 4 hours of mentor`s work at his level of profession (as if they were creating some kind of product that requires their Profession level at that time). This information can be found in the section dedicated to crafting items.</t>
  </si>
  <si>
    <t>Carpenter</t>
  </si>
  <si>
    <t>Nature Power, Figurine of an Enemy</t>
  </si>
  <si>
    <t>Constable</t>
  </si>
  <si>
    <t>penalty -2</t>
  </si>
  <si>
    <t>Leery, Inevitability</t>
  </si>
  <si>
    <t>Cook</t>
  </si>
  <si>
    <t>cannot be used</t>
  </si>
  <si>
    <t>Scribe Scroll, Magical Tattoo, Magic Jewel Inlay</t>
  </si>
  <si>
    <t>Farmer</t>
  </si>
  <si>
    <t>Earth Power, Toughness</t>
  </si>
  <si>
    <t>Fisherman</t>
  </si>
  <si>
    <t>Dialogues on Fishing, Water Power</t>
  </si>
  <si>
    <t>Fraud</t>
  </si>
  <si>
    <t>Speaker, Hypocrite, Deceptive Maneuver</t>
  </si>
  <si>
    <t>Glassblower</t>
  </si>
  <si>
    <t>Air Power, Figurine of an Enemy, Enhanced Stamina</t>
  </si>
  <si>
    <t>Herder</t>
  </si>
  <si>
    <t>Night Shift, Flock, Toughness</t>
  </si>
  <si>
    <t>Hunter</t>
  </si>
  <si>
    <t>Keen Nose, Point Blank Shot, Whaler</t>
  </si>
  <si>
    <t>Jeweler</t>
  </si>
  <si>
    <t>Magic Jewel Inlay</t>
  </si>
  <si>
    <t>Linguist</t>
  </si>
  <si>
    <t>Body control</t>
  </si>
  <si>
    <t>Lurker</t>
  </si>
  <si>
    <t>Backstab, Stealth Spellcasting, Garrote</t>
  </si>
  <si>
    <t>Arcane Power, Ballistic Calculation</t>
  </si>
  <si>
    <t>Merchant</t>
  </si>
  <si>
    <t>Hell power, Speaker</t>
  </si>
  <si>
    <t>Miner</t>
  </si>
  <si>
    <t>Rune Power, Strong Digger, Highlander, Toughness, Shock Worker</t>
  </si>
  <si>
    <t>Performer</t>
  </si>
  <si>
    <t>Battle song, Inspiring Song, Brilliant Improvisation</t>
  </si>
  <si>
    <t>Philosopher</t>
  </si>
  <si>
    <t>Spiritual Development, Wiseman</t>
  </si>
  <si>
    <t>Physician</t>
  </si>
  <si>
    <t>Healing Magic, Blood Power, Rending Strike</t>
  </si>
  <si>
    <t>Potter</t>
  </si>
  <si>
    <t>Fire Power, Figurine of an Enemy</t>
  </si>
  <si>
    <t>Rider</t>
  </si>
  <si>
    <t>Cavalryman, Mage in the Saddle, Mounted Archer</t>
  </si>
  <si>
    <t>Sailor</t>
  </si>
  <si>
    <t>Sea Wolf, Whaler</t>
  </si>
  <si>
    <t>Read the Enemy, Scribe Scroll</t>
  </si>
  <si>
    <t>Tailor</t>
  </si>
  <si>
    <t>Needle Method, Light Power, Figurine of an Enemy</t>
  </si>
  <si>
    <t>Tamer</t>
  </si>
  <si>
    <t>Voice Alteration, Flock</t>
  </si>
  <si>
    <t>Tanner</t>
  </si>
  <si>
    <t>Character's learning progress</t>
  </si>
  <si>
    <t>Subject of study: profession or combat skill</t>
  </si>
  <si>
    <t>Mentor/Trainer:</t>
  </si>
  <si>
    <t>John Doe</t>
  </si>
  <si>
    <t>Mentor`s level of subject (min. 3):</t>
  </si>
  <si>
    <t>Does mentor has "Wiseman" feat?</t>
  </si>
  <si>
    <t>Mentor`s efficiency factor</t>
  </si>
  <si>
    <t>Book`s efficiency factor</t>
  </si>
  <si>
    <t>Primary attribute</t>
  </si>
  <si>
    <t>Secondary attribute</t>
  </si>
  <si>
    <t>share</t>
  </si>
  <si>
    <t>Training date</t>
  </si>
  <si>
    <t>Learning method</t>
  </si>
  <si>
    <t>Relevant Combat skill</t>
  </si>
  <si>
    <t>Max durability</t>
  </si>
  <si>
    <t>Elven bow</t>
  </si>
  <si>
    <t>Attack types</t>
  </si>
  <si>
    <t>Character #1</t>
  </si>
  <si>
    <t>No_skill</t>
  </si>
  <si>
    <t>Melee (one-handed)</t>
  </si>
  <si>
    <t>Ranged (other)</t>
  </si>
  <si>
    <t>Ranged (throwing)</t>
  </si>
  <si>
    <t>Improvised</t>
  </si>
  <si>
    <t>Spell</t>
  </si>
  <si>
    <t>Melee (two-handed)</t>
  </si>
  <si>
    <t>WoodMetal</t>
  </si>
  <si>
    <t>Morale</t>
  </si>
  <si>
    <t>Gods</t>
  </si>
  <si>
    <t>Athena</t>
  </si>
  <si>
    <t>Replenish 5 MP per DP</t>
  </si>
  <si>
    <t>Zeus</t>
  </si>
  <si>
    <t>.+6 extra Parry point per every DP. 30 min</t>
  </si>
  <si>
    <t>Hades</t>
  </si>
  <si>
    <t>.+1 damage point per every 2 DP. 30 min</t>
  </si>
  <si>
    <t>Apollo</t>
  </si>
  <si>
    <t>Replenish 1 HP in every body part per every 2 DP</t>
  </si>
  <si>
    <t>Artemis</t>
  </si>
  <si>
    <t>.+1 Accuracy point per every 3 DP. 30 min</t>
  </si>
  <si>
    <t>Intervention</t>
  </si>
  <si>
    <t>Female</t>
  </si>
  <si>
    <t>Non-binary / Other</t>
  </si>
  <si>
    <t>Extra per Combat skill</t>
  </si>
  <si>
    <t>Self</t>
  </si>
  <si>
    <t>Touch</t>
  </si>
  <si>
    <t>Short</t>
  </si>
  <si>
    <t>Long</t>
  </si>
  <si>
    <t>Mentor level</t>
  </si>
  <si>
    <t>Spell type</t>
  </si>
  <si>
    <t>Session with mentor</t>
  </si>
  <si>
    <t>Reading a book</t>
  </si>
  <si>
    <t>Healing</t>
  </si>
  <si>
    <t>Critical success in an independent practice</t>
  </si>
  <si>
    <t>Fuel for smelting</t>
  </si>
  <si>
    <t>Required fuel amount to smelt 1 unit of metal</t>
  </si>
  <si>
    <t>Fuel cost per 1 unit of metal</t>
  </si>
  <si>
    <t>Price per 1 unit of metal</t>
  </si>
  <si>
    <t>Strength bonus calculation</t>
  </si>
  <si>
    <t>Attack types:</t>
  </si>
  <si>
    <t>1st attacking body part</t>
  </si>
  <si>
    <t>2nd attacking body part</t>
  </si>
  <si>
    <t>Request type</t>
  </si>
  <si>
    <t>Stationary</t>
  </si>
  <si>
    <t>Strength &amp; Endurance</t>
  </si>
  <si>
    <t>Health Points</t>
  </si>
  <si>
    <t>Dexterity, Agility</t>
  </si>
  <si>
    <t>Race HP calculation table</t>
  </si>
  <si>
    <t>Gargantuan</t>
  </si>
  <si>
    <t>Level \ Race</t>
  </si>
  <si>
    <t>Dwarf</t>
  </si>
  <si>
    <t>Human</t>
  </si>
  <si>
    <t>Elf (non-spellcaster)</t>
  </si>
  <si>
    <t>Elf (spellcaster)</t>
  </si>
  <si>
    <t>Huge</t>
  </si>
  <si>
    <t>Large</t>
  </si>
  <si>
    <t>Small</t>
  </si>
  <si>
    <t>Tiny</t>
  </si>
  <si>
    <t>Haircuts</t>
  </si>
  <si>
    <t>AP bonus</t>
  </si>
  <si>
    <t>Stylish</t>
  </si>
  <si>
    <t>Bad-ass</t>
  </si>
  <si>
    <t>AP bonus/penalty</t>
  </si>
  <si>
    <t>Fresh &amp; clean</t>
  </si>
  <si>
    <t>No wash for two months</t>
  </si>
  <si>
    <t>Mud, dirt, blood all over</t>
  </si>
  <si>
    <t>WC</t>
  </si>
  <si>
    <t>Improvised combat table</t>
  </si>
  <si>
    <t>Bonus 1 damage per X STR</t>
  </si>
  <si>
    <t>Bonus 1 damage per X CRE</t>
  </si>
  <si>
    <t>Combat skill</t>
  </si>
  <si>
    <t>Minimal bonus</t>
  </si>
  <si>
    <t>Base effect (per 1 DP)</t>
  </si>
  <si>
    <t>Value</t>
  </si>
  <si>
    <t>DP</t>
  </si>
  <si>
    <t>2% MP</t>
  </si>
  <si>
    <t>2% HP</t>
  </si>
  <si>
    <t>2% damage</t>
  </si>
  <si>
    <t>4% healing (in &amp; out)</t>
  </si>
  <si>
    <t>2% Accuracy</t>
  </si>
  <si>
    <t>Experience</t>
  </si>
  <si>
    <t>Comparison</t>
  </si>
  <si>
    <t>1h</t>
  </si>
  <si>
    <t>Thr</t>
  </si>
  <si>
    <t>2h</t>
  </si>
  <si>
    <t>Avg.</t>
  </si>
  <si>
    <t>A.R. Increase</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</si>
</sst>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mmmm d"/>
    <numFmt numFmtId="165" formatCode="0.0"/>
    <numFmt numFmtId="166" formatCode="0.000"/>
    <numFmt numFmtId="167" formatCode="#,##0.000"/>
    <numFmt numFmtId="168" formatCode="0.0000"/>
    <numFmt numFmtId="169" formatCode="0.0%"/>
  </numFmts>
  <fonts count="85">
    <font>
      <sz val="10.0"/>
      <color rgb="FF000000"/>
      <name val="Arial"/>
      <scheme val="minor"/>
    </font>
    <font>
      <sz val="8.0"/>
      <color rgb="FF000000"/>
      <name val="Calibri"/>
    </font>
    <font>
      <sz val="8.0"/>
      <color rgb="FFB7B7B7"/>
      <name val="Calibri"/>
    </font>
    <font>
      <sz val="8.0"/>
      <color theme="1"/>
      <name val="Calibri"/>
    </font>
    <font>
      <b/>
      <sz val="8.0"/>
      <color rgb="FF000000"/>
      <name val="Calibri"/>
    </font>
    <font>
      <color theme="1"/>
      <name val="Arial"/>
    </font>
    <font>
      <color theme="1"/>
      <name val="Arial"/>
      <scheme val="minor"/>
    </font>
    <font>
      <b/>
      <sz val="8.0"/>
      <color theme="1"/>
      <name val="Calibri"/>
    </font>
    <font>
      <i/>
      <sz val="8.0"/>
      <color rgb="FF000000"/>
      <name val="Calibri"/>
    </font>
    <font>
      <color theme="1"/>
      <name val="Calibri"/>
    </font>
    <font/>
    <font>
      <sz val="8.0"/>
      <color rgb="FF1F1F1F"/>
      <name val="Calibri"/>
    </font>
    <font>
      <b/>
      <sz val="8.0"/>
      <color rgb="FFB7B7B7"/>
      <name val="Calibri"/>
    </font>
    <font>
      <b/>
      <sz val="8.0"/>
      <color rgb="FF0000FF"/>
      <name val="Calibri"/>
    </font>
    <font>
      <b/>
      <color theme="1"/>
      <name val="Calibri"/>
    </font>
    <font>
      <sz val="6.0"/>
      <color theme="1"/>
      <name val="Calibri"/>
    </font>
    <font>
      <b/>
      <sz val="8.0"/>
      <color rgb="FFFFFFFF"/>
      <name val="Calibri"/>
    </font>
    <font>
      <i/>
      <sz val="8.0"/>
      <color theme="1"/>
      <name val="Calibri"/>
    </font>
    <font>
      <b/>
      <i/>
      <sz val="8.0"/>
      <color rgb="FF000000"/>
      <name val="Calibri"/>
    </font>
    <font>
      <sz val="8.0"/>
      <color rgb="FFFF0000"/>
      <name val="Calibri"/>
    </font>
    <font>
      <sz val="8.0"/>
      <color rgb="FFFFFFFF"/>
      <name val="Calibri"/>
    </font>
    <font>
      <color rgb="FFFFFFFF"/>
      <name val="Arial"/>
      <scheme val="minor"/>
    </font>
    <font>
      <b/>
      <color theme="1"/>
      <name val="Arial"/>
      <scheme val="minor"/>
    </font>
    <font>
      <b/>
      <sz val="8.0"/>
      <color rgb="FF1F1F1F"/>
      <name val="Calibri"/>
    </font>
    <font>
      <sz val="8.0"/>
      <color rgb="FFEFEFEF"/>
      <name val="Calibri"/>
    </font>
    <font>
      <b/>
      <sz val="10.0"/>
      <color theme="1"/>
      <name val="Calibri"/>
    </font>
    <font>
      <color rgb="FFFF0000"/>
      <name val="Arial"/>
      <scheme val="minor"/>
    </font>
    <font>
      <b/>
      <color rgb="FFFF0000"/>
      <name val="Arial"/>
      <scheme val="minor"/>
    </font>
    <font>
      <b/>
      <sz val="10.0"/>
      <color rgb="FF000000"/>
      <name val="Calibri"/>
    </font>
    <font>
      <sz val="10.0"/>
      <color rgb="FF000000"/>
      <name val="Calibri"/>
    </font>
    <font>
      <sz val="11.0"/>
      <color rgb="FF000000"/>
      <name val="Calibri"/>
    </font>
    <font>
      <b/>
      <sz val="11.0"/>
      <color rgb="FF000000"/>
      <name val="Calibri"/>
    </font>
    <font>
      <sz val="11.0"/>
      <color rgb="FFCCCCCC"/>
      <name val="Calibri"/>
    </font>
    <font>
      <color rgb="FFCCCCCC"/>
      <name val="Arial"/>
      <scheme val="minor"/>
    </font>
    <font>
      <sz val="11.0"/>
      <color rgb="FFFFFFFF"/>
      <name val="Calibri"/>
    </font>
    <font>
      <sz val="11.0"/>
      <color rgb="FFFF0000"/>
      <name val="Calibri"/>
    </font>
    <font>
      <b/>
      <sz val="9.0"/>
      <color rgb="FF000000"/>
      <name val="Calibri"/>
    </font>
    <font>
      <sz val="11.0"/>
      <color rgb="FF0000FF"/>
      <name val="Calibri"/>
    </font>
    <font>
      <sz val="11.0"/>
      <color theme="1"/>
      <name val="Calibri"/>
    </font>
    <font>
      <sz val="11.0"/>
      <color rgb="FF000000"/>
      <name val="Inconsolata"/>
    </font>
    <font>
      <b/>
      <sz val="11.0"/>
      <color theme="0"/>
      <name val="Calibri"/>
    </font>
    <font>
      <sz val="9.0"/>
      <color rgb="FF000000"/>
      <name val="Calibri"/>
    </font>
    <font>
      <i/>
      <sz val="9.0"/>
      <color rgb="FF000000"/>
      <name val="Calibri"/>
    </font>
    <font>
      <b/>
      <sz val="18.0"/>
      <color theme="1"/>
      <name val="Calibri"/>
    </font>
    <font>
      <b/>
      <sz val="9.0"/>
      <color rgb="FFD8D8D8"/>
      <name val="Calibri"/>
    </font>
    <font>
      <b/>
      <sz val="9.0"/>
      <color theme="1"/>
      <name val="Calibri"/>
    </font>
    <font>
      <sz val="9.0"/>
      <color theme="1"/>
      <name val="Calibri"/>
    </font>
    <font>
      <u/>
      <sz val="10.0"/>
      <color rgb="FF0000FF"/>
      <name val="Arial"/>
    </font>
    <font>
      <sz val="11.0"/>
      <color rgb="FF222222"/>
      <name val="Arial"/>
    </font>
    <font>
      <b/>
      <sz val="14.0"/>
      <color theme="1"/>
      <name val="Calibri"/>
    </font>
    <font>
      <sz val="9.0"/>
      <color rgb="FFFFFFFF"/>
      <name val="Calibri"/>
    </font>
    <font>
      <color rgb="FFD9D9D9"/>
      <name val="Arial"/>
      <scheme val="minor"/>
    </font>
    <font>
      <sz val="8.0"/>
      <color rgb="FFD9D9D9"/>
      <name val="Calibri"/>
    </font>
    <font>
      <sz val="9.0"/>
      <color rgb="FFD9D9D9"/>
      <name val="Calibri"/>
    </font>
    <font>
      <color rgb="FFD9D9D9"/>
      <name val="Arial"/>
    </font>
    <font>
      <sz val="11.0"/>
      <color rgb="FFD9D9D9"/>
      <name val="Calibri"/>
    </font>
    <font>
      <color rgb="FF000000"/>
      <name val="Arial"/>
      <scheme val="minor"/>
    </font>
    <font>
      <sz val="10.0"/>
      <color theme="1"/>
      <name val="Arial"/>
    </font>
    <font>
      <sz val="7.0"/>
      <color rgb="FF000000"/>
      <name val="Arial"/>
      <scheme val="minor"/>
    </font>
    <font>
      <u/>
      <color rgb="FF0000FF"/>
    </font>
    <font>
      <b/>
      <sz val="10.0"/>
      <color theme="1"/>
      <name val="Arial"/>
    </font>
    <font>
      <b/>
      <sz val="14.0"/>
      <color rgb="FF202122"/>
      <name val="Calibri"/>
    </font>
    <font>
      <b/>
      <sz val="9.0"/>
      <color rgb="FF202122"/>
      <name val="Calibri"/>
    </font>
    <font>
      <sz val="9.0"/>
      <color rgb="FF202122"/>
      <name val="Calibri"/>
    </font>
    <font>
      <b/>
      <sz val="14.0"/>
      <color rgb="FF000000"/>
      <name val="Calibri"/>
    </font>
    <font>
      <sz val="9.0"/>
      <color rgb="FF980000"/>
      <name val="Calibri"/>
    </font>
    <font>
      <sz val="9.0"/>
      <color rgb="FF0000FF"/>
      <name val="Calibri"/>
    </font>
    <font>
      <sz val="9.0"/>
      <color rgb="FFB45F06"/>
      <name val="Calibri"/>
    </font>
    <font>
      <sz val="9.0"/>
      <color theme="1"/>
      <name val="Arial"/>
    </font>
    <font>
      <color rgb="FF000000"/>
      <name val="Arial"/>
    </font>
    <font>
      <color rgb="FF000000"/>
      <name val="Calibri"/>
    </font>
    <font>
      <sz val="9.0"/>
      <color rgb="FF000000"/>
      <name val="Arial"/>
      <scheme val="minor"/>
    </font>
    <font>
      <u/>
      <color rgb="FF0000FF"/>
    </font>
    <font>
      <b/>
      <sz val="18.0"/>
      <color rgb="FF000000"/>
      <name val="Calibri"/>
    </font>
    <font>
      <sz val="8.0"/>
      <color rgb="FF000000"/>
      <name val="Arial"/>
    </font>
    <font>
      <b/>
      <sz val="11.0"/>
      <color theme="1"/>
      <name val="Calibri"/>
    </font>
    <font>
      <b/>
      <u/>
      <sz val="11.0"/>
      <color theme="1"/>
      <name val="Calibri"/>
    </font>
    <font>
      <sz val="9.0"/>
      <color rgb="FFFFFFFF"/>
      <name val="Arial"/>
    </font>
    <font>
      <sz val="9.0"/>
      <color rgb="FF000000"/>
      <name val="Arial"/>
    </font>
    <font>
      <i/>
      <sz val="11.0"/>
      <color rgb="FF000000"/>
      <name val="Calibri"/>
    </font>
    <font>
      <sz val="11.0"/>
      <color rgb="FFEFEFEF"/>
      <name val="Calibri"/>
    </font>
    <font>
      <sz val="11.0"/>
      <color theme="0"/>
      <name val="Calibri"/>
    </font>
    <font>
      <i/>
      <sz val="11.0"/>
      <color theme="1"/>
      <name val="Calibri"/>
    </font>
    <font>
      <sz val="10.0"/>
      <color theme="1"/>
      <name val="Calibri"/>
    </font>
    <font>
      <sz val="8.0"/>
      <color rgb="FFCCCCCC"/>
      <name val="Calibri"/>
    </font>
  </fonts>
  <fills count="100">
    <fill>
      <patternFill patternType="none"/>
    </fill>
    <fill>
      <patternFill patternType="lightGray"/>
    </fill>
    <fill>
      <patternFill patternType="solid">
        <fgColor rgb="FFFFFFFF"/>
        <bgColor rgb="FFFFFFFF"/>
      </patternFill>
    </fill>
    <fill>
      <patternFill patternType="solid">
        <fgColor rgb="FFD9EAD3"/>
        <bgColor rgb="FFD9EAD3"/>
      </patternFill>
    </fill>
    <fill>
      <patternFill patternType="solid">
        <fgColor rgb="FFEFEFEF"/>
        <bgColor rgb="FFEFEFEF"/>
      </patternFill>
    </fill>
    <fill>
      <patternFill patternType="solid">
        <fgColor rgb="FFD9D2E9"/>
        <bgColor rgb="FFD9D2E9"/>
      </patternFill>
    </fill>
    <fill>
      <patternFill patternType="solid">
        <fgColor rgb="FFF4CCCC"/>
        <bgColor rgb="FFF4CCCC"/>
      </patternFill>
    </fill>
    <fill>
      <patternFill patternType="solid">
        <fgColor rgb="FFFCE4D6"/>
        <bgColor rgb="FFFCE4D6"/>
      </patternFill>
    </fill>
    <fill>
      <patternFill patternType="solid">
        <fgColor rgb="FFF9CB9C"/>
        <bgColor rgb="FFF9CB9C"/>
      </patternFill>
    </fill>
    <fill>
      <patternFill patternType="solid">
        <fgColor rgb="FFFFF2CC"/>
        <bgColor rgb="FFFFF2CC"/>
      </patternFill>
    </fill>
    <fill>
      <patternFill patternType="solid">
        <fgColor rgb="FFDDEBF7"/>
        <bgColor rgb="FFDDEBF7"/>
      </patternFill>
    </fill>
    <fill>
      <patternFill patternType="solid">
        <fgColor rgb="FFC9DAF8"/>
        <bgColor rgb="FFC9DAF8"/>
      </patternFill>
    </fill>
    <fill>
      <patternFill patternType="solid">
        <fgColor rgb="FF1155CC"/>
        <bgColor rgb="FF1155CC"/>
      </patternFill>
    </fill>
    <fill>
      <patternFill patternType="solid">
        <fgColor rgb="FFCC0000"/>
        <bgColor rgb="FFCC0000"/>
      </patternFill>
    </fill>
    <fill>
      <patternFill patternType="solid">
        <fgColor rgb="FFD0E0E3"/>
        <bgColor rgb="FFD0E0E3"/>
      </patternFill>
    </fill>
    <fill>
      <patternFill patternType="solid">
        <fgColor rgb="FFCFE2F3"/>
        <bgColor rgb="FFCFE2F3"/>
      </patternFill>
    </fill>
    <fill>
      <patternFill patternType="solid">
        <fgColor rgb="FFDDD9C3"/>
        <bgColor rgb="FFDDD9C3"/>
      </patternFill>
    </fill>
    <fill>
      <patternFill patternType="solid">
        <fgColor rgb="FFEAD1DC"/>
        <bgColor rgb="FFEAD1DC"/>
      </patternFill>
    </fill>
    <fill>
      <patternFill patternType="solid">
        <fgColor rgb="FFF3F3F3"/>
        <bgColor rgb="FFF3F3F3"/>
      </patternFill>
    </fill>
    <fill>
      <patternFill patternType="solid">
        <fgColor rgb="FF4C1130"/>
        <bgColor rgb="FF4C1130"/>
      </patternFill>
    </fill>
    <fill>
      <patternFill patternType="solid">
        <fgColor rgb="FFE6B8AF"/>
        <bgColor rgb="FFE6B8AF"/>
      </patternFill>
    </fill>
    <fill>
      <patternFill patternType="solid">
        <fgColor rgb="FFFCE5CD"/>
        <bgColor rgb="FFFCE5CD"/>
      </patternFill>
    </fill>
    <fill>
      <patternFill patternType="solid">
        <fgColor rgb="FFFFE599"/>
        <bgColor rgb="FFFFE599"/>
      </patternFill>
    </fill>
    <fill>
      <patternFill patternType="solid">
        <fgColor rgb="FFD99694"/>
        <bgColor rgb="FFD99694"/>
      </patternFill>
    </fill>
    <fill>
      <patternFill patternType="solid">
        <fgColor rgb="FFF2DCDB"/>
        <bgColor rgb="FFF2DCDB"/>
      </patternFill>
    </fill>
    <fill>
      <patternFill patternType="solid">
        <fgColor rgb="FF632423"/>
        <bgColor rgb="FF632423"/>
      </patternFill>
    </fill>
    <fill>
      <patternFill patternType="solid">
        <fgColor rgb="FFF2DBDB"/>
        <bgColor rgb="FFF2DBDB"/>
      </patternFill>
    </fill>
    <fill>
      <patternFill patternType="solid">
        <fgColor rgb="FFC6D9F0"/>
        <bgColor rgb="FFC6D9F0"/>
      </patternFill>
    </fill>
    <fill>
      <patternFill patternType="solid">
        <fgColor rgb="FF8DB3E2"/>
        <bgColor rgb="FF8DB3E2"/>
      </patternFill>
    </fill>
    <fill>
      <patternFill patternType="solid">
        <fgColor rgb="FF558ED5"/>
        <bgColor rgb="FF558ED5"/>
      </patternFill>
    </fill>
    <fill>
      <patternFill patternType="solid">
        <fgColor rgb="FFDCE6F2"/>
        <bgColor rgb="FFDCE6F2"/>
      </patternFill>
    </fill>
    <fill>
      <patternFill patternType="solid">
        <fgColor rgb="FF244061"/>
        <bgColor rgb="FF244061"/>
      </patternFill>
    </fill>
    <fill>
      <patternFill patternType="solid">
        <fgColor rgb="FFD6E3BC"/>
        <bgColor rgb="FFD6E3BC"/>
      </patternFill>
    </fill>
    <fill>
      <patternFill patternType="solid">
        <fgColor rgb="FFEAF1DD"/>
        <bgColor rgb="FFEAF1DD"/>
      </patternFill>
    </fill>
    <fill>
      <patternFill patternType="solid">
        <fgColor rgb="FFFAC090"/>
        <bgColor rgb="FFFAC090"/>
      </patternFill>
    </fill>
    <fill>
      <patternFill patternType="solid">
        <fgColor rgb="FFFDE9D9"/>
        <bgColor rgb="FFFDE9D9"/>
      </patternFill>
    </fill>
    <fill>
      <patternFill patternType="solid">
        <fgColor rgb="FFFDEADA"/>
        <bgColor rgb="FFFDEADA"/>
      </patternFill>
    </fill>
    <fill>
      <patternFill patternType="solid">
        <fgColor rgb="FF974806"/>
        <bgColor rgb="FF974806"/>
      </patternFill>
    </fill>
    <fill>
      <patternFill patternType="solid">
        <fgColor rgb="FF948A54"/>
        <bgColor rgb="FF948A54"/>
      </patternFill>
    </fill>
    <fill>
      <patternFill patternType="solid">
        <fgColor rgb="FF1D1B10"/>
        <bgColor rgb="FF1D1B10"/>
      </patternFill>
    </fill>
    <fill>
      <patternFill patternType="solid">
        <fgColor rgb="FFC3D69B"/>
        <bgColor rgb="FFC3D69B"/>
      </patternFill>
    </fill>
    <fill>
      <patternFill patternType="solid">
        <fgColor rgb="FFEBF1DE"/>
        <bgColor rgb="FFEBF1DE"/>
      </patternFill>
    </fill>
    <fill>
      <patternFill patternType="solid">
        <fgColor rgb="FF4F6128"/>
        <bgColor rgb="FF4F6128"/>
      </patternFill>
    </fill>
    <fill>
      <patternFill patternType="solid">
        <fgColor rgb="FF95B3D7"/>
        <bgColor rgb="FF95B3D7"/>
      </patternFill>
    </fill>
    <fill>
      <patternFill patternType="solid">
        <fgColor rgb="FFB9CDE5"/>
        <bgColor rgb="FFB9CDE5"/>
      </patternFill>
    </fill>
    <fill>
      <patternFill patternType="solid">
        <fgColor rgb="FF0F243E"/>
        <bgColor rgb="FF0F243E"/>
      </patternFill>
    </fill>
    <fill>
      <patternFill patternType="solid">
        <fgColor rgb="FFB3A2C7"/>
        <bgColor rgb="FFB3A2C7"/>
      </patternFill>
    </fill>
    <fill>
      <patternFill patternType="solid">
        <fgColor rgb="FFE6E0EC"/>
        <bgColor rgb="FFE6E0EC"/>
      </patternFill>
    </fill>
    <fill>
      <patternFill patternType="solid">
        <fgColor rgb="FF3F3151"/>
        <bgColor rgb="FF3F3151"/>
      </patternFill>
    </fill>
    <fill>
      <patternFill patternType="solid">
        <fgColor rgb="FFBFBFBF"/>
        <bgColor rgb="FFBFBFBF"/>
      </patternFill>
    </fill>
    <fill>
      <patternFill patternType="solid">
        <fgColor rgb="FFD8D8D8"/>
        <bgColor rgb="FFD8D8D8"/>
      </patternFill>
    </fill>
    <fill>
      <patternFill patternType="solid">
        <fgColor rgb="FFD9D9D9"/>
        <bgColor rgb="FFD9D9D9"/>
      </patternFill>
    </fill>
    <fill>
      <patternFill patternType="solid">
        <fgColor rgb="FF7F7F7F"/>
        <bgColor rgb="FF7F7F7F"/>
      </patternFill>
    </fill>
    <fill>
      <patternFill patternType="solid">
        <fgColor rgb="FFA5A5A5"/>
        <bgColor rgb="FFA5A5A5"/>
      </patternFill>
    </fill>
    <fill>
      <patternFill patternType="solid">
        <fgColor rgb="FF0C0C0C"/>
        <bgColor rgb="FF0C0C0C"/>
      </patternFill>
    </fill>
    <fill>
      <patternFill patternType="solid">
        <fgColor rgb="FFFF9FE6"/>
        <bgColor rgb="FFFF9FE6"/>
      </patternFill>
    </fill>
    <fill>
      <patternFill patternType="solid">
        <fgColor rgb="FFFFDDF9"/>
        <bgColor rgb="FFFFDDF9"/>
      </patternFill>
    </fill>
    <fill>
      <patternFill patternType="solid">
        <fgColor rgb="FF59174B"/>
        <bgColor rgb="FF59174B"/>
      </patternFill>
    </fill>
    <fill>
      <patternFill patternType="solid">
        <fgColor rgb="FF00B0F0"/>
        <bgColor rgb="FF00B0F0"/>
      </patternFill>
    </fill>
    <fill>
      <patternFill patternType="solid">
        <fgColor rgb="FFB9EDFF"/>
        <bgColor rgb="FFB9EDFF"/>
      </patternFill>
    </fill>
    <fill>
      <patternFill patternType="solid">
        <fgColor rgb="FF85200C"/>
        <bgColor rgb="FF85200C"/>
      </patternFill>
    </fill>
    <fill>
      <patternFill patternType="solid">
        <fgColor rgb="FFFFC000"/>
        <bgColor rgb="FFFFC000"/>
      </patternFill>
    </fill>
    <fill>
      <patternFill patternType="solid">
        <fgColor rgb="FFFBEF97"/>
        <bgColor rgb="FFFBEF97"/>
      </patternFill>
    </fill>
    <fill>
      <patternFill patternType="solid">
        <fgColor rgb="FF5E5A06"/>
        <bgColor rgb="FF5E5A06"/>
      </patternFill>
    </fill>
    <fill>
      <patternFill patternType="solid">
        <fgColor rgb="FF93CDDD"/>
        <bgColor rgb="FF93CDDD"/>
      </patternFill>
    </fill>
    <fill>
      <patternFill patternType="solid">
        <fgColor rgb="FFDBEEF4"/>
        <bgColor rgb="FFDBEEF4"/>
      </patternFill>
    </fill>
    <fill>
      <patternFill patternType="solid">
        <fgColor rgb="FF205867"/>
        <bgColor rgb="FF205867"/>
      </patternFill>
    </fill>
    <fill>
      <patternFill patternType="solid">
        <fgColor rgb="FFA2C4C9"/>
        <bgColor rgb="FFA2C4C9"/>
      </patternFill>
    </fill>
    <fill>
      <patternFill patternType="solid">
        <fgColor rgb="FFB4A7D6"/>
        <bgColor rgb="FFB4A7D6"/>
      </patternFill>
    </fill>
    <fill>
      <patternFill patternType="solid">
        <fgColor rgb="FFFFFF99"/>
        <bgColor rgb="FFFFFF99"/>
      </patternFill>
    </fill>
    <fill>
      <patternFill patternType="solid">
        <fgColor rgb="FFDBE5F1"/>
        <bgColor rgb="FFDBE5F1"/>
      </patternFill>
    </fill>
    <fill>
      <patternFill patternType="solid">
        <fgColor rgb="FFE5DFEC"/>
        <bgColor rgb="FFE5DFEC"/>
      </patternFill>
    </fill>
    <fill>
      <patternFill patternType="solid">
        <fgColor rgb="FFCCC0D9"/>
        <bgColor rgb="FFCCC0D9"/>
      </patternFill>
    </fill>
    <fill>
      <patternFill patternType="solid">
        <fgColor rgb="FFF6F8AA"/>
        <bgColor rgb="FFF6F8AA"/>
      </patternFill>
    </fill>
    <fill>
      <patternFill patternType="solid">
        <fgColor rgb="FF4F81BD"/>
        <bgColor rgb="FF4F81BD"/>
      </patternFill>
    </fill>
    <fill>
      <patternFill patternType="solid">
        <fgColor rgb="FFD7E4BD"/>
        <bgColor rgb="FFD7E4BD"/>
      </patternFill>
    </fill>
    <fill>
      <patternFill patternType="solid">
        <fgColor rgb="FF8EB4E3"/>
        <bgColor rgb="FF8EB4E3"/>
      </patternFill>
    </fill>
    <fill>
      <patternFill patternType="solid">
        <fgColor rgb="FFC6D9F1"/>
        <bgColor rgb="FFC6D9F1"/>
      </patternFill>
    </fill>
    <fill>
      <patternFill patternType="solid">
        <fgColor rgb="FFF2F2F2"/>
        <bgColor rgb="FFF2F2F2"/>
      </patternFill>
    </fill>
    <fill>
      <patternFill patternType="solid">
        <fgColor rgb="FFC4BD97"/>
        <bgColor rgb="FFC4BD97"/>
      </patternFill>
    </fill>
    <fill>
      <patternFill patternType="solid">
        <fgColor rgb="FF8E3D10"/>
        <bgColor rgb="FF8E3D10"/>
      </patternFill>
    </fill>
    <fill>
      <patternFill patternType="solid">
        <fgColor rgb="FF20124D"/>
        <bgColor rgb="FF20124D"/>
      </patternFill>
    </fill>
    <fill>
      <patternFill patternType="solid">
        <fgColor rgb="FF434343"/>
        <bgColor rgb="FF434343"/>
      </patternFill>
    </fill>
    <fill>
      <patternFill patternType="solid">
        <fgColor rgb="FFFFD8C5"/>
        <bgColor rgb="FFFFD8C5"/>
      </patternFill>
    </fill>
    <fill>
      <patternFill patternType="solid">
        <fgColor rgb="FFDAEEF3"/>
        <bgColor rgb="FFDAEEF3"/>
      </patternFill>
    </fill>
    <fill>
      <patternFill patternType="solid">
        <fgColor rgb="FFF8F9FA"/>
        <bgColor rgb="FFF8F9FA"/>
      </patternFill>
    </fill>
    <fill>
      <patternFill patternType="solid">
        <fgColor rgb="FF666666"/>
        <bgColor rgb="FF666666"/>
      </patternFill>
    </fill>
    <fill>
      <patternFill patternType="solid">
        <fgColor rgb="FF7F6000"/>
        <bgColor rgb="FF7F6000"/>
      </patternFill>
    </fill>
    <fill>
      <patternFill patternType="solid">
        <fgColor rgb="FFB6DDE8"/>
        <bgColor rgb="FFB6DDE8"/>
      </patternFill>
    </fill>
    <fill>
      <patternFill patternType="solid">
        <fgColor rgb="FF92CDDC"/>
        <bgColor rgb="FF92CDDC"/>
      </patternFill>
    </fill>
    <fill>
      <patternFill patternType="solid">
        <fgColor rgb="FFFCD5B5"/>
        <bgColor rgb="FFFCD5B5"/>
      </patternFill>
    </fill>
    <fill>
      <patternFill patternType="solid">
        <fgColor rgb="FFFEF1E6"/>
        <bgColor rgb="FFFEF1E6"/>
      </patternFill>
    </fill>
    <fill>
      <patternFill patternType="solid">
        <fgColor rgb="FF595959"/>
        <bgColor rgb="FF595959"/>
      </patternFill>
    </fill>
    <fill>
      <patternFill patternType="solid">
        <fgColor rgb="FFC2D69B"/>
        <bgColor rgb="FFC2D69B"/>
      </patternFill>
    </fill>
    <fill>
      <patternFill patternType="solid">
        <fgColor rgb="FFFFD966"/>
        <bgColor rgb="FFFFD966"/>
      </patternFill>
    </fill>
    <fill>
      <patternFill patternType="solid">
        <fgColor rgb="FFB7B7B7"/>
        <bgColor rgb="FFB7B7B7"/>
      </patternFill>
    </fill>
    <fill>
      <patternFill patternType="solid">
        <fgColor rgb="FFCCCCCC"/>
        <bgColor rgb="FFCCCCCC"/>
      </patternFill>
    </fill>
    <fill>
      <patternFill patternType="solid">
        <fgColor rgb="FF999999"/>
        <bgColor rgb="FF999999"/>
      </patternFill>
    </fill>
    <fill>
      <patternFill patternType="solid">
        <fgColor rgb="FF980000"/>
        <bgColor rgb="FF980000"/>
      </patternFill>
    </fill>
    <fill>
      <patternFill patternType="solid">
        <fgColor rgb="FFFABF8F"/>
        <bgColor rgb="FFFABF8F"/>
      </patternFill>
    </fill>
  </fills>
  <borders count="92">
    <border/>
    <border>
      <left style="thin">
        <color rgb="FF000000"/>
      </left>
      <top style="thin">
        <color rgb="FF000000"/>
      </top>
      <bottom style="thin">
        <color rgb="FF000000"/>
      </bottom>
    </border>
    <border>
      <top style="thin">
        <color rgb="FF000000"/>
      </top>
      <bottom style="thin">
        <color rgb="FF000000"/>
      </bottom>
    </border>
    <border>
      <top style="thin">
        <color rgb="FF000000"/>
      </top>
    </border>
    <border>
      <right style="thin">
        <color rgb="FF000000"/>
      </right>
      <top style="thin">
        <color rgb="FF000000"/>
      </top>
      <bottom style="thin">
        <color rgb="FF000000"/>
      </bottom>
    </border>
    <border>
      <left style="thin">
        <color rgb="FF000000"/>
      </left>
      <top style="thin">
        <color rgb="FF000000"/>
      </top>
    </border>
    <border>
      <right style="thin">
        <color rgb="FF000000"/>
      </right>
      <top style="thin">
        <color rgb="FF000000"/>
      </top>
    </border>
    <border>
      <left style="medium">
        <color rgb="FF000000"/>
      </left>
      <right style="thin">
        <color rgb="FF000000"/>
      </right>
      <top style="medium">
        <color rgb="FF000000"/>
      </top>
      <bottom style="thin">
        <color rgb="FF000000"/>
      </bottom>
    </border>
    <border>
      <left style="thin">
        <color rgb="FF000000"/>
      </left>
      <right style="medium">
        <color rgb="FF000000"/>
      </right>
      <top style="medium">
        <color rgb="FF000000"/>
      </top>
    </border>
    <border>
      <left style="thin">
        <color rgb="FF000000"/>
      </left>
      <top style="thin">
        <color rgb="FFEFEFEF"/>
      </top>
      <bottom style="thin">
        <color rgb="FFEFEFEF"/>
      </bottom>
    </border>
    <border>
      <top style="thin">
        <color rgb="FFEFEFEF"/>
      </top>
      <bottom style="thin">
        <color rgb="FFEFEFEF"/>
      </bottom>
    </border>
    <border>
      <right style="thin">
        <color rgb="FF000000"/>
      </right>
      <top style="thin">
        <color rgb="FFEFEFEF"/>
      </top>
      <bottom style="thin">
        <color rgb="FFEFEFEF"/>
      </bottom>
    </border>
    <border>
      <left style="medium">
        <color rgb="FF000000"/>
      </left>
      <right style="thin">
        <color rgb="FF000000"/>
      </right>
      <top style="thin">
        <color rgb="FF000000"/>
      </top>
      <bottom style="thin">
        <color rgb="FF000000"/>
      </bottom>
    </border>
    <border>
      <left style="thin">
        <color rgb="FF000000"/>
      </left>
      <right style="medium">
        <color rgb="FF000000"/>
      </right>
      <bottom style="thin">
        <color rgb="FF000000"/>
      </bottom>
    </border>
    <border>
      <left style="thin">
        <color rgb="FF000000"/>
      </left>
      <right style="medium">
        <color rgb="FF000000"/>
      </right>
      <top style="thin">
        <color rgb="FF000000"/>
      </top>
    </border>
    <border>
      <left style="medium">
        <color rgb="FF000000"/>
      </left>
      <right style="thin">
        <color rgb="FF000000"/>
      </right>
      <top style="thin">
        <color rgb="FF000000"/>
      </top>
      <bottom style="medium">
        <color rgb="FF000000"/>
      </bottom>
    </border>
    <border>
      <left style="thin">
        <color rgb="FF000000"/>
      </left>
      <right style="medium">
        <color rgb="FF000000"/>
      </right>
      <bottom style="medium">
        <color rgb="FF000000"/>
      </bottom>
    </border>
    <border>
      <top style="thin">
        <color rgb="FFFFFFFF"/>
      </top>
      <bottom style="thin">
        <color rgb="FFFFFFFF"/>
      </bottom>
    </border>
    <border>
      <bottom style="thin">
        <color rgb="FFFFFFFF"/>
      </bottom>
    </border>
    <border>
      <left style="thin">
        <color rgb="FF000000"/>
      </left>
    </border>
    <border>
      <right style="thin">
        <color rgb="FF000000"/>
      </right>
    </border>
    <border>
      <left style="thin">
        <color rgb="FF000000"/>
      </left>
      <bottom style="thin">
        <color rgb="FF000000"/>
      </bottom>
    </border>
    <border>
      <right style="thin">
        <color rgb="FF000000"/>
      </right>
      <bottom style="thin">
        <color rgb="FF000000"/>
      </bottom>
    </border>
    <border>
      <top style="thin">
        <color rgb="FFFFFFFF"/>
      </top>
    </border>
    <border>
      <left style="thin">
        <color rgb="FF000000"/>
      </left>
      <top style="thin">
        <color rgb="FFEFEFEF"/>
      </top>
    </border>
    <border>
      <top style="thin">
        <color rgb="FFEFEFEF"/>
      </top>
    </border>
    <border>
      <right style="thin">
        <color rgb="FF000000"/>
      </right>
      <top style="thin">
        <color rgb="FFEFEFEF"/>
      </top>
    </border>
    <border>
      <bottom style="thin">
        <color rgb="FF000000"/>
      </bottom>
    </border>
    <border>
      <left style="thin">
        <color rgb="FF000000"/>
      </left>
      <top style="thin">
        <color rgb="FFEFEFEF"/>
      </top>
      <bottom style="thin">
        <color rgb="FF000000"/>
      </bottom>
    </border>
    <border>
      <top style="thin">
        <color rgb="FFEFEFEF"/>
      </top>
      <bottom style="thin">
        <color rgb="FF000000"/>
      </bottom>
    </border>
    <border>
      <right style="thin">
        <color rgb="FF000000"/>
      </right>
      <top style="thin">
        <color rgb="FFEFEFEF"/>
      </top>
      <bottom style="thin">
        <color rgb="FF000000"/>
      </bottom>
    </border>
    <border>
      <left style="dotted">
        <color rgb="FF000000"/>
      </left>
    </border>
    <border>
      <right style="dotted">
        <color rgb="FF000000"/>
      </right>
    </border>
    <border>
      <bottom style="thin">
        <color rgb="FFEFEFEF"/>
      </bottom>
    </border>
    <border>
      <left style="dotted">
        <color rgb="FF000000"/>
      </left>
      <bottom style="thin">
        <color rgb="FFEFEFEF"/>
      </bottom>
    </border>
    <border>
      <right style="dotted">
        <color rgb="FF000000"/>
      </right>
      <bottom style="thin">
        <color rgb="FFEFEFEF"/>
      </bottom>
    </border>
    <border>
      <left style="dotted">
        <color rgb="FF000000"/>
      </left>
      <top style="thin">
        <color rgb="FFEFEFEF"/>
      </top>
      <bottom style="thin">
        <color rgb="FFEFEFEF"/>
      </bottom>
    </border>
    <border>
      <right style="dotted">
        <color rgb="FF000000"/>
      </right>
      <top style="thin">
        <color rgb="FFEFEFEF"/>
      </top>
      <bottom style="thin">
        <color rgb="FFEFEFEF"/>
      </bottom>
    </border>
    <border>
      <left style="dotted">
        <color rgb="FF000000"/>
      </left>
      <top style="thin">
        <color rgb="FFEFEFEF"/>
      </top>
    </border>
    <border>
      <right style="dotted">
        <color rgb="FF000000"/>
      </right>
      <top style="thin">
        <color rgb="FFEFEFEF"/>
      </top>
    </border>
    <border>
      <left style="thin">
        <color rgb="FF000000"/>
      </left>
      <top style="thin">
        <color rgb="FFD9D9D9"/>
      </top>
    </border>
    <border>
      <right style="thin">
        <color rgb="FF000000"/>
      </right>
      <top style="thin">
        <color rgb="FFD9D9D9"/>
      </top>
    </border>
    <border>
      <left style="thin">
        <color rgb="FF000000"/>
      </left>
      <bottom style="thin">
        <color rgb="FFD9D9D9"/>
      </bottom>
    </border>
    <border>
      <right style="thin">
        <color rgb="FF000000"/>
      </right>
      <bottom style="thin">
        <color rgb="FFD9D9D9"/>
      </bottom>
    </border>
    <border>
      <left style="thin">
        <color rgb="FF000000"/>
      </left>
      <top style="thin">
        <color rgb="FF000000"/>
      </top>
      <bottom style="thin">
        <color rgb="FFF3F3F3"/>
      </bottom>
    </border>
    <border>
      <top style="thin">
        <color rgb="FF000000"/>
      </top>
      <bottom style="thin">
        <color rgb="FFF3F3F3"/>
      </bottom>
    </border>
    <border>
      <right style="thin">
        <color rgb="FF000000"/>
      </right>
      <top style="thin">
        <color rgb="FF000000"/>
      </top>
      <bottom style="thin">
        <color rgb="FFF3F3F3"/>
      </bottom>
    </border>
    <border>
      <left style="thin">
        <color rgb="FF000000"/>
      </left>
      <top style="thin">
        <color rgb="FFF3F3F3"/>
      </top>
      <bottom style="thin">
        <color rgb="FFF3F3F3"/>
      </bottom>
    </border>
    <border>
      <top style="thin">
        <color rgb="FFF3F3F3"/>
      </top>
      <bottom style="thin">
        <color rgb="FFF3F3F3"/>
      </bottom>
    </border>
    <border>
      <right style="thin">
        <color rgb="FF000000"/>
      </right>
      <top style="thin">
        <color rgb="FFF3F3F3"/>
      </top>
      <bottom style="thin">
        <color rgb="FFF3F3F3"/>
      </bottom>
    </border>
    <border>
      <left style="thin">
        <color rgb="FF000000"/>
      </left>
      <top style="thin">
        <color rgb="FFF3F3F3"/>
      </top>
      <bottom style="thin">
        <color rgb="FF000000"/>
      </bottom>
    </border>
    <border>
      <top style="thin">
        <color rgb="FFF3F3F3"/>
      </top>
      <bottom style="thin">
        <color rgb="FF000000"/>
      </bottom>
    </border>
    <border>
      <right style="thin">
        <color rgb="FF000000"/>
      </right>
      <top style="thin">
        <color rgb="FFF3F3F3"/>
      </top>
      <bottom style="thin">
        <color rgb="FF000000"/>
      </bottom>
    </border>
    <border>
      <left style="thin">
        <color rgb="FF000000"/>
      </left>
      <bottom style="thin">
        <color rgb="FFEFEFEF"/>
      </bottom>
    </border>
    <border>
      <right style="thin">
        <color rgb="FF000000"/>
      </right>
      <bottom style="thin">
        <color rgb="FFEFEFEF"/>
      </bottom>
    </border>
    <border>
      <left style="thin">
        <color rgb="FF000000"/>
      </left>
      <top style="thin">
        <color rgb="FF000000"/>
      </top>
      <bottom style="thin">
        <color rgb="FFEFEFEF"/>
      </bottom>
    </border>
    <border>
      <top style="thin">
        <color rgb="FF000000"/>
      </top>
      <bottom style="thin">
        <color rgb="FFEFEFEF"/>
      </bottom>
    </border>
    <border>
      <right style="thin">
        <color rgb="FF000000"/>
      </right>
      <top style="thin">
        <color rgb="FF000000"/>
      </top>
      <bottom style="thin">
        <color rgb="FFEFEFEF"/>
      </bottom>
    </border>
    <border>
      <left style="thin">
        <color rgb="FF000000"/>
      </left>
      <right style="thin">
        <color rgb="FF000000"/>
      </right>
      <top style="thin">
        <color rgb="FF000000"/>
      </top>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thin">
        <color rgb="FF000000"/>
      </left>
      <right/>
      <top style="thin">
        <color rgb="FF000000"/>
      </top>
      <bottom style="thin">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top style="thin">
        <color rgb="FF000000"/>
      </top>
      <bottom style="thin">
        <color rgb="FF000000"/>
      </bottom>
    </border>
    <border>
      <left style="thin">
        <color rgb="FF000000"/>
      </left>
      <right style="thin">
        <color rgb="FF000000"/>
      </right>
    </border>
    <border>
      <left style="dotted">
        <color rgb="FF000000"/>
      </left>
      <right style="dotted">
        <color rgb="FF000000"/>
      </right>
      <top style="dotted">
        <color rgb="FF000000"/>
      </top>
      <bottom style="dotted">
        <color rgb="FF000000"/>
      </bottom>
    </border>
    <border>
      <left style="thin">
        <color rgb="FF000000"/>
      </left>
      <right style="thin">
        <color rgb="FF000000"/>
      </right>
      <top style="thin">
        <color rgb="FF000000"/>
      </top>
      <bottom/>
    </border>
    <border>
      <left style="thin">
        <color rgb="FF000000"/>
      </left>
      <top style="thin">
        <color rgb="FF000000"/>
      </top>
      <bottom/>
    </border>
    <border>
      <left style="dotted">
        <color rgb="FF000000"/>
      </left>
      <top style="dotted">
        <color rgb="FF000000"/>
      </top>
    </border>
    <border>
      <right style="dotted">
        <color rgb="FF000000"/>
      </right>
      <top style="dotted">
        <color rgb="FF000000"/>
      </top>
    </border>
    <border>
      <left style="dotted">
        <color rgb="FF000000"/>
      </left>
      <bottom style="dotted">
        <color rgb="FF000000"/>
      </bottom>
    </border>
    <border>
      <right style="dotted">
        <color rgb="FF000000"/>
      </right>
      <bottom style="dotted">
        <color rgb="FF000000"/>
      </bottom>
    </border>
    <border>
      <bottom style="thin">
        <color rgb="FFA2A9B1"/>
      </bottom>
    </border>
    <border>
      <right style="thin">
        <color rgb="FFA2A9B1"/>
      </right>
    </border>
    <border>
      <right style="thin">
        <color rgb="FFA2A9B1"/>
      </right>
      <bottom style="thin">
        <color rgb="FFA2A9B1"/>
      </bottom>
    </border>
    <border>
      <left style="thin">
        <color rgb="FF000000"/>
      </left>
      <right style="thin">
        <color rgb="FF000000"/>
      </right>
      <top/>
      <bottom/>
    </border>
    <border>
      <left/>
      <right/>
      <top/>
      <bottom/>
    </border>
    <border>
      <left/>
      <right/>
      <bottom/>
    </border>
    <border>
      <left style="thin">
        <color rgb="FF000000"/>
      </left>
      <right/>
      <top style="thin">
        <color rgb="FF000000"/>
      </top>
      <bottom/>
    </border>
    <border>
      <left style="thin">
        <color rgb="FF000000"/>
      </left>
      <right/>
      <bottom style="thin">
        <color rgb="FF000000"/>
      </bottom>
    </border>
    <border>
      <left/>
      <top/>
      <bottom/>
    </border>
    <border>
      <top/>
      <bottom/>
    </border>
    <border>
      <right/>
      <top/>
      <bottom/>
    </border>
    <border>
      <left/>
      <right/>
      <top/>
      <bottom style="thin">
        <color rgb="FF000000"/>
      </bottom>
    </border>
    <border>
      <left style="thin">
        <color rgb="FFCCCCCC"/>
      </left>
      <top style="thin">
        <color rgb="FFCCCCCC"/>
      </top>
    </border>
    <border>
      <top style="thin">
        <color rgb="FFCCCCCC"/>
      </top>
    </border>
    <border>
      <left style="thin">
        <color rgb="FFCCCCCC"/>
      </left>
    </border>
    <border>
      <right style="thin">
        <color rgb="FFCCCCCC"/>
      </right>
    </border>
    <border>
      <left style="thin">
        <color rgb="FFCCCCCC"/>
      </left>
      <bottom style="thin">
        <color rgb="FFCCCCCC"/>
      </bottom>
    </border>
    <border>
      <bottom style="thin">
        <color rgb="FFCCCCCC"/>
      </bottom>
    </border>
    <border>
      <right style="thin">
        <color rgb="FFCCCCCC"/>
      </right>
      <bottom style="thin">
        <color rgb="FFCCCCCC"/>
      </bottom>
    </border>
  </borders>
  <cellStyleXfs count="1">
    <xf borderId="0" fillId="0" fontId="0" numFmtId="0" applyAlignment="1" applyFont="1"/>
  </cellStyleXfs>
  <cellXfs count="2021">
    <xf borderId="0" fillId="0" fontId="0" numFmtId="0" xfId="0" applyAlignment="1" applyFont="1">
      <alignment readingOrder="0" shrinkToFit="0" vertical="bottom" wrapText="0"/>
    </xf>
    <xf borderId="0" fillId="0" fontId="1" numFmtId="0" xfId="0" applyAlignment="1" applyFont="1">
      <alignment shrinkToFit="0" vertical="bottom" wrapText="0"/>
    </xf>
    <xf borderId="0" fillId="0" fontId="2" numFmtId="0" xfId="0" applyAlignment="1" applyFont="1">
      <alignment horizontal="center" readingOrder="0" shrinkToFit="0" textRotation="90" vertical="bottom" wrapText="0"/>
    </xf>
    <xf borderId="0" fillId="0" fontId="3" numFmtId="0" xfId="0" applyAlignment="1" applyFont="1">
      <alignment horizontal="right" readingOrder="0" textRotation="90"/>
    </xf>
    <xf borderId="0" fillId="0" fontId="4" numFmtId="0" xfId="0" applyAlignment="1" applyFont="1">
      <alignment horizontal="center" readingOrder="0" shrinkToFit="0" textRotation="90" vertical="bottom" wrapText="0"/>
    </xf>
    <xf borderId="0" fillId="0" fontId="1" numFmtId="0" xfId="0" applyAlignment="1" applyFont="1">
      <alignment horizontal="right" readingOrder="0" shrinkToFit="0" textRotation="90" vertical="bottom" wrapText="0"/>
    </xf>
    <xf borderId="0" fillId="0" fontId="1" numFmtId="0" xfId="0" applyAlignment="1" applyFont="1">
      <alignment readingOrder="0" shrinkToFit="0" vertical="bottom" wrapText="0"/>
    </xf>
    <xf borderId="0" fillId="0" fontId="4" numFmtId="0" xfId="0" applyAlignment="1" applyFont="1">
      <alignment horizontal="center" readingOrder="0" shrinkToFit="0" vertical="bottom" wrapText="0"/>
    </xf>
    <xf borderId="0" fillId="0" fontId="4" numFmtId="0" xfId="0" applyAlignment="1" applyFont="1">
      <alignment horizontal="left" readingOrder="0" shrinkToFit="0" vertical="bottom" wrapText="0"/>
    </xf>
    <xf borderId="0" fillId="0" fontId="3" numFmtId="0" xfId="0" applyAlignment="1" applyFont="1">
      <alignment horizontal="right" shrinkToFit="0" vertical="bottom" wrapText="0"/>
    </xf>
    <xf borderId="0" fillId="0" fontId="3" numFmtId="0" xfId="0" applyAlignment="1" applyFont="1">
      <alignment horizontal="right" vertical="bottom"/>
    </xf>
    <xf borderId="0" fillId="0" fontId="3" numFmtId="0" xfId="0" applyAlignment="1" applyFont="1">
      <alignment horizontal="center" vertical="bottom"/>
    </xf>
    <xf borderId="0" fillId="0" fontId="4" numFmtId="0" xfId="0" applyAlignment="1" applyFont="1">
      <alignment readingOrder="0" shrinkToFit="0" vertical="bottom" wrapText="0"/>
    </xf>
    <xf borderId="0" fillId="0" fontId="3" numFmtId="0" xfId="0" applyAlignment="1" applyFont="1">
      <alignment readingOrder="0"/>
    </xf>
    <xf borderId="0" fillId="0" fontId="3" numFmtId="0" xfId="0" applyFont="1"/>
    <xf borderId="0" fillId="0" fontId="5" numFmtId="0" xfId="0" applyAlignment="1" applyFont="1">
      <alignment vertical="bottom"/>
    </xf>
    <xf borderId="1" fillId="2" fontId="1" numFmtId="0" xfId="0" applyAlignment="1" applyBorder="1" applyFill="1" applyFont="1">
      <alignment readingOrder="0"/>
    </xf>
    <xf borderId="2" fillId="0" fontId="6" numFmtId="0" xfId="0" applyBorder="1" applyFont="1"/>
    <xf borderId="3" fillId="0" fontId="6" numFmtId="0" xfId="0" applyBorder="1" applyFont="1"/>
    <xf borderId="2" fillId="2" fontId="1" numFmtId="0" xfId="0" applyAlignment="1" applyBorder="1" applyFont="1">
      <alignment readingOrder="0"/>
    </xf>
    <xf borderId="4" fillId="0" fontId="3" numFmtId="0" xfId="0" applyAlignment="1" applyBorder="1" applyFont="1">
      <alignment readingOrder="0"/>
    </xf>
    <xf borderId="0" fillId="0" fontId="7" numFmtId="0" xfId="0" applyAlignment="1" applyFont="1">
      <alignment horizontal="left" readingOrder="0"/>
    </xf>
    <xf borderId="0" fillId="0" fontId="3" numFmtId="49" xfId="0" applyAlignment="1" applyFont="1" applyNumberFormat="1">
      <alignment horizontal="left" readingOrder="0"/>
    </xf>
    <xf borderId="0" fillId="0" fontId="8" numFmtId="0" xfId="0" applyAlignment="1" applyFont="1">
      <alignment readingOrder="0" shrinkToFit="0" vertical="bottom" wrapText="0"/>
    </xf>
    <xf borderId="0" fillId="0" fontId="3" numFmtId="0" xfId="0" applyAlignment="1" applyFont="1">
      <alignment horizontal="left" readingOrder="0"/>
    </xf>
    <xf borderId="0" fillId="0" fontId="3" numFmtId="0" xfId="0" applyAlignment="1" applyFont="1">
      <alignment readingOrder="0" vertical="bottom"/>
    </xf>
    <xf borderId="0" fillId="0" fontId="3" numFmtId="0" xfId="0" applyAlignment="1" applyFont="1">
      <alignment horizontal="right" vertical="bottom"/>
    </xf>
    <xf borderId="0" fillId="0" fontId="3" numFmtId="9" xfId="0" applyAlignment="1" applyFont="1" applyNumberFormat="1">
      <alignment horizontal="right" vertical="bottom"/>
    </xf>
    <xf borderId="0" fillId="0" fontId="9" numFmtId="0" xfId="0" applyFont="1"/>
    <xf borderId="4" fillId="0" fontId="6" numFmtId="0" xfId="0" applyBorder="1" applyFont="1"/>
    <xf borderId="0" fillId="0" fontId="1" numFmtId="0" xfId="0" applyAlignment="1" applyFont="1">
      <alignment horizontal="left" readingOrder="0" shrinkToFit="0" vertical="center" wrapText="0"/>
    </xf>
    <xf borderId="0" fillId="0" fontId="7" numFmtId="0" xfId="0" applyAlignment="1" applyFont="1">
      <alignment readingOrder="0"/>
    </xf>
    <xf borderId="0" fillId="0" fontId="2" numFmtId="0" xfId="0" applyAlignment="1" applyFont="1">
      <alignment horizontal="right" readingOrder="0"/>
    </xf>
    <xf borderId="0" fillId="0" fontId="3" numFmtId="164" xfId="0" applyAlignment="1" applyFont="1" applyNumberFormat="1">
      <alignment horizontal="left" readingOrder="0"/>
    </xf>
    <xf borderId="0" fillId="0" fontId="1" numFmtId="0" xfId="0" applyAlignment="1" applyFont="1">
      <alignment horizontal="left" readingOrder="0" shrinkToFit="0" vertical="bottom" wrapText="0"/>
    </xf>
    <xf borderId="0" fillId="0" fontId="3" numFmtId="0" xfId="0" applyAlignment="1" applyFont="1">
      <alignment horizontal="center" readingOrder="0" vertical="bottom"/>
    </xf>
    <xf borderId="0" fillId="0" fontId="3" numFmtId="20" xfId="0" applyAlignment="1" applyFont="1" applyNumberFormat="1">
      <alignment horizontal="left" readingOrder="0"/>
    </xf>
    <xf borderId="0" fillId="0" fontId="1" numFmtId="0" xfId="0" applyAlignment="1" applyFont="1">
      <alignment horizontal="center" readingOrder="0" shrinkToFit="0" vertical="center" wrapText="0"/>
    </xf>
    <xf borderId="5" fillId="3" fontId="4" numFmtId="0" xfId="0" applyAlignment="1" applyBorder="1" applyFill="1" applyFont="1">
      <alignment readingOrder="0" shrinkToFit="0" vertical="bottom" wrapText="0"/>
    </xf>
    <xf borderId="3" fillId="3" fontId="4" numFmtId="0" xfId="0" applyAlignment="1" applyBorder="1" applyFont="1">
      <alignment horizontal="right" readingOrder="0" shrinkToFit="0" vertical="bottom" wrapText="0"/>
    </xf>
    <xf borderId="3" fillId="3" fontId="1" numFmtId="0" xfId="0" applyAlignment="1" applyBorder="1" applyFont="1">
      <alignment horizontal="right" readingOrder="0" shrinkToFit="0" vertical="bottom" wrapText="0"/>
    </xf>
    <xf borderId="6" fillId="3" fontId="4" numFmtId="0" xfId="0" applyAlignment="1" applyBorder="1" applyFont="1">
      <alignment horizontal="right" readingOrder="0" shrinkToFit="0" vertical="bottom" wrapText="0"/>
    </xf>
    <xf borderId="0" fillId="0" fontId="3" numFmtId="0" xfId="0" applyAlignment="1" applyFont="1">
      <alignment horizontal="center" vertical="center"/>
    </xf>
    <xf borderId="7" fillId="4" fontId="3" numFmtId="3" xfId="0" applyAlignment="1" applyBorder="1" applyFill="1" applyFont="1" applyNumberFormat="1">
      <alignment horizontal="center" vertical="center"/>
    </xf>
    <xf borderId="8" fillId="4" fontId="3" numFmtId="0" xfId="0" applyAlignment="1" applyBorder="1" applyFont="1">
      <alignment horizontal="center" vertical="center"/>
    </xf>
    <xf borderId="9" fillId="0" fontId="1" numFmtId="0" xfId="0" applyAlignment="1" applyBorder="1" applyFont="1">
      <alignment shrinkToFit="0" vertical="bottom" wrapText="0"/>
    </xf>
    <xf borderId="10" fillId="0" fontId="1" numFmtId="0" xfId="0" applyAlignment="1" applyBorder="1" applyFont="1">
      <alignment readingOrder="0" shrinkToFit="0" vertical="bottom" wrapText="0"/>
    </xf>
    <xf borderId="11" fillId="0" fontId="4" numFmtId="0" xfId="0" applyAlignment="1" applyBorder="1" applyFont="1">
      <alignment shrinkToFit="0" vertical="bottom" wrapText="0"/>
    </xf>
    <xf borderId="12" fillId="5" fontId="3" numFmtId="3" xfId="0" applyAlignment="1" applyBorder="1" applyFill="1" applyFont="1" applyNumberFormat="1">
      <alignment horizontal="center" vertical="center"/>
    </xf>
    <xf borderId="13" fillId="0" fontId="10" numFmtId="0" xfId="0" applyBorder="1" applyFont="1"/>
    <xf borderId="12" fillId="4" fontId="1" numFmtId="0" xfId="0" applyAlignment="1" applyBorder="1" applyFont="1">
      <alignment horizontal="center" vertical="center"/>
    </xf>
    <xf borderId="14" fillId="4" fontId="3" numFmtId="0" xfId="0" applyAlignment="1" applyBorder="1" applyFont="1">
      <alignment horizontal="center" readingOrder="0" vertical="center"/>
    </xf>
    <xf borderId="0" fillId="0" fontId="3" numFmtId="0" xfId="0" applyAlignment="1" applyFont="1">
      <alignment horizontal="center" vertical="center"/>
    </xf>
    <xf borderId="15" fillId="6" fontId="3" numFmtId="0" xfId="0" applyAlignment="1" applyBorder="1" applyFill="1" applyFont="1">
      <alignment horizontal="center" readingOrder="0" vertical="center"/>
    </xf>
    <xf borderId="16" fillId="0" fontId="10" numFmtId="0" xfId="0" applyBorder="1" applyFont="1"/>
    <xf borderId="0" fillId="0" fontId="1" numFmtId="0" xfId="0" applyAlignment="1" applyFont="1">
      <alignment horizontal="right" readingOrder="0" shrinkToFit="0" vertical="bottom" wrapText="0"/>
    </xf>
    <xf borderId="17" fillId="7" fontId="1" numFmtId="0" xfId="0" applyAlignment="1" applyBorder="1" applyFill="1" applyFont="1">
      <alignment readingOrder="0" shrinkToFit="0" vertical="bottom" wrapText="0"/>
    </xf>
    <xf borderId="17" fillId="7" fontId="2" numFmtId="0" xfId="0" applyAlignment="1" applyBorder="1" applyFont="1">
      <alignment horizontal="center" readingOrder="0" shrinkToFit="0" vertical="bottom" wrapText="0"/>
    </xf>
    <xf borderId="17" fillId="7" fontId="1" numFmtId="0" xfId="0" applyAlignment="1" applyBorder="1" applyFont="1">
      <alignment horizontal="center" readingOrder="0" shrinkToFit="0" vertical="bottom" wrapText="0"/>
    </xf>
    <xf borderId="17" fillId="7" fontId="3" numFmtId="0" xfId="0" applyAlignment="1" applyBorder="1" applyFont="1">
      <alignment horizontal="center" vertical="bottom"/>
    </xf>
    <xf borderId="17" fillId="8" fontId="7" numFmtId="0" xfId="0" applyAlignment="1" applyBorder="1" applyFill="1" applyFont="1">
      <alignment horizontal="center" vertical="bottom"/>
    </xf>
    <xf borderId="5" fillId="2" fontId="1" numFmtId="0" xfId="0" applyAlignment="1" applyBorder="1" applyFont="1">
      <alignment readingOrder="0" shrinkToFit="0" vertical="bottom" wrapText="0"/>
    </xf>
    <xf borderId="6" fillId="2" fontId="1" numFmtId="0" xfId="0" applyAlignment="1" applyBorder="1" applyFont="1">
      <alignment horizontal="left" readingOrder="0" shrinkToFit="0" vertical="bottom" wrapText="0"/>
    </xf>
    <xf borderId="8" fillId="4" fontId="3" numFmtId="0" xfId="0" applyAlignment="1" applyBorder="1" applyFont="1">
      <alignment horizontal="center" vertical="center"/>
    </xf>
    <xf borderId="18" fillId="7" fontId="3" numFmtId="0" xfId="0" applyAlignment="1" applyBorder="1" applyFont="1">
      <alignment horizontal="center" vertical="bottom"/>
    </xf>
    <xf borderId="18" fillId="8" fontId="7" numFmtId="0" xfId="0" applyAlignment="1" applyBorder="1" applyFont="1">
      <alignment horizontal="center" vertical="bottom"/>
    </xf>
    <xf borderId="19" fillId="9" fontId="1" numFmtId="0" xfId="0" applyAlignment="1" applyBorder="1" applyFill="1" applyFont="1">
      <alignment readingOrder="0" shrinkToFit="0" vertical="bottom" wrapText="0"/>
    </xf>
    <xf borderId="20" fillId="9" fontId="1" numFmtId="0" xfId="0" applyAlignment="1" applyBorder="1" applyFont="1">
      <alignment horizontal="left" readingOrder="0" shrinkToFit="0" vertical="bottom" wrapText="0"/>
    </xf>
    <xf borderId="21" fillId="2" fontId="1" numFmtId="0" xfId="0" applyAlignment="1" applyBorder="1" applyFont="1">
      <alignment readingOrder="0" shrinkToFit="0" vertical="bottom" wrapText="0"/>
    </xf>
    <xf borderId="22" fillId="2" fontId="1" numFmtId="9" xfId="0" applyAlignment="1" applyBorder="1" applyFont="1" applyNumberFormat="1">
      <alignment horizontal="left" shrinkToFit="0" vertical="bottom" wrapText="0"/>
    </xf>
    <xf borderId="12" fillId="4" fontId="3" numFmtId="0" xfId="0" applyAlignment="1" applyBorder="1" applyFont="1">
      <alignment horizontal="center" vertical="center"/>
    </xf>
    <xf borderId="12" fillId="4" fontId="3" numFmtId="0" xfId="0" applyAlignment="1" applyBorder="1" applyFont="1">
      <alignment horizontal="center" vertical="center"/>
    </xf>
    <xf borderId="5" fillId="2" fontId="11" numFmtId="0" xfId="0" applyAlignment="1" applyBorder="1" applyFont="1">
      <alignment readingOrder="0"/>
    </xf>
    <xf borderId="6" fillId="0" fontId="3" numFmtId="0" xfId="0" applyBorder="1" applyFont="1"/>
    <xf borderId="0" fillId="10" fontId="3" numFmtId="0" xfId="0" applyAlignment="1" applyFill="1" applyFont="1">
      <alignment vertical="bottom"/>
    </xf>
    <xf borderId="17" fillId="10" fontId="1" numFmtId="0" xfId="0" applyAlignment="1" applyBorder="1" applyFont="1">
      <alignment readingOrder="0" shrinkToFit="0" vertical="bottom" wrapText="0"/>
    </xf>
    <xf borderId="17" fillId="10" fontId="2" numFmtId="0" xfId="0" applyAlignment="1" applyBorder="1" applyFont="1">
      <alignment horizontal="center" readingOrder="0" shrinkToFit="0" vertical="bottom" wrapText="0"/>
    </xf>
    <xf borderId="17" fillId="10" fontId="1" numFmtId="0" xfId="0" applyAlignment="1" applyBorder="1" applyFont="1">
      <alignment horizontal="center" readingOrder="0" shrinkToFit="0" vertical="bottom" wrapText="0"/>
    </xf>
    <xf borderId="17" fillId="11" fontId="7" numFmtId="0" xfId="0" applyAlignment="1" applyBorder="1" applyFill="1" applyFont="1">
      <alignment horizontal="center" vertical="bottom"/>
    </xf>
    <xf borderId="19" fillId="0" fontId="1" numFmtId="0" xfId="0" applyAlignment="1" applyBorder="1" applyFont="1">
      <alignment readingOrder="0" shrinkToFit="0" vertical="bottom" wrapText="0"/>
    </xf>
    <xf borderId="20" fillId="0" fontId="1" numFmtId="0" xfId="0" applyAlignment="1" applyBorder="1" applyFont="1">
      <alignment horizontal="right" shrinkToFit="0" vertical="bottom" wrapText="0"/>
    </xf>
    <xf borderId="23" fillId="10" fontId="3" numFmtId="0" xfId="0" applyAlignment="1" applyBorder="1" applyFont="1">
      <alignment vertical="bottom"/>
    </xf>
    <xf borderId="18" fillId="11" fontId="7" numFmtId="0" xfId="0" applyAlignment="1" applyBorder="1" applyFont="1">
      <alignment horizontal="center" vertical="bottom"/>
    </xf>
    <xf borderId="19" fillId="0" fontId="3" numFmtId="0" xfId="0" applyAlignment="1" applyBorder="1" applyFont="1">
      <alignment readingOrder="0"/>
    </xf>
    <xf borderId="20" fillId="0" fontId="3" numFmtId="0" xfId="0" applyBorder="1" applyFont="1"/>
    <xf borderId="11" fillId="0" fontId="4" numFmtId="0" xfId="0" applyAlignment="1" applyBorder="1" applyFont="1">
      <alignment horizontal="right" shrinkToFit="0" vertical="bottom" wrapText="0"/>
    </xf>
    <xf borderId="0" fillId="0" fontId="3" numFmtId="0" xfId="0" applyAlignment="1" applyFont="1">
      <alignment horizontal="center" readingOrder="0" vertical="top"/>
    </xf>
    <xf borderId="20" fillId="0" fontId="3" numFmtId="9" xfId="0" applyBorder="1" applyFont="1" applyNumberFormat="1"/>
    <xf borderId="0" fillId="0" fontId="12" numFmtId="0" xfId="0" applyAlignment="1" applyFont="1">
      <alignment horizontal="center" readingOrder="0" shrinkToFit="0" vertical="bottom" wrapText="0"/>
    </xf>
    <xf borderId="0" fillId="0" fontId="13" numFmtId="0" xfId="0" applyAlignment="1" applyFont="1">
      <alignment horizontal="center" readingOrder="0" shrinkToFit="0" vertical="bottom" wrapText="0"/>
    </xf>
    <xf borderId="21" fillId="0" fontId="3" numFmtId="0" xfId="0" applyAlignment="1" applyBorder="1" applyFont="1">
      <alignment readingOrder="0"/>
    </xf>
    <xf borderId="22" fillId="0" fontId="3" numFmtId="0" xfId="0" applyAlignment="1" applyBorder="1" applyFont="1">
      <alignment horizontal="right"/>
    </xf>
    <xf borderId="1" fillId="9" fontId="7" numFmtId="0" xfId="0" applyAlignment="1" applyBorder="1" applyFont="1">
      <alignment readingOrder="0"/>
    </xf>
    <xf borderId="2" fillId="9" fontId="14" numFmtId="0" xfId="0" applyBorder="1" applyFont="1"/>
    <xf borderId="2" fillId="9" fontId="7" numFmtId="0" xfId="0" applyBorder="1" applyFont="1"/>
    <xf borderId="6" fillId="9" fontId="7" numFmtId="0" xfId="0" applyBorder="1" applyFont="1"/>
    <xf borderId="19" fillId="0" fontId="15" numFmtId="0" xfId="0" applyAlignment="1" applyBorder="1" applyFont="1">
      <alignment readingOrder="0"/>
    </xf>
    <xf borderId="0" fillId="0" fontId="3" numFmtId="0" xfId="0" applyAlignment="1" applyFont="1">
      <alignment horizontal="center" readingOrder="0"/>
    </xf>
    <xf borderId="0" fillId="0" fontId="15" numFmtId="0" xfId="0" applyAlignment="1" applyFont="1">
      <alignment readingOrder="0"/>
    </xf>
    <xf borderId="4" fillId="0" fontId="3" numFmtId="0" xfId="0" applyAlignment="1" applyBorder="1" applyFont="1">
      <alignment horizontal="center" readingOrder="0"/>
    </xf>
    <xf borderId="5" fillId="12" fontId="16" numFmtId="0" xfId="0" applyAlignment="1" applyBorder="1" applyFill="1" applyFont="1">
      <alignment readingOrder="0" shrinkToFit="0" vertical="bottom" wrapText="0"/>
    </xf>
    <xf borderId="6" fillId="12" fontId="16" numFmtId="0" xfId="0" applyAlignment="1" applyBorder="1" applyFont="1">
      <alignment horizontal="right" readingOrder="0" shrinkToFit="0" vertical="bottom" wrapText="0"/>
    </xf>
    <xf borderId="5" fillId="13" fontId="16" numFmtId="0" xfId="0" applyAlignment="1" applyBorder="1" applyFill="1" applyFont="1">
      <alignment readingOrder="0" shrinkToFit="0" vertical="bottom" wrapText="0"/>
    </xf>
    <xf borderId="6" fillId="13" fontId="16" numFmtId="0" xfId="0" applyAlignment="1" applyBorder="1" applyFont="1">
      <alignment horizontal="right" readingOrder="0" shrinkToFit="0" vertical="bottom" wrapText="0"/>
    </xf>
    <xf borderId="5" fillId="14" fontId="7" numFmtId="0" xfId="0" applyAlignment="1" applyBorder="1" applyFill="1" applyFont="1">
      <alignment readingOrder="0"/>
    </xf>
    <xf borderId="3" fillId="14" fontId="14" numFmtId="0" xfId="0" applyBorder="1" applyFont="1"/>
    <xf borderId="3" fillId="14" fontId="7" numFmtId="0" xfId="0" applyBorder="1" applyFont="1"/>
    <xf borderId="4" fillId="14" fontId="7" numFmtId="0" xfId="0" applyBorder="1" applyFont="1"/>
    <xf borderId="19" fillId="15" fontId="17" numFmtId="0" xfId="0" applyAlignment="1" applyBorder="1" applyFill="1" applyFont="1">
      <alignment readingOrder="0"/>
    </xf>
    <xf borderId="20" fillId="15" fontId="17" numFmtId="0" xfId="0" applyBorder="1" applyFont="1"/>
    <xf borderId="19" fillId="6" fontId="17" numFmtId="0" xfId="0" applyAlignment="1" applyBorder="1" applyFont="1">
      <alignment readingOrder="0"/>
    </xf>
    <xf borderId="20" fillId="6" fontId="17" numFmtId="0" xfId="0" applyBorder="1" applyFont="1"/>
    <xf borderId="5" fillId="0" fontId="3" numFmtId="0" xfId="0" applyBorder="1" applyFont="1"/>
    <xf borderId="3" fillId="0" fontId="3" numFmtId="0" xfId="0" applyBorder="1" applyFont="1"/>
    <xf borderId="19" fillId="0" fontId="3" numFmtId="0" xfId="0" applyBorder="1" applyFont="1"/>
    <xf borderId="0" fillId="0" fontId="1" numFmtId="0" xfId="0" applyAlignment="1" applyFont="1">
      <alignment horizontal="left" shrinkToFit="0" vertical="bottom" wrapText="0"/>
    </xf>
    <xf borderId="10" fillId="4" fontId="1" numFmtId="0" xfId="0" applyAlignment="1" applyBorder="1" applyFont="1">
      <alignment readingOrder="0" shrinkToFit="0" vertical="bottom" wrapText="0"/>
    </xf>
    <xf borderId="0" fillId="0" fontId="13" numFmtId="0" xfId="0" applyAlignment="1" applyFont="1">
      <alignment horizontal="left" shrinkToFit="0" vertical="bottom" wrapText="0"/>
    </xf>
    <xf borderId="0" fillId="0" fontId="18" numFmtId="0" xfId="0" applyAlignment="1" applyFont="1">
      <alignment horizontal="left" readingOrder="0" shrinkToFit="0" vertical="bottom" wrapText="0"/>
    </xf>
    <xf borderId="20" fillId="15" fontId="17" numFmtId="0" xfId="0" applyAlignment="1" applyBorder="1" applyFont="1">
      <alignment readingOrder="0"/>
    </xf>
    <xf borderId="21" fillId="6" fontId="17" numFmtId="0" xfId="0" applyAlignment="1" applyBorder="1" applyFont="1">
      <alignment readingOrder="0"/>
    </xf>
    <xf borderId="22" fillId="6" fontId="17" numFmtId="0" xfId="0" applyAlignment="1" applyBorder="1" applyFont="1">
      <alignment readingOrder="0"/>
    </xf>
    <xf borderId="1" fillId="16" fontId="7" numFmtId="0" xfId="0" applyAlignment="1" applyBorder="1" applyFill="1" applyFont="1">
      <alignment readingOrder="0"/>
    </xf>
    <xf borderId="2" fillId="16" fontId="6" numFmtId="0" xfId="0" applyBorder="1" applyFont="1"/>
    <xf borderId="6" fillId="16" fontId="6" numFmtId="0" xfId="0" applyBorder="1" applyFont="1"/>
    <xf borderId="21" fillId="12" fontId="16" numFmtId="0" xfId="0" applyAlignment="1" applyBorder="1" applyFont="1">
      <alignment readingOrder="0" shrinkToFit="0" vertical="bottom" wrapText="0"/>
    </xf>
    <xf borderId="22" fillId="12" fontId="16" numFmtId="0" xfId="0" applyAlignment="1" applyBorder="1" applyFont="1">
      <alignment horizontal="right" readingOrder="0" shrinkToFit="0" vertical="bottom" wrapText="0"/>
    </xf>
    <xf borderId="1" fillId="0" fontId="3" numFmtId="0" xfId="0" applyAlignment="1" applyBorder="1" applyFont="1">
      <alignment readingOrder="0"/>
    </xf>
    <xf borderId="5" fillId="0" fontId="3" numFmtId="0" xfId="0" applyAlignment="1" applyBorder="1" applyFont="1">
      <alignment readingOrder="0"/>
    </xf>
    <xf borderId="3" fillId="0" fontId="3" numFmtId="0" xfId="0" applyAlignment="1" applyBorder="1" applyFont="1">
      <alignment readingOrder="0"/>
    </xf>
    <xf borderId="3" fillId="0" fontId="3" numFmtId="0" xfId="0" applyAlignment="1" applyBorder="1" applyFont="1">
      <alignment horizontal="center" readingOrder="0"/>
    </xf>
    <xf borderId="4" fillId="0" fontId="3" numFmtId="0" xfId="0" applyBorder="1" applyFont="1"/>
    <xf borderId="3" fillId="0" fontId="3" numFmtId="9" xfId="0" applyAlignment="1" applyBorder="1" applyFont="1" applyNumberFormat="1">
      <alignment horizontal="center" readingOrder="0"/>
    </xf>
    <xf borderId="5" fillId="6" fontId="4" numFmtId="0" xfId="0" applyAlignment="1" applyBorder="1" applyFont="1">
      <alignment readingOrder="0" shrinkToFit="0" vertical="bottom" wrapText="0"/>
    </xf>
    <xf borderId="6" fillId="6" fontId="1" numFmtId="0" xfId="0" applyAlignment="1" applyBorder="1" applyFont="1">
      <alignment horizontal="center" readingOrder="0" shrinkToFit="0" vertical="bottom" wrapText="0"/>
    </xf>
    <xf borderId="0" fillId="0" fontId="3" numFmtId="9" xfId="0" applyAlignment="1" applyFont="1" applyNumberFormat="1">
      <alignment horizontal="center" readingOrder="0"/>
    </xf>
    <xf borderId="0" fillId="0" fontId="19" numFmtId="0" xfId="0" applyAlignment="1" applyFont="1">
      <alignment horizontal="right" readingOrder="0" vertical="bottom"/>
    </xf>
    <xf borderId="5" fillId="11" fontId="4" numFmtId="0" xfId="0" applyAlignment="1" applyBorder="1" applyFont="1">
      <alignment readingOrder="0" shrinkToFit="0" vertical="center" wrapText="0"/>
    </xf>
    <xf borderId="6" fillId="11" fontId="9" numFmtId="0" xfId="0" applyAlignment="1" applyBorder="1" applyFont="1">
      <alignment vertical="center"/>
    </xf>
    <xf borderId="19" fillId="0" fontId="1" numFmtId="0" xfId="0" applyAlignment="1" applyBorder="1" applyFont="1">
      <alignment horizontal="left" readingOrder="0" shrinkToFit="0" wrapText="0"/>
    </xf>
    <xf borderId="20" fillId="0" fontId="1" numFmtId="0" xfId="0" applyAlignment="1" applyBorder="1" applyFont="1">
      <alignment horizontal="left" readingOrder="0" shrinkToFit="0" wrapText="0"/>
    </xf>
    <xf borderId="20" fillId="0" fontId="6" numFmtId="0" xfId="0" applyBorder="1" applyFont="1"/>
    <xf borderId="0" fillId="0" fontId="19" numFmtId="0" xfId="0" applyAlignment="1" applyFont="1">
      <alignment readingOrder="0" vertical="bottom"/>
    </xf>
    <xf borderId="19" fillId="0" fontId="2" numFmtId="0" xfId="0" applyAlignment="1" applyBorder="1" applyFont="1">
      <alignment readingOrder="0"/>
    </xf>
    <xf borderId="20" fillId="0" fontId="1" numFmtId="0" xfId="0" applyAlignment="1" applyBorder="1" applyFont="1">
      <alignment horizontal="center" readingOrder="0" shrinkToFit="0" vertical="bottom" wrapText="0"/>
    </xf>
    <xf borderId="0" fillId="0" fontId="3" numFmtId="0" xfId="0" applyAlignment="1" applyFont="1">
      <alignment horizontal="center"/>
    </xf>
    <xf borderId="20" fillId="0" fontId="3" numFmtId="0" xfId="0" applyAlignment="1" applyBorder="1" applyFont="1">
      <alignment horizontal="center"/>
    </xf>
    <xf borderId="0" fillId="0" fontId="19" numFmtId="0" xfId="0" applyAlignment="1" applyFont="1">
      <alignment readingOrder="0" shrinkToFit="0" vertical="bottom" wrapText="0"/>
    </xf>
    <xf borderId="20" fillId="0" fontId="3" numFmtId="0" xfId="0" applyAlignment="1" applyBorder="1" applyFont="1">
      <alignment horizontal="center" readingOrder="0"/>
    </xf>
    <xf borderId="5" fillId="0" fontId="1" numFmtId="0" xfId="0" applyAlignment="1" applyBorder="1" applyFont="1">
      <alignment horizontal="left" readingOrder="0" shrinkToFit="0" wrapText="0"/>
    </xf>
    <xf borderId="6" fillId="0" fontId="1" numFmtId="0" xfId="0" applyAlignment="1" applyBorder="1" applyFont="1">
      <alignment horizontal="left" readingOrder="0" shrinkToFit="0" wrapText="0"/>
    </xf>
    <xf borderId="24" fillId="0" fontId="1" numFmtId="0" xfId="0" applyAlignment="1" applyBorder="1" applyFont="1">
      <alignment shrinkToFit="0" vertical="bottom" wrapText="0"/>
    </xf>
    <xf borderId="25" fillId="0" fontId="1" numFmtId="0" xfId="0" applyAlignment="1" applyBorder="1" applyFont="1">
      <alignment readingOrder="0" shrinkToFit="0" vertical="bottom" wrapText="0"/>
    </xf>
    <xf borderId="26" fillId="0" fontId="4" numFmtId="0" xfId="0" applyAlignment="1" applyBorder="1" applyFont="1">
      <alignment shrinkToFit="0" vertical="bottom" wrapText="0"/>
    </xf>
    <xf borderId="21" fillId="0" fontId="3" numFmtId="0" xfId="0" applyBorder="1" applyFont="1"/>
    <xf borderId="27" fillId="0" fontId="3" numFmtId="0" xfId="0" applyBorder="1" applyFont="1"/>
    <xf borderId="22" fillId="0" fontId="3" numFmtId="0" xfId="0" applyBorder="1" applyFont="1"/>
    <xf borderId="20" fillId="0" fontId="3" numFmtId="0" xfId="0" applyAlignment="1" applyBorder="1" applyFont="1">
      <alignment readingOrder="0"/>
    </xf>
    <xf borderId="21" fillId="0" fontId="1" numFmtId="0" xfId="0" applyAlignment="1" applyBorder="1" applyFont="1">
      <alignment horizontal="left" readingOrder="0" shrinkToFit="0" wrapText="0"/>
    </xf>
    <xf borderId="22" fillId="0" fontId="1" numFmtId="0" xfId="0" applyAlignment="1" applyBorder="1" applyFont="1">
      <alignment horizontal="left" readingOrder="0" shrinkToFit="0" wrapText="0"/>
    </xf>
    <xf borderId="28" fillId="0" fontId="1" numFmtId="0" xfId="0" applyAlignment="1" applyBorder="1" applyFont="1">
      <alignment shrinkToFit="0" vertical="bottom" wrapText="0"/>
    </xf>
    <xf borderId="29" fillId="0" fontId="1" numFmtId="0" xfId="0" applyAlignment="1" applyBorder="1" applyFont="1">
      <alignment readingOrder="0" shrinkToFit="0" vertical="bottom" wrapText="0"/>
    </xf>
    <xf borderId="29" fillId="4" fontId="1" numFmtId="0" xfId="0" applyAlignment="1" applyBorder="1" applyFont="1">
      <alignment readingOrder="0" shrinkToFit="0" vertical="bottom" wrapText="0"/>
    </xf>
    <xf borderId="30" fillId="0" fontId="4" numFmtId="0" xfId="0" applyAlignment="1" applyBorder="1" applyFont="1">
      <alignment shrinkToFit="0" vertical="bottom" wrapText="0"/>
    </xf>
    <xf borderId="19" fillId="4" fontId="4" numFmtId="0" xfId="0" applyAlignment="1" applyBorder="1" applyFont="1">
      <alignment readingOrder="0" shrinkToFit="0" vertical="bottom" wrapText="0"/>
    </xf>
    <xf borderId="20" fillId="4" fontId="4" numFmtId="4" xfId="0" applyAlignment="1" applyBorder="1" applyFont="1" applyNumberFormat="1">
      <alignment horizontal="center" shrinkToFit="0" vertical="bottom" wrapText="0"/>
    </xf>
    <xf borderId="0" fillId="0" fontId="1" numFmtId="0" xfId="0" applyAlignment="1" applyFont="1">
      <alignment horizontal="left" readingOrder="0" shrinkToFit="0" wrapText="0"/>
    </xf>
    <xf borderId="20" fillId="0" fontId="1" numFmtId="0" xfId="0" applyAlignment="1" applyBorder="1" applyFont="1">
      <alignment horizontal="left" shrinkToFit="0" vertical="bottom" wrapText="0"/>
    </xf>
    <xf borderId="22" fillId="0" fontId="1" numFmtId="0" xfId="0" applyAlignment="1" applyBorder="1" applyFont="1">
      <alignment horizontal="left" readingOrder="0" shrinkToFit="0" vertical="bottom" wrapText="0"/>
    </xf>
    <xf borderId="1" fillId="17" fontId="4" numFmtId="0" xfId="0" applyAlignment="1" applyBorder="1" applyFill="1" applyFont="1">
      <alignment readingOrder="0" shrinkToFit="0" vertical="bottom" wrapText="0"/>
    </xf>
    <xf borderId="2" fillId="17" fontId="6" numFmtId="0" xfId="0" applyBorder="1" applyFont="1"/>
    <xf borderId="2" fillId="17" fontId="3" numFmtId="0" xfId="0" applyBorder="1" applyFont="1"/>
    <xf borderId="4" fillId="17" fontId="7" numFmtId="0" xfId="0" applyAlignment="1" applyBorder="1" applyFont="1">
      <alignment horizontal="right"/>
    </xf>
    <xf borderId="20" fillId="0" fontId="1" numFmtId="9" xfId="0" applyAlignment="1" applyBorder="1" applyFont="1" applyNumberFormat="1">
      <alignment horizontal="center" readingOrder="0" shrinkToFit="0" vertical="bottom" wrapText="0"/>
    </xf>
    <xf borderId="20" fillId="0" fontId="1" numFmtId="0" xfId="0" applyAlignment="1" applyBorder="1" applyFont="1">
      <alignment horizontal="left" readingOrder="0" shrinkToFit="0" vertical="bottom" wrapText="0"/>
    </xf>
    <xf borderId="5" fillId="0" fontId="1" numFmtId="0" xfId="0" applyAlignment="1" applyBorder="1" applyFont="1">
      <alignment readingOrder="0" shrinkToFit="0" vertical="bottom" wrapText="0"/>
    </xf>
    <xf borderId="6" fillId="0" fontId="3" numFmtId="0" xfId="0" applyAlignment="1" applyBorder="1" applyFont="1">
      <alignment horizontal="right" readingOrder="0"/>
    </xf>
    <xf borderId="19" fillId="0" fontId="1" numFmtId="0" xfId="0" applyAlignment="1" applyBorder="1" applyFont="1">
      <alignment readingOrder="0" shrinkToFit="0" vertical="bottom" wrapText="0"/>
    </xf>
    <xf borderId="19" fillId="18" fontId="1" numFmtId="0" xfId="0" applyAlignment="1" applyBorder="1" applyFill="1" applyFont="1">
      <alignment horizontal="left" readingOrder="0" shrinkToFit="0" wrapText="0"/>
    </xf>
    <xf borderId="20" fillId="18" fontId="1" numFmtId="0" xfId="0" applyAlignment="1" applyBorder="1" applyFont="1">
      <alignment horizontal="left" readingOrder="0" shrinkToFit="0" vertical="bottom" wrapText="0"/>
    </xf>
    <xf borderId="0" fillId="0" fontId="1" numFmtId="0" xfId="0" applyAlignment="1" applyFont="1">
      <alignment horizontal="center" readingOrder="0" shrinkToFit="0" vertical="bottom" wrapText="0"/>
    </xf>
    <xf borderId="0" fillId="0" fontId="7" numFmtId="0" xfId="0" applyAlignment="1" applyFont="1">
      <alignment horizontal="center" readingOrder="0"/>
    </xf>
    <xf borderId="31" fillId="0" fontId="3" numFmtId="0" xfId="0" applyAlignment="1" applyBorder="1" applyFont="1">
      <alignment horizontal="center" readingOrder="0"/>
    </xf>
    <xf borderId="32" fillId="0" fontId="3" numFmtId="0" xfId="0" applyAlignment="1" applyBorder="1" applyFont="1">
      <alignment horizontal="center" readingOrder="0"/>
    </xf>
    <xf borderId="33" fillId="0" fontId="3" numFmtId="0" xfId="0" applyAlignment="1" applyBorder="1" applyFont="1">
      <alignment horizontal="left" readingOrder="0"/>
    </xf>
    <xf borderId="33" fillId="0" fontId="1" numFmtId="0" xfId="0" applyAlignment="1" applyBorder="1" applyFont="1">
      <alignment readingOrder="0" shrinkToFit="0" vertical="bottom" wrapText="0"/>
    </xf>
    <xf borderId="33" fillId="0" fontId="1" numFmtId="0" xfId="0" applyAlignment="1" applyBorder="1" applyFont="1">
      <alignment horizontal="center" readingOrder="0" shrinkToFit="0" vertical="bottom" wrapText="0"/>
    </xf>
    <xf borderId="33" fillId="0" fontId="1" numFmtId="0" xfId="0" applyAlignment="1" applyBorder="1" applyFont="1">
      <alignment horizontal="center" shrinkToFit="0" vertical="bottom" wrapText="0"/>
    </xf>
    <xf borderId="33" fillId="0" fontId="3" numFmtId="0" xfId="0" applyAlignment="1" applyBorder="1" applyFont="1">
      <alignment horizontal="center"/>
    </xf>
    <xf borderId="33" fillId="0" fontId="3" numFmtId="0" xfId="0" applyAlignment="1" applyBorder="1" applyFont="1">
      <alignment horizontal="center" readingOrder="0" vertical="center"/>
    </xf>
    <xf borderId="33" fillId="0" fontId="3" numFmtId="0" xfId="0" applyAlignment="1" applyBorder="1" applyFont="1">
      <alignment horizontal="center" readingOrder="0"/>
    </xf>
    <xf borderId="33" fillId="0" fontId="3" numFmtId="9" xfId="0" applyAlignment="1" applyBorder="1" applyFont="1" applyNumberFormat="1">
      <alignment horizontal="center"/>
    </xf>
    <xf borderId="33" fillId="0" fontId="3" numFmtId="0" xfId="0" applyAlignment="1" applyBorder="1" applyFont="1">
      <alignment horizontal="center" vertical="center"/>
    </xf>
    <xf borderId="33" fillId="0" fontId="3" numFmtId="0" xfId="0" applyBorder="1" applyFont="1"/>
    <xf borderId="34" fillId="0" fontId="3" numFmtId="0" xfId="0" applyAlignment="1" applyBorder="1" applyFont="1">
      <alignment horizontal="center" readingOrder="0"/>
    </xf>
    <xf borderId="35" fillId="0" fontId="3" numFmtId="0" xfId="0" applyAlignment="1" applyBorder="1" applyFont="1">
      <alignment horizontal="center" readingOrder="0"/>
    </xf>
    <xf borderId="1" fillId="14" fontId="7" numFmtId="0" xfId="0" applyAlignment="1" applyBorder="1" applyFont="1">
      <alignment readingOrder="0"/>
    </xf>
    <xf borderId="2" fillId="14" fontId="14" numFmtId="0" xfId="0" applyBorder="1" applyFont="1"/>
    <xf borderId="3" fillId="14" fontId="7" numFmtId="0" xfId="0" applyAlignment="1" applyBorder="1" applyFont="1">
      <alignment horizontal="center" readingOrder="0"/>
    </xf>
    <xf borderId="3" fillId="0" fontId="10" numFmtId="0" xfId="0" applyBorder="1" applyFont="1"/>
    <xf borderId="6" fillId="14" fontId="7" numFmtId="0" xfId="0" applyAlignment="1" applyBorder="1" applyFont="1">
      <alignment horizontal="center" readingOrder="0"/>
    </xf>
    <xf borderId="10" fillId="0" fontId="3" numFmtId="0" xfId="0" applyAlignment="1" applyBorder="1" applyFont="1">
      <alignment horizontal="left" readingOrder="0"/>
    </xf>
    <xf borderId="10" fillId="0" fontId="1" numFmtId="0" xfId="0" applyAlignment="1" applyBorder="1" applyFont="1">
      <alignment horizontal="center" readingOrder="0" shrinkToFit="0" vertical="bottom" wrapText="0"/>
    </xf>
    <xf borderId="10" fillId="0" fontId="1" numFmtId="0" xfId="0" applyAlignment="1" applyBorder="1" applyFont="1">
      <alignment horizontal="center" shrinkToFit="0" vertical="bottom" wrapText="0"/>
    </xf>
    <xf borderId="10" fillId="0" fontId="3" numFmtId="0" xfId="0" applyAlignment="1" applyBorder="1" applyFont="1">
      <alignment horizontal="center"/>
    </xf>
    <xf borderId="10" fillId="0" fontId="3" numFmtId="0" xfId="0" applyAlignment="1" applyBorder="1" applyFont="1">
      <alignment horizontal="center" vertical="center"/>
    </xf>
    <xf borderId="10" fillId="0" fontId="3" numFmtId="0" xfId="0" applyAlignment="1" applyBorder="1" applyFont="1">
      <alignment horizontal="center" readingOrder="0"/>
    </xf>
    <xf borderId="10" fillId="0" fontId="3" numFmtId="9" xfId="0" applyAlignment="1" applyBorder="1" applyFont="1" applyNumberFormat="1">
      <alignment horizontal="center"/>
    </xf>
    <xf borderId="10" fillId="0" fontId="3" numFmtId="0" xfId="0" applyAlignment="1" applyBorder="1" applyFont="1">
      <alignment horizontal="center" readingOrder="0" vertical="center"/>
    </xf>
    <xf borderId="10" fillId="0" fontId="3" numFmtId="0" xfId="0" applyBorder="1" applyFont="1"/>
    <xf borderId="36" fillId="0" fontId="3" numFmtId="0" xfId="0" applyAlignment="1" applyBorder="1" applyFont="1">
      <alignment horizontal="center" readingOrder="0"/>
    </xf>
    <xf borderId="37" fillId="0" fontId="3" numFmtId="0" xfId="0" applyAlignment="1" applyBorder="1" applyFont="1">
      <alignment horizontal="center" readingOrder="0"/>
    </xf>
    <xf borderId="6" fillId="0" fontId="1" numFmtId="0" xfId="0" applyAlignment="1" applyBorder="1" applyFont="1">
      <alignment horizontal="center" readingOrder="0" shrinkToFit="0" vertical="bottom" wrapText="0"/>
    </xf>
    <xf borderId="6" fillId="0" fontId="3" numFmtId="0" xfId="0" applyAlignment="1" applyBorder="1" applyFont="1">
      <alignment horizontal="center" readingOrder="0"/>
    </xf>
    <xf borderId="21" fillId="0" fontId="1" numFmtId="0" xfId="0" applyAlignment="1" applyBorder="1" applyFont="1">
      <alignment readingOrder="0" shrinkToFit="0" vertical="bottom" wrapText="0"/>
    </xf>
    <xf borderId="22" fillId="0" fontId="1" numFmtId="0" xfId="0" applyAlignment="1" applyBorder="1" applyFont="1">
      <alignment horizontal="center" readingOrder="0" shrinkToFit="0" vertical="bottom" wrapText="0"/>
    </xf>
    <xf borderId="20" fillId="0" fontId="1" numFmtId="0" xfId="0" applyAlignment="1" applyBorder="1" applyFont="1">
      <alignment horizontal="center" readingOrder="0" shrinkToFit="0" vertical="center" wrapText="1"/>
    </xf>
    <xf borderId="27" fillId="0" fontId="10" numFmtId="0" xfId="0" applyBorder="1" applyFont="1"/>
    <xf borderId="22" fillId="0" fontId="3" numFmtId="0" xfId="0" applyAlignment="1" applyBorder="1" applyFont="1">
      <alignment horizontal="center"/>
    </xf>
    <xf borderId="27" fillId="14" fontId="7" numFmtId="0" xfId="0" applyBorder="1" applyFont="1"/>
    <xf borderId="22" fillId="14" fontId="7" numFmtId="0" xfId="0" applyAlignment="1" applyBorder="1" applyFont="1">
      <alignment horizontal="right"/>
    </xf>
    <xf borderId="21" fillId="18" fontId="4" numFmtId="0" xfId="0" applyAlignment="1" applyBorder="1" applyFont="1">
      <alignment readingOrder="0" shrinkToFit="0" vertical="center" wrapText="0"/>
    </xf>
    <xf borderId="22" fillId="18" fontId="4" numFmtId="0" xfId="0" applyAlignment="1" applyBorder="1" applyFont="1">
      <alignment horizontal="center" readingOrder="0" shrinkToFit="0" vertical="center" wrapText="0"/>
    </xf>
    <xf borderId="1" fillId="0" fontId="1" numFmtId="0" xfId="0" applyAlignment="1" applyBorder="1" applyFont="1">
      <alignment readingOrder="0" shrinkToFit="0" vertical="bottom" wrapText="0"/>
    </xf>
    <xf borderId="2" fillId="0" fontId="1" numFmtId="0" xfId="0" applyAlignment="1" applyBorder="1" applyFont="1">
      <alignment shrinkToFit="0" vertical="bottom" wrapText="0"/>
    </xf>
    <xf borderId="2" fillId="0" fontId="3" numFmtId="0" xfId="0" applyBorder="1" applyFont="1"/>
    <xf borderId="4" fillId="0" fontId="1" numFmtId="0" xfId="0" applyAlignment="1" applyBorder="1" applyFont="1">
      <alignment shrinkToFit="0" vertical="bottom" wrapText="0"/>
    </xf>
    <xf borderId="21" fillId="0" fontId="4" numFmtId="0" xfId="0" applyAlignment="1" applyBorder="1" applyFont="1">
      <alignment readingOrder="0" shrinkToFit="0" vertical="bottom" wrapText="0"/>
    </xf>
    <xf borderId="22" fillId="0" fontId="4" numFmtId="0" xfId="0" applyAlignment="1" applyBorder="1" applyFont="1">
      <alignment horizontal="center" readingOrder="0" shrinkToFit="0" vertical="bottom" wrapText="0"/>
    </xf>
    <xf borderId="6" fillId="0" fontId="1" numFmtId="0" xfId="0" applyAlignment="1" applyBorder="1" applyFont="1">
      <alignment horizontal="center" readingOrder="0" shrinkToFit="0" vertical="center" wrapText="1"/>
    </xf>
    <xf borderId="2" fillId="0" fontId="3" numFmtId="0" xfId="0" applyAlignment="1" applyBorder="1" applyFont="1">
      <alignment readingOrder="0"/>
    </xf>
    <xf borderId="2" fillId="0" fontId="10" numFmtId="0" xfId="0" applyBorder="1" applyFont="1"/>
    <xf borderId="20" fillId="0" fontId="1" numFmtId="49" xfId="0" applyAlignment="1" applyBorder="1" applyFont="1" applyNumberFormat="1">
      <alignment horizontal="center" readingOrder="0" shrinkToFit="0" vertical="bottom" wrapText="0"/>
    </xf>
    <xf borderId="2" fillId="0" fontId="1" numFmtId="0" xfId="0" applyAlignment="1" applyBorder="1" applyFont="1">
      <alignment readingOrder="0" shrinkToFit="0" vertical="bottom" wrapText="0"/>
    </xf>
    <xf borderId="20" fillId="0" fontId="3" numFmtId="0" xfId="0" applyAlignment="1" applyBorder="1" applyFont="1">
      <alignment horizontal="center" vertical="bottom"/>
    </xf>
    <xf borderId="2" fillId="0" fontId="3" numFmtId="0" xfId="0" applyAlignment="1" applyBorder="1" applyFont="1">
      <alignment horizontal="right"/>
    </xf>
    <xf borderId="4" fillId="0" fontId="1" numFmtId="0" xfId="0" applyAlignment="1" applyBorder="1" applyFont="1">
      <alignment horizontal="right" shrinkToFit="0" vertical="bottom" wrapText="0"/>
    </xf>
    <xf borderId="21" fillId="4" fontId="4" numFmtId="0" xfId="0" applyAlignment="1" applyBorder="1" applyFont="1">
      <alignment readingOrder="0" shrinkToFit="0" vertical="bottom" wrapText="0"/>
    </xf>
    <xf borderId="22" fillId="4" fontId="4" numFmtId="0" xfId="0" applyAlignment="1" applyBorder="1" applyFont="1">
      <alignment horizontal="center" readingOrder="0" shrinkToFit="0" vertical="bottom" wrapText="0"/>
    </xf>
    <xf borderId="1" fillId="0" fontId="7" numFmtId="0" xfId="0" applyAlignment="1" applyBorder="1" applyFont="1">
      <alignment readingOrder="0"/>
    </xf>
    <xf borderId="2" fillId="0" fontId="7" numFmtId="0" xfId="0" applyBorder="1" applyFont="1"/>
    <xf borderId="4" fillId="0" fontId="7" numFmtId="0" xfId="0" applyBorder="1" applyFont="1"/>
    <xf borderId="25" fillId="0" fontId="3" numFmtId="0" xfId="0" applyAlignment="1" applyBorder="1" applyFont="1">
      <alignment horizontal="left" readingOrder="0"/>
    </xf>
    <xf borderId="25" fillId="0" fontId="1" numFmtId="0" xfId="0" applyAlignment="1" applyBorder="1" applyFont="1">
      <alignment horizontal="center" readingOrder="0" shrinkToFit="0" vertical="bottom" wrapText="0"/>
    </xf>
    <xf borderId="25" fillId="0" fontId="1" numFmtId="0" xfId="0" applyAlignment="1" applyBorder="1" applyFont="1">
      <alignment horizontal="center" shrinkToFit="0" vertical="bottom" wrapText="0"/>
    </xf>
    <xf borderId="25" fillId="0" fontId="3" numFmtId="0" xfId="0" applyAlignment="1" applyBorder="1" applyFont="1">
      <alignment horizontal="center"/>
    </xf>
    <xf borderId="25" fillId="0" fontId="3" numFmtId="0" xfId="0" applyAlignment="1" applyBorder="1" applyFont="1">
      <alignment horizontal="center" vertical="center"/>
    </xf>
    <xf borderId="25" fillId="0" fontId="3" numFmtId="0" xfId="0" applyAlignment="1" applyBorder="1" applyFont="1">
      <alignment horizontal="center" readingOrder="0"/>
    </xf>
    <xf borderId="25" fillId="0" fontId="3" numFmtId="9" xfId="0" applyAlignment="1" applyBorder="1" applyFont="1" applyNumberFormat="1">
      <alignment horizontal="center"/>
    </xf>
    <xf borderId="25" fillId="0" fontId="3" numFmtId="0" xfId="0" applyAlignment="1" applyBorder="1" applyFont="1">
      <alignment horizontal="center" readingOrder="0" vertical="center"/>
    </xf>
    <xf borderId="25" fillId="0" fontId="3" numFmtId="0" xfId="0" applyBorder="1" applyFont="1"/>
    <xf borderId="38" fillId="0" fontId="3" numFmtId="0" xfId="0" applyAlignment="1" applyBorder="1" applyFont="1">
      <alignment horizontal="center" readingOrder="0"/>
    </xf>
    <xf borderId="39" fillId="0" fontId="3" numFmtId="0" xfId="0" applyAlignment="1" applyBorder="1" applyFont="1">
      <alignment horizontal="center" readingOrder="0"/>
    </xf>
    <xf borderId="0" fillId="2" fontId="3" numFmtId="0" xfId="0" applyAlignment="1" applyFont="1">
      <alignment readingOrder="0"/>
    </xf>
    <xf borderId="1" fillId="19" fontId="20" numFmtId="0" xfId="0" applyAlignment="1" applyBorder="1" applyFill="1" applyFont="1">
      <alignment readingOrder="0"/>
    </xf>
    <xf borderId="2" fillId="19" fontId="21" numFmtId="0" xfId="0" applyBorder="1" applyFont="1"/>
    <xf borderId="2" fillId="19" fontId="6" numFmtId="0" xfId="0" applyBorder="1" applyFont="1"/>
    <xf borderId="4" fillId="19" fontId="21" numFmtId="0" xfId="0" applyBorder="1" applyFont="1"/>
    <xf borderId="5" fillId="2" fontId="3" numFmtId="0" xfId="0" applyAlignment="1" applyBorder="1" applyFont="1">
      <alignment readingOrder="0"/>
    </xf>
    <xf borderId="3" fillId="2" fontId="3" numFmtId="0" xfId="0" applyBorder="1" applyFont="1"/>
    <xf borderId="6" fillId="2" fontId="3" numFmtId="0" xfId="0" applyBorder="1" applyFont="1"/>
    <xf borderId="0" fillId="0" fontId="13" numFmtId="0" xfId="0" applyAlignment="1" applyFont="1">
      <alignment horizontal="center" shrinkToFit="0" vertical="bottom" wrapText="0"/>
    </xf>
    <xf borderId="0" fillId="0" fontId="17" numFmtId="0" xfId="0" applyAlignment="1" applyFont="1">
      <alignment readingOrder="0"/>
    </xf>
    <xf borderId="21" fillId="2" fontId="3" numFmtId="0" xfId="0" applyAlignment="1" applyBorder="1" applyFont="1">
      <alignment readingOrder="0"/>
    </xf>
    <xf borderId="27" fillId="2" fontId="3" numFmtId="0" xfId="0" applyBorder="1" applyFont="1"/>
    <xf borderId="22" fillId="2" fontId="3" numFmtId="0" xfId="0" applyBorder="1" applyFont="1"/>
    <xf borderId="20" fillId="0" fontId="3" numFmtId="9" xfId="0" applyAlignment="1" applyBorder="1" applyFont="1" applyNumberFormat="1">
      <alignment horizontal="center"/>
    </xf>
    <xf borderId="5" fillId="2" fontId="1" numFmtId="0" xfId="0" applyAlignment="1" applyBorder="1" applyFont="1">
      <alignment horizontal="left" readingOrder="0" shrinkToFit="0" vertical="bottom" wrapText="0"/>
    </xf>
    <xf borderId="3" fillId="2" fontId="1" numFmtId="0" xfId="0" applyAlignment="1" applyBorder="1" applyFont="1">
      <alignment horizontal="center" readingOrder="0" shrinkToFit="0" vertical="bottom" wrapText="0"/>
    </xf>
    <xf borderId="3" fillId="2" fontId="3" numFmtId="0" xfId="0" applyAlignment="1" applyBorder="1" applyFont="1">
      <alignment horizontal="center" readingOrder="0"/>
    </xf>
    <xf borderId="5" fillId="0" fontId="3" numFmtId="0" xfId="0" applyAlignment="1" applyBorder="1" applyFont="1">
      <alignment horizontal="left" readingOrder="0"/>
    </xf>
    <xf borderId="5" fillId="0" fontId="7" numFmtId="0" xfId="0" applyAlignment="1" applyBorder="1" applyFont="1">
      <alignment readingOrder="0"/>
    </xf>
    <xf borderId="3" fillId="0" fontId="9" numFmtId="0" xfId="0" applyBorder="1" applyFont="1"/>
    <xf borderId="6" fillId="0" fontId="9" numFmtId="0" xfId="0" applyBorder="1" applyFont="1"/>
    <xf borderId="40" fillId="0" fontId="1" numFmtId="0" xfId="0" applyAlignment="1" applyBorder="1" applyFont="1">
      <alignment horizontal="left" readingOrder="0" shrinkToFit="0" wrapText="0"/>
    </xf>
    <xf borderId="41" fillId="0" fontId="3" numFmtId="0" xfId="0" applyAlignment="1" applyBorder="1" applyFont="1">
      <alignment horizontal="center"/>
    </xf>
    <xf borderId="19" fillId="2" fontId="3" numFmtId="0" xfId="0" applyAlignment="1" applyBorder="1" applyFont="1">
      <alignment readingOrder="0"/>
    </xf>
    <xf borderId="0" fillId="2" fontId="1" numFmtId="0" xfId="0" applyAlignment="1" applyFont="1">
      <alignment horizontal="center" readingOrder="0" shrinkToFit="0" vertical="bottom" wrapText="0"/>
    </xf>
    <xf borderId="19" fillId="0" fontId="3" numFmtId="0" xfId="0" applyAlignment="1" applyBorder="1" applyFont="1">
      <alignment horizontal="left" readingOrder="0"/>
    </xf>
    <xf borderId="19" fillId="0" fontId="6" numFmtId="0" xfId="0" applyBorder="1" applyFont="1"/>
    <xf borderId="21" fillId="4" fontId="7" numFmtId="0" xfId="0" applyAlignment="1" applyBorder="1" applyFont="1">
      <alignment readingOrder="0"/>
    </xf>
    <xf borderId="22" fillId="4" fontId="7" numFmtId="0" xfId="0" applyAlignment="1" applyBorder="1" applyFont="1">
      <alignment horizontal="center"/>
    </xf>
    <xf borderId="19" fillId="2" fontId="1" numFmtId="0" xfId="0" applyAlignment="1" applyBorder="1" applyFont="1">
      <alignment horizontal="left" readingOrder="0" vertical="bottom"/>
    </xf>
    <xf borderId="0" fillId="2" fontId="8" numFmtId="0" xfId="0" applyAlignment="1" applyFont="1">
      <alignment horizontal="right" readingOrder="0" shrinkToFit="0" vertical="bottom" wrapText="0"/>
    </xf>
    <xf borderId="42" fillId="18" fontId="3" numFmtId="0" xfId="0" applyAlignment="1" applyBorder="1" applyFont="1">
      <alignment readingOrder="0"/>
    </xf>
    <xf borderId="43" fillId="18" fontId="3" numFmtId="0" xfId="0" applyAlignment="1" applyBorder="1" applyFont="1">
      <alignment horizontal="center"/>
    </xf>
    <xf borderId="21" fillId="2" fontId="1" numFmtId="0" xfId="0" applyAlignment="1" applyBorder="1" applyFont="1">
      <alignment horizontal="left" readingOrder="0" vertical="bottom"/>
    </xf>
    <xf borderId="27" fillId="2" fontId="8" numFmtId="0" xfId="0" applyAlignment="1" applyBorder="1" applyFont="1">
      <alignment horizontal="right" readingOrder="0" shrinkToFit="0" vertical="bottom" wrapText="0"/>
    </xf>
    <xf borderId="27" fillId="2" fontId="1" numFmtId="0" xfId="0" applyAlignment="1" applyBorder="1" applyFont="1">
      <alignment horizontal="center" readingOrder="0" shrinkToFit="0" vertical="bottom" wrapText="0"/>
    </xf>
    <xf borderId="21" fillId="0" fontId="3" numFmtId="0" xfId="0" applyAlignment="1" applyBorder="1" applyFont="1">
      <alignment horizontal="left" readingOrder="0"/>
    </xf>
    <xf borderId="27" fillId="0" fontId="3" numFmtId="0" xfId="0" applyAlignment="1" applyBorder="1" applyFont="1">
      <alignment horizontal="center" readingOrder="0"/>
    </xf>
    <xf borderId="22" fillId="0" fontId="3" numFmtId="0" xfId="0" applyAlignment="1" applyBorder="1" applyFont="1">
      <alignment horizontal="center" readingOrder="0"/>
    </xf>
    <xf borderId="21" fillId="0" fontId="6" numFmtId="0" xfId="0" applyBorder="1" applyFont="1"/>
    <xf borderId="27" fillId="0" fontId="6" numFmtId="0" xfId="0" applyBorder="1" applyFont="1"/>
    <xf borderId="22" fillId="0" fontId="6" numFmtId="0" xfId="0" applyBorder="1" applyFont="1"/>
    <xf borderId="0" fillId="0" fontId="7" numFmtId="0" xfId="0" applyFont="1"/>
    <xf borderId="0" fillId="0" fontId="22" numFmtId="0" xfId="0" applyFont="1"/>
    <xf borderId="1" fillId="20" fontId="7" numFmtId="0" xfId="0" applyAlignment="1" applyBorder="1" applyFill="1" applyFont="1">
      <alignment readingOrder="0"/>
    </xf>
    <xf borderId="4" fillId="20" fontId="22" numFmtId="0" xfId="0" applyBorder="1" applyFont="1"/>
    <xf borderId="1" fillId="3" fontId="7" numFmtId="0" xfId="0" applyAlignment="1" applyBorder="1" applyFont="1">
      <alignment readingOrder="0"/>
    </xf>
    <xf borderId="4" fillId="3" fontId="22" numFmtId="0" xfId="0" applyBorder="1" applyFont="1"/>
    <xf borderId="19" fillId="0" fontId="4" numFmtId="0" xfId="0" applyAlignment="1" applyBorder="1" applyFont="1">
      <alignment horizontal="left" readingOrder="0" shrinkToFit="0" wrapText="0"/>
    </xf>
    <xf borderId="20" fillId="0" fontId="7" numFmtId="0" xfId="0" applyAlignment="1" applyBorder="1" applyFont="1">
      <alignment horizontal="center"/>
    </xf>
    <xf borderId="1" fillId="11" fontId="7" numFmtId="0" xfId="0" applyAlignment="1" applyBorder="1" applyFont="1">
      <alignment readingOrder="0"/>
    </xf>
    <xf borderId="2" fillId="11" fontId="6" numFmtId="0" xfId="0" applyBorder="1" applyFont="1"/>
    <xf borderId="4" fillId="11" fontId="6" numFmtId="0" xfId="0" applyBorder="1" applyFont="1"/>
    <xf borderId="44" fillId="0" fontId="6" numFmtId="0" xfId="0" applyBorder="1" applyFont="1"/>
    <xf borderId="45" fillId="0" fontId="3" numFmtId="0" xfId="0" applyAlignment="1" applyBorder="1" applyFont="1">
      <alignment horizontal="right" readingOrder="0"/>
    </xf>
    <xf borderId="45" fillId="9" fontId="3" numFmtId="0" xfId="0" applyAlignment="1" applyBorder="1" applyFont="1">
      <alignment horizontal="center" readingOrder="0"/>
    </xf>
    <xf borderId="45" fillId="0" fontId="10" numFmtId="0" xfId="0" applyBorder="1" applyFont="1"/>
    <xf borderId="45" fillId="0" fontId="3" numFmtId="0" xfId="0" applyBorder="1" applyFont="1"/>
    <xf borderId="46" fillId="0" fontId="3" numFmtId="0" xfId="0" applyBorder="1" applyFont="1"/>
    <xf borderId="21" fillId="4" fontId="3" numFmtId="0" xfId="0" applyAlignment="1" applyBorder="1" applyFont="1">
      <alignment readingOrder="0"/>
    </xf>
    <xf borderId="22" fillId="4" fontId="3" numFmtId="0" xfId="0" applyAlignment="1" applyBorder="1" applyFont="1">
      <alignment horizontal="center"/>
    </xf>
    <xf borderId="47" fillId="0" fontId="1" numFmtId="0" xfId="0" applyAlignment="1" applyBorder="1" applyFont="1">
      <alignment readingOrder="0" shrinkToFit="0" vertical="bottom" wrapText="0"/>
    </xf>
    <xf borderId="48" fillId="0" fontId="3" numFmtId="0" xfId="0" applyAlignment="1" applyBorder="1" applyFont="1">
      <alignment horizontal="right" readingOrder="0" vertical="bottom"/>
    </xf>
    <xf borderId="48" fillId="9" fontId="3" numFmtId="0" xfId="0" applyAlignment="1" applyBorder="1" applyFont="1">
      <alignment horizontal="right" readingOrder="0" vertical="bottom"/>
    </xf>
    <xf borderId="48" fillId="9" fontId="3" numFmtId="0" xfId="0" applyAlignment="1" applyBorder="1" applyFont="1">
      <alignment horizontal="right" readingOrder="0" shrinkToFit="0" vertical="bottom" wrapText="0"/>
    </xf>
    <xf borderId="48" fillId="0" fontId="3" numFmtId="0" xfId="0" applyAlignment="1" applyBorder="1" applyFont="1">
      <alignment horizontal="right" vertical="bottom"/>
    </xf>
    <xf borderId="48" fillId="0" fontId="3" numFmtId="0" xfId="0" applyAlignment="1" applyBorder="1" applyFont="1">
      <alignment horizontal="right" readingOrder="0" shrinkToFit="0" vertical="bottom" wrapText="0"/>
    </xf>
    <xf borderId="48" fillId="0" fontId="3" numFmtId="0" xfId="0" applyAlignment="1" applyBorder="1" applyFont="1">
      <alignment vertical="bottom"/>
    </xf>
    <xf borderId="48" fillId="0" fontId="6" numFmtId="0" xfId="0" applyBorder="1" applyFont="1"/>
    <xf borderId="49" fillId="0" fontId="3" numFmtId="0" xfId="0" applyAlignment="1" applyBorder="1" applyFont="1">
      <alignment horizontal="right" readingOrder="0" vertical="bottom"/>
    </xf>
    <xf borderId="20" fillId="0" fontId="1" numFmtId="4" xfId="0" applyAlignment="1" applyBorder="1" applyFont="1" applyNumberFormat="1">
      <alignment horizontal="center" readingOrder="0" shrinkToFit="0" vertical="bottom" wrapText="0"/>
    </xf>
    <xf borderId="49" fillId="0" fontId="3" numFmtId="0" xfId="0" applyAlignment="1" applyBorder="1" applyFont="1">
      <alignment horizontal="right" vertical="bottom"/>
    </xf>
    <xf borderId="19" fillId="0" fontId="3" numFmtId="0" xfId="0" applyAlignment="1" applyBorder="1" applyFont="1">
      <alignment vertical="bottom"/>
    </xf>
    <xf borderId="22" fillId="0" fontId="1" numFmtId="3" xfId="0" applyAlignment="1" applyBorder="1" applyFont="1" applyNumberFormat="1">
      <alignment horizontal="center" readingOrder="0" shrinkToFit="0" vertical="bottom" wrapText="0"/>
    </xf>
    <xf borderId="48" fillId="18" fontId="3" numFmtId="0" xfId="0" applyAlignment="1" applyBorder="1" applyFont="1">
      <alignment horizontal="right" vertical="bottom"/>
    </xf>
    <xf borderId="48" fillId="9" fontId="3" numFmtId="0" xfId="0" applyAlignment="1" applyBorder="1" applyFont="1">
      <alignment horizontal="right" vertical="bottom"/>
    </xf>
    <xf borderId="0" fillId="0" fontId="3" numFmtId="0" xfId="0" applyAlignment="1" applyFont="1">
      <alignment vertical="bottom"/>
    </xf>
    <xf borderId="20" fillId="4" fontId="4" numFmtId="165" xfId="0" applyAlignment="1" applyBorder="1" applyFont="1" applyNumberFormat="1">
      <alignment horizontal="center" shrinkToFit="0" vertical="bottom" wrapText="0"/>
    </xf>
    <xf borderId="50" fillId="0" fontId="1" numFmtId="0" xfId="0" applyAlignment="1" applyBorder="1" applyFont="1">
      <alignment readingOrder="0" shrinkToFit="0" vertical="bottom" wrapText="0"/>
    </xf>
    <xf borderId="51" fillId="0" fontId="3" numFmtId="0" xfId="0" applyAlignment="1" applyBorder="1" applyFont="1">
      <alignment horizontal="right" vertical="bottom"/>
    </xf>
    <xf borderId="51" fillId="9" fontId="3" numFmtId="0" xfId="0" applyAlignment="1" applyBorder="1" applyFont="1">
      <alignment horizontal="right" vertical="bottom"/>
    </xf>
    <xf borderId="51" fillId="0" fontId="3" numFmtId="0" xfId="0" applyAlignment="1" applyBorder="1" applyFont="1">
      <alignment vertical="bottom"/>
    </xf>
    <xf borderId="51" fillId="0" fontId="6" numFmtId="0" xfId="0" applyBorder="1" applyFont="1"/>
    <xf borderId="52" fillId="0" fontId="3" numFmtId="0" xfId="0" applyAlignment="1" applyBorder="1" applyFont="1">
      <alignment horizontal="right" vertical="bottom"/>
    </xf>
    <xf borderId="0" fillId="0" fontId="3" numFmtId="2" xfId="0" applyFont="1" applyNumberFormat="1"/>
    <xf borderId="20" fillId="0" fontId="1" numFmtId="0" xfId="0" applyAlignment="1" applyBorder="1" applyFont="1">
      <alignment horizontal="center" shrinkToFit="0" vertical="bottom" wrapText="0"/>
    </xf>
    <xf borderId="0" fillId="0" fontId="7" numFmtId="0" xfId="0" applyAlignment="1" applyFont="1">
      <alignment horizontal="right" vertical="bottom"/>
    </xf>
    <xf borderId="1" fillId="21" fontId="4" numFmtId="0" xfId="0" applyAlignment="1" applyBorder="1" applyFill="1" applyFont="1">
      <alignment readingOrder="0" shrinkToFit="0" vertical="bottom" wrapText="0"/>
    </xf>
    <xf borderId="4" fillId="21" fontId="1" numFmtId="0" xfId="0" applyAlignment="1" applyBorder="1" applyFont="1">
      <alignment horizontal="right" readingOrder="0" shrinkToFit="0" vertical="bottom" wrapText="0"/>
    </xf>
    <xf borderId="53" fillId="0" fontId="1" numFmtId="0" xfId="0" applyAlignment="1" applyBorder="1" applyFont="1">
      <alignment readingOrder="0" shrinkToFit="0" vertical="bottom" wrapText="0"/>
    </xf>
    <xf borderId="54" fillId="0" fontId="1" numFmtId="0" xfId="0" applyAlignment="1" applyBorder="1" applyFont="1">
      <alignment readingOrder="0" shrinkToFit="0" vertical="bottom" wrapText="0"/>
    </xf>
    <xf borderId="9" fillId="0" fontId="1" numFmtId="0" xfId="0" applyAlignment="1" applyBorder="1" applyFont="1">
      <alignment readingOrder="0" shrinkToFit="0" vertical="bottom" wrapText="0"/>
    </xf>
    <xf borderId="11" fillId="0" fontId="1" numFmtId="0" xfId="0" applyAlignment="1" applyBorder="1" applyFont="1">
      <alignment readingOrder="0" shrinkToFit="0" vertical="bottom" wrapText="0"/>
    </xf>
    <xf borderId="9" fillId="0" fontId="3" numFmtId="0" xfId="0" applyAlignment="1" applyBorder="1" applyFont="1">
      <alignment readingOrder="0"/>
    </xf>
    <xf borderId="22" fillId="0" fontId="3" numFmtId="0" xfId="0" applyAlignment="1" applyBorder="1" applyFont="1">
      <alignment readingOrder="0"/>
    </xf>
    <xf borderId="24" fillId="0" fontId="1" numFmtId="0" xfId="0" applyAlignment="1" applyBorder="1" applyFont="1">
      <alignment readingOrder="0" shrinkToFit="0" vertical="bottom" wrapText="0"/>
    </xf>
    <xf borderId="26" fillId="0" fontId="1" numFmtId="0" xfId="0" applyAlignment="1" applyBorder="1" applyFont="1">
      <alignment readingOrder="0" shrinkToFit="0" vertical="bottom" wrapText="0"/>
    </xf>
    <xf borderId="3" fillId="0" fontId="20" numFmtId="0" xfId="0" applyAlignment="1" applyBorder="1" applyFont="1">
      <alignment readingOrder="0" shrinkToFit="0" vertical="bottom" wrapText="0"/>
    </xf>
    <xf borderId="3" fillId="0" fontId="1" numFmtId="0" xfId="0" applyAlignment="1" applyBorder="1" applyFont="1">
      <alignment readingOrder="0" shrinkToFit="0" vertical="bottom" wrapText="0"/>
    </xf>
    <xf borderId="55" fillId="0" fontId="4" numFmtId="0" xfId="0" applyAlignment="1" applyBorder="1" applyFont="1">
      <alignment readingOrder="0" shrinkToFit="0" vertical="bottom" wrapText="0"/>
    </xf>
    <xf borderId="56" fillId="0" fontId="4" numFmtId="0" xfId="0" applyAlignment="1" applyBorder="1" applyFont="1">
      <alignment horizontal="center" readingOrder="0" shrinkToFit="0" vertical="bottom" wrapText="0"/>
    </xf>
    <xf borderId="56" fillId="0" fontId="4" numFmtId="0" xfId="0" applyAlignment="1" applyBorder="1" applyFont="1">
      <alignment horizontal="left" readingOrder="0" shrinkToFit="0" wrapText="0"/>
    </xf>
    <xf borderId="56" fillId="0" fontId="4" numFmtId="0" xfId="0" applyAlignment="1" applyBorder="1" applyFont="1">
      <alignment horizontal="center" readingOrder="0" shrinkToFit="0" wrapText="0"/>
    </xf>
    <xf borderId="56" fillId="0" fontId="7" numFmtId="0" xfId="0" applyAlignment="1" applyBorder="1" applyFont="1">
      <alignment horizontal="center"/>
    </xf>
    <xf borderId="56" fillId="2" fontId="23" numFmtId="0" xfId="0" applyAlignment="1" applyBorder="1" applyFont="1">
      <alignment readingOrder="0"/>
    </xf>
    <xf borderId="56" fillId="0" fontId="7" numFmtId="0" xfId="0" applyAlignment="1" applyBorder="1" applyFont="1">
      <alignment readingOrder="0"/>
    </xf>
    <xf borderId="56" fillId="18" fontId="7" numFmtId="0" xfId="0" applyAlignment="1" applyBorder="1" applyFont="1">
      <alignment horizontal="center" readingOrder="0"/>
    </xf>
    <xf borderId="56" fillId="5" fontId="7" numFmtId="0" xfId="0" applyAlignment="1" applyBorder="1" applyFont="1">
      <alignment horizontal="center" readingOrder="0"/>
    </xf>
    <xf borderId="56" fillId="0" fontId="7" numFmtId="0" xfId="0" applyAlignment="1" applyBorder="1" applyFont="1">
      <alignment horizontal="center" readingOrder="0"/>
    </xf>
    <xf borderId="56" fillId="0" fontId="22" numFmtId="0" xfId="0" applyBorder="1" applyFont="1"/>
    <xf borderId="56" fillId="0" fontId="14" numFmtId="0" xfId="0" applyBorder="1" applyFont="1"/>
    <xf borderId="56" fillId="0" fontId="4" numFmtId="0" xfId="0" applyAlignment="1" applyBorder="1" applyFont="1">
      <alignment shrinkToFit="0" vertical="bottom" wrapText="0"/>
    </xf>
    <xf borderId="57" fillId="0" fontId="4" numFmtId="0" xfId="0" applyAlignment="1" applyBorder="1" applyFont="1">
      <alignment shrinkToFit="0" vertical="bottom" wrapText="0"/>
    </xf>
    <xf borderId="10" fillId="0" fontId="1" numFmtId="0" xfId="0" applyAlignment="1" applyBorder="1" applyFont="1">
      <alignment horizontal="center" readingOrder="0" shrinkToFit="0" vertical="bottom" wrapText="0"/>
    </xf>
    <xf borderId="10" fillId="0" fontId="24" numFmtId="0" xfId="0" applyAlignment="1" applyBorder="1" applyFont="1">
      <alignment horizontal="left" readingOrder="0" shrinkToFit="0" wrapText="0"/>
    </xf>
    <xf borderId="10" fillId="0" fontId="1" numFmtId="0" xfId="0" applyAlignment="1" applyBorder="1" applyFont="1">
      <alignment horizontal="left" readingOrder="0" shrinkToFit="0" wrapText="0"/>
    </xf>
    <xf borderId="10" fillId="18" fontId="3" numFmtId="3" xfId="0" applyAlignment="1" applyBorder="1" applyFont="1" applyNumberFormat="1">
      <alignment horizontal="center"/>
    </xf>
    <xf borderId="10" fillId="5" fontId="3" numFmtId="3" xfId="0" applyAlignment="1" applyBorder="1" applyFont="1" applyNumberFormat="1">
      <alignment horizontal="center" readingOrder="0"/>
    </xf>
    <xf borderId="10" fillId="0" fontId="6" numFmtId="0" xfId="0" applyBorder="1" applyFont="1"/>
    <xf borderId="10" fillId="0" fontId="9" numFmtId="0" xfId="0" applyBorder="1" applyFont="1"/>
    <xf borderId="10" fillId="0" fontId="1" numFmtId="0" xfId="0" applyAlignment="1" applyBorder="1" applyFont="1">
      <alignment shrinkToFit="0" vertical="bottom" wrapText="0"/>
    </xf>
    <xf borderId="11" fillId="0" fontId="1" numFmtId="0" xfId="0" applyAlignment="1" applyBorder="1" applyFont="1">
      <alignment shrinkToFit="0" vertical="bottom" wrapText="0"/>
    </xf>
    <xf borderId="10" fillId="0" fontId="4" numFmtId="0" xfId="0" applyAlignment="1" applyBorder="1" applyFont="1">
      <alignment horizontal="center" readingOrder="0" shrinkToFit="0" vertical="bottom" wrapText="0"/>
    </xf>
    <xf borderId="28" fillId="0" fontId="1" numFmtId="0" xfId="0" applyAlignment="1" applyBorder="1" applyFont="1">
      <alignment readingOrder="0" shrinkToFit="0" vertical="bottom" wrapText="0"/>
    </xf>
    <xf borderId="29" fillId="0" fontId="1" numFmtId="0" xfId="0" applyAlignment="1" applyBorder="1" applyFont="1">
      <alignment horizontal="center" readingOrder="0" shrinkToFit="0" vertical="bottom" wrapText="0"/>
    </xf>
    <xf borderId="29" fillId="0" fontId="1" numFmtId="0" xfId="0" applyAlignment="1" applyBorder="1" applyFont="1">
      <alignment horizontal="center" readingOrder="0" shrinkToFit="0" vertical="bottom" wrapText="0"/>
    </xf>
    <xf borderId="29" fillId="0" fontId="24" numFmtId="0" xfId="0" applyAlignment="1" applyBorder="1" applyFont="1">
      <alignment horizontal="left" readingOrder="0" shrinkToFit="0" wrapText="0"/>
    </xf>
    <xf borderId="29" fillId="0" fontId="1" numFmtId="0" xfId="0" applyAlignment="1" applyBorder="1" applyFont="1">
      <alignment horizontal="left" readingOrder="0" shrinkToFit="0" wrapText="0"/>
    </xf>
    <xf borderId="29" fillId="0" fontId="3" numFmtId="0" xfId="0" applyBorder="1" applyFont="1"/>
    <xf borderId="29" fillId="18" fontId="3" numFmtId="3" xfId="0" applyAlignment="1" applyBorder="1" applyFont="1" applyNumberFormat="1">
      <alignment horizontal="center"/>
    </xf>
    <xf borderId="29" fillId="5" fontId="3" numFmtId="3" xfId="0" applyAlignment="1" applyBorder="1" applyFont="1" applyNumberFormat="1">
      <alignment horizontal="center" readingOrder="0"/>
    </xf>
    <xf borderId="29" fillId="0" fontId="3" numFmtId="0" xfId="0" applyAlignment="1" applyBorder="1" applyFont="1">
      <alignment horizontal="center" readingOrder="0"/>
    </xf>
    <xf borderId="29" fillId="0" fontId="6" numFmtId="0" xfId="0" applyBorder="1" applyFont="1"/>
    <xf borderId="29" fillId="0" fontId="3" numFmtId="0" xfId="0" applyAlignment="1" applyBorder="1" applyFont="1">
      <alignment horizontal="center"/>
    </xf>
    <xf borderId="29" fillId="0" fontId="4" numFmtId="0" xfId="0" applyAlignment="1" applyBorder="1" applyFont="1">
      <alignment horizontal="center" readingOrder="0" shrinkToFit="0" vertical="bottom" wrapText="0"/>
    </xf>
    <xf borderId="29" fillId="0" fontId="1" numFmtId="0" xfId="0" applyAlignment="1" applyBorder="1" applyFont="1">
      <alignment shrinkToFit="0" vertical="bottom" wrapText="0"/>
    </xf>
    <xf borderId="30" fillId="0" fontId="1" numFmtId="0" xfId="0" applyAlignment="1" applyBorder="1" applyFont="1">
      <alignment shrinkToFit="0" vertical="bottom" wrapText="0"/>
    </xf>
    <xf borderId="10" fillId="0" fontId="3" numFmtId="0" xfId="0" applyAlignment="1" applyBorder="1" applyFont="1">
      <alignment readingOrder="0"/>
    </xf>
    <xf borderId="10" fillId="18" fontId="3" numFmtId="0" xfId="0" applyAlignment="1" applyBorder="1" applyFont="1">
      <alignment horizontal="center"/>
    </xf>
    <xf borderId="29" fillId="0" fontId="3" numFmtId="0" xfId="0" applyAlignment="1" applyBorder="1" applyFont="1">
      <alignment readingOrder="0"/>
    </xf>
    <xf borderId="29" fillId="18" fontId="3" numFmtId="0" xfId="0" applyAlignment="1" applyBorder="1" applyFont="1">
      <alignment horizontal="center"/>
    </xf>
    <xf borderId="0" fillId="0" fontId="3" numFmtId="0" xfId="0" applyAlignment="1" applyFont="1">
      <alignment horizontal="right" readingOrder="0"/>
    </xf>
    <xf borderId="0" fillId="0" fontId="3" numFmtId="10" xfId="0" applyFont="1" applyNumberFormat="1"/>
    <xf borderId="0" fillId="0" fontId="3" numFmtId="3" xfId="0" applyAlignment="1" applyFont="1" applyNumberFormat="1">
      <alignment readingOrder="0"/>
    </xf>
    <xf borderId="0" fillId="0" fontId="7" numFmtId="0" xfId="0" applyAlignment="1" applyFont="1">
      <alignment readingOrder="0" vertical="bottom"/>
    </xf>
    <xf borderId="0" fillId="0" fontId="7" numFmtId="0" xfId="0" applyAlignment="1" applyFont="1">
      <alignment vertical="bottom"/>
    </xf>
    <xf borderId="0" fillId="0" fontId="7" numFmtId="0" xfId="0" applyAlignment="1" applyFont="1">
      <alignment horizontal="right" readingOrder="0" vertical="bottom"/>
    </xf>
    <xf borderId="3" fillId="22" fontId="7" numFmtId="0" xfId="0" applyAlignment="1" applyBorder="1" applyFill="1" applyFont="1">
      <alignment vertical="bottom"/>
    </xf>
    <xf borderId="3" fillId="22" fontId="3" numFmtId="0" xfId="0" applyAlignment="1" applyBorder="1" applyFont="1">
      <alignment horizontal="right" vertical="bottom"/>
    </xf>
    <xf borderId="5" fillId="0" fontId="6" numFmtId="0" xfId="0" applyBorder="1" applyFont="1"/>
    <xf borderId="3" fillId="22" fontId="7" numFmtId="0" xfId="0" applyAlignment="1" applyBorder="1" applyFont="1">
      <alignment readingOrder="0" vertical="bottom"/>
    </xf>
    <xf borderId="6" fillId="22" fontId="3" numFmtId="0" xfId="0" applyAlignment="1" applyBorder="1" applyFont="1">
      <alignment horizontal="right" vertical="bottom"/>
    </xf>
    <xf borderId="27" fillId="0" fontId="7" numFmtId="0" xfId="0" applyAlignment="1" applyBorder="1" applyFont="1">
      <alignment vertical="bottom"/>
    </xf>
    <xf borderId="27" fillId="0" fontId="7" numFmtId="0" xfId="0" applyAlignment="1" applyBorder="1" applyFont="1">
      <alignment horizontal="right" vertical="bottom"/>
    </xf>
    <xf borderId="27" fillId="0" fontId="7" numFmtId="0" xfId="0" applyAlignment="1" applyBorder="1" applyFont="1">
      <alignment readingOrder="0" vertical="bottom"/>
    </xf>
    <xf borderId="22" fillId="0" fontId="7" numFmtId="0" xfId="0" applyAlignment="1" applyBorder="1" applyFont="1">
      <alignment horizontal="right" vertical="bottom"/>
    </xf>
    <xf borderId="0" fillId="0" fontId="19" numFmtId="0" xfId="0" applyAlignment="1" applyFont="1">
      <alignment readingOrder="0"/>
    </xf>
    <xf borderId="0" fillId="0" fontId="3" numFmtId="0" xfId="0" applyAlignment="1" applyFont="1">
      <alignment horizontal="right" readingOrder="0" vertical="bottom"/>
    </xf>
    <xf borderId="5" fillId="0" fontId="3" numFmtId="0" xfId="0" applyAlignment="1" applyBorder="1" applyFont="1">
      <alignment readingOrder="0" vertical="bottom"/>
    </xf>
    <xf borderId="3" fillId="0" fontId="3" numFmtId="0" xfId="0" applyAlignment="1" applyBorder="1" applyFont="1">
      <alignment horizontal="right" readingOrder="0" vertical="bottom"/>
    </xf>
    <xf borderId="20" fillId="0" fontId="3" numFmtId="0" xfId="0" applyAlignment="1" applyBorder="1" applyFont="1">
      <alignment horizontal="right" readingOrder="0" vertical="bottom"/>
    </xf>
    <xf borderId="19" fillId="0" fontId="3" numFmtId="0" xfId="0" applyAlignment="1" applyBorder="1" applyFont="1">
      <alignment readingOrder="0" vertical="bottom"/>
    </xf>
    <xf borderId="19" fillId="0" fontId="3" numFmtId="0" xfId="0" applyAlignment="1" applyBorder="1" applyFont="1">
      <alignment vertical="bottom"/>
    </xf>
    <xf borderId="20" fillId="0" fontId="3" numFmtId="0" xfId="0" applyAlignment="1" applyBorder="1" applyFont="1">
      <alignment horizontal="right" vertical="bottom"/>
    </xf>
    <xf borderId="0" fillId="0" fontId="25" numFmtId="0" xfId="0" applyAlignment="1" applyFont="1">
      <alignment readingOrder="0"/>
    </xf>
    <xf borderId="0" fillId="0" fontId="6" numFmtId="0" xfId="0" applyAlignment="1" applyFont="1">
      <alignment horizontal="left"/>
    </xf>
    <xf borderId="0" fillId="0" fontId="26" numFmtId="0" xfId="0" applyFont="1"/>
    <xf borderId="0" fillId="0" fontId="22" numFmtId="0" xfId="0" applyAlignment="1" applyFont="1">
      <alignment horizontal="left" readingOrder="0"/>
    </xf>
    <xf borderId="0" fillId="0" fontId="22" numFmtId="0" xfId="0" applyAlignment="1" applyFont="1">
      <alignment readingOrder="0"/>
    </xf>
    <xf borderId="0" fillId="0" fontId="27" numFmtId="0" xfId="0" applyAlignment="1" applyFont="1">
      <alignment readingOrder="0"/>
    </xf>
    <xf borderId="0" fillId="0" fontId="6" numFmtId="0" xfId="0" applyAlignment="1" applyFont="1">
      <alignment horizontal="left" readingOrder="0" vertical="top"/>
    </xf>
    <xf borderId="0" fillId="0" fontId="6" numFmtId="0" xfId="0" applyAlignment="1" applyFont="1">
      <alignment readingOrder="0" vertical="top"/>
    </xf>
    <xf borderId="0" fillId="0" fontId="26" numFmtId="0" xfId="0" applyAlignment="1" applyFont="1">
      <alignment readingOrder="0" vertical="top"/>
    </xf>
    <xf borderId="0" fillId="0" fontId="6" numFmtId="0" xfId="0" applyAlignment="1" applyFont="1">
      <alignment readingOrder="0"/>
    </xf>
    <xf borderId="0" fillId="0" fontId="26" numFmtId="0" xfId="0" applyAlignment="1" applyFont="1">
      <alignment horizontal="left" readingOrder="0" vertical="top"/>
    </xf>
    <xf borderId="0" fillId="0" fontId="26" numFmtId="0" xfId="0" applyAlignment="1" applyFont="1">
      <alignment readingOrder="0"/>
    </xf>
    <xf borderId="0" fillId="0" fontId="26" numFmtId="0" xfId="0" applyAlignment="1" applyFont="1">
      <alignment vertical="top"/>
    </xf>
    <xf borderId="58" fillId="0" fontId="28" numFmtId="0" xfId="0" applyAlignment="1" applyBorder="1" applyFont="1">
      <alignment horizontal="center" shrinkToFit="0" vertical="center" wrapText="1"/>
    </xf>
    <xf borderId="1" fillId="0" fontId="28" numFmtId="0" xfId="0" applyAlignment="1" applyBorder="1" applyFont="1">
      <alignment horizontal="center" shrinkToFit="0" vertical="center" wrapText="1"/>
    </xf>
    <xf borderId="2" fillId="0" fontId="28" numFmtId="0" xfId="0" applyAlignment="1" applyBorder="1" applyFont="1">
      <alignment horizontal="center" shrinkToFit="0" vertical="center" wrapText="1"/>
    </xf>
    <xf borderId="4" fillId="0" fontId="28" numFmtId="0" xfId="0" applyAlignment="1" applyBorder="1" applyFont="1">
      <alignment horizontal="center" shrinkToFit="0" vertical="center" wrapText="1"/>
    </xf>
    <xf borderId="58" fillId="0" fontId="28" numFmtId="1" xfId="0" applyAlignment="1" applyBorder="1" applyFont="1" applyNumberFormat="1">
      <alignment horizontal="center" shrinkToFit="0" vertical="center" wrapText="1"/>
    </xf>
    <xf borderId="58" fillId="0" fontId="28" numFmtId="0" xfId="0" applyAlignment="1" applyBorder="1" applyFont="1">
      <alignment horizontal="center" readingOrder="0" shrinkToFit="0" vertical="center" wrapText="1"/>
    </xf>
    <xf borderId="58" fillId="0" fontId="28" numFmtId="2" xfId="0" applyAlignment="1" applyBorder="1" applyFont="1" applyNumberFormat="1">
      <alignment horizontal="center" shrinkToFit="0" vertical="center" wrapText="1"/>
    </xf>
    <xf borderId="58" fillId="0" fontId="28" numFmtId="0" xfId="0" applyAlignment="1" applyBorder="1" applyFont="1">
      <alignment horizontal="center" vertical="center"/>
    </xf>
    <xf borderId="58" fillId="0" fontId="28" numFmtId="0" xfId="0" applyAlignment="1" applyBorder="1" applyFont="1">
      <alignment horizontal="center" readingOrder="0" vertical="center"/>
    </xf>
    <xf borderId="0" fillId="0" fontId="29" numFmtId="0" xfId="0" applyAlignment="1" applyFont="1">
      <alignment horizontal="center" vertical="center"/>
    </xf>
    <xf borderId="0" fillId="0" fontId="29" numFmtId="0" xfId="0" applyAlignment="1" applyFont="1">
      <alignment horizontal="center" readingOrder="0" vertical="center"/>
    </xf>
    <xf borderId="0" fillId="0" fontId="30" numFmtId="0" xfId="0" applyAlignment="1" applyFont="1">
      <alignment horizontal="center" vertical="center"/>
    </xf>
    <xf borderId="59" fillId="0" fontId="28" numFmtId="0" xfId="0" applyAlignment="1" applyBorder="1" applyFont="1">
      <alignment horizontal="center" shrinkToFit="0" vertical="center" wrapText="1"/>
    </xf>
    <xf borderId="60" fillId="0" fontId="10" numFmtId="0" xfId="0" applyBorder="1" applyFont="1"/>
    <xf borderId="61" fillId="23" fontId="31" numFmtId="0" xfId="0" applyAlignment="1" applyBorder="1" applyFill="1" applyFont="1">
      <alignment shrinkToFit="0" wrapText="1"/>
    </xf>
    <xf borderId="62" fillId="23" fontId="31" numFmtId="0" xfId="0" applyAlignment="1" applyBorder="1" applyFont="1">
      <alignment shrinkToFit="0" wrapText="1"/>
    </xf>
    <xf borderId="62" fillId="23" fontId="31" numFmtId="0" xfId="0" applyBorder="1" applyFont="1"/>
    <xf borderId="63" fillId="23" fontId="31" numFmtId="0" xfId="0" applyAlignment="1" applyBorder="1" applyFont="1">
      <alignment shrinkToFit="0" wrapText="1"/>
    </xf>
    <xf borderId="19" fillId="0" fontId="32" numFmtId="0" xfId="0" applyBorder="1" applyFont="1"/>
    <xf borderId="0" fillId="0" fontId="32" numFmtId="2" xfId="0" applyAlignment="1" applyFont="1" applyNumberFormat="1">
      <alignment horizontal="center"/>
    </xf>
    <xf borderId="0" fillId="0" fontId="32" numFmtId="0" xfId="0" applyFont="1"/>
    <xf borderId="0" fillId="0" fontId="33" numFmtId="0" xfId="0" applyFont="1"/>
    <xf borderId="0" fillId="0" fontId="32" numFmtId="0" xfId="0" applyAlignment="1" applyFont="1">
      <alignment horizontal="center" readingOrder="0"/>
    </xf>
    <xf borderId="0" fillId="0" fontId="30" numFmtId="0" xfId="0" applyFont="1"/>
    <xf borderId="59" fillId="24" fontId="30" numFmtId="0" xfId="0" applyAlignment="1" applyBorder="1" applyFill="1" applyFont="1">
      <alignment horizontal="left" shrinkToFit="0" wrapText="1"/>
    </xf>
    <xf borderId="59" fillId="24" fontId="30" numFmtId="0" xfId="0" applyAlignment="1" applyBorder="1" applyFont="1">
      <alignment horizontal="center" readingOrder="0" shrinkToFit="0" wrapText="1"/>
    </xf>
    <xf borderId="59" fillId="24" fontId="30" numFmtId="0" xfId="0" applyAlignment="1" applyBorder="1" applyFont="1">
      <alignment horizontal="center" shrinkToFit="0" wrapText="1"/>
    </xf>
    <xf borderId="59" fillId="24" fontId="30" numFmtId="49" xfId="0" applyAlignment="1" applyBorder="1" applyFont="1" applyNumberFormat="1">
      <alignment horizontal="center" shrinkToFit="0" wrapText="1"/>
    </xf>
    <xf borderId="59" fillId="24" fontId="30" numFmtId="0" xfId="0" applyAlignment="1" applyBorder="1" applyFont="1">
      <alignment horizontal="center" shrinkToFit="0" vertical="top" wrapText="1"/>
    </xf>
    <xf borderId="59" fillId="24" fontId="30" numFmtId="2" xfId="0" applyAlignment="1" applyBorder="1" applyFont="1" applyNumberFormat="1">
      <alignment horizontal="center"/>
    </xf>
    <xf borderId="59" fillId="24" fontId="30" numFmtId="0" xfId="0" applyAlignment="1" applyBorder="1" applyFont="1">
      <alignment horizontal="center" readingOrder="0"/>
    </xf>
    <xf borderId="59" fillId="24" fontId="30" numFmtId="0" xfId="0" applyAlignment="1" applyBorder="1" applyFont="1">
      <alignment horizontal="center" vertical="center"/>
    </xf>
    <xf borderId="19" fillId="0" fontId="32" numFmtId="0" xfId="0" applyAlignment="1" applyBorder="1" applyFont="1">
      <alignment readingOrder="0"/>
    </xf>
    <xf borderId="59" fillId="25" fontId="34" numFmtId="0" xfId="0" applyAlignment="1" applyBorder="1" applyFill="1" applyFont="1">
      <alignment horizontal="left" shrinkToFit="0" wrapText="1"/>
    </xf>
    <xf borderId="59" fillId="25" fontId="34" numFmtId="0" xfId="0" applyAlignment="1" applyBorder="1" applyFont="1">
      <alignment horizontal="center" shrinkToFit="0" wrapText="1"/>
    </xf>
    <xf borderId="59" fillId="24" fontId="30" numFmtId="0" xfId="0" applyAlignment="1" applyBorder="1" applyFont="1">
      <alignment horizontal="center"/>
    </xf>
    <xf borderId="59" fillId="25" fontId="34" numFmtId="9" xfId="0" applyAlignment="1" applyBorder="1" applyFont="1" applyNumberFormat="1">
      <alignment horizontal="center" shrinkToFit="0" wrapText="1"/>
    </xf>
    <xf borderId="59" fillId="24" fontId="30" numFmtId="0" xfId="0" applyAlignment="1" applyBorder="1" applyFont="1">
      <alignment horizontal="center" readingOrder="0" shrinkToFit="0" vertical="top" wrapText="1"/>
    </xf>
    <xf borderId="0" fillId="0" fontId="32" numFmtId="9" xfId="0" applyAlignment="1" applyFont="1" applyNumberFormat="1">
      <alignment horizontal="center" readingOrder="0"/>
    </xf>
    <xf borderId="59" fillId="25" fontId="34" numFmtId="0" xfId="0" applyAlignment="1" applyBorder="1" applyFont="1">
      <alignment horizontal="center" readingOrder="0" shrinkToFit="0" wrapText="1"/>
    </xf>
    <xf borderId="59" fillId="26" fontId="30" numFmtId="0" xfId="0" applyAlignment="1" applyBorder="1" applyFill="1" applyFont="1">
      <alignment horizontal="left" shrinkToFit="0" wrapText="1"/>
    </xf>
    <xf borderId="0" fillId="0" fontId="32" numFmtId="0" xfId="0" applyAlignment="1" applyFont="1">
      <alignment readingOrder="0"/>
    </xf>
    <xf borderId="0" fillId="27" fontId="30" numFmtId="0" xfId="0" applyFill="1" applyFont="1"/>
    <xf borderId="0" fillId="0" fontId="32" numFmtId="2" xfId="0" applyFont="1" applyNumberFormat="1"/>
    <xf borderId="0" fillId="27" fontId="30" numFmtId="2" xfId="0" applyFont="1" applyNumberFormat="1"/>
    <xf borderId="0" fillId="0" fontId="32" numFmtId="0" xfId="0" applyAlignment="1" applyFont="1">
      <alignment horizontal="center"/>
    </xf>
    <xf borderId="59" fillId="24" fontId="30" numFmtId="0" xfId="0" applyAlignment="1" applyBorder="1" applyFont="1">
      <alignment horizontal="left" vertical="center"/>
    </xf>
    <xf borderId="59" fillId="24" fontId="30" numFmtId="49" xfId="0" applyAlignment="1" applyBorder="1" applyFont="1" applyNumberFormat="1">
      <alignment horizontal="center" vertical="center"/>
    </xf>
    <xf borderId="59" fillId="24" fontId="30" numFmtId="49" xfId="0" applyAlignment="1" applyBorder="1" applyFont="1" applyNumberFormat="1">
      <alignment horizontal="center"/>
    </xf>
    <xf borderId="0" fillId="28" fontId="30" numFmtId="0" xfId="0" applyFill="1" applyFont="1"/>
    <xf borderId="59" fillId="26" fontId="30" numFmtId="0" xfId="0" applyAlignment="1" applyBorder="1" applyFont="1">
      <alignment horizontal="center" shrinkToFit="0" wrapText="1"/>
    </xf>
    <xf borderId="19" fillId="0" fontId="32" numFmtId="0" xfId="0" applyAlignment="1" applyBorder="1" applyFont="1">
      <alignment horizontal="center" shrinkToFit="0" wrapText="1"/>
    </xf>
    <xf borderId="0" fillId="0" fontId="32" numFmtId="0" xfId="0" applyAlignment="1" applyFont="1">
      <alignment horizontal="center" shrinkToFit="0" wrapText="1"/>
    </xf>
    <xf borderId="0" fillId="0" fontId="30" numFmtId="0" xfId="0" applyAlignment="1" applyFont="1">
      <alignment horizontal="center" shrinkToFit="0" wrapText="1"/>
    </xf>
    <xf borderId="59" fillId="26" fontId="30" numFmtId="9" xfId="0" applyAlignment="1" applyBorder="1" applyFont="1" applyNumberFormat="1">
      <alignment horizontal="center" shrinkToFit="0" wrapText="1"/>
    </xf>
    <xf borderId="19" fillId="0" fontId="32" numFmtId="9" xfId="0" applyAlignment="1" applyBorder="1" applyFont="1" applyNumberFormat="1">
      <alignment horizontal="center" shrinkToFit="0" wrapText="1"/>
    </xf>
    <xf borderId="0" fillId="0" fontId="32" numFmtId="9" xfId="0" applyAlignment="1" applyFont="1" applyNumberFormat="1">
      <alignment horizontal="center" shrinkToFit="0" wrapText="1"/>
    </xf>
    <xf borderId="0" fillId="0" fontId="30" numFmtId="9" xfId="0" applyAlignment="1" applyFont="1" applyNumberFormat="1">
      <alignment horizontal="center" shrinkToFit="0" wrapText="1"/>
    </xf>
    <xf borderId="61" fillId="29" fontId="31" numFmtId="0" xfId="0" applyAlignment="1" applyBorder="1" applyFill="1" applyFont="1">
      <alignment shrinkToFit="0" wrapText="1"/>
    </xf>
    <xf borderId="62" fillId="29" fontId="31" numFmtId="0" xfId="0" applyAlignment="1" applyBorder="1" applyFont="1">
      <alignment shrinkToFit="0" wrapText="1"/>
    </xf>
    <xf borderId="62" fillId="29" fontId="31" numFmtId="0" xfId="0" applyBorder="1" applyFont="1"/>
    <xf borderId="63" fillId="29" fontId="31" numFmtId="0" xfId="0" applyAlignment="1" applyBorder="1" applyFont="1">
      <alignment shrinkToFit="0" wrapText="1"/>
    </xf>
    <xf borderId="59" fillId="30" fontId="30" numFmtId="0" xfId="0" applyAlignment="1" applyBorder="1" applyFill="1" applyFont="1">
      <alignment horizontal="left" shrinkToFit="0" wrapText="1"/>
    </xf>
    <xf borderId="59" fillId="30" fontId="30" numFmtId="0" xfId="0" applyAlignment="1" applyBorder="1" applyFont="1">
      <alignment horizontal="center" shrinkToFit="0" wrapText="1"/>
    </xf>
    <xf borderId="59" fillId="30" fontId="30" numFmtId="49" xfId="0" applyAlignment="1" applyBorder="1" applyFont="1" applyNumberFormat="1">
      <alignment horizontal="center" shrinkToFit="0" wrapText="1"/>
    </xf>
    <xf borderId="59" fillId="30" fontId="30" numFmtId="0" xfId="0" applyAlignment="1" applyBorder="1" applyFont="1">
      <alignment horizontal="center" shrinkToFit="0" vertical="top" wrapText="1"/>
    </xf>
    <xf borderId="59" fillId="30" fontId="30" numFmtId="2" xfId="0" applyAlignment="1" applyBorder="1" applyFont="1" applyNumberFormat="1">
      <alignment horizontal="center" shrinkToFit="0" wrapText="1"/>
    </xf>
    <xf borderId="59" fillId="30" fontId="30" numFmtId="0" xfId="0" applyAlignment="1" applyBorder="1" applyFont="1">
      <alignment horizontal="center"/>
    </xf>
    <xf borderId="59" fillId="30" fontId="30" numFmtId="0" xfId="0" applyAlignment="1" applyBorder="1" applyFont="1">
      <alignment horizontal="center" vertical="center"/>
    </xf>
    <xf borderId="59" fillId="31" fontId="34" numFmtId="0" xfId="0" applyAlignment="1" applyBorder="1" applyFill="1" applyFont="1">
      <alignment horizontal="left" shrinkToFit="0" wrapText="1"/>
    </xf>
    <xf borderId="59" fillId="31" fontId="34" numFmtId="0" xfId="0" applyAlignment="1" applyBorder="1" applyFont="1">
      <alignment horizontal="center" shrinkToFit="0" wrapText="1"/>
    </xf>
    <xf borderId="59" fillId="31" fontId="34" numFmtId="9" xfId="0" applyAlignment="1" applyBorder="1" applyFont="1" applyNumberFormat="1">
      <alignment horizontal="center" shrinkToFit="0" wrapText="1"/>
    </xf>
    <xf borderId="59" fillId="31" fontId="34" numFmtId="2" xfId="0" applyAlignment="1" applyBorder="1" applyFont="1" applyNumberFormat="1">
      <alignment horizontal="center" shrinkToFit="0" wrapText="1"/>
    </xf>
    <xf borderId="0" fillId="32" fontId="30" numFmtId="0" xfId="0" applyFill="1" applyFont="1"/>
    <xf borderId="59" fillId="30" fontId="30" numFmtId="0" xfId="0" applyAlignment="1" applyBorder="1" applyFont="1">
      <alignment horizontal="center" readingOrder="0" vertical="center"/>
    </xf>
    <xf borderId="59" fillId="30" fontId="30" numFmtId="0" xfId="0" applyAlignment="1" applyBorder="1" applyFont="1">
      <alignment horizontal="center" readingOrder="0"/>
    </xf>
    <xf borderId="0" fillId="33" fontId="30" numFmtId="0" xfId="0" applyFill="1" applyFont="1"/>
    <xf borderId="59" fillId="30" fontId="30" numFmtId="0" xfId="0" applyAlignment="1" applyBorder="1" applyFont="1">
      <alignment horizontal="left"/>
    </xf>
    <xf borderId="59" fillId="30" fontId="30" numFmtId="1" xfId="0" applyAlignment="1" applyBorder="1" applyFont="1" applyNumberFormat="1">
      <alignment horizontal="center"/>
    </xf>
    <xf borderId="61" fillId="34" fontId="31" numFmtId="0" xfId="0" applyBorder="1" applyFill="1" applyFont="1"/>
    <xf borderId="62" fillId="34" fontId="31" numFmtId="0" xfId="0" applyBorder="1" applyFont="1"/>
    <xf borderId="63" fillId="34" fontId="31" numFmtId="0" xfId="0" applyBorder="1" applyFont="1"/>
    <xf borderId="0" fillId="0" fontId="31" numFmtId="0" xfId="0" applyAlignment="1" applyFont="1">
      <alignment horizontal="center"/>
    </xf>
    <xf borderId="0" fillId="0" fontId="30" numFmtId="0" xfId="0" applyAlignment="1" applyFont="1">
      <alignment horizontal="center"/>
    </xf>
    <xf borderId="0" fillId="35" fontId="30" numFmtId="0" xfId="0" applyFill="1" applyFont="1"/>
    <xf borderId="0" fillId="35" fontId="31" numFmtId="0" xfId="0" applyAlignment="1" applyFont="1">
      <alignment horizontal="center"/>
    </xf>
    <xf borderId="0" fillId="35" fontId="30" numFmtId="0" xfId="0" applyAlignment="1" applyFont="1">
      <alignment horizontal="center"/>
    </xf>
    <xf borderId="59" fillId="36" fontId="30" numFmtId="0" xfId="0" applyAlignment="1" applyBorder="1" applyFill="1" applyFont="1">
      <alignment horizontal="left" shrinkToFit="0" vertical="center" wrapText="1"/>
    </xf>
    <xf borderId="59" fillId="35" fontId="30" numFmtId="0" xfId="0" applyAlignment="1" applyBorder="1" applyFont="1">
      <alignment horizontal="center" readingOrder="0" vertical="center"/>
    </xf>
    <xf borderId="59" fillId="36" fontId="30" numFmtId="49" xfId="0" applyAlignment="1" applyBorder="1" applyFont="1" applyNumberFormat="1">
      <alignment horizontal="center" vertical="center"/>
    </xf>
    <xf borderId="59" fillId="36" fontId="30" numFmtId="0" xfId="0" applyAlignment="1" applyBorder="1" applyFont="1">
      <alignment horizontal="center" vertical="center"/>
    </xf>
    <xf borderId="59" fillId="36" fontId="30" numFmtId="2" xfId="0" applyAlignment="1" applyBorder="1" applyFont="1" applyNumberFormat="1">
      <alignment horizontal="center" shrinkToFit="0" vertical="center" wrapText="1"/>
    </xf>
    <xf borderId="59" fillId="36" fontId="30" numFmtId="0" xfId="0" applyAlignment="1" applyBorder="1" applyFont="1">
      <alignment horizontal="center" readingOrder="0" vertical="center"/>
    </xf>
    <xf borderId="0" fillId="0" fontId="30" numFmtId="49" xfId="0" applyAlignment="1" applyFont="1" applyNumberFormat="1">
      <alignment horizontal="center"/>
    </xf>
    <xf borderId="59" fillId="37" fontId="34" numFmtId="0" xfId="0" applyAlignment="1" applyBorder="1" applyFill="1" applyFont="1">
      <alignment horizontal="left" shrinkToFit="0" vertical="center" wrapText="1"/>
    </xf>
    <xf borderId="59" fillId="37" fontId="34" numFmtId="0" xfId="0" applyAlignment="1" applyBorder="1" applyFont="1">
      <alignment horizontal="center" shrinkToFit="0" vertical="center" wrapText="1"/>
    </xf>
    <xf borderId="0" fillId="0" fontId="31" numFmtId="49" xfId="0" applyAlignment="1" applyFont="1" applyNumberFormat="1">
      <alignment horizontal="center"/>
    </xf>
    <xf borderId="59" fillId="37" fontId="34" numFmtId="0" xfId="0" applyAlignment="1" applyBorder="1" applyFont="1">
      <alignment horizontal="center" readingOrder="0" shrinkToFit="0" vertical="center" wrapText="1"/>
    </xf>
    <xf borderId="59" fillId="37" fontId="34" numFmtId="9" xfId="0" applyAlignment="1" applyBorder="1" applyFont="1" applyNumberFormat="1">
      <alignment horizontal="center" shrinkToFit="0" vertical="center" wrapText="1"/>
    </xf>
    <xf borderId="59" fillId="35" fontId="30" numFmtId="0" xfId="0" applyAlignment="1" applyBorder="1" applyFont="1">
      <alignment horizontal="center" shrinkToFit="0" vertical="center" wrapText="1"/>
    </xf>
    <xf borderId="59" fillId="36" fontId="30" numFmtId="0" xfId="0" applyAlignment="1" applyBorder="1" applyFont="1">
      <alignment horizontal="left" vertical="center"/>
    </xf>
    <xf borderId="59" fillId="35" fontId="30" numFmtId="0" xfId="0" applyAlignment="1" applyBorder="1" applyFont="1">
      <alignment horizontal="center" vertical="center"/>
    </xf>
    <xf borderId="59" fillId="36" fontId="30" numFmtId="0" xfId="0" applyAlignment="1" applyBorder="1" applyFont="1">
      <alignment horizontal="center" shrinkToFit="0" vertical="center" wrapText="1"/>
    </xf>
    <xf borderId="59" fillId="36" fontId="30" numFmtId="49" xfId="0" applyAlignment="1" applyBorder="1" applyFont="1" applyNumberFormat="1">
      <alignment horizontal="center" shrinkToFit="0" vertical="center" wrapText="1"/>
    </xf>
    <xf borderId="59" fillId="37" fontId="34" numFmtId="2" xfId="0" applyAlignment="1" applyBorder="1" applyFont="1" applyNumberFormat="1">
      <alignment horizontal="center" shrinkToFit="0" vertical="center" wrapText="1"/>
    </xf>
    <xf borderId="0" fillId="0" fontId="32" numFmtId="0" xfId="0" applyAlignment="1" applyFont="1">
      <alignment horizontal="center" vertical="center"/>
    </xf>
    <xf borderId="0" fillId="0" fontId="32" numFmtId="0" xfId="0" applyAlignment="1" applyFont="1">
      <alignment vertical="center"/>
    </xf>
    <xf borderId="0" fillId="0" fontId="32" numFmtId="0" xfId="0" applyAlignment="1" applyFont="1">
      <alignment horizontal="center" readingOrder="0" vertical="center"/>
    </xf>
    <xf borderId="0" fillId="0" fontId="30" numFmtId="0" xfId="0" applyAlignment="1" applyFont="1">
      <alignment vertical="center"/>
    </xf>
    <xf borderId="59" fillId="37" fontId="34" numFmtId="0" xfId="0" applyAlignment="1" applyBorder="1" applyFont="1">
      <alignment horizontal="left" shrinkToFit="0" wrapText="1"/>
    </xf>
    <xf borderId="59" fillId="37" fontId="34" numFmtId="0" xfId="0" applyAlignment="1" applyBorder="1" applyFont="1">
      <alignment horizontal="center" shrinkToFit="0" wrapText="1"/>
    </xf>
    <xf borderId="59" fillId="36" fontId="30" numFmtId="1" xfId="0" applyAlignment="1" applyBorder="1" applyFont="1" applyNumberFormat="1">
      <alignment horizontal="center"/>
    </xf>
    <xf borderId="59" fillId="36" fontId="30" numFmtId="0" xfId="0" applyAlignment="1" applyBorder="1" applyFont="1">
      <alignment horizontal="center"/>
    </xf>
    <xf borderId="59" fillId="36" fontId="30" numFmtId="2" xfId="0" applyAlignment="1" applyBorder="1" applyFont="1" applyNumberFormat="1">
      <alignment horizontal="center"/>
    </xf>
    <xf borderId="60" fillId="0" fontId="32" numFmtId="0" xfId="0" applyBorder="1" applyFont="1"/>
    <xf borderId="21" fillId="0" fontId="32" numFmtId="0" xfId="0" applyAlignment="1" applyBorder="1" applyFont="1">
      <alignment horizontal="center"/>
    </xf>
    <xf borderId="59" fillId="0" fontId="32" numFmtId="0" xfId="0" applyBorder="1" applyFont="1"/>
    <xf borderId="1" fillId="0" fontId="32" numFmtId="0" xfId="0" applyAlignment="1" applyBorder="1" applyFont="1">
      <alignment horizontal="center"/>
    </xf>
    <xf borderId="59" fillId="37" fontId="34" numFmtId="9" xfId="0" applyAlignment="1" applyBorder="1" applyFont="1" applyNumberFormat="1">
      <alignment horizontal="center" shrinkToFit="0" wrapText="1"/>
    </xf>
    <xf borderId="59" fillId="37" fontId="34" numFmtId="2" xfId="0" applyAlignment="1" applyBorder="1" applyFont="1" applyNumberFormat="1">
      <alignment horizontal="center" shrinkToFit="0" wrapText="1"/>
    </xf>
    <xf borderId="58" fillId="0" fontId="32" numFmtId="0" xfId="0" applyBorder="1" applyFont="1"/>
    <xf borderId="5" fillId="0" fontId="32" numFmtId="0" xfId="0" applyAlignment="1" applyBorder="1" applyFont="1">
      <alignment horizontal="center"/>
    </xf>
    <xf borderId="61" fillId="38" fontId="31" numFmtId="0" xfId="0" applyAlignment="1" applyBorder="1" applyFill="1" applyFont="1">
      <alignment shrinkToFit="0" wrapText="1"/>
    </xf>
    <xf borderId="62" fillId="38" fontId="31" numFmtId="0" xfId="0" applyAlignment="1" applyBorder="1" applyFont="1">
      <alignment shrinkToFit="0" wrapText="1"/>
    </xf>
    <xf borderId="62" fillId="38" fontId="31" numFmtId="0" xfId="0" applyBorder="1" applyFont="1"/>
    <xf borderId="63" fillId="38" fontId="31" numFmtId="0" xfId="0" applyAlignment="1" applyBorder="1" applyFont="1">
      <alignment shrinkToFit="0" wrapText="1"/>
    </xf>
    <xf borderId="59" fillId="16" fontId="30" numFmtId="0" xfId="0" applyAlignment="1" applyBorder="1" applyFont="1">
      <alignment horizontal="left" shrinkToFit="0" vertical="center" wrapText="1"/>
    </xf>
    <xf borderId="59" fillId="16" fontId="30" numFmtId="0" xfId="0" applyAlignment="1" applyBorder="1" applyFont="1">
      <alignment horizontal="center" readingOrder="0" vertical="center"/>
    </xf>
    <xf borderId="59" fillId="16" fontId="30" numFmtId="49" xfId="0" applyAlignment="1" applyBorder="1" applyFont="1" applyNumberFormat="1">
      <alignment horizontal="center" vertical="center"/>
    </xf>
    <xf borderId="59" fillId="16" fontId="30" numFmtId="0" xfId="0" applyAlignment="1" applyBorder="1" applyFont="1">
      <alignment horizontal="center" shrinkToFit="0" vertical="center" wrapText="1"/>
    </xf>
    <xf borderId="59" fillId="16" fontId="30" numFmtId="2" xfId="0" applyAlignment="1" applyBorder="1" applyFont="1" applyNumberFormat="1">
      <alignment horizontal="center" vertical="center"/>
    </xf>
    <xf borderId="59" fillId="16" fontId="30" numFmtId="0" xfId="0" applyAlignment="1" applyBorder="1" applyFont="1">
      <alignment horizontal="center" vertical="center"/>
    </xf>
    <xf borderId="59" fillId="39" fontId="34" numFmtId="0" xfId="0" applyAlignment="1" applyBorder="1" applyFill="1" applyFont="1">
      <alignment horizontal="left" shrinkToFit="0" vertical="center" wrapText="1"/>
    </xf>
    <xf borderId="59" fillId="39" fontId="34" numFmtId="0" xfId="0" applyAlignment="1" applyBorder="1" applyFont="1">
      <alignment horizontal="center" shrinkToFit="0" vertical="center" wrapText="1"/>
    </xf>
    <xf borderId="59" fillId="39" fontId="34" numFmtId="0" xfId="0" applyAlignment="1" applyBorder="1" applyFont="1">
      <alignment horizontal="center" readingOrder="0" shrinkToFit="0" vertical="center" wrapText="1"/>
    </xf>
    <xf borderId="59" fillId="39" fontId="34" numFmtId="9" xfId="0" applyAlignment="1" applyBorder="1" applyFont="1" applyNumberFormat="1">
      <alignment horizontal="center" shrinkToFit="0" vertical="center" wrapText="1"/>
    </xf>
    <xf borderId="59" fillId="16" fontId="30" numFmtId="0" xfId="0" applyAlignment="1" applyBorder="1" applyFont="1">
      <alignment horizontal="left" vertical="center"/>
    </xf>
    <xf borderId="59" fillId="39" fontId="34" numFmtId="0" xfId="0" applyAlignment="1" applyBorder="1" applyFont="1">
      <alignment horizontal="center" shrinkToFit="0" wrapText="1"/>
    </xf>
    <xf borderId="59" fillId="39" fontId="34" numFmtId="9" xfId="0" applyAlignment="1" applyBorder="1" applyFont="1" applyNumberFormat="1">
      <alignment horizontal="center" shrinkToFit="0" wrapText="1"/>
    </xf>
    <xf borderId="59" fillId="39" fontId="34" numFmtId="2" xfId="0" applyAlignment="1" applyBorder="1" applyFont="1" applyNumberFormat="1">
      <alignment horizontal="center" shrinkToFit="0" wrapText="1"/>
    </xf>
    <xf borderId="59" fillId="16" fontId="30" numFmtId="49" xfId="0" applyAlignment="1" applyBorder="1" applyFont="1" applyNumberFormat="1">
      <alignment horizontal="center" shrinkToFit="0" vertical="center" wrapText="1"/>
    </xf>
    <xf borderId="59" fillId="39" fontId="34" numFmtId="2" xfId="0" applyAlignment="1" applyBorder="1" applyFont="1" applyNumberFormat="1">
      <alignment horizontal="center" shrinkToFit="0" vertical="center" wrapText="1"/>
    </xf>
    <xf borderId="59" fillId="16" fontId="30" numFmtId="1" xfId="0" applyAlignment="1" applyBorder="1" applyFont="1" applyNumberFormat="1">
      <alignment horizontal="center" vertical="center"/>
    </xf>
    <xf borderId="59" fillId="16" fontId="30" numFmtId="2" xfId="0" applyAlignment="1" applyBorder="1" applyFont="1" applyNumberFormat="1">
      <alignment horizontal="center" shrinkToFit="0" vertical="center" wrapText="1"/>
    </xf>
    <xf borderId="61" fillId="40" fontId="31" numFmtId="0" xfId="0" applyAlignment="1" applyBorder="1" applyFill="1" applyFont="1">
      <alignment vertical="center"/>
    </xf>
    <xf borderId="62" fillId="40" fontId="31" numFmtId="0" xfId="0" applyAlignment="1" applyBorder="1" applyFont="1">
      <alignment vertical="center"/>
    </xf>
    <xf borderId="63" fillId="40" fontId="31" numFmtId="0" xfId="0" applyAlignment="1" applyBorder="1" applyFont="1">
      <alignment vertical="center"/>
    </xf>
    <xf borderId="59" fillId="41" fontId="30" numFmtId="0" xfId="0" applyAlignment="1" applyBorder="1" applyFill="1" applyFont="1">
      <alignment horizontal="left" vertical="center"/>
    </xf>
    <xf borderId="59" fillId="41" fontId="30" numFmtId="0" xfId="0" applyAlignment="1" applyBorder="1" applyFont="1">
      <alignment horizontal="center" readingOrder="0" vertical="center"/>
    </xf>
    <xf borderId="59" fillId="41" fontId="30" numFmtId="0" xfId="0" applyAlignment="1" applyBorder="1" applyFont="1">
      <alignment horizontal="center" vertical="center"/>
    </xf>
    <xf borderId="59" fillId="41" fontId="30" numFmtId="49" xfId="0" applyAlignment="1" applyBorder="1" applyFont="1" applyNumberFormat="1">
      <alignment horizontal="center" vertical="center"/>
    </xf>
    <xf borderId="59" fillId="41" fontId="30" numFmtId="2" xfId="0" applyAlignment="1" applyBorder="1" applyFont="1" applyNumberFormat="1">
      <alignment horizontal="center" vertical="center"/>
    </xf>
    <xf borderId="59" fillId="42" fontId="34" numFmtId="0" xfId="0" applyAlignment="1" applyBorder="1" applyFill="1" applyFont="1">
      <alignment horizontal="left" shrinkToFit="0" vertical="center" wrapText="1"/>
    </xf>
    <xf borderId="59" fillId="42" fontId="34" numFmtId="0" xfId="0" applyAlignment="1" applyBorder="1" applyFont="1">
      <alignment horizontal="center" shrinkToFit="0" vertical="center" wrapText="1"/>
    </xf>
    <xf borderId="59" fillId="42" fontId="34" numFmtId="9" xfId="0" applyAlignment="1" applyBorder="1" applyFont="1" applyNumberFormat="1">
      <alignment horizontal="center" shrinkToFit="0" vertical="center" wrapText="1"/>
    </xf>
    <xf borderId="59" fillId="41" fontId="30" numFmtId="49" xfId="0" applyAlignment="1" applyBorder="1" applyFont="1" applyNumberFormat="1">
      <alignment horizontal="center" shrinkToFit="0" vertical="center" wrapText="1"/>
    </xf>
    <xf borderId="59" fillId="41" fontId="30" numFmtId="49" xfId="0" applyAlignment="1" applyBorder="1" applyFont="1" applyNumberFormat="1">
      <alignment horizontal="center" readingOrder="0" vertical="center"/>
    </xf>
    <xf borderId="59" fillId="41" fontId="30" numFmtId="0" xfId="0" applyAlignment="1" applyBorder="1" applyFont="1">
      <alignment horizontal="center" shrinkToFit="0" vertical="center" wrapText="1"/>
    </xf>
    <xf borderId="59" fillId="42" fontId="34" numFmtId="0" xfId="0" applyAlignment="1" applyBorder="1" applyFont="1">
      <alignment horizontal="center" shrinkToFit="0" wrapText="1"/>
    </xf>
    <xf borderId="59" fillId="42" fontId="34" numFmtId="9" xfId="0" applyAlignment="1" applyBorder="1" applyFont="1" applyNumberFormat="1">
      <alignment horizontal="center" shrinkToFit="0" wrapText="1"/>
    </xf>
    <xf borderId="59" fillId="41" fontId="30" numFmtId="0" xfId="0" applyAlignment="1" applyBorder="1" applyFont="1">
      <alignment horizontal="center" readingOrder="0" shrinkToFit="0" vertical="center" wrapText="1"/>
    </xf>
    <xf borderId="59" fillId="42" fontId="34" numFmtId="2" xfId="0" applyAlignment="1" applyBorder="1" applyFont="1" applyNumberFormat="1">
      <alignment horizontal="center" shrinkToFit="0" vertical="center" wrapText="1"/>
    </xf>
    <xf borderId="59" fillId="41" fontId="30" numFmtId="0" xfId="0" applyAlignment="1" applyBorder="1" applyFont="1">
      <alignment horizontal="left" shrinkToFit="0" wrapText="1"/>
    </xf>
    <xf borderId="59" fillId="33" fontId="30" numFmtId="0" xfId="0" applyAlignment="1" applyBorder="1" applyFont="1">
      <alignment horizontal="center" shrinkToFit="0" wrapText="1"/>
    </xf>
    <xf borderId="59" fillId="41" fontId="30" numFmtId="0" xfId="0" applyAlignment="1" applyBorder="1" applyFont="1">
      <alignment horizontal="center" shrinkToFit="0" vertical="top" wrapText="1"/>
    </xf>
    <xf borderId="59" fillId="41" fontId="30" numFmtId="0" xfId="0" applyAlignment="1" applyBorder="1" applyFont="1">
      <alignment horizontal="center" shrinkToFit="0" wrapText="1"/>
    </xf>
    <xf borderId="59" fillId="41" fontId="30" numFmtId="0" xfId="0" applyAlignment="1" applyBorder="1" applyFont="1">
      <alignment horizontal="center"/>
    </xf>
    <xf borderId="59" fillId="42" fontId="34" numFmtId="2" xfId="0" applyAlignment="1" applyBorder="1" applyFont="1" applyNumberFormat="1">
      <alignment horizontal="center" shrinkToFit="0" wrapText="1"/>
    </xf>
    <xf borderId="59" fillId="41" fontId="30" numFmtId="2" xfId="0" applyAlignment="1" applyBorder="1" applyFont="1" applyNumberFormat="1">
      <alignment horizontal="center" shrinkToFit="0" vertical="center" wrapText="1"/>
    </xf>
    <xf borderId="19" fillId="0" fontId="30" numFmtId="0" xfId="0" applyBorder="1" applyFont="1"/>
    <xf borderId="61" fillId="43" fontId="31" numFmtId="0" xfId="0" applyAlignment="1" applyBorder="1" applyFill="1" applyFont="1">
      <alignment shrinkToFit="0" wrapText="1"/>
    </xf>
    <xf borderId="62" fillId="43" fontId="31" numFmtId="0" xfId="0" applyAlignment="1" applyBorder="1" applyFont="1">
      <alignment shrinkToFit="0" wrapText="1"/>
    </xf>
    <xf borderId="62" fillId="43" fontId="31" numFmtId="0" xfId="0" applyBorder="1" applyFont="1"/>
    <xf borderId="64" fillId="43" fontId="31" numFmtId="0" xfId="0" applyAlignment="1" applyBorder="1" applyFont="1">
      <alignment shrinkToFit="0" wrapText="1"/>
    </xf>
    <xf borderId="4" fillId="43" fontId="31" numFmtId="0" xfId="0" applyAlignment="1" applyBorder="1" applyFont="1">
      <alignment shrinkToFit="0" wrapText="1"/>
    </xf>
    <xf borderId="59" fillId="44" fontId="30" numFmtId="0" xfId="0" applyAlignment="1" applyBorder="1" applyFill="1" applyFont="1">
      <alignment horizontal="left" shrinkToFit="0" wrapText="1"/>
    </xf>
    <xf borderId="59" fillId="44" fontId="30" numFmtId="0" xfId="0" applyAlignment="1" applyBorder="1" applyFont="1">
      <alignment horizontal="center" readingOrder="0" shrinkToFit="0" vertical="center" wrapText="1"/>
    </xf>
    <xf borderId="59" fillId="44" fontId="30" numFmtId="0" xfId="0" applyAlignment="1" applyBorder="1" applyFont="1">
      <alignment horizontal="center" shrinkToFit="0" vertical="center" wrapText="1"/>
    </xf>
    <xf borderId="59" fillId="44" fontId="30" numFmtId="49" xfId="0" applyAlignment="1" applyBorder="1" applyFont="1" applyNumberFormat="1">
      <alignment horizontal="center" vertical="center"/>
    </xf>
    <xf borderId="59" fillId="44" fontId="30" numFmtId="2" xfId="0" applyAlignment="1" applyBorder="1" applyFont="1" applyNumberFormat="1">
      <alignment horizontal="center" shrinkToFit="0" vertical="center" wrapText="1"/>
    </xf>
    <xf borderId="59" fillId="44" fontId="30" numFmtId="0" xfId="0" applyAlignment="1" applyBorder="1" applyFont="1">
      <alignment horizontal="center" vertical="center"/>
    </xf>
    <xf borderId="59" fillId="44" fontId="30" numFmtId="49" xfId="0" applyAlignment="1" applyBorder="1" applyFont="1" applyNumberFormat="1">
      <alignment horizontal="center" readingOrder="0" vertical="center"/>
    </xf>
    <xf borderId="60" fillId="44" fontId="30" numFmtId="49" xfId="0" applyAlignment="1" applyBorder="1" applyFont="1" applyNumberFormat="1">
      <alignment horizontal="center" readingOrder="0" vertical="center"/>
    </xf>
    <xf borderId="59" fillId="45" fontId="34" numFmtId="0" xfId="0" applyAlignment="1" applyBorder="1" applyFill="1" applyFont="1">
      <alignment horizontal="left" shrinkToFit="0" vertical="center" wrapText="1"/>
    </xf>
    <xf borderId="59" fillId="45" fontId="34" numFmtId="0" xfId="0" applyAlignment="1" applyBorder="1" applyFont="1">
      <alignment horizontal="center" shrinkToFit="0" vertical="center" wrapText="1"/>
    </xf>
    <xf borderId="59" fillId="44" fontId="35" numFmtId="2" xfId="0" applyAlignment="1" applyBorder="1" applyFont="1" applyNumberFormat="1">
      <alignment horizontal="center" shrinkToFit="0" vertical="center" wrapText="1"/>
    </xf>
    <xf borderId="59" fillId="44" fontId="35" numFmtId="0" xfId="0" applyAlignment="1" applyBorder="1" applyFont="1">
      <alignment horizontal="center" vertical="center"/>
    </xf>
    <xf borderId="59" fillId="45" fontId="34" numFmtId="0" xfId="0" applyAlignment="1" applyBorder="1" applyFont="1">
      <alignment horizontal="center" readingOrder="0" shrinkToFit="0" vertical="center" wrapText="1"/>
    </xf>
    <xf borderId="59" fillId="45" fontId="34" numFmtId="9" xfId="0" applyAlignment="1" applyBorder="1" applyFont="1" applyNumberFormat="1">
      <alignment horizontal="center" shrinkToFit="0" vertical="center" wrapText="1"/>
    </xf>
    <xf borderId="59" fillId="45" fontId="34" numFmtId="165" xfId="0" applyAlignment="1" applyBorder="1" applyFont="1" applyNumberFormat="1">
      <alignment horizontal="center" shrinkToFit="0" vertical="center" wrapText="1"/>
    </xf>
    <xf borderId="59" fillId="44" fontId="30" numFmtId="49" xfId="0" applyAlignment="1" applyBorder="1" applyFont="1" applyNumberFormat="1">
      <alignment horizontal="center" shrinkToFit="0" vertical="center" wrapText="1"/>
    </xf>
    <xf borderId="59" fillId="44" fontId="30" numFmtId="0" xfId="0" applyAlignment="1" applyBorder="1" applyFont="1">
      <alignment horizontal="left" shrinkToFit="0" vertical="center" wrapText="1"/>
    </xf>
    <xf borderId="58" fillId="44" fontId="30" numFmtId="49" xfId="0" applyAlignment="1" applyBorder="1" applyFont="1" applyNumberFormat="1">
      <alignment horizontal="center" vertical="center"/>
    </xf>
    <xf borderId="61" fillId="46" fontId="31" numFmtId="0" xfId="0" applyAlignment="1" applyBorder="1" applyFill="1" applyFont="1">
      <alignment vertical="center"/>
    </xf>
    <xf borderId="62" fillId="46" fontId="31" numFmtId="0" xfId="0" applyAlignment="1" applyBorder="1" applyFont="1">
      <alignment vertical="center"/>
    </xf>
    <xf borderId="64" fillId="46" fontId="36" numFmtId="0" xfId="0" applyAlignment="1" applyBorder="1" applyFont="1">
      <alignment horizontal="center" readingOrder="0" vertical="center"/>
    </xf>
    <xf borderId="4" fillId="46" fontId="36" numFmtId="0" xfId="0" applyAlignment="1" applyBorder="1" applyFont="1">
      <alignment horizontal="center" readingOrder="0" vertical="center"/>
    </xf>
    <xf borderId="59" fillId="47" fontId="30" numFmtId="0" xfId="0" applyAlignment="1" applyBorder="1" applyFill="1" applyFont="1">
      <alignment horizontal="left" vertical="center"/>
    </xf>
    <xf borderId="59" fillId="47" fontId="30" numFmtId="0" xfId="0" applyAlignment="1" applyBorder="1" applyFont="1">
      <alignment horizontal="center" vertical="center"/>
    </xf>
    <xf borderId="59" fillId="47" fontId="30" numFmtId="49" xfId="0" applyAlignment="1" applyBorder="1" applyFont="1" applyNumberFormat="1">
      <alignment horizontal="center" vertical="center"/>
    </xf>
    <xf borderId="59" fillId="47" fontId="30" numFmtId="2" xfId="0" applyAlignment="1" applyBorder="1" applyFont="1" applyNumberFormat="1">
      <alignment horizontal="center" vertical="center"/>
    </xf>
    <xf borderId="59" fillId="47" fontId="30" numFmtId="0" xfId="0" applyAlignment="1" applyBorder="1" applyFont="1">
      <alignment horizontal="center" shrinkToFit="0" wrapText="1"/>
    </xf>
    <xf borderId="59" fillId="47" fontId="30" numFmtId="0" xfId="0" applyAlignment="1" applyBorder="1" applyFont="1">
      <alignment horizontal="center" readingOrder="0" vertical="center"/>
    </xf>
    <xf borderId="59" fillId="47" fontId="37" numFmtId="49" xfId="0" applyAlignment="1" applyBorder="1" applyFont="1" applyNumberFormat="1">
      <alignment horizontal="center" vertical="center"/>
    </xf>
    <xf borderId="60" fillId="47" fontId="30" numFmtId="49" xfId="0" applyAlignment="1" applyBorder="1" applyFont="1" applyNumberFormat="1">
      <alignment horizontal="center" vertical="center"/>
    </xf>
    <xf borderId="59" fillId="48" fontId="34" numFmtId="0" xfId="0" applyAlignment="1" applyBorder="1" applyFill="1" applyFont="1">
      <alignment horizontal="left" shrinkToFit="0" vertical="center" wrapText="1"/>
    </xf>
    <xf borderId="59" fillId="48" fontId="34" numFmtId="0" xfId="0" applyAlignment="1" applyBorder="1" applyFont="1">
      <alignment horizontal="center" shrinkToFit="0" vertical="center" wrapText="1"/>
    </xf>
    <xf borderId="59" fillId="48" fontId="34" numFmtId="9" xfId="0" applyAlignment="1" applyBorder="1" applyFont="1" applyNumberFormat="1">
      <alignment horizontal="center" shrinkToFit="0" vertical="center" wrapText="1"/>
    </xf>
    <xf borderId="59" fillId="48" fontId="34" numFmtId="165" xfId="0" applyAlignment="1" applyBorder="1" applyFont="1" applyNumberFormat="1">
      <alignment horizontal="center" shrinkToFit="0" vertical="center" wrapText="1"/>
    </xf>
    <xf borderId="59" fillId="47" fontId="30" numFmtId="0" xfId="0" applyAlignment="1" applyBorder="1" applyFont="1">
      <alignment horizontal="center" shrinkToFit="0" vertical="center" wrapText="1"/>
    </xf>
    <xf borderId="59" fillId="47" fontId="30" numFmtId="49" xfId="0" applyAlignment="1" applyBorder="1" applyFont="1" applyNumberFormat="1">
      <alignment horizontal="center" shrinkToFit="0" vertical="center" wrapText="1"/>
    </xf>
    <xf borderId="59" fillId="47" fontId="30" numFmtId="0" xfId="0" applyAlignment="1" applyBorder="1" applyFont="1">
      <alignment horizontal="left" shrinkToFit="0" wrapText="1"/>
    </xf>
    <xf borderId="59" fillId="47" fontId="30" numFmtId="49" xfId="0" applyAlignment="1" applyBorder="1" applyFont="1" applyNumberFormat="1">
      <alignment horizontal="center" shrinkToFit="0" wrapText="1"/>
    </xf>
    <xf borderId="59" fillId="47" fontId="30" numFmtId="0" xfId="0" applyAlignment="1" applyBorder="1" applyFont="1">
      <alignment horizontal="center" shrinkToFit="0" vertical="top" wrapText="1"/>
    </xf>
    <xf borderId="59" fillId="47" fontId="30" numFmtId="0" xfId="0" applyAlignment="1" applyBorder="1" applyFont="1">
      <alignment horizontal="left" shrinkToFit="0" vertical="center" wrapText="1"/>
    </xf>
    <xf borderId="59" fillId="47" fontId="30" numFmtId="0" xfId="0" applyAlignment="1" applyBorder="1" applyFont="1">
      <alignment horizontal="center" readingOrder="0" shrinkToFit="0" vertical="center" wrapText="1"/>
    </xf>
    <xf borderId="59" fillId="47" fontId="30" numFmtId="1" xfId="0" applyAlignment="1" applyBorder="1" applyFont="1" applyNumberFormat="1">
      <alignment horizontal="center" vertical="center"/>
    </xf>
    <xf borderId="59" fillId="47" fontId="30" numFmtId="1" xfId="0" applyAlignment="1" applyBorder="1" applyFont="1" applyNumberFormat="1">
      <alignment horizontal="center" shrinkToFit="0" wrapText="1"/>
    </xf>
    <xf borderId="19" fillId="0" fontId="30" numFmtId="0" xfId="0" applyAlignment="1" applyBorder="1" applyFont="1">
      <alignment horizontal="right" vertical="center"/>
    </xf>
    <xf borderId="19" fillId="0" fontId="30" numFmtId="0" xfId="0" applyAlignment="1" applyBorder="1" applyFont="1">
      <alignment horizontal="center"/>
    </xf>
    <xf borderId="0" fillId="0" fontId="6" numFmtId="0" xfId="0" applyAlignment="1" applyFont="1">
      <alignment horizontal="right" vertical="center"/>
    </xf>
    <xf borderId="1" fillId="0" fontId="28" numFmtId="0" xfId="0" applyAlignment="1" applyBorder="1" applyFont="1">
      <alignment horizontal="center"/>
    </xf>
    <xf borderId="4" fillId="0" fontId="10" numFmtId="0" xfId="0" applyBorder="1" applyFont="1"/>
    <xf borderId="6" fillId="0" fontId="28" numFmtId="0" xfId="0" applyAlignment="1" applyBorder="1" applyFont="1">
      <alignment horizontal="center" readingOrder="0" vertical="center"/>
    </xf>
    <xf borderId="0" fillId="0" fontId="32" numFmtId="0" xfId="0" applyAlignment="1" applyFont="1">
      <alignment horizontal="right"/>
    </xf>
    <xf borderId="0" fillId="2" fontId="30" numFmtId="0" xfId="0" applyAlignment="1" applyFont="1">
      <alignment horizontal="center" vertical="center"/>
    </xf>
    <xf borderId="59" fillId="0" fontId="28" numFmtId="0" xfId="0" applyAlignment="1" applyBorder="1" applyFont="1">
      <alignment horizontal="center" shrinkToFit="0" wrapText="1"/>
    </xf>
    <xf borderId="22" fillId="0" fontId="10" numFmtId="0" xfId="0" applyBorder="1" applyFont="1"/>
    <xf borderId="61" fillId="49" fontId="31" numFmtId="0" xfId="0" applyAlignment="1" applyBorder="1" applyFill="1" applyFont="1">
      <alignment shrinkToFit="0" wrapText="1"/>
    </xf>
    <xf borderId="62" fillId="49" fontId="31" numFmtId="0" xfId="0" applyAlignment="1" applyBorder="1" applyFont="1">
      <alignment shrinkToFit="0" wrapText="1"/>
    </xf>
    <xf borderId="62" fillId="49" fontId="31" numFmtId="0" xfId="0" applyBorder="1" applyFont="1"/>
    <xf borderId="63" fillId="49" fontId="31" numFmtId="0" xfId="0" applyAlignment="1" applyBorder="1" applyFont="1">
      <alignment shrinkToFit="0" wrapText="1"/>
    </xf>
    <xf borderId="59" fillId="50" fontId="30" numFmtId="0" xfId="0" applyAlignment="1" applyBorder="1" applyFill="1" applyFont="1">
      <alignment horizontal="left" shrinkToFit="0" wrapText="1"/>
    </xf>
    <xf borderId="59" fillId="50" fontId="30" numFmtId="0" xfId="0" applyAlignment="1" applyBorder="1" applyFont="1">
      <alignment horizontal="center" shrinkToFit="0" wrapText="1"/>
    </xf>
    <xf borderId="59" fillId="50" fontId="30" numFmtId="1" xfId="0" applyAlignment="1" applyBorder="1" applyFont="1" applyNumberFormat="1">
      <alignment horizontal="center" shrinkToFit="0" wrapText="1"/>
    </xf>
    <xf borderId="59" fillId="50" fontId="30" numFmtId="0" xfId="0" applyAlignment="1" applyBorder="1" applyFont="1">
      <alignment horizontal="center" shrinkToFit="0" vertical="top" wrapText="1"/>
    </xf>
    <xf borderId="59" fillId="50" fontId="30" numFmtId="2" xfId="0" applyAlignment="1" applyBorder="1" applyFont="1" applyNumberFormat="1">
      <alignment horizontal="center" shrinkToFit="0" wrapText="1"/>
    </xf>
    <xf borderId="59" fillId="50" fontId="30" numFmtId="0" xfId="0" applyAlignment="1" applyBorder="1" applyFont="1">
      <alignment horizontal="center"/>
    </xf>
    <xf borderId="59" fillId="50" fontId="30" numFmtId="0" xfId="0" applyAlignment="1" applyBorder="1" applyFont="1">
      <alignment horizontal="center" vertical="center"/>
    </xf>
    <xf borderId="4" fillId="50" fontId="30" numFmtId="49" xfId="0" applyAlignment="1" applyBorder="1" applyFont="1" applyNumberFormat="1">
      <alignment horizontal="center" vertical="center"/>
    </xf>
    <xf borderId="59" fillId="51" fontId="30" numFmtId="0" xfId="0" applyAlignment="1" applyBorder="1" applyFill="1" applyFont="1">
      <alignment horizontal="left" readingOrder="0" shrinkToFit="0" vertical="center" wrapText="1"/>
    </xf>
    <xf borderId="59" fillId="51" fontId="30" numFmtId="0" xfId="0" applyAlignment="1" applyBorder="1" applyFont="1">
      <alignment horizontal="center" shrinkToFit="0" vertical="center" wrapText="1"/>
    </xf>
    <xf borderId="59" fillId="51" fontId="30" numFmtId="0" xfId="0" applyAlignment="1" applyBorder="1" applyFont="1">
      <alignment horizontal="center" readingOrder="0" shrinkToFit="0" vertical="center" wrapText="1"/>
    </xf>
    <xf borderId="59" fillId="51" fontId="30" numFmtId="1" xfId="0" applyAlignment="1" applyBorder="1" applyFont="1" applyNumberFormat="1">
      <alignment horizontal="center" shrinkToFit="0" vertical="center" wrapText="1"/>
    </xf>
    <xf borderId="59" fillId="51" fontId="30" numFmtId="2" xfId="0" applyAlignment="1" applyBorder="1" applyFont="1" applyNumberFormat="1">
      <alignment horizontal="center" shrinkToFit="0" vertical="center" wrapText="1"/>
    </xf>
    <xf borderId="59" fillId="51" fontId="30" numFmtId="0" xfId="0" applyAlignment="1" applyBorder="1" applyFont="1">
      <alignment horizontal="center" vertical="center"/>
    </xf>
    <xf quotePrefix="1" borderId="4" fillId="51" fontId="30" numFmtId="49" xfId="0" applyAlignment="1" applyBorder="1" applyFont="1" applyNumberFormat="1">
      <alignment horizontal="center" readingOrder="0" vertical="center"/>
    </xf>
    <xf borderId="0" fillId="0" fontId="30" numFmtId="0" xfId="0" applyAlignment="1" applyFont="1">
      <alignment readingOrder="0"/>
    </xf>
    <xf borderId="59" fillId="52" fontId="34" numFmtId="0" xfId="0" applyAlignment="1" applyBorder="1" applyFill="1" applyFont="1">
      <alignment horizontal="left" shrinkToFit="0" vertical="center" wrapText="1"/>
    </xf>
    <xf borderId="59" fillId="52" fontId="34" numFmtId="0" xfId="0" applyAlignment="1" applyBorder="1" applyFont="1">
      <alignment horizontal="center" shrinkToFit="0" vertical="center" wrapText="1"/>
    </xf>
    <xf borderId="59" fillId="51" fontId="30" numFmtId="1" xfId="0" applyAlignment="1" applyBorder="1" applyFont="1" applyNumberFormat="1">
      <alignment horizontal="center" shrinkToFit="0" wrapText="1"/>
    </xf>
    <xf borderId="59" fillId="51" fontId="30" numFmtId="0" xfId="0" applyAlignment="1" applyBorder="1" applyFont="1">
      <alignment horizontal="center" shrinkToFit="0" vertical="top" wrapText="1"/>
    </xf>
    <xf borderId="59" fillId="51" fontId="30" numFmtId="0" xfId="0" applyAlignment="1" applyBorder="1" applyFont="1">
      <alignment horizontal="center" shrinkToFit="0" wrapText="1"/>
    </xf>
    <xf borderId="59" fillId="51" fontId="30" numFmtId="2" xfId="0" applyAlignment="1" applyBorder="1" applyFont="1" applyNumberFormat="1">
      <alignment horizontal="center" shrinkToFit="0" wrapText="1"/>
    </xf>
    <xf borderId="59" fillId="51" fontId="30" numFmtId="0" xfId="0" applyAlignment="1" applyBorder="1" applyFont="1">
      <alignment horizontal="center"/>
    </xf>
    <xf borderId="63" fillId="51" fontId="30" numFmtId="49" xfId="0" applyAlignment="1" applyBorder="1" applyFont="1" applyNumberFormat="1">
      <alignment horizontal="center" vertical="center"/>
    </xf>
    <xf borderId="59" fillId="51" fontId="30" numFmtId="49" xfId="0" applyAlignment="1" applyBorder="1" applyFont="1" applyNumberFormat="1">
      <alignment horizontal="center" vertical="center"/>
    </xf>
    <xf borderId="59" fillId="52" fontId="34" numFmtId="9" xfId="0" applyAlignment="1" applyBorder="1" applyFont="1" applyNumberFormat="1">
      <alignment horizontal="center" shrinkToFit="0" vertical="center" wrapText="1"/>
    </xf>
    <xf borderId="59" fillId="52" fontId="34" numFmtId="165" xfId="0" applyAlignment="1" applyBorder="1" applyFont="1" applyNumberFormat="1">
      <alignment horizontal="center" shrinkToFit="0" vertical="center" wrapText="1"/>
    </xf>
    <xf borderId="59" fillId="51" fontId="30" numFmtId="0" xfId="0" applyAlignment="1" applyBorder="1" applyFont="1">
      <alignment horizontal="left" shrinkToFit="0" wrapText="1"/>
    </xf>
    <xf borderId="59" fillId="51" fontId="30" numFmtId="49" xfId="0" applyAlignment="1" applyBorder="1" applyFont="1" applyNumberFormat="1">
      <alignment horizontal="center" shrinkToFit="0" wrapText="1"/>
    </xf>
    <xf borderId="4" fillId="51" fontId="30" numFmtId="0" xfId="0" applyAlignment="1" applyBorder="1" applyFont="1">
      <alignment horizontal="center" readingOrder="0" vertical="center"/>
    </xf>
    <xf borderId="63" fillId="51" fontId="30" numFmtId="0" xfId="0" applyAlignment="1" applyBorder="1" applyFont="1">
      <alignment horizontal="center" vertical="center"/>
    </xf>
    <xf borderId="59" fillId="51" fontId="30" numFmtId="0" xfId="0" applyAlignment="1" applyBorder="1" applyFont="1">
      <alignment horizontal="left" readingOrder="0" shrinkToFit="0" wrapText="1"/>
    </xf>
    <xf borderId="59" fillId="51" fontId="30" numFmtId="0" xfId="0" applyAlignment="1" applyBorder="1" applyFont="1">
      <alignment horizontal="center" readingOrder="0" shrinkToFit="0" wrapText="1"/>
    </xf>
    <xf borderId="62" fillId="51" fontId="30" numFmtId="49" xfId="0" applyAlignment="1" applyBorder="1" applyFont="1" applyNumberFormat="1">
      <alignment horizontal="center" shrinkToFit="0" wrapText="1"/>
    </xf>
    <xf borderId="62" fillId="51" fontId="30" numFmtId="0" xfId="0" applyAlignment="1" applyBorder="1" applyFont="1">
      <alignment horizontal="center" shrinkToFit="0" vertical="top" wrapText="1"/>
    </xf>
    <xf borderId="62" fillId="51" fontId="30" numFmtId="0" xfId="0" applyAlignment="1" applyBorder="1" applyFont="1">
      <alignment horizontal="center" shrinkToFit="0" wrapText="1"/>
    </xf>
    <xf borderId="62" fillId="51" fontId="30" numFmtId="2" xfId="0" applyAlignment="1" applyBorder="1" applyFont="1" applyNumberFormat="1">
      <alignment horizontal="center" shrinkToFit="0" wrapText="1"/>
    </xf>
    <xf borderId="62" fillId="51" fontId="30" numFmtId="0" xfId="0" applyAlignment="1" applyBorder="1" applyFont="1">
      <alignment horizontal="center"/>
    </xf>
    <xf borderId="62" fillId="51" fontId="30" numFmtId="0" xfId="0" applyAlignment="1" applyBorder="1" applyFont="1">
      <alignment horizontal="center" vertical="center"/>
    </xf>
    <xf borderId="61" fillId="52" fontId="31" numFmtId="0" xfId="0" applyAlignment="1" applyBorder="1" applyFont="1">
      <alignment shrinkToFit="0" wrapText="1"/>
    </xf>
    <xf borderId="62" fillId="52" fontId="31" numFmtId="0" xfId="0" applyAlignment="1" applyBorder="1" applyFont="1">
      <alignment shrinkToFit="0" wrapText="1"/>
    </xf>
    <xf borderId="62" fillId="52" fontId="31" numFmtId="0" xfId="0" applyBorder="1" applyFont="1"/>
    <xf borderId="63" fillId="52" fontId="31" numFmtId="0" xfId="0" applyAlignment="1" applyBorder="1" applyFont="1">
      <alignment shrinkToFit="0" wrapText="1"/>
    </xf>
    <xf borderId="59" fillId="53" fontId="30" numFmtId="0" xfId="0" applyAlignment="1" applyBorder="1" applyFill="1" applyFont="1">
      <alignment horizontal="left" shrinkToFit="0" vertical="center" wrapText="1"/>
    </xf>
    <xf borderId="59" fillId="53" fontId="30" numFmtId="0" xfId="0" applyAlignment="1" applyBorder="1" applyFont="1">
      <alignment horizontal="center" shrinkToFit="0" vertical="center" wrapText="1"/>
    </xf>
    <xf borderId="4" fillId="53" fontId="30" numFmtId="0" xfId="0" applyAlignment="1" applyBorder="1" applyFont="1">
      <alignment horizontal="center" shrinkToFit="0" vertical="center" wrapText="1"/>
    </xf>
    <xf borderId="59" fillId="53" fontId="30" numFmtId="0" xfId="0" applyAlignment="1" applyBorder="1" applyFont="1">
      <alignment horizontal="left" shrinkToFit="0" wrapText="1"/>
    </xf>
    <xf borderId="59" fillId="53" fontId="30" numFmtId="0" xfId="0" applyAlignment="1" applyBorder="1" applyFont="1">
      <alignment horizontal="left" readingOrder="0" shrinkToFit="0" wrapText="1"/>
    </xf>
    <xf borderId="59" fillId="53" fontId="30" numFmtId="0" xfId="0" applyAlignment="1" applyBorder="1" applyFont="1">
      <alignment horizontal="center" shrinkToFit="0" wrapText="1"/>
    </xf>
    <xf borderId="59" fillId="53" fontId="30" numFmtId="0" xfId="0" applyAlignment="1" applyBorder="1" applyFont="1">
      <alignment horizontal="center" readingOrder="0" shrinkToFit="0" wrapText="1"/>
    </xf>
    <xf borderId="59" fillId="53" fontId="30" numFmtId="1" xfId="0" applyAlignment="1" applyBorder="1" applyFont="1" applyNumberFormat="1">
      <alignment horizontal="center" shrinkToFit="0" wrapText="1"/>
    </xf>
    <xf borderId="59" fillId="53" fontId="30" numFmtId="0" xfId="0" applyAlignment="1" applyBorder="1" applyFont="1">
      <alignment horizontal="center" readingOrder="0" shrinkToFit="0" vertical="top" wrapText="1"/>
    </xf>
    <xf borderId="59" fillId="53" fontId="30" numFmtId="2" xfId="0" applyAlignment="1" applyBorder="1" applyFont="1" applyNumberFormat="1">
      <alignment horizontal="center" shrinkToFit="0" wrapText="1"/>
    </xf>
    <xf borderId="59" fillId="53" fontId="30" numFmtId="0" xfId="0" applyAlignment="1" applyBorder="1" applyFont="1">
      <alignment horizontal="center"/>
    </xf>
    <xf borderId="59" fillId="53" fontId="30" numFmtId="0" xfId="0" applyAlignment="1" applyBorder="1" applyFont="1">
      <alignment horizontal="center" vertical="center"/>
    </xf>
    <xf quotePrefix="1" borderId="4" fillId="53" fontId="30" numFmtId="49" xfId="0" applyAlignment="1" applyBorder="1" applyFont="1" applyNumberFormat="1">
      <alignment horizontal="center" readingOrder="0" vertical="center"/>
    </xf>
    <xf borderId="59" fillId="54" fontId="34" numFmtId="0" xfId="0" applyAlignment="1" applyBorder="1" applyFill="1" applyFont="1">
      <alignment horizontal="left" shrinkToFit="0" vertical="center" wrapText="1"/>
    </xf>
    <xf borderId="59" fillId="54" fontId="34" numFmtId="0" xfId="0" applyAlignment="1" applyBorder="1" applyFont="1">
      <alignment horizontal="center" shrinkToFit="0" vertical="center" wrapText="1"/>
    </xf>
    <xf borderId="59" fillId="54" fontId="30" numFmtId="1" xfId="0" applyAlignment="1" applyBorder="1" applyFont="1" applyNumberFormat="1">
      <alignment horizontal="center" shrinkToFit="0" wrapText="1"/>
    </xf>
    <xf borderId="59" fillId="54" fontId="30" numFmtId="0" xfId="0" applyAlignment="1" applyBorder="1" applyFont="1">
      <alignment horizontal="center" shrinkToFit="0" vertical="top" wrapText="1"/>
    </xf>
    <xf borderId="59" fillId="54" fontId="30" numFmtId="0" xfId="0" applyAlignment="1" applyBorder="1" applyFont="1">
      <alignment horizontal="center" shrinkToFit="0" wrapText="1"/>
    </xf>
    <xf borderId="59" fillId="54" fontId="30" numFmtId="2" xfId="0" applyAlignment="1" applyBorder="1" applyFont="1" applyNumberFormat="1">
      <alignment horizontal="center" shrinkToFit="0" wrapText="1"/>
    </xf>
    <xf borderId="59" fillId="54" fontId="30" numFmtId="0" xfId="0" applyAlignment="1" applyBorder="1" applyFont="1">
      <alignment horizontal="center"/>
    </xf>
    <xf borderId="59" fillId="54" fontId="30" numFmtId="0" xfId="0" applyAlignment="1" applyBorder="1" applyFont="1">
      <alignment horizontal="center" vertical="center"/>
    </xf>
    <xf borderId="59" fillId="54" fontId="30" numFmtId="49" xfId="0" applyAlignment="1" applyBorder="1" applyFont="1" applyNumberFormat="1">
      <alignment horizontal="center" vertical="center"/>
    </xf>
    <xf borderId="59" fillId="54" fontId="34" numFmtId="49" xfId="0" applyAlignment="1" applyBorder="1" applyFont="1" applyNumberFormat="1">
      <alignment horizontal="center" vertical="center"/>
    </xf>
    <xf borderId="59" fillId="54" fontId="34" numFmtId="9" xfId="0" applyAlignment="1" applyBorder="1" applyFont="1" applyNumberFormat="1">
      <alignment horizontal="center" shrinkToFit="0" vertical="center" wrapText="1"/>
    </xf>
    <xf borderId="59" fillId="54" fontId="34" numFmtId="165" xfId="0" applyAlignment="1" applyBorder="1" applyFont="1" applyNumberFormat="1">
      <alignment horizontal="center" shrinkToFit="0" vertical="center" wrapText="1"/>
    </xf>
    <xf borderId="61" fillId="55" fontId="31" numFmtId="0" xfId="0" applyBorder="1" applyFill="1" applyFont="1"/>
    <xf borderId="62" fillId="55" fontId="31" numFmtId="0" xfId="0" applyBorder="1" applyFont="1"/>
    <xf borderId="63" fillId="55" fontId="31" numFmtId="0" xfId="0" applyBorder="1" applyFont="1"/>
    <xf borderId="59" fillId="56" fontId="29" numFmtId="0" xfId="0" applyAlignment="1" applyBorder="1" applyFill="1" applyFont="1">
      <alignment horizontal="left" readingOrder="0" shrinkToFit="0" vertical="center" wrapText="1"/>
    </xf>
    <xf borderId="59" fillId="56" fontId="30" numFmtId="0" xfId="0" applyAlignment="1" applyBorder="1" applyFont="1">
      <alignment horizontal="center" shrinkToFit="0" vertical="center" wrapText="1"/>
    </xf>
    <xf borderId="59" fillId="56" fontId="30" numFmtId="0" xfId="0" applyAlignment="1" applyBorder="1" applyFont="1">
      <alignment horizontal="center" readingOrder="0" shrinkToFit="0" vertical="center" wrapText="1"/>
    </xf>
    <xf borderId="59" fillId="56" fontId="30" numFmtId="1" xfId="0" applyAlignment="1" applyBorder="1" applyFont="1" applyNumberFormat="1">
      <alignment horizontal="center" shrinkToFit="0" vertical="center" wrapText="1"/>
    </xf>
    <xf quotePrefix="1" borderId="4" fillId="56" fontId="38" numFmtId="49" xfId="0" applyAlignment="1" applyBorder="1" applyFont="1" applyNumberFormat="1">
      <alignment horizontal="center" readingOrder="0" shrinkToFit="0" wrapText="1"/>
    </xf>
    <xf borderId="0" fillId="2" fontId="39" numFmtId="0" xfId="0" applyAlignment="1" applyFont="1">
      <alignment readingOrder="0"/>
    </xf>
    <xf borderId="59" fillId="57" fontId="34" numFmtId="0" xfId="0" applyAlignment="1" applyBorder="1" applyFill="1" applyFont="1">
      <alignment horizontal="left" shrinkToFit="0" vertical="center" wrapText="1"/>
    </xf>
    <xf borderId="59" fillId="57" fontId="34" numFmtId="0" xfId="0" applyAlignment="1" applyBorder="1" applyFont="1">
      <alignment horizontal="center" shrinkToFit="0" vertical="center" wrapText="1"/>
    </xf>
    <xf borderId="59" fillId="57" fontId="30" numFmtId="1" xfId="0" applyAlignment="1" applyBorder="1" applyFont="1" applyNumberFormat="1">
      <alignment horizontal="center" shrinkToFit="0" wrapText="1"/>
    </xf>
    <xf borderId="59" fillId="57" fontId="30" numFmtId="0" xfId="0" applyAlignment="1" applyBorder="1" applyFont="1">
      <alignment horizontal="center" shrinkToFit="0" vertical="top" wrapText="1"/>
    </xf>
    <xf borderId="59" fillId="57" fontId="30" numFmtId="0" xfId="0" applyAlignment="1" applyBorder="1" applyFont="1">
      <alignment horizontal="center" shrinkToFit="0" wrapText="1"/>
    </xf>
    <xf borderId="59" fillId="57" fontId="30" numFmtId="2" xfId="0" applyAlignment="1" applyBorder="1" applyFont="1" applyNumberFormat="1">
      <alignment horizontal="center" shrinkToFit="0" wrapText="1"/>
    </xf>
    <xf borderId="59" fillId="57" fontId="30" numFmtId="0" xfId="0" applyAlignment="1" applyBorder="1" applyFont="1">
      <alignment horizontal="center"/>
    </xf>
    <xf borderId="59" fillId="57" fontId="30" numFmtId="0" xfId="0" applyAlignment="1" applyBorder="1" applyFont="1">
      <alignment horizontal="center" vertical="center"/>
    </xf>
    <xf borderId="1" fillId="57" fontId="30" numFmtId="49" xfId="0" applyAlignment="1" applyBorder="1" applyFont="1" applyNumberFormat="1">
      <alignment horizontal="center" vertical="center"/>
    </xf>
    <xf borderId="2" fillId="57" fontId="34" numFmtId="49" xfId="0" applyAlignment="1" applyBorder="1" applyFont="1" applyNumberFormat="1">
      <alignment horizontal="center"/>
    </xf>
    <xf borderId="59" fillId="57" fontId="34" numFmtId="9" xfId="0" applyAlignment="1" applyBorder="1" applyFont="1" applyNumberFormat="1">
      <alignment horizontal="center" shrinkToFit="0" vertical="center" wrapText="1"/>
    </xf>
    <xf borderId="59" fillId="57" fontId="34" numFmtId="165" xfId="0" applyAlignment="1" applyBorder="1" applyFont="1" applyNumberFormat="1">
      <alignment horizontal="center" shrinkToFit="0" vertical="center" wrapText="1"/>
    </xf>
    <xf borderId="59" fillId="56" fontId="30" numFmtId="0" xfId="0" applyAlignment="1" applyBorder="1" applyFont="1">
      <alignment horizontal="center" vertical="center"/>
    </xf>
    <xf quotePrefix="1" borderId="2" fillId="56" fontId="38" numFmtId="49" xfId="0" applyAlignment="1" applyBorder="1" applyFont="1" applyNumberFormat="1">
      <alignment horizontal="center" readingOrder="0" shrinkToFit="0" wrapText="1"/>
    </xf>
    <xf borderId="59" fillId="56" fontId="30" numFmtId="0" xfId="0" applyAlignment="1" applyBorder="1" applyFont="1">
      <alignment horizontal="left" shrinkToFit="0" vertical="center" wrapText="1"/>
    </xf>
    <xf borderId="59" fillId="56" fontId="30" numFmtId="0" xfId="0" applyAlignment="1" applyBorder="1" applyFont="1">
      <alignment horizontal="left" vertical="center"/>
    </xf>
    <xf borderId="59" fillId="56" fontId="30" numFmtId="1" xfId="0" applyAlignment="1" applyBorder="1" applyFont="1" applyNumberFormat="1">
      <alignment horizontal="center" vertical="center"/>
    </xf>
    <xf quotePrefix="1" borderId="3" fillId="56" fontId="38" numFmtId="49" xfId="0" applyAlignment="1" applyBorder="1" applyFont="1" applyNumberFormat="1">
      <alignment horizontal="center" readingOrder="0" shrinkToFit="0" wrapText="1"/>
    </xf>
    <xf borderId="59" fillId="57" fontId="30" numFmtId="49" xfId="0" applyAlignment="1" applyBorder="1" applyFont="1" applyNumberFormat="1">
      <alignment horizontal="center" vertical="center"/>
    </xf>
    <xf borderId="59" fillId="57" fontId="34" numFmtId="49" xfId="0" applyAlignment="1" applyBorder="1" applyFont="1" applyNumberFormat="1">
      <alignment horizontal="center" vertical="center"/>
    </xf>
    <xf borderId="61" fillId="58" fontId="31" numFmtId="0" xfId="0" applyBorder="1" applyFill="1" applyFont="1"/>
    <xf borderId="62" fillId="58" fontId="31" numFmtId="0" xfId="0" applyBorder="1" applyFont="1"/>
    <xf borderId="63" fillId="58" fontId="31" numFmtId="0" xfId="0" applyBorder="1" applyFont="1"/>
    <xf borderId="59" fillId="59" fontId="30" numFmtId="0" xfId="0" applyAlignment="1" applyBorder="1" applyFill="1" applyFont="1">
      <alignment horizontal="left" shrinkToFit="0" vertical="center" wrapText="1"/>
    </xf>
    <xf borderId="59" fillId="59" fontId="30" numFmtId="0" xfId="0" applyAlignment="1" applyBorder="1" applyFont="1">
      <alignment horizontal="center" readingOrder="0" shrinkToFit="0" vertical="center" wrapText="1"/>
    </xf>
    <xf borderId="59" fillId="59" fontId="30" numFmtId="0" xfId="0" applyAlignment="1" applyBorder="1" applyFont="1">
      <alignment horizontal="center" shrinkToFit="0" vertical="center" wrapText="1"/>
    </xf>
    <xf borderId="59" fillId="59" fontId="30" numFmtId="1" xfId="0" applyAlignment="1" applyBorder="1" applyFont="1" applyNumberFormat="1">
      <alignment horizontal="center" shrinkToFit="0" vertical="center" wrapText="1"/>
    </xf>
    <xf borderId="59" fillId="59" fontId="30" numFmtId="2" xfId="0" applyAlignment="1" applyBorder="1" applyFont="1" applyNumberFormat="1">
      <alignment horizontal="center" shrinkToFit="0" vertical="center" wrapText="1"/>
    </xf>
    <xf borderId="59" fillId="59" fontId="30" numFmtId="0" xfId="0" applyAlignment="1" applyBorder="1" applyFont="1">
      <alignment horizontal="center" vertical="center"/>
    </xf>
    <xf borderId="4" fillId="59" fontId="30" numFmtId="49" xfId="0" applyAlignment="1" applyBorder="1" applyFont="1" applyNumberFormat="1">
      <alignment horizontal="center" readingOrder="0" shrinkToFit="0" vertical="center" wrapText="1"/>
    </xf>
    <xf borderId="0" fillId="0" fontId="30" numFmtId="0" xfId="0" applyAlignment="1" applyFont="1">
      <alignment horizontal="right"/>
    </xf>
    <xf borderId="61" fillId="60" fontId="40" numFmtId="0" xfId="0" applyBorder="1" applyFill="1" applyFont="1"/>
    <xf borderId="62" fillId="60" fontId="40" numFmtId="0" xfId="0" applyBorder="1" applyFont="1"/>
    <xf borderId="62" fillId="60" fontId="40" numFmtId="0" xfId="0" applyAlignment="1" applyBorder="1" applyFont="1">
      <alignment readingOrder="0"/>
    </xf>
    <xf borderId="63" fillId="60" fontId="40" numFmtId="0" xfId="0" applyBorder="1" applyFont="1"/>
    <xf borderId="59" fillId="0" fontId="29" numFmtId="0" xfId="0" applyAlignment="1" applyBorder="1" applyFont="1">
      <alignment horizontal="left" readingOrder="0" shrinkToFit="0" vertical="center" wrapText="1"/>
    </xf>
    <xf borderId="59" fillId="0" fontId="30" numFmtId="0" xfId="0" applyAlignment="1" applyBorder="1" applyFont="1">
      <alignment horizontal="center"/>
    </xf>
    <xf borderId="59" fillId="0" fontId="30" numFmtId="0" xfId="0" applyAlignment="1" applyBorder="1" applyFont="1">
      <alignment horizontal="center" readingOrder="0"/>
    </xf>
    <xf borderId="59" fillId="0" fontId="30" numFmtId="0" xfId="0" applyBorder="1" applyFont="1"/>
    <xf borderId="59" fillId="0" fontId="30" numFmtId="0" xfId="0" applyAlignment="1" applyBorder="1" applyFont="1">
      <alignment readingOrder="0"/>
    </xf>
    <xf borderId="59" fillId="0" fontId="30" numFmtId="0" xfId="0" applyAlignment="1" applyBorder="1" applyFont="1">
      <alignment horizontal="left" readingOrder="0" shrinkToFit="0" vertical="center" wrapText="1"/>
    </xf>
    <xf borderId="59" fillId="0" fontId="30" numFmtId="0" xfId="0" applyAlignment="1" applyBorder="1" applyFont="1">
      <alignment horizontal="left" readingOrder="0" vertical="center"/>
    </xf>
    <xf borderId="0" fillId="0" fontId="28" numFmtId="0" xfId="0" applyAlignment="1" applyFont="1">
      <alignment horizontal="center" readingOrder="0" shrinkToFit="0" vertical="center" wrapText="1"/>
    </xf>
    <xf borderId="0" fillId="0" fontId="30" numFmtId="2" xfId="0" applyAlignment="1" applyFont="1" applyNumberFormat="1">
      <alignment horizontal="center"/>
    </xf>
    <xf borderId="0" fillId="0" fontId="30" numFmtId="1" xfId="0" applyFont="1" applyNumberFormat="1"/>
    <xf borderId="0" fillId="0" fontId="30" numFmtId="2" xfId="0" applyFont="1" applyNumberFormat="1"/>
    <xf borderId="0" fillId="0" fontId="28" numFmtId="0" xfId="0" applyAlignment="1" applyFont="1">
      <alignment horizontal="center" shrinkToFit="0" vertical="center" wrapText="1"/>
    </xf>
    <xf borderId="61" fillId="61" fontId="31" numFmtId="0" xfId="0" applyAlignment="1" applyBorder="1" applyFill="1" applyFont="1">
      <alignment vertical="center"/>
    </xf>
    <xf borderId="62" fillId="61" fontId="31" numFmtId="0" xfId="0" applyAlignment="1" applyBorder="1" applyFont="1">
      <alignment vertical="center"/>
    </xf>
    <xf borderId="64" fillId="61" fontId="31" numFmtId="0" xfId="0" applyAlignment="1" applyBorder="1" applyFont="1">
      <alignment vertical="center"/>
    </xf>
    <xf borderId="4" fillId="61" fontId="31" numFmtId="0" xfId="0" applyAlignment="1" applyBorder="1" applyFont="1">
      <alignment vertical="center"/>
    </xf>
    <xf borderId="58" fillId="62" fontId="28" numFmtId="0" xfId="0" applyAlignment="1" applyBorder="1" applyFill="1" applyFont="1">
      <alignment horizontal="left" shrinkToFit="0" vertical="center" wrapText="1"/>
    </xf>
    <xf borderId="59" fillId="62" fontId="28" numFmtId="0" xfId="0" applyAlignment="1" applyBorder="1" applyFont="1">
      <alignment horizontal="center" shrinkToFit="0" vertical="center" wrapText="1"/>
    </xf>
    <xf borderId="59" fillId="62" fontId="36" numFmtId="0" xfId="0" applyAlignment="1" applyBorder="1" applyFont="1">
      <alignment horizontal="center" shrinkToFit="0" vertical="center" wrapText="1"/>
    </xf>
    <xf borderId="58" fillId="62" fontId="28" numFmtId="0" xfId="0" applyAlignment="1" applyBorder="1" applyFont="1">
      <alignment horizontal="center" shrinkToFit="0" vertical="center" wrapText="1"/>
    </xf>
    <xf borderId="58" fillId="62" fontId="28" numFmtId="2" xfId="0" applyAlignment="1" applyBorder="1" applyFont="1" applyNumberFormat="1">
      <alignment horizontal="center" readingOrder="0" shrinkToFit="0" vertical="center" wrapText="1"/>
    </xf>
    <xf borderId="65" fillId="62" fontId="28" numFmtId="2" xfId="0" applyAlignment="1" applyBorder="1" applyFont="1" applyNumberFormat="1">
      <alignment horizontal="center" readingOrder="0" shrinkToFit="0" vertical="center" wrapText="1"/>
    </xf>
    <xf borderId="59" fillId="62" fontId="30" numFmtId="0" xfId="0" applyAlignment="1" applyBorder="1" applyFont="1">
      <alignment horizontal="left" shrinkToFit="0" vertical="center" wrapText="1"/>
    </xf>
    <xf borderId="59" fillId="62" fontId="38" numFmtId="0" xfId="0" applyAlignment="1" applyBorder="1" applyFont="1">
      <alignment horizontal="center" shrinkToFit="0" vertical="bottom" wrapText="1"/>
    </xf>
    <xf borderId="4" fillId="62" fontId="38" numFmtId="0" xfId="0" applyAlignment="1" applyBorder="1" applyFont="1">
      <alignment horizontal="center" shrinkToFit="0" vertical="bottom" wrapText="1"/>
    </xf>
    <xf borderId="59" fillId="62" fontId="30" numFmtId="49" xfId="0" applyAlignment="1" applyBorder="1" applyFont="1" applyNumberFormat="1">
      <alignment horizontal="center" shrinkToFit="0" vertical="center" wrapText="1"/>
    </xf>
    <xf borderId="59" fillId="62" fontId="30" numFmtId="0" xfId="0" applyAlignment="1" applyBorder="1" applyFont="1">
      <alignment horizontal="center" shrinkToFit="0" vertical="center" wrapText="1"/>
    </xf>
    <xf borderId="59" fillId="62" fontId="30" numFmtId="2" xfId="0" applyAlignment="1" applyBorder="1" applyFont="1" applyNumberFormat="1">
      <alignment horizontal="center" shrinkToFit="0" vertical="center" wrapText="1"/>
    </xf>
    <xf borderId="59" fillId="62" fontId="30" numFmtId="0" xfId="0" applyAlignment="1" applyBorder="1" applyFont="1">
      <alignment horizontal="center" vertical="center"/>
    </xf>
    <xf borderId="59" fillId="62" fontId="30" numFmtId="49" xfId="0" applyAlignment="1" applyBorder="1" applyFont="1" applyNumberFormat="1">
      <alignment horizontal="center" readingOrder="0" vertical="center"/>
    </xf>
    <xf borderId="59" fillId="62" fontId="30" numFmtId="0" xfId="0" applyAlignment="1" applyBorder="1" applyFont="1">
      <alignment horizontal="center" readingOrder="0" vertical="center"/>
    </xf>
    <xf borderId="0" fillId="0" fontId="32" numFmtId="0" xfId="0" applyAlignment="1" applyFont="1">
      <alignment horizontal="left" readingOrder="0" shrinkToFit="0" wrapText="1"/>
    </xf>
    <xf borderId="59" fillId="63" fontId="34" numFmtId="0" xfId="0" applyAlignment="1" applyBorder="1" applyFill="1" applyFont="1">
      <alignment horizontal="left" shrinkToFit="0" vertical="center" wrapText="1"/>
    </xf>
    <xf borderId="60" fillId="63" fontId="34" numFmtId="0" xfId="0" applyAlignment="1" applyBorder="1" applyFont="1">
      <alignment horizontal="center" shrinkToFit="0" vertical="bottom" wrapText="1"/>
    </xf>
    <xf borderId="22" fillId="63" fontId="34" numFmtId="0" xfId="0" applyAlignment="1" applyBorder="1" applyFont="1">
      <alignment horizontal="center" shrinkToFit="0" vertical="bottom" wrapText="1"/>
    </xf>
    <xf borderId="60" fillId="63" fontId="34" numFmtId="0" xfId="0" applyAlignment="1" applyBorder="1" applyFont="1">
      <alignment horizontal="center" readingOrder="0" shrinkToFit="0" vertical="bottom" wrapText="1"/>
    </xf>
    <xf borderId="22" fillId="63" fontId="34" numFmtId="0" xfId="0" applyAlignment="1" applyBorder="1" applyFont="1">
      <alignment horizontal="center" readingOrder="0" shrinkToFit="0" vertical="bottom" wrapText="1"/>
    </xf>
    <xf borderId="60" fillId="63" fontId="5" numFmtId="9" xfId="0" applyAlignment="1" applyBorder="1" applyFont="1" applyNumberFormat="1">
      <alignment vertical="bottom"/>
    </xf>
    <xf borderId="59" fillId="63" fontId="34" numFmtId="9" xfId="0" applyAlignment="1" applyBorder="1" applyFont="1" applyNumberFormat="1">
      <alignment horizontal="center" shrinkToFit="0" vertical="center" wrapText="1"/>
    </xf>
    <xf borderId="22" fillId="63" fontId="5" numFmtId="9" xfId="0" applyAlignment="1" applyBorder="1" applyFont="1" applyNumberFormat="1">
      <alignment vertical="bottom"/>
    </xf>
    <xf borderId="60" fillId="63" fontId="34" numFmtId="165" xfId="0" applyAlignment="1" applyBorder="1" applyFont="1" applyNumberFormat="1">
      <alignment horizontal="center" shrinkToFit="0" vertical="bottom" wrapText="1"/>
    </xf>
    <xf borderId="22" fillId="63" fontId="34" numFmtId="165" xfId="0" applyAlignment="1" applyBorder="1" applyFont="1" applyNumberFormat="1">
      <alignment horizontal="center" shrinkToFit="0" vertical="bottom" wrapText="1"/>
    </xf>
    <xf borderId="60" fillId="62" fontId="38" numFmtId="0" xfId="0" applyAlignment="1" applyBorder="1" applyFont="1">
      <alignment horizontal="center" shrinkToFit="0" vertical="bottom" wrapText="1"/>
    </xf>
    <xf borderId="22" fillId="62" fontId="38" numFmtId="0" xfId="0" applyAlignment="1" applyBorder="1" applyFont="1">
      <alignment horizontal="center" shrinkToFit="0" vertical="bottom" wrapText="1"/>
    </xf>
    <xf borderId="59" fillId="63" fontId="34" numFmtId="0" xfId="0" applyAlignment="1" applyBorder="1" applyFont="1">
      <alignment horizontal="center" shrinkToFit="0" vertical="center" wrapText="1"/>
    </xf>
    <xf borderId="59" fillId="63" fontId="34" numFmtId="0" xfId="0" applyAlignment="1" applyBorder="1" applyFont="1">
      <alignment horizontal="center" readingOrder="0" shrinkToFit="0" vertical="center" wrapText="1"/>
    </xf>
    <xf borderId="59" fillId="63" fontId="34" numFmtId="165" xfId="0" applyAlignment="1" applyBorder="1" applyFont="1" applyNumberFormat="1">
      <alignment horizontal="center" shrinkToFit="0" vertical="center" wrapText="1"/>
    </xf>
    <xf borderId="59" fillId="62" fontId="41" numFmtId="0" xfId="0" applyAlignment="1" applyBorder="1" applyFont="1">
      <alignment horizontal="left" shrinkToFit="0" vertical="center" wrapText="1"/>
    </xf>
    <xf borderId="4" fillId="62" fontId="38" numFmtId="0" xfId="0" applyAlignment="1" applyBorder="1" applyFont="1">
      <alignment horizontal="center" shrinkToFit="0" vertical="bottom" wrapText="1"/>
    </xf>
    <xf borderId="59" fillId="62" fontId="30" numFmtId="0" xfId="0" applyAlignment="1" applyBorder="1" applyFont="1">
      <alignment horizontal="center" readingOrder="0" shrinkToFit="0" vertical="center" wrapText="1"/>
    </xf>
    <xf borderId="3" fillId="0" fontId="42" numFmtId="0" xfId="0" applyAlignment="1" applyBorder="1" applyFont="1">
      <alignment readingOrder="0"/>
    </xf>
    <xf borderId="3" fillId="0" fontId="30" numFmtId="0" xfId="0" applyBorder="1" applyFont="1"/>
    <xf borderId="3" fillId="0" fontId="30" numFmtId="1" xfId="0" applyBorder="1" applyFont="1" applyNumberFormat="1"/>
    <xf borderId="3" fillId="0" fontId="30" numFmtId="2" xfId="0" applyBorder="1" applyFont="1" applyNumberFormat="1"/>
    <xf borderId="3" fillId="0" fontId="30" numFmtId="0" xfId="0" applyAlignment="1" applyBorder="1" applyFont="1">
      <alignment horizontal="center" vertical="center"/>
    </xf>
    <xf borderId="61" fillId="64" fontId="31" numFmtId="0" xfId="0" applyAlignment="1" applyBorder="1" applyFill="1" applyFont="1">
      <alignment shrinkToFit="0" wrapText="1"/>
    </xf>
    <xf borderId="62" fillId="64" fontId="31" numFmtId="0" xfId="0" applyAlignment="1" applyBorder="1" applyFont="1">
      <alignment shrinkToFit="0" wrapText="1"/>
    </xf>
    <xf borderId="62" fillId="64" fontId="31" numFmtId="0" xfId="0" applyBorder="1" applyFont="1"/>
    <xf borderId="64" fillId="64" fontId="31" numFmtId="0" xfId="0" applyAlignment="1" applyBorder="1" applyFont="1">
      <alignment shrinkToFit="0" wrapText="1"/>
    </xf>
    <xf borderId="4" fillId="64" fontId="31" numFmtId="0" xfId="0" applyAlignment="1" applyBorder="1" applyFont="1">
      <alignment shrinkToFit="0" wrapText="1"/>
    </xf>
    <xf borderId="59" fillId="65" fontId="30" numFmtId="0" xfId="0" applyAlignment="1" applyBorder="1" applyFill="1" applyFont="1">
      <alignment horizontal="left" shrinkToFit="0" vertical="center" wrapText="1"/>
    </xf>
    <xf borderId="59" fillId="65" fontId="30" numFmtId="0" xfId="0" applyAlignment="1" applyBorder="1" applyFont="1">
      <alignment horizontal="center" shrinkToFit="0" vertical="center" wrapText="1"/>
    </xf>
    <xf borderId="59" fillId="65" fontId="30" numFmtId="0" xfId="0" applyAlignment="1" applyBorder="1" applyFont="1">
      <alignment horizontal="center" readingOrder="0" shrinkToFit="0" vertical="center" wrapText="1"/>
    </xf>
    <xf borderId="59" fillId="65" fontId="30" numFmtId="49" xfId="0" applyAlignment="1" applyBorder="1" applyFont="1" applyNumberFormat="1">
      <alignment horizontal="center" shrinkToFit="0" vertical="center" wrapText="1"/>
    </xf>
    <xf borderId="59" fillId="65" fontId="30" numFmtId="1" xfId="0" applyAlignment="1" applyBorder="1" applyFont="1" applyNumberFormat="1">
      <alignment horizontal="center" vertical="center"/>
    </xf>
    <xf borderId="59" fillId="65" fontId="30" numFmtId="2" xfId="0" applyAlignment="1" applyBorder="1" applyFont="1" applyNumberFormat="1">
      <alignment horizontal="center" shrinkToFit="0" vertical="center" wrapText="1"/>
    </xf>
    <xf borderId="59" fillId="30" fontId="30" numFmtId="49" xfId="0" applyAlignment="1" applyBorder="1" applyFont="1" applyNumberFormat="1">
      <alignment horizontal="center" vertical="center"/>
    </xf>
    <xf borderId="59" fillId="30" fontId="30" numFmtId="49" xfId="0" applyAlignment="1" applyBorder="1" applyFont="1" applyNumberFormat="1">
      <alignment horizontal="center" readingOrder="0" vertical="center"/>
    </xf>
    <xf borderId="60" fillId="30" fontId="30" numFmtId="49" xfId="0" applyAlignment="1" applyBorder="1" applyFont="1" applyNumberFormat="1">
      <alignment horizontal="center" readingOrder="0" vertical="center"/>
    </xf>
    <xf borderId="59" fillId="66" fontId="34" numFmtId="0" xfId="0" applyAlignment="1" applyBorder="1" applyFill="1" applyFont="1">
      <alignment horizontal="left" shrinkToFit="0" vertical="center" wrapText="1"/>
    </xf>
    <xf borderId="59" fillId="66" fontId="34" numFmtId="0" xfId="0" applyAlignment="1" applyBorder="1" applyFont="1">
      <alignment horizontal="center" shrinkToFit="0" vertical="center" wrapText="1"/>
    </xf>
    <xf borderId="59" fillId="66" fontId="34" numFmtId="0" xfId="0" applyAlignment="1" applyBorder="1" applyFont="1">
      <alignment horizontal="center" readingOrder="0" shrinkToFit="0" vertical="center" wrapText="1"/>
    </xf>
    <xf borderId="59" fillId="65" fontId="30" numFmtId="1" xfId="0" applyAlignment="1" applyBorder="1" applyFont="1" applyNumberFormat="1">
      <alignment horizontal="center" shrinkToFit="0" vertical="center" wrapText="1"/>
    </xf>
    <xf borderId="59" fillId="66" fontId="34" numFmtId="9" xfId="0" applyAlignment="1" applyBorder="1" applyFont="1" applyNumberFormat="1">
      <alignment horizontal="center" shrinkToFit="0" vertical="center" wrapText="1"/>
    </xf>
    <xf borderId="59" fillId="66" fontId="34" numFmtId="165" xfId="0" applyAlignment="1" applyBorder="1" applyFont="1" applyNumberFormat="1">
      <alignment horizontal="center" shrinkToFit="0" vertical="center" wrapText="1"/>
    </xf>
    <xf borderId="59" fillId="65" fontId="30" numFmtId="0" xfId="0" applyAlignment="1" applyBorder="1" applyFont="1">
      <alignment horizontal="center" vertical="center"/>
    </xf>
    <xf borderId="59" fillId="65" fontId="29" numFmtId="0" xfId="0" applyAlignment="1" applyBorder="1" applyFont="1">
      <alignment horizontal="left" shrinkToFit="0" vertical="center" wrapText="1"/>
    </xf>
    <xf borderId="61" fillId="67" fontId="31" numFmtId="0" xfId="0" applyAlignment="1" applyBorder="1" applyFill="1" applyFont="1">
      <alignment vertical="center"/>
    </xf>
    <xf borderId="62" fillId="67" fontId="31" numFmtId="0" xfId="0" applyAlignment="1" applyBorder="1" applyFont="1">
      <alignment vertical="center"/>
    </xf>
    <xf borderId="62" fillId="67" fontId="31" numFmtId="0" xfId="0" applyAlignment="1" applyBorder="1" applyFont="1">
      <alignment readingOrder="0" vertical="center"/>
    </xf>
    <xf borderId="63" fillId="67" fontId="31" numFmtId="0" xfId="0" applyAlignment="1" applyBorder="1" applyFont="1">
      <alignment vertical="center"/>
    </xf>
    <xf borderId="1" fillId="14" fontId="30" numFmtId="0" xfId="0" applyAlignment="1" applyBorder="1" applyFont="1">
      <alignment horizontal="left" readingOrder="0" vertical="center"/>
    </xf>
    <xf borderId="59" fillId="14" fontId="28" numFmtId="0" xfId="0" applyAlignment="1" applyBorder="1" applyFont="1">
      <alignment horizontal="center" shrinkToFit="0" vertical="center" wrapText="1"/>
    </xf>
    <xf borderId="59" fillId="14" fontId="28" numFmtId="0" xfId="0" applyAlignment="1" applyBorder="1" applyFont="1">
      <alignment horizontal="center" readingOrder="0" shrinkToFit="0" vertical="center" wrapText="1"/>
    </xf>
    <xf borderId="58" fillId="14" fontId="28" numFmtId="1" xfId="0" applyAlignment="1" applyBorder="1" applyFont="1" applyNumberFormat="1">
      <alignment horizontal="center" shrinkToFit="0" vertical="center" wrapText="1"/>
    </xf>
    <xf borderId="58" fillId="14" fontId="28" numFmtId="0" xfId="0" applyAlignment="1" applyBorder="1" applyFont="1">
      <alignment horizontal="center" shrinkToFit="0" vertical="center" wrapText="1"/>
    </xf>
    <xf borderId="59" fillId="14" fontId="30" numFmtId="0" xfId="0" applyAlignment="1" applyBorder="1" applyFont="1">
      <alignment horizontal="left" readingOrder="0" vertical="center"/>
    </xf>
    <xf borderId="59" fillId="14" fontId="30" numFmtId="0" xfId="0" applyAlignment="1" applyBorder="1" applyFont="1">
      <alignment horizontal="center" readingOrder="0" vertical="center"/>
    </xf>
    <xf borderId="59" fillId="14" fontId="30" numFmtId="49" xfId="0" applyAlignment="1" applyBorder="1" applyFont="1" applyNumberFormat="1">
      <alignment horizontal="center" readingOrder="0" vertical="center"/>
    </xf>
    <xf borderId="59" fillId="14" fontId="30" numFmtId="0" xfId="0" applyAlignment="1" applyBorder="1" applyFont="1">
      <alignment horizontal="center" vertical="center"/>
    </xf>
    <xf borderId="59" fillId="14" fontId="30" numFmtId="2" xfId="0" applyAlignment="1" applyBorder="1" applyFont="1" applyNumberFormat="1">
      <alignment horizontal="center" readingOrder="0" vertical="center"/>
    </xf>
    <xf borderId="59" fillId="14" fontId="30" numFmtId="0" xfId="0" applyAlignment="1" applyBorder="1" applyFont="1">
      <alignment horizontal="center" readingOrder="0" shrinkToFit="0" wrapText="1"/>
    </xf>
    <xf borderId="61" fillId="16" fontId="31" numFmtId="0" xfId="0" applyAlignment="1" applyBorder="1" applyFont="1">
      <alignment vertical="center"/>
    </xf>
    <xf borderId="62" fillId="16" fontId="31" numFmtId="0" xfId="0" applyAlignment="1" applyBorder="1" applyFont="1">
      <alignment vertical="center"/>
    </xf>
    <xf borderId="62" fillId="16" fontId="31" numFmtId="0" xfId="0" applyAlignment="1" applyBorder="1" applyFont="1">
      <alignment readingOrder="0" vertical="center"/>
    </xf>
    <xf borderId="63" fillId="16" fontId="31" numFmtId="0" xfId="0" applyAlignment="1" applyBorder="1" applyFont="1">
      <alignment vertical="center"/>
    </xf>
    <xf borderId="1" fillId="0" fontId="30" numFmtId="0" xfId="0" applyAlignment="1" applyBorder="1" applyFont="1">
      <alignment horizontal="left" readingOrder="0" vertical="center"/>
    </xf>
    <xf borderId="59" fillId="0" fontId="36" numFmtId="0" xfId="0" applyAlignment="1" applyBorder="1" applyFont="1">
      <alignment horizontal="center" shrinkToFit="0" vertical="center" wrapText="1"/>
    </xf>
    <xf borderId="59" fillId="0" fontId="30" numFmtId="0" xfId="0" applyAlignment="1" applyBorder="1" applyFont="1">
      <alignment horizontal="center" readingOrder="0" vertical="center"/>
    </xf>
    <xf borderId="59" fillId="0" fontId="30" numFmtId="49" xfId="0" applyAlignment="1" applyBorder="1" applyFont="1" applyNumberFormat="1">
      <alignment horizontal="center" readingOrder="0" vertical="center"/>
    </xf>
    <xf borderId="59" fillId="0" fontId="30" numFmtId="0" xfId="0" applyAlignment="1" applyBorder="1" applyFont="1">
      <alignment horizontal="center" vertical="center"/>
    </xf>
    <xf borderId="59" fillId="0" fontId="30" numFmtId="2" xfId="0" applyAlignment="1" applyBorder="1" applyFont="1" applyNumberFormat="1">
      <alignment horizontal="center" readingOrder="0" vertical="center"/>
    </xf>
    <xf borderId="59" fillId="0" fontId="30" numFmtId="0" xfId="0" applyAlignment="1" applyBorder="1" applyFont="1">
      <alignment horizontal="center" readingOrder="0" shrinkToFit="0" wrapText="1"/>
    </xf>
    <xf borderId="61" fillId="68" fontId="31" numFmtId="0" xfId="0" applyBorder="1" applyFill="1" applyFont="1"/>
    <xf borderId="62" fillId="68" fontId="31" numFmtId="0" xfId="0" applyBorder="1" applyFont="1"/>
    <xf borderId="62" fillId="68" fontId="31" numFmtId="0" xfId="0" applyAlignment="1" applyBorder="1" applyFont="1">
      <alignment readingOrder="0"/>
    </xf>
    <xf borderId="63" fillId="68" fontId="31" numFmtId="0" xfId="0" applyBorder="1" applyFont="1"/>
    <xf borderId="59" fillId="5" fontId="30" numFmtId="0" xfId="0" applyAlignment="1" applyBorder="1" applyFont="1">
      <alignment horizontal="left" readingOrder="0" shrinkToFit="0" vertical="center" wrapText="1"/>
    </xf>
    <xf borderId="59" fillId="5" fontId="30" numFmtId="0" xfId="0" applyAlignment="1" applyBorder="1" applyFont="1">
      <alignment horizontal="center" readingOrder="0" shrinkToFit="0" vertical="center" wrapText="1"/>
    </xf>
    <xf borderId="59" fillId="5" fontId="30" numFmtId="1" xfId="0" applyAlignment="1" applyBorder="1" applyFont="1" applyNumberFormat="1">
      <alignment horizontal="center" shrinkToFit="0" vertical="center" wrapText="1"/>
    </xf>
    <xf borderId="59" fillId="5" fontId="30" numFmtId="0" xfId="0" applyAlignment="1" applyBorder="1" applyFont="1">
      <alignment horizontal="center" shrinkToFit="0" vertical="center" wrapText="1"/>
    </xf>
    <xf borderId="59" fillId="5" fontId="30" numFmtId="2" xfId="0" applyAlignment="1" applyBorder="1" applyFont="1" applyNumberFormat="1">
      <alignment horizontal="center" readingOrder="0" shrinkToFit="0" vertical="center" wrapText="1"/>
    </xf>
    <xf borderId="59" fillId="5" fontId="30" numFmtId="0" xfId="0" applyAlignment="1" applyBorder="1" applyFont="1">
      <alignment horizontal="center" vertical="center"/>
    </xf>
    <xf borderId="4" fillId="5" fontId="30" numFmtId="49" xfId="0" applyAlignment="1" applyBorder="1" applyFont="1" applyNumberFormat="1">
      <alignment horizontal="center" readingOrder="0" shrinkToFit="0" vertical="center" wrapText="1"/>
    </xf>
    <xf borderId="59" fillId="35" fontId="28" numFmtId="0" xfId="0" applyAlignment="1" applyBorder="1" applyFont="1">
      <alignment horizontal="center" shrinkToFit="0" vertical="center" wrapText="1"/>
    </xf>
    <xf borderId="59" fillId="35" fontId="36" numFmtId="0" xfId="0" applyAlignment="1" applyBorder="1" applyFont="1">
      <alignment horizontal="center" shrinkToFit="0" vertical="center" wrapText="1"/>
    </xf>
    <xf borderId="59" fillId="0" fontId="30" numFmtId="2" xfId="0" applyAlignment="1" applyBorder="1" applyFont="1" applyNumberFormat="1">
      <alignment horizontal="center" readingOrder="0"/>
    </xf>
    <xf borderId="59" fillId="0" fontId="30" numFmtId="2" xfId="0" applyAlignment="1" applyBorder="1" applyFont="1" applyNumberFormat="1">
      <alignment horizontal="center"/>
    </xf>
    <xf borderId="0" fillId="0" fontId="43" numFmtId="0" xfId="0" applyAlignment="1" applyFont="1">
      <alignment readingOrder="0"/>
    </xf>
    <xf borderId="0" fillId="0" fontId="44" numFmtId="0" xfId="0" applyAlignment="1" applyFont="1">
      <alignment horizontal="right"/>
    </xf>
    <xf borderId="0" fillId="0" fontId="36" numFmtId="0" xfId="0" applyFont="1"/>
    <xf borderId="0" fillId="0" fontId="30" numFmtId="0" xfId="0" applyAlignment="1" applyFont="1">
      <alignment horizontal="left" vertical="center"/>
    </xf>
    <xf borderId="0" fillId="0" fontId="30" numFmtId="4" xfId="0" applyAlignment="1" applyFont="1" applyNumberFormat="1">
      <alignment horizontal="right" vertical="center"/>
    </xf>
    <xf borderId="0" fillId="0" fontId="38" numFmtId="0" xfId="0" applyAlignment="1" applyFont="1">
      <alignment readingOrder="0" vertical="bottom"/>
    </xf>
    <xf borderId="0" fillId="0" fontId="3" numFmtId="0" xfId="0" applyAlignment="1" applyFont="1">
      <alignment horizontal="right"/>
    </xf>
    <xf borderId="0" fillId="0" fontId="41" numFmtId="0" xfId="0" applyFont="1"/>
    <xf borderId="61" fillId="50" fontId="30" numFmtId="0" xfId="0" applyAlignment="1" applyBorder="1" applyFont="1">
      <alignment horizontal="left" vertical="center"/>
    </xf>
    <xf borderId="63" fillId="50" fontId="41" numFmtId="4" xfId="0" applyAlignment="1" applyBorder="1" applyFont="1" applyNumberFormat="1">
      <alignment horizontal="right" vertical="center"/>
    </xf>
    <xf borderId="58" fillId="0" fontId="45" numFmtId="0" xfId="0" applyAlignment="1" applyBorder="1" applyFont="1">
      <alignment horizontal="center" readingOrder="0" vertical="center"/>
    </xf>
    <xf borderId="58" fillId="0" fontId="45" numFmtId="0" xfId="0" applyAlignment="1" applyBorder="1" applyFont="1">
      <alignment horizontal="right" vertical="center"/>
    </xf>
    <xf borderId="58" fillId="0" fontId="45" numFmtId="0" xfId="0" applyAlignment="1" applyBorder="1" applyFont="1">
      <alignment horizontal="right" shrinkToFit="0" vertical="center" wrapText="1"/>
    </xf>
    <xf borderId="58" fillId="0" fontId="45" numFmtId="0" xfId="0" applyAlignment="1" applyBorder="1" applyFont="1">
      <alignment horizontal="right" readingOrder="0" shrinkToFit="0" vertical="center" wrapText="1"/>
    </xf>
    <xf borderId="58" fillId="21" fontId="45" numFmtId="0" xfId="0" applyAlignment="1" applyBorder="1" applyFont="1">
      <alignment horizontal="right" readingOrder="0" shrinkToFit="0" vertical="center" wrapText="1"/>
    </xf>
    <xf borderId="58" fillId="69" fontId="45" numFmtId="0" xfId="0" applyAlignment="1" applyBorder="1" applyFill="1" applyFont="1">
      <alignment horizontal="right" shrinkToFit="0" vertical="center" wrapText="1"/>
    </xf>
    <xf borderId="58" fillId="0" fontId="36" numFmtId="0" xfId="0" applyAlignment="1" applyBorder="1" applyFont="1">
      <alignment horizontal="center" vertical="center"/>
    </xf>
    <xf borderId="58" fillId="69" fontId="45" numFmtId="0" xfId="0" applyAlignment="1" applyBorder="1" applyFont="1">
      <alignment horizontal="center" shrinkToFit="0" vertical="center" wrapText="1"/>
    </xf>
    <xf borderId="61" fillId="26" fontId="30" numFmtId="49" xfId="0" applyAlignment="1" applyBorder="1" applyFont="1" applyNumberFormat="1">
      <alignment horizontal="left" vertical="center"/>
    </xf>
    <xf borderId="1" fillId="0" fontId="30" numFmtId="49" xfId="0" applyAlignment="1" applyBorder="1" applyFont="1" applyNumberFormat="1">
      <alignment horizontal="right" vertical="center"/>
    </xf>
    <xf borderId="59" fillId="0" fontId="46" numFmtId="3" xfId="0" applyAlignment="1" applyBorder="1" applyFont="1" applyNumberFormat="1">
      <alignment horizontal="right" vertical="center"/>
    </xf>
    <xf borderId="59" fillId="0" fontId="46" numFmtId="0" xfId="0" applyAlignment="1" applyBorder="1" applyFont="1">
      <alignment horizontal="right" vertical="center"/>
    </xf>
    <xf borderId="59" fillId="0" fontId="46" numFmtId="2" xfId="0" applyAlignment="1" applyBorder="1" applyFont="1" applyNumberFormat="1">
      <alignment horizontal="right" vertical="center"/>
    </xf>
    <xf borderId="59" fillId="0" fontId="46" numFmtId="1" xfId="0" applyAlignment="1" applyBorder="1" applyFont="1" applyNumberFormat="1">
      <alignment horizontal="right" vertical="center"/>
    </xf>
    <xf borderId="59" fillId="0" fontId="41" numFmtId="0" xfId="0" applyAlignment="1" applyBorder="1" applyFont="1">
      <alignment horizontal="right" readingOrder="0" vertical="center"/>
    </xf>
    <xf borderId="59" fillId="21" fontId="46" numFmtId="2" xfId="0" applyAlignment="1" applyBorder="1" applyFont="1" applyNumberFormat="1">
      <alignment horizontal="right" readingOrder="0" vertical="center"/>
    </xf>
    <xf borderId="59" fillId="21" fontId="46" numFmtId="2" xfId="0" applyAlignment="1" applyBorder="1" applyFont="1" applyNumberFormat="1">
      <alignment horizontal="right" vertical="center"/>
    </xf>
    <xf borderId="59" fillId="69" fontId="45" numFmtId="2" xfId="0" applyAlignment="1" applyBorder="1" applyFont="1" applyNumberFormat="1">
      <alignment horizontal="right" vertical="center"/>
    </xf>
    <xf borderId="59" fillId="0" fontId="30" numFmtId="49" xfId="0" applyAlignment="1" applyBorder="1" applyFont="1" applyNumberFormat="1">
      <alignment horizontal="left" vertical="center"/>
    </xf>
    <xf borderId="59" fillId="69" fontId="41" numFmtId="4" xfId="0" applyAlignment="1" applyBorder="1" applyFont="1" applyNumberFormat="1">
      <alignment horizontal="right" vertical="center"/>
    </xf>
    <xf borderId="0" fillId="0" fontId="30" numFmtId="166" xfId="0" applyFont="1" applyNumberFormat="1"/>
    <xf borderId="63" fillId="69" fontId="41" numFmtId="4" xfId="0" applyAlignment="1" applyBorder="1" applyFont="1" applyNumberFormat="1">
      <alignment horizontal="right" vertical="center"/>
    </xf>
    <xf borderId="61" fillId="35" fontId="30" numFmtId="49" xfId="0" applyAlignment="1" applyBorder="1" applyFont="1" applyNumberFormat="1">
      <alignment horizontal="left" vertical="center"/>
    </xf>
    <xf borderId="59" fillId="69" fontId="46" numFmtId="167" xfId="0" applyAlignment="1" applyBorder="1" applyFont="1" applyNumberFormat="1">
      <alignment horizontal="right"/>
    </xf>
    <xf borderId="61" fillId="70" fontId="30" numFmtId="49" xfId="0" applyAlignment="1" applyBorder="1" applyFill="1" applyFont="1" applyNumberFormat="1">
      <alignment horizontal="left" vertical="center"/>
    </xf>
    <xf borderId="61" fillId="33" fontId="30" numFmtId="0" xfId="0" applyBorder="1" applyFont="1"/>
    <xf borderId="1" fillId="0" fontId="30" numFmtId="0" xfId="0" applyAlignment="1" applyBorder="1" applyFont="1">
      <alignment horizontal="right"/>
    </xf>
    <xf borderId="61" fillId="16" fontId="30" numFmtId="49" xfId="0" applyAlignment="1" applyBorder="1" applyFont="1" applyNumberFormat="1">
      <alignment horizontal="left" vertical="center"/>
    </xf>
    <xf borderId="0" fillId="0" fontId="47" numFmtId="0" xfId="0" applyFont="1"/>
    <xf borderId="0" fillId="0" fontId="36" numFmtId="0" xfId="0" applyAlignment="1" applyFont="1">
      <alignment horizontal="right"/>
    </xf>
    <xf borderId="58" fillId="71" fontId="30" numFmtId="49" xfId="0" applyAlignment="1" applyBorder="1" applyFill="1" applyFont="1" applyNumberFormat="1">
      <alignment horizontal="left" vertical="center"/>
    </xf>
    <xf borderId="59" fillId="61" fontId="46" numFmtId="0" xfId="0" applyAlignment="1" applyBorder="1" applyFont="1">
      <alignment horizontal="right" vertical="center"/>
    </xf>
    <xf borderId="59" fillId="61" fontId="46" numFmtId="2" xfId="0" applyAlignment="1" applyBorder="1" applyFont="1" applyNumberFormat="1">
      <alignment horizontal="right" vertical="center"/>
    </xf>
    <xf borderId="0" fillId="0" fontId="36" numFmtId="2" xfId="0" applyFont="1" applyNumberFormat="1"/>
    <xf borderId="0" fillId="0" fontId="48" numFmtId="0" xfId="0" applyFont="1"/>
    <xf borderId="65" fillId="0" fontId="10" numFmtId="0" xfId="0" applyBorder="1" applyFont="1"/>
    <xf borderId="59" fillId="0" fontId="30" numFmtId="0" xfId="0" applyAlignment="1" applyBorder="1" applyFont="1">
      <alignment horizontal="right"/>
    </xf>
    <xf borderId="59" fillId="0" fontId="41" numFmtId="1" xfId="0" applyAlignment="1" applyBorder="1" applyFont="1" applyNumberFormat="1">
      <alignment horizontal="right" vertical="center"/>
    </xf>
    <xf borderId="59" fillId="69" fontId="46" numFmtId="2" xfId="0" applyAlignment="1" applyBorder="1" applyFont="1" applyNumberFormat="1">
      <alignment horizontal="right" vertical="center"/>
    </xf>
    <xf borderId="58" fillId="72" fontId="30" numFmtId="49" xfId="0" applyAlignment="1" applyBorder="1" applyFill="1" applyFont="1" applyNumberFormat="1">
      <alignment horizontal="left" vertical="center"/>
    </xf>
    <xf borderId="59" fillId="0" fontId="46" numFmtId="0" xfId="0" applyAlignment="1" applyBorder="1" applyFont="1">
      <alignment vertical="center"/>
    </xf>
    <xf borderId="59" fillId="0" fontId="46" numFmtId="2" xfId="0" applyAlignment="1" applyBorder="1" applyFont="1" applyNumberFormat="1">
      <alignment vertical="center"/>
    </xf>
    <xf borderId="59" fillId="69" fontId="46" numFmtId="2" xfId="0" applyAlignment="1" applyBorder="1" applyFont="1" applyNumberFormat="1">
      <alignment vertical="center"/>
    </xf>
    <xf borderId="0" fillId="0" fontId="43" numFmtId="0" xfId="0" applyAlignment="1" applyFont="1">
      <alignment readingOrder="0" vertical="bottom"/>
    </xf>
    <xf borderId="0" fillId="0" fontId="49" numFmtId="0" xfId="0" applyAlignment="1" applyFont="1">
      <alignment readingOrder="0" vertical="bottom"/>
    </xf>
    <xf borderId="0" fillId="0" fontId="49" numFmtId="0" xfId="0" applyAlignment="1" applyFont="1">
      <alignment readingOrder="0"/>
    </xf>
    <xf borderId="66" fillId="73" fontId="38" numFmtId="0" xfId="0" applyAlignment="1" applyBorder="1" applyFill="1" applyFont="1">
      <alignment readingOrder="0"/>
    </xf>
    <xf borderId="0" fillId="0" fontId="38" numFmtId="0" xfId="0" applyAlignment="1" applyFont="1">
      <alignment horizontal="right" readingOrder="0"/>
    </xf>
    <xf borderId="0" fillId="0" fontId="38" numFmtId="0" xfId="0" applyAlignment="1" applyFont="1">
      <alignment horizontal="right"/>
    </xf>
    <xf borderId="0" fillId="0" fontId="38" numFmtId="0" xfId="0" applyFont="1"/>
    <xf borderId="0" fillId="0" fontId="38" numFmtId="0" xfId="0" applyAlignment="1" applyFont="1">
      <alignment horizontal="left" readingOrder="0"/>
    </xf>
    <xf borderId="0" fillId="0" fontId="6" numFmtId="0" xfId="0" applyAlignment="1" applyFont="1">
      <alignment horizontal="right"/>
    </xf>
    <xf borderId="59" fillId="74" fontId="50" numFmtId="0" xfId="0" applyAlignment="1" applyBorder="1" applyFill="1" applyFont="1">
      <alignment horizontal="left" readingOrder="0" shrinkToFit="0" vertical="center" wrapText="1"/>
    </xf>
    <xf borderId="59" fillId="74" fontId="50" numFmtId="0" xfId="0" applyAlignment="1" applyBorder="1" applyFont="1">
      <alignment horizontal="right" shrinkToFit="0" vertical="center" wrapText="1"/>
    </xf>
    <xf borderId="0" fillId="0" fontId="51" numFmtId="0" xfId="0" applyFont="1"/>
    <xf borderId="0" fillId="0" fontId="52" numFmtId="0" xfId="0" applyAlignment="1" applyFont="1">
      <alignment horizontal="right" readingOrder="0"/>
    </xf>
    <xf borderId="59" fillId="50" fontId="41" numFmtId="0" xfId="0" applyAlignment="1" applyBorder="1" applyFont="1">
      <alignment horizontal="left" readingOrder="0" shrinkToFit="0" vertical="center" wrapText="1"/>
    </xf>
    <xf borderId="59" fillId="50" fontId="41" numFmtId="4" xfId="0" applyAlignment="1" applyBorder="1" applyFont="1" applyNumberFormat="1">
      <alignment horizontal="right"/>
    </xf>
    <xf borderId="0" fillId="0" fontId="53" numFmtId="0" xfId="0" applyFont="1"/>
    <xf borderId="59" fillId="0" fontId="46" numFmtId="0" xfId="0" applyAlignment="1" applyBorder="1" applyFont="1">
      <alignment horizontal="left" readingOrder="0"/>
    </xf>
    <xf borderId="59" fillId="0" fontId="46" numFmtId="0" xfId="0" applyAlignment="1" applyBorder="1" applyFont="1">
      <alignment horizontal="right"/>
    </xf>
    <xf borderId="59" fillId="74" fontId="50" numFmtId="0" xfId="0" applyAlignment="1" applyBorder="1" applyFont="1">
      <alignment horizontal="left" readingOrder="0" vertical="center"/>
    </xf>
    <xf borderId="59" fillId="74" fontId="50" numFmtId="2" xfId="0" applyAlignment="1" applyBorder="1" applyFont="1" applyNumberFormat="1">
      <alignment horizontal="right"/>
    </xf>
    <xf borderId="59" fillId="74" fontId="50" numFmtId="0" xfId="0" applyAlignment="1" applyBorder="1" applyFont="1">
      <alignment horizontal="left" vertical="center"/>
    </xf>
    <xf borderId="59" fillId="74" fontId="50" numFmtId="0" xfId="0" applyAlignment="1" applyBorder="1" applyFont="1">
      <alignment horizontal="right" vertical="center"/>
    </xf>
    <xf borderId="59" fillId="21" fontId="46" numFmtId="0" xfId="0" applyAlignment="1" applyBorder="1" applyFont="1">
      <alignment readingOrder="0"/>
    </xf>
    <xf borderId="22" fillId="21" fontId="46" numFmtId="1" xfId="0" applyAlignment="1" applyBorder="1" applyFont="1" applyNumberFormat="1">
      <alignment horizontal="right" readingOrder="0" vertical="bottom"/>
    </xf>
    <xf borderId="0" fillId="0" fontId="54" numFmtId="0" xfId="0" applyAlignment="1" applyFont="1">
      <alignment vertical="bottom"/>
    </xf>
    <xf borderId="60" fillId="21" fontId="46" numFmtId="0" xfId="0" applyAlignment="1" applyBorder="1" applyFont="1">
      <alignment readingOrder="0" vertical="bottom"/>
    </xf>
    <xf borderId="22" fillId="21" fontId="46" numFmtId="0" xfId="0" applyAlignment="1" applyBorder="1" applyFont="1">
      <alignment horizontal="right"/>
    </xf>
    <xf borderId="22" fillId="21" fontId="46" numFmtId="4" xfId="0" applyAlignment="1" applyBorder="1" applyFont="1" applyNumberFormat="1">
      <alignment horizontal="right"/>
    </xf>
    <xf borderId="22" fillId="21" fontId="46" numFmtId="2" xfId="0" applyAlignment="1" applyBorder="1" applyFont="1" applyNumberFormat="1">
      <alignment horizontal="right"/>
    </xf>
    <xf borderId="59" fillId="0" fontId="46" numFmtId="0" xfId="0" applyAlignment="1" applyBorder="1" applyFont="1">
      <alignment horizontal="left" vertical="center"/>
    </xf>
    <xf borderId="59" fillId="0" fontId="46" numFmtId="0" xfId="0" applyAlignment="1" applyBorder="1" applyFont="1">
      <alignment horizontal="left" readingOrder="0" vertical="center"/>
    </xf>
    <xf borderId="59" fillId="0" fontId="46" numFmtId="0" xfId="0" applyAlignment="1" applyBorder="1" applyFont="1">
      <alignment horizontal="right" readingOrder="0" vertical="center"/>
    </xf>
    <xf borderId="59" fillId="50" fontId="41" numFmtId="2" xfId="0" applyAlignment="1" applyBorder="1" applyFont="1" applyNumberFormat="1">
      <alignment horizontal="right"/>
    </xf>
    <xf borderId="0" fillId="0" fontId="55" numFmtId="0" xfId="0" applyFont="1"/>
    <xf borderId="0" fillId="0" fontId="30" numFmtId="0" xfId="0" applyAlignment="1" applyFont="1">
      <alignment horizontal="left" readingOrder="0"/>
    </xf>
    <xf borderId="1" fillId="0" fontId="28" numFmtId="0" xfId="0" applyAlignment="1" applyBorder="1" applyFont="1">
      <alignment horizontal="center" vertical="center"/>
    </xf>
    <xf borderId="59" fillId="0" fontId="28" numFmtId="0" xfId="0" applyAlignment="1" applyBorder="1" applyFont="1">
      <alignment horizontal="center" vertical="center"/>
    </xf>
    <xf borderId="59" fillId="0" fontId="28" numFmtId="0" xfId="0" applyAlignment="1" applyBorder="1" applyFont="1">
      <alignment horizontal="center" readingOrder="0" shrinkToFit="0" vertical="center" wrapText="1"/>
    </xf>
    <xf borderId="59" fillId="33" fontId="41" numFmtId="0" xfId="0" applyAlignment="1" applyBorder="1" applyFont="1">
      <alignment horizontal="left" shrinkToFit="0" vertical="center" wrapText="1"/>
    </xf>
    <xf borderId="59" fillId="33" fontId="41" numFmtId="0" xfId="0" applyAlignment="1" applyBorder="1" applyFont="1">
      <alignment horizontal="right" shrinkToFit="0" vertical="center" wrapText="1"/>
    </xf>
    <xf borderId="0" fillId="0" fontId="53" numFmtId="0" xfId="0" applyAlignment="1" applyFont="1">
      <alignment horizontal="right" readingOrder="0"/>
    </xf>
    <xf borderId="59" fillId="27" fontId="41" numFmtId="0" xfId="0" applyAlignment="1" applyBorder="1" applyFont="1">
      <alignment horizontal="left" shrinkToFit="0" vertical="center" wrapText="1"/>
    </xf>
    <xf borderId="59" fillId="27" fontId="41" numFmtId="0" xfId="0" applyAlignment="1" applyBorder="1" applyFont="1">
      <alignment horizontal="right" shrinkToFit="0" vertical="center" wrapText="1"/>
    </xf>
    <xf borderId="1" fillId="75" fontId="28" numFmtId="0" xfId="0" applyAlignment="1" applyBorder="1" applyFill="1" applyFont="1">
      <alignment horizontal="center"/>
    </xf>
    <xf borderId="2" fillId="75" fontId="28" numFmtId="0" xfId="0" applyAlignment="1" applyBorder="1" applyFont="1">
      <alignment horizontal="center"/>
    </xf>
    <xf borderId="4" fillId="75" fontId="28" numFmtId="0" xfId="0" applyAlignment="1" applyBorder="1" applyFont="1">
      <alignment horizontal="center"/>
    </xf>
    <xf borderId="59" fillId="33" fontId="41" numFmtId="0" xfId="0" applyAlignment="1" applyBorder="1" applyFont="1">
      <alignment horizontal="left" readingOrder="0" shrinkToFit="0" vertical="center" wrapText="1"/>
    </xf>
    <xf borderId="59" fillId="33" fontId="41" numFmtId="4" xfId="0" applyAlignment="1" applyBorder="1" applyFont="1" applyNumberFormat="1">
      <alignment horizontal="right" vertical="center"/>
    </xf>
    <xf borderId="59" fillId="27" fontId="41" numFmtId="0" xfId="0" applyAlignment="1" applyBorder="1" applyFont="1">
      <alignment horizontal="left" readingOrder="0" shrinkToFit="0" vertical="center" wrapText="1"/>
    </xf>
    <xf borderId="59" fillId="27" fontId="41" numFmtId="4" xfId="0" applyAlignment="1" applyBorder="1" applyFont="1" applyNumberFormat="1">
      <alignment horizontal="right" vertical="center"/>
    </xf>
    <xf borderId="59" fillId="33" fontId="29" numFmtId="0" xfId="0" applyAlignment="1" applyBorder="1" applyFont="1">
      <alignment horizontal="center" shrinkToFit="0" vertical="center" wrapText="1"/>
    </xf>
    <xf borderId="59" fillId="41" fontId="29" numFmtId="0" xfId="0" applyAlignment="1" applyBorder="1" applyFont="1">
      <alignment horizontal="center" vertical="center"/>
    </xf>
    <xf borderId="61" fillId="41" fontId="29" numFmtId="0" xfId="0" applyAlignment="1" applyBorder="1" applyFont="1">
      <alignment horizontal="center" vertical="center"/>
    </xf>
    <xf borderId="59" fillId="33" fontId="30" numFmtId="49" xfId="0" applyAlignment="1" applyBorder="1" applyFont="1" applyNumberFormat="1">
      <alignment horizontal="center"/>
    </xf>
    <xf borderId="59" fillId="0" fontId="41" numFmtId="0" xfId="0" applyAlignment="1" applyBorder="1" applyFont="1">
      <alignment horizontal="left" vertical="center"/>
    </xf>
    <xf borderId="59" fillId="0" fontId="41" numFmtId="2" xfId="0" applyAlignment="1" applyBorder="1" applyFont="1" applyNumberFormat="1">
      <alignment horizontal="right" vertical="center"/>
    </xf>
    <xf borderId="67" fillId="33" fontId="30" numFmtId="0" xfId="0" applyAlignment="1" applyBorder="1" applyFont="1">
      <alignment horizontal="center" shrinkToFit="0" vertical="center" wrapText="1"/>
    </xf>
    <xf borderId="67" fillId="41" fontId="30" numFmtId="0" xfId="0" applyAlignment="1" applyBorder="1" applyFont="1">
      <alignment horizontal="center" vertical="center"/>
    </xf>
    <xf borderId="67" fillId="41" fontId="30" numFmtId="0" xfId="0" applyAlignment="1" applyBorder="1" applyFont="1">
      <alignment horizontal="center" readingOrder="0" vertical="center"/>
    </xf>
    <xf borderId="68" fillId="41" fontId="30" numFmtId="0" xfId="0" applyAlignment="1" applyBorder="1" applyFont="1">
      <alignment horizontal="center" readingOrder="0" vertical="center"/>
    </xf>
    <xf borderId="58" fillId="33" fontId="30" numFmtId="49" xfId="0" applyAlignment="1" applyBorder="1" applyFont="1" applyNumberFormat="1">
      <alignment horizontal="center" readingOrder="0" vertical="center"/>
    </xf>
    <xf borderId="58" fillId="33" fontId="29" numFmtId="0" xfId="0" applyAlignment="1" applyBorder="1" applyFont="1">
      <alignment horizontal="center" readingOrder="0" shrinkToFit="0" vertical="center" wrapText="1"/>
    </xf>
    <xf borderId="58" fillId="33" fontId="30" numFmtId="0" xfId="0" applyAlignment="1" applyBorder="1" applyFont="1">
      <alignment horizontal="center" vertical="center"/>
    </xf>
    <xf borderId="58" fillId="33" fontId="30" numFmtId="49" xfId="0" applyAlignment="1" applyBorder="1" applyFont="1" applyNumberFormat="1">
      <alignment horizontal="center" vertical="center"/>
    </xf>
    <xf borderId="58" fillId="33" fontId="30" numFmtId="49" xfId="0" applyAlignment="1" applyBorder="1" applyFont="1" applyNumberFormat="1">
      <alignment horizontal="center" readingOrder="0" shrinkToFit="0" wrapText="1"/>
    </xf>
    <xf borderId="59" fillId="0" fontId="41" numFmtId="0" xfId="0" applyAlignment="1" applyBorder="1" applyFont="1">
      <alignment horizontal="right" vertical="center"/>
    </xf>
    <xf borderId="60" fillId="0" fontId="41" numFmtId="0" xfId="0" applyAlignment="1" applyBorder="1" applyFont="1">
      <alignment horizontal="center" shrinkToFit="0" vertical="center" wrapText="1"/>
    </xf>
    <xf borderId="60" fillId="0" fontId="30" numFmtId="4" xfId="0" applyAlignment="1" applyBorder="1" applyFont="1" applyNumberFormat="1">
      <alignment horizontal="center" vertical="center"/>
    </xf>
    <xf borderId="60" fillId="0" fontId="30" numFmtId="2" xfId="0" applyAlignment="1" applyBorder="1" applyFont="1" applyNumberFormat="1">
      <alignment horizontal="center" vertical="center"/>
    </xf>
    <xf borderId="59" fillId="0" fontId="41" numFmtId="0" xfId="0" applyAlignment="1" applyBorder="1" applyFont="1">
      <alignment horizontal="left" readingOrder="0" vertical="center"/>
    </xf>
    <xf borderId="1" fillId="76" fontId="28" numFmtId="0" xfId="0" applyAlignment="1" applyBorder="1" applyFill="1" applyFont="1">
      <alignment horizontal="center"/>
    </xf>
    <xf borderId="2" fillId="76" fontId="28" numFmtId="0" xfId="0" applyAlignment="1" applyBorder="1" applyFont="1">
      <alignment horizontal="center"/>
    </xf>
    <xf borderId="4" fillId="76" fontId="28" numFmtId="0" xfId="0" applyAlignment="1" applyBorder="1" applyFont="1">
      <alignment horizontal="center"/>
    </xf>
    <xf borderId="59" fillId="27" fontId="29" numFmtId="0" xfId="0" applyAlignment="1" applyBorder="1" applyFont="1">
      <alignment horizontal="center" shrinkToFit="0" vertical="center" wrapText="1"/>
    </xf>
    <xf borderId="59" fillId="27" fontId="29" numFmtId="0" xfId="0" applyAlignment="1" applyBorder="1" applyFont="1">
      <alignment horizontal="center" vertical="center"/>
    </xf>
    <xf borderId="61" fillId="27" fontId="29" numFmtId="0" xfId="0" applyAlignment="1" applyBorder="1" applyFont="1">
      <alignment horizontal="center" vertical="center"/>
    </xf>
    <xf borderId="59" fillId="27" fontId="30" numFmtId="49" xfId="0" applyAlignment="1" applyBorder="1" applyFont="1" applyNumberFormat="1">
      <alignment horizontal="center"/>
    </xf>
    <xf borderId="67" fillId="27" fontId="30" numFmtId="0" xfId="0" applyAlignment="1" applyBorder="1" applyFont="1">
      <alignment horizontal="center" shrinkToFit="0" vertical="center" wrapText="1"/>
    </xf>
    <xf borderId="67" fillId="77" fontId="30" numFmtId="0" xfId="0" applyAlignment="1" applyBorder="1" applyFill="1" applyFont="1">
      <alignment horizontal="center" vertical="center"/>
    </xf>
    <xf borderId="67" fillId="77" fontId="30" numFmtId="0" xfId="0" applyAlignment="1" applyBorder="1" applyFont="1">
      <alignment horizontal="center" readingOrder="0" vertical="center"/>
    </xf>
    <xf borderId="68" fillId="77" fontId="30" numFmtId="0" xfId="0" applyAlignment="1" applyBorder="1" applyFont="1">
      <alignment horizontal="center" readingOrder="0" vertical="center"/>
    </xf>
    <xf borderId="58" fillId="27" fontId="30" numFmtId="49" xfId="0" applyAlignment="1" applyBorder="1" applyFont="1" applyNumberFormat="1">
      <alignment horizontal="center" readingOrder="0" vertical="center"/>
    </xf>
    <xf borderId="58" fillId="27" fontId="29" numFmtId="0" xfId="0" applyAlignment="1" applyBorder="1" applyFont="1">
      <alignment horizontal="center" readingOrder="0" shrinkToFit="0" vertical="center" wrapText="1"/>
    </xf>
    <xf borderId="58" fillId="27" fontId="30" numFmtId="0" xfId="0" applyAlignment="1" applyBorder="1" applyFont="1">
      <alignment horizontal="center" vertical="center"/>
    </xf>
    <xf borderId="58" fillId="27" fontId="30" numFmtId="49" xfId="0" applyAlignment="1" applyBorder="1" applyFont="1" applyNumberFormat="1">
      <alignment horizontal="center" vertical="center"/>
    </xf>
    <xf borderId="58" fillId="27" fontId="30" numFmtId="49" xfId="0" applyAlignment="1" applyBorder="1" applyFont="1" applyNumberFormat="1">
      <alignment horizontal="center" readingOrder="0" shrinkToFit="0" wrapText="1"/>
    </xf>
    <xf borderId="0" fillId="0" fontId="56" numFmtId="0" xfId="0" applyFont="1"/>
    <xf borderId="59" fillId="33" fontId="41" numFmtId="2" xfId="0" applyAlignment="1" applyBorder="1" applyFont="1" applyNumberFormat="1">
      <alignment horizontal="right" vertical="center"/>
    </xf>
    <xf borderId="59" fillId="27" fontId="41" numFmtId="2" xfId="0" applyAlignment="1" applyBorder="1" applyFont="1" applyNumberFormat="1">
      <alignment horizontal="right" vertical="center"/>
    </xf>
    <xf borderId="0" fillId="0" fontId="30" numFmtId="0" xfId="0" applyAlignment="1" applyFont="1">
      <alignment horizontal="left"/>
    </xf>
    <xf borderId="0" fillId="0" fontId="6" numFmtId="2" xfId="0" applyFont="1" applyNumberFormat="1"/>
    <xf borderId="0" fillId="0" fontId="51" numFmtId="0" xfId="0" applyAlignment="1" applyFont="1">
      <alignment readingOrder="0"/>
    </xf>
    <xf borderId="59" fillId="50" fontId="41" numFmtId="0" xfId="0" applyAlignment="1" applyBorder="1" applyFont="1">
      <alignment horizontal="left" shrinkToFit="0" vertical="center" wrapText="1"/>
    </xf>
    <xf borderId="59" fillId="50" fontId="41" numFmtId="0" xfId="0" applyAlignment="1" applyBorder="1" applyFont="1">
      <alignment horizontal="right" shrinkToFit="0" vertical="center" wrapText="1"/>
    </xf>
    <xf borderId="1" fillId="0" fontId="28" numFmtId="0" xfId="0" applyAlignment="1" applyBorder="1" applyFont="1">
      <alignment horizontal="center" readingOrder="0" vertical="center"/>
    </xf>
    <xf borderId="59" fillId="50" fontId="41" numFmtId="4" xfId="0" applyAlignment="1" applyBorder="1" applyFont="1" applyNumberFormat="1">
      <alignment horizontal="right" vertical="center"/>
    </xf>
    <xf borderId="1" fillId="50" fontId="28" numFmtId="0" xfId="0" applyAlignment="1" applyBorder="1" applyFont="1">
      <alignment horizontal="center" vertical="center"/>
    </xf>
    <xf borderId="2" fillId="50" fontId="28" numFmtId="0" xfId="0" applyAlignment="1" applyBorder="1" applyFont="1">
      <alignment horizontal="center" vertical="center"/>
    </xf>
    <xf borderId="4" fillId="50" fontId="28" numFmtId="0" xfId="0" applyAlignment="1" applyBorder="1" applyFont="1">
      <alignment horizontal="center" vertical="center"/>
    </xf>
    <xf borderId="59" fillId="78" fontId="29" numFmtId="0" xfId="0" applyAlignment="1" applyBorder="1" applyFill="1" applyFont="1">
      <alignment horizontal="left" shrinkToFit="0" vertical="center" wrapText="1"/>
    </xf>
    <xf borderId="59" fillId="78" fontId="29" numFmtId="0" xfId="0" applyAlignment="1" applyBorder="1" applyFont="1">
      <alignment horizontal="center" readingOrder="0" shrinkToFit="0" vertical="center" wrapText="1"/>
    </xf>
    <xf borderId="59" fillId="78" fontId="30" numFmtId="0" xfId="0" applyAlignment="1" applyBorder="1" applyFont="1">
      <alignment vertical="center"/>
    </xf>
    <xf borderId="67" fillId="78" fontId="30" numFmtId="0" xfId="0" applyAlignment="1" applyBorder="1" applyFont="1">
      <alignment horizontal="left" readingOrder="0" shrinkToFit="0" vertical="center" wrapText="1"/>
    </xf>
    <xf borderId="67" fillId="78" fontId="30" numFmtId="0" xfId="0" applyAlignment="1" applyBorder="1" applyFont="1">
      <alignment horizontal="center" readingOrder="0" shrinkToFit="0" vertical="center" wrapText="1"/>
    </xf>
    <xf borderId="58" fillId="78" fontId="30" numFmtId="49" xfId="0" applyAlignment="1" applyBorder="1" applyFont="1" applyNumberFormat="1">
      <alignment horizontal="center" vertical="center"/>
    </xf>
    <xf borderId="58" fillId="78" fontId="29" numFmtId="0" xfId="0" applyAlignment="1" applyBorder="1" applyFont="1">
      <alignment horizontal="center" readingOrder="0" shrinkToFit="0" vertical="center" wrapText="1"/>
    </xf>
    <xf borderId="58" fillId="78" fontId="30" numFmtId="0" xfId="0" applyAlignment="1" applyBorder="1" applyFont="1">
      <alignment horizontal="center" vertical="center"/>
    </xf>
    <xf borderId="58" fillId="78" fontId="30" numFmtId="3" xfId="0" applyAlignment="1" applyBorder="1" applyFont="1" applyNumberFormat="1">
      <alignment horizontal="center" vertical="center"/>
    </xf>
    <xf borderId="60" fillId="0" fontId="41" numFmtId="0" xfId="0" applyAlignment="1" applyBorder="1" applyFont="1">
      <alignment horizontal="left" shrinkToFit="0" vertical="center" wrapText="1"/>
    </xf>
    <xf borderId="60" fillId="0" fontId="30" numFmtId="4" xfId="0" applyAlignment="1" applyBorder="1" applyFont="1" applyNumberFormat="1">
      <alignment horizontal="center" shrinkToFit="0" vertical="center" wrapText="1"/>
    </xf>
    <xf borderId="1" fillId="79" fontId="28" numFmtId="0" xfId="0" applyAlignment="1" applyBorder="1" applyFill="1" applyFont="1">
      <alignment horizontal="center" vertical="center"/>
    </xf>
    <xf borderId="2" fillId="79" fontId="28" numFmtId="0" xfId="0" applyAlignment="1" applyBorder="1" applyFont="1">
      <alignment horizontal="center" vertical="center"/>
    </xf>
    <xf borderId="2" fillId="79" fontId="28" numFmtId="3" xfId="0" applyAlignment="1" applyBorder="1" applyFont="1" applyNumberFormat="1">
      <alignment horizontal="center" vertical="center"/>
    </xf>
    <xf borderId="4" fillId="79" fontId="28" numFmtId="0" xfId="0" applyAlignment="1" applyBorder="1" applyFont="1">
      <alignment horizontal="center" vertical="center"/>
    </xf>
    <xf borderId="67" fillId="16" fontId="30" numFmtId="0" xfId="0" applyAlignment="1" applyBorder="1" applyFont="1">
      <alignment horizontal="left" readingOrder="0" shrinkToFit="0" vertical="center" wrapText="1"/>
    </xf>
    <xf borderId="67" fillId="16" fontId="30" numFmtId="0" xfId="0" applyAlignment="1" applyBorder="1" applyFont="1">
      <alignment horizontal="center" readingOrder="0" shrinkToFit="0" vertical="center" wrapText="1"/>
    </xf>
    <xf borderId="67" fillId="16" fontId="30" numFmtId="0" xfId="0" applyAlignment="1" applyBorder="1" applyFont="1">
      <alignment horizontal="center" shrinkToFit="0" vertical="center" wrapText="1"/>
    </xf>
    <xf borderId="58" fillId="16" fontId="30" numFmtId="49" xfId="0" applyAlignment="1" applyBorder="1" applyFont="1" applyNumberFormat="1">
      <alignment horizontal="center" vertical="center"/>
    </xf>
    <xf borderId="58" fillId="16" fontId="29" numFmtId="0" xfId="0" applyAlignment="1" applyBorder="1" applyFont="1">
      <alignment horizontal="center" readingOrder="0" shrinkToFit="0" vertical="center" wrapText="1"/>
    </xf>
    <xf borderId="58" fillId="16" fontId="30" numFmtId="0" xfId="0" applyAlignment="1" applyBorder="1" applyFont="1">
      <alignment horizontal="center" vertical="center"/>
    </xf>
    <xf borderId="58" fillId="16" fontId="30" numFmtId="3" xfId="0" applyAlignment="1" applyBorder="1" applyFont="1" applyNumberFormat="1">
      <alignment horizontal="center" vertical="center"/>
    </xf>
    <xf borderId="59" fillId="50" fontId="41" numFmtId="2" xfId="0" applyAlignment="1" applyBorder="1" applyFont="1" applyNumberFormat="1">
      <alignment horizontal="right" vertical="center"/>
    </xf>
    <xf borderId="1" fillId="72" fontId="28" numFmtId="0" xfId="0" applyAlignment="1" applyBorder="1" applyFont="1">
      <alignment horizontal="center" vertical="center"/>
    </xf>
    <xf borderId="2" fillId="72" fontId="28" numFmtId="0" xfId="0" applyAlignment="1" applyBorder="1" applyFont="1">
      <alignment horizontal="center" vertical="center"/>
    </xf>
    <xf borderId="2" fillId="72" fontId="28" numFmtId="3" xfId="0" applyAlignment="1" applyBorder="1" applyFont="1" applyNumberFormat="1">
      <alignment horizontal="center" vertical="center"/>
    </xf>
    <xf borderId="4" fillId="72" fontId="28" numFmtId="0" xfId="0" applyAlignment="1" applyBorder="1" applyFont="1">
      <alignment horizontal="center" vertical="center"/>
    </xf>
    <xf borderId="67" fillId="71" fontId="30" numFmtId="0" xfId="0" applyAlignment="1" applyBorder="1" applyFont="1">
      <alignment horizontal="left" readingOrder="0" shrinkToFit="0" vertical="center" wrapText="1"/>
    </xf>
    <xf borderId="67" fillId="71" fontId="30" numFmtId="0" xfId="0" applyAlignment="1" applyBorder="1" applyFont="1">
      <alignment horizontal="center" readingOrder="0" shrinkToFit="0" vertical="center" wrapText="1"/>
    </xf>
    <xf borderId="67" fillId="71" fontId="30" numFmtId="0" xfId="0" applyAlignment="1" applyBorder="1" applyFont="1">
      <alignment horizontal="center" shrinkToFit="0" vertical="center" wrapText="1"/>
    </xf>
    <xf borderId="58" fillId="71" fontId="30" numFmtId="49" xfId="0" applyAlignment="1" applyBorder="1" applyFont="1" applyNumberFormat="1">
      <alignment horizontal="center" vertical="center"/>
    </xf>
    <xf borderId="58" fillId="71" fontId="29" numFmtId="0" xfId="0" applyAlignment="1" applyBorder="1" applyFont="1">
      <alignment horizontal="center" readingOrder="0" shrinkToFit="0" vertical="center" wrapText="1"/>
    </xf>
    <xf borderId="58" fillId="71" fontId="30" numFmtId="0" xfId="0" applyAlignment="1" applyBorder="1" applyFont="1">
      <alignment horizontal="center" vertical="center"/>
    </xf>
    <xf borderId="58" fillId="71" fontId="30" numFmtId="3" xfId="0" applyAlignment="1" applyBorder="1" applyFont="1" applyNumberFormat="1">
      <alignment horizontal="center" vertical="center"/>
    </xf>
    <xf borderId="58" fillId="71" fontId="30" numFmtId="49" xfId="0" applyAlignment="1" applyBorder="1" applyFont="1" applyNumberFormat="1">
      <alignment horizontal="center" shrinkToFit="0" vertical="center" wrapText="1"/>
    </xf>
    <xf borderId="0" fillId="0" fontId="41" numFmtId="0" xfId="0" applyAlignment="1" applyFont="1">
      <alignment horizontal="right"/>
    </xf>
    <xf borderId="0" fillId="0" fontId="31" numFmtId="0" xfId="0" applyFont="1"/>
    <xf borderId="27" fillId="0" fontId="38" numFmtId="0" xfId="0" applyAlignment="1" applyBorder="1" applyFont="1">
      <alignment horizontal="right" readingOrder="0" vertical="bottom"/>
    </xf>
    <xf borderId="58" fillId="0" fontId="45" numFmtId="0" xfId="0" applyAlignment="1" applyBorder="1" applyFont="1">
      <alignment horizontal="center" vertical="center"/>
    </xf>
    <xf borderId="58" fillId="0" fontId="45" numFmtId="0" xfId="0" applyAlignment="1" applyBorder="1" applyFont="1">
      <alignment horizontal="center" shrinkToFit="0" vertical="center" wrapText="1"/>
    </xf>
    <xf borderId="58" fillId="0" fontId="45" numFmtId="0" xfId="0" applyAlignment="1" applyBorder="1" applyFont="1">
      <alignment horizontal="center" readingOrder="0" shrinkToFit="0" vertical="center" wrapText="1"/>
    </xf>
    <xf borderId="6" fillId="21" fontId="45" numFmtId="0" xfId="0" applyAlignment="1" applyBorder="1" applyFont="1">
      <alignment horizontal="right" readingOrder="0" shrinkToFit="0" vertical="center" wrapText="1"/>
    </xf>
    <xf borderId="58" fillId="69" fontId="45" numFmtId="0" xfId="0" applyAlignment="1" applyBorder="1" applyFont="1">
      <alignment horizontal="center" readingOrder="0" shrinkToFit="0" vertical="center" wrapText="1"/>
    </xf>
    <xf borderId="60" fillId="74" fontId="50" numFmtId="0" xfId="0" applyAlignment="1" applyBorder="1" applyFont="1">
      <alignment horizontal="right" shrinkToFit="0" wrapText="1"/>
    </xf>
    <xf borderId="59" fillId="0" fontId="45" numFmtId="0" xfId="0" applyAlignment="1" applyBorder="1" applyFont="1">
      <alignment vertical="center"/>
    </xf>
    <xf borderId="60" fillId="21" fontId="46" numFmtId="0" xfId="0" applyAlignment="1" applyBorder="1" applyFont="1">
      <alignment horizontal="right"/>
    </xf>
    <xf borderId="22" fillId="21" fontId="45" numFmtId="0" xfId="0" applyAlignment="1" applyBorder="1" applyFont="1">
      <alignment horizontal="right"/>
    </xf>
    <xf borderId="59" fillId="69" fontId="45" numFmtId="2" xfId="0" applyAlignment="1" applyBorder="1" applyFont="1" applyNumberFormat="1">
      <alignment vertical="center"/>
    </xf>
    <xf borderId="60" fillId="74" fontId="50" numFmtId="2" xfId="0" applyAlignment="1" applyBorder="1" applyFont="1" applyNumberFormat="1">
      <alignment horizontal="right" vertical="bottom"/>
    </xf>
    <xf borderId="60" fillId="74" fontId="50" numFmtId="0" xfId="0" applyAlignment="1" applyBorder="1" applyFont="1">
      <alignment horizontal="right"/>
    </xf>
    <xf borderId="22" fillId="74" fontId="50" numFmtId="0" xfId="0" applyAlignment="1" applyBorder="1" applyFont="1">
      <alignment horizontal="right"/>
    </xf>
    <xf borderId="22" fillId="74" fontId="50" numFmtId="0" xfId="0" applyAlignment="1" applyBorder="1" applyFont="1">
      <alignment horizontal="right" readingOrder="0"/>
    </xf>
    <xf borderId="60" fillId="0" fontId="46" numFmtId="0" xfId="0" applyAlignment="1" applyBorder="1" applyFont="1">
      <alignment horizontal="right"/>
    </xf>
    <xf borderId="22" fillId="0" fontId="46" numFmtId="0" xfId="0" applyAlignment="1" applyBorder="1" applyFont="1">
      <alignment horizontal="right"/>
    </xf>
    <xf borderId="59" fillId="0" fontId="45" numFmtId="0" xfId="0" applyAlignment="1" applyBorder="1" applyFont="1">
      <alignment readingOrder="0" vertical="center"/>
    </xf>
    <xf borderId="22" fillId="0" fontId="46" numFmtId="0" xfId="0" applyAlignment="1" applyBorder="1" applyFont="1">
      <alignment horizontal="right" readingOrder="0"/>
    </xf>
    <xf borderId="60" fillId="74" fontId="50" numFmtId="0" xfId="0" applyAlignment="1" applyBorder="1" applyFont="1">
      <alignment horizontal="right" readingOrder="0" shrinkToFit="0" wrapText="1"/>
    </xf>
    <xf borderId="59" fillId="50" fontId="41" numFmtId="167" xfId="0" applyAlignment="1" applyBorder="1" applyFont="1" applyNumberFormat="1">
      <alignment horizontal="right"/>
    </xf>
    <xf borderId="0" fillId="0" fontId="51" numFmtId="0" xfId="0" applyAlignment="1" applyFont="1">
      <alignment horizontal="right"/>
    </xf>
    <xf borderId="0" fillId="0" fontId="53" numFmtId="0" xfId="0" applyAlignment="1" applyFont="1">
      <alignment horizontal="right"/>
    </xf>
    <xf borderId="22" fillId="21" fontId="46" numFmtId="1" xfId="0" applyAlignment="1" applyBorder="1" applyFont="1" applyNumberFormat="1">
      <alignment horizontal="right"/>
    </xf>
    <xf borderId="60" fillId="0" fontId="46" numFmtId="2" xfId="0" applyAlignment="1" applyBorder="1" applyFont="1" applyNumberFormat="1">
      <alignment horizontal="right"/>
    </xf>
    <xf borderId="22" fillId="0" fontId="46" numFmtId="2" xfId="0" applyAlignment="1" applyBorder="1" applyFont="1" applyNumberFormat="1">
      <alignment horizontal="right"/>
    </xf>
    <xf borderId="59" fillId="50" fontId="41" numFmtId="166" xfId="0" applyAlignment="1" applyBorder="1" applyFont="1" applyNumberFormat="1">
      <alignment horizontal="right"/>
    </xf>
    <xf borderId="0" fillId="0" fontId="6" numFmtId="0" xfId="0" applyAlignment="1" applyFont="1">
      <alignment horizontal="left" readingOrder="0"/>
    </xf>
    <xf borderId="59" fillId="74" fontId="50" numFmtId="0" xfId="0" applyAlignment="1" applyBorder="1" applyFont="1">
      <alignment horizontal="right" shrinkToFit="0" vertical="center" wrapText="1"/>
    </xf>
    <xf borderId="59" fillId="74" fontId="50" numFmtId="0" xfId="0" applyAlignment="1" applyBorder="1" applyFont="1">
      <alignment horizontal="right" readingOrder="0" shrinkToFit="0" vertical="center" wrapText="1"/>
    </xf>
    <xf borderId="59" fillId="0" fontId="46" numFmtId="0" xfId="0" applyAlignment="1" applyBorder="1" applyFont="1">
      <alignment horizontal="right" readingOrder="0"/>
    </xf>
    <xf borderId="59" fillId="4" fontId="30" numFmtId="0" xfId="0" applyAlignment="1" applyBorder="1" applyFont="1">
      <alignment horizontal="left" readingOrder="0" shrinkToFit="0" wrapText="1"/>
    </xf>
    <xf borderId="22" fillId="21" fontId="45" numFmtId="2" xfId="0" applyAlignment="1" applyBorder="1" applyFont="1" applyNumberFormat="1">
      <alignment horizontal="right"/>
    </xf>
    <xf borderId="59" fillId="21" fontId="46" numFmtId="0" xfId="0" applyAlignment="1" applyBorder="1" applyFont="1">
      <alignment horizontal="right"/>
    </xf>
    <xf borderId="59" fillId="21" fontId="45" numFmtId="2" xfId="0" applyAlignment="1" applyBorder="1" applyFont="1" applyNumberFormat="1">
      <alignment vertical="center"/>
    </xf>
    <xf borderId="59" fillId="69" fontId="36" numFmtId="2" xfId="0" applyAlignment="1" applyBorder="1" applyFont="1" applyNumberFormat="1">
      <alignment vertical="center"/>
    </xf>
    <xf borderId="66" fillId="73" fontId="57" numFmtId="0" xfId="0" applyAlignment="1" applyBorder="1" applyFont="1">
      <alignment readingOrder="0"/>
    </xf>
    <xf borderId="0" fillId="0" fontId="46" numFmtId="0" xfId="0" applyFont="1"/>
    <xf borderId="59" fillId="74" fontId="50" numFmtId="0" xfId="0" applyAlignment="1" applyBorder="1" applyFont="1">
      <alignment horizontal="left" shrinkToFit="0" vertical="center" wrapText="1"/>
    </xf>
    <xf borderId="59" fillId="80" fontId="50" numFmtId="0" xfId="0" applyAlignment="1" applyBorder="1" applyFill="1" applyFont="1">
      <alignment horizontal="left" shrinkToFit="0" vertical="center" wrapText="1"/>
    </xf>
    <xf borderId="59" fillId="80" fontId="50" numFmtId="0" xfId="0" applyAlignment="1" applyBorder="1" applyFont="1">
      <alignment horizontal="right" readingOrder="0" shrinkToFit="0" vertical="center" wrapText="1"/>
    </xf>
    <xf borderId="59" fillId="51" fontId="41" numFmtId="4" xfId="0" applyAlignment="1" applyBorder="1" applyFont="1" applyNumberFormat="1">
      <alignment horizontal="right"/>
    </xf>
    <xf borderId="59" fillId="80" fontId="50" numFmtId="0" xfId="0" applyAlignment="1" applyBorder="1" applyFont="1">
      <alignment horizontal="left" readingOrder="0" vertical="center"/>
    </xf>
    <xf borderId="59" fillId="80" fontId="50" numFmtId="2" xfId="0" applyAlignment="1" applyBorder="1" applyFont="1" applyNumberFormat="1">
      <alignment horizontal="right"/>
    </xf>
    <xf borderId="59" fillId="80" fontId="50" numFmtId="0" xfId="0" applyAlignment="1" applyBorder="1" applyFont="1">
      <alignment horizontal="left" vertical="center"/>
    </xf>
    <xf borderId="59" fillId="80" fontId="50" numFmtId="0" xfId="0" applyAlignment="1" applyBorder="1" applyFont="1">
      <alignment horizontal="right" vertical="center"/>
    </xf>
    <xf borderId="59" fillId="0" fontId="46" numFmtId="0" xfId="0" applyAlignment="1" applyBorder="1" applyFont="1">
      <alignment horizontal="left" readingOrder="0" shrinkToFit="0" vertical="center" wrapText="1"/>
    </xf>
    <xf borderId="4" fillId="0" fontId="46" numFmtId="0" xfId="0" applyAlignment="1" applyBorder="1" applyFont="1">
      <alignment horizontal="right" vertical="center"/>
    </xf>
    <xf borderId="59" fillId="51" fontId="41" numFmtId="0" xfId="0" applyAlignment="1" applyBorder="1" applyFont="1">
      <alignment horizontal="left" readingOrder="0" shrinkToFit="0" vertical="center" wrapText="1"/>
    </xf>
    <xf borderId="59" fillId="51" fontId="41" numFmtId="2" xfId="0" applyAlignment="1" applyBorder="1" applyFont="1" applyNumberFormat="1">
      <alignment horizontal="right"/>
    </xf>
    <xf borderId="4" fillId="0" fontId="41" numFmtId="0" xfId="0" applyAlignment="1" applyBorder="1" applyFont="1">
      <alignment horizontal="right" vertical="center"/>
    </xf>
    <xf borderId="27" fillId="0" fontId="45" numFmtId="0" xfId="0" applyAlignment="1" applyBorder="1" applyFont="1">
      <alignment readingOrder="0" vertical="bottom"/>
    </xf>
    <xf borderId="27" fillId="0" fontId="5" numFmtId="0" xfId="0" applyAlignment="1" applyBorder="1" applyFont="1">
      <alignment vertical="bottom"/>
    </xf>
    <xf borderId="20" fillId="0" fontId="5" numFmtId="0" xfId="0" applyAlignment="1" applyBorder="1" applyFont="1">
      <alignment vertical="bottom"/>
    </xf>
    <xf borderId="22" fillId="81" fontId="50" numFmtId="0" xfId="0" applyAlignment="1" applyBorder="1" applyFill="1" applyFont="1">
      <alignment readingOrder="0" shrinkToFit="0" wrapText="1"/>
    </xf>
    <xf borderId="22" fillId="81" fontId="50" numFmtId="0" xfId="0" applyAlignment="1" applyBorder="1" applyFont="1">
      <alignment horizontal="center" shrinkToFit="0" wrapText="1"/>
    </xf>
    <xf borderId="22" fillId="5" fontId="46" numFmtId="0" xfId="0" applyAlignment="1" applyBorder="1" applyFont="1">
      <alignment readingOrder="0" shrinkToFit="0" wrapText="1"/>
    </xf>
    <xf borderId="22" fillId="5" fontId="46" numFmtId="2" xfId="0" applyAlignment="1" applyBorder="1" applyFont="1" applyNumberFormat="1">
      <alignment horizontal="right" shrinkToFit="0" wrapText="1"/>
    </xf>
    <xf borderId="22" fillId="0" fontId="46" numFmtId="0" xfId="0" applyAlignment="1" applyBorder="1" applyFont="1">
      <alignment readingOrder="0"/>
    </xf>
    <xf borderId="22" fillId="0" fontId="46" numFmtId="4" xfId="0" applyAlignment="1" applyBorder="1" applyFont="1" applyNumberFormat="1">
      <alignment horizontal="right" vertical="bottom"/>
    </xf>
    <xf borderId="22" fillId="0" fontId="46" numFmtId="1" xfId="0" applyAlignment="1" applyBorder="1" applyFont="1" applyNumberFormat="1">
      <alignment horizontal="right" vertical="bottom"/>
    </xf>
    <xf borderId="0" fillId="0" fontId="45" numFmtId="0" xfId="0" applyAlignment="1" applyFont="1">
      <alignment readingOrder="0" vertical="bottom"/>
    </xf>
    <xf borderId="0" fillId="0" fontId="53" numFmtId="0" xfId="0" applyAlignment="1" applyFont="1">
      <alignment horizontal="right" vertical="bottom"/>
    </xf>
    <xf borderId="22" fillId="0" fontId="46" numFmtId="0" xfId="0" applyAlignment="1" applyBorder="1" applyFont="1">
      <alignment readingOrder="0" shrinkToFit="0" wrapText="1"/>
    </xf>
    <xf borderId="22" fillId="5" fontId="41" numFmtId="2" xfId="0" applyAlignment="1" applyBorder="1" applyFont="1" applyNumberFormat="1">
      <alignment horizontal="right" shrinkToFit="0" wrapText="1"/>
    </xf>
    <xf borderId="22" fillId="0" fontId="41" numFmtId="0" xfId="0" applyAlignment="1" applyBorder="1" applyFont="1">
      <alignment horizontal="right"/>
    </xf>
    <xf borderId="22" fillId="0" fontId="41" numFmtId="1" xfId="0" applyAlignment="1" applyBorder="1" applyFont="1" applyNumberFormat="1">
      <alignment horizontal="right" vertical="bottom"/>
    </xf>
    <xf borderId="0" fillId="0" fontId="54" numFmtId="0" xfId="0" applyAlignment="1" applyFont="1">
      <alignment horizontal="right" vertical="bottom"/>
    </xf>
    <xf borderId="0" fillId="0" fontId="5" numFmtId="0" xfId="0" applyAlignment="1" applyFont="1">
      <alignment horizontal="right" vertical="bottom"/>
    </xf>
    <xf borderId="22" fillId="5" fontId="41" numFmtId="4" xfId="0" applyAlignment="1" applyBorder="1" applyFont="1" applyNumberFormat="1">
      <alignment horizontal="right" shrinkToFit="0" wrapText="1"/>
    </xf>
    <xf borderId="22" fillId="0" fontId="46" numFmtId="4" xfId="0" applyAlignment="1" applyBorder="1" applyFont="1" applyNumberFormat="1">
      <alignment horizontal="right"/>
    </xf>
    <xf borderId="22" fillId="0" fontId="41" numFmtId="165" xfId="0" applyAlignment="1" applyBorder="1" applyFont="1" applyNumberFormat="1">
      <alignment horizontal="right" vertical="bottom"/>
    </xf>
    <xf borderId="0" fillId="0" fontId="6" numFmtId="0" xfId="0" applyAlignment="1" applyFont="1">
      <alignment horizontal="right" readingOrder="0"/>
    </xf>
    <xf borderId="0" fillId="0" fontId="6" numFmtId="0" xfId="0" applyFont="1"/>
    <xf borderId="59" fillId="80" fontId="50" numFmtId="0" xfId="0" applyAlignment="1" applyBorder="1" applyFont="1">
      <alignment horizontal="right" shrinkToFit="0" vertical="center" wrapText="1"/>
    </xf>
    <xf borderId="59" fillId="80" fontId="50" numFmtId="0" xfId="0" applyAlignment="1" applyBorder="1" applyFont="1">
      <alignment horizontal="right"/>
    </xf>
    <xf borderId="0" fillId="0" fontId="41" numFmtId="0" xfId="0" applyAlignment="1" applyFont="1">
      <alignment readingOrder="0"/>
    </xf>
    <xf borderId="0" fillId="0" fontId="46" numFmtId="0" xfId="0" applyAlignment="1" applyFont="1">
      <alignment shrinkToFit="0" vertical="bottom" wrapText="0"/>
    </xf>
    <xf borderId="0" fillId="0" fontId="41" numFmtId="9" xfId="0" applyAlignment="1" applyFont="1" applyNumberFormat="1">
      <alignment readingOrder="0"/>
    </xf>
    <xf borderId="0" fillId="0" fontId="41" numFmtId="10" xfId="0" applyFont="1" applyNumberFormat="1"/>
    <xf borderId="59" fillId="50" fontId="41" numFmtId="0" xfId="0" applyAlignment="1" applyBorder="1" applyFont="1">
      <alignment horizontal="right" readingOrder="0" shrinkToFit="0" vertical="center" wrapText="1"/>
    </xf>
    <xf borderId="0" fillId="0" fontId="58" numFmtId="0" xfId="0" applyAlignment="1" applyFont="1">
      <alignment horizontal="center" readingOrder="0" textRotation="90" vertical="center"/>
    </xf>
    <xf borderId="60" fillId="0" fontId="41" numFmtId="0" xfId="0" applyAlignment="1" applyBorder="1" applyFont="1">
      <alignment horizontal="left" readingOrder="0" shrinkToFit="0" vertical="center" wrapText="1"/>
    </xf>
    <xf borderId="59" fillId="16" fontId="29" numFmtId="0" xfId="0" applyAlignment="1" applyBorder="1" applyFont="1">
      <alignment horizontal="left" shrinkToFit="0" vertical="center" wrapText="1"/>
    </xf>
    <xf borderId="59" fillId="16" fontId="29" numFmtId="0" xfId="0" applyAlignment="1" applyBorder="1" applyFont="1">
      <alignment horizontal="center" readingOrder="0" shrinkToFit="0" vertical="center" wrapText="1"/>
    </xf>
    <xf borderId="59" fillId="16" fontId="30" numFmtId="0" xfId="0" applyAlignment="1" applyBorder="1" applyFont="1">
      <alignment vertical="center"/>
    </xf>
    <xf borderId="59" fillId="16" fontId="30" numFmtId="3" xfId="0" applyAlignment="1" applyBorder="1" applyFont="1" applyNumberFormat="1">
      <alignment vertical="center"/>
    </xf>
    <xf borderId="58" fillId="16" fontId="30" numFmtId="49" xfId="0" applyAlignment="1" applyBorder="1" applyFont="1" applyNumberFormat="1">
      <alignment horizontal="center" readingOrder="0" vertical="center"/>
    </xf>
    <xf borderId="59" fillId="71" fontId="29" numFmtId="0" xfId="0" applyAlignment="1" applyBorder="1" applyFont="1">
      <alignment horizontal="left" shrinkToFit="0" vertical="center" wrapText="1"/>
    </xf>
    <xf borderId="59" fillId="71" fontId="29" numFmtId="0" xfId="0" applyAlignment="1" applyBorder="1" applyFont="1">
      <alignment horizontal="center" readingOrder="0" shrinkToFit="0" vertical="center" wrapText="1"/>
    </xf>
    <xf borderId="59" fillId="71" fontId="30" numFmtId="0" xfId="0" applyAlignment="1" applyBorder="1" applyFont="1">
      <alignment vertical="center"/>
    </xf>
    <xf borderId="59" fillId="71" fontId="30" numFmtId="3" xfId="0" applyAlignment="1" applyBorder="1" applyFont="1" applyNumberFormat="1">
      <alignment vertical="center"/>
    </xf>
    <xf borderId="58" fillId="71" fontId="30" numFmtId="49" xfId="0" applyAlignment="1" applyBorder="1" applyFont="1" applyNumberFormat="1">
      <alignment horizontal="center" readingOrder="0" vertical="center"/>
    </xf>
    <xf borderId="27" fillId="0" fontId="46" numFmtId="0" xfId="0" applyAlignment="1" applyBorder="1" applyFont="1">
      <alignment horizontal="right" readingOrder="0" vertical="bottom"/>
    </xf>
    <xf borderId="60" fillId="80" fontId="50" numFmtId="0" xfId="0" applyAlignment="1" applyBorder="1" applyFont="1">
      <alignment horizontal="right" readingOrder="0" shrinkToFit="0" wrapText="1"/>
    </xf>
    <xf borderId="59" fillId="50" fontId="46" numFmtId="4" xfId="0" applyAlignment="1" applyBorder="1" applyFont="1" applyNumberFormat="1">
      <alignment horizontal="right"/>
    </xf>
    <xf borderId="4" fillId="50" fontId="46" numFmtId="4" xfId="0" applyAlignment="1" applyBorder="1" applyFont="1" applyNumberFormat="1">
      <alignment horizontal="right"/>
    </xf>
    <xf borderId="60" fillId="80" fontId="50" numFmtId="0" xfId="0" applyAlignment="1" applyBorder="1" applyFont="1">
      <alignment horizontal="right" vertical="bottom"/>
    </xf>
    <xf borderId="60" fillId="80" fontId="50" numFmtId="0" xfId="0" applyAlignment="1" applyBorder="1" applyFont="1">
      <alignment horizontal="right"/>
    </xf>
    <xf borderId="22" fillId="80" fontId="50" numFmtId="0" xfId="0" applyAlignment="1" applyBorder="1" applyFont="1">
      <alignment horizontal="right"/>
    </xf>
    <xf borderId="22" fillId="80" fontId="50" numFmtId="0" xfId="0" applyAlignment="1" applyBorder="1" applyFont="1">
      <alignment horizontal="right" readingOrder="0"/>
    </xf>
    <xf borderId="60" fillId="0" fontId="46" numFmtId="0" xfId="0" applyAlignment="1" applyBorder="1" applyFont="1">
      <alignment horizontal="right" readingOrder="0"/>
    </xf>
    <xf borderId="59" fillId="82" fontId="50" numFmtId="0" xfId="0" applyAlignment="1" applyBorder="1" applyFill="1" applyFont="1">
      <alignment horizontal="left" shrinkToFit="0" vertical="center" wrapText="1"/>
    </xf>
    <xf borderId="59" fillId="82" fontId="50" numFmtId="0" xfId="0" applyAlignment="1" applyBorder="1" applyFont="1">
      <alignment horizontal="right" shrinkToFit="0" vertical="center" wrapText="1"/>
    </xf>
    <xf borderId="59" fillId="82" fontId="50" numFmtId="0" xfId="0" applyAlignment="1" applyBorder="1" applyFont="1">
      <alignment horizontal="left" readingOrder="0" vertical="center"/>
    </xf>
    <xf borderId="59" fillId="82" fontId="50" numFmtId="2" xfId="0" applyAlignment="1" applyBorder="1" applyFont="1" applyNumberFormat="1">
      <alignment horizontal="right"/>
    </xf>
    <xf borderId="59" fillId="82" fontId="50" numFmtId="0" xfId="0" applyAlignment="1" applyBorder="1" applyFont="1">
      <alignment horizontal="left" vertical="center"/>
    </xf>
    <xf borderId="59" fillId="82" fontId="50" numFmtId="0" xfId="0" applyAlignment="1" applyBorder="1" applyFont="1">
      <alignment horizontal="right" vertical="center"/>
    </xf>
    <xf borderId="0" fillId="0" fontId="9" numFmtId="0" xfId="0" applyAlignment="1" applyFont="1">
      <alignment horizontal="right" readingOrder="0"/>
    </xf>
    <xf borderId="0" fillId="0" fontId="59" numFmtId="0" xfId="0" applyAlignment="1" applyFont="1">
      <alignment horizontal="right" readingOrder="0"/>
    </xf>
    <xf borderId="59" fillId="0" fontId="45" numFmtId="0" xfId="0" applyAlignment="1" applyBorder="1" applyFont="1">
      <alignment horizontal="right"/>
    </xf>
    <xf borderId="60" fillId="0" fontId="45" numFmtId="0" xfId="0" applyAlignment="1" applyBorder="1" applyFont="1">
      <alignment horizontal="right"/>
    </xf>
    <xf borderId="60" fillId="80" fontId="50" numFmtId="0" xfId="0" applyAlignment="1" applyBorder="1" applyFont="1">
      <alignment horizontal="right" readingOrder="0"/>
    </xf>
    <xf borderId="59" fillId="62" fontId="30" numFmtId="0" xfId="0" applyAlignment="1" applyBorder="1" applyFont="1">
      <alignment horizontal="left" readingOrder="0" shrinkToFit="0" vertical="center" wrapText="1"/>
    </xf>
    <xf borderId="60" fillId="0" fontId="45" numFmtId="0" xfId="0" applyAlignment="1" applyBorder="1" applyFont="1">
      <alignment readingOrder="0" vertical="center"/>
    </xf>
    <xf borderId="59" fillId="83" fontId="30" numFmtId="0" xfId="0" applyAlignment="1" applyBorder="1" applyFill="1" applyFont="1">
      <alignment horizontal="left" shrinkToFit="0" vertical="center" wrapText="1"/>
    </xf>
    <xf borderId="22" fillId="21" fontId="46" numFmtId="0" xfId="0" applyAlignment="1" applyBorder="1" applyFont="1">
      <alignment horizontal="right" readingOrder="0"/>
    </xf>
    <xf borderId="59" fillId="83" fontId="30" numFmtId="0" xfId="0" applyAlignment="1" applyBorder="1" applyFont="1">
      <alignment horizontal="left" readingOrder="0" shrinkToFit="0" vertical="center" wrapText="1"/>
    </xf>
    <xf borderId="0" fillId="0" fontId="60" numFmtId="0" xfId="0" applyFont="1"/>
    <xf borderId="59" fillId="21" fontId="45" numFmtId="0" xfId="0" applyAlignment="1" applyBorder="1" applyFont="1">
      <alignment vertical="center"/>
    </xf>
    <xf borderId="0" fillId="0" fontId="6" numFmtId="168" xfId="0" applyFont="1" applyNumberFormat="1"/>
    <xf borderId="69" fillId="0" fontId="45" numFmtId="0" xfId="0" applyAlignment="1" applyBorder="1" applyFont="1">
      <alignment horizontal="right" vertical="center"/>
    </xf>
    <xf borderId="70" fillId="0" fontId="57" numFmtId="0" xfId="0" applyBorder="1" applyFont="1"/>
    <xf borderId="0" fillId="0" fontId="45" numFmtId="0" xfId="0" applyAlignment="1" applyFont="1">
      <alignment readingOrder="0"/>
    </xf>
    <xf borderId="71" fillId="0" fontId="45" numFmtId="0" xfId="0" applyAlignment="1" applyBorder="1" applyFont="1">
      <alignment horizontal="right" vertical="center"/>
    </xf>
    <xf borderId="72" fillId="0" fontId="45" numFmtId="0" xfId="0" applyAlignment="1" applyBorder="1" applyFont="1">
      <alignment horizontal="left"/>
    </xf>
    <xf borderId="0" fillId="0" fontId="45" numFmtId="0" xfId="0" applyAlignment="1" applyFont="1">
      <alignment horizontal="left" vertical="center"/>
    </xf>
    <xf borderId="0" fillId="0" fontId="41" numFmtId="0" xfId="0" applyAlignment="1" applyFont="1">
      <alignment readingOrder="0" shrinkToFit="0" vertical="bottom" wrapText="0"/>
    </xf>
    <xf borderId="27" fillId="0" fontId="41" numFmtId="0" xfId="0" applyAlignment="1" applyBorder="1" applyFont="1">
      <alignment horizontal="center" readingOrder="0" shrinkToFit="0" vertical="bottom" wrapText="0"/>
    </xf>
    <xf borderId="59" fillId="48" fontId="50" numFmtId="0" xfId="0" applyAlignment="1" applyBorder="1" applyFont="1">
      <alignment horizontal="left" shrinkToFit="0" vertical="center" wrapText="1"/>
    </xf>
    <xf borderId="59" fillId="48" fontId="50" numFmtId="0" xfId="0" applyAlignment="1" applyBorder="1" applyFont="1">
      <alignment horizontal="right" shrinkToFit="0" vertical="center" wrapText="1"/>
    </xf>
    <xf borderId="0" fillId="0" fontId="53" numFmtId="0" xfId="0" applyFont="1"/>
    <xf borderId="59" fillId="48" fontId="50" numFmtId="0" xfId="0" applyAlignment="1" applyBorder="1" applyFont="1">
      <alignment horizontal="center" shrinkToFit="0" vertical="center" wrapText="1"/>
    </xf>
    <xf borderId="59" fillId="50" fontId="41" numFmtId="4" xfId="0" applyBorder="1" applyFont="1" applyNumberFormat="1"/>
    <xf borderId="20" fillId="0" fontId="41" numFmtId="0" xfId="0" applyAlignment="1" applyBorder="1" applyFont="1">
      <alignment horizontal="center" readingOrder="0" shrinkToFit="0" textRotation="90" vertical="center" wrapText="0"/>
    </xf>
    <xf borderId="22" fillId="0" fontId="41" numFmtId="0" xfId="0" applyAlignment="1" applyBorder="1" applyFont="1">
      <alignment horizontal="center" readingOrder="0" shrinkToFit="0" vertical="bottom" wrapText="0"/>
    </xf>
    <xf borderId="22" fillId="0" fontId="41" numFmtId="9" xfId="0" applyAlignment="1" applyBorder="1" applyFont="1" applyNumberFormat="1">
      <alignment horizontal="right" readingOrder="0" shrinkToFit="0" vertical="bottom" wrapText="0"/>
    </xf>
    <xf borderId="59" fillId="84" fontId="41" numFmtId="0" xfId="0" applyAlignment="1" applyBorder="1" applyFill="1" applyFont="1">
      <alignment horizontal="left" shrinkToFit="0" vertical="center" wrapText="1"/>
    </xf>
    <xf borderId="59" fillId="84" fontId="41" numFmtId="3" xfId="0" applyBorder="1" applyFont="1" applyNumberFormat="1"/>
    <xf borderId="20" fillId="0" fontId="10" numFmtId="0" xfId="0" applyBorder="1" applyFont="1"/>
    <xf borderId="0" fillId="0" fontId="46" numFmtId="0" xfId="0" applyAlignment="1" applyFont="1">
      <alignment horizontal="right"/>
    </xf>
    <xf borderId="0" fillId="0" fontId="41" numFmtId="0" xfId="0" applyAlignment="1" applyFont="1">
      <alignment shrinkToFit="0" vertical="bottom" wrapText="0"/>
    </xf>
    <xf borderId="27" fillId="0" fontId="41" numFmtId="0" xfId="0" applyAlignment="1" applyBorder="1" applyFont="1">
      <alignment horizontal="right" readingOrder="0" shrinkToFit="0" vertical="bottom" wrapText="0"/>
    </xf>
    <xf borderId="59" fillId="0" fontId="41" numFmtId="0" xfId="0" applyAlignment="1" applyBorder="1" applyFont="1">
      <alignment vertical="center"/>
    </xf>
    <xf borderId="59" fillId="0" fontId="41" numFmtId="2" xfId="0" applyAlignment="1" applyBorder="1" applyFont="1" applyNumberFormat="1">
      <alignment vertical="center"/>
    </xf>
    <xf borderId="0" fillId="0" fontId="45" numFmtId="0" xfId="0" applyAlignment="1" applyFont="1">
      <alignment readingOrder="0" vertical="center"/>
    </xf>
    <xf borderId="59" fillId="48" fontId="50" numFmtId="0" xfId="0" applyAlignment="1" applyBorder="1" applyFont="1">
      <alignment horizontal="left" readingOrder="0" shrinkToFit="0" vertical="center" wrapText="1"/>
    </xf>
    <xf borderId="59" fillId="35" fontId="41" numFmtId="0" xfId="0" applyAlignment="1" applyBorder="1" applyFont="1">
      <alignment horizontal="left" readingOrder="0" shrinkToFit="0" vertical="center" wrapText="1"/>
    </xf>
    <xf borderId="59" fillId="35" fontId="46" numFmtId="49" xfId="0" applyAlignment="1" applyBorder="1" applyFont="1" applyNumberFormat="1">
      <alignment horizontal="right" vertical="bottom"/>
    </xf>
    <xf borderId="4" fillId="35" fontId="46" numFmtId="49" xfId="0" applyAlignment="1" applyBorder="1" applyFont="1" applyNumberFormat="1">
      <alignment horizontal="right" vertical="bottom"/>
    </xf>
    <xf quotePrefix="1" borderId="4" fillId="35" fontId="46" numFmtId="49" xfId="0" applyAlignment="1" applyBorder="1" applyFont="1" applyNumberFormat="1">
      <alignment horizontal="right" vertical="bottom"/>
    </xf>
    <xf borderId="59" fillId="78" fontId="41" numFmtId="0" xfId="0" applyAlignment="1" applyBorder="1" applyFont="1">
      <alignment horizontal="left" readingOrder="0" shrinkToFit="0" vertical="center" wrapText="1"/>
    </xf>
    <xf borderId="59" fillId="78" fontId="41" numFmtId="2" xfId="0" applyAlignment="1" applyBorder="1" applyFont="1" applyNumberFormat="1">
      <alignment horizontal="right"/>
    </xf>
    <xf borderId="59" fillId="35" fontId="41" numFmtId="49" xfId="0" applyAlignment="1" applyBorder="1" applyFont="1" applyNumberFormat="1">
      <alignment horizontal="right" vertical="bottom"/>
    </xf>
    <xf borderId="4" fillId="35" fontId="41" numFmtId="49" xfId="0" applyAlignment="1" applyBorder="1" applyFont="1" applyNumberFormat="1">
      <alignment horizontal="right" vertical="bottom"/>
    </xf>
    <xf quotePrefix="1" borderId="4" fillId="35" fontId="41" numFmtId="49" xfId="0" applyAlignment="1" applyBorder="1" applyFont="1" applyNumberFormat="1">
      <alignment horizontal="right" vertical="bottom"/>
    </xf>
    <xf borderId="0" fillId="0" fontId="45" numFmtId="0" xfId="0" applyAlignment="1" applyFont="1">
      <alignment vertical="center"/>
    </xf>
    <xf borderId="0" fillId="0" fontId="53" numFmtId="0" xfId="0" applyAlignment="1" applyFont="1">
      <alignment readingOrder="0"/>
    </xf>
    <xf borderId="59" fillId="35" fontId="41" numFmtId="0" xfId="0" applyAlignment="1" applyBorder="1" applyFont="1">
      <alignment horizontal="left" shrinkToFit="0" vertical="center" wrapText="1"/>
    </xf>
    <xf borderId="59" fillId="35" fontId="41" numFmtId="49" xfId="0" applyAlignment="1" applyBorder="1" applyFont="1" applyNumberFormat="1">
      <alignment horizontal="right"/>
    </xf>
    <xf borderId="59" fillId="35" fontId="41" numFmtId="49" xfId="0" applyAlignment="1" applyBorder="1" applyFont="1" applyNumberFormat="1">
      <alignment horizontal="right" readingOrder="0"/>
    </xf>
    <xf quotePrefix="1" borderId="59" fillId="35" fontId="41" numFmtId="49" xfId="0" applyAlignment="1" applyBorder="1" applyFont="1" applyNumberFormat="1">
      <alignment horizontal="right" readingOrder="0"/>
    </xf>
    <xf borderId="59" fillId="78" fontId="41" numFmtId="0" xfId="0" applyAlignment="1" applyBorder="1" applyFont="1">
      <alignment horizontal="left" shrinkToFit="0" vertical="center" wrapText="1"/>
    </xf>
    <xf borderId="59" fillId="0" fontId="46" numFmtId="0" xfId="0" applyAlignment="1" applyBorder="1" applyFont="1">
      <alignment vertical="center"/>
    </xf>
    <xf borderId="59" fillId="0" fontId="46" numFmtId="0" xfId="0" applyAlignment="1" applyBorder="1" applyFont="1">
      <alignment readingOrder="0" vertical="center"/>
    </xf>
    <xf borderId="59" fillId="78" fontId="41" numFmtId="2" xfId="0" applyAlignment="1" applyBorder="1" applyFont="1" applyNumberFormat="1">
      <alignment horizontal="right" readingOrder="0"/>
    </xf>
    <xf borderId="59" fillId="0" fontId="41" numFmtId="0" xfId="0" applyAlignment="1" applyBorder="1" applyFont="1">
      <alignment readingOrder="0" vertical="center"/>
    </xf>
    <xf borderId="66" fillId="9" fontId="6" numFmtId="0" xfId="0" applyAlignment="1" applyBorder="1" applyFont="1">
      <alignment readingOrder="0"/>
    </xf>
    <xf borderId="66" fillId="14" fontId="6" numFmtId="0" xfId="0" applyAlignment="1" applyBorder="1" applyFont="1">
      <alignment readingOrder="0"/>
    </xf>
    <xf borderId="59" fillId="9" fontId="41" numFmtId="0" xfId="0" applyAlignment="1" applyBorder="1" applyFont="1">
      <alignment horizontal="left" readingOrder="0" shrinkToFit="0" vertical="center" wrapText="1"/>
    </xf>
    <xf borderId="59" fillId="9" fontId="41" numFmtId="4" xfId="0" applyBorder="1" applyFont="1" applyNumberFormat="1"/>
    <xf borderId="59" fillId="84" fontId="41" numFmtId="3" xfId="0" applyAlignment="1" applyBorder="1" applyFont="1" applyNumberFormat="1">
      <alignment readingOrder="0"/>
    </xf>
    <xf borderId="0" fillId="0" fontId="46" numFmtId="0" xfId="0" applyAlignment="1" applyFont="1">
      <alignment readingOrder="0" vertical="center"/>
    </xf>
    <xf borderId="73" fillId="0" fontId="5" numFmtId="0" xfId="0" applyAlignment="1" applyBorder="1" applyFont="1">
      <alignment vertical="bottom"/>
    </xf>
    <xf borderId="74" fillId="0" fontId="5" numFmtId="0" xfId="0" applyAlignment="1" applyBorder="1" applyFont="1">
      <alignment vertical="bottom"/>
    </xf>
    <xf borderId="73" fillId="18" fontId="61" numFmtId="0" xfId="0" applyAlignment="1" applyBorder="1" applyFont="1">
      <alignment horizontal="center" readingOrder="0" vertical="bottom"/>
    </xf>
    <xf borderId="73" fillId="0" fontId="10" numFmtId="0" xfId="0" applyBorder="1" applyFont="1"/>
    <xf borderId="75" fillId="0" fontId="10" numFmtId="0" xfId="0" applyBorder="1" applyFont="1"/>
    <xf borderId="75" fillId="4" fontId="62" numFmtId="0" xfId="0" applyAlignment="1" applyBorder="1" applyFont="1">
      <alignment readingOrder="0" vertical="bottom"/>
    </xf>
    <xf borderId="75" fillId="85" fontId="63" numFmtId="0" xfId="0" applyAlignment="1" applyBorder="1" applyFill="1" applyFont="1">
      <alignment horizontal="center" vertical="bottom"/>
    </xf>
    <xf borderId="27" fillId="0" fontId="46" numFmtId="0" xfId="0" applyAlignment="1" applyBorder="1" applyFont="1">
      <alignment readingOrder="0" vertical="bottom"/>
    </xf>
    <xf borderId="27" fillId="0" fontId="45" numFmtId="0" xfId="0" applyAlignment="1" applyBorder="1" applyFont="1">
      <alignment horizontal="right" readingOrder="0"/>
    </xf>
    <xf borderId="22" fillId="51" fontId="46" numFmtId="0" xfId="0" applyAlignment="1" applyBorder="1" applyFont="1">
      <alignment readingOrder="0" shrinkToFit="0" wrapText="1"/>
    </xf>
    <xf borderId="22" fillId="51" fontId="46" numFmtId="0" xfId="0" applyAlignment="1" applyBorder="1" applyFont="1">
      <alignment horizontal="right"/>
    </xf>
    <xf borderId="59" fillId="51" fontId="46" numFmtId="0" xfId="0" applyAlignment="1" applyBorder="1" applyFont="1">
      <alignment readingOrder="0" shrinkToFit="0" wrapText="1"/>
    </xf>
    <xf borderId="59" fillId="51" fontId="46" numFmtId="0" xfId="0" applyAlignment="1" applyBorder="1" applyFont="1">
      <alignment horizontal="right"/>
    </xf>
    <xf borderId="59" fillId="0" fontId="46" numFmtId="0" xfId="0" applyAlignment="1" applyBorder="1" applyFont="1">
      <alignment readingOrder="0"/>
    </xf>
    <xf borderId="59" fillId="0" fontId="46" numFmtId="4" xfId="0" applyAlignment="1" applyBorder="1" applyFont="1" applyNumberFormat="1">
      <alignment horizontal="right" vertical="bottom"/>
    </xf>
    <xf borderId="59" fillId="14" fontId="46" numFmtId="0" xfId="0" applyAlignment="1" applyBorder="1" applyFont="1">
      <alignment readingOrder="0" shrinkToFit="0" wrapText="1"/>
    </xf>
    <xf borderId="59" fillId="14" fontId="46" numFmtId="4" xfId="0" applyAlignment="1" applyBorder="1" applyFont="1" applyNumberFormat="1">
      <alignment horizontal="right" vertical="bottom"/>
    </xf>
    <xf borderId="59" fillId="21" fontId="46" numFmtId="1" xfId="0" applyAlignment="1" applyBorder="1" applyFont="1" applyNumberFormat="1">
      <alignment horizontal="right" readingOrder="0" vertical="bottom"/>
    </xf>
    <xf borderId="59" fillId="21" fontId="46" numFmtId="0" xfId="0" applyAlignment="1" applyBorder="1" applyFont="1">
      <alignment readingOrder="0" vertical="bottom"/>
    </xf>
    <xf borderId="22" fillId="14" fontId="46" numFmtId="0" xfId="0" applyAlignment="1" applyBorder="1" applyFont="1">
      <alignment readingOrder="0" shrinkToFit="0" wrapText="1"/>
    </xf>
    <xf borderId="22" fillId="14" fontId="46" numFmtId="4" xfId="0" applyAlignment="1" applyBorder="1" applyFont="1" applyNumberFormat="1">
      <alignment horizontal="right" vertical="bottom"/>
    </xf>
    <xf borderId="59" fillId="0" fontId="46" numFmtId="0" xfId="0" applyAlignment="1" applyBorder="1" applyFont="1">
      <alignment readingOrder="0" shrinkToFit="0" wrapText="1"/>
    </xf>
    <xf borderId="59" fillId="0" fontId="46" numFmtId="1" xfId="0" applyAlignment="1" applyBorder="1" applyFont="1" applyNumberFormat="1">
      <alignment horizontal="right" vertical="bottom"/>
    </xf>
    <xf borderId="0" fillId="0" fontId="46" numFmtId="0" xfId="0" applyAlignment="1" applyFont="1">
      <alignment horizontal="center" readingOrder="0" vertical="bottom"/>
    </xf>
    <xf borderId="0" fillId="0" fontId="5" numFmtId="0" xfId="0" applyAlignment="1" applyFont="1">
      <alignment horizontal="center" vertical="bottom"/>
    </xf>
    <xf borderId="60" fillId="14" fontId="46" numFmtId="0" xfId="0" applyAlignment="1" applyBorder="1" applyFont="1">
      <alignment readingOrder="0" shrinkToFit="0" wrapText="1"/>
    </xf>
    <xf borderId="22" fillId="14" fontId="46" numFmtId="2" xfId="0" applyAlignment="1" applyBorder="1" applyFont="1" applyNumberFormat="1">
      <alignment horizontal="right" vertical="bottom"/>
    </xf>
    <xf borderId="59" fillId="14" fontId="46" numFmtId="2" xfId="0" applyAlignment="1" applyBorder="1" applyFont="1" applyNumberFormat="1">
      <alignment horizontal="right" vertical="bottom"/>
    </xf>
    <xf borderId="0" fillId="0" fontId="9" numFmtId="0" xfId="0" applyAlignment="1" applyFont="1">
      <alignment horizontal="center" readingOrder="0" shrinkToFit="0" vertical="bottom" wrapText="0"/>
    </xf>
    <xf borderId="60" fillId="0" fontId="46" numFmtId="0" xfId="0" applyAlignment="1" applyBorder="1" applyFont="1">
      <alignment readingOrder="0"/>
    </xf>
    <xf borderId="0" fillId="0" fontId="9" numFmtId="0" xfId="0" applyAlignment="1" applyFont="1">
      <alignment horizontal="center" readingOrder="0" vertical="bottom"/>
    </xf>
    <xf borderId="60" fillId="0" fontId="46" numFmtId="0" xfId="0" applyAlignment="1" applyBorder="1" applyFont="1">
      <alignment readingOrder="0" shrinkToFit="0" wrapText="1"/>
    </xf>
    <xf borderId="60" fillId="51" fontId="46" numFmtId="0" xfId="0" applyAlignment="1" applyBorder="1" applyFont="1">
      <alignment readingOrder="0" shrinkToFit="0" wrapText="1"/>
    </xf>
    <xf borderId="22" fillId="0" fontId="46" numFmtId="1" xfId="0" applyAlignment="1" applyBorder="1" applyFont="1" applyNumberFormat="1">
      <alignment horizontal="right" readingOrder="0" vertical="bottom"/>
    </xf>
    <xf borderId="59" fillId="0" fontId="46" numFmtId="1" xfId="0" applyAlignment="1" applyBorder="1" applyFont="1" applyNumberFormat="1">
      <alignment horizontal="right" readingOrder="0" vertical="bottom"/>
    </xf>
    <xf borderId="65" fillId="0" fontId="46" numFmtId="0" xfId="0" applyAlignment="1" applyBorder="1" applyFont="1">
      <alignment readingOrder="0" shrinkToFit="0" wrapText="1"/>
    </xf>
    <xf borderId="0" fillId="0" fontId="46" numFmtId="0" xfId="0" applyAlignment="1" applyFont="1">
      <alignment vertical="bottom"/>
    </xf>
    <xf borderId="59" fillId="21" fontId="46" numFmtId="4" xfId="0" applyAlignment="1" applyBorder="1" applyFont="1" applyNumberFormat="1">
      <alignment horizontal="right"/>
    </xf>
    <xf borderId="59" fillId="0" fontId="41" numFmtId="0" xfId="0" applyAlignment="1" applyBorder="1" applyFont="1">
      <alignment readingOrder="0"/>
    </xf>
    <xf borderId="0" fillId="0" fontId="43" numFmtId="0" xfId="0" applyFont="1"/>
    <xf borderId="0" fillId="0" fontId="38" numFmtId="0" xfId="0" applyAlignment="1" applyFont="1">
      <alignment readingOrder="0"/>
    </xf>
    <xf borderId="0" fillId="0" fontId="57" numFmtId="0" xfId="0" applyFont="1"/>
    <xf borderId="59" fillId="25" fontId="50" numFmtId="0" xfId="0" applyAlignment="1" applyBorder="1" applyFont="1">
      <alignment horizontal="left" shrinkToFit="0" vertical="center" wrapText="1"/>
    </xf>
    <xf borderId="59" fillId="25" fontId="50" numFmtId="0" xfId="0" applyAlignment="1" applyBorder="1" applyFont="1">
      <alignment horizontal="right" vertical="center"/>
    </xf>
    <xf borderId="59" fillId="25" fontId="50" numFmtId="0" xfId="0" applyAlignment="1" applyBorder="1" applyFont="1">
      <alignment horizontal="center" vertical="center"/>
    </xf>
    <xf borderId="59" fillId="26" fontId="41" numFmtId="0" xfId="0" applyAlignment="1" applyBorder="1" applyFont="1">
      <alignment horizontal="left" readingOrder="0" shrinkToFit="0" vertical="center" wrapText="1"/>
    </xf>
    <xf borderId="59" fillId="26" fontId="41" numFmtId="4" xfId="0" applyBorder="1" applyFont="1" applyNumberFormat="1"/>
    <xf borderId="59" fillId="26" fontId="41" numFmtId="4" xfId="0" applyAlignment="1" applyBorder="1" applyFont="1" applyNumberFormat="1">
      <alignment horizontal="center" readingOrder="0"/>
    </xf>
    <xf borderId="59" fillId="26" fontId="41" numFmtId="2" xfId="0" applyAlignment="1" applyBorder="1" applyFont="1" applyNumberFormat="1">
      <alignment horizontal="center" readingOrder="0"/>
    </xf>
    <xf borderId="59" fillId="0" fontId="41" numFmtId="4" xfId="0" applyBorder="1" applyFont="1" applyNumberFormat="1"/>
    <xf borderId="59" fillId="26" fontId="41" numFmtId="2" xfId="0" applyBorder="1" applyFont="1" applyNumberFormat="1"/>
    <xf borderId="59" fillId="0" fontId="41" numFmtId="0" xfId="0" applyAlignment="1" applyBorder="1" applyFont="1">
      <alignment horizontal="left" shrinkToFit="0" vertical="center" wrapText="1"/>
    </xf>
    <xf borderId="59" fillId="0" fontId="41" numFmtId="2" xfId="0" applyBorder="1" applyFont="1" applyNumberFormat="1"/>
    <xf borderId="59" fillId="0" fontId="41" numFmtId="0" xfId="0" applyBorder="1" applyFont="1"/>
    <xf borderId="59" fillId="26" fontId="46" numFmtId="2" xfId="0" applyAlignment="1" applyBorder="1" applyFont="1" applyNumberFormat="1">
      <alignment horizontal="center" readingOrder="0" vertical="bottom"/>
    </xf>
    <xf borderId="0" fillId="0" fontId="64" numFmtId="0" xfId="0" applyFont="1"/>
    <xf borderId="59" fillId="82" fontId="50" numFmtId="0" xfId="0" applyAlignment="1" applyBorder="1" applyFont="1">
      <alignment vertical="center"/>
    </xf>
    <xf borderId="0" fillId="0" fontId="55" numFmtId="0" xfId="0" applyAlignment="1" applyFont="1">
      <alignment horizontal="right"/>
    </xf>
    <xf borderId="60" fillId="82" fontId="50" numFmtId="0" xfId="0" applyAlignment="1" applyBorder="1" applyFont="1">
      <alignment horizontal="right" shrinkToFit="0" wrapText="1"/>
    </xf>
    <xf borderId="60" fillId="82" fontId="50" numFmtId="2" xfId="0" applyAlignment="1" applyBorder="1" applyFont="1" applyNumberFormat="1">
      <alignment horizontal="right"/>
    </xf>
    <xf borderId="60" fillId="82" fontId="50" numFmtId="0" xfId="0" applyAlignment="1" applyBorder="1" applyFont="1">
      <alignment horizontal="right" readingOrder="0"/>
    </xf>
    <xf borderId="60" fillId="21" fontId="46" numFmtId="1" xfId="0" applyAlignment="1" applyBorder="1" applyFont="1" applyNumberFormat="1">
      <alignment horizontal="right" readingOrder="0" vertical="bottom"/>
    </xf>
    <xf borderId="60" fillId="21" fontId="46" numFmtId="4" xfId="0" applyAlignment="1" applyBorder="1" applyFont="1" applyNumberFormat="1">
      <alignment horizontal="right"/>
    </xf>
    <xf borderId="0" fillId="0" fontId="52" numFmtId="0" xfId="0" applyAlignment="1" applyFont="1">
      <alignment horizontal="right"/>
    </xf>
    <xf borderId="59" fillId="82" fontId="50" numFmtId="0" xfId="0" applyAlignment="1" applyBorder="1" applyFont="1">
      <alignment horizontal="left" readingOrder="0" shrinkToFit="0" vertical="center" wrapText="1"/>
    </xf>
    <xf borderId="59" fillId="86" fontId="50" numFmtId="0" xfId="0" applyAlignment="1" applyBorder="1" applyFill="1" applyFont="1">
      <alignment horizontal="left" shrinkToFit="0" vertical="center" wrapText="1"/>
    </xf>
    <xf borderId="59" fillId="86" fontId="50" numFmtId="0" xfId="0" applyAlignment="1" applyBorder="1" applyFont="1">
      <alignment horizontal="right" shrinkToFit="0" vertical="center" wrapText="1"/>
    </xf>
    <xf borderId="59" fillId="86" fontId="50" numFmtId="0" xfId="0" applyAlignment="1" applyBorder="1" applyFont="1">
      <alignment horizontal="left" readingOrder="0" vertical="center"/>
    </xf>
    <xf borderId="59" fillId="86" fontId="50" numFmtId="2" xfId="0" applyAlignment="1" applyBorder="1" applyFont="1" applyNumberFormat="1">
      <alignment horizontal="right"/>
    </xf>
    <xf borderId="59" fillId="86" fontId="50" numFmtId="0" xfId="0" applyAlignment="1" applyBorder="1" applyFont="1">
      <alignment horizontal="left" vertical="center"/>
    </xf>
    <xf borderId="59" fillId="86" fontId="50" numFmtId="0" xfId="0" applyAlignment="1" applyBorder="1" applyFont="1">
      <alignment horizontal="right" vertical="center"/>
    </xf>
    <xf borderId="0" fillId="0" fontId="64" numFmtId="0" xfId="0" applyAlignment="1" applyFont="1">
      <alignment readingOrder="0"/>
    </xf>
    <xf borderId="59" fillId="0" fontId="45" numFmtId="49" xfId="0" applyAlignment="1" applyBorder="1" applyFont="1" applyNumberFormat="1">
      <alignment horizontal="right" vertical="center"/>
    </xf>
    <xf borderId="0" fillId="0" fontId="43" numFmtId="0" xfId="0" applyAlignment="1" applyFont="1">
      <alignment readingOrder="0" shrinkToFit="0" vertical="bottom" wrapText="0"/>
    </xf>
    <xf borderId="22" fillId="82" fontId="50" numFmtId="0" xfId="0" applyAlignment="1" applyBorder="1" applyFont="1">
      <alignment readingOrder="0" shrinkToFit="0" vertical="center" wrapText="1"/>
    </xf>
    <xf borderId="22" fillId="82" fontId="50" numFmtId="0" xfId="0" applyAlignment="1" applyBorder="1" applyFont="1">
      <alignment horizontal="right" readingOrder="0" shrinkToFit="0" vertical="center" wrapText="1"/>
    </xf>
    <xf borderId="22" fillId="0" fontId="46" numFmtId="0" xfId="0" applyAlignment="1" applyBorder="1" applyFont="1">
      <alignment vertical="bottom"/>
    </xf>
    <xf borderId="22" fillId="0" fontId="46" numFmtId="0" xfId="0" applyAlignment="1" applyBorder="1" applyFont="1">
      <alignment horizontal="right" vertical="bottom"/>
    </xf>
    <xf borderId="22" fillId="0" fontId="46" numFmtId="0" xfId="0" applyAlignment="1" applyBorder="1" applyFont="1">
      <alignment horizontal="right" readingOrder="0" vertical="bottom"/>
    </xf>
    <xf borderId="22" fillId="0" fontId="46" numFmtId="2" xfId="0" applyAlignment="1" applyBorder="1" applyFont="1" applyNumberFormat="1">
      <alignment horizontal="right" vertical="bottom"/>
    </xf>
    <xf borderId="22" fillId="0" fontId="46" numFmtId="0" xfId="0" applyAlignment="1" applyBorder="1" applyFont="1">
      <alignment horizontal="right" readingOrder="0" shrinkToFit="0" wrapText="1"/>
    </xf>
    <xf borderId="22" fillId="0" fontId="46" numFmtId="0" xfId="0" applyAlignment="1" applyBorder="1" applyFont="1">
      <alignment readingOrder="0" vertical="bottom"/>
    </xf>
    <xf borderId="0" fillId="0" fontId="46" numFmtId="0" xfId="0" applyAlignment="1" applyFont="1">
      <alignment horizontal="right" readingOrder="0" vertical="bottom"/>
    </xf>
    <xf borderId="0" fillId="0" fontId="46" numFmtId="0" xfId="0" applyAlignment="1" applyFont="1">
      <alignment readingOrder="0" vertical="bottom"/>
    </xf>
    <xf borderId="0" fillId="0" fontId="46" numFmtId="2" xfId="0" applyAlignment="1" applyFont="1" applyNumberFormat="1">
      <alignment readingOrder="0" vertical="bottom"/>
    </xf>
    <xf borderId="22" fillId="0" fontId="46" numFmtId="2" xfId="0" applyAlignment="1" applyBorder="1" applyFont="1" applyNumberFormat="1">
      <alignment horizontal="right" readingOrder="0" vertical="bottom"/>
    </xf>
    <xf borderId="0" fillId="0" fontId="5" numFmtId="10" xfId="0" applyAlignment="1" applyFont="1" applyNumberFormat="1">
      <alignment vertical="bottom"/>
    </xf>
    <xf borderId="0" fillId="0" fontId="46" numFmtId="0" xfId="0" applyAlignment="1" applyFont="1">
      <alignment readingOrder="0" shrinkToFit="0" vertical="bottom" wrapText="0"/>
    </xf>
    <xf borderId="0" fillId="0" fontId="45" numFmtId="0" xfId="0" applyAlignment="1" applyFont="1">
      <alignment vertical="bottom"/>
    </xf>
    <xf borderId="22" fillId="4" fontId="46" numFmtId="0" xfId="0" applyAlignment="1" applyBorder="1" applyFont="1">
      <alignment readingOrder="0" shrinkToFit="0" wrapText="1"/>
    </xf>
    <xf borderId="22" fillId="4" fontId="46" numFmtId="2" xfId="0" applyAlignment="1" applyBorder="1" applyFont="1" applyNumberFormat="1">
      <alignment horizontal="right" shrinkToFit="0" wrapText="1"/>
    </xf>
    <xf borderId="22" fillId="82" fontId="50" numFmtId="0" xfId="0" applyAlignment="1" applyBorder="1" applyFont="1">
      <alignment readingOrder="0" shrinkToFit="0" wrapText="1"/>
    </xf>
    <xf borderId="22" fillId="82" fontId="50" numFmtId="0" xfId="0" applyAlignment="1" applyBorder="1" applyFont="1">
      <alignment horizontal="right" readingOrder="0" shrinkToFit="0" wrapText="1"/>
    </xf>
    <xf borderId="27" fillId="0" fontId="45" numFmtId="0" xfId="0" applyAlignment="1" applyBorder="1" applyFont="1">
      <alignment horizontal="right" readingOrder="0" vertical="bottom"/>
    </xf>
    <xf borderId="0" fillId="0" fontId="45" numFmtId="0" xfId="0" applyAlignment="1" applyFont="1">
      <alignment horizontal="right" readingOrder="0" vertical="bottom"/>
    </xf>
    <xf borderId="4" fillId="4" fontId="46" numFmtId="2" xfId="0" applyAlignment="1" applyBorder="1" applyFont="1" applyNumberFormat="1">
      <alignment horizontal="right" shrinkToFit="0" wrapText="1"/>
    </xf>
    <xf borderId="22" fillId="82" fontId="50" numFmtId="0" xfId="0" applyAlignment="1" applyBorder="1" applyFont="1">
      <alignment horizontal="right" shrinkToFit="0" wrapText="1"/>
    </xf>
    <xf borderId="60" fillId="21" fontId="46" numFmtId="0" xfId="0" applyAlignment="1" applyBorder="1" applyFont="1">
      <alignment readingOrder="0"/>
    </xf>
    <xf borderId="22" fillId="21" fontId="46" numFmtId="2" xfId="0" applyAlignment="1" applyBorder="1" applyFont="1" applyNumberFormat="1">
      <alignment horizontal="right" readingOrder="0" vertical="bottom"/>
    </xf>
    <xf borderId="59" fillId="21" fontId="46" numFmtId="1" xfId="0" applyAlignment="1" applyBorder="1" applyFont="1" applyNumberFormat="1">
      <alignment horizontal="right" vertical="bottom"/>
    </xf>
    <xf borderId="4" fillId="21" fontId="46" numFmtId="1" xfId="0" applyAlignment="1" applyBorder="1" applyFont="1" applyNumberFormat="1">
      <alignment horizontal="right" vertical="bottom"/>
    </xf>
    <xf borderId="22" fillId="0" fontId="46" numFmtId="4" xfId="0" applyAlignment="1" applyBorder="1" applyFont="1" applyNumberFormat="1">
      <alignment horizontal="right" readingOrder="0" vertical="bottom"/>
    </xf>
    <xf borderId="0" fillId="0" fontId="46" numFmtId="0" xfId="0" applyAlignment="1" applyFont="1">
      <alignment readingOrder="0"/>
    </xf>
    <xf borderId="0" fillId="0" fontId="45" numFmtId="0" xfId="0" applyAlignment="1" applyFont="1">
      <alignment horizontal="left" readingOrder="0" vertical="center"/>
    </xf>
    <xf borderId="59" fillId="39" fontId="50" numFmtId="0" xfId="0" applyAlignment="1" applyBorder="1" applyFont="1">
      <alignment horizontal="left" shrinkToFit="0" vertical="center" wrapText="1"/>
    </xf>
    <xf borderId="59" fillId="39" fontId="50" numFmtId="0" xfId="0" applyAlignment="1" applyBorder="1" applyFont="1">
      <alignment horizontal="center" vertical="center"/>
    </xf>
    <xf borderId="59" fillId="39" fontId="50" numFmtId="0" xfId="0" applyAlignment="1" applyBorder="1" applyFont="1">
      <alignment horizontal="left" readingOrder="0"/>
    </xf>
    <xf borderId="4" fillId="39" fontId="50" numFmtId="0" xfId="0" applyAlignment="1" applyBorder="1" applyFont="1">
      <alignment horizontal="center"/>
    </xf>
    <xf borderId="4" fillId="39" fontId="50" numFmtId="0" xfId="0" applyAlignment="1" applyBorder="1" applyFont="1">
      <alignment horizontal="right" readingOrder="0"/>
    </xf>
    <xf borderId="59" fillId="16" fontId="41" numFmtId="0" xfId="0" applyAlignment="1" applyBorder="1" applyFont="1">
      <alignment horizontal="left" readingOrder="0" shrinkToFit="0" vertical="center" wrapText="1"/>
    </xf>
    <xf borderId="59" fillId="16" fontId="41" numFmtId="4" xfId="0" applyBorder="1" applyFont="1" applyNumberFormat="1"/>
    <xf borderId="21" fillId="0" fontId="46" numFmtId="0" xfId="0" applyAlignment="1" applyBorder="1" applyFont="1">
      <alignment readingOrder="0" vertical="bottom"/>
    </xf>
    <xf borderId="59" fillId="0" fontId="41" numFmtId="4" xfId="0" applyAlignment="1" applyBorder="1" applyFont="1" applyNumberFormat="1">
      <alignment horizontal="right"/>
    </xf>
    <xf borderId="59" fillId="0" fontId="46" numFmtId="0" xfId="0" applyAlignment="1" applyBorder="1" applyFont="1">
      <alignment horizontal="right"/>
    </xf>
    <xf borderId="4" fillId="0" fontId="46" numFmtId="0" xfId="0" applyAlignment="1" applyBorder="1" applyFont="1">
      <alignment horizontal="right"/>
    </xf>
    <xf borderId="59" fillId="16" fontId="41" numFmtId="2" xfId="0" applyBorder="1" applyFont="1" applyNumberFormat="1"/>
    <xf borderId="59" fillId="39" fontId="50" numFmtId="0" xfId="0" applyAlignment="1" applyBorder="1" applyFont="1">
      <alignment horizontal="center" readingOrder="0" vertical="center"/>
    </xf>
    <xf borderId="1" fillId="0" fontId="6" numFmtId="0" xfId="0" applyBorder="1" applyFont="1"/>
    <xf borderId="5" fillId="16" fontId="41" numFmtId="0" xfId="0" applyAlignment="1" applyBorder="1" applyFont="1">
      <alignment horizontal="center" shrinkToFit="0" vertical="center" wrapText="1"/>
    </xf>
    <xf borderId="58" fillId="16" fontId="41" numFmtId="0" xfId="0" applyAlignment="1" applyBorder="1" applyFont="1">
      <alignment horizontal="center" shrinkToFit="0" vertical="center" wrapText="1"/>
    </xf>
    <xf borderId="58" fillId="16" fontId="41" numFmtId="0" xfId="0" applyAlignment="1" applyBorder="1" applyFont="1">
      <alignment horizontal="center" readingOrder="0" shrinkToFit="0" vertical="center" wrapText="1"/>
    </xf>
    <xf borderId="1" fillId="0" fontId="46" numFmtId="0" xfId="0" applyAlignment="1" applyBorder="1" applyFont="1">
      <alignment readingOrder="0"/>
    </xf>
    <xf borderId="3" fillId="0" fontId="46" numFmtId="0" xfId="0" applyBorder="1" applyFont="1"/>
    <xf borderId="2" fillId="0" fontId="46" numFmtId="0" xfId="0" applyBorder="1" applyFont="1"/>
    <xf borderId="4" fillId="0" fontId="46" numFmtId="0" xfId="0" applyBorder="1" applyFont="1"/>
    <xf borderId="27" fillId="0" fontId="46" numFmtId="0" xfId="0" applyBorder="1" applyFont="1"/>
    <xf borderId="4" fillId="0" fontId="46" numFmtId="0" xfId="0" applyAlignment="1" applyBorder="1" applyFont="1">
      <alignment readingOrder="0"/>
    </xf>
    <xf borderId="1" fillId="0" fontId="65" numFmtId="0" xfId="0" applyAlignment="1" applyBorder="1" applyFont="1">
      <alignment readingOrder="0"/>
    </xf>
    <xf borderId="2" fillId="0" fontId="65" numFmtId="0" xfId="0" applyBorder="1" applyFont="1"/>
    <xf borderId="1" fillId="0" fontId="65" numFmtId="0" xfId="0" applyAlignment="1" applyBorder="1" applyFont="1">
      <alignment horizontal="right" readingOrder="0"/>
    </xf>
    <xf borderId="59" fillId="0" fontId="65" numFmtId="0" xfId="0" applyAlignment="1" applyBorder="1" applyFont="1">
      <alignment horizontal="right" readingOrder="0"/>
    </xf>
    <xf borderId="4" fillId="0" fontId="65" numFmtId="0" xfId="0" applyAlignment="1" applyBorder="1" applyFont="1">
      <alignment horizontal="right" readingOrder="0"/>
    </xf>
    <xf borderId="1" fillId="0" fontId="46" numFmtId="9" xfId="0" applyAlignment="1" applyBorder="1" applyFont="1" applyNumberFormat="1">
      <alignment readingOrder="0"/>
    </xf>
    <xf borderId="59" fillId="0" fontId="46" numFmtId="9" xfId="0" applyAlignment="1" applyBorder="1" applyFont="1" applyNumberFormat="1">
      <alignment readingOrder="0"/>
    </xf>
    <xf borderId="4" fillId="0" fontId="46" numFmtId="9" xfId="0" applyAlignment="1" applyBorder="1" applyFont="1" applyNumberFormat="1">
      <alignment readingOrder="0"/>
    </xf>
    <xf borderId="2" fillId="0" fontId="46" numFmtId="0" xfId="0" applyAlignment="1" applyBorder="1" applyFont="1">
      <alignment readingOrder="0"/>
    </xf>
    <xf borderId="59" fillId="0" fontId="65" numFmtId="0" xfId="0" applyAlignment="1" applyBorder="1" applyFont="1">
      <alignment readingOrder="0"/>
    </xf>
    <xf borderId="4" fillId="0" fontId="65" numFmtId="0" xfId="0" applyAlignment="1" applyBorder="1" applyFont="1">
      <alignment readingOrder="0"/>
    </xf>
    <xf borderId="1" fillId="0" fontId="66" numFmtId="0" xfId="0" applyAlignment="1" applyBorder="1" applyFont="1">
      <alignment readingOrder="0"/>
    </xf>
    <xf borderId="2" fillId="0" fontId="66" numFmtId="0" xfId="0" applyBorder="1" applyFont="1"/>
    <xf borderId="59" fillId="0" fontId="66" numFmtId="0" xfId="0" applyAlignment="1" applyBorder="1" applyFont="1">
      <alignment readingOrder="0"/>
    </xf>
    <xf borderId="4" fillId="0" fontId="66" numFmtId="0" xfId="0" applyAlignment="1" applyBorder="1" applyFont="1">
      <alignment readingOrder="0"/>
    </xf>
    <xf borderId="1" fillId="0" fontId="67" numFmtId="0" xfId="0" applyAlignment="1" applyBorder="1" applyFont="1">
      <alignment readingOrder="0"/>
    </xf>
    <xf borderId="2" fillId="0" fontId="67" numFmtId="0" xfId="0" applyBorder="1" applyFont="1"/>
    <xf borderId="1" fillId="0" fontId="67" numFmtId="9" xfId="0" applyAlignment="1" applyBorder="1" applyFont="1" applyNumberFormat="1">
      <alignment readingOrder="0"/>
    </xf>
    <xf borderId="59" fillId="0" fontId="67" numFmtId="9" xfId="0" applyAlignment="1" applyBorder="1" applyFont="1" applyNumberFormat="1">
      <alignment readingOrder="0"/>
    </xf>
    <xf borderId="4" fillId="0" fontId="67" numFmtId="9" xfId="0" applyAlignment="1" applyBorder="1" applyFont="1" applyNumberFormat="1">
      <alignment readingOrder="0"/>
    </xf>
    <xf borderId="59" fillId="0" fontId="46" numFmtId="0" xfId="0" applyAlignment="1" applyBorder="1" applyFont="1">
      <alignment horizontal="right" vertical="bottom"/>
    </xf>
    <xf borderId="4" fillId="0" fontId="46" numFmtId="0" xfId="0" applyAlignment="1" applyBorder="1" applyFont="1">
      <alignment horizontal="right" vertical="bottom"/>
    </xf>
    <xf borderId="60" fillId="0" fontId="65" numFmtId="0" xfId="0" applyAlignment="1" applyBorder="1" applyFont="1">
      <alignment horizontal="right" vertical="bottom"/>
    </xf>
    <xf borderId="22" fillId="0" fontId="65" numFmtId="0" xfId="0" applyAlignment="1" applyBorder="1" applyFont="1">
      <alignment horizontal="right" vertical="bottom"/>
    </xf>
    <xf borderId="60" fillId="0" fontId="46" numFmtId="0" xfId="0" applyAlignment="1" applyBorder="1" applyFont="1">
      <alignment horizontal="right" vertical="bottom"/>
    </xf>
    <xf borderId="22" fillId="0" fontId="46" numFmtId="0" xfId="0" applyAlignment="1" applyBorder="1" applyFont="1">
      <alignment horizontal="right" vertical="bottom"/>
    </xf>
    <xf borderId="60" fillId="0" fontId="46" numFmtId="9" xfId="0" applyAlignment="1" applyBorder="1" applyFont="1" applyNumberFormat="1">
      <alignment horizontal="right" vertical="bottom"/>
    </xf>
    <xf borderId="22" fillId="0" fontId="46" numFmtId="9" xfId="0" applyAlignment="1" applyBorder="1" applyFont="1" applyNumberFormat="1">
      <alignment horizontal="right" vertical="bottom"/>
    </xf>
    <xf borderId="60" fillId="0" fontId="66" numFmtId="0" xfId="0" applyAlignment="1" applyBorder="1" applyFont="1">
      <alignment horizontal="right" vertical="bottom"/>
    </xf>
    <xf borderId="22" fillId="0" fontId="66" numFmtId="0" xfId="0" applyAlignment="1" applyBorder="1" applyFont="1">
      <alignment horizontal="right" vertical="bottom"/>
    </xf>
    <xf borderId="60" fillId="0" fontId="67" numFmtId="9" xfId="0" applyAlignment="1" applyBorder="1" applyFont="1" applyNumberFormat="1">
      <alignment horizontal="right" vertical="bottom"/>
    </xf>
    <xf borderId="22" fillId="0" fontId="67" numFmtId="9" xfId="0" applyAlignment="1" applyBorder="1" applyFont="1" applyNumberFormat="1">
      <alignment horizontal="right" vertical="bottom"/>
    </xf>
    <xf borderId="1" fillId="0" fontId="46" numFmtId="0" xfId="0" applyAlignment="1" applyBorder="1" applyFont="1">
      <alignment readingOrder="0" shrinkToFit="0" vertical="bottom" wrapText="0"/>
    </xf>
    <xf borderId="2" fillId="0" fontId="5" numFmtId="0" xfId="0" applyAlignment="1" applyBorder="1" applyFont="1">
      <alignment vertical="bottom"/>
    </xf>
    <xf borderId="4" fillId="0" fontId="5" numFmtId="0" xfId="0" applyAlignment="1" applyBorder="1" applyFont="1">
      <alignment vertical="bottom"/>
    </xf>
    <xf borderId="60" fillId="0" fontId="46" numFmtId="0" xfId="0" applyAlignment="1" applyBorder="1" applyFont="1">
      <alignment horizontal="right" vertical="bottom"/>
    </xf>
    <xf borderId="21" fillId="0" fontId="46" numFmtId="0" xfId="0" applyAlignment="1" applyBorder="1" applyFont="1">
      <alignment readingOrder="0" shrinkToFit="0" vertical="bottom" wrapText="0"/>
    </xf>
    <xf borderId="22" fillId="0" fontId="5" numFmtId="0" xfId="0" applyAlignment="1" applyBorder="1" applyFont="1">
      <alignment vertical="bottom"/>
    </xf>
    <xf borderId="1" fillId="0" fontId="66" numFmtId="0" xfId="0" applyAlignment="1" applyBorder="1" applyFont="1">
      <alignment horizontal="right" readingOrder="0"/>
    </xf>
    <xf borderId="59" fillId="0" fontId="66" numFmtId="0" xfId="0" applyAlignment="1" applyBorder="1" applyFont="1">
      <alignment horizontal="right" readingOrder="0"/>
    </xf>
    <xf borderId="4" fillId="0" fontId="66" numFmtId="0" xfId="0" applyAlignment="1" applyBorder="1" applyFont="1">
      <alignment horizontal="right" readingOrder="0"/>
    </xf>
    <xf borderId="0" fillId="0" fontId="36" numFmtId="0" xfId="0" applyAlignment="1" applyFont="1">
      <alignment readingOrder="0"/>
    </xf>
    <xf borderId="59" fillId="87" fontId="50" numFmtId="0" xfId="0" applyAlignment="1" applyBorder="1" applyFill="1" applyFont="1">
      <alignment horizontal="left" shrinkToFit="0" vertical="center" wrapText="1"/>
    </xf>
    <xf borderId="59" fillId="87" fontId="50" numFmtId="0" xfId="0" applyAlignment="1" applyBorder="1" applyFont="1">
      <alignment horizontal="right" shrinkToFit="0" vertical="center" wrapText="1"/>
    </xf>
    <xf borderId="0" fillId="0" fontId="1" numFmtId="0" xfId="0" applyAlignment="1" applyFont="1">
      <alignment horizontal="right"/>
    </xf>
    <xf borderId="59" fillId="9" fontId="46" numFmtId="0" xfId="0" applyAlignment="1" applyBorder="1" applyFont="1">
      <alignment horizontal="left" readingOrder="0" vertical="center"/>
    </xf>
    <xf borderId="59" fillId="9" fontId="46" numFmtId="0" xfId="0" applyAlignment="1" applyBorder="1" applyFont="1">
      <alignment horizontal="right" readingOrder="0" vertical="center"/>
    </xf>
    <xf borderId="59" fillId="9" fontId="46" numFmtId="2" xfId="0" applyAlignment="1" applyBorder="1" applyFont="1" applyNumberFormat="1">
      <alignment horizontal="right" vertical="center"/>
    </xf>
    <xf borderId="59" fillId="9" fontId="46" numFmtId="4" xfId="0" applyAlignment="1" applyBorder="1" applyFont="1" applyNumberFormat="1">
      <alignment horizontal="right" vertical="center"/>
    </xf>
    <xf borderId="59" fillId="0" fontId="41" numFmtId="0" xfId="0" applyAlignment="1" applyBorder="1" applyFont="1">
      <alignment horizontal="left" readingOrder="0" shrinkToFit="0" vertical="center" wrapText="1"/>
    </xf>
    <xf borderId="59" fillId="0" fontId="41" numFmtId="3" xfId="0" applyAlignment="1" applyBorder="1" applyFont="1" applyNumberFormat="1">
      <alignment horizontal="right"/>
    </xf>
    <xf borderId="59" fillId="87" fontId="50" numFmtId="0" xfId="0" applyAlignment="1" applyBorder="1" applyFont="1">
      <alignment horizontal="left" readingOrder="0" shrinkToFit="0" vertical="center" wrapText="1"/>
    </xf>
    <xf borderId="59" fillId="88" fontId="41" numFmtId="0" xfId="0" applyAlignment="1" applyBorder="1" applyFill="1" applyFont="1">
      <alignment horizontal="left" shrinkToFit="0" vertical="center" wrapText="1"/>
    </xf>
    <xf borderId="59" fillId="88" fontId="41" numFmtId="0" xfId="0" applyAlignment="1" applyBorder="1" applyFont="1">
      <alignment horizontal="center" vertical="center"/>
    </xf>
    <xf borderId="1" fillId="88" fontId="28" numFmtId="0" xfId="0" applyAlignment="1" applyBorder="1" applyFont="1">
      <alignment horizontal="center" vertical="center"/>
    </xf>
    <xf borderId="2" fillId="88" fontId="28" numFmtId="0" xfId="0" applyAlignment="1" applyBorder="1" applyFont="1">
      <alignment horizontal="center" vertical="center"/>
    </xf>
    <xf borderId="4" fillId="88" fontId="28" numFmtId="0" xfId="0" applyAlignment="1" applyBorder="1" applyFont="1">
      <alignment horizontal="center" vertical="center"/>
    </xf>
    <xf borderId="59" fillId="84" fontId="41" numFmtId="0" xfId="0" applyAlignment="1" applyBorder="1" applyFont="1">
      <alignment horizontal="left" readingOrder="0" shrinkToFit="0" vertical="center" wrapText="1"/>
    </xf>
    <xf borderId="59" fillId="84" fontId="41" numFmtId="4" xfId="0" applyAlignment="1" applyBorder="1" applyFont="1" applyNumberFormat="1">
      <alignment vertical="center"/>
    </xf>
    <xf borderId="59" fillId="84" fontId="29" numFmtId="0" xfId="0" applyAlignment="1" applyBorder="1" applyFont="1">
      <alignment horizontal="center" vertical="center"/>
    </xf>
    <xf borderId="59" fillId="84" fontId="29" numFmtId="0" xfId="0" applyAlignment="1" applyBorder="1" applyFont="1">
      <alignment horizontal="center" shrinkToFit="0" vertical="center" wrapText="1"/>
    </xf>
    <xf borderId="61" fillId="84" fontId="28" numFmtId="0" xfId="0" applyAlignment="1" applyBorder="1" applyFont="1">
      <alignment horizontal="center" vertical="center"/>
    </xf>
    <xf borderId="62" fillId="84" fontId="31" numFmtId="0" xfId="0" applyAlignment="1" applyBorder="1" applyFont="1">
      <alignment horizontal="center" vertical="center"/>
    </xf>
    <xf borderId="62" fillId="84" fontId="29" numFmtId="0" xfId="0" applyAlignment="1" applyBorder="1" applyFont="1">
      <alignment horizontal="center" shrinkToFit="0" vertical="center" wrapText="1"/>
    </xf>
    <xf borderId="63" fillId="84" fontId="29" numFmtId="0" xfId="0" applyAlignment="1" applyBorder="1" applyFont="1">
      <alignment horizontal="center" shrinkToFit="0" vertical="center" wrapText="1"/>
    </xf>
    <xf borderId="67" fillId="84" fontId="30" numFmtId="0" xfId="0" applyAlignment="1" applyBorder="1" applyFont="1">
      <alignment horizontal="center" shrinkToFit="0" vertical="center" wrapText="1"/>
    </xf>
    <xf borderId="76" fillId="84" fontId="30" numFmtId="0" xfId="0" applyAlignment="1" applyBorder="1" applyFont="1">
      <alignment horizontal="center" vertical="center"/>
    </xf>
    <xf borderId="58" fillId="84" fontId="29" numFmtId="0" xfId="0" applyAlignment="1" applyBorder="1" applyFont="1">
      <alignment horizontal="center" readingOrder="0" shrinkToFit="0" vertical="center" wrapText="1"/>
    </xf>
    <xf borderId="58" fillId="84" fontId="29" numFmtId="0" xfId="0" applyAlignment="1" applyBorder="1" applyFont="1">
      <alignment horizontal="center" shrinkToFit="0" vertical="center" wrapText="1"/>
    </xf>
    <xf borderId="58" fillId="84" fontId="29" numFmtId="9" xfId="0" applyAlignment="1" applyBorder="1" applyFont="1" applyNumberFormat="1">
      <alignment horizontal="center" shrinkToFit="0" vertical="center" wrapText="1"/>
    </xf>
    <xf borderId="60" fillId="0" fontId="29" numFmtId="0" xfId="0" applyAlignment="1" applyBorder="1" applyFont="1">
      <alignment horizontal="center" vertical="center"/>
    </xf>
    <xf borderId="60" fillId="0" fontId="30" numFmtId="0" xfId="0" applyAlignment="1" applyBorder="1" applyFont="1">
      <alignment horizontal="center" vertical="center"/>
    </xf>
    <xf borderId="59" fillId="0" fontId="41" numFmtId="1" xfId="0" applyAlignment="1" applyBorder="1" applyFont="1" applyNumberFormat="1">
      <alignment vertical="center"/>
    </xf>
    <xf borderId="59" fillId="84" fontId="41" numFmtId="2" xfId="0" applyAlignment="1" applyBorder="1" applyFont="1" applyNumberFormat="1">
      <alignment vertical="center"/>
    </xf>
    <xf borderId="61" fillId="88" fontId="28" numFmtId="0" xfId="0" applyAlignment="1" applyBorder="1" applyFont="1">
      <alignment horizontal="center" vertical="center"/>
    </xf>
    <xf borderId="62" fillId="88" fontId="30" numFmtId="0" xfId="0" applyAlignment="1" applyBorder="1" applyFont="1">
      <alignment horizontal="center" vertical="center"/>
    </xf>
    <xf borderId="62" fillId="88" fontId="29" numFmtId="0" xfId="0" applyAlignment="1" applyBorder="1" applyFont="1">
      <alignment horizontal="center" shrinkToFit="0" vertical="center" wrapText="1"/>
    </xf>
    <xf borderId="63" fillId="88" fontId="29" numFmtId="0" xfId="0" applyAlignment="1" applyBorder="1" applyFont="1">
      <alignment horizontal="center" shrinkToFit="0" vertical="center" wrapText="1"/>
    </xf>
    <xf borderId="67" fillId="88" fontId="30" numFmtId="0" xfId="0" applyAlignment="1" applyBorder="1" applyFont="1">
      <alignment horizontal="center" shrinkToFit="0" vertical="center" wrapText="1"/>
    </xf>
    <xf borderId="76" fillId="88" fontId="30" numFmtId="0" xfId="0" applyAlignment="1" applyBorder="1" applyFont="1">
      <alignment horizontal="center" vertical="center"/>
    </xf>
    <xf borderId="58" fillId="88" fontId="29" numFmtId="0" xfId="0" applyAlignment="1" applyBorder="1" applyFont="1">
      <alignment horizontal="center" readingOrder="0" shrinkToFit="0" vertical="center" wrapText="1"/>
    </xf>
    <xf borderId="58" fillId="88" fontId="29" numFmtId="0" xfId="0" applyAlignment="1" applyBorder="1" applyFont="1">
      <alignment horizontal="center" shrinkToFit="0" vertical="center" wrapText="1"/>
    </xf>
    <xf borderId="58" fillId="88" fontId="29" numFmtId="9" xfId="0" applyAlignment="1" applyBorder="1" applyFont="1" applyNumberFormat="1">
      <alignment horizontal="center" shrinkToFit="0" vertical="center" wrapText="1"/>
    </xf>
    <xf borderId="67" fillId="88" fontId="30" numFmtId="0" xfId="0" applyAlignment="1" applyBorder="1" applyFont="1">
      <alignment horizontal="center" vertical="center"/>
    </xf>
    <xf borderId="61" fillId="89" fontId="28" numFmtId="0" xfId="0" applyAlignment="1" applyBorder="1" applyFill="1" applyFont="1">
      <alignment horizontal="center" vertical="center"/>
    </xf>
    <xf borderId="62" fillId="89" fontId="30" numFmtId="0" xfId="0" applyAlignment="1" applyBorder="1" applyFont="1">
      <alignment horizontal="center" vertical="center"/>
    </xf>
    <xf borderId="62" fillId="89" fontId="29" numFmtId="0" xfId="0" applyAlignment="1" applyBorder="1" applyFont="1">
      <alignment horizontal="center" shrinkToFit="0" vertical="center" wrapText="1"/>
    </xf>
    <xf borderId="63" fillId="89" fontId="29" numFmtId="0" xfId="0" applyAlignment="1" applyBorder="1" applyFont="1">
      <alignment horizontal="center" shrinkToFit="0" vertical="center" wrapText="1"/>
    </xf>
    <xf borderId="67" fillId="89" fontId="30" numFmtId="0" xfId="0" applyAlignment="1" applyBorder="1" applyFont="1">
      <alignment horizontal="center" shrinkToFit="0" vertical="center" wrapText="1"/>
    </xf>
    <xf borderId="76" fillId="89" fontId="30" numFmtId="0" xfId="0" applyAlignment="1" applyBorder="1" applyFont="1">
      <alignment horizontal="center" vertical="center"/>
    </xf>
    <xf borderId="58" fillId="89" fontId="29" numFmtId="0" xfId="0" applyAlignment="1" applyBorder="1" applyFont="1">
      <alignment horizontal="center" readingOrder="0" shrinkToFit="0" vertical="center" wrapText="1"/>
    </xf>
    <xf borderId="58" fillId="89" fontId="29" numFmtId="0" xfId="0" applyAlignment="1" applyBorder="1" applyFont="1">
      <alignment horizontal="center" shrinkToFit="0" vertical="center" wrapText="1"/>
    </xf>
    <xf borderId="58" fillId="89" fontId="29" numFmtId="9" xfId="0" applyAlignment="1" applyBorder="1" applyFont="1" applyNumberFormat="1">
      <alignment horizontal="center" shrinkToFit="0" vertical="center" wrapText="1"/>
    </xf>
    <xf borderId="77" fillId="2" fontId="30" numFmtId="2" xfId="0" applyAlignment="1" applyBorder="1" applyFont="1" applyNumberFormat="1">
      <alignment horizontal="center" vertical="center"/>
    </xf>
    <xf borderId="0" fillId="0" fontId="5" numFmtId="0" xfId="0" applyAlignment="1" applyFont="1">
      <alignment vertical="bottom"/>
    </xf>
    <xf borderId="0" fillId="0" fontId="68" numFmtId="0" xfId="0" applyAlignment="1" applyFont="1">
      <alignment vertical="bottom"/>
    </xf>
    <xf borderId="0" fillId="2" fontId="68" numFmtId="2" xfId="0" applyFont="1" applyNumberFormat="1"/>
    <xf borderId="27" fillId="0" fontId="46" numFmtId="2" xfId="0" applyAlignment="1" applyBorder="1" applyFont="1" applyNumberFormat="1">
      <alignment horizontal="center" readingOrder="0" shrinkToFit="0" vertical="bottom" wrapText="0"/>
    </xf>
    <xf borderId="0" fillId="0" fontId="69" numFmtId="0" xfId="0" applyAlignment="1" applyFont="1">
      <alignment vertical="bottom"/>
    </xf>
    <xf borderId="27" fillId="0" fontId="69" numFmtId="0" xfId="0" applyAlignment="1" applyBorder="1" applyFont="1">
      <alignment vertical="bottom"/>
    </xf>
    <xf borderId="20" fillId="2" fontId="69" numFmtId="2" xfId="0" applyBorder="1" applyFont="1" applyNumberFormat="1"/>
    <xf borderId="22" fillId="88" fontId="70" numFmtId="2" xfId="0" applyAlignment="1" applyBorder="1" applyFont="1" applyNumberFormat="1">
      <alignment horizontal="center" readingOrder="0"/>
    </xf>
    <xf borderId="22" fillId="0" fontId="41" numFmtId="0" xfId="0" applyAlignment="1" applyBorder="1" applyFont="1">
      <alignment readingOrder="0" vertical="bottom"/>
    </xf>
    <xf borderId="22" fillId="84" fontId="41" numFmtId="4" xfId="0" applyAlignment="1" applyBorder="1" applyFont="1" applyNumberFormat="1">
      <alignment horizontal="right" vertical="center"/>
    </xf>
    <xf borderId="60" fillId="88" fontId="41" numFmtId="0" xfId="0" applyAlignment="1" applyBorder="1" applyFont="1">
      <alignment horizontal="left"/>
    </xf>
    <xf borderId="22" fillId="0" fontId="41" numFmtId="0" xfId="0" applyAlignment="1" applyBorder="1" applyFont="1">
      <alignment horizontal="right" vertical="bottom"/>
    </xf>
    <xf borderId="22" fillId="0" fontId="41" numFmtId="2" xfId="0" applyAlignment="1" applyBorder="1" applyFont="1" applyNumberFormat="1">
      <alignment horizontal="right" vertical="center"/>
    </xf>
    <xf borderId="22" fillId="0" fontId="41" numFmtId="0" xfId="0" applyAlignment="1" applyBorder="1" applyFont="1">
      <alignment horizontal="right"/>
    </xf>
    <xf borderId="22" fillId="0" fontId="41" numFmtId="1" xfId="0" applyAlignment="1" applyBorder="1" applyFont="1" applyNumberFormat="1">
      <alignment horizontal="right" vertical="center"/>
    </xf>
    <xf borderId="20" fillId="0" fontId="69" numFmtId="0" xfId="0" applyAlignment="1" applyBorder="1" applyFont="1">
      <alignment vertical="bottom"/>
    </xf>
    <xf borderId="22" fillId="0" fontId="41" numFmtId="0" xfId="0" applyAlignment="1" applyBorder="1" applyFont="1">
      <alignment readingOrder="0"/>
    </xf>
    <xf borderId="22" fillId="84" fontId="41" numFmtId="2" xfId="0" applyAlignment="1" applyBorder="1" applyFont="1" applyNumberFormat="1">
      <alignment horizontal="right" vertical="center"/>
    </xf>
    <xf borderId="0" fillId="2" fontId="69" numFmtId="2" xfId="0" applyFont="1" applyNumberFormat="1"/>
    <xf borderId="77" fillId="2" fontId="41" numFmtId="2" xfId="0" applyAlignment="1" applyBorder="1" applyFont="1" applyNumberFormat="1">
      <alignment horizontal="center" vertical="center"/>
    </xf>
    <xf borderId="27" fillId="0" fontId="38" numFmtId="0" xfId="0" applyAlignment="1" applyBorder="1" applyFont="1">
      <alignment readingOrder="0" vertical="bottom"/>
    </xf>
    <xf borderId="60" fillId="88" fontId="46" numFmtId="0" xfId="0" applyAlignment="1" applyBorder="1" applyFont="1">
      <alignment shrinkToFit="0" vertical="center" wrapText="1"/>
    </xf>
    <xf borderId="59" fillId="88" fontId="41" numFmtId="0" xfId="0" applyAlignment="1" applyBorder="1" applyFont="1">
      <alignment horizontal="right" readingOrder="0" vertical="center"/>
    </xf>
    <xf borderId="60" fillId="84" fontId="46" numFmtId="0" xfId="0" applyAlignment="1" applyBorder="1" applyFont="1">
      <alignment readingOrder="0" shrinkToFit="0" vertical="center" wrapText="1"/>
    </xf>
    <xf borderId="22" fillId="84" fontId="46" numFmtId="4" xfId="0" applyAlignment="1" applyBorder="1" applyFont="1" applyNumberFormat="1">
      <alignment horizontal="right" vertical="center"/>
    </xf>
    <xf borderId="22" fillId="0" fontId="46" numFmtId="0" xfId="0" applyAlignment="1" applyBorder="1" applyFont="1">
      <alignment horizontal="right" vertical="center"/>
    </xf>
    <xf borderId="0" fillId="0" fontId="38" numFmtId="0" xfId="0" applyAlignment="1" applyFont="1">
      <alignment horizontal="right" readingOrder="0" vertical="bottom"/>
    </xf>
    <xf borderId="0" fillId="2" fontId="41" numFmtId="2" xfId="0" applyAlignment="1" applyFont="1" applyNumberFormat="1">
      <alignment horizontal="center" vertical="center"/>
    </xf>
    <xf borderId="59" fillId="88" fontId="41" numFmtId="0" xfId="0" applyAlignment="1" applyBorder="1" applyFont="1">
      <alignment horizontal="right" vertical="center"/>
    </xf>
    <xf borderId="0" fillId="0" fontId="71" numFmtId="0" xfId="0" applyFont="1"/>
    <xf borderId="60" fillId="88" fontId="9" numFmtId="0" xfId="0" applyAlignment="1" applyBorder="1" applyFont="1">
      <alignment horizontal="right"/>
    </xf>
    <xf borderId="59" fillId="84" fontId="41" numFmtId="4" xfId="0" applyBorder="1" applyFont="1" applyNumberFormat="1"/>
    <xf borderId="60" fillId="84" fontId="46" numFmtId="4" xfId="0" applyAlignment="1" applyBorder="1" applyFont="1" applyNumberFormat="1">
      <alignment horizontal="right" vertical="bottom"/>
    </xf>
    <xf borderId="59" fillId="84" fontId="41" numFmtId="0" xfId="0" applyAlignment="1" applyBorder="1" applyFont="1">
      <alignment readingOrder="0"/>
    </xf>
    <xf borderId="59" fillId="84" fontId="41" numFmtId="0" xfId="0" applyAlignment="1" applyBorder="1" applyFont="1">
      <alignment horizontal="right" readingOrder="0"/>
    </xf>
    <xf borderId="60" fillId="0" fontId="46" numFmtId="0" xfId="0" applyAlignment="1" applyBorder="1" applyFont="1">
      <alignment horizontal="right" vertical="bottom"/>
    </xf>
    <xf borderId="60" fillId="0" fontId="46" numFmtId="0" xfId="0" applyAlignment="1" applyBorder="1" applyFont="1">
      <alignment horizontal="right"/>
    </xf>
    <xf borderId="78" fillId="2" fontId="41" numFmtId="2" xfId="0" applyAlignment="1" applyBorder="1" applyFont="1" applyNumberFormat="1">
      <alignment horizontal="center" vertical="center"/>
    </xf>
    <xf borderId="59" fillId="0" fontId="41" numFmtId="1" xfId="0" applyBorder="1" applyFont="1" applyNumberFormat="1"/>
    <xf borderId="59" fillId="0" fontId="41" numFmtId="1" xfId="0" applyAlignment="1" applyBorder="1" applyFont="1" applyNumberFormat="1">
      <alignment readingOrder="0"/>
    </xf>
    <xf borderId="27" fillId="0" fontId="46" numFmtId="0" xfId="0" applyAlignment="1" applyBorder="1" applyFont="1">
      <alignment horizontal="right" vertical="bottom"/>
    </xf>
    <xf borderId="60" fillId="21" fontId="46" numFmtId="0" xfId="0" applyAlignment="1" applyBorder="1" applyFont="1">
      <alignment readingOrder="0" shrinkToFit="0" wrapText="1"/>
    </xf>
    <xf borderId="22" fillId="21" fontId="46" numFmtId="2" xfId="0" applyAlignment="1" applyBorder="1" applyFont="1" applyNumberFormat="1">
      <alignment horizontal="right" shrinkToFit="0" wrapText="1"/>
    </xf>
    <xf borderId="59" fillId="36" fontId="46" numFmtId="0" xfId="0" applyAlignment="1" applyBorder="1" applyFont="1">
      <alignment readingOrder="0" shrinkToFit="0" vertical="center" wrapText="1"/>
    </xf>
    <xf borderId="59" fillId="21" fontId="46" numFmtId="2" xfId="0" applyAlignment="1" applyBorder="1" applyFont="1" applyNumberFormat="1">
      <alignment horizontal="right" shrinkToFit="0" wrapText="1"/>
    </xf>
    <xf borderId="0" fillId="0" fontId="72" numFmtId="0" xfId="0" applyAlignment="1" applyFont="1">
      <alignment readingOrder="0"/>
    </xf>
    <xf borderId="60" fillId="90" fontId="9" numFmtId="0" xfId="0" applyAlignment="1" applyBorder="1" applyFill="1" applyFont="1">
      <alignment readingOrder="0"/>
    </xf>
    <xf borderId="22" fillId="90" fontId="9" numFmtId="0" xfId="0" applyAlignment="1" applyBorder="1" applyFont="1">
      <alignment horizontal="right"/>
    </xf>
    <xf borderId="59" fillId="90" fontId="9" numFmtId="0" xfId="0" applyAlignment="1" applyBorder="1" applyFont="1">
      <alignment horizontal="right"/>
    </xf>
    <xf borderId="0" fillId="0" fontId="69" numFmtId="0" xfId="0" applyAlignment="1" applyFont="1">
      <alignment vertical="bottom"/>
    </xf>
    <xf borderId="27" fillId="0" fontId="69" numFmtId="0" xfId="0" applyAlignment="1" applyBorder="1" applyFont="1">
      <alignment vertical="bottom"/>
    </xf>
    <xf borderId="59" fillId="36" fontId="41" numFmtId="0" xfId="0" applyAlignment="1" applyBorder="1" applyFont="1">
      <alignment horizontal="left" shrinkToFit="0" vertical="center" wrapText="1"/>
    </xf>
    <xf borderId="59" fillId="36" fontId="41" numFmtId="0" xfId="0" applyAlignment="1" applyBorder="1" applyFont="1">
      <alignment horizontal="right" readingOrder="0" shrinkToFit="0" vertical="center" wrapText="1"/>
    </xf>
    <xf borderId="59" fillId="36" fontId="41" numFmtId="0" xfId="0" applyAlignment="1" applyBorder="1" applyFont="1">
      <alignment horizontal="right" shrinkToFit="0" vertical="center" wrapText="1"/>
    </xf>
    <xf borderId="0" fillId="0" fontId="5" numFmtId="0" xfId="0" applyAlignment="1" applyFont="1">
      <alignment vertical="center"/>
    </xf>
    <xf borderId="0" fillId="0" fontId="53" numFmtId="0" xfId="0" applyAlignment="1" applyFont="1">
      <alignment horizontal="right" readingOrder="0" vertical="center"/>
    </xf>
    <xf borderId="60" fillId="36" fontId="46" numFmtId="0" xfId="0" applyAlignment="1" applyBorder="1" applyFont="1">
      <alignment horizontal="right" shrinkToFit="0" vertical="center" wrapText="1"/>
    </xf>
    <xf borderId="22" fillId="36" fontId="46" numFmtId="0" xfId="0" applyAlignment="1" applyBorder="1" applyFont="1">
      <alignment horizontal="right" shrinkToFit="0" vertical="center" wrapText="1"/>
    </xf>
    <xf borderId="20" fillId="0" fontId="5" numFmtId="0" xfId="0" applyAlignment="1" applyBorder="1" applyFont="1">
      <alignment vertical="center"/>
    </xf>
    <xf borderId="59" fillId="91" fontId="41" numFmtId="0" xfId="0" applyAlignment="1" applyBorder="1" applyFill="1" applyFont="1">
      <alignment horizontal="left" readingOrder="0" shrinkToFit="0" vertical="center" wrapText="1"/>
    </xf>
    <xf borderId="22" fillId="91" fontId="41" numFmtId="4" xfId="0" applyAlignment="1" applyBorder="1" applyFont="1" applyNumberFormat="1">
      <alignment horizontal="right" vertical="center"/>
    </xf>
    <xf borderId="0" fillId="0" fontId="53" numFmtId="0" xfId="0" applyAlignment="1" applyFont="1">
      <alignment horizontal="right" vertical="center"/>
    </xf>
    <xf borderId="60" fillId="91" fontId="46" numFmtId="4" xfId="0" applyAlignment="1" applyBorder="1" applyFont="1" applyNumberFormat="1">
      <alignment horizontal="right" vertical="center"/>
    </xf>
    <xf borderId="22" fillId="91" fontId="46" numFmtId="4" xfId="0" applyAlignment="1" applyBorder="1" applyFont="1" applyNumberFormat="1">
      <alignment horizontal="right" vertical="center"/>
    </xf>
    <xf borderId="22" fillId="0" fontId="41" numFmtId="0" xfId="0" applyAlignment="1" applyBorder="1" applyFont="1">
      <alignment horizontal="right" vertical="center"/>
    </xf>
    <xf borderId="60" fillId="0" fontId="46" numFmtId="0" xfId="0" applyAlignment="1" applyBorder="1" applyFont="1">
      <alignment horizontal="right" vertical="center"/>
    </xf>
    <xf borderId="22" fillId="0" fontId="46" numFmtId="0" xfId="0" applyAlignment="1" applyBorder="1" applyFont="1">
      <alignment horizontal="right" vertical="center"/>
    </xf>
    <xf borderId="22" fillId="0" fontId="46" numFmtId="0" xfId="0" applyAlignment="1" applyBorder="1" applyFont="1">
      <alignment horizontal="right" readingOrder="0" vertical="center"/>
    </xf>
    <xf borderId="22" fillId="91" fontId="41" numFmtId="2" xfId="0" applyAlignment="1" applyBorder="1" applyFont="1" applyNumberFormat="1">
      <alignment horizontal="right" vertical="center"/>
    </xf>
    <xf borderId="60" fillId="91" fontId="46" numFmtId="2" xfId="0" applyAlignment="1" applyBorder="1" applyFont="1" applyNumberFormat="1">
      <alignment horizontal="right" vertical="center"/>
    </xf>
    <xf borderId="22" fillId="91" fontId="46" numFmtId="2" xfId="0" applyAlignment="1" applyBorder="1" applyFont="1" applyNumberFormat="1">
      <alignment horizontal="right" vertical="center"/>
    </xf>
    <xf borderId="27" fillId="0" fontId="45" numFmtId="0" xfId="0" applyAlignment="1" applyBorder="1" applyFont="1">
      <alignment readingOrder="0" shrinkToFit="0" vertical="center" wrapText="0"/>
    </xf>
    <xf borderId="27" fillId="0" fontId="5" numFmtId="0" xfId="0" applyAlignment="1" applyBorder="1" applyFont="1">
      <alignment vertical="center"/>
    </xf>
    <xf borderId="22" fillId="0" fontId="5" numFmtId="0" xfId="0" applyAlignment="1" applyBorder="1" applyFont="1">
      <alignment vertical="center"/>
    </xf>
    <xf borderId="22" fillId="36" fontId="46" numFmtId="0" xfId="0" applyAlignment="1" applyBorder="1" applyFont="1">
      <alignment horizontal="center" shrinkToFit="0" vertical="center" wrapText="1"/>
    </xf>
    <xf borderId="22" fillId="36" fontId="46" numFmtId="0" xfId="0" applyAlignment="1" applyBorder="1" applyFont="1">
      <alignment readingOrder="0" shrinkToFit="0" vertical="center" wrapText="1"/>
    </xf>
    <xf borderId="1" fillId="90" fontId="28" numFmtId="0" xfId="0" applyAlignment="1" applyBorder="1" applyFont="1">
      <alignment horizontal="center" vertical="center"/>
    </xf>
    <xf borderId="2" fillId="90" fontId="28" numFmtId="0" xfId="0" applyAlignment="1" applyBorder="1" applyFont="1">
      <alignment horizontal="center" vertical="center"/>
    </xf>
    <xf borderId="4" fillId="90" fontId="28" numFmtId="0" xfId="0" applyAlignment="1" applyBorder="1" applyFont="1">
      <alignment horizontal="center" vertical="center"/>
    </xf>
    <xf borderId="59" fillId="36" fontId="29" numFmtId="0" xfId="0" applyAlignment="1" applyBorder="1" applyFont="1">
      <alignment horizontal="center" shrinkToFit="0" vertical="center" wrapText="1"/>
    </xf>
    <xf borderId="59" fillId="36" fontId="29" numFmtId="0" xfId="0" applyAlignment="1" applyBorder="1" applyFont="1">
      <alignment horizontal="center" readingOrder="0" shrinkToFit="0" vertical="center" wrapText="1"/>
    </xf>
    <xf borderId="61" fillId="36" fontId="29" numFmtId="0" xfId="0" applyAlignment="1" applyBorder="1" applyFont="1">
      <alignment horizontal="center" readingOrder="0" shrinkToFit="0" vertical="center" wrapText="1"/>
    </xf>
    <xf borderId="59" fillId="35" fontId="30" numFmtId="0" xfId="0" applyAlignment="1" applyBorder="1" applyFont="1">
      <alignment vertical="center"/>
    </xf>
    <xf borderId="67" fillId="36" fontId="30" numFmtId="0" xfId="0" applyAlignment="1" applyBorder="1" applyFont="1">
      <alignment horizontal="center" shrinkToFit="0" vertical="center" wrapText="1"/>
    </xf>
    <xf borderId="67" fillId="36" fontId="30" numFmtId="0" xfId="0" applyAlignment="1" applyBorder="1" applyFont="1">
      <alignment horizontal="center" readingOrder="0" shrinkToFit="0" vertical="center" wrapText="1"/>
    </xf>
    <xf borderId="79" fillId="36" fontId="30" numFmtId="0" xfId="0" applyAlignment="1" applyBorder="1" applyFont="1">
      <alignment horizontal="center" readingOrder="0" shrinkToFit="0" vertical="center" wrapText="1"/>
    </xf>
    <xf borderId="58" fillId="35" fontId="30" numFmtId="49" xfId="0" applyAlignment="1" applyBorder="1" applyFont="1" applyNumberFormat="1">
      <alignment horizontal="center" readingOrder="0" vertical="center"/>
    </xf>
    <xf borderId="58" fillId="35" fontId="29" numFmtId="0" xfId="0" applyAlignment="1" applyBorder="1" applyFont="1">
      <alignment horizontal="center" readingOrder="0" shrinkToFit="0" vertical="center" wrapText="1"/>
    </xf>
    <xf borderId="58" fillId="35" fontId="30" numFmtId="0" xfId="0" applyAlignment="1" applyBorder="1" applyFont="1">
      <alignment horizontal="center" vertical="center"/>
    </xf>
    <xf borderId="58" fillId="35" fontId="30" numFmtId="49" xfId="0" applyAlignment="1" applyBorder="1" applyFont="1" applyNumberFormat="1">
      <alignment horizontal="center" vertical="center"/>
    </xf>
    <xf borderId="60" fillId="0" fontId="30" numFmtId="2" xfId="0" applyAlignment="1" applyBorder="1" applyFont="1" applyNumberFormat="1">
      <alignment horizontal="center" shrinkToFit="0" vertical="center" wrapText="1"/>
    </xf>
    <xf borderId="0" fillId="0" fontId="28" numFmtId="0" xfId="0" applyAlignment="1" applyFont="1">
      <alignment horizontal="center" vertical="center"/>
    </xf>
    <xf borderId="0" fillId="0" fontId="1" numFmtId="0" xfId="0" applyAlignment="1" applyFont="1">
      <alignment readingOrder="0"/>
    </xf>
    <xf borderId="0" fillId="0" fontId="5" numFmtId="0" xfId="0" applyAlignment="1" applyFont="1">
      <alignment readingOrder="0" vertical="bottom"/>
    </xf>
    <xf borderId="1" fillId="0" fontId="73" numFmtId="0" xfId="0" applyAlignment="1" applyBorder="1" applyFont="1">
      <alignment horizontal="center" vertical="center"/>
    </xf>
    <xf borderId="2" fillId="88" fontId="31" numFmtId="0" xfId="0" applyAlignment="1" applyBorder="1" applyFont="1">
      <alignment horizontal="center" vertical="center"/>
    </xf>
    <xf borderId="0" fillId="0" fontId="30" numFmtId="0" xfId="0" applyAlignment="1" applyFont="1">
      <alignment horizontal="center" readingOrder="0"/>
    </xf>
    <xf borderId="0" fillId="0" fontId="1" numFmtId="0" xfId="0" applyFont="1"/>
    <xf borderId="59" fillId="0" fontId="1" numFmtId="0" xfId="0" applyAlignment="1" applyBorder="1" applyFont="1">
      <alignment readingOrder="0"/>
    </xf>
    <xf borderId="0" fillId="2" fontId="74" numFmtId="0" xfId="0" applyAlignment="1" applyFont="1">
      <alignment readingOrder="0"/>
    </xf>
    <xf borderId="0" fillId="2" fontId="74" numFmtId="0" xfId="0" applyAlignment="1" applyFont="1">
      <alignment horizontal="right" readingOrder="0"/>
    </xf>
    <xf borderId="59" fillId="84" fontId="29" numFmtId="0" xfId="0" applyAlignment="1" applyBorder="1" applyFont="1">
      <alignment horizontal="left" vertical="center"/>
    </xf>
    <xf borderId="80" fillId="84" fontId="29" numFmtId="0" xfId="0" applyAlignment="1" applyBorder="1" applyFont="1">
      <alignment horizontal="center" vertical="center"/>
    </xf>
    <xf borderId="0" fillId="0" fontId="30" numFmtId="0" xfId="0" applyAlignment="1" applyFont="1">
      <alignment horizontal="center" readingOrder="0"/>
    </xf>
    <xf borderId="59" fillId="4" fontId="30" numFmtId="0" xfId="0" applyAlignment="1" applyBorder="1" applyFont="1">
      <alignment readingOrder="0"/>
    </xf>
    <xf borderId="59" fillId="4" fontId="30" numFmtId="0" xfId="0" applyAlignment="1" applyBorder="1" applyFont="1">
      <alignment horizontal="center" readingOrder="0"/>
    </xf>
    <xf borderId="0" fillId="4" fontId="30" numFmtId="0" xfId="0" applyAlignment="1" applyFont="1">
      <alignment horizontal="center" readingOrder="0"/>
    </xf>
    <xf borderId="0" fillId="4" fontId="30" numFmtId="0" xfId="0" applyAlignment="1" applyFont="1">
      <alignment readingOrder="0"/>
    </xf>
    <xf borderId="0" fillId="4" fontId="30" numFmtId="0" xfId="0" applyAlignment="1" applyFont="1">
      <alignment horizontal="right" readingOrder="0"/>
    </xf>
    <xf borderId="0" fillId="4" fontId="30" numFmtId="3" xfId="0" applyAlignment="1" applyFont="1" applyNumberFormat="1">
      <alignment horizontal="right" readingOrder="0"/>
    </xf>
    <xf borderId="61" fillId="84" fontId="28" numFmtId="0" xfId="0" applyAlignment="1" applyBorder="1" applyFont="1">
      <alignment horizontal="left" vertical="center"/>
    </xf>
    <xf borderId="62" fillId="84" fontId="29" numFmtId="0" xfId="0" applyAlignment="1" applyBorder="1" applyFont="1">
      <alignment horizontal="center" vertical="center"/>
    </xf>
    <xf borderId="59" fillId="36" fontId="9" numFmtId="0" xfId="0" applyAlignment="1" applyBorder="1" applyFont="1">
      <alignment horizontal="center" shrinkToFit="0" wrapText="1"/>
    </xf>
    <xf borderId="59" fillId="41" fontId="29" numFmtId="0" xfId="0" applyAlignment="1" applyBorder="1" applyFont="1">
      <alignment horizontal="center" readingOrder="0" vertical="center"/>
    </xf>
    <xf borderId="59" fillId="50" fontId="41" numFmtId="0" xfId="0" applyAlignment="1" applyBorder="1" applyFont="1">
      <alignment horizontal="center" shrinkToFit="0" vertical="center" wrapText="1"/>
    </xf>
    <xf borderId="59" fillId="79" fontId="41" numFmtId="0" xfId="0" applyAlignment="1" applyBorder="1" applyFont="1">
      <alignment horizontal="center" shrinkToFit="0" vertical="center" wrapText="1"/>
    </xf>
    <xf borderId="59" fillId="72" fontId="41" numFmtId="0" xfId="0" applyAlignment="1" applyBorder="1" applyFont="1">
      <alignment horizontal="center" shrinkToFit="0" vertical="center" wrapText="1"/>
    </xf>
    <xf borderId="59" fillId="0" fontId="29" numFmtId="0" xfId="0" applyAlignment="1" applyBorder="1" applyFont="1">
      <alignment horizontal="center" readingOrder="0" vertical="center"/>
    </xf>
    <xf borderId="67" fillId="84" fontId="30" numFmtId="0" xfId="0" applyAlignment="1" applyBorder="1" applyFont="1">
      <alignment horizontal="left" shrinkToFit="0" vertical="center" wrapText="1"/>
    </xf>
    <xf borderId="60" fillId="36" fontId="9" numFmtId="0" xfId="0" applyAlignment="1" applyBorder="1" applyFont="1">
      <alignment horizontal="center" shrinkToFit="0" wrapText="1"/>
    </xf>
    <xf borderId="59" fillId="16" fontId="30" numFmtId="0" xfId="0" applyAlignment="1" applyBorder="1" applyFont="1">
      <alignment readingOrder="0"/>
    </xf>
    <xf borderId="59" fillId="16" fontId="30" numFmtId="0" xfId="0" applyAlignment="1" applyBorder="1" applyFont="1">
      <alignment horizontal="center" readingOrder="0"/>
    </xf>
    <xf borderId="0" fillId="16" fontId="30" numFmtId="0" xfId="0" applyAlignment="1" applyFont="1">
      <alignment horizontal="center" readingOrder="0"/>
    </xf>
    <xf borderId="0" fillId="16" fontId="30" numFmtId="0" xfId="0" applyAlignment="1" applyFont="1">
      <alignment readingOrder="0"/>
    </xf>
    <xf borderId="0" fillId="16" fontId="30" numFmtId="0" xfId="0" applyAlignment="1" applyFont="1">
      <alignment horizontal="right" readingOrder="0"/>
    </xf>
    <xf borderId="0" fillId="16" fontId="30" numFmtId="3" xfId="0" applyAlignment="1" applyFont="1" applyNumberFormat="1">
      <alignment horizontal="right" readingOrder="0"/>
    </xf>
    <xf borderId="60" fillId="0" fontId="29" numFmtId="0" xfId="0" applyAlignment="1" applyBorder="1" applyFont="1">
      <alignment horizontal="left" vertical="center"/>
    </xf>
    <xf borderId="67" fillId="84" fontId="30" numFmtId="0" xfId="0" applyAlignment="1" applyBorder="1" applyFont="1">
      <alignment horizontal="center" vertical="center"/>
    </xf>
    <xf borderId="59" fillId="71" fontId="30" numFmtId="0" xfId="0" applyAlignment="1" applyBorder="1" applyFont="1">
      <alignment readingOrder="0"/>
    </xf>
    <xf borderId="59" fillId="71" fontId="30" numFmtId="0" xfId="0" applyAlignment="1" applyBorder="1" applyFont="1">
      <alignment horizontal="center" readingOrder="0"/>
    </xf>
    <xf borderId="0" fillId="71" fontId="30" numFmtId="0" xfId="0" applyAlignment="1" applyFont="1">
      <alignment horizontal="center" readingOrder="0"/>
    </xf>
    <xf borderId="0" fillId="71" fontId="30" numFmtId="0" xfId="0" applyAlignment="1" applyFont="1">
      <alignment readingOrder="0"/>
    </xf>
    <xf borderId="0" fillId="71" fontId="30" numFmtId="0" xfId="0" applyAlignment="1" applyFont="1">
      <alignment horizontal="right" readingOrder="0"/>
    </xf>
    <xf borderId="0" fillId="71" fontId="30" numFmtId="3" xfId="0" applyAlignment="1" applyFont="1" applyNumberFormat="1">
      <alignment horizontal="right" readingOrder="0"/>
    </xf>
    <xf borderId="0" fillId="0" fontId="30" numFmtId="0" xfId="0" applyAlignment="1" applyFont="1">
      <alignment horizontal="right" readingOrder="0"/>
    </xf>
    <xf borderId="61" fillId="88" fontId="28" numFmtId="0" xfId="0" applyAlignment="1" applyBorder="1" applyFont="1">
      <alignment horizontal="left" vertical="center"/>
    </xf>
    <xf borderId="2" fillId="88" fontId="28" numFmtId="0" xfId="0" applyAlignment="1" applyBorder="1" applyFont="1">
      <alignment horizontal="center" readingOrder="0" vertical="center"/>
    </xf>
    <xf borderId="62" fillId="88" fontId="29" numFmtId="0" xfId="0" applyAlignment="1" applyBorder="1" applyFont="1">
      <alignment horizontal="center" vertical="center"/>
    </xf>
    <xf borderId="67" fillId="88" fontId="30" numFmtId="0" xfId="0" applyAlignment="1" applyBorder="1" applyFont="1">
      <alignment horizontal="left" shrinkToFit="0" vertical="center" wrapText="1"/>
    </xf>
    <xf borderId="59" fillId="17" fontId="3" numFmtId="0" xfId="0" applyAlignment="1" applyBorder="1" applyFont="1">
      <alignment horizontal="right"/>
    </xf>
    <xf borderId="67" fillId="78" fontId="30" numFmtId="0" xfId="0" applyAlignment="1" applyBorder="1" applyFont="1">
      <alignment horizontal="center" shrinkToFit="0" vertical="center" wrapText="1"/>
    </xf>
    <xf borderId="61" fillId="89" fontId="28" numFmtId="0" xfId="0" applyAlignment="1" applyBorder="1" applyFont="1">
      <alignment horizontal="left" vertical="center"/>
    </xf>
    <xf borderId="62" fillId="89" fontId="29" numFmtId="0" xfId="0" applyAlignment="1" applyBorder="1" applyFont="1">
      <alignment horizontal="center" vertical="center"/>
    </xf>
    <xf borderId="67" fillId="89" fontId="30" numFmtId="0" xfId="0" applyAlignment="1" applyBorder="1" applyFont="1">
      <alignment horizontal="left" shrinkToFit="0" vertical="center" wrapText="1"/>
    </xf>
    <xf borderId="67" fillId="89" fontId="30" numFmtId="0" xfId="0" applyAlignment="1" applyBorder="1" applyFont="1">
      <alignment horizontal="center" vertical="center"/>
    </xf>
    <xf borderId="59" fillId="71" fontId="30" numFmtId="0" xfId="0" applyAlignment="1" applyBorder="1" applyFont="1">
      <alignment horizontal="center" shrinkToFit="0" vertical="center" wrapText="1"/>
    </xf>
    <xf borderId="0" fillId="0" fontId="30" numFmtId="0" xfId="0" applyAlignment="1" applyFont="1">
      <alignment horizontal="center" readingOrder="0"/>
    </xf>
    <xf borderId="67" fillId="78" fontId="30" numFmtId="0" xfId="0" applyAlignment="1" applyBorder="1" applyFont="1">
      <alignment horizontal="center" shrinkToFit="0" vertical="center" wrapText="1"/>
    </xf>
    <xf borderId="81" fillId="2" fontId="31" numFmtId="0" xfId="0" applyAlignment="1" applyBorder="1" applyFont="1">
      <alignment horizontal="left" shrinkToFit="0" vertical="center" wrapText="1"/>
    </xf>
    <xf borderId="82" fillId="0" fontId="10" numFmtId="0" xfId="0" applyBorder="1" applyFont="1"/>
    <xf borderId="83" fillId="0" fontId="10" numFmtId="0" xfId="0" applyBorder="1" applyFont="1"/>
    <xf borderId="59" fillId="16" fontId="30" numFmtId="0" xfId="0" applyAlignment="1" applyBorder="1" applyFont="1">
      <alignment readingOrder="0" vertical="center"/>
    </xf>
    <xf borderId="67" fillId="16" fontId="30" numFmtId="0" xfId="0" applyAlignment="1" applyBorder="1" applyFont="1">
      <alignment horizontal="center" shrinkToFit="0" vertical="center" wrapText="1"/>
    </xf>
    <xf borderId="1" fillId="90" fontId="28" numFmtId="0" xfId="0" applyAlignment="1" applyBorder="1" applyFont="1">
      <alignment horizontal="left" vertical="center"/>
    </xf>
    <xf borderId="84" fillId="2" fontId="31" numFmtId="0" xfId="0" applyAlignment="1" applyBorder="1" applyFont="1">
      <alignment horizontal="center" shrinkToFit="0" vertical="center" wrapText="1"/>
    </xf>
    <xf borderId="0" fillId="0" fontId="30" numFmtId="0" xfId="0" applyAlignment="1" applyFont="1">
      <alignment shrinkToFit="0" wrapText="1"/>
    </xf>
    <xf borderId="59" fillId="36" fontId="29" numFmtId="0" xfId="0" applyAlignment="1" applyBorder="1" applyFont="1">
      <alignment horizontal="left" shrinkToFit="0" vertical="center" wrapText="1"/>
    </xf>
    <xf borderId="59" fillId="2" fontId="41" numFmtId="0" xfId="0" applyAlignment="1" applyBorder="1" applyFont="1">
      <alignment horizontal="center" shrinkToFit="0" vertical="center" wrapText="1"/>
    </xf>
    <xf borderId="59" fillId="2" fontId="36" numFmtId="0" xfId="0" applyAlignment="1" applyBorder="1" applyFont="1">
      <alignment horizontal="center" shrinkToFit="0" vertical="center" wrapText="1"/>
    </xf>
    <xf borderId="67" fillId="36" fontId="30" numFmtId="0" xfId="0" applyAlignment="1" applyBorder="1" applyFont="1">
      <alignment horizontal="left" shrinkToFit="0" vertical="center" wrapText="1"/>
    </xf>
    <xf borderId="59" fillId="2" fontId="41" numFmtId="0" xfId="0" applyAlignment="1" applyBorder="1" applyFont="1">
      <alignment horizontal="left" shrinkToFit="0" vertical="center" wrapText="1"/>
    </xf>
    <xf borderId="59" fillId="2" fontId="41" numFmtId="9" xfId="0" applyAlignment="1" applyBorder="1" applyFont="1" applyNumberFormat="1">
      <alignment horizontal="center" shrinkToFit="0" vertical="center" wrapText="1"/>
    </xf>
    <xf borderId="59" fillId="84" fontId="41" numFmtId="2" xfId="0" applyAlignment="1" applyBorder="1" applyFont="1" applyNumberFormat="1">
      <alignment horizontal="center" vertical="center"/>
    </xf>
    <xf borderId="59" fillId="84" fontId="36" numFmtId="2" xfId="0" applyAlignment="1" applyBorder="1" applyFont="1" applyNumberFormat="1">
      <alignment horizontal="center" vertical="center"/>
    </xf>
    <xf borderId="67" fillId="71" fontId="30" numFmtId="0" xfId="0" applyAlignment="1" applyBorder="1" applyFont="1">
      <alignment horizontal="center" shrinkToFit="0" vertical="center" wrapText="1"/>
    </xf>
    <xf borderId="59" fillId="0" fontId="41" numFmtId="1" xfId="0" applyAlignment="1" applyBorder="1" applyFont="1" applyNumberFormat="1">
      <alignment horizontal="center" shrinkToFit="0" vertical="center" wrapText="1"/>
    </xf>
    <xf borderId="59" fillId="0" fontId="36" numFmtId="1" xfId="0" applyAlignment="1" applyBorder="1" applyFont="1" applyNumberFormat="1">
      <alignment horizontal="center" vertical="center"/>
    </xf>
    <xf borderId="59" fillId="90" fontId="41" numFmtId="0" xfId="0" applyAlignment="1" applyBorder="1" applyFont="1">
      <alignment horizontal="left" shrinkToFit="0" vertical="center" wrapText="1"/>
    </xf>
    <xf borderId="59" fillId="36" fontId="41" numFmtId="2" xfId="0" applyAlignment="1" applyBorder="1" applyFont="1" applyNumberFormat="1">
      <alignment horizontal="center" vertical="center"/>
    </xf>
    <xf borderId="59" fillId="36" fontId="36" numFmtId="2" xfId="0" applyAlignment="1" applyBorder="1" applyFont="1" applyNumberFormat="1">
      <alignment horizontal="center" vertical="center"/>
    </xf>
    <xf borderId="59" fillId="71" fontId="30" numFmtId="0" xfId="0" applyAlignment="1" applyBorder="1" applyFont="1">
      <alignment horizontal="center" shrinkToFit="0" vertical="center" wrapText="1"/>
    </xf>
    <xf borderId="59" fillId="75" fontId="41" numFmtId="0" xfId="0" applyAlignment="1" applyBorder="1" applyFont="1">
      <alignment horizontal="left" vertical="center"/>
    </xf>
    <xf borderId="59" fillId="41" fontId="41" numFmtId="2" xfId="0" applyAlignment="1" applyBorder="1" applyFont="1" applyNumberFormat="1">
      <alignment horizontal="center" shrinkToFit="0" vertical="center" wrapText="1"/>
    </xf>
    <xf borderId="59" fillId="41" fontId="36" numFmtId="2" xfId="0" applyAlignment="1" applyBorder="1" applyFont="1" applyNumberFormat="1">
      <alignment horizontal="center" vertical="center"/>
    </xf>
    <xf borderId="59" fillId="76" fontId="46" numFmtId="0" xfId="0" applyAlignment="1" applyBorder="1" applyFont="1">
      <alignment horizontal="left" shrinkToFit="0" vertical="center" wrapText="1"/>
    </xf>
    <xf borderId="59" fillId="77" fontId="46" numFmtId="2" xfId="0" applyAlignment="1" applyBorder="1" applyFont="1" applyNumberFormat="1">
      <alignment horizontal="center" shrinkToFit="0" vertical="center" wrapText="1"/>
    </xf>
    <xf borderId="59" fillId="77" fontId="36" numFmtId="2" xfId="0" applyAlignment="1" applyBorder="1" applyFont="1" applyNumberFormat="1">
      <alignment horizontal="center" vertical="center"/>
    </xf>
    <xf borderId="1" fillId="75" fontId="28" numFmtId="0" xfId="0" applyAlignment="1" applyBorder="1" applyFont="1">
      <alignment horizontal="left"/>
    </xf>
    <xf borderId="83" fillId="2" fontId="30" numFmtId="2" xfId="0" applyAlignment="1" applyBorder="1" applyFont="1" applyNumberFormat="1">
      <alignment horizontal="center" vertical="center"/>
    </xf>
    <xf borderId="59" fillId="33" fontId="29" numFmtId="0" xfId="0" applyAlignment="1" applyBorder="1" applyFont="1">
      <alignment horizontal="left" shrinkToFit="0" vertical="center" wrapText="1"/>
    </xf>
    <xf borderId="77" fillId="2" fontId="30" numFmtId="0" xfId="0" applyAlignment="1" applyBorder="1" applyFont="1">
      <alignment horizontal="center"/>
    </xf>
    <xf borderId="77" fillId="2" fontId="30" numFmtId="9" xfId="0" applyAlignment="1" applyBorder="1" applyFont="1" applyNumberFormat="1">
      <alignment horizontal="center" vertical="center"/>
    </xf>
    <xf borderId="59" fillId="3" fontId="30" numFmtId="0" xfId="0" applyBorder="1" applyFont="1"/>
    <xf borderId="59" fillId="3" fontId="30" numFmtId="0" xfId="0" applyAlignment="1" applyBorder="1" applyFont="1">
      <alignment horizontal="center"/>
    </xf>
    <xf borderId="67" fillId="33" fontId="30" numFmtId="0" xfId="0" applyAlignment="1" applyBorder="1" applyFont="1">
      <alignment horizontal="left" shrinkToFit="0" vertical="center" wrapText="1"/>
    </xf>
    <xf borderId="79" fillId="41" fontId="30" numFmtId="0" xfId="0" applyAlignment="1" applyBorder="1" applyFont="1">
      <alignment horizontal="center" readingOrder="0" vertical="center"/>
    </xf>
    <xf borderId="1" fillId="0" fontId="41" numFmtId="0" xfId="0" applyBorder="1" applyFont="1"/>
    <xf borderId="4" fillId="0" fontId="41" numFmtId="0" xfId="0" applyBorder="1" applyFont="1"/>
    <xf borderId="59" fillId="88" fontId="41" numFmtId="0" xfId="0" applyAlignment="1" applyBorder="1" applyFont="1">
      <alignment horizontal="center" shrinkToFit="0" vertical="center" wrapText="1"/>
    </xf>
    <xf borderId="61" fillId="84" fontId="41" numFmtId="2" xfId="0" applyAlignment="1" applyBorder="1" applyFont="1" applyNumberFormat="1">
      <alignment horizontal="left" vertical="center"/>
    </xf>
    <xf borderId="63" fillId="84" fontId="41" numFmtId="2" xfId="0" applyAlignment="1" applyBorder="1" applyFont="1" applyNumberFormat="1">
      <alignment horizontal="center" vertical="center"/>
    </xf>
    <xf borderId="58" fillId="90" fontId="41" numFmtId="0" xfId="0" applyAlignment="1" applyBorder="1" applyFont="1">
      <alignment horizontal="center" shrinkToFit="0" vertical="center" wrapText="1"/>
    </xf>
    <xf borderId="61" fillId="35" fontId="41" numFmtId="0" xfId="0" applyBorder="1" applyFont="1"/>
    <xf borderId="63" fillId="35" fontId="41" numFmtId="0" xfId="0" applyBorder="1" applyFont="1"/>
    <xf borderId="59" fillId="35" fontId="41" numFmtId="0" xfId="0" applyAlignment="1" applyBorder="1" applyFont="1">
      <alignment horizontal="center"/>
    </xf>
    <xf borderId="59" fillId="35" fontId="41" numFmtId="49" xfId="0" applyAlignment="1" applyBorder="1" applyFont="1" applyNumberFormat="1">
      <alignment horizontal="center"/>
    </xf>
    <xf borderId="63" fillId="35" fontId="41" numFmtId="9" xfId="0" applyAlignment="1" applyBorder="1" applyFont="1" applyNumberFormat="1">
      <alignment horizontal="center"/>
    </xf>
    <xf borderId="59" fillId="35" fontId="41" numFmtId="9" xfId="0" applyAlignment="1" applyBorder="1" applyFont="1" applyNumberFormat="1">
      <alignment horizontal="center"/>
    </xf>
    <xf borderId="81" fillId="2" fontId="30" numFmtId="2" xfId="0" applyAlignment="1" applyBorder="1" applyFont="1" applyNumberFormat="1">
      <alignment horizontal="center" vertical="center"/>
    </xf>
    <xf borderId="58" fillId="75" fontId="41" numFmtId="0" xfId="0" applyAlignment="1" applyBorder="1" applyFont="1">
      <alignment horizontal="center" shrinkToFit="0" vertical="center" wrapText="1"/>
    </xf>
    <xf borderId="61" fillId="33" fontId="41" numFmtId="0" xfId="0" applyBorder="1" applyFont="1"/>
    <xf borderId="63" fillId="33" fontId="41" numFmtId="0" xfId="0" applyBorder="1" applyFont="1"/>
    <xf borderId="63" fillId="33" fontId="41" numFmtId="0" xfId="0" applyAlignment="1" applyBorder="1" applyFont="1">
      <alignment horizontal="center"/>
    </xf>
    <xf borderId="59" fillId="33" fontId="41" numFmtId="0" xfId="0" applyAlignment="1" applyBorder="1" applyFont="1">
      <alignment horizontal="center"/>
    </xf>
    <xf borderId="59" fillId="33" fontId="41" numFmtId="49" xfId="0" applyAlignment="1" applyBorder="1" applyFont="1" applyNumberFormat="1">
      <alignment horizontal="center"/>
    </xf>
    <xf borderId="1" fillId="76" fontId="28" numFmtId="0" xfId="0" applyAlignment="1" applyBorder="1" applyFont="1">
      <alignment horizontal="left"/>
    </xf>
    <xf borderId="82" fillId="2" fontId="30" numFmtId="2" xfId="0" applyAlignment="1" applyBorder="1" applyFont="1" applyNumberFormat="1">
      <alignment horizontal="center" vertical="center"/>
    </xf>
    <xf borderId="63" fillId="33" fontId="41" numFmtId="9" xfId="0" applyAlignment="1" applyBorder="1" applyFont="1" applyNumberFormat="1">
      <alignment horizontal="center"/>
    </xf>
    <xf borderId="59" fillId="33" fontId="41" numFmtId="9" xfId="0" applyAlignment="1" applyBorder="1" applyFont="1" applyNumberFormat="1">
      <alignment horizontal="center"/>
    </xf>
    <xf borderId="59" fillId="27" fontId="29" numFmtId="0" xfId="0" applyAlignment="1" applyBorder="1" applyFont="1">
      <alignment horizontal="left" shrinkToFit="0" vertical="center" wrapText="1"/>
    </xf>
    <xf borderId="1" fillId="33" fontId="41" numFmtId="49" xfId="0" applyAlignment="1" applyBorder="1" applyFont="1" applyNumberFormat="1">
      <alignment horizontal="center"/>
    </xf>
    <xf borderId="67" fillId="27" fontId="30" numFmtId="0" xfId="0" applyAlignment="1" applyBorder="1" applyFont="1">
      <alignment horizontal="left" shrinkToFit="0" vertical="center" wrapText="1"/>
    </xf>
    <xf borderId="79" fillId="77" fontId="30" numFmtId="0" xfId="0" applyAlignment="1" applyBorder="1" applyFont="1">
      <alignment horizontal="center" readingOrder="0" vertical="center"/>
    </xf>
    <xf borderId="58" fillId="76" fontId="46" numFmtId="0" xfId="0" applyAlignment="1" applyBorder="1" applyFont="1">
      <alignment horizontal="center" shrinkToFit="0" vertical="center" wrapText="1"/>
    </xf>
    <xf borderId="61" fillId="70" fontId="41" numFmtId="0" xfId="0" applyBorder="1" applyFont="1"/>
    <xf borderId="63" fillId="70" fontId="41" numFmtId="0" xfId="0" applyBorder="1" applyFont="1"/>
    <xf borderId="63" fillId="70" fontId="41" numFmtId="0" xfId="0" applyAlignment="1" applyBorder="1" applyFont="1">
      <alignment horizontal="center"/>
    </xf>
    <xf borderId="59" fillId="70" fontId="41" numFmtId="0" xfId="0" applyAlignment="1" applyBorder="1" applyFont="1">
      <alignment horizontal="center"/>
    </xf>
    <xf borderId="59" fillId="70" fontId="41" numFmtId="49" xfId="0" applyAlignment="1" applyBorder="1" applyFont="1" applyNumberFormat="1">
      <alignment horizontal="center"/>
    </xf>
    <xf borderId="63" fillId="70" fontId="41" numFmtId="9" xfId="0" applyAlignment="1" applyBorder="1" applyFont="1" applyNumberFormat="1">
      <alignment horizontal="center"/>
    </xf>
    <xf borderId="59" fillId="70" fontId="41" numFmtId="9" xfId="0" applyAlignment="1" applyBorder="1" applyFont="1" applyNumberFormat="1">
      <alignment horizontal="center"/>
    </xf>
    <xf borderId="1" fillId="70" fontId="41" numFmtId="49" xfId="0" applyAlignment="1" applyBorder="1" applyFont="1" applyNumberFormat="1">
      <alignment horizontal="center"/>
    </xf>
    <xf borderId="77" fillId="2" fontId="30" numFmtId="0" xfId="0" applyAlignment="1" applyBorder="1" applyFont="1">
      <alignment horizontal="center" vertical="center"/>
    </xf>
    <xf borderId="59" fillId="0" fontId="6" numFmtId="0" xfId="0" applyBorder="1" applyFont="1"/>
    <xf borderId="0" fillId="2" fontId="30" numFmtId="2" xfId="0" applyAlignment="1" applyFont="1" applyNumberFormat="1">
      <alignment horizontal="center" vertical="center"/>
    </xf>
    <xf borderId="78" fillId="2" fontId="30" numFmtId="2" xfId="0" applyAlignment="1" applyBorder="1" applyFont="1" applyNumberFormat="1">
      <alignment horizontal="center" vertical="center"/>
    </xf>
    <xf borderId="59" fillId="78" fontId="29" numFmtId="0" xfId="0" applyAlignment="1" applyBorder="1" applyFont="1">
      <alignment horizontal="center" shrinkToFit="0" vertical="center" wrapText="1"/>
    </xf>
    <xf borderId="61" fillId="78" fontId="29" numFmtId="0" xfId="0" applyAlignment="1" applyBorder="1" applyFont="1">
      <alignment horizontal="center" shrinkToFit="0" vertical="center" wrapText="1"/>
    </xf>
    <xf borderId="67" fillId="78" fontId="41" numFmtId="0" xfId="0" applyAlignment="1" applyBorder="1" applyFont="1">
      <alignment horizontal="left" readingOrder="0" shrinkToFit="0" vertical="center" wrapText="1"/>
    </xf>
    <xf borderId="0" fillId="0" fontId="31" numFmtId="0" xfId="0" applyAlignment="1" applyFont="1">
      <alignment readingOrder="0"/>
    </xf>
    <xf borderId="60" fillId="0" fontId="30" numFmtId="4" xfId="0" applyAlignment="1" applyBorder="1" applyFont="1" applyNumberFormat="1">
      <alignment horizontal="center" readingOrder="0" shrinkToFit="0" vertical="center" wrapText="1"/>
    </xf>
    <xf borderId="59" fillId="16" fontId="29" numFmtId="0" xfId="0" applyAlignment="1" applyBorder="1" applyFont="1">
      <alignment horizontal="center" shrinkToFit="0" vertical="center" wrapText="1"/>
    </xf>
    <xf borderId="59" fillId="16" fontId="29" numFmtId="0" xfId="0" applyAlignment="1" applyBorder="1" applyFont="1">
      <alignment horizontal="center" readingOrder="0" shrinkToFit="0" vertical="center" wrapText="1"/>
    </xf>
    <xf borderId="61" fillId="16" fontId="29" numFmtId="0" xfId="0" applyAlignment="1" applyBorder="1" applyFont="1">
      <alignment horizontal="center" shrinkToFit="0" vertical="center" wrapText="1"/>
    </xf>
    <xf borderId="67" fillId="16" fontId="41" numFmtId="0" xfId="0" applyAlignment="1" applyBorder="1" applyFont="1">
      <alignment horizontal="left" readingOrder="0" shrinkToFit="0" vertical="center" wrapText="1"/>
    </xf>
    <xf borderId="59" fillId="71" fontId="29" numFmtId="0" xfId="0" applyAlignment="1" applyBorder="1" applyFont="1">
      <alignment horizontal="center" shrinkToFit="0" vertical="center" wrapText="1"/>
    </xf>
    <xf borderId="59" fillId="71" fontId="29" numFmtId="0" xfId="0" applyAlignment="1" applyBorder="1" applyFont="1">
      <alignment horizontal="center" readingOrder="0" shrinkToFit="0" vertical="center" wrapText="1"/>
    </xf>
    <xf borderId="61" fillId="71" fontId="29" numFmtId="0" xfId="0" applyAlignment="1" applyBorder="1" applyFont="1">
      <alignment horizontal="center" shrinkToFit="0" vertical="center" wrapText="1"/>
    </xf>
    <xf borderId="67" fillId="71" fontId="41" numFmtId="0" xfId="0" applyAlignment="1" applyBorder="1" applyFont="1">
      <alignment horizontal="left" readingOrder="0" shrinkToFit="0" vertical="center" wrapText="1"/>
    </xf>
    <xf borderId="1" fillId="0" fontId="73" numFmtId="0" xfId="0" applyAlignment="1" applyBorder="1" applyFont="1">
      <alignment horizontal="center" readingOrder="0" vertical="center"/>
    </xf>
    <xf borderId="0" fillId="0" fontId="75" numFmtId="0" xfId="0" applyAlignment="1" applyFont="1">
      <alignment horizontal="left"/>
    </xf>
    <xf borderId="0" fillId="0" fontId="38" numFmtId="0" xfId="0" applyFont="1"/>
    <xf borderId="0" fillId="0" fontId="76" numFmtId="0" xfId="0" applyFont="1"/>
    <xf borderId="59" fillId="0" fontId="46" numFmtId="0" xfId="0" applyAlignment="1" applyBorder="1" applyFont="1">
      <alignment horizontal="left"/>
    </xf>
    <xf borderId="59" fillId="0" fontId="46" numFmtId="2" xfId="0" applyAlignment="1" applyBorder="1" applyFont="1" applyNumberFormat="1">
      <alignment horizontal="right"/>
    </xf>
    <xf borderId="0" fillId="0" fontId="38" numFmtId="0" xfId="0" applyAlignment="1" applyFont="1">
      <alignment horizontal="left"/>
    </xf>
    <xf borderId="0" fillId="0" fontId="38" numFmtId="0" xfId="0" applyAlignment="1" applyFont="1">
      <alignment horizontal="right"/>
    </xf>
    <xf borderId="61" fillId="88" fontId="41" numFmtId="0" xfId="0" applyAlignment="1" applyBorder="1" applyFont="1">
      <alignment horizontal="left"/>
    </xf>
    <xf borderId="62" fillId="88" fontId="68" numFmtId="0" xfId="0" applyAlignment="1" applyBorder="1" applyFont="1">
      <alignment horizontal="right"/>
    </xf>
    <xf borderId="62" fillId="88" fontId="46" numFmtId="0" xfId="0" applyAlignment="1" applyBorder="1" applyFont="1">
      <alignment horizontal="right"/>
    </xf>
    <xf borderId="63" fillId="88" fontId="41" numFmtId="0" xfId="0" applyAlignment="1" applyBorder="1" applyFont="1">
      <alignment horizontal="right"/>
    </xf>
    <xf borderId="1" fillId="0" fontId="41" numFmtId="0" xfId="0" applyAlignment="1" applyBorder="1" applyFont="1">
      <alignment horizontal="left" readingOrder="0" vertical="center"/>
    </xf>
    <xf borderId="2" fillId="0" fontId="68" numFmtId="0" xfId="0" applyAlignment="1" applyBorder="1" applyFont="1">
      <alignment horizontal="right"/>
    </xf>
    <xf borderId="2" fillId="0" fontId="46" numFmtId="0" xfId="0" applyAlignment="1" applyBorder="1" applyFont="1">
      <alignment horizontal="right"/>
    </xf>
    <xf borderId="4" fillId="0" fontId="41" numFmtId="4" xfId="0" applyAlignment="1" applyBorder="1" applyFont="1" applyNumberFormat="1">
      <alignment horizontal="right" vertical="center"/>
    </xf>
    <xf borderId="0" fillId="0" fontId="75" numFmtId="0" xfId="0" applyAlignment="1" applyFont="1">
      <alignment horizontal="left" readingOrder="0"/>
    </xf>
    <xf borderId="0" fillId="0" fontId="46" numFmtId="0" xfId="0" applyAlignment="1" applyFont="1">
      <alignment horizontal="left"/>
    </xf>
    <xf borderId="0" fillId="0" fontId="46" numFmtId="0" xfId="0" applyAlignment="1" applyFont="1">
      <alignment horizontal="right"/>
    </xf>
    <xf borderId="61" fillId="35" fontId="41" numFmtId="0" xfId="0" applyAlignment="1" applyBorder="1" applyFont="1">
      <alignment horizontal="left"/>
    </xf>
    <xf borderId="62" fillId="35" fontId="68" numFmtId="0" xfId="0" applyAlignment="1" applyBorder="1" applyFont="1">
      <alignment horizontal="right"/>
    </xf>
    <xf borderId="62" fillId="35" fontId="46" numFmtId="0" xfId="0" applyAlignment="1" applyBorder="1" applyFont="1">
      <alignment horizontal="right"/>
    </xf>
    <xf borderId="63" fillId="35" fontId="41" numFmtId="0" xfId="0" applyAlignment="1" applyBorder="1" applyFont="1">
      <alignment horizontal="right"/>
    </xf>
    <xf borderId="59" fillId="0" fontId="46" numFmtId="2" xfId="0" applyAlignment="1" applyBorder="1" applyFont="1" applyNumberFormat="1">
      <alignment horizontal="right" readingOrder="0"/>
    </xf>
    <xf borderId="0" fillId="0" fontId="68" numFmtId="0" xfId="0" applyAlignment="1" applyFont="1">
      <alignment horizontal="right"/>
    </xf>
    <xf borderId="61" fillId="74" fontId="50" numFmtId="0" xfId="0" applyAlignment="1" applyBorder="1" applyFont="1">
      <alignment horizontal="left"/>
    </xf>
    <xf borderId="62" fillId="74" fontId="77" numFmtId="0" xfId="0" applyAlignment="1" applyBorder="1" applyFont="1">
      <alignment horizontal="right"/>
    </xf>
    <xf borderId="62" fillId="74" fontId="50" numFmtId="0" xfId="0" applyAlignment="1" applyBorder="1" applyFont="1">
      <alignment horizontal="right"/>
    </xf>
    <xf borderId="63" fillId="74" fontId="50" numFmtId="0" xfId="0" applyAlignment="1" applyBorder="1" applyFont="1">
      <alignment horizontal="right"/>
    </xf>
    <xf borderId="59" fillId="26" fontId="46" numFmtId="0" xfId="0" applyAlignment="1" applyBorder="1" applyFont="1">
      <alignment horizontal="left" shrinkToFit="0" vertical="center" wrapText="1"/>
    </xf>
    <xf borderId="59" fillId="26" fontId="46" numFmtId="0" xfId="0" applyAlignment="1" applyBorder="1" applyFont="1">
      <alignment horizontal="right" shrinkToFit="0" vertical="center" wrapText="1"/>
    </xf>
    <xf borderId="59" fillId="0" fontId="46" numFmtId="4" xfId="0" applyAlignment="1" applyBorder="1" applyFont="1" applyNumberFormat="1">
      <alignment horizontal="right"/>
    </xf>
    <xf borderId="59" fillId="26" fontId="46" numFmtId="0" xfId="0" applyAlignment="1" applyBorder="1" applyFont="1">
      <alignment horizontal="right" readingOrder="0" shrinkToFit="0" vertical="center" wrapText="1"/>
    </xf>
    <xf borderId="61" fillId="26" fontId="46" numFmtId="0" xfId="0" applyAlignment="1" applyBorder="1" applyFont="1">
      <alignment horizontal="left"/>
    </xf>
    <xf borderId="62" fillId="26" fontId="68" numFmtId="0" xfId="0" applyAlignment="1" applyBorder="1" applyFont="1">
      <alignment horizontal="right"/>
    </xf>
    <xf borderId="62" fillId="26" fontId="46" numFmtId="0" xfId="0" applyAlignment="1" applyBorder="1" applyFont="1">
      <alignment horizontal="right"/>
    </xf>
    <xf borderId="63" fillId="26" fontId="46" numFmtId="0" xfId="0" applyAlignment="1" applyBorder="1" applyFont="1">
      <alignment horizontal="right"/>
    </xf>
    <xf borderId="59" fillId="16" fontId="46" numFmtId="0" xfId="0" applyAlignment="1" applyBorder="1" applyFont="1">
      <alignment horizontal="left" shrinkToFit="0" vertical="center" wrapText="1"/>
    </xf>
    <xf borderId="59" fillId="16" fontId="46" numFmtId="0" xfId="0" applyAlignment="1" applyBorder="1" applyFont="1">
      <alignment horizontal="right" shrinkToFit="0" vertical="center" wrapText="1"/>
    </xf>
    <xf borderId="59" fillId="16" fontId="46" numFmtId="0" xfId="0" applyAlignment="1" applyBorder="1" applyFont="1">
      <alignment horizontal="right" readingOrder="0" shrinkToFit="0" vertical="center" wrapText="1"/>
    </xf>
    <xf borderId="59" fillId="0" fontId="46" numFmtId="4" xfId="0" applyAlignment="1" applyBorder="1" applyFont="1" applyNumberFormat="1">
      <alignment horizontal="right" readingOrder="0"/>
    </xf>
    <xf borderId="61" fillId="16" fontId="41" numFmtId="0" xfId="0" applyAlignment="1" applyBorder="1" applyFont="1">
      <alignment horizontal="left"/>
    </xf>
    <xf borderId="62" fillId="16" fontId="68" numFmtId="0" xfId="0" applyAlignment="1" applyBorder="1" applyFont="1">
      <alignment horizontal="right"/>
    </xf>
    <xf borderId="62" fillId="16" fontId="46" numFmtId="0" xfId="0" applyAlignment="1" applyBorder="1" applyFont="1">
      <alignment horizontal="right"/>
    </xf>
    <xf borderId="63" fillId="16" fontId="41" numFmtId="0" xfId="0" applyAlignment="1" applyBorder="1" applyFont="1">
      <alignment horizontal="right"/>
    </xf>
    <xf borderId="59" fillId="92" fontId="50" numFmtId="0" xfId="0" applyAlignment="1" applyBorder="1" applyFill="1" applyFont="1">
      <alignment horizontal="left" shrinkToFit="0" vertical="center" wrapText="1"/>
    </xf>
    <xf borderId="59" fillId="92" fontId="50" numFmtId="0" xfId="0" applyAlignment="1" applyBorder="1" applyFont="1">
      <alignment horizontal="right" shrinkToFit="0" vertical="center" wrapText="1"/>
    </xf>
    <xf borderId="0" fillId="0" fontId="68" numFmtId="0" xfId="0" applyAlignment="1" applyFont="1">
      <alignment horizontal="left"/>
    </xf>
    <xf borderId="61" fillId="92" fontId="50" numFmtId="0" xfId="0" applyAlignment="1" applyBorder="1" applyFont="1">
      <alignment horizontal="left"/>
    </xf>
    <xf borderId="62" fillId="92" fontId="77" numFmtId="0" xfId="0" applyAlignment="1" applyBorder="1" applyFont="1">
      <alignment horizontal="right"/>
    </xf>
    <xf borderId="62" fillId="92" fontId="50" numFmtId="0" xfId="0" applyAlignment="1" applyBorder="1" applyFont="1">
      <alignment horizontal="right"/>
    </xf>
    <xf borderId="63" fillId="92" fontId="50" numFmtId="0" xfId="0" applyAlignment="1" applyBorder="1" applyFont="1">
      <alignment horizontal="right"/>
    </xf>
    <xf borderId="61" fillId="80" fontId="50" numFmtId="0" xfId="0" applyAlignment="1" applyBorder="1" applyFont="1">
      <alignment horizontal="left"/>
    </xf>
    <xf borderId="62" fillId="80" fontId="77" numFmtId="0" xfId="0" applyAlignment="1" applyBorder="1" applyFont="1">
      <alignment horizontal="right"/>
    </xf>
    <xf borderId="62" fillId="80" fontId="50" numFmtId="0" xfId="0" applyAlignment="1" applyBorder="1" applyFont="1">
      <alignment horizontal="right"/>
    </xf>
    <xf borderId="63" fillId="80" fontId="50" numFmtId="0" xfId="0" applyAlignment="1" applyBorder="1" applyFont="1">
      <alignment horizontal="right"/>
    </xf>
    <xf borderId="0" fillId="0" fontId="31" numFmtId="0" xfId="0" applyAlignment="1" applyFont="1">
      <alignment horizontal="left" vertical="center"/>
    </xf>
    <xf borderId="61" fillId="93" fontId="45" numFmtId="0" xfId="0" applyAlignment="1" applyBorder="1" applyFill="1" applyFont="1">
      <alignment horizontal="left" vertical="center"/>
    </xf>
    <xf borderId="62" fillId="93" fontId="68" numFmtId="0" xfId="0" applyAlignment="1" applyBorder="1" applyFont="1">
      <alignment horizontal="right"/>
    </xf>
    <xf borderId="63" fillId="93" fontId="45" numFmtId="0" xfId="0" applyAlignment="1" applyBorder="1" applyFont="1">
      <alignment horizontal="right" vertical="center"/>
    </xf>
    <xf borderId="27" fillId="0" fontId="46" numFmtId="0" xfId="0" applyAlignment="1" applyBorder="1" applyFont="1">
      <alignment horizontal="left"/>
    </xf>
    <xf borderId="27" fillId="0" fontId="46" numFmtId="0" xfId="0" applyAlignment="1" applyBorder="1" applyFont="1">
      <alignment horizontal="right"/>
    </xf>
    <xf borderId="59" fillId="93" fontId="46" numFmtId="0" xfId="0" applyAlignment="1" applyBorder="1" applyFont="1">
      <alignment horizontal="left" shrinkToFit="0" vertical="center" wrapText="1"/>
    </xf>
    <xf borderId="59" fillId="93" fontId="46" numFmtId="0" xfId="0" applyAlignment="1" applyBorder="1" applyFont="1">
      <alignment horizontal="right" shrinkToFit="0" vertical="center" wrapText="1"/>
    </xf>
    <xf borderId="19" fillId="0" fontId="57" numFmtId="0" xfId="0" applyAlignment="1" applyBorder="1" applyFont="1">
      <alignment horizontal="right"/>
    </xf>
    <xf borderId="61" fillId="72" fontId="45" numFmtId="0" xfId="0" applyAlignment="1" applyBorder="1" applyFont="1">
      <alignment horizontal="left" vertical="center"/>
    </xf>
    <xf borderId="62" fillId="72" fontId="68" numFmtId="0" xfId="0" applyAlignment="1" applyBorder="1" applyFont="1">
      <alignment horizontal="right"/>
    </xf>
    <xf borderId="63" fillId="72" fontId="45" numFmtId="0" xfId="0" applyAlignment="1" applyBorder="1" applyFont="1">
      <alignment horizontal="right" vertical="center"/>
    </xf>
    <xf borderId="0" fillId="0" fontId="31" numFmtId="0" xfId="0" applyAlignment="1" applyFont="1">
      <alignment horizontal="left" readingOrder="0" vertical="center"/>
    </xf>
    <xf borderId="61" fillId="94" fontId="41" numFmtId="0" xfId="0" applyAlignment="1" applyBorder="1" applyFill="1" applyFont="1">
      <alignment horizontal="left"/>
    </xf>
    <xf borderId="62" fillId="94" fontId="78" numFmtId="0" xfId="0" applyAlignment="1" applyBorder="1" applyFont="1">
      <alignment horizontal="right"/>
    </xf>
    <xf borderId="62" fillId="94" fontId="41" numFmtId="0" xfId="0" applyAlignment="1" applyBorder="1" applyFont="1">
      <alignment horizontal="right"/>
    </xf>
    <xf borderId="63" fillId="94" fontId="41" numFmtId="0" xfId="0" applyAlignment="1" applyBorder="1" applyFont="1">
      <alignment horizontal="right"/>
    </xf>
    <xf borderId="27" fillId="0" fontId="46" numFmtId="0" xfId="0" applyAlignment="1" applyBorder="1" applyFont="1">
      <alignment horizontal="left" readingOrder="0"/>
    </xf>
    <xf borderId="59" fillId="94" fontId="46" numFmtId="0" xfId="0" applyAlignment="1" applyBorder="1" applyFont="1">
      <alignment horizontal="left" shrinkToFit="0" vertical="center" wrapText="1"/>
    </xf>
    <xf borderId="59" fillId="94" fontId="46" numFmtId="0" xfId="0" applyAlignment="1" applyBorder="1" applyFont="1">
      <alignment horizontal="right" readingOrder="0" shrinkToFit="0" vertical="center" wrapText="1"/>
    </xf>
    <xf borderId="61" fillId="20" fontId="41" numFmtId="0" xfId="0" applyAlignment="1" applyBorder="1" applyFont="1">
      <alignment horizontal="left"/>
    </xf>
    <xf borderId="62" fillId="20" fontId="78" numFmtId="0" xfId="0" applyAlignment="1" applyBorder="1" applyFont="1">
      <alignment horizontal="right"/>
    </xf>
    <xf borderId="62" fillId="20" fontId="41" numFmtId="0" xfId="0" applyAlignment="1" applyBorder="1" applyFont="1">
      <alignment horizontal="right"/>
    </xf>
    <xf borderId="63" fillId="20" fontId="41" numFmtId="0" xfId="0" applyAlignment="1" applyBorder="1" applyFont="1">
      <alignment horizontal="right"/>
    </xf>
    <xf borderId="27" fillId="0" fontId="75" numFmtId="0" xfId="0" applyAlignment="1" applyBorder="1" applyFont="1">
      <alignment readingOrder="0"/>
    </xf>
    <xf borderId="21" fillId="14" fontId="46" numFmtId="0" xfId="0" applyAlignment="1" applyBorder="1" applyFont="1">
      <alignment readingOrder="0" vertical="bottom"/>
    </xf>
    <xf borderId="27" fillId="14" fontId="5" numFmtId="0" xfId="0" applyAlignment="1" applyBorder="1" applyFont="1">
      <alignment vertical="bottom"/>
    </xf>
    <xf borderId="22" fillId="14" fontId="46" numFmtId="0" xfId="0" applyAlignment="1" applyBorder="1" applyFont="1">
      <alignment horizontal="right" readingOrder="0" vertical="bottom"/>
    </xf>
    <xf borderId="27" fillId="0" fontId="46" numFmtId="0" xfId="0" applyAlignment="1" applyBorder="1" applyFont="1">
      <alignment readingOrder="0" shrinkToFit="0" vertical="bottom" wrapText="0"/>
    </xf>
    <xf borderId="22" fillId="14" fontId="46" numFmtId="0" xfId="0" applyAlignment="1" applyBorder="1" applyFont="1">
      <alignment horizontal="right" readingOrder="0" shrinkToFit="0" wrapText="1"/>
    </xf>
    <xf borderId="60" fillId="0" fontId="46" numFmtId="0" xfId="0" applyAlignment="1" applyBorder="1" applyFont="1">
      <alignment readingOrder="0" vertical="bottom"/>
    </xf>
    <xf borderId="59" fillId="0" fontId="46" numFmtId="0" xfId="0" applyAlignment="1" applyBorder="1" applyFont="1">
      <alignment horizontal="right" vertical="bottom"/>
    </xf>
    <xf borderId="4" fillId="0" fontId="46" numFmtId="0" xfId="0" applyAlignment="1" applyBorder="1" applyFont="1">
      <alignment horizontal="right" vertical="bottom"/>
    </xf>
    <xf borderId="4" fillId="0" fontId="46" numFmtId="2" xfId="0" applyAlignment="1" applyBorder="1" applyFont="1" applyNumberFormat="1">
      <alignment horizontal="right" vertical="bottom"/>
    </xf>
    <xf borderId="60" fillId="68" fontId="46" numFmtId="0" xfId="0" applyAlignment="1" applyBorder="1" applyFont="1">
      <alignment readingOrder="0" shrinkToFit="0" wrapText="1"/>
    </xf>
    <xf borderId="22" fillId="68" fontId="46" numFmtId="0" xfId="0" applyAlignment="1" applyBorder="1" applyFont="1">
      <alignment horizontal="right" readingOrder="0" shrinkToFit="0" wrapText="1"/>
    </xf>
    <xf borderId="21" fillId="68" fontId="46" numFmtId="0" xfId="0" applyAlignment="1" applyBorder="1" applyFont="1">
      <alignment readingOrder="0" vertical="bottom"/>
    </xf>
    <xf borderId="27" fillId="68" fontId="5" numFmtId="0" xfId="0" applyAlignment="1" applyBorder="1" applyFont="1">
      <alignment vertical="bottom"/>
    </xf>
    <xf borderId="22" fillId="68" fontId="46" numFmtId="0" xfId="0" applyAlignment="1" applyBorder="1" applyFont="1">
      <alignment horizontal="right" readingOrder="0" vertical="bottom"/>
    </xf>
    <xf borderId="21" fillId="0" fontId="46" numFmtId="0" xfId="0" applyAlignment="1" applyBorder="1" applyFont="1">
      <alignment readingOrder="0" shrinkToFit="0" wrapText="0"/>
    </xf>
    <xf borderId="27" fillId="0" fontId="75" numFmtId="0" xfId="0" applyAlignment="1" applyBorder="1" applyFont="1">
      <alignment readingOrder="0" shrinkToFit="0" wrapText="0"/>
    </xf>
    <xf borderId="60" fillId="95" fontId="46" numFmtId="0" xfId="0" applyAlignment="1" applyBorder="1" applyFill="1" applyFont="1">
      <alignment readingOrder="0" shrinkToFit="0" vertical="center" wrapText="1"/>
    </xf>
    <xf borderId="22" fillId="95" fontId="46" numFmtId="0" xfId="0" applyAlignment="1" applyBorder="1" applyFont="1">
      <alignment horizontal="right" readingOrder="0" shrinkToFit="0" vertical="center" wrapText="1"/>
    </xf>
    <xf borderId="4" fillId="95" fontId="46" numFmtId="0" xfId="0" applyAlignment="1" applyBorder="1" applyFont="1">
      <alignment horizontal="right" readingOrder="0" shrinkToFit="0" vertical="center" wrapText="1"/>
    </xf>
    <xf borderId="21" fillId="96" fontId="46" numFmtId="0" xfId="0" applyAlignment="1" applyBorder="1" applyFill="1" applyFont="1">
      <alignment readingOrder="0" vertical="bottom"/>
    </xf>
    <xf borderId="27" fillId="96" fontId="5" numFmtId="0" xfId="0" applyAlignment="1" applyBorder="1" applyFont="1">
      <alignment vertical="bottom"/>
    </xf>
    <xf borderId="22" fillId="96" fontId="46" numFmtId="0" xfId="0" applyAlignment="1" applyBorder="1" applyFont="1">
      <alignment horizontal="right" readingOrder="0" vertical="bottom"/>
    </xf>
    <xf borderId="60" fillId="8" fontId="46" numFmtId="0" xfId="0" applyAlignment="1" applyBorder="1" applyFont="1">
      <alignment readingOrder="0" shrinkToFit="0" vertical="center" wrapText="1"/>
    </xf>
    <xf borderId="59" fillId="8" fontId="46" numFmtId="0" xfId="0" applyAlignment="1" applyBorder="1" applyFont="1">
      <alignment horizontal="right" readingOrder="0" shrinkToFit="0" vertical="center" wrapText="1"/>
    </xf>
    <xf borderId="60" fillId="0" fontId="46" numFmtId="0" xfId="0" applyAlignment="1" applyBorder="1" applyFont="1">
      <alignment horizontal="right" readingOrder="0" vertical="bottom"/>
    </xf>
    <xf borderId="60" fillId="0" fontId="46" numFmtId="4" xfId="0" applyAlignment="1" applyBorder="1" applyFont="1" applyNumberFormat="1">
      <alignment horizontal="right" readingOrder="0" vertical="bottom"/>
    </xf>
    <xf borderId="60" fillId="0" fontId="46" numFmtId="2" xfId="0" applyAlignment="1" applyBorder="1" applyFont="1" applyNumberFormat="1">
      <alignment horizontal="right" readingOrder="0" vertical="bottom"/>
    </xf>
    <xf borderId="0" fillId="0" fontId="30" numFmtId="4" xfId="0" applyFont="1" applyNumberFormat="1"/>
    <xf borderId="61" fillId="84" fontId="31" numFmtId="0" xfId="0" applyBorder="1" applyFont="1"/>
    <xf borderId="63" fillId="84" fontId="36" numFmtId="0" xfId="0" applyBorder="1" applyFont="1"/>
    <xf borderId="61" fillId="35" fontId="31" numFmtId="0" xfId="0" applyAlignment="1" applyBorder="1" applyFont="1">
      <alignment vertical="center"/>
    </xf>
    <xf borderId="63" fillId="35" fontId="36" numFmtId="0" xfId="0" applyAlignment="1" applyBorder="1" applyFont="1">
      <alignment vertical="center"/>
    </xf>
    <xf borderId="61" fillId="72" fontId="30" numFmtId="0" xfId="0" applyAlignment="1" applyBorder="1" applyFont="1">
      <alignment vertical="center"/>
    </xf>
    <xf borderId="63" fillId="72" fontId="36" numFmtId="0" xfId="0" applyAlignment="1" applyBorder="1" applyFont="1">
      <alignment vertical="center"/>
    </xf>
    <xf borderId="4" fillId="0" fontId="30" numFmtId="4" xfId="0" applyAlignment="1" applyBorder="1" applyFont="1" applyNumberFormat="1">
      <alignment horizontal="right" vertical="center"/>
    </xf>
    <xf borderId="1" fillId="0" fontId="30" numFmtId="0" xfId="0" applyAlignment="1" applyBorder="1" applyFont="1">
      <alignment shrinkToFit="0" wrapText="1"/>
    </xf>
    <xf borderId="4" fillId="0" fontId="30" numFmtId="4" xfId="0" applyBorder="1" applyFont="1" applyNumberFormat="1"/>
    <xf borderId="1" fillId="0" fontId="30" numFmtId="0" xfId="0" applyAlignment="1" applyBorder="1" applyFont="1">
      <alignment horizontal="left" vertical="center"/>
    </xf>
    <xf borderId="1" fillId="0" fontId="79" numFmtId="0" xfId="0" applyAlignment="1" applyBorder="1" applyFont="1">
      <alignment horizontal="left" readingOrder="0" shrinkToFit="0" wrapText="1"/>
    </xf>
    <xf borderId="4" fillId="0" fontId="30" numFmtId="4" xfId="0" applyAlignment="1" applyBorder="1" applyFont="1" applyNumberFormat="1">
      <alignment horizontal="right" readingOrder="0" vertical="center"/>
    </xf>
    <xf borderId="4" fillId="0" fontId="30" numFmtId="4" xfId="0" applyAlignment="1" applyBorder="1" applyFont="1" applyNumberFormat="1">
      <alignment horizontal="right"/>
    </xf>
    <xf borderId="1" fillId="0" fontId="30" numFmtId="0" xfId="0" applyAlignment="1" applyBorder="1" applyFont="1">
      <alignment readingOrder="0" shrinkToFit="0" wrapText="1"/>
    </xf>
    <xf borderId="4" fillId="0" fontId="30" numFmtId="4" xfId="0" applyAlignment="1" applyBorder="1" applyFont="1" applyNumberFormat="1">
      <alignment horizontal="right" readingOrder="0"/>
    </xf>
    <xf borderId="1" fillId="0" fontId="30" numFmtId="0" xfId="0" applyAlignment="1" applyBorder="1" applyFont="1">
      <alignment horizontal="left" readingOrder="0" shrinkToFit="0" wrapText="1"/>
    </xf>
    <xf borderId="4" fillId="0" fontId="30" numFmtId="4" xfId="0" applyAlignment="1" applyBorder="1" applyFont="1" applyNumberFormat="1">
      <alignment readingOrder="0"/>
    </xf>
    <xf borderId="58" fillId="0" fontId="30" numFmtId="0" xfId="0" applyAlignment="1" applyBorder="1" applyFont="1">
      <alignment readingOrder="0"/>
    </xf>
    <xf borderId="2" fillId="0" fontId="30" numFmtId="4" xfId="0" applyAlignment="1" applyBorder="1" applyFont="1" applyNumberFormat="1">
      <alignment horizontal="center" readingOrder="0"/>
    </xf>
    <xf borderId="0" fillId="0" fontId="30" numFmtId="3" xfId="0" applyAlignment="1" applyFont="1" applyNumberFormat="1">
      <alignment horizontal="right" vertical="center"/>
    </xf>
    <xf borderId="22" fillId="0" fontId="30" numFmtId="0" xfId="0" applyAlignment="1" applyBorder="1" applyFont="1">
      <alignment horizontal="center" readingOrder="0"/>
    </xf>
    <xf borderId="22" fillId="0" fontId="30" numFmtId="4" xfId="0" applyAlignment="1" applyBorder="1" applyFont="1" applyNumberFormat="1">
      <alignment horizontal="center" readingOrder="0"/>
    </xf>
    <xf borderId="60" fillId="0" fontId="30" numFmtId="0" xfId="0" applyAlignment="1" applyBorder="1" applyFont="1">
      <alignment readingOrder="0"/>
    </xf>
    <xf borderId="22" fillId="0" fontId="30" numFmtId="2" xfId="0" applyAlignment="1" applyBorder="1" applyFont="1" applyNumberFormat="1">
      <alignment horizontal="center" readingOrder="0"/>
    </xf>
    <xf borderId="0" fillId="0" fontId="30" numFmtId="4" xfId="0" applyAlignment="1" applyFont="1" applyNumberFormat="1">
      <alignment horizontal="right"/>
    </xf>
    <xf borderId="0" fillId="0" fontId="38" numFmtId="0" xfId="0" applyAlignment="1" applyFont="1">
      <alignment readingOrder="0" vertical="center"/>
    </xf>
    <xf borderId="0" fillId="0" fontId="31" numFmtId="0" xfId="0" applyAlignment="1" applyFont="1">
      <alignment horizontal="center" readingOrder="0" shrinkToFit="0" wrapText="0"/>
    </xf>
    <xf borderId="0" fillId="0" fontId="31" numFmtId="0" xfId="0" applyAlignment="1" applyFont="1">
      <alignment horizontal="center" readingOrder="0"/>
    </xf>
    <xf borderId="0" fillId="0" fontId="75" numFmtId="0" xfId="0" applyAlignment="1" applyFont="1">
      <alignment readingOrder="0" shrinkToFit="0" vertical="center" wrapText="1"/>
    </xf>
    <xf borderId="0" fillId="0" fontId="31" numFmtId="0" xfId="0" applyAlignment="1" applyFont="1">
      <alignment horizontal="center" readingOrder="0" shrinkToFit="0" vertical="center" wrapText="1"/>
    </xf>
    <xf borderId="0" fillId="0" fontId="75" numFmtId="0" xfId="0" applyAlignment="1" applyFont="1">
      <alignment readingOrder="0"/>
    </xf>
    <xf borderId="0" fillId="0" fontId="80" numFmtId="0" xfId="0" applyAlignment="1" applyFont="1">
      <alignment readingOrder="0" vertical="center"/>
    </xf>
    <xf borderId="1" fillId="35" fontId="31" numFmtId="0" xfId="0" applyAlignment="1" applyBorder="1" applyFont="1">
      <alignment horizontal="center" readingOrder="0" shrinkToFit="0" wrapText="0"/>
    </xf>
    <xf borderId="2" fillId="35" fontId="31" numFmtId="0" xfId="0" applyAlignment="1" applyBorder="1" applyFont="1">
      <alignment horizontal="center" readingOrder="0" shrinkToFit="0" wrapText="0"/>
    </xf>
    <xf borderId="2" fillId="35" fontId="31" numFmtId="0" xfId="0" applyAlignment="1" applyBorder="1" applyFont="1">
      <alignment horizontal="center" readingOrder="0"/>
    </xf>
    <xf borderId="4" fillId="35" fontId="31" numFmtId="0" xfId="0" applyAlignment="1" applyBorder="1" applyFont="1">
      <alignment horizontal="center" readingOrder="0" shrinkToFit="0" wrapText="0"/>
    </xf>
    <xf borderId="0" fillId="0" fontId="38" numFmtId="0" xfId="0" applyAlignment="1" applyFont="1">
      <alignment horizontal="right" readingOrder="0" shrinkToFit="0" wrapText="1"/>
    </xf>
    <xf borderId="0" fillId="0" fontId="75" numFmtId="0" xfId="0" applyAlignment="1" applyFont="1">
      <alignment horizontal="right" readingOrder="0" shrinkToFit="0" vertical="center" wrapText="1"/>
    </xf>
    <xf borderId="1" fillId="35" fontId="31" numFmtId="0" xfId="0" applyAlignment="1" applyBorder="1" applyFont="1">
      <alignment horizontal="center" readingOrder="0" shrinkToFit="0" vertical="center" wrapText="1"/>
    </xf>
    <xf borderId="2" fillId="35" fontId="31" numFmtId="0" xfId="0" applyAlignment="1" applyBorder="1" applyFont="1">
      <alignment horizontal="center" readingOrder="0" shrinkToFit="0" vertical="center" wrapText="1"/>
    </xf>
    <xf borderId="4" fillId="35" fontId="31" numFmtId="0" xfId="0" applyAlignment="1" applyBorder="1" applyFont="1">
      <alignment horizontal="center" readingOrder="0" shrinkToFit="0" vertical="center" wrapText="1"/>
    </xf>
    <xf borderId="0" fillId="0" fontId="80" numFmtId="0" xfId="0" applyAlignment="1" applyFont="1">
      <alignment readingOrder="0"/>
    </xf>
    <xf borderId="21" fillId="0" fontId="30" numFmtId="0" xfId="0" applyAlignment="1" applyBorder="1" applyFont="1">
      <alignment horizontal="right" readingOrder="0" shrinkToFit="0" vertical="bottom" wrapText="0"/>
    </xf>
    <xf borderId="27" fillId="0" fontId="30" numFmtId="0" xfId="0" applyAlignment="1" applyBorder="1" applyFont="1">
      <alignment readingOrder="0" shrinkToFit="0" vertical="bottom" wrapText="0"/>
    </xf>
    <xf borderId="2" fillId="0" fontId="38" numFmtId="0" xfId="0" applyAlignment="1" applyBorder="1" applyFont="1">
      <alignment vertical="bottom"/>
    </xf>
    <xf borderId="27" fillId="0" fontId="30" numFmtId="0" xfId="0" applyAlignment="1" applyBorder="1" applyFont="1">
      <alignment horizontal="center" readingOrder="0" shrinkToFit="0" vertical="bottom" wrapText="0"/>
    </xf>
    <xf borderId="22" fillId="0" fontId="30" numFmtId="0" xfId="0" applyAlignment="1" applyBorder="1" applyFont="1">
      <alignment horizontal="left" readingOrder="0" shrinkToFit="0" vertical="bottom" wrapText="0"/>
    </xf>
    <xf borderId="1" fillId="0" fontId="38" numFmtId="0" xfId="0" applyAlignment="1" applyBorder="1" applyFont="1">
      <alignment readingOrder="0"/>
    </xf>
    <xf borderId="2" fillId="0" fontId="38" numFmtId="0" xfId="0" applyAlignment="1" applyBorder="1" applyFont="1">
      <alignment readingOrder="0"/>
    </xf>
    <xf borderId="4" fillId="0" fontId="38" numFmtId="0" xfId="0" applyAlignment="1" applyBorder="1" applyFont="1">
      <alignment horizontal="right" readingOrder="0"/>
    </xf>
    <xf borderId="0" fillId="0" fontId="38" numFmtId="0" xfId="0" applyAlignment="1" applyFont="1">
      <alignment horizontal="left" readingOrder="0" shrinkToFit="0" vertical="center" wrapText="1"/>
    </xf>
    <xf borderId="0" fillId="0" fontId="80" numFmtId="0" xfId="0" applyFont="1"/>
    <xf borderId="0" fillId="0" fontId="38" numFmtId="0" xfId="0" applyAlignment="1" applyFont="1">
      <alignment readingOrder="0" shrinkToFit="0" vertical="top" wrapText="1"/>
    </xf>
    <xf borderId="2" fillId="0" fontId="38" numFmtId="0" xfId="0" applyAlignment="1" applyBorder="1" applyFont="1">
      <alignment readingOrder="0" vertical="bottom"/>
    </xf>
    <xf borderId="0" fillId="0" fontId="35" numFmtId="0" xfId="0" applyAlignment="1" applyFont="1">
      <alignment readingOrder="0"/>
    </xf>
    <xf borderId="1" fillId="18" fontId="9" numFmtId="0" xfId="0" applyBorder="1" applyFont="1"/>
    <xf borderId="2" fillId="18" fontId="9" numFmtId="0" xfId="0" applyAlignment="1" applyBorder="1" applyFont="1">
      <alignment readingOrder="0"/>
    </xf>
    <xf borderId="2" fillId="18" fontId="38" numFmtId="0" xfId="0" applyAlignment="1" applyBorder="1" applyFont="1">
      <alignment vertical="bottom"/>
    </xf>
    <xf borderId="2" fillId="18" fontId="9" numFmtId="0" xfId="0" applyBorder="1" applyFont="1"/>
    <xf borderId="4" fillId="18" fontId="9" numFmtId="0" xfId="0" applyBorder="1" applyFont="1"/>
    <xf borderId="2" fillId="18" fontId="38" numFmtId="0" xfId="0" applyAlignment="1" applyBorder="1" applyFont="1">
      <alignment readingOrder="0" vertical="bottom"/>
    </xf>
    <xf borderId="2" fillId="18" fontId="9" numFmtId="0" xfId="0" applyAlignment="1" applyBorder="1" applyFont="1">
      <alignment readingOrder="0"/>
    </xf>
    <xf borderId="0" fillId="0" fontId="38" numFmtId="0" xfId="0" applyAlignment="1" applyFont="1">
      <alignment vertical="bottom"/>
    </xf>
    <xf borderId="66" fillId="73" fontId="57" numFmtId="0" xfId="0" applyAlignment="1" applyBorder="1" applyFont="1">
      <alignment horizontal="right" readingOrder="0"/>
    </xf>
    <xf borderId="0" fillId="0" fontId="38" numFmtId="0" xfId="0" applyAlignment="1" applyFont="1">
      <alignment horizontal="right" vertical="bottom"/>
    </xf>
    <xf borderId="0" fillId="97" fontId="38" numFmtId="0" xfId="0" applyAlignment="1" applyFill="1" applyFont="1">
      <alignment readingOrder="0" vertical="bottom"/>
    </xf>
    <xf borderId="0" fillId="97" fontId="38" numFmtId="0" xfId="0" applyAlignment="1" applyFont="1">
      <alignment horizontal="right" vertical="bottom"/>
    </xf>
    <xf borderId="0" fillId="95" fontId="38" numFmtId="0" xfId="0" applyAlignment="1" applyFont="1">
      <alignment readingOrder="0" vertical="bottom"/>
    </xf>
    <xf borderId="0" fillId="95" fontId="38" numFmtId="0" xfId="0" applyAlignment="1" applyFont="1">
      <alignment horizontal="right" vertical="bottom"/>
    </xf>
    <xf borderId="0" fillId="98" fontId="81" numFmtId="0" xfId="0" applyAlignment="1" applyFill="1" applyFont="1">
      <alignment vertical="bottom"/>
    </xf>
    <xf borderId="0" fillId="98" fontId="81" numFmtId="0" xfId="0" applyAlignment="1" applyFont="1">
      <alignment horizontal="right" vertical="bottom"/>
    </xf>
    <xf borderId="0" fillId="0" fontId="82" numFmtId="0" xfId="0" applyAlignment="1" applyFont="1">
      <alignment horizontal="right" readingOrder="0" vertical="bottom"/>
    </xf>
    <xf borderId="0" fillId="0" fontId="82" numFmtId="9" xfId="0" applyAlignment="1" applyFont="1" applyNumberFormat="1">
      <alignment horizontal="right" vertical="bottom"/>
    </xf>
    <xf borderId="85" fillId="0" fontId="75" numFmtId="0" xfId="0" applyAlignment="1" applyBorder="1" applyFont="1">
      <alignment readingOrder="0" vertical="center"/>
    </xf>
    <xf borderId="86" fillId="97" fontId="75" numFmtId="0" xfId="0" applyAlignment="1" applyBorder="1" applyFont="1">
      <alignment horizontal="right" shrinkToFit="0" vertical="center" wrapText="1"/>
    </xf>
    <xf borderId="86" fillId="96" fontId="75" numFmtId="0" xfId="0" applyAlignment="1" applyBorder="1" applyFont="1">
      <alignment horizontal="right" shrinkToFit="0" vertical="center" wrapText="1"/>
    </xf>
    <xf borderId="86" fillId="0" fontId="75" numFmtId="0" xfId="0" applyAlignment="1" applyBorder="1" applyFont="1">
      <alignment horizontal="right" readingOrder="0" vertical="center"/>
    </xf>
    <xf borderId="87" fillId="0" fontId="38" numFmtId="0" xfId="0" applyAlignment="1" applyBorder="1" applyFont="1">
      <alignment vertical="bottom"/>
    </xf>
    <xf borderId="0" fillId="2" fontId="38" numFmtId="0" xfId="0" applyAlignment="1" applyFont="1">
      <alignment horizontal="right" readingOrder="0" vertical="bottom"/>
    </xf>
    <xf borderId="88" fillId="0" fontId="38" numFmtId="0" xfId="0" applyBorder="1" applyFont="1"/>
    <xf borderId="87" fillId="0" fontId="38" numFmtId="0" xfId="0" applyBorder="1" applyFont="1"/>
    <xf borderId="89" fillId="0" fontId="38" numFmtId="0" xfId="0" applyBorder="1" applyFont="1"/>
    <xf borderId="90" fillId="0" fontId="38" numFmtId="0" xfId="0" applyBorder="1" applyFont="1"/>
    <xf borderId="90" fillId="0" fontId="38" numFmtId="0" xfId="0" applyAlignment="1" applyBorder="1" applyFont="1">
      <alignment horizontal="right" readingOrder="0"/>
    </xf>
    <xf borderId="91" fillId="0" fontId="38" numFmtId="0" xfId="0" applyBorder="1" applyFont="1"/>
    <xf borderId="0" fillId="0" fontId="83" numFmtId="0" xfId="0" applyFont="1"/>
    <xf borderId="58" fillId="0" fontId="25" numFmtId="0" xfId="0" applyAlignment="1" applyBorder="1" applyFont="1">
      <alignment horizontal="center" vertical="center"/>
    </xf>
    <xf borderId="58" fillId="0" fontId="25" numFmtId="0" xfId="0" applyAlignment="1" applyBorder="1" applyFont="1">
      <alignment horizontal="center" readingOrder="0" vertical="center"/>
    </xf>
    <xf borderId="0" fillId="0" fontId="29" numFmtId="0" xfId="0" applyAlignment="1" applyFont="1">
      <alignment readingOrder="0" shrinkToFit="0" vertical="bottom" wrapText="0"/>
    </xf>
    <xf borderId="0" fillId="0" fontId="83" numFmtId="0" xfId="0" applyAlignment="1" applyFont="1">
      <alignment readingOrder="0"/>
    </xf>
    <xf borderId="59" fillId="24" fontId="29" numFmtId="0" xfId="0" applyAlignment="1" applyBorder="1" applyFont="1">
      <alignment horizontal="left" shrinkToFit="0" wrapText="1"/>
    </xf>
    <xf borderId="59" fillId="24" fontId="29" numFmtId="0" xfId="0" applyAlignment="1" applyBorder="1" applyFont="1">
      <alignment horizontal="left" readingOrder="0" shrinkToFit="0" wrapText="1"/>
    </xf>
    <xf borderId="59" fillId="30" fontId="29" numFmtId="0" xfId="0" applyAlignment="1" applyBorder="1" applyFont="1">
      <alignment horizontal="left" shrinkToFit="0" wrapText="1"/>
    </xf>
    <xf borderId="59" fillId="41" fontId="29" numFmtId="0" xfId="0" applyAlignment="1" applyBorder="1" applyFont="1">
      <alignment horizontal="left" vertical="center"/>
    </xf>
    <xf borderId="59" fillId="44" fontId="29" numFmtId="0" xfId="0" applyAlignment="1" applyBorder="1" applyFont="1">
      <alignment horizontal="left" shrinkToFit="0" wrapText="1"/>
    </xf>
    <xf borderId="59" fillId="47" fontId="29" numFmtId="0" xfId="0" applyAlignment="1" applyBorder="1" applyFont="1">
      <alignment horizontal="left" vertical="center"/>
    </xf>
    <xf borderId="59" fillId="62" fontId="29" numFmtId="0" xfId="0" applyAlignment="1" applyBorder="1" applyFont="1">
      <alignment horizontal="left" shrinkToFit="0" vertical="center" wrapText="1"/>
    </xf>
    <xf borderId="59" fillId="51" fontId="29" numFmtId="0" xfId="0" applyAlignment="1" applyBorder="1" applyFont="1">
      <alignment horizontal="left" readingOrder="0" shrinkToFit="0" wrapText="1"/>
    </xf>
    <xf borderId="59" fillId="16" fontId="29" numFmtId="0" xfId="0" applyAlignment="1" applyBorder="1" applyFont="1">
      <alignment horizontal="left" vertical="center"/>
    </xf>
    <xf borderId="59" fillId="26" fontId="29" numFmtId="0" xfId="0" applyAlignment="1" applyBorder="1" applyFont="1">
      <alignment horizontal="left" shrinkToFit="0" wrapText="1"/>
    </xf>
    <xf borderId="59" fillId="36" fontId="29" numFmtId="0" xfId="0" applyAlignment="1" applyBorder="1" applyFont="1">
      <alignment horizontal="left" vertical="center"/>
    </xf>
    <xf borderId="59" fillId="44" fontId="29" numFmtId="0" xfId="0" applyAlignment="1" applyBorder="1" applyFont="1">
      <alignment horizontal="left" shrinkToFit="0" vertical="center" wrapText="1"/>
    </xf>
    <xf borderId="59" fillId="47" fontId="29" numFmtId="0" xfId="0" applyAlignment="1" applyBorder="1" applyFont="1">
      <alignment horizontal="left" shrinkToFit="0" wrapText="1"/>
    </xf>
    <xf borderId="59" fillId="24" fontId="29" numFmtId="0" xfId="0" applyAlignment="1" applyBorder="1" applyFont="1">
      <alignment horizontal="left" vertical="center"/>
    </xf>
    <xf borderId="59" fillId="41" fontId="29" numFmtId="0" xfId="0" applyAlignment="1" applyBorder="1" applyFont="1">
      <alignment horizontal="left" shrinkToFit="0" wrapText="1"/>
    </xf>
    <xf borderId="59" fillId="30" fontId="29" numFmtId="0" xfId="0" applyAlignment="1" applyBorder="1" applyFont="1">
      <alignment horizontal="left" readingOrder="0" shrinkToFit="0" wrapText="1"/>
    </xf>
    <xf borderId="59" fillId="30" fontId="29" numFmtId="0" xfId="0" applyAlignment="1" applyBorder="1" applyFont="1">
      <alignment horizontal="left"/>
    </xf>
    <xf borderId="59" fillId="36" fontId="29" numFmtId="0" xfId="0" applyAlignment="1" applyBorder="1" applyFont="1">
      <alignment horizontal="left" readingOrder="0" shrinkToFit="0" vertical="center" wrapText="1"/>
    </xf>
    <xf borderId="0" fillId="0" fontId="28" numFmtId="0" xfId="0" applyAlignment="1" applyFont="1">
      <alignment readingOrder="0" shrinkToFit="0" vertical="bottom" wrapText="0"/>
    </xf>
    <xf borderId="0" fillId="0" fontId="9" numFmtId="0" xfId="0" applyAlignment="1" applyFont="1">
      <alignment readingOrder="0"/>
    </xf>
    <xf borderId="59" fillId="16" fontId="29" numFmtId="0" xfId="0" applyAlignment="1" applyBorder="1" applyFont="1">
      <alignment horizontal="left" readingOrder="0" shrinkToFit="0" vertical="center" wrapText="1"/>
    </xf>
    <xf borderId="59" fillId="16" fontId="29" numFmtId="0" xfId="0" applyAlignment="1" applyBorder="1" applyFont="1">
      <alignment horizontal="left" readingOrder="0" vertical="center"/>
    </xf>
    <xf borderId="59" fillId="16" fontId="29" numFmtId="0" xfId="0" applyAlignment="1" applyBorder="1" applyFont="1">
      <alignment horizontal="left" readingOrder="0" vertical="center"/>
    </xf>
    <xf borderId="59" fillId="16" fontId="29" numFmtId="0" xfId="0" applyAlignment="1" applyBorder="1" applyFont="1">
      <alignment horizontal="left" readingOrder="0" shrinkToFit="0" vertical="center" wrapText="1"/>
    </xf>
    <xf borderId="59" fillId="41" fontId="29" numFmtId="0" xfId="0" applyAlignment="1" applyBorder="1" applyFont="1">
      <alignment horizontal="left" readingOrder="0" vertical="center"/>
    </xf>
    <xf borderId="0" fillId="0" fontId="83" numFmtId="0" xfId="0" applyAlignment="1" applyFont="1">
      <alignment horizontal="right" readingOrder="0"/>
    </xf>
    <xf borderId="0" fillId="0" fontId="29" numFmtId="0" xfId="0" applyAlignment="1" applyFont="1">
      <alignment horizontal="right" readingOrder="0" shrinkToFit="0" vertical="bottom" wrapText="0"/>
    </xf>
    <xf borderId="0" fillId="0" fontId="83" numFmtId="9" xfId="0" applyAlignment="1" applyFont="1" applyNumberFormat="1">
      <alignment readingOrder="0"/>
    </xf>
    <xf borderId="0" fillId="0" fontId="83" numFmtId="49" xfId="0" applyAlignment="1" applyFont="1" applyNumberFormat="1">
      <alignment readingOrder="0"/>
    </xf>
    <xf borderId="59" fillId="47" fontId="29" numFmtId="0" xfId="0" applyAlignment="1" applyBorder="1" applyFont="1">
      <alignment horizontal="left" readingOrder="0" vertical="center"/>
    </xf>
    <xf borderId="59" fillId="51" fontId="29" numFmtId="0" xfId="0" applyAlignment="1" applyBorder="1" applyFont="1">
      <alignment horizontal="left" shrinkToFit="0" wrapText="1"/>
    </xf>
    <xf borderId="59" fillId="44" fontId="29" numFmtId="0" xfId="0" applyAlignment="1" applyBorder="1" applyFont="1">
      <alignment horizontal="left" readingOrder="0" shrinkToFit="0" wrapText="1"/>
    </xf>
    <xf borderId="59" fillId="44" fontId="29" numFmtId="0" xfId="0" applyAlignment="1" applyBorder="1" applyFont="1">
      <alignment horizontal="left" readingOrder="0" shrinkToFit="0" wrapText="1"/>
    </xf>
    <xf borderId="59" fillId="44" fontId="29" numFmtId="0" xfId="0" applyAlignment="1" applyBorder="1" applyFont="1">
      <alignment horizontal="left" readingOrder="0" shrinkToFit="0" vertical="center" wrapText="1"/>
    </xf>
    <xf borderId="59" fillId="44" fontId="29" numFmtId="0" xfId="0" applyAlignment="1" applyBorder="1" applyFont="1">
      <alignment horizontal="left" readingOrder="0" shrinkToFit="0" vertical="center" wrapText="1"/>
    </xf>
    <xf borderId="0" fillId="0" fontId="83" numFmtId="0" xfId="0" applyAlignment="1" applyFont="1">
      <alignment horizontal="right" vertical="bottom"/>
    </xf>
    <xf borderId="0" fillId="0" fontId="83" numFmtId="9" xfId="0" applyAlignment="1" applyFont="1" applyNumberFormat="1">
      <alignment horizontal="right" vertical="bottom"/>
    </xf>
    <xf borderId="59" fillId="47" fontId="29" numFmtId="0" xfId="0" applyAlignment="1" applyBorder="1" applyFont="1">
      <alignment horizontal="left" readingOrder="0" shrinkToFit="0" wrapText="1"/>
    </xf>
    <xf borderId="59" fillId="47" fontId="29" numFmtId="0" xfId="0" applyAlignment="1" applyBorder="1" applyFont="1">
      <alignment horizontal="left" readingOrder="0" shrinkToFit="0" wrapText="1"/>
    </xf>
    <xf borderId="59" fillId="62" fontId="29" numFmtId="0" xfId="0" applyAlignment="1" applyBorder="1" applyFont="1">
      <alignment horizontal="left" readingOrder="0" shrinkToFit="0" vertical="center" wrapText="1"/>
    </xf>
    <xf borderId="59" fillId="62" fontId="29" numFmtId="0" xfId="0" applyAlignment="1" applyBorder="1" applyFont="1">
      <alignment horizontal="left" readingOrder="0" shrinkToFit="0" vertical="center" wrapText="1"/>
    </xf>
    <xf borderId="59" fillId="65" fontId="29" numFmtId="0" xfId="0" applyAlignment="1" applyBorder="1" applyFont="1">
      <alignment horizontal="left" readingOrder="0" shrinkToFit="0" vertical="center" wrapText="1"/>
    </xf>
    <xf borderId="59" fillId="65" fontId="29" numFmtId="0" xfId="0" applyAlignment="1" applyBorder="1" applyFont="1">
      <alignment horizontal="left" readingOrder="0" shrinkToFit="0" vertical="center" wrapText="1"/>
    </xf>
    <xf borderId="0" fillId="4" fontId="83" numFmtId="0" xfId="0" applyAlignment="1" applyFont="1">
      <alignment readingOrder="0"/>
    </xf>
    <xf borderId="59" fillId="56" fontId="29" numFmtId="0" xfId="0" applyAlignment="1" applyBorder="1" applyFont="1">
      <alignment horizontal="left" shrinkToFit="0" vertical="center" wrapText="1"/>
    </xf>
    <xf borderId="59" fillId="56" fontId="29" numFmtId="0" xfId="0" applyAlignment="1" applyBorder="1" applyFont="1">
      <alignment horizontal="left" vertical="center"/>
    </xf>
    <xf borderId="59" fillId="59" fontId="29" numFmtId="0" xfId="0" applyAlignment="1" applyBorder="1" applyFont="1">
      <alignment horizontal="left" readingOrder="0" shrinkToFit="0" vertical="center" wrapText="1"/>
    </xf>
    <xf borderId="59" fillId="59" fontId="29" numFmtId="0" xfId="0" applyAlignment="1" applyBorder="1" applyFont="1">
      <alignment horizontal="left" readingOrder="0" vertical="center"/>
    </xf>
    <xf borderId="0" fillId="0" fontId="83" numFmtId="0" xfId="0" applyAlignment="1" applyFont="1">
      <alignment horizontal="right" vertical="bottom"/>
    </xf>
    <xf borderId="59" fillId="0" fontId="29" numFmtId="0" xfId="0" applyAlignment="1" applyBorder="1" applyFont="1">
      <alignment horizontal="left" readingOrder="0" vertical="center"/>
    </xf>
    <xf borderId="59" fillId="4" fontId="29" numFmtId="0" xfId="0" applyAlignment="1" applyBorder="1" applyFont="1">
      <alignment horizontal="left" readingOrder="0" vertical="center"/>
    </xf>
    <xf borderId="59" fillId="0" fontId="83" numFmtId="0" xfId="0" applyAlignment="1" applyBorder="1" applyFont="1">
      <alignment readingOrder="0"/>
    </xf>
    <xf borderId="0" fillId="0" fontId="25" numFmtId="0" xfId="0" applyAlignment="1" applyFont="1">
      <alignment horizontal="left" readingOrder="0"/>
    </xf>
    <xf borderId="0" fillId="0" fontId="83" numFmtId="0" xfId="0" applyAlignment="1" applyFont="1">
      <alignment horizontal="left" readingOrder="0"/>
    </xf>
    <xf borderId="5" fillId="0" fontId="4" numFmtId="0" xfId="0" applyAlignment="1" applyBorder="1" applyFont="1">
      <alignment readingOrder="0" shrinkToFit="0" vertical="bottom" wrapText="0"/>
    </xf>
    <xf borderId="3" fillId="0" fontId="4" numFmtId="0" xfId="0" applyAlignment="1" applyBorder="1" applyFont="1">
      <alignment horizontal="center" readingOrder="0" shrinkToFit="0" vertical="bottom" wrapText="0"/>
    </xf>
    <xf borderId="0" fillId="0" fontId="83" numFmtId="1" xfId="0" applyFont="1" applyNumberFormat="1"/>
    <xf borderId="0" fillId="0" fontId="83" numFmtId="2" xfId="0" applyFont="1" applyNumberFormat="1"/>
    <xf borderId="19" fillId="0" fontId="4" numFmtId="0" xfId="0" applyAlignment="1" applyBorder="1" applyFont="1">
      <alignment readingOrder="0" shrinkToFit="0" vertical="bottom" wrapText="0"/>
    </xf>
    <xf borderId="20" fillId="0" fontId="4" numFmtId="0" xfId="0" applyAlignment="1" applyBorder="1" applyFont="1">
      <alignment readingOrder="0" shrinkToFit="0" vertical="bottom" wrapText="0"/>
    </xf>
    <xf borderId="0" fillId="0" fontId="3" numFmtId="1" xfId="0" applyAlignment="1" applyFont="1" applyNumberFormat="1">
      <alignment horizontal="center"/>
    </xf>
    <xf borderId="20" fillId="0" fontId="1" numFmtId="0" xfId="0" applyAlignment="1" applyBorder="1" applyFont="1">
      <alignment readingOrder="0" shrinkToFit="0" vertical="bottom" wrapText="0"/>
    </xf>
    <xf borderId="20" fillId="0" fontId="84" numFmtId="0" xfId="0" applyAlignment="1" applyBorder="1" applyFont="1">
      <alignment readingOrder="0"/>
    </xf>
    <xf borderId="27" fillId="0" fontId="3" numFmtId="0" xfId="0" applyAlignment="1" applyBorder="1" applyFont="1">
      <alignment readingOrder="0"/>
    </xf>
    <xf borderId="1" fillId="0" fontId="3" numFmtId="0" xfId="0" applyAlignment="1" applyBorder="1" applyFont="1">
      <alignment vertical="bottom"/>
    </xf>
    <xf borderId="2" fillId="0" fontId="1" numFmtId="0" xfId="0" applyAlignment="1" applyBorder="1" applyFont="1">
      <alignment horizontal="center" vertical="bottom"/>
    </xf>
    <xf borderId="2" fillId="0" fontId="3" numFmtId="0" xfId="0" applyAlignment="1" applyBorder="1" applyFont="1">
      <alignment vertical="bottom"/>
    </xf>
    <xf borderId="4" fillId="0" fontId="3" numFmtId="0" xfId="0" applyAlignment="1" applyBorder="1" applyFont="1">
      <alignment vertical="bottom"/>
    </xf>
    <xf borderId="0" fillId="0" fontId="9" numFmtId="0" xfId="0" applyAlignment="1" applyFont="1">
      <alignment horizontal="right" vertical="bottom"/>
    </xf>
    <xf borderId="0" fillId="0" fontId="9" numFmtId="0" xfId="0" applyAlignment="1" applyFont="1">
      <alignment vertical="bottom"/>
    </xf>
    <xf borderId="0" fillId="0" fontId="9" numFmtId="9" xfId="0" applyAlignment="1" applyFont="1" applyNumberFormat="1">
      <alignment horizontal="right" vertical="bottom"/>
    </xf>
    <xf borderId="0" fillId="0" fontId="7" numFmtId="0" xfId="0" applyAlignment="1" applyFont="1">
      <alignment horizontal="right" readingOrder="0"/>
    </xf>
    <xf borderId="0" fillId="0" fontId="1" numFmtId="0" xfId="0" applyAlignment="1" applyFont="1">
      <alignment horizontal="left" readingOrder="0" shrinkToFit="0" vertical="center" wrapText="1"/>
    </xf>
    <xf borderId="0" fillId="0" fontId="1" numFmtId="0" xfId="0" applyAlignment="1" applyFont="1">
      <alignment horizontal="left" shrinkToFit="0" vertical="center" wrapText="1"/>
    </xf>
    <xf borderId="0" fillId="0" fontId="1" numFmtId="0" xfId="0" applyAlignment="1" applyFont="1">
      <alignment horizontal="left" vertical="center"/>
    </xf>
    <xf borderId="6" fillId="0" fontId="3" numFmtId="0" xfId="0" applyAlignment="1" applyBorder="1" applyFont="1">
      <alignment readingOrder="0"/>
    </xf>
    <xf borderId="6" fillId="0" fontId="3" numFmtId="9" xfId="0" applyAlignment="1" applyBorder="1" applyFont="1" applyNumberFormat="1">
      <alignment readingOrder="0"/>
    </xf>
    <xf borderId="20" fillId="0" fontId="3" numFmtId="9" xfId="0" applyAlignment="1" applyBorder="1" applyFont="1" applyNumberFormat="1">
      <alignment readingOrder="0"/>
    </xf>
    <xf borderId="22" fillId="0" fontId="3" numFmtId="9" xfId="0" applyAlignment="1" applyBorder="1" applyFont="1" applyNumberFormat="1">
      <alignment readingOrder="0"/>
    </xf>
    <xf borderId="0" fillId="5" fontId="3" numFmtId="0" xfId="0" applyAlignment="1" applyFont="1">
      <alignment readingOrder="0"/>
    </xf>
    <xf borderId="0" fillId="5" fontId="3" numFmtId="9" xfId="0" applyAlignment="1" applyFont="1" applyNumberFormat="1">
      <alignment horizontal="center" readingOrder="0"/>
    </xf>
    <xf borderId="0" fillId="5" fontId="3" numFmtId="0" xfId="0" applyAlignment="1" applyFont="1">
      <alignment horizontal="center"/>
    </xf>
    <xf borderId="0" fillId="0" fontId="3" numFmtId="9" xfId="0" applyFont="1" applyNumberFormat="1"/>
    <xf borderId="0" fillId="3" fontId="3" numFmtId="0" xfId="0" applyAlignment="1" applyFont="1">
      <alignment readingOrder="0"/>
    </xf>
    <xf borderId="0" fillId="3" fontId="3" numFmtId="9" xfId="0" applyAlignment="1" applyFont="1" applyNumberFormat="1">
      <alignment horizontal="center" readingOrder="0"/>
    </xf>
    <xf borderId="0" fillId="3" fontId="3" numFmtId="0" xfId="0" applyAlignment="1" applyFont="1">
      <alignment horizontal="center"/>
    </xf>
    <xf borderId="0" fillId="6" fontId="3" numFmtId="0" xfId="0" applyAlignment="1" applyFont="1">
      <alignment readingOrder="0"/>
    </xf>
    <xf borderId="0" fillId="6" fontId="3" numFmtId="9" xfId="0" applyAlignment="1" applyFont="1" applyNumberFormat="1">
      <alignment horizontal="center" readingOrder="0"/>
    </xf>
    <xf borderId="0" fillId="6" fontId="3" numFmtId="0" xfId="0" applyAlignment="1" applyFont="1">
      <alignment horizontal="center"/>
    </xf>
    <xf borderId="0" fillId="9" fontId="3" numFmtId="0" xfId="0" applyAlignment="1" applyFont="1">
      <alignment readingOrder="0"/>
    </xf>
    <xf borderId="0" fillId="9" fontId="3" numFmtId="9" xfId="0" applyAlignment="1" applyFont="1" applyNumberFormat="1">
      <alignment horizontal="center" readingOrder="0"/>
    </xf>
    <xf borderId="0" fillId="9" fontId="3" numFmtId="0" xfId="0" applyAlignment="1" applyFont="1">
      <alignment horizontal="center"/>
    </xf>
    <xf borderId="0" fillId="15" fontId="3" numFmtId="0" xfId="0" applyAlignment="1" applyFont="1">
      <alignment readingOrder="0"/>
    </xf>
    <xf borderId="0" fillId="15" fontId="3" numFmtId="9" xfId="0" applyAlignment="1" applyFont="1" applyNumberFormat="1">
      <alignment horizontal="center" readingOrder="0"/>
    </xf>
    <xf borderId="0" fillId="15" fontId="3" numFmtId="0" xfId="0" applyAlignment="1" applyFont="1">
      <alignment horizontal="center"/>
    </xf>
    <xf borderId="0" fillId="0" fontId="6" numFmtId="9" xfId="0" applyAlignment="1" applyFont="1" applyNumberFormat="1">
      <alignment horizontal="center" readingOrder="0"/>
    </xf>
    <xf borderId="59" fillId="0" fontId="22" numFmtId="0" xfId="0" applyAlignment="1" applyBorder="1" applyFont="1">
      <alignment horizontal="center" readingOrder="0"/>
    </xf>
    <xf borderId="59" fillId="0" fontId="6" numFmtId="0" xfId="0" applyAlignment="1" applyBorder="1" applyFont="1">
      <alignment horizontal="center" readingOrder="0"/>
    </xf>
    <xf borderId="59" fillId="0" fontId="6" numFmtId="0" xfId="0" applyAlignment="1" applyBorder="1" applyFont="1">
      <alignment horizontal="center" readingOrder="0" vertical="top"/>
    </xf>
    <xf borderId="3" fillId="0" fontId="38" numFmtId="0" xfId="0" applyAlignment="1" applyBorder="1" applyFont="1">
      <alignment horizontal="right" vertical="bottom"/>
    </xf>
    <xf borderId="0" fillId="0" fontId="38" numFmtId="0" xfId="0" applyAlignment="1" applyFont="1">
      <alignment horizontal="right" vertical="bottom"/>
    </xf>
    <xf borderId="0" fillId="0" fontId="57" numFmtId="9" xfId="0" applyFont="1" applyNumberFormat="1"/>
    <xf borderId="0" fillId="0" fontId="57" numFmtId="10" xfId="0" applyFont="1" applyNumberFormat="1"/>
    <xf borderId="0" fillId="0" fontId="57" numFmtId="169" xfId="0" applyFont="1" applyNumberFormat="1"/>
    <xf borderId="0" fillId="0" fontId="57" numFmtId="165" xfId="0" applyFont="1" applyNumberFormat="1"/>
    <xf borderId="0" fillId="0" fontId="57" numFmtId="0" xfId="0" applyAlignment="1" applyFont="1">
      <alignment horizontal="center"/>
    </xf>
    <xf borderId="77" fillId="35" fontId="57" numFmtId="0" xfId="0" applyBorder="1" applyFont="1"/>
    <xf borderId="77" fillId="99" fontId="57" numFmtId="0" xfId="0" applyBorder="1" applyFill="1" applyFont="1"/>
  </cellXfs>
  <cellStyles count="1">
    <cellStyle xfId="0" name="Normal" builtinId="0"/>
  </cellStyles>
  <dxfs count="2">
    <dxf>
      <font/>
      <fill>
        <patternFill patternType="solid">
          <fgColor rgb="FFFFF2CC"/>
          <bgColor rgb="FFFFF2CC"/>
        </patternFill>
      </fill>
      <border/>
    </dxf>
    <dxf>
      <font/>
      <fill>
        <patternFill patternType="solid">
          <fgColor rgb="FFFF0000"/>
          <bgColor rgb="FFFF0000"/>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bar"/>
        <c:ser>
          <c:idx val="0"/>
          <c:order val="0"/>
          <c:spPr>
            <a:solidFill>
              <a:srgbClr val="F1C232"/>
            </a:solidFill>
            <a:ln cmpd="sng">
              <a:solidFill>
                <a:srgbClr val="000000"/>
              </a:solidFill>
            </a:ln>
          </c:spPr>
          <c:dPt>
            <c:idx val="0"/>
            <c:spPr>
              <a:solidFill>
                <a:srgbClr val="980000"/>
              </a:solidFill>
              <a:ln cmpd="sng">
                <a:solidFill>
                  <a:srgbClr val="000000"/>
                </a:solidFill>
              </a:ln>
            </c:spPr>
          </c:dPt>
          <c:dPt>
            <c:idx val="1"/>
            <c:spPr>
              <a:solidFill>
                <a:srgbClr val="999999"/>
              </a:solidFill>
              <a:ln cmpd="sng">
                <a:solidFill>
                  <a:srgbClr val="000000"/>
                </a:solidFill>
              </a:ln>
            </c:spPr>
          </c:dPt>
          <c:dPt>
            <c:idx val="2"/>
            <c:spPr>
              <a:solidFill>
                <a:srgbClr val="CCCCCC"/>
              </a:solidFill>
              <a:ln cmpd="sng">
                <a:solidFill>
                  <a:srgbClr val="000000"/>
                </a:solidFill>
              </a:ln>
            </c:spPr>
          </c:dPt>
          <c:dLbls>
            <c:numFmt formatCode="General" sourceLinked="1"/>
            <c:txPr>
              <a:bodyPr/>
              <a:lstStyle/>
              <a:p>
                <a:pPr lvl="0">
                  <a:defRPr/>
                </a:pPr>
              </a:p>
            </c:txPr>
            <c:showLegendKey val="0"/>
            <c:showVal val="1"/>
            <c:showCatName val="0"/>
            <c:showSerName val="0"/>
            <c:showPercent val="0"/>
            <c:showBubbleSize val="0"/>
          </c:dLbls>
          <c:cat>
            <c:strRef>
              <c:f>Learn!$D$12:$D$14</c:f>
            </c:strRef>
          </c:cat>
          <c:val>
            <c:numRef>
              <c:f>Learn!$E$12:$E$14</c:f>
              <c:numCache/>
            </c:numRef>
          </c:val>
        </c:ser>
        <c:ser>
          <c:idx val="1"/>
          <c:order val="1"/>
          <c:cat>
            <c:strRef>
              <c:f>Learn!$D$12:$D$14</c:f>
            </c:strRef>
          </c:cat>
          <c:val>
            <c:numRef>
              <c:f>Learn!$F$12:$F$14</c:f>
              <c:numCache/>
            </c:numRef>
          </c:val>
        </c:ser>
        <c:axId val="606920482"/>
        <c:axId val="1680298416"/>
      </c:barChart>
      <c:catAx>
        <c:axId val="606920482"/>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a:solidFill>
                  <a:srgbClr val="000000"/>
                </a:solidFill>
                <a:latin typeface="+mn-lt"/>
              </a:defRPr>
            </a:pPr>
          </a:p>
        </c:txPr>
        <c:crossAx val="1680298416"/>
      </c:catAx>
      <c:valAx>
        <c:axId val="1680298416"/>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p>
        </c:txPr>
        <c:crossAx val="606920482"/>
        <c:crosses val="max"/>
      </c:valAx>
    </c:plotArea>
    <c:legend>
      <c:legendPos val="r"/>
      <c:overlay val="0"/>
      <c:txPr>
        <a:bodyPr/>
        <a:lstStyle/>
        <a:p>
          <a:pPr lvl="0">
            <a:defRPr b="0">
              <a:solidFill>
                <a:srgbClr val="1A1A1A"/>
              </a:solidFill>
              <a:latin typeface="+mn-lt"/>
            </a:defRPr>
          </a:pPr>
        </a:p>
      </c:txPr>
    </c:legend>
    <c:plotVisOnly val="1"/>
  </c:chart>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600075</xdr:colOff>
      <xdr:row>2</xdr:row>
      <xdr:rowOff>66675</xdr:rowOff>
    </xdr:from>
    <xdr:ext cx="2162175" cy="50482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676275</xdr:colOff>
      <xdr:row>112</xdr:row>
      <xdr:rowOff>123825</xdr:rowOff>
    </xdr:from>
    <xdr:ext cx="7724775" cy="9753600"/>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180975</xdr:colOff>
      <xdr:row>14</xdr:row>
      <xdr:rowOff>104775</xdr:rowOff>
    </xdr:from>
    <xdr:ext cx="8153400" cy="1266825"/>
    <xdr:graphicFrame>
      <xdr:nvGraphicFramePr>
        <xdr:cNvPr id="1" name="Chart 1"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0.xml"/><Relationship Id="rId3"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11.xml"/><Relationship Id="rId3"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2.xml"/><Relationship Id="rId3"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13.xml"/><Relationship Id="rId3"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1" Type="http://schemas.openxmlformats.org/officeDocument/2006/relationships/comments" Target="../comments11.xml"/><Relationship Id="rId2" Type="http://schemas.openxmlformats.org/officeDocument/2006/relationships/drawing" Target="../drawings/drawing14.xml"/><Relationship Id="rId3" Type="http://schemas.openxmlformats.org/officeDocument/2006/relationships/vmlDrawing" Target="../drawings/vmlDrawing11.vml"/></Relationships>
</file>

<file path=xl/worksheets/_rels/sheet15.xml.rels><?xml version="1.0" encoding="UTF-8" standalone="yes"?><Relationships xmlns="http://schemas.openxmlformats.org/package/2006/relationships"><Relationship Id="rId1" Type="http://schemas.openxmlformats.org/officeDocument/2006/relationships/comments" Target="../comments12.xml"/><Relationship Id="rId2" Type="http://schemas.openxmlformats.org/officeDocument/2006/relationships/drawing" Target="../drawings/drawing15.xml"/><Relationship Id="rId3"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1" Type="http://schemas.openxmlformats.org/officeDocument/2006/relationships/comments" Target="../comments13.xml"/><Relationship Id="rId2" Type="http://schemas.openxmlformats.org/officeDocument/2006/relationships/drawing" Target="../drawings/drawing16.xml"/><Relationship Id="rId3" Type="http://schemas.openxmlformats.org/officeDocument/2006/relationships/vmlDrawing" Target="../drawings/vmlDrawing13.vml"/></Relationships>
</file>

<file path=xl/worksheets/_rels/sheet17.xml.rels><?xml version="1.0" encoding="UTF-8" standalone="yes"?><Relationships xmlns="http://schemas.openxmlformats.org/package/2006/relationships"><Relationship Id="rId1" Type="http://schemas.openxmlformats.org/officeDocument/2006/relationships/comments" Target="../comments14.xml"/><Relationship Id="rId2" Type="http://schemas.openxmlformats.org/officeDocument/2006/relationships/drawing" Target="../drawings/drawing17.xml"/><Relationship Id="rId3" Type="http://schemas.openxmlformats.org/officeDocument/2006/relationships/vmlDrawing" Target="../drawings/vmlDrawing14.vml"/></Relationships>
</file>

<file path=xl/worksheets/_rels/sheet18.xml.rels><?xml version="1.0" encoding="UTF-8" standalone="yes"?><Relationships xmlns="http://schemas.openxmlformats.org/package/2006/relationships"><Relationship Id="rId1" Type="http://schemas.openxmlformats.org/officeDocument/2006/relationships/comments" Target="../comments15.xml"/><Relationship Id="rId2" Type="http://schemas.openxmlformats.org/officeDocument/2006/relationships/hyperlink" Target="https://en.wikipedia.org/wiki/Parchment" TargetMode="External"/><Relationship Id="rId3" Type="http://schemas.openxmlformats.org/officeDocument/2006/relationships/drawing" Target="../drawings/drawing18.xml"/><Relationship Id="rId4" Type="http://schemas.openxmlformats.org/officeDocument/2006/relationships/vmlDrawing" Target="../drawings/vmlDrawing15.vml"/></Relationships>
</file>

<file path=xl/worksheets/_rels/sheet19.xml.rels><?xml version="1.0" encoding="UTF-8" standalone="yes"?><Relationships xmlns="http://schemas.openxmlformats.org/package/2006/relationships"><Relationship Id="rId1" Type="http://schemas.openxmlformats.org/officeDocument/2006/relationships/comments" Target="../comments16.xml"/><Relationship Id="rId2" Type="http://schemas.openxmlformats.org/officeDocument/2006/relationships/drawing" Target="../drawings/drawing19.xml"/><Relationship Id="rId3" Type="http://schemas.openxmlformats.org/officeDocument/2006/relationships/vmlDrawing" Target="../drawings/vmlDrawing16.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comments" Target="../comments17.xml"/><Relationship Id="rId2" Type="http://schemas.openxmlformats.org/officeDocument/2006/relationships/drawing" Target="../drawings/drawing20.xml"/><Relationship Id="rId3" Type="http://schemas.openxmlformats.org/officeDocument/2006/relationships/vmlDrawing" Target="../drawings/vmlDrawing17.vml"/></Relationships>
</file>

<file path=xl/worksheets/_rels/sheet21.xml.rels><?xml version="1.0" encoding="UTF-8" standalone="yes"?><Relationships xmlns="http://schemas.openxmlformats.org/package/2006/relationships"><Relationship Id="rId1" Type="http://schemas.openxmlformats.org/officeDocument/2006/relationships/comments" Target="../comments18.xml"/><Relationship Id="rId2" Type="http://schemas.openxmlformats.org/officeDocument/2006/relationships/drawing" Target="../drawings/drawing21.xml"/><Relationship Id="rId3" Type="http://schemas.openxmlformats.org/officeDocument/2006/relationships/vmlDrawing" Target="../drawings/vmlDrawing18.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comments" Target="../comments19.xml"/><Relationship Id="rId2" Type="http://schemas.openxmlformats.org/officeDocument/2006/relationships/drawing" Target="../drawings/drawing23.xml"/><Relationship Id="rId3" Type="http://schemas.openxmlformats.org/officeDocument/2006/relationships/vmlDrawing" Target="../drawings/vmlDrawing19.vml"/></Relationships>
</file>

<file path=xl/worksheets/_rels/sheet24.xml.rels><?xml version="1.0" encoding="UTF-8" standalone="yes"?><Relationships xmlns="http://schemas.openxmlformats.org/package/2006/relationships"><Relationship Id="rId1" Type="http://schemas.openxmlformats.org/officeDocument/2006/relationships/comments" Target="../comments20.xml"/><Relationship Id="rId2" Type="http://schemas.openxmlformats.org/officeDocument/2006/relationships/drawing" Target="../drawings/drawing24.xml"/><Relationship Id="rId3" Type="http://schemas.openxmlformats.org/officeDocument/2006/relationships/vmlDrawing" Target="../drawings/vmlDrawing20.v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hyperlink" Target="https://en.wikipedia.org/wiki/Gunpowder" TargetMode="External"/><Relationship Id="rId3" Type="http://schemas.openxmlformats.org/officeDocument/2006/relationships/drawing" Target="../drawings/drawing6.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7.xml"/><Relationship Id="rId3"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8.xml"/><Relationship Id="rId3"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hyperlink" Target="https://forum.driveonwood.com/t/charcoal-production-rough-rules-of-thumb/675" TargetMode="External"/><Relationship Id="rId3" Type="http://schemas.openxmlformats.org/officeDocument/2006/relationships/drawing" Target="../drawings/drawing9.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AA84F"/>
    <outlinePr summaryBelow="0" summaryRight="0"/>
  </sheetPr>
  <sheetViews>
    <sheetView showGridLines="0" workbookViewId="0"/>
  </sheetViews>
  <sheetFormatPr customHeight="1" defaultColWidth="12.63" defaultRowHeight="15.75"/>
  <cols>
    <col customWidth="1" min="1" max="1" width="2.0"/>
    <col customWidth="1" min="2" max="2" width="8.0"/>
    <col customWidth="1" min="3" max="3" width="25.88"/>
    <col customWidth="1" min="4" max="4" width="15.25"/>
    <col customWidth="1" min="5" max="5" width="2.75"/>
    <col customWidth="1" min="6" max="10" width="2.0"/>
    <col customWidth="1" min="11" max="11" width="18.5"/>
    <col customWidth="1" min="12" max="12" width="15.13"/>
    <col customWidth="1" min="13" max="13" width="7.13"/>
    <col customWidth="1" min="14" max="14" width="13.5"/>
    <col customWidth="1" min="15" max="15" width="12.63"/>
    <col customWidth="1" min="16" max="16" width="10.13"/>
    <col customWidth="1" min="17" max="17" width="6.13"/>
    <col customWidth="1" min="18" max="18" width="4.13"/>
    <col customWidth="1" min="19" max="19" width="9.25"/>
    <col customWidth="1" min="20" max="20" width="2.63"/>
    <col customWidth="1" min="21" max="26" width="3.88"/>
    <col customWidth="1" min="27" max="27" width="5.25"/>
    <col customWidth="1" min="28" max="28" width="3.38"/>
    <col customWidth="1" min="29" max="29" width="9.5"/>
    <col customWidth="1" min="30" max="30" width="14.0"/>
    <col customWidth="1" min="31" max="31" width="14.5"/>
    <col customWidth="1" min="32" max="32" width="9.5"/>
    <col customWidth="1" min="33" max="33" width="11.5"/>
    <col customWidth="1" min="34" max="34" width="9.38"/>
    <col customWidth="1" min="35" max="35" width="11.38"/>
    <col customWidth="1" min="36" max="36" width="15.25"/>
    <col customWidth="1" min="37" max="37" width="8.38"/>
    <col customWidth="1" min="38" max="38" width="12.38"/>
    <col customWidth="1" min="39" max="39" width="10.75"/>
    <col customWidth="1" min="40" max="40" width="7.25"/>
    <col customWidth="1" min="41" max="41" width="10.25"/>
    <col customWidth="1" min="42" max="42" width="8.63"/>
    <col customWidth="1" min="43" max="43" width="6.88"/>
    <col customWidth="1" min="44" max="44" width="8.0"/>
    <col customWidth="1" min="45" max="45" width="4.63"/>
    <col customWidth="1" min="47" max="47" width="5.75"/>
    <col customWidth="1" min="48" max="49" width="11.5"/>
    <col customWidth="1" min="50" max="50" width="5.5"/>
    <col customWidth="1" min="51" max="51" width="7.25"/>
    <col customWidth="1" min="52" max="52" width="6.75"/>
    <col customWidth="1" min="53" max="53" width="7.25"/>
    <col customWidth="1" min="54" max="54" width="6.75"/>
    <col customWidth="1" min="55" max="55" width="5.5"/>
    <col customWidth="1" min="56" max="56" width="7.25"/>
    <col customWidth="1" min="57" max="57" width="6.75"/>
    <col customWidth="1" min="58" max="58" width="6.13"/>
    <col customWidth="1" min="59" max="59" width="6.75"/>
    <col customWidth="1" min="60" max="60" width="9.0"/>
  </cols>
  <sheetData>
    <row r="1" ht="11.25" customHeight="1">
      <c r="A1" s="1"/>
      <c r="B1" s="1"/>
      <c r="C1" s="1"/>
      <c r="D1" s="1"/>
      <c r="E1" s="2"/>
      <c r="F1" s="3"/>
      <c r="G1" s="4"/>
      <c r="H1" s="4"/>
      <c r="I1" s="5"/>
      <c r="J1" s="6" t="s">
        <v>0</v>
      </c>
      <c r="K1" s="7"/>
      <c r="L1" s="8"/>
      <c r="M1" s="9" t="s">
        <v>1</v>
      </c>
      <c r="N1" s="10" t="s">
        <v>2</v>
      </c>
      <c r="O1" s="11" t="s">
        <v>3</v>
      </c>
      <c r="P1" s="6" t="s">
        <v>4</v>
      </c>
      <c r="Q1" s="12"/>
      <c r="R1" s="12"/>
      <c r="S1" s="7"/>
      <c r="T1" s="7"/>
      <c r="U1" s="1"/>
      <c r="V1" s="1"/>
      <c r="W1" s="1"/>
      <c r="X1" s="1"/>
      <c r="Y1" s="6" t="s">
        <v>5</v>
      </c>
      <c r="Z1" s="13" t="s">
        <v>6</v>
      </c>
      <c r="AA1" s="14"/>
      <c r="AB1" s="14"/>
      <c r="AC1" s="14"/>
      <c r="AD1" s="14"/>
      <c r="AE1" s="1"/>
      <c r="AF1" s="1"/>
      <c r="AG1" s="1"/>
      <c r="AH1" s="14"/>
      <c r="AI1" s="14"/>
      <c r="AJ1" s="14"/>
      <c r="AK1" s="14"/>
      <c r="AL1" s="14"/>
      <c r="AM1" s="13" t="s">
        <v>7</v>
      </c>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row>
    <row r="2" ht="11.25" customHeight="1">
      <c r="A2" s="1"/>
      <c r="B2" s="6" t="s">
        <v>8</v>
      </c>
      <c r="C2" s="1"/>
      <c r="D2" s="1"/>
      <c r="E2" s="2" t="s">
        <v>9</v>
      </c>
      <c r="F2" s="3" t="s">
        <v>10</v>
      </c>
      <c r="G2" s="4" t="s">
        <v>11</v>
      </c>
      <c r="H2" s="4" t="s">
        <v>12</v>
      </c>
      <c r="I2" s="5" t="s">
        <v>13</v>
      </c>
      <c r="J2" s="6" t="s">
        <v>14</v>
      </c>
      <c r="K2" s="14"/>
      <c r="L2" s="8" t="s">
        <v>15</v>
      </c>
      <c r="M2" s="15"/>
      <c r="N2" s="15"/>
      <c r="O2" s="15"/>
      <c r="T2" s="7"/>
      <c r="U2" s="16" t="s">
        <v>16</v>
      </c>
      <c r="V2" s="17"/>
      <c r="W2" s="17"/>
      <c r="X2" s="18"/>
      <c r="Y2" s="19" t="str">
        <f>IFERROR(VLOOKUP(L41,Lists!B110:H121,6,FALSE))</f>
        <v/>
      </c>
      <c r="Z2" s="20" t="s">
        <v>17</v>
      </c>
      <c r="AA2" s="14"/>
      <c r="AB2" s="14"/>
      <c r="AC2" s="21" t="s">
        <v>18</v>
      </c>
      <c r="AI2" s="14"/>
      <c r="AJ2" s="14"/>
      <c r="AK2" s="14"/>
      <c r="AL2" s="14"/>
      <c r="AM2" s="14"/>
      <c r="AN2" s="14"/>
      <c r="AO2" s="14"/>
      <c r="AP2" s="14"/>
      <c r="AQ2" s="14"/>
      <c r="AR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row>
    <row r="3" ht="11.25" customHeight="1">
      <c r="A3" s="1"/>
      <c r="B3" s="22"/>
      <c r="J3" s="13" t="s">
        <v>19</v>
      </c>
      <c r="K3" s="23"/>
      <c r="L3" s="24" t="s">
        <v>20</v>
      </c>
      <c r="M3" s="25" t="s">
        <v>21</v>
      </c>
      <c r="N3" s="26">
        <f>VLOOKUP(M3,Lists!K124:M129,2,FALSE)</f>
        <v>0</v>
      </c>
      <c r="O3" s="27">
        <f>VLOOKUP(M3,Lists!K124:M129,3,FALSE)</f>
        <v>0</v>
      </c>
      <c r="P3" s="26">
        <f>VLOOKUP(M3,Lists!K124:N129,4,FALSE)</f>
        <v>0</v>
      </c>
      <c r="T3" s="28"/>
      <c r="U3" s="16" t="str">
        <f>IF(Y2="Mobile","No penalties to Agility dodge","50% penalty to Agility dodge")</f>
        <v>50% penalty to Agility dodge</v>
      </c>
      <c r="V3" s="17"/>
      <c r="W3" s="17"/>
      <c r="X3" s="17"/>
      <c r="Y3" s="17"/>
      <c r="Z3" s="29"/>
      <c r="AA3" s="14"/>
      <c r="AB3" s="14"/>
      <c r="AC3" s="30" t="s">
        <v>22</v>
      </c>
      <c r="AD3" s="12" t="s">
        <v>23</v>
      </c>
      <c r="AE3" s="12" t="s">
        <v>24</v>
      </c>
      <c r="AF3" s="12" t="s">
        <v>25</v>
      </c>
      <c r="AI3" s="12" t="s">
        <v>26</v>
      </c>
      <c r="AJ3" s="31" t="s">
        <v>27</v>
      </c>
      <c r="AK3" s="14"/>
      <c r="AL3" s="14"/>
      <c r="AM3" s="14"/>
      <c r="AN3" s="14"/>
      <c r="AO3" s="14"/>
      <c r="AP3" s="14"/>
      <c r="AQ3" s="14"/>
      <c r="AR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row>
    <row r="4" ht="11.25" customHeight="1">
      <c r="A4" s="1"/>
      <c r="B4" s="13" t="s">
        <v>28</v>
      </c>
      <c r="C4" s="32" t="s">
        <v>29</v>
      </c>
      <c r="J4" s="13" t="s">
        <v>30</v>
      </c>
      <c r="L4" s="13" t="s">
        <v>31</v>
      </c>
      <c r="T4" s="28"/>
      <c r="AA4" s="14"/>
      <c r="AB4" s="14"/>
      <c r="AC4" s="24" t="b">
        <v>0</v>
      </c>
      <c r="AD4" s="6" t="s">
        <v>32</v>
      </c>
      <c r="AE4" s="6" t="str">
        <f>VLOOKUP(AD4,Feats!$C$3:$D$117,2,FALSE)</f>
        <v>_</v>
      </c>
      <c r="AF4" s="1" t="str">
        <f>VLOOKUP(AD4,Feats!$C$3:$E$117,3,FALSE)</f>
        <v>_</v>
      </c>
      <c r="AI4" s="1" t="str">
        <f>VLOOKUP(AD4,Feats!$C$3:$F$117,4,FALSE)</f>
        <v>_</v>
      </c>
      <c r="AJ4" s="13" t="str">
        <f>VLOOKUP(AD4,Feats!$C$3:$G$117,5,FALSE)</f>
        <v>_</v>
      </c>
      <c r="AK4" s="14"/>
      <c r="AL4" s="14"/>
      <c r="AM4" s="14"/>
      <c r="AN4" s="14"/>
      <c r="AO4" s="14"/>
      <c r="AP4" s="14"/>
      <c r="AQ4" s="14"/>
      <c r="AR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row>
    <row r="5" ht="11.25" customHeight="1">
      <c r="A5" s="1"/>
      <c r="B5" s="33">
        <v>43931.0</v>
      </c>
      <c r="J5" s="6" t="s">
        <v>33</v>
      </c>
      <c r="K5" s="23"/>
      <c r="L5" s="34">
        <v>1.0</v>
      </c>
      <c r="T5" s="28"/>
      <c r="W5" s="35" t="s">
        <v>34</v>
      </c>
      <c r="AA5" s="14"/>
      <c r="AB5" s="14"/>
      <c r="AC5" s="24" t="b">
        <v>0</v>
      </c>
      <c r="AD5" s="6" t="s">
        <v>32</v>
      </c>
      <c r="AE5" s="6" t="str">
        <f>VLOOKUP(AD5,Feats!$C$3:$D$117,2,FALSE)</f>
        <v>_</v>
      </c>
      <c r="AF5" s="1" t="str">
        <f>VLOOKUP(AD5,Feats!$C$3:$E$117,3,FALSE)</f>
        <v>_</v>
      </c>
      <c r="AI5" s="1" t="str">
        <f>VLOOKUP(AD5,Feats!$C$3:$F$117,4,FALSE)</f>
        <v>_</v>
      </c>
      <c r="AJ5" s="13" t="str">
        <f>VLOOKUP(AD5,Feats!$C$3:$G$117,5,FALSE)</f>
        <v>_</v>
      </c>
      <c r="AK5" s="13"/>
      <c r="AL5" s="14"/>
      <c r="AM5" s="14"/>
      <c r="AN5" s="14"/>
      <c r="AO5" s="14"/>
      <c r="AP5" s="14"/>
      <c r="AQ5" s="14"/>
      <c r="AR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row>
    <row r="6" ht="11.25" customHeight="1">
      <c r="A6" s="1"/>
      <c r="B6" s="36">
        <v>0.5833333333333334</v>
      </c>
      <c r="J6" s="13" t="s">
        <v>35</v>
      </c>
      <c r="K6" s="14"/>
      <c r="L6" s="34">
        <v>0.0</v>
      </c>
      <c r="M6" s="37" t="s">
        <v>36</v>
      </c>
      <c r="N6" s="38" t="s">
        <v>37</v>
      </c>
      <c r="O6" s="39" t="s">
        <v>33</v>
      </c>
      <c r="P6" s="40" t="s">
        <v>38</v>
      </c>
      <c r="Q6" s="40" t="s">
        <v>39</v>
      </c>
      <c r="R6" s="40" t="s">
        <v>40</v>
      </c>
      <c r="S6" s="41" t="s">
        <v>13</v>
      </c>
      <c r="T6" s="28"/>
      <c r="U6" s="42"/>
      <c r="V6" s="1"/>
      <c r="W6" s="43">
        <f>IF(D38=TRUE,N117,N127)</f>
        <v>0</v>
      </c>
      <c r="X6" s="44">
        <f>IF(D38=TRUE,Z117+AC117,Z127+AC127)</f>
        <v>4</v>
      </c>
      <c r="Y6" s="42"/>
      <c r="Z6" s="42"/>
      <c r="AA6" s="14"/>
      <c r="AB6" s="14"/>
      <c r="AC6" s="24" t="b">
        <v>0</v>
      </c>
      <c r="AD6" s="6" t="s">
        <v>32</v>
      </c>
      <c r="AE6" s="6" t="str">
        <f>VLOOKUP(AD6,Feats!$C$3:$D$117,2,FALSE)</f>
        <v>_</v>
      </c>
      <c r="AF6" s="1" t="str">
        <f>VLOOKUP(AD6,Feats!$C$3:$E$117,3,FALSE)</f>
        <v>_</v>
      </c>
      <c r="AI6" s="1" t="str">
        <f>VLOOKUP(AD6,Feats!$C$3:$F$117,4,FALSE)</f>
        <v>_</v>
      </c>
      <c r="AJ6" s="13" t="str">
        <f>VLOOKUP(AD6,Feats!$C$3:$G$117,5,FALSE)</f>
        <v>_</v>
      </c>
      <c r="AK6" s="14"/>
      <c r="AL6" s="14"/>
      <c r="AM6" s="14"/>
      <c r="AN6" s="14"/>
      <c r="AO6" s="14"/>
      <c r="AP6" s="14"/>
      <c r="AQ6" s="14"/>
      <c r="AR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row>
    <row r="7" ht="11.25" customHeight="1">
      <c r="A7" s="1"/>
      <c r="B7" s="13" t="s">
        <v>41</v>
      </c>
      <c r="J7" s="13" t="s">
        <v>42</v>
      </c>
      <c r="K7" s="14"/>
      <c r="L7" s="34">
        <f>L6-L8+IF(L3="Beast",L5*5)</f>
        <v>5</v>
      </c>
      <c r="M7" s="13" t="b">
        <v>0</v>
      </c>
      <c r="N7" s="45" t="str">
        <f>'Professions and Combat Skills'!E6</f>
        <v>Alchemist</v>
      </c>
      <c r="O7" s="46">
        <v>0.0</v>
      </c>
      <c r="P7" s="46">
        <f>ROUNDDOWN(VLOOKUP(VLOOKUP(N7,'Professions and Combat Skills'!$E$6:$I$36,2,FALSE),$C$10:$I$20,7,FALSE)/4,0)</f>
        <v>0</v>
      </c>
      <c r="Q7" s="46">
        <f>ROUNDDOWN(VLOOKUP(VLOOKUP(N7,'Professions and Combat Skills'!$E$6:$I$36,3,FALSE),$C$10:$I$20,7,FALSE)/6,0)</f>
        <v>0</v>
      </c>
      <c r="R7" s="46">
        <v>0.0</v>
      </c>
      <c r="S7" s="47">
        <f>IF(O7=0,O7+P7+Q7+R7+VLOOKUP(N7,'Professions and Combat Skills'!$E$6:$K$36,7,FALSE),O7+P7+Q7+R7)</f>
        <v>-4</v>
      </c>
      <c r="T7" s="28"/>
      <c r="U7" s="42"/>
      <c r="V7" s="1"/>
      <c r="W7" s="48">
        <f>IF(D38=TRUE,O117,O127)</f>
        <v>0</v>
      </c>
      <c r="X7" s="49"/>
      <c r="Y7" s="42"/>
      <c r="Z7" s="42"/>
      <c r="AA7" s="14"/>
      <c r="AB7" s="14"/>
      <c r="AC7" s="24" t="b">
        <v>0</v>
      </c>
      <c r="AD7" s="6" t="s">
        <v>32</v>
      </c>
      <c r="AE7" s="6" t="str">
        <f>VLOOKUP(AD7,Feats!$C$3:$D$117,2,FALSE)</f>
        <v>_</v>
      </c>
      <c r="AF7" s="1" t="str">
        <f>VLOOKUP(AD7,Feats!$C$3:$E$117,3,FALSE)</f>
        <v>_</v>
      </c>
      <c r="AI7" s="1" t="str">
        <f>VLOOKUP(AD7,Feats!$C$3:$F$117,4,FALSE)</f>
        <v>_</v>
      </c>
      <c r="AJ7" s="13" t="str">
        <f>VLOOKUP(AD7,Feats!$C$3:$G$117,5,FALSE)</f>
        <v>_</v>
      </c>
      <c r="AK7" s="14"/>
      <c r="AL7" s="14"/>
      <c r="AM7" s="14"/>
      <c r="AN7" s="14"/>
      <c r="AO7" s="14"/>
      <c r="AP7" s="14"/>
      <c r="AQ7" s="14"/>
      <c r="AR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row>
    <row r="8" ht="11.25" customHeight="1">
      <c r="A8" s="1"/>
      <c r="B8" s="1"/>
      <c r="C8" s="23"/>
      <c r="D8" s="23"/>
      <c r="J8" s="13" t="s">
        <v>43</v>
      </c>
      <c r="L8" s="34">
        <f>G21+AC26+AC59</f>
        <v>0</v>
      </c>
      <c r="M8" s="13" t="b">
        <v>0</v>
      </c>
      <c r="N8" s="45" t="str">
        <f>'Professions and Combat Skills'!E7</f>
        <v>Artist</v>
      </c>
      <c r="O8" s="46">
        <v>0.0</v>
      </c>
      <c r="P8" s="46">
        <f>ROUNDDOWN(VLOOKUP(VLOOKUP(N8,'Professions and Combat Skills'!$E$6:$I$36,2,FALSE),$C$10:$I$20,7,FALSE)/4,0)</f>
        <v>0</v>
      </c>
      <c r="Q8" s="46">
        <f>ROUNDDOWN(VLOOKUP(VLOOKUP(N8,'Professions and Combat Skills'!$E$6:$I$36,3,FALSE),$C$10:$I$20,7,FALSE)/6,0)</f>
        <v>0</v>
      </c>
      <c r="R8" s="46">
        <v>0.0</v>
      </c>
      <c r="S8" s="47">
        <f>IF(O8=0,O8+P8+Q8+R8+VLOOKUP(N8,'Professions and Combat Skills'!$E$6:$K$36,7,FALSE),O8+P8+Q8+R8)</f>
        <v>-4</v>
      </c>
      <c r="T8" s="28"/>
      <c r="U8" s="42"/>
      <c r="V8" s="1"/>
      <c r="W8" s="50">
        <f>C117</f>
        <v>19</v>
      </c>
      <c r="X8" s="51">
        <v>10.0</v>
      </c>
      <c r="Y8" s="52"/>
      <c r="Z8" s="52"/>
      <c r="AA8" s="14"/>
      <c r="AB8" s="14"/>
      <c r="AC8" s="24" t="b">
        <v>0</v>
      </c>
      <c r="AD8" s="6" t="s">
        <v>32</v>
      </c>
      <c r="AE8" s="6" t="str">
        <f>VLOOKUP(AD8,Feats!$C$3:$D$117,2,FALSE)</f>
        <v>_</v>
      </c>
      <c r="AF8" s="1" t="str">
        <f>VLOOKUP(AD8,Feats!$C$3:$E$117,3,FALSE)</f>
        <v>_</v>
      </c>
      <c r="AI8" s="1" t="str">
        <f>VLOOKUP(AD8,Feats!$C$3:$F$117,4,FALSE)</f>
        <v>_</v>
      </c>
      <c r="AJ8" s="13" t="str">
        <f>VLOOKUP(AD8,Feats!$C$3:$G$117,5,FALSE)</f>
        <v>_</v>
      </c>
      <c r="AK8" s="14"/>
      <c r="AL8" s="14"/>
      <c r="AM8" s="14"/>
      <c r="AN8" s="14"/>
      <c r="AO8" s="14"/>
      <c r="AP8" s="14"/>
      <c r="AQ8" s="14"/>
      <c r="AR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row>
    <row r="9" ht="11.25" customHeight="1">
      <c r="A9" s="6"/>
      <c r="B9" s="37" t="s">
        <v>44</v>
      </c>
      <c r="C9" s="6" t="s">
        <v>45</v>
      </c>
      <c r="D9" s="6"/>
      <c r="J9" s="28"/>
      <c r="M9" s="13" t="b">
        <v>0</v>
      </c>
      <c r="N9" s="45" t="str">
        <f>'Professions and Combat Skills'!E8</f>
        <v>Blacksmith</v>
      </c>
      <c r="O9" s="46">
        <v>0.0</v>
      </c>
      <c r="P9" s="46">
        <f>ROUNDDOWN(VLOOKUP(VLOOKUP(N9,'Professions and Combat Skills'!$E$6:$I$36,2,FALSE),$C$10:$I$20,7,FALSE)/4,0)</f>
        <v>0</v>
      </c>
      <c r="Q9" s="46">
        <f>ROUNDDOWN(VLOOKUP(VLOOKUP(N9,'Professions and Combat Skills'!$E$6:$I$36,3,FALSE),$C$10:$I$20,7,FALSE)/6,0)</f>
        <v>0</v>
      </c>
      <c r="R9" s="46">
        <v>0.0</v>
      </c>
      <c r="S9" s="47">
        <f>IF(O9=0,O9+P9+Q9+R9+VLOOKUP(N9,'Professions and Combat Skills'!$E$6:$K$36,7,FALSE),O9+P9+Q9+R9)</f>
        <v>-4</v>
      </c>
      <c r="T9" s="28"/>
      <c r="U9" s="35" t="s">
        <v>46</v>
      </c>
      <c r="W9" s="53">
        <v>19.0</v>
      </c>
      <c r="X9" s="54"/>
      <c r="Y9" s="35" t="s">
        <v>47</v>
      </c>
      <c r="AA9" s="14"/>
      <c r="AB9" s="14"/>
      <c r="AC9" s="24" t="b">
        <v>0</v>
      </c>
      <c r="AD9" s="6" t="s">
        <v>32</v>
      </c>
      <c r="AE9" s="6" t="str">
        <f>VLOOKUP(AD9,Feats!$C$3:$D$117,2,FALSE)</f>
        <v>_</v>
      </c>
      <c r="AF9" s="1" t="str">
        <f>VLOOKUP(AD9,Feats!$C$3:$E$117,3,FALSE)</f>
        <v>_</v>
      </c>
      <c r="AI9" s="1" t="str">
        <f>VLOOKUP(AD9,Feats!$C$3:$F$117,4,FALSE)</f>
        <v>_</v>
      </c>
      <c r="AJ9" s="13" t="str">
        <f>VLOOKUP(AD9,Feats!$C$3:$G$117,5,FALSE)</f>
        <v>_</v>
      </c>
      <c r="AK9" s="14"/>
      <c r="AL9" s="14"/>
      <c r="AM9" s="14"/>
      <c r="AN9" s="14"/>
      <c r="AO9" s="14"/>
      <c r="AP9" s="14"/>
      <c r="AQ9" s="14"/>
      <c r="AR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row>
    <row r="10" ht="11.25" customHeight="1">
      <c r="A10" s="55"/>
      <c r="B10" s="13" t="b">
        <v>1</v>
      </c>
      <c r="C10" s="56" t="s">
        <v>48</v>
      </c>
      <c r="D10" s="56" t="s">
        <v>49</v>
      </c>
      <c r="E10" s="57">
        <v>4.0</v>
      </c>
      <c r="F10" s="58">
        <v>4.0</v>
      </c>
      <c r="G10" s="58">
        <f t="shared" ref="G10:G20" si="1">IF(F10=E10,0,SUM(SEQUENCE(1,F10-E10,E10+1)))</f>
        <v>0</v>
      </c>
      <c r="H10" s="59">
        <f>IFERROR(IF(VLOOKUP("Zeus",N62:T64,4,FALSE)="+",1,0),0)+N3</f>
        <v>0</v>
      </c>
      <c r="I10" s="60">
        <f t="shared" ref="I10:I19" si="2">MAX(F10+H10,1)</f>
        <v>4</v>
      </c>
      <c r="J10" s="28"/>
      <c r="K10" s="61" t="s">
        <v>50</v>
      </c>
      <c r="L10" s="62">
        <f>IFERROR(__xludf.DUMMYFUNCTION("MIN(MIN(FILTER(F10:F20,B10:B20=TRUE)),5)"),3.0)</f>
        <v>3</v>
      </c>
      <c r="M10" s="13" t="b">
        <v>0</v>
      </c>
      <c r="N10" s="45" t="str">
        <f>'Professions and Combat Skills'!E9</f>
        <v>Brewer</v>
      </c>
      <c r="O10" s="46">
        <v>0.0</v>
      </c>
      <c r="P10" s="46">
        <f>ROUNDDOWN(VLOOKUP(VLOOKUP(N10,'Professions and Combat Skills'!$E$6:$I$36,2,FALSE),$C$10:$I$20,7,FALSE)/4,0)</f>
        <v>0</v>
      </c>
      <c r="Q10" s="46">
        <f>ROUNDDOWN(VLOOKUP(VLOOKUP(N10,'Professions and Combat Skills'!$E$6:$I$36,3,FALSE),$C$10:$I$20,7,FALSE)/6,0)</f>
        <v>0</v>
      </c>
      <c r="R10" s="46">
        <v>0.0</v>
      </c>
      <c r="S10" s="47">
        <f>IF(O10=0,O10+P10+Q10+R10+VLOOKUP(N10,'Professions and Combat Skills'!$E$6:$K$36,7,FALSE),O10+P10+Q10+R10)</f>
        <v>-4</v>
      </c>
      <c r="T10" s="28"/>
      <c r="U10" s="43">
        <f>IF(D38=TRUE,N119,N129)</f>
        <v>0</v>
      </c>
      <c r="V10" s="63">
        <f>IF(D38=TRUE,Z119+AC119,Z129+AC129)</f>
        <v>4</v>
      </c>
      <c r="W10" s="43">
        <f>IF(D38=TRUE,N118,N128)</f>
        <v>0</v>
      </c>
      <c r="X10" s="44">
        <f>IF(D38=TRUE,Z118+AC118,Z128+AC128)</f>
        <v>4</v>
      </c>
      <c r="Y10" s="43">
        <f>IF(D38=TRUE,N120,N130)</f>
        <v>0</v>
      </c>
      <c r="Z10" s="44">
        <f>IF(D38=TRUE,Z120+AC120,Z130+AC130)</f>
        <v>4</v>
      </c>
      <c r="AA10" s="14"/>
      <c r="AB10" s="14"/>
      <c r="AC10" s="24" t="b">
        <v>0</v>
      </c>
      <c r="AD10" s="6" t="s">
        <v>32</v>
      </c>
      <c r="AE10" s="6" t="str">
        <f>VLOOKUP(AD10,Feats!$C$3:$D$117,2,FALSE)</f>
        <v>_</v>
      </c>
      <c r="AF10" s="1" t="str">
        <f>VLOOKUP(AD10,Feats!$C$3:$E$117,3,FALSE)</f>
        <v>_</v>
      </c>
      <c r="AI10" s="1" t="str">
        <f>VLOOKUP(AD10,Feats!$C$3:$F$117,4,FALSE)</f>
        <v>_</v>
      </c>
      <c r="AJ10" s="13" t="str">
        <f>VLOOKUP(AD10,Feats!$C$3:$G$117,5,FALSE)</f>
        <v>_</v>
      </c>
      <c r="AK10" s="14"/>
      <c r="AL10" s="14"/>
      <c r="AM10" s="14"/>
      <c r="AN10" s="14"/>
      <c r="AO10" s="14"/>
      <c r="AP10" s="14"/>
      <c r="AQ10" s="14"/>
      <c r="AR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row>
    <row r="11" ht="11.25" customHeight="1">
      <c r="A11" s="55"/>
      <c r="B11" s="13" t="b">
        <v>1</v>
      </c>
      <c r="C11" s="56" t="s">
        <v>51</v>
      </c>
      <c r="D11" s="56" t="s">
        <v>52</v>
      </c>
      <c r="E11" s="57">
        <v>4.0</v>
      </c>
      <c r="F11" s="58">
        <v>4.0</v>
      </c>
      <c r="G11" s="58">
        <f t="shared" si="1"/>
        <v>0</v>
      </c>
      <c r="H11" s="64">
        <f>P3</f>
        <v>0</v>
      </c>
      <c r="I11" s="65">
        <f t="shared" si="2"/>
        <v>4</v>
      </c>
      <c r="J11" s="28"/>
      <c r="K11" s="66" t="s">
        <v>53</v>
      </c>
      <c r="L11" s="67">
        <v>1.0</v>
      </c>
      <c r="M11" s="13" t="b">
        <v>0</v>
      </c>
      <c r="N11" s="45" t="str">
        <f>'Professions and Combat Skills'!E10</f>
        <v>Builder</v>
      </c>
      <c r="O11" s="46">
        <v>0.0</v>
      </c>
      <c r="P11" s="46">
        <f>ROUNDDOWN(VLOOKUP(VLOOKUP(N11,'Professions and Combat Skills'!$E$6:$I$36,2,FALSE),$C$10:$I$20,7,FALSE)/4,0)</f>
        <v>0</v>
      </c>
      <c r="Q11" s="46">
        <f>ROUNDDOWN(VLOOKUP(VLOOKUP(N11,'Professions and Combat Skills'!$E$6:$I$36,3,FALSE),$C$10:$I$20,7,FALSE)/6,0)</f>
        <v>0</v>
      </c>
      <c r="R11" s="46">
        <v>0.0</v>
      </c>
      <c r="S11" s="47">
        <f>IF(O11=0,O11+P11+Q11+R11+VLOOKUP(N11,'Professions and Combat Skills'!$E$6:$K$36,7,FALSE),O11+P11+Q11+R11)</f>
        <v>-4</v>
      </c>
      <c r="T11" s="28"/>
      <c r="U11" s="48">
        <f>IF(D38=TRUE,O119,O129)</f>
        <v>0</v>
      </c>
      <c r="V11" s="49"/>
      <c r="W11" s="48">
        <f>IF(D38=TRUE,O118,O128)</f>
        <v>0</v>
      </c>
      <c r="X11" s="49"/>
      <c r="Y11" s="48">
        <f>IF(D38=TRUE,O120,O130)</f>
        <v>0</v>
      </c>
      <c r="Z11" s="49"/>
      <c r="AA11" s="14"/>
      <c r="AB11" s="14"/>
      <c r="AC11" s="24" t="b">
        <v>0</v>
      </c>
      <c r="AD11" s="6" t="s">
        <v>32</v>
      </c>
      <c r="AE11" s="6" t="str">
        <f>VLOOKUP(AD11,Feats!$C$3:$D$117,2,FALSE)</f>
        <v>_</v>
      </c>
      <c r="AF11" s="1" t="str">
        <f>VLOOKUP(AD11,Feats!$C$3:$E$117,3,FALSE)</f>
        <v>_</v>
      </c>
      <c r="AI11" s="1" t="str">
        <f>VLOOKUP(AD11,Feats!$C$3:$F$117,4,FALSE)</f>
        <v>_</v>
      </c>
      <c r="AJ11" s="13" t="str">
        <f>VLOOKUP(AD11,Feats!$C$3:$G$117,5,FALSE)</f>
        <v>_</v>
      </c>
      <c r="AK11" s="14"/>
      <c r="AL11" s="14"/>
      <c r="AM11" s="14"/>
      <c r="AN11" s="14"/>
      <c r="AO11" s="14"/>
      <c r="AP11" s="14"/>
      <c r="AQ11" s="14"/>
      <c r="AR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row>
    <row r="12" ht="11.25" customHeight="1">
      <c r="A12" s="55"/>
      <c r="B12" s="13" t="b">
        <v>1</v>
      </c>
      <c r="C12" s="56" t="s">
        <v>54</v>
      </c>
      <c r="D12" s="56" t="s">
        <v>55</v>
      </c>
      <c r="E12" s="57">
        <v>4.0</v>
      </c>
      <c r="F12" s="58">
        <v>4.0</v>
      </c>
      <c r="G12" s="58">
        <f t="shared" si="1"/>
        <v>0</v>
      </c>
      <c r="H12" s="64">
        <f>N3</f>
        <v>0</v>
      </c>
      <c r="I12" s="65">
        <f t="shared" si="2"/>
        <v>4</v>
      </c>
      <c r="J12" s="28"/>
      <c r="K12" s="68" t="s">
        <v>56</v>
      </c>
      <c r="L12" s="69">
        <f>VLOOKUP(L11,Lists!G46:H54,2,FALSE)</f>
        <v>0.5</v>
      </c>
      <c r="M12" s="13" t="b">
        <v>0</v>
      </c>
      <c r="N12" s="45" t="str">
        <f>'Professions and Combat Skills'!E11</f>
        <v>Burglar</v>
      </c>
      <c r="O12" s="46">
        <v>0.0</v>
      </c>
      <c r="P12" s="46">
        <f>ROUNDDOWN(VLOOKUP(VLOOKUP(N12,'Professions and Combat Skills'!$E$6:$I$36,2,FALSE),$C$10:$I$20,7,FALSE)/4,0)</f>
        <v>1</v>
      </c>
      <c r="Q12" s="46">
        <f>ROUNDDOWN(VLOOKUP(VLOOKUP(N12,'Professions and Combat Skills'!$E$6:$I$36,3,FALSE),$C$10:$I$20,7,FALSE)/6,0)</f>
        <v>0</v>
      </c>
      <c r="R12" s="46">
        <v>0.0</v>
      </c>
      <c r="S12" s="47">
        <f>IF(O12=0,O12+P12+Q12+R12+VLOOKUP(N12,'Professions and Combat Skills'!$E$6:$K$36,7,FALSE),O12+P12+Q12+R12)</f>
        <v>-3</v>
      </c>
      <c r="T12" s="28"/>
      <c r="U12" s="70">
        <f>C119</f>
        <v>25</v>
      </c>
      <c r="V12" s="51">
        <v>8.0</v>
      </c>
      <c r="W12" s="50">
        <f>C118</f>
        <v>37</v>
      </c>
      <c r="X12" s="51">
        <v>2.0</v>
      </c>
      <c r="Y12" s="71">
        <f>C120</f>
        <v>25</v>
      </c>
      <c r="Z12" s="51">
        <v>8.0</v>
      </c>
      <c r="AA12" s="14"/>
      <c r="AB12" s="14"/>
      <c r="AC12" s="24" t="b">
        <v>0</v>
      </c>
      <c r="AD12" s="6" t="s">
        <v>32</v>
      </c>
      <c r="AE12" s="6" t="str">
        <f>VLOOKUP(AD12,Feats!$C$3:$D$117,2,FALSE)</f>
        <v>_</v>
      </c>
      <c r="AF12" s="1" t="str">
        <f>VLOOKUP(AD12,Feats!$C$3:$E$117,3,FALSE)</f>
        <v>_</v>
      </c>
      <c r="AI12" s="1" t="str">
        <f>VLOOKUP(AD12,Feats!$C$3:$F$117,4,FALSE)</f>
        <v>_</v>
      </c>
      <c r="AJ12" s="13" t="str">
        <f>VLOOKUP(AD12,Feats!$C$3:$G$117,5,FALSE)</f>
        <v>_</v>
      </c>
      <c r="AK12" s="14"/>
      <c r="AL12" s="14"/>
      <c r="AM12" s="14"/>
      <c r="AN12" s="14"/>
      <c r="AO12" s="14"/>
      <c r="AP12" s="14"/>
      <c r="AQ12" s="14"/>
      <c r="AR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row>
    <row r="13" ht="11.25" customHeight="1">
      <c r="A13" s="55"/>
      <c r="B13" s="13" t="b">
        <v>1</v>
      </c>
      <c r="C13" s="56" t="s">
        <v>57</v>
      </c>
      <c r="D13" s="56" t="s">
        <v>58</v>
      </c>
      <c r="E13" s="57">
        <v>4.0</v>
      </c>
      <c r="F13" s="58">
        <v>4.0</v>
      </c>
      <c r="G13" s="58">
        <f t="shared" si="1"/>
        <v>0</v>
      </c>
      <c r="H13" s="64">
        <f>P3</f>
        <v>0</v>
      </c>
      <c r="I13" s="65">
        <f t="shared" si="2"/>
        <v>4</v>
      </c>
      <c r="J13" s="28"/>
      <c r="M13" s="13" t="b">
        <v>0</v>
      </c>
      <c r="N13" s="45" t="str">
        <f>'Professions and Combat Skills'!E12</f>
        <v>Carpenter</v>
      </c>
      <c r="O13" s="46">
        <v>0.0</v>
      </c>
      <c r="P13" s="46">
        <f>ROUNDDOWN(VLOOKUP(VLOOKUP(N13,'Professions and Combat Skills'!$E$6:$I$36,2,FALSE),$C$10:$I$20,7,FALSE)/4,0)</f>
        <v>0</v>
      </c>
      <c r="Q13" s="46">
        <f>ROUNDDOWN(VLOOKUP(VLOOKUP(N13,'Professions and Combat Skills'!$E$6:$I$36,3,FALSE),$C$10:$I$20,7,FALSE)/6,0)</f>
        <v>0</v>
      </c>
      <c r="R13" s="46">
        <v>0.0</v>
      </c>
      <c r="S13" s="47">
        <f>IF(O13=0,O13+P13+Q13+R13+VLOOKUP(N13,'Professions and Combat Skills'!$E$6:$K$36,7,FALSE),O13+P13+Q13+R13)</f>
        <v>-4</v>
      </c>
      <c r="T13" s="28"/>
      <c r="U13" s="53">
        <v>25.0</v>
      </c>
      <c r="V13" s="54"/>
      <c r="W13" s="53">
        <v>37.0</v>
      </c>
      <c r="X13" s="54"/>
      <c r="Y13" s="53">
        <v>25.0</v>
      </c>
      <c r="Z13" s="54"/>
      <c r="AA13" s="14"/>
      <c r="AB13" s="14"/>
      <c r="AC13" s="24" t="b">
        <v>0</v>
      </c>
      <c r="AD13" s="6" t="s">
        <v>32</v>
      </c>
      <c r="AE13" s="6" t="str">
        <f>VLOOKUP(AD13,Feats!$C$3:$D$117,2,FALSE)</f>
        <v>_</v>
      </c>
      <c r="AF13" s="1" t="str">
        <f>VLOOKUP(AD13,Feats!$C$3:$E$117,3,FALSE)</f>
        <v>_</v>
      </c>
      <c r="AI13" s="1" t="str">
        <f>VLOOKUP(AD13,Feats!$C$3:$F$117,4,FALSE)</f>
        <v>_</v>
      </c>
      <c r="AJ13" s="13" t="str">
        <f>VLOOKUP(AD13,Feats!$C$3:$G$117,5,FALSE)</f>
        <v>_</v>
      </c>
      <c r="AK13" s="14"/>
      <c r="AL13" s="14"/>
      <c r="AM13" s="14"/>
      <c r="AN13" s="14"/>
      <c r="AO13" s="14"/>
      <c r="AP13" s="14"/>
      <c r="AQ13" s="14"/>
      <c r="AR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row>
    <row r="14" ht="11.25" customHeight="1">
      <c r="A14" s="5"/>
      <c r="B14" s="13" t="b">
        <v>1</v>
      </c>
      <c r="C14" s="56" t="s">
        <v>59</v>
      </c>
      <c r="D14" s="56" t="s">
        <v>60</v>
      </c>
      <c r="E14" s="57">
        <v>3.0</v>
      </c>
      <c r="F14" s="58">
        <v>3.0</v>
      </c>
      <c r="G14" s="58">
        <f t="shared" si="1"/>
        <v>0</v>
      </c>
      <c r="H14" s="64">
        <f>IFERROR(IF(VLOOKUP("Sot",N62:T64,4,FALSE)="+",1,0),0)</f>
        <v>0</v>
      </c>
      <c r="I14" s="65">
        <f t="shared" si="2"/>
        <v>3</v>
      </c>
      <c r="J14" s="28"/>
      <c r="K14" s="72" t="s">
        <v>61</v>
      </c>
      <c r="L14" s="73">
        <f>L15-1</f>
        <v>4</v>
      </c>
      <c r="M14" s="13" t="b">
        <v>0</v>
      </c>
      <c r="N14" s="45" t="str">
        <f>'Professions and Combat Skills'!E13</f>
        <v>Constable</v>
      </c>
      <c r="O14" s="46">
        <v>0.0</v>
      </c>
      <c r="P14" s="46">
        <f>ROUNDDOWN(VLOOKUP(VLOOKUP(N14,'Professions and Combat Skills'!$E$6:$I$36,2,FALSE),$C$10:$I$20,7,FALSE)/4,0)</f>
        <v>0</v>
      </c>
      <c r="Q14" s="46">
        <f>ROUNDDOWN(VLOOKUP(VLOOKUP(N14,'Professions and Combat Skills'!$E$6:$I$36,3,FALSE),$C$10:$I$20,7,FALSE)/6,0)</f>
        <v>0</v>
      </c>
      <c r="R14" s="46">
        <v>0.0</v>
      </c>
      <c r="S14" s="47">
        <f>IF(O14=0,O14+P14+Q14+R14+VLOOKUP(N14,'Professions and Combat Skills'!$E$6:$K$36,7,FALSE),O14+P14+Q14+R14)</f>
        <v>-2</v>
      </c>
      <c r="T14" s="28"/>
      <c r="U14" s="28"/>
      <c r="V14" s="43">
        <f>IF(D38=TRUE,N121,N131)</f>
        <v>0</v>
      </c>
      <c r="W14" s="63">
        <f>IF(D38=TRUE,Z121+AC121,Z131+AC131)</f>
        <v>4</v>
      </c>
      <c r="X14" s="43">
        <f>IF(D38=TRUE,N122,N132)</f>
        <v>0</v>
      </c>
      <c r="Y14" s="63">
        <f>IF(D38=TRUE,Z122+AC122,Z132+AC132)</f>
        <v>4</v>
      </c>
      <c r="Z14" s="42"/>
      <c r="AA14" s="14"/>
      <c r="AB14" s="14"/>
      <c r="AC14" s="24" t="b">
        <v>0</v>
      </c>
      <c r="AD14" s="6" t="s">
        <v>32</v>
      </c>
      <c r="AE14" s="6" t="str">
        <f>VLOOKUP(AD14,Feats!$C$3:$D$117,2,FALSE)</f>
        <v>_</v>
      </c>
      <c r="AF14" s="1" t="str">
        <f>VLOOKUP(AD14,Feats!$C$3:$E$117,3,FALSE)</f>
        <v>_</v>
      </c>
      <c r="AI14" s="1" t="str">
        <f>VLOOKUP(AD14,Feats!$C$3:$F$117,4,FALSE)</f>
        <v>_</v>
      </c>
      <c r="AJ14" s="13" t="str">
        <f>VLOOKUP(AD14,Feats!$C$3:$G$117,5,FALSE)</f>
        <v>_</v>
      </c>
      <c r="AK14" s="14"/>
      <c r="AL14" s="14"/>
      <c r="AM14" s="14"/>
      <c r="AN14" s="14"/>
      <c r="AO14" s="14"/>
      <c r="AP14" s="14"/>
      <c r="AQ14" s="14"/>
      <c r="AR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row>
    <row r="15" ht="11.25" customHeight="1">
      <c r="A15" s="55"/>
      <c r="B15" s="13" t="b">
        <v>1</v>
      </c>
      <c r="C15" s="74" t="s">
        <v>62</v>
      </c>
      <c r="D15" s="75" t="s">
        <v>63</v>
      </c>
      <c r="E15" s="76">
        <v>3.0</v>
      </c>
      <c r="F15" s="77">
        <v>3.0</v>
      </c>
      <c r="G15" s="77">
        <f t="shared" si="1"/>
        <v>0</v>
      </c>
      <c r="H15" s="77">
        <f>IFERROR(IF(VLOOKUP("Earlekul",N62:T64,4,FALSE)="+",1,0),0)</f>
        <v>0</v>
      </c>
      <c r="I15" s="78">
        <f t="shared" si="2"/>
        <v>3</v>
      </c>
      <c r="K15" s="79" t="s">
        <v>64</v>
      </c>
      <c r="L15" s="80">
        <f>VLOOKUP(L3,Lists!$B$152:$C$156,2,FALSE)+FLOOR(I14/5,1)+IF(OR(V17&lt;=V16/2,X17&lt;=X16/2),-1,0)+MIN(D40,D65)</f>
        <v>5</v>
      </c>
      <c r="M15" s="13" t="b">
        <v>0</v>
      </c>
      <c r="N15" s="45" t="str">
        <f>'Professions and Combat Skills'!E14</f>
        <v>Cook</v>
      </c>
      <c r="O15" s="46">
        <v>0.0</v>
      </c>
      <c r="P15" s="46">
        <f>ROUNDDOWN(VLOOKUP(VLOOKUP(N15,'Professions and Combat Skills'!$E$6:$I$36,2,FALSE),$C$10:$I$20,7,FALSE)/4,0)</f>
        <v>0</v>
      </c>
      <c r="Q15" s="46">
        <f>ROUNDDOWN(VLOOKUP(VLOOKUP(N15,'Professions and Combat Skills'!$E$6:$I$36,3,FALSE),$C$10:$I$20,7,FALSE)/6,0)</f>
        <v>0</v>
      </c>
      <c r="R15" s="46">
        <v>0.0</v>
      </c>
      <c r="S15" s="47">
        <f>IF(O15=0,O15+P15+Q15+R15+VLOOKUP(N15,'Professions and Combat Skills'!$E$6:$K$36,7,FALSE),O15+P15+Q15+R15)</f>
        <v>-2</v>
      </c>
      <c r="T15" s="28"/>
      <c r="U15" s="28"/>
      <c r="V15" s="48">
        <f>IF(D38=TRUE,O121,O131)</f>
        <v>0</v>
      </c>
      <c r="W15" s="49"/>
      <c r="X15" s="48">
        <f>IF(D38=TRUE,O122,O132)</f>
        <v>0</v>
      </c>
      <c r="Y15" s="49"/>
      <c r="Z15" s="42"/>
      <c r="AA15" s="14"/>
      <c r="AB15" s="14"/>
      <c r="AC15" s="24" t="b">
        <v>0</v>
      </c>
      <c r="AD15" s="6" t="s">
        <v>32</v>
      </c>
      <c r="AE15" s="6" t="str">
        <f>VLOOKUP(AD15,Feats!$C$3:$D$117,2,FALSE)</f>
        <v>_</v>
      </c>
      <c r="AF15" s="1" t="str">
        <f>VLOOKUP(AD15,Feats!$C$3:$E$117,3,FALSE)</f>
        <v>_</v>
      </c>
      <c r="AI15" s="1" t="str">
        <f>VLOOKUP(AD15,Feats!$C$3:$F$117,4,FALSE)</f>
        <v>_</v>
      </c>
      <c r="AJ15" s="13" t="str">
        <f>VLOOKUP(AD15,Feats!$C$3:$G$117,5,FALSE)</f>
        <v>_</v>
      </c>
      <c r="AK15" s="14"/>
      <c r="AL15" s="14"/>
      <c r="AM15" s="14"/>
      <c r="AN15" s="14"/>
      <c r="AO15" s="14"/>
      <c r="AP15" s="14"/>
      <c r="AQ15" s="14"/>
      <c r="AR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row>
    <row r="16" ht="11.25" customHeight="1">
      <c r="A16" s="55"/>
      <c r="B16" s="13" t="b">
        <v>0</v>
      </c>
      <c r="C16" s="81" t="s">
        <v>65</v>
      </c>
      <c r="D16" s="75" t="s">
        <v>66</v>
      </c>
      <c r="E16" s="76">
        <v>2.0</v>
      </c>
      <c r="F16" s="77">
        <v>2.0</v>
      </c>
      <c r="G16" s="77">
        <f t="shared" si="1"/>
        <v>0</v>
      </c>
      <c r="H16" s="77">
        <f>IFERROR(IF(VLOOKUP("St. Cleren",N62:T64,4,FALSE)="+",1,0),0)</f>
        <v>0</v>
      </c>
      <c r="I16" s="82">
        <f t="shared" si="2"/>
        <v>2</v>
      </c>
      <c r="J16" s="28"/>
      <c r="K16" s="83" t="s">
        <v>67</v>
      </c>
      <c r="L16" s="84">
        <f>VLOOKUP(I15,Lists!G60:H94,2,FALSE)</f>
        <v>0</v>
      </c>
      <c r="M16" s="13" t="b">
        <v>0</v>
      </c>
      <c r="N16" s="45" t="str">
        <f>'Professions and Combat Skills'!E15</f>
        <v>Enchanter</v>
      </c>
      <c r="O16" s="46">
        <v>0.0</v>
      </c>
      <c r="P16" s="46">
        <f>ROUNDDOWN(VLOOKUP(VLOOKUP(N16,'Professions and Combat Skills'!$E$6:$I$36,2,FALSE),$C$10:$I$20,7,FALSE)/4,0)</f>
        <v>0</v>
      </c>
      <c r="Q16" s="46">
        <f>ROUNDDOWN(VLOOKUP(VLOOKUP(N16,'Professions and Combat Skills'!$E$6:$I$36,3,FALSE),$C$10:$I$20,7,FALSE)/6,0)</f>
        <v>0</v>
      </c>
      <c r="R16" s="46">
        <v>0.0</v>
      </c>
      <c r="S16" s="85" t="str">
        <f>IF(O16=0,"cannot be used",O16+P16+Q16+R16)</f>
        <v>cannot be used</v>
      </c>
      <c r="T16" s="28"/>
      <c r="U16" s="28"/>
      <c r="V16" s="71">
        <f>C121</f>
        <v>26</v>
      </c>
      <c r="W16" s="51">
        <v>8.0</v>
      </c>
      <c r="X16" s="70">
        <f>C122</f>
        <v>26</v>
      </c>
      <c r="Y16" s="51">
        <v>8.0</v>
      </c>
      <c r="Z16" s="42"/>
      <c r="AA16" s="14"/>
      <c r="AB16" s="14"/>
      <c r="AC16" s="24" t="b">
        <v>0</v>
      </c>
      <c r="AD16" s="6" t="s">
        <v>32</v>
      </c>
      <c r="AE16" s="6" t="str">
        <f>VLOOKUP(AD16,Feats!$C$3:$D$117,2,FALSE)</f>
        <v>_</v>
      </c>
      <c r="AF16" s="1" t="str">
        <f>VLOOKUP(AD16,Feats!$C$3:$E$117,3,FALSE)</f>
        <v>_</v>
      </c>
      <c r="AI16" s="1" t="str">
        <f>VLOOKUP(AD16,Feats!$C$3:$F$117,4,FALSE)</f>
        <v>_</v>
      </c>
      <c r="AJ16" s="13" t="str">
        <f>VLOOKUP(AD16,Feats!$C$3:$G$117,5,FALSE)</f>
        <v>_</v>
      </c>
      <c r="AK16" s="14"/>
      <c r="AL16" s="14"/>
      <c r="AM16" s="14"/>
      <c r="AN16" s="14"/>
      <c r="AO16" s="14"/>
      <c r="AP16" s="14"/>
      <c r="AQ16" s="14"/>
      <c r="AR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row>
    <row r="17" ht="11.25" customHeight="1">
      <c r="A17" s="55"/>
      <c r="B17" s="13" t="b">
        <v>1</v>
      </c>
      <c r="C17" s="75" t="s">
        <v>68</v>
      </c>
      <c r="D17" s="75" t="s">
        <v>69</v>
      </c>
      <c r="E17" s="76">
        <v>3.0</v>
      </c>
      <c r="F17" s="77">
        <v>3.0</v>
      </c>
      <c r="G17" s="77">
        <f t="shared" si="1"/>
        <v>0</v>
      </c>
      <c r="H17" s="77">
        <f>IFERROR(IF(VLOOKUP("Pratahem",N62:T64,4,FALSE)="+",1,0),0)</f>
        <v>0</v>
      </c>
      <c r="I17" s="82">
        <f t="shared" si="2"/>
        <v>3</v>
      </c>
      <c r="J17" s="28"/>
      <c r="K17" s="79" t="s">
        <v>70</v>
      </c>
      <c r="L17" s="80">
        <f>I12+I16</f>
        <v>6</v>
      </c>
      <c r="M17" s="13" t="b">
        <v>0</v>
      </c>
      <c r="N17" s="45" t="str">
        <f>'Professions and Combat Skills'!E16</f>
        <v>Farmer</v>
      </c>
      <c r="O17" s="46">
        <v>0.0</v>
      </c>
      <c r="P17" s="46">
        <f>ROUNDDOWN(VLOOKUP(VLOOKUP(N17,'Professions and Combat Skills'!$E$6:$I$36,2,FALSE),$C$10:$I$20,7,FALSE)/4,0)</f>
        <v>0</v>
      </c>
      <c r="Q17" s="46">
        <f>ROUNDDOWN(VLOOKUP(VLOOKUP(N17,'Professions and Combat Skills'!$E$6:$I$36,3,FALSE),$C$10:$I$20,7,FALSE)/6,0)</f>
        <v>0</v>
      </c>
      <c r="R17" s="46">
        <v>0.0</v>
      </c>
      <c r="S17" s="47">
        <f>IF(O17=0,O17+P17+Q17+R17+VLOOKUP(N17,'Professions and Combat Skills'!$E$6:$K$36,7,FALSE),O17+P17+Q17+R17)</f>
        <v>-4</v>
      </c>
      <c r="T17" s="28"/>
      <c r="U17" s="28"/>
      <c r="V17" s="53">
        <v>26.0</v>
      </c>
      <c r="W17" s="54"/>
      <c r="X17" s="53">
        <v>26.0</v>
      </c>
      <c r="Y17" s="54"/>
      <c r="Z17" s="42"/>
      <c r="AA17" s="14"/>
      <c r="AB17" s="14"/>
      <c r="AC17" s="24" t="b">
        <v>0</v>
      </c>
      <c r="AD17" s="6" t="s">
        <v>32</v>
      </c>
      <c r="AE17" s="6" t="str">
        <f>VLOOKUP(AD17,Feats!$C$3:$D$117,2,FALSE)</f>
        <v>_</v>
      </c>
      <c r="AF17" s="1" t="str">
        <f>VLOOKUP(AD17,Feats!$C$3:$E$117,3,FALSE)</f>
        <v>_</v>
      </c>
      <c r="AI17" s="1" t="str">
        <f>VLOOKUP(AD17,Feats!$C$3:$F$117,4,FALSE)</f>
        <v>_</v>
      </c>
      <c r="AJ17" s="13" t="str">
        <f>VLOOKUP(AD17,Feats!$C$3:$G$117,5,FALSE)</f>
        <v>_</v>
      </c>
      <c r="AK17" s="14"/>
      <c r="AL17" s="14"/>
      <c r="AM17" s="14"/>
      <c r="AN17" s="14"/>
      <c r="AO17" s="14"/>
      <c r="AP17" s="14"/>
      <c r="AQ17" s="14"/>
      <c r="AR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row>
    <row r="18" ht="11.25" customHeight="1">
      <c r="A18" s="55"/>
      <c r="B18" s="13" t="b">
        <v>0</v>
      </c>
      <c r="C18" s="75" t="s">
        <v>71</v>
      </c>
      <c r="D18" s="75" t="s">
        <v>72</v>
      </c>
      <c r="E18" s="76">
        <v>2.0</v>
      </c>
      <c r="F18" s="77">
        <v>2.0</v>
      </c>
      <c r="G18" s="77">
        <f t="shared" si="1"/>
        <v>0</v>
      </c>
      <c r="H18" s="77">
        <v>0.0</v>
      </c>
      <c r="I18" s="82">
        <f t="shared" si="2"/>
        <v>2</v>
      </c>
      <c r="J18" s="28"/>
      <c r="K18" s="83" t="s">
        <v>73</v>
      </c>
      <c r="L18" s="84">
        <f>ROUNDUP(I17/2)</f>
        <v>2</v>
      </c>
      <c r="M18" s="13" t="b">
        <v>0</v>
      </c>
      <c r="N18" s="45" t="str">
        <f>'Professions and Combat Skills'!E17</f>
        <v>Fisherman</v>
      </c>
      <c r="O18" s="46">
        <v>0.0</v>
      </c>
      <c r="P18" s="46">
        <f>ROUNDDOWN(VLOOKUP(VLOOKUP(N18,'Professions and Combat Skills'!$E$6:$I$36,2,FALSE),$C$10:$I$20,7,FALSE)/4,0)</f>
        <v>0</v>
      </c>
      <c r="Q18" s="46">
        <f>ROUNDDOWN(VLOOKUP(VLOOKUP(N18,'Professions and Combat Skills'!$E$6:$I$36,3,FALSE),$C$10:$I$20,7,FALSE)/6,0)</f>
        <v>0</v>
      </c>
      <c r="R18" s="46">
        <v>0.0</v>
      </c>
      <c r="S18" s="47">
        <f>IF(O18=0,O18+P18+Q18+R18+VLOOKUP(N18,'Professions and Combat Skills'!$E$6:$K$36,7,FALSE),O18+P18+Q18+R18)</f>
        <v>-4</v>
      </c>
      <c r="T18" s="28"/>
      <c r="U18" s="28"/>
      <c r="V18" s="86" t="s">
        <v>74</v>
      </c>
      <c r="X18" s="86" t="s">
        <v>75</v>
      </c>
      <c r="Z18" s="14"/>
      <c r="AA18" s="14"/>
      <c r="AB18" s="14"/>
      <c r="AC18" s="24" t="b">
        <v>0</v>
      </c>
      <c r="AD18" s="6" t="s">
        <v>32</v>
      </c>
      <c r="AE18" s="6" t="str">
        <f>VLOOKUP(AD18,Feats!$C$3:$D$117,2,FALSE)</f>
        <v>_</v>
      </c>
      <c r="AF18" s="1" t="str">
        <f>VLOOKUP(AD18,Feats!$C$3:$E$117,3,FALSE)</f>
        <v>_</v>
      </c>
      <c r="AI18" s="1" t="str">
        <f>VLOOKUP(AD18,Feats!$C$3:$F$117,4,FALSE)</f>
        <v>_</v>
      </c>
      <c r="AJ18" s="13" t="str">
        <f>VLOOKUP(AD18,Feats!$C$3:$G$117,5,FALSE)</f>
        <v>_</v>
      </c>
      <c r="AK18" s="14"/>
      <c r="AL18" s="14"/>
      <c r="AM18" s="14"/>
      <c r="AN18" s="14"/>
      <c r="AO18" s="14"/>
      <c r="AP18" s="14"/>
      <c r="AQ18" s="14"/>
      <c r="AR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row>
    <row r="19" ht="11.25" customHeight="1">
      <c r="A19" s="55"/>
      <c r="B19" s="13" t="b">
        <v>1</v>
      </c>
      <c r="C19" s="75" t="s">
        <v>76</v>
      </c>
      <c r="D19" s="75" t="s">
        <v>77</v>
      </c>
      <c r="E19" s="76">
        <v>3.0</v>
      </c>
      <c r="F19" s="77">
        <v>3.0</v>
      </c>
      <c r="G19" s="77">
        <f t="shared" si="1"/>
        <v>0</v>
      </c>
      <c r="H19" s="77">
        <v>0.0</v>
      </c>
      <c r="I19" s="82">
        <f t="shared" si="2"/>
        <v>3</v>
      </c>
      <c r="J19" s="28"/>
      <c r="K19" s="83" t="s">
        <v>78</v>
      </c>
      <c r="L19" s="87">
        <f>I18*2%</f>
        <v>0.04</v>
      </c>
      <c r="M19" s="13" t="b">
        <v>0</v>
      </c>
      <c r="N19" s="45" t="str">
        <f>'Professions and Combat Skills'!E18</f>
        <v>Fraud</v>
      </c>
      <c r="O19" s="46">
        <v>0.0</v>
      </c>
      <c r="P19" s="46">
        <f>ROUNDDOWN(VLOOKUP(VLOOKUP(N19,'Professions and Combat Skills'!$E$6:$I$36,2,FALSE),$C$10:$I$20,7,FALSE)/4,0)</f>
        <v>0</v>
      </c>
      <c r="Q19" s="46">
        <f>ROUNDDOWN(VLOOKUP(VLOOKUP(N19,'Professions and Combat Skills'!$E$6:$I$36,3,FALSE),$C$10:$I$20,7,FALSE)/6,0)</f>
        <v>0</v>
      </c>
      <c r="R19" s="46">
        <v>0.0</v>
      </c>
      <c r="S19" s="47">
        <f>IF(O19=0,O19+P19+Q19+R19+VLOOKUP(N19,'Professions and Combat Skills'!$E$6:$K$36,7,FALSE),O19+P19+Q19+R19)</f>
        <v>-2</v>
      </c>
      <c r="T19" s="28"/>
      <c r="U19" s="28"/>
      <c r="V19" s="28"/>
      <c r="W19" s="28"/>
      <c r="X19" s="14"/>
      <c r="Y19" s="14"/>
      <c r="Z19" s="14"/>
      <c r="AA19" s="14"/>
      <c r="AB19" s="14"/>
      <c r="AC19" s="24" t="b">
        <v>0</v>
      </c>
      <c r="AD19" s="6" t="s">
        <v>32</v>
      </c>
      <c r="AE19" s="6" t="str">
        <f>VLOOKUP(AD19,Feats!$C$3:$D$117,2,FALSE)</f>
        <v>_</v>
      </c>
      <c r="AF19" s="1" t="str">
        <f>VLOOKUP(AD19,Feats!$C$3:$E$117,3,FALSE)</f>
        <v>_</v>
      </c>
      <c r="AI19" s="1" t="str">
        <f>VLOOKUP(AD19,Feats!$C$3:$F$117,4,FALSE)</f>
        <v>_</v>
      </c>
      <c r="AJ19" s="13" t="str">
        <f>VLOOKUP(AD19,Feats!$C$3:$G$117,5,FALSE)</f>
        <v>_</v>
      </c>
      <c r="AK19" s="14"/>
      <c r="AL19" s="14"/>
      <c r="AM19" s="14"/>
      <c r="AN19" s="14"/>
      <c r="AO19" s="14"/>
      <c r="AP19" s="14"/>
      <c r="AQ19" s="14"/>
      <c r="AR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row>
    <row r="20" ht="11.25" customHeight="1">
      <c r="A20" s="55"/>
      <c r="B20" s="13" t="b">
        <v>1</v>
      </c>
      <c r="C20" s="75" t="s">
        <v>79</v>
      </c>
      <c r="D20" s="75" t="s">
        <v>80</v>
      </c>
      <c r="E20" s="76">
        <v>3.0</v>
      </c>
      <c r="F20" s="77">
        <v>3.0</v>
      </c>
      <c r="G20" s="77">
        <f t="shared" si="1"/>
        <v>0</v>
      </c>
      <c r="H20" s="77">
        <v>0.0</v>
      </c>
      <c r="I20" s="82">
        <f>F20+H20</f>
        <v>3</v>
      </c>
      <c r="J20" s="28"/>
      <c r="K20" s="79" t="s">
        <v>81</v>
      </c>
      <c r="L20" s="80">
        <f>S56</f>
        <v>-1</v>
      </c>
      <c r="M20" s="13" t="b">
        <v>0</v>
      </c>
      <c r="N20" s="45" t="str">
        <f>'Professions and Combat Skills'!E19</f>
        <v>Glassblower</v>
      </c>
      <c r="O20" s="46">
        <v>0.0</v>
      </c>
      <c r="P20" s="46">
        <f>ROUNDDOWN(VLOOKUP(VLOOKUP(N20,'Professions and Combat Skills'!$E$6:$I$36,2,FALSE),$C$10:$I$20,7,FALSE)/4,0)</f>
        <v>0</v>
      </c>
      <c r="Q20" s="46">
        <f>ROUNDDOWN(VLOOKUP(VLOOKUP(N20,'Professions and Combat Skills'!$E$6:$I$36,3,FALSE),$C$10:$I$20,7,FALSE)/6,0)</f>
        <v>0</v>
      </c>
      <c r="R20" s="46">
        <v>0.0</v>
      </c>
      <c r="S20" s="47">
        <f>IF(O20=0,O20+P20+Q20+R20+VLOOKUP(N20,'Professions and Combat Skills'!$E$6:$K$36,7,FALSE),O20+P20+Q20+R20)</f>
        <v>-4</v>
      </c>
      <c r="T20" s="28"/>
      <c r="U20" s="28"/>
      <c r="V20" s="28"/>
      <c r="W20" s="28"/>
      <c r="X20" s="14"/>
      <c r="Y20" s="14"/>
      <c r="Z20" s="14"/>
      <c r="AA20" s="14"/>
      <c r="AB20" s="14"/>
      <c r="AC20" s="24" t="b">
        <v>0</v>
      </c>
      <c r="AD20" s="6" t="s">
        <v>32</v>
      </c>
      <c r="AE20" s="6" t="str">
        <f>VLOOKUP(AD20,Feats!$C$3:$D$117,2,FALSE)</f>
        <v>_</v>
      </c>
      <c r="AF20" s="1" t="str">
        <f>VLOOKUP(AD20,Feats!$C$3:$E$117,3,FALSE)</f>
        <v>_</v>
      </c>
      <c r="AI20" s="1" t="str">
        <f>VLOOKUP(AD20,Feats!$C$3:$F$117,4,FALSE)</f>
        <v>_</v>
      </c>
      <c r="AJ20" s="13" t="str">
        <f>VLOOKUP(AD20,Feats!$C$3:$G$117,5,FALSE)</f>
        <v>_</v>
      </c>
      <c r="AK20" s="14"/>
      <c r="AL20" s="14"/>
      <c r="AM20" s="14"/>
      <c r="AN20" s="14"/>
      <c r="AO20" s="14"/>
      <c r="AP20" s="14"/>
      <c r="AQ20" s="14"/>
      <c r="AR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row>
    <row r="21" ht="11.25" customHeight="1">
      <c r="A21" s="1"/>
      <c r="B21" s="1"/>
      <c r="C21" s="12" t="s">
        <v>13</v>
      </c>
      <c r="D21" s="14"/>
      <c r="E21" s="88">
        <f t="shared" ref="E21:G21" si="3">SUM(E10:E20)</f>
        <v>35</v>
      </c>
      <c r="F21" s="7">
        <f t="shared" si="3"/>
        <v>35</v>
      </c>
      <c r="G21" s="89">
        <f t="shared" si="3"/>
        <v>0</v>
      </c>
      <c r="H21" s="28"/>
      <c r="I21" s="7">
        <f>SUM(I10:I20)</f>
        <v>35</v>
      </c>
      <c r="J21" s="28"/>
      <c r="K21" s="90" t="s">
        <v>82</v>
      </c>
      <c r="L21" s="91">
        <f>VLOOKUP(K96,Lists!B166:I168,L96+2,FALSE)+VLOOKUP(K97,Lists!B166:I168,L97+2,FALSE)+D47+IF(L3="Dwarf",1,0)+IF(L3="Elf",-1,0)+I10</f>
        <v>4</v>
      </c>
      <c r="M21" s="13" t="b">
        <v>0</v>
      </c>
      <c r="N21" s="45" t="str">
        <f>'Professions and Combat Skills'!E20</f>
        <v>Herder</v>
      </c>
      <c r="O21" s="46">
        <v>0.0</v>
      </c>
      <c r="P21" s="46">
        <f>ROUNDDOWN(VLOOKUP(VLOOKUP(N21,'Professions and Combat Skills'!$E$6:$I$36,2,FALSE),$C$10:$I$20,7,FALSE)/4,0)</f>
        <v>0</v>
      </c>
      <c r="Q21" s="46">
        <f>ROUNDDOWN(VLOOKUP(VLOOKUP(N21,'Professions and Combat Skills'!$E$6:$I$36,3,FALSE),$C$10:$I$20,7,FALSE)/6,0)</f>
        <v>0</v>
      </c>
      <c r="R21" s="46">
        <v>0.0</v>
      </c>
      <c r="S21" s="47">
        <f>IF(O21=0,O21+P21+Q21+R21+VLOOKUP(N21,'Professions and Combat Skills'!$E$6:$K$36,7,FALSE),O21+P21+Q21+R21)</f>
        <v>-4</v>
      </c>
      <c r="T21" s="28"/>
      <c r="U21" s="92" t="s">
        <v>83</v>
      </c>
      <c r="V21" s="93"/>
      <c r="W21" s="93"/>
      <c r="X21" s="94"/>
      <c r="Y21" s="94"/>
      <c r="Z21" s="94"/>
      <c r="AA21" s="95"/>
      <c r="AB21" s="14"/>
      <c r="AC21" s="24" t="b">
        <v>0</v>
      </c>
      <c r="AD21" s="6" t="s">
        <v>32</v>
      </c>
      <c r="AE21" s="6" t="str">
        <f>VLOOKUP(AD21,Feats!$C$3:$D$117,2,FALSE)</f>
        <v>_</v>
      </c>
      <c r="AF21" s="1" t="str">
        <f>VLOOKUP(AD21,Feats!$C$3:$E$117,3,FALSE)</f>
        <v>_</v>
      </c>
      <c r="AI21" s="1" t="str">
        <f>VLOOKUP(AD21,Feats!$C$3:$F$117,4,FALSE)</f>
        <v>_</v>
      </c>
      <c r="AJ21" s="13" t="str">
        <f>VLOOKUP(AD21,Feats!$C$3:$G$117,5,FALSE)</f>
        <v>_</v>
      </c>
      <c r="AK21" s="14"/>
      <c r="AL21" s="14"/>
      <c r="AM21" s="14"/>
      <c r="AN21" s="14"/>
      <c r="AO21" s="14"/>
      <c r="AP21" s="14"/>
      <c r="AQ21" s="14"/>
      <c r="AR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row>
    <row r="22" ht="11.25" customHeight="1">
      <c r="A22" s="1"/>
      <c r="B22" s="1"/>
      <c r="C22" s="1"/>
      <c r="D22" s="1"/>
      <c r="E22" s="1"/>
      <c r="F22" s="1"/>
      <c r="G22" s="1"/>
      <c r="H22" s="1"/>
      <c r="I22" s="1"/>
      <c r="J22" s="28"/>
      <c r="M22" s="13" t="b">
        <v>0</v>
      </c>
      <c r="N22" s="45" t="str">
        <f>'Professions and Combat Skills'!E21</f>
        <v>Hunter</v>
      </c>
      <c r="O22" s="46">
        <v>0.0</v>
      </c>
      <c r="P22" s="46">
        <f>ROUNDDOWN(VLOOKUP(VLOOKUP(N22,'Professions and Combat Skills'!$E$6:$I$36,2,FALSE),$C$10:$I$20,7,FALSE)/4,0)</f>
        <v>0</v>
      </c>
      <c r="Q22" s="46">
        <f>ROUNDDOWN(VLOOKUP(VLOOKUP(N22,'Professions and Combat Skills'!$E$6:$I$36,3,FALSE),$C$10:$I$20,7,FALSE)/6,0)</f>
        <v>0</v>
      </c>
      <c r="R22" s="46">
        <v>0.0</v>
      </c>
      <c r="S22" s="47">
        <f>IF(O22=0,O22+P22+Q22+R22+VLOOKUP(N22,'Professions and Combat Skills'!$E$6:$K$36,7,FALSE),O22+P22+Q22+R22)</f>
        <v>-2</v>
      </c>
      <c r="T22" s="28"/>
      <c r="U22" s="96" t="s">
        <v>84</v>
      </c>
      <c r="V22" s="97">
        <v>0.0</v>
      </c>
      <c r="W22" s="98" t="s">
        <v>85</v>
      </c>
      <c r="X22" s="97">
        <v>0.0</v>
      </c>
      <c r="Y22" s="98" t="s">
        <v>86</v>
      </c>
      <c r="Z22" s="97">
        <v>10.0</v>
      </c>
      <c r="AA22" s="99"/>
      <c r="AB22" s="14"/>
      <c r="AC22" s="24" t="b">
        <v>0</v>
      </c>
      <c r="AD22" s="6" t="s">
        <v>32</v>
      </c>
      <c r="AE22" s="6" t="str">
        <f>VLOOKUP(AD22,Feats!$C$3:$D$117,2,FALSE)</f>
        <v>_</v>
      </c>
      <c r="AF22" s="1" t="str">
        <f>VLOOKUP(AD22,Feats!$C$3:$E$117,3,FALSE)</f>
        <v>_</v>
      </c>
      <c r="AI22" s="1" t="str">
        <f>VLOOKUP(AD22,Feats!$C$3:$F$117,4,FALSE)</f>
        <v>_</v>
      </c>
      <c r="AJ22" s="13" t="str">
        <f>VLOOKUP(AD22,Feats!$C$3:$G$117,5,FALSE)</f>
        <v>_</v>
      </c>
      <c r="AK22" s="14"/>
      <c r="AL22" s="14"/>
      <c r="AM22" s="14"/>
      <c r="AN22" s="14"/>
      <c r="AO22" s="14"/>
      <c r="AP22" s="14"/>
      <c r="AQ22" s="14"/>
      <c r="AR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row>
    <row r="23" ht="11.25" customHeight="1">
      <c r="A23" s="6"/>
      <c r="C23" s="100" t="s">
        <v>87</v>
      </c>
      <c r="D23" s="101">
        <f>MIN(SUM(D24:D28),D44,D66)</f>
        <v>60</v>
      </c>
      <c r="E23" s="14"/>
      <c r="F23" s="14"/>
      <c r="G23" s="14"/>
      <c r="H23" s="14"/>
      <c r="I23" s="14"/>
      <c r="K23" s="102" t="s">
        <v>88</v>
      </c>
      <c r="L23" s="103">
        <f>SUM(L24:L28)</f>
        <v>158</v>
      </c>
      <c r="M23" s="13" t="b">
        <v>0</v>
      </c>
      <c r="N23" s="45" t="str">
        <f>'Professions and Combat Skills'!E22</f>
        <v>Jeweler</v>
      </c>
      <c r="O23" s="46">
        <v>0.0</v>
      </c>
      <c r="P23" s="46">
        <f>ROUNDDOWN(VLOOKUP(VLOOKUP(N23,'Professions and Combat Skills'!$E$6:$I$36,2,FALSE),$C$10:$I$20,7,FALSE)/4,0)</f>
        <v>0</v>
      </c>
      <c r="Q23" s="46">
        <f>ROUNDDOWN(VLOOKUP(VLOOKUP(N23,'Professions and Combat Skills'!$E$6:$I$36,3,FALSE),$C$10:$I$20,7,FALSE)/6,0)</f>
        <v>0</v>
      </c>
      <c r="R23" s="46">
        <v>0.0</v>
      </c>
      <c r="S23" s="47">
        <f>IF(O23=0,O23+P23+Q23+R23+VLOOKUP(N23,'Professions and Combat Skills'!$E$6:$K$36,7,FALSE),O23+P23+Q23+R23)</f>
        <v>-4</v>
      </c>
      <c r="T23" s="28"/>
      <c r="U23" s="104" t="s">
        <v>89</v>
      </c>
      <c r="V23" s="105"/>
      <c r="W23" s="105"/>
      <c r="X23" s="106"/>
      <c r="Y23" s="106"/>
      <c r="Z23" s="106"/>
      <c r="AA23" s="107"/>
      <c r="AB23" s="14"/>
      <c r="AC23" s="24" t="b">
        <v>0</v>
      </c>
      <c r="AD23" s="6" t="s">
        <v>32</v>
      </c>
      <c r="AE23" s="6" t="str">
        <f>VLOOKUP(AD23,Feats!$C$3:$D$117,2,FALSE)</f>
        <v>_</v>
      </c>
      <c r="AF23" s="1" t="str">
        <f>VLOOKUP(AD23,Feats!$C$3:$E$117,3,FALSE)</f>
        <v>_</v>
      </c>
      <c r="AI23" s="1" t="str">
        <f>VLOOKUP(AD23,Feats!$C$3:$F$117,4,FALSE)</f>
        <v>_</v>
      </c>
      <c r="AJ23" s="13" t="str">
        <f>VLOOKUP(AD23,Feats!$C$3:$G$117,5,FALSE)</f>
        <v>_</v>
      </c>
      <c r="AK23" s="14"/>
      <c r="AL23" s="14"/>
      <c r="AM23" s="14"/>
      <c r="AN23" s="14"/>
      <c r="AO23" s="14"/>
      <c r="AP23" s="14"/>
      <c r="AQ23" s="14"/>
      <c r="AR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row>
    <row r="24" ht="11.25" customHeight="1">
      <c r="A24" s="6"/>
      <c r="C24" s="108" t="s">
        <v>90</v>
      </c>
      <c r="D24" s="109">
        <f>I16*20</f>
        <v>40</v>
      </c>
      <c r="E24" s="14"/>
      <c r="F24" s="14"/>
      <c r="G24" s="14"/>
      <c r="H24" s="14"/>
      <c r="I24" s="14"/>
      <c r="K24" s="110" t="s">
        <v>91</v>
      </c>
      <c r="L24" s="111">
        <f>I10*10</f>
        <v>40</v>
      </c>
      <c r="M24" s="13" t="b">
        <v>0</v>
      </c>
      <c r="N24" s="45" t="str">
        <f>'Professions and Combat Skills'!E23</f>
        <v>Linguist</v>
      </c>
      <c r="O24" s="46">
        <v>0.0</v>
      </c>
      <c r="P24" s="46">
        <f>ROUNDDOWN(VLOOKUP(VLOOKUP(N24,'Professions and Combat Skills'!$E$6:$I$36,2,FALSE),$C$10:$I$20,7,FALSE)/4,0)</f>
        <v>0</v>
      </c>
      <c r="Q24" s="46">
        <f>ROUNDDOWN(VLOOKUP(VLOOKUP(N24,'Professions and Combat Skills'!$E$6:$I$36,3,FALSE),$C$10:$I$20,7,FALSE)/6,0)</f>
        <v>0</v>
      </c>
      <c r="R24" s="46">
        <v>0.0</v>
      </c>
      <c r="S24" s="47">
        <f>IF(O24=0,O24+P24+Q24+R24+VLOOKUP(N24,'Professions and Combat Skills'!$E$6:$K$36,7,FALSE),O24+P24+Q24+R24)</f>
        <v>-4</v>
      </c>
      <c r="T24" s="28"/>
      <c r="U24" s="112"/>
      <c r="V24" s="113"/>
      <c r="W24" s="113"/>
      <c r="X24" s="113"/>
      <c r="Y24" s="113"/>
      <c r="Z24" s="113"/>
      <c r="AA24" s="84"/>
      <c r="AB24" s="14"/>
      <c r="AC24" s="24" t="b">
        <v>0</v>
      </c>
      <c r="AD24" s="6" t="s">
        <v>32</v>
      </c>
      <c r="AE24" s="6" t="str">
        <f>VLOOKUP(AD24,Feats!$C$3:$D$117,2,FALSE)</f>
        <v>_</v>
      </c>
      <c r="AF24" s="1" t="str">
        <f>VLOOKUP(AD24,Feats!$C$3:$E$117,3,FALSE)</f>
        <v>_</v>
      </c>
      <c r="AI24" s="1" t="str">
        <f>VLOOKUP(AD24,Feats!$C$3:$F$117,4,FALSE)</f>
        <v>_</v>
      </c>
      <c r="AJ24" s="13" t="str">
        <f>VLOOKUP(AD24,Feats!$C$3:$G$117,5,FALSE)</f>
        <v>_</v>
      </c>
      <c r="AK24" s="14"/>
      <c r="AL24" s="14"/>
      <c r="AM24" s="14"/>
      <c r="AN24" s="14"/>
      <c r="AO24" s="14"/>
      <c r="AP24" s="14"/>
      <c r="AQ24" s="14"/>
      <c r="AR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row>
    <row r="25" ht="11.25" customHeight="1">
      <c r="A25" s="1"/>
      <c r="C25" s="108" t="s">
        <v>92</v>
      </c>
      <c r="D25" s="109">
        <f>I18*10</f>
        <v>20</v>
      </c>
      <c r="E25" s="14"/>
      <c r="F25" s="14"/>
      <c r="G25" s="14"/>
      <c r="H25" s="14"/>
      <c r="I25" s="14"/>
      <c r="K25" s="110" t="s">
        <v>93</v>
      </c>
      <c r="L25" s="111">
        <f>I12*22</f>
        <v>88</v>
      </c>
      <c r="M25" s="13" t="b">
        <v>0</v>
      </c>
      <c r="N25" s="45" t="str">
        <f>'Professions and Combat Skills'!E24</f>
        <v>Lurker</v>
      </c>
      <c r="O25" s="46">
        <v>0.0</v>
      </c>
      <c r="P25" s="46">
        <f>ROUNDDOWN(VLOOKUP(VLOOKUP(N25,'Professions and Combat Skills'!$E$6:$I$36,2,FALSE),$C$10:$I$20,7,FALSE)/4,0)</f>
        <v>1</v>
      </c>
      <c r="Q25" s="46">
        <f>ROUNDDOWN(VLOOKUP(VLOOKUP(N25,'Professions and Combat Skills'!$E$6:$I$36,3,FALSE),$C$10:$I$20,7,FALSE)/6,0)</f>
        <v>0</v>
      </c>
      <c r="R25" s="46">
        <f>IF(N43="Tall",IF(P43=TRUE,-1,0),0)</f>
        <v>0</v>
      </c>
      <c r="S25" s="47">
        <f>IF(O25=0,O25+P25+Q25+R25+VLOOKUP(N25,'Professions and Combat Skills'!$E$6:$K$36,7,FALSE),O25+P25+Q25+R25)</f>
        <v>-1</v>
      </c>
      <c r="T25" s="28"/>
      <c r="U25" s="114"/>
      <c r="V25" s="14"/>
      <c r="W25" s="14"/>
      <c r="X25" s="14"/>
      <c r="Y25" s="14"/>
      <c r="Z25" s="14"/>
      <c r="AA25" s="84"/>
      <c r="AB25" s="14"/>
      <c r="AC25" s="115">
        <f>COUNTIF(AC4:AC24, TRUE)</f>
        <v>0</v>
      </c>
      <c r="AD25" s="34" t="s">
        <v>94</v>
      </c>
      <c r="AJ25" s="14"/>
      <c r="AK25" s="14"/>
      <c r="AL25" s="14"/>
      <c r="AM25" s="14"/>
      <c r="AN25" s="14"/>
      <c r="AO25" s="14"/>
      <c r="AP25" s="14"/>
      <c r="AQ25" s="14"/>
      <c r="AR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row>
    <row r="26" ht="11.25" customHeight="1">
      <c r="A26" s="1"/>
      <c r="B26" s="28"/>
      <c r="C26" s="108" t="s">
        <v>95</v>
      </c>
      <c r="D26" s="109">
        <f>IF(L3="Elf (spellcaster)",L5*10,0)</f>
        <v>0</v>
      </c>
      <c r="E26" s="14"/>
      <c r="F26" s="14"/>
      <c r="G26" s="14"/>
      <c r="H26" s="14"/>
      <c r="I26" s="14"/>
      <c r="K26" s="110" t="s">
        <v>96</v>
      </c>
      <c r="L26" s="111">
        <f>VLOOKUP(L5, Lists!$B$125:$G$138, MATCH(L3, Lists!$B$125:$G$125, 0), FALSE)</f>
        <v>30</v>
      </c>
      <c r="M26" s="13" t="b">
        <v>0</v>
      </c>
      <c r="N26" s="45" t="str">
        <f>'Professions and Combat Skills'!E25</f>
        <v>Mechanic</v>
      </c>
      <c r="O26" s="46">
        <v>0.0</v>
      </c>
      <c r="P26" s="46">
        <f>ROUNDDOWN(VLOOKUP(VLOOKUP(N26,'Professions and Combat Skills'!$E$6:$I$36,2,FALSE),$C$10:$I$20,7,FALSE)/4,0)</f>
        <v>0</v>
      </c>
      <c r="Q26" s="46">
        <f>ROUNDDOWN(VLOOKUP(VLOOKUP(N26,'Professions and Combat Skills'!$E$6:$I$36,3,FALSE),$C$10:$I$20,7,FALSE)/6,0)</f>
        <v>0</v>
      </c>
      <c r="R26" s="116">
        <f>IF(D34="No_clothes",1,IF(D34="Medium_armor",-1,IF(D34="Heavy_armor",-2,0)))</f>
        <v>0</v>
      </c>
      <c r="S26" s="47">
        <f>IF(O26=0,O26+P26+Q26+R26+VLOOKUP(N26,'Professions and Combat Skills'!$E$6:$K$36,7,FALSE),O26+P26+Q26+R26)</f>
        <v>-4</v>
      </c>
      <c r="T26" s="28"/>
      <c r="U26" s="114"/>
      <c r="V26" s="14"/>
      <c r="W26" s="14"/>
      <c r="X26" s="14"/>
      <c r="Y26" s="14"/>
      <c r="Z26" s="14"/>
      <c r="AA26" s="84"/>
      <c r="AB26" s="14"/>
      <c r="AC26" s="117">
        <f t="array" ref="AC26">IF(AC25=0,0,SUM(SEQUENCE(1,AC25,5)))</f>
        <v>0</v>
      </c>
      <c r="AD26" s="118" t="s">
        <v>11</v>
      </c>
      <c r="AE26" s="14"/>
      <c r="AF26" s="1"/>
      <c r="AI26" s="14"/>
      <c r="AJ26" s="14"/>
      <c r="AK26" s="14"/>
      <c r="AL26" s="14"/>
      <c r="AM26" s="14"/>
      <c r="AN26" s="14"/>
      <c r="AO26" s="14"/>
      <c r="AP26" s="14"/>
      <c r="AQ26" s="14"/>
      <c r="AR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row>
    <row r="27" ht="11.25" customHeight="1">
      <c r="A27" s="1"/>
      <c r="B27" s="28"/>
      <c r="C27" s="108" t="s">
        <v>97</v>
      </c>
      <c r="D27" s="109">
        <f>ROUNDDOWN(Lists!E178*Lists!D178*(D24+D25+D26))</f>
        <v>0</v>
      </c>
      <c r="E27" s="14"/>
      <c r="F27" s="14"/>
      <c r="G27" s="14"/>
      <c r="H27" s="14"/>
      <c r="I27" s="14"/>
      <c r="K27" s="110" t="s">
        <v>98</v>
      </c>
      <c r="L27" s="111">
        <f>ROUNDDOWN(Lists!E179*Lists!D179*(L24+L25+L26))</f>
        <v>0</v>
      </c>
      <c r="M27" s="13" t="b">
        <v>0</v>
      </c>
      <c r="N27" s="45" t="str">
        <f>'Professions and Combat Skills'!E26</f>
        <v>Merchant</v>
      </c>
      <c r="O27" s="46">
        <v>0.0</v>
      </c>
      <c r="P27" s="46">
        <f>ROUNDDOWN(VLOOKUP(VLOOKUP(N27,'Professions and Combat Skills'!$E$6:$I$36,2,FALSE),$C$10:$I$20,7,FALSE)/4,0)</f>
        <v>0</v>
      </c>
      <c r="Q27" s="46">
        <f>ROUNDDOWN(VLOOKUP(VLOOKUP(N27,'Professions and Combat Skills'!$E$6:$I$36,3,FALSE),$C$10:$I$20,7,FALSE)/6,0)</f>
        <v>0</v>
      </c>
      <c r="R27" s="46">
        <v>0.0</v>
      </c>
      <c r="S27" s="47">
        <f>IF(O27=0,O27+P27+Q27+R27+VLOOKUP(N27,'Professions and Combat Skills'!$E$6:$K$36,7,FALSE),O27+P27+Q27+R27)</f>
        <v>-2</v>
      </c>
      <c r="T27" s="28"/>
      <c r="U27" s="114"/>
      <c r="V27" s="14"/>
      <c r="W27" s="14"/>
      <c r="X27" s="14"/>
      <c r="Y27" s="14"/>
      <c r="Z27" s="14"/>
      <c r="AA27" s="84"/>
      <c r="AB27" s="14"/>
      <c r="AE27" s="14"/>
      <c r="AF27" s="1"/>
      <c r="AG27" s="14"/>
      <c r="AH27" s="1"/>
      <c r="AI27" s="14"/>
      <c r="AJ27" s="14"/>
      <c r="AK27" s="14"/>
      <c r="AL27" s="14"/>
      <c r="AM27" s="14"/>
      <c r="AN27" s="14"/>
      <c r="AO27" s="14"/>
      <c r="AP27" s="14"/>
      <c r="AQ27" s="14"/>
      <c r="AR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row>
    <row r="28" ht="11.25" customHeight="1">
      <c r="A28" s="1"/>
      <c r="B28" s="28"/>
      <c r="C28" s="108" t="s">
        <v>99</v>
      </c>
      <c r="D28" s="119">
        <v>0.0</v>
      </c>
      <c r="E28" s="14"/>
      <c r="F28" s="14"/>
      <c r="G28" s="14"/>
      <c r="H28" s="14"/>
      <c r="I28" s="14"/>
      <c r="K28" s="120" t="s">
        <v>100</v>
      </c>
      <c r="L28" s="121">
        <f>ROUNDDOWN((L24+L25+L26)*O3)</f>
        <v>0</v>
      </c>
      <c r="M28" s="13" t="b">
        <v>0</v>
      </c>
      <c r="N28" s="45" t="str">
        <f>'Professions and Combat Skills'!E27</f>
        <v>Miner</v>
      </c>
      <c r="O28" s="46">
        <v>0.0</v>
      </c>
      <c r="P28" s="46">
        <f>ROUNDDOWN(VLOOKUP(VLOOKUP(N28,'Professions and Combat Skills'!$E$6:$I$36,2,FALSE),$C$10:$I$20,7,FALSE)/4,0)</f>
        <v>1</v>
      </c>
      <c r="Q28" s="46">
        <f>ROUNDDOWN(VLOOKUP(VLOOKUP(N28,'Professions and Combat Skills'!$E$6:$I$36,3,FALSE),$C$10:$I$20,7,FALSE)/6,0)</f>
        <v>0</v>
      </c>
      <c r="R28" s="46">
        <v>0.0</v>
      </c>
      <c r="S28" s="47">
        <f>IF(O28=0,O28+P28+Q28+R28+VLOOKUP(N28,'Professions and Combat Skills'!$E$6:$K$36,7,FALSE),O28+P28+Q28+R28)</f>
        <v>-1</v>
      </c>
      <c r="T28" s="14"/>
      <c r="U28" s="114"/>
      <c r="V28" s="14"/>
      <c r="W28" s="14"/>
      <c r="X28" s="14"/>
      <c r="Y28" s="14"/>
      <c r="Z28" s="14"/>
      <c r="AA28" s="84"/>
      <c r="AB28" s="14"/>
      <c r="AC28" s="122" t="s">
        <v>101</v>
      </c>
      <c r="AD28" s="123"/>
      <c r="AE28" s="123"/>
      <c r="AF28" s="123"/>
      <c r="AG28" s="123"/>
      <c r="AH28" s="123"/>
      <c r="AI28" s="123"/>
      <c r="AJ28" s="123"/>
      <c r="AK28" s="123"/>
      <c r="AL28" s="123"/>
      <c r="AM28" s="124"/>
      <c r="AN28" s="14"/>
      <c r="AO28" s="14"/>
      <c r="AQ28" s="14"/>
      <c r="AR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row>
    <row r="29" ht="11.25" customHeight="1">
      <c r="A29" s="14"/>
      <c r="B29" s="28"/>
      <c r="C29" s="125" t="s">
        <v>102</v>
      </c>
      <c r="D29" s="126">
        <v>0.0</v>
      </c>
      <c r="E29" s="14"/>
      <c r="F29" s="14"/>
      <c r="G29" s="14"/>
      <c r="H29" s="14"/>
      <c r="I29" s="14"/>
      <c r="K29" s="127" t="s">
        <v>103</v>
      </c>
      <c r="L29" s="20">
        <f>IF(I12&gt;=10,2,1)</f>
        <v>1</v>
      </c>
      <c r="M29" s="13" t="b">
        <v>0</v>
      </c>
      <c r="N29" s="45" t="str">
        <f>'Professions and Combat Skills'!E28</f>
        <v>Performer</v>
      </c>
      <c r="O29" s="46">
        <v>0.0</v>
      </c>
      <c r="P29" s="46">
        <f>ROUNDDOWN(VLOOKUP(VLOOKUP(N29,'Professions and Combat Skills'!$E$6:$I$36,2,FALSE),$C$10:$I$20,7,FALSE)/4,0)</f>
        <v>0</v>
      </c>
      <c r="Q29" s="46">
        <f>ROUNDDOWN(VLOOKUP(VLOOKUP(N29,'Professions and Combat Skills'!$E$6:$I$36,3,FALSE),$C$10:$I$20,7,FALSE)/6,0)</f>
        <v>0</v>
      </c>
      <c r="R29" s="46">
        <v>0.0</v>
      </c>
      <c r="S29" s="47">
        <f>IF(O29=0,O29+P29+Q29+R29+VLOOKUP(N29,'Professions and Combat Skills'!$E$6:$K$36,7,FALSE),O29+P29+Q29+R29)</f>
        <v>-4</v>
      </c>
      <c r="U29" s="114"/>
      <c r="V29" s="14"/>
      <c r="W29" s="14"/>
      <c r="X29" s="14"/>
      <c r="Y29" s="14"/>
      <c r="Z29" s="14"/>
      <c r="AA29" s="84"/>
      <c r="AB29" s="14"/>
      <c r="AC29" s="128" t="s">
        <v>104</v>
      </c>
      <c r="AD29" s="129"/>
      <c r="AE29" s="130" t="s">
        <v>105</v>
      </c>
      <c r="AF29" s="130" t="s">
        <v>106</v>
      </c>
      <c r="AG29" s="130" t="s">
        <v>107</v>
      </c>
      <c r="AH29" s="130" t="s">
        <v>108</v>
      </c>
      <c r="AI29" s="130" t="s">
        <v>109</v>
      </c>
      <c r="AJ29" s="130" t="s">
        <v>110</v>
      </c>
      <c r="AK29" s="130" t="s">
        <v>111</v>
      </c>
      <c r="AL29" s="129" t="s">
        <v>112</v>
      </c>
      <c r="AM29" s="29"/>
      <c r="AN29" s="14"/>
      <c r="AO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row>
    <row r="30" ht="11.25" customHeight="1">
      <c r="A30" s="1"/>
      <c r="C30" s="127" t="s">
        <v>113</v>
      </c>
      <c r="D30" s="131">
        <f>I20*4</f>
        <v>12</v>
      </c>
      <c r="E30" s="14"/>
      <c r="F30" s="14"/>
      <c r="G30" s="14"/>
      <c r="H30" s="14"/>
      <c r="I30" s="14"/>
      <c r="M30" s="13" t="b">
        <v>0</v>
      </c>
      <c r="N30" s="45" t="str">
        <f>'Professions and Combat Skills'!E29</f>
        <v>Philosopher</v>
      </c>
      <c r="O30" s="46">
        <v>0.0</v>
      </c>
      <c r="P30" s="46">
        <f>ROUNDDOWN(VLOOKUP(VLOOKUP(N30,'Professions and Combat Skills'!$E$6:$I$36,2,FALSE),$C$10:$I$20,7,FALSE)/4,0)</f>
        <v>0</v>
      </c>
      <c r="Q30" s="46">
        <f>ROUNDDOWN(VLOOKUP(VLOOKUP(N30,'Professions and Combat Skills'!$E$6:$I$36,3,FALSE),$C$10:$I$20,7,FALSE)/6,0)</f>
        <v>0</v>
      </c>
      <c r="R30" s="46">
        <v>0.0</v>
      </c>
      <c r="S30" s="47">
        <f>IF(O30=0,O30+P30+Q30+R30+VLOOKUP(N30,'Professions and Combat Skills'!$E$6:$K$36,7,FALSE),O30+P30+Q30+R30)</f>
        <v>-4</v>
      </c>
      <c r="U30" s="114"/>
      <c r="V30" s="14"/>
      <c r="W30" s="14"/>
      <c r="X30" s="14"/>
      <c r="Y30" s="14"/>
      <c r="Z30" s="14"/>
      <c r="AA30" s="84"/>
      <c r="AB30" s="14"/>
      <c r="AC30" s="128" t="s">
        <v>114</v>
      </c>
      <c r="AD30" s="113"/>
      <c r="AE30" s="130">
        <v>1.0</v>
      </c>
      <c r="AF30" s="130">
        <v>4.0</v>
      </c>
      <c r="AG30" s="130" t="s">
        <v>115</v>
      </c>
      <c r="AH30" s="132">
        <v>0.05</v>
      </c>
      <c r="AI30" s="130">
        <v>0.0</v>
      </c>
      <c r="AJ30" s="130">
        <v>0.0</v>
      </c>
      <c r="AK30" s="130" t="s">
        <v>116</v>
      </c>
      <c r="AL30" s="113"/>
      <c r="AM30" s="84"/>
      <c r="AN30" s="14"/>
      <c r="AO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row>
    <row r="31" ht="11.25" customHeight="1">
      <c r="A31" s="1"/>
      <c r="E31" s="14"/>
      <c r="F31" s="14"/>
      <c r="G31" s="14"/>
      <c r="H31" s="14"/>
      <c r="I31" s="14"/>
      <c r="J31" s="1"/>
      <c r="K31" s="133" t="s">
        <v>117</v>
      </c>
      <c r="L31" s="134"/>
      <c r="M31" s="13" t="b">
        <v>0</v>
      </c>
      <c r="N31" s="45" t="str">
        <f>'Professions and Combat Skills'!E30</f>
        <v>Physician</v>
      </c>
      <c r="O31" s="46">
        <v>0.0</v>
      </c>
      <c r="P31" s="46">
        <f>ROUNDDOWN(VLOOKUP(VLOOKUP(N31,'Professions and Combat Skills'!$E$6:$I$36,2,FALSE),$C$10:$I$20,7,FALSE)/4,0)</f>
        <v>0</v>
      </c>
      <c r="Q31" s="46">
        <f>ROUNDDOWN(VLOOKUP(VLOOKUP(N31,'Professions and Combat Skills'!$E$6:$I$36,3,FALSE),$C$10:$I$20,7,FALSE)/6,0)</f>
        <v>0</v>
      </c>
      <c r="R31" s="46">
        <v>0.0</v>
      </c>
      <c r="S31" s="47">
        <f>IF(O31=0,O31+P31+Q31+R31+VLOOKUP(N31,'Professions and Combat Skills'!$E$6:$K$36,7,FALSE),O31+P31+Q31+R31)</f>
        <v>-4</v>
      </c>
      <c r="U31" s="114"/>
      <c r="V31" s="14"/>
      <c r="W31" s="14"/>
      <c r="X31" s="14"/>
      <c r="Y31" s="14"/>
      <c r="Z31" s="14"/>
      <c r="AA31" s="84"/>
      <c r="AB31" s="14"/>
      <c r="AC31" s="83" t="s">
        <v>118</v>
      </c>
      <c r="AE31" s="97">
        <v>2.0</v>
      </c>
      <c r="AF31" s="97">
        <v>3.0</v>
      </c>
      <c r="AG31" s="97" t="s">
        <v>119</v>
      </c>
      <c r="AH31" s="135">
        <v>0.05</v>
      </c>
      <c r="AI31" s="97">
        <v>0.0</v>
      </c>
      <c r="AJ31" s="97">
        <v>0.0</v>
      </c>
      <c r="AK31" s="97" t="s">
        <v>116</v>
      </c>
      <c r="AL31" s="13"/>
      <c r="AM31" s="84"/>
      <c r="AN31" s="14"/>
      <c r="AO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row>
    <row r="32" ht="11.25" customHeight="1">
      <c r="A32" s="136"/>
      <c r="C32" s="137" t="s">
        <v>120</v>
      </c>
      <c r="D32" s="138"/>
      <c r="E32" s="14"/>
      <c r="F32" s="14"/>
      <c r="G32" s="14"/>
      <c r="H32" s="14"/>
      <c r="I32" s="14"/>
      <c r="J32" s="14"/>
      <c r="K32" s="139" t="s">
        <v>121</v>
      </c>
      <c r="L32" s="140" t="s">
        <v>114</v>
      </c>
      <c r="M32" s="13" t="b">
        <v>0</v>
      </c>
      <c r="N32" s="45" t="str">
        <f>'Professions and Combat Skills'!E31</f>
        <v>Potter</v>
      </c>
      <c r="O32" s="46">
        <v>0.0</v>
      </c>
      <c r="P32" s="46">
        <f>ROUNDDOWN(VLOOKUP(VLOOKUP(N32,'Professions and Combat Skills'!$E$6:$I$36,2,FALSE),$C$10:$I$20,7,FALSE)/4,0)</f>
        <v>0</v>
      </c>
      <c r="Q32" s="46">
        <f>ROUNDDOWN(VLOOKUP(VLOOKUP(N32,'Professions and Combat Skills'!$E$6:$I$36,3,FALSE),$C$10:$I$20,7,FALSE)/6,0)</f>
        <v>0</v>
      </c>
      <c r="R32" s="46">
        <v>0.0</v>
      </c>
      <c r="S32" s="47">
        <f>IF(O32=0,O32+P32+Q32+R32+VLOOKUP(N32,'Professions and Combat Skills'!$E$6:$K$36,7,FALSE),O32+P32+Q32+R32)</f>
        <v>-4</v>
      </c>
      <c r="U32" s="114"/>
      <c r="V32" s="14"/>
      <c r="W32" s="14"/>
      <c r="X32" s="14"/>
      <c r="Y32" s="14"/>
      <c r="Z32" s="14"/>
      <c r="AA32" s="84"/>
      <c r="AB32" s="14"/>
      <c r="AC32" s="83" t="s">
        <v>122</v>
      </c>
      <c r="AE32" s="97">
        <v>3.0</v>
      </c>
      <c r="AF32" s="97">
        <v>3.0</v>
      </c>
      <c r="AG32" s="97" t="s">
        <v>123</v>
      </c>
      <c r="AH32" s="135">
        <v>0.05</v>
      </c>
      <c r="AI32" s="97">
        <v>0.0</v>
      </c>
      <c r="AJ32" s="97">
        <v>0.0</v>
      </c>
      <c r="AK32" s="97" t="s">
        <v>116</v>
      </c>
      <c r="AL32" s="13"/>
      <c r="AM32" s="141"/>
      <c r="AN32" s="14"/>
      <c r="AO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row>
    <row r="33" ht="11.25" customHeight="1">
      <c r="A33" s="142"/>
      <c r="C33" s="143" t="s">
        <v>124</v>
      </c>
      <c r="D33" s="141"/>
      <c r="E33" s="14"/>
      <c r="F33" s="14"/>
      <c r="G33" s="14"/>
      <c r="H33" s="14"/>
      <c r="I33" s="14"/>
      <c r="J33" s="14"/>
      <c r="K33" s="139" t="s">
        <v>125</v>
      </c>
      <c r="L33" s="140" t="str">
        <f>VLOOKUP(L32,Weapons!A4:M644, 13, FALSE)</f>
        <v>QUI 6</v>
      </c>
      <c r="M33" s="13" t="b">
        <v>0</v>
      </c>
      <c r="N33" s="45" t="str">
        <f>'Professions and Combat Skills'!E32</f>
        <v>Rider</v>
      </c>
      <c r="O33" s="46">
        <v>0.0</v>
      </c>
      <c r="P33" s="46">
        <f>ROUNDDOWN(VLOOKUP(VLOOKUP(N33,'Professions and Combat Skills'!$E$6:$I$36,2,FALSE),$C$10:$I$20,7,FALSE)/4,0)</f>
        <v>1</v>
      </c>
      <c r="Q33" s="46">
        <f>ROUNDDOWN(VLOOKUP(VLOOKUP(N33,'Professions and Combat Skills'!$E$6:$I$36,3,FALSE),$C$10:$I$20,7,FALSE)/6,0)</f>
        <v>0</v>
      </c>
      <c r="R33" s="116">
        <f>IF(D34="No_clothes",1,IF(D34="Medium_armor",-1,IF(D34="Heavy_armor",-2,0)))</f>
        <v>0</v>
      </c>
      <c r="S33" s="47">
        <f>IF(O33=0,O33+P33+Q33+R33+VLOOKUP(N33,'Professions and Combat Skills'!$E$6:$K$36,7,FALSE),O33+P33+Q33+R33)</f>
        <v>-1</v>
      </c>
      <c r="U33" s="114"/>
      <c r="V33" s="14"/>
      <c r="W33" s="14"/>
      <c r="X33" s="14"/>
      <c r="Y33" s="14"/>
      <c r="Z33" s="14"/>
      <c r="AA33" s="84"/>
      <c r="AB33" s="14"/>
      <c r="AC33" s="83" t="s">
        <v>126</v>
      </c>
      <c r="AD33" s="14"/>
      <c r="AE33" s="97">
        <v>4.0</v>
      </c>
      <c r="AF33" s="97">
        <v>3.0</v>
      </c>
      <c r="AG33" s="97" t="s">
        <v>127</v>
      </c>
      <c r="AH33" s="135">
        <v>0.05</v>
      </c>
      <c r="AI33" s="97">
        <v>0.0</v>
      </c>
      <c r="AJ33" s="97">
        <v>0.0</v>
      </c>
      <c r="AK33" s="97" t="s">
        <v>116</v>
      </c>
      <c r="AL33" s="14"/>
      <c r="AM33" s="84"/>
      <c r="AN33" s="14"/>
      <c r="AO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row>
    <row r="34" ht="11.25" customHeight="1">
      <c r="A34" s="1"/>
      <c r="C34" s="79" t="s">
        <v>128</v>
      </c>
      <c r="D34" s="144" t="s">
        <v>129</v>
      </c>
      <c r="E34" s="14"/>
      <c r="F34" s="14"/>
      <c r="G34" s="14"/>
      <c r="H34" s="14"/>
      <c r="I34" s="14"/>
      <c r="J34" s="14"/>
      <c r="K34" s="139" t="s">
        <v>130</v>
      </c>
      <c r="L34" s="140" t="s">
        <v>32</v>
      </c>
      <c r="M34" s="13" t="b">
        <v>0</v>
      </c>
      <c r="N34" s="45" t="str">
        <f>'Professions and Combat Skills'!E33</f>
        <v>Sailor</v>
      </c>
      <c r="O34" s="46">
        <v>0.0</v>
      </c>
      <c r="P34" s="46">
        <f>ROUNDDOWN(VLOOKUP(VLOOKUP(N34,'Professions and Combat Skills'!$E$6:$I$36,2,FALSE),$C$10:$I$20,7,FALSE)/4,0)</f>
        <v>0</v>
      </c>
      <c r="Q34" s="46">
        <f>ROUNDDOWN(VLOOKUP(VLOOKUP(N34,'Professions and Combat Skills'!$E$6:$I$36,3,FALSE),$C$10:$I$20,7,FALSE)/6,0)</f>
        <v>0</v>
      </c>
      <c r="R34" s="116">
        <f>IF(D34="No_clothes",1,IF(D34="Medium_armor",-3,IF(D34="Heavy_armor",-6,0)))</f>
        <v>0</v>
      </c>
      <c r="S34" s="47">
        <f>IF(O34=0,O34+P34+Q34+R34+VLOOKUP(N34,'Professions and Combat Skills'!$E$6:$K$36,7,FALSE),O34+P34+Q34+R34)</f>
        <v>-2</v>
      </c>
      <c r="U34" s="114"/>
      <c r="V34" s="14"/>
      <c r="W34" s="14"/>
      <c r="X34" s="14"/>
      <c r="Y34" s="14"/>
      <c r="Z34" s="14"/>
      <c r="AA34" s="84"/>
      <c r="AB34" s="14"/>
      <c r="AC34" s="83" t="s">
        <v>131</v>
      </c>
      <c r="AD34" s="14"/>
      <c r="AE34" s="97">
        <v>5.0</v>
      </c>
      <c r="AF34" s="97">
        <v>2.0</v>
      </c>
      <c r="AG34" s="97" t="s">
        <v>132</v>
      </c>
      <c r="AH34" s="135">
        <v>0.05</v>
      </c>
      <c r="AI34" s="97">
        <v>0.0</v>
      </c>
      <c r="AJ34" s="97">
        <v>0.0</v>
      </c>
      <c r="AK34" s="97" t="s">
        <v>116</v>
      </c>
      <c r="AL34" s="145"/>
      <c r="AM34" s="146"/>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row>
    <row r="35" ht="11.25" customHeight="1">
      <c r="A35" s="147"/>
      <c r="C35" s="79" t="s">
        <v>133</v>
      </c>
      <c r="D35" s="148" t="s">
        <v>134</v>
      </c>
      <c r="E35" s="14"/>
      <c r="F35" s="14"/>
      <c r="G35" s="14"/>
      <c r="H35" s="14"/>
      <c r="I35" s="14"/>
      <c r="J35" s="14"/>
      <c r="K35" s="139" t="s">
        <v>135</v>
      </c>
      <c r="L35" s="140" t="s">
        <v>136</v>
      </c>
      <c r="M35" s="13" t="b">
        <v>0</v>
      </c>
      <c r="N35" s="45" t="str">
        <f>'Professions and Combat Skills'!E34</f>
        <v>Scribe</v>
      </c>
      <c r="O35" s="46">
        <v>0.0</v>
      </c>
      <c r="P35" s="46">
        <f>ROUNDDOWN(VLOOKUP(VLOOKUP(N35,'Professions and Combat Skills'!$E$6:$I$36,2,FALSE),$C$10:$I$20,7,FALSE)/4,0)</f>
        <v>0</v>
      </c>
      <c r="Q35" s="46">
        <f>ROUNDDOWN(VLOOKUP(VLOOKUP(N35,'Professions and Combat Skills'!$E$6:$I$36,3,FALSE),$C$10:$I$20,7,FALSE)/6,0)</f>
        <v>0</v>
      </c>
      <c r="R35" s="46">
        <v>0.0</v>
      </c>
      <c r="S35" s="47">
        <f>IF(O35=0,O35+P35+Q35+R35+VLOOKUP(N35,'Professions and Combat Skills'!$E$6:$K$36,7,FALSE),O35+P35+Q35+R35)</f>
        <v>-4</v>
      </c>
      <c r="U35" s="114"/>
      <c r="V35" s="14"/>
      <c r="W35" s="14"/>
      <c r="X35" s="14"/>
      <c r="Y35" s="14"/>
      <c r="Z35" s="14"/>
      <c r="AA35" s="84"/>
      <c r="AB35" s="14"/>
      <c r="AC35" s="114"/>
      <c r="AD35" s="14"/>
      <c r="AE35" s="145"/>
      <c r="AF35" s="145"/>
      <c r="AG35" s="145"/>
      <c r="AH35" s="145"/>
      <c r="AI35" s="145"/>
      <c r="AJ35" s="145"/>
      <c r="AK35" s="145"/>
      <c r="AL35" s="145"/>
      <c r="AM35" s="146"/>
      <c r="BJ35" s="14"/>
      <c r="BK35" s="14"/>
      <c r="BL35" s="14"/>
      <c r="BM35" s="14"/>
      <c r="BN35" s="14"/>
      <c r="BO35" s="14"/>
      <c r="BP35" s="14"/>
      <c r="BQ35" s="14"/>
      <c r="BR35" s="14"/>
      <c r="BS35" s="14"/>
      <c r="BT35" s="14"/>
      <c r="BU35" s="14"/>
      <c r="BV35" s="14"/>
      <c r="BW35" s="14"/>
    </row>
    <row r="36" ht="11.25" customHeight="1">
      <c r="A36" s="1"/>
      <c r="B36" s="14"/>
      <c r="C36" s="79" t="s">
        <v>137</v>
      </c>
      <c r="D36" s="144" t="s">
        <v>136</v>
      </c>
      <c r="E36" s="14"/>
      <c r="F36" s="14"/>
      <c r="G36" s="14"/>
      <c r="H36" s="14"/>
      <c r="I36" s="14"/>
      <c r="J36" s="14"/>
      <c r="K36" s="149" t="s">
        <v>138</v>
      </c>
      <c r="L36" s="150" t="s">
        <v>139</v>
      </c>
      <c r="M36" s="13" t="b">
        <v>0</v>
      </c>
      <c r="N36" s="45" t="str">
        <f>'Professions and Combat Skills'!E35</f>
        <v>Tailor</v>
      </c>
      <c r="O36" s="46">
        <v>0.0</v>
      </c>
      <c r="P36" s="46">
        <f>ROUNDDOWN(VLOOKUP(VLOOKUP(N36,'Professions and Combat Skills'!$E$6:$I$36,2,FALSE),$C$10:$I$20,7,FALSE)/4,0)</f>
        <v>0</v>
      </c>
      <c r="Q36" s="46">
        <f>ROUNDDOWN(VLOOKUP(VLOOKUP(N36,'Professions and Combat Skills'!$E$6:$I$36,3,FALSE),$C$10:$I$20,7,FALSE)/6,0)</f>
        <v>0</v>
      </c>
      <c r="R36" s="46">
        <v>0.0</v>
      </c>
      <c r="S36" s="47">
        <f>IF(O36=0,O36+P36+Q36+R36+VLOOKUP(N36,'Professions and Combat Skills'!$E$6:$K$36,7,FALSE),O36+P36+Q36+R36)</f>
        <v>-4</v>
      </c>
      <c r="U36" s="114"/>
      <c r="V36" s="14"/>
      <c r="W36" s="14"/>
      <c r="X36" s="14"/>
      <c r="Y36" s="14"/>
      <c r="Z36" s="14"/>
      <c r="AA36" s="84"/>
      <c r="AB36" s="14"/>
      <c r="AC36" s="114"/>
      <c r="AD36" s="14"/>
      <c r="AE36" s="14"/>
      <c r="AF36" s="14"/>
      <c r="AG36" s="14"/>
      <c r="AH36" s="14"/>
      <c r="AI36" s="14"/>
      <c r="AJ36" s="14"/>
      <c r="AK36" s="14"/>
      <c r="AL36" s="14"/>
      <c r="AM36" s="84"/>
      <c r="BJ36" s="14"/>
      <c r="BK36" s="14"/>
      <c r="BL36" s="14"/>
      <c r="BM36" s="14"/>
      <c r="BN36" s="14"/>
      <c r="BO36" s="14"/>
      <c r="BP36" s="14"/>
      <c r="BQ36" s="14"/>
      <c r="BR36" s="14"/>
      <c r="BS36" s="14"/>
      <c r="BT36" s="14"/>
      <c r="BU36" s="14"/>
      <c r="BV36" s="14"/>
      <c r="BW36" s="14"/>
    </row>
    <row r="37" ht="11.25" customHeight="1">
      <c r="A37" s="1"/>
      <c r="C37" s="79" t="s">
        <v>140</v>
      </c>
      <c r="D37" s="144" t="str">
        <f>IF(D34="No_clothes",-4,MID(IF(D34="Simple_clothes", VLOOKUP(D36, 'Clothes, Armor, Shields'!$B$7:$H$16, MATCH(D35, 'Clothes, Armor, Shields'!$B$7:$G$7, 0), FALSE),IF(D34="Warm_clothes", VLOOKUP(D36, 'Clothes, Armor, Shields'!$B$18:$G$25, MATCH(D35, 'Clothes, Armor, Shields'!$B$7:$G$7, 0), FALSE),IF(D34="Attire_dress", VLOOKUP(D36, 'Clothes, Armor, Shields'!$B$26:$G$34, MATCH(D35, 'Clothes, Armor, Shields'!$B$7:$G$7, 0), FALSE),IF(OR(D34='Clothes, Armor, Shields'!$T$7,D34='Clothes, Armor, Shields'!$U$7,D34='Clothes, Armor, Shields'!$V$7)=TRUE,VLOOKUP(D36, 'Clothes, Armor, Shields'!$B$37:$I$66, 8, 0),"XYZ")))),5,2))</f>
        <v>0</v>
      </c>
      <c r="E37" s="14"/>
      <c r="F37" s="14"/>
      <c r="G37" s="14"/>
      <c r="H37" s="14"/>
      <c r="I37" s="14"/>
      <c r="J37" s="14"/>
      <c r="K37" s="139" t="s">
        <v>141</v>
      </c>
      <c r="L37" s="140" t="s">
        <v>32</v>
      </c>
      <c r="M37" s="13" t="b">
        <v>0</v>
      </c>
      <c r="N37" s="151" t="str">
        <f>'Professions and Combat Skills'!E36</f>
        <v>Tamer</v>
      </c>
      <c r="O37" s="152">
        <v>0.0</v>
      </c>
      <c r="P37" s="152">
        <f>ROUNDDOWN(VLOOKUP(VLOOKUP(N37,'Professions and Combat Skills'!$E$6:$I$36,2,FALSE),$C$10:$I$20,7,FALSE)/4,0)</f>
        <v>0</v>
      </c>
      <c r="Q37" s="152">
        <f>ROUNDDOWN(VLOOKUP(VLOOKUP(N37,'Professions and Combat Skills'!$E$6:$I$36,3,FALSE),$C$10:$I$20,7,FALSE)/6,0)</f>
        <v>0</v>
      </c>
      <c r="R37" s="152">
        <v>0.0</v>
      </c>
      <c r="S37" s="153">
        <f>IF(O37=0,O37+P37+Q37+R37+VLOOKUP(N37,'Professions and Combat Skills'!$E$6:$K$36,7,FALSE),O37+P37+Q37+R37)</f>
        <v>-4</v>
      </c>
      <c r="U37" s="114"/>
      <c r="V37" s="14"/>
      <c r="W37" s="14"/>
      <c r="X37" s="14"/>
      <c r="Y37" s="14"/>
      <c r="Z37" s="14"/>
      <c r="AA37" s="84"/>
      <c r="AB37" s="14"/>
      <c r="AC37" s="154"/>
      <c r="AD37" s="155"/>
      <c r="AE37" s="155"/>
      <c r="AF37" s="155"/>
      <c r="AG37" s="155"/>
      <c r="AH37" s="155"/>
      <c r="AI37" s="155"/>
      <c r="AJ37" s="155"/>
      <c r="AK37" s="155"/>
      <c r="AL37" s="155"/>
      <c r="AM37" s="156"/>
      <c r="BJ37" s="14"/>
      <c r="BK37" s="14"/>
      <c r="BL37" s="14"/>
      <c r="BM37" s="14"/>
      <c r="BN37" s="14"/>
      <c r="BO37" s="14"/>
      <c r="BP37" s="14"/>
      <c r="BQ37" s="14"/>
      <c r="BR37" s="14"/>
      <c r="BS37" s="14"/>
      <c r="BT37" s="14"/>
      <c r="BU37" s="14"/>
      <c r="BV37" s="14"/>
      <c r="BW37" s="14"/>
    </row>
    <row r="38" ht="11.25" customHeight="1">
      <c r="A38" s="1"/>
      <c r="C38" s="83" t="s">
        <v>142</v>
      </c>
      <c r="D38" s="157" t="b">
        <v>1</v>
      </c>
      <c r="E38" s="14"/>
      <c r="F38" s="14"/>
      <c r="G38" s="14"/>
      <c r="H38" s="14"/>
      <c r="I38" s="14"/>
      <c r="J38" s="14"/>
      <c r="K38" s="158" t="s">
        <v>143</v>
      </c>
      <c r="L38" s="159" t="s">
        <v>136</v>
      </c>
      <c r="M38" s="13" t="b">
        <v>0</v>
      </c>
      <c r="N38" s="160" t="str">
        <f>'Professions and Combat Skills'!E37</f>
        <v>Tanner</v>
      </c>
      <c r="O38" s="161">
        <v>0.0</v>
      </c>
      <c r="P38" s="161">
        <f>ROUNDDOWN(VLOOKUP(VLOOKUP(N38,'Professions and Combat Skills'!$E$6:$I$37,2,FALSE),$C$10:$I$20,7,FALSE)/4,0)</f>
        <v>0</v>
      </c>
      <c r="Q38" s="161">
        <f>ROUNDDOWN(VLOOKUP(VLOOKUP(N38,'Professions and Combat Skills'!$E$6:$I$37,3,FALSE),$C$10:$I$20,7,FALSE)/6,0)</f>
        <v>0</v>
      </c>
      <c r="R38" s="162">
        <f>IF(D34="No_clothes",1,IF(D34="Medium_armor",-3,IF(D34="Heavy_armor",-6,0)))</f>
        <v>0</v>
      </c>
      <c r="S38" s="163">
        <f>IF(O38=0,O38+P38+Q38+R38+VLOOKUP(N38,'Professions and Combat Skills'!$E$6:$K$37,7,FALSE),O38+P38+Q38+R38)</f>
        <v>-4</v>
      </c>
      <c r="U38" s="114"/>
      <c r="V38" s="14"/>
      <c r="W38" s="14"/>
      <c r="X38" s="14"/>
      <c r="Y38" s="14"/>
      <c r="Z38" s="14"/>
      <c r="AA38" s="8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row>
    <row r="39" ht="11.25" customHeight="1">
      <c r="A39" s="1"/>
      <c r="C39" s="164" t="s">
        <v>144</v>
      </c>
      <c r="D39" s="165" t="str">
        <f>MID(IF(D34='Clothes, Armor, Shields'!$T$7,VLOOKUP(D36, 'Clothes, Armor, Shields'!$B$38:$H$46, MATCH(D35, 'Clothes, Armor, Shields'!$B$38:$H$38, 0), FALSE),IF(D34='Clothes, Armor, Shields'!$U$7,VLOOKUP(D36, 'Clothes, Armor, Shields'!$B$48:$H$56, MATCH(D35, 'Clothes, Armor, Shields'!$B$48:$H$48, 0), FALSE),IF(D34='Clothes, Armor, Shields'!$V$7,VLOOKUP(D36, 'Clothes, Armor, Shields'!$B$58:$H$66, MATCH(D35, 'Clothes, Armor, Shields'!$B$58:$H$58, 0), FALSE),"Armor 0"))),6,3)</f>
        <v> 0</v>
      </c>
      <c r="E39" s="166"/>
      <c r="F39" s="166"/>
      <c r="G39" s="14"/>
      <c r="H39" s="14"/>
      <c r="I39" s="14"/>
      <c r="J39" s="14"/>
      <c r="K39" s="139" t="s">
        <v>145</v>
      </c>
      <c r="L39" s="167" t="str">
        <f>VLOOKUP(L32, Weapons!$A$2:$V$644, 22, FALSE)</f>
        <v/>
      </c>
      <c r="M39" s="13"/>
      <c r="U39" s="114"/>
      <c r="V39" s="14"/>
      <c r="W39" s="14"/>
      <c r="X39" s="14"/>
      <c r="Y39" s="14"/>
      <c r="Z39" s="14"/>
      <c r="AA39" s="8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row>
    <row r="40" ht="11.25" customHeight="1">
      <c r="A40" s="1"/>
      <c r="C40" s="79" t="s">
        <v>146</v>
      </c>
      <c r="D40" s="144">
        <f>IF(D34='Clothes, Armor, Shields'!$U$7,-1,IF(D34='Clothes, Armor, Shields'!$V$7,-2,0))</f>
        <v>0</v>
      </c>
      <c r="E40" s="166"/>
      <c r="F40" s="166"/>
      <c r="G40" s="14"/>
      <c r="H40" s="14"/>
      <c r="I40" s="14"/>
      <c r="J40" s="14"/>
      <c r="K40" s="158" t="s">
        <v>147</v>
      </c>
      <c r="L40" s="168" t="s">
        <v>148</v>
      </c>
      <c r="M40" s="13"/>
      <c r="N40" s="169" t="s">
        <v>81</v>
      </c>
      <c r="O40" s="170"/>
      <c r="P40" s="171"/>
      <c r="Q40" s="171"/>
      <c r="R40" s="170"/>
      <c r="S40" s="172"/>
      <c r="U40" s="114"/>
      <c r="V40" s="14"/>
      <c r="W40" s="14"/>
      <c r="X40" s="14"/>
      <c r="Y40" s="14"/>
      <c r="Z40" s="14"/>
      <c r="AA40" s="8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row>
    <row r="41" ht="11.25" customHeight="1">
      <c r="A41" s="1"/>
      <c r="C41" s="79" t="s">
        <v>149</v>
      </c>
      <c r="D41" s="173">
        <f>IF(D34='Clothes, Armor, Shields'!$U$7,-5%,IF(D34='Clothes, Armor, Shields'!$V$7,-10%,0))</f>
        <v>0</v>
      </c>
      <c r="E41" s="166"/>
      <c r="F41" s="166"/>
      <c r="G41" s="14"/>
      <c r="H41" s="14"/>
      <c r="I41" s="14"/>
      <c r="J41" s="14"/>
      <c r="K41" s="139" t="s">
        <v>150</v>
      </c>
      <c r="L41" s="174" t="s">
        <v>15</v>
      </c>
      <c r="N41" s="175" t="s">
        <v>151</v>
      </c>
      <c r="P41" s="130" t="s">
        <v>152</v>
      </c>
      <c r="Q41" s="113"/>
      <c r="S41" s="176" t="s">
        <v>153</v>
      </c>
      <c r="U41" s="114"/>
      <c r="V41" s="14"/>
      <c r="W41" s="14"/>
      <c r="X41" s="14"/>
      <c r="Y41" s="14"/>
      <c r="Z41" s="14"/>
      <c r="AA41" s="84"/>
      <c r="AB41" s="14"/>
      <c r="AC41" s="31" t="s">
        <v>154</v>
      </c>
      <c r="AI41" s="1"/>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row>
    <row r="42" ht="11.25" customHeight="1">
      <c r="A42" s="147"/>
      <c r="C42" s="177" t="s">
        <v>155</v>
      </c>
      <c r="D42" s="144" t="str">
        <f>VLOOKUP(D36, 'Clothes, Armor, Shields'!$B$7:$O$66, 9, FALSE)</f>
        <v>Not possible</v>
      </c>
      <c r="E42" s="166"/>
      <c r="F42" s="166"/>
      <c r="G42" s="14"/>
      <c r="H42" s="14"/>
      <c r="I42" s="14"/>
      <c r="J42" s="14"/>
      <c r="K42" s="178" t="s">
        <v>156</v>
      </c>
      <c r="L42" s="179" t="str">
        <f>VLOOKUP(L41,Lists!B110:F122,3,FALSE)</f>
        <v/>
      </c>
      <c r="M42" s="6"/>
      <c r="N42" s="79" t="str">
        <f>IF(L4="Male","Handsome","Pretty face")</f>
        <v>Handsome</v>
      </c>
      <c r="P42" s="13" t="b">
        <v>0</v>
      </c>
      <c r="Q42" s="14"/>
      <c r="S42" s="84">
        <f>IF(OR(P47=TRUE,P48=TRUE,P46=TRUE),0,IF(P42=TRUE,4,0))</f>
        <v>0</v>
      </c>
      <c r="U42" s="114"/>
      <c r="V42" s="14"/>
      <c r="W42" s="14"/>
      <c r="X42" s="14"/>
      <c r="Y42" s="14"/>
      <c r="Z42" s="14"/>
      <c r="AA42" s="84"/>
      <c r="AB42" s="14"/>
      <c r="AC42" s="30" t="s">
        <v>157</v>
      </c>
      <c r="AD42" s="30" t="s">
        <v>158</v>
      </c>
      <c r="AE42" s="12" t="s">
        <v>159</v>
      </c>
      <c r="AF42" s="180" t="s">
        <v>160</v>
      </c>
      <c r="AG42" s="7" t="s">
        <v>161</v>
      </c>
      <c r="AH42" s="180" t="s">
        <v>162</v>
      </c>
      <c r="AI42" s="7" t="s">
        <v>163</v>
      </c>
      <c r="AJ42" s="13" t="s">
        <v>164</v>
      </c>
      <c r="AK42" s="181" t="s">
        <v>165</v>
      </c>
      <c r="AL42" s="31" t="s">
        <v>166</v>
      </c>
      <c r="AM42" s="13" t="s">
        <v>167</v>
      </c>
      <c r="AN42" s="13" t="s">
        <v>168</v>
      </c>
      <c r="AO42" s="13" t="s">
        <v>169</v>
      </c>
      <c r="AP42" s="13" t="s">
        <v>170</v>
      </c>
      <c r="AQ42" s="13" t="s">
        <v>171</v>
      </c>
      <c r="AR42" s="31" t="s">
        <v>172</v>
      </c>
      <c r="AS42" s="31" t="s">
        <v>173</v>
      </c>
      <c r="AT42" s="97" t="s">
        <v>174</v>
      </c>
      <c r="AU42" s="13" t="s">
        <v>175</v>
      </c>
      <c r="AV42" s="31" t="s">
        <v>176</v>
      </c>
      <c r="AW42" s="31" t="s">
        <v>177</v>
      </c>
      <c r="AX42" s="13" t="s">
        <v>178</v>
      </c>
      <c r="AY42" s="13" t="s">
        <v>179</v>
      </c>
      <c r="AZ42" s="13" t="s">
        <v>180</v>
      </c>
      <c r="BA42" s="13" t="s">
        <v>170</v>
      </c>
      <c r="BB42" s="13" t="s">
        <v>181</v>
      </c>
      <c r="BC42" s="182" t="s">
        <v>182</v>
      </c>
      <c r="BD42" s="97" t="s">
        <v>183</v>
      </c>
      <c r="BE42" s="97" t="s">
        <v>184</v>
      </c>
      <c r="BF42" s="97" t="s">
        <v>170</v>
      </c>
      <c r="BG42" s="183" t="s">
        <v>181</v>
      </c>
      <c r="BH42" s="13" t="s">
        <v>185</v>
      </c>
      <c r="BI42" s="13" t="s">
        <v>186</v>
      </c>
      <c r="BJ42" s="14"/>
      <c r="BK42" s="14"/>
      <c r="BL42" s="14"/>
      <c r="BM42" s="14"/>
      <c r="BN42" s="14"/>
      <c r="BO42" s="14"/>
      <c r="BP42" s="14"/>
      <c r="BQ42" s="14"/>
      <c r="BR42" s="14"/>
      <c r="BS42" s="14"/>
      <c r="BT42" s="14"/>
      <c r="BU42" s="14"/>
      <c r="BV42" s="14"/>
      <c r="BW42" s="14"/>
    </row>
    <row r="43" ht="11.25" customHeight="1">
      <c r="A43" s="147"/>
      <c r="B43" s="14"/>
      <c r="C43" s="79" t="s">
        <v>187</v>
      </c>
      <c r="D43" s="144" t="str">
        <f>IF(D34='Clothes, Armor, Shields'!$T$7,VLOOKUP(D36, 'Clothes, Armor, Shields'!$B$38:$O$46, 10, FALSE),IF(D34='Clothes, Armor, Shields'!$U$7,VLOOKUP(D36, 'Clothes, Armor, Shields'!$B$48:$O$56, 10, FALSE),IF(D34='Clothes, Armor, Shields'!$V$7,VLOOKUP(D36, 'Clothes, Armor, Shields'!$B$58:$O$66, 10, FALSE),"No limit")))</f>
        <v>No limit</v>
      </c>
      <c r="E43" s="166"/>
      <c r="F43" s="166"/>
      <c r="G43" s="14"/>
      <c r="H43" s="14"/>
      <c r="I43" s="14"/>
      <c r="J43" s="14"/>
      <c r="K43" s="178" t="s">
        <v>188</v>
      </c>
      <c r="L43" s="179" t="str">
        <f>VLOOKUP(L41,Lists!B110:F122,4,FALSE)</f>
        <v>RIGHT HAND</v>
      </c>
      <c r="M43" s="6"/>
      <c r="N43" s="79" t="str">
        <f>IF(L4="Male","Tall","Nice body shape")</f>
        <v>Tall</v>
      </c>
      <c r="P43" s="13" t="b">
        <v>0</v>
      </c>
      <c r="Q43" s="14"/>
      <c r="S43" s="84">
        <f>IF(P50=TRUE,0,IF(P43=TRUE,4,0))</f>
        <v>0</v>
      </c>
      <c r="U43" s="114"/>
      <c r="V43" s="14"/>
      <c r="W43" s="14"/>
      <c r="X43" s="14"/>
      <c r="Y43" s="14"/>
      <c r="Z43" s="14"/>
      <c r="AA43" s="84"/>
      <c r="AB43" s="14"/>
      <c r="AC43" s="184" t="b">
        <v>0</v>
      </c>
      <c r="AD43" s="184" t="b">
        <v>0</v>
      </c>
      <c r="AE43" s="185" t="s">
        <v>32</v>
      </c>
      <c r="AF43" s="186"/>
      <c r="AG43" s="187">
        <f t="shared" ref="AG43:AG57" si="4">ROUNDUP(AF43-AF43*($L$61+$L$62),0)</f>
        <v>0</v>
      </c>
      <c r="AH43" s="186"/>
      <c r="AI43" s="188">
        <f t="shared" ref="AI43:AI57" si="5">ROUNDUP(AH43+AH43*$L$16,0)</f>
        <v>0</v>
      </c>
      <c r="AJ43" s="188">
        <f t="shared" ref="AJ43:AJ57" si="6">ROUNDUP(AI43+AI43*0.2,0)</f>
        <v>0</v>
      </c>
      <c r="AK43" s="189"/>
      <c r="AL43" s="188"/>
      <c r="AM43" s="190"/>
      <c r="AN43" s="188">
        <f t="shared" ref="AN43:AN57" si="7">MIN(IFERROR(VLOOKUP(AK43,$K$85:$L$110,2,FALSE),0),6)</f>
        <v>0</v>
      </c>
      <c r="AO43" s="188">
        <f t="shared" ref="AO43:AO57" si="8">ROUNDDOWN($F$11/2,0)</f>
        <v>2</v>
      </c>
      <c r="AP43" s="188">
        <f t="shared" ref="AP43:AP57" si="9">IFERROR(VLOOKUP("Sot",$N$62:$P$64,3,FALSE),0)</f>
        <v>0</v>
      </c>
      <c r="AQ43" s="190">
        <v>0.0</v>
      </c>
      <c r="AR43" s="188">
        <f t="shared" ref="AR43:AR57" si="10">ROUNDDOWN(AM43+AN43+AO43+AP43+AQ43)</f>
        <v>2</v>
      </c>
      <c r="AS43" s="191">
        <f t="shared" ref="AS43:AS57" si="11">IFERROR(IF(VLOOKUP(AK43,$K$85:$L$110,2,FALSE)&gt;4,10%,5%),0%)</f>
        <v>0</v>
      </c>
      <c r="AT43" s="189" t="s">
        <v>32</v>
      </c>
      <c r="AU43" s="192" t="str">
        <f>IFERROR(VLOOKUP(AT43,Lists!$J$85:$L$94,2,FALSE)+VLOOKUP(AT43,Lists!$J$85:$L$94,3,FALSE)*VLOOKUP(AK43,$K$85:$L$110,2,FALSE),"_")</f>
        <v>_</v>
      </c>
      <c r="AV43" s="193"/>
      <c r="AW43" s="193"/>
      <c r="AX43" s="190"/>
      <c r="AY43" s="190"/>
      <c r="AZ43" s="188">
        <f t="shared" ref="AZ43:AZ57" si="12">(AX43+AY43)/2</f>
        <v>0</v>
      </c>
      <c r="BA43" s="188">
        <f>ROUNDDOWN(Lists!$D$180*Lists!$E$180*AZ43)</f>
        <v>0</v>
      </c>
      <c r="BB43" s="190">
        <v>0.0</v>
      </c>
      <c r="BC43" s="194"/>
      <c r="BD43" s="190"/>
      <c r="BE43" s="188">
        <f t="shared" ref="BE43:BE57" si="13">(BC43+BD43)/2</f>
        <v>0</v>
      </c>
      <c r="BF43" s="188">
        <f>ROUNDDOWN(Lists!$D$181*Lists!$E$181*BE43)</f>
        <v>0</v>
      </c>
      <c r="BG43" s="195">
        <v>0.0</v>
      </c>
      <c r="BH43" s="193"/>
      <c r="BI43" s="193"/>
      <c r="BJ43" s="14"/>
      <c r="BK43" s="14"/>
      <c r="BL43" s="14"/>
      <c r="BM43" s="14"/>
      <c r="BN43" s="14"/>
      <c r="BO43" s="14"/>
      <c r="BP43" s="14"/>
      <c r="BQ43" s="14"/>
      <c r="BR43" s="14"/>
      <c r="BS43" s="14"/>
      <c r="BT43" s="14"/>
      <c r="BU43" s="14"/>
      <c r="BV43" s="14"/>
      <c r="BW43" s="14"/>
    </row>
    <row r="44" ht="11.25" customHeight="1">
      <c r="A44" s="1"/>
      <c r="B44" s="14"/>
      <c r="C44" s="83" t="s">
        <v>189</v>
      </c>
      <c r="D44" s="144" t="str">
        <f>IF(D34='Clothes, Armor, Shields'!$T$7,VLOOKUP(D36, 'Clothes, Armor, Shields'!$B$38:$O$46, 11, FALSE),IF(D34='Clothes, Armor, Shields'!$U$7,VLOOKUP(D36, 'Clothes, Armor, Shields'!$B$48:$O$56, 11, FALSE),IF(D34='Clothes, Armor, Shields'!$V$7,VLOOKUP(D36, 'Clothes, Armor, Shields'!$B$58:$O$66, 11, FALSE),"No limit")))</f>
        <v>No limit</v>
      </c>
      <c r="E44" s="166"/>
      <c r="F44" s="166"/>
      <c r="G44" s="14"/>
      <c r="H44" s="14"/>
      <c r="I44" s="14"/>
      <c r="J44" s="14"/>
      <c r="K44" s="90" t="s">
        <v>190</v>
      </c>
      <c r="L44" s="156" t="str">
        <f>IF(AND(L32="Bastard sword",L41="Melee (one-handed)")=TRUE,"Exotic_weapons",IF(AND(L32="Bastard sword",L89&gt;L86)=TRUE,"Exotic_weapons",VLOOKUP(L32,Lists!$B$3:$C$94,2,FALSE)))</f>
        <v>Creature_combat_skill</v>
      </c>
      <c r="M44" s="6"/>
      <c r="N44" s="79" t="s">
        <v>191</v>
      </c>
      <c r="P44" s="13" t="b">
        <v>0</v>
      </c>
      <c r="Q44" s="14"/>
      <c r="S44" s="84">
        <f>IF(P51=TRUE,0,IF(P44=TRUE,3,0))</f>
        <v>0</v>
      </c>
      <c r="U44" s="196" t="s">
        <v>192</v>
      </c>
      <c r="V44" s="197"/>
      <c r="W44" s="197"/>
      <c r="X44" s="198" t="s">
        <v>193</v>
      </c>
      <c r="Y44" s="199"/>
      <c r="Z44" s="199"/>
      <c r="AA44" s="200" t="s">
        <v>194</v>
      </c>
      <c r="AB44" s="14"/>
      <c r="AC44" s="201" t="b">
        <v>0</v>
      </c>
      <c r="AD44" s="201" t="b">
        <v>0</v>
      </c>
      <c r="AE44" s="46" t="s">
        <v>32</v>
      </c>
      <c r="AF44" s="202"/>
      <c r="AG44" s="203">
        <f t="shared" si="4"/>
        <v>0</v>
      </c>
      <c r="AH44" s="202"/>
      <c r="AI44" s="204">
        <f t="shared" si="5"/>
        <v>0</v>
      </c>
      <c r="AJ44" s="204">
        <f t="shared" si="6"/>
        <v>0</v>
      </c>
      <c r="AK44" s="205"/>
      <c r="AL44" s="204"/>
      <c r="AM44" s="204"/>
      <c r="AN44" s="204">
        <f t="shared" si="7"/>
        <v>0</v>
      </c>
      <c r="AO44" s="204">
        <f t="shared" si="8"/>
        <v>2</v>
      </c>
      <c r="AP44" s="204">
        <f t="shared" si="9"/>
        <v>0</v>
      </c>
      <c r="AQ44" s="206">
        <v>0.0</v>
      </c>
      <c r="AR44" s="204">
        <f t="shared" si="10"/>
        <v>2</v>
      </c>
      <c r="AS44" s="207">
        <f t="shared" si="11"/>
        <v>0</v>
      </c>
      <c r="AT44" s="208" t="s">
        <v>32</v>
      </c>
      <c r="AU44" s="205" t="str">
        <f>IFERROR(VLOOKUP(AT44,Lists!$J$85:$L$94,2,FALSE)+VLOOKUP(AT44,Lists!$J$85:$L$94,3,FALSE)*VLOOKUP(AK44,$K$85:$L$110,2,FALSE),"_")</f>
        <v>_</v>
      </c>
      <c r="AV44" s="209"/>
      <c r="AW44" s="209"/>
      <c r="AX44" s="206"/>
      <c r="AY44" s="206"/>
      <c r="AZ44" s="204">
        <f t="shared" si="12"/>
        <v>0</v>
      </c>
      <c r="BA44" s="204">
        <f>ROUNDDOWN(Lists!$D$180*Lists!$E$180*AZ44)</f>
        <v>0</v>
      </c>
      <c r="BB44" s="206">
        <v>0.0</v>
      </c>
      <c r="BC44" s="210"/>
      <c r="BD44" s="206"/>
      <c r="BE44" s="204">
        <f t="shared" si="13"/>
        <v>0</v>
      </c>
      <c r="BF44" s="204">
        <f>ROUNDDOWN(Lists!$D$181*Lists!$E$181*BE44)</f>
        <v>0</v>
      </c>
      <c r="BG44" s="211">
        <v>0.0</v>
      </c>
      <c r="BH44" s="209"/>
      <c r="BI44" s="209"/>
      <c r="BJ44" s="14"/>
      <c r="BK44" s="14"/>
      <c r="BL44" s="14"/>
      <c r="BM44" s="14"/>
      <c r="BN44" s="14"/>
      <c r="BO44" s="14"/>
      <c r="BP44" s="14"/>
      <c r="BQ44" s="14"/>
      <c r="BR44" s="14"/>
      <c r="BS44" s="14"/>
      <c r="BT44" s="14"/>
      <c r="BU44" s="14"/>
      <c r="BV44" s="14"/>
      <c r="BW44" s="14"/>
    </row>
    <row r="45" ht="11.25" customHeight="1">
      <c r="A45" s="147"/>
      <c r="B45" s="14"/>
      <c r="C45" s="79" t="s">
        <v>195</v>
      </c>
      <c r="D45" s="144" t="str">
        <f>IF(D34='Clothes, Armor, Shields'!$T$7,VLOOKUP(D36, 'Clothes, Armor, Shields'!$B$38:$O$46, 12, FALSE),IF(D34='Clothes, Armor, Shields'!$U$7,VLOOKUP(D36, 'Clothes, Armor, Shields'!$B$48:$O$56, 12, FALSE),IF(D34='Clothes, Armor, Shields'!$V$7,VLOOKUP(D36, 'Clothes, Armor, Shields'!$B$58:$O$66, 12, FALSE),"0%")))</f>
        <v>0%</v>
      </c>
      <c r="E45" s="166"/>
      <c r="F45" s="166"/>
      <c r="G45" s="14"/>
      <c r="H45" s="14"/>
      <c r="I45" s="14"/>
      <c r="J45" s="14"/>
      <c r="K45" s="175" t="s">
        <v>196</v>
      </c>
      <c r="L45" s="212">
        <f>VLOOKUP(L32, Weapons!$A$2:$K$644, 10, FALSE)</f>
        <v>1</v>
      </c>
      <c r="M45" s="6"/>
      <c r="N45" s="79" t="s">
        <v>197</v>
      </c>
      <c r="P45" s="13" t="b">
        <v>0</v>
      </c>
      <c r="Q45" s="14"/>
      <c r="S45" s="84">
        <f>IF(P45=TRUE,-1,0)</f>
        <v>0</v>
      </c>
      <c r="U45" s="83" t="s">
        <v>114</v>
      </c>
      <c r="X45" s="129"/>
      <c r="Y45" s="199"/>
      <c r="Z45" s="199"/>
      <c r="AA45" s="213"/>
      <c r="AB45" s="14"/>
      <c r="AC45" s="201" t="b">
        <v>0</v>
      </c>
      <c r="AD45" s="201" t="b">
        <v>0</v>
      </c>
      <c r="AE45" s="46" t="s">
        <v>32</v>
      </c>
      <c r="AF45" s="202"/>
      <c r="AG45" s="203">
        <f t="shared" si="4"/>
        <v>0</v>
      </c>
      <c r="AH45" s="202"/>
      <c r="AI45" s="204">
        <f t="shared" si="5"/>
        <v>0</v>
      </c>
      <c r="AJ45" s="204">
        <f t="shared" si="6"/>
        <v>0</v>
      </c>
      <c r="AK45" s="205"/>
      <c r="AL45" s="204"/>
      <c r="AM45" s="204"/>
      <c r="AN45" s="204">
        <f t="shared" si="7"/>
        <v>0</v>
      </c>
      <c r="AO45" s="204">
        <f t="shared" si="8"/>
        <v>2</v>
      </c>
      <c r="AP45" s="204">
        <f t="shared" si="9"/>
        <v>0</v>
      </c>
      <c r="AQ45" s="206">
        <v>0.0</v>
      </c>
      <c r="AR45" s="204">
        <f t="shared" si="10"/>
        <v>2</v>
      </c>
      <c r="AS45" s="207">
        <f t="shared" si="11"/>
        <v>0</v>
      </c>
      <c r="AT45" s="208" t="s">
        <v>32</v>
      </c>
      <c r="AU45" s="205" t="str">
        <f>IFERROR(VLOOKUP(AT45,Lists!$J$85:$L$94,2,FALSE)+VLOOKUP(AT45,Lists!$J$85:$L$94,3,FALSE)*VLOOKUP(AK45,$K$85:$L$110,2,FALSE),"_")</f>
        <v>_</v>
      </c>
      <c r="AV45" s="209"/>
      <c r="AW45" s="209"/>
      <c r="AX45" s="206"/>
      <c r="AY45" s="206"/>
      <c r="AZ45" s="204">
        <f t="shared" si="12"/>
        <v>0</v>
      </c>
      <c r="BA45" s="204">
        <f>ROUNDDOWN(Lists!$D$180*Lists!$E$180*AZ45)</f>
        <v>0</v>
      </c>
      <c r="BB45" s="206">
        <v>0.0</v>
      </c>
      <c r="BC45" s="210"/>
      <c r="BD45" s="206"/>
      <c r="BE45" s="204">
        <f t="shared" si="13"/>
        <v>0</v>
      </c>
      <c r="BF45" s="204">
        <f>ROUNDDOWN(Lists!$D$181*Lists!$E$181*BE45)</f>
        <v>0</v>
      </c>
      <c r="BG45" s="211">
        <v>0.0</v>
      </c>
      <c r="BH45" s="209"/>
      <c r="BI45" s="209"/>
      <c r="BJ45" s="14"/>
      <c r="BK45" s="14"/>
      <c r="BL45" s="14"/>
      <c r="BM45" s="14"/>
      <c r="BN45" s="14"/>
      <c r="BO45" s="14"/>
      <c r="BP45" s="14"/>
      <c r="BQ45" s="14"/>
      <c r="BR45" s="14"/>
      <c r="BS45" s="14"/>
      <c r="BT45" s="14"/>
      <c r="BU45" s="14"/>
      <c r="BV45" s="14"/>
      <c r="BW45" s="14"/>
    </row>
    <row r="46" ht="11.25" customHeight="1">
      <c r="A46" s="1"/>
      <c r="C46" s="177" t="s">
        <v>198</v>
      </c>
      <c r="D46" s="144">
        <f>IF(D34="No_clothes",1,IF(D34="Medium_armor",-3,IF(D34="Heavy_armor",-6,0)))</f>
        <v>0</v>
      </c>
      <c r="E46" s="166"/>
      <c r="F46" s="166"/>
      <c r="G46" s="14"/>
      <c r="H46" s="14"/>
      <c r="I46" s="14"/>
      <c r="J46" s="14"/>
      <c r="K46" s="83" t="s">
        <v>168</v>
      </c>
      <c r="L46" s="146">
        <f>IF(L44="No_skill",0,VLOOKUP(L44,$K$85:$L$110,2,FALSE))</f>
        <v>1</v>
      </c>
      <c r="M46" s="6"/>
      <c r="N46" s="83" t="s">
        <v>199</v>
      </c>
      <c r="P46" s="13" t="b">
        <v>0</v>
      </c>
      <c r="Q46" s="14"/>
      <c r="S46" s="84">
        <f t="shared" ref="S46:S47" si="14">IF(P46=TRUE,-2,0)</f>
        <v>0</v>
      </c>
      <c r="U46" s="83" t="s">
        <v>118</v>
      </c>
      <c r="X46" s="13"/>
      <c r="AA46" s="148"/>
      <c r="AB46" s="14"/>
      <c r="AC46" s="201" t="b">
        <v>0</v>
      </c>
      <c r="AD46" s="201" t="b">
        <v>0</v>
      </c>
      <c r="AE46" s="46" t="s">
        <v>32</v>
      </c>
      <c r="AF46" s="202"/>
      <c r="AG46" s="203">
        <f t="shared" si="4"/>
        <v>0</v>
      </c>
      <c r="AH46" s="202"/>
      <c r="AI46" s="204">
        <f t="shared" si="5"/>
        <v>0</v>
      </c>
      <c r="AJ46" s="204">
        <f t="shared" si="6"/>
        <v>0</v>
      </c>
      <c r="AK46" s="208"/>
      <c r="AL46" s="204"/>
      <c r="AM46" s="204"/>
      <c r="AN46" s="204">
        <f t="shared" si="7"/>
        <v>0</v>
      </c>
      <c r="AO46" s="204">
        <f t="shared" si="8"/>
        <v>2</v>
      </c>
      <c r="AP46" s="204">
        <f t="shared" si="9"/>
        <v>0</v>
      </c>
      <c r="AQ46" s="206">
        <v>0.0</v>
      </c>
      <c r="AR46" s="204">
        <f t="shared" si="10"/>
        <v>2</v>
      </c>
      <c r="AS46" s="207">
        <f t="shared" si="11"/>
        <v>0</v>
      </c>
      <c r="AT46" s="208" t="s">
        <v>32</v>
      </c>
      <c r="AU46" s="205" t="str">
        <f>IFERROR(VLOOKUP(AT46,Lists!$J$85:$L$94,2,FALSE)+VLOOKUP(AT46,Lists!$J$85:$L$94,3,FALSE)*VLOOKUP(AK46,$K$85:$L$110,2,FALSE),"_")</f>
        <v>_</v>
      </c>
      <c r="AV46" s="209"/>
      <c r="AW46" s="209"/>
      <c r="AX46" s="206"/>
      <c r="AY46" s="206"/>
      <c r="AZ46" s="204">
        <f t="shared" si="12"/>
        <v>0</v>
      </c>
      <c r="BA46" s="204">
        <f>ROUNDDOWN(Lists!$D$180*Lists!$E$180*AZ46)</f>
        <v>0</v>
      </c>
      <c r="BB46" s="206">
        <v>0.0</v>
      </c>
      <c r="BC46" s="210"/>
      <c r="BD46" s="206"/>
      <c r="BE46" s="204">
        <f t="shared" si="13"/>
        <v>0</v>
      </c>
      <c r="BF46" s="204">
        <f>ROUNDDOWN(Lists!$D$181*Lists!$E$181*BE46)</f>
        <v>0</v>
      </c>
      <c r="BG46" s="211">
        <v>0.0</v>
      </c>
      <c r="BH46" s="209"/>
      <c r="BI46" s="209"/>
      <c r="BJ46" s="14"/>
      <c r="BK46" s="14"/>
      <c r="BL46" s="14"/>
      <c r="BM46" s="14"/>
      <c r="BN46" s="14"/>
      <c r="BO46" s="14"/>
      <c r="BP46" s="14"/>
      <c r="BQ46" s="14"/>
      <c r="BR46" s="14"/>
      <c r="BS46" s="14"/>
      <c r="BT46" s="14"/>
      <c r="BU46" s="14"/>
      <c r="BV46" s="14"/>
      <c r="BW46" s="14"/>
    </row>
    <row r="47" ht="11.25" customHeight="1">
      <c r="A47" s="6"/>
      <c r="C47" s="79" t="s">
        <v>200</v>
      </c>
      <c r="D47" s="144">
        <f>IF(D34="Medium_armor",1,IF(D34="Heavy_armor",2,0))</f>
        <v>0</v>
      </c>
      <c r="E47" s="166"/>
      <c r="F47" s="166"/>
      <c r="G47" s="14"/>
      <c r="H47" s="14"/>
      <c r="I47" s="14"/>
      <c r="J47" s="14"/>
      <c r="K47" s="83" t="s">
        <v>201</v>
      </c>
      <c r="L47" s="146">
        <f>IFERROR(VLOOKUP(L32,'Professions and Combat Skills'!L6:M37,2,FALSE),0)</f>
        <v>0</v>
      </c>
      <c r="M47" s="6"/>
      <c r="N47" s="79" t="s">
        <v>202</v>
      </c>
      <c r="P47" s="13" t="b">
        <v>0</v>
      </c>
      <c r="Q47" s="14"/>
      <c r="S47" s="84">
        <f t="shared" si="14"/>
        <v>0</v>
      </c>
      <c r="U47" s="83" t="s">
        <v>122</v>
      </c>
      <c r="X47" s="14"/>
      <c r="AA47" s="146"/>
      <c r="AB47" s="14"/>
      <c r="AC47" s="201" t="b">
        <v>0</v>
      </c>
      <c r="AD47" s="201" t="b">
        <v>0</v>
      </c>
      <c r="AE47" s="46" t="s">
        <v>32</v>
      </c>
      <c r="AF47" s="202"/>
      <c r="AG47" s="203">
        <f t="shared" si="4"/>
        <v>0</v>
      </c>
      <c r="AH47" s="202"/>
      <c r="AI47" s="204">
        <f t="shared" si="5"/>
        <v>0</v>
      </c>
      <c r="AJ47" s="204">
        <f t="shared" si="6"/>
        <v>0</v>
      </c>
      <c r="AK47" s="205"/>
      <c r="AL47" s="204"/>
      <c r="AM47" s="204"/>
      <c r="AN47" s="204">
        <f t="shared" si="7"/>
        <v>0</v>
      </c>
      <c r="AO47" s="204">
        <f t="shared" si="8"/>
        <v>2</v>
      </c>
      <c r="AP47" s="204">
        <f t="shared" si="9"/>
        <v>0</v>
      </c>
      <c r="AQ47" s="206">
        <v>0.0</v>
      </c>
      <c r="AR47" s="204">
        <f t="shared" si="10"/>
        <v>2</v>
      </c>
      <c r="AS47" s="207">
        <f t="shared" si="11"/>
        <v>0</v>
      </c>
      <c r="AT47" s="208" t="s">
        <v>32</v>
      </c>
      <c r="AU47" s="205" t="str">
        <f>IFERROR(VLOOKUP(AT47,Lists!$J$85:$L$94,2,FALSE)+VLOOKUP(AT47,Lists!$J$85:$L$94,3,FALSE)*VLOOKUP(AK47,$K$85:$L$110,2,FALSE),"_")</f>
        <v>_</v>
      </c>
      <c r="AV47" s="209"/>
      <c r="AW47" s="209"/>
      <c r="AX47" s="206"/>
      <c r="AY47" s="206"/>
      <c r="AZ47" s="204">
        <f t="shared" si="12"/>
        <v>0</v>
      </c>
      <c r="BA47" s="204">
        <f>ROUNDDOWN(Lists!$D$180*Lists!$E$180*AZ47)</f>
        <v>0</v>
      </c>
      <c r="BB47" s="206">
        <v>0.0</v>
      </c>
      <c r="BC47" s="210"/>
      <c r="BD47" s="206"/>
      <c r="BE47" s="204">
        <f t="shared" si="13"/>
        <v>0</v>
      </c>
      <c r="BF47" s="204">
        <f>ROUNDDOWN(Lists!$D$181*Lists!$E$181*BE47)</f>
        <v>0</v>
      </c>
      <c r="BG47" s="211">
        <v>0.0</v>
      </c>
      <c r="BH47" s="209"/>
      <c r="BI47" s="209"/>
      <c r="BJ47" s="14"/>
      <c r="BK47" s="14"/>
      <c r="BL47" s="14"/>
      <c r="BM47" s="14"/>
      <c r="BN47" s="14"/>
      <c r="BO47" s="14"/>
      <c r="BP47" s="14"/>
      <c r="BQ47" s="14"/>
      <c r="BR47" s="14"/>
      <c r="BS47" s="14"/>
      <c r="BT47" s="14"/>
      <c r="BU47" s="14"/>
      <c r="BV47" s="14"/>
      <c r="BW47" s="14"/>
    </row>
    <row r="48" ht="11.25" customHeight="1">
      <c r="A48" s="1"/>
      <c r="C48" s="214" t="s">
        <v>25</v>
      </c>
      <c r="D48" s="215" t="str">
        <f>IF(D34='Clothes, Armor, Shields'!$T$7,VLOOKUP(D36, 'Clothes, Armor, Shields'!$B$38:$O$46, 13, FALSE),IF(D34='Clothes, Armor, Shields'!$U$7,VLOOKUP(D36, 'Clothes, Armor, Shields'!$B$48:$O$56, 13, FALSE),IF(D34='Clothes, Armor, Shields'!$V$7,VLOOKUP(D36, 'Clothes, Armor, Shields'!$B$58:$O$66, 13, FALSE),"_")))</f>
        <v>_</v>
      </c>
      <c r="E48" s="166"/>
      <c r="F48" s="166"/>
      <c r="G48" s="14"/>
      <c r="H48" s="14"/>
      <c r="I48" s="14"/>
      <c r="J48" s="14"/>
      <c r="K48" s="83" t="s">
        <v>169</v>
      </c>
      <c r="L48" s="146">
        <f>ROUNDDOWN(I11/2,0)</f>
        <v>2</v>
      </c>
      <c r="M48" s="6"/>
      <c r="N48" s="79" t="s">
        <v>203</v>
      </c>
      <c r="P48" s="13" t="b">
        <v>0</v>
      </c>
      <c r="Q48" s="14"/>
      <c r="S48" s="84">
        <f>IF(P48=TRUE,-3,0)</f>
        <v>0</v>
      </c>
      <c r="U48" s="83" t="s">
        <v>126</v>
      </c>
      <c r="X48" s="14"/>
      <c r="AA48" s="146"/>
      <c r="AB48" s="14"/>
      <c r="AC48" s="201" t="b">
        <v>0</v>
      </c>
      <c r="AD48" s="201" t="b">
        <v>0</v>
      </c>
      <c r="AE48" s="46" t="s">
        <v>32</v>
      </c>
      <c r="AF48" s="202"/>
      <c r="AG48" s="203">
        <f t="shared" si="4"/>
        <v>0</v>
      </c>
      <c r="AH48" s="202"/>
      <c r="AI48" s="204">
        <f t="shared" si="5"/>
        <v>0</v>
      </c>
      <c r="AJ48" s="204">
        <f t="shared" si="6"/>
        <v>0</v>
      </c>
      <c r="AK48" s="205"/>
      <c r="AL48" s="204"/>
      <c r="AM48" s="204"/>
      <c r="AN48" s="204">
        <f t="shared" si="7"/>
        <v>0</v>
      </c>
      <c r="AO48" s="204">
        <f t="shared" si="8"/>
        <v>2</v>
      </c>
      <c r="AP48" s="204">
        <f t="shared" si="9"/>
        <v>0</v>
      </c>
      <c r="AQ48" s="206">
        <v>0.0</v>
      </c>
      <c r="AR48" s="204">
        <f t="shared" si="10"/>
        <v>2</v>
      </c>
      <c r="AS48" s="207">
        <f t="shared" si="11"/>
        <v>0</v>
      </c>
      <c r="AT48" s="208" t="s">
        <v>32</v>
      </c>
      <c r="AU48" s="205" t="str">
        <f>IFERROR(VLOOKUP(AT48,Lists!$J$85:$L$94,2,FALSE)+VLOOKUP(AT48,Lists!$J$85:$L$94,3,FALSE)*VLOOKUP(AK48,$K$85:$L$110,2,FALSE),"_")</f>
        <v>_</v>
      </c>
      <c r="AV48" s="209"/>
      <c r="AW48" s="209"/>
      <c r="AX48" s="206"/>
      <c r="AY48" s="206"/>
      <c r="AZ48" s="204">
        <f t="shared" si="12"/>
        <v>0</v>
      </c>
      <c r="BA48" s="204">
        <f>ROUNDDOWN(Lists!$D$180*Lists!$E$180*AZ48)</f>
        <v>0</v>
      </c>
      <c r="BB48" s="206">
        <v>0.0</v>
      </c>
      <c r="BC48" s="210"/>
      <c r="BD48" s="206"/>
      <c r="BE48" s="204">
        <f t="shared" si="13"/>
        <v>0</v>
      </c>
      <c r="BF48" s="204">
        <f>ROUNDDOWN(Lists!$D$181*Lists!$E$181*BE48)</f>
        <v>0</v>
      </c>
      <c r="BG48" s="211">
        <v>0.0</v>
      </c>
      <c r="BH48" s="209"/>
      <c r="BI48" s="209"/>
      <c r="BJ48" s="14"/>
      <c r="BK48" s="14"/>
      <c r="BL48" s="14"/>
      <c r="BM48" s="14"/>
      <c r="BN48" s="14"/>
      <c r="BO48" s="14"/>
      <c r="BP48" s="14"/>
      <c r="BQ48" s="14"/>
      <c r="BR48" s="14"/>
      <c r="BS48" s="14"/>
      <c r="BT48" s="14"/>
      <c r="BU48" s="14"/>
      <c r="BV48" s="14"/>
      <c r="BW48" s="14"/>
    </row>
    <row r="49" ht="11.25" customHeight="1">
      <c r="A49" s="1"/>
      <c r="C49" s="175" t="s">
        <v>204</v>
      </c>
      <c r="D49" s="212">
        <f>VLOOKUP(I13,Lists!$N$60:$O$95,2,FALSE)</f>
        <v>4</v>
      </c>
      <c r="E49" s="166"/>
      <c r="F49" s="166"/>
      <c r="G49" s="14"/>
      <c r="H49" s="14"/>
      <c r="I49" s="14"/>
      <c r="J49" s="14"/>
      <c r="K49" s="83" t="s">
        <v>170</v>
      </c>
      <c r="L49" s="146">
        <f>ROUNDDOWN(Lists!D182*Lists!E182*(L45+L46+L47+L48))</f>
        <v>0</v>
      </c>
      <c r="M49" s="13"/>
      <c r="N49" s="79" t="s">
        <v>205</v>
      </c>
      <c r="P49" s="13" t="b">
        <v>0</v>
      </c>
      <c r="Q49" s="14"/>
      <c r="S49" s="84">
        <f>IF(P49=TRUE,-1,(IF(MIN(V17,X17)&lt;=V16/2,-1,0)))</f>
        <v>0</v>
      </c>
      <c r="U49" s="83" t="s">
        <v>131</v>
      </c>
      <c r="X49" s="13"/>
      <c r="AA49" s="146"/>
      <c r="AB49" s="14"/>
      <c r="AC49" s="201" t="b">
        <v>0</v>
      </c>
      <c r="AD49" s="201" t="b">
        <v>0</v>
      </c>
      <c r="AE49" s="46" t="s">
        <v>32</v>
      </c>
      <c r="AF49" s="202"/>
      <c r="AG49" s="203">
        <f t="shared" si="4"/>
        <v>0</v>
      </c>
      <c r="AH49" s="202"/>
      <c r="AI49" s="204">
        <f t="shared" si="5"/>
        <v>0</v>
      </c>
      <c r="AJ49" s="204">
        <f t="shared" si="6"/>
        <v>0</v>
      </c>
      <c r="AK49" s="205"/>
      <c r="AL49" s="204"/>
      <c r="AM49" s="204"/>
      <c r="AN49" s="204">
        <f t="shared" si="7"/>
        <v>0</v>
      </c>
      <c r="AO49" s="204">
        <f t="shared" si="8"/>
        <v>2</v>
      </c>
      <c r="AP49" s="204">
        <f t="shared" si="9"/>
        <v>0</v>
      </c>
      <c r="AQ49" s="206">
        <v>0.0</v>
      </c>
      <c r="AR49" s="204">
        <f t="shared" si="10"/>
        <v>2</v>
      </c>
      <c r="AS49" s="207">
        <f t="shared" si="11"/>
        <v>0</v>
      </c>
      <c r="AT49" s="208" t="s">
        <v>32</v>
      </c>
      <c r="AU49" s="205" t="str">
        <f>IFERROR(VLOOKUP(AT49,Lists!$J$85:$L$94,2,FALSE)+VLOOKUP(AT49,Lists!$J$85:$L$94,3,FALSE)*VLOOKUP(AK49,$K$85:$L$110,2,FALSE),"_")</f>
        <v>_</v>
      </c>
      <c r="AV49" s="209"/>
      <c r="AW49" s="209"/>
      <c r="AX49" s="206"/>
      <c r="AY49" s="206"/>
      <c r="AZ49" s="204">
        <f t="shared" si="12"/>
        <v>0</v>
      </c>
      <c r="BA49" s="204">
        <f>ROUNDDOWN(Lists!$D$180*Lists!$E$180*AZ49)</f>
        <v>0</v>
      </c>
      <c r="BB49" s="206">
        <v>0.0</v>
      </c>
      <c r="BC49" s="210"/>
      <c r="BD49" s="206"/>
      <c r="BE49" s="204">
        <f t="shared" si="13"/>
        <v>0</v>
      </c>
      <c r="BF49" s="204">
        <f>ROUNDDOWN(Lists!$D$181*Lists!$E$181*BE49)</f>
        <v>0</v>
      </c>
      <c r="BG49" s="211">
        <v>0.0</v>
      </c>
      <c r="BH49" s="209"/>
      <c r="BI49" s="209"/>
      <c r="BJ49" s="14"/>
      <c r="BK49" s="14"/>
      <c r="BL49" s="14"/>
      <c r="BM49" s="14"/>
      <c r="BN49" s="14"/>
      <c r="BO49" s="14"/>
      <c r="BP49" s="14"/>
      <c r="BQ49" s="14"/>
      <c r="BR49" s="14"/>
      <c r="BS49" s="14"/>
      <c r="BT49" s="14"/>
      <c r="BU49" s="14"/>
      <c r="BV49" s="14"/>
      <c r="BW49" s="14"/>
    </row>
    <row r="50" ht="11.25" customHeight="1">
      <c r="A50" s="1"/>
      <c r="C50" s="79" t="s">
        <v>206</v>
      </c>
      <c r="D50" s="144" t="str">
        <f>D43</f>
        <v>No limit</v>
      </c>
      <c r="E50" s="166"/>
      <c r="F50" s="166"/>
      <c r="G50" s="14"/>
      <c r="H50" s="14"/>
      <c r="I50" s="14"/>
      <c r="J50" s="14"/>
      <c r="K50" s="79" t="s">
        <v>207</v>
      </c>
      <c r="L50" s="216"/>
      <c r="M50" s="6"/>
      <c r="N50" s="79" t="s">
        <v>208</v>
      </c>
      <c r="P50" s="13" t="b">
        <v>0</v>
      </c>
      <c r="Q50" s="14"/>
      <c r="S50" s="84">
        <f>IF(P50=TRUE,-2,0)</f>
        <v>0</v>
      </c>
      <c r="U50" s="83" t="s">
        <v>32</v>
      </c>
      <c r="X50" s="155"/>
      <c r="Y50" s="217"/>
      <c r="Z50" s="217"/>
      <c r="AA50" s="218"/>
      <c r="AB50" s="14"/>
      <c r="AC50" s="201" t="b">
        <v>0</v>
      </c>
      <c r="AD50" s="201" t="b">
        <v>0</v>
      </c>
      <c r="AE50" s="46" t="s">
        <v>32</v>
      </c>
      <c r="AF50" s="202"/>
      <c r="AG50" s="203">
        <f t="shared" si="4"/>
        <v>0</v>
      </c>
      <c r="AH50" s="202"/>
      <c r="AI50" s="204">
        <f t="shared" si="5"/>
        <v>0</v>
      </c>
      <c r="AJ50" s="204">
        <f t="shared" si="6"/>
        <v>0</v>
      </c>
      <c r="AK50" s="205"/>
      <c r="AL50" s="204"/>
      <c r="AM50" s="204"/>
      <c r="AN50" s="204">
        <f t="shared" si="7"/>
        <v>0</v>
      </c>
      <c r="AO50" s="204">
        <f t="shared" si="8"/>
        <v>2</v>
      </c>
      <c r="AP50" s="204">
        <f t="shared" si="9"/>
        <v>0</v>
      </c>
      <c r="AQ50" s="206">
        <v>0.0</v>
      </c>
      <c r="AR50" s="204">
        <f t="shared" si="10"/>
        <v>2</v>
      </c>
      <c r="AS50" s="207">
        <f t="shared" si="11"/>
        <v>0</v>
      </c>
      <c r="AT50" s="208" t="s">
        <v>32</v>
      </c>
      <c r="AU50" s="205" t="str">
        <f>IFERROR(VLOOKUP(AT50,Lists!$J$85:$L$94,2,FALSE)+VLOOKUP(AT50,Lists!$J$85:$L$94,3,FALSE)*VLOOKUP(AK50,$K$85:$L$110,2,FALSE),"_")</f>
        <v>_</v>
      </c>
      <c r="AV50" s="209"/>
      <c r="AW50" s="209"/>
      <c r="AX50" s="206"/>
      <c r="AY50" s="206"/>
      <c r="AZ50" s="204">
        <f t="shared" si="12"/>
        <v>0</v>
      </c>
      <c r="BA50" s="204">
        <f>ROUNDDOWN(Lists!$D$180*Lists!$E$180*AZ50)</f>
        <v>0</v>
      </c>
      <c r="BB50" s="206">
        <v>0.0</v>
      </c>
      <c r="BC50" s="210"/>
      <c r="BD50" s="206"/>
      <c r="BE50" s="204">
        <f t="shared" si="13"/>
        <v>0</v>
      </c>
      <c r="BF50" s="204">
        <f>ROUNDDOWN(Lists!$D$181*Lists!$E$181*BE50)</f>
        <v>0</v>
      </c>
      <c r="BG50" s="211">
        <v>0.0</v>
      </c>
      <c r="BH50" s="209"/>
      <c r="BI50" s="209"/>
      <c r="BJ50" s="14"/>
      <c r="BK50" s="14"/>
      <c r="BL50" s="14"/>
      <c r="BM50" s="14"/>
      <c r="BN50" s="14"/>
      <c r="BO50" s="14"/>
      <c r="BP50" s="14"/>
      <c r="BQ50" s="14"/>
      <c r="BR50" s="14"/>
      <c r="BS50" s="14"/>
      <c r="BT50" s="14"/>
      <c r="BU50" s="14"/>
      <c r="BV50" s="14"/>
      <c r="BW50" s="14"/>
    </row>
    <row r="51" ht="11.25" customHeight="1">
      <c r="A51" s="1"/>
      <c r="C51" s="79" t="s">
        <v>181</v>
      </c>
      <c r="D51" s="148">
        <f>IFERROR(VLOOKUP("Battle acrobatics",AD4:AJ24, 7, FALSE),0)</f>
        <v>0</v>
      </c>
      <c r="E51" s="166"/>
      <c r="F51" s="166"/>
      <c r="G51" s="14"/>
      <c r="H51" s="14"/>
      <c r="I51" s="14"/>
      <c r="J51" s="14"/>
      <c r="K51" s="79" t="s">
        <v>171</v>
      </c>
      <c r="L51" s="144"/>
      <c r="M51" s="6"/>
      <c r="N51" s="79" t="s">
        <v>209</v>
      </c>
      <c r="P51" s="13" t="b">
        <v>0</v>
      </c>
      <c r="Q51" s="14"/>
      <c r="S51" s="84">
        <f>IF(P51=TRUE,-1,0)</f>
        <v>0</v>
      </c>
      <c r="U51" s="196" t="s">
        <v>210</v>
      </c>
      <c r="V51" s="197"/>
      <c r="W51" s="197"/>
      <c r="X51" s="219"/>
      <c r="Y51" s="219"/>
      <c r="Z51" s="219"/>
      <c r="AA51" s="220" t="s">
        <v>12</v>
      </c>
      <c r="AB51" s="14"/>
      <c r="AC51" s="201" t="b">
        <v>0</v>
      </c>
      <c r="AD51" s="201" t="b">
        <v>0</v>
      </c>
      <c r="AE51" s="46" t="s">
        <v>32</v>
      </c>
      <c r="AF51" s="202"/>
      <c r="AG51" s="203">
        <f t="shared" si="4"/>
        <v>0</v>
      </c>
      <c r="AH51" s="202"/>
      <c r="AI51" s="204">
        <f t="shared" si="5"/>
        <v>0</v>
      </c>
      <c r="AJ51" s="204">
        <f t="shared" si="6"/>
        <v>0</v>
      </c>
      <c r="AK51" s="205"/>
      <c r="AL51" s="204"/>
      <c r="AM51" s="204"/>
      <c r="AN51" s="204">
        <f t="shared" si="7"/>
        <v>0</v>
      </c>
      <c r="AO51" s="204">
        <f t="shared" si="8"/>
        <v>2</v>
      </c>
      <c r="AP51" s="204">
        <f t="shared" si="9"/>
        <v>0</v>
      </c>
      <c r="AQ51" s="206">
        <v>0.0</v>
      </c>
      <c r="AR51" s="204">
        <f t="shared" si="10"/>
        <v>2</v>
      </c>
      <c r="AS51" s="207">
        <f t="shared" si="11"/>
        <v>0</v>
      </c>
      <c r="AT51" s="208" t="s">
        <v>32</v>
      </c>
      <c r="AU51" s="205" t="str">
        <f>IFERROR(VLOOKUP(AT51,Lists!$J$85:$L$94,2,FALSE)+VLOOKUP(AT51,Lists!$J$85:$L$94,3,FALSE)*VLOOKUP(AK51,$K$85:$L$110,2,FALSE),"_")</f>
        <v>_</v>
      </c>
      <c r="AV51" s="209"/>
      <c r="AW51" s="209"/>
      <c r="AX51" s="206"/>
      <c r="AY51" s="206"/>
      <c r="AZ51" s="204">
        <f t="shared" si="12"/>
        <v>0</v>
      </c>
      <c r="BA51" s="204">
        <f>ROUNDDOWN(Lists!$D$180*Lists!$E$180*AZ51)</f>
        <v>0</v>
      </c>
      <c r="BB51" s="206">
        <v>0.0</v>
      </c>
      <c r="BC51" s="210"/>
      <c r="BD51" s="206"/>
      <c r="BE51" s="204">
        <f t="shared" si="13"/>
        <v>0</v>
      </c>
      <c r="BF51" s="204">
        <f>ROUNDDOWN(Lists!$D$181*Lists!$E$181*BE51)</f>
        <v>0</v>
      </c>
      <c r="BG51" s="211">
        <v>0.0</v>
      </c>
      <c r="BH51" s="209"/>
      <c r="BI51" s="209"/>
      <c r="BJ51" s="14"/>
      <c r="BK51" s="14"/>
      <c r="BL51" s="14"/>
      <c r="BM51" s="14"/>
      <c r="BN51" s="14"/>
      <c r="BO51" s="14"/>
      <c r="BP51" s="14"/>
      <c r="BQ51" s="14"/>
      <c r="BR51" s="14"/>
      <c r="BS51" s="14"/>
      <c r="BT51" s="14"/>
      <c r="BU51" s="14"/>
      <c r="BV51" s="14"/>
      <c r="BW51" s="14"/>
    </row>
    <row r="52" ht="11.25" customHeight="1">
      <c r="A52" s="1"/>
      <c r="C52" s="79" t="s">
        <v>211</v>
      </c>
      <c r="D52" s="148">
        <v>0.0</v>
      </c>
      <c r="E52" s="166"/>
      <c r="F52" s="166"/>
      <c r="G52" s="14"/>
      <c r="H52" s="14"/>
      <c r="I52" s="14"/>
      <c r="J52" s="14"/>
      <c r="K52" s="221" t="s">
        <v>172</v>
      </c>
      <c r="L52" s="222">
        <f>SUM(L45:L51)</f>
        <v>4</v>
      </c>
      <c r="M52" s="6"/>
      <c r="N52" s="223" t="s">
        <v>212</v>
      </c>
      <c r="O52" s="17"/>
      <c r="P52" s="224"/>
      <c r="Q52" s="225"/>
      <c r="R52" s="17"/>
      <c r="S52" s="226">
        <f>IF(SUM(I10:I14)&gt;=70,4,IF(SUM(I10:I14)&gt;=55,3,IF(SUM(I10:I14)&gt;=40,2,IF(SUM(I10:I14)&gt;=25,1,0))))</f>
        <v>0</v>
      </c>
      <c r="U52" s="114"/>
      <c r="V52" s="14"/>
      <c r="W52" s="14"/>
      <c r="X52" s="14"/>
      <c r="Y52" s="14"/>
      <c r="Z52" s="14"/>
      <c r="AA52" s="84"/>
      <c r="AB52" s="14"/>
      <c r="AC52" s="201" t="b">
        <v>0</v>
      </c>
      <c r="AD52" s="201" t="b">
        <v>0</v>
      </c>
      <c r="AE52" s="46" t="s">
        <v>32</v>
      </c>
      <c r="AF52" s="202"/>
      <c r="AG52" s="203">
        <f t="shared" si="4"/>
        <v>0</v>
      </c>
      <c r="AH52" s="202"/>
      <c r="AI52" s="204">
        <f t="shared" si="5"/>
        <v>0</v>
      </c>
      <c r="AJ52" s="204">
        <f t="shared" si="6"/>
        <v>0</v>
      </c>
      <c r="AK52" s="205"/>
      <c r="AL52" s="204"/>
      <c r="AM52" s="204"/>
      <c r="AN52" s="204">
        <f t="shared" si="7"/>
        <v>0</v>
      </c>
      <c r="AO52" s="204">
        <f t="shared" si="8"/>
        <v>2</v>
      </c>
      <c r="AP52" s="204">
        <f t="shared" si="9"/>
        <v>0</v>
      </c>
      <c r="AQ52" s="206">
        <v>0.0</v>
      </c>
      <c r="AR52" s="204">
        <f t="shared" si="10"/>
        <v>2</v>
      </c>
      <c r="AS52" s="207">
        <f t="shared" si="11"/>
        <v>0</v>
      </c>
      <c r="AT52" s="208" t="s">
        <v>32</v>
      </c>
      <c r="AU52" s="205" t="str">
        <f>IFERROR(VLOOKUP(AT52,Lists!$J$85:$L$94,2,FALSE)+VLOOKUP(AT52,Lists!$J$85:$L$94,3,FALSE)*VLOOKUP(AK52,$K$85:$L$110,2,FALSE),"_")</f>
        <v>_</v>
      </c>
      <c r="AV52" s="209"/>
      <c r="AW52" s="209"/>
      <c r="AX52" s="206"/>
      <c r="AY52" s="206"/>
      <c r="AZ52" s="204">
        <f t="shared" si="12"/>
        <v>0</v>
      </c>
      <c r="BA52" s="204">
        <f>ROUNDDOWN(Lists!$D$180*Lists!$E$180*AZ52)</f>
        <v>0</v>
      </c>
      <c r="BB52" s="206">
        <v>0.0</v>
      </c>
      <c r="BC52" s="210"/>
      <c r="BD52" s="206"/>
      <c r="BE52" s="204">
        <f t="shared" si="13"/>
        <v>0</v>
      </c>
      <c r="BF52" s="204">
        <f>ROUNDDOWN(Lists!$D$181*Lists!$E$181*BE52)</f>
        <v>0</v>
      </c>
      <c r="BG52" s="211">
        <v>0.0</v>
      </c>
      <c r="BH52" s="209"/>
      <c r="BI52" s="209"/>
      <c r="BJ52" s="14"/>
      <c r="BK52" s="14"/>
      <c r="BL52" s="14"/>
      <c r="BM52" s="14"/>
      <c r="BN52" s="14"/>
      <c r="BO52" s="14"/>
      <c r="BP52" s="14"/>
      <c r="BQ52" s="14"/>
      <c r="BR52" s="14"/>
      <c r="BS52" s="14"/>
      <c r="BT52" s="14"/>
      <c r="BU52" s="14"/>
      <c r="BV52" s="14"/>
      <c r="BW52" s="14"/>
    </row>
    <row r="53" ht="11.25" customHeight="1">
      <c r="A53" s="1"/>
      <c r="C53" s="227" t="s">
        <v>213</v>
      </c>
      <c r="D53" s="228">
        <f>MIN($D$49+D52,$D$43)+D51</f>
        <v>4</v>
      </c>
      <c r="E53" s="166"/>
      <c r="F53" s="166"/>
      <c r="G53" s="14"/>
      <c r="H53" s="14"/>
      <c r="I53" s="14"/>
      <c r="J53" s="14"/>
      <c r="K53" s="175" t="s">
        <v>214</v>
      </c>
      <c r="L53" s="229" t="str">
        <f>VLOOKUP(L32, Weapons!$A$2:$Q$644, 17, FALSE)</f>
        <v/>
      </c>
      <c r="M53" s="6"/>
      <c r="N53" s="127" t="s">
        <v>215</v>
      </c>
      <c r="O53" s="17"/>
      <c r="P53" s="230" t="s">
        <v>216</v>
      </c>
      <c r="Q53" s="231"/>
      <c r="R53" s="17"/>
      <c r="S53" s="131">
        <f>VLOOKUP(P53,Lists!B141:C144,2,FALSE)</f>
        <v>0</v>
      </c>
      <c r="U53" s="114"/>
      <c r="V53" s="14"/>
      <c r="W53" s="14"/>
      <c r="X53" s="14"/>
      <c r="Y53" s="14"/>
      <c r="Z53" s="14"/>
      <c r="AA53" s="84"/>
      <c r="AB53" s="14"/>
      <c r="AC53" s="201" t="b">
        <v>0</v>
      </c>
      <c r="AD53" s="201" t="b">
        <v>0</v>
      </c>
      <c r="AE53" s="46" t="s">
        <v>32</v>
      </c>
      <c r="AF53" s="202"/>
      <c r="AG53" s="203">
        <f t="shared" si="4"/>
        <v>0</v>
      </c>
      <c r="AH53" s="202"/>
      <c r="AI53" s="204">
        <f t="shared" si="5"/>
        <v>0</v>
      </c>
      <c r="AJ53" s="204">
        <f t="shared" si="6"/>
        <v>0</v>
      </c>
      <c r="AK53" s="205"/>
      <c r="AL53" s="204"/>
      <c r="AM53" s="204"/>
      <c r="AN53" s="204">
        <f t="shared" si="7"/>
        <v>0</v>
      </c>
      <c r="AO53" s="204">
        <f t="shared" si="8"/>
        <v>2</v>
      </c>
      <c r="AP53" s="204">
        <f t="shared" si="9"/>
        <v>0</v>
      </c>
      <c r="AQ53" s="206">
        <v>0.0</v>
      </c>
      <c r="AR53" s="204">
        <f t="shared" si="10"/>
        <v>2</v>
      </c>
      <c r="AS53" s="207">
        <f t="shared" si="11"/>
        <v>0</v>
      </c>
      <c r="AT53" s="208" t="s">
        <v>32</v>
      </c>
      <c r="AU53" s="205" t="str">
        <f>IFERROR(VLOOKUP(AT53,Lists!$J$85:$L$94,2,FALSE)+VLOOKUP(AT53,Lists!$J$85:$L$94,3,FALSE)*VLOOKUP(AK53,$K$85:$L$110,2,FALSE),"_")</f>
        <v>_</v>
      </c>
      <c r="AV53" s="209"/>
      <c r="AW53" s="209"/>
      <c r="AX53" s="206"/>
      <c r="AY53" s="206"/>
      <c r="AZ53" s="204">
        <f t="shared" si="12"/>
        <v>0</v>
      </c>
      <c r="BA53" s="204">
        <f>ROUNDDOWN(Lists!$D$180*Lists!$E$180*AZ53)</f>
        <v>0</v>
      </c>
      <c r="BB53" s="206">
        <v>0.0</v>
      </c>
      <c r="BC53" s="210"/>
      <c r="BD53" s="206"/>
      <c r="BE53" s="204">
        <f t="shared" si="13"/>
        <v>0</v>
      </c>
      <c r="BF53" s="204">
        <f>ROUNDDOWN(Lists!$D$181*Lists!$E$181*BE53)</f>
        <v>0</v>
      </c>
      <c r="BG53" s="211">
        <v>0.0</v>
      </c>
      <c r="BH53" s="209"/>
      <c r="BI53" s="209"/>
      <c r="BJ53" s="14"/>
      <c r="BK53" s="14"/>
      <c r="BL53" s="14"/>
      <c r="BM53" s="14"/>
      <c r="BN53" s="14"/>
      <c r="BO53" s="14"/>
      <c r="BP53" s="14"/>
      <c r="BQ53" s="14"/>
      <c r="BR53" s="14"/>
      <c r="BS53" s="14"/>
      <c r="BT53" s="14"/>
      <c r="BU53" s="14"/>
      <c r="BV53" s="14"/>
      <c r="BW53" s="14"/>
    </row>
    <row r="54" ht="11.25" customHeight="1">
      <c r="A54" s="1"/>
      <c r="C54" s="175" t="s">
        <v>217</v>
      </c>
      <c r="D54" s="212" t="str">
        <f>IFERROR(VLOOKUP(L32, Weapons!$A$2:$AC$644, 23+VLOOKUP(L44,$K$85:$L$110,2,FALSE), FALSE),"")</f>
        <v/>
      </c>
      <c r="E54" s="166"/>
      <c r="F54" s="166"/>
      <c r="G54" s="14"/>
      <c r="H54" s="14"/>
      <c r="I54" s="14"/>
      <c r="J54" s="14"/>
      <c r="K54" s="79" t="s">
        <v>218</v>
      </c>
      <c r="L54" s="232" t="str">
        <f>VLOOKUP(L32, Weapons!$A$2:$R$644, 18, FALSE)</f>
        <v/>
      </c>
      <c r="M54" s="6"/>
      <c r="N54" s="223" t="s">
        <v>219</v>
      </c>
      <c r="O54" s="17"/>
      <c r="P54" s="233" t="s">
        <v>220</v>
      </c>
      <c r="Q54" s="231"/>
      <c r="R54" s="17"/>
      <c r="S54" s="226">
        <f>VLOOKUP(P54,Lists!B147:C150,2,FALSE)</f>
        <v>-1</v>
      </c>
      <c r="U54" s="114"/>
      <c r="V54" s="14"/>
      <c r="W54" s="14"/>
      <c r="X54" s="14"/>
      <c r="Y54" s="14"/>
      <c r="Z54" s="14"/>
      <c r="AA54" s="84"/>
      <c r="AB54" s="14"/>
      <c r="AC54" s="201" t="b">
        <v>0</v>
      </c>
      <c r="AD54" s="201" t="b">
        <v>0</v>
      </c>
      <c r="AE54" s="46" t="s">
        <v>32</v>
      </c>
      <c r="AF54" s="202"/>
      <c r="AG54" s="203">
        <f t="shared" si="4"/>
        <v>0</v>
      </c>
      <c r="AH54" s="202"/>
      <c r="AI54" s="204">
        <f t="shared" si="5"/>
        <v>0</v>
      </c>
      <c r="AJ54" s="204">
        <f t="shared" si="6"/>
        <v>0</v>
      </c>
      <c r="AK54" s="205"/>
      <c r="AL54" s="204"/>
      <c r="AM54" s="204"/>
      <c r="AN54" s="204">
        <f t="shared" si="7"/>
        <v>0</v>
      </c>
      <c r="AO54" s="204">
        <f t="shared" si="8"/>
        <v>2</v>
      </c>
      <c r="AP54" s="204">
        <f t="shared" si="9"/>
        <v>0</v>
      </c>
      <c r="AQ54" s="206">
        <v>0.0</v>
      </c>
      <c r="AR54" s="204">
        <f t="shared" si="10"/>
        <v>2</v>
      </c>
      <c r="AS54" s="207">
        <f t="shared" si="11"/>
        <v>0</v>
      </c>
      <c r="AT54" s="208" t="s">
        <v>32</v>
      </c>
      <c r="AU54" s="205" t="str">
        <f>IFERROR(VLOOKUP(AT54,Lists!$J$85:$L$94,2,FALSE)+VLOOKUP(AT54,Lists!$J$85:$L$94,3,FALSE)*VLOOKUP(AK54,$K$85:$L$110,2,FALSE),"_")</f>
        <v>_</v>
      </c>
      <c r="AV54" s="209"/>
      <c r="AW54" s="209"/>
      <c r="AX54" s="206"/>
      <c r="AY54" s="206"/>
      <c r="AZ54" s="204">
        <f t="shared" si="12"/>
        <v>0</v>
      </c>
      <c r="BA54" s="204">
        <f>ROUNDDOWN(Lists!$D$180*Lists!$E$180*AZ54)</f>
        <v>0</v>
      </c>
      <c r="BB54" s="206">
        <v>0.0</v>
      </c>
      <c r="BC54" s="210"/>
      <c r="BD54" s="206"/>
      <c r="BE54" s="204">
        <f t="shared" si="13"/>
        <v>0</v>
      </c>
      <c r="BF54" s="204">
        <f>ROUNDDOWN(Lists!$D$181*Lists!$E$181*BE54)</f>
        <v>0</v>
      </c>
      <c r="BG54" s="211">
        <v>0.0</v>
      </c>
      <c r="BH54" s="209"/>
      <c r="BI54" s="209"/>
      <c r="BJ54" s="14"/>
      <c r="BK54" s="14"/>
      <c r="BL54" s="14"/>
      <c r="BM54" s="14"/>
      <c r="BN54" s="14"/>
      <c r="BO54" s="14"/>
      <c r="BP54" s="14"/>
      <c r="BQ54" s="14"/>
      <c r="BR54" s="14"/>
      <c r="BS54" s="14"/>
      <c r="BT54" s="14"/>
      <c r="BU54" s="14"/>
      <c r="BV54" s="14"/>
      <c r="BW54" s="14"/>
    </row>
    <row r="55" ht="11.25" customHeight="1">
      <c r="A55" s="1"/>
      <c r="C55" s="79" t="s">
        <v>221</v>
      </c>
      <c r="D55" s="144">
        <f>I11*6</f>
        <v>24</v>
      </c>
      <c r="E55" s="166"/>
      <c r="F55" s="166"/>
      <c r="G55" s="14"/>
      <c r="H55" s="14"/>
      <c r="I55" s="14"/>
      <c r="K55" s="83" t="s">
        <v>222</v>
      </c>
      <c r="L55" s="234" t="str">
        <f>VLOOKUP(L32, Weapons!$A$2:$T$644, 19, FALSE)</f>
        <v/>
      </c>
      <c r="M55" s="6"/>
      <c r="N55" s="223" t="s">
        <v>223</v>
      </c>
      <c r="O55" s="17"/>
      <c r="P55" s="225" t="str">
        <f>D34</f>
        <v>Simple_clothes</v>
      </c>
      <c r="R55" s="235" t="str">
        <f>D36</f>
        <v>Standard</v>
      </c>
      <c r="S55" s="236" t="str">
        <f>D37</f>
        <v>0</v>
      </c>
      <c r="U55" s="114"/>
      <c r="V55" s="14"/>
      <c r="W55" s="14"/>
      <c r="X55" s="14"/>
      <c r="Y55" s="14"/>
      <c r="Z55" s="14"/>
      <c r="AA55" s="84"/>
      <c r="AB55" s="14"/>
      <c r="AC55" s="201" t="b">
        <v>0</v>
      </c>
      <c r="AD55" s="201" t="b">
        <v>0</v>
      </c>
      <c r="AE55" s="46" t="s">
        <v>32</v>
      </c>
      <c r="AF55" s="202"/>
      <c r="AG55" s="203">
        <f t="shared" si="4"/>
        <v>0</v>
      </c>
      <c r="AH55" s="202"/>
      <c r="AI55" s="204">
        <f t="shared" si="5"/>
        <v>0</v>
      </c>
      <c r="AJ55" s="204">
        <f t="shared" si="6"/>
        <v>0</v>
      </c>
      <c r="AK55" s="205"/>
      <c r="AL55" s="204"/>
      <c r="AM55" s="204"/>
      <c r="AN55" s="204">
        <f t="shared" si="7"/>
        <v>0</v>
      </c>
      <c r="AO55" s="204">
        <f t="shared" si="8"/>
        <v>2</v>
      </c>
      <c r="AP55" s="204">
        <f t="shared" si="9"/>
        <v>0</v>
      </c>
      <c r="AQ55" s="206">
        <v>0.0</v>
      </c>
      <c r="AR55" s="204">
        <f t="shared" si="10"/>
        <v>2</v>
      </c>
      <c r="AS55" s="207">
        <f t="shared" si="11"/>
        <v>0</v>
      </c>
      <c r="AT55" s="208" t="s">
        <v>32</v>
      </c>
      <c r="AU55" s="205" t="str">
        <f>IFERROR(VLOOKUP(AT55,Lists!$J$85:$L$94,2,FALSE)+VLOOKUP(AT55,Lists!$J$85:$L$94,3,FALSE)*VLOOKUP(AK55,$K$85:$L$110,2,FALSE),"_")</f>
        <v>_</v>
      </c>
      <c r="AV55" s="209"/>
      <c r="AW55" s="209"/>
      <c r="AX55" s="206"/>
      <c r="AY55" s="206"/>
      <c r="AZ55" s="204">
        <f t="shared" si="12"/>
        <v>0</v>
      </c>
      <c r="BA55" s="204">
        <f>ROUNDDOWN(Lists!$D$180*Lists!$E$180*AZ55)</f>
        <v>0</v>
      </c>
      <c r="BB55" s="206">
        <v>0.0</v>
      </c>
      <c r="BC55" s="210"/>
      <c r="BD55" s="206"/>
      <c r="BE55" s="204">
        <f t="shared" si="13"/>
        <v>0</v>
      </c>
      <c r="BF55" s="204">
        <f>ROUNDDOWN(Lists!$D$181*Lists!$E$181*BE55)</f>
        <v>0</v>
      </c>
      <c r="BG55" s="211">
        <v>0.0</v>
      </c>
      <c r="BH55" s="209"/>
      <c r="BI55" s="209"/>
      <c r="BJ55" s="14"/>
      <c r="BK55" s="14"/>
      <c r="BL55" s="14"/>
      <c r="BM55" s="14"/>
      <c r="BN55" s="14"/>
      <c r="BO55" s="14"/>
      <c r="BP55" s="14"/>
      <c r="BQ55" s="14"/>
      <c r="BR55" s="14"/>
      <c r="BS55" s="14"/>
      <c r="BT55" s="14"/>
      <c r="BU55" s="14"/>
      <c r="BV55" s="14"/>
      <c r="BW55" s="14"/>
    </row>
    <row r="56" ht="11.25" customHeight="1">
      <c r="A56" s="1"/>
      <c r="C56" s="237" t="s">
        <v>224</v>
      </c>
      <c r="D56" s="238">
        <f>IF(D54=0,0,D54+D55)</f>
        <v>0</v>
      </c>
      <c r="E56" s="166"/>
      <c r="F56" s="166"/>
      <c r="G56" s="14"/>
      <c r="H56" s="14"/>
      <c r="I56" s="14"/>
      <c r="J56" s="14"/>
      <c r="K56" s="79" t="s">
        <v>225</v>
      </c>
      <c r="L56" s="173" t="str">
        <f>VLOOKUP(L32, Weapons!$A$2:$T$644, 20, FALSE)</f>
        <v/>
      </c>
      <c r="M56" s="13"/>
      <c r="N56" s="239" t="s">
        <v>226</v>
      </c>
      <c r="O56" s="17"/>
      <c r="P56" s="240"/>
      <c r="Q56" s="225"/>
      <c r="R56" s="17"/>
      <c r="S56" s="241">
        <f>SUM(S42:S55)</f>
        <v>-1</v>
      </c>
      <c r="U56" s="114"/>
      <c r="V56" s="14"/>
      <c r="W56" s="14"/>
      <c r="X56" s="14"/>
      <c r="Y56" s="14"/>
      <c r="Z56" s="14"/>
      <c r="AA56" s="84"/>
      <c r="AB56" s="14"/>
      <c r="AC56" s="201" t="b">
        <v>0</v>
      </c>
      <c r="AD56" s="201" t="b">
        <v>0</v>
      </c>
      <c r="AE56" s="46" t="s">
        <v>32</v>
      </c>
      <c r="AF56" s="202"/>
      <c r="AG56" s="203">
        <f t="shared" si="4"/>
        <v>0</v>
      </c>
      <c r="AH56" s="202"/>
      <c r="AI56" s="204">
        <f t="shared" si="5"/>
        <v>0</v>
      </c>
      <c r="AJ56" s="204">
        <f t="shared" si="6"/>
        <v>0</v>
      </c>
      <c r="AK56" s="205"/>
      <c r="AL56" s="204"/>
      <c r="AM56" s="204"/>
      <c r="AN56" s="204">
        <f t="shared" si="7"/>
        <v>0</v>
      </c>
      <c r="AO56" s="204">
        <f t="shared" si="8"/>
        <v>2</v>
      </c>
      <c r="AP56" s="204">
        <f t="shared" si="9"/>
        <v>0</v>
      </c>
      <c r="AQ56" s="206">
        <v>0.0</v>
      </c>
      <c r="AR56" s="204">
        <f t="shared" si="10"/>
        <v>2</v>
      </c>
      <c r="AS56" s="207">
        <f t="shared" si="11"/>
        <v>0</v>
      </c>
      <c r="AT56" s="208" t="s">
        <v>32</v>
      </c>
      <c r="AU56" s="205" t="str">
        <f>IFERROR(VLOOKUP(AT56,Lists!$J$85:$L$94,2,FALSE)+VLOOKUP(AT56,Lists!$J$85:$L$94,3,FALSE)*VLOOKUP(AK56,$K$85:$L$110,2,FALSE),"_")</f>
        <v>_</v>
      </c>
      <c r="AV56" s="209"/>
      <c r="AW56" s="209"/>
      <c r="AX56" s="206"/>
      <c r="AY56" s="206"/>
      <c r="AZ56" s="204">
        <f t="shared" si="12"/>
        <v>0</v>
      </c>
      <c r="BA56" s="204">
        <f>ROUNDDOWN(Lists!$D$180*Lists!$E$180*AZ56)</f>
        <v>0</v>
      </c>
      <c r="BB56" s="206">
        <v>0.0</v>
      </c>
      <c r="BC56" s="210"/>
      <c r="BD56" s="206"/>
      <c r="BE56" s="204">
        <f t="shared" si="13"/>
        <v>0</v>
      </c>
      <c r="BF56" s="204">
        <f>ROUNDDOWN(Lists!$D$181*Lists!$E$181*BE56)</f>
        <v>0</v>
      </c>
      <c r="BG56" s="211">
        <v>0.0</v>
      </c>
      <c r="BH56" s="209"/>
      <c r="BI56" s="209"/>
      <c r="BJ56" s="14"/>
      <c r="BK56" s="14"/>
      <c r="BL56" s="14"/>
      <c r="BM56" s="14"/>
      <c r="BN56" s="14"/>
      <c r="BO56" s="14"/>
      <c r="BP56" s="14"/>
      <c r="BQ56" s="14"/>
      <c r="BR56" s="14"/>
      <c r="BS56" s="14"/>
      <c r="BT56" s="14"/>
      <c r="BU56" s="14"/>
      <c r="BV56" s="14"/>
      <c r="BW56" s="14"/>
    </row>
    <row r="57" ht="11.25" customHeight="1">
      <c r="A57" s="1"/>
      <c r="C57" s="128" t="s">
        <v>227</v>
      </c>
      <c r="D57" s="213" t="s">
        <v>228</v>
      </c>
      <c r="E57" s="166"/>
      <c r="F57" s="166"/>
      <c r="G57" s="14"/>
      <c r="H57" s="14"/>
      <c r="I57" s="14"/>
      <c r="J57" s="14"/>
      <c r="K57" s="79" t="s">
        <v>229</v>
      </c>
      <c r="L57" s="173">
        <f>IF(VLOOKUP(L44,K85:L112,2,FALSE)&gt;4,10%,5%)+L56</f>
        <v>0.05</v>
      </c>
      <c r="U57" s="114"/>
      <c r="V57" s="14"/>
      <c r="W57" s="14"/>
      <c r="X57" s="14"/>
      <c r="Y57" s="14"/>
      <c r="Z57" s="14"/>
      <c r="AA57" s="84"/>
      <c r="AB57" s="14"/>
      <c r="AC57" s="242" t="b">
        <v>0</v>
      </c>
      <c r="AD57" s="242" t="b">
        <v>0</v>
      </c>
      <c r="AE57" s="152" t="s">
        <v>32</v>
      </c>
      <c r="AF57" s="243"/>
      <c r="AG57" s="244">
        <f t="shared" si="4"/>
        <v>0</v>
      </c>
      <c r="AH57" s="243"/>
      <c r="AI57" s="245">
        <f t="shared" si="5"/>
        <v>0</v>
      </c>
      <c r="AJ57" s="245">
        <f t="shared" si="6"/>
        <v>0</v>
      </c>
      <c r="AK57" s="246"/>
      <c r="AL57" s="245"/>
      <c r="AM57" s="245"/>
      <c r="AN57" s="245">
        <f t="shared" si="7"/>
        <v>0</v>
      </c>
      <c r="AO57" s="245">
        <f t="shared" si="8"/>
        <v>2</v>
      </c>
      <c r="AP57" s="245">
        <f t="shared" si="9"/>
        <v>0</v>
      </c>
      <c r="AQ57" s="247">
        <v>0.0</v>
      </c>
      <c r="AR57" s="245">
        <f t="shared" si="10"/>
        <v>2</v>
      </c>
      <c r="AS57" s="248">
        <f t="shared" si="11"/>
        <v>0</v>
      </c>
      <c r="AT57" s="249" t="s">
        <v>32</v>
      </c>
      <c r="AU57" s="246" t="str">
        <f>IFERROR(VLOOKUP(AT57,Lists!$J$85:$L$94,2,FALSE)+VLOOKUP(AT57,Lists!$J$85:$L$94,3,FALSE)*VLOOKUP(AK57,$K$85:$L$110,2,FALSE),"_")</f>
        <v>_</v>
      </c>
      <c r="AV57" s="250"/>
      <c r="AW57" s="250"/>
      <c r="AX57" s="247"/>
      <c r="AY57" s="247"/>
      <c r="AZ57" s="245">
        <f t="shared" si="12"/>
        <v>0</v>
      </c>
      <c r="BA57" s="245">
        <f>ROUNDDOWN(Lists!$D$180*Lists!$E$180*AZ57)</f>
        <v>0</v>
      </c>
      <c r="BB57" s="247">
        <v>0.0</v>
      </c>
      <c r="BC57" s="251"/>
      <c r="BD57" s="247"/>
      <c r="BE57" s="245">
        <f t="shared" si="13"/>
        <v>0</v>
      </c>
      <c r="BF57" s="245">
        <f>ROUNDDOWN(Lists!$D$181*Lists!$E$181*BE57)</f>
        <v>0</v>
      </c>
      <c r="BG57" s="252">
        <v>0.0</v>
      </c>
      <c r="BH57" s="250"/>
      <c r="BI57" s="250"/>
      <c r="BJ57" s="14"/>
      <c r="BK57" s="14"/>
      <c r="BL57" s="14"/>
      <c r="BM57" s="14"/>
      <c r="BN57" s="14"/>
      <c r="BO57" s="14"/>
      <c r="BP57" s="14"/>
      <c r="BQ57" s="14"/>
      <c r="BR57" s="14"/>
      <c r="BS57" s="14"/>
      <c r="BT57" s="14"/>
      <c r="BU57" s="14"/>
      <c r="BV57" s="14"/>
      <c r="BW57" s="14"/>
    </row>
    <row r="58" ht="11.25" customHeight="1">
      <c r="A58" s="1"/>
      <c r="C58" s="139" t="s">
        <v>230</v>
      </c>
      <c r="D58" s="146" t="str">
        <f>VLOOKUP(D57,'Clothes, Armor, Shields'!$AJ$6:$AP$13,7,FALSE)</f>
        <v>_</v>
      </c>
      <c r="E58" s="166"/>
      <c r="F58" s="166"/>
      <c r="G58" s="14"/>
      <c r="H58" s="14"/>
      <c r="I58" s="14"/>
      <c r="J58" s="14"/>
      <c r="K58" s="83" t="s">
        <v>231</v>
      </c>
      <c r="L58" s="146" t="str">
        <f>VLOOKUP(L32, Weapons!$A$2:$U$644, 21, FALSE)</f>
        <v/>
      </c>
      <c r="M58" s="253"/>
      <c r="N58" s="254" t="s">
        <v>232</v>
      </c>
      <c r="O58" s="255"/>
      <c r="P58" s="256"/>
      <c r="Q58" s="256"/>
      <c r="R58" s="256"/>
      <c r="S58" s="257"/>
      <c r="U58" s="114"/>
      <c r="V58" s="14"/>
      <c r="W58" s="14"/>
      <c r="X58" s="14"/>
      <c r="Y58" s="14"/>
      <c r="Z58" s="14"/>
      <c r="AA58" s="84"/>
      <c r="AB58" s="14"/>
      <c r="AC58" s="115">
        <f>COUNTIF(AC43:AC57, TRUE)</f>
        <v>0</v>
      </c>
      <c r="AD58" s="34" t="s">
        <v>233</v>
      </c>
      <c r="AF58" s="14"/>
      <c r="AG58" s="1"/>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row>
    <row r="59" ht="11.25" customHeight="1">
      <c r="A59" s="1"/>
      <c r="B59" s="1"/>
      <c r="C59" s="139" t="s">
        <v>234</v>
      </c>
      <c r="D59" s="148" t="s">
        <v>32</v>
      </c>
      <c r="E59" s="166"/>
      <c r="F59" s="166"/>
      <c r="G59" s="14"/>
      <c r="H59" s="14"/>
      <c r="I59" s="14"/>
      <c r="J59" s="14"/>
      <c r="K59" s="90" t="s">
        <v>235</v>
      </c>
      <c r="L59" s="218" t="str">
        <f>IFERROR(IF(L44="Shields",IF('Clothes, Armor, Shields'!AG18="Metal",VLOOKUP(L32,'Clothes, Armor, Shields'!Y47:AG50,MATCH(L34,'Clothes, Armor, Shields'!Y47:AG47,0),FALSE),IF('Clothes, Armor, Shields'!AG18="Wood",VLOOKUP(L32,'Clothes, Armor, Shields'!Y52:AH55,MATCH(L34,'Clothes, Armor, Shields'!Y52:AH52,0),FALSE))),ROUNDDOWN(IFERROR(VLOOKUP(L32,Lists!B4:E93,4,FALSE)*VLOOKUP(L35, Weapons!A653:H657, MATCH(L34, Weapons!A653:H653, 0), FALSE),VLOOKUP(L32,Lists!B4:E93,4,FALSE)*VLOOKUP(L35, Weapons!A653:H657, MATCH(L34, Weapons!A652:H652, 0), FALSE)))),"")</f>
        <v/>
      </c>
      <c r="M59" s="253"/>
      <c r="N59" s="258" t="s">
        <v>236</v>
      </c>
      <c r="O59" s="259"/>
      <c r="S59" s="260">
        <f>I18</f>
        <v>2</v>
      </c>
      <c r="U59" s="154"/>
      <c r="V59" s="155"/>
      <c r="W59" s="155"/>
      <c r="X59" s="155"/>
      <c r="Y59" s="155"/>
      <c r="Z59" s="155"/>
      <c r="AA59" s="156"/>
      <c r="AB59" s="261"/>
      <c r="AC59" s="117">
        <f t="array" ref="AC59">IF(AC58=0,0,SUM(SEQUENCE(1,AC58,5)))</f>
        <v>0</v>
      </c>
      <c r="AD59" s="118" t="s">
        <v>11</v>
      </c>
      <c r="AE59" s="262" t="s">
        <v>237</v>
      </c>
      <c r="AG59" s="1"/>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row>
    <row r="60" ht="11.25" customHeight="1">
      <c r="A60" s="14"/>
      <c r="C60" s="139" t="s">
        <v>238</v>
      </c>
      <c r="D60" s="148" t="s">
        <v>32</v>
      </c>
      <c r="E60" s="166"/>
      <c r="F60" s="166"/>
      <c r="G60" s="14"/>
      <c r="H60" s="14"/>
      <c r="I60" s="14"/>
      <c r="J60" s="14"/>
      <c r="K60" s="79" t="s">
        <v>239</v>
      </c>
      <c r="L60" s="144">
        <f>VLOOKUP(L32, Weapons!$A$2:$K$644, 11, FALSE)</f>
        <v>1</v>
      </c>
      <c r="M60" s="253"/>
      <c r="N60" s="263" t="s">
        <v>240</v>
      </c>
      <c r="O60" s="264"/>
      <c r="S60" s="265">
        <f>S59-SUM(O62:O64)</f>
        <v>2</v>
      </c>
      <c r="U60" s="262"/>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row>
    <row r="61" ht="11.25" customHeight="1">
      <c r="A61" s="1"/>
      <c r="C61" s="139" t="s">
        <v>235</v>
      </c>
      <c r="D61" s="146">
        <f>IF(D57="No_shield",0,IF('Clothes, Armor, Shields'!AH18="Metal",VLOOKUP(D57,'Clothes, Armor, Shields'!AJ47:AR55,MATCH(D59,'Clothes, Armor, Shields'!AJ47:AR47,0),FALSE),IF('Clothes, Armor, Shields'!AH18="Wood",VLOOKUP(D57,'Clothes, Armor, Shields'!AJ52:AS55,MATCH(D59,'Clothes, Armor, Shields'!AJ31:AR31,0),FALSE))))</f>
        <v>0</v>
      </c>
      <c r="E61" s="166"/>
      <c r="F61" s="166"/>
      <c r="G61" s="14"/>
      <c r="H61" s="14"/>
      <c r="I61" s="14"/>
      <c r="J61" s="14"/>
      <c r="K61" s="83" t="s">
        <v>241</v>
      </c>
      <c r="L61" s="266">
        <f>I14*2.5%</f>
        <v>0.075</v>
      </c>
      <c r="M61" s="253"/>
      <c r="N61" s="267" t="s">
        <v>242</v>
      </c>
      <c r="O61" s="268" t="s">
        <v>243</v>
      </c>
      <c r="P61" s="269" t="s">
        <v>244</v>
      </c>
      <c r="Q61" s="269" t="s">
        <v>245</v>
      </c>
      <c r="R61" s="129" t="s">
        <v>246</v>
      </c>
      <c r="S61" s="130" t="s">
        <v>247</v>
      </c>
      <c r="T61" s="130" t="s">
        <v>248</v>
      </c>
      <c r="U61" s="130" t="s">
        <v>249</v>
      </c>
      <c r="V61" s="270" t="s">
        <v>250</v>
      </c>
      <c r="W61" s="130"/>
      <c r="X61" s="130"/>
      <c r="Y61" s="130"/>
      <c r="Z61" s="130"/>
      <c r="AA61" s="130"/>
      <c r="AB61" s="130"/>
      <c r="AC61" s="130"/>
      <c r="AD61" s="213"/>
      <c r="AF61" s="271" t="s">
        <v>251</v>
      </c>
      <c r="AG61" s="272"/>
      <c r="AH61" s="272"/>
      <c r="AI61" s="272"/>
      <c r="AJ61" s="273"/>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row>
    <row r="62" ht="11.25" customHeight="1">
      <c r="A62" s="1"/>
      <c r="C62" s="274" t="s">
        <v>252</v>
      </c>
      <c r="D62" s="275">
        <f>VLOOKUP(D57,'Clothes, Armor, Shields'!AJ7:AP13,2,FALSE)</f>
        <v>0</v>
      </c>
      <c r="E62" s="166"/>
      <c r="F62" s="166"/>
      <c r="G62" s="14"/>
      <c r="H62" s="14"/>
      <c r="I62" s="14"/>
      <c r="J62" s="14"/>
      <c r="K62" s="83" t="s">
        <v>253</v>
      </c>
      <c r="L62" s="266">
        <f>D41</f>
        <v>0</v>
      </c>
      <c r="M62" s="253"/>
      <c r="N62" s="276" t="s">
        <v>32</v>
      </c>
      <c r="O62" s="253">
        <v>0.0</v>
      </c>
      <c r="P62" s="277" t="str">
        <f>VLOOKUP(N62,Lists!$B$178:$F$184,5,FALSE)</f>
        <v/>
      </c>
      <c r="Q62" s="277" t="str">
        <f t="shared" ref="Q62:Q64" si="15">IF(O62&gt;=4,"+","-")</f>
        <v>-</v>
      </c>
      <c r="R62" s="277" t="str">
        <f t="shared" ref="R62:R64" si="16">IF(O62&gt;=5,"+","-")</f>
        <v>-</v>
      </c>
      <c r="S62" s="277" t="str">
        <f t="shared" ref="S62:S64" si="17">IF(O62&gt;=6,"+","-")</f>
        <v>-</v>
      </c>
      <c r="T62" s="277" t="str">
        <f t="shared" ref="T62:T64" si="18">IF(O62&gt;=7,"+","-")</f>
        <v>-</v>
      </c>
      <c r="U62" s="277" t="str">
        <f t="shared" ref="U62:U64" si="19">IF(O62&gt;=10,"+","-")</f>
        <v>-</v>
      </c>
      <c r="V62" s="278" t="str">
        <f>IF(S62="+",VLOOKUP(N62,Lists!I46:K53,3,FALSE),"_")</f>
        <v>_</v>
      </c>
      <c r="W62" s="97"/>
      <c r="X62" s="97"/>
      <c r="Y62" s="97"/>
      <c r="Z62" s="97"/>
      <c r="AA62" s="97"/>
      <c r="AB62" s="97"/>
      <c r="AC62" s="97"/>
      <c r="AD62" s="148"/>
      <c r="AF62" s="279"/>
      <c r="AJ62" s="141"/>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row>
    <row r="63" ht="11.25" customHeight="1">
      <c r="A63" s="14"/>
      <c r="C63" s="139" t="s">
        <v>254</v>
      </c>
      <c r="D63" s="146">
        <f>L93</f>
        <v>0</v>
      </c>
      <c r="E63" s="166"/>
      <c r="F63" s="166"/>
      <c r="G63" s="14"/>
      <c r="H63" s="14"/>
      <c r="I63" s="14"/>
      <c r="J63" s="14"/>
      <c r="K63" s="280" t="s">
        <v>255</v>
      </c>
      <c r="L63" s="281">
        <f>ROUNDUP(L60-L60*(L61+L62),0)+IF(OR(L41="Melee (one-handed)",L41="Throwing",L41="Fist",L41="Leg"),IF(U13&lt;=U12/2,1,0),IF(MIN(U13,Y13)&lt;=U12/2,1,0))</f>
        <v>1</v>
      </c>
      <c r="M63" s="253"/>
      <c r="N63" s="282" t="s">
        <v>32</v>
      </c>
      <c r="O63" s="283">
        <v>0.0</v>
      </c>
      <c r="P63" s="277" t="str">
        <f>VLOOKUP(N63,Lists!$B$178:$F$184,5,FALSE)</f>
        <v/>
      </c>
      <c r="Q63" s="277" t="str">
        <f t="shared" si="15"/>
        <v>-</v>
      </c>
      <c r="R63" s="277" t="str">
        <f t="shared" si="16"/>
        <v>-</v>
      </c>
      <c r="S63" s="277" t="str">
        <f t="shared" si="17"/>
        <v>-</v>
      </c>
      <c r="T63" s="277" t="str">
        <f t="shared" si="18"/>
        <v>-</v>
      </c>
      <c r="U63" s="277" t="str">
        <f t="shared" si="19"/>
        <v>-</v>
      </c>
      <c r="V63" s="278" t="str">
        <f>IF(S63="+",VLOOKUP(N63,Lists!I47:K54,3,FALSE),"_")</f>
        <v>_</v>
      </c>
      <c r="W63" s="97"/>
      <c r="X63" s="97"/>
      <c r="Y63" s="97"/>
      <c r="Z63" s="97"/>
      <c r="AA63" s="97"/>
      <c r="AB63" s="97"/>
      <c r="AC63" s="97"/>
      <c r="AD63" s="148"/>
      <c r="AF63" s="279"/>
      <c r="AJ63" s="141"/>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row>
    <row r="64" ht="11.25" customHeight="1">
      <c r="A64" s="1"/>
      <c r="C64" s="284" t="s">
        <v>256</v>
      </c>
      <c r="D64" s="285">
        <f>IF(D57="No_shield",0,D62+D63)</f>
        <v>0</v>
      </c>
      <c r="E64" s="166"/>
      <c r="F64" s="166"/>
      <c r="G64" s="14"/>
      <c r="H64" s="14"/>
      <c r="I64" s="14"/>
      <c r="J64" s="14"/>
      <c r="K64" s="175" t="s">
        <v>257</v>
      </c>
      <c r="L64" s="212" t="str">
        <f>IF(L32="Painful hold",VLOOKUP(L32, Weapons!$A$2:$H$644, MATCH(L97, Weapons!$A$468:$H$468, 0), FALSE),IF(L32="Fist",VLOOKUP(L32, Weapons!$A$2:$H$644, MATCH(L96, Weapons!$A$468:$H$468, 0), FALSE),IF(L32="Leg",VLOOKUP(L32, Weapons!$A$2:$H$644, MATCH(L96, Weapons!$A$468:$H$468, 0), FALSE),IF(L41="Improvised",VLOOKUP(L32, Weapons!$A$2:$H$644, MATCH(L90, Weapons!$A$468:$H$468, 0), FALSE),IF(L41="Creature",VLOOKUP(L32, Weapons!$A$2:$H$644, MATCH(L98, Weapons!$A$468:$H$468, 0), FALSE),IF(VLOOKUP(L32,Lists!$B$4:$D$94,3,FALSE)="Metal",VLOOKUP(L32, Weapons!$A$2:$H$644, MATCH(L34, Weapons!$A$2:$H$2, 0), FALSE),IF(VLOOKUP(L32,Lists!B4:D94,3,FALSE)="Wood",VLOOKUP(L32, Weapons!A4:H644, MATCH(L34, Weapons!A566:H566, 0), FALSE),VLOOKUP(L32,Weapons!A4:H644, MATCH(L34, Weapons!A635:H635,0), FALSE))))))))</f>
        <v>1d4-2</v>
      </c>
      <c r="M64" s="253"/>
      <c r="N64" s="286" t="s">
        <v>32</v>
      </c>
      <c r="O64" s="287">
        <v>0.0</v>
      </c>
      <c r="P64" s="288" t="str">
        <f>VLOOKUP(N64,Lists!$B$178:$F$184,5,FALSE)</f>
        <v/>
      </c>
      <c r="Q64" s="288" t="str">
        <f t="shared" si="15"/>
        <v>-</v>
      </c>
      <c r="R64" s="288" t="str">
        <f t="shared" si="16"/>
        <v>-</v>
      </c>
      <c r="S64" s="288" t="str">
        <f t="shared" si="17"/>
        <v>-</v>
      </c>
      <c r="T64" s="288" t="str">
        <f t="shared" si="18"/>
        <v>-</v>
      </c>
      <c r="U64" s="288" t="str">
        <f t="shared" si="19"/>
        <v>-</v>
      </c>
      <c r="V64" s="289" t="str">
        <f>IF(S64="+",VLOOKUP(N64,Lists!I48:K55,3,FALSE),"_")</f>
        <v>_</v>
      </c>
      <c r="W64" s="290"/>
      <c r="X64" s="290"/>
      <c r="Y64" s="290"/>
      <c r="Z64" s="290"/>
      <c r="AA64" s="290"/>
      <c r="AB64" s="290"/>
      <c r="AC64" s="290"/>
      <c r="AD64" s="291"/>
      <c r="AF64" s="292"/>
      <c r="AG64" s="293"/>
      <c r="AH64" s="293"/>
      <c r="AI64" s="293"/>
      <c r="AJ64" s="29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row>
    <row r="65" ht="11.25" customHeight="1">
      <c r="A65" s="1"/>
      <c r="C65" s="139" t="s">
        <v>258</v>
      </c>
      <c r="D65" s="146">
        <f>VLOOKUP(D57,'Clothes, Armor, Shields'!AJ7:AP13,6,FALSE)</f>
        <v>0</v>
      </c>
      <c r="E65" s="166"/>
      <c r="F65" s="166"/>
      <c r="G65" s="14"/>
      <c r="H65" s="14"/>
      <c r="I65" s="14"/>
      <c r="J65" s="14"/>
      <c r="K65" s="79" t="s">
        <v>259</v>
      </c>
      <c r="L65" s="144">
        <f>IFERROR(VLOOKUP(L36, Weapons!$A$2:$H$554, MATCH(L37, Weapons!$A$2:$H$2, 0), FALSE)+ROUNDDOWN(MAX(VLOOKUP(L38,Lists!$B$171:$D$174,2,FALSE),(VLOOKUP(L36, Weapons!$A$2:$H$554, MATCH(L37, Weapons!$A$2:$H$2, 0), FALSE)*VLOOKUP(L38,Lists!$B$171:$D$174,3,FALSE)))),0)</f>
        <v>0</v>
      </c>
      <c r="R65" s="14"/>
      <c r="S65" s="14"/>
      <c r="T65" s="14"/>
      <c r="V65" s="14"/>
      <c r="W65" s="14"/>
      <c r="X65" s="14"/>
      <c r="Y65" s="14"/>
      <c r="Z65" s="14"/>
      <c r="AA65" s="14"/>
      <c r="AB65" s="14"/>
      <c r="AC65" s="14"/>
      <c r="AD65" s="14"/>
      <c r="AE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row>
    <row r="66" ht="11.25" customHeight="1">
      <c r="A66" s="1"/>
      <c r="C66" s="83" t="s">
        <v>189</v>
      </c>
      <c r="D66" s="146" t="str">
        <f>VLOOKUP(D57,'Clothes, Armor, Shields'!AJ7:AT13,11,FALSE)</f>
        <v>No limit</v>
      </c>
      <c r="E66" s="166"/>
      <c r="F66" s="166"/>
      <c r="G66" s="14"/>
      <c r="H66" s="14"/>
      <c r="I66" s="14"/>
      <c r="J66" s="14"/>
      <c r="K66" s="79" t="s">
        <v>260</v>
      </c>
      <c r="L66" s="144" t="str">
        <f>IF(L39="","",VLOOKUP(L39, Weapons!$A$647:$H$649, MATCH(L40, Weapons!$A$2:$H$2, 0), FALSE))</f>
        <v/>
      </c>
      <c r="N66" s="31" t="s">
        <v>261</v>
      </c>
      <c r="O66" s="295"/>
      <c r="P66" s="295"/>
      <c r="Q66" s="181" t="s">
        <v>262</v>
      </c>
      <c r="R66" s="296"/>
      <c r="AE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row>
    <row r="67" ht="11.25" customHeight="1">
      <c r="A67" s="1"/>
      <c r="B67" s="1"/>
      <c r="C67" s="274" t="s">
        <v>263</v>
      </c>
      <c r="D67" s="275">
        <f>IF(D57="No_Shield",0,IF('Clothes, Armor, Shields'!AH18="Metal",IF('Clothes, Armor, Shields'!AH18="Metal",VLOOKUP(D57,'Clothes, Armor, Shields'!AJ48:AR50,9,FALSE),0),IF('Clothes, Armor, Shields'!AH18="Wood",VLOOKUP(D57,'Clothes, Armor, Shields'!AJ53:AS55,10,FALSE),0)))</f>
        <v>0</v>
      </c>
      <c r="E67" s="166"/>
      <c r="F67" s="166"/>
      <c r="G67" s="14"/>
      <c r="H67" s="14"/>
      <c r="I67" s="14"/>
      <c r="J67" s="14"/>
      <c r="K67" s="79" t="s">
        <v>264</v>
      </c>
      <c r="L67" s="144" t="str">
        <f>IFERROR(__xludf.DUMMYFUNCTION("ArrayFormula(lower(REGEXREPLACE(MID(L64,3,2), ""([^A-Za-z0-9]+)|(---)"" , """" ) ))"),"4")</f>
        <v>4</v>
      </c>
      <c r="N67" s="13" t="s">
        <v>265</v>
      </c>
      <c r="O67" s="13"/>
      <c r="P67" s="14"/>
      <c r="Q67" s="13" t="b">
        <v>0</v>
      </c>
      <c r="AE67" s="14"/>
      <c r="AF67" s="297" t="s">
        <v>266</v>
      </c>
      <c r="AG67" s="298"/>
      <c r="AI67" s="299" t="s">
        <v>267</v>
      </c>
      <c r="AJ67" s="300"/>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row>
    <row r="68" ht="11.25" customHeight="1">
      <c r="A68" s="1"/>
      <c r="B68" s="1"/>
      <c r="C68" s="139" t="s">
        <v>268</v>
      </c>
      <c r="D68" s="146">
        <f>VLOOKUP(D57,'Clothes, Armor, Shields'!AJ7:AR13,8,FALSE)*VLOOKUP("Shields",K85:L110,2,FALSE)</f>
        <v>0</v>
      </c>
      <c r="E68" s="166"/>
      <c r="F68" s="166"/>
      <c r="G68" s="14"/>
      <c r="H68" s="14"/>
      <c r="I68" s="14"/>
      <c r="J68" s="14"/>
      <c r="K68" s="79" t="s">
        <v>269</v>
      </c>
      <c r="L68" s="144" t="str">
        <f>LEFT(L64,1)</f>
        <v>1</v>
      </c>
      <c r="N68" s="13" t="s">
        <v>270</v>
      </c>
      <c r="O68" s="13"/>
      <c r="P68" s="14"/>
      <c r="Q68" s="13" t="b">
        <v>0</v>
      </c>
      <c r="AE68" s="14"/>
      <c r="AF68" s="279"/>
      <c r="AG68" s="141"/>
      <c r="AI68" s="279"/>
      <c r="AJ68" s="141"/>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row>
    <row r="69" ht="11.25" customHeight="1">
      <c r="A69" s="1"/>
      <c r="C69" s="139" t="s">
        <v>271</v>
      </c>
      <c r="D69" s="146">
        <f>VLOOKUP(D57,'Clothes, Armor, Shields'!AJ7:AR13,9,FALSE)*I11</f>
        <v>0</v>
      </c>
      <c r="E69" s="166"/>
      <c r="F69" s="166"/>
      <c r="G69" s="14"/>
      <c r="H69" s="14"/>
      <c r="I69" s="14"/>
      <c r="J69" s="14"/>
      <c r="K69" s="79" t="s">
        <v>12</v>
      </c>
      <c r="L69" s="144" t="str">
        <f>RIGHT(L64,2)</f>
        <v>-2</v>
      </c>
      <c r="N69" s="13" t="s">
        <v>272</v>
      </c>
      <c r="Q69" s="13" t="b">
        <v>0</v>
      </c>
      <c r="AD69" s="14"/>
      <c r="AE69" s="14"/>
      <c r="AF69" s="292"/>
      <c r="AG69" s="294"/>
      <c r="AI69" s="292"/>
      <c r="AJ69" s="29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row>
    <row r="70" ht="11.25" customHeight="1">
      <c r="A70" s="1"/>
      <c r="C70" s="139" t="s">
        <v>273</v>
      </c>
      <c r="D70" s="148">
        <v>0.0</v>
      </c>
      <c r="E70" s="166"/>
      <c r="F70" s="166"/>
      <c r="G70" s="14"/>
      <c r="H70" s="14"/>
      <c r="I70" s="14"/>
      <c r="J70" s="14"/>
      <c r="K70" s="79" t="s">
        <v>274</v>
      </c>
      <c r="L70" s="144">
        <f>L67*L68-(L68-1)</f>
        <v>4</v>
      </c>
      <c r="X70" s="14"/>
      <c r="Y70" s="14"/>
      <c r="Z70" s="14"/>
      <c r="AA70" s="14"/>
      <c r="AB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row>
    <row r="71" ht="11.25" customHeight="1">
      <c r="A71" s="1"/>
      <c r="C71" s="301" t="s">
        <v>275</v>
      </c>
      <c r="D71" s="302">
        <f>D67+D68+D69+D70</f>
        <v>0</v>
      </c>
      <c r="E71" s="166"/>
      <c r="F71" s="166"/>
      <c r="G71" s="14"/>
      <c r="H71" s="14"/>
      <c r="I71" s="14"/>
      <c r="J71" s="14"/>
      <c r="K71" s="79" t="s">
        <v>276</v>
      </c>
      <c r="L71" s="144">
        <f>ROUNDDOWN(MAX(VLOOKUP(L35,Lists!$B$171:$D$174,2,FALSE),((L68+L69+L65+L68*L67+L69+L65)/2)*VLOOKUP(L35,Lists!$B$171:$D$174,3,FALSE)))</f>
        <v>0</v>
      </c>
      <c r="N71" s="303" t="s">
        <v>277</v>
      </c>
      <c r="O71" s="304"/>
      <c r="P71" s="304"/>
      <c r="Q71" s="304"/>
      <c r="R71" s="304"/>
      <c r="S71" s="304"/>
      <c r="T71" s="304"/>
      <c r="U71" s="304"/>
      <c r="V71" s="304"/>
      <c r="W71" s="305"/>
      <c r="AB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row>
    <row r="72" ht="11.25" customHeight="1">
      <c r="A72" s="1"/>
      <c r="C72" s="83" t="s">
        <v>278</v>
      </c>
      <c r="D72" s="146">
        <f>D71*0.2</f>
        <v>0</v>
      </c>
      <c r="E72" s="166"/>
      <c r="F72" s="166"/>
      <c r="G72" s="14"/>
      <c r="H72" s="14"/>
      <c r="I72" s="14"/>
      <c r="J72" s="14"/>
      <c r="K72" s="79" t="s">
        <v>279</v>
      </c>
      <c r="L72" s="144">
        <f>(L68+L69+L65+L66+L71+L68*L67+L69+L65+L66+L71)/2</f>
        <v>0.5</v>
      </c>
      <c r="N72" s="306"/>
      <c r="O72" s="307" t="s">
        <v>280</v>
      </c>
      <c r="P72" s="308" t="s">
        <v>281</v>
      </c>
      <c r="Q72" s="309"/>
      <c r="R72" s="310"/>
      <c r="S72" s="310"/>
      <c r="T72" s="310"/>
      <c r="U72" s="310"/>
      <c r="V72" s="310"/>
      <c r="W72" s="311"/>
      <c r="AB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row>
    <row r="73" ht="11.25" customHeight="1">
      <c r="A73" s="1"/>
      <c r="C73" s="312" t="s">
        <v>282</v>
      </c>
      <c r="D73" s="313">
        <f>D71-D72</f>
        <v>0</v>
      </c>
      <c r="E73" s="166"/>
      <c r="F73" s="166"/>
      <c r="G73" s="14"/>
      <c r="H73" s="14"/>
      <c r="I73" s="14"/>
      <c r="J73" s="14"/>
      <c r="K73" s="79" t="s">
        <v>283</v>
      </c>
      <c r="L73" s="144">
        <f>ROUNDDOWN(Lists!D180*Lists!E180*L72)</f>
        <v>0</v>
      </c>
      <c r="N73" s="314" t="s">
        <v>284</v>
      </c>
      <c r="O73" s="315" t="s">
        <v>110</v>
      </c>
      <c r="P73" s="316" t="s">
        <v>110</v>
      </c>
      <c r="Q73" s="317" t="s">
        <v>109</v>
      </c>
      <c r="R73" s="318" t="s">
        <v>13</v>
      </c>
      <c r="S73" s="319" t="s">
        <v>285</v>
      </c>
      <c r="T73" s="320"/>
      <c r="U73" s="321"/>
      <c r="V73" s="321"/>
      <c r="W73" s="322" t="s">
        <v>286</v>
      </c>
      <c r="AB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row>
    <row r="74" ht="11.25" customHeight="1">
      <c r="A74" s="1"/>
      <c r="C74" s="79" t="s">
        <v>287</v>
      </c>
      <c r="D74" s="323" t="str">
        <f>D39</f>
        <v> 0</v>
      </c>
      <c r="E74" s="166"/>
      <c r="F74" s="166"/>
      <c r="G74" s="14"/>
      <c r="H74" s="14"/>
      <c r="I74" s="14"/>
      <c r="J74" s="14"/>
      <c r="K74" s="83" t="s">
        <v>288</v>
      </c>
      <c r="L74" s="146">
        <f>IF(L32="Bomb",0,VLOOKUP(L41,Lists!$B$110:$C$122,2,0))</f>
        <v>1</v>
      </c>
      <c r="N74" s="314" t="s">
        <v>289</v>
      </c>
      <c r="O74" s="318"/>
      <c r="P74" s="316">
        <v>0.0</v>
      </c>
      <c r="Q74" s="316">
        <v>0.0</v>
      </c>
      <c r="R74" s="318">
        <f t="shared" ref="R74:R79" si="20">O74+P74+Q74</f>
        <v>0</v>
      </c>
      <c r="S74" s="318">
        <v>-5.0</v>
      </c>
      <c r="T74" s="320"/>
      <c r="U74" s="321"/>
      <c r="V74" s="321"/>
      <c r="W74" s="324">
        <f t="shared" ref="W74:W79" si="21">R74+S74</f>
        <v>-5</v>
      </c>
      <c r="AB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row>
    <row r="75" ht="11.25" customHeight="1">
      <c r="A75" s="1"/>
      <c r="C75" s="83" t="s">
        <v>290</v>
      </c>
      <c r="D75" s="144">
        <v>0.0</v>
      </c>
      <c r="E75" s="166"/>
      <c r="F75" s="166"/>
      <c r="G75" s="14"/>
      <c r="H75" s="14"/>
      <c r="I75" s="14"/>
      <c r="K75" s="325" t="s">
        <v>291</v>
      </c>
      <c r="L75" s="234">
        <f>IF(L60=1,ROUNDDOWN(I14/5),0)</f>
        <v>0</v>
      </c>
      <c r="N75" s="314" t="s">
        <v>292</v>
      </c>
      <c r="O75" s="318"/>
      <c r="P75" s="316">
        <v>0.0</v>
      </c>
      <c r="Q75" s="316">
        <v>0.0</v>
      </c>
      <c r="R75" s="318">
        <f t="shared" si="20"/>
        <v>0</v>
      </c>
      <c r="S75" s="318">
        <v>-5.0</v>
      </c>
      <c r="T75" s="320"/>
      <c r="U75" s="321"/>
      <c r="V75" s="321"/>
      <c r="W75" s="324">
        <f t="shared" si="21"/>
        <v>-5</v>
      </c>
      <c r="AB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row>
    <row r="76" ht="11.25" customHeight="1">
      <c r="A76" s="1"/>
      <c r="B76" s="1"/>
      <c r="C76" s="79" t="s">
        <v>293</v>
      </c>
      <c r="D76" s="144">
        <v>0.0</v>
      </c>
      <c r="E76" s="166"/>
      <c r="F76" s="166"/>
      <c r="G76" s="14"/>
      <c r="H76" s="14"/>
      <c r="I76" s="14"/>
      <c r="J76" s="14"/>
      <c r="K76" s="83" t="s">
        <v>294</v>
      </c>
      <c r="L76" s="146" t="str">
        <f>VLOOKUP(L41,Lists!$B$110:$D$122,3,0)</f>
        <v/>
      </c>
      <c r="N76" s="314" t="s">
        <v>295</v>
      </c>
      <c r="O76" s="318"/>
      <c r="P76" s="316">
        <v>0.0</v>
      </c>
      <c r="Q76" s="316">
        <v>0.0</v>
      </c>
      <c r="R76" s="318">
        <f t="shared" si="20"/>
        <v>0</v>
      </c>
      <c r="S76" s="318">
        <v>-5.0</v>
      </c>
      <c r="T76" s="320"/>
      <c r="U76" s="321"/>
      <c r="V76" s="321"/>
      <c r="W76" s="324">
        <f t="shared" si="21"/>
        <v>-5</v>
      </c>
      <c r="AB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row>
    <row r="77" ht="11.25" customHeight="1">
      <c r="A77" s="1"/>
      <c r="B77" s="1"/>
      <c r="C77" s="227" t="s">
        <v>296</v>
      </c>
      <c r="D77" s="326">
        <f>D74+D75+D76</f>
        <v>0</v>
      </c>
      <c r="E77" s="166"/>
      <c r="F77" s="166"/>
      <c r="G77" s="14"/>
      <c r="H77" s="14"/>
      <c r="I77" s="14"/>
      <c r="J77" s="14"/>
      <c r="K77" s="79" t="s">
        <v>297</v>
      </c>
      <c r="L77" s="148"/>
      <c r="N77" s="314" t="s">
        <v>298</v>
      </c>
      <c r="O77" s="327">
        <f>ROUND(D72,0)</f>
        <v>0</v>
      </c>
      <c r="P77" s="316">
        <v>0.0</v>
      </c>
      <c r="Q77" s="316">
        <v>0.0</v>
      </c>
      <c r="R77" s="318">
        <f t="shared" si="20"/>
        <v>0</v>
      </c>
      <c r="S77" s="318">
        <v>-5.0</v>
      </c>
      <c r="T77" s="320"/>
      <c r="U77" s="321"/>
      <c r="V77" s="321"/>
      <c r="W77" s="324">
        <f t="shared" si="21"/>
        <v>-5</v>
      </c>
      <c r="AB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row>
    <row r="78" ht="11.25" customHeight="1">
      <c r="A78" s="14"/>
      <c r="B78" s="14"/>
      <c r="C78" s="175" t="s">
        <v>299</v>
      </c>
      <c r="D78" s="212">
        <f>IF(OR(O62&gt;=13,O63&gt;=13,O64&gt;=13),2,IF(OR(O62&gt;=9,O63&gt;=9,O64&gt;=9),1,0))</f>
        <v>0</v>
      </c>
      <c r="E78" s="166"/>
      <c r="F78" s="166"/>
      <c r="G78" s="14"/>
      <c r="H78" s="14"/>
      <c r="I78" s="14"/>
      <c r="J78" s="14"/>
      <c r="K78" s="79" t="s">
        <v>171</v>
      </c>
      <c r="L78" s="148"/>
      <c r="N78" s="314" t="s">
        <v>300</v>
      </c>
      <c r="O78" s="318"/>
      <c r="P78" s="328">
        <v>0.0</v>
      </c>
      <c r="Q78" s="328">
        <v>0.0</v>
      </c>
      <c r="R78" s="318">
        <f t="shared" si="20"/>
        <v>0</v>
      </c>
      <c r="S78" s="318">
        <v>-5.0</v>
      </c>
      <c r="T78" s="320"/>
      <c r="U78" s="321"/>
      <c r="V78" s="321"/>
      <c r="W78" s="324">
        <f t="shared" si="21"/>
        <v>-5</v>
      </c>
      <c r="X78" s="329"/>
      <c r="Y78" s="329"/>
      <c r="Z78" s="14"/>
      <c r="AA78" s="14"/>
      <c r="AB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row>
    <row r="79" ht="11.25" customHeight="1">
      <c r="A79" s="14"/>
      <c r="B79" s="14"/>
      <c r="C79" s="83" t="s">
        <v>290</v>
      </c>
      <c r="D79" s="144">
        <v>0.0</v>
      </c>
      <c r="E79" s="166"/>
      <c r="F79" s="166"/>
      <c r="G79" s="14"/>
      <c r="H79" s="14"/>
      <c r="I79" s="14"/>
      <c r="J79" s="14"/>
      <c r="K79" s="164" t="s">
        <v>301</v>
      </c>
      <c r="L79" s="330">
        <f>IFERROR(MAX(L72+L73+L74+L76+L77+L78,0),"")</f>
        <v>1.5</v>
      </c>
      <c r="N79" s="331" t="s">
        <v>302</v>
      </c>
      <c r="O79" s="332"/>
      <c r="P79" s="333">
        <v>0.0</v>
      </c>
      <c r="Q79" s="333">
        <v>0.0</v>
      </c>
      <c r="R79" s="332">
        <f t="shared" si="20"/>
        <v>0</v>
      </c>
      <c r="S79" s="332">
        <v>-5.0</v>
      </c>
      <c r="T79" s="334"/>
      <c r="U79" s="335"/>
      <c r="V79" s="335"/>
      <c r="W79" s="336">
        <f t="shared" si="21"/>
        <v>-5</v>
      </c>
      <c r="X79" s="329"/>
      <c r="Y79" s="329"/>
      <c r="Z79" s="14"/>
      <c r="AA79" s="14"/>
      <c r="AB79" s="337"/>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row>
    <row r="80" ht="11.25" customHeight="1">
      <c r="A80" s="14"/>
      <c r="B80" s="14"/>
      <c r="C80" s="79" t="s">
        <v>303</v>
      </c>
      <c r="D80" s="144">
        <v>0.0</v>
      </c>
      <c r="E80" s="166"/>
      <c r="F80" s="166"/>
      <c r="G80" s="14"/>
      <c r="H80" s="14"/>
      <c r="I80" s="14"/>
      <c r="J80" s="14"/>
      <c r="K80" s="79" t="s">
        <v>304</v>
      </c>
      <c r="L80" s="338" t="str">
        <f>IFERROR(L68&amp;""&amp;"d"&amp;""&amp;L67&amp;""&amp;"+"&amp;""&amp;L69+L74+L75+L76+L65+L77+L78+L71+L66+L73,"")</f>
        <v>1d4+-1</v>
      </c>
      <c r="N80" s="13" t="s">
        <v>13</v>
      </c>
      <c r="O80" s="26"/>
      <c r="P80" s="26"/>
      <c r="Q80" s="26"/>
      <c r="R80" s="339">
        <f>SUM(R74:R79)</f>
        <v>0</v>
      </c>
      <c r="T80" s="329"/>
      <c r="U80" s="329"/>
      <c r="V80" s="329"/>
      <c r="W80" s="329"/>
      <c r="X80" s="14"/>
      <c r="Y80" s="14"/>
      <c r="Z80" s="14"/>
      <c r="AA80" s="14"/>
      <c r="AB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row>
    <row r="81" ht="11.25" customHeight="1">
      <c r="A81" s="1"/>
      <c r="B81" s="1"/>
      <c r="C81" s="227" t="s">
        <v>305</v>
      </c>
      <c r="D81" s="326">
        <f>D78+D79+D80</f>
        <v>0</v>
      </c>
      <c r="E81" s="166"/>
      <c r="F81" s="166"/>
      <c r="G81" s="14"/>
      <c r="H81" s="14"/>
      <c r="I81" s="14"/>
      <c r="J81" s="14"/>
      <c r="K81" s="79" t="s">
        <v>306</v>
      </c>
      <c r="L81" s="338">
        <f>IFERROR(L68+L69+L65+L74+L76+L66+L73+L77+L78+L71,"")</f>
        <v>0</v>
      </c>
      <c r="N81" s="13" t="s">
        <v>307</v>
      </c>
      <c r="O81" s="26"/>
      <c r="P81" s="26">
        <f>D71-O77-(SUM(P74:P79))</f>
        <v>0</v>
      </c>
      <c r="Q81" s="26"/>
      <c r="R81" s="26"/>
      <c r="S81" s="14"/>
      <c r="T81" s="329"/>
      <c r="U81" s="329"/>
      <c r="V81" s="329"/>
      <c r="W81" s="329"/>
      <c r="AC81" s="14"/>
      <c r="AD81" s="14"/>
      <c r="AE81" s="14"/>
      <c r="AF81" s="1"/>
      <c r="AG81" s="1"/>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row>
    <row r="82" ht="11.25" customHeight="1">
      <c r="A82" s="1"/>
      <c r="B82" s="1"/>
      <c r="E82" s="166"/>
      <c r="F82" s="166"/>
      <c r="G82" s="14"/>
      <c r="K82" s="90" t="s">
        <v>308</v>
      </c>
      <c r="L82" s="218">
        <f>IFERROR(L68*L67+L69+L65+L74+L76+L66+L73+L77+L78+L71,"")</f>
        <v>3</v>
      </c>
      <c r="N82" s="13" t="s">
        <v>309</v>
      </c>
      <c r="O82" s="14"/>
      <c r="P82" s="14"/>
      <c r="Q82" s="14">
        <f>D56-SUM(Q74:Q79)</f>
        <v>0</v>
      </c>
      <c r="R82" s="14"/>
      <c r="S82" s="14"/>
      <c r="T82" s="14"/>
      <c r="U82" s="14"/>
      <c r="V82" s="14"/>
      <c r="W82" s="14"/>
      <c r="X82" s="14"/>
      <c r="Y82" s="14"/>
      <c r="Z82" s="14"/>
      <c r="AA82" s="14"/>
      <c r="AB82" s="14"/>
      <c r="AC82" s="14"/>
      <c r="AD82" s="14"/>
      <c r="AE82" s="14"/>
      <c r="AF82" s="1"/>
      <c r="AG82" s="1"/>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row>
    <row r="83" ht="11.25" customHeight="1">
      <c r="A83" s="1"/>
      <c r="B83" s="1"/>
      <c r="E83" s="166"/>
      <c r="F83" s="166"/>
      <c r="G83" s="14"/>
      <c r="H83" s="14"/>
      <c r="I83" s="14"/>
      <c r="M83" s="88"/>
      <c r="N83" s="88"/>
      <c r="O83" s="88"/>
      <c r="P83" s="6"/>
      <c r="Q83" s="6"/>
      <c r="R83" s="14"/>
      <c r="S83" s="14"/>
      <c r="T83" s="14"/>
      <c r="U83" s="14"/>
      <c r="V83" s="14"/>
      <c r="W83" s="14"/>
      <c r="X83" s="14"/>
      <c r="Y83" s="14"/>
      <c r="Z83" s="14"/>
      <c r="AA83" s="14"/>
      <c r="AB83" s="14"/>
      <c r="AC83" s="14"/>
      <c r="AD83" s="14"/>
      <c r="AE83" s="14"/>
      <c r="AF83" s="1"/>
      <c r="AG83" s="1"/>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row>
    <row r="84" ht="11.25" customHeight="1">
      <c r="A84" s="1"/>
      <c r="B84" s="1"/>
      <c r="E84" s="166"/>
      <c r="F84" s="166"/>
      <c r="G84" s="14"/>
      <c r="H84" s="14"/>
      <c r="I84" s="14"/>
      <c r="J84" s="13" t="s">
        <v>310</v>
      </c>
      <c r="K84" s="340" t="s">
        <v>311</v>
      </c>
      <c r="L84" s="341" t="s">
        <v>33</v>
      </c>
      <c r="Q84" s="13"/>
      <c r="R84" s="14"/>
      <c r="X84" s="14"/>
      <c r="Y84" s="14"/>
      <c r="Z84" s="14"/>
      <c r="AA84" s="1"/>
      <c r="AB84" s="14"/>
      <c r="AC84" s="14"/>
      <c r="AD84" s="14"/>
      <c r="AE84" s="14"/>
      <c r="AF84" s="1"/>
      <c r="AG84" s="1"/>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row>
    <row r="85" ht="11.25" customHeight="1">
      <c r="A85" s="6"/>
      <c r="B85" s="1"/>
      <c r="E85" s="166"/>
      <c r="F85" s="166"/>
      <c r="G85" s="14"/>
      <c r="H85" s="14"/>
      <c r="I85" s="14"/>
      <c r="J85" s="13" t="b">
        <v>0</v>
      </c>
      <c r="K85" s="342" t="s">
        <v>312</v>
      </c>
      <c r="L85" s="343">
        <v>0.0</v>
      </c>
      <c r="Q85" s="14"/>
      <c r="R85" s="14"/>
      <c r="AB85" s="28"/>
      <c r="AC85" s="28"/>
      <c r="AD85" s="28"/>
      <c r="AE85" s="1"/>
      <c r="AF85" s="1"/>
      <c r="AG85" s="1"/>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row>
    <row r="86" ht="11.25" customHeight="1">
      <c r="A86" s="1"/>
      <c r="B86" s="1"/>
      <c r="E86" s="166"/>
      <c r="F86" s="166"/>
      <c r="G86" s="14"/>
      <c r="H86" s="14"/>
      <c r="I86" s="14"/>
      <c r="J86" s="13" t="b">
        <v>0</v>
      </c>
      <c r="K86" s="344" t="s">
        <v>313</v>
      </c>
      <c r="L86" s="345">
        <v>0.0</v>
      </c>
      <c r="O86" s="88"/>
      <c r="Q86" s="6"/>
      <c r="R86" s="14"/>
      <c r="AB86" s="28"/>
      <c r="AC86" s="28"/>
      <c r="AD86" s="28"/>
      <c r="AE86" s="1"/>
      <c r="AF86" s="1"/>
      <c r="AG86" s="1"/>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row>
    <row r="87" ht="11.25" customHeight="1">
      <c r="A87" s="1"/>
      <c r="H87" s="14"/>
      <c r="I87" s="14"/>
      <c r="J87" s="13" t="b">
        <v>0</v>
      </c>
      <c r="K87" s="346" t="s">
        <v>314</v>
      </c>
      <c r="L87" s="345">
        <v>0.0</v>
      </c>
      <c r="O87" s="88"/>
      <c r="Q87" s="6"/>
      <c r="R87" s="14"/>
      <c r="AB87" s="28"/>
      <c r="AC87" s="28"/>
      <c r="AD87" s="28"/>
      <c r="AE87" s="14"/>
      <c r="AF87" s="1"/>
      <c r="AG87" s="1"/>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row>
    <row r="88" ht="11.25" customHeight="1">
      <c r="A88" s="1"/>
      <c r="J88" s="13" t="b">
        <v>0</v>
      </c>
      <c r="K88" s="344" t="s">
        <v>315</v>
      </c>
      <c r="L88" s="345">
        <v>0.0</v>
      </c>
      <c r="O88" s="88"/>
      <c r="Q88" s="6"/>
      <c r="R88" s="14"/>
      <c r="AB88" s="28"/>
      <c r="AC88" s="28"/>
      <c r="AD88" s="28"/>
      <c r="AE88" s="14"/>
      <c r="AF88" s="1"/>
      <c r="AG88" s="1"/>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row>
    <row r="89" ht="11.25" customHeight="1">
      <c r="A89" s="1"/>
      <c r="J89" s="13" t="b">
        <v>0</v>
      </c>
      <c r="K89" s="344" t="s">
        <v>316</v>
      </c>
      <c r="L89" s="345">
        <v>0.0</v>
      </c>
      <c r="O89" s="88"/>
      <c r="Q89" s="6"/>
      <c r="R89" s="7"/>
      <c r="AB89" s="28"/>
      <c r="AC89" s="28"/>
      <c r="AD89" s="28"/>
      <c r="AE89" s="14"/>
      <c r="AF89" s="1"/>
      <c r="AG89" s="1"/>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row>
    <row r="90" ht="11.25" customHeight="1">
      <c r="A90" s="1"/>
      <c r="J90" s="13" t="b">
        <v>0</v>
      </c>
      <c r="K90" s="344" t="s">
        <v>317</v>
      </c>
      <c r="L90" s="345">
        <v>0.0</v>
      </c>
      <c r="O90" s="88"/>
      <c r="P90" s="7"/>
      <c r="Q90" s="7"/>
      <c r="R90" s="7"/>
      <c r="AB90" s="28"/>
      <c r="AC90" s="28"/>
      <c r="AD90" s="28"/>
      <c r="AE90" s="1"/>
      <c r="AF90" s="1"/>
      <c r="AG90" s="1"/>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row>
    <row r="91" ht="11.25" customHeight="1">
      <c r="A91" s="1"/>
      <c r="J91" s="13" t="b">
        <v>0</v>
      </c>
      <c r="K91" s="344" t="s">
        <v>318</v>
      </c>
      <c r="L91" s="345">
        <v>0.0</v>
      </c>
      <c r="O91" s="88"/>
      <c r="P91" s="7"/>
      <c r="Q91" s="7"/>
      <c r="R91" s="7"/>
      <c r="AB91" s="28"/>
      <c r="AC91" s="28"/>
      <c r="AD91" s="28"/>
      <c r="AE91" s="1"/>
      <c r="AF91" s="1"/>
      <c r="AG91" s="1"/>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row>
    <row r="92" ht="11.25" customHeight="1">
      <c r="A92" s="1"/>
      <c r="J92" s="13" t="b">
        <v>0</v>
      </c>
      <c r="K92" s="344" t="s">
        <v>319</v>
      </c>
      <c r="L92" s="345">
        <v>0.0</v>
      </c>
      <c r="O92" s="88"/>
      <c r="P92" s="7"/>
      <c r="Q92" s="7"/>
      <c r="R92" s="7"/>
      <c r="AB92" s="28"/>
      <c r="AC92" s="28"/>
      <c r="AD92" s="28"/>
      <c r="AE92" s="1"/>
      <c r="AF92" s="1"/>
      <c r="AG92" s="1"/>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row>
    <row r="93" ht="11.25" customHeight="1">
      <c r="A93" s="1"/>
      <c r="J93" s="13" t="b">
        <v>0</v>
      </c>
      <c r="K93" s="344" t="s">
        <v>320</v>
      </c>
      <c r="L93" s="345">
        <v>0.0</v>
      </c>
      <c r="M93" s="88"/>
      <c r="N93" s="88"/>
      <c r="O93" s="88"/>
      <c r="P93" s="7"/>
      <c r="Q93" s="7"/>
      <c r="R93" s="7"/>
      <c r="AB93" s="28"/>
      <c r="AC93" s="28"/>
      <c r="AD93" s="28"/>
      <c r="AE93" s="1"/>
      <c r="AF93" s="1"/>
      <c r="AG93" s="1"/>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row>
    <row r="94" ht="11.25" customHeight="1">
      <c r="A94" s="1"/>
      <c r="B94" s="1"/>
      <c r="E94" s="166"/>
      <c r="F94" s="166"/>
      <c r="G94" s="14"/>
      <c r="J94" s="13" t="b">
        <v>0</v>
      </c>
      <c r="K94" s="344" t="s">
        <v>321</v>
      </c>
      <c r="L94" s="345">
        <v>0.0</v>
      </c>
      <c r="M94" s="88"/>
      <c r="N94" s="88"/>
      <c r="O94" s="88"/>
      <c r="P94" s="7"/>
      <c r="Q94" s="7"/>
      <c r="R94" s="7"/>
      <c r="AB94" s="28"/>
      <c r="AC94" s="28"/>
      <c r="AD94" s="28"/>
      <c r="AE94" s="1"/>
      <c r="AF94" s="1"/>
      <c r="AG94" s="1"/>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row>
    <row r="95" ht="11.25" customHeight="1">
      <c r="A95" s="1"/>
      <c r="B95" s="1"/>
      <c r="E95" s="166"/>
      <c r="F95" s="166"/>
      <c r="G95" s="14"/>
      <c r="H95" s="14"/>
      <c r="I95" s="14"/>
      <c r="J95" s="13" t="b">
        <v>0</v>
      </c>
      <c r="K95" s="344" t="s">
        <v>322</v>
      </c>
      <c r="L95" s="345">
        <v>0.0</v>
      </c>
      <c r="M95" s="88"/>
      <c r="N95" s="88"/>
      <c r="O95" s="88"/>
      <c r="P95" s="7"/>
      <c r="Q95" s="7"/>
      <c r="R95" s="7"/>
      <c r="AB95" s="28"/>
      <c r="AC95" s="28"/>
      <c r="AD95" s="28"/>
      <c r="AE95" s="1"/>
      <c r="AF95" s="1"/>
      <c r="AG95" s="1"/>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row>
    <row r="96" ht="11.25" customHeight="1">
      <c r="A96" s="1"/>
      <c r="B96" s="1"/>
      <c r="E96" s="166"/>
      <c r="F96" s="166"/>
      <c r="G96" s="14"/>
      <c r="H96" s="14"/>
      <c r="I96" s="14"/>
      <c r="J96" s="13" t="b">
        <v>0</v>
      </c>
      <c r="K96" s="344" t="s">
        <v>323</v>
      </c>
      <c r="L96" s="345">
        <v>0.0</v>
      </c>
      <c r="M96" s="88"/>
      <c r="N96" s="88"/>
      <c r="O96" s="88"/>
      <c r="P96" s="7"/>
      <c r="Q96" s="7"/>
      <c r="R96" s="7"/>
      <c r="AB96" s="28"/>
      <c r="AC96" s="28"/>
      <c r="AD96" s="28"/>
      <c r="AE96" s="1"/>
      <c r="AF96" s="1"/>
      <c r="AG96" s="1"/>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row>
    <row r="97" ht="11.25" customHeight="1">
      <c r="A97" s="1"/>
      <c r="B97" s="1"/>
      <c r="E97" s="166"/>
      <c r="F97" s="166"/>
      <c r="G97" s="14"/>
      <c r="H97" s="14"/>
      <c r="I97" s="14"/>
      <c r="J97" s="13" t="b">
        <v>0</v>
      </c>
      <c r="K97" s="214" t="s">
        <v>324</v>
      </c>
      <c r="L97" s="347">
        <v>0.0</v>
      </c>
      <c r="M97" s="88"/>
      <c r="N97" s="88"/>
      <c r="O97" s="88"/>
      <c r="P97" s="7"/>
      <c r="Q97" s="7"/>
      <c r="R97" s="7"/>
      <c r="AB97" s="28"/>
      <c r="AC97" s="28"/>
      <c r="AD97" s="28"/>
      <c r="AE97" s="1"/>
      <c r="AF97" s="1"/>
      <c r="AG97" s="1"/>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row>
    <row r="98" ht="11.25" customHeight="1">
      <c r="A98" s="1"/>
      <c r="B98" s="1"/>
      <c r="E98" s="166"/>
      <c r="F98" s="166"/>
      <c r="G98" s="14"/>
      <c r="H98" s="14"/>
      <c r="I98" s="14"/>
      <c r="J98" s="13" t="b">
        <v>0</v>
      </c>
      <c r="K98" s="214" t="s">
        <v>325</v>
      </c>
      <c r="L98" s="347">
        <f>MIN(L$5,5)</f>
        <v>1</v>
      </c>
      <c r="M98" s="88"/>
      <c r="N98" s="88"/>
      <c r="O98" s="88"/>
      <c r="P98" s="7"/>
      <c r="Q98" s="7"/>
      <c r="R98" s="7"/>
      <c r="AB98" s="28"/>
      <c r="AC98" s="28"/>
      <c r="AD98" s="28"/>
      <c r="AE98" s="1"/>
      <c r="AF98" s="1"/>
      <c r="AG98" s="1"/>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row>
    <row r="99" ht="11.25" customHeight="1">
      <c r="A99" s="1"/>
      <c r="B99" s="1"/>
      <c r="E99" s="166"/>
      <c r="F99" s="166"/>
      <c r="G99" s="14"/>
      <c r="H99" s="14"/>
      <c r="I99" s="14"/>
      <c r="J99" s="13" t="b">
        <v>0</v>
      </c>
      <c r="K99" s="342" t="s">
        <v>326</v>
      </c>
      <c r="L99" s="343">
        <v>0.0</v>
      </c>
      <c r="M99" s="88"/>
      <c r="N99" s="88"/>
      <c r="O99" s="88"/>
      <c r="P99" s="7"/>
      <c r="Q99" s="7"/>
      <c r="R99" s="7"/>
      <c r="AB99" s="28"/>
      <c r="AC99" s="28"/>
      <c r="AD99" s="28"/>
      <c r="AE99" s="1"/>
      <c r="AF99" s="1"/>
      <c r="AG99" s="1"/>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row>
    <row r="100" ht="11.25" customHeight="1">
      <c r="A100" s="1"/>
      <c r="B100" s="1"/>
      <c r="E100" s="166"/>
      <c r="F100" s="166"/>
      <c r="G100" s="14"/>
      <c r="H100" s="14"/>
      <c r="I100" s="14"/>
      <c r="J100" s="13" t="b">
        <v>0</v>
      </c>
      <c r="K100" s="344" t="s">
        <v>327</v>
      </c>
      <c r="L100" s="345">
        <v>0.0</v>
      </c>
      <c r="M100" s="88"/>
      <c r="N100" s="88"/>
      <c r="O100" s="88"/>
      <c r="P100" s="7"/>
      <c r="Q100" s="7"/>
      <c r="R100" s="7"/>
      <c r="AB100" s="28"/>
      <c r="AC100" s="28"/>
      <c r="AD100" s="28"/>
      <c r="AE100" s="1"/>
      <c r="AF100" s="1"/>
      <c r="AG100" s="1"/>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row>
    <row r="101" ht="11.25" customHeight="1">
      <c r="A101" s="1"/>
      <c r="B101" s="1"/>
      <c r="E101" s="166"/>
      <c r="F101" s="166"/>
      <c r="G101" s="14"/>
      <c r="H101" s="14"/>
      <c r="I101" s="14"/>
      <c r="J101" s="13" t="b">
        <v>0</v>
      </c>
      <c r="K101" s="344" t="s">
        <v>328</v>
      </c>
      <c r="L101" s="345">
        <v>0.0</v>
      </c>
      <c r="M101" s="88"/>
      <c r="BJ101" s="14"/>
      <c r="BK101" s="14"/>
      <c r="BL101" s="14"/>
      <c r="BM101" s="14"/>
      <c r="BN101" s="14"/>
      <c r="BO101" s="14"/>
      <c r="BP101" s="14"/>
      <c r="BQ101" s="14"/>
      <c r="BR101" s="14"/>
      <c r="BS101" s="14"/>
      <c r="BT101" s="14"/>
      <c r="BU101" s="14"/>
      <c r="BV101" s="14"/>
      <c r="BW101" s="14"/>
    </row>
    <row r="102" ht="11.25" customHeight="1">
      <c r="A102" s="1"/>
      <c r="B102" s="1"/>
      <c r="E102" s="166"/>
      <c r="F102" s="166"/>
      <c r="G102" s="14"/>
      <c r="H102" s="14"/>
      <c r="I102" s="14"/>
      <c r="J102" s="13" t="b">
        <v>0</v>
      </c>
      <c r="K102" s="344" t="s">
        <v>329</v>
      </c>
      <c r="L102" s="345">
        <v>0.0</v>
      </c>
      <c r="M102" s="88"/>
      <c r="N102" s="88"/>
      <c r="O102" s="88"/>
      <c r="P102" s="7"/>
      <c r="Q102" s="7"/>
      <c r="R102" s="7"/>
      <c r="AB102" s="28"/>
      <c r="AC102" s="28"/>
      <c r="AD102" s="28"/>
      <c r="AE102" s="1"/>
      <c r="AF102" s="1"/>
      <c r="AG102" s="1"/>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row>
    <row r="103" ht="11.25" customHeight="1">
      <c r="A103" s="1"/>
      <c r="B103" s="1"/>
      <c r="E103" s="166"/>
      <c r="F103" s="166"/>
      <c r="G103" s="14"/>
      <c r="H103" s="14"/>
      <c r="I103" s="14"/>
      <c r="J103" s="13" t="b">
        <v>0</v>
      </c>
      <c r="K103" s="344" t="s">
        <v>330</v>
      </c>
      <c r="L103" s="345">
        <v>0.0</v>
      </c>
      <c r="M103" s="88"/>
      <c r="N103" s="88"/>
      <c r="O103" s="88"/>
      <c r="P103" s="7"/>
      <c r="Q103" s="7"/>
      <c r="R103" s="7"/>
      <c r="AB103" s="28"/>
      <c r="AC103" s="28"/>
      <c r="AD103" s="28"/>
      <c r="AE103" s="1"/>
      <c r="AF103" s="1"/>
      <c r="AG103" s="1"/>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row>
    <row r="104" ht="11.25" customHeight="1">
      <c r="A104" s="1"/>
      <c r="B104" s="1"/>
      <c r="E104" s="166"/>
      <c r="F104" s="166"/>
      <c r="G104" s="14"/>
      <c r="H104" s="14"/>
      <c r="I104" s="14"/>
      <c r="J104" s="13" t="b">
        <v>0</v>
      </c>
      <c r="K104" s="344" t="s">
        <v>331</v>
      </c>
      <c r="L104" s="345">
        <v>0.0</v>
      </c>
      <c r="M104" s="88"/>
      <c r="N104" s="88"/>
      <c r="O104" s="88"/>
      <c r="P104" s="7"/>
      <c r="Q104" s="7"/>
      <c r="R104" s="7"/>
      <c r="AB104" s="28"/>
      <c r="AC104" s="28"/>
      <c r="AD104" s="28"/>
      <c r="AE104" s="1"/>
      <c r="AF104" s="1"/>
      <c r="AG104" s="1"/>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row>
    <row r="105" ht="11.25" customHeight="1">
      <c r="A105" s="1"/>
      <c r="B105" s="1"/>
      <c r="E105" s="166"/>
      <c r="F105" s="166"/>
      <c r="G105" s="14"/>
      <c r="H105" s="14"/>
      <c r="I105" s="14"/>
      <c r="J105" s="13" t="b">
        <v>0</v>
      </c>
      <c r="K105" s="344" t="s">
        <v>332</v>
      </c>
      <c r="L105" s="345">
        <v>0.0</v>
      </c>
      <c r="M105" s="88"/>
      <c r="N105" s="88"/>
      <c r="O105" s="88"/>
      <c r="P105" s="7"/>
      <c r="Q105" s="7"/>
      <c r="R105" s="7"/>
      <c r="AB105" s="28"/>
      <c r="AC105" s="28"/>
      <c r="AD105" s="28"/>
      <c r="AE105" s="1"/>
      <c r="AF105" s="1"/>
      <c r="AG105" s="1"/>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row>
    <row r="106" ht="11.25" customHeight="1">
      <c r="A106" s="1"/>
      <c r="B106" s="1"/>
      <c r="E106" s="166"/>
      <c r="F106" s="166"/>
      <c r="G106" s="14"/>
      <c r="H106" s="14"/>
      <c r="I106" s="14"/>
      <c r="J106" s="13" t="b">
        <v>0</v>
      </c>
      <c r="K106" s="344" t="s">
        <v>333</v>
      </c>
      <c r="L106" s="345">
        <v>0.0</v>
      </c>
      <c r="M106" s="88"/>
      <c r="N106" s="88"/>
      <c r="O106" s="88"/>
      <c r="P106" s="7"/>
      <c r="Q106" s="7"/>
      <c r="R106" s="7"/>
      <c r="AB106" s="28"/>
      <c r="AC106" s="28"/>
      <c r="AD106" s="28"/>
      <c r="AE106" s="1"/>
      <c r="AF106" s="1"/>
      <c r="AG106" s="1"/>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row>
    <row r="107" ht="11.25" customHeight="1">
      <c r="A107" s="1"/>
      <c r="B107" s="1"/>
      <c r="E107" s="166"/>
      <c r="F107" s="166"/>
      <c r="G107" s="14"/>
      <c r="H107" s="14"/>
      <c r="I107" s="14"/>
      <c r="J107" s="13" t="b">
        <v>0</v>
      </c>
      <c r="K107" s="344" t="s">
        <v>334</v>
      </c>
      <c r="L107" s="345">
        <v>0.0</v>
      </c>
      <c r="M107" s="88"/>
      <c r="N107" s="88"/>
      <c r="O107" s="88"/>
      <c r="P107" s="7"/>
      <c r="Q107" s="7"/>
      <c r="R107" s="7"/>
      <c r="AB107" s="28"/>
      <c r="AC107" s="28"/>
      <c r="AD107" s="28"/>
      <c r="AE107" s="1"/>
      <c r="AF107" s="1"/>
      <c r="AG107" s="1"/>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row>
    <row r="108" ht="11.25" customHeight="1">
      <c r="A108" s="1"/>
      <c r="B108" s="1"/>
      <c r="E108" s="166"/>
      <c r="F108" s="166"/>
      <c r="G108" s="14"/>
      <c r="H108" s="14"/>
      <c r="I108" s="14"/>
      <c r="J108" s="13" t="b">
        <v>0</v>
      </c>
      <c r="K108" s="344" t="s">
        <v>335</v>
      </c>
      <c r="L108" s="345">
        <v>0.0</v>
      </c>
      <c r="M108" s="88"/>
      <c r="N108" s="88"/>
      <c r="O108" s="88"/>
      <c r="P108" s="7"/>
      <c r="Q108" s="7"/>
      <c r="R108" s="7"/>
      <c r="AB108" s="28"/>
      <c r="AC108" s="28"/>
      <c r="AD108" s="28"/>
      <c r="AE108" s="1"/>
      <c r="AF108" s="1"/>
      <c r="AG108" s="1"/>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row>
    <row r="109" ht="11.25" customHeight="1">
      <c r="A109" s="1"/>
      <c r="B109" s="1"/>
      <c r="E109" s="166"/>
      <c r="F109" s="166"/>
      <c r="G109" s="14"/>
      <c r="H109" s="14"/>
      <c r="I109" s="14"/>
      <c r="J109" s="13" t="b">
        <v>0</v>
      </c>
      <c r="K109" s="344" t="s">
        <v>336</v>
      </c>
      <c r="L109" s="345">
        <v>0.0</v>
      </c>
      <c r="M109" s="88"/>
      <c r="N109" s="88"/>
      <c r="O109" s="88"/>
      <c r="P109" s="7"/>
      <c r="Q109" s="7"/>
      <c r="R109" s="7"/>
      <c r="AB109" s="28"/>
      <c r="AC109" s="28"/>
      <c r="AD109" s="28"/>
      <c r="AE109" s="1"/>
      <c r="AF109" s="1"/>
      <c r="AG109" s="1"/>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row>
    <row r="110" ht="11.25" customHeight="1">
      <c r="A110" s="1"/>
      <c r="B110" s="1"/>
      <c r="E110" s="166"/>
      <c r="F110" s="166"/>
      <c r="H110" s="14"/>
      <c r="I110" s="14"/>
      <c r="J110" s="13" t="b">
        <v>0</v>
      </c>
      <c r="K110" s="348" t="s">
        <v>337</v>
      </c>
      <c r="L110" s="349">
        <v>0.0</v>
      </c>
      <c r="M110" s="88"/>
      <c r="N110" s="88"/>
      <c r="O110" s="88"/>
      <c r="P110" s="7"/>
      <c r="Q110" s="7"/>
      <c r="R110" s="7"/>
      <c r="AB110" s="28"/>
      <c r="AC110" s="28"/>
      <c r="AD110" s="28"/>
      <c r="AE110" s="1"/>
      <c r="AF110" s="1"/>
      <c r="AG110" s="1"/>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row>
    <row r="111" ht="11.25" customHeight="1">
      <c r="A111" s="1"/>
      <c r="B111" s="1"/>
      <c r="E111" s="166"/>
      <c r="F111" s="166"/>
      <c r="G111" s="14"/>
      <c r="J111" s="14"/>
      <c r="K111" s="129" t="s">
        <v>338</v>
      </c>
      <c r="L111" s="18"/>
      <c r="N111" s="88"/>
      <c r="O111" s="88"/>
      <c r="P111" s="7"/>
      <c r="Q111" s="7"/>
      <c r="R111" s="7"/>
      <c r="AB111" s="28"/>
      <c r="AC111" s="28"/>
      <c r="AD111" s="28"/>
      <c r="AE111" s="1"/>
      <c r="AF111" s="1"/>
      <c r="AG111" s="1"/>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row>
    <row r="112" ht="11.25" customHeight="1">
      <c r="A112" s="1"/>
      <c r="B112" s="1"/>
      <c r="E112" s="166"/>
      <c r="F112" s="166"/>
      <c r="G112" s="14"/>
      <c r="H112" s="14"/>
      <c r="I112" s="14"/>
      <c r="J112" s="14"/>
      <c r="K112" s="350" t="s">
        <v>339</v>
      </c>
      <c r="L112" s="351"/>
      <c r="M112" s="88"/>
      <c r="N112" s="88"/>
      <c r="O112" s="88"/>
      <c r="P112" s="7"/>
      <c r="Q112" s="7"/>
      <c r="R112" s="7"/>
      <c r="AB112" s="28"/>
      <c r="AC112" s="28"/>
      <c r="AD112" s="28"/>
      <c r="AE112" s="1"/>
      <c r="AF112" s="1"/>
      <c r="AG112" s="1"/>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row>
    <row r="113" ht="11.25" customHeight="1">
      <c r="A113" s="14"/>
      <c r="B113" s="14"/>
      <c r="E113" s="166"/>
      <c r="F113" s="166"/>
      <c r="G113" s="14"/>
      <c r="H113" s="14"/>
      <c r="I113" s="14"/>
      <c r="M113" s="88"/>
      <c r="N113" s="88"/>
      <c r="O113" s="88"/>
      <c r="P113" s="7"/>
      <c r="Q113" s="7"/>
      <c r="R113" s="7"/>
      <c r="AB113" s="28"/>
      <c r="AC113" s="28"/>
      <c r="AD113" s="28"/>
      <c r="AE113" s="1"/>
      <c r="AF113" s="1"/>
      <c r="AG113" s="1"/>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row>
    <row r="114" ht="11.25" customHeight="1">
      <c r="A114" s="1"/>
      <c r="B114" s="13" t="s">
        <v>340</v>
      </c>
      <c r="M114" s="97"/>
      <c r="N114" s="97"/>
      <c r="O114" s="88"/>
      <c r="P114" s="7"/>
      <c r="Q114" s="7"/>
      <c r="R114" s="7"/>
      <c r="AB114" s="28"/>
      <c r="AC114" s="28"/>
      <c r="AD114" s="28"/>
      <c r="AE114" s="1"/>
      <c r="AF114" s="1"/>
      <c r="AG114" s="1"/>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row>
    <row r="115" ht="11.25" customHeight="1">
      <c r="A115" s="1"/>
      <c r="M115" s="97"/>
      <c r="N115" s="97"/>
      <c r="O115" s="88"/>
      <c r="P115" s="7"/>
      <c r="Q115" s="7"/>
      <c r="R115" s="7"/>
      <c r="AB115" s="28"/>
      <c r="AC115" s="28"/>
      <c r="AD115" s="28"/>
      <c r="AE115" s="1"/>
      <c r="AF115" s="1"/>
      <c r="AG115" s="1"/>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row>
    <row r="116" ht="11.25" customHeight="1">
      <c r="A116" s="1"/>
      <c r="B116" s="352" t="s">
        <v>284</v>
      </c>
      <c r="C116" s="353" t="s">
        <v>341</v>
      </c>
      <c r="D116" s="353" t="s">
        <v>342</v>
      </c>
      <c r="E116" s="354" t="s">
        <v>343</v>
      </c>
      <c r="F116" s="355"/>
      <c r="G116" s="356"/>
      <c r="H116" s="356"/>
      <c r="I116" s="356"/>
      <c r="J116" s="356"/>
      <c r="K116" s="357" t="s">
        <v>128</v>
      </c>
      <c r="L116" s="358" t="s">
        <v>133</v>
      </c>
      <c r="M116" s="358" t="s">
        <v>137</v>
      </c>
      <c r="N116" s="359" t="s">
        <v>344</v>
      </c>
      <c r="O116" s="360" t="s">
        <v>345</v>
      </c>
      <c r="P116" s="361"/>
      <c r="Q116" s="361" t="s">
        <v>346</v>
      </c>
      <c r="R116" s="362"/>
      <c r="S116" s="361" t="s">
        <v>204</v>
      </c>
      <c r="T116" s="362"/>
      <c r="U116" s="358" t="s">
        <v>187</v>
      </c>
      <c r="V116" s="362"/>
      <c r="W116" s="362"/>
      <c r="X116" s="358" t="s">
        <v>347</v>
      </c>
      <c r="Y116" s="362"/>
      <c r="Z116" s="362"/>
      <c r="AA116" s="362"/>
      <c r="AB116" s="363"/>
      <c r="AC116" s="361" t="s">
        <v>40</v>
      </c>
      <c r="AD116" s="361" t="s">
        <v>348</v>
      </c>
      <c r="AE116" s="358" t="s">
        <v>349</v>
      </c>
      <c r="AF116" s="364"/>
      <c r="AG116" s="365"/>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row>
    <row r="117" ht="11.25" customHeight="1">
      <c r="A117" s="1"/>
      <c r="B117" s="344" t="s">
        <v>289</v>
      </c>
      <c r="C117" s="202">
        <f>VLOOKUP(L$23, 'Health &amp; Exp'!$B$2:$H$10002, MATCH(B117, 'Health &amp; Exp'!$B$2:$H$2, 0), FALSE)</f>
        <v>19</v>
      </c>
      <c r="D117" s="366">
        <f>$W$9</f>
        <v>19</v>
      </c>
      <c r="E117" s="367" t="str">
        <f t="shared" ref="E117:E122" si="22">$C$33</f>
        <v>&lt; name of worn clothing/armor &gt;</v>
      </c>
      <c r="F117" s="368"/>
      <c r="G117" s="209"/>
      <c r="H117" s="209"/>
      <c r="I117" s="209"/>
      <c r="J117" s="209"/>
      <c r="K117" s="209" t="str">
        <f t="shared" ref="K117:K122" si="23">$D$34</f>
        <v>Simple_clothes</v>
      </c>
      <c r="L117" s="209" t="str">
        <f t="shared" ref="L117:L122" si="24">$D$35</f>
        <v>Linen</v>
      </c>
      <c r="M117" s="209" t="str">
        <f t="shared" ref="M117:M122" si="25">$D$36</f>
        <v>Standard</v>
      </c>
      <c r="N117" s="369">
        <f t="shared" ref="N117:N122" si="26">$D$77</f>
        <v>0</v>
      </c>
      <c r="O117" s="370">
        <f t="shared" ref="O117:O122" si="27">$D$81</f>
        <v>0</v>
      </c>
      <c r="P117" s="206"/>
      <c r="Q117" s="206">
        <v>10.0</v>
      </c>
      <c r="R117" s="371"/>
      <c r="S117" s="204">
        <f t="shared" ref="S117:S122" si="28">ROUNDDOWN(IF($Z$2="Stationary",$D$49/2,$D$49))</f>
        <v>4</v>
      </c>
      <c r="T117" s="371"/>
      <c r="U117" s="371"/>
      <c r="V117" s="209" t="str">
        <f t="shared" ref="V117:V122" si="29">$D$50</f>
        <v>No limit</v>
      </c>
      <c r="W117" s="371"/>
      <c r="X117" s="371"/>
      <c r="Y117" s="371"/>
      <c r="Z117" s="204">
        <f t="shared" ref="Z117:Z122" si="30">MIN(S117,V117)</f>
        <v>4</v>
      </c>
      <c r="AA117" s="371"/>
      <c r="AB117" s="372"/>
      <c r="AC117" s="204">
        <f t="shared" ref="AC117:AC122" si="31">D$51+D$52</f>
        <v>0</v>
      </c>
      <c r="AD117" s="204">
        <f t="shared" ref="AD117:AD122" si="32">Q117+Z117+AC117</f>
        <v>14</v>
      </c>
      <c r="AE117" s="204">
        <f t="shared" ref="AE117:AE122" si="33">AD117-5</f>
        <v>9</v>
      </c>
      <c r="AF117" s="373"/>
      <c r="AG117" s="37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row>
    <row r="118" ht="11.25" customHeight="1">
      <c r="A118" s="1"/>
      <c r="B118" s="344" t="s">
        <v>292</v>
      </c>
      <c r="C118" s="202">
        <f>VLOOKUP(L$23, 'Health &amp; Exp'!$B$2:$H$10002, MATCH(B118, 'Health &amp; Exp'!$B$2:$H$2, 0), FALSE)</f>
        <v>37</v>
      </c>
      <c r="D118" s="366">
        <f>$W$13</f>
        <v>37</v>
      </c>
      <c r="E118" s="367" t="str">
        <f t="shared" si="22"/>
        <v>&lt; name of worn clothing/armor &gt;</v>
      </c>
      <c r="F118" s="368"/>
      <c r="G118" s="209"/>
      <c r="H118" s="209"/>
      <c r="I118" s="209"/>
      <c r="J118" s="209"/>
      <c r="K118" s="209" t="str">
        <f t="shared" si="23"/>
        <v>Simple_clothes</v>
      </c>
      <c r="L118" s="209" t="str">
        <f t="shared" si="24"/>
        <v>Linen</v>
      </c>
      <c r="M118" s="209" t="str">
        <f t="shared" si="25"/>
        <v>Standard</v>
      </c>
      <c r="N118" s="369">
        <f t="shared" si="26"/>
        <v>0</v>
      </c>
      <c r="O118" s="370">
        <f t="shared" si="27"/>
        <v>0</v>
      </c>
      <c r="P118" s="206"/>
      <c r="Q118" s="206">
        <v>2.0</v>
      </c>
      <c r="R118" s="371"/>
      <c r="S118" s="204">
        <f t="shared" si="28"/>
        <v>4</v>
      </c>
      <c r="T118" s="371"/>
      <c r="U118" s="371"/>
      <c r="V118" s="209" t="str">
        <f t="shared" si="29"/>
        <v>No limit</v>
      </c>
      <c r="W118" s="371"/>
      <c r="X118" s="371"/>
      <c r="Y118" s="371"/>
      <c r="Z118" s="204">
        <f t="shared" si="30"/>
        <v>4</v>
      </c>
      <c r="AA118" s="371"/>
      <c r="AB118" s="372"/>
      <c r="AC118" s="204">
        <f t="shared" si="31"/>
        <v>0</v>
      </c>
      <c r="AD118" s="204">
        <f t="shared" si="32"/>
        <v>6</v>
      </c>
      <c r="AE118" s="204">
        <f t="shared" si="33"/>
        <v>1</v>
      </c>
      <c r="AF118" s="373"/>
      <c r="AG118" s="37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row>
    <row r="119" ht="11.25" customHeight="1">
      <c r="A119" s="1"/>
      <c r="B119" s="344" t="s">
        <v>295</v>
      </c>
      <c r="C119" s="202">
        <f>VLOOKUP(L$23, 'Health &amp; Exp'!$B$2:$H$10002, MATCH(B119, 'Health &amp; Exp'!$B$2:$H$2, 0), FALSE)</f>
        <v>25</v>
      </c>
      <c r="D119" s="366">
        <f>$U$13</f>
        <v>25</v>
      </c>
      <c r="E119" s="367" t="str">
        <f t="shared" si="22"/>
        <v>&lt; name of worn clothing/armor &gt;</v>
      </c>
      <c r="F119" s="368"/>
      <c r="G119" s="209"/>
      <c r="H119" s="209"/>
      <c r="I119" s="209"/>
      <c r="J119" s="209"/>
      <c r="K119" s="209" t="str">
        <f t="shared" si="23"/>
        <v>Simple_clothes</v>
      </c>
      <c r="L119" s="209" t="str">
        <f t="shared" si="24"/>
        <v>Linen</v>
      </c>
      <c r="M119" s="209" t="str">
        <f t="shared" si="25"/>
        <v>Standard</v>
      </c>
      <c r="N119" s="369">
        <f t="shared" si="26"/>
        <v>0</v>
      </c>
      <c r="O119" s="370">
        <f t="shared" si="27"/>
        <v>0</v>
      </c>
      <c r="P119" s="206"/>
      <c r="Q119" s="206">
        <v>8.0</v>
      </c>
      <c r="R119" s="371"/>
      <c r="S119" s="204">
        <f t="shared" si="28"/>
        <v>4</v>
      </c>
      <c r="T119" s="371"/>
      <c r="U119" s="371"/>
      <c r="V119" s="209" t="str">
        <f t="shared" si="29"/>
        <v>No limit</v>
      </c>
      <c r="W119" s="371"/>
      <c r="X119" s="371"/>
      <c r="Y119" s="371"/>
      <c r="Z119" s="204">
        <f t="shared" si="30"/>
        <v>4</v>
      </c>
      <c r="AA119" s="371"/>
      <c r="AB119" s="372"/>
      <c r="AC119" s="204">
        <f t="shared" si="31"/>
        <v>0</v>
      </c>
      <c r="AD119" s="204">
        <f t="shared" si="32"/>
        <v>12</v>
      </c>
      <c r="AE119" s="204">
        <f t="shared" si="33"/>
        <v>7</v>
      </c>
      <c r="AF119" s="373"/>
      <c r="AG119" s="37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row>
    <row r="120" ht="11.25" customHeight="1">
      <c r="A120" s="1"/>
      <c r="B120" s="344" t="s">
        <v>298</v>
      </c>
      <c r="C120" s="202">
        <f>VLOOKUP(L$23, 'Health &amp; Exp'!$B$2:$H$10002, MATCH(B120, 'Health &amp; Exp'!$B$2:$H$2, 0), FALSE)</f>
        <v>25</v>
      </c>
      <c r="D120" s="366">
        <f>$Y$13</f>
        <v>25</v>
      </c>
      <c r="E120" s="367" t="str">
        <f t="shared" si="22"/>
        <v>&lt; name of worn clothing/armor &gt;</v>
      </c>
      <c r="F120" s="368"/>
      <c r="G120" s="209"/>
      <c r="H120" s="209"/>
      <c r="I120" s="209"/>
      <c r="J120" s="209"/>
      <c r="K120" s="209" t="str">
        <f t="shared" si="23"/>
        <v>Simple_clothes</v>
      </c>
      <c r="L120" s="209" t="str">
        <f t="shared" si="24"/>
        <v>Linen</v>
      </c>
      <c r="M120" s="209" t="str">
        <f t="shared" si="25"/>
        <v>Standard</v>
      </c>
      <c r="N120" s="369">
        <f t="shared" si="26"/>
        <v>0</v>
      </c>
      <c r="O120" s="370">
        <f t="shared" si="27"/>
        <v>0</v>
      </c>
      <c r="P120" s="206"/>
      <c r="Q120" s="206">
        <v>8.0</v>
      </c>
      <c r="R120" s="371"/>
      <c r="S120" s="204">
        <f t="shared" si="28"/>
        <v>4</v>
      </c>
      <c r="T120" s="371"/>
      <c r="U120" s="371"/>
      <c r="V120" s="209" t="str">
        <f t="shared" si="29"/>
        <v>No limit</v>
      </c>
      <c r="W120" s="371"/>
      <c r="X120" s="371"/>
      <c r="Y120" s="371"/>
      <c r="Z120" s="204">
        <f t="shared" si="30"/>
        <v>4</v>
      </c>
      <c r="AA120" s="371"/>
      <c r="AB120" s="372"/>
      <c r="AC120" s="204">
        <f t="shared" si="31"/>
        <v>0</v>
      </c>
      <c r="AD120" s="204">
        <f t="shared" si="32"/>
        <v>12</v>
      </c>
      <c r="AE120" s="204">
        <f t="shared" si="33"/>
        <v>7</v>
      </c>
      <c r="AF120" s="373"/>
      <c r="AG120" s="37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row>
    <row r="121" ht="11.25" customHeight="1">
      <c r="A121" s="1"/>
      <c r="B121" s="344" t="s">
        <v>300</v>
      </c>
      <c r="C121" s="202">
        <f>VLOOKUP(L$23, 'Health &amp; Exp'!$B$2:$H$10002, MATCH(B121, 'Health &amp; Exp'!$B$2:$H$2, 0), FALSE)</f>
        <v>26</v>
      </c>
      <c r="D121" s="366">
        <f>$V$17</f>
        <v>26</v>
      </c>
      <c r="E121" s="367" t="str">
        <f t="shared" si="22"/>
        <v>&lt; name of worn clothing/armor &gt;</v>
      </c>
      <c r="F121" s="368"/>
      <c r="G121" s="209"/>
      <c r="H121" s="209"/>
      <c r="I121" s="209"/>
      <c r="J121" s="209"/>
      <c r="K121" s="209" t="str">
        <f t="shared" si="23"/>
        <v>Simple_clothes</v>
      </c>
      <c r="L121" s="209" t="str">
        <f t="shared" si="24"/>
        <v>Linen</v>
      </c>
      <c r="M121" s="209" t="str">
        <f t="shared" si="25"/>
        <v>Standard</v>
      </c>
      <c r="N121" s="369">
        <f t="shared" si="26"/>
        <v>0</v>
      </c>
      <c r="O121" s="370">
        <f t="shared" si="27"/>
        <v>0</v>
      </c>
      <c r="P121" s="206"/>
      <c r="Q121" s="206">
        <v>8.0</v>
      </c>
      <c r="R121" s="371"/>
      <c r="S121" s="204">
        <f t="shared" si="28"/>
        <v>4</v>
      </c>
      <c r="T121" s="371"/>
      <c r="U121" s="371"/>
      <c r="V121" s="209" t="str">
        <f t="shared" si="29"/>
        <v>No limit</v>
      </c>
      <c r="W121" s="375"/>
      <c r="X121" s="373"/>
      <c r="Y121" s="373"/>
      <c r="Z121" s="204">
        <f t="shared" si="30"/>
        <v>4</v>
      </c>
      <c r="AA121" s="371"/>
      <c r="AB121" s="373"/>
      <c r="AC121" s="204">
        <f t="shared" si="31"/>
        <v>0</v>
      </c>
      <c r="AD121" s="204">
        <f t="shared" si="32"/>
        <v>12</v>
      </c>
      <c r="AE121" s="204">
        <f t="shared" si="33"/>
        <v>7</v>
      </c>
      <c r="AF121" s="373"/>
      <c r="AG121" s="374"/>
      <c r="AH121" s="14"/>
      <c r="AI121" s="14"/>
      <c r="AJ121" s="14"/>
      <c r="AK121" s="14"/>
      <c r="AL121" s="14"/>
      <c r="AM121" s="14"/>
      <c r="AN121" s="14"/>
      <c r="AO121" s="14"/>
      <c r="AP121" s="14"/>
      <c r="AQ121" s="14"/>
      <c r="AR121" s="14"/>
      <c r="AS121" s="14"/>
      <c r="BD121" s="14"/>
      <c r="BE121" s="14"/>
      <c r="BF121" s="14"/>
      <c r="BG121" s="14"/>
      <c r="BH121" s="14"/>
      <c r="BI121" s="14"/>
      <c r="BJ121" s="14"/>
      <c r="BK121" s="14"/>
      <c r="BL121" s="14"/>
      <c r="BM121" s="14"/>
      <c r="BN121" s="14"/>
      <c r="BO121" s="14"/>
      <c r="BP121" s="14"/>
      <c r="BQ121" s="14"/>
      <c r="BR121" s="14"/>
      <c r="BS121" s="14"/>
      <c r="BT121" s="14"/>
      <c r="BU121" s="14"/>
      <c r="BV121" s="14"/>
      <c r="BW121" s="14"/>
    </row>
    <row r="122" ht="11.25" customHeight="1">
      <c r="A122" s="1"/>
      <c r="B122" s="376" t="s">
        <v>302</v>
      </c>
      <c r="C122" s="377">
        <f>VLOOKUP(L$23, 'Health &amp; Exp'!$B$2:$H$10002, MATCH(B122, 'Health &amp; Exp'!$B$2:$H$2, 0), FALSE)</f>
        <v>26</v>
      </c>
      <c r="D122" s="378">
        <f>$X$17</f>
        <v>26</v>
      </c>
      <c r="E122" s="379" t="str">
        <f t="shared" si="22"/>
        <v>&lt; name of worn clothing/armor &gt;</v>
      </c>
      <c r="F122" s="380"/>
      <c r="G122" s="381"/>
      <c r="H122" s="381"/>
      <c r="I122" s="381"/>
      <c r="J122" s="381"/>
      <c r="K122" s="381" t="str">
        <f t="shared" si="23"/>
        <v>Simple_clothes</v>
      </c>
      <c r="L122" s="381" t="str">
        <f t="shared" si="24"/>
        <v>Linen</v>
      </c>
      <c r="M122" s="381" t="str">
        <f t="shared" si="25"/>
        <v>Standard</v>
      </c>
      <c r="N122" s="382">
        <f t="shared" si="26"/>
        <v>0</v>
      </c>
      <c r="O122" s="383">
        <f t="shared" si="27"/>
        <v>0</v>
      </c>
      <c r="P122" s="384"/>
      <c r="Q122" s="384">
        <v>8.0</v>
      </c>
      <c r="R122" s="385"/>
      <c r="S122" s="386">
        <f t="shared" si="28"/>
        <v>4</v>
      </c>
      <c r="T122" s="385"/>
      <c r="U122" s="385"/>
      <c r="V122" s="381" t="str">
        <f t="shared" si="29"/>
        <v>No limit</v>
      </c>
      <c r="W122" s="387"/>
      <c r="X122" s="388"/>
      <c r="Y122" s="388"/>
      <c r="Z122" s="386">
        <f t="shared" si="30"/>
        <v>4</v>
      </c>
      <c r="AA122" s="385"/>
      <c r="AB122" s="388"/>
      <c r="AC122" s="386">
        <f t="shared" si="31"/>
        <v>0</v>
      </c>
      <c r="AD122" s="386">
        <f t="shared" si="32"/>
        <v>12</v>
      </c>
      <c r="AE122" s="386">
        <f t="shared" si="33"/>
        <v>7</v>
      </c>
      <c r="AF122" s="388"/>
      <c r="AG122" s="389"/>
      <c r="AH122" s="14"/>
      <c r="AS122" s="14"/>
      <c r="BD122" s="14"/>
      <c r="BE122" s="14"/>
      <c r="BF122" s="14"/>
      <c r="BG122" s="14"/>
      <c r="BH122" s="14"/>
      <c r="BS122" s="14"/>
      <c r="BT122" s="14"/>
      <c r="BU122" s="14"/>
      <c r="BV122" s="14"/>
      <c r="BW122" s="14"/>
    </row>
    <row r="123" ht="11.25" customHeight="1">
      <c r="A123" s="14"/>
      <c r="M123" s="14"/>
      <c r="N123" s="14"/>
      <c r="O123" s="14"/>
      <c r="P123" s="7"/>
      <c r="Q123" s="14"/>
      <c r="R123" s="14"/>
      <c r="S123" s="14"/>
      <c r="T123" s="14"/>
      <c r="U123" s="14"/>
      <c r="V123" s="7"/>
      <c r="W123" s="7"/>
      <c r="X123" s="1"/>
      <c r="Y123" s="1"/>
      <c r="AB123" s="1"/>
      <c r="AC123" s="1"/>
      <c r="AD123" s="1"/>
      <c r="AE123" s="1"/>
      <c r="AF123" s="1"/>
      <c r="AG123" s="1"/>
      <c r="AH123" s="14"/>
      <c r="AS123" s="14"/>
      <c r="BD123" s="14"/>
      <c r="BE123" s="14"/>
      <c r="BF123" s="14"/>
      <c r="BG123" s="14"/>
      <c r="BH123" s="14"/>
      <c r="BS123" s="14"/>
      <c r="BT123" s="14"/>
      <c r="BU123" s="14"/>
      <c r="BV123" s="14"/>
      <c r="BW123" s="14"/>
    </row>
    <row r="124" ht="11.25" customHeight="1">
      <c r="A124" s="14"/>
      <c r="B124" s="13" t="s">
        <v>350</v>
      </c>
      <c r="M124" s="14"/>
      <c r="N124" s="14"/>
      <c r="O124" s="14"/>
      <c r="P124" s="7"/>
      <c r="Q124" s="14"/>
      <c r="R124" s="14"/>
      <c r="S124" s="14"/>
      <c r="T124" s="14"/>
      <c r="U124" s="14"/>
      <c r="V124" s="7"/>
      <c r="W124" s="7"/>
      <c r="X124" s="1"/>
      <c r="Y124" s="1"/>
      <c r="Z124" s="12"/>
      <c r="AA124" s="1"/>
      <c r="AB124" s="1"/>
      <c r="AC124" s="1"/>
      <c r="AD124" s="1"/>
      <c r="AE124" s="1"/>
      <c r="AF124" s="1"/>
      <c r="AG124" s="1"/>
      <c r="AH124" s="14"/>
      <c r="AS124" s="14"/>
      <c r="BD124" s="14"/>
      <c r="BE124" s="14"/>
      <c r="BF124" s="14"/>
      <c r="BG124" s="14"/>
      <c r="BH124" s="14"/>
      <c r="BS124" s="14"/>
      <c r="BT124" s="14"/>
      <c r="BU124" s="14"/>
      <c r="BV124" s="14"/>
      <c r="BW124" s="14"/>
    </row>
    <row r="125" ht="11.25" customHeight="1">
      <c r="A125" s="14"/>
      <c r="M125" s="14"/>
      <c r="N125" s="14"/>
      <c r="O125" s="14"/>
      <c r="P125" s="7"/>
      <c r="Q125" s="14"/>
      <c r="R125" s="14"/>
      <c r="S125" s="14"/>
      <c r="T125" s="14"/>
      <c r="U125" s="14"/>
      <c r="V125" s="7"/>
      <c r="W125" s="7"/>
      <c r="X125" s="1"/>
      <c r="Y125" s="1"/>
      <c r="Z125" s="166"/>
      <c r="AA125" s="1"/>
      <c r="AB125" s="1"/>
      <c r="AC125" s="1"/>
      <c r="AD125" s="1"/>
      <c r="AE125" s="14"/>
      <c r="AF125" s="14"/>
      <c r="AG125" s="14"/>
      <c r="AH125" s="14"/>
      <c r="AS125" s="14"/>
      <c r="BD125" s="14"/>
      <c r="BE125" s="14"/>
      <c r="BF125" s="14"/>
      <c r="BG125" s="14"/>
      <c r="BH125" s="14"/>
      <c r="BS125" s="14"/>
      <c r="BT125" s="14"/>
      <c r="BU125" s="14"/>
      <c r="BV125" s="14"/>
      <c r="BW125" s="14"/>
    </row>
    <row r="126" ht="11.25" customHeight="1">
      <c r="A126" s="14"/>
      <c r="B126" s="352" t="s">
        <v>284</v>
      </c>
      <c r="C126" s="353" t="s">
        <v>341</v>
      </c>
      <c r="D126" s="353" t="s">
        <v>342</v>
      </c>
      <c r="E126" s="354" t="s">
        <v>343</v>
      </c>
      <c r="F126" s="355"/>
      <c r="G126" s="356"/>
      <c r="H126" s="356"/>
      <c r="I126" s="356"/>
      <c r="J126" s="356"/>
      <c r="K126" s="357" t="s">
        <v>128</v>
      </c>
      <c r="L126" s="358" t="s">
        <v>133</v>
      </c>
      <c r="M126" s="358" t="s">
        <v>137</v>
      </c>
      <c r="N126" s="359" t="s">
        <v>344</v>
      </c>
      <c r="O126" s="360" t="s">
        <v>345</v>
      </c>
      <c r="P126" s="361"/>
      <c r="Q126" s="361" t="s">
        <v>346</v>
      </c>
      <c r="R126" s="362"/>
      <c r="S126" s="361" t="s">
        <v>204</v>
      </c>
      <c r="T126" s="362"/>
      <c r="U126" s="358" t="s">
        <v>187</v>
      </c>
      <c r="V126" s="362"/>
      <c r="W126" s="362"/>
      <c r="X126" s="358" t="s">
        <v>347</v>
      </c>
      <c r="Y126" s="362"/>
      <c r="Z126" s="362"/>
      <c r="AA126" s="362"/>
      <c r="AB126" s="363"/>
      <c r="AC126" s="361" t="s">
        <v>40</v>
      </c>
      <c r="AD126" s="361" t="s">
        <v>348</v>
      </c>
      <c r="AE126" s="358" t="s">
        <v>349</v>
      </c>
      <c r="AF126" s="364"/>
      <c r="AG126" s="365"/>
      <c r="AH126" s="13"/>
      <c r="AS126" s="14"/>
      <c r="BD126" s="14"/>
      <c r="BE126" s="14"/>
      <c r="BF126" s="14"/>
      <c r="BG126" s="14"/>
      <c r="BH126" s="13"/>
      <c r="BS126" s="14"/>
      <c r="BT126" s="14"/>
      <c r="BU126" s="14"/>
      <c r="BV126" s="14"/>
      <c r="BW126" s="14"/>
    </row>
    <row r="127" ht="11.25" customHeight="1">
      <c r="A127" s="14"/>
      <c r="B127" s="344" t="s">
        <v>289</v>
      </c>
      <c r="C127" s="202">
        <f>VLOOKUP(L$23, 'Health &amp; Exp'!$B$2:$H$10002, MATCH(B127, 'Health &amp; Exp'!$B$2:$H$2, 0), FALSE)</f>
        <v>19</v>
      </c>
      <c r="D127" s="366">
        <f>$W$9</f>
        <v>19</v>
      </c>
      <c r="E127" s="367"/>
      <c r="F127" s="368"/>
      <c r="G127" s="209"/>
      <c r="H127" s="209"/>
      <c r="I127" s="209"/>
      <c r="J127" s="209"/>
      <c r="K127" s="390" t="s">
        <v>351</v>
      </c>
      <c r="L127" s="390" t="s">
        <v>32</v>
      </c>
      <c r="M127" s="209" t="str">
        <f t="shared" ref="M127:M132" si="34">$D$36</f>
        <v>Standard</v>
      </c>
      <c r="N127" s="391" t="str">
        <f>MID(IF(K127='Clothes, Armor, Shields'!$T$7,VLOOKUP(M127, 'Clothes, Armor, Shields'!$B$38:$H$46, MATCH(L127, 'Clothes, Armor, Shields'!$B$38:$H$38, 0), FALSE),IF(K127='Clothes, Armor, Shields'!$U$7,VLOOKUP(M127, 'Clothes, Armor, Shields'!$B$48:$H$56, MATCH(L127, 'Clothes, Armor, Shields'!$B$48:$H$48, 0), FALSE),IF(K127='Clothes, Armor, Shields'!$V$7,VLOOKUP(M127, 'Clothes, Armor, Shields'!$B$58:$H$66, MATCH(L127, 'Clothes, Armor, Shields'!$B$58:$H$58, 0), FALSE),"Armor 0"))),6,3)</f>
        <v> 0</v>
      </c>
      <c r="O127" s="370">
        <f t="shared" ref="O127:O132" si="35">$D$81</f>
        <v>0</v>
      </c>
      <c r="P127" s="206"/>
      <c r="Q127" s="206">
        <v>10.0</v>
      </c>
      <c r="R127" s="371"/>
      <c r="S127" s="204">
        <f t="shared" ref="S127:S132" si="36">ROUNDDOWN(IF($Z$2="Stationary",$D$49/2,$D$49))</f>
        <v>4</v>
      </c>
      <c r="T127" s="371"/>
      <c r="U127" s="371"/>
      <c r="V127" s="209" t="str">
        <f>IF(K127='Clothes, Armor, Shields'!$T$7,VLOOKUP(M127, 'Clothes, Armor, Shields'!$B$38:$O$46, 10, FALSE),IF(K127='Clothes, Armor, Shields'!$U$7,VLOOKUP(M127, 'Clothes, Armor, Shields'!$B$48:$O$56, 10, FALSE),IF(K127='Clothes, Armor, Shields'!$V$7,VLOOKUP(M127, 'Clothes, Armor, Shields'!$B$58:$O$66, 10, FALSE),"No limit")))</f>
        <v>No limit</v>
      </c>
      <c r="W127" s="371"/>
      <c r="X127" s="371"/>
      <c r="Y127" s="371"/>
      <c r="Z127" s="204">
        <f t="shared" ref="Z127:Z132" si="37">MIN(S127,V127)</f>
        <v>4</v>
      </c>
      <c r="AA127" s="371"/>
      <c r="AB127" s="372"/>
      <c r="AC127" s="204">
        <f t="shared" ref="AC127:AC132" si="38">D$51+D$52</f>
        <v>0</v>
      </c>
      <c r="AD127" s="204">
        <f t="shared" ref="AD127:AD132" si="39">Q127+Z127+AC127</f>
        <v>14</v>
      </c>
      <c r="AE127" s="204">
        <f t="shared" ref="AE127:AE132" si="40">AD127-5</f>
        <v>9</v>
      </c>
      <c r="AF127" s="373"/>
      <c r="AG127" s="374"/>
      <c r="AH127" s="14"/>
      <c r="AS127" s="14"/>
      <c r="BD127" s="14"/>
      <c r="BE127" s="14"/>
      <c r="BF127" s="14"/>
      <c r="BG127" s="14"/>
      <c r="BH127" s="14"/>
      <c r="BS127" s="14"/>
      <c r="BT127" s="14"/>
      <c r="BU127" s="14"/>
      <c r="BV127" s="14"/>
      <c r="BW127" s="14"/>
    </row>
    <row r="128" ht="11.25" customHeight="1">
      <c r="A128" s="14"/>
      <c r="B128" s="344" t="s">
        <v>292</v>
      </c>
      <c r="C128" s="202">
        <f>VLOOKUP(L$23, 'Health &amp; Exp'!$B$2:$H$10002, MATCH(B128, 'Health &amp; Exp'!$B$2:$H$2, 0), FALSE)</f>
        <v>37</v>
      </c>
      <c r="D128" s="366">
        <f>$W$13</f>
        <v>37</v>
      </c>
      <c r="E128" s="367"/>
      <c r="F128" s="368"/>
      <c r="G128" s="209"/>
      <c r="H128" s="209"/>
      <c r="I128" s="209"/>
      <c r="J128" s="209"/>
      <c r="K128" s="390" t="s">
        <v>351</v>
      </c>
      <c r="L128" s="390" t="s">
        <v>32</v>
      </c>
      <c r="M128" s="209" t="str">
        <f t="shared" si="34"/>
        <v>Standard</v>
      </c>
      <c r="N128" s="391" t="str">
        <f>MID(IF(K128='Clothes, Armor, Shields'!$T$7,VLOOKUP(M128, 'Clothes, Armor, Shields'!$B$38:$H$46, MATCH(L128, 'Clothes, Armor, Shields'!$B$38:$H$38, 0), FALSE),IF(K128='Clothes, Armor, Shields'!$U$7,VLOOKUP(M128, 'Clothes, Armor, Shields'!$B$48:$H$56, MATCH(L128, 'Clothes, Armor, Shields'!$B$48:$H$48, 0), FALSE),IF(K128='Clothes, Armor, Shields'!$V$7,VLOOKUP(M128, 'Clothes, Armor, Shields'!$B$58:$H$66, MATCH(L128, 'Clothes, Armor, Shields'!$B$58:$H$58, 0), FALSE),"Armor 0"))),6,3)</f>
        <v> 0</v>
      </c>
      <c r="O128" s="370">
        <f t="shared" si="35"/>
        <v>0</v>
      </c>
      <c r="P128" s="206"/>
      <c r="Q128" s="206">
        <v>2.0</v>
      </c>
      <c r="R128" s="371"/>
      <c r="S128" s="204">
        <f t="shared" si="36"/>
        <v>4</v>
      </c>
      <c r="T128" s="371"/>
      <c r="U128" s="371"/>
      <c r="V128" s="209" t="str">
        <f>IF(K128='Clothes, Armor, Shields'!$T$7,VLOOKUP(M128, 'Clothes, Armor, Shields'!$B$38:$O$46, 10, FALSE),IF(K128='Clothes, Armor, Shields'!$U$7,VLOOKUP(M128, 'Clothes, Armor, Shields'!$B$48:$O$56, 10, FALSE),IF(K128='Clothes, Armor, Shields'!$V$7,VLOOKUP(M128, 'Clothes, Armor, Shields'!$B$58:$O$66, 10, FALSE),"No limit")))</f>
        <v>No limit</v>
      </c>
      <c r="W128" s="371"/>
      <c r="X128" s="371"/>
      <c r="Y128" s="371"/>
      <c r="Z128" s="204">
        <f t="shared" si="37"/>
        <v>4</v>
      </c>
      <c r="AA128" s="371"/>
      <c r="AB128" s="372"/>
      <c r="AC128" s="204">
        <f t="shared" si="38"/>
        <v>0</v>
      </c>
      <c r="AD128" s="204">
        <f t="shared" si="39"/>
        <v>6</v>
      </c>
      <c r="AE128" s="204">
        <f t="shared" si="40"/>
        <v>1</v>
      </c>
      <c r="AF128" s="373"/>
      <c r="AG128" s="374"/>
      <c r="AH128" s="14"/>
      <c r="AS128" s="14"/>
      <c r="BD128" s="14"/>
      <c r="BE128" s="14"/>
      <c r="BF128" s="14"/>
      <c r="BG128" s="14"/>
      <c r="BH128" s="14"/>
      <c r="BS128" s="14"/>
      <c r="BT128" s="14"/>
      <c r="BU128" s="14"/>
      <c r="BV128" s="14"/>
      <c r="BW128" s="14"/>
    </row>
    <row r="129" ht="11.25" customHeight="1">
      <c r="A129" s="14"/>
      <c r="B129" s="344" t="s">
        <v>295</v>
      </c>
      <c r="C129" s="202">
        <f>VLOOKUP(L$23, 'Health &amp; Exp'!$B$2:$H$10002, MATCH(B129, 'Health &amp; Exp'!$B$2:$H$2, 0), FALSE)</f>
        <v>25</v>
      </c>
      <c r="D129" s="366">
        <f>$U$13</f>
        <v>25</v>
      </c>
      <c r="E129" s="367"/>
      <c r="F129" s="368"/>
      <c r="G129" s="209"/>
      <c r="H129" s="209"/>
      <c r="I129" s="209"/>
      <c r="J129" s="209"/>
      <c r="K129" s="390" t="s">
        <v>351</v>
      </c>
      <c r="L129" s="390" t="s">
        <v>32</v>
      </c>
      <c r="M129" s="209" t="str">
        <f t="shared" si="34"/>
        <v>Standard</v>
      </c>
      <c r="N129" s="391" t="str">
        <f>MID(IF(K129='Clothes, Armor, Shields'!$T$7,VLOOKUP(M129, 'Clothes, Armor, Shields'!$B$38:$H$46, MATCH(L129, 'Clothes, Armor, Shields'!$B$38:$H$38, 0), FALSE),IF(K129='Clothes, Armor, Shields'!$U$7,VLOOKUP(M129, 'Clothes, Armor, Shields'!$B$48:$H$56, MATCH(L129, 'Clothes, Armor, Shields'!$B$48:$H$48, 0), FALSE),IF(K129='Clothes, Armor, Shields'!$V$7,VLOOKUP(M129, 'Clothes, Armor, Shields'!$B$58:$H$66, MATCH(L129, 'Clothes, Armor, Shields'!$B$58:$H$58, 0), FALSE),"Armor 0"))),6,3)</f>
        <v> 0</v>
      </c>
      <c r="O129" s="370">
        <f t="shared" si="35"/>
        <v>0</v>
      </c>
      <c r="P129" s="206"/>
      <c r="Q129" s="206">
        <v>8.0</v>
      </c>
      <c r="R129" s="371"/>
      <c r="S129" s="204">
        <f t="shared" si="36"/>
        <v>4</v>
      </c>
      <c r="T129" s="371"/>
      <c r="U129" s="371"/>
      <c r="V129" s="209" t="str">
        <f>IF(K129='Clothes, Armor, Shields'!$T$7,VLOOKUP(M129, 'Clothes, Armor, Shields'!$B$38:$O$46, 10, FALSE),IF(K129='Clothes, Armor, Shields'!$U$7,VLOOKUP(M129, 'Clothes, Armor, Shields'!$B$48:$O$56, 10, FALSE),IF(K129='Clothes, Armor, Shields'!$V$7,VLOOKUP(M129, 'Clothes, Armor, Shields'!$B$58:$O$66, 10, FALSE),"No limit")))</f>
        <v>No limit</v>
      </c>
      <c r="W129" s="371"/>
      <c r="X129" s="371"/>
      <c r="Y129" s="371"/>
      <c r="Z129" s="204">
        <f t="shared" si="37"/>
        <v>4</v>
      </c>
      <c r="AA129" s="371"/>
      <c r="AB129" s="372"/>
      <c r="AC129" s="204">
        <f t="shared" si="38"/>
        <v>0</v>
      </c>
      <c r="AD129" s="204">
        <f t="shared" si="39"/>
        <v>12</v>
      </c>
      <c r="AE129" s="204">
        <f t="shared" si="40"/>
        <v>7</v>
      </c>
      <c r="AF129" s="373"/>
      <c r="AG129" s="374"/>
      <c r="AH129" s="14"/>
      <c r="AS129" s="14"/>
      <c r="BD129" s="14"/>
      <c r="BE129" s="14"/>
      <c r="BF129" s="14"/>
      <c r="BG129" s="14"/>
      <c r="BH129" s="14"/>
      <c r="BS129" s="14"/>
      <c r="BT129" s="14"/>
      <c r="BU129" s="14"/>
      <c r="BV129" s="14"/>
      <c r="BW129" s="14"/>
    </row>
    <row r="130" ht="11.25" customHeight="1">
      <c r="A130" s="14"/>
      <c r="B130" s="344" t="s">
        <v>298</v>
      </c>
      <c r="C130" s="202">
        <f>VLOOKUP(L$23, 'Health &amp; Exp'!$B$2:$H$10002, MATCH(B130, 'Health &amp; Exp'!$B$2:$H$2, 0), FALSE)</f>
        <v>25</v>
      </c>
      <c r="D130" s="366">
        <f>$Y$13</f>
        <v>25</v>
      </c>
      <c r="E130" s="367"/>
      <c r="F130" s="368"/>
      <c r="G130" s="209"/>
      <c r="H130" s="209"/>
      <c r="I130" s="209"/>
      <c r="J130" s="209"/>
      <c r="K130" s="390" t="s">
        <v>351</v>
      </c>
      <c r="L130" s="390" t="s">
        <v>32</v>
      </c>
      <c r="M130" s="209" t="str">
        <f t="shared" si="34"/>
        <v>Standard</v>
      </c>
      <c r="N130" s="391" t="str">
        <f>MID(IF(K130='Clothes, Armor, Shields'!$T$7,VLOOKUP(M130, 'Clothes, Armor, Shields'!$B$38:$H$46, MATCH(L130, 'Clothes, Armor, Shields'!$B$38:$H$38, 0), FALSE),IF(K130='Clothes, Armor, Shields'!$U$7,VLOOKUP(M130, 'Clothes, Armor, Shields'!$B$48:$H$56, MATCH(L130, 'Clothes, Armor, Shields'!$B$48:$H$48, 0), FALSE),IF(K130='Clothes, Armor, Shields'!$V$7,VLOOKUP(M130, 'Clothes, Armor, Shields'!$B$58:$H$66, MATCH(L130, 'Clothes, Armor, Shields'!$B$58:$H$58, 0), FALSE),"Armor 0"))),6,3)</f>
        <v> 0</v>
      </c>
      <c r="O130" s="370">
        <f t="shared" si="35"/>
        <v>0</v>
      </c>
      <c r="P130" s="206"/>
      <c r="Q130" s="206">
        <v>8.0</v>
      </c>
      <c r="R130" s="371"/>
      <c r="S130" s="204">
        <f t="shared" si="36"/>
        <v>4</v>
      </c>
      <c r="T130" s="371"/>
      <c r="U130" s="371"/>
      <c r="V130" s="209" t="str">
        <f>IF(K130='Clothes, Armor, Shields'!$T$7,VLOOKUP(M130, 'Clothes, Armor, Shields'!$B$38:$O$46, 10, FALSE),IF(K130='Clothes, Armor, Shields'!$U$7,VLOOKUP(M130, 'Clothes, Armor, Shields'!$B$48:$O$56, 10, FALSE),IF(K130='Clothes, Armor, Shields'!$V$7,VLOOKUP(M130, 'Clothes, Armor, Shields'!$B$58:$O$66, 10, FALSE),"No limit")))</f>
        <v>No limit</v>
      </c>
      <c r="W130" s="371"/>
      <c r="X130" s="371"/>
      <c r="Y130" s="371"/>
      <c r="Z130" s="204">
        <f t="shared" si="37"/>
        <v>4</v>
      </c>
      <c r="AA130" s="371"/>
      <c r="AB130" s="372"/>
      <c r="AC130" s="204">
        <f t="shared" si="38"/>
        <v>0</v>
      </c>
      <c r="AD130" s="204">
        <f t="shared" si="39"/>
        <v>12</v>
      </c>
      <c r="AE130" s="204">
        <f t="shared" si="40"/>
        <v>7</v>
      </c>
      <c r="AF130" s="373"/>
      <c r="AG130" s="374"/>
      <c r="AH130" s="14"/>
      <c r="AS130" s="14"/>
      <c r="BD130" s="14"/>
      <c r="BE130" s="14"/>
      <c r="BF130" s="14"/>
      <c r="BG130" s="14"/>
      <c r="BH130" s="14"/>
      <c r="BS130" s="14"/>
      <c r="BT130" s="14"/>
      <c r="BU130" s="14"/>
      <c r="BV130" s="14"/>
      <c r="BW130" s="14"/>
    </row>
    <row r="131" ht="11.25" customHeight="1">
      <c r="A131" s="14"/>
      <c r="B131" s="344" t="s">
        <v>300</v>
      </c>
      <c r="C131" s="202">
        <f>VLOOKUP(L$23, 'Health &amp; Exp'!$B$2:$H$10002, MATCH(B131, 'Health &amp; Exp'!$B$2:$H$2, 0), FALSE)</f>
        <v>26</v>
      </c>
      <c r="D131" s="366">
        <f>$V$17</f>
        <v>26</v>
      </c>
      <c r="E131" s="367"/>
      <c r="F131" s="368"/>
      <c r="G131" s="209"/>
      <c r="H131" s="209"/>
      <c r="I131" s="209"/>
      <c r="J131" s="209"/>
      <c r="K131" s="390" t="s">
        <v>351</v>
      </c>
      <c r="L131" s="390" t="s">
        <v>32</v>
      </c>
      <c r="M131" s="209" t="str">
        <f t="shared" si="34"/>
        <v>Standard</v>
      </c>
      <c r="N131" s="391" t="str">
        <f>MID(IF(K131='Clothes, Armor, Shields'!$T$7,VLOOKUP(M131, 'Clothes, Armor, Shields'!$B$38:$H$46, MATCH(L131, 'Clothes, Armor, Shields'!$B$38:$H$38, 0), FALSE),IF(K131='Clothes, Armor, Shields'!$U$7,VLOOKUP(M131, 'Clothes, Armor, Shields'!$B$48:$H$56, MATCH(L131, 'Clothes, Armor, Shields'!$B$48:$H$48, 0), FALSE),IF(K131='Clothes, Armor, Shields'!$V$7,VLOOKUP(M131, 'Clothes, Armor, Shields'!$B$58:$H$66, MATCH(L131, 'Clothes, Armor, Shields'!$B$58:$H$58, 0), FALSE),"Armor 0"))),6,3)</f>
        <v> 0</v>
      </c>
      <c r="O131" s="370">
        <f t="shared" si="35"/>
        <v>0</v>
      </c>
      <c r="P131" s="206"/>
      <c r="Q131" s="206">
        <v>8.0</v>
      </c>
      <c r="R131" s="371"/>
      <c r="S131" s="204">
        <f t="shared" si="36"/>
        <v>4</v>
      </c>
      <c r="T131" s="371"/>
      <c r="U131" s="371"/>
      <c r="V131" s="209" t="str">
        <f>IF(K131='Clothes, Armor, Shields'!$T$7,VLOOKUP(M131, 'Clothes, Armor, Shields'!$B$38:$O$46, 10, FALSE),IF(K131='Clothes, Armor, Shields'!$U$7,VLOOKUP(M131, 'Clothes, Armor, Shields'!$B$48:$O$56, 10, FALSE),IF(K131='Clothes, Armor, Shields'!$V$7,VLOOKUP(M131, 'Clothes, Armor, Shields'!$B$58:$O$66, 10, FALSE),"No limit")))</f>
        <v>No limit</v>
      </c>
      <c r="W131" s="375"/>
      <c r="X131" s="373"/>
      <c r="Y131" s="373"/>
      <c r="Z131" s="204">
        <f t="shared" si="37"/>
        <v>4</v>
      </c>
      <c r="AA131" s="371"/>
      <c r="AB131" s="373"/>
      <c r="AC131" s="204">
        <f t="shared" si="38"/>
        <v>0</v>
      </c>
      <c r="AD131" s="204">
        <f t="shared" si="39"/>
        <v>12</v>
      </c>
      <c r="AE131" s="204">
        <f t="shared" si="40"/>
        <v>7</v>
      </c>
      <c r="AF131" s="373"/>
      <c r="AG131" s="374"/>
      <c r="AH131" s="14"/>
      <c r="AS131" s="14"/>
      <c r="BD131" s="14"/>
      <c r="BE131" s="14"/>
      <c r="BF131" s="14"/>
      <c r="BG131" s="14"/>
      <c r="BH131" s="14"/>
      <c r="BS131" s="14"/>
      <c r="BT131" s="14"/>
      <c r="BU131" s="14"/>
      <c r="BV131" s="14"/>
      <c r="BW131" s="14"/>
    </row>
    <row r="132" ht="11.25" customHeight="1">
      <c r="A132" s="14"/>
      <c r="B132" s="376" t="s">
        <v>302</v>
      </c>
      <c r="C132" s="377">
        <f>VLOOKUP(L$23, 'Health &amp; Exp'!$B$2:$H$10002, MATCH(B132, 'Health &amp; Exp'!$B$2:$H$2, 0), FALSE)</f>
        <v>26</v>
      </c>
      <c r="D132" s="378">
        <f>$X$17</f>
        <v>26</v>
      </c>
      <c r="E132" s="379"/>
      <c r="F132" s="380"/>
      <c r="G132" s="381"/>
      <c r="H132" s="381"/>
      <c r="I132" s="381"/>
      <c r="J132" s="381"/>
      <c r="K132" s="392" t="s">
        <v>351</v>
      </c>
      <c r="L132" s="392" t="s">
        <v>32</v>
      </c>
      <c r="M132" s="381" t="str">
        <f t="shared" si="34"/>
        <v>Standard</v>
      </c>
      <c r="N132" s="393" t="str">
        <f>MID(IF(K132='Clothes, Armor, Shields'!$T$7,VLOOKUP(M132, 'Clothes, Armor, Shields'!$B$38:$H$46, MATCH(L132, 'Clothes, Armor, Shields'!$B$38:$H$38, 0), FALSE),IF(K132='Clothes, Armor, Shields'!$U$7,VLOOKUP(M132, 'Clothes, Armor, Shields'!$B$48:$H$56, MATCH(L132, 'Clothes, Armor, Shields'!$B$48:$H$48, 0), FALSE),IF(K132='Clothes, Armor, Shields'!$V$7,VLOOKUP(M132, 'Clothes, Armor, Shields'!$B$58:$H$66, MATCH(L132, 'Clothes, Armor, Shields'!$B$58:$H$58, 0), FALSE),"Armor 0"))),6,3)</f>
        <v> 0</v>
      </c>
      <c r="O132" s="383">
        <f t="shared" si="35"/>
        <v>0</v>
      </c>
      <c r="P132" s="384"/>
      <c r="Q132" s="384">
        <v>8.0</v>
      </c>
      <c r="R132" s="385"/>
      <c r="S132" s="386">
        <f t="shared" si="36"/>
        <v>4</v>
      </c>
      <c r="T132" s="385"/>
      <c r="U132" s="385"/>
      <c r="V132" s="381" t="str">
        <f>IF(K132='Clothes, Armor, Shields'!$T$7,VLOOKUP(M132, 'Clothes, Armor, Shields'!$B$38:$O$46, 10, FALSE),IF(K132='Clothes, Armor, Shields'!$U$7,VLOOKUP(M132, 'Clothes, Armor, Shields'!$B$48:$O$56, 10, FALSE),IF(K132='Clothes, Armor, Shields'!$V$7,VLOOKUP(M132, 'Clothes, Armor, Shields'!$B$58:$O$66, 10, FALSE),"No limit")))</f>
        <v>No limit</v>
      </c>
      <c r="W132" s="387"/>
      <c r="X132" s="388"/>
      <c r="Y132" s="388"/>
      <c r="Z132" s="386">
        <f t="shared" si="37"/>
        <v>4</v>
      </c>
      <c r="AA132" s="385"/>
      <c r="AB132" s="388"/>
      <c r="AC132" s="386">
        <f t="shared" si="38"/>
        <v>0</v>
      </c>
      <c r="AD132" s="386">
        <f t="shared" si="39"/>
        <v>12</v>
      </c>
      <c r="AE132" s="386">
        <f t="shared" si="40"/>
        <v>7</v>
      </c>
      <c r="AF132" s="388"/>
      <c r="AG132" s="389"/>
      <c r="AH132" s="14"/>
      <c r="AS132" s="14"/>
      <c r="BD132" s="14"/>
      <c r="BE132" s="14"/>
      <c r="BF132" s="14"/>
      <c r="BG132" s="14"/>
      <c r="BH132" s="14"/>
      <c r="BS132" s="14"/>
      <c r="BT132" s="14"/>
      <c r="BU132" s="14"/>
      <c r="BV132" s="14"/>
      <c r="BW132" s="14"/>
    </row>
    <row r="133" ht="11.25" customHeight="1">
      <c r="A133" s="14"/>
      <c r="R133" s="14"/>
      <c r="S133" s="14"/>
      <c r="T133" s="14"/>
      <c r="U133" s="14"/>
      <c r="V133" s="7"/>
      <c r="W133" s="7"/>
      <c r="X133" s="1"/>
      <c r="Y133" s="14"/>
      <c r="Z133" s="14"/>
      <c r="AA133" s="14"/>
      <c r="AB133" s="14"/>
      <c r="AC133" s="14"/>
      <c r="AD133" s="14"/>
      <c r="AE133" s="14"/>
      <c r="AF133" s="14"/>
      <c r="AG133" s="14"/>
      <c r="AH133" s="14"/>
      <c r="AS133" s="14"/>
      <c r="BD133" s="14"/>
      <c r="BE133" s="14"/>
      <c r="BF133" s="14"/>
      <c r="BG133" s="14"/>
      <c r="BH133" s="14"/>
      <c r="BS133" s="14"/>
      <c r="BT133" s="14"/>
      <c r="BU133" s="14"/>
      <c r="BV133" s="14"/>
      <c r="BW133" s="14"/>
    </row>
    <row r="134" ht="11.25" customHeight="1">
      <c r="A134" s="14"/>
      <c r="R134" s="14"/>
      <c r="S134" s="14"/>
      <c r="T134" s="14"/>
      <c r="U134" s="14"/>
      <c r="V134" s="7"/>
      <c r="W134" s="7"/>
      <c r="X134" s="1"/>
      <c r="Y134" s="14"/>
      <c r="Z134" s="14"/>
      <c r="AA134" s="14"/>
      <c r="AB134" s="14"/>
      <c r="AC134" s="14"/>
      <c r="AD134" s="14"/>
      <c r="AE134" s="14"/>
      <c r="AF134" s="14"/>
      <c r="AG134" s="14"/>
      <c r="AH134" s="14"/>
      <c r="AS134" s="14"/>
      <c r="BD134" s="14"/>
      <c r="BE134" s="14"/>
      <c r="BF134" s="14"/>
      <c r="BG134" s="14"/>
      <c r="BH134" s="14"/>
      <c r="BS134" s="14"/>
      <c r="BT134" s="14"/>
      <c r="BU134" s="14"/>
      <c r="BV134" s="14"/>
      <c r="BW134" s="14"/>
    </row>
    <row r="135" ht="11.25" customHeight="1">
      <c r="A135" s="14"/>
      <c r="R135" s="14"/>
      <c r="S135" s="14"/>
      <c r="T135" s="14"/>
      <c r="U135" s="14"/>
      <c r="V135" s="7"/>
      <c r="W135" s="7"/>
      <c r="X135" s="1"/>
      <c r="Y135" s="14"/>
      <c r="Z135" s="14"/>
      <c r="AA135" s="14"/>
      <c r="AB135" s="14"/>
      <c r="AC135" s="14"/>
      <c r="AD135" s="14"/>
      <c r="AE135" s="14"/>
      <c r="AF135" s="14"/>
      <c r="AG135" s="14"/>
      <c r="AH135" s="14"/>
      <c r="AS135" s="14"/>
      <c r="BD135" s="14"/>
      <c r="BE135" s="14"/>
      <c r="BF135" s="14"/>
      <c r="BG135" s="14"/>
      <c r="BH135" s="14"/>
      <c r="BS135" s="14"/>
      <c r="BT135" s="14"/>
      <c r="BU135" s="14"/>
      <c r="BV135" s="14"/>
      <c r="BW135" s="14"/>
    </row>
    <row r="136" ht="11.25" customHeight="1">
      <c r="A136" s="14"/>
      <c r="R136" s="14"/>
      <c r="S136" s="14"/>
      <c r="T136" s="14"/>
      <c r="U136" s="14"/>
      <c r="V136" s="7"/>
      <c r="W136" s="7"/>
      <c r="X136" s="1"/>
      <c r="Y136" s="14"/>
      <c r="Z136" s="14"/>
      <c r="AA136" s="14"/>
      <c r="AB136" s="14"/>
      <c r="AC136" s="14"/>
      <c r="AD136" s="14"/>
      <c r="AE136" s="14"/>
      <c r="AF136" s="14"/>
      <c r="AG136" s="14"/>
      <c r="AH136" s="14"/>
      <c r="AS136" s="14"/>
      <c r="BD136" s="14"/>
      <c r="BE136" s="14"/>
      <c r="BF136" s="14"/>
      <c r="BG136" s="14"/>
      <c r="BH136" s="14"/>
      <c r="BS136" s="14"/>
      <c r="BT136" s="14"/>
      <c r="BU136" s="14"/>
      <c r="BV136" s="14"/>
      <c r="BW136" s="14"/>
    </row>
    <row r="137" ht="11.25" customHeight="1">
      <c r="A137" s="14"/>
      <c r="R137" s="14"/>
      <c r="S137" s="14"/>
      <c r="T137" s="14"/>
      <c r="U137" s="14"/>
      <c r="V137" s="14"/>
      <c r="W137" s="14"/>
      <c r="X137" s="14"/>
      <c r="Y137" s="14"/>
      <c r="Z137" s="14"/>
      <c r="AA137" s="14"/>
      <c r="AB137" s="14"/>
      <c r="AC137" s="14"/>
      <c r="AD137" s="14"/>
      <c r="AE137" s="14"/>
      <c r="AF137" s="14"/>
      <c r="AG137" s="14"/>
      <c r="AH137" s="14"/>
      <c r="AS137" s="14"/>
      <c r="BD137" s="14"/>
      <c r="BE137" s="14"/>
      <c r="BF137" s="14"/>
      <c r="BG137" s="14"/>
      <c r="BH137" s="14"/>
      <c r="BS137" s="14"/>
      <c r="BT137" s="14"/>
      <c r="BU137" s="14"/>
      <c r="BV137" s="14"/>
      <c r="BW137" s="14"/>
    </row>
    <row r="138" ht="11.25" customHeight="1">
      <c r="A138" s="14"/>
      <c r="R138" s="14"/>
      <c r="S138" s="14"/>
      <c r="T138" s="14"/>
      <c r="U138" s="14"/>
      <c r="V138" s="14"/>
      <c r="W138" s="14"/>
      <c r="X138" s="14"/>
      <c r="Y138" s="14"/>
      <c r="Z138" s="14"/>
      <c r="AA138" s="14"/>
      <c r="AB138" s="14"/>
      <c r="AC138" s="14"/>
      <c r="AD138" s="14"/>
      <c r="AE138" s="14"/>
      <c r="AF138" s="14"/>
      <c r="AG138" s="14"/>
      <c r="AH138" s="14"/>
      <c r="AS138" s="14"/>
      <c r="BD138" s="14"/>
      <c r="BE138" s="14"/>
      <c r="BF138" s="14"/>
      <c r="BG138" s="14"/>
      <c r="BH138" s="14"/>
      <c r="BS138" s="14"/>
      <c r="BT138" s="14"/>
      <c r="BU138" s="14"/>
      <c r="BV138" s="14"/>
      <c r="BW138" s="14"/>
    </row>
    <row r="139" ht="11.25" customHeight="1">
      <c r="A139" s="14"/>
      <c r="R139" s="14"/>
      <c r="S139" s="14"/>
      <c r="T139" s="14"/>
      <c r="U139" s="14"/>
      <c r="V139" s="14"/>
      <c r="W139" s="14"/>
      <c r="X139" s="14"/>
      <c r="Y139" s="14"/>
      <c r="Z139" s="14"/>
      <c r="AA139" s="14"/>
      <c r="AB139" s="14"/>
      <c r="AC139" s="14"/>
      <c r="AD139" s="14"/>
      <c r="AE139" s="14"/>
      <c r="AF139" s="14"/>
      <c r="AG139" s="14"/>
      <c r="AH139" s="14"/>
      <c r="AS139" s="14"/>
      <c r="BD139" s="14"/>
      <c r="BE139" s="14"/>
      <c r="BF139" s="14"/>
      <c r="BG139" s="14"/>
      <c r="BH139" s="14"/>
      <c r="BS139" s="14"/>
      <c r="BT139" s="14"/>
      <c r="BU139" s="14"/>
      <c r="BV139" s="14"/>
      <c r="BW139" s="14"/>
    </row>
    <row r="140" ht="11.25" customHeight="1">
      <c r="A140" s="14"/>
      <c r="B140" s="14"/>
      <c r="C140" s="14"/>
      <c r="D140" s="14"/>
      <c r="E140" s="14"/>
      <c r="F140" s="14"/>
      <c r="G140" s="14"/>
      <c r="H140" s="14"/>
      <c r="I140" s="14"/>
      <c r="J140" s="14"/>
      <c r="M140" s="14"/>
      <c r="N140" s="14"/>
      <c r="O140" s="14"/>
      <c r="P140" s="14"/>
      <c r="Q140" s="14"/>
      <c r="R140" s="14"/>
      <c r="S140" s="14"/>
      <c r="T140" s="14"/>
      <c r="U140" s="14"/>
      <c r="V140" s="394"/>
      <c r="W140" s="55"/>
      <c r="X140" s="1"/>
      <c r="Y140" s="14"/>
      <c r="Z140" s="14"/>
      <c r="AA140" s="14"/>
      <c r="AB140" s="14"/>
      <c r="AC140" s="14"/>
      <c r="AD140" s="14"/>
      <c r="AE140" s="14"/>
      <c r="AF140" s="14"/>
      <c r="AG140" s="14"/>
      <c r="AH140" s="14"/>
      <c r="AS140" s="14"/>
      <c r="BD140" s="14"/>
      <c r="BE140" s="14"/>
      <c r="BF140" s="14"/>
      <c r="BG140" s="14"/>
      <c r="BH140" s="14"/>
      <c r="BS140" s="14"/>
      <c r="BT140" s="14"/>
      <c r="BU140" s="14"/>
      <c r="BV140" s="14"/>
      <c r="BW140" s="14"/>
    </row>
    <row r="141" ht="11.25" customHeight="1">
      <c r="A141" s="14"/>
      <c r="B141" s="14"/>
      <c r="C141" s="14"/>
      <c r="D141" s="14"/>
      <c r="E141" s="14"/>
      <c r="F141" s="14"/>
      <c r="G141" s="14"/>
      <c r="H141" s="14"/>
      <c r="I141" s="14"/>
      <c r="J141" s="14"/>
      <c r="M141" s="14"/>
      <c r="N141" s="14"/>
      <c r="O141" s="14"/>
      <c r="P141" s="14"/>
      <c r="Q141" s="14"/>
      <c r="R141" s="14"/>
      <c r="S141" s="14"/>
      <c r="T141" s="14"/>
      <c r="U141" s="14"/>
      <c r="V141" s="395"/>
      <c r="W141" s="6"/>
      <c r="X141" s="394"/>
      <c r="Y141" s="14"/>
      <c r="Z141" s="14"/>
      <c r="AA141" s="14"/>
      <c r="AB141" s="14"/>
      <c r="AC141" s="14"/>
      <c r="AD141" s="14"/>
      <c r="AE141" s="14"/>
      <c r="AF141" s="14"/>
      <c r="AG141" s="14"/>
      <c r="AH141" s="14"/>
      <c r="AS141" s="14"/>
      <c r="BD141" s="14"/>
      <c r="BE141" s="14"/>
      <c r="BF141" s="14"/>
      <c r="BG141" s="14"/>
      <c r="BH141" s="14"/>
      <c r="BS141" s="14"/>
      <c r="BT141" s="14"/>
      <c r="BU141" s="14"/>
      <c r="BV141" s="14"/>
      <c r="BW141" s="14"/>
    </row>
    <row r="142" ht="11.25" customHeight="1">
      <c r="A142" s="14"/>
      <c r="B142" s="14"/>
      <c r="C142" s="14"/>
      <c r="D142" s="14"/>
      <c r="E142" s="14"/>
      <c r="F142" s="14"/>
      <c r="G142" s="14"/>
      <c r="H142" s="14"/>
      <c r="I142" s="14"/>
      <c r="J142" s="14"/>
      <c r="M142" s="14"/>
      <c r="N142" s="14"/>
      <c r="O142" s="14"/>
      <c r="P142" s="14"/>
      <c r="Q142" s="14"/>
      <c r="R142" s="14"/>
      <c r="S142" s="14"/>
      <c r="T142" s="14"/>
      <c r="U142" s="14"/>
      <c r="V142" s="395"/>
      <c r="W142" s="6"/>
      <c r="X142" s="394"/>
      <c r="Y142" s="14"/>
      <c r="Z142" s="14"/>
      <c r="AA142" s="14"/>
      <c r="AB142" s="14"/>
      <c r="AC142" s="14"/>
      <c r="AD142" s="14"/>
      <c r="AE142" s="14"/>
      <c r="AF142" s="14"/>
      <c r="AG142" s="14"/>
      <c r="AH142" s="14"/>
      <c r="AS142" s="14"/>
      <c r="BD142" s="14"/>
      <c r="BE142" s="14"/>
      <c r="BF142" s="14"/>
      <c r="BG142" s="14"/>
      <c r="BH142" s="14"/>
      <c r="BS142" s="14"/>
      <c r="BT142" s="14"/>
      <c r="BU142" s="14"/>
      <c r="BV142" s="14"/>
      <c r="BW142" s="14"/>
    </row>
    <row r="143">
      <c r="A143" s="14"/>
      <c r="B143" s="14"/>
      <c r="C143" s="14"/>
      <c r="D143" s="14"/>
      <c r="E143" s="14"/>
      <c r="F143" s="14"/>
      <c r="G143" s="14"/>
      <c r="H143" s="14"/>
      <c r="I143" s="14"/>
      <c r="J143" s="14"/>
      <c r="M143" s="14"/>
      <c r="N143" s="14"/>
      <c r="O143" s="14"/>
      <c r="P143" s="14"/>
      <c r="Q143" s="14"/>
      <c r="R143" s="14"/>
      <c r="S143" s="14"/>
      <c r="T143" s="14"/>
      <c r="U143" s="14"/>
      <c r="V143" s="395"/>
      <c r="W143" s="6"/>
      <c r="X143" s="394"/>
      <c r="Y143" s="14"/>
      <c r="Z143" s="14"/>
      <c r="AA143" s="14"/>
      <c r="AB143" s="14"/>
      <c r="AC143" s="14"/>
      <c r="AD143" s="14"/>
      <c r="AE143" s="14"/>
      <c r="AF143" s="14"/>
      <c r="AG143" s="14"/>
      <c r="AH143" s="14"/>
      <c r="AS143" s="14"/>
      <c r="BD143" s="14"/>
      <c r="BE143" s="14"/>
      <c r="BF143" s="14"/>
      <c r="BG143" s="14"/>
      <c r="BH143" s="14"/>
      <c r="BS143" s="14"/>
      <c r="BT143" s="14"/>
      <c r="BU143" s="14"/>
      <c r="BV143" s="14"/>
      <c r="BW143" s="14"/>
    </row>
    <row r="144">
      <c r="A144" s="14"/>
      <c r="B144" s="14"/>
      <c r="C144" s="14"/>
      <c r="D144" s="14"/>
      <c r="E144" s="14"/>
      <c r="F144" s="14"/>
      <c r="G144" s="14"/>
      <c r="H144" s="14"/>
      <c r="I144" s="14"/>
      <c r="J144" s="14"/>
      <c r="M144" s="14"/>
      <c r="N144" s="14"/>
      <c r="O144" s="14"/>
      <c r="P144" s="14"/>
      <c r="Q144" s="14"/>
      <c r="R144" s="14"/>
      <c r="S144" s="14"/>
      <c r="T144" s="14"/>
      <c r="U144" s="14"/>
      <c r="V144" s="395"/>
      <c r="W144" s="6"/>
      <c r="X144" s="394"/>
      <c r="Y144" s="14"/>
      <c r="Z144" s="14"/>
      <c r="AA144" s="14"/>
      <c r="AB144" s="14"/>
      <c r="AC144" s="14"/>
      <c r="AD144" s="14"/>
      <c r="AE144" s="14"/>
      <c r="AF144" s="14"/>
      <c r="AG144" s="14"/>
      <c r="AH144" s="14"/>
      <c r="AS144" s="14"/>
      <c r="BD144" s="14"/>
      <c r="BE144" s="14"/>
      <c r="BF144" s="14"/>
      <c r="BG144" s="14"/>
      <c r="BH144" s="14"/>
      <c r="BS144" s="14"/>
      <c r="BT144" s="14"/>
      <c r="BU144" s="14"/>
      <c r="BV144" s="14"/>
      <c r="BW144" s="14"/>
    </row>
    <row r="145">
      <c r="A145" s="14"/>
      <c r="B145" s="14"/>
      <c r="C145" s="14"/>
      <c r="D145" s="14"/>
      <c r="E145" s="14"/>
      <c r="F145" s="14"/>
      <c r="G145" s="14"/>
      <c r="H145" s="14"/>
      <c r="I145" s="14"/>
      <c r="J145" s="14"/>
      <c r="M145" s="14"/>
      <c r="N145" s="14"/>
      <c r="O145" s="14"/>
      <c r="P145" s="14"/>
      <c r="Q145" s="14"/>
      <c r="R145" s="14"/>
      <c r="S145" s="14"/>
      <c r="T145" s="14"/>
      <c r="U145" s="14"/>
      <c r="V145" s="395"/>
      <c r="W145" s="6"/>
      <c r="X145" s="394"/>
      <c r="Y145" s="14"/>
      <c r="Z145" s="14"/>
      <c r="AA145" s="14"/>
      <c r="AB145" s="14"/>
      <c r="AC145" s="14"/>
      <c r="AD145" s="14"/>
      <c r="AE145" s="14"/>
      <c r="AF145" s="14"/>
      <c r="AG145" s="14"/>
      <c r="AH145" s="14"/>
      <c r="AS145" s="14"/>
      <c r="BD145" s="14"/>
      <c r="BE145" s="14"/>
      <c r="BF145" s="14"/>
      <c r="BG145" s="14"/>
      <c r="BH145" s="14"/>
      <c r="BS145" s="14"/>
      <c r="BT145" s="14"/>
      <c r="BU145" s="14"/>
      <c r="BV145" s="14"/>
      <c r="BW145" s="14"/>
    </row>
    <row r="146">
      <c r="A146" s="14"/>
      <c r="B146" s="14"/>
      <c r="C146" s="14"/>
      <c r="D146" s="14"/>
      <c r="E146" s="14"/>
      <c r="F146" s="14"/>
      <c r="G146" s="14"/>
      <c r="H146" s="14"/>
      <c r="I146" s="14"/>
      <c r="J146" s="14"/>
      <c r="M146" s="14"/>
      <c r="N146" s="14"/>
      <c r="O146" s="14"/>
      <c r="P146" s="14"/>
      <c r="Q146" s="14"/>
      <c r="R146" s="14"/>
      <c r="S146" s="14"/>
      <c r="T146" s="14"/>
      <c r="U146" s="14"/>
      <c r="V146" s="395"/>
      <c r="W146" s="6"/>
      <c r="X146" s="14"/>
      <c r="Y146" s="14"/>
      <c r="Z146" s="14"/>
      <c r="AA146" s="14"/>
      <c r="AB146" s="14"/>
      <c r="AC146" s="14"/>
      <c r="AD146" s="14"/>
      <c r="AE146" s="14"/>
      <c r="AF146" s="14"/>
      <c r="AG146" s="14"/>
      <c r="AH146" s="14"/>
      <c r="AS146" s="14"/>
      <c r="BD146" s="14"/>
      <c r="BE146" s="14"/>
      <c r="BF146" s="14"/>
      <c r="BG146" s="14"/>
      <c r="BH146" s="14"/>
      <c r="BS146" s="14"/>
      <c r="BT146" s="14"/>
      <c r="BU146" s="14"/>
      <c r="BV146" s="14"/>
      <c r="BW146" s="14"/>
    </row>
    <row r="147">
      <c r="A147" s="14"/>
      <c r="B147" s="14"/>
      <c r="C147" s="14"/>
      <c r="D147" s="14"/>
      <c r="E147" s="14"/>
      <c r="F147" s="14"/>
      <c r="G147" s="14"/>
      <c r="H147" s="14"/>
      <c r="I147" s="14"/>
      <c r="J147" s="14"/>
      <c r="M147" s="14"/>
      <c r="N147" s="14"/>
      <c r="O147" s="14"/>
      <c r="P147" s="14"/>
      <c r="Q147" s="14"/>
      <c r="R147" s="14"/>
      <c r="S147" s="14"/>
      <c r="T147" s="14"/>
      <c r="U147" s="14"/>
      <c r="V147" s="395"/>
      <c r="W147" s="6"/>
      <c r="X147" s="14"/>
      <c r="Y147" s="14"/>
      <c r="Z147" s="14"/>
      <c r="AA147" s="14"/>
      <c r="AB147" s="14"/>
      <c r="AC147" s="14"/>
      <c r="AD147" s="14"/>
      <c r="AE147" s="14"/>
      <c r="AF147" s="14"/>
      <c r="AG147" s="14"/>
      <c r="AH147" s="14"/>
      <c r="AS147" s="14"/>
      <c r="BD147" s="14"/>
      <c r="BE147" s="14"/>
      <c r="BF147" s="14"/>
      <c r="BG147" s="14"/>
      <c r="BH147" s="14"/>
      <c r="BS147" s="14"/>
      <c r="BT147" s="14"/>
      <c r="BU147" s="14"/>
      <c r="BV147" s="14"/>
      <c r="BW147" s="14"/>
    </row>
    <row r="148">
      <c r="A148" s="14"/>
      <c r="B148" s="14"/>
      <c r="C148" s="14"/>
      <c r="D148" s="14"/>
      <c r="E148" s="14"/>
      <c r="F148" s="14"/>
      <c r="G148" s="14"/>
      <c r="H148" s="14"/>
      <c r="I148" s="14"/>
      <c r="J148" s="14"/>
      <c r="M148" s="14"/>
      <c r="N148" s="14"/>
      <c r="O148" s="14"/>
      <c r="P148" s="14"/>
      <c r="Q148" s="14"/>
      <c r="R148" s="14"/>
      <c r="S148" s="14"/>
      <c r="T148" s="14"/>
      <c r="U148" s="14"/>
      <c r="V148" s="395"/>
      <c r="W148" s="6"/>
      <c r="X148" s="14"/>
      <c r="Y148" s="14"/>
      <c r="Z148" s="14"/>
      <c r="AA148" s="14"/>
      <c r="AB148" s="14"/>
      <c r="AC148" s="14"/>
      <c r="AD148" s="14"/>
      <c r="AE148" s="14"/>
      <c r="AF148" s="14"/>
      <c r="AG148" s="14"/>
      <c r="AH148" s="14"/>
      <c r="AS148" s="14"/>
      <c r="BD148" s="14"/>
      <c r="BE148" s="14"/>
      <c r="BF148" s="14"/>
      <c r="BG148" s="14"/>
      <c r="BH148" s="14"/>
      <c r="BS148" s="14"/>
      <c r="BT148" s="14"/>
      <c r="BU148" s="14"/>
      <c r="BV148" s="14"/>
      <c r="BW148" s="14"/>
    </row>
    <row r="149">
      <c r="A149" s="14"/>
      <c r="B149" s="14"/>
      <c r="C149" s="14"/>
      <c r="D149" s="14"/>
      <c r="E149" s="14"/>
      <c r="F149" s="14"/>
      <c r="G149" s="14"/>
      <c r="H149" s="14"/>
      <c r="I149" s="14"/>
      <c r="J149" s="14"/>
      <c r="M149" s="14"/>
      <c r="N149" s="14"/>
      <c r="O149" s="14"/>
      <c r="P149" s="14"/>
      <c r="Q149" s="14"/>
      <c r="R149" s="14"/>
      <c r="S149" s="14"/>
      <c r="T149" s="14"/>
      <c r="U149" s="14"/>
      <c r="V149" s="1"/>
      <c r="W149" s="1"/>
      <c r="X149" s="14"/>
      <c r="Y149" s="14"/>
      <c r="Z149" s="14"/>
      <c r="AA149" s="14"/>
      <c r="AB149" s="14"/>
      <c r="AC149" s="14"/>
      <c r="AD149" s="14"/>
      <c r="AE149" s="14"/>
      <c r="AF149" s="14"/>
      <c r="AG149" s="14"/>
      <c r="AH149" s="14"/>
      <c r="AS149" s="14"/>
      <c r="BD149" s="14"/>
      <c r="BE149" s="14"/>
      <c r="BF149" s="14"/>
      <c r="BG149" s="14"/>
      <c r="BH149" s="14"/>
      <c r="BS149" s="14"/>
      <c r="BT149" s="14"/>
      <c r="BU149" s="14"/>
      <c r="BV149" s="14"/>
      <c r="BW149" s="14"/>
    </row>
    <row r="150">
      <c r="A150" s="14"/>
      <c r="B150" s="14"/>
      <c r="C150" s="14"/>
      <c r="D150" s="14"/>
      <c r="E150" s="14"/>
      <c r="F150" s="14"/>
      <c r="G150" s="14"/>
      <c r="H150" s="14"/>
      <c r="I150" s="14"/>
      <c r="J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S150" s="14"/>
      <c r="BD150" s="14"/>
      <c r="BE150" s="14"/>
      <c r="BF150" s="14"/>
      <c r="BG150" s="14"/>
      <c r="BH150" s="14"/>
      <c r="BS150" s="14"/>
      <c r="BT150" s="14"/>
      <c r="BU150" s="14"/>
      <c r="BV150" s="14"/>
      <c r="BW150" s="14"/>
    </row>
    <row r="151">
      <c r="A151" s="14"/>
      <c r="B151" s="14"/>
      <c r="C151" s="14"/>
      <c r="D151" s="14"/>
      <c r="E151" s="14"/>
      <c r="F151" s="14"/>
      <c r="G151" s="14"/>
      <c r="H151" s="14"/>
      <c r="I151" s="14"/>
      <c r="J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S151" s="14"/>
      <c r="BD151" s="14"/>
      <c r="BE151" s="14"/>
      <c r="BF151" s="14"/>
      <c r="BG151" s="14"/>
      <c r="BH151" s="14"/>
      <c r="BS151" s="14"/>
      <c r="BT151" s="14"/>
      <c r="BU151" s="14"/>
      <c r="BV151" s="14"/>
      <c r="BW151" s="14"/>
    </row>
    <row r="152">
      <c r="A152" s="14"/>
      <c r="B152" s="14"/>
      <c r="C152" s="14"/>
      <c r="D152" s="14"/>
      <c r="E152" s="14"/>
      <c r="F152" s="14"/>
      <c r="G152" s="14"/>
      <c r="H152" s="14"/>
      <c r="I152" s="14"/>
      <c r="J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S152" s="14"/>
      <c r="BD152" s="14"/>
      <c r="BE152" s="14"/>
      <c r="BF152" s="14"/>
      <c r="BG152" s="14"/>
      <c r="BH152" s="14"/>
      <c r="BS152" s="14"/>
      <c r="BT152" s="14"/>
      <c r="BU152" s="14"/>
      <c r="BV152" s="14"/>
      <c r="BW152" s="14"/>
    </row>
    <row r="153">
      <c r="A153" s="14"/>
      <c r="B153" s="14"/>
      <c r="C153" s="14"/>
      <c r="D153" s="14"/>
      <c r="E153" s="14"/>
      <c r="F153" s="14"/>
      <c r="G153" s="14"/>
      <c r="H153" s="14"/>
      <c r="I153" s="14"/>
      <c r="J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S153" s="14"/>
      <c r="BD153" s="14"/>
      <c r="BE153" s="14"/>
      <c r="BF153" s="14"/>
      <c r="BG153" s="14"/>
      <c r="BH153" s="14"/>
      <c r="BS153" s="14"/>
      <c r="BT153" s="14"/>
      <c r="BU153" s="14"/>
      <c r="BV153" s="14"/>
      <c r="BW153" s="14"/>
    </row>
    <row r="154">
      <c r="A154" s="14"/>
      <c r="B154" s="14"/>
      <c r="C154" s="14"/>
      <c r="D154" s="14"/>
      <c r="E154" s="14"/>
      <c r="F154" s="14"/>
      <c r="G154" s="14"/>
      <c r="H154" s="14"/>
      <c r="I154" s="14"/>
      <c r="J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S154" s="14"/>
      <c r="BD154" s="14"/>
      <c r="BE154" s="14"/>
      <c r="BF154" s="14"/>
      <c r="BG154" s="14"/>
      <c r="BH154" s="14"/>
      <c r="BS154" s="14"/>
      <c r="BT154" s="14"/>
      <c r="BU154" s="14"/>
      <c r="BV154" s="14"/>
      <c r="BW154" s="14"/>
    </row>
    <row r="155">
      <c r="A155" s="14"/>
      <c r="B155" s="14"/>
      <c r="C155" s="14"/>
      <c r="D155" s="14"/>
      <c r="E155" s="14"/>
      <c r="F155" s="14"/>
      <c r="G155" s="14"/>
      <c r="H155" s="14"/>
      <c r="I155" s="14"/>
      <c r="J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S155" s="14"/>
      <c r="BD155" s="14"/>
      <c r="BE155" s="14"/>
      <c r="BF155" s="14"/>
      <c r="BG155" s="14"/>
      <c r="BH155" s="14"/>
      <c r="BS155" s="14"/>
      <c r="BT155" s="14"/>
      <c r="BU155" s="14"/>
      <c r="BV155" s="14"/>
      <c r="BW155" s="14"/>
    </row>
    <row r="156">
      <c r="A156" s="14"/>
      <c r="B156" s="14"/>
      <c r="C156" s="14"/>
      <c r="D156" s="14"/>
      <c r="E156" s="14"/>
      <c r="F156" s="14"/>
      <c r="G156" s="14"/>
      <c r="H156" s="14"/>
      <c r="I156" s="14"/>
      <c r="J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S156" s="14"/>
      <c r="BD156" s="14"/>
      <c r="BE156" s="14"/>
      <c r="BF156" s="14"/>
      <c r="BG156" s="14"/>
      <c r="BH156" s="14"/>
      <c r="BS156" s="14"/>
      <c r="BT156" s="14"/>
      <c r="BU156" s="14"/>
      <c r="BV156" s="14"/>
      <c r="BW156" s="14"/>
    </row>
    <row r="157">
      <c r="A157" s="14"/>
      <c r="B157" s="14"/>
      <c r="C157" s="14"/>
      <c r="D157" s="14"/>
      <c r="E157" s="14"/>
      <c r="F157" s="14"/>
      <c r="G157" s="14"/>
      <c r="H157" s="14"/>
      <c r="I157" s="14"/>
      <c r="J157" s="14"/>
      <c r="M157" s="14"/>
      <c r="N157" s="14"/>
      <c r="O157" s="14"/>
      <c r="P157" s="14"/>
      <c r="Q157" s="14"/>
      <c r="R157" s="14"/>
      <c r="S157" s="14"/>
      <c r="T157" s="14"/>
      <c r="U157" s="14"/>
      <c r="V157" s="31"/>
      <c r="W157" s="31"/>
      <c r="X157" s="31"/>
      <c r="Y157" s="31"/>
      <c r="Z157" s="14"/>
      <c r="AA157" s="14"/>
      <c r="AB157" s="14"/>
      <c r="AC157" s="14"/>
      <c r="AD157" s="14"/>
      <c r="AE157" s="14"/>
      <c r="AF157" s="14"/>
      <c r="AG157" s="14"/>
      <c r="AH157" s="14"/>
      <c r="AS157" s="14"/>
      <c r="BD157" s="14"/>
      <c r="BE157" s="14"/>
      <c r="BF157" s="14"/>
      <c r="BG157" s="14"/>
      <c r="BH157" s="14"/>
      <c r="BS157" s="14"/>
      <c r="BT157" s="14"/>
      <c r="BU157" s="14"/>
      <c r="BV157" s="14"/>
      <c r="BW157" s="14"/>
    </row>
    <row r="158">
      <c r="A158" s="14"/>
      <c r="B158" s="14"/>
      <c r="C158" s="14"/>
      <c r="D158" s="14"/>
      <c r="E158" s="14"/>
      <c r="F158" s="14"/>
      <c r="G158" s="14"/>
      <c r="H158" s="14"/>
      <c r="I158" s="14"/>
      <c r="J158" s="14"/>
      <c r="M158" s="14"/>
      <c r="N158" s="14"/>
      <c r="O158" s="14"/>
      <c r="P158" s="14"/>
      <c r="Q158" s="14"/>
      <c r="R158" s="14"/>
      <c r="S158" s="14"/>
      <c r="T158" s="14"/>
      <c r="U158" s="14"/>
      <c r="V158" s="396"/>
      <c r="W158" s="396"/>
      <c r="X158" s="396"/>
      <c r="Y158" s="396"/>
      <c r="Z158" s="14"/>
      <c r="AA158" s="14"/>
      <c r="AB158" s="14"/>
      <c r="AC158" s="14"/>
      <c r="AD158" s="14"/>
      <c r="AE158" s="14"/>
      <c r="AF158" s="14"/>
      <c r="AG158" s="14"/>
      <c r="AH158" s="14"/>
      <c r="AS158" s="14"/>
      <c r="BD158" s="14"/>
      <c r="BE158" s="14"/>
      <c r="BF158" s="14"/>
      <c r="BG158" s="14"/>
      <c r="BH158" s="14"/>
      <c r="BS158" s="14"/>
      <c r="BT158" s="14"/>
      <c r="BU158" s="14"/>
      <c r="BV158" s="14"/>
      <c r="BW158" s="14"/>
    </row>
    <row r="159">
      <c r="A159" s="14"/>
      <c r="B159" s="14"/>
      <c r="C159" s="14"/>
      <c r="D159" s="14"/>
      <c r="E159" s="14"/>
      <c r="F159" s="14"/>
      <c r="G159" s="14"/>
      <c r="H159" s="14"/>
      <c r="I159" s="14"/>
      <c r="J159" s="14"/>
      <c r="M159" s="14"/>
      <c r="N159" s="14"/>
      <c r="O159" s="14"/>
      <c r="P159" s="14"/>
      <c r="Q159" s="14"/>
      <c r="R159" s="14"/>
      <c r="S159" s="14"/>
      <c r="T159" s="14"/>
      <c r="U159" s="14"/>
      <c r="V159" s="396"/>
      <c r="W159" s="396"/>
      <c r="X159" s="396"/>
      <c r="Y159" s="396"/>
      <c r="Z159" s="14"/>
      <c r="AA159" s="14"/>
      <c r="AB159" s="14"/>
      <c r="AC159" s="14"/>
      <c r="AD159" s="14"/>
      <c r="AE159" s="14"/>
      <c r="AF159" s="14"/>
      <c r="AG159" s="14"/>
      <c r="AH159" s="14"/>
      <c r="AS159" s="14"/>
      <c r="BD159" s="14"/>
      <c r="BE159" s="14"/>
      <c r="BF159" s="14"/>
      <c r="BG159" s="14"/>
      <c r="BH159" s="14"/>
      <c r="BS159" s="14"/>
      <c r="BT159" s="14"/>
      <c r="BU159" s="14"/>
      <c r="BV159" s="14"/>
      <c r="BW159" s="14"/>
    </row>
    <row r="160">
      <c r="A160" s="14"/>
      <c r="B160" s="14"/>
      <c r="C160" s="14"/>
      <c r="D160" s="14"/>
      <c r="E160" s="14"/>
      <c r="F160" s="14"/>
      <c r="G160" s="14"/>
      <c r="H160" s="14"/>
      <c r="I160" s="14"/>
      <c r="J160" s="14"/>
      <c r="M160" s="14"/>
      <c r="N160" s="14"/>
      <c r="O160" s="14"/>
      <c r="P160" s="14"/>
      <c r="Q160" s="14"/>
      <c r="R160" s="14"/>
      <c r="S160" s="14"/>
      <c r="T160" s="14"/>
      <c r="U160" s="14"/>
      <c r="V160" s="396"/>
      <c r="W160" s="396"/>
      <c r="X160" s="396"/>
      <c r="Y160" s="396"/>
      <c r="Z160" s="14"/>
      <c r="AA160" s="14"/>
      <c r="AB160" s="14"/>
      <c r="AC160" s="14"/>
      <c r="AD160" s="14"/>
      <c r="AE160" s="14"/>
      <c r="AF160" s="14"/>
      <c r="AG160" s="14"/>
      <c r="AH160" s="14"/>
      <c r="AS160" s="14"/>
      <c r="BD160" s="14"/>
      <c r="BE160" s="14"/>
      <c r="BF160" s="14"/>
      <c r="BG160" s="14"/>
      <c r="BH160" s="14"/>
      <c r="BS160" s="14"/>
      <c r="BT160" s="14"/>
      <c r="BU160" s="14"/>
      <c r="BV160" s="14"/>
      <c r="BW160" s="14"/>
    </row>
    <row r="161">
      <c r="A161" s="14"/>
      <c r="B161" s="14"/>
      <c r="C161" s="14"/>
      <c r="D161" s="14"/>
      <c r="E161" s="14"/>
      <c r="F161" s="14"/>
      <c r="G161" s="14"/>
      <c r="H161" s="14"/>
      <c r="I161" s="14"/>
      <c r="J161" s="14"/>
      <c r="M161" s="14"/>
      <c r="N161" s="14"/>
      <c r="O161" s="14"/>
      <c r="P161" s="14"/>
      <c r="Q161" s="14"/>
      <c r="R161" s="14"/>
      <c r="S161" s="14"/>
      <c r="T161" s="14"/>
      <c r="U161" s="14"/>
      <c r="V161" s="396"/>
      <c r="W161" s="396"/>
      <c r="X161" s="396"/>
      <c r="Y161" s="396"/>
      <c r="Z161" s="14"/>
      <c r="AA161" s="14"/>
      <c r="AB161" s="14"/>
      <c r="AC161" s="14"/>
      <c r="AD161" s="14"/>
      <c r="AE161" s="14"/>
      <c r="AF161" s="14"/>
      <c r="AG161" s="14"/>
      <c r="AH161" s="14"/>
      <c r="AS161" s="14"/>
      <c r="BD161" s="14"/>
      <c r="BE161" s="14"/>
      <c r="BF161" s="14"/>
      <c r="BG161" s="14"/>
      <c r="BH161" s="14"/>
      <c r="BS161" s="14"/>
      <c r="BT161" s="14"/>
      <c r="BU161" s="14"/>
      <c r="BV161" s="14"/>
      <c r="BW161" s="14"/>
    </row>
    <row r="162">
      <c r="A162" s="14"/>
      <c r="B162" s="14"/>
      <c r="C162" s="14"/>
      <c r="D162" s="14"/>
      <c r="E162" s="14"/>
      <c r="F162" s="14"/>
      <c r="G162" s="14"/>
      <c r="H162" s="14"/>
      <c r="I162" s="14"/>
      <c r="J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S162" s="14"/>
      <c r="BD162" s="14"/>
      <c r="BE162" s="14"/>
      <c r="BF162" s="14"/>
      <c r="BG162" s="14"/>
      <c r="BH162" s="14"/>
      <c r="BS162" s="14"/>
      <c r="BT162" s="14"/>
      <c r="BU162" s="14"/>
      <c r="BV162" s="14"/>
      <c r="BW162" s="14"/>
    </row>
    <row r="163">
      <c r="A163" s="14"/>
      <c r="B163" s="14"/>
      <c r="C163" s="14"/>
      <c r="D163" s="14"/>
      <c r="E163" s="14"/>
      <c r="F163" s="14"/>
      <c r="G163" s="14"/>
      <c r="H163" s="14"/>
      <c r="I163" s="14"/>
      <c r="J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S163" s="14"/>
      <c r="BD163" s="14"/>
      <c r="BE163" s="14"/>
      <c r="BF163" s="14"/>
      <c r="BG163" s="14"/>
      <c r="BH163" s="14"/>
      <c r="BS163" s="14"/>
      <c r="BT163" s="14"/>
      <c r="BU163" s="14"/>
      <c r="BV163" s="14"/>
      <c r="BW163" s="14"/>
    </row>
    <row r="164">
      <c r="A164" s="14"/>
      <c r="B164" s="14"/>
      <c r="C164" s="14"/>
      <c r="D164" s="14"/>
      <c r="E164" s="14"/>
      <c r="F164" s="14"/>
      <c r="G164" s="14"/>
      <c r="H164" s="14"/>
      <c r="I164" s="14"/>
      <c r="J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S164" s="14"/>
      <c r="BD164" s="14"/>
      <c r="BE164" s="14"/>
      <c r="BF164" s="14"/>
      <c r="BG164" s="14"/>
      <c r="BH164" s="14"/>
      <c r="BS164" s="14"/>
      <c r="BT164" s="14"/>
      <c r="BU164" s="14"/>
      <c r="BV164" s="14"/>
      <c r="BW164" s="14"/>
    </row>
    <row r="165">
      <c r="A165" s="14"/>
      <c r="B165" s="14"/>
      <c r="C165" s="14"/>
      <c r="D165" s="14"/>
      <c r="E165" s="14"/>
      <c r="F165" s="14"/>
      <c r="G165" s="14"/>
      <c r="H165" s="14"/>
      <c r="I165" s="14"/>
      <c r="J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S165" s="14"/>
      <c r="BD165" s="14"/>
      <c r="BE165" s="14"/>
      <c r="BF165" s="14"/>
      <c r="BG165" s="14"/>
      <c r="BH165" s="14"/>
      <c r="BS165" s="14"/>
      <c r="BT165" s="14"/>
      <c r="BU165" s="14"/>
      <c r="BV165" s="14"/>
      <c r="BW165" s="14"/>
    </row>
    <row r="166">
      <c r="A166" s="14"/>
      <c r="B166" s="14"/>
      <c r="C166" s="14"/>
      <c r="D166" s="14"/>
      <c r="E166" s="14"/>
      <c r="F166" s="14"/>
      <c r="G166" s="14"/>
      <c r="H166" s="14"/>
      <c r="I166" s="14"/>
      <c r="J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S166" s="14"/>
      <c r="BD166" s="14"/>
      <c r="BE166" s="14"/>
      <c r="BF166" s="14"/>
      <c r="BG166" s="14"/>
      <c r="BH166" s="14"/>
      <c r="BS166" s="14"/>
      <c r="BT166" s="14"/>
      <c r="BU166" s="14"/>
      <c r="BV166" s="14"/>
      <c r="BW166" s="14"/>
    </row>
    <row r="167">
      <c r="A167" s="14"/>
      <c r="B167" s="14"/>
      <c r="C167" s="14"/>
      <c r="D167" s="14"/>
      <c r="E167" s="14"/>
      <c r="F167" s="14"/>
      <c r="G167" s="14"/>
      <c r="H167" s="14"/>
      <c r="I167" s="14"/>
      <c r="J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S167" s="14"/>
      <c r="BD167" s="14"/>
      <c r="BE167" s="14"/>
      <c r="BF167" s="14"/>
      <c r="BG167" s="14"/>
      <c r="BH167" s="14"/>
      <c r="BS167" s="14"/>
      <c r="BT167" s="14"/>
      <c r="BU167" s="14"/>
      <c r="BV167" s="14"/>
      <c r="BW167" s="14"/>
    </row>
    <row r="168">
      <c r="A168" s="14"/>
      <c r="B168" s="14"/>
      <c r="C168" s="14"/>
      <c r="D168" s="14"/>
      <c r="E168" s="14"/>
      <c r="F168" s="14"/>
      <c r="G168" s="14"/>
      <c r="H168" s="14"/>
      <c r="I168" s="14"/>
      <c r="J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S168" s="14"/>
      <c r="BD168" s="14"/>
      <c r="BE168" s="14"/>
      <c r="BF168" s="14"/>
      <c r="BG168" s="14"/>
      <c r="BH168" s="14"/>
      <c r="BS168" s="14"/>
      <c r="BT168" s="14"/>
      <c r="BU168" s="14"/>
      <c r="BV168" s="14"/>
      <c r="BW168" s="14"/>
    </row>
    <row r="169">
      <c r="A169" s="14"/>
      <c r="B169" s="14"/>
      <c r="C169" s="14"/>
      <c r="D169" s="14"/>
      <c r="E169" s="14"/>
      <c r="F169" s="14"/>
      <c r="G169" s="14"/>
      <c r="H169" s="14"/>
      <c r="I169" s="14"/>
      <c r="J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S169" s="14"/>
      <c r="BD169" s="14"/>
      <c r="BE169" s="14"/>
      <c r="BF169" s="14"/>
      <c r="BG169" s="14"/>
      <c r="BH169" s="14"/>
      <c r="BS169" s="14"/>
      <c r="BT169" s="14"/>
      <c r="BU169" s="14"/>
      <c r="BV169" s="14"/>
      <c r="BW169" s="14"/>
    </row>
    <row r="170">
      <c r="A170" s="14"/>
      <c r="B170" s="14"/>
      <c r="C170" s="14"/>
      <c r="D170" s="14"/>
      <c r="E170" s="14"/>
      <c r="F170" s="14"/>
      <c r="G170" s="14"/>
      <c r="H170" s="14"/>
      <c r="I170" s="14"/>
      <c r="J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S170" s="14"/>
      <c r="BD170" s="14"/>
      <c r="BE170" s="14"/>
      <c r="BF170" s="14"/>
      <c r="BG170" s="14"/>
      <c r="BH170" s="14"/>
      <c r="BS170" s="14"/>
      <c r="BT170" s="14"/>
      <c r="BU170" s="14"/>
      <c r="BV170" s="14"/>
      <c r="BW170" s="14"/>
    </row>
    <row r="171">
      <c r="A171" s="14"/>
      <c r="B171" s="14"/>
      <c r="C171" s="14"/>
      <c r="D171" s="14"/>
      <c r="E171" s="14"/>
      <c r="F171" s="14"/>
      <c r="G171" s="14"/>
      <c r="H171" s="14"/>
      <c r="I171" s="14"/>
      <c r="J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S171" s="14"/>
      <c r="BD171" s="14"/>
      <c r="BE171" s="14"/>
      <c r="BF171" s="14"/>
      <c r="BG171" s="14"/>
      <c r="BH171" s="14"/>
      <c r="BS171" s="14"/>
      <c r="BT171" s="14"/>
      <c r="BU171" s="14"/>
      <c r="BV171" s="14"/>
      <c r="BW171" s="14"/>
    </row>
    <row r="172">
      <c r="A172" s="14"/>
      <c r="B172" s="14"/>
      <c r="C172" s="14"/>
      <c r="D172" s="14"/>
      <c r="E172" s="14"/>
      <c r="F172" s="14"/>
      <c r="G172" s="14"/>
      <c r="H172" s="14"/>
      <c r="I172" s="14"/>
      <c r="J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S172" s="14"/>
      <c r="BD172" s="14"/>
      <c r="BE172" s="14"/>
      <c r="BF172" s="14"/>
      <c r="BG172" s="14"/>
      <c r="BH172" s="14"/>
      <c r="BS172" s="14"/>
      <c r="BT172" s="14"/>
      <c r="BU172" s="14"/>
      <c r="BV172" s="14"/>
      <c r="BW172" s="14"/>
    </row>
    <row r="173">
      <c r="A173" s="14"/>
      <c r="B173" s="14"/>
      <c r="C173" s="14"/>
      <c r="D173" s="14"/>
      <c r="E173" s="14"/>
      <c r="F173" s="14"/>
      <c r="G173" s="14"/>
      <c r="H173" s="14"/>
      <c r="I173" s="14"/>
      <c r="J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S173" s="14"/>
      <c r="BD173" s="14"/>
      <c r="BE173" s="14"/>
      <c r="BF173" s="14"/>
      <c r="BG173" s="14"/>
      <c r="BH173" s="14"/>
      <c r="BS173" s="14"/>
      <c r="BT173" s="14"/>
      <c r="BU173" s="14"/>
      <c r="BV173" s="14"/>
      <c r="BW173" s="14"/>
    </row>
    <row r="174">
      <c r="A174" s="14"/>
      <c r="B174" s="14"/>
      <c r="C174" s="14"/>
      <c r="D174" s="14"/>
      <c r="E174" s="14"/>
      <c r="F174" s="14"/>
      <c r="G174" s="14"/>
      <c r="H174" s="14"/>
      <c r="I174" s="14"/>
      <c r="J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S174" s="14"/>
      <c r="BD174" s="14"/>
      <c r="BE174" s="14"/>
      <c r="BF174" s="14"/>
      <c r="BG174" s="14"/>
      <c r="BH174" s="14"/>
      <c r="BS174" s="14"/>
      <c r="BT174" s="14"/>
      <c r="BU174" s="14"/>
      <c r="BV174" s="14"/>
      <c r="BW174" s="14"/>
    </row>
    <row r="175">
      <c r="A175" s="14"/>
      <c r="B175" s="14"/>
      <c r="C175" s="14"/>
      <c r="D175" s="14"/>
      <c r="E175" s="14"/>
      <c r="F175" s="14"/>
      <c r="G175" s="14"/>
      <c r="H175" s="14"/>
      <c r="I175" s="14"/>
      <c r="J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S175" s="14"/>
      <c r="BD175" s="14"/>
      <c r="BE175" s="14"/>
      <c r="BF175" s="14"/>
      <c r="BG175" s="14"/>
      <c r="BH175" s="14"/>
      <c r="BS175" s="14"/>
      <c r="BT175" s="14"/>
      <c r="BU175" s="14"/>
      <c r="BV175" s="14"/>
      <c r="BW175" s="14"/>
    </row>
    <row r="176">
      <c r="A176" s="14"/>
      <c r="B176" s="14"/>
      <c r="C176" s="14"/>
      <c r="D176" s="14"/>
      <c r="E176" s="14"/>
      <c r="F176" s="14"/>
      <c r="G176" s="14"/>
      <c r="H176" s="14"/>
      <c r="I176" s="14"/>
      <c r="J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S176" s="14"/>
      <c r="BD176" s="14"/>
      <c r="BE176" s="14"/>
      <c r="BF176" s="14"/>
      <c r="BG176" s="14"/>
      <c r="BH176" s="14"/>
      <c r="BS176" s="14"/>
      <c r="BT176" s="14"/>
      <c r="BU176" s="14"/>
      <c r="BV176" s="14"/>
      <c r="BW176" s="14"/>
    </row>
    <row r="177">
      <c r="A177" s="14"/>
      <c r="B177" s="14"/>
      <c r="C177" s="14"/>
      <c r="D177" s="14"/>
      <c r="E177" s="14"/>
      <c r="F177" s="14"/>
      <c r="G177" s="14"/>
      <c r="H177" s="14"/>
      <c r="I177" s="14"/>
      <c r="J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S177" s="14"/>
      <c r="BD177" s="14"/>
      <c r="BE177" s="14"/>
      <c r="BF177" s="14"/>
      <c r="BG177" s="14"/>
      <c r="BH177" s="14"/>
      <c r="BS177" s="14"/>
      <c r="BT177" s="14"/>
      <c r="BU177" s="14"/>
      <c r="BV177" s="14"/>
      <c r="BW177" s="14"/>
    </row>
    <row r="178">
      <c r="A178" s="14"/>
      <c r="B178" s="14"/>
      <c r="C178" s="14"/>
      <c r="D178" s="14"/>
      <c r="E178" s="14"/>
      <c r="F178" s="14"/>
      <c r="G178" s="14"/>
      <c r="H178" s="14"/>
      <c r="I178" s="14"/>
      <c r="J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S178" s="14"/>
      <c r="BD178" s="14"/>
      <c r="BE178" s="14"/>
      <c r="BF178" s="14"/>
      <c r="BG178" s="14"/>
      <c r="BH178" s="14"/>
      <c r="BS178" s="14"/>
      <c r="BT178" s="14"/>
      <c r="BU178" s="14"/>
      <c r="BV178" s="14"/>
      <c r="BW178" s="14"/>
    </row>
    <row r="179">
      <c r="A179" s="14"/>
      <c r="B179" s="14"/>
      <c r="C179" s="14"/>
      <c r="D179" s="14"/>
      <c r="E179" s="14"/>
      <c r="F179" s="14"/>
      <c r="G179" s="14"/>
      <c r="H179" s="14"/>
      <c r="I179" s="14"/>
      <c r="J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S179" s="14"/>
      <c r="BD179" s="14"/>
      <c r="BE179" s="14"/>
      <c r="BF179" s="14"/>
      <c r="BG179" s="14"/>
      <c r="BH179" s="14"/>
      <c r="BS179" s="14"/>
      <c r="BT179" s="14"/>
      <c r="BU179" s="14"/>
      <c r="BV179" s="14"/>
      <c r="BW179" s="14"/>
    </row>
    <row r="180">
      <c r="A180" s="14"/>
      <c r="B180" s="14"/>
      <c r="C180" s="14"/>
      <c r="D180" s="14"/>
      <c r="E180" s="14"/>
      <c r="F180" s="14"/>
      <c r="G180" s="14"/>
      <c r="H180" s="14"/>
      <c r="I180" s="14"/>
      <c r="J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S180" s="14"/>
      <c r="BD180" s="14"/>
      <c r="BE180" s="14"/>
      <c r="BF180" s="14"/>
      <c r="BG180" s="14"/>
      <c r="BH180" s="14"/>
      <c r="BS180" s="14"/>
      <c r="BT180" s="14"/>
      <c r="BU180" s="14"/>
      <c r="BV180" s="14"/>
      <c r="BW180" s="14"/>
    </row>
    <row r="181">
      <c r="A181" s="14"/>
      <c r="B181" s="14"/>
      <c r="C181" s="14"/>
      <c r="D181" s="14"/>
      <c r="E181" s="14"/>
      <c r="F181" s="14"/>
      <c r="G181" s="14"/>
      <c r="H181" s="14"/>
      <c r="I181" s="14"/>
      <c r="J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S181" s="14"/>
      <c r="BD181" s="14"/>
      <c r="BE181" s="14"/>
      <c r="BF181" s="14"/>
      <c r="BG181" s="14"/>
      <c r="BH181" s="14"/>
      <c r="BS181" s="14"/>
      <c r="BT181" s="14"/>
      <c r="BU181" s="14"/>
      <c r="BV181" s="14"/>
      <c r="BW181" s="14"/>
    </row>
    <row r="18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S182" s="14"/>
      <c r="BD182" s="14"/>
      <c r="BE182" s="14"/>
      <c r="BF182" s="14"/>
      <c r="BG182" s="14"/>
      <c r="BH182" s="14"/>
      <c r="BS182" s="14"/>
      <c r="BT182" s="14"/>
      <c r="BU182" s="14"/>
      <c r="BV182" s="14"/>
      <c r="BW182" s="14"/>
    </row>
    <row r="183">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S183" s="14"/>
      <c r="BD183" s="14"/>
      <c r="BE183" s="14"/>
      <c r="BF183" s="14"/>
      <c r="BG183" s="14"/>
      <c r="BH183" s="14"/>
      <c r="BS183" s="14"/>
      <c r="BT183" s="14"/>
      <c r="BU183" s="14"/>
      <c r="BV183" s="14"/>
      <c r="BW183" s="14"/>
    </row>
    <row r="184">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S184" s="14"/>
      <c r="BD184" s="14"/>
      <c r="BE184" s="14"/>
      <c r="BF184" s="14"/>
      <c r="BG184" s="14"/>
      <c r="BH184" s="14"/>
      <c r="BS184" s="14"/>
      <c r="BT184" s="14"/>
      <c r="BU184" s="14"/>
      <c r="BV184" s="14"/>
      <c r="BW184" s="14"/>
    </row>
    <row r="18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S185" s="14"/>
      <c r="BD185" s="14"/>
      <c r="BE185" s="14"/>
      <c r="BF185" s="14"/>
      <c r="BG185" s="14"/>
      <c r="BH185" s="14"/>
      <c r="BS185" s="14"/>
      <c r="BT185" s="14"/>
      <c r="BU185" s="14"/>
      <c r="BV185" s="14"/>
      <c r="BW185" s="14"/>
    </row>
    <row r="186">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S186" s="14"/>
      <c r="BD186" s="14"/>
      <c r="BE186" s="14"/>
      <c r="BF186" s="14"/>
      <c r="BG186" s="14"/>
      <c r="BH186" s="14"/>
      <c r="BS186" s="14"/>
      <c r="BT186" s="14"/>
      <c r="BU186" s="14"/>
      <c r="BV186" s="14"/>
      <c r="BW186" s="14"/>
    </row>
    <row r="187">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S187" s="14"/>
      <c r="BD187" s="14"/>
      <c r="BE187" s="14"/>
      <c r="BF187" s="14"/>
      <c r="BG187" s="14"/>
      <c r="BH187" s="14"/>
      <c r="BS187" s="14"/>
      <c r="BT187" s="14"/>
      <c r="BU187" s="14"/>
      <c r="BV187" s="14"/>
      <c r="BW187" s="14"/>
    </row>
    <row r="188">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S188" s="14"/>
      <c r="BD188" s="14"/>
      <c r="BE188" s="14"/>
      <c r="BF188" s="14"/>
      <c r="BG188" s="14"/>
      <c r="BH188" s="14"/>
      <c r="BS188" s="14"/>
      <c r="BT188" s="14"/>
      <c r="BU188" s="14"/>
      <c r="BV188" s="14"/>
      <c r="BW188" s="14"/>
    </row>
    <row r="189">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S189" s="14"/>
      <c r="BD189" s="14"/>
      <c r="BE189" s="14"/>
      <c r="BF189" s="14"/>
      <c r="BG189" s="14"/>
      <c r="BH189" s="14"/>
      <c r="BS189" s="14"/>
      <c r="BT189" s="14"/>
      <c r="BU189" s="14"/>
      <c r="BV189" s="14"/>
      <c r="BW189" s="14"/>
    </row>
    <row r="190">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S190" s="14"/>
      <c r="BD190" s="14"/>
      <c r="BE190" s="14"/>
      <c r="BF190" s="14"/>
      <c r="BG190" s="14"/>
      <c r="BH190" s="14"/>
      <c r="BS190" s="14"/>
      <c r="BT190" s="14"/>
      <c r="BU190" s="14"/>
      <c r="BV190" s="14"/>
      <c r="BW190" s="14"/>
    </row>
    <row r="19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S191" s="14"/>
      <c r="BD191" s="14"/>
      <c r="BE191" s="14"/>
      <c r="BF191" s="14"/>
      <c r="BG191" s="14"/>
      <c r="BH191" s="14"/>
      <c r="BS191" s="14"/>
      <c r="BT191" s="14"/>
      <c r="BU191" s="14"/>
      <c r="BV191" s="14"/>
      <c r="BW191" s="14"/>
    </row>
    <row r="19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S192" s="14"/>
      <c r="BD192" s="14"/>
      <c r="BE192" s="14"/>
      <c r="BF192" s="14"/>
      <c r="BG192" s="14"/>
      <c r="BH192" s="14"/>
      <c r="BS192" s="14"/>
      <c r="BT192" s="14"/>
      <c r="BU192" s="14"/>
      <c r="BV192" s="14"/>
      <c r="BW192" s="14"/>
    </row>
    <row r="193">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S193" s="14"/>
      <c r="BD193" s="14"/>
      <c r="BE193" s="14"/>
      <c r="BF193" s="14"/>
      <c r="BG193" s="14"/>
      <c r="BH193" s="14"/>
      <c r="BS193" s="14"/>
      <c r="BT193" s="14"/>
      <c r="BU193" s="14"/>
      <c r="BV193" s="14"/>
      <c r="BW193" s="14"/>
    </row>
    <row r="194">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S194" s="14"/>
      <c r="BD194" s="14"/>
      <c r="BE194" s="14"/>
      <c r="BF194" s="14"/>
      <c r="BG194" s="14"/>
      <c r="BH194" s="14"/>
      <c r="BS194" s="14"/>
      <c r="BT194" s="14"/>
      <c r="BU194" s="14"/>
      <c r="BV194" s="14"/>
      <c r="BW194" s="14"/>
    </row>
    <row r="19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S195" s="14"/>
      <c r="BD195" s="14"/>
      <c r="BE195" s="14"/>
      <c r="BF195" s="14"/>
      <c r="BG195" s="14"/>
      <c r="BH195" s="14"/>
      <c r="BI195" s="14"/>
      <c r="BJ195" s="14"/>
      <c r="BK195" s="14"/>
      <c r="BL195" s="14"/>
      <c r="BM195" s="14"/>
      <c r="BN195" s="14"/>
      <c r="BO195" s="14"/>
      <c r="BP195" s="14"/>
      <c r="BQ195" s="14"/>
      <c r="BR195" s="14"/>
      <c r="BS195" s="14"/>
      <c r="BT195" s="14"/>
      <c r="BU195" s="14"/>
      <c r="BV195" s="14"/>
      <c r="BW195" s="14"/>
    </row>
    <row r="196">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S196" s="14"/>
      <c r="BD196" s="14"/>
      <c r="BE196" s="14"/>
      <c r="BF196" s="14"/>
      <c r="BG196" s="14"/>
      <c r="BH196" s="14"/>
      <c r="BI196" s="14"/>
      <c r="BJ196" s="14"/>
      <c r="BK196" s="14"/>
      <c r="BL196" s="14"/>
      <c r="BM196" s="14"/>
      <c r="BN196" s="14"/>
      <c r="BO196" s="14"/>
      <c r="BP196" s="14"/>
      <c r="BQ196" s="14"/>
      <c r="BR196" s="14"/>
      <c r="BS196" s="14"/>
      <c r="BT196" s="14"/>
      <c r="BU196" s="14"/>
      <c r="BV196" s="14"/>
      <c r="BW196" s="14"/>
    </row>
    <row r="197">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row>
    <row r="198">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row>
    <row r="199">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row>
    <row r="200">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row>
    <row r="20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row>
    <row r="2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row>
    <row r="203">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row>
    <row r="204">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row>
    <row r="20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row>
    <row r="206">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row>
    <row r="207">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row>
    <row r="208">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row>
    <row r="209">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row>
    <row r="210">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row>
    <row r="21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row>
    <row r="21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row>
    <row r="213">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row>
    <row r="214">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row>
    <row r="21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row>
    <row r="216">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row>
    <row r="217">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row>
    <row r="218">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row>
    <row r="219">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row>
    <row r="220">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row>
    <row r="22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row>
    <row r="22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row>
    <row r="223">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row>
    <row r="224">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row>
    <row r="2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row>
    <row r="226">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row>
    <row r="227">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row>
    <row r="228">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row>
    <row r="229">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row>
    <row r="230">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row>
    <row r="23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row>
    <row r="23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row>
    <row r="233">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row>
    <row r="234">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row>
    <row r="23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row>
    <row r="236">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row>
    <row r="237">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row>
    <row r="238">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row>
    <row r="239">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row>
    <row r="240">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row>
    <row r="24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row>
    <row r="24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row>
    <row r="243">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row>
    <row r="244">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row>
    <row r="24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row>
    <row r="246">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row>
    <row r="247">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row>
    <row r="248">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row>
    <row r="249">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row>
    <row r="250">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row>
    <row r="25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row>
    <row r="25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row>
    <row r="253">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row>
    <row r="254">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row>
    <row r="25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row>
    <row r="256">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row>
    <row r="257">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row>
    <row r="258">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row>
    <row r="259">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row>
    <row r="260">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row>
    <row r="26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row>
    <row r="26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row>
    <row r="263">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row>
    <row r="264">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row>
    <row r="26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row>
    <row r="266">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row>
    <row r="267">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row>
    <row r="268">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row>
    <row r="269">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row>
    <row r="270">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row>
    <row r="27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row>
    <row r="27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row>
    <row r="273">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row>
    <row r="274">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row>
    <row r="27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row>
    <row r="276">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row>
    <row r="277">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row>
    <row r="278">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row>
    <row r="279">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row>
    <row r="280">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row>
    <row r="28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row>
    <row r="28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row>
    <row r="283">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row>
    <row r="284">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row>
    <row r="28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row>
    <row r="286">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row>
    <row r="287">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row>
    <row r="288">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row>
    <row r="289">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row>
    <row r="290">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row>
    <row r="29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row>
    <row r="29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row>
    <row r="293">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row>
    <row r="294">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row>
    <row r="29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row>
    <row r="296">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row>
    <row r="297">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row>
    <row r="298">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row>
    <row r="299">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row>
    <row r="300">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row>
    <row r="30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row>
    <row r="3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row>
    <row r="303">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row>
    <row r="304">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row>
    <row r="30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row>
    <row r="306">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row>
    <row r="307">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row>
    <row r="308">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row>
    <row r="309">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row>
    <row r="310">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row>
    <row r="31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14"/>
      <c r="BT311" s="14"/>
      <c r="BU311" s="14"/>
      <c r="BV311" s="14"/>
      <c r="BW311" s="14"/>
    </row>
    <row r="31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row>
    <row r="313">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row>
    <row r="314">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F314" s="14"/>
      <c r="BG314" s="14"/>
      <c r="BH314" s="14"/>
      <c r="BI314" s="14"/>
      <c r="BJ314" s="14"/>
      <c r="BK314" s="14"/>
      <c r="BL314" s="14"/>
      <c r="BM314" s="14"/>
      <c r="BN314" s="14"/>
      <c r="BO314" s="14"/>
      <c r="BP314" s="14"/>
      <c r="BQ314" s="14"/>
      <c r="BR314" s="14"/>
      <c r="BS314" s="14"/>
      <c r="BT314" s="14"/>
      <c r="BU314" s="14"/>
      <c r="BV314" s="14"/>
      <c r="BW314" s="14"/>
    </row>
    <row r="31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c r="BE315" s="14"/>
      <c r="BF315" s="14"/>
      <c r="BG315" s="14"/>
      <c r="BH315" s="14"/>
      <c r="BI315" s="14"/>
      <c r="BJ315" s="14"/>
      <c r="BK315" s="14"/>
      <c r="BL315" s="14"/>
      <c r="BM315" s="14"/>
      <c r="BN315" s="14"/>
      <c r="BO315" s="14"/>
      <c r="BP315" s="14"/>
      <c r="BQ315" s="14"/>
      <c r="BR315" s="14"/>
      <c r="BS315" s="14"/>
      <c r="BT315" s="14"/>
      <c r="BU315" s="14"/>
      <c r="BV315" s="14"/>
      <c r="BW315" s="14"/>
    </row>
    <row r="316">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row>
    <row r="317">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4"/>
      <c r="BF317" s="14"/>
      <c r="BG317" s="14"/>
      <c r="BH317" s="14"/>
      <c r="BI317" s="14"/>
      <c r="BJ317" s="14"/>
      <c r="BK317" s="14"/>
      <c r="BL317" s="14"/>
      <c r="BM317" s="14"/>
      <c r="BN317" s="14"/>
      <c r="BO317" s="14"/>
      <c r="BP317" s="14"/>
      <c r="BQ317" s="14"/>
      <c r="BR317" s="14"/>
      <c r="BS317" s="14"/>
      <c r="BT317" s="14"/>
      <c r="BU317" s="14"/>
      <c r="BV317" s="14"/>
      <c r="BW317" s="14"/>
    </row>
    <row r="318">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row>
    <row r="319">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c r="BE319" s="14"/>
      <c r="BF319" s="14"/>
      <c r="BG319" s="14"/>
      <c r="BH319" s="14"/>
      <c r="BI319" s="14"/>
      <c r="BJ319" s="14"/>
      <c r="BK319" s="14"/>
      <c r="BL319" s="14"/>
      <c r="BM319" s="14"/>
      <c r="BN319" s="14"/>
      <c r="BO319" s="14"/>
      <c r="BP319" s="14"/>
      <c r="BQ319" s="14"/>
      <c r="BR319" s="14"/>
      <c r="BS319" s="14"/>
      <c r="BT319" s="14"/>
      <c r="BU319" s="14"/>
      <c r="BV319" s="14"/>
      <c r="BW319" s="14"/>
    </row>
    <row r="320">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c r="BB320" s="14"/>
      <c r="BC320" s="14"/>
      <c r="BD320" s="14"/>
      <c r="BE320" s="14"/>
      <c r="BF320" s="14"/>
      <c r="BG320" s="14"/>
      <c r="BH320" s="14"/>
      <c r="BI320" s="14"/>
      <c r="BJ320" s="14"/>
      <c r="BK320" s="14"/>
      <c r="BL320" s="14"/>
      <c r="BM320" s="14"/>
      <c r="BN320" s="14"/>
      <c r="BO320" s="14"/>
      <c r="BP320" s="14"/>
      <c r="BQ320" s="14"/>
      <c r="BR320" s="14"/>
      <c r="BS320" s="14"/>
      <c r="BT320" s="14"/>
      <c r="BU320" s="14"/>
      <c r="BV320" s="14"/>
      <c r="BW320" s="14"/>
    </row>
    <row r="32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row>
    <row r="32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row>
    <row r="323">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c r="BE323" s="14"/>
      <c r="BF323" s="14"/>
      <c r="BG323" s="14"/>
      <c r="BH323" s="14"/>
      <c r="BI323" s="14"/>
      <c r="BJ323" s="14"/>
      <c r="BK323" s="14"/>
      <c r="BL323" s="14"/>
      <c r="BM323" s="14"/>
      <c r="BN323" s="14"/>
      <c r="BO323" s="14"/>
      <c r="BP323" s="14"/>
      <c r="BQ323" s="14"/>
      <c r="BR323" s="14"/>
      <c r="BS323" s="14"/>
      <c r="BT323" s="14"/>
      <c r="BU323" s="14"/>
      <c r="BV323" s="14"/>
      <c r="BW323" s="14"/>
    </row>
    <row r="324">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c r="BB324" s="14"/>
      <c r="BC324" s="14"/>
      <c r="BD324" s="14"/>
      <c r="BE324" s="14"/>
      <c r="BF324" s="14"/>
      <c r="BG324" s="14"/>
      <c r="BH324" s="14"/>
      <c r="BI324" s="14"/>
      <c r="BJ324" s="14"/>
      <c r="BK324" s="14"/>
      <c r="BL324" s="14"/>
      <c r="BM324" s="14"/>
      <c r="BN324" s="14"/>
      <c r="BO324" s="14"/>
      <c r="BP324" s="14"/>
      <c r="BQ324" s="14"/>
      <c r="BR324" s="14"/>
      <c r="BS324" s="14"/>
      <c r="BT324" s="14"/>
      <c r="BU324" s="14"/>
      <c r="BV324" s="14"/>
      <c r="BW324" s="14"/>
    </row>
    <row r="3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c r="BE325" s="14"/>
      <c r="BF325" s="14"/>
      <c r="BG325" s="14"/>
      <c r="BH325" s="14"/>
      <c r="BI325" s="14"/>
      <c r="BJ325" s="14"/>
      <c r="BK325" s="14"/>
      <c r="BL325" s="14"/>
      <c r="BM325" s="14"/>
      <c r="BN325" s="14"/>
      <c r="BO325" s="14"/>
      <c r="BP325" s="14"/>
      <c r="BQ325" s="14"/>
      <c r="BR325" s="14"/>
      <c r="BS325" s="14"/>
      <c r="BT325" s="14"/>
      <c r="BU325" s="14"/>
      <c r="BV325" s="14"/>
      <c r="BW325" s="14"/>
    </row>
    <row r="326">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row>
    <row r="327">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c r="BB327" s="14"/>
      <c r="BC327" s="14"/>
      <c r="BD327" s="14"/>
      <c r="BE327" s="14"/>
      <c r="BF327" s="14"/>
      <c r="BG327" s="14"/>
      <c r="BH327" s="14"/>
      <c r="BI327" s="14"/>
      <c r="BJ327" s="14"/>
      <c r="BK327" s="14"/>
      <c r="BL327" s="14"/>
      <c r="BM327" s="14"/>
      <c r="BN327" s="14"/>
      <c r="BO327" s="14"/>
      <c r="BP327" s="14"/>
      <c r="BQ327" s="14"/>
      <c r="BR327" s="14"/>
      <c r="BS327" s="14"/>
      <c r="BT327" s="14"/>
      <c r="BU327" s="14"/>
      <c r="BV327" s="14"/>
      <c r="BW327" s="14"/>
    </row>
    <row r="328">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row>
    <row r="329">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row>
    <row r="330">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A330" s="14"/>
      <c r="BB330" s="14"/>
      <c r="BC330" s="14"/>
      <c r="BD330" s="14"/>
      <c r="BE330" s="14"/>
      <c r="BF330" s="14"/>
      <c r="BG330" s="14"/>
      <c r="BH330" s="14"/>
      <c r="BI330" s="14"/>
      <c r="BJ330" s="14"/>
      <c r="BK330" s="14"/>
      <c r="BL330" s="14"/>
      <c r="BM330" s="14"/>
      <c r="BN330" s="14"/>
      <c r="BO330" s="14"/>
      <c r="BP330" s="14"/>
      <c r="BQ330" s="14"/>
      <c r="BR330" s="14"/>
      <c r="BS330" s="14"/>
      <c r="BT330" s="14"/>
      <c r="BU330" s="14"/>
      <c r="BV330" s="14"/>
      <c r="BW330" s="14"/>
    </row>
    <row r="33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c r="AS331" s="14"/>
      <c r="AT331" s="14"/>
      <c r="AU331" s="14"/>
      <c r="AV331" s="14"/>
      <c r="AW331" s="14"/>
      <c r="AX331" s="14"/>
      <c r="AY331" s="14"/>
      <c r="AZ331" s="14"/>
      <c r="BA331" s="14"/>
      <c r="BB331" s="14"/>
      <c r="BC331" s="14"/>
      <c r="BD331" s="14"/>
      <c r="BE331" s="14"/>
      <c r="BF331" s="14"/>
      <c r="BG331" s="14"/>
      <c r="BH331" s="14"/>
      <c r="BI331" s="14"/>
      <c r="BJ331" s="14"/>
      <c r="BK331" s="14"/>
      <c r="BL331" s="14"/>
      <c r="BM331" s="14"/>
      <c r="BN331" s="14"/>
      <c r="BO331" s="14"/>
      <c r="BP331" s="14"/>
      <c r="BQ331" s="14"/>
      <c r="BR331" s="14"/>
      <c r="BS331" s="14"/>
      <c r="BT331" s="14"/>
      <c r="BU331" s="14"/>
      <c r="BV331" s="14"/>
      <c r="BW331" s="14"/>
    </row>
    <row r="33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row>
    <row r="333">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row>
    <row r="334">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row>
    <row r="33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row>
    <row r="336">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c r="BE336" s="14"/>
      <c r="BF336" s="14"/>
      <c r="BG336" s="14"/>
      <c r="BH336" s="14"/>
      <c r="BI336" s="14"/>
      <c r="BJ336" s="14"/>
      <c r="BK336" s="14"/>
      <c r="BL336" s="14"/>
      <c r="BM336" s="14"/>
      <c r="BN336" s="14"/>
      <c r="BO336" s="14"/>
      <c r="BP336" s="14"/>
      <c r="BQ336" s="14"/>
      <c r="BR336" s="14"/>
      <c r="BS336" s="14"/>
      <c r="BT336" s="14"/>
      <c r="BU336" s="14"/>
      <c r="BV336" s="14"/>
      <c r="BW336" s="14"/>
    </row>
    <row r="337">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c r="AQ337" s="14"/>
      <c r="AR337" s="14"/>
      <c r="AS337" s="14"/>
      <c r="AT337" s="14"/>
      <c r="AU337" s="14"/>
      <c r="AV337" s="14"/>
      <c r="AW337" s="14"/>
      <c r="AX337" s="14"/>
      <c r="AY337" s="14"/>
      <c r="AZ337" s="14"/>
      <c r="BA337" s="14"/>
      <c r="BB337" s="14"/>
      <c r="BC337" s="14"/>
      <c r="BD337" s="14"/>
      <c r="BE337" s="14"/>
      <c r="BF337" s="14"/>
      <c r="BG337" s="14"/>
      <c r="BH337" s="14"/>
      <c r="BI337" s="14"/>
      <c r="BJ337" s="14"/>
      <c r="BK337" s="14"/>
      <c r="BL337" s="14"/>
      <c r="BM337" s="14"/>
      <c r="BN337" s="14"/>
      <c r="BO337" s="14"/>
      <c r="BP337" s="14"/>
      <c r="BQ337" s="14"/>
      <c r="BR337" s="14"/>
      <c r="BS337" s="14"/>
      <c r="BT337" s="14"/>
      <c r="BU337" s="14"/>
      <c r="BV337" s="14"/>
      <c r="BW337" s="14"/>
    </row>
    <row r="338">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4"/>
      <c r="AY338" s="14"/>
      <c r="AZ338" s="14"/>
      <c r="BA338" s="14"/>
      <c r="BB338" s="14"/>
      <c r="BC338" s="14"/>
      <c r="BD338" s="14"/>
      <c r="BE338" s="14"/>
      <c r="BF338" s="14"/>
      <c r="BG338" s="14"/>
      <c r="BH338" s="14"/>
      <c r="BI338" s="14"/>
      <c r="BJ338" s="14"/>
      <c r="BK338" s="14"/>
      <c r="BL338" s="14"/>
      <c r="BM338" s="14"/>
      <c r="BN338" s="14"/>
      <c r="BO338" s="14"/>
      <c r="BP338" s="14"/>
      <c r="BQ338" s="14"/>
      <c r="BR338" s="14"/>
      <c r="BS338" s="14"/>
      <c r="BT338" s="14"/>
      <c r="BU338" s="14"/>
      <c r="BV338" s="14"/>
      <c r="BW338" s="14"/>
    </row>
    <row r="339">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c r="AP339" s="14"/>
      <c r="AQ339" s="14"/>
      <c r="AR339" s="14"/>
      <c r="AS339" s="14"/>
      <c r="AT339" s="14"/>
      <c r="AU339" s="14"/>
      <c r="AV339" s="14"/>
      <c r="AW339" s="14"/>
      <c r="AX339" s="14"/>
      <c r="AY339" s="14"/>
      <c r="AZ339" s="14"/>
      <c r="BA339" s="14"/>
      <c r="BB339" s="14"/>
      <c r="BC339" s="14"/>
      <c r="BD339" s="14"/>
      <c r="BE339" s="14"/>
      <c r="BF339" s="14"/>
      <c r="BG339" s="14"/>
      <c r="BH339" s="14"/>
      <c r="BI339" s="14"/>
      <c r="BJ339" s="14"/>
      <c r="BK339" s="14"/>
      <c r="BL339" s="14"/>
      <c r="BM339" s="14"/>
      <c r="BN339" s="14"/>
      <c r="BO339" s="14"/>
      <c r="BP339" s="14"/>
      <c r="BQ339" s="14"/>
      <c r="BR339" s="14"/>
      <c r="BS339" s="14"/>
      <c r="BT339" s="14"/>
      <c r="BU339" s="14"/>
      <c r="BV339" s="14"/>
      <c r="BW339" s="14"/>
    </row>
    <row r="340">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14"/>
      <c r="AO340" s="14"/>
      <c r="AP340" s="14"/>
      <c r="AQ340" s="14"/>
      <c r="AR340" s="14"/>
      <c r="AS340" s="14"/>
      <c r="AT340" s="14"/>
      <c r="AU340" s="14"/>
      <c r="AV340" s="14"/>
      <c r="AW340" s="14"/>
      <c r="AX340" s="14"/>
      <c r="AY340" s="14"/>
      <c r="AZ340" s="14"/>
      <c r="BA340" s="14"/>
      <c r="BB340" s="14"/>
      <c r="BC340" s="14"/>
      <c r="BD340" s="14"/>
      <c r="BE340" s="14"/>
      <c r="BF340" s="14"/>
      <c r="BG340" s="14"/>
      <c r="BH340" s="14"/>
      <c r="BI340" s="14"/>
      <c r="BJ340" s="14"/>
      <c r="BK340" s="14"/>
      <c r="BL340" s="14"/>
      <c r="BM340" s="14"/>
      <c r="BN340" s="14"/>
      <c r="BO340" s="14"/>
      <c r="BP340" s="14"/>
      <c r="BQ340" s="14"/>
      <c r="BR340" s="14"/>
      <c r="BS340" s="14"/>
      <c r="BT340" s="14"/>
      <c r="BU340" s="14"/>
      <c r="BV340" s="14"/>
      <c r="BW340" s="14"/>
    </row>
    <row r="34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c r="AI341" s="14"/>
      <c r="AJ341" s="14"/>
      <c r="AK341" s="14"/>
      <c r="AL341" s="14"/>
      <c r="AM341" s="14"/>
      <c r="AN341" s="14"/>
      <c r="AO341" s="14"/>
      <c r="AP341" s="14"/>
      <c r="AQ341" s="14"/>
      <c r="AR341" s="14"/>
      <c r="AS341" s="14"/>
      <c r="AT341" s="14"/>
      <c r="AU341" s="14"/>
      <c r="AV341" s="14"/>
      <c r="AW341" s="14"/>
      <c r="AX341" s="14"/>
      <c r="AY341" s="14"/>
      <c r="AZ341" s="14"/>
      <c r="BA341" s="14"/>
      <c r="BB341" s="14"/>
      <c r="BC341" s="14"/>
      <c r="BD341" s="14"/>
      <c r="BE341" s="14"/>
      <c r="BF341" s="14"/>
      <c r="BG341" s="14"/>
      <c r="BH341" s="14"/>
      <c r="BI341" s="14"/>
      <c r="BJ341" s="14"/>
      <c r="BK341" s="14"/>
      <c r="BL341" s="14"/>
      <c r="BM341" s="14"/>
      <c r="BN341" s="14"/>
      <c r="BO341" s="14"/>
      <c r="BP341" s="14"/>
      <c r="BQ341" s="14"/>
      <c r="BR341" s="14"/>
      <c r="BS341" s="14"/>
      <c r="BT341" s="14"/>
      <c r="BU341" s="14"/>
      <c r="BV341" s="14"/>
      <c r="BW341" s="14"/>
    </row>
    <row r="34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row>
    <row r="343">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BA343" s="14"/>
      <c r="BB343" s="14"/>
      <c r="BC343" s="14"/>
      <c r="BD343" s="14"/>
      <c r="BE343" s="14"/>
      <c r="BF343" s="14"/>
      <c r="BG343" s="14"/>
      <c r="BH343" s="14"/>
      <c r="BI343" s="14"/>
      <c r="BJ343" s="14"/>
      <c r="BK343" s="14"/>
      <c r="BL343" s="14"/>
      <c r="BM343" s="14"/>
      <c r="BN343" s="14"/>
      <c r="BO343" s="14"/>
      <c r="BP343" s="14"/>
      <c r="BQ343" s="14"/>
      <c r="BR343" s="14"/>
      <c r="BS343" s="14"/>
      <c r="BT343" s="14"/>
      <c r="BU343" s="14"/>
      <c r="BV343" s="14"/>
      <c r="BW343" s="14"/>
    </row>
    <row r="344">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c r="AS344" s="14"/>
      <c r="AT344" s="14"/>
      <c r="AU344" s="14"/>
      <c r="AV344" s="14"/>
      <c r="AW344" s="14"/>
      <c r="AX344" s="14"/>
      <c r="AY344" s="14"/>
      <c r="AZ344" s="14"/>
      <c r="BA344" s="14"/>
      <c r="BB344" s="14"/>
      <c r="BC344" s="14"/>
      <c r="BD344" s="14"/>
      <c r="BE344" s="14"/>
      <c r="BF344" s="14"/>
      <c r="BG344" s="14"/>
      <c r="BH344" s="14"/>
      <c r="BI344" s="14"/>
      <c r="BJ344" s="14"/>
      <c r="BK344" s="14"/>
      <c r="BL344" s="14"/>
      <c r="BM344" s="14"/>
      <c r="BN344" s="14"/>
      <c r="BO344" s="14"/>
      <c r="BP344" s="14"/>
      <c r="BQ344" s="14"/>
      <c r="BR344" s="14"/>
      <c r="BS344" s="14"/>
      <c r="BT344" s="14"/>
      <c r="BU344" s="14"/>
      <c r="BV344" s="14"/>
      <c r="BW344" s="14"/>
    </row>
    <row r="34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4"/>
      <c r="AY345" s="14"/>
      <c r="AZ345" s="14"/>
      <c r="BA345" s="14"/>
      <c r="BB345" s="14"/>
      <c r="BC345" s="14"/>
      <c r="BD345" s="14"/>
      <c r="BE345" s="14"/>
      <c r="BF345" s="14"/>
      <c r="BG345" s="14"/>
      <c r="BH345" s="14"/>
      <c r="BI345" s="14"/>
      <c r="BJ345" s="14"/>
      <c r="BK345" s="14"/>
      <c r="BL345" s="14"/>
      <c r="BM345" s="14"/>
      <c r="BN345" s="14"/>
      <c r="BO345" s="14"/>
      <c r="BP345" s="14"/>
      <c r="BQ345" s="14"/>
      <c r="BR345" s="14"/>
      <c r="BS345" s="14"/>
      <c r="BT345" s="14"/>
      <c r="BU345" s="14"/>
      <c r="BV345" s="14"/>
      <c r="BW345" s="14"/>
    </row>
    <row r="346">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4"/>
      <c r="BF346" s="14"/>
      <c r="BG346" s="14"/>
      <c r="BH346" s="14"/>
      <c r="BI346" s="14"/>
      <c r="BJ346" s="14"/>
      <c r="BK346" s="14"/>
      <c r="BL346" s="14"/>
      <c r="BM346" s="14"/>
      <c r="BN346" s="14"/>
      <c r="BO346" s="14"/>
      <c r="BP346" s="14"/>
      <c r="BQ346" s="14"/>
      <c r="BR346" s="14"/>
      <c r="BS346" s="14"/>
      <c r="BT346" s="14"/>
      <c r="BU346" s="14"/>
      <c r="BV346" s="14"/>
      <c r="BW346" s="14"/>
    </row>
    <row r="347">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BA347" s="14"/>
      <c r="BB347" s="14"/>
      <c r="BC347" s="14"/>
      <c r="BD347" s="14"/>
      <c r="BE347" s="14"/>
      <c r="BF347" s="14"/>
      <c r="BG347" s="14"/>
      <c r="BH347" s="14"/>
      <c r="BI347" s="14"/>
      <c r="BJ347" s="14"/>
      <c r="BK347" s="14"/>
      <c r="BL347" s="14"/>
      <c r="BM347" s="14"/>
      <c r="BN347" s="14"/>
      <c r="BO347" s="14"/>
      <c r="BP347" s="14"/>
      <c r="BQ347" s="14"/>
      <c r="BR347" s="14"/>
      <c r="BS347" s="14"/>
      <c r="BT347" s="14"/>
      <c r="BU347" s="14"/>
      <c r="BV347" s="14"/>
      <c r="BW347" s="14"/>
    </row>
    <row r="348">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row>
    <row r="349">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c r="AV349" s="14"/>
      <c r="AW349" s="14"/>
      <c r="AX349" s="14"/>
      <c r="AY349" s="14"/>
      <c r="AZ349" s="14"/>
      <c r="BA349" s="14"/>
      <c r="BB349" s="14"/>
      <c r="BC349" s="14"/>
      <c r="BD349" s="14"/>
      <c r="BE349" s="14"/>
      <c r="BF349" s="14"/>
      <c r="BG349" s="14"/>
      <c r="BH349" s="14"/>
      <c r="BI349" s="14"/>
      <c r="BJ349" s="14"/>
      <c r="BK349" s="14"/>
      <c r="BL349" s="14"/>
      <c r="BM349" s="14"/>
      <c r="BN349" s="14"/>
      <c r="BO349" s="14"/>
      <c r="BP349" s="14"/>
      <c r="BQ349" s="14"/>
      <c r="BR349" s="14"/>
      <c r="BS349" s="14"/>
      <c r="BT349" s="14"/>
      <c r="BU349" s="14"/>
      <c r="BV349" s="14"/>
      <c r="BW349" s="14"/>
    </row>
    <row r="350">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row>
    <row r="35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c r="AV351" s="14"/>
      <c r="AW351" s="14"/>
      <c r="AX351" s="14"/>
      <c r="AY351" s="14"/>
      <c r="AZ351" s="14"/>
      <c r="BA351" s="14"/>
      <c r="BB351" s="14"/>
      <c r="BC351" s="14"/>
      <c r="BD351" s="14"/>
      <c r="BE351" s="14"/>
      <c r="BF351" s="14"/>
      <c r="BG351" s="14"/>
      <c r="BH351" s="14"/>
      <c r="BI351" s="14"/>
      <c r="BJ351" s="14"/>
      <c r="BK351" s="14"/>
      <c r="BL351" s="14"/>
      <c r="BM351" s="14"/>
      <c r="BN351" s="14"/>
      <c r="BO351" s="14"/>
      <c r="BP351" s="14"/>
      <c r="BQ351" s="14"/>
      <c r="BR351" s="14"/>
      <c r="BS351" s="14"/>
      <c r="BT351" s="14"/>
      <c r="BU351" s="14"/>
      <c r="BV351" s="14"/>
      <c r="BW351" s="14"/>
    </row>
    <row r="35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c r="AV352" s="14"/>
      <c r="AW352" s="14"/>
      <c r="AX352" s="14"/>
      <c r="AY352" s="14"/>
      <c r="AZ352" s="14"/>
      <c r="BA352" s="14"/>
      <c r="BB352" s="14"/>
      <c r="BC352" s="14"/>
      <c r="BD352" s="14"/>
      <c r="BE352" s="14"/>
      <c r="BF352" s="14"/>
      <c r="BG352" s="14"/>
      <c r="BH352" s="14"/>
      <c r="BI352" s="14"/>
      <c r="BJ352" s="14"/>
      <c r="BK352" s="14"/>
      <c r="BL352" s="14"/>
      <c r="BM352" s="14"/>
      <c r="BN352" s="14"/>
      <c r="BO352" s="14"/>
      <c r="BP352" s="14"/>
      <c r="BQ352" s="14"/>
      <c r="BR352" s="14"/>
      <c r="BS352" s="14"/>
      <c r="BT352" s="14"/>
      <c r="BU352" s="14"/>
      <c r="BV352" s="14"/>
      <c r="BW352" s="14"/>
    </row>
    <row r="353">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c r="AV353" s="14"/>
      <c r="AW353" s="14"/>
      <c r="AX353" s="14"/>
      <c r="AY353" s="14"/>
      <c r="AZ353" s="14"/>
      <c r="BA353" s="14"/>
      <c r="BB353" s="14"/>
      <c r="BC353" s="14"/>
      <c r="BD353" s="14"/>
      <c r="BE353" s="14"/>
      <c r="BF353" s="14"/>
      <c r="BG353" s="14"/>
      <c r="BH353" s="14"/>
      <c r="BI353" s="14"/>
      <c r="BJ353" s="14"/>
      <c r="BK353" s="14"/>
      <c r="BL353" s="14"/>
      <c r="BM353" s="14"/>
      <c r="BN353" s="14"/>
      <c r="BO353" s="14"/>
      <c r="BP353" s="14"/>
      <c r="BQ353" s="14"/>
      <c r="BR353" s="14"/>
      <c r="BS353" s="14"/>
      <c r="BT353" s="14"/>
      <c r="BU353" s="14"/>
      <c r="BV353" s="14"/>
      <c r="BW353" s="14"/>
    </row>
    <row r="354">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c r="AV354" s="14"/>
      <c r="AW354" s="14"/>
      <c r="AX354" s="14"/>
      <c r="AY354" s="14"/>
      <c r="AZ354" s="14"/>
      <c r="BA354" s="14"/>
      <c r="BB354" s="14"/>
      <c r="BC354" s="14"/>
      <c r="BD354" s="14"/>
      <c r="BE354" s="14"/>
      <c r="BF354" s="14"/>
      <c r="BG354" s="14"/>
      <c r="BH354" s="14"/>
      <c r="BI354" s="14"/>
      <c r="BJ354" s="14"/>
      <c r="BK354" s="14"/>
      <c r="BL354" s="14"/>
      <c r="BM354" s="14"/>
      <c r="BN354" s="14"/>
      <c r="BO354" s="14"/>
      <c r="BP354" s="14"/>
      <c r="BQ354" s="14"/>
      <c r="BR354" s="14"/>
      <c r="BS354" s="14"/>
      <c r="BT354" s="14"/>
      <c r="BU354" s="14"/>
      <c r="BV354" s="14"/>
      <c r="BW354" s="14"/>
    </row>
    <row r="35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c r="AV355" s="14"/>
      <c r="AW355" s="14"/>
      <c r="AX355" s="14"/>
      <c r="AY355" s="14"/>
      <c r="AZ355" s="14"/>
      <c r="BA355" s="14"/>
      <c r="BB355" s="14"/>
      <c r="BC355" s="14"/>
      <c r="BD355" s="14"/>
      <c r="BE355" s="14"/>
      <c r="BF355" s="14"/>
      <c r="BG355" s="14"/>
      <c r="BH355" s="14"/>
      <c r="BI355" s="14"/>
      <c r="BJ355" s="14"/>
      <c r="BK355" s="14"/>
      <c r="BL355" s="14"/>
      <c r="BM355" s="14"/>
      <c r="BN355" s="14"/>
      <c r="BO355" s="14"/>
      <c r="BP355" s="14"/>
      <c r="BQ355" s="14"/>
      <c r="BR355" s="14"/>
      <c r="BS355" s="14"/>
      <c r="BT355" s="14"/>
      <c r="BU355" s="14"/>
      <c r="BV355" s="14"/>
      <c r="BW355" s="14"/>
    </row>
    <row r="356">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c r="AV356" s="14"/>
      <c r="AW356" s="14"/>
      <c r="AX356" s="14"/>
      <c r="AY356" s="14"/>
      <c r="AZ356" s="14"/>
      <c r="BA356" s="14"/>
      <c r="BB356" s="14"/>
      <c r="BC356" s="14"/>
      <c r="BD356" s="14"/>
      <c r="BE356" s="14"/>
      <c r="BF356" s="14"/>
      <c r="BG356" s="14"/>
      <c r="BH356" s="14"/>
      <c r="BI356" s="14"/>
      <c r="BJ356" s="14"/>
      <c r="BK356" s="14"/>
      <c r="BL356" s="14"/>
      <c r="BM356" s="14"/>
      <c r="BN356" s="14"/>
      <c r="BO356" s="14"/>
      <c r="BP356" s="14"/>
      <c r="BQ356" s="14"/>
      <c r="BR356" s="14"/>
      <c r="BS356" s="14"/>
      <c r="BT356" s="14"/>
      <c r="BU356" s="14"/>
      <c r="BV356" s="14"/>
      <c r="BW356" s="14"/>
    </row>
    <row r="357">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c r="AV357" s="14"/>
      <c r="AW357" s="14"/>
      <c r="AX357" s="14"/>
      <c r="AY357" s="14"/>
      <c r="AZ357" s="14"/>
      <c r="BA357" s="14"/>
      <c r="BB357" s="14"/>
      <c r="BC357" s="14"/>
      <c r="BD357" s="14"/>
      <c r="BE357" s="14"/>
      <c r="BF357" s="14"/>
      <c r="BG357" s="14"/>
      <c r="BH357" s="14"/>
      <c r="BI357" s="14"/>
      <c r="BJ357" s="14"/>
      <c r="BK357" s="14"/>
      <c r="BL357" s="14"/>
      <c r="BM357" s="14"/>
      <c r="BN357" s="14"/>
      <c r="BO357" s="14"/>
      <c r="BP357" s="14"/>
      <c r="BQ357" s="14"/>
      <c r="BR357" s="14"/>
      <c r="BS357" s="14"/>
      <c r="BT357" s="14"/>
      <c r="BU357" s="14"/>
      <c r="BV357" s="14"/>
      <c r="BW357" s="14"/>
    </row>
    <row r="358">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row>
    <row r="359">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14"/>
      <c r="BT359" s="14"/>
      <c r="BU359" s="14"/>
      <c r="BV359" s="14"/>
      <c r="BW359" s="14"/>
    </row>
    <row r="360">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14"/>
      <c r="BT360" s="14"/>
      <c r="BU360" s="14"/>
      <c r="BV360" s="14"/>
      <c r="BW360" s="14"/>
    </row>
    <row r="36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c r="AV361" s="14"/>
      <c r="AW361" s="14"/>
      <c r="AX361" s="14"/>
      <c r="AY361" s="14"/>
      <c r="AZ361" s="14"/>
      <c r="BA361" s="14"/>
      <c r="BB361" s="14"/>
      <c r="BC361" s="14"/>
      <c r="BD361" s="14"/>
      <c r="BE361" s="14"/>
      <c r="BF361" s="14"/>
      <c r="BG361" s="14"/>
      <c r="BH361" s="14"/>
      <c r="BI361" s="14"/>
      <c r="BJ361" s="14"/>
      <c r="BK361" s="14"/>
      <c r="BL361" s="14"/>
      <c r="BM361" s="14"/>
      <c r="BN361" s="14"/>
      <c r="BO361" s="14"/>
      <c r="BP361" s="14"/>
      <c r="BQ361" s="14"/>
      <c r="BR361" s="14"/>
      <c r="BS361" s="14"/>
      <c r="BT361" s="14"/>
      <c r="BU361" s="14"/>
      <c r="BV361" s="14"/>
      <c r="BW361" s="14"/>
    </row>
    <row r="36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c r="AV362" s="14"/>
      <c r="AW362" s="14"/>
      <c r="AX362" s="14"/>
      <c r="AY362" s="14"/>
      <c r="AZ362" s="14"/>
      <c r="BA362" s="14"/>
      <c r="BB362" s="14"/>
      <c r="BC362" s="14"/>
      <c r="BD362" s="14"/>
      <c r="BE362" s="14"/>
      <c r="BF362" s="14"/>
      <c r="BG362" s="14"/>
      <c r="BH362" s="14"/>
      <c r="BI362" s="14"/>
      <c r="BJ362" s="14"/>
      <c r="BK362" s="14"/>
      <c r="BL362" s="14"/>
      <c r="BM362" s="14"/>
      <c r="BN362" s="14"/>
      <c r="BO362" s="14"/>
      <c r="BP362" s="14"/>
      <c r="BQ362" s="14"/>
      <c r="BR362" s="14"/>
      <c r="BS362" s="14"/>
      <c r="BT362" s="14"/>
      <c r="BU362" s="14"/>
      <c r="BV362" s="14"/>
      <c r="BW362" s="14"/>
    </row>
    <row r="363">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c r="AV363" s="14"/>
      <c r="AW363" s="14"/>
      <c r="AX363" s="14"/>
      <c r="AY363" s="14"/>
      <c r="AZ363" s="14"/>
      <c r="BA363" s="14"/>
      <c r="BB363" s="14"/>
      <c r="BC363" s="14"/>
      <c r="BD363" s="14"/>
      <c r="BE363" s="14"/>
      <c r="BF363" s="14"/>
      <c r="BG363" s="14"/>
      <c r="BH363" s="14"/>
      <c r="BI363" s="14"/>
      <c r="BJ363" s="14"/>
      <c r="BK363" s="14"/>
      <c r="BL363" s="14"/>
      <c r="BM363" s="14"/>
      <c r="BN363" s="14"/>
      <c r="BO363" s="14"/>
      <c r="BP363" s="14"/>
      <c r="BQ363" s="14"/>
      <c r="BR363" s="14"/>
      <c r="BS363" s="14"/>
      <c r="BT363" s="14"/>
      <c r="BU363" s="14"/>
      <c r="BV363" s="14"/>
      <c r="BW363" s="14"/>
    </row>
    <row r="364">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c r="AV364" s="14"/>
      <c r="AW364" s="14"/>
      <c r="AX364" s="14"/>
      <c r="AY364" s="14"/>
      <c r="AZ364" s="14"/>
      <c r="BA364" s="14"/>
      <c r="BB364" s="14"/>
      <c r="BC364" s="14"/>
      <c r="BD364" s="14"/>
      <c r="BE364" s="14"/>
      <c r="BF364" s="14"/>
      <c r="BG364" s="14"/>
      <c r="BH364" s="14"/>
      <c r="BI364" s="14"/>
      <c r="BJ364" s="14"/>
      <c r="BK364" s="14"/>
      <c r="BL364" s="14"/>
      <c r="BM364" s="14"/>
      <c r="BN364" s="14"/>
      <c r="BO364" s="14"/>
      <c r="BP364" s="14"/>
      <c r="BQ364" s="14"/>
      <c r="BR364" s="14"/>
      <c r="BS364" s="14"/>
      <c r="BT364" s="14"/>
      <c r="BU364" s="14"/>
      <c r="BV364" s="14"/>
      <c r="BW364" s="14"/>
    </row>
    <row r="36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c r="AV365" s="14"/>
      <c r="AW365" s="14"/>
      <c r="AX365" s="14"/>
      <c r="AY365" s="14"/>
      <c r="AZ365" s="14"/>
      <c r="BA365" s="14"/>
      <c r="BB365" s="14"/>
      <c r="BC365" s="14"/>
      <c r="BD365" s="14"/>
      <c r="BE365" s="14"/>
      <c r="BF365" s="14"/>
      <c r="BG365" s="14"/>
      <c r="BH365" s="14"/>
      <c r="BI365" s="14"/>
      <c r="BJ365" s="14"/>
      <c r="BK365" s="14"/>
      <c r="BL365" s="14"/>
      <c r="BM365" s="14"/>
      <c r="BN365" s="14"/>
      <c r="BO365" s="14"/>
      <c r="BP365" s="14"/>
      <c r="BQ365" s="14"/>
      <c r="BR365" s="14"/>
      <c r="BS365" s="14"/>
      <c r="BT365" s="14"/>
      <c r="BU365" s="14"/>
      <c r="BV365" s="14"/>
      <c r="BW365" s="14"/>
    </row>
    <row r="366">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row>
    <row r="367">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c r="AV367" s="14"/>
      <c r="AW367" s="14"/>
      <c r="AX367" s="14"/>
      <c r="AY367" s="14"/>
      <c r="AZ367" s="14"/>
      <c r="BA367" s="14"/>
      <c r="BB367" s="14"/>
      <c r="BC367" s="14"/>
      <c r="BD367" s="14"/>
      <c r="BE367" s="14"/>
      <c r="BF367" s="14"/>
      <c r="BG367" s="14"/>
      <c r="BH367" s="14"/>
      <c r="BI367" s="14"/>
      <c r="BJ367" s="14"/>
      <c r="BK367" s="14"/>
      <c r="BL367" s="14"/>
      <c r="BM367" s="14"/>
      <c r="BN367" s="14"/>
      <c r="BO367" s="14"/>
      <c r="BP367" s="14"/>
      <c r="BQ367" s="14"/>
      <c r="BR367" s="14"/>
      <c r="BS367" s="14"/>
      <c r="BT367" s="14"/>
      <c r="BU367" s="14"/>
      <c r="BV367" s="14"/>
      <c r="BW367" s="14"/>
    </row>
    <row r="368">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4"/>
      <c r="AY368" s="14"/>
      <c r="AZ368" s="14"/>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row>
    <row r="369">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row>
    <row r="370">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row>
    <row r="37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row>
    <row r="37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c r="BA372" s="14"/>
      <c r="BB372" s="14"/>
      <c r="BC372" s="14"/>
      <c r="BD372" s="14"/>
      <c r="BE372" s="14"/>
      <c r="BF372" s="14"/>
      <c r="BG372" s="14"/>
      <c r="BH372" s="14"/>
      <c r="BI372" s="14"/>
      <c r="BJ372" s="14"/>
      <c r="BK372" s="14"/>
      <c r="BL372" s="14"/>
      <c r="BM372" s="14"/>
      <c r="BN372" s="14"/>
      <c r="BO372" s="14"/>
      <c r="BP372" s="14"/>
      <c r="BQ372" s="14"/>
      <c r="BR372" s="14"/>
      <c r="BS372" s="14"/>
      <c r="BT372" s="14"/>
      <c r="BU372" s="14"/>
      <c r="BV372" s="14"/>
      <c r="BW372" s="14"/>
    </row>
    <row r="373">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A373" s="14"/>
      <c r="BB373" s="14"/>
      <c r="BC373" s="14"/>
      <c r="BD373" s="14"/>
      <c r="BE373" s="14"/>
      <c r="BF373" s="14"/>
      <c r="BG373" s="14"/>
      <c r="BH373" s="14"/>
      <c r="BI373" s="14"/>
      <c r="BJ373" s="14"/>
      <c r="BK373" s="14"/>
      <c r="BL373" s="14"/>
      <c r="BM373" s="14"/>
      <c r="BN373" s="14"/>
      <c r="BO373" s="14"/>
      <c r="BP373" s="14"/>
      <c r="BQ373" s="14"/>
      <c r="BR373" s="14"/>
      <c r="BS373" s="14"/>
      <c r="BT373" s="14"/>
      <c r="BU373" s="14"/>
      <c r="BV373" s="14"/>
      <c r="BW373" s="14"/>
    </row>
    <row r="374">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row>
    <row r="37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c r="AV375" s="14"/>
      <c r="AW375" s="14"/>
      <c r="AX375" s="14"/>
      <c r="AY375" s="14"/>
      <c r="AZ375" s="14"/>
      <c r="BA375" s="14"/>
      <c r="BB375" s="14"/>
      <c r="BC375" s="14"/>
      <c r="BD375" s="14"/>
      <c r="BE375" s="14"/>
      <c r="BF375" s="14"/>
      <c r="BG375" s="14"/>
      <c r="BH375" s="14"/>
      <c r="BI375" s="14"/>
      <c r="BJ375" s="14"/>
      <c r="BK375" s="14"/>
      <c r="BL375" s="14"/>
      <c r="BM375" s="14"/>
      <c r="BN375" s="14"/>
      <c r="BO375" s="14"/>
      <c r="BP375" s="14"/>
      <c r="BQ375" s="14"/>
      <c r="BR375" s="14"/>
      <c r="BS375" s="14"/>
      <c r="BT375" s="14"/>
      <c r="BU375" s="14"/>
      <c r="BV375" s="14"/>
      <c r="BW375" s="14"/>
    </row>
    <row r="376">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row>
    <row r="377">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row>
    <row r="378">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row>
    <row r="379">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4"/>
      <c r="BF379" s="14"/>
      <c r="BG379" s="14"/>
      <c r="BH379" s="14"/>
      <c r="BI379" s="14"/>
      <c r="BJ379" s="14"/>
      <c r="BK379" s="14"/>
      <c r="BL379" s="14"/>
      <c r="BM379" s="14"/>
      <c r="BN379" s="14"/>
      <c r="BO379" s="14"/>
      <c r="BP379" s="14"/>
      <c r="BQ379" s="14"/>
      <c r="BR379" s="14"/>
      <c r="BS379" s="14"/>
      <c r="BT379" s="14"/>
      <c r="BU379" s="14"/>
      <c r="BV379" s="14"/>
      <c r="BW379" s="14"/>
    </row>
    <row r="380">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A380" s="14"/>
      <c r="BB380" s="14"/>
      <c r="BC380" s="14"/>
      <c r="BD380" s="14"/>
      <c r="BE380" s="14"/>
      <c r="BF380" s="14"/>
      <c r="BG380" s="14"/>
      <c r="BH380" s="14"/>
      <c r="BI380" s="14"/>
      <c r="BJ380" s="14"/>
      <c r="BK380" s="14"/>
      <c r="BL380" s="14"/>
      <c r="BM380" s="14"/>
      <c r="BN380" s="14"/>
      <c r="BO380" s="14"/>
      <c r="BP380" s="14"/>
      <c r="BQ380" s="14"/>
      <c r="BR380" s="14"/>
      <c r="BS380" s="14"/>
      <c r="BT380" s="14"/>
      <c r="BU380" s="14"/>
      <c r="BV380" s="14"/>
      <c r="BW380" s="14"/>
    </row>
    <row r="38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4"/>
      <c r="AY381" s="14"/>
      <c r="AZ381" s="14"/>
      <c r="BA381" s="14"/>
      <c r="BB381" s="14"/>
      <c r="BC381" s="14"/>
      <c r="BD381" s="14"/>
      <c r="BE381" s="14"/>
      <c r="BF381" s="14"/>
      <c r="BG381" s="14"/>
      <c r="BH381" s="14"/>
      <c r="BI381" s="14"/>
      <c r="BJ381" s="14"/>
      <c r="BK381" s="14"/>
      <c r="BL381" s="14"/>
      <c r="BM381" s="14"/>
      <c r="BN381" s="14"/>
      <c r="BO381" s="14"/>
      <c r="BP381" s="14"/>
      <c r="BQ381" s="14"/>
      <c r="BR381" s="14"/>
      <c r="BS381" s="14"/>
      <c r="BT381" s="14"/>
      <c r="BU381" s="14"/>
      <c r="BV381" s="14"/>
      <c r="BW381" s="14"/>
    </row>
    <row r="38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row>
    <row r="383">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4"/>
      <c r="BI383" s="14"/>
      <c r="BJ383" s="14"/>
      <c r="BK383" s="14"/>
      <c r="BL383" s="14"/>
      <c r="BM383" s="14"/>
      <c r="BN383" s="14"/>
      <c r="BO383" s="14"/>
      <c r="BP383" s="14"/>
      <c r="BQ383" s="14"/>
      <c r="BR383" s="14"/>
      <c r="BS383" s="14"/>
      <c r="BT383" s="14"/>
      <c r="BU383" s="14"/>
      <c r="BV383" s="14"/>
      <c r="BW383" s="14"/>
    </row>
    <row r="384">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row>
    <row r="38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row>
    <row r="386">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c r="BE386" s="14"/>
      <c r="BF386" s="14"/>
      <c r="BG386" s="14"/>
      <c r="BH386" s="14"/>
      <c r="BI386" s="14"/>
      <c r="BJ386" s="14"/>
      <c r="BK386" s="14"/>
      <c r="BL386" s="14"/>
      <c r="BM386" s="14"/>
      <c r="BN386" s="14"/>
      <c r="BO386" s="14"/>
      <c r="BP386" s="14"/>
      <c r="BQ386" s="14"/>
      <c r="BR386" s="14"/>
      <c r="BS386" s="14"/>
      <c r="BT386" s="14"/>
      <c r="BU386" s="14"/>
      <c r="BV386" s="14"/>
      <c r="BW386" s="14"/>
    </row>
    <row r="387">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row>
    <row r="388">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c r="BF388" s="14"/>
      <c r="BG388" s="14"/>
      <c r="BH388" s="14"/>
      <c r="BI388" s="14"/>
      <c r="BJ388" s="14"/>
      <c r="BK388" s="14"/>
      <c r="BL388" s="14"/>
      <c r="BM388" s="14"/>
      <c r="BN388" s="14"/>
      <c r="BO388" s="14"/>
      <c r="BP388" s="14"/>
      <c r="BQ388" s="14"/>
      <c r="BR388" s="14"/>
      <c r="BS388" s="14"/>
      <c r="BT388" s="14"/>
      <c r="BU388" s="14"/>
      <c r="BV388" s="14"/>
      <c r="BW388" s="14"/>
    </row>
    <row r="389">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c r="BE389" s="14"/>
      <c r="BF389" s="14"/>
      <c r="BG389" s="14"/>
      <c r="BH389" s="14"/>
      <c r="BI389" s="14"/>
      <c r="BJ389" s="14"/>
      <c r="BK389" s="14"/>
      <c r="BL389" s="14"/>
      <c r="BM389" s="14"/>
      <c r="BN389" s="14"/>
      <c r="BO389" s="14"/>
      <c r="BP389" s="14"/>
      <c r="BQ389" s="14"/>
      <c r="BR389" s="14"/>
      <c r="BS389" s="14"/>
      <c r="BT389" s="14"/>
      <c r="BU389" s="14"/>
      <c r="BV389" s="14"/>
      <c r="BW389" s="14"/>
    </row>
    <row r="390">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row>
    <row r="39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c r="BU391" s="14"/>
      <c r="BV391" s="14"/>
      <c r="BW391" s="14"/>
    </row>
    <row r="39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c r="BF392" s="14"/>
      <c r="BG392" s="14"/>
      <c r="BH392" s="14"/>
      <c r="BI392" s="14"/>
      <c r="BJ392" s="14"/>
      <c r="BK392" s="14"/>
      <c r="BL392" s="14"/>
      <c r="BM392" s="14"/>
      <c r="BN392" s="14"/>
      <c r="BO392" s="14"/>
      <c r="BP392" s="14"/>
      <c r="BQ392" s="14"/>
      <c r="BR392" s="14"/>
      <c r="BS392" s="14"/>
      <c r="BT392" s="14"/>
      <c r="BU392" s="14"/>
      <c r="BV392" s="14"/>
      <c r="BW392" s="14"/>
    </row>
    <row r="393">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4"/>
      <c r="BF393" s="14"/>
      <c r="BG393" s="14"/>
      <c r="BH393" s="14"/>
      <c r="BI393" s="14"/>
      <c r="BJ393" s="14"/>
      <c r="BK393" s="14"/>
      <c r="BL393" s="14"/>
      <c r="BM393" s="14"/>
      <c r="BN393" s="14"/>
      <c r="BO393" s="14"/>
      <c r="BP393" s="14"/>
      <c r="BQ393" s="14"/>
      <c r="BR393" s="14"/>
      <c r="BS393" s="14"/>
      <c r="BT393" s="14"/>
      <c r="BU393" s="14"/>
      <c r="BV393" s="14"/>
      <c r="BW393" s="14"/>
    </row>
    <row r="394">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4"/>
      <c r="BF394" s="14"/>
      <c r="BG394" s="14"/>
      <c r="BH394" s="14"/>
      <c r="BI394" s="14"/>
      <c r="BJ394" s="14"/>
      <c r="BK394" s="14"/>
      <c r="BL394" s="14"/>
      <c r="BM394" s="14"/>
      <c r="BN394" s="14"/>
      <c r="BO394" s="14"/>
      <c r="BP394" s="14"/>
      <c r="BQ394" s="14"/>
      <c r="BR394" s="14"/>
      <c r="BS394" s="14"/>
      <c r="BT394" s="14"/>
      <c r="BU394" s="14"/>
      <c r="BV394" s="14"/>
      <c r="BW394" s="14"/>
    </row>
    <row r="39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c r="BF395" s="14"/>
      <c r="BG395" s="14"/>
      <c r="BH395" s="14"/>
      <c r="BI395" s="14"/>
      <c r="BJ395" s="14"/>
      <c r="BK395" s="14"/>
      <c r="BL395" s="14"/>
      <c r="BM395" s="14"/>
      <c r="BN395" s="14"/>
      <c r="BO395" s="14"/>
      <c r="BP395" s="14"/>
      <c r="BQ395" s="14"/>
      <c r="BR395" s="14"/>
      <c r="BS395" s="14"/>
      <c r="BT395" s="14"/>
      <c r="BU395" s="14"/>
      <c r="BV395" s="14"/>
      <c r="BW395" s="14"/>
    </row>
    <row r="396">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4"/>
      <c r="BF396" s="14"/>
      <c r="BG396" s="14"/>
      <c r="BH396" s="14"/>
      <c r="BI396" s="14"/>
      <c r="BJ396" s="14"/>
      <c r="BK396" s="14"/>
      <c r="BL396" s="14"/>
      <c r="BM396" s="14"/>
      <c r="BN396" s="14"/>
      <c r="BO396" s="14"/>
      <c r="BP396" s="14"/>
      <c r="BQ396" s="14"/>
      <c r="BR396" s="14"/>
      <c r="BS396" s="14"/>
      <c r="BT396" s="14"/>
      <c r="BU396" s="14"/>
      <c r="BV396" s="14"/>
      <c r="BW396" s="14"/>
    </row>
    <row r="397">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c r="BF397" s="14"/>
      <c r="BG397" s="14"/>
      <c r="BH397" s="14"/>
      <c r="BI397" s="14"/>
      <c r="BJ397" s="14"/>
      <c r="BK397" s="14"/>
      <c r="BL397" s="14"/>
      <c r="BM397" s="14"/>
      <c r="BN397" s="14"/>
      <c r="BO397" s="14"/>
      <c r="BP397" s="14"/>
      <c r="BQ397" s="14"/>
      <c r="BR397" s="14"/>
      <c r="BS397" s="14"/>
      <c r="BT397" s="14"/>
      <c r="BU397" s="14"/>
      <c r="BV397" s="14"/>
      <c r="BW397" s="14"/>
    </row>
    <row r="398">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row>
    <row r="399">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row>
    <row r="400">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4"/>
      <c r="BF400" s="14"/>
      <c r="BG400" s="14"/>
      <c r="BH400" s="14"/>
      <c r="BI400" s="14"/>
      <c r="BJ400" s="14"/>
      <c r="BK400" s="14"/>
      <c r="BL400" s="14"/>
      <c r="BM400" s="14"/>
      <c r="BN400" s="14"/>
      <c r="BO400" s="14"/>
      <c r="BP400" s="14"/>
      <c r="BQ400" s="14"/>
      <c r="BR400" s="14"/>
      <c r="BS400" s="14"/>
      <c r="BT400" s="14"/>
      <c r="BU400" s="14"/>
      <c r="BV400" s="14"/>
      <c r="BW400" s="14"/>
    </row>
    <row r="40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4"/>
      <c r="BF401" s="14"/>
      <c r="BG401" s="14"/>
      <c r="BH401" s="14"/>
      <c r="BI401" s="14"/>
      <c r="BJ401" s="14"/>
      <c r="BK401" s="14"/>
      <c r="BL401" s="14"/>
      <c r="BM401" s="14"/>
      <c r="BN401" s="14"/>
      <c r="BO401" s="14"/>
      <c r="BP401" s="14"/>
      <c r="BQ401" s="14"/>
      <c r="BR401" s="14"/>
      <c r="BS401" s="14"/>
      <c r="BT401" s="14"/>
      <c r="BU401" s="14"/>
      <c r="BV401" s="14"/>
      <c r="BW401" s="14"/>
    </row>
    <row r="4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c r="BJ402" s="14"/>
      <c r="BK402" s="14"/>
      <c r="BL402" s="14"/>
      <c r="BM402" s="14"/>
      <c r="BN402" s="14"/>
      <c r="BO402" s="14"/>
      <c r="BP402" s="14"/>
      <c r="BQ402" s="14"/>
      <c r="BR402" s="14"/>
      <c r="BS402" s="14"/>
      <c r="BT402" s="14"/>
      <c r="BU402" s="14"/>
      <c r="BV402" s="14"/>
      <c r="BW402" s="14"/>
    </row>
    <row r="403">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4"/>
      <c r="BF403" s="14"/>
      <c r="BG403" s="14"/>
      <c r="BH403" s="14"/>
      <c r="BI403" s="14"/>
      <c r="BJ403" s="14"/>
      <c r="BK403" s="14"/>
      <c r="BL403" s="14"/>
      <c r="BM403" s="14"/>
      <c r="BN403" s="14"/>
      <c r="BO403" s="14"/>
      <c r="BP403" s="14"/>
      <c r="BQ403" s="14"/>
      <c r="BR403" s="14"/>
      <c r="BS403" s="14"/>
      <c r="BT403" s="14"/>
      <c r="BU403" s="14"/>
      <c r="BV403" s="14"/>
      <c r="BW403" s="14"/>
    </row>
    <row r="404">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c r="BE404" s="14"/>
      <c r="BF404" s="14"/>
      <c r="BG404" s="14"/>
      <c r="BH404" s="14"/>
      <c r="BI404" s="14"/>
      <c r="BJ404" s="14"/>
      <c r="BK404" s="14"/>
      <c r="BL404" s="14"/>
      <c r="BM404" s="14"/>
      <c r="BN404" s="14"/>
      <c r="BO404" s="14"/>
      <c r="BP404" s="14"/>
      <c r="BQ404" s="14"/>
      <c r="BR404" s="14"/>
      <c r="BS404" s="14"/>
      <c r="BT404" s="14"/>
      <c r="BU404" s="14"/>
      <c r="BV404" s="14"/>
      <c r="BW404" s="14"/>
    </row>
    <row r="40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F405" s="14"/>
      <c r="BG405" s="14"/>
      <c r="BH405" s="14"/>
      <c r="BI405" s="14"/>
      <c r="BJ405" s="14"/>
      <c r="BK405" s="14"/>
      <c r="BL405" s="14"/>
      <c r="BM405" s="14"/>
      <c r="BN405" s="14"/>
      <c r="BO405" s="14"/>
      <c r="BP405" s="14"/>
      <c r="BQ405" s="14"/>
      <c r="BR405" s="14"/>
      <c r="BS405" s="14"/>
      <c r="BT405" s="14"/>
      <c r="BU405" s="14"/>
      <c r="BV405" s="14"/>
      <c r="BW405" s="14"/>
    </row>
    <row r="406">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row>
    <row r="407">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c r="BU407" s="14"/>
      <c r="BV407" s="14"/>
      <c r="BW407" s="14"/>
    </row>
    <row r="408">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c r="BE408" s="14"/>
      <c r="BF408" s="14"/>
      <c r="BG408" s="14"/>
      <c r="BH408" s="14"/>
      <c r="BI408" s="14"/>
      <c r="BJ408" s="14"/>
      <c r="BK408" s="14"/>
      <c r="BL408" s="14"/>
      <c r="BM408" s="14"/>
      <c r="BN408" s="14"/>
      <c r="BO408" s="14"/>
      <c r="BP408" s="14"/>
      <c r="BQ408" s="14"/>
      <c r="BR408" s="14"/>
      <c r="BS408" s="14"/>
      <c r="BT408" s="14"/>
      <c r="BU408" s="14"/>
      <c r="BV408" s="14"/>
      <c r="BW408" s="14"/>
    </row>
    <row r="409">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c r="BU409" s="14"/>
      <c r="BV409" s="14"/>
      <c r="BW409" s="14"/>
    </row>
    <row r="410">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row>
    <row r="41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row>
    <row r="41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row>
    <row r="413">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row>
    <row r="414">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row>
    <row r="41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row>
    <row r="416">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row>
    <row r="417">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row>
    <row r="418">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row>
    <row r="419">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row>
    <row r="420">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row>
    <row r="42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row>
    <row r="42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row>
    <row r="423">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row>
    <row r="424">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row>
    <row r="4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row>
    <row r="426">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row>
    <row r="427">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row>
    <row r="428">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c r="BF428" s="14"/>
      <c r="BG428" s="14"/>
      <c r="BH428" s="14"/>
      <c r="BI428" s="14"/>
      <c r="BJ428" s="14"/>
      <c r="BK428" s="14"/>
      <c r="BL428" s="14"/>
      <c r="BM428" s="14"/>
      <c r="BN428" s="14"/>
      <c r="BO428" s="14"/>
      <c r="BP428" s="14"/>
      <c r="BQ428" s="14"/>
      <c r="BR428" s="14"/>
      <c r="BS428" s="14"/>
      <c r="BT428" s="14"/>
      <c r="BU428" s="14"/>
      <c r="BV428" s="14"/>
      <c r="BW428" s="14"/>
    </row>
    <row r="429">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A429" s="14"/>
      <c r="BB429" s="14"/>
      <c r="BC429" s="14"/>
      <c r="BD429" s="14"/>
      <c r="BE429" s="14"/>
      <c r="BF429" s="14"/>
      <c r="BG429" s="14"/>
      <c r="BH429" s="14"/>
      <c r="BI429" s="14"/>
      <c r="BJ429" s="14"/>
      <c r="BK429" s="14"/>
      <c r="BL429" s="14"/>
      <c r="BM429" s="14"/>
      <c r="BN429" s="14"/>
      <c r="BO429" s="14"/>
      <c r="BP429" s="14"/>
      <c r="BQ429" s="14"/>
      <c r="BR429" s="14"/>
      <c r="BS429" s="14"/>
      <c r="BT429" s="14"/>
      <c r="BU429" s="14"/>
      <c r="BV429" s="14"/>
      <c r="BW429" s="14"/>
    </row>
    <row r="430">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row>
    <row r="43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c r="BE431" s="14"/>
      <c r="BF431" s="14"/>
      <c r="BG431" s="14"/>
      <c r="BH431" s="14"/>
      <c r="BI431" s="14"/>
      <c r="BJ431" s="14"/>
      <c r="BK431" s="14"/>
      <c r="BL431" s="14"/>
      <c r="BM431" s="14"/>
      <c r="BN431" s="14"/>
      <c r="BO431" s="14"/>
      <c r="BP431" s="14"/>
      <c r="BQ431" s="14"/>
      <c r="BR431" s="14"/>
      <c r="BS431" s="14"/>
      <c r="BT431" s="14"/>
      <c r="BU431" s="14"/>
      <c r="BV431" s="14"/>
      <c r="BW431" s="14"/>
    </row>
    <row r="43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c r="BC432" s="14"/>
      <c r="BD432" s="14"/>
      <c r="BE432" s="14"/>
      <c r="BF432" s="14"/>
      <c r="BG432" s="14"/>
      <c r="BH432" s="14"/>
      <c r="BI432" s="14"/>
      <c r="BJ432" s="14"/>
      <c r="BK432" s="14"/>
      <c r="BL432" s="14"/>
      <c r="BM432" s="14"/>
      <c r="BN432" s="14"/>
      <c r="BO432" s="14"/>
      <c r="BP432" s="14"/>
      <c r="BQ432" s="14"/>
      <c r="BR432" s="14"/>
      <c r="BS432" s="14"/>
      <c r="BT432" s="14"/>
      <c r="BU432" s="14"/>
      <c r="BV432" s="14"/>
      <c r="BW432" s="14"/>
    </row>
    <row r="433">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c r="BA433" s="14"/>
      <c r="BB433" s="14"/>
      <c r="BC433" s="14"/>
      <c r="BD433" s="14"/>
      <c r="BE433" s="14"/>
      <c r="BF433" s="14"/>
      <c r="BG433" s="14"/>
      <c r="BH433" s="14"/>
      <c r="BI433" s="14"/>
      <c r="BJ433" s="14"/>
      <c r="BK433" s="14"/>
      <c r="BL433" s="14"/>
      <c r="BM433" s="14"/>
      <c r="BN433" s="14"/>
      <c r="BO433" s="14"/>
      <c r="BP433" s="14"/>
      <c r="BQ433" s="14"/>
      <c r="BR433" s="14"/>
      <c r="BS433" s="14"/>
      <c r="BT433" s="14"/>
      <c r="BU433" s="14"/>
      <c r="BV433" s="14"/>
      <c r="BW433" s="14"/>
    </row>
    <row r="434">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row>
    <row r="43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4"/>
      <c r="AY435" s="14"/>
      <c r="AZ435" s="14"/>
      <c r="BA435" s="14"/>
      <c r="BB435" s="14"/>
      <c r="BC435" s="14"/>
      <c r="BD435" s="14"/>
      <c r="BE435" s="14"/>
      <c r="BF435" s="14"/>
      <c r="BG435" s="14"/>
      <c r="BH435" s="14"/>
      <c r="BI435" s="14"/>
      <c r="BJ435" s="14"/>
      <c r="BK435" s="14"/>
      <c r="BL435" s="14"/>
      <c r="BM435" s="14"/>
      <c r="BN435" s="14"/>
      <c r="BO435" s="14"/>
      <c r="BP435" s="14"/>
      <c r="BQ435" s="14"/>
      <c r="BR435" s="14"/>
      <c r="BS435" s="14"/>
      <c r="BT435" s="14"/>
      <c r="BU435" s="14"/>
      <c r="BV435" s="14"/>
      <c r="BW435" s="14"/>
    </row>
    <row r="436">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c r="AV436" s="14"/>
      <c r="AW436" s="14"/>
      <c r="AX436" s="14"/>
      <c r="AY436" s="14"/>
      <c r="AZ436" s="14"/>
      <c r="BA436" s="14"/>
      <c r="BB436" s="14"/>
      <c r="BC436" s="14"/>
      <c r="BD436" s="14"/>
      <c r="BE436" s="14"/>
      <c r="BF436" s="14"/>
      <c r="BG436" s="14"/>
      <c r="BH436" s="14"/>
      <c r="BI436" s="14"/>
      <c r="BJ436" s="14"/>
      <c r="BK436" s="14"/>
      <c r="BL436" s="14"/>
      <c r="BM436" s="14"/>
      <c r="BN436" s="14"/>
      <c r="BO436" s="14"/>
      <c r="BP436" s="14"/>
      <c r="BQ436" s="14"/>
      <c r="BR436" s="14"/>
      <c r="BS436" s="14"/>
      <c r="BT436" s="14"/>
      <c r="BU436" s="14"/>
      <c r="BV436" s="14"/>
      <c r="BW436" s="14"/>
    </row>
    <row r="437">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14"/>
      <c r="BC437" s="14"/>
      <c r="BD437" s="14"/>
      <c r="BE437" s="14"/>
      <c r="BF437" s="14"/>
      <c r="BG437" s="14"/>
      <c r="BH437" s="14"/>
      <c r="BI437" s="14"/>
      <c r="BJ437" s="14"/>
      <c r="BK437" s="14"/>
      <c r="BL437" s="14"/>
      <c r="BM437" s="14"/>
      <c r="BN437" s="14"/>
      <c r="BO437" s="14"/>
      <c r="BP437" s="14"/>
      <c r="BQ437" s="14"/>
      <c r="BR437" s="14"/>
      <c r="BS437" s="14"/>
      <c r="BT437" s="14"/>
      <c r="BU437" s="14"/>
      <c r="BV437" s="14"/>
      <c r="BW437" s="14"/>
    </row>
    <row r="438">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row>
    <row r="439">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4"/>
      <c r="BF439" s="14"/>
      <c r="BG439" s="14"/>
      <c r="BH439" s="14"/>
      <c r="BI439" s="14"/>
      <c r="BJ439" s="14"/>
      <c r="BK439" s="14"/>
      <c r="BL439" s="14"/>
      <c r="BM439" s="14"/>
      <c r="BN439" s="14"/>
      <c r="BO439" s="14"/>
      <c r="BP439" s="14"/>
      <c r="BQ439" s="14"/>
      <c r="BR439" s="14"/>
      <c r="BS439" s="14"/>
      <c r="BT439" s="14"/>
      <c r="BU439" s="14"/>
      <c r="BV439" s="14"/>
      <c r="BW439" s="14"/>
    </row>
    <row r="440">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4"/>
      <c r="BF440" s="14"/>
      <c r="BG440" s="14"/>
      <c r="BH440" s="14"/>
      <c r="BI440" s="14"/>
      <c r="BJ440" s="14"/>
      <c r="BK440" s="14"/>
      <c r="BL440" s="14"/>
      <c r="BM440" s="14"/>
      <c r="BN440" s="14"/>
      <c r="BO440" s="14"/>
      <c r="BP440" s="14"/>
      <c r="BQ440" s="14"/>
      <c r="BR440" s="14"/>
      <c r="BS440" s="14"/>
      <c r="BT440" s="14"/>
      <c r="BU440" s="14"/>
      <c r="BV440" s="14"/>
      <c r="BW440" s="14"/>
    </row>
    <row r="44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c r="BB441" s="14"/>
      <c r="BC441" s="14"/>
      <c r="BD441" s="14"/>
      <c r="BE441" s="14"/>
      <c r="BF441" s="14"/>
      <c r="BG441" s="14"/>
      <c r="BH441" s="14"/>
      <c r="BI441" s="14"/>
      <c r="BJ441" s="14"/>
      <c r="BK441" s="14"/>
      <c r="BL441" s="14"/>
      <c r="BM441" s="14"/>
      <c r="BN441" s="14"/>
      <c r="BO441" s="14"/>
      <c r="BP441" s="14"/>
      <c r="BQ441" s="14"/>
      <c r="BR441" s="14"/>
      <c r="BS441" s="14"/>
      <c r="BT441" s="14"/>
      <c r="BU441" s="14"/>
      <c r="BV441" s="14"/>
      <c r="BW441" s="14"/>
    </row>
    <row r="44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c r="BB442" s="14"/>
      <c r="BC442" s="14"/>
      <c r="BD442" s="14"/>
      <c r="BE442" s="14"/>
      <c r="BF442" s="14"/>
      <c r="BG442" s="14"/>
      <c r="BH442" s="14"/>
      <c r="BI442" s="14"/>
      <c r="BJ442" s="14"/>
      <c r="BK442" s="14"/>
      <c r="BL442" s="14"/>
      <c r="BM442" s="14"/>
      <c r="BN442" s="14"/>
      <c r="BO442" s="14"/>
      <c r="BP442" s="14"/>
      <c r="BQ442" s="14"/>
      <c r="BR442" s="14"/>
      <c r="BS442" s="14"/>
      <c r="BT442" s="14"/>
      <c r="BU442" s="14"/>
      <c r="BV442" s="14"/>
      <c r="BW442" s="14"/>
    </row>
    <row r="443">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c r="BB443" s="14"/>
      <c r="BC443" s="14"/>
      <c r="BD443" s="14"/>
      <c r="BE443" s="14"/>
      <c r="BF443" s="14"/>
      <c r="BG443" s="14"/>
      <c r="BH443" s="14"/>
      <c r="BI443" s="14"/>
      <c r="BJ443" s="14"/>
      <c r="BK443" s="14"/>
      <c r="BL443" s="14"/>
      <c r="BM443" s="14"/>
      <c r="BN443" s="14"/>
      <c r="BO443" s="14"/>
      <c r="BP443" s="14"/>
      <c r="BQ443" s="14"/>
      <c r="BR443" s="14"/>
      <c r="BS443" s="14"/>
      <c r="BT443" s="14"/>
      <c r="BU443" s="14"/>
      <c r="BV443" s="14"/>
      <c r="BW443" s="14"/>
    </row>
    <row r="444">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F444" s="14"/>
      <c r="BG444" s="14"/>
      <c r="BH444" s="14"/>
      <c r="BI444" s="14"/>
      <c r="BJ444" s="14"/>
      <c r="BK444" s="14"/>
      <c r="BL444" s="14"/>
      <c r="BM444" s="14"/>
      <c r="BN444" s="14"/>
      <c r="BO444" s="14"/>
      <c r="BP444" s="14"/>
      <c r="BQ444" s="14"/>
      <c r="BR444" s="14"/>
      <c r="BS444" s="14"/>
      <c r="BT444" s="14"/>
      <c r="BU444" s="14"/>
      <c r="BV444" s="14"/>
      <c r="BW444" s="14"/>
    </row>
    <row r="44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c r="BF445" s="14"/>
      <c r="BG445" s="14"/>
      <c r="BH445" s="14"/>
      <c r="BI445" s="14"/>
      <c r="BJ445" s="14"/>
      <c r="BK445" s="14"/>
      <c r="BL445" s="14"/>
      <c r="BM445" s="14"/>
      <c r="BN445" s="14"/>
      <c r="BO445" s="14"/>
      <c r="BP445" s="14"/>
      <c r="BQ445" s="14"/>
      <c r="BR445" s="14"/>
      <c r="BS445" s="14"/>
      <c r="BT445" s="14"/>
      <c r="BU445" s="14"/>
      <c r="BV445" s="14"/>
      <c r="BW445" s="14"/>
    </row>
    <row r="446">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row>
    <row r="447">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14"/>
      <c r="BC447" s="14"/>
      <c r="BD447" s="14"/>
      <c r="BE447" s="14"/>
      <c r="BF447" s="14"/>
      <c r="BG447" s="14"/>
      <c r="BH447" s="14"/>
      <c r="BI447" s="14"/>
      <c r="BJ447" s="14"/>
      <c r="BK447" s="14"/>
      <c r="BL447" s="14"/>
      <c r="BM447" s="14"/>
      <c r="BN447" s="14"/>
      <c r="BO447" s="14"/>
      <c r="BP447" s="14"/>
      <c r="BQ447" s="14"/>
      <c r="BR447" s="14"/>
      <c r="BS447" s="14"/>
      <c r="BT447" s="14"/>
      <c r="BU447" s="14"/>
      <c r="BV447" s="14"/>
      <c r="BW447" s="14"/>
    </row>
    <row r="448">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c r="BE448" s="14"/>
      <c r="BF448" s="14"/>
      <c r="BG448" s="14"/>
      <c r="BH448" s="14"/>
      <c r="BI448" s="14"/>
      <c r="BJ448" s="14"/>
      <c r="BK448" s="14"/>
      <c r="BL448" s="14"/>
      <c r="BM448" s="14"/>
      <c r="BN448" s="14"/>
      <c r="BO448" s="14"/>
      <c r="BP448" s="14"/>
      <c r="BQ448" s="14"/>
      <c r="BR448" s="14"/>
      <c r="BS448" s="14"/>
      <c r="BT448" s="14"/>
      <c r="BU448" s="14"/>
      <c r="BV448" s="14"/>
      <c r="BW448" s="14"/>
    </row>
    <row r="449">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c r="BB449" s="14"/>
      <c r="BC449" s="14"/>
      <c r="BD449" s="14"/>
      <c r="BE449" s="14"/>
      <c r="BF449" s="14"/>
      <c r="BG449" s="14"/>
      <c r="BH449" s="14"/>
      <c r="BI449" s="14"/>
      <c r="BJ449" s="14"/>
      <c r="BK449" s="14"/>
      <c r="BL449" s="14"/>
      <c r="BM449" s="14"/>
      <c r="BN449" s="14"/>
      <c r="BO449" s="14"/>
      <c r="BP449" s="14"/>
      <c r="BQ449" s="14"/>
      <c r="BR449" s="14"/>
      <c r="BS449" s="14"/>
      <c r="BT449" s="14"/>
      <c r="BU449" s="14"/>
      <c r="BV449" s="14"/>
      <c r="BW449" s="14"/>
    </row>
    <row r="450">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row>
    <row r="45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row>
    <row r="45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row>
    <row r="453">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row>
    <row r="454">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row>
    <row r="45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row>
    <row r="456">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row>
    <row r="457">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row>
    <row r="458">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row>
    <row r="459">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row>
    <row r="460">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14"/>
      <c r="BC460" s="14"/>
      <c r="BD460" s="14"/>
      <c r="BE460" s="14"/>
      <c r="BF460" s="14"/>
      <c r="BG460" s="14"/>
      <c r="BH460" s="14"/>
      <c r="BI460" s="14"/>
      <c r="BJ460" s="14"/>
      <c r="BK460" s="14"/>
      <c r="BL460" s="14"/>
      <c r="BM460" s="14"/>
      <c r="BN460" s="14"/>
      <c r="BO460" s="14"/>
      <c r="BP460" s="14"/>
      <c r="BQ460" s="14"/>
      <c r="BR460" s="14"/>
      <c r="BS460" s="14"/>
      <c r="BT460" s="14"/>
      <c r="BU460" s="14"/>
      <c r="BV460" s="14"/>
      <c r="BW460" s="14"/>
    </row>
    <row r="46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c r="BE461" s="14"/>
      <c r="BF461" s="14"/>
      <c r="BG461" s="14"/>
      <c r="BH461" s="14"/>
      <c r="BI461" s="14"/>
      <c r="BJ461" s="14"/>
      <c r="BK461" s="14"/>
      <c r="BL461" s="14"/>
      <c r="BM461" s="14"/>
      <c r="BN461" s="14"/>
      <c r="BO461" s="14"/>
      <c r="BP461" s="14"/>
      <c r="BQ461" s="14"/>
      <c r="BR461" s="14"/>
      <c r="BS461" s="14"/>
      <c r="BT461" s="14"/>
      <c r="BU461" s="14"/>
      <c r="BV461" s="14"/>
      <c r="BW461" s="14"/>
    </row>
    <row r="46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c r="BE462" s="14"/>
      <c r="BF462" s="14"/>
      <c r="BG462" s="14"/>
      <c r="BH462" s="14"/>
      <c r="BI462" s="14"/>
      <c r="BJ462" s="14"/>
      <c r="BK462" s="14"/>
      <c r="BL462" s="14"/>
      <c r="BM462" s="14"/>
      <c r="BN462" s="14"/>
      <c r="BO462" s="14"/>
      <c r="BP462" s="14"/>
      <c r="BQ462" s="14"/>
      <c r="BR462" s="14"/>
      <c r="BS462" s="14"/>
      <c r="BT462" s="14"/>
      <c r="BU462" s="14"/>
      <c r="BV462" s="14"/>
      <c r="BW462" s="14"/>
    </row>
    <row r="463">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c r="BB463" s="14"/>
      <c r="BC463" s="14"/>
      <c r="BD463" s="14"/>
      <c r="BE463" s="14"/>
      <c r="BF463" s="14"/>
      <c r="BG463" s="14"/>
      <c r="BH463" s="14"/>
      <c r="BI463" s="14"/>
      <c r="BJ463" s="14"/>
      <c r="BK463" s="14"/>
      <c r="BL463" s="14"/>
      <c r="BM463" s="14"/>
      <c r="BN463" s="14"/>
      <c r="BO463" s="14"/>
      <c r="BP463" s="14"/>
      <c r="BQ463" s="14"/>
      <c r="BR463" s="14"/>
      <c r="BS463" s="14"/>
      <c r="BT463" s="14"/>
      <c r="BU463" s="14"/>
      <c r="BV463" s="14"/>
      <c r="BW463" s="14"/>
    </row>
    <row r="464">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c r="BE464" s="14"/>
      <c r="BF464" s="14"/>
      <c r="BG464" s="14"/>
      <c r="BH464" s="14"/>
      <c r="BI464" s="14"/>
      <c r="BJ464" s="14"/>
      <c r="BK464" s="14"/>
      <c r="BL464" s="14"/>
      <c r="BM464" s="14"/>
      <c r="BN464" s="14"/>
      <c r="BO464" s="14"/>
      <c r="BP464" s="14"/>
      <c r="BQ464" s="14"/>
      <c r="BR464" s="14"/>
      <c r="BS464" s="14"/>
      <c r="BT464" s="14"/>
      <c r="BU464" s="14"/>
      <c r="BV464" s="14"/>
      <c r="BW464" s="14"/>
    </row>
    <row r="46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14"/>
      <c r="BC465" s="14"/>
      <c r="BD465" s="14"/>
      <c r="BE465" s="14"/>
      <c r="BF465" s="14"/>
      <c r="BG465" s="14"/>
      <c r="BH465" s="14"/>
      <c r="BI465" s="14"/>
      <c r="BJ465" s="14"/>
      <c r="BK465" s="14"/>
      <c r="BL465" s="14"/>
      <c r="BM465" s="14"/>
      <c r="BN465" s="14"/>
      <c r="BO465" s="14"/>
      <c r="BP465" s="14"/>
      <c r="BQ465" s="14"/>
      <c r="BR465" s="14"/>
      <c r="BS465" s="14"/>
      <c r="BT465" s="14"/>
      <c r="BU465" s="14"/>
      <c r="BV465" s="14"/>
      <c r="BW465" s="14"/>
    </row>
    <row r="466">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c r="BB466" s="14"/>
      <c r="BC466" s="14"/>
      <c r="BD466" s="14"/>
      <c r="BE466" s="14"/>
      <c r="BF466" s="14"/>
      <c r="BG466" s="14"/>
      <c r="BH466" s="14"/>
      <c r="BI466" s="14"/>
      <c r="BJ466" s="14"/>
      <c r="BK466" s="14"/>
      <c r="BL466" s="14"/>
      <c r="BM466" s="14"/>
      <c r="BN466" s="14"/>
      <c r="BO466" s="14"/>
      <c r="BP466" s="14"/>
      <c r="BQ466" s="14"/>
      <c r="BR466" s="14"/>
      <c r="BS466" s="14"/>
      <c r="BT466" s="14"/>
      <c r="BU466" s="14"/>
      <c r="BV466" s="14"/>
      <c r="BW466" s="14"/>
    </row>
    <row r="467">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c r="BB467" s="14"/>
      <c r="BC467" s="14"/>
      <c r="BD467" s="14"/>
      <c r="BE467" s="14"/>
      <c r="BF467" s="14"/>
      <c r="BG467" s="14"/>
      <c r="BH467" s="14"/>
      <c r="BI467" s="14"/>
      <c r="BJ467" s="14"/>
      <c r="BK467" s="14"/>
      <c r="BL467" s="14"/>
      <c r="BM467" s="14"/>
      <c r="BN467" s="14"/>
      <c r="BO467" s="14"/>
      <c r="BP467" s="14"/>
      <c r="BQ467" s="14"/>
      <c r="BR467" s="14"/>
      <c r="BS467" s="14"/>
      <c r="BT467" s="14"/>
      <c r="BU467" s="14"/>
      <c r="BV467" s="14"/>
      <c r="BW467" s="14"/>
    </row>
    <row r="468">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c r="BB468" s="14"/>
      <c r="BC468" s="14"/>
      <c r="BD468" s="14"/>
      <c r="BE468" s="14"/>
      <c r="BF468" s="14"/>
      <c r="BG468" s="14"/>
      <c r="BH468" s="14"/>
      <c r="BI468" s="14"/>
      <c r="BJ468" s="14"/>
      <c r="BK468" s="14"/>
      <c r="BL468" s="14"/>
      <c r="BM468" s="14"/>
      <c r="BN468" s="14"/>
      <c r="BO468" s="14"/>
      <c r="BP468" s="14"/>
      <c r="BQ468" s="14"/>
      <c r="BR468" s="14"/>
      <c r="BS468" s="14"/>
      <c r="BT468" s="14"/>
      <c r="BU468" s="14"/>
      <c r="BV468" s="14"/>
      <c r="BW468" s="14"/>
    </row>
    <row r="469">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row>
    <row r="470">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c r="BB470" s="14"/>
      <c r="BC470" s="14"/>
      <c r="BD470" s="14"/>
      <c r="BE470" s="14"/>
      <c r="BF470" s="14"/>
      <c r="BG470" s="14"/>
      <c r="BH470" s="14"/>
      <c r="BI470" s="14"/>
      <c r="BJ470" s="14"/>
      <c r="BK470" s="14"/>
      <c r="BL470" s="14"/>
      <c r="BM470" s="14"/>
      <c r="BN470" s="14"/>
      <c r="BO470" s="14"/>
      <c r="BP470" s="14"/>
      <c r="BQ470" s="14"/>
      <c r="BR470" s="14"/>
      <c r="BS470" s="14"/>
      <c r="BT470" s="14"/>
      <c r="BU470" s="14"/>
      <c r="BV470" s="14"/>
      <c r="BW470" s="14"/>
    </row>
    <row r="47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c r="BB471" s="14"/>
      <c r="BC471" s="14"/>
      <c r="BD471" s="14"/>
      <c r="BE471" s="14"/>
      <c r="BF471" s="14"/>
      <c r="BG471" s="14"/>
      <c r="BH471" s="14"/>
      <c r="BI471" s="14"/>
      <c r="BJ471" s="14"/>
      <c r="BK471" s="14"/>
      <c r="BL471" s="14"/>
      <c r="BM471" s="14"/>
      <c r="BN471" s="14"/>
      <c r="BO471" s="14"/>
      <c r="BP471" s="14"/>
      <c r="BQ471" s="14"/>
      <c r="BR471" s="14"/>
      <c r="BS471" s="14"/>
      <c r="BT471" s="14"/>
      <c r="BU471" s="14"/>
      <c r="BV471" s="14"/>
      <c r="BW471" s="14"/>
    </row>
    <row r="47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c r="BB472" s="14"/>
      <c r="BC472" s="14"/>
      <c r="BD472" s="14"/>
      <c r="BE472" s="14"/>
      <c r="BF472" s="14"/>
      <c r="BG472" s="14"/>
      <c r="BH472" s="14"/>
      <c r="BI472" s="14"/>
      <c r="BJ472" s="14"/>
      <c r="BK472" s="14"/>
      <c r="BL472" s="14"/>
      <c r="BM472" s="14"/>
      <c r="BN472" s="14"/>
      <c r="BO472" s="14"/>
      <c r="BP472" s="14"/>
      <c r="BQ472" s="14"/>
      <c r="BR472" s="14"/>
      <c r="BS472" s="14"/>
      <c r="BT472" s="14"/>
      <c r="BU472" s="14"/>
      <c r="BV472" s="14"/>
      <c r="BW472" s="14"/>
    </row>
    <row r="473">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c r="BB473" s="14"/>
      <c r="BC473" s="14"/>
      <c r="BD473" s="14"/>
      <c r="BE473" s="14"/>
      <c r="BF473" s="14"/>
      <c r="BG473" s="14"/>
      <c r="BH473" s="14"/>
      <c r="BI473" s="14"/>
      <c r="BJ473" s="14"/>
      <c r="BK473" s="14"/>
      <c r="BL473" s="14"/>
      <c r="BM473" s="14"/>
      <c r="BN473" s="14"/>
      <c r="BO473" s="14"/>
      <c r="BP473" s="14"/>
      <c r="BQ473" s="14"/>
      <c r="BR473" s="14"/>
      <c r="BS473" s="14"/>
      <c r="BT473" s="14"/>
      <c r="BU473" s="14"/>
      <c r="BV473" s="14"/>
      <c r="BW473" s="14"/>
    </row>
    <row r="474">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c r="BB474" s="14"/>
      <c r="BC474" s="14"/>
      <c r="BD474" s="14"/>
      <c r="BE474" s="14"/>
      <c r="BF474" s="14"/>
      <c r="BG474" s="14"/>
      <c r="BH474" s="14"/>
      <c r="BI474" s="14"/>
      <c r="BJ474" s="14"/>
      <c r="BK474" s="14"/>
      <c r="BL474" s="14"/>
      <c r="BM474" s="14"/>
      <c r="BN474" s="14"/>
      <c r="BO474" s="14"/>
      <c r="BP474" s="14"/>
      <c r="BQ474" s="14"/>
      <c r="BR474" s="14"/>
      <c r="BS474" s="14"/>
      <c r="BT474" s="14"/>
      <c r="BU474" s="14"/>
      <c r="BV474" s="14"/>
      <c r="BW474" s="14"/>
    </row>
    <row r="47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c r="BB475" s="14"/>
      <c r="BC475" s="14"/>
      <c r="BD475" s="14"/>
      <c r="BE475" s="14"/>
      <c r="BF475" s="14"/>
      <c r="BG475" s="14"/>
      <c r="BH475" s="14"/>
      <c r="BI475" s="14"/>
      <c r="BJ475" s="14"/>
      <c r="BK475" s="14"/>
      <c r="BL475" s="14"/>
      <c r="BM475" s="14"/>
      <c r="BN475" s="14"/>
      <c r="BO475" s="14"/>
      <c r="BP475" s="14"/>
      <c r="BQ475" s="14"/>
      <c r="BR475" s="14"/>
      <c r="BS475" s="14"/>
      <c r="BT475" s="14"/>
      <c r="BU475" s="14"/>
      <c r="BV475" s="14"/>
      <c r="BW475" s="14"/>
    </row>
    <row r="476">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c r="BB476" s="14"/>
      <c r="BC476" s="14"/>
      <c r="BD476" s="14"/>
      <c r="BE476" s="14"/>
      <c r="BF476" s="14"/>
      <c r="BG476" s="14"/>
      <c r="BH476" s="14"/>
      <c r="BI476" s="14"/>
      <c r="BJ476" s="14"/>
      <c r="BK476" s="14"/>
      <c r="BL476" s="14"/>
      <c r="BM476" s="14"/>
      <c r="BN476" s="14"/>
      <c r="BO476" s="14"/>
      <c r="BP476" s="14"/>
      <c r="BQ476" s="14"/>
      <c r="BR476" s="14"/>
      <c r="BS476" s="14"/>
      <c r="BT476" s="14"/>
      <c r="BU476" s="14"/>
      <c r="BV476" s="14"/>
      <c r="BW476" s="14"/>
    </row>
    <row r="477">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c r="BB477" s="14"/>
      <c r="BC477" s="14"/>
      <c r="BD477" s="14"/>
      <c r="BE477" s="14"/>
      <c r="BF477" s="14"/>
      <c r="BG477" s="14"/>
      <c r="BH477" s="14"/>
      <c r="BI477" s="14"/>
      <c r="BJ477" s="14"/>
      <c r="BK477" s="14"/>
      <c r="BL477" s="14"/>
      <c r="BM477" s="14"/>
      <c r="BN477" s="14"/>
      <c r="BO477" s="14"/>
      <c r="BP477" s="14"/>
      <c r="BQ477" s="14"/>
      <c r="BR477" s="14"/>
      <c r="BS477" s="14"/>
      <c r="BT477" s="14"/>
      <c r="BU477" s="14"/>
      <c r="BV477" s="14"/>
      <c r="BW477" s="14"/>
    </row>
    <row r="478">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c r="BB478" s="14"/>
      <c r="BC478" s="14"/>
      <c r="BD478" s="14"/>
      <c r="BE478" s="14"/>
      <c r="BF478" s="14"/>
      <c r="BG478" s="14"/>
      <c r="BH478" s="14"/>
      <c r="BI478" s="14"/>
      <c r="BJ478" s="14"/>
      <c r="BK478" s="14"/>
      <c r="BL478" s="14"/>
      <c r="BM478" s="14"/>
      <c r="BN478" s="14"/>
      <c r="BO478" s="14"/>
      <c r="BP478" s="14"/>
      <c r="BQ478" s="14"/>
      <c r="BR478" s="14"/>
      <c r="BS478" s="14"/>
      <c r="BT478" s="14"/>
      <c r="BU478" s="14"/>
      <c r="BV478" s="14"/>
      <c r="BW478" s="14"/>
    </row>
    <row r="479">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c r="BB479" s="14"/>
      <c r="BC479" s="14"/>
      <c r="BD479" s="14"/>
      <c r="BE479" s="14"/>
      <c r="BF479" s="14"/>
      <c r="BG479" s="14"/>
      <c r="BH479" s="14"/>
      <c r="BI479" s="14"/>
      <c r="BJ479" s="14"/>
      <c r="BK479" s="14"/>
      <c r="BL479" s="14"/>
      <c r="BM479" s="14"/>
      <c r="BN479" s="14"/>
      <c r="BO479" s="14"/>
      <c r="BP479" s="14"/>
      <c r="BQ479" s="14"/>
      <c r="BR479" s="14"/>
      <c r="BS479" s="14"/>
      <c r="BT479" s="14"/>
      <c r="BU479" s="14"/>
      <c r="BV479" s="14"/>
      <c r="BW479" s="14"/>
    </row>
    <row r="480">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c r="BB480" s="14"/>
      <c r="BC480" s="14"/>
      <c r="BD480" s="14"/>
      <c r="BE480" s="14"/>
      <c r="BF480" s="14"/>
      <c r="BG480" s="14"/>
      <c r="BH480" s="14"/>
      <c r="BI480" s="14"/>
      <c r="BJ480" s="14"/>
      <c r="BK480" s="14"/>
      <c r="BL480" s="14"/>
      <c r="BM480" s="14"/>
      <c r="BN480" s="14"/>
      <c r="BO480" s="14"/>
      <c r="BP480" s="14"/>
      <c r="BQ480" s="14"/>
      <c r="BR480" s="14"/>
      <c r="BS480" s="14"/>
      <c r="BT480" s="14"/>
      <c r="BU480" s="14"/>
      <c r="BV480" s="14"/>
      <c r="BW480" s="14"/>
    </row>
    <row r="48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c r="BB481" s="14"/>
      <c r="BC481" s="14"/>
      <c r="BD481" s="14"/>
      <c r="BE481" s="14"/>
      <c r="BF481" s="14"/>
      <c r="BG481" s="14"/>
      <c r="BH481" s="14"/>
      <c r="BI481" s="14"/>
      <c r="BJ481" s="14"/>
      <c r="BK481" s="14"/>
      <c r="BL481" s="14"/>
      <c r="BM481" s="14"/>
      <c r="BN481" s="14"/>
      <c r="BO481" s="14"/>
      <c r="BP481" s="14"/>
      <c r="BQ481" s="14"/>
      <c r="BR481" s="14"/>
      <c r="BS481" s="14"/>
      <c r="BT481" s="14"/>
      <c r="BU481" s="14"/>
      <c r="BV481" s="14"/>
      <c r="BW481" s="14"/>
    </row>
    <row r="48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c r="BB482" s="14"/>
      <c r="BC482" s="14"/>
      <c r="BD482" s="14"/>
      <c r="BE482" s="14"/>
      <c r="BF482" s="14"/>
      <c r="BG482" s="14"/>
      <c r="BH482" s="14"/>
      <c r="BI482" s="14"/>
      <c r="BJ482" s="14"/>
      <c r="BK482" s="14"/>
      <c r="BL482" s="14"/>
      <c r="BM482" s="14"/>
      <c r="BN482" s="14"/>
      <c r="BO482" s="14"/>
      <c r="BP482" s="14"/>
      <c r="BQ482" s="14"/>
      <c r="BR482" s="14"/>
      <c r="BS482" s="14"/>
      <c r="BT482" s="14"/>
      <c r="BU482" s="14"/>
      <c r="BV482" s="14"/>
      <c r="BW482" s="14"/>
    </row>
    <row r="483">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c r="BB483" s="14"/>
      <c r="BC483" s="14"/>
      <c r="BD483" s="14"/>
      <c r="BE483" s="14"/>
      <c r="BF483" s="14"/>
      <c r="BG483" s="14"/>
      <c r="BH483" s="14"/>
      <c r="BI483" s="14"/>
      <c r="BJ483" s="14"/>
      <c r="BK483" s="14"/>
      <c r="BL483" s="14"/>
      <c r="BM483" s="14"/>
      <c r="BN483" s="14"/>
      <c r="BO483" s="14"/>
      <c r="BP483" s="14"/>
      <c r="BQ483" s="14"/>
      <c r="BR483" s="14"/>
      <c r="BS483" s="14"/>
      <c r="BT483" s="14"/>
      <c r="BU483" s="14"/>
      <c r="BV483" s="14"/>
      <c r="BW483" s="14"/>
    </row>
    <row r="484">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c r="BB484" s="14"/>
      <c r="BC484" s="14"/>
      <c r="BD484" s="14"/>
      <c r="BE484" s="14"/>
      <c r="BF484" s="14"/>
      <c r="BG484" s="14"/>
      <c r="BH484" s="14"/>
      <c r="BI484" s="14"/>
      <c r="BJ484" s="14"/>
      <c r="BK484" s="14"/>
      <c r="BL484" s="14"/>
      <c r="BM484" s="14"/>
      <c r="BN484" s="14"/>
      <c r="BO484" s="14"/>
      <c r="BP484" s="14"/>
      <c r="BQ484" s="14"/>
      <c r="BR484" s="14"/>
      <c r="BS484" s="14"/>
      <c r="BT484" s="14"/>
      <c r="BU484" s="14"/>
      <c r="BV484" s="14"/>
      <c r="BW484" s="14"/>
    </row>
    <row r="48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c r="BB485" s="14"/>
      <c r="BC485" s="14"/>
      <c r="BD485" s="14"/>
      <c r="BE485" s="14"/>
      <c r="BF485" s="14"/>
      <c r="BG485" s="14"/>
      <c r="BH485" s="14"/>
      <c r="BI485" s="14"/>
      <c r="BJ485" s="14"/>
      <c r="BK485" s="14"/>
      <c r="BL485" s="14"/>
      <c r="BM485" s="14"/>
      <c r="BN485" s="14"/>
      <c r="BO485" s="14"/>
      <c r="BP485" s="14"/>
      <c r="BQ485" s="14"/>
      <c r="BR485" s="14"/>
      <c r="BS485" s="14"/>
      <c r="BT485" s="14"/>
      <c r="BU485" s="14"/>
      <c r="BV485" s="14"/>
      <c r="BW485" s="14"/>
    </row>
    <row r="486">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14"/>
      <c r="BC486" s="14"/>
      <c r="BD486" s="14"/>
      <c r="BE486" s="14"/>
      <c r="BF486" s="14"/>
      <c r="BG486" s="14"/>
      <c r="BH486" s="14"/>
      <c r="BI486" s="14"/>
      <c r="BJ486" s="14"/>
      <c r="BK486" s="14"/>
      <c r="BL486" s="14"/>
      <c r="BM486" s="14"/>
      <c r="BN486" s="14"/>
      <c r="BO486" s="14"/>
      <c r="BP486" s="14"/>
      <c r="BQ486" s="14"/>
      <c r="BR486" s="14"/>
      <c r="BS486" s="14"/>
      <c r="BT486" s="14"/>
      <c r="BU486" s="14"/>
      <c r="BV486" s="14"/>
      <c r="BW486" s="14"/>
    </row>
    <row r="487">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c r="BB487" s="14"/>
      <c r="BC487" s="14"/>
      <c r="BD487" s="14"/>
      <c r="BE487" s="14"/>
      <c r="BF487" s="14"/>
      <c r="BG487" s="14"/>
      <c r="BH487" s="14"/>
      <c r="BI487" s="14"/>
      <c r="BJ487" s="14"/>
      <c r="BK487" s="14"/>
      <c r="BL487" s="14"/>
      <c r="BM487" s="14"/>
      <c r="BN487" s="14"/>
      <c r="BO487" s="14"/>
      <c r="BP487" s="14"/>
      <c r="BQ487" s="14"/>
      <c r="BR487" s="14"/>
      <c r="BS487" s="14"/>
      <c r="BT487" s="14"/>
      <c r="BU487" s="14"/>
      <c r="BV487" s="14"/>
      <c r="BW487" s="14"/>
    </row>
    <row r="488">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c r="BB488" s="14"/>
      <c r="BC488" s="14"/>
      <c r="BD488" s="14"/>
      <c r="BE488" s="14"/>
      <c r="BF488" s="14"/>
      <c r="BG488" s="14"/>
      <c r="BH488" s="14"/>
      <c r="BI488" s="14"/>
      <c r="BJ488" s="14"/>
      <c r="BK488" s="14"/>
      <c r="BL488" s="14"/>
      <c r="BM488" s="14"/>
      <c r="BN488" s="14"/>
      <c r="BO488" s="14"/>
      <c r="BP488" s="14"/>
      <c r="BQ488" s="14"/>
      <c r="BR488" s="14"/>
      <c r="BS488" s="14"/>
      <c r="BT488" s="14"/>
      <c r="BU488" s="14"/>
      <c r="BV488" s="14"/>
      <c r="BW488" s="14"/>
    </row>
    <row r="489">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14"/>
      <c r="BC489" s="14"/>
      <c r="BD489" s="14"/>
      <c r="BE489" s="14"/>
      <c r="BF489" s="14"/>
      <c r="BG489" s="14"/>
      <c r="BH489" s="14"/>
      <c r="BI489" s="14"/>
      <c r="BJ489" s="14"/>
      <c r="BK489" s="14"/>
      <c r="BL489" s="14"/>
      <c r="BM489" s="14"/>
      <c r="BN489" s="14"/>
      <c r="BO489" s="14"/>
      <c r="BP489" s="14"/>
      <c r="BQ489" s="14"/>
      <c r="BR489" s="14"/>
      <c r="BS489" s="14"/>
      <c r="BT489" s="14"/>
      <c r="BU489" s="14"/>
      <c r="BV489" s="14"/>
      <c r="BW489" s="14"/>
    </row>
    <row r="490">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c r="BB490" s="14"/>
      <c r="BC490" s="14"/>
      <c r="BD490" s="14"/>
      <c r="BE490" s="14"/>
      <c r="BF490" s="14"/>
      <c r="BG490" s="14"/>
      <c r="BH490" s="14"/>
      <c r="BI490" s="14"/>
      <c r="BJ490" s="14"/>
      <c r="BK490" s="14"/>
      <c r="BL490" s="14"/>
      <c r="BM490" s="14"/>
      <c r="BN490" s="14"/>
      <c r="BO490" s="14"/>
      <c r="BP490" s="14"/>
      <c r="BQ490" s="14"/>
      <c r="BR490" s="14"/>
      <c r="BS490" s="14"/>
      <c r="BT490" s="14"/>
      <c r="BU490" s="14"/>
      <c r="BV490" s="14"/>
      <c r="BW490" s="14"/>
    </row>
    <row r="49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c r="BB491" s="14"/>
      <c r="BC491" s="14"/>
      <c r="BD491" s="14"/>
      <c r="BE491" s="14"/>
      <c r="BF491" s="14"/>
      <c r="BG491" s="14"/>
      <c r="BH491" s="14"/>
      <c r="BI491" s="14"/>
      <c r="BJ491" s="14"/>
      <c r="BK491" s="14"/>
      <c r="BL491" s="14"/>
      <c r="BM491" s="14"/>
      <c r="BN491" s="14"/>
      <c r="BO491" s="14"/>
      <c r="BP491" s="14"/>
      <c r="BQ491" s="14"/>
      <c r="BR491" s="14"/>
      <c r="BS491" s="14"/>
      <c r="BT491" s="14"/>
      <c r="BU491" s="14"/>
      <c r="BV491" s="14"/>
      <c r="BW491" s="14"/>
    </row>
    <row r="49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c r="BB492" s="14"/>
      <c r="BC492" s="14"/>
      <c r="BD492" s="14"/>
      <c r="BE492" s="14"/>
      <c r="BF492" s="14"/>
      <c r="BG492" s="14"/>
      <c r="BH492" s="14"/>
      <c r="BI492" s="14"/>
      <c r="BJ492" s="14"/>
      <c r="BK492" s="14"/>
      <c r="BL492" s="14"/>
      <c r="BM492" s="14"/>
      <c r="BN492" s="14"/>
      <c r="BO492" s="14"/>
      <c r="BP492" s="14"/>
      <c r="BQ492" s="14"/>
      <c r="BR492" s="14"/>
      <c r="BS492" s="14"/>
      <c r="BT492" s="14"/>
      <c r="BU492" s="14"/>
      <c r="BV492" s="14"/>
      <c r="BW492" s="14"/>
    </row>
    <row r="493">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c r="BB493" s="14"/>
      <c r="BC493" s="14"/>
      <c r="BD493" s="14"/>
      <c r="BE493" s="14"/>
      <c r="BF493" s="14"/>
      <c r="BG493" s="14"/>
      <c r="BH493" s="14"/>
      <c r="BI493" s="14"/>
      <c r="BJ493" s="14"/>
      <c r="BK493" s="14"/>
      <c r="BL493" s="14"/>
      <c r="BM493" s="14"/>
      <c r="BN493" s="14"/>
      <c r="BO493" s="14"/>
      <c r="BP493" s="14"/>
      <c r="BQ493" s="14"/>
      <c r="BR493" s="14"/>
      <c r="BS493" s="14"/>
      <c r="BT493" s="14"/>
      <c r="BU493" s="14"/>
      <c r="BV493" s="14"/>
      <c r="BW493" s="14"/>
    </row>
    <row r="494">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14"/>
      <c r="BC494" s="14"/>
      <c r="BD494" s="14"/>
      <c r="BE494" s="14"/>
      <c r="BF494" s="14"/>
      <c r="BG494" s="14"/>
      <c r="BH494" s="14"/>
      <c r="BI494" s="14"/>
      <c r="BJ494" s="14"/>
      <c r="BK494" s="14"/>
      <c r="BL494" s="14"/>
      <c r="BM494" s="14"/>
      <c r="BN494" s="14"/>
      <c r="BO494" s="14"/>
      <c r="BP494" s="14"/>
      <c r="BQ494" s="14"/>
      <c r="BR494" s="14"/>
      <c r="BS494" s="14"/>
      <c r="BT494" s="14"/>
      <c r="BU494" s="14"/>
      <c r="BV494" s="14"/>
      <c r="BW494" s="14"/>
    </row>
    <row r="49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c r="BB495" s="14"/>
      <c r="BC495" s="14"/>
      <c r="BD495" s="14"/>
      <c r="BE495" s="14"/>
      <c r="BF495" s="14"/>
      <c r="BG495" s="14"/>
      <c r="BH495" s="14"/>
      <c r="BI495" s="14"/>
      <c r="BJ495" s="14"/>
      <c r="BK495" s="14"/>
      <c r="BL495" s="14"/>
      <c r="BM495" s="14"/>
      <c r="BN495" s="14"/>
      <c r="BO495" s="14"/>
      <c r="BP495" s="14"/>
      <c r="BQ495" s="14"/>
      <c r="BR495" s="14"/>
      <c r="BS495" s="14"/>
      <c r="BT495" s="14"/>
      <c r="BU495" s="14"/>
      <c r="BV495" s="14"/>
      <c r="BW495" s="14"/>
    </row>
    <row r="496">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c r="BB496" s="14"/>
      <c r="BC496" s="14"/>
      <c r="BD496" s="14"/>
      <c r="BE496" s="14"/>
      <c r="BF496" s="14"/>
      <c r="BG496" s="14"/>
      <c r="BH496" s="14"/>
      <c r="BI496" s="14"/>
      <c r="BJ496" s="14"/>
      <c r="BK496" s="14"/>
      <c r="BL496" s="14"/>
      <c r="BM496" s="14"/>
      <c r="BN496" s="14"/>
      <c r="BO496" s="14"/>
      <c r="BP496" s="14"/>
      <c r="BQ496" s="14"/>
      <c r="BR496" s="14"/>
      <c r="BS496" s="14"/>
      <c r="BT496" s="14"/>
      <c r="BU496" s="14"/>
      <c r="BV496" s="14"/>
      <c r="BW496" s="14"/>
    </row>
    <row r="497">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c r="BB497" s="14"/>
      <c r="BC497" s="14"/>
      <c r="BD497" s="14"/>
      <c r="BE497" s="14"/>
      <c r="BF497" s="14"/>
      <c r="BG497" s="14"/>
      <c r="BH497" s="14"/>
      <c r="BI497" s="14"/>
      <c r="BJ497" s="14"/>
      <c r="BK497" s="14"/>
      <c r="BL497" s="14"/>
      <c r="BM497" s="14"/>
      <c r="BN497" s="14"/>
      <c r="BO497" s="14"/>
      <c r="BP497" s="14"/>
      <c r="BQ497" s="14"/>
      <c r="BR497" s="14"/>
      <c r="BS497" s="14"/>
      <c r="BT497" s="14"/>
      <c r="BU497" s="14"/>
      <c r="BV497" s="14"/>
      <c r="BW497" s="14"/>
    </row>
    <row r="498">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14"/>
      <c r="BC498" s="14"/>
      <c r="BD498" s="14"/>
      <c r="BE498" s="14"/>
      <c r="BF498" s="14"/>
      <c r="BG498" s="14"/>
      <c r="BH498" s="14"/>
      <c r="BI498" s="14"/>
      <c r="BJ498" s="14"/>
      <c r="BK498" s="14"/>
      <c r="BL498" s="14"/>
      <c r="BM498" s="14"/>
      <c r="BN498" s="14"/>
      <c r="BO498" s="14"/>
      <c r="BP498" s="14"/>
      <c r="BQ498" s="14"/>
      <c r="BR498" s="14"/>
      <c r="BS498" s="14"/>
      <c r="BT498" s="14"/>
      <c r="BU498" s="14"/>
      <c r="BV498" s="14"/>
      <c r="BW498" s="14"/>
    </row>
    <row r="499">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c r="BB499" s="14"/>
      <c r="BC499" s="14"/>
      <c r="BD499" s="14"/>
      <c r="BE499" s="14"/>
      <c r="BF499" s="14"/>
      <c r="BG499" s="14"/>
      <c r="BH499" s="14"/>
      <c r="BI499" s="14"/>
      <c r="BJ499" s="14"/>
      <c r="BK499" s="14"/>
      <c r="BL499" s="14"/>
      <c r="BM499" s="14"/>
      <c r="BN499" s="14"/>
      <c r="BO499" s="14"/>
      <c r="BP499" s="14"/>
      <c r="BQ499" s="14"/>
      <c r="BR499" s="14"/>
      <c r="BS499" s="14"/>
      <c r="BT499" s="14"/>
      <c r="BU499" s="14"/>
      <c r="BV499" s="14"/>
      <c r="BW499" s="14"/>
    </row>
    <row r="500">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c r="BB500" s="14"/>
      <c r="BC500" s="14"/>
      <c r="BD500" s="14"/>
      <c r="BE500" s="14"/>
      <c r="BF500" s="14"/>
      <c r="BG500" s="14"/>
      <c r="BH500" s="14"/>
      <c r="BI500" s="14"/>
      <c r="BJ500" s="14"/>
      <c r="BK500" s="14"/>
      <c r="BL500" s="14"/>
      <c r="BM500" s="14"/>
      <c r="BN500" s="14"/>
      <c r="BO500" s="14"/>
      <c r="BP500" s="14"/>
      <c r="BQ500" s="14"/>
      <c r="BR500" s="14"/>
      <c r="BS500" s="14"/>
      <c r="BT500" s="14"/>
      <c r="BU500" s="14"/>
      <c r="BV500" s="14"/>
      <c r="BW500" s="14"/>
    </row>
    <row r="50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c r="BB501" s="14"/>
      <c r="BC501" s="14"/>
      <c r="BD501" s="14"/>
      <c r="BE501" s="14"/>
      <c r="BF501" s="14"/>
      <c r="BG501" s="14"/>
      <c r="BH501" s="14"/>
      <c r="BI501" s="14"/>
      <c r="BJ501" s="14"/>
      <c r="BK501" s="14"/>
      <c r="BL501" s="14"/>
      <c r="BM501" s="14"/>
      <c r="BN501" s="14"/>
      <c r="BO501" s="14"/>
      <c r="BP501" s="14"/>
      <c r="BQ501" s="14"/>
      <c r="BR501" s="14"/>
      <c r="BS501" s="14"/>
      <c r="BT501" s="14"/>
      <c r="BU501" s="14"/>
      <c r="BV501" s="14"/>
      <c r="BW501" s="14"/>
    </row>
    <row r="5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c r="BB502" s="14"/>
      <c r="BC502" s="14"/>
      <c r="BD502" s="14"/>
      <c r="BE502" s="14"/>
      <c r="BF502" s="14"/>
      <c r="BG502" s="14"/>
      <c r="BH502" s="14"/>
      <c r="BI502" s="14"/>
      <c r="BJ502" s="14"/>
      <c r="BK502" s="14"/>
      <c r="BL502" s="14"/>
      <c r="BM502" s="14"/>
      <c r="BN502" s="14"/>
      <c r="BO502" s="14"/>
      <c r="BP502" s="14"/>
      <c r="BQ502" s="14"/>
      <c r="BR502" s="14"/>
      <c r="BS502" s="14"/>
      <c r="BT502" s="14"/>
      <c r="BU502" s="14"/>
      <c r="BV502" s="14"/>
      <c r="BW502" s="14"/>
    </row>
    <row r="503">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c r="BB503" s="14"/>
      <c r="BC503" s="14"/>
      <c r="BD503" s="14"/>
      <c r="BE503" s="14"/>
      <c r="BF503" s="14"/>
      <c r="BG503" s="14"/>
      <c r="BH503" s="14"/>
      <c r="BI503" s="14"/>
      <c r="BJ503" s="14"/>
      <c r="BK503" s="14"/>
      <c r="BL503" s="14"/>
      <c r="BM503" s="14"/>
      <c r="BN503" s="14"/>
      <c r="BO503" s="14"/>
      <c r="BP503" s="14"/>
      <c r="BQ503" s="14"/>
      <c r="BR503" s="14"/>
      <c r="BS503" s="14"/>
      <c r="BT503" s="14"/>
      <c r="BU503" s="14"/>
      <c r="BV503" s="14"/>
      <c r="BW503" s="14"/>
    </row>
    <row r="504">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row>
    <row r="50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c r="BU505" s="14"/>
      <c r="BV505" s="14"/>
      <c r="BW505" s="14"/>
    </row>
    <row r="506">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c r="BE506" s="14"/>
      <c r="BF506" s="14"/>
      <c r="BG506" s="14"/>
      <c r="BH506" s="14"/>
      <c r="BI506" s="14"/>
      <c r="BJ506" s="14"/>
      <c r="BK506" s="14"/>
      <c r="BL506" s="14"/>
      <c r="BM506" s="14"/>
      <c r="BN506" s="14"/>
      <c r="BO506" s="14"/>
      <c r="BP506" s="14"/>
      <c r="BQ506" s="14"/>
      <c r="BR506" s="14"/>
      <c r="BS506" s="14"/>
      <c r="BT506" s="14"/>
      <c r="BU506" s="14"/>
      <c r="BV506" s="14"/>
      <c r="BW506" s="14"/>
    </row>
    <row r="507">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c r="BB507" s="14"/>
      <c r="BC507" s="14"/>
      <c r="BD507" s="14"/>
      <c r="BE507" s="14"/>
      <c r="BF507" s="14"/>
      <c r="BG507" s="14"/>
      <c r="BH507" s="14"/>
      <c r="BI507" s="14"/>
      <c r="BJ507" s="14"/>
      <c r="BK507" s="14"/>
      <c r="BL507" s="14"/>
      <c r="BM507" s="14"/>
      <c r="BN507" s="14"/>
      <c r="BO507" s="14"/>
      <c r="BP507" s="14"/>
      <c r="BQ507" s="14"/>
      <c r="BR507" s="14"/>
      <c r="BS507" s="14"/>
      <c r="BT507" s="14"/>
      <c r="BU507" s="14"/>
      <c r="BV507" s="14"/>
      <c r="BW507" s="14"/>
    </row>
    <row r="508">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c r="BB508" s="14"/>
      <c r="BC508" s="14"/>
      <c r="BD508" s="14"/>
      <c r="BE508" s="14"/>
      <c r="BF508" s="14"/>
      <c r="BG508" s="14"/>
      <c r="BH508" s="14"/>
      <c r="BI508" s="14"/>
      <c r="BJ508" s="14"/>
      <c r="BK508" s="14"/>
      <c r="BL508" s="14"/>
      <c r="BM508" s="14"/>
      <c r="BN508" s="14"/>
      <c r="BO508" s="14"/>
      <c r="BP508" s="14"/>
      <c r="BQ508" s="14"/>
      <c r="BR508" s="14"/>
      <c r="BS508" s="14"/>
      <c r="BT508" s="14"/>
      <c r="BU508" s="14"/>
      <c r="BV508" s="14"/>
      <c r="BW508" s="14"/>
    </row>
    <row r="509">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c r="BB509" s="14"/>
      <c r="BC509" s="14"/>
      <c r="BD509" s="14"/>
      <c r="BE509" s="14"/>
      <c r="BF509" s="14"/>
      <c r="BG509" s="14"/>
      <c r="BH509" s="14"/>
      <c r="BI509" s="14"/>
      <c r="BJ509" s="14"/>
      <c r="BK509" s="14"/>
      <c r="BL509" s="14"/>
      <c r="BM509" s="14"/>
      <c r="BN509" s="14"/>
      <c r="BO509" s="14"/>
      <c r="BP509" s="14"/>
      <c r="BQ509" s="14"/>
      <c r="BR509" s="14"/>
      <c r="BS509" s="14"/>
      <c r="BT509" s="14"/>
      <c r="BU509" s="14"/>
      <c r="BV509" s="14"/>
      <c r="BW509" s="14"/>
    </row>
    <row r="510">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c r="BB510" s="14"/>
      <c r="BC510" s="14"/>
      <c r="BD510" s="14"/>
      <c r="BE510" s="14"/>
      <c r="BF510" s="14"/>
      <c r="BG510" s="14"/>
      <c r="BH510" s="14"/>
      <c r="BI510" s="14"/>
      <c r="BJ510" s="14"/>
      <c r="BK510" s="14"/>
      <c r="BL510" s="14"/>
      <c r="BM510" s="14"/>
      <c r="BN510" s="14"/>
      <c r="BO510" s="14"/>
      <c r="BP510" s="14"/>
      <c r="BQ510" s="14"/>
      <c r="BR510" s="14"/>
      <c r="BS510" s="14"/>
      <c r="BT510" s="14"/>
      <c r="BU510" s="14"/>
      <c r="BV510" s="14"/>
      <c r="BW510" s="14"/>
    </row>
    <row r="51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c r="BB511" s="14"/>
      <c r="BC511" s="14"/>
      <c r="BD511" s="14"/>
      <c r="BE511" s="14"/>
      <c r="BF511" s="14"/>
      <c r="BG511" s="14"/>
      <c r="BH511" s="14"/>
      <c r="BI511" s="14"/>
      <c r="BJ511" s="14"/>
      <c r="BK511" s="14"/>
      <c r="BL511" s="14"/>
      <c r="BM511" s="14"/>
      <c r="BN511" s="14"/>
      <c r="BO511" s="14"/>
      <c r="BP511" s="14"/>
      <c r="BQ511" s="14"/>
      <c r="BR511" s="14"/>
      <c r="BS511" s="14"/>
      <c r="BT511" s="14"/>
      <c r="BU511" s="14"/>
      <c r="BV511" s="14"/>
      <c r="BW511" s="14"/>
    </row>
    <row r="51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c r="BB512" s="14"/>
      <c r="BC512" s="14"/>
      <c r="BD512" s="14"/>
      <c r="BE512" s="14"/>
      <c r="BF512" s="14"/>
      <c r="BG512" s="14"/>
      <c r="BH512" s="14"/>
      <c r="BI512" s="14"/>
      <c r="BJ512" s="14"/>
      <c r="BK512" s="14"/>
      <c r="BL512" s="14"/>
      <c r="BM512" s="14"/>
      <c r="BN512" s="14"/>
      <c r="BO512" s="14"/>
      <c r="BP512" s="14"/>
      <c r="BQ512" s="14"/>
      <c r="BR512" s="14"/>
      <c r="BS512" s="14"/>
      <c r="BT512" s="14"/>
      <c r="BU512" s="14"/>
      <c r="BV512" s="14"/>
      <c r="BW512" s="14"/>
    </row>
    <row r="513">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c r="BB513" s="14"/>
      <c r="BC513" s="14"/>
      <c r="BD513" s="14"/>
      <c r="BE513" s="14"/>
      <c r="BF513" s="14"/>
      <c r="BG513" s="14"/>
      <c r="BH513" s="14"/>
      <c r="BI513" s="14"/>
      <c r="BJ513" s="14"/>
      <c r="BK513" s="14"/>
      <c r="BL513" s="14"/>
      <c r="BM513" s="14"/>
      <c r="BN513" s="14"/>
      <c r="BO513" s="14"/>
      <c r="BP513" s="14"/>
      <c r="BQ513" s="14"/>
      <c r="BR513" s="14"/>
      <c r="BS513" s="14"/>
      <c r="BT513" s="14"/>
      <c r="BU513" s="14"/>
      <c r="BV513" s="14"/>
      <c r="BW513" s="14"/>
    </row>
    <row r="514">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c r="BB514" s="14"/>
      <c r="BC514" s="14"/>
      <c r="BD514" s="14"/>
      <c r="BE514" s="14"/>
      <c r="BF514" s="14"/>
      <c r="BG514" s="14"/>
      <c r="BH514" s="14"/>
      <c r="BI514" s="14"/>
      <c r="BJ514" s="14"/>
      <c r="BK514" s="14"/>
      <c r="BL514" s="14"/>
      <c r="BM514" s="14"/>
      <c r="BN514" s="14"/>
      <c r="BO514" s="14"/>
      <c r="BP514" s="14"/>
      <c r="BQ514" s="14"/>
      <c r="BR514" s="14"/>
      <c r="BS514" s="14"/>
      <c r="BT514" s="14"/>
      <c r="BU514" s="14"/>
      <c r="BV514" s="14"/>
      <c r="BW514" s="14"/>
    </row>
    <row r="51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14"/>
      <c r="BC515" s="14"/>
      <c r="BD515" s="14"/>
      <c r="BE515" s="14"/>
      <c r="BF515" s="14"/>
      <c r="BG515" s="14"/>
      <c r="BH515" s="14"/>
      <c r="BI515" s="14"/>
      <c r="BJ515" s="14"/>
      <c r="BK515" s="14"/>
      <c r="BL515" s="14"/>
      <c r="BM515" s="14"/>
      <c r="BN515" s="14"/>
      <c r="BO515" s="14"/>
      <c r="BP515" s="14"/>
      <c r="BQ515" s="14"/>
      <c r="BR515" s="14"/>
      <c r="BS515" s="14"/>
      <c r="BT515" s="14"/>
      <c r="BU515" s="14"/>
      <c r="BV515" s="14"/>
      <c r="BW515" s="14"/>
    </row>
    <row r="516">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c r="BB516" s="14"/>
      <c r="BC516" s="14"/>
      <c r="BD516" s="14"/>
      <c r="BE516" s="14"/>
      <c r="BF516" s="14"/>
      <c r="BG516" s="14"/>
      <c r="BH516" s="14"/>
      <c r="BI516" s="14"/>
      <c r="BJ516" s="14"/>
      <c r="BK516" s="14"/>
      <c r="BL516" s="14"/>
      <c r="BM516" s="14"/>
      <c r="BN516" s="14"/>
      <c r="BO516" s="14"/>
      <c r="BP516" s="14"/>
      <c r="BQ516" s="14"/>
      <c r="BR516" s="14"/>
      <c r="BS516" s="14"/>
      <c r="BT516" s="14"/>
      <c r="BU516" s="14"/>
      <c r="BV516" s="14"/>
      <c r="BW516" s="14"/>
    </row>
    <row r="517">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c r="BB517" s="14"/>
      <c r="BC517" s="14"/>
      <c r="BD517" s="14"/>
      <c r="BE517" s="14"/>
      <c r="BF517" s="14"/>
      <c r="BG517" s="14"/>
      <c r="BH517" s="14"/>
      <c r="BI517" s="14"/>
      <c r="BJ517" s="14"/>
      <c r="BK517" s="14"/>
      <c r="BL517" s="14"/>
      <c r="BM517" s="14"/>
      <c r="BN517" s="14"/>
      <c r="BO517" s="14"/>
      <c r="BP517" s="14"/>
      <c r="BQ517" s="14"/>
      <c r="BR517" s="14"/>
      <c r="BS517" s="14"/>
      <c r="BT517" s="14"/>
      <c r="BU517" s="14"/>
      <c r="BV517" s="14"/>
      <c r="BW517" s="14"/>
    </row>
    <row r="518">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c r="BB518" s="14"/>
      <c r="BC518" s="14"/>
      <c r="BD518" s="14"/>
      <c r="BE518" s="14"/>
      <c r="BF518" s="14"/>
      <c r="BG518" s="14"/>
      <c r="BH518" s="14"/>
      <c r="BI518" s="14"/>
      <c r="BJ518" s="14"/>
      <c r="BK518" s="14"/>
      <c r="BL518" s="14"/>
      <c r="BM518" s="14"/>
      <c r="BN518" s="14"/>
      <c r="BO518" s="14"/>
      <c r="BP518" s="14"/>
      <c r="BQ518" s="14"/>
      <c r="BR518" s="14"/>
      <c r="BS518" s="14"/>
      <c r="BT518" s="14"/>
      <c r="BU518" s="14"/>
      <c r="BV518" s="14"/>
      <c r="BW518" s="14"/>
    </row>
    <row r="519">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c r="BB519" s="14"/>
      <c r="BC519" s="14"/>
      <c r="BD519" s="14"/>
      <c r="BE519" s="14"/>
      <c r="BF519" s="14"/>
      <c r="BG519" s="14"/>
      <c r="BH519" s="14"/>
      <c r="BI519" s="14"/>
      <c r="BJ519" s="14"/>
      <c r="BK519" s="14"/>
      <c r="BL519" s="14"/>
      <c r="BM519" s="14"/>
      <c r="BN519" s="14"/>
      <c r="BO519" s="14"/>
      <c r="BP519" s="14"/>
      <c r="BQ519" s="14"/>
      <c r="BR519" s="14"/>
      <c r="BS519" s="14"/>
      <c r="BT519" s="14"/>
      <c r="BU519" s="14"/>
      <c r="BV519" s="14"/>
      <c r="BW519" s="14"/>
    </row>
    <row r="520">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c r="BB520" s="14"/>
      <c r="BC520" s="14"/>
      <c r="BD520" s="14"/>
      <c r="BE520" s="14"/>
      <c r="BF520" s="14"/>
      <c r="BG520" s="14"/>
      <c r="BH520" s="14"/>
      <c r="BI520" s="14"/>
      <c r="BJ520" s="14"/>
      <c r="BK520" s="14"/>
      <c r="BL520" s="14"/>
      <c r="BM520" s="14"/>
      <c r="BN520" s="14"/>
      <c r="BO520" s="14"/>
      <c r="BP520" s="14"/>
      <c r="BQ520" s="14"/>
      <c r="BR520" s="14"/>
      <c r="BS520" s="14"/>
      <c r="BT520" s="14"/>
      <c r="BU520" s="14"/>
      <c r="BV520" s="14"/>
      <c r="BW520" s="14"/>
    </row>
    <row r="52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c r="BB521" s="14"/>
      <c r="BC521" s="14"/>
      <c r="BD521" s="14"/>
      <c r="BE521" s="14"/>
      <c r="BF521" s="14"/>
      <c r="BG521" s="14"/>
      <c r="BH521" s="14"/>
      <c r="BI521" s="14"/>
      <c r="BJ521" s="14"/>
      <c r="BK521" s="14"/>
      <c r="BL521" s="14"/>
      <c r="BM521" s="14"/>
      <c r="BN521" s="14"/>
      <c r="BO521" s="14"/>
      <c r="BP521" s="14"/>
      <c r="BQ521" s="14"/>
      <c r="BR521" s="14"/>
      <c r="BS521" s="14"/>
      <c r="BT521" s="14"/>
      <c r="BU521" s="14"/>
      <c r="BV521" s="14"/>
      <c r="BW521" s="14"/>
    </row>
    <row r="52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c r="BB522" s="14"/>
      <c r="BC522" s="14"/>
      <c r="BD522" s="14"/>
      <c r="BE522" s="14"/>
      <c r="BF522" s="14"/>
      <c r="BG522" s="14"/>
      <c r="BH522" s="14"/>
      <c r="BI522" s="14"/>
      <c r="BJ522" s="14"/>
      <c r="BK522" s="14"/>
      <c r="BL522" s="14"/>
      <c r="BM522" s="14"/>
      <c r="BN522" s="14"/>
      <c r="BO522" s="14"/>
      <c r="BP522" s="14"/>
      <c r="BQ522" s="14"/>
      <c r="BR522" s="14"/>
      <c r="BS522" s="14"/>
      <c r="BT522" s="14"/>
      <c r="BU522" s="14"/>
      <c r="BV522" s="14"/>
      <c r="BW522" s="14"/>
    </row>
    <row r="523">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c r="BB523" s="14"/>
      <c r="BC523" s="14"/>
      <c r="BD523" s="14"/>
      <c r="BE523" s="14"/>
      <c r="BF523" s="14"/>
      <c r="BG523" s="14"/>
      <c r="BH523" s="14"/>
      <c r="BI523" s="14"/>
      <c r="BJ523" s="14"/>
      <c r="BK523" s="14"/>
      <c r="BL523" s="14"/>
      <c r="BM523" s="14"/>
      <c r="BN523" s="14"/>
      <c r="BO523" s="14"/>
      <c r="BP523" s="14"/>
      <c r="BQ523" s="14"/>
      <c r="BR523" s="14"/>
      <c r="BS523" s="14"/>
      <c r="BT523" s="14"/>
      <c r="BU523" s="14"/>
      <c r="BV523" s="14"/>
      <c r="BW523" s="14"/>
    </row>
    <row r="524">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c r="BB524" s="14"/>
      <c r="BC524" s="14"/>
      <c r="BD524" s="14"/>
      <c r="BE524" s="14"/>
      <c r="BF524" s="14"/>
      <c r="BG524" s="14"/>
      <c r="BH524" s="14"/>
      <c r="BI524" s="14"/>
      <c r="BJ524" s="14"/>
      <c r="BK524" s="14"/>
      <c r="BL524" s="14"/>
      <c r="BM524" s="14"/>
      <c r="BN524" s="14"/>
      <c r="BO524" s="14"/>
      <c r="BP524" s="14"/>
      <c r="BQ524" s="14"/>
      <c r="BR524" s="14"/>
      <c r="BS524" s="14"/>
      <c r="BT524" s="14"/>
      <c r="BU524" s="14"/>
      <c r="BV524" s="14"/>
      <c r="BW524" s="14"/>
    </row>
    <row r="5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c r="BB525" s="14"/>
      <c r="BC525" s="14"/>
      <c r="BD525" s="14"/>
      <c r="BE525" s="14"/>
      <c r="BF525" s="14"/>
      <c r="BG525" s="14"/>
      <c r="BH525" s="14"/>
      <c r="BI525" s="14"/>
      <c r="BJ525" s="14"/>
      <c r="BK525" s="14"/>
      <c r="BL525" s="14"/>
      <c r="BM525" s="14"/>
      <c r="BN525" s="14"/>
      <c r="BO525" s="14"/>
      <c r="BP525" s="14"/>
      <c r="BQ525" s="14"/>
      <c r="BR525" s="14"/>
      <c r="BS525" s="14"/>
      <c r="BT525" s="14"/>
      <c r="BU525" s="14"/>
      <c r="BV525" s="14"/>
      <c r="BW525" s="14"/>
    </row>
    <row r="526">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c r="BB526" s="14"/>
      <c r="BC526" s="14"/>
      <c r="BD526" s="14"/>
      <c r="BE526" s="14"/>
      <c r="BF526" s="14"/>
      <c r="BG526" s="14"/>
      <c r="BH526" s="14"/>
      <c r="BI526" s="14"/>
      <c r="BJ526" s="14"/>
      <c r="BK526" s="14"/>
      <c r="BL526" s="14"/>
      <c r="BM526" s="14"/>
      <c r="BN526" s="14"/>
      <c r="BO526" s="14"/>
      <c r="BP526" s="14"/>
      <c r="BQ526" s="14"/>
      <c r="BR526" s="14"/>
      <c r="BS526" s="14"/>
      <c r="BT526" s="14"/>
      <c r="BU526" s="14"/>
      <c r="BV526" s="14"/>
      <c r="BW526" s="14"/>
    </row>
    <row r="527">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c r="BB527" s="14"/>
      <c r="BC527" s="14"/>
      <c r="BD527" s="14"/>
      <c r="BE527" s="14"/>
      <c r="BF527" s="14"/>
      <c r="BG527" s="14"/>
      <c r="BH527" s="14"/>
      <c r="BI527" s="14"/>
      <c r="BJ527" s="14"/>
      <c r="BK527" s="14"/>
      <c r="BL527" s="14"/>
      <c r="BM527" s="14"/>
      <c r="BN527" s="14"/>
      <c r="BO527" s="14"/>
      <c r="BP527" s="14"/>
      <c r="BQ527" s="14"/>
      <c r="BR527" s="14"/>
      <c r="BS527" s="14"/>
      <c r="BT527" s="14"/>
      <c r="BU527" s="14"/>
      <c r="BV527" s="14"/>
      <c r="BW527" s="14"/>
    </row>
    <row r="528">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c r="BB528" s="14"/>
      <c r="BC528" s="14"/>
      <c r="BD528" s="14"/>
      <c r="BE528" s="14"/>
      <c r="BF528" s="14"/>
      <c r="BG528" s="14"/>
      <c r="BH528" s="14"/>
      <c r="BI528" s="14"/>
      <c r="BJ528" s="14"/>
      <c r="BK528" s="14"/>
      <c r="BL528" s="14"/>
      <c r="BM528" s="14"/>
      <c r="BN528" s="14"/>
      <c r="BO528" s="14"/>
      <c r="BP528" s="14"/>
      <c r="BQ528" s="14"/>
      <c r="BR528" s="14"/>
      <c r="BS528" s="14"/>
      <c r="BT528" s="14"/>
      <c r="BU528" s="14"/>
      <c r="BV528" s="14"/>
      <c r="BW528" s="14"/>
    </row>
    <row r="529">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c r="BB529" s="14"/>
      <c r="BC529" s="14"/>
      <c r="BD529" s="14"/>
      <c r="BE529" s="14"/>
      <c r="BF529" s="14"/>
      <c r="BG529" s="14"/>
      <c r="BH529" s="14"/>
      <c r="BI529" s="14"/>
      <c r="BJ529" s="14"/>
      <c r="BK529" s="14"/>
      <c r="BL529" s="14"/>
      <c r="BM529" s="14"/>
      <c r="BN529" s="14"/>
      <c r="BO529" s="14"/>
      <c r="BP529" s="14"/>
      <c r="BQ529" s="14"/>
      <c r="BR529" s="14"/>
      <c r="BS529" s="14"/>
      <c r="BT529" s="14"/>
      <c r="BU529" s="14"/>
      <c r="BV529" s="14"/>
      <c r="BW529" s="14"/>
    </row>
    <row r="530">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c r="BB530" s="14"/>
      <c r="BC530" s="14"/>
      <c r="BD530" s="14"/>
      <c r="BE530" s="14"/>
      <c r="BF530" s="14"/>
      <c r="BG530" s="14"/>
      <c r="BH530" s="14"/>
      <c r="BI530" s="14"/>
      <c r="BJ530" s="14"/>
      <c r="BK530" s="14"/>
      <c r="BL530" s="14"/>
      <c r="BM530" s="14"/>
      <c r="BN530" s="14"/>
      <c r="BO530" s="14"/>
      <c r="BP530" s="14"/>
      <c r="BQ530" s="14"/>
      <c r="BR530" s="14"/>
      <c r="BS530" s="14"/>
      <c r="BT530" s="14"/>
      <c r="BU530" s="14"/>
      <c r="BV530" s="14"/>
      <c r="BW530" s="14"/>
    </row>
    <row r="53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c r="BB531" s="14"/>
      <c r="BC531" s="14"/>
      <c r="BD531" s="14"/>
      <c r="BE531" s="14"/>
      <c r="BF531" s="14"/>
      <c r="BG531" s="14"/>
      <c r="BH531" s="14"/>
      <c r="BI531" s="14"/>
      <c r="BJ531" s="14"/>
      <c r="BK531" s="14"/>
      <c r="BL531" s="14"/>
      <c r="BM531" s="14"/>
      <c r="BN531" s="14"/>
      <c r="BO531" s="14"/>
      <c r="BP531" s="14"/>
      <c r="BQ531" s="14"/>
      <c r="BR531" s="14"/>
      <c r="BS531" s="14"/>
      <c r="BT531" s="14"/>
      <c r="BU531" s="14"/>
      <c r="BV531" s="14"/>
      <c r="BW531" s="14"/>
    </row>
    <row r="53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c r="BB532" s="14"/>
      <c r="BC532" s="14"/>
      <c r="BD532" s="14"/>
      <c r="BE532" s="14"/>
      <c r="BF532" s="14"/>
      <c r="BG532" s="14"/>
      <c r="BH532" s="14"/>
      <c r="BI532" s="14"/>
      <c r="BJ532" s="14"/>
      <c r="BK532" s="14"/>
      <c r="BL532" s="14"/>
      <c r="BM532" s="14"/>
      <c r="BN532" s="14"/>
      <c r="BO532" s="14"/>
      <c r="BP532" s="14"/>
      <c r="BQ532" s="14"/>
      <c r="BR532" s="14"/>
      <c r="BS532" s="14"/>
      <c r="BT532" s="14"/>
      <c r="BU532" s="14"/>
      <c r="BV532" s="14"/>
      <c r="BW532" s="14"/>
    </row>
    <row r="533">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c r="BB533" s="14"/>
      <c r="BC533" s="14"/>
      <c r="BD533" s="14"/>
      <c r="BE533" s="14"/>
      <c r="BF533" s="14"/>
      <c r="BG533" s="14"/>
      <c r="BH533" s="14"/>
      <c r="BI533" s="14"/>
      <c r="BJ533" s="14"/>
      <c r="BK533" s="14"/>
      <c r="BL533" s="14"/>
      <c r="BM533" s="14"/>
      <c r="BN533" s="14"/>
      <c r="BO533" s="14"/>
      <c r="BP533" s="14"/>
      <c r="BQ533" s="14"/>
      <c r="BR533" s="14"/>
      <c r="BS533" s="14"/>
      <c r="BT533" s="14"/>
      <c r="BU533" s="14"/>
      <c r="BV533" s="14"/>
      <c r="BW533" s="14"/>
    </row>
    <row r="534">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c r="BB534" s="14"/>
      <c r="BC534" s="14"/>
      <c r="BD534" s="14"/>
      <c r="BE534" s="14"/>
      <c r="BF534" s="14"/>
      <c r="BG534" s="14"/>
      <c r="BH534" s="14"/>
      <c r="BI534" s="14"/>
      <c r="BJ534" s="14"/>
      <c r="BK534" s="14"/>
      <c r="BL534" s="14"/>
      <c r="BM534" s="14"/>
      <c r="BN534" s="14"/>
      <c r="BO534" s="14"/>
      <c r="BP534" s="14"/>
      <c r="BQ534" s="14"/>
      <c r="BR534" s="14"/>
      <c r="BS534" s="14"/>
      <c r="BT534" s="14"/>
      <c r="BU534" s="14"/>
      <c r="BV534" s="14"/>
      <c r="BW534" s="14"/>
    </row>
    <row r="53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c r="BB535" s="14"/>
      <c r="BC535" s="14"/>
      <c r="BD535" s="14"/>
      <c r="BE535" s="14"/>
      <c r="BF535" s="14"/>
      <c r="BG535" s="14"/>
      <c r="BH535" s="14"/>
      <c r="BI535" s="14"/>
      <c r="BJ535" s="14"/>
      <c r="BK535" s="14"/>
      <c r="BL535" s="14"/>
      <c r="BM535" s="14"/>
      <c r="BN535" s="14"/>
      <c r="BO535" s="14"/>
      <c r="BP535" s="14"/>
      <c r="BQ535" s="14"/>
      <c r="BR535" s="14"/>
      <c r="BS535" s="14"/>
      <c r="BT535" s="14"/>
      <c r="BU535" s="14"/>
      <c r="BV535" s="14"/>
      <c r="BW535" s="14"/>
    </row>
    <row r="536">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c r="BB536" s="14"/>
      <c r="BC536" s="14"/>
      <c r="BD536" s="14"/>
      <c r="BE536" s="14"/>
      <c r="BF536" s="14"/>
      <c r="BG536" s="14"/>
      <c r="BH536" s="14"/>
      <c r="BI536" s="14"/>
      <c r="BJ536" s="14"/>
      <c r="BK536" s="14"/>
      <c r="BL536" s="14"/>
      <c r="BM536" s="14"/>
      <c r="BN536" s="14"/>
      <c r="BO536" s="14"/>
      <c r="BP536" s="14"/>
      <c r="BQ536" s="14"/>
      <c r="BR536" s="14"/>
      <c r="BS536" s="14"/>
      <c r="BT536" s="14"/>
      <c r="BU536" s="14"/>
      <c r="BV536" s="14"/>
      <c r="BW536" s="14"/>
    </row>
    <row r="537">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c r="BB537" s="14"/>
      <c r="BC537" s="14"/>
      <c r="BD537" s="14"/>
      <c r="BE537" s="14"/>
      <c r="BF537" s="14"/>
      <c r="BG537" s="14"/>
      <c r="BH537" s="14"/>
      <c r="BI537" s="14"/>
      <c r="BJ537" s="14"/>
      <c r="BK537" s="14"/>
      <c r="BL537" s="14"/>
      <c r="BM537" s="14"/>
      <c r="BN537" s="14"/>
      <c r="BO537" s="14"/>
      <c r="BP537" s="14"/>
      <c r="BQ537" s="14"/>
      <c r="BR537" s="14"/>
      <c r="BS537" s="14"/>
      <c r="BT537" s="14"/>
      <c r="BU537" s="14"/>
      <c r="BV537" s="14"/>
      <c r="BW537" s="14"/>
    </row>
    <row r="538">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c r="BB538" s="14"/>
      <c r="BC538" s="14"/>
      <c r="BD538" s="14"/>
      <c r="BE538" s="14"/>
      <c r="BF538" s="14"/>
      <c r="BG538" s="14"/>
      <c r="BH538" s="14"/>
      <c r="BI538" s="14"/>
      <c r="BJ538" s="14"/>
      <c r="BK538" s="14"/>
      <c r="BL538" s="14"/>
      <c r="BM538" s="14"/>
      <c r="BN538" s="14"/>
      <c r="BO538" s="14"/>
      <c r="BP538" s="14"/>
      <c r="BQ538" s="14"/>
      <c r="BR538" s="14"/>
      <c r="BS538" s="14"/>
      <c r="BT538" s="14"/>
      <c r="BU538" s="14"/>
      <c r="BV538" s="14"/>
      <c r="BW538" s="14"/>
    </row>
    <row r="539">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c r="BB539" s="14"/>
      <c r="BC539" s="14"/>
      <c r="BD539" s="14"/>
      <c r="BE539" s="14"/>
      <c r="BF539" s="14"/>
      <c r="BG539" s="14"/>
      <c r="BH539" s="14"/>
      <c r="BI539" s="14"/>
      <c r="BJ539" s="14"/>
      <c r="BK539" s="14"/>
      <c r="BL539" s="14"/>
      <c r="BM539" s="14"/>
      <c r="BN539" s="14"/>
      <c r="BO539" s="14"/>
      <c r="BP539" s="14"/>
      <c r="BQ539" s="14"/>
      <c r="BR539" s="14"/>
      <c r="BS539" s="14"/>
      <c r="BT539" s="14"/>
      <c r="BU539" s="14"/>
      <c r="BV539" s="14"/>
      <c r="BW539" s="14"/>
    </row>
    <row r="540">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c r="BB540" s="14"/>
      <c r="BC540" s="14"/>
      <c r="BD540" s="14"/>
      <c r="BE540" s="14"/>
      <c r="BF540" s="14"/>
      <c r="BG540" s="14"/>
      <c r="BH540" s="14"/>
      <c r="BI540" s="14"/>
      <c r="BJ540" s="14"/>
      <c r="BK540" s="14"/>
      <c r="BL540" s="14"/>
      <c r="BM540" s="14"/>
      <c r="BN540" s="14"/>
      <c r="BO540" s="14"/>
      <c r="BP540" s="14"/>
      <c r="BQ540" s="14"/>
      <c r="BR540" s="14"/>
      <c r="BS540" s="14"/>
      <c r="BT540" s="14"/>
      <c r="BU540" s="14"/>
      <c r="BV540" s="14"/>
      <c r="BW540" s="14"/>
    </row>
    <row r="54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c r="BB541" s="14"/>
      <c r="BC541" s="14"/>
      <c r="BD541" s="14"/>
      <c r="BE541" s="14"/>
      <c r="BF541" s="14"/>
      <c r="BG541" s="14"/>
      <c r="BH541" s="14"/>
      <c r="BI541" s="14"/>
      <c r="BJ541" s="14"/>
      <c r="BK541" s="14"/>
      <c r="BL541" s="14"/>
      <c r="BM541" s="14"/>
      <c r="BN541" s="14"/>
      <c r="BO541" s="14"/>
      <c r="BP541" s="14"/>
      <c r="BQ541" s="14"/>
      <c r="BR541" s="14"/>
      <c r="BS541" s="14"/>
      <c r="BT541" s="14"/>
      <c r="BU541" s="14"/>
      <c r="BV541" s="14"/>
      <c r="BW541" s="14"/>
    </row>
    <row r="54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14"/>
      <c r="BC542" s="14"/>
      <c r="BD542" s="14"/>
      <c r="BE542" s="14"/>
      <c r="BF542" s="14"/>
      <c r="BG542" s="14"/>
      <c r="BH542" s="14"/>
      <c r="BI542" s="14"/>
      <c r="BJ542" s="14"/>
      <c r="BK542" s="14"/>
      <c r="BL542" s="14"/>
      <c r="BM542" s="14"/>
      <c r="BN542" s="14"/>
      <c r="BO542" s="14"/>
      <c r="BP542" s="14"/>
      <c r="BQ542" s="14"/>
      <c r="BR542" s="14"/>
      <c r="BS542" s="14"/>
      <c r="BT542" s="14"/>
      <c r="BU542" s="14"/>
      <c r="BV542" s="14"/>
      <c r="BW542" s="14"/>
    </row>
    <row r="543">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c r="BB543" s="14"/>
      <c r="BC543" s="14"/>
      <c r="BD543" s="14"/>
      <c r="BE543" s="14"/>
      <c r="BF543" s="14"/>
      <c r="BG543" s="14"/>
      <c r="BH543" s="14"/>
      <c r="BI543" s="14"/>
      <c r="BJ543" s="14"/>
      <c r="BK543" s="14"/>
      <c r="BL543" s="14"/>
      <c r="BM543" s="14"/>
      <c r="BN543" s="14"/>
      <c r="BO543" s="14"/>
      <c r="BP543" s="14"/>
      <c r="BQ543" s="14"/>
      <c r="BR543" s="14"/>
      <c r="BS543" s="14"/>
      <c r="BT543" s="14"/>
      <c r="BU543" s="14"/>
      <c r="BV543" s="14"/>
      <c r="BW543" s="14"/>
    </row>
    <row r="544">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c r="BB544" s="14"/>
      <c r="BC544" s="14"/>
      <c r="BD544" s="14"/>
      <c r="BE544" s="14"/>
      <c r="BF544" s="14"/>
      <c r="BG544" s="14"/>
      <c r="BH544" s="14"/>
      <c r="BI544" s="14"/>
      <c r="BJ544" s="14"/>
      <c r="BK544" s="14"/>
      <c r="BL544" s="14"/>
      <c r="BM544" s="14"/>
      <c r="BN544" s="14"/>
      <c r="BO544" s="14"/>
      <c r="BP544" s="14"/>
      <c r="BQ544" s="14"/>
      <c r="BR544" s="14"/>
      <c r="BS544" s="14"/>
      <c r="BT544" s="14"/>
      <c r="BU544" s="14"/>
      <c r="BV544" s="14"/>
      <c r="BW544" s="14"/>
    </row>
    <row r="54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c r="BB545" s="14"/>
      <c r="BC545" s="14"/>
      <c r="BD545" s="14"/>
      <c r="BE545" s="14"/>
      <c r="BF545" s="14"/>
      <c r="BG545" s="14"/>
      <c r="BH545" s="14"/>
      <c r="BI545" s="14"/>
      <c r="BJ545" s="14"/>
      <c r="BK545" s="14"/>
      <c r="BL545" s="14"/>
      <c r="BM545" s="14"/>
      <c r="BN545" s="14"/>
      <c r="BO545" s="14"/>
      <c r="BP545" s="14"/>
      <c r="BQ545" s="14"/>
      <c r="BR545" s="14"/>
      <c r="BS545" s="14"/>
      <c r="BT545" s="14"/>
      <c r="BU545" s="14"/>
      <c r="BV545" s="14"/>
      <c r="BW545" s="14"/>
    </row>
    <row r="546">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c r="BB546" s="14"/>
      <c r="BC546" s="14"/>
      <c r="BD546" s="14"/>
      <c r="BE546" s="14"/>
      <c r="BF546" s="14"/>
      <c r="BG546" s="14"/>
      <c r="BH546" s="14"/>
      <c r="BI546" s="14"/>
      <c r="BJ546" s="14"/>
      <c r="BK546" s="14"/>
      <c r="BL546" s="14"/>
      <c r="BM546" s="14"/>
      <c r="BN546" s="14"/>
      <c r="BO546" s="14"/>
      <c r="BP546" s="14"/>
      <c r="BQ546" s="14"/>
      <c r="BR546" s="14"/>
      <c r="BS546" s="14"/>
      <c r="BT546" s="14"/>
      <c r="BU546" s="14"/>
      <c r="BV546" s="14"/>
      <c r="BW546" s="14"/>
    </row>
    <row r="547">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c r="BB547" s="14"/>
      <c r="BC547" s="14"/>
      <c r="BD547" s="14"/>
      <c r="BE547" s="14"/>
      <c r="BF547" s="14"/>
      <c r="BG547" s="14"/>
      <c r="BH547" s="14"/>
      <c r="BI547" s="14"/>
      <c r="BJ547" s="14"/>
      <c r="BK547" s="14"/>
      <c r="BL547" s="14"/>
      <c r="BM547" s="14"/>
      <c r="BN547" s="14"/>
      <c r="BO547" s="14"/>
      <c r="BP547" s="14"/>
      <c r="BQ547" s="14"/>
      <c r="BR547" s="14"/>
      <c r="BS547" s="14"/>
      <c r="BT547" s="14"/>
      <c r="BU547" s="14"/>
      <c r="BV547" s="14"/>
      <c r="BW547" s="14"/>
    </row>
    <row r="548">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14"/>
      <c r="BC548" s="14"/>
      <c r="BD548" s="14"/>
      <c r="BE548" s="14"/>
      <c r="BF548" s="14"/>
      <c r="BG548" s="14"/>
      <c r="BH548" s="14"/>
      <c r="BI548" s="14"/>
      <c r="BJ548" s="14"/>
      <c r="BK548" s="14"/>
      <c r="BL548" s="14"/>
      <c r="BM548" s="14"/>
      <c r="BN548" s="14"/>
      <c r="BO548" s="14"/>
      <c r="BP548" s="14"/>
      <c r="BQ548" s="14"/>
      <c r="BR548" s="14"/>
      <c r="BS548" s="14"/>
      <c r="BT548" s="14"/>
      <c r="BU548" s="14"/>
      <c r="BV548" s="14"/>
      <c r="BW548" s="14"/>
    </row>
    <row r="549">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c r="BB549" s="14"/>
      <c r="BC549" s="14"/>
      <c r="BD549" s="14"/>
      <c r="BE549" s="14"/>
      <c r="BF549" s="14"/>
      <c r="BG549" s="14"/>
      <c r="BH549" s="14"/>
      <c r="BI549" s="14"/>
      <c r="BJ549" s="14"/>
      <c r="BK549" s="14"/>
      <c r="BL549" s="14"/>
      <c r="BM549" s="14"/>
      <c r="BN549" s="14"/>
      <c r="BO549" s="14"/>
      <c r="BP549" s="14"/>
      <c r="BQ549" s="14"/>
      <c r="BR549" s="14"/>
      <c r="BS549" s="14"/>
      <c r="BT549" s="14"/>
      <c r="BU549" s="14"/>
      <c r="BV549" s="14"/>
      <c r="BW549" s="14"/>
    </row>
    <row r="550">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c r="BB550" s="14"/>
      <c r="BC550" s="14"/>
      <c r="BD550" s="14"/>
      <c r="BE550" s="14"/>
      <c r="BF550" s="14"/>
      <c r="BG550" s="14"/>
      <c r="BH550" s="14"/>
      <c r="BI550" s="14"/>
      <c r="BJ550" s="14"/>
      <c r="BK550" s="14"/>
      <c r="BL550" s="14"/>
      <c r="BM550" s="14"/>
      <c r="BN550" s="14"/>
      <c r="BO550" s="14"/>
      <c r="BP550" s="14"/>
      <c r="BQ550" s="14"/>
      <c r="BR550" s="14"/>
      <c r="BS550" s="14"/>
      <c r="BT550" s="14"/>
      <c r="BU550" s="14"/>
      <c r="BV550" s="14"/>
      <c r="BW550" s="14"/>
    </row>
    <row r="55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c r="BB551" s="14"/>
      <c r="BC551" s="14"/>
      <c r="BD551" s="14"/>
      <c r="BE551" s="14"/>
      <c r="BF551" s="14"/>
      <c r="BG551" s="14"/>
      <c r="BH551" s="14"/>
      <c r="BI551" s="14"/>
      <c r="BJ551" s="14"/>
      <c r="BK551" s="14"/>
      <c r="BL551" s="14"/>
      <c r="BM551" s="14"/>
      <c r="BN551" s="14"/>
      <c r="BO551" s="14"/>
      <c r="BP551" s="14"/>
      <c r="BQ551" s="14"/>
      <c r="BR551" s="14"/>
      <c r="BS551" s="14"/>
      <c r="BT551" s="14"/>
      <c r="BU551" s="14"/>
      <c r="BV551" s="14"/>
      <c r="BW551" s="14"/>
    </row>
    <row r="55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c r="BB552" s="14"/>
      <c r="BC552" s="14"/>
      <c r="BD552" s="14"/>
      <c r="BE552" s="14"/>
      <c r="BF552" s="14"/>
      <c r="BG552" s="14"/>
      <c r="BH552" s="14"/>
      <c r="BI552" s="14"/>
      <c r="BJ552" s="14"/>
      <c r="BK552" s="14"/>
      <c r="BL552" s="14"/>
      <c r="BM552" s="14"/>
      <c r="BN552" s="14"/>
      <c r="BO552" s="14"/>
      <c r="BP552" s="14"/>
      <c r="BQ552" s="14"/>
      <c r="BR552" s="14"/>
      <c r="BS552" s="14"/>
      <c r="BT552" s="14"/>
      <c r="BU552" s="14"/>
      <c r="BV552" s="14"/>
      <c r="BW552" s="14"/>
    </row>
    <row r="553">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c r="BI553" s="14"/>
      <c r="BJ553" s="14"/>
      <c r="BK553" s="14"/>
      <c r="BL553" s="14"/>
      <c r="BM553" s="14"/>
      <c r="BN553" s="14"/>
      <c r="BO553" s="14"/>
      <c r="BP553" s="14"/>
      <c r="BQ553" s="14"/>
      <c r="BR553" s="14"/>
      <c r="BS553" s="14"/>
      <c r="BT553" s="14"/>
      <c r="BU553" s="14"/>
      <c r="BV553" s="14"/>
      <c r="BW553" s="14"/>
    </row>
    <row r="554">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c r="BF554" s="14"/>
      <c r="BG554" s="14"/>
      <c r="BH554" s="14"/>
      <c r="BI554" s="14"/>
      <c r="BJ554" s="14"/>
      <c r="BK554" s="14"/>
      <c r="BL554" s="14"/>
      <c r="BM554" s="14"/>
      <c r="BN554" s="14"/>
      <c r="BO554" s="14"/>
      <c r="BP554" s="14"/>
      <c r="BQ554" s="14"/>
      <c r="BR554" s="14"/>
      <c r="BS554" s="14"/>
      <c r="BT554" s="14"/>
      <c r="BU554" s="14"/>
      <c r="BV554" s="14"/>
      <c r="BW554" s="14"/>
    </row>
    <row r="55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c r="BE555" s="14"/>
      <c r="BF555" s="14"/>
      <c r="BG555" s="14"/>
      <c r="BH555" s="14"/>
      <c r="BI555" s="14"/>
      <c r="BJ555" s="14"/>
      <c r="BK555" s="14"/>
      <c r="BL555" s="14"/>
      <c r="BM555" s="14"/>
      <c r="BN555" s="14"/>
      <c r="BO555" s="14"/>
      <c r="BP555" s="14"/>
      <c r="BQ555" s="14"/>
      <c r="BR555" s="14"/>
      <c r="BS555" s="14"/>
      <c r="BT555" s="14"/>
      <c r="BU555" s="14"/>
      <c r="BV555" s="14"/>
      <c r="BW555" s="14"/>
    </row>
    <row r="556">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c r="BB556" s="14"/>
      <c r="BC556" s="14"/>
      <c r="BD556" s="14"/>
      <c r="BE556" s="14"/>
      <c r="BF556" s="14"/>
      <c r="BG556" s="14"/>
      <c r="BH556" s="14"/>
      <c r="BI556" s="14"/>
      <c r="BJ556" s="14"/>
      <c r="BK556" s="14"/>
      <c r="BL556" s="14"/>
      <c r="BM556" s="14"/>
      <c r="BN556" s="14"/>
      <c r="BO556" s="14"/>
      <c r="BP556" s="14"/>
      <c r="BQ556" s="14"/>
      <c r="BR556" s="14"/>
      <c r="BS556" s="14"/>
      <c r="BT556" s="14"/>
      <c r="BU556" s="14"/>
      <c r="BV556" s="14"/>
      <c r="BW556" s="14"/>
    </row>
    <row r="557">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c r="BB557" s="14"/>
      <c r="BC557" s="14"/>
      <c r="BD557" s="14"/>
      <c r="BE557" s="14"/>
      <c r="BF557" s="14"/>
      <c r="BG557" s="14"/>
      <c r="BH557" s="14"/>
      <c r="BI557" s="14"/>
      <c r="BJ557" s="14"/>
      <c r="BK557" s="14"/>
      <c r="BL557" s="14"/>
      <c r="BM557" s="14"/>
      <c r="BN557" s="14"/>
      <c r="BO557" s="14"/>
      <c r="BP557" s="14"/>
      <c r="BQ557" s="14"/>
      <c r="BR557" s="14"/>
      <c r="BS557" s="14"/>
      <c r="BT557" s="14"/>
      <c r="BU557" s="14"/>
      <c r="BV557" s="14"/>
      <c r="BW557" s="14"/>
    </row>
    <row r="558">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c r="BI558" s="14"/>
      <c r="BJ558" s="14"/>
      <c r="BK558" s="14"/>
      <c r="BL558" s="14"/>
      <c r="BM558" s="14"/>
      <c r="BN558" s="14"/>
      <c r="BO558" s="14"/>
      <c r="BP558" s="14"/>
      <c r="BQ558" s="14"/>
      <c r="BR558" s="14"/>
      <c r="BS558" s="14"/>
      <c r="BT558" s="14"/>
      <c r="BU558" s="14"/>
      <c r="BV558" s="14"/>
      <c r="BW558" s="14"/>
    </row>
    <row r="559">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row>
    <row r="560">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row>
    <row r="56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row>
    <row r="56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row>
    <row r="563">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row>
    <row r="564">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row>
    <row r="56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row>
    <row r="566">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row>
    <row r="567">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row>
    <row r="568">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row>
    <row r="569">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row>
    <row r="570">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row>
    <row r="57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row>
    <row r="57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c r="BB572" s="14"/>
      <c r="BC572" s="14"/>
      <c r="BD572" s="14"/>
      <c r="BE572" s="14"/>
      <c r="BF572" s="14"/>
      <c r="BG572" s="14"/>
      <c r="BH572" s="14"/>
      <c r="BI572" s="14"/>
      <c r="BJ572" s="14"/>
      <c r="BK572" s="14"/>
      <c r="BL572" s="14"/>
      <c r="BM572" s="14"/>
      <c r="BN572" s="14"/>
      <c r="BO572" s="14"/>
      <c r="BP572" s="14"/>
      <c r="BQ572" s="14"/>
      <c r="BR572" s="14"/>
      <c r="BS572" s="14"/>
      <c r="BT572" s="14"/>
      <c r="BU572" s="14"/>
      <c r="BV572" s="14"/>
      <c r="BW572" s="14"/>
    </row>
    <row r="573">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row>
    <row r="574">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row>
    <row r="57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c r="BB575" s="14"/>
      <c r="BC575" s="14"/>
      <c r="BD575" s="14"/>
      <c r="BE575" s="14"/>
      <c r="BF575" s="14"/>
      <c r="BG575" s="14"/>
      <c r="BH575" s="14"/>
      <c r="BI575" s="14"/>
      <c r="BJ575" s="14"/>
      <c r="BK575" s="14"/>
      <c r="BL575" s="14"/>
      <c r="BM575" s="14"/>
      <c r="BN575" s="14"/>
      <c r="BO575" s="14"/>
      <c r="BP575" s="14"/>
      <c r="BQ575" s="14"/>
      <c r="BR575" s="14"/>
      <c r="BS575" s="14"/>
      <c r="BT575" s="14"/>
      <c r="BU575" s="14"/>
      <c r="BV575" s="14"/>
      <c r="BW575" s="14"/>
    </row>
    <row r="576">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c r="BB576" s="14"/>
      <c r="BC576" s="14"/>
      <c r="BD576" s="14"/>
      <c r="BE576" s="14"/>
      <c r="BF576" s="14"/>
      <c r="BG576" s="14"/>
      <c r="BH576" s="14"/>
      <c r="BI576" s="14"/>
      <c r="BJ576" s="14"/>
      <c r="BK576" s="14"/>
      <c r="BL576" s="14"/>
      <c r="BM576" s="14"/>
      <c r="BN576" s="14"/>
      <c r="BO576" s="14"/>
      <c r="BP576" s="14"/>
      <c r="BQ576" s="14"/>
      <c r="BR576" s="14"/>
      <c r="BS576" s="14"/>
      <c r="BT576" s="14"/>
      <c r="BU576" s="14"/>
      <c r="BV576" s="14"/>
      <c r="BW576" s="14"/>
    </row>
    <row r="577">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c r="BB577" s="14"/>
      <c r="BC577" s="14"/>
      <c r="BD577" s="14"/>
      <c r="BE577" s="14"/>
      <c r="BF577" s="14"/>
      <c r="BG577" s="14"/>
      <c r="BH577" s="14"/>
      <c r="BI577" s="14"/>
      <c r="BJ577" s="14"/>
      <c r="BK577" s="14"/>
      <c r="BL577" s="14"/>
      <c r="BM577" s="14"/>
      <c r="BN577" s="14"/>
      <c r="BO577" s="14"/>
      <c r="BP577" s="14"/>
      <c r="BQ577" s="14"/>
      <c r="BR577" s="14"/>
      <c r="BS577" s="14"/>
      <c r="BT577" s="14"/>
      <c r="BU577" s="14"/>
      <c r="BV577" s="14"/>
      <c r="BW577" s="14"/>
    </row>
    <row r="578">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c r="BB578" s="14"/>
      <c r="BC578" s="14"/>
      <c r="BD578" s="14"/>
      <c r="BE578" s="14"/>
      <c r="BF578" s="14"/>
      <c r="BG578" s="14"/>
      <c r="BH578" s="14"/>
      <c r="BI578" s="14"/>
      <c r="BJ578" s="14"/>
      <c r="BK578" s="14"/>
      <c r="BL578" s="14"/>
      <c r="BM578" s="14"/>
      <c r="BN578" s="14"/>
      <c r="BO578" s="14"/>
      <c r="BP578" s="14"/>
      <c r="BQ578" s="14"/>
      <c r="BR578" s="14"/>
      <c r="BS578" s="14"/>
      <c r="BT578" s="14"/>
      <c r="BU578" s="14"/>
      <c r="BV578" s="14"/>
      <c r="BW578" s="14"/>
    </row>
    <row r="579">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c r="BB579" s="14"/>
      <c r="BC579" s="14"/>
      <c r="BD579" s="14"/>
      <c r="BE579" s="14"/>
      <c r="BF579" s="14"/>
      <c r="BG579" s="14"/>
      <c r="BH579" s="14"/>
      <c r="BI579" s="14"/>
      <c r="BJ579" s="14"/>
      <c r="BK579" s="14"/>
      <c r="BL579" s="14"/>
      <c r="BM579" s="14"/>
      <c r="BN579" s="14"/>
      <c r="BO579" s="14"/>
      <c r="BP579" s="14"/>
      <c r="BQ579" s="14"/>
      <c r="BR579" s="14"/>
      <c r="BS579" s="14"/>
      <c r="BT579" s="14"/>
      <c r="BU579" s="14"/>
      <c r="BV579" s="14"/>
      <c r="BW579" s="14"/>
    </row>
    <row r="580">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c r="BM580" s="14"/>
      <c r="BN580" s="14"/>
      <c r="BO580" s="14"/>
      <c r="BP580" s="14"/>
      <c r="BQ580" s="14"/>
      <c r="BR580" s="14"/>
      <c r="BS580" s="14"/>
      <c r="BT580" s="14"/>
      <c r="BU580" s="14"/>
      <c r="BV580" s="14"/>
      <c r="BW580" s="14"/>
    </row>
    <row r="58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c r="BB581" s="14"/>
      <c r="BC581" s="14"/>
      <c r="BD581" s="14"/>
      <c r="BE581" s="14"/>
      <c r="BF581" s="14"/>
      <c r="BG581" s="14"/>
      <c r="BH581" s="14"/>
      <c r="BI581" s="14"/>
      <c r="BJ581" s="14"/>
      <c r="BK581" s="14"/>
      <c r="BL581" s="14"/>
      <c r="BM581" s="14"/>
      <c r="BN581" s="14"/>
      <c r="BO581" s="14"/>
      <c r="BP581" s="14"/>
      <c r="BQ581" s="14"/>
      <c r="BR581" s="14"/>
      <c r="BS581" s="14"/>
      <c r="BT581" s="14"/>
      <c r="BU581" s="14"/>
      <c r="BV581" s="14"/>
      <c r="BW581" s="14"/>
    </row>
    <row r="58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c r="BB582" s="14"/>
      <c r="BC582" s="14"/>
      <c r="BD582" s="14"/>
      <c r="BE582" s="14"/>
      <c r="BF582" s="14"/>
      <c r="BG582" s="14"/>
      <c r="BH582" s="14"/>
      <c r="BI582" s="14"/>
      <c r="BJ582" s="14"/>
      <c r="BK582" s="14"/>
      <c r="BL582" s="14"/>
      <c r="BM582" s="14"/>
      <c r="BN582" s="14"/>
      <c r="BO582" s="14"/>
      <c r="BP582" s="14"/>
      <c r="BQ582" s="14"/>
      <c r="BR582" s="14"/>
      <c r="BS582" s="14"/>
      <c r="BT582" s="14"/>
      <c r="BU582" s="14"/>
      <c r="BV582" s="14"/>
      <c r="BW582" s="14"/>
    </row>
    <row r="583">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c r="BB583" s="14"/>
      <c r="BC583" s="14"/>
      <c r="BD583" s="14"/>
      <c r="BE583" s="14"/>
      <c r="BF583" s="14"/>
      <c r="BG583" s="14"/>
      <c r="BH583" s="14"/>
      <c r="BI583" s="14"/>
      <c r="BJ583" s="14"/>
      <c r="BK583" s="14"/>
      <c r="BL583" s="14"/>
      <c r="BM583" s="14"/>
      <c r="BN583" s="14"/>
      <c r="BO583" s="14"/>
      <c r="BP583" s="14"/>
      <c r="BQ583" s="14"/>
      <c r="BR583" s="14"/>
      <c r="BS583" s="14"/>
      <c r="BT583" s="14"/>
      <c r="BU583" s="14"/>
      <c r="BV583" s="14"/>
      <c r="BW583" s="14"/>
    </row>
    <row r="584">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c r="BB584" s="14"/>
      <c r="BC584" s="14"/>
      <c r="BD584" s="14"/>
      <c r="BE584" s="14"/>
      <c r="BF584" s="14"/>
      <c r="BG584" s="14"/>
      <c r="BH584" s="14"/>
      <c r="BI584" s="14"/>
      <c r="BJ584" s="14"/>
      <c r="BK584" s="14"/>
      <c r="BL584" s="14"/>
      <c r="BM584" s="14"/>
      <c r="BN584" s="14"/>
      <c r="BO584" s="14"/>
      <c r="BP584" s="14"/>
      <c r="BQ584" s="14"/>
      <c r="BR584" s="14"/>
      <c r="BS584" s="14"/>
      <c r="BT584" s="14"/>
      <c r="BU584" s="14"/>
      <c r="BV584" s="14"/>
      <c r="BW584" s="14"/>
    </row>
    <row r="58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c r="BB585" s="14"/>
      <c r="BC585" s="14"/>
      <c r="BD585" s="14"/>
      <c r="BE585" s="14"/>
      <c r="BF585" s="14"/>
      <c r="BG585" s="14"/>
      <c r="BH585" s="14"/>
      <c r="BI585" s="14"/>
      <c r="BJ585" s="14"/>
      <c r="BK585" s="14"/>
      <c r="BL585" s="14"/>
      <c r="BM585" s="14"/>
      <c r="BN585" s="14"/>
      <c r="BO585" s="14"/>
      <c r="BP585" s="14"/>
      <c r="BQ585" s="14"/>
      <c r="BR585" s="14"/>
      <c r="BS585" s="14"/>
      <c r="BT585" s="14"/>
      <c r="BU585" s="14"/>
      <c r="BV585" s="14"/>
      <c r="BW585" s="14"/>
    </row>
    <row r="586">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c r="BB586" s="14"/>
      <c r="BC586" s="14"/>
      <c r="BD586" s="14"/>
      <c r="BE586" s="14"/>
      <c r="BF586" s="14"/>
      <c r="BG586" s="14"/>
      <c r="BH586" s="14"/>
      <c r="BI586" s="14"/>
      <c r="BJ586" s="14"/>
      <c r="BK586" s="14"/>
      <c r="BL586" s="14"/>
      <c r="BM586" s="14"/>
      <c r="BN586" s="14"/>
      <c r="BO586" s="14"/>
      <c r="BP586" s="14"/>
      <c r="BQ586" s="14"/>
      <c r="BR586" s="14"/>
      <c r="BS586" s="14"/>
      <c r="BT586" s="14"/>
      <c r="BU586" s="14"/>
      <c r="BV586" s="14"/>
      <c r="BW586" s="14"/>
    </row>
    <row r="587">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c r="BB587" s="14"/>
      <c r="BC587" s="14"/>
      <c r="BD587" s="14"/>
      <c r="BE587" s="14"/>
      <c r="BF587" s="14"/>
      <c r="BG587" s="14"/>
      <c r="BH587" s="14"/>
      <c r="BI587" s="14"/>
      <c r="BJ587" s="14"/>
      <c r="BK587" s="14"/>
      <c r="BL587" s="14"/>
      <c r="BM587" s="14"/>
      <c r="BN587" s="14"/>
      <c r="BO587" s="14"/>
      <c r="BP587" s="14"/>
      <c r="BQ587" s="14"/>
      <c r="BR587" s="14"/>
      <c r="BS587" s="14"/>
      <c r="BT587" s="14"/>
      <c r="BU587" s="14"/>
      <c r="BV587" s="14"/>
      <c r="BW587" s="14"/>
    </row>
    <row r="588">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c r="BB588" s="14"/>
      <c r="BC588" s="14"/>
      <c r="BD588" s="14"/>
      <c r="BE588" s="14"/>
      <c r="BF588" s="14"/>
      <c r="BG588" s="14"/>
      <c r="BH588" s="14"/>
      <c r="BI588" s="14"/>
      <c r="BJ588" s="14"/>
      <c r="BK588" s="14"/>
      <c r="BL588" s="14"/>
      <c r="BM588" s="14"/>
      <c r="BN588" s="14"/>
      <c r="BO588" s="14"/>
      <c r="BP588" s="14"/>
      <c r="BQ588" s="14"/>
      <c r="BR588" s="14"/>
      <c r="BS588" s="14"/>
      <c r="BT588" s="14"/>
      <c r="BU588" s="14"/>
      <c r="BV588" s="14"/>
      <c r="BW588" s="14"/>
    </row>
    <row r="589">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c r="BB589" s="14"/>
      <c r="BC589" s="14"/>
      <c r="BD589" s="14"/>
      <c r="BE589" s="14"/>
      <c r="BF589" s="14"/>
      <c r="BG589" s="14"/>
      <c r="BH589" s="14"/>
      <c r="BI589" s="14"/>
      <c r="BJ589" s="14"/>
      <c r="BK589" s="14"/>
      <c r="BL589" s="14"/>
      <c r="BM589" s="14"/>
      <c r="BN589" s="14"/>
      <c r="BO589" s="14"/>
      <c r="BP589" s="14"/>
      <c r="BQ589" s="14"/>
      <c r="BR589" s="14"/>
      <c r="BS589" s="14"/>
      <c r="BT589" s="14"/>
      <c r="BU589" s="14"/>
      <c r="BV589" s="14"/>
      <c r="BW589" s="14"/>
    </row>
    <row r="590">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c r="BB590" s="14"/>
      <c r="BC590" s="14"/>
      <c r="BD590" s="14"/>
      <c r="BE590" s="14"/>
      <c r="BF590" s="14"/>
      <c r="BG590" s="14"/>
      <c r="BH590" s="14"/>
      <c r="BI590" s="14"/>
      <c r="BJ590" s="14"/>
      <c r="BK590" s="14"/>
      <c r="BL590" s="14"/>
      <c r="BM590" s="14"/>
      <c r="BN590" s="14"/>
      <c r="BO590" s="14"/>
      <c r="BP590" s="14"/>
      <c r="BQ590" s="14"/>
      <c r="BR590" s="14"/>
      <c r="BS590" s="14"/>
      <c r="BT590" s="14"/>
      <c r="BU590" s="14"/>
      <c r="BV590" s="14"/>
      <c r="BW590" s="14"/>
    </row>
    <row r="59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c r="BB591" s="14"/>
      <c r="BC591" s="14"/>
      <c r="BD591" s="14"/>
      <c r="BE591" s="14"/>
      <c r="BF591" s="14"/>
      <c r="BG591" s="14"/>
      <c r="BH591" s="14"/>
      <c r="BI591" s="14"/>
      <c r="BJ591" s="14"/>
      <c r="BK591" s="14"/>
      <c r="BL591" s="14"/>
      <c r="BM591" s="14"/>
      <c r="BN591" s="14"/>
      <c r="BO591" s="14"/>
      <c r="BP591" s="14"/>
      <c r="BQ591" s="14"/>
      <c r="BR591" s="14"/>
      <c r="BS591" s="14"/>
      <c r="BT591" s="14"/>
      <c r="BU591" s="14"/>
      <c r="BV591" s="14"/>
      <c r="BW591" s="14"/>
    </row>
    <row r="59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c r="BB592" s="14"/>
      <c r="BC592" s="14"/>
      <c r="BD592" s="14"/>
      <c r="BE592" s="14"/>
      <c r="BF592" s="14"/>
      <c r="BG592" s="14"/>
      <c r="BH592" s="14"/>
      <c r="BI592" s="14"/>
      <c r="BJ592" s="14"/>
      <c r="BK592" s="14"/>
      <c r="BL592" s="14"/>
      <c r="BM592" s="14"/>
      <c r="BN592" s="14"/>
      <c r="BO592" s="14"/>
      <c r="BP592" s="14"/>
      <c r="BQ592" s="14"/>
      <c r="BR592" s="14"/>
      <c r="BS592" s="14"/>
      <c r="BT592" s="14"/>
      <c r="BU592" s="14"/>
      <c r="BV592" s="14"/>
      <c r="BW592" s="14"/>
    </row>
    <row r="593">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c r="BB593" s="14"/>
      <c r="BC593" s="14"/>
      <c r="BD593" s="14"/>
      <c r="BE593" s="14"/>
      <c r="BF593" s="14"/>
      <c r="BG593" s="14"/>
      <c r="BH593" s="14"/>
      <c r="BI593" s="14"/>
      <c r="BJ593" s="14"/>
      <c r="BK593" s="14"/>
      <c r="BL593" s="14"/>
      <c r="BM593" s="14"/>
      <c r="BN593" s="14"/>
      <c r="BO593" s="14"/>
      <c r="BP593" s="14"/>
      <c r="BQ593" s="14"/>
      <c r="BR593" s="14"/>
      <c r="BS593" s="14"/>
      <c r="BT593" s="14"/>
      <c r="BU593" s="14"/>
      <c r="BV593" s="14"/>
      <c r="BW593" s="14"/>
    </row>
    <row r="594">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c r="BB594" s="14"/>
      <c r="BC594" s="14"/>
      <c r="BD594" s="14"/>
      <c r="BE594" s="14"/>
      <c r="BF594" s="14"/>
      <c r="BG594" s="14"/>
      <c r="BH594" s="14"/>
      <c r="BI594" s="14"/>
      <c r="BJ594" s="14"/>
      <c r="BK594" s="14"/>
      <c r="BL594" s="14"/>
      <c r="BM594" s="14"/>
      <c r="BN594" s="14"/>
      <c r="BO594" s="14"/>
      <c r="BP594" s="14"/>
      <c r="BQ594" s="14"/>
      <c r="BR594" s="14"/>
      <c r="BS594" s="14"/>
      <c r="BT594" s="14"/>
      <c r="BU594" s="14"/>
      <c r="BV594" s="14"/>
      <c r="BW594" s="14"/>
    </row>
    <row r="59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c r="BB595" s="14"/>
      <c r="BC595" s="14"/>
      <c r="BD595" s="14"/>
      <c r="BE595" s="14"/>
      <c r="BF595" s="14"/>
      <c r="BG595" s="14"/>
      <c r="BH595" s="14"/>
      <c r="BI595" s="14"/>
      <c r="BJ595" s="14"/>
      <c r="BK595" s="14"/>
      <c r="BL595" s="14"/>
      <c r="BM595" s="14"/>
      <c r="BN595" s="14"/>
      <c r="BO595" s="14"/>
      <c r="BP595" s="14"/>
      <c r="BQ595" s="14"/>
      <c r="BR595" s="14"/>
      <c r="BS595" s="14"/>
      <c r="BT595" s="14"/>
      <c r="BU595" s="14"/>
      <c r="BV595" s="14"/>
      <c r="BW595" s="14"/>
    </row>
    <row r="596">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c r="BB596" s="14"/>
      <c r="BC596" s="14"/>
      <c r="BD596" s="14"/>
      <c r="BE596" s="14"/>
      <c r="BF596" s="14"/>
      <c r="BG596" s="14"/>
      <c r="BH596" s="14"/>
      <c r="BI596" s="14"/>
      <c r="BJ596" s="14"/>
      <c r="BK596" s="14"/>
      <c r="BL596" s="14"/>
      <c r="BM596" s="14"/>
      <c r="BN596" s="14"/>
      <c r="BO596" s="14"/>
      <c r="BP596" s="14"/>
      <c r="BQ596" s="14"/>
      <c r="BR596" s="14"/>
      <c r="BS596" s="14"/>
      <c r="BT596" s="14"/>
      <c r="BU596" s="14"/>
      <c r="BV596" s="14"/>
      <c r="BW596" s="14"/>
    </row>
    <row r="597">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c r="BB597" s="14"/>
      <c r="BC597" s="14"/>
      <c r="BD597" s="14"/>
      <c r="BE597" s="14"/>
      <c r="BF597" s="14"/>
      <c r="BG597" s="14"/>
      <c r="BH597" s="14"/>
      <c r="BI597" s="14"/>
      <c r="BJ597" s="14"/>
      <c r="BK597" s="14"/>
      <c r="BL597" s="14"/>
      <c r="BM597" s="14"/>
      <c r="BN597" s="14"/>
      <c r="BO597" s="14"/>
      <c r="BP597" s="14"/>
      <c r="BQ597" s="14"/>
      <c r="BR597" s="14"/>
      <c r="BS597" s="14"/>
      <c r="BT597" s="14"/>
      <c r="BU597" s="14"/>
      <c r="BV597" s="14"/>
      <c r="BW597" s="14"/>
    </row>
    <row r="598">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c r="BB598" s="14"/>
      <c r="BC598" s="14"/>
      <c r="BD598" s="14"/>
      <c r="BE598" s="14"/>
      <c r="BF598" s="14"/>
      <c r="BG598" s="14"/>
      <c r="BH598" s="14"/>
      <c r="BI598" s="14"/>
      <c r="BJ598" s="14"/>
      <c r="BK598" s="14"/>
      <c r="BL598" s="14"/>
      <c r="BM598" s="14"/>
      <c r="BN598" s="14"/>
      <c r="BO598" s="14"/>
      <c r="BP598" s="14"/>
      <c r="BQ598" s="14"/>
      <c r="BR598" s="14"/>
      <c r="BS598" s="14"/>
      <c r="BT598" s="14"/>
      <c r="BU598" s="14"/>
      <c r="BV598" s="14"/>
      <c r="BW598" s="14"/>
    </row>
    <row r="599">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c r="BB599" s="14"/>
      <c r="BC599" s="14"/>
      <c r="BD599" s="14"/>
      <c r="BE599" s="14"/>
      <c r="BF599" s="14"/>
      <c r="BG599" s="14"/>
      <c r="BH599" s="14"/>
      <c r="BI599" s="14"/>
      <c r="BJ599" s="14"/>
      <c r="BK599" s="14"/>
      <c r="BL599" s="14"/>
      <c r="BM599" s="14"/>
      <c r="BN599" s="14"/>
      <c r="BO599" s="14"/>
      <c r="BP599" s="14"/>
      <c r="BQ599" s="14"/>
      <c r="BR599" s="14"/>
      <c r="BS599" s="14"/>
      <c r="BT599" s="14"/>
      <c r="BU599" s="14"/>
      <c r="BV599" s="14"/>
      <c r="BW599" s="14"/>
    </row>
    <row r="600">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c r="BB600" s="14"/>
      <c r="BC600" s="14"/>
      <c r="BD600" s="14"/>
      <c r="BE600" s="14"/>
      <c r="BF600" s="14"/>
      <c r="BG600" s="14"/>
      <c r="BH600" s="14"/>
      <c r="BI600" s="14"/>
      <c r="BJ600" s="14"/>
      <c r="BK600" s="14"/>
      <c r="BL600" s="14"/>
      <c r="BM600" s="14"/>
      <c r="BN600" s="14"/>
      <c r="BO600" s="14"/>
      <c r="BP600" s="14"/>
      <c r="BQ600" s="14"/>
      <c r="BR600" s="14"/>
      <c r="BS600" s="14"/>
      <c r="BT600" s="14"/>
      <c r="BU600" s="14"/>
      <c r="BV600" s="14"/>
      <c r="BW600" s="14"/>
    </row>
    <row r="60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c r="BB601" s="14"/>
      <c r="BC601" s="14"/>
      <c r="BD601" s="14"/>
      <c r="BE601" s="14"/>
      <c r="BF601" s="14"/>
      <c r="BG601" s="14"/>
      <c r="BH601" s="14"/>
      <c r="BI601" s="14"/>
      <c r="BJ601" s="14"/>
      <c r="BK601" s="14"/>
      <c r="BL601" s="14"/>
      <c r="BM601" s="14"/>
      <c r="BN601" s="14"/>
      <c r="BO601" s="14"/>
      <c r="BP601" s="14"/>
      <c r="BQ601" s="14"/>
      <c r="BR601" s="14"/>
      <c r="BS601" s="14"/>
      <c r="BT601" s="14"/>
      <c r="BU601" s="14"/>
      <c r="BV601" s="14"/>
      <c r="BW601" s="14"/>
    </row>
    <row r="6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c r="BB602" s="14"/>
      <c r="BC602" s="14"/>
      <c r="BD602" s="14"/>
      <c r="BE602" s="14"/>
      <c r="BF602" s="14"/>
      <c r="BG602" s="14"/>
      <c r="BH602" s="14"/>
      <c r="BI602" s="14"/>
      <c r="BJ602" s="14"/>
      <c r="BK602" s="14"/>
      <c r="BL602" s="14"/>
      <c r="BM602" s="14"/>
      <c r="BN602" s="14"/>
      <c r="BO602" s="14"/>
      <c r="BP602" s="14"/>
      <c r="BQ602" s="14"/>
      <c r="BR602" s="14"/>
      <c r="BS602" s="14"/>
      <c r="BT602" s="14"/>
      <c r="BU602" s="14"/>
      <c r="BV602" s="14"/>
      <c r="BW602" s="14"/>
    </row>
    <row r="603">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c r="BB603" s="14"/>
      <c r="BC603" s="14"/>
      <c r="BD603" s="14"/>
      <c r="BE603" s="14"/>
      <c r="BF603" s="14"/>
      <c r="BG603" s="14"/>
      <c r="BH603" s="14"/>
      <c r="BI603" s="14"/>
      <c r="BJ603" s="14"/>
      <c r="BK603" s="14"/>
      <c r="BL603" s="14"/>
      <c r="BM603" s="14"/>
      <c r="BN603" s="14"/>
      <c r="BO603" s="14"/>
      <c r="BP603" s="14"/>
      <c r="BQ603" s="14"/>
      <c r="BR603" s="14"/>
      <c r="BS603" s="14"/>
      <c r="BT603" s="14"/>
      <c r="BU603" s="14"/>
      <c r="BV603" s="14"/>
      <c r="BW603" s="14"/>
    </row>
    <row r="604">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c r="BB604" s="14"/>
      <c r="BC604" s="14"/>
      <c r="BD604" s="14"/>
      <c r="BE604" s="14"/>
      <c r="BF604" s="14"/>
      <c r="BG604" s="14"/>
      <c r="BH604" s="14"/>
      <c r="BI604" s="14"/>
      <c r="BJ604" s="14"/>
      <c r="BK604" s="14"/>
      <c r="BL604" s="14"/>
      <c r="BM604" s="14"/>
      <c r="BN604" s="14"/>
      <c r="BO604" s="14"/>
      <c r="BP604" s="14"/>
      <c r="BQ604" s="14"/>
      <c r="BR604" s="14"/>
      <c r="BS604" s="14"/>
      <c r="BT604" s="14"/>
      <c r="BU604" s="14"/>
      <c r="BV604" s="14"/>
      <c r="BW604" s="14"/>
    </row>
    <row r="60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c r="BB605" s="14"/>
      <c r="BC605" s="14"/>
      <c r="BD605" s="14"/>
      <c r="BE605" s="14"/>
      <c r="BF605" s="14"/>
      <c r="BG605" s="14"/>
      <c r="BH605" s="14"/>
      <c r="BI605" s="14"/>
      <c r="BJ605" s="14"/>
      <c r="BK605" s="14"/>
      <c r="BL605" s="14"/>
      <c r="BM605" s="14"/>
      <c r="BN605" s="14"/>
      <c r="BO605" s="14"/>
      <c r="BP605" s="14"/>
      <c r="BQ605" s="14"/>
      <c r="BR605" s="14"/>
      <c r="BS605" s="14"/>
      <c r="BT605" s="14"/>
      <c r="BU605" s="14"/>
      <c r="BV605" s="14"/>
      <c r="BW605" s="14"/>
    </row>
    <row r="606">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c r="BB606" s="14"/>
      <c r="BC606" s="14"/>
      <c r="BD606" s="14"/>
      <c r="BE606" s="14"/>
      <c r="BF606" s="14"/>
      <c r="BG606" s="14"/>
      <c r="BH606" s="14"/>
      <c r="BI606" s="14"/>
      <c r="BJ606" s="14"/>
      <c r="BK606" s="14"/>
      <c r="BL606" s="14"/>
      <c r="BM606" s="14"/>
      <c r="BN606" s="14"/>
      <c r="BO606" s="14"/>
      <c r="BP606" s="14"/>
      <c r="BQ606" s="14"/>
      <c r="BR606" s="14"/>
      <c r="BS606" s="14"/>
      <c r="BT606" s="14"/>
      <c r="BU606" s="14"/>
      <c r="BV606" s="14"/>
      <c r="BW606" s="14"/>
    </row>
    <row r="607">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c r="BB607" s="14"/>
      <c r="BC607" s="14"/>
      <c r="BD607" s="14"/>
      <c r="BE607" s="14"/>
      <c r="BF607" s="14"/>
      <c r="BG607" s="14"/>
      <c r="BH607" s="14"/>
      <c r="BI607" s="14"/>
      <c r="BJ607" s="14"/>
      <c r="BK607" s="14"/>
      <c r="BL607" s="14"/>
      <c r="BM607" s="14"/>
      <c r="BN607" s="14"/>
      <c r="BO607" s="14"/>
      <c r="BP607" s="14"/>
      <c r="BQ607" s="14"/>
      <c r="BR607" s="14"/>
      <c r="BS607" s="14"/>
      <c r="BT607" s="14"/>
      <c r="BU607" s="14"/>
      <c r="BV607" s="14"/>
      <c r="BW607" s="14"/>
    </row>
    <row r="608">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c r="BB608" s="14"/>
      <c r="BC608" s="14"/>
      <c r="BD608" s="14"/>
      <c r="BE608" s="14"/>
      <c r="BF608" s="14"/>
      <c r="BG608" s="14"/>
      <c r="BH608" s="14"/>
      <c r="BI608" s="14"/>
      <c r="BJ608" s="14"/>
      <c r="BK608" s="14"/>
      <c r="BL608" s="14"/>
      <c r="BM608" s="14"/>
      <c r="BN608" s="14"/>
      <c r="BO608" s="14"/>
      <c r="BP608" s="14"/>
      <c r="BQ608" s="14"/>
      <c r="BR608" s="14"/>
      <c r="BS608" s="14"/>
      <c r="BT608" s="14"/>
      <c r="BU608" s="14"/>
      <c r="BV608" s="14"/>
      <c r="BW608" s="14"/>
    </row>
    <row r="609">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c r="BB609" s="14"/>
      <c r="BC609" s="14"/>
      <c r="BD609" s="14"/>
      <c r="BE609" s="14"/>
      <c r="BF609" s="14"/>
      <c r="BG609" s="14"/>
      <c r="BH609" s="14"/>
      <c r="BI609" s="14"/>
      <c r="BJ609" s="14"/>
      <c r="BK609" s="14"/>
      <c r="BL609" s="14"/>
      <c r="BM609" s="14"/>
      <c r="BN609" s="14"/>
      <c r="BO609" s="14"/>
      <c r="BP609" s="14"/>
      <c r="BQ609" s="14"/>
      <c r="BR609" s="14"/>
      <c r="BS609" s="14"/>
      <c r="BT609" s="14"/>
      <c r="BU609" s="14"/>
      <c r="BV609" s="14"/>
      <c r="BW609" s="14"/>
    </row>
    <row r="610">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c r="BB610" s="14"/>
      <c r="BC610" s="14"/>
      <c r="BD610" s="14"/>
      <c r="BE610" s="14"/>
      <c r="BF610" s="14"/>
      <c r="BG610" s="14"/>
      <c r="BH610" s="14"/>
      <c r="BI610" s="14"/>
      <c r="BJ610" s="14"/>
      <c r="BK610" s="14"/>
      <c r="BL610" s="14"/>
      <c r="BM610" s="14"/>
      <c r="BN610" s="14"/>
      <c r="BO610" s="14"/>
      <c r="BP610" s="14"/>
      <c r="BQ610" s="14"/>
      <c r="BR610" s="14"/>
      <c r="BS610" s="14"/>
      <c r="BT610" s="14"/>
      <c r="BU610" s="14"/>
      <c r="BV610" s="14"/>
      <c r="BW610" s="14"/>
    </row>
    <row r="61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c r="BB611" s="14"/>
      <c r="BC611" s="14"/>
      <c r="BD611" s="14"/>
      <c r="BE611" s="14"/>
      <c r="BF611" s="14"/>
      <c r="BG611" s="14"/>
      <c r="BH611" s="14"/>
      <c r="BI611" s="14"/>
      <c r="BJ611" s="14"/>
      <c r="BK611" s="14"/>
      <c r="BL611" s="14"/>
      <c r="BM611" s="14"/>
      <c r="BN611" s="14"/>
      <c r="BO611" s="14"/>
      <c r="BP611" s="14"/>
      <c r="BQ611" s="14"/>
      <c r="BR611" s="14"/>
      <c r="BS611" s="14"/>
      <c r="BT611" s="14"/>
      <c r="BU611" s="14"/>
      <c r="BV611" s="14"/>
      <c r="BW611" s="14"/>
    </row>
    <row r="61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c r="BB612" s="14"/>
      <c r="BC612" s="14"/>
      <c r="BD612" s="14"/>
      <c r="BE612" s="14"/>
      <c r="BF612" s="14"/>
      <c r="BG612" s="14"/>
      <c r="BH612" s="14"/>
      <c r="BI612" s="14"/>
      <c r="BJ612" s="14"/>
      <c r="BK612" s="14"/>
      <c r="BL612" s="14"/>
      <c r="BM612" s="14"/>
      <c r="BN612" s="14"/>
      <c r="BO612" s="14"/>
      <c r="BP612" s="14"/>
      <c r="BQ612" s="14"/>
      <c r="BR612" s="14"/>
      <c r="BS612" s="14"/>
      <c r="BT612" s="14"/>
      <c r="BU612" s="14"/>
      <c r="BV612" s="14"/>
      <c r="BW612" s="14"/>
    </row>
    <row r="613">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c r="BB613" s="14"/>
      <c r="BC613" s="14"/>
      <c r="BD613" s="14"/>
      <c r="BE613" s="14"/>
      <c r="BF613" s="14"/>
      <c r="BG613" s="14"/>
      <c r="BH613" s="14"/>
      <c r="BI613" s="14"/>
      <c r="BJ613" s="14"/>
      <c r="BK613" s="14"/>
      <c r="BL613" s="14"/>
      <c r="BM613" s="14"/>
      <c r="BN613" s="14"/>
      <c r="BO613" s="14"/>
      <c r="BP613" s="14"/>
      <c r="BQ613" s="14"/>
      <c r="BR613" s="14"/>
      <c r="BS613" s="14"/>
      <c r="BT613" s="14"/>
      <c r="BU613" s="14"/>
      <c r="BV613" s="14"/>
      <c r="BW613" s="14"/>
    </row>
    <row r="614">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c r="BB614" s="14"/>
      <c r="BC614" s="14"/>
      <c r="BD614" s="14"/>
      <c r="BE614" s="14"/>
      <c r="BF614" s="14"/>
      <c r="BG614" s="14"/>
      <c r="BH614" s="14"/>
      <c r="BI614" s="14"/>
      <c r="BJ614" s="14"/>
      <c r="BK614" s="14"/>
      <c r="BL614" s="14"/>
      <c r="BM614" s="14"/>
      <c r="BN614" s="14"/>
      <c r="BO614" s="14"/>
      <c r="BP614" s="14"/>
      <c r="BQ614" s="14"/>
      <c r="BR614" s="14"/>
      <c r="BS614" s="14"/>
      <c r="BT614" s="14"/>
      <c r="BU614" s="14"/>
      <c r="BV614" s="14"/>
      <c r="BW614" s="14"/>
    </row>
    <row r="61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c r="BB615" s="14"/>
      <c r="BC615" s="14"/>
      <c r="BD615" s="14"/>
      <c r="BE615" s="14"/>
      <c r="BF615" s="14"/>
      <c r="BG615" s="14"/>
      <c r="BH615" s="14"/>
      <c r="BI615" s="14"/>
      <c r="BJ615" s="14"/>
      <c r="BK615" s="14"/>
      <c r="BL615" s="14"/>
      <c r="BM615" s="14"/>
      <c r="BN615" s="14"/>
      <c r="BO615" s="14"/>
      <c r="BP615" s="14"/>
      <c r="BQ615" s="14"/>
      <c r="BR615" s="14"/>
      <c r="BS615" s="14"/>
      <c r="BT615" s="14"/>
      <c r="BU615" s="14"/>
      <c r="BV615" s="14"/>
      <c r="BW615" s="14"/>
    </row>
    <row r="616">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c r="BB616" s="14"/>
      <c r="BC616" s="14"/>
      <c r="BD616" s="14"/>
      <c r="BE616" s="14"/>
      <c r="BF616" s="14"/>
      <c r="BG616" s="14"/>
      <c r="BH616" s="14"/>
      <c r="BI616" s="14"/>
      <c r="BJ616" s="14"/>
      <c r="BK616" s="14"/>
      <c r="BL616" s="14"/>
      <c r="BM616" s="14"/>
      <c r="BN616" s="14"/>
      <c r="BO616" s="14"/>
      <c r="BP616" s="14"/>
      <c r="BQ616" s="14"/>
      <c r="BR616" s="14"/>
      <c r="BS616" s="14"/>
      <c r="BT616" s="14"/>
      <c r="BU616" s="14"/>
      <c r="BV616" s="14"/>
      <c r="BW616" s="14"/>
    </row>
    <row r="617">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c r="BB617" s="14"/>
      <c r="BC617" s="14"/>
      <c r="BD617" s="14"/>
      <c r="BE617" s="14"/>
      <c r="BF617" s="14"/>
      <c r="BG617" s="14"/>
      <c r="BH617" s="14"/>
      <c r="BI617" s="14"/>
      <c r="BJ617" s="14"/>
      <c r="BK617" s="14"/>
      <c r="BL617" s="14"/>
      <c r="BM617" s="14"/>
      <c r="BN617" s="14"/>
      <c r="BO617" s="14"/>
      <c r="BP617" s="14"/>
      <c r="BQ617" s="14"/>
      <c r="BR617" s="14"/>
      <c r="BS617" s="14"/>
      <c r="BT617" s="14"/>
      <c r="BU617" s="14"/>
      <c r="BV617" s="14"/>
      <c r="BW617" s="14"/>
    </row>
    <row r="618">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row>
    <row r="619">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c r="BB619" s="14"/>
      <c r="BC619" s="14"/>
      <c r="BD619" s="14"/>
      <c r="BE619" s="14"/>
      <c r="BF619" s="14"/>
      <c r="BG619" s="14"/>
      <c r="BH619" s="14"/>
      <c r="BI619" s="14"/>
      <c r="BJ619" s="14"/>
      <c r="BK619" s="14"/>
      <c r="BL619" s="14"/>
      <c r="BM619" s="14"/>
      <c r="BN619" s="14"/>
      <c r="BO619" s="14"/>
      <c r="BP619" s="14"/>
      <c r="BQ619" s="14"/>
      <c r="BR619" s="14"/>
      <c r="BS619" s="14"/>
      <c r="BT619" s="14"/>
      <c r="BU619" s="14"/>
      <c r="BV619" s="14"/>
      <c r="BW619" s="14"/>
    </row>
    <row r="620">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c r="BB620" s="14"/>
      <c r="BC620" s="14"/>
      <c r="BD620" s="14"/>
      <c r="BE620" s="14"/>
      <c r="BF620" s="14"/>
      <c r="BG620" s="14"/>
      <c r="BH620" s="14"/>
      <c r="BI620" s="14"/>
      <c r="BJ620" s="14"/>
      <c r="BK620" s="14"/>
      <c r="BL620" s="14"/>
      <c r="BM620" s="14"/>
      <c r="BN620" s="14"/>
      <c r="BO620" s="14"/>
      <c r="BP620" s="14"/>
      <c r="BQ620" s="14"/>
      <c r="BR620" s="14"/>
      <c r="BS620" s="14"/>
      <c r="BT620" s="14"/>
      <c r="BU620" s="14"/>
      <c r="BV620" s="14"/>
      <c r="BW620" s="14"/>
    </row>
    <row r="62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c r="BB621" s="14"/>
      <c r="BC621" s="14"/>
      <c r="BD621" s="14"/>
      <c r="BE621" s="14"/>
      <c r="BF621" s="14"/>
      <c r="BG621" s="14"/>
      <c r="BH621" s="14"/>
      <c r="BI621" s="14"/>
      <c r="BJ621" s="14"/>
      <c r="BK621" s="14"/>
      <c r="BL621" s="14"/>
      <c r="BM621" s="14"/>
      <c r="BN621" s="14"/>
      <c r="BO621" s="14"/>
      <c r="BP621" s="14"/>
      <c r="BQ621" s="14"/>
      <c r="BR621" s="14"/>
      <c r="BS621" s="14"/>
      <c r="BT621" s="14"/>
      <c r="BU621" s="14"/>
      <c r="BV621" s="14"/>
      <c r="BW621" s="14"/>
    </row>
    <row r="62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c r="BB622" s="14"/>
      <c r="BC622" s="14"/>
      <c r="BD622" s="14"/>
      <c r="BE622" s="14"/>
      <c r="BF622" s="14"/>
      <c r="BG622" s="14"/>
      <c r="BH622" s="14"/>
      <c r="BI622" s="14"/>
      <c r="BJ622" s="14"/>
      <c r="BK622" s="14"/>
      <c r="BL622" s="14"/>
      <c r="BM622" s="14"/>
      <c r="BN622" s="14"/>
      <c r="BO622" s="14"/>
      <c r="BP622" s="14"/>
      <c r="BQ622" s="14"/>
      <c r="BR622" s="14"/>
      <c r="BS622" s="14"/>
      <c r="BT622" s="14"/>
      <c r="BU622" s="14"/>
      <c r="BV622" s="14"/>
      <c r="BW622" s="14"/>
    </row>
    <row r="623">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c r="BB623" s="14"/>
      <c r="BC623" s="14"/>
      <c r="BD623" s="14"/>
      <c r="BE623" s="14"/>
      <c r="BF623" s="14"/>
      <c r="BG623" s="14"/>
      <c r="BH623" s="14"/>
      <c r="BI623" s="14"/>
      <c r="BJ623" s="14"/>
      <c r="BK623" s="14"/>
      <c r="BL623" s="14"/>
      <c r="BM623" s="14"/>
      <c r="BN623" s="14"/>
      <c r="BO623" s="14"/>
      <c r="BP623" s="14"/>
      <c r="BQ623" s="14"/>
      <c r="BR623" s="14"/>
      <c r="BS623" s="14"/>
      <c r="BT623" s="14"/>
      <c r="BU623" s="14"/>
      <c r="BV623" s="14"/>
      <c r="BW623" s="14"/>
    </row>
    <row r="624">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c r="BB624" s="14"/>
      <c r="BC624" s="14"/>
      <c r="BD624" s="14"/>
      <c r="BE624" s="14"/>
      <c r="BF624" s="14"/>
      <c r="BG624" s="14"/>
      <c r="BH624" s="14"/>
      <c r="BI624" s="14"/>
      <c r="BJ624" s="14"/>
      <c r="BK624" s="14"/>
      <c r="BL624" s="14"/>
      <c r="BM624" s="14"/>
      <c r="BN624" s="14"/>
      <c r="BO624" s="14"/>
      <c r="BP624" s="14"/>
      <c r="BQ624" s="14"/>
      <c r="BR624" s="14"/>
      <c r="BS624" s="14"/>
      <c r="BT624" s="14"/>
      <c r="BU624" s="14"/>
      <c r="BV624" s="14"/>
      <c r="BW624" s="14"/>
    </row>
    <row r="6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c r="BB625" s="14"/>
      <c r="BC625" s="14"/>
      <c r="BD625" s="14"/>
      <c r="BE625" s="14"/>
      <c r="BF625" s="14"/>
      <c r="BG625" s="14"/>
      <c r="BH625" s="14"/>
      <c r="BI625" s="14"/>
      <c r="BJ625" s="14"/>
      <c r="BK625" s="14"/>
      <c r="BL625" s="14"/>
      <c r="BM625" s="14"/>
      <c r="BN625" s="14"/>
      <c r="BO625" s="14"/>
      <c r="BP625" s="14"/>
      <c r="BQ625" s="14"/>
      <c r="BR625" s="14"/>
      <c r="BS625" s="14"/>
      <c r="BT625" s="14"/>
      <c r="BU625" s="14"/>
      <c r="BV625" s="14"/>
      <c r="BW625" s="14"/>
    </row>
    <row r="626">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4"/>
      <c r="BC626" s="14"/>
      <c r="BD626" s="14"/>
      <c r="BE626" s="14"/>
      <c r="BF626" s="14"/>
      <c r="BG626" s="14"/>
      <c r="BH626" s="14"/>
      <c r="BI626" s="14"/>
      <c r="BJ626" s="14"/>
      <c r="BK626" s="14"/>
      <c r="BL626" s="14"/>
      <c r="BM626" s="14"/>
      <c r="BN626" s="14"/>
      <c r="BO626" s="14"/>
      <c r="BP626" s="14"/>
      <c r="BQ626" s="14"/>
      <c r="BR626" s="14"/>
      <c r="BS626" s="14"/>
      <c r="BT626" s="14"/>
      <c r="BU626" s="14"/>
      <c r="BV626" s="14"/>
      <c r="BW626" s="14"/>
    </row>
    <row r="627">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c r="BB627" s="14"/>
      <c r="BC627" s="14"/>
      <c r="BD627" s="14"/>
      <c r="BE627" s="14"/>
      <c r="BF627" s="14"/>
      <c r="BG627" s="14"/>
      <c r="BH627" s="14"/>
      <c r="BI627" s="14"/>
      <c r="BJ627" s="14"/>
      <c r="BK627" s="14"/>
      <c r="BL627" s="14"/>
      <c r="BM627" s="14"/>
      <c r="BN627" s="14"/>
      <c r="BO627" s="14"/>
      <c r="BP627" s="14"/>
      <c r="BQ627" s="14"/>
      <c r="BR627" s="14"/>
      <c r="BS627" s="14"/>
      <c r="BT627" s="14"/>
      <c r="BU627" s="14"/>
      <c r="BV627" s="14"/>
      <c r="BW627" s="14"/>
    </row>
    <row r="628">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c r="BB628" s="14"/>
      <c r="BC628" s="14"/>
      <c r="BD628" s="14"/>
      <c r="BE628" s="14"/>
      <c r="BF628" s="14"/>
      <c r="BG628" s="14"/>
      <c r="BH628" s="14"/>
      <c r="BI628" s="14"/>
      <c r="BJ628" s="14"/>
      <c r="BK628" s="14"/>
      <c r="BL628" s="14"/>
      <c r="BM628" s="14"/>
      <c r="BN628" s="14"/>
      <c r="BO628" s="14"/>
      <c r="BP628" s="14"/>
      <c r="BQ628" s="14"/>
      <c r="BR628" s="14"/>
      <c r="BS628" s="14"/>
      <c r="BT628" s="14"/>
      <c r="BU628" s="14"/>
      <c r="BV628" s="14"/>
      <c r="BW628" s="14"/>
    </row>
    <row r="629">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c r="BB629" s="14"/>
      <c r="BC629" s="14"/>
      <c r="BD629" s="14"/>
      <c r="BE629" s="14"/>
      <c r="BF629" s="14"/>
      <c r="BG629" s="14"/>
      <c r="BH629" s="14"/>
      <c r="BI629" s="14"/>
      <c r="BJ629" s="14"/>
      <c r="BK629" s="14"/>
      <c r="BL629" s="14"/>
      <c r="BM629" s="14"/>
      <c r="BN629" s="14"/>
      <c r="BO629" s="14"/>
      <c r="BP629" s="14"/>
      <c r="BQ629" s="14"/>
      <c r="BR629" s="14"/>
      <c r="BS629" s="14"/>
      <c r="BT629" s="14"/>
      <c r="BU629" s="14"/>
      <c r="BV629" s="14"/>
      <c r="BW629" s="14"/>
    </row>
    <row r="630">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c r="BB630" s="14"/>
      <c r="BC630" s="14"/>
      <c r="BD630" s="14"/>
      <c r="BE630" s="14"/>
      <c r="BF630" s="14"/>
      <c r="BG630" s="14"/>
      <c r="BH630" s="14"/>
      <c r="BI630" s="14"/>
      <c r="BJ630" s="14"/>
      <c r="BK630" s="14"/>
      <c r="BL630" s="14"/>
      <c r="BM630" s="14"/>
      <c r="BN630" s="14"/>
      <c r="BO630" s="14"/>
      <c r="BP630" s="14"/>
      <c r="BQ630" s="14"/>
      <c r="BR630" s="14"/>
      <c r="BS630" s="14"/>
      <c r="BT630" s="14"/>
      <c r="BU630" s="14"/>
      <c r="BV630" s="14"/>
      <c r="BW630" s="14"/>
    </row>
    <row r="63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c r="BB631" s="14"/>
      <c r="BC631" s="14"/>
      <c r="BD631" s="14"/>
      <c r="BE631" s="14"/>
      <c r="BF631" s="14"/>
      <c r="BG631" s="14"/>
      <c r="BH631" s="14"/>
      <c r="BI631" s="14"/>
      <c r="BJ631" s="14"/>
      <c r="BK631" s="14"/>
      <c r="BL631" s="14"/>
      <c r="BM631" s="14"/>
      <c r="BN631" s="14"/>
      <c r="BO631" s="14"/>
      <c r="BP631" s="14"/>
      <c r="BQ631" s="14"/>
      <c r="BR631" s="14"/>
      <c r="BS631" s="14"/>
      <c r="BT631" s="14"/>
      <c r="BU631" s="14"/>
      <c r="BV631" s="14"/>
      <c r="BW631" s="14"/>
    </row>
    <row r="63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c r="BB632" s="14"/>
      <c r="BC632" s="14"/>
      <c r="BD632" s="14"/>
      <c r="BE632" s="14"/>
      <c r="BF632" s="14"/>
      <c r="BG632" s="14"/>
      <c r="BH632" s="14"/>
      <c r="BI632" s="14"/>
      <c r="BJ632" s="14"/>
      <c r="BK632" s="14"/>
      <c r="BL632" s="14"/>
      <c r="BM632" s="14"/>
      <c r="BN632" s="14"/>
      <c r="BO632" s="14"/>
      <c r="BP632" s="14"/>
      <c r="BQ632" s="14"/>
      <c r="BR632" s="14"/>
      <c r="BS632" s="14"/>
      <c r="BT632" s="14"/>
      <c r="BU632" s="14"/>
      <c r="BV632" s="14"/>
      <c r="BW632" s="14"/>
    </row>
    <row r="633">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c r="BB633" s="14"/>
      <c r="BC633" s="14"/>
      <c r="BD633" s="14"/>
      <c r="BE633" s="14"/>
      <c r="BF633" s="14"/>
      <c r="BG633" s="14"/>
      <c r="BH633" s="14"/>
      <c r="BI633" s="14"/>
      <c r="BJ633" s="14"/>
      <c r="BK633" s="14"/>
      <c r="BL633" s="14"/>
      <c r="BM633" s="14"/>
      <c r="BN633" s="14"/>
      <c r="BO633" s="14"/>
      <c r="BP633" s="14"/>
      <c r="BQ633" s="14"/>
      <c r="BR633" s="14"/>
      <c r="BS633" s="14"/>
      <c r="BT633" s="14"/>
      <c r="BU633" s="14"/>
      <c r="BV633" s="14"/>
      <c r="BW633" s="14"/>
    </row>
    <row r="634">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c r="BB634" s="14"/>
      <c r="BC634" s="14"/>
      <c r="BD634" s="14"/>
      <c r="BE634" s="14"/>
      <c r="BF634" s="14"/>
      <c r="BG634" s="14"/>
      <c r="BH634" s="14"/>
      <c r="BI634" s="14"/>
      <c r="BJ634" s="14"/>
      <c r="BK634" s="14"/>
      <c r="BL634" s="14"/>
      <c r="BM634" s="14"/>
      <c r="BN634" s="14"/>
      <c r="BO634" s="14"/>
      <c r="BP634" s="14"/>
      <c r="BQ634" s="14"/>
      <c r="BR634" s="14"/>
      <c r="BS634" s="14"/>
      <c r="BT634" s="14"/>
      <c r="BU634" s="14"/>
      <c r="BV634" s="14"/>
      <c r="BW634" s="14"/>
    </row>
    <row r="63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B635" s="14"/>
      <c r="BC635" s="14"/>
      <c r="BD635" s="14"/>
      <c r="BE635" s="14"/>
      <c r="BF635" s="14"/>
      <c r="BG635" s="14"/>
      <c r="BH635" s="14"/>
      <c r="BI635" s="14"/>
      <c r="BJ635" s="14"/>
      <c r="BK635" s="14"/>
      <c r="BL635" s="14"/>
      <c r="BM635" s="14"/>
      <c r="BN635" s="14"/>
      <c r="BO635" s="14"/>
      <c r="BP635" s="14"/>
      <c r="BQ635" s="14"/>
      <c r="BR635" s="14"/>
      <c r="BS635" s="14"/>
      <c r="BT635" s="14"/>
      <c r="BU635" s="14"/>
      <c r="BV635" s="14"/>
      <c r="BW635" s="14"/>
    </row>
    <row r="636">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F636" s="14"/>
      <c r="BG636" s="14"/>
      <c r="BH636" s="14"/>
      <c r="BI636" s="14"/>
      <c r="BJ636" s="14"/>
      <c r="BK636" s="14"/>
      <c r="BL636" s="14"/>
      <c r="BM636" s="14"/>
      <c r="BN636" s="14"/>
      <c r="BO636" s="14"/>
      <c r="BP636" s="14"/>
      <c r="BQ636" s="14"/>
      <c r="BR636" s="14"/>
      <c r="BS636" s="14"/>
      <c r="BT636" s="14"/>
      <c r="BU636" s="14"/>
      <c r="BV636" s="14"/>
      <c r="BW636" s="14"/>
    </row>
    <row r="637">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c r="BC637" s="14"/>
      <c r="BD637" s="14"/>
      <c r="BE637" s="14"/>
      <c r="BF637" s="14"/>
      <c r="BG637" s="14"/>
      <c r="BH637" s="14"/>
      <c r="BI637" s="14"/>
      <c r="BJ637" s="14"/>
      <c r="BK637" s="14"/>
      <c r="BL637" s="14"/>
      <c r="BM637" s="14"/>
      <c r="BN637" s="14"/>
      <c r="BO637" s="14"/>
      <c r="BP637" s="14"/>
      <c r="BQ637" s="14"/>
      <c r="BR637" s="14"/>
      <c r="BS637" s="14"/>
      <c r="BT637" s="14"/>
      <c r="BU637" s="14"/>
      <c r="BV637" s="14"/>
      <c r="BW637" s="14"/>
    </row>
    <row r="638">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row>
    <row r="639">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B639" s="14"/>
      <c r="BC639" s="14"/>
      <c r="BD639" s="14"/>
      <c r="BE639" s="14"/>
      <c r="BF639" s="14"/>
      <c r="BG639" s="14"/>
      <c r="BH639" s="14"/>
      <c r="BI639" s="14"/>
      <c r="BJ639" s="14"/>
      <c r="BK639" s="14"/>
      <c r="BL639" s="14"/>
      <c r="BM639" s="14"/>
      <c r="BN639" s="14"/>
      <c r="BO639" s="14"/>
      <c r="BP639" s="14"/>
      <c r="BQ639" s="14"/>
      <c r="BR639" s="14"/>
      <c r="BS639" s="14"/>
      <c r="BT639" s="14"/>
      <c r="BU639" s="14"/>
      <c r="BV639" s="14"/>
      <c r="BW639" s="14"/>
    </row>
    <row r="640">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c r="BB640" s="14"/>
      <c r="BC640" s="14"/>
      <c r="BD640" s="14"/>
      <c r="BE640" s="14"/>
      <c r="BF640" s="14"/>
      <c r="BG640" s="14"/>
      <c r="BH640" s="14"/>
      <c r="BI640" s="14"/>
      <c r="BJ640" s="14"/>
      <c r="BK640" s="14"/>
      <c r="BL640" s="14"/>
      <c r="BM640" s="14"/>
      <c r="BN640" s="14"/>
      <c r="BO640" s="14"/>
      <c r="BP640" s="14"/>
      <c r="BQ640" s="14"/>
      <c r="BR640" s="14"/>
      <c r="BS640" s="14"/>
      <c r="BT640" s="14"/>
      <c r="BU640" s="14"/>
      <c r="BV640" s="14"/>
      <c r="BW640" s="14"/>
    </row>
    <row r="64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c r="BB641" s="14"/>
      <c r="BC641" s="14"/>
      <c r="BD641" s="14"/>
      <c r="BE641" s="14"/>
      <c r="BF641" s="14"/>
      <c r="BG641" s="14"/>
      <c r="BH641" s="14"/>
      <c r="BI641" s="14"/>
      <c r="BJ641" s="14"/>
      <c r="BK641" s="14"/>
      <c r="BL641" s="14"/>
      <c r="BM641" s="14"/>
      <c r="BN641" s="14"/>
      <c r="BO641" s="14"/>
      <c r="BP641" s="14"/>
      <c r="BQ641" s="14"/>
      <c r="BR641" s="14"/>
      <c r="BS641" s="14"/>
      <c r="BT641" s="14"/>
      <c r="BU641" s="14"/>
      <c r="BV641" s="14"/>
      <c r="BW641" s="14"/>
    </row>
    <row r="64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c r="BB642" s="14"/>
      <c r="BC642" s="14"/>
      <c r="BD642" s="14"/>
      <c r="BE642" s="14"/>
      <c r="BF642" s="14"/>
      <c r="BG642" s="14"/>
      <c r="BH642" s="14"/>
      <c r="BI642" s="14"/>
      <c r="BJ642" s="14"/>
      <c r="BK642" s="14"/>
      <c r="BL642" s="14"/>
      <c r="BM642" s="14"/>
      <c r="BN642" s="14"/>
      <c r="BO642" s="14"/>
      <c r="BP642" s="14"/>
      <c r="BQ642" s="14"/>
      <c r="BR642" s="14"/>
      <c r="BS642" s="14"/>
      <c r="BT642" s="14"/>
      <c r="BU642" s="14"/>
      <c r="BV642" s="14"/>
      <c r="BW642" s="14"/>
    </row>
    <row r="643">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c r="BB643" s="14"/>
      <c r="BC643" s="14"/>
      <c r="BD643" s="14"/>
      <c r="BE643" s="14"/>
      <c r="BF643" s="14"/>
      <c r="BG643" s="14"/>
      <c r="BH643" s="14"/>
      <c r="BI643" s="14"/>
      <c r="BJ643" s="14"/>
      <c r="BK643" s="14"/>
      <c r="BL643" s="14"/>
      <c r="BM643" s="14"/>
      <c r="BN643" s="14"/>
      <c r="BO643" s="14"/>
      <c r="BP643" s="14"/>
      <c r="BQ643" s="14"/>
      <c r="BR643" s="14"/>
      <c r="BS643" s="14"/>
      <c r="BT643" s="14"/>
      <c r="BU643" s="14"/>
      <c r="BV643" s="14"/>
      <c r="BW643" s="14"/>
    </row>
    <row r="644">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c r="BB644" s="14"/>
      <c r="BC644" s="14"/>
      <c r="BD644" s="14"/>
      <c r="BE644" s="14"/>
      <c r="BF644" s="14"/>
      <c r="BG644" s="14"/>
      <c r="BH644" s="14"/>
      <c r="BI644" s="14"/>
      <c r="BJ644" s="14"/>
      <c r="BK644" s="14"/>
      <c r="BL644" s="14"/>
      <c r="BM644" s="14"/>
      <c r="BN644" s="14"/>
      <c r="BO644" s="14"/>
      <c r="BP644" s="14"/>
      <c r="BQ644" s="14"/>
      <c r="BR644" s="14"/>
      <c r="BS644" s="14"/>
      <c r="BT644" s="14"/>
      <c r="BU644" s="14"/>
      <c r="BV644" s="14"/>
      <c r="BW644" s="14"/>
    </row>
    <row r="64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4"/>
      <c r="BC645" s="14"/>
      <c r="BD645" s="14"/>
      <c r="BE645" s="14"/>
      <c r="BF645" s="14"/>
      <c r="BG645" s="14"/>
      <c r="BH645" s="14"/>
      <c r="BI645" s="14"/>
      <c r="BJ645" s="14"/>
      <c r="BK645" s="14"/>
      <c r="BL645" s="14"/>
      <c r="BM645" s="14"/>
      <c r="BN645" s="14"/>
      <c r="BO645" s="14"/>
      <c r="BP645" s="14"/>
      <c r="BQ645" s="14"/>
      <c r="BR645" s="14"/>
      <c r="BS645" s="14"/>
      <c r="BT645" s="14"/>
      <c r="BU645" s="14"/>
      <c r="BV645" s="14"/>
      <c r="BW645" s="14"/>
    </row>
    <row r="646">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c r="BB646" s="14"/>
      <c r="BC646" s="14"/>
      <c r="BD646" s="14"/>
      <c r="BE646" s="14"/>
      <c r="BF646" s="14"/>
      <c r="BG646" s="14"/>
      <c r="BH646" s="14"/>
      <c r="BI646" s="14"/>
      <c r="BJ646" s="14"/>
      <c r="BK646" s="14"/>
      <c r="BL646" s="14"/>
      <c r="BM646" s="14"/>
      <c r="BN646" s="14"/>
      <c r="BO646" s="14"/>
      <c r="BP646" s="14"/>
      <c r="BQ646" s="14"/>
      <c r="BR646" s="14"/>
      <c r="BS646" s="14"/>
      <c r="BT646" s="14"/>
      <c r="BU646" s="14"/>
      <c r="BV646" s="14"/>
      <c r="BW646" s="14"/>
    </row>
    <row r="647">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c r="BB647" s="14"/>
      <c r="BC647" s="14"/>
      <c r="BD647" s="14"/>
      <c r="BE647" s="14"/>
      <c r="BF647" s="14"/>
      <c r="BG647" s="14"/>
      <c r="BH647" s="14"/>
      <c r="BI647" s="14"/>
      <c r="BJ647" s="14"/>
      <c r="BK647" s="14"/>
      <c r="BL647" s="14"/>
      <c r="BM647" s="14"/>
      <c r="BN647" s="14"/>
      <c r="BO647" s="14"/>
      <c r="BP647" s="14"/>
      <c r="BQ647" s="14"/>
      <c r="BR647" s="14"/>
      <c r="BS647" s="14"/>
      <c r="BT647" s="14"/>
      <c r="BU647" s="14"/>
      <c r="BV647" s="14"/>
      <c r="BW647" s="14"/>
    </row>
    <row r="648">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c r="BB648" s="14"/>
      <c r="BC648" s="14"/>
      <c r="BD648" s="14"/>
      <c r="BE648" s="14"/>
      <c r="BF648" s="14"/>
      <c r="BG648" s="14"/>
      <c r="BH648" s="14"/>
      <c r="BI648" s="14"/>
      <c r="BJ648" s="14"/>
      <c r="BK648" s="14"/>
      <c r="BL648" s="14"/>
      <c r="BM648" s="14"/>
      <c r="BN648" s="14"/>
      <c r="BO648" s="14"/>
      <c r="BP648" s="14"/>
      <c r="BQ648" s="14"/>
      <c r="BR648" s="14"/>
      <c r="BS648" s="14"/>
      <c r="BT648" s="14"/>
      <c r="BU648" s="14"/>
      <c r="BV648" s="14"/>
      <c r="BW648" s="14"/>
    </row>
    <row r="649">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c r="BB649" s="14"/>
      <c r="BC649" s="14"/>
      <c r="BD649" s="14"/>
      <c r="BE649" s="14"/>
      <c r="BF649" s="14"/>
      <c r="BG649" s="14"/>
      <c r="BH649" s="14"/>
      <c r="BI649" s="14"/>
      <c r="BJ649" s="14"/>
      <c r="BK649" s="14"/>
      <c r="BL649" s="14"/>
      <c r="BM649" s="14"/>
      <c r="BN649" s="14"/>
      <c r="BO649" s="14"/>
      <c r="BP649" s="14"/>
      <c r="BQ649" s="14"/>
      <c r="BR649" s="14"/>
      <c r="BS649" s="14"/>
      <c r="BT649" s="14"/>
      <c r="BU649" s="14"/>
      <c r="BV649" s="14"/>
      <c r="BW649" s="14"/>
    </row>
    <row r="650">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c r="BB650" s="14"/>
      <c r="BC650" s="14"/>
      <c r="BD650" s="14"/>
      <c r="BE650" s="14"/>
      <c r="BF650" s="14"/>
      <c r="BG650" s="14"/>
      <c r="BH650" s="14"/>
      <c r="BI650" s="14"/>
      <c r="BJ650" s="14"/>
      <c r="BK650" s="14"/>
      <c r="BL650" s="14"/>
      <c r="BM650" s="14"/>
      <c r="BN650" s="14"/>
      <c r="BO650" s="14"/>
      <c r="BP650" s="14"/>
      <c r="BQ650" s="14"/>
      <c r="BR650" s="14"/>
      <c r="BS650" s="14"/>
      <c r="BT650" s="14"/>
      <c r="BU650" s="14"/>
      <c r="BV650" s="14"/>
      <c r="BW650" s="14"/>
    </row>
    <row r="65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c r="BB651" s="14"/>
      <c r="BC651" s="14"/>
      <c r="BD651" s="14"/>
      <c r="BE651" s="14"/>
      <c r="BF651" s="14"/>
      <c r="BG651" s="14"/>
      <c r="BH651" s="14"/>
      <c r="BI651" s="14"/>
      <c r="BJ651" s="14"/>
      <c r="BK651" s="14"/>
      <c r="BL651" s="14"/>
      <c r="BM651" s="14"/>
      <c r="BN651" s="14"/>
      <c r="BO651" s="14"/>
      <c r="BP651" s="14"/>
      <c r="BQ651" s="14"/>
      <c r="BR651" s="14"/>
      <c r="BS651" s="14"/>
      <c r="BT651" s="14"/>
      <c r="BU651" s="14"/>
      <c r="BV651" s="14"/>
      <c r="BW651" s="14"/>
    </row>
    <row r="65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c r="BB652" s="14"/>
      <c r="BC652" s="14"/>
      <c r="BD652" s="14"/>
      <c r="BE652" s="14"/>
      <c r="BF652" s="14"/>
      <c r="BG652" s="14"/>
      <c r="BH652" s="14"/>
      <c r="BI652" s="14"/>
      <c r="BJ652" s="14"/>
      <c r="BK652" s="14"/>
      <c r="BL652" s="14"/>
      <c r="BM652" s="14"/>
      <c r="BN652" s="14"/>
      <c r="BO652" s="14"/>
      <c r="BP652" s="14"/>
      <c r="BQ652" s="14"/>
      <c r="BR652" s="14"/>
      <c r="BS652" s="14"/>
      <c r="BT652" s="14"/>
      <c r="BU652" s="14"/>
      <c r="BV652" s="14"/>
      <c r="BW652" s="14"/>
    </row>
    <row r="653">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row>
    <row r="654">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c r="BB654" s="14"/>
      <c r="BC654" s="14"/>
      <c r="BD654" s="14"/>
      <c r="BE654" s="14"/>
      <c r="BF654" s="14"/>
      <c r="BG654" s="14"/>
      <c r="BH654" s="14"/>
      <c r="BI654" s="14"/>
      <c r="BJ654" s="14"/>
      <c r="BK654" s="14"/>
      <c r="BL654" s="14"/>
      <c r="BM654" s="14"/>
      <c r="BN654" s="14"/>
      <c r="BO654" s="14"/>
      <c r="BP654" s="14"/>
      <c r="BQ654" s="14"/>
      <c r="BR654" s="14"/>
      <c r="BS654" s="14"/>
      <c r="BT654" s="14"/>
      <c r="BU654" s="14"/>
      <c r="BV654" s="14"/>
      <c r="BW654" s="14"/>
    </row>
    <row r="65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c r="BB655" s="14"/>
      <c r="BC655" s="14"/>
      <c r="BD655" s="14"/>
      <c r="BE655" s="14"/>
      <c r="BF655" s="14"/>
      <c r="BG655" s="14"/>
      <c r="BH655" s="14"/>
      <c r="BI655" s="14"/>
      <c r="BJ655" s="14"/>
      <c r="BK655" s="14"/>
      <c r="BL655" s="14"/>
      <c r="BM655" s="14"/>
      <c r="BN655" s="14"/>
      <c r="BO655" s="14"/>
      <c r="BP655" s="14"/>
      <c r="BQ655" s="14"/>
      <c r="BR655" s="14"/>
      <c r="BS655" s="14"/>
      <c r="BT655" s="14"/>
      <c r="BU655" s="14"/>
      <c r="BV655" s="14"/>
      <c r="BW655" s="14"/>
    </row>
    <row r="656">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c r="BB656" s="14"/>
      <c r="BC656" s="14"/>
      <c r="BD656" s="14"/>
      <c r="BE656" s="14"/>
      <c r="BF656" s="14"/>
      <c r="BG656" s="14"/>
      <c r="BH656" s="14"/>
      <c r="BI656" s="14"/>
      <c r="BJ656" s="14"/>
      <c r="BK656" s="14"/>
      <c r="BL656" s="14"/>
      <c r="BM656" s="14"/>
      <c r="BN656" s="14"/>
      <c r="BO656" s="14"/>
      <c r="BP656" s="14"/>
      <c r="BQ656" s="14"/>
      <c r="BR656" s="14"/>
      <c r="BS656" s="14"/>
      <c r="BT656" s="14"/>
      <c r="BU656" s="14"/>
      <c r="BV656" s="14"/>
      <c r="BW656" s="14"/>
    </row>
    <row r="657">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c r="BB657" s="14"/>
      <c r="BC657" s="14"/>
      <c r="BD657" s="14"/>
      <c r="BE657" s="14"/>
      <c r="BF657" s="14"/>
      <c r="BG657" s="14"/>
      <c r="BH657" s="14"/>
      <c r="BI657" s="14"/>
      <c r="BJ657" s="14"/>
      <c r="BK657" s="14"/>
      <c r="BL657" s="14"/>
      <c r="BM657" s="14"/>
      <c r="BN657" s="14"/>
      <c r="BO657" s="14"/>
      <c r="BP657" s="14"/>
      <c r="BQ657" s="14"/>
      <c r="BR657" s="14"/>
      <c r="BS657" s="14"/>
      <c r="BT657" s="14"/>
      <c r="BU657" s="14"/>
      <c r="BV657" s="14"/>
      <c r="BW657" s="14"/>
    </row>
    <row r="658">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c r="BB658" s="14"/>
      <c r="BC658" s="14"/>
      <c r="BD658" s="14"/>
      <c r="BE658" s="14"/>
      <c r="BF658" s="14"/>
      <c r="BG658" s="14"/>
      <c r="BH658" s="14"/>
      <c r="BI658" s="14"/>
      <c r="BJ658" s="14"/>
      <c r="BK658" s="14"/>
      <c r="BL658" s="14"/>
      <c r="BM658" s="14"/>
      <c r="BN658" s="14"/>
      <c r="BO658" s="14"/>
      <c r="BP658" s="14"/>
      <c r="BQ658" s="14"/>
      <c r="BR658" s="14"/>
      <c r="BS658" s="14"/>
      <c r="BT658" s="14"/>
      <c r="BU658" s="14"/>
      <c r="BV658" s="14"/>
      <c r="BW658" s="14"/>
    </row>
    <row r="659">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c r="BB659" s="14"/>
      <c r="BC659" s="14"/>
      <c r="BD659" s="14"/>
      <c r="BE659" s="14"/>
      <c r="BF659" s="14"/>
      <c r="BG659" s="14"/>
      <c r="BH659" s="14"/>
      <c r="BI659" s="14"/>
      <c r="BJ659" s="14"/>
      <c r="BK659" s="14"/>
      <c r="BL659" s="14"/>
      <c r="BM659" s="14"/>
      <c r="BN659" s="14"/>
      <c r="BO659" s="14"/>
      <c r="BP659" s="14"/>
      <c r="BQ659" s="14"/>
      <c r="BR659" s="14"/>
      <c r="BS659" s="14"/>
      <c r="BT659" s="14"/>
      <c r="BU659" s="14"/>
      <c r="BV659" s="14"/>
      <c r="BW659" s="14"/>
    </row>
    <row r="660">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c r="BB660" s="14"/>
      <c r="BC660" s="14"/>
      <c r="BD660" s="14"/>
      <c r="BE660" s="14"/>
      <c r="BF660" s="14"/>
      <c r="BG660" s="14"/>
      <c r="BH660" s="14"/>
      <c r="BI660" s="14"/>
      <c r="BJ660" s="14"/>
      <c r="BK660" s="14"/>
      <c r="BL660" s="14"/>
      <c r="BM660" s="14"/>
      <c r="BN660" s="14"/>
      <c r="BO660" s="14"/>
      <c r="BP660" s="14"/>
      <c r="BQ660" s="14"/>
      <c r="BR660" s="14"/>
      <c r="BS660" s="14"/>
      <c r="BT660" s="14"/>
      <c r="BU660" s="14"/>
      <c r="BV660" s="14"/>
      <c r="BW660" s="14"/>
    </row>
    <row r="66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c r="BB661" s="14"/>
      <c r="BC661" s="14"/>
      <c r="BD661" s="14"/>
      <c r="BE661" s="14"/>
      <c r="BF661" s="14"/>
      <c r="BG661" s="14"/>
      <c r="BH661" s="14"/>
      <c r="BI661" s="14"/>
      <c r="BJ661" s="14"/>
      <c r="BK661" s="14"/>
      <c r="BL661" s="14"/>
      <c r="BM661" s="14"/>
      <c r="BN661" s="14"/>
      <c r="BO661" s="14"/>
      <c r="BP661" s="14"/>
      <c r="BQ661" s="14"/>
      <c r="BR661" s="14"/>
      <c r="BS661" s="14"/>
      <c r="BT661" s="14"/>
      <c r="BU661" s="14"/>
      <c r="BV661" s="14"/>
      <c r="BW661" s="14"/>
    </row>
    <row r="66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c r="BB662" s="14"/>
      <c r="BC662" s="14"/>
      <c r="BD662" s="14"/>
      <c r="BE662" s="14"/>
      <c r="BF662" s="14"/>
      <c r="BG662" s="14"/>
      <c r="BH662" s="14"/>
      <c r="BI662" s="14"/>
      <c r="BJ662" s="14"/>
      <c r="BK662" s="14"/>
      <c r="BL662" s="14"/>
      <c r="BM662" s="14"/>
      <c r="BN662" s="14"/>
      <c r="BO662" s="14"/>
      <c r="BP662" s="14"/>
      <c r="BQ662" s="14"/>
      <c r="BR662" s="14"/>
      <c r="BS662" s="14"/>
      <c r="BT662" s="14"/>
      <c r="BU662" s="14"/>
      <c r="BV662" s="14"/>
      <c r="BW662" s="14"/>
    </row>
    <row r="663">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c r="BB663" s="14"/>
      <c r="BC663" s="14"/>
      <c r="BD663" s="14"/>
      <c r="BE663" s="14"/>
      <c r="BF663" s="14"/>
      <c r="BG663" s="14"/>
      <c r="BH663" s="14"/>
      <c r="BI663" s="14"/>
      <c r="BJ663" s="14"/>
      <c r="BK663" s="14"/>
      <c r="BL663" s="14"/>
      <c r="BM663" s="14"/>
      <c r="BN663" s="14"/>
      <c r="BO663" s="14"/>
      <c r="BP663" s="14"/>
      <c r="BQ663" s="14"/>
      <c r="BR663" s="14"/>
      <c r="BS663" s="14"/>
      <c r="BT663" s="14"/>
      <c r="BU663" s="14"/>
      <c r="BV663" s="14"/>
      <c r="BW663" s="14"/>
    </row>
    <row r="664">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c r="BB664" s="14"/>
      <c r="BC664" s="14"/>
      <c r="BD664" s="14"/>
      <c r="BE664" s="14"/>
      <c r="BF664" s="14"/>
      <c r="BG664" s="14"/>
      <c r="BH664" s="14"/>
      <c r="BI664" s="14"/>
      <c r="BJ664" s="14"/>
      <c r="BK664" s="14"/>
      <c r="BL664" s="14"/>
      <c r="BM664" s="14"/>
      <c r="BN664" s="14"/>
      <c r="BO664" s="14"/>
      <c r="BP664" s="14"/>
      <c r="BQ664" s="14"/>
      <c r="BR664" s="14"/>
      <c r="BS664" s="14"/>
      <c r="BT664" s="14"/>
      <c r="BU664" s="14"/>
      <c r="BV664" s="14"/>
      <c r="BW664" s="14"/>
    </row>
    <row r="66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c r="BB665" s="14"/>
      <c r="BC665" s="14"/>
      <c r="BD665" s="14"/>
      <c r="BE665" s="14"/>
      <c r="BF665" s="14"/>
      <c r="BG665" s="14"/>
      <c r="BH665" s="14"/>
      <c r="BI665" s="14"/>
      <c r="BJ665" s="14"/>
      <c r="BK665" s="14"/>
      <c r="BL665" s="14"/>
      <c r="BM665" s="14"/>
      <c r="BN665" s="14"/>
      <c r="BO665" s="14"/>
      <c r="BP665" s="14"/>
      <c r="BQ665" s="14"/>
      <c r="BR665" s="14"/>
      <c r="BS665" s="14"/>
      <c r="BT665" s="14"/>
      <c r="BU665" s="14"/>
      <c r="BV665" s="14"/>
      <c r="BW665" s="14"/>
    </row>
    <row r="666">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c r="BB666" s="14"/>
      <c r="BC666" s="14"/>
      <c r="BD666" s="14"/>
      <c r="BE666" s="14"/>
      <c r="BF666" s="14"/>
      <c r="BG666" s="14"/>
      <c r="BH666" s="14"/>
      <c r="BI666" s="14"/>
      <c r="BJ666" s="14"/>
      <c r="BK666" s="14"/>
      <c r="BL666" s="14"/>
      <c r="BM666" s="14"/>
      <c r="BN666" s="14"/>
      <c r="BO666" s="14"/>
      <c r="BP666" s="14"/>
      <c r="BQ666" s="14"/>
      <c r="BR666" s="14"/>
      <c r="BS666" s="14"/>
      <c r="BT666" s="14"/>
      <c r="BU666" s="14"/>
      <c r="BV666" s="14"/>
      <c r="BW666" s="14"/>
    </row>
    <row r="667">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4"/>
      <c r="BC667" s="14"/>
      <c r="BD667" s="14"/>
      <c r="BE667" s="14"/>
      <c r="BF667" s="14"/>
      <c r="BG667" s="14"/>
      <c r="BH667" s="14"/>
      <c r="BI667" s="14"/>
      <c r="BJ667" s="14"/>
      <c r="BK667" s="14"/>
      <c r="BL667" s="14"/>
      <c r="BM667" s="14"/>
      <c r="BN667" s="14"/>
      <c r="BO667" s="14"/>
      <c r="BP667" s="14"/>
      <c r="BQ667" s="14"/>
      <c r="BR667" s="14"/>
      <c r="BS667" s="14"/>
      <c r="BT667" s="14"/>
      <c r="BU667" s="14"/>
      <c r="BV667" s="14"/>
      <c r="BW667" s="14"/>
    </row>
    <row r="668">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c r="BB668" s="14"/>
      <c r="BC668" s="14"/>
      <c r="BD668" s="14"/>
      <c r="BE668" s="14"/>
      <c r="BF668" s="14"/>
      <c r="BG668" s="14"/>
      <c r="BH668" s="14"/>
      <c r="BI668" s="14"/>
      <c r="BJ668" s="14"/>
      <c r="BK668" s="14"/>
      <c r="BL668" s="14"/>
      <c r="BM668" s="14"/>
      <c r="BN668" s="14"/>
      <c r="BO668" s="14"/>
      <c r="BP668" s="14"/>
      <c r="BQ668" s="14"/>
      <c r="BR668" s="14"/>
      <c r="BS668" s="14"/>
      <c r="BT668" s="14"/>
      <c r="BU668" s="14"/>
      <c r="BV668" s="14"/>
      <c r="BW668" s="14"/>
    </row>
    <row r="669">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c r="BB669" s="14"/>
      <c r="BC669" s="14"/>
      <c r="BD669" s="14"/>
      <c r="BE669" s="14"/>
      <c r="BF669" s="14"/>
      <c r="BG669" s="14"/>
      <c r="BH669" s="14"/>
      <c r="BI669" s="14"/>
      <c r="BJ669" s="14"/>
      <c r="BK669" s="14"/>
      <c r="BL669" s="14"/>
      <c r="BM669" s="14"/>
      <c r="BN669" s="14"/>
      <c r="BO669" s="14"/>
      <c r="BP669" s="14"/>
      <c r="BQ669" s="14"/>
      <c r="BR669" s="14"/>
      <c r="BS669" s="14"/>
      <c r="BT669" s="14"/>
      <c r="BU669" s="14"/>
      <c r="BV669" s="14"/>
      <c r="BW669" s="14"/>
    </row>
    <row r="670">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c r="BB670" s="14"/>
      <c r="BC670" s="14"/>
      <c r="BD670" s="14"/>
      <c r="BE670" s="14"/>
      <c r="BF670" s="14"/>
      <c r="BG670" s="14"/>
      <c r="BH670" s="14"/>
      <c r="BI670" s="14"/>
      <c r="BJ670" s="14"/>
      <c r="BK670" s="14"/>
      <c r="BL670" s="14"/>
      <c r="BM670" s="14"/>
      <c r="BN670" s="14"/>
      <c r="BO670" s="14"/>
      <c r="BP670" s="14"/>
      <c r="BQ670" s="14"/>
      <c r="BR670" s="14"/>
      <c r="BS670" s="14"/>
      <c r="BT670" s="14"/>
      <c r="BU670" s="14"/>
      <c r="BV670" s="14"/>
      <c r="BW670" s="14"/>
    </row>
    <row r="67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c r="BB671" s="14"/>
      <c r="BC671" s="14"/>
      <c r="BD671" s="14"/>
      <c r="BE671" s="14"/>
      <c r="BF671" s="14"/>
      <c r="BG671" s="14"/>
      <c r="BH671" s="14"/>
      <c r="BI671" s="14"/>
      <c r="BJ671" s="14"/>
      <c r="BK671" s="14"/>
      <c r="BL671" s="14"/>
      <c r="BM671" s="14"/>
      <c r="BN671" s="14"/>
      <c r="BO671" s="14"/>
      <c r="BP671" s="14"/>
      <c r="BQ671" s="14"/>
      <c r="BR671" s="14"/>
      <c r="BS671" s="14"/>
      <c r="BT671" s="14"/>
      <c r="BU671" s="14"/>
      <c r="BV671" s="14"/>
      <c r="BW671" s="14"/>
    </row>
    <row r="67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c r="BB672" s="14"/>
      <c r="BC672" s="14"/>
      <c r="BD672" s="14"/>
      <c r="BE672" s="14"/>
      <c r="BF672" s="14"/>
      <c r="BG672" s="14"/>
      <c r="BH672" s="14"/>
      <c r="BI672" s="14"/>
      <c r="BJ672" s="14"/>
      <c r="BK672" s="14"/>
      <c r="BL672" s="14"/>
      <c r="BM672" s="14"/>
      <c r="BN672" s="14"/>
      <c r="BO672" s="14"/>
      <c r="BP672" s="14"/>
      <c r="BQ672" s="14"/>
      <c r="BR672" s="14"/>
      <c r="BS672" s="14"/>
      <c r="BT672" s="14"/>
      <c r="BU672" s="14"/>
      <c r="BV672" s="14"/>
      <c r="BW672" s="14"/>
    </row>
    <row r="673">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c r="BB673" s="14"/>
      <c r="BC673" s="14"/>
      <c r="BD673" s="14"/>
      <c r="BE673" s="14"/>
      <c r="BF673" s="14"/>
      <c r="BG673" s="14"/>
      <c r="BH673" s="14"/>
      <c r="BI673" s="14"/>
      <c r="BJ673" s="14"/>
      <c r="BK673" s="14"/>
      <c r="BL673" s="14"/>
      <c r="BM673" s="14"/>
      <c r="BN673" s="14"/>
      <c r="BO673" s="14"/>
      <c r="BP673" s="14"/>
      <c r="BQ673" s="14"/>
      <c r="BR673" s="14"/>
      <c r="BS673" s="14"/>
      <c r="BT673" s="14"/>
      <c r="BU673" s="14"/>
      <c r="BV673" s="14"/>
      <c r="BW673" s="14"/>
    </row>
    <row r="674">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c r="BB674" s="14"/>
      <c r="BC674" s="14"/>
      <c r="BD674" s="14"/>
      <c r="BE674" s="14"/>
      <c r="BF674" s="14"/>
      <c r="BG674" s="14"/>
      <c r="BH674" s="14"/>
      <c r="BI674" s="14"/>
      <c r="BJ674" s="14"/>
      <c r="BK674" s="14"/>
      <c r="BL674" s="14"/>
      <c r="BM674" s="14"/>
      <c r="BN674" s="14"/>
      <c r="BO674" s="14"/>
      <c r="BP674" s="14"/>
      <c r="BQ674" s="14"/>
      <c r="BR674" s="14"/>
      <c r="BS674" s="14"/>
      <c r="BT674" s="14"/>
      <c r="BU674" s="14"/>
      <c r="BV674" s="14"/>
      <c r="BW674" s="14"/>
    </row>
    <row r="67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c r="BB675" s="14"/>
      <c r="BC675" s="14"/>
      <c r="BD675" s="14"/>
      <c r="BE675" s="14"/>
      <c r="BF675" s="14"/>
      <c r="BG675" s="14"/>
      <c r="BH675" s="14"/>
      <c r="BI675" s="14"/>
      <c r="BJ675" s="14"/>
      <c r="BK675" s="14"/>
      <c r="BL675" s="14"/>
      <c r="BM675" s="14"/>
      <c r="BN675" s="14"/>
      <c r="BO675" s="14"/>
      <c r="BP675" s="14"/>
      <c r="BQ675" s="14"/>
      <c r="BR675" s="14"/>
      <c r="BS675" s="14"/>
      <c r="BT675" s="14"/>
      <c r="BU675" s="14"/>
      <c r="BV675" s="14"/>
      <c r="BW675" s="14"/>
    </row>
    <row r="676">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B676" s="14"/>
      <c r="BC676" s="14"/>
      <c r="BD676" s="14"/>
      <c r="BE676" s="14"/>
      <c r="BF676" s="14"/>
      <c r="BG676" s="14"/>
      <c r="BH676" s="14"/>
      <c r="BI676" s="14"/>
      <c r="BJ676" s="14"/>
      <c r="BK676" s="14"/>
      <c r="BL676" s="14"/>
      <c r="BM676" s="14"/>
      <c r="BN676" s="14"/>
      <c r="BO676" s="14"/>
      <c r="BP676" s="14"/>
      <c r="BQ676" s="14"/>
      <c r="BR676" s="14"/>
      <c r="BS676" s="14"/>
      <c r="BT676" s="14"/>
      <c r="BU676" s="14"/>
      <c r="BV676" s="14"/>
      <c r="BW676" s="14"/>
    </row>
    <row r="677">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c r="BB677" s="14"/>
      <c r="BC677" s="14"/>
      <c r="BD677" s="14"/>
      <c r="BE677" s="14"/>
      <c r="BF677" s="14"/>
      <c r="BG677" s="14"/>
      <c r="BH677" s="14"/>
      <c r="BI677" s="14"/>
      <c r="BJ677" s="14"/>
      <c r="BK677" s="14"/>
      <c r="BL677" s="14"/>
      <c r="BM677" s="14"/>
      <c r="BN677" s="14"/>
      <c r="BO677" s="14"/>
      <c r="BP677" s="14"/>
      <c r="BQ677" s="14"/>
      <c r="BR677" s="14"/>
      <c r="BS677" s="14"/>
      <c r="BT677" s="14"/>
      <c r="BU677" s="14"/>
      <c r="BV677" s="14"/>
      <c r="BW677" s="14"/>
    </row>
    <row r="678">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c r="BB678" s="14"/>
      <c r="BC678" s="14"/>
      <c r="BD678" s="14"/>
      <c r="BE678" s="14"/>
      <c r="BF678" s="14"/>
      <c r="BG678" s="14"/>
      <c r="BH678" s="14"/>
      <c r="BI678" s="14"/>
      <c r="BJ678" s="14"/>
      <c r="BK678" s="14"/>
      <c r="BL678" s="14"/>
      <c r="BM678" s="14"/>
      <c r="BN678" s="14"/>
      <c r="BO678" s="14"/>
      <c r="BP678" s="14"/>
      <c r="BQ678" s="14"/>
      <c r="BR678" s="14"/>
      <c r="BS678" s="14"/>
      <c r="BT678" s="14"/>
      <c r="BU678" s="14"/>
      <c r="BV678" s="14"/>
      <c r="BW678" s="14"/>
    </row>
    <row r="679">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c r="BB679" s="14"/>
      <c r="BC679" s="14"/>
      <c r="BD679" s="14"/>
      <c r="BE679" s="14"/>
      <c r="BF679" s="14"/>
      <c r="BG679" s="14"/>
      <c r="BH679" s="14"/>
      <c r="BI679" s="14"/>
      <c r="BJ679" s="14"/>
      <c r="BK679" s="14"/>
      <c r="BL679" s="14"/>
      <c r="BM679" s="14"/>
      <c r="BN679" s="14"/>
      <c r="BO679" s="14"/>
      <c r="BP679" s="14"/>
      <c r="BQ679" s="14"/>
      <c r="BR679" s="14"/>
      <c r="BS679" s="14"/>
      <c r="BT679" s="14"/>
      <c r="BU679" s="14"/>
      <c r="BV679" s="14"/>
      <c r="BW679" s="14"/>
    </row>
    <row r="680">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c r="BB680" s="14"/>
      <c r="BC680" s="14"/>
      <c r="BD680" s="14"/>
      <c r="BE680" s="14"/>
      <c r="BF680" s="14"/>
      <c r="BG680" s="14"/>
      <c r="BH680" s="14"/>
      <c r="BI680" s="14"/>
      <c r="BJ680" s="14"/>
      <c r="BK680" s="14"/>
      <c r="BL680" s="14"/>
      <c r="BM680" s="14"/>
      <c r="BN680" s="14"/>
      <c r="BO680" s="14"/>
      <c r="BP680" s="14"/>
      <c r="BQ680" s="14"/>
      <c r="BR680" s="14"/>
      <c r="BS680" s="14"/>
      <c r="BT680" s="14"/>
      <c r="BU680" s="14"/>
      <c r="BV680" s="14"/>
      <c r="BW680" s="14"/>
    </row>
    <row r="68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c r="BB681" s="14"/>
      <c r="BC681" s="14"/>
      <c r="BD681" s="14"/>
      <c r="BE681" s="14"/>
      <c r="BF681" s="14"/>
      <c r="BG681" s="14"/>
      <c r="BH681" s="14"/>
      <c r="BI681" s="14"/>
      <c r="BJ681" s="14"/>
      <c r="BK681" s="14"/>
      <c r="BL681" s="14"/>
      <c r="BM681" s="14"/>
      <c r="BN681" s="14"/>
      <c r="BO681" s="14"/>
      <c r="BP681" s="14"/>
      <c r="BQ681" s="14"/>
      <c r="BR681" s="14"/>
      <c r="BS681" s="14"/>
      <c r="BT681" s="14"/>
      <c r="BU681" s="14"/>
      <c r="BV681" s="14"/>
      <c r="BW681" s="14"/>
    </row>
    <row r="68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c r="BB682" s="14"/>
      <c r="BC682" s="14"/>
      <c r="BD682" s="14"/>
      <c r="BE682" s="14"/>
      <c r="BF682" s="14"/>
      <c r="BG682" s="14"/>
      <c r="BH682" s="14"/>
      <c r="BI682" s="14"/>
      <c r="BJ682" s="14"/>
      <c r="BK682" s="14"/>
      <c r="BL682" s="14"/>
      <c r="BM682" s="14"/>
      <c r="BN682" s="14"/>
      <c r="BO682" s="14"/>
      <c r="BP682" s="14"/>
      <c r="BQ682" s="14"/>
      <c r="BR682" s="14"/>
      <c r="BS682" s="14"/>
      <c r="BT682" s="14"/>
      <c r="BU682" s="14"/>
      <c r="BV682" s="14"/>
      <c r="BW682" s="14"/>
    </row>
    <row r="683">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c r="BB683" s="14"/>
      <c r="BC683" s="14"/>
      <c r="BD683" s="14"/>
      <c r="BE683" s="14"/>
      <c r="BF683" s="14"/>
      <c r="BG683" s="14"/>
      <c r="BH683" s="14"/>
      <c r="BI683" s="14"/>
      <c r="BJ683" s="14"/>
      <c r="BK683" s="14"/>
      <c r="BL683" s="14"/>
      <c r="BM683" s="14"/>
      <c r="BN683" s="14"/>
      <c r="BO683" s="14"/>
      <c r="BP683" s="14"/>
      <c r="BQ683" s="14"/>
      <c r="BR683" s="14"/>
      <c r="BS683" s="14"/>
      <c r="BT683" s="14"/>
      <c r="BU683" s="14"/>
      <c r="BV683" s="14"/>
      <c r="BW683" s="14"/>
    </row>
    <row r="684">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c r="BB684" s="14"/>
      <c r="BC684" s="14"/>
      <c r="BD684" s="14"/>
      <c r="BE684" s="14"/>
      <c r="BF684" s="14"/>
      <c r="BG684" s="14"/>
      <c r="BH684" s="14"/>
      <c r="BI684" s="14"/>
      <c r="BJ684" s="14"/>
      <c r="BK684" s="14"/>
      <c r="BL684" s="14"/>
      <c r="BM684" s="14"/>
      <c r="BN684" s="14"/>
      <c r="BO684" s="14"/>
      <c r="BP684" s="14"/>
      <c r="BQ684" s="14"/>
      <c r="BR684" s="14"/>
      <c r="BS684" s="14"/>
      <c r="BT684" s="14"/>
      <c r="BU684" s="14"/>
      <c r="BV684" s="14"/>
      <c r="BW684" s="14"/>
    </row>
    <row r="68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c r="BB685" s="14"/>
      <c r="BC685" s="14"/>
      <c r="BD685" s="14"/>
      <c r="BE685" s="14"/>
      <c r="BF685" s="14"/>
      <c r="BG685" s="14"/>
      <c r="BH685" s="14"/>
      <c r="BI685" s="14"/>
      <c r="BJ685" s="14"/>
      <c r="BK685" s="14"/>
      <c r="BL685" s="14"/>
      <c r="BM685" s="14"/>
      <c r="BN685" s="14"/>
      <c r="BO685" s="14"/>
      <c r="BP685" s="14"/>
      <c r="BQ685" s="14"/>
      <c r="BR685" s="14"/>
      <c r="BS685" s="14"/>
      <c r="BT685" s="14"/>
      <c r="BU685" s="14"/>
      <c r="BV685" s="14"/>
      <c r="BW685" s="14"/>
    </row>
    <row r="686">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c r="BB686" s="14"/>
      <c r="BC686" s="14"/>
      <c r="BD686" s="14"/>
      <c r="BE686" s="14"/>
      <c r="BF686" s="14"/>
      <c r="BG686" s="14"/>
      <c r="BH686" s="14"/>
      <c r="BI686" s="14"/>
      <c r="BJ686" s="14"/>
      <c r="BK686" s="14"/>
      <c r="BL686" s="14"/>
      <c r="BM686" s="14"/>
      <c r="BN686" s="14"/>
      <c r="BO686" s="14"/>
      <c r="BP686" s="14"/>
      <c r="BQ686" s="14"/>
      <c r="BR686" s="14"/>
      <c r="BS686" s="14"/>
      <c r="BT686" s="14"/>
      <c r="BU686" s="14"/>
      <c r="BV686" s="14"/>
      <c r="BW686" s="14"/>
    </row>
    <row r="687">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c r="BB687" s="14"/>
      <c r="BC687" s="14"/>
      <c r="BD687" s="14"/>
      <c r="BE687" s="14"/>
      <c r="BF687" s="14"/>
      <c r="BG687" s="14"/>
      <c r="BH687" s="14"/>
      <c r="BI687" s="14"/>
      <c r="BJ687" s="14"/>
      <c r="BK687" s="14"/>
      <c r="BL687" s="14"/>
      <c r="BM687" s="14"/>
      <c r="BN687" s="14"/>
      <c r="BO687" s="14"/>
      <c r="BP687" s="14"/>
      <c r="BQ687" s="14"/>
      <c r="BR687" s="14"/>
      <c r="BS687" s="14"/>
      <c r="BT687" s="14"/>
      <c r="BU687" s="14"/>
      <c r="BV687" s="14"/>
      <c r="BW687" s="14"/>
    </row>
    <row r="688">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B688" s="14"/>
      <c r="BC688" s="14"/>
      <c r="BD688" s="14"/>
      <c r="BE688" s="14"/>
      <c r="BF688" s="14"/>
      <c r="BG688" s="14"/>
      <c r="BH688" s="14"/>
      <c r="BI688" s="14"/>
      <c r="BJ688" s="14"/>
      <c r="BK688" s="14"/>
      <c r="BL688" s="14"/>
      <c r="BM688" s="14"/>
      <c r="BN688" s="14"/>
      <c r="BO688" s="14"/>
      <c r="BP688" s="14"/>
      <c r="BQ688" s="14"/>
      <c r="BR688" s="14"/>
      <c r="BS688" s="14"/>
      <c r="BT688" s="14"/>
      <c r="BU688" s="14"/>
      <c r="BV688" s="14"/>
      <c r="BW688" s="14"/>
    </row>
    <row r="689">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c r="BB689" s="14"/>
      <c r="BC689" s="14"/>
      <c r="BD689" s="14"/>
      <c r="BE689" s="14"/>
      <c r="BF689" s="14"/>
      <c r="BG689" s="14"/>
      <c r="BH689" s="14"/>
      <c r="BI689" s="14"/>
      <c r="BJ689" s="14"/>
      <c r="BK689" s="14"/>
      <c r="BL689" s="14"/>
      <c r="BM689" s="14"/>
      <c r="BN689" s="14"/>
      <c r="BO689" s="14"/>
      <c r="BP689" s="14"/>
      <c r="BQ689" s="14"/>
      <c r="BR689" s="14"/>
      <c r="BS689" s="14"/>
      <c r="BT689" s="14"/>
      <c r="BU689" s="14"/>
      <c r="BV689" s="14"/>
      <c r="BW689" s="14"/>
    </row>
    <row r="690">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c r="BB690" s="14"/>
      <c r="BC690" s="14"/>
      <c r="BD690" s="14"/>
      <c r="BE690" s="14"/>
      <c r="BF690" s="14"/>
      <c r="BG690" s="14"/>
      <c r="BH690" s="14"/>
      <c r="BI690" s="14"/>
      <c r="BJ690" s="14"/>
      <c r="BK690" s="14"/>
      <c r="BL690" s="14"/>
      <c r="BM690" s="14"/>
      <c r="BN690" s="14"/>
      <c r="BO690" s="14"/>
      <c r="BP690" s="14"/>
      <c r="BQ690" s="14"/>
      <c r="BR690" s="14"/>
      <c r="BS690" s="14"/>
      <c r="BT690" s="14"/>
      <c r="BU690" s="14"/>
      <c r="BV690" s="14"/>
      <c r="BW690" s="14"/>
    </row>
    <row r="69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c r="BB691" s="14"/>
      <c r="BC691" s="14"/>
      <c r="BD691" s="14"/>
      <c r="BE691" s="14"/>
      <c r="BF691" s="14"/>
      <c r="BG691" s="14"/>
      <c r="BH691" s="14"/>
      <c r="BI691" s="14"/>
      <c r="BJ691" s="14"/>
      <c r="BK691" s="14"/>
      <c r="BL691" s="14"/>
      <c r="BM691" s="14"/>
      <c r="BN691" s="14"/>
      <c r="BO691" s="14"/>
      <c r="BP691" s="14"/>
      <c r="BQ691" s="14"/>
      <c r="BR691" s="14"/>
      <c r="BS691" s="14"/>
      <c r="BT691" s="14"/>
      <c r="BU691" s="14"/>
      <c r="BV691" s="14"/>
      <c r="BW691" s="14"/>
    </row>
    <row r="69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c r="BB692" s="14"/>
      <c r="BC692" s="14"/>
      <c r="BD692" s="14"/>
      <c r="BE692" s="14"/>
      <c r="BF692" s="14"/>
      <c r="BG692" s="14"/>
      <c r="BH692" s="14"/>
      <c r="BI692" s="14"/>
      <c r="BJ692" s="14"/>
      <c r="BK692" s="14"/>
      <c r="BL692" s="14"/>
      <c r="BM692" s="14"/>
      <c r="BN692" s="14"/>
      <c r="BO692" s="14"/>
      <c r="BP692" s="14"/>
      <c r="BQ692" s="14"/>
      <c r="BR692" s="14"/>
      <c r="BS692" s="14"/>
      <c r="BT692" s="14"/>
      <c r="BU692" s="14"/>
      <c r="BV692" s="14"/>
      <c r="BW692" s="14"/>
    </row>
    <row r="693">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c r="BB693" s="14"/>
      <c r="BC693" s="14"/>
      <c r="BD693" s="14"/>
      <c r="BE693" s="14"/>
      <c r="BF693" s="14"/>
      <c r="BG693" s="14"/>
      <c r="BH693" s="14"/>
      <c r="BI693" s="14"/>
      <c r="BJ693" s="14"/>
      <c r="BK693" s="14"/>
      <c r="BL693" s="14"/>
      <c r="BM693" s="14"/>
      <c r="BN693" s="14"/>
      <c r="BO693" s="14"/>
      <c r="BP693" s="14"/>
      <c r="BQ693" s="14"/>
      <c r="BR693" s="14"/>
      <c r="BS693" s="14"/>
      <c r="BT693" s="14"/>
      <c r="BU693" s="14"/>
      <c r="BV693" s="14"/>
      <c r="BW693" s="14"/>
    </row>
    <row r="694">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c r="BE694" s="14"/>
      <c r="BF694" s="14"/>
      <c r="BG694" s="14"/>
      <c r="BH694" s="14"/>
      <c r="BI694" s="14"/>
      <c r="BJ694" s="14"/>
      <c r="BK694" s="14"/>
      <c r="BL694" s="14"/>
      <c r="BM694" s="14"/>
      <c r="BN694" s="14"/>
      <c r="BO694" s="14"/>
      <c r="BP694" s="14"/>
      <c r="BQ694" s="14"/>
      <c r="BR694" s="14"/>
      <c r="BS694" s="14"/>
      <c r="BT694" s="14"/>
      <c r="BU694" s="14"/>
      <c r="BV694" s="14"/>
      <c r="BW694" s="14"/>
    </row>
    <row r="69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4"/>
      <c r="BC695" s="14"/>
      <c r="BD695" s="14"/>
      <c r="BE695" s="14"/>
      <c r="BF695" s="14"/>
      <c r="BG695" s="14"/>
      <c r="BH695" s="14"/>
      <c r="BI695" s="14"/>
      <c r="BJ695" s="14"/>
      <c r="BK695" s="14"/>
      <c r="BL695" s="14"/>
      <c r="BM695" s="14"/>
      <c r="BN695" s="14"/>
      <c r="BO695" s="14"/>
      <c r="BP695" s="14"/>
      <c r="BQ695" s="14"/>
      <c r="BR695" s="14"/>
      <c r="BS695" s="14"/>
      <c r="BT695" s="14"/>
      <c r="BU695" s="14"/>
      <c r="BV695" s="14"/>
      <c r="BW695" s="14"/>
    </row>
    <row r="696">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c r="BC696" s="14"/>
      <c r="BD696" s="14"/>
      <c r="BE696" s="14"/>
      <c r="BF696" s="14"/>
      <c r="BG696" s="14"/>
      <c r="BH696" s="14"/>
      <c r="BI696" s="14"/>
      <c r="BJ696" s="14"/>
      <c r="BK696" s="14"/>
      <c r="BL696" s="14"/>
      <c r="BM696" s="14"/>
      <c r="BN696" s="14"/>
      <c r="BO696" s="14"/>
      <c r="BP696" s="14"/>
      <c r="BQ696" s="14"/>
      <c r="BR696" s="14"/>
      <c r="BS696" s="14"/>
      <c r="BT696" s="14"/>
      <c r="BU696" s="14"/>
      <c r="BV696" s="14"/>
      <c r="BW696" s="14"/>
    </row>
    <row r="697">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B697" s="14"/>
      <c r="BC697" s="14"/>
      <c r="BD697" s="14"/>
      <c r="BE697" s="14"/>
      <c r="BF697" s="14"/>
      <c r="BG697" s="14"/>
      <c r="BH697" s="14"/>
      <c r="BI697" s="14"/>
      <c r="BJ697" s="14"/>
      <c r="BK697" s="14"/>
      <c r="BL697" s="14"/>
      <c r="BM697" s="14"/>
      <c r="BN697" s="14"/>
      <c r="BO697" s="14"/>
      <c r="BP697" s="14"/>
      <c r="BQ697" s="14"/>
      <c r="BR697" s="14"/>
      <c r="BS697" s="14"/>
      <c r="BT697" s="14"/>
      <c r="BU697" s="14"/>
      <c r="BV697" s="14"/>
      <c r="BW697" s="14"/>
    </row>
    <row r="698">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c r="BB698" s="14"/>
      <c r="BC698" s="14"/>
      <c r="BD698" s="14"/>
      <c r="BE698" s="14"/>
      <c r="BF698" s="14"/>
      <c r="BG698" s="14"/>
      <c r="BH698" s="14"/>
      <c r="BI698" s="14"/>
      <c r="BJ698" s="14"/>
      <c r="BK698" s="14"/>
      <c r="BL698" s="14"/>
      <c r="BM698" s="14"/>
      <c r="BN698" s="14"/>
      <c r="BO698" s="14"/>
      <c r="BP698" s="14"/>
      <c r="BQ698" s="14"/>
      <c r="BR698" s="14"/>
      <c r="BS698" s="14"/>
      <c r="BT698" s="14"/>
      <c r="BU698" s="14"/>
      <c r="BV698" s="14"/>
      <c r="BW698" s="14"/>
    </row>
    <row r="699">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c r="BB699" s="14"/>
      <c r="BC699" s="14"/>
      <c r="BD699" s="14"/>
      <c r="BE699" s="14"/>
      <c r="BF699" s="14"/>
      <c r="BG699" s="14"/>
      <c r="BH699" s="14"/>
      <c r="BI699" s="14"/>
      <c r="BJ699" s="14"/>
      <c r="BK699" s="14"/>
      <c r="BL699" s="14"/>
      <c r="BM699" s="14"/>
      <c r="BN699" s="14"/>
      <c r="BO699" s="14"/>
      <c r="BP699" s="14"/>
      <c r="BQ699" s="14"/>
      <c r="BR699" s="14"/>
      <c r="BS699" s="14"/>
      <c r="BT699" s="14"/>
      <c r="BU699" s="14"/>
      <c r="BV699" s="14"/>
      <c r="BW699" s="14"/>
    </row>
    <row r="700">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4"/>
      <c r="BC700" s="14"/>
      <c r="BD700" s="14"/>
      <c r="BE700" s="14"/>
      <c r="BF700" s="14"/>
      <c r="BG700" s="14"/>
      <c r="BH700" s="14"/>
      <c r="BI700" s="14"/>
      <c r="BJ700" s="14"/>
      <c r="BK700" s="14"/>
      <c r="BL700" s="14"/>
      <c r="BM700" s="14"/>
      <c r="BN700" s="14"/>
      <c r="BO700" s="14"/>
      <c r="BP700" s="14"/>
      <c r="BQ700" s="14"/>
      <c r="BR700" s="14"/>
      <c r="BS700" s="14"/>
      <c r="BT700" s="14"/>
      <c r="BU700" s="14"/>
      <c r="BV700" s="14"/>
      <c r="BW700" s="14"/>
    </row>
    <row r="70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B701" s="14"/>
      <c r="BC701" s="14"/>
      <c r="BD701" s="14"/>
      <c r="BE701" s="14"/>
      <c r="BF701" s="14"/>
      <c r="BG701" s="14"/>
      <c r="BH701" s="14"/>
      <c r="BI701" s="14"/>
      <c r="BJ701" s="14"/>
      <c r="BK701" s="14"/>
      <c r="BL701" s="14"/>
      <c r="BM701" s="14"/>
      <c r="BN701" s="14"/>
      <c r="BO701" s="14"/>
      <c r="BP701" s="14"/>
      <c r="BQ701" s="14"/>
      <c r="BR701" s="14"/>
      <c r="BS701" s="14"/>
      <c r="BT701" s="14"/>
      <c r="BU701" s="14"/>
      <c r="BV701" s="14"/>
      <c r="BW701" s="14"/>
    </row>
    <row r="7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c r="BE702" s="14"/>
      <c r="BF702" s="14"/>
      <c r="BG702" s="14"/>
      <c r="BH702" s="14"/>
      <c r="BI702" s="14"/>
      <c r="BJ702" s="14"/>
      <c r="BK702" s="14"/>
      <c r="BL702" s="14"/>
      <c r="BM702" s="14"/>
      <c r="BN702" s="14"/>
      <c r="BO702" s="14"/>
      <c r="BP702" s="14"/>
      <c r="BQ702" s="14"/>
      <c r="BR702" s="14"/>
      <c r="BS702" s="14"/>
      <c r="BT702" s="14"/>
      <c r="BU702" s="14"/>
      <c r="BV702" s="14"/>
      <c r="BW702" s="14"/>
    </row>
    <row r="703">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B703" s="14"/>
      <c r="BC703" s="14"/>
      <c r="BD703" s="14"/>
      <c r="BE703" s="14"/>
      <c r="BF703" s="14"/>
      <c r="BG703" s="14"/>
      <c r="BH703" s="14"/>
      <c r="BI703" s="14"/>
      <c r="BJ703" s="14"/>
      <c r="BK703" s="14"/>
      <c r="BL703" s="14"/>
      <c r="BM703" s="14"/>
      <c r="BN703" s="14"/>
      <c r="BO703" s="14"/>
      <c r="BP703" s="14"/>
      <c r="BQ703" s="14"/>
      <c r="BR703" s="14"/>
      <c r="BS703" s="14"/>
      <c r="BT703" s="14"/>
      <c r="BU703" s="14"/>
      <c r="BV703" s="14"/>
      <c r="BW703" s="14"/>
    </row>
    <row r="704">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c r="BE704" s="14"/>
      <c r="BF704" s="14"/>
      <c r="BG704" s="14"/>
      <c r="BH704" s="14"/>
      <c r="BI704" s="14"/>
      <c r="BJ704" s="14"/>
      <c r="BK704" s="14"/>
      <c r="BL704" s="14"/>
      <c r="BM704" s="14"/>
      <c r="BN704" s="14"/>
      <c r="BO704" s="14"/>
      <c r="BP704" s="14"/>
      <c r="BQ704" s="14"/>
      <c r="BR704" s="14"/>
      <c r="BS704" s="14"/>
      <c r="BT704" s="14"/>
      <c r="BU704" s="14"/>
      <c r="BV704" s="14"/>
      <c r="BW704" s="14"/>
    </row>
    <row r="70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4"/>
      <c r="BC705" s="14"/>
      <c r="BD705" s="14"/>
      <c r="BE705" s="14"/>
      <c r="BF705" s="14"/>
      <c r="BG705" s="14"/>
      <c r="BH705" s="14"/>
      <c r="BI705" s="14"/>
      <c r="BJ705" s="14"/>
      <c r="BK705" s="14"/>
      <c r="BL705" s="14"/>
      <c r="BM705" s="14"/>
      <c r="BN705" s="14"/>
      <c r="BO705" s="14"/>
      <c r="BP705" s="14"/>
      <c r="BQ705" s="14"/>
      <c r="BR705" s="14"/>
      <c r="BS705" s="14"/>
      <c r="BT705" s="14"/>
      <c r="BU705" s="14"/>
      <c r="BV705" s="14"/>
      <c r="BW705" s="14"/>
    </row>
    <row r="706">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c r="BB706" s="14"/>
      <c r="BC706" s="14"/>
      <c r="BD706" s="14"/>
      <c r="BE706" s="14"/>
      <c r="BF706" s="14"/>
      <c r="BG706" s="14"/>
      <c r="BH706" s="14"/>
      <c r="BI706" s="14"/>
      <c r="BJ706" s="14"/>
      <c r="BK706" s="14"/>
      <c r="BL706" s="14"/>
      <c r="BM706" s="14"/>
      <c r="BN706" s="14"/>
      <c r="BO706" s="14"/>
      <c r="BP706" s="14"/>
      <c r="BQ706" s="14"/>
      <c r="BR706" s="14"/>
      <c r="BS706" s="14"/>
      <c r="BT706" s="14"/>
      <c r="BU706" s="14"/>
      <c r="BV706" s="14"/>
      <c r="BW706" s="14"/>
    </row>
    <row r="707">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c r="BB707" s="14"/>
      <c r="BC707" s="14"/>
      <c r="BD707" s="14"/>
      <c r="BE707" s="14"/>
      <c r="BF707" s="14"/>
      <c r="BG707" s="14"/>
      <c r="BH707" s="14"/>
      <c r="BI707" s="14"/>
      <c r="BJ707" s="14"/>
      <c r="BK707" s="14"/>
      <c r="BL707" s="14"/>
      <c r="BM707" s="14"/>
      <c r="BN707" s="14"/>
      <c r="BO707" s="14"/>
      <c r="BP707" s="14"/>
      <c r="BQ707" s="14"/>
      <c r="BR707" s="14"/>
      <c r="BS707" s="14"/>
      <c r="BT707" s="14"/>
      <c r="BU707" s="14"/>
      <c r="BV707" s="14"/>
      <c r="BW707" s="14"/>
    </row>
    <row r="708">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c r="BB708" s="14"/>
      <c r="BC708" s="14"/>
      <c r="BD708" s="14"/>
      <c r="BE708" s="14"/>
      <c r="BF708" s="14"/>
      <c r="BG708" s="14"/>
      <c r="BH708" s="14"/>
      <c r="BI708" s="14"/>
      <c r="BJ708" s="14"/>
      <c r="BK708" s="14"/>
      <c r="BL708" s="14"/>
      <c r="BM708" s="14"/>
      <c r="BN708" s="14"/>
      <c r="BO708" s="14"/>
      <c r="BP708" s="14"/>
      <c r="BQ708" s="14"/>
      <c r="BR708" s="14"/>
      <c r="BS708" s="14"/>
      <c r="BT708" s="14"/>
      <c r="BU708" s="14"/>
      <c r="BV708" s="14"/>
      <c r="BW708" s="14"/>
    </row>
    <row r="709">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c r="BB709" s="14"/>
      <c r="BC709" s="14"/>
      <c r="BD709" s="14"/>
      <c r="BE709" s="14"/>
      <c r="BF709" s="14"/>
      <c r="BG709" s="14"/>
      <c r="BH709" s="14"/>
      <c r="BI709" s="14"/>
      <c r="BJ709" s="14"/>
      <c r="BK709" s="14"/>
      <c r="BL709" s="14"/>
      <c r="BM709" s="14"/>
      <c r="BN709" s="14"/>
      <c r="BO709" s="14"/>
      <c r="BP709" s="14"/>
      <c r="BQ709" s="14"/>
      <c r="BR709" s="14"/>
      <c r="BS709" s="14"/>
      <c r="BT709" s="14"/>
      <c r="BU709" s="14"/>
      <c r="BV709" s="14"/>
      <c r="BW709" s="14"/>
    </row>
    <row r="710">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4"/>
      <c r="BC710" s="14"/>
      <c r="BD710" s="14"/>
      <c r="BE710" s="14"/>
      <c r="BF710" s="14"/>
      <c r="BG710" s="14"/>
      <c r="BH710" s="14"/>
      <c r="BI710" s="14"/>
      <c r="BJ710" s="14"/>
      <c r="BK710" s="14"/>
      <c r="BL710" s="14"/>
      <c r="BM710" s="14"/>
      <c r="BN710" s="14"/>
      <c r="BO710" s="14"/>
      <c r="BP710" s="14"/>
      <c r="BQ710" s="14"/>
      <c r="BR710" s="14"/>
      <c r="BS710" s="14"/>
      <c r="BT710" s="14"/>
      <c r="BU710" s="14"/>
      <c r="BV710" s="14"/>
      <c r="BW710" s="14"/>
    </row>
    <row r="71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c r="BB711" s="14"/>
      <c r="BC711" s="14"/>
      <c r="BD711" s="14"/>
      <c r="BE711" s="14"/>
      <c r="BF711" s="14"/>
      <c r="BG711" s="14"/>
      <c r="BH711" s="14"/>
      <c r="BI711" s="14"/>
      <c r="BJ711" s="14"/>
      <c r="BK711" s="14"/>
      <c r="BL711" s="14"/>
      <c r="BM711" s="14"/>
      <c r="BN711" s="14"/>
      <c r="BO711" s="14"/>
      <c r="BP711" s="14"/>
      <c r="BQ711" s="14"/>
      <c r="BR711" s="14"/>
      <c r="BS711" s="14"/>
      <c r="BT711" s="14"/>
      <c r="BU711" s="14"/>
      <c r="BV711" s="14"/>
      <c r="BW711" s="14"/>
    </row>
    <row r="71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c r="AQ712" s="14"/>
      <c r="AR712" s="14"/>
      <c r="AS712" s="14"/>
      <c r="AT712" s="14"/>
      <c r="AU712" s="14"/>
      <c r="AV712" s="14"/>
      <c r="AW712" s="14"/>
      <c r="AX712" s="14"/>
      <c r="AY712" s="14"/>
      <c r="AZ712" s="14"/>
      <c r="BA712" s="14"/>
      <c r="BB712" s="14"/>
      <c r="BC712" s="14"/>
      <c r="BD712" s="14"/>
      <c r="BE712" s="14"/>
      <c r="BF712" s="14"/>
      <c r="BG712" s="14"/>
      <c r="BH712" s="14"/>
      <c r="BI712" s="14"/>
      <c r="BJ712" s="14"/>
      <c r="BK712" s="14"/>
      <c r="BL712" s="14"/>
      <c r="BM712" s="14"/>
      <c r="BN712" s="14"/>
      <c r="BO712" s="14"/>
      <c r="BP712" s="14"/>
      <c r="BQ712" s="14"/>
      <c r="BR712" s="14"/>
      <c r="BS712" s="14"/>
      <c r="BT712" s="14"/>
      <c r="BU712" s="14"/>
      <c r="BV712" s="14"/>
      <c r="BW712" s="14"/>
    </row>
    <row r="713">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4"/>
      <c r="AC713" s="14"/>
      <c r="AD713" s="14"/>
      <c r="AE713" s="14"/>
      <c r="AF713" s="14"/>
      <c r="AG713" s="14"/>
      <c r="AH713" s="14"/>
      <c r="AI713" s="14"/>
      <c r="AJ713" s="14"/>
      <c r="AK713" s="14"/>
      <c r="AL713" s="14"/>
      <c r="AM713" s="14"/>
      <c r="AN713" s="14"/>
      <c r="AO713" s="14"/>
      <c r="AP713" s="14"/>
      <c r="AQ713" s="14"/>
      <c r="AR713" s="14"/>
      <c r="AS713" s="14"/>
      <c r="AT713" s="14"/>
      <c r="AU713" s="14"/>
      <c r="AV713" s="14"/>
      <c r="AW713" s="14"/>
      <c r="AX713" s="14"/>
      <c r="AY713" s="14"/>
      <c r="AZ713" s="14"/>
      <c r="BA713" s="14"/>
      <c r="BB713" s="14"/>
      <c r="BC713" s="14"/>
      <c r="BD713" s="14"/>
      <c r="BE713" s="14"/>
      <c r="BF713" s="14"/>
      <c r="BG713" s="14"/>
      <c r="BH713" s="14"/>
      <c r="BI713" s="14"/>
      <c r="BJ713" s="14"/>
      <c r="BK713" s="14"/>
      <c r="BL713" s="14"/>
      <c r="BM713" s="14"/>
      <c r="BN713" s="14"/>
      <c r="BO713" s="14"/>
      <c r="BP713" s="14"/>
      <c r="BQ713" s="14"/>
      <c r="BR713" s="14"/>
      <c r="BS713" s="14"/>
      <c r="BT713" s="14"/>
      <c r="BU713" s="14"/>
      <c r="BV713" s="14"/>
      <c r="BW713" s="14"/>
    </row>
    <row r="714">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c r="AQ714" s="14"/>
      <c r="AR714" s="14"/>
      <c r="AS714" s="14"/>
      <c r="AT714" s="14"/>
      <c r="AU714" s="14"/>
      <c r="AV714" s="14"/>
      <c r="AW714" s="14"/>
      <c r="AX714" s="14"/>
      <c r="AY714" s="14"/>
      <c r="AZ714" s="14"/>
      <c r="BA714" s="14"/>
      <c r="BB714" s="14"/>
      <c r="BC714" s="14"/>
      <c r="BD714" s="14"/>
      <c r="BE714" s="14"/>
      <c r="BF714" s="14"/>
      <c r="BG714" s="14"/>
      <c r="BH714" s="14"/>
      <c r="BI714" s="14"/>
      <c r="BJ714" s="14"/>
      <c r="BK714" s="14"/>
      <c r="BL714" s="14"/>
      <c r="BM714" s="14"/>
      <c r="BN714" s="14"/>
      <c r="BO714" s="14"/>
      <c r="BP714" s="14"/>
      <c r="BQ714" s="14"/>
      <c r="BR714" s="14"/>
      <c r="BS714" s="14"/>
      <c r="BT714" s="14"/>
      <c r="BU714" s="14"/>
      <c r="BV714" s="14"/>
      <c r="BW714" s="14"/>
    </row>
    <row r="71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14"/>
      <c r="AC715" s="14"/>
      <c r="AD715" s="14"/>
      <c r="AE715" s="14"/>
      <c r="AF715" s="14"/>
      <c r="AG715" s="14"/>
      <c r="AH715" s="14"/>
      <c r="AI715" s="14"/>
      <c r="AJ715" s="14"/>
      <c r="AK715" s="14"/>
      <c r="AL715" s="14"/>
      <c r="AM715" s="14"/>
      <c r="AN715" s="14"/>
      <c r="AO715" s="14"/>
      <c r="AP715" s="14"/>
      <c r="AQ715" s="14"/>
      <c r="AR715" s="14"/>
      <c r="AS715" s="14"/>
      <c r="AT715" s="14"/>
      <c r="AU715" s="14"/>
      <c r="AV715" s="14"/>
      <c r="AW715" s="14"/>
      <c r="AX715" s="14"/>
      <c r="AY715" s="14"/>
      <c r="AZ715" s="14"/>
      <c r="BA715" s="14"/>
      <c r="BB715" s="14"/>
      <c r="BC715" s="14"/>
      <c r="BD715" s="14"/>
      <c r="BE715" s="14"/>
      <c r="BF715" s="14"/>
      <c r="BG715" s="14"/>
      <c r="BH715" s="14"/>
      <c r="BI715" s="14"/>
      <c r="BJ715" s="14"/>
      <c r="BK715" s="14"/>
      <c r="BL715" s="14"/>
      <c r="BM715" s="14"/>
      <c r="BN715" s="14"/>
      <c r="BO715" s="14"/>
      <c r="BP715" s="14"/>
      <c r="BQ715" s="14"/>
      <c r="BR715" s="14"/>
      <c r="BS715" s="14"/>
      <c r="BT715" s="14"/>
      <c r="BU715" s="14"/>
      <c r="BV715" s="14"/>
      <c r="BW715" s="14"/>
    </row>
    <row r="716">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14"/>
      <c r="AC716" s="14"/>
      <c r="AD716" s="14"/>
      <c r="AE716" s="14"/>
      <c r="AF716" s="14"/>
      <c r="AG716" s="14"/>
      <c r="AH716" s="14"/>
      <c r="AI716" s="14"/>
      <c r="AJ716" s="14"/>
      <c r="AK716" s="14"/>
      <c r="AL716" s="14"/>
      <c r="AM716" s="14"/>
      <c r="AN716" s="14"/>
      <c r="AO716" s="14"/>
      <c r="AP716" s="14"/>
      <c r="AQ716" s="14"/>
      <c r="AR716" s="14"/>
      <c r="AS716" s="14"/>
      <c r="AT716" s="14"/>
      <c r="AU716" s="14"/>
      <c r="AV716" s="14"/>
      <c r="AW716" s="14"/>
      <c r="AX716" s="14"/>
      <c r="AY716" s="14"/>
      <c r="AZ716" s="14"/>
      <c r="BA716" s="14"/>
      <c r="BB716" s="14"/>
      <c r="BC716" s="14"/>
      <c r="BD716" s="14"/>
      <c r="BE716" s="14"/>
      <c r="BF716" s="14"/>
      <c r="BG716" s="14"/>
      <c r="BH716" s="14"/>
      <c r="BI716" s="14"/>
      <c r="BJ716" s="14"/>
      <c r="BK716" s="14"/>
      <c r="BL716" s="14"/>
      <c r="BM716" s="14"/>
      <c r="BN716" s="14"/>
      <c r="BO716" s="14"/>
      <c r="BP716" s="14"/>
      <c r="BQ716" s="14"/>
      <c r="BR716" s="14"/>
      <c r="BS716" s="14"/>
      <c r="BT716" s="14"/>
      <c r="BU716" s="14"/>
      <c r="BV716" s="14"/>
      <c r="BW716" s="14"/>
    </row>
    <row r="717">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c r="AS717" s="14"/>
      <c r="AT717" s="14"/>
      <c r="AU717" s="14"/>
      <c r="AV717" s="14"/>
      <c r="AW717" s="14"/>
      <c r="AX717" s="14"/>
      <c r="AY717" s="14"/>
      <c r="AZ717" s="14"/>
      <c r="BA717" s="14"/>
      <c r="BB717" s="14"/>
      <c r="BC717" s="14"/>
      <c r="BD717" s="14"/>
      <c r="BE717" s="14"/>
      <c r="BF717" s="14"/>
      <c r="BG717" s="14"/>
      <c r="BH717" s="14"/>
      <c r="BI717" s="14"/>
      <c r="BJ717" s="14"/>
      <c r="BK717" s="14"/>
      <c r="BL717" s="14"/>
      <c r="BM717" s="14"/>
      <c r="BN717" s="14"/>
      <c r="BO717" s="14"/>
      <c r="BP717" s="14"/>
      <c r="BQ717" s="14"/>
      <c r="BR717" s="14"/>
      <c r="BS717" s="14"/>
      <c r="BT717" s="14"/>
      <c r="BU717" s="14"/>
      <c r="BV717" s="14"/>
      <c r="BW717" s="14"/>
    </row>
    <row r="718">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c r="AR718" s="14"/>
      <c r="AS718" s="14"/>
      <c r="AT718" s="14"/>
      <c r="AU718" s="14"/>
      <c r="AV718" s="14"/>
      <c r="AW718" s="14"/>
      <c r="AX718" s="14"/>
      <c r="AY718" s="14"/>
      <c r="AZ718" s="14"/>
      <c r="BA718" s="14"/>
      <c r="BB718" s="14"/>
      <c r="BC718" s="14"/>
      <c r="BD718" s="14"/>
      <c r="BE718" s="14"/>
      <c r="BF718" s="14"/>
      <c r="BG718" s="14"/>
      <c r="BH718" s="14"/>
      <c r="BI718" s="14"/>
      <c r="BJ718" s="14"/>
      <c r="BK718" s="14"/>
      <c r="BL718" s="14"/>
      <c r="BM718" s="14"/>
      <c r="BN718" s="14"/>
      <c r="BO718" s="14"/>
      <c r="BP718" s="14"/>
      <c r="BQ718" s="14"/>
      <c r="BR718" s="14"/>
      <c r="BS718" s="14"/>
      <c r="BT718" s="14"/>
      <c r="BU718" s="14"/>
      <c r="BV718" s="14"/>
      <c r="BW718" s="14"/>
    </row>
    <row r="719">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14"/>
      <c r="AX719" s="14"/>
      <c r="AY719" s="14"/>
      <c r="AZ719" s="14"/>
      <c r="BA719" s="14"/>
      <c r="BB719" s="14"/>
      <c r="BC719" s="14"/>
      <c r="BD719" s="14"/>
      <c r="BE719" s="14"/>
      <c r="BF719" s="14"/>
      <c r="BG719" s="14"/>
      <c r="BH719" s="14"/>
      <c r="BI719" s="14"/>
      <c r="BJ719" s="14"/>
      <c r="BK719" s="14"/>
      <c r="BL719" s="14"/>
      <c r="BM719" s="14"/>
      <c r="BN719" s="14"/>
      <c r="BO719" s="14"/>
      <c r="BP719" s="14"/>
      <c r="BQ719" s="14"/>
      <c r="BR719" s="14"/>
      <c r="BS719" s="14"/>
      <c r="BT719" s="14"/>
      <c r="BU719" s="14"/>
      <c r="BV719" s="14"/>
      <c r="BW719" s="14"/>
    </row>
    <row r="720">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c r="AS720" s="14"/>
      <c r="AT720" s="14"/>
      <c r="AU720" s="14"/>
      <c r="AV720" s="14"/>
      <c r="AW720" s="14"/>
      <c r="AX720" s="14"/>
      <c r="AY720" s="14"/>
      <c r="AZ720" s="14"/>
      <c r="BA720" s="14"/>
      <c r="BB720" s="14"/>
      <c r="BC720" s="14"/>
      <c r="BD720" s="14"/>
      <c r="BE720" s="14"/>
      <c r="BF720" s="14"/>
      <c r="BG720" s="14"/>
      <c r="BH720" s="14"/>
      <c r="BI720" s="14"/>
      <c r="BJ720" s="14"/>
      <c r="BK720" s="14"/>
      <c r="BL720" s="14"/>
      <c r="BM720" s="14"/>
      <c r="BN720" s="14"/>
      <c r="BO720" s="14"/>
      <c r="BP720" s="14"/>
      <c r="BQ720" s="14"/>
      <c r="BR720" s="14"/>
      <c r="BS720" s="14"/>
      <c r="BT720" s="14"/>
      <c r="BU720" s="14"/>
      <c r="BV720" s="14"/>
      <c r="BW720" s="14"/>
    </row>
    <row r="72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c r="AQ721" s="14"/>
      <c r="AR721" s="14"/>
      <c r="AS721" s="14"/>
      <c r="AT721" s="14"/>
      <c r="AU721" s="14"/>
      <c r="AV721" s="14"/>
      <c r="AW721" s="14"/>
      <c r="AX721" s="14"/>
      <c r="AY721" s="14"/>
      <c r="AZ721" s="14"/>
      <c r="BA721" s="14"/>
      <c r="BB721" s="14"/>
      <c r="BC721" s="14"/>
      <c r="BD721" s="14"/>
      <c r="BE721" s="14"/>
      <c r="BF721" s="14"/>
      <c r="BG721" s="14"/>
      <c r="BH721" s="14"/>
      <c r="BI721" s="14"/>
      <c r="BJ721" s="14"/>
      <c r="BK721" s="14"/>
      <c r="BL721" s="14"/>
      <c r="BM721" s="14"/>
      <c r="BN721" s="14"/>
      <c r="BO721" s="14"/>
      <c r="BP721" s="14"/>
      <c r="BQ721" s="14"/>
      <c r="BR721" s="14"/>
      <c r="BS721" s="14"/>
      <c r="BT721" s="14"/>
      <c r="BU721" s="14"/>
      <c r="BV721" s="14"/>
      <c r="BW721" s="14"/>
    </row>
    <row r="72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c r="AR722" s="14"/>
      <c r="AS722" s="14"/>
      <c r="AT722" s="14"/>
      <c r="AU722" s="14"/>
      <c r="AV722" s="14"/>
      <c r="AW722" s="14"/>
      <c r="AX722" s="14"/>
      <c r="AY722" s="14"/>
      <c r="AZ722" s="14"/>
      <c r="BA722" s="14"/>
      <c r="BB722" s="14"/>
      <c r="BC722" s="14"/>
      <c r="BD722" s="14"/>
      <c r="BE722" s="14"/>
      <c r="BF722" s="14"/>
      <c r="BG722" s="14"/>
      <c r="BH722" s="14"/>
      <c r="BI722" s="14"/>
      <c r="BJ722" s="14"/>
      <c r="BK722" s="14"/>
      <c r="BL722" s="14"/>
      <c r="BM722" s="14"/>
      <c r="BN722" s="14"/>
      <c r="BO722" s="14"/>
      <c r="BP722" s="14"/>
      <c r="BQ722" s="14"/>
      <c r="BR722" s="14"/>
      <c r="BS722" s="14"/>
      <c r="BT722" s="14"/>
      <c r="BU722" s="14"/>
      <c r="BV722" s="14"/>
      <c r="BW722" s="14"/>
    </row>
    <row r="723">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row>
    <row r="724">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c r="AQ724" s="14"/>
      <c r="AR724" s="14"/>
      <c r="AS724" s="14"/>
      <c r="AT724" s="14"/>
      <c r="AU724" s="14"/>
      <c r="AV724" s="14"/>
      <c r="AW724" s="14"/>
      <c r="AX724" s="14"/>
      <c r="AY724" s="14"/>
      <c r="AZ724" s="14"/>
      <c r="BA724" s="14"/>
      <c r="BB724" s="14"/>
      <c r="BC724" s="14"/>
      <c r="BD724" s="14"/>
      <c r="BE724" s="14"/>
      <c r="BF724" s="14"/>
      <c r="BG724" s="14"/>
      <c r="BH724" s="14"/>
      <c r="BI724" s="14"/>
      <c r="BJ724" s="14"/>
      <c r="BK724" s="14"/>
      <c r="BL724" s="14"/>
      <c r="BM724" s="14"/>
      <c r="BN724" s="14"/>
      <c r="BO724" s="14"/>
      <c r="BP724" s="14"/>
      <c r="BQ724" s="14"/>
      <c r="BR724" s="14"/>
      <c r="BS724" s="14"/>
      <c r="BT724" s="14"/>
      <c r="BU724" s="14"/>
      <c r="BV724" s="14"/>
      <c r="BW724" s="14"/>
    </row>
    <row r="7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c r="AR725" s="14"/>
      <c r="AS725" s="14"/>
      <c r="AT725" s="14"/>
      <c r="AU725" s="14"/>
      <c r="AV725" s="14"/>
      <c r="AW725" s="14"/>
      <c r="AX725" s="14"/>
      <c r="AY725" s="14"/>
      <c r="AZ725" s="14"/>
      <c r="BA725" s="14"/>
      <c r="BB725" s="14"/>
      <c r="BC725" s="14"/>
      <c r="BD725" s="14"/>
      <c r="BE725" s="14"/>
      <c r="BF725" s="14"/>
      <c r="BG725" s="14"/>
      <c r="BH725" s="14"/>
      <c r="BI725" s="14"/>
      <c r="BJ725" s="14"/>
      <c r="BK725" s="14"/>
      <c r="BL725" s="14"/>
      <c r="BM725" s="14"/>
      <c r="BN725" s="14"/>
      <c r="BO725" s="14"/>
      <c r="BP725" s="14"/>
      <c r="BQ725" s="14"/>
      <c r="BR725" s="14"/>
      <c r="BS725" s="14"/>
      <c r="BT725" s="14"/>
      <c r="BU725" s="14"/>
      <c r="BV725" s="14"/>
      <c r="BW725" s="14"/>
    </row>
    <row r="726">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4"/>
      <c r="AY726" s="14"/>
      <c r="AZ726" s="14"/>
      <c r="BA726" s="14"/>
      <c r="BB726" s="14"/>
      <c r="BC726" s="14"/>
      <c r="BD726" s="14"/>
      <c r="BE726" s="14"/>
      <c r="BF726" s="14"/>
      <c r="BG726" s="14"/>
      <c r="BH726" s="14"/>
      <c r="BI726" s="14"/>
      <c r="BJ726" s="14"/>
      <c r="BK726" s="14"/>
      <c r="BL726" s="14"/>
      <c r="BM726" s="14"/>
      <c r="BN726" s="14"/>
      <c r="BO726" s="14"/>
      <c r="BP726" s="14"/>
      <c r="BQ726" s="14"/>
      <c r="BR726" s="14"/>
      <c r="BS726" s="14"/>
      <c r="BT726" s="14"/>
      <c r="BU726" s="14"/>
      <c r="BV726" s="14"/>
      <c r="BW726" s="14"/>
    </row>
    <row r="727">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c r="AQ727" s="14"/>
      <c r="AR727" s="14"/>
      <c r="AS727" s="14"/>
      <c r="AT727" s="14"/>
      <c r="AU727" s="14"/>
      <c r="AV727" s="14"/>
      <c r="AW727" s="14"/>
      <c r="AX727" s="14"/>
      <c r="AY727" s="14"/>
      <c r="AZ727" s="14"/>
      <c r="BA727" s="14"/>
      <c r="BB727" s="14"/>
      <c r="BC727" s="14"/>
      <c r="BD727" s="14"/>
      <c r="BE727" s="14"/>
      <c r="BF727" s="14"/>
      <c r="BG727" s="14"/>
      <c r="BH727" s="14"/>
      <c r="BI727" s="14"/>
      <c r="BJ727" s="14"/>
      <c r="BK727" s="14"/>
      <c r="BL727" s="14"/>
      <c r="BM727" s="14"/>
      <c r="BN727" s="14"/>
      <c r="BO727" s="14"/>
      <c r="BP727" s="14"/>
      <c r="BQ727" s="14"/>
      <c r="BR727" s="14"/>
      <c r="BS727" s="14"/>
      <c r="BT727" s="14"/>
      <c r="BU727" s="14"/>
      <c r="BV727" s="14"/>
      <c r="BW727" s="14"/>
    </row>
    <row r="728">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c r="AS728" s="14"/>
      <c r="AT728" s="14"/>
      <c r="AU728" s="14"/>
      <c r="AV728" s="14"/>
      <c r="AW728" s="14"/>
      <c r="AX728" s="14"/>
      <c r="AY728" s="14"/>
      <c r="AZ728" s="14"/>
      <c r="BA728" s="14"/>
      <c r="BB728" s="14"/>
      <c r="BC728" s="14"/>
      <c r="BD728" s="14"/>
      <c r="BE728" s="14"/>
      <c r="BF728" s="14"/>
      <c r="BG728" s="14"/>
      <c r="BH728" s="14"/>
      <c r="BI728" s="14"/>
      <c r="BJ728" s="14"/>
      <c r="BK728" s="14"/>
      <c r="BL728" s="14"/>
      <c r="BM728" s="14"/>
      <c r="BN728" s="14"/>
      <c r="BO728" s="14"/>
      <c r="BP728" s="14"/>
      <c r="BQ728" s="14"/>
      <c r="BR728" s="14"/>
      <c r="BS728" s="14"/>
      <c r="BT728" s="14"/>
      <c r="BU728" s="14"/>
      <c r="BV728" s="14"/>
      <c r="BW728" s="14"/>
    </row>
    <row r="729">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B729" s="14"/>
      <c r="BC729" s="14"/>
      <c r="BD729" s="14"/>
      <c r="BE729" s="14"/>
      <c r="BF729" s="14"/>
      <c r="BG729" s="14"/>
      <c r="BH729" s="14"/>
      <c r="BI729" s="14"/>
      <c r="BJ729" s="14"/>
      <c r="BK729" s="14"/>
      <c r="BL729" s="14"/>
      <c r="BM729" s="14"/>
      <c r="BN729" s="14"/>
      <c r="BO729" s="14"/>
      <c r="BP729" s="14"/>
      <c r="BQ729" s="14"/>
      <c r="BR729" s="14"/>
      <c r="BS729" s="14"/>
      <c r="BT729" s="14"/>
      <c r="BU729" s="14"/>
      <c r="BV729" s="14"/>
      <c r="BW729" s="14"/>
    </row>
    <row r="730">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4"/>
      <c r="BC730" s="14"/>
      <c r="BD730" s="14"/>
      <c r="BE730" s="14"/>
      <c r="BF730" s="14"/>
      <c r="BG730" s="14"/>
      <c r="BH730" s="14"/>
      <c r="BI730" s="14"/>
      <c r="BJ730" s="14"/>
      <c r="BK730" s="14"/>
      <c r="BL730" s="14"/>
      <c r="BM730" s="14"/>
      <c r="BN730" s="14"/>
      <c r="BO730" s="14"/>
      <c r="BP730" s="14"/>
      <c r="BQ730" s="14"/>
      <c r="BR730" s="14"/>
      <c r="BS730" s="14"/>
      <c r="BT730" s="14"/>
      <c r="BU730" s="14"/>
      <c r="BV730" s="14"/>
      <c r="BW730" s="14"/>
    </row>
    <row r="73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c r="AQ731" s="14"/>
      <c r="AR731" s="14"/>
      <c r="AS731" s="14"/>
      <c r="AT731" s="14"/>
      <c r="AU731" s="14"/>
      <c r="AV731" s="14"/>
      <c r="AW731" s="14"/>
      <c r="AX731" s="14"/>
      <c r="AY731" s="14"/>
      <c r="AZ731" s="14"/>
      <c r="BA731" s="14"/>
      <c r="BB731" s="14"/>
      <c r="BC731" s="14"/>
      <c r="BD731" s="14"/>
      <c r="BE731" s="14"/>
      <c r="BF731" s="14"/>
      <c r="BG731" s="14"/>
      <c r="BH731" s="14"/>
      <c r="BI731" s="14"/>
      <c r="BJ731" s="14"/>
      <c r="BK731" s="14"/>
      <c r="BL731" s="14"/>
      <c r="BM731" s="14"/>
      <c r="BN731" s="14"/>
      <c r="BO731" s="14"/>
      <c r="BP731" s="14"/>
      <c r="BQ731" s="14"/>
      <c r="BR731" s="14"/>
      <c r="BS731" s="14"/>
      <c r="BT731" s="14"/>
      <c r="BU731" s="14"/>
      <c r="BV731" s="14"/>
      <c r="BW731" s="14"/>
    </row>
    <row r="73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c r="AR732" s="14"/>
      <c r="AS732" s="14"/>
      <c r="AT732" s="14"/>
      <c r="AU732" s="14"/>
      <c r="AV732" s="14"/>
      <c r="AW732" s="14"/>
      <c r="AX732" s="14"/>
      <c r="AY732" s="14"/>
      <c r="AZ732" s="14"/>
      <c r="BA732" s="14"/>
      <c r="BB732" s="14"/>
      <c r="BC732" s="14"/>
      <c r="BD732" s="14"/>
      <c r="BE732" s="14"/>
      <c r="BF732" s="14"/>
      <c r="BG732" s="14"/>
      <c r="BH732" s="14"/>
      <c r="BI732" s="14"/>
      <c r="BJ732" s="14"/>
      <c r="BK732" s="14"/>
      <c r="BL732" s="14"/>
      <c r="BM732" s="14"/>
      <c r="BN732" s="14"/>
      <c r="BO732" s="14"/>
      <c r="BP732" s="14"/>
      <c r="BQ732" s="14"/>
      <c r="BR732" s="14"/>
      <c r="BS732" s="14"/>
      <c r="BT732" s="14"/>
      <c r="BU732" s="14"/>
      <c r="BV732" s="14"/>
      <c r="BW732" s="14"/>
    </row>
    <row r="733">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c r="AQ733" s="14"/>
      <c r="AR733" s="14"/>
      <c r="AS733" s="14"/>
      <c r="AT733" s="14"/>
      <c r="AU733" s="14"/>
      <c r="AV733" s="14"/>
      <c r="AW733" s="14"/>
      <c r="AX733" s="14"/>
      <c r="AY733" s="14"/>
      <c r="AZ733" s="14"/>
      <c r="BA733" s="14"/>
      <c r="BB733" s="14"/>
      <c r="BC733" s="14"/>
      <c r="BD733" s="14"/>
      <c r="BE733" s="14"/>
      <c r="BF733" s="14"/>
      <c r="BG733" s="14"/>
      <c r="BH733" s="14"/>
      <c r="BI733" s="14"/>
      <c r="BJ733" s="14"/>
      <c r="BK733" s="14"/>
      <c r="BL733" s="14"/>
      <c r="BM733" s="14"/>
      <c r="BN733" s="14"/>
      <c r="BO733" s="14"/>
      <c r="BP733" s="14"/>
      <c r="BQ733" s="14"/>
      <c r="BR733" s="14"/>
      <c r="BS733" s="14"/>
      <c r="BT733" s="14"/>
      <c r="BU733" s="14"/>
      <c r="BV733" s="14"/>
      <c r="BW733" s="14"/>
    </row>
    <row r="734">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c r="AQ734" s="14"/>
      <c r="AR734" s="14"/>
      <c r="AS734" s="14"/>
      <c r="AT734" s="14"/>
      <c r="AU734" s="14"/>
      <c r="AV734" s="14"/>
      <c r="AW734" s="14"/>
      <c r="AX734" s="14"/>
      <c r="AY734" s="14"/>
      <c r="AZ734" s="14"/>
      <c r="BA734" s="14"/>
      <c r="BB734" s="14"/>
      <c r="BC734" s="14"/>
      <c r="BD734" s="14"/>
      <c r="BE734" s="14"/>
      <c r="BF734" s="14"/>
      <c r="BG734" s="14"/>
      <c r="BH734" s="14"/>
      <c r="BI734" s="14"/>
      <c r="BJ734" s="14"/>
      <c r="BK734" s="14"/>
      <c r="BL734" s="14"/>
      <c r="BM734" s="14"/>
      <c r="BN734" s="14"/>
      <c r="BO734" s="14"/>
      <c r="BP734" s="14"/>
      <c r="BQ734" s="14"/>
      <c r="BR734" s="14"/>
      <c r="BS734" s="14"/>
      <c r="BT734" s="14"/>
      <c r="BU734" s="14"/>
      <c r="BV734" s="14"/>
      <c r="BW734" s="14"/>
    </row>
    <row r="73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c r="AQ735" s="14"/>
      <c r="AR735" s="14"/>
      <c r="AS735" s="14"/>
      <c r="AT735" s="14"/>
      <c r="AU735" s="14"/>
      <c r="AV735" s="14"/>
      <c r="AW735" s="14"/>
      <c r="AX735" s="14"/>
      <c r="AY735" s="14"/>
      <c r="AZ735" s="14"/>
      <c r="BA735" s="14"/>
      <c r="BB735" s="14"/>
      <c r="BC735" s="14"/>
      <c r="BD735" s="14"/>
      <c r="BE735" s="14"/>
      <c r="BF735" s="14"/>
      <c r="BG735" s="14"/>
      <c r="BH735" s="14"/>
      <c r="BI735" s="14"/>
      <c r="BJ735" s="14"/>
      <c r="BK735" s="14"/>
      <c r="BL735" s="14"/>
      <c r="BM735" s="14"/>
      <c r="BN735" s="14"/>
      <c r="BO735" s="14"/>
      <c r="BP735" s="14"/>
      <c r="BQ735" s="14"/>
      <c r="BR735" s="14"/>
      <c r="BS735" s="14"/>
      <c r="BT735" s="14"/>
      <c r="BU735" s="14"/>
      <c r="BV735" s="14"/>
      <c r="BW735" s="14"/>
    </row>
    <row r="736">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c r="AQ736" s="14"/>
      <c r="AR736" s="14"/>
      <c r="AS736" s="14"/>
      <c r="AT736" s="14"/>
      <c r="AU736" s="14"/>
      <c r="AV736" s="14"/>
      <c r="AW736" s="14"/>
      <c r="AX736" s="14"/>
      <c r="AY736" s="14"/>
      <c r="AZ736" s="14"/>
      <c r="BA736" s="14"/>
      <c r="BB736" s="14"/>
      <c r="BC736" s="14"/>
      <c r="BD736" s="14"/>
      <c r="BE736" s="14"/>
      <c r="BF736" s="14"/>
      <c r="BG736" s="14"/>
      <c r="BH736" s="14"/>
      <c r="BI736" s="14"/>
      <c r="BJ736" s="14"/>
      <c r="BK736" s="14"/>
      <c r="BL736" s="14"/>
      <c r="BM736" s="14"/>
      <c r="BN736" s="14"/>
      <c r="BO736" s="14"/>
      <c r="BP736" s="14"/>
      <c r="BQ736" s="14"/>
      <c r="BR736" s="14"/>
      <c r="BS736" s="14"/>
      <c r="BT736" s="14"/>
      <c r="BU736" s="14"/>
      <c r="BV736" s="14"/>
      <c r="BW736" s="14"/>
    </row>
    <row r="737">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c r="AQ737" s="14"/>
      <c r="AR737" s="14"/>
      <c r="AS737" s="14"/>
      <c r="AT737" s="14"/>
      <c r="AU737" s="14"/>
      <c r="AV737" s="14"/>
      <c r="AW737" s="14"/>
      <c r="AX737" s="14"/>
      <c r="AY737" s="14"/>
      <c r="AZ737" s="14"/>
      <c r="BA737" s="14"/>
      <c r="BB737" s="14"/>
      <c r="BC737" s="14"/>
      <c r="BD737" s="14"/>
      <c r="BE737" s="14"/>
      <c r="BF737" s="14"/>
      <c r="BG737" s="14"/>
      <c r="BH737" s="14"/>
      <c r="BI737" s="14"/>
      <c r="BJ737" s="14"/>
      <c r="BK737" s="14"/>
      <c r="BL737" s="14"/>
      <c r="BM737" s="14"/>
      <c r="BN737" s="14"/>
      <c r="BO737" s="14"/>
      <c r="BP737" s="14"/>
      <c r="BQ737" s="14"/>
      <c r="BR737" s="14"/>
      <c r="BS737" s="14"/>
      <c r="BT737" s="14"/>
      <c r="BU737" s="14"/>
      <c r="BV737" s="14"/>
      <c r="BW737" s="14"/>
    </row>
    <row r="738">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c r="AQ738" s="14"/>
      <c r="AR738" s="14"/>
      <c r="AS738" s="14"/>
      <c r="AT738" s="14"/>
      <c r="AU738" s="14"/>
      <c r="AV738" s="14"/>
      <c r="AW738" s="14"/>
      <c r="AX738" s="14"/>
      <c r="AY738" s="14"/>
      <c r="AZ738" s="14"/>
      <c r="BA738" s="14"/>
      <c r="BB738" s="14"/>
      <c r="BC738" s="14"/>
      <c r="BD738" s="14"/>
      <c r="BE738" s="14"/>
      <c r="BF738" s="14"/>
      <c r="BG738" s="14"/>
      <c r="BH738" s="14"/>
      <c r="BI738" s="14"/>
      <c r="BJ738" s="14"/>
      <c r="BK738" s="14"/>
      <c r="BL738" s="14"/>
      <c r="BM738" s="14"/>
      <c r="BN738" s="14"/>
      <c r="BO738" s="14"/>
      <c r="BP738" s="14"/>
      <c r="BQ738" s="14"/>
      <c r="BR738" s="14"/>
      <c r="BS738" s="14"/>
      <c r="BT738" s="14"/>
      <c r="BU738" s="14"/>
      <c r="BV738" s="14"/>
      <c r="BW738" s="14"/>
    </row>
    <row r="739">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14"/>
      <c r="AX739" s="14"/>
      <c r="AY739" s="14"/>
      <c r="AZ739" s="14"/>
      <c r="BA739" s="14"/>
      <c r="BB739" s="14"/>
      <c r="BC739" s="14"/>
      <c r="BD739" s="14"/>
      <c r="BE739" s="14"/>
      <c r="BF739" s="14"/>
      <c r="BG739" s="14"/>
      <c r="BH739" s="14"/>
      <c r="BI739" s="14"/>
      <c r="BJ739" s="14"/>
      <c r="BK739" s="14"/>
      <c r="BL739" s="14"/>
      <c r="BM739" s="14"/>
      <c r="BN739" s="14"/>
      <c r="BO739" s="14"/>
      <c r="BP739" s="14"/>
      <c r="BQ739" s="14"/>
      <c r="BR739" s="14"/>
      <c r="BS739" s="14"/>
      <c r="BT739" s="14"/>
      <c r="BU739" s="14"/>
      <c r="BV739" s="14"/>
      <c r="BW739" s="14"/>
    </row>
    <row r="740">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c r="AQ740" s="14"/>
      <c r="AR740" s="14"/>
      <c r="AS740" s="14"/>
      <c r="AT740" s="14"/>
      <c r="AU740" s="14"/>
      <c r="AV740" s="14"/>
      <c r="AW740" s="14"/>
      <c r="AX740" s="14"/>
      <c r="AY740" s="14"/>
      <c r="AZ740" s="14"/>
      <c r="BA740" s="14"/>
      <c r="BB740" s="14"/>
      <c r="BC740" s="14"/>
      <c r="BD740" s="14"/>
      <c r="BE740" s="14"/>
      <c r="BF740" s="14"/>
      <c r="BG740" s="14"/>
      <c r="BH740" s="14"/>
      <c r="BI740" s="14"/>
      <c r="BJ740" s="14"/>
      <c r="BK740" s="14"/>
      <c r="BL740" s="14"/>
      <c r="BM740" s="14"/>
      <c r="BN740" s="14"/>
      <c r="BO740" s="14"/>
      <c r="BP740" s="14"/>
      <c r="BQ740" s="14"/>
      <c r="BR740" s="14"/>
      <c r="BS740" s="14"/>
      <c r="BT740" s="14"/>
      <c r="BU740" s="14"/>
      <c r="BV740" s="14"/>
      <c r="BW740" s="14"/>
    </row>
    <row r="74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4"/>
      <c r="AY741" s="14"/>
      <c r="AZ741" s="14"/>
      <c r="BA741" s="14"/>
      <c r="BB741" s="14"/>
      <c r="BC741" s="14"/>
      <c r="BD741" s="14"/>
      <c r="BE741" s="14"/>
      <c r="BF741" s="14"/>
      <c r="BG741" s="14"/>
      <c r="BH741" s="14"/>
      <c r="BI741" s="14"/>
      <c r="BJ741" s="14"/>
      <c r="BK741" s="14"/>
      <c r="BL741" s="14"/>
      <c r="BM741" s="14"/>
      <c r="BN741" s="14"/>
      <c r="BO741" s="14"/>
      <c r="BP741" s="14"/>
      <c r="BQ741" s="14"/>
      <c r="BR741" s="14"/>
      <c r="BS741" s="14"/>
      <c r="BT741" s="14"/>
      <c r="BU741" s="14"/>
      <c r="BV741" s="14"/>
      <c r="BW741" s="14"/>
    </row>
    <row r="74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c r="AS742" s="14"/>
      <c r="AT742" s="14"/>
      <c r="AU742" s="14"/>
      <c r="AV742" s="14"/>
      <c r="AW742" s="14"/>
      <c r="AX742" s="14"/>
      <c r="AY742" s="14"/>
      <c r="AZ742" s="14"/>
      <c r="BA742" s="14"/>
      <c r="BB742" s="14"/>
      <c r="BC742" s="14"/>
      <c r="BD742" s="14"/>
      <c r="BE742" s="14"/>
      <c r="BF742" s="14"/>
      <c r="BG742" s="14"/>
      <c r="BH742" s="14"/>
      <c r="BI742" s="14"/>
      <c r="BJ742" s="14"/>
      <c r="BK742" s="14"/>
      <c r="BL742" s="14"/>
      <c r="BM742" s="14"/>
      <c r="BN742" s="14"/>
      <c r="BO742" s="14"/>
      <c r="BP742" s="14"/>
      <c r="BQ742" s="14"/>
      <c r="BR742" s="14"/>
      <c r="BS742" s="14"/>
      <c r="BT742" s="14"/>
      <c r="BU742" s="14"/>
      <c r="BV742" s="14"/>
      <c r="BW742" s="14"/>
    </row>
    <row r="743">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c r="AQ743" s="14"/>
      <c r="AR743" s="14"/>
      <c r="AS743" s="14"/>
      <c r="AT743" s="14"/>
      <c r="AU743" s="14"/>
      <c r="AV743" s="14"/>
      <c r="AW743" s="14"/>
      <c r="AX743" s="14"/>
      <c r="AY743" s="14"/>
      <c r="AZ743" s="14"/>
      <c r="BA743" s="14"/>
      <c r="BB743" s="14"/>
      <c r="BC743" s="14"/>
      <c r="BD743" s="14"/>
      <c r="BE743" s="14"/>
      <c r="BF743" s="14"/>
      <c r="BG743" s="14"/>
      <c r="BH743" s="14"/>
      <c r="BI743" s="14"/>
      <c r="BJ743" s="14"/>
      <c r="BK743" s="14"/>
      <c r="BL743" s="14"/>
      <c r="BM743" s="14"/>
      <c r="BN743" s="14"/>
      <c r="BO743" s="14"/>
      <c r="BP743" s="14"/>
      <c r="BQ743" s="14"/>
      <c r="BR743" s="14"/>
      <c r="BS743" s="14"/>
      <c r="BT743" s="14"/>
      <c r="BU743" s="14"/>
      <c r="BV743" s="14"/>
      <c r="BW743" s="14"/>
    </row>
    <row r="744">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c r="AQ744" s="14"/>
      <c r="AR744" s="14"/>
      <c r="AS744" s="14"/>
      <c r="AT744" s="14"/>
      <c r="AU744" s="14"/>
      <c r="AV744" s="14"/>
      <c r="AW744" s="14"/>
      <c r="AX744" s="14"/>
      <c r="AY744" s="14"/>
      <c r="AZ744" s="14"/>
      <c r="BA744" s="14"/>
      <c r="BB744" s="14"/>
      <c r="BC744" s="14"/>
      <c r="BD744" s="14"/>
      <c r="BE744" s="14"/>
      <c r="BF744" s="14"/>
      <c r="BG744" s="14"/>
      <c r="BH744" s="14"/>
      <c r="BI744" s="14"/>
      <c r="BJ744" s="14"/>
      <c r="BK744" s="14"/>
      <c r="BL744" s="14"/>
      <c r="BM744" s="14"/>
      <c r="BN744" s="14"/>
      <c r="BO744" s="14"/>
      <c r="BP744" s="14"/>
      <c r="BQ744" s="14"/>
      <c r="BR744" s="14"/>
      <c r="BS744" s="14"/>
      <c r="BT744" s="14"/>
      <c r="BU744" s="14"/>
      <c r="BV744" s="14"/>
      <c r="BW744" s="14"/>
    </row>
    <row r="74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c r="AQ745" s="14"/>
      <c r="AR745" s="14"/>
      <c r="AS745" s="14"/>
      <c r="AT745" s="14"/>
      <c r="AU745" s="14"/>
      <c r="AV745" s="14"/>
      <c r="AW745" s="14"/>
      <c r="AX745" s="14"/>
      <c r="AY745" s="14"/>
      <c r="AZ745" s="14"/>
      <c r="BA745" s="14"/>
      <c r="BB745" s="14"/>
      <c r="BC745" s="14"/>
      <c r="BD745" s="14"/>
      <c r="BE745" s="14"/>
      <c r="BF745" s="14"/>
      <c r="BG745" s="14"/>
      <c r="BH745" s="14"/>
      <c r="BI745" s="14"/>
      <c r="BJ745" s="14"/>
      <c r="BK745" s="14"/>
      <c r="BL745" s="14"/>
      <c r="BM745" s="14"/>
      <c r="BN745" s="14"/>
      <c r="BO745" s="14"/>
      <c r="BP745" s="14"/>
      <c r="BQ745" s="14"/>
      <c r="BR745" s="14"/>
      <c r="BS745" s="14"/>
      <c r="BT745" s="14"/>
      <c r="BU745" s="14"/>
      <c r="BV745" s="14"/>
      <c r="BW745" s="14"/>
    </row>
    <row r="746">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c r="AR746" s="14"/>
      <c r="AS746" s="14"/>
      <c r="AT746" s="14"/>
      <c r="AU746" s="14"/>
      <c r="AV746" s="14"/>
      <c r="AW746" s="14"/>
      <c r="AX746" s="14"/>
      <c r="AY746" s="14"/>
      <c r="AZ746" s="14"/>
      <c r="BA746" s="14"/>
      <c r="BB746" s="14"/>
      <c r="BC746" s="14"/>
      <c r="BD746" s="14"/>
      <c r="BE746" s="14"/>
      <c r="BF746" s="14"/>
      <c r="BG746" s="14"/>
      <c r="BH746" s="14"/>
      <c r="BI746" s="14"/>
      <c r="BJ746" s="14"/>
      <c r="BK746" s="14"/>
      <c r="BL746" s="14"/>
      <c r="BM746" s="14"/>
      <c r="BN746" s="14"/>
      <c r="BO746" s="14"/>
      <c r="BP746" s="14"/>
      <c r="BQ746" s="14"/>
      <c r="BR746" s="14"/>
      <c r="BS746" s="14"/>
      <c r="BT746" s="14"/>
      <c r="BU746" s="14"/>
      <c r="BV746" s="14"/>
      <c r="BW746" s="14"/>
    </row>
    <row r="747">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c r="AQ747" s="14"/>
      <c r="AR747" s="14"/>
      <c r="AS747" s="14"/>
      <c r="AT747" s="14"/>
      <c r="AU747" s="14"/>
      <c r="AV747" s="14"/>
      <c r="AW747" s="14"/>
      <c r="AX747" s="14"/>
      <c r="AY747" s="14"/>
      <c r="AZ747" s="14"/>
      <c r="BA747" s="14"/>
      <c r="BB747" s="14"/>
      <c r="BC747" s="14"/>
      <c r="BD747" s="14"/>
      <c r="BE747" s="14"/>
      <c r="BF747" s="14"/>
      <c r="BG747" s="14"/>
      <c r="BH747" s="14"/>
      <c r="BI747" s="14"/>
      <c r="BJ747" s="14"/>
      <c r="BK747" s="14"/>
      <c r="BL747" s="14"/>
      <c r="BM747" s="14"/>
      <c r="BN747" s="14"/>
      <c r="BO747" s="14"/>
      <c r="BP747" s="14"/>
      <c r="BQ747" s="14"/>
      <c r="BR747" s="14"/>
      <c r="BS747" s="14"/>
      <c r="BT747" s="14"/>
      <c r="BU747" s="14"/>
      <c r="BV747" s="14"/>
      <c r="BW747" s="14"/>
    </row>
    <row r="748">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4"/>
      <c r="AY748" s="14"/>
      <c r="AZ748" s="14"/>
      <c r="BA748" s="14"/>
      <c r="BB748" s="14"/>
      <c r="BC748" s="14"/>
      <c r="BD748" s="14"/>
      <c r="BE748" s="14"/>
      <c r="BF748" s="14"/>
      <c r="BG748" s="14"/>
      <c r="BH748" s="14"/>
      <c r="BI748" s="14"/>
      <c r="BJ748" s="14"/>
      <c r="BK748" s="14"/>
      <c r="BL748" s="14"/>
      <c r="BM748" s="14"/>
      <c r="BN748" s="14"/>
      <c r="BO748" s="14"/>
      <c r="BP748" s="14"/>
      <c r="BQ748" s="14"/>
      <c r="BR748" s="14"/>
      <c r="BS748" s="14"/>
      <c r="BT748" s="14"/>
      <c r="BU748" s="14"/>
      <c r="BV748" s="14"/>
      <c r="BW748" s="14"/>
    </row>
    <row r="749">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c r="AR749" s="14"/>
      <c r="AS749" s="14"/>
      <c r="AT749" s="14"/>
      <c r="AU749" s="14"/>
      <c r="AV749" s="14"/>
      <c r="AW749" s="14"/>
      <c r="AX749" s="14"/>
      <c r="AY749" s="14"/>
      <c r="AZ749" s="14"/>
      <c r="BA749" s="14"/>
      <c r="BB749" s="14"/>
      <c r="BC749" s="14"/>
      <c r="BD749" s="14"/>
      <c r="BE749" s="14"/>
      <c r="BF749" s="14"/>
      <c r="BG749" s="14"/>
      <c r="BH749" s="14"/>
      <c r="BI749" s="14"/>
      <c r="BJ749" s="14"/>
      <c r="BK749" s="14"/>
      <c r="BL749" s="14"/>
      <c r="BM749" s="14"/>
      <c r="BN749" s="14"/>
      <c r="BO749" s="14"/>
      <c r="BP749" s="14"/>
      <c r="BQ749" s="14"/>
      <c r="BR749" s="14"/>
      <c r="BS749" s="14"/>
      <c r="BT749" s="14"/>
      <c r="BU749" s="14"/>
      <c r="BV749" s="14"/>
      <c r="BW749" s="14"/>
    </row>
    <row r="750">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BA750" s="14"/>
      <c r="BB750" s="14"/>
      <c r="BC750" s="14"/>
      <c r="BD750" s="14"/>
      <c r="BE750" s="14"/>
      <c r="BF750" s="14"/>
      <c r="BG750" s="14"/>
      <c r="BH750" s="14"/>
      <c r="BI750" s="14"/>
      <c r="BJ750" s="14"/>
      <c r="BK750" s="14"/>
      <c r="BL750" s="14"/>
      <c r="BM750" s="14"/>
      <c r="BN750" s="14"/>
      <c r="BO750" s="14"/>
      <c r="BP750" s="14"/>
      <c r="BQ750" s="14"/>
      <c r="BR750" s="14"/>
      <c r="BS750" s="14"/>
      <c r="BT750" s="14"/>
      <c r="BU750" s="14"/>
      <c r="BV750" s="14"/>
      <c r="BW750" s="14"/>
    </row>
    <row r="75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14"/>
      <c r="AX751" s="14"/>
      <c r="AY751" s="14"/>
      <c r="AZ751" s="14"/>
      <c r="BA751" s="14"/>
      <c r="BB751" s="14"/>
      <c r="BC751" s="14"/>
      <c r="BD751" s="14"/>
      <c r="BE751" s="14"/>
      <c r="BF751" s="14"/>
      <c r="BG751" s="14"/>
      <c r="BH751" s="14"/>
      <c r="BI751" s="14"/>
      <c r="BJ751" s="14"/>
      <c r="BK751" s="14"/>
      <c r="BL751" s="14"/>
      <c r="BM751" s="14"/>
      <c r="BN751" s="14"/>
      <c r="BO751" s="14"/>
      <c r="BP751" s="14"/>
      <c r="BQ751" s="14"/>
      <c r="BR751" s="14"/>
      <c r="BS751" s="14"/>
      <c r="BT751" s="14"/>
      <c r="BU751" s="14"/>
      <c r="BV751" s="14"/>
      <c r="BW751" s="14"/>
    </row>
    <row r="75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c r="AQ752" s="14"/>
      <c r="AR752" s="14"/>
      <c r="AS752" s="14"/>
      <c r="AT752" s="14"/>
      <c r="AU752" s="14"/>
      <c r="AV752" s="14"/>
      <c r="AW752" s="14"/>
      <c r="AX752" s="14"/>
      <c r="AY752" s="14"/>
      <c r="AZ752" s="14"/>
      <c r="BA752" s="14"/>
      <c r="BB752" s="14"/>
      <c r="BC752" s="14"/>
      <c r="BD752" s="14"/>
      <c r="BE752" s="14"/>
      <c r="BF752" s="14"/>
      <c r="BG752" s="14"/>
      <c r="BH752" s="14"/>
      <c r="BI752" s="14"/>
      <c r="BJ752" s="14"/>
      <c r="BK752" s="14"/>
      <c r="BL752" s="14"/>
      <c r="BM752" s="14"/>
      <c r="BN752" s="14"/>
      <c r="BO752" s="14"/>
      <c r="BP752" s="14"/>
      <c r="BQ752" s="14"/>
      <c r="BR752" s="14"/>
      <c r="BS752" s="14"/>
      <c r="BT752" s="14"/>
      <c r="BU752" s="14"/>
      <c r="BV752" s="14"/>
      <c r="BW752" s="14"/>
    </row>
    <row r="753">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c r="AQ753" s="14"/>
      <c r="AR753" s="14"/>
      <c r="AS753" s="14"/>
      <c r="AT753" s="14"/>
      <c r="AU753" s="14"/>
      <c r="AV753" s="14"/>
      <c r="AW753" s="14"/>
      <c r="AX753" s="14"/>
      <c r="AY753" s="14"/>
      <c r="AZ753" s="14"/>
      <c r="BA753" s="14"/>
      <c r="BB753" s="14"/>
      <c r="BC753" s="14"/>
      <c r="BD753" s="14"/>
      <c r="BE753" s="14"/>
      <c r="BF753" s="14"/>
      <c r="BG753" s="14"/>
      <c r="BH753" s="14"/>
      <c r="BI753" s="14"/>
      <c r="BJ753" s="14"/>
      <c r="BK753" s="14"/>
      <c r="BL753" s="14"/>
      <c r="BM753" s="14"/>
      <c r="BN753" s="14"/>
      <c r="BO753" s="14"/>
      <c r="BP753" s="14"/>
      <c r="BQ753" s="14"/>
      <c r="BR753" s="14"/>
      <c r="BS753" s="14"/>
      <c r="BT753" s="14"/>
      <c r="BU753" s="14"/>
      <c r="BV753" s="14"/>
      <c r="BW753" s="14"/>
    </row>
    <row r="754">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c r="BE754" s="14"/>
      <c r="BF754" s="14"/>
      <c r="BG754" s="14"/>
      <c r="BH754" s="14"/>
      <c r="BI754" s="14"/>
      <c r="BJ754" s="14"/>
      <c r="BK754" s="14"/>
      <c r="BL754" s="14"/>
      <c r="BM754" s="14"/>
      <c r="BN754" s="14"/>
      <c r="BO754" s="14"/>
      <c r="BP754" s="14"/>
      <c r="BQ754" s="14"/>
      <c r="BR754" s="14"/>
      <c r="BS754" s="14"/>
      <c r="BT754" s="14"/>
      <c r="BU754" s="14"/>
      <c r="BV754" s="14"/>
      <c r="BW754" s="14"/>
    </row>
    <row r="75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4"/>
      <c r="BC755" s="14"/>
      <c r="BD755" s="14"/>
      <c r="BE755" s="14"/>
      <c r="BF755" s="14"/>
      <c r="BG755" s="14"/>
      <c r="BH755" s="14"/>
      <c r="BI755" s="14"/>
      <c r="BJ755" s="14"/>
      <c r="BK755" s="14"/>
      <c r="BL755" s="14"/>
      <c r="BM755" s="14"/>
      <c r="BN755" s="14"/>
      <c r="BO755" s="14"/>
      <c r="BP755" s="14"/>
      <c r="BQ755" s="14"/>
      <c r="BR755" s="14"/>
      <c r="BS755" s="14"/>
      <c r="BT755" s="14"/>
      <c r="BU755" s="14"/>
      <c r="BV755" s="14"/>
      <c r="BW755" s="14"/>
    </row>
    <row r="756">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B756" s="14"/>
      <c r="BC756" s="14"/>
      <c r="BD756" s="14"/>
      <c r="BE756" s="14"/>
      <c r="BF756" s="14"/>
      <c r="BG756" s="14"/>
      <c r="BH756" s="14"/>
      <c r="BI756" s="14"/>
      <c r="BJ756" s="14"/>
      <c r="BK756" s="14"/>
      <c r="BL756" s="14"/>
      <c r="BM756" s="14"/>
      <c r="BN756" s="14"/>
      <c r="BO756" s="14"/>
      <c r="BP756" s="14"/>
      <c r="BQ756" s="14"/>
      <c r="BR756" s="14"/>
      <c r="BS756" s="14"/>
      <c r="BT756" s="14"/>
      <c r="BU756" s="14"/>
      <c r="BV756" s="14"/>
      <c r="BW756" s="14"/>
    </row>
    <row r="757">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c r="AF757" s="14"/>
      <c r="AG757" s="14"/>
      <c r="AH757" s="14"/>
      <c r="AI757" s="14"/>
      <c r="AJ757" s="14"/>
      <c r="AK757" s="14"/>
      <c r="AL757" s="14"/>
      <c r="AM757" s="14"/>
      <c r="AN757" s="14"/>
      <c r="AO757" s="14"/>
      <c r="AP757" s="14"/>
      <c r="AQ757" s="14"/>
      <c r="AR757" s="14"/>
      <c r="AS757" s="14"/>
      <c r="AT757" s="14"/>
      <c r="AU757" s="14"/>
      <c r="AV757" s="14"/>
      <c r="AW757" s="14"/>
      <c r="AX757" s="14"/>
      <c r="AY757" s="14"/>
      <c r="AZ757" s="14"/>
      <c r="BA757" s="14"/>
      <c r="BB757" s="14"/>
      <c r="BC757" s="14"/>
      <c r="BD757" s="14"/>
      <c r="BE757" s="14"/>
      <c r="BF757" s="14"/>
      <c r="BG757" s="14"/>
      <c r="BH757" s="14"/>
      <c r="BI757" s="14"/>
      <c r="BJ757" s="14"/>
      <c r="BK757" s="14"/>
      <c r="BL757" s="14"/>
      <c r="BM757" s="14"/>
      <c r="BN757" s="14"/>
      <c r="BO757" s="14"/>
      <c r="BP757" s="14"/>
      <c r="BQ757" s="14"/>
      <c r="BR757" s="14"/>
      <c r="BS757" s="14"/>
      <c r="BT757" s="14"/>
      <c r="BU757" s="14"/>
      <c r="BV757" s="14"/>
      <c r="BW757" s="14"/>
    </row>
    <row r="758">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4"/>
      <c r="AN758" s="14"/>
      <c r="AO758" s="14"/>
      <c r="AP758" s="14"/>
      <c r="AQ758" s="14"/>
      <c r="AR758" s="14"/>
      <c r="AS758" s="14"/>
      <c r="AT758" s="14"/>
      <c r="AU758" s="14"/>
      <c r="AV758" s="14"/>
      <c r="AW758" s="14"/>
      <c r="AX758" s="14"/>
      <c r="AY758" s="14"/>
      <c r="AZ758" s="14"/>
      <c r="BA758" s="14"/>
      <c r="BB758" s="14"/>
      <c r="BC758" s="14"/>
      <c r="BD758" s="14"/>
      <c r="BE758" s="14"/>
      <c r="BF758" s="14"/>
      <c r="BG758" s="14"/>
      <c r="BH758" s="14"/>
      <c r="BI758" s="14"/>
      <c r="BJ758" s="14"/>
      <c r="BK758" s="14"/>
      <c r="BL758" s="14"/>
      <c r="BM758" s="14"/>
      <c r="BN758" s="14"/>
      <c r="BO758" s="14"/>
      <c r="BP758" s="14"/>
      <c r="BQ758" s="14"/>
      <c r="BR758" s="14"/>
      <c r="BS758" s="14"/>
      <c r="BT758" s="14"/>
      <c r="BU758" s="14"/>
      <c r="BV758" s="14"/>
      <c r="BW758" s="14"/>
    </row>
    <row r="759">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4"/>
      <c r="AC759" s="14"/>
      <c r="AD759" s="14"/>
      <c r="AE759" s="14"/>
      <c r="AF759" s="14"/>
      <c r="AG759" s="14"/>
      <c r="AH759" s="14"/>
      <c r="AI759" s="14"/>
      <c r="AJ759" s="14"/>
      <c r="AK759" s="14"/>
      <c r="AL759" s="14"/>
      <c r="AM759" s="14"/>
      <c r="AN759" s="14"/>
      <c r="AO759" s="14"/>
      <c r="AP759" s="14"/>
      <c r="AQ759" s="14"/>
      <c r="AR759" s="14"/>
      <c r="AS759" s="14"/>
      <c r="AT759" s="14"/>
      <c r="AU759" s="14"/>
      <c r="AV759" s="14"/>
      <c r="AW759" s="14"/>
      <c r="AX759" s="14"/>
      <c r="AY759" s="14"/>
      <c r="AZ759" s="14"/>
      <c r="BA759" s="14"/>
      <c r="BB759" s="14"/>
      <c r="BC759" s="14"/>
      <c r="BD759" s="14"/>
      <c r="BE759" s="14"/>
      <c r="BF759" s="14"/>
      <c r="BG759" s="14"/>
      <c r="BH759" s="14"/>
      <c r="BI759" s="14"/>
      <c r="BJ759" s="14"/>
      <c r="BK759" s="14"/>
      <c r="BL759" s="14"/>
      <c r="BM759" s="14"/>
      <c r="BN759" s="14"/>
      <c r="BO759" s="14"/>
      <c r="BP759" s="14"/>
      <c r="BQ759" s="14"/>
      <c r="BR759" s="14"/>
      <c r="BS759" s="14"/>
      <c r="BT759" s="14"/>
      <c r="BU759" s="14"/>
      <c r="BV759" s="14"/>
      <c r="BW759" s="14"/>
    </row>
    <row r="760">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c r="AQ760" s="14"/>
      <c r="AR760" s="14"/>
      <c r="AS760" s="14"/>
      <c r="AT760" s="14"/>
      <c r="AU760" s="14"/>
      <c r="AV760" s="14"/>
      <c r="AW760" s="14"/>
      <c r="AX760" s="14"/>
      <c r="AY760" s="14"/>
      <c r="AZ760" s="14"/>
      <c r="BA760" s="14"/>
      <c r="BB760" s="14"/>
      <c r="BC760" s="14"/>
      <c r="BD760" s="14"/>
      <c r="BE760" s="14"/>
      <c r="BF760" s="14"/>
      <c r="BG760" s="14"/>
      <c r="BH760" s="14"/>
      <c r="BI760" s="14"/>
      <c r="BJ760" s="14"/>
      <c r="BK760" s="14"/>
      <c r="BL760" s="14"/>
      <c r="BM760" s="14"/>
      <c r="BN760" s="14"/>
      <c r="BO760" s="14"/>
      <c r="BP760" s="14"/>
      <c r="BQ760" s="14"/>
      <c r="BR760" s="14"/>
      <c r="BS760" s="14"/>
      <c r="BT760" s="14"/>
      <c r="BU760" s="14"/>
      <c r="BV760" s="14"/>
      <c r="BW760" s="14"/>
    </row>
    <row r="76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c r="AR761" s="14"/>
      <c r="AS761" s="14"/>
      <c r="AT761" s="14"/>
      <c r="AU761" s="14"/>
      <c r="AV761" s="14"/>
      <c r="AW761" s="14"/>
      <c r="AX761" s="14"/>
      <c r="AY761" s="14"/>
      <c r="AZ761" s="14"/>
      <c r="BA761" s="14"/>
      <c r="BB761" s="14"/>
      <c r="BC761" s="14"/>
      <c r="BD761" s="14"/>
      <c r="BE761" s="14"/>
      <c r="BF761" s="14"/>
      <c r="BG761" s="14"/>
      <c r="BH761" s="14"/>
      <c r="BI761" s="14"/>
      <c r="BJ761" s="14"/>
      <c r="BK761" s="14"/>
      <c r="BL761" s="14"/>
      <c r="BM761" s="14"/>
      <c r="BN761" s="14"/>
      <c r="BO761" s="14"/>
      <c r="BP761" s="14"/>
      <c r="BQ761" s="14"/>
      <c r="BR761" s="14"/>
      <c r="BS761" s="14"/>
      <c r="BT761" s="14"/>
      <c r="BU761" s="14"/>
      <c r="BV761" s="14"/>
      <c r="BW761" s="14"/>
    </row>
    <row r="76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c r="AQ762" s="14"/>
      <c r="AR762" s="14"/>
      <c r="AS762" s="14"/>
      <c r="AT762" s="14"/>
      <c r="AU762" s="14"/>
      <c r="AV762" s="14"/>
      <c r="AW762" s="14"/>
      <c r="AX762" s="14"/>
      <c r="AY762" s="14"/>
      <c r="AZ762" s="14"/>
      <c r="BA762" s="14"/>
      <c r="BB762" s="14"/>
      <c r="BC762" s="14"/>
      <c r="BD762" s="14"/>
      <c r="BE762" s="14"/>
      <c r="BF762" s="14"/>
      <c r="BG762" s="14"/>
      <c r="BH762" s="14"/>
      <c r="BI762" s="14"/>
      <c r="BJ762" s="14"/>
      <c r="BK762" s="14"/>
      <c r="BL762" s="14"/>
      <c r="BM762" s="14"/>
      <c r="BN762" s="14"/>
      <c r="BO762" s="14"/>
      <c r="BP762" s="14"/>
      <c r="BQ762" s="14"/>
      <c r="BR762" s="14"/>
      <c r="BS762" s="14"/>
      <c r="BT762" s="14"/>
      <c r="BU762" s="14"/>
      <c r="BV762" s="14"/>
      <c r="BW762" s="14"/>
    </row>
    <row r="763">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4"/>
      <c r="AQ763" s="14"/>
      <c r="AR763" s="14"/>
      <c r="AS763" s="14"/>
      <c r="AT763" s="14"/>
      <c r="AU763" s="14"/>
      <c r="AV763" s="14"/>
      <c r="AW763" s="14"/>
      <c r="AX763" s="14"/>
      <c r="AY763" s="14"/>
      <c r="AZ763" s="14"/>
      <c r="BA763" s="14"/>
      <c r="BB763" s="14"/>
      <c r="BC763" s="14"/>
      <c r="BD763" s="14"/>
      <c r="BE763" s="14"/>
      <c r="BF763" s="14"/>
      <c r="BG763" s="14"/>
      <c r="BH763" s="14"/>
      <c r="BI763" s="14"/>
      <c r="BJ763" s="14"/>
      <c r="BK763" s="14"/>
      <c r="BL763" s="14"/>
      <c r="BM763" s="14"/>
      <c r="BN763" s="14"/>
      <c r="BO763" s="14"/>
      <c r="BP763" s="14"/>
      <c r="BQ763" s="14"/>
      <c r="BR763" s="14"/>
      <c r="BS763" s="14"/>
      <c r="BT763" s="14"/>
      <c r="BU763" s="14"/>
      <c r="BV763" s="14"/>
      <c r="BW763" s="14"/>
    </row>
    <row r="764">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c r="AS764" s="14"/>
      <c r="AT764" s="14"/>
      <c r="AU764" s="14"/>
      <c r="AV764" s="14"/>
      <c r="AW764" s="14"/>
      <c r="AX764" s="14"/>
      <c r="AY764" s="14"/>
      <c r="AZ764" s="14"/>
      <c r="BA764" s="14"/>
      <c r="BB764" s="14"/>
      <c r="BC764" s="14"/>
      <c r="BD764" s="14"/>
      <c r="BE764" s="14"/>
      <c r="BF764" s="14"/>
      <c r="BG764" s="14"/>
      <c r="BH764" s="14"/>
      <c r="BI764" s="14"/>
      <c r="BJ764" s="14"/>
      <c r="BK764" s="14"/>
      <c r="BL764" s="14"/>
      <c r="BM764" s="14"/>
      <c r="BN764" s="14"/>
      <c r="BO764" s="14"/>
      <c r="BP764" s="14"/>
      <c r="BQ764" s="14"/>
      <c r="BR764" s="14"/>
      <c r="BS764" s="14"/>
      <c r="BT764" s="14"/>
      <c r="BU764" s="14"/>
      <c r="BV764" s="14"/>
      <c r="BW764" s="14"/>
    </row>
    <row r="76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c r="AQ765" s="14"/>
      <c r="AR765" s="14"/>
      <c r="AS765" s="14"/>
      <c r="AT765" s="14"/>
      <c r="AU765" s="14"/>
      <c r="AV765" s="14"/>
      <c r="AW765" s="14"/>
      <c r="AX765" s="14"/>
      <c r="AY765" s="14"/>
      <c r="AZ765" s="14"/>
      <c r="BA765" s="14"/>
      <c r="BB765" s="14"/>
      <c r="BC765" s="14"/>
      <c r="BD765" s="14"/>
      <c r="BE765" s="14"/>
      <c r="BF765" s="14"/>
      <c r="BG765" s="14"/>
      <c r="BH765" s="14"/>
      <c r="BI765" s="14"/>
      <c r="BJ765" s="14"/>
      <c r="BK765" s="14"/>
      <c r="BL765" s="14"/>
      <c r="BM765" s="14"/>
      <c r="BN765" s="14"/>
      <c r="BO765" s="14"/>
      <c r="BP765" s="14"/>
      <c r="BQ765" s="14"/>
      <c r="BR765" s="14"/>
      <c r="BS765" s="14"/>
      <c r="BT765" s="14"/>
      <c r="BU765" s="14"/>
      <c r="BV765" s="14"/>
      <c r="BW765" s="14"/>
    </row>
    <row r="766">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4"/>
      <c r="AY766" s="14"/>
      <c r="AZ766" s="14"/>
      <c r="BA766" s="14"/>
      <c r="BB766" s="14"/>
      <c r="BC766" s="14"/>
      <c r="BD766" s="14"/>
      <c r="BE766" s="14"/>
      <c r="BF766" s="14"/>
      <c r="BG766" s="14"/>
      <c r="BH766" s="14"/>
      <c r="BI766" s="14"/>
      <c r="BJ766" s="14"/>
      <c r="BK766" s="14"/>
      <c r="BL766" s="14"/>
      <c r="BM766" s="14"/>
      <c r="BN766" s="14"/>
      <c r="BO766" s="14"/>
      <c r="BP766" s="14"/>
      <c r="BQ766" s="14"/>
      <c r="BR766" s="14"/>
      <c r="BS766" s="14"/>
      <c r="BT766" s="14"/>
      <c r="BU766" s="14"/>
      <c r="BV766" s="14"/>
      <c r="BW766" s="14"/>
    </row>
    <row r="767">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c r="AS767" s="14"/>
      <c r="AT767" s="14"/>
      <c r="AU767" s="14"/>
      <c r="AV767" s="14"/>
      <c r="AW767" s="14"/>
      <c r="AX767" s="14"/>
      <c r="AY767" s="14"/>
      <c r="AZ767" s="14"/>
      <c r="BA767" s="14"/>
      <c r="BB767" s="14"/>
      <c r="BC767" s="14"/>
      <c r="BD767" s="14"/>
      <c r="BE767" s="14"/>
      <c r="BF767" s="14"/>
      <c r="BG767" s="14"/>
      <c r="BH767" s="14"/>
      <c r="BI767" s="14"/>
      <c r="BJ767" s="14"/>
      <c r="BK767" s="14"/>
      <c r="BL767" s="14"/>
      <c r="BM767" s="14"/>
      <c r="BN767" s="14"/>
      <c r="BO767" s="14"/>
      <c r="BP767" s="14"/>
      <c r="BQ767" s="14"/>
      <c r="BR767" s="14"/>
      <c r="BS767" s="14"/>
      <c r="BT767" s="14"/>
      <c r="BU767" s="14"/>
      <c r="BV767" s="14"/>
      <c r="BW767" s="14"/>
    </row>
    <row r="768">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c r="AQ768" s="14"/>
      <c r="AR768" s="14"/>
      <c r="AS768" s="14"/>
      <c r="AT768" s="14"/>
      <c r="AU768" s="14"/>
      <c r="AV768" s="14"/>
      <c r="AW768" s="14"/>
      <c r="AX768" s="14"/>
      <c r="AY768" s="14"/>
      <c r="AZ768" s="14"/>
      <c r="BA768" s="14"/>
      <c r="BB768" s="14"/>
      <c r="BC768" s="14"/>
      <c r="BD768" s="14"/>
      <c r="BE768" s="14"/>
      <c r="BF768" s="14"/>
      <c r="BG768" s="14"/>
      <c r="BH768" s="14"/>
      <c r="BI768" s="14"/>
      <c r="BJ768" s="14"/>
      <c r="BK768" s="14"/>
      <c r="BL768" s="14"/>
      <c r="BM768" s="14"/>
      <c r="BN768" s="14"/>
      <c r="BO768" s="14"/>
      <c r="BP768" s="14"/>
      <c r="BQ768" s="14"/>
      <c r="BR768" s="14"/>
      <c r="BS768" s="14"/>
      <c r="BT768" s="14"/>
      <c r="BU768" s="14"/>
      <c r="BV768" s="14"/>
      <c r="BW768" s="14"/>
    </row>
    <row r="769">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B769" s="14"/>
      <c r="BC769" s="14"/>
      <c r="BD769" s="14"/>
      <c r="BE769" s="14"/>
      <c r="BF769" s="14"/>
      <c r="BG769" s="14"/>
      <c r="BH769" s="14"/>
      <c r="BI769" s="14"/>
      <c r="BJ769" s="14"/>
      <c r="BK769" s="14"/>
      <c r="BL769" s="14"/>
      <c r="BM769" s="14"/>
      <c r="BN769" s="14"/>
      <c r="BO769" s="14"/>
      <c r="BP769" s="14"/>
      <c r="BQ769" s="14"/>
      <c r="BR769" s="14"/>
      <c r="BS769" s="14"/>
      <c r="BT769" s="14"/>
      <c r="BU769" s="14"/>
      <c r="BV769" s="14"/>
      <c r="BW769" s="14"/>
    </row>
    <row r="770">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c r="BE770" s="14"/>
      <c r="BF770" s="14"/>
      <c r="BG770" s="14"/>
      <c r="BH770" s="14"/>
      <c r="BI770" s="14"/>
      <c r="BJ770" s="14"/>
      <c r="BK770" s="14"/>
      <c r="BL770" s="14"/>
      <c r="BM770" s="14"/>
      <c r="BN770" s="14"/>
      <c r="BO770" s="14"/>
      <c r="BP770" s="14"/>
      <c r="BQ770" s="14"/>
      <c r="BR770" s="14"/>
      <c r="BS770" s="14"/>
      <c r="BT770" s="14"/>
      <c r="BU770" s="14"/>
      <c r="BV770" s="14"/>
      <c r="BW770" s="14"/>
    </row>
    <row r="77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4"/>
      <c r="AY771" s="14"/>
      <c r="AZ771" s="14"/>
      <c r="BA771" s="14"/>
      <c r="BB771" s="14"/>
      <c r="BC771" s="14"/>
      <c r="BD771" s="14"/>
      <c r="BE771" s="14"/>
      <c r="BF771" s="14"/>
      <c r="BG771" s="14"/>
      <c r="BH771" s="14"/>
      <c r="BI771" s="14"/>
      <c r="BJ771" s="14"/>
      <c r="BK771" s="14"/>
      <c r="BL771" s="14"/>
      <c r="BM771" s="14"/>
      <c r="BN771" s="14"/>
      <c r="BO771" s="14"/>
      <c r="BP771" s="14"/>
      <c r="BQ771" s="14"/>
      <c r="BR771" s="14"/>
      <c r="BS771" s="14"/>
      <c r="BT771" s="14"/>
      <c r="BU771" s="14"/>
      <c r="BV771" s="14"/>
      <c r="BW771" s="14"/>
    </row>
    <row r="77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c r="AQ772" s="14"/>
      <c r="AR772" s="14"/>
      <c r="AS772" s="14"/>
      <c r="AT772" s="14"/>
      <c r="AU772" s="14"/>
      <c r="AV772" s="14"/>
      <c r="AW772" s="14"/>
      <c r="AX772" s="14"/>
      <c r="AY772" s="14"/>
      <c r="AZ772" s="14"/>
      <c r="BA772" s="14"/>
      <c r="BB772" s="14"/>
      <c r="BC772" s="14"/>
      <c r="BD772" s="14"/>
      <c r="BE772" s="14"/>
      <c r="BF772" s="14"/>
      <c r="BG772" s="14"/>
      <c r="BH772" s="14"/>
      <c r="BI772" s="14"/>
      <c r="BJ772" s="14"/>
      <c r="BK772" s="14"/>
      <c r="BL772" s="14"/>
      <c r="BM772" s="14"/>
      <c r="BN772" s="14"/>
      <c r="BO772" s="14"/>
      <c r="BP772" s="14"/>
      <c r="BQ772" s="14"/>
      <c r="BR772" s="14"/>
      <c r="BS772" s="14"/>
      <c r="BT772" s="14"/>
      <c r="BU772" s="14"/>
      <c r="BV772" s="14"/>
      <c r="BW772" s="14"/>
    </row>
    <row r="773">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BA773" s="14"/>
      <c r="BB773" s="14"/>
      <c r="BC773" s="14"/>
      <c r="BD773" s="14"/>
      <c r="BE773" s="14"/>
      <c r="BF773" s="14"/>
      <c r="BG773" s="14"/>
      <c r="BH773" s="14"/>
      <c r="BI773" s="14"/>
      <c r="BJ773" s="14"/>
      <c r="BK773" s="14"/>
      <c r="BL773" s="14"/>
      <c r="BM773" s="14"/>
      <c r="BN773" s="14"/>
      <c r="BO773" s="14"/>
      <c r="BP773" s="14"/>
      <c r="BQ773" s="14"/>
      <c r="BR773" s="14"/>
      <c r="BS773" s="14"/>
      <c r="BT773" s="14"/>
      <c r="BU773" s="14"/>
      <c r="BV773" s="14"/>
      <c r="BW773" s="14"/>
    </row>
    <row r="774">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c r="AS774" s="14"/>
      <c r="AT774" s="14"/>
      <c r="AU774" s="14"/>
      <c r="AV774" s="14"/>
      <c r="AW774" s="14"/>
      <c r="AX774" s="14"/>
      <c r="AY774" s="14"/>
      <c r="AZ774" s="14"/>
      <c r="BA774" s="14"/>
      <c r="BB774" s="14"/>
      <c r="BC774" s="14"/>
      <c r="BD774" s="14"/>
      <c r="BE774" s="14"/>
      <c r="BF774" s="14"/>
      <c r="BG774" s="14"/>
      <c r="BH774" s="14"/>
      <c r="BI774" s="14"/>
      <c r="BJ774" s="14"/>
      <c r="BK774" s="14"/>
      <c r="BL774" s="14"/>
      <c r="BM774" s="14"/>
      <c r="BN774" s="14"/>
      <c r="BO774" s="14"/>
      <c r="BP774" s="14"/>
      <c r="BQ774" s="14"/>
      <c r="BR774" s="14"/>
      <c r="BS774" s="14"/>
      <c r="BT774" s="14"/>
      <c r="BU774" s="14"/>
      <c r="BV774" s="14"/>
      <c r="BW774" s="14"/>
    </row>
    <row r="77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4"/>
      <c r="BC775" s="14"/>
      <c r="BD775" s="14"/>
      <c r="BE775" s="14"/>
      <c r="BF775" s="14"/>
      <c r="BG775" s="14"/>
      <c r="BH775" s="14"/>
      <c r="BI775" s="14"/>
      <c r="BJ775" s="14"/>
      <c r="BK775" s="14"/>
      <c r="BL775" s="14"/>
      <c r="BM775" s="14"/>
      <c r="BN775" s="14"/>
      <c r="BO775" s="14"/>
      <c r="BP775" s="14"/>
      <c r="BQ775" s="14"/>
      <c r="BR775" s="14"/>
      <c r="BS775" s="14"/>
      <c r="BT775" s="14"/>
      <c r="BU775" s="14"/>
      <c r="BV775" s="14"/>
      <c r="BW775" s="14"/>
    </row>
    <row r="776">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c r="AQ776" s="14"/>
      <c r="AR776" s="14"/>
      <c r="AS776" s="14"/>
      <c r="AT776" s="14"/>
      <c r="AU776" s="14"/>
      <c r="AV776" s="14"/>
      <c r="AW776" s="14"/>
      <c r="AX776" s="14"/>
      <c r="AY776" s="14"/>
      <c r="AZ776" s="14"/>
      <c r="BA776" s="14"/>
      <c r="BB776" s="14"/>
      <c r="BC776" s="14"/>
      <c r="BD776" s="14"/>
      <c r="BE776" s="14"/>
      <c r="BF776" s="14"/>
      <c r="BG776" s="14"/>
      <c r="BH776" s="14"/>
      <c r="BI776" s="14"/>
      <c r="BJ776" s="14"/>
      <c r="BK776" s="14"/>
      <c r="BL776" s="14"/>
      <c r="BM776" s="14"/>
      <c r="BN776" s="14"/>
      <c r="BO776" s="14"/>
      <c r="BP776" s="14"/>
      <c r="BQ776" s="14"/>
      <c r="BR776" s="14"/>
      <c r="BS776" s="14"/>
      <c r="BT776" s="14"/>
      <c r="BU776" s="14"/>
      <c r="BV776" s="14"/>
      <c r="BW776" s="14"/>
    </row>
    <row r="777">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c r="AQ777" s="14"/>
      <c r="AR777" s="14"/>
      <c r="AS777" s="14"/>
      <c r="AT777" s="14"/>
      <c r="AU777" s="14"/>
      <c r="AV777" s="14"/>
      <c r="AW777" s="14"/>
      <c r="AX777" s="14"/>
      <c r="AY777" s="14"/>
      <c r="AZ777" s="14"/>
      <c r="BA777" s="14"/>
      <c r="BB777" s="14"/>
      <c r="BC777" s="14"/>
      <c r="BD777" s="14"/>
      <c r="BE777" s="14"/>
      <c r="BF777" s="14"/>
      <c r="BG777" s="14"/>
      <c r="BH777" s="14"/>
      <c r="BI777" s="14"/>
      <c r="BJ777" s="14"/>
      <c r="BK777" s="14"/>
      <c r="BL777" s="14"/>
      <c r="BM777" s="14"/>
      <c r="BN777" s="14"/>
      <c r="BO777" s="14"/>
      <c r="BP777" s="14"/>
      <c r="BQ777" s="14"/>
      <c r="BR777" s="14"/>
      <c r="BS777" s="14"/>
      <c r="BT777" s="14"/>
      <c r="BU777" s="14"/>
      <c r="BV777" s="14"/>
      <c r="BW777" s="14"/>
    </row>
    <row r="778">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B778" s="14"/>
      <c r="BC778" s="14"/>
      <c r="BD778" s="14"/>
      <c r="BE778" s="14"/>
      <c r="BF778" s="14"/>
      <c r="BG778" s="14"/>
      <c r="BH778" s="14"/>
      <c r="BI778" s="14"/>
      <c r="BJ778" s="14"/>
      <c r="BK778" s="14"/>
      <c r="BL778" s="14"/>
      <c r="BM778" s="14"/>
      <c r="BN778" s="14"/>
      <c r="BO778" s="14"/>
      <c r="BP778" s="14"/>
      <c r="BQ778" s="14"/>
      <c r="BR778" s="14"/>
      <c r="BS778" s="14"/>
      <c r="BT778" s="14"/>
      <c r="BU778" s="14"/>
      <c r="BV778" s="14"/>
      <c r="BW778" s="14"/>
    </row>
    <row r="779">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c r="AQ779" s="14"/>
      <c r="AR779" s="14"/>
      <c r="AS779" s="14"/>
      <c r="AT779" s="14"/>
      <c r="AU779" s="14"/>
      <c r="AV779" s="14"/>
      <c r="AW779" s="14"/>
      <c r="AX779" s="14"/>
      <c r="AY779" s="14"/>
      <c r="AZ779" s="14"/>
      <c r="BA779" s="14"/>
      <c r="BB779" s="14"/>
      <c r="BC779" s="14"/>
      <c r="BD779" s="14"/>
      <c r="BE779" s="14"/>
      <c r="BF779" s="14"/>
      <c r="BG779" s="14"/>
      <c r="BH779" s="14"/>
      <c r="BI779" s="14"/>
      <c r="BJ779" s="14"/>
      <c r="BK779" s="14"/>
      <c r="BL779" s="14"/>
      <c r="BM779" s="14"/>
      <c r="BN779" s="14"/>
      <c r="BO779" s="14"/>
      <c r="BP779" s="14"/>
      <c r="BQ779" s="14"/>
      <c r="BR779" s="14"/>
      <c r="BS779" s="14"/>
      <c r="BT779" s="14"/>
      <c r="BU779" s="14"/>
      <c r="BV779" s="14"/>
      <c r="BW779" s="14"/>
    </row>
    <row r="780">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4"/>
      <c r="AY780" s="14"/>
      <c r="AZ780" s="14"/>
      <c r="BA780" s="14"/>
      <c r="BB780" s="14"/>
      <c r="BC780" s="14"/>
      <c r="BD780" s="14"/>
      <c r="BE780" s="14"/>
      <c r="BF780" s="14"/>
      <c r="BG780" s="14"/>
      <c r="BH780" s="14"/>
      <c r="BI780" s="14"/>
      <c r="BJ780" s="14"/>
      <c r="BK780" s="14"/>
      <c r="BL780" s="14"/>
      <c r="BM780" s="14"/>
      <c r="BN780" s="14"/>
      <c r="BO780" s="14"/>
      <c r="BP780" s="14"/>
      <c r="BQ780" s="14"/>
      <c r="BR780" s="14"/>
      <c r="BS780" s="14"/>
      <c r="BT780" s="14"/>
      <c r="BU780" s="14"/>
      <c r="BV780" s="14"/>
      <c r="BW780" s="14"/>
    </row>
    <row r="78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c r="AS781" s="14"/>
      <c r="AT781" s="14"/>
      <c r="AU781" s="14"/>
      <c r="AV781" s="14"/>
      <c r="AW781" s="14"/>
      <c r="AX781" s="14"/>
      <c r="AY781" s="14"/>
      <c r="AZ781" s="14"/>
      <c r="BA781" s="14"/>
      <c r="BB781" s="14"/>
      <c r="BC781" s="14"/>
      <c r="BD781" s="14"/>
      <c r="BE781" s="14"/>
      <c r="BF781" s="14"/>
      <c r="BG781" s="14"/>
      <c r="BH781" s="14"/>
      <c r="BI781" s="14"/>
      <c r="BJ781" s="14"/>
      <c r="BK781" s="14"/>
      <c r="BL781" s="14"/>
      <c r="BM781" s="14"/>
      <c r="BN781" s="14"/>
      <c r="BO781" s="14"/>
      <c r="BP781" s="14"/>
      <c r="BQ781" s="14"/>
      <c r="BR781" s="14"/>
      <c r="BS781" s="14"/>
      <c r="BT781" s="14"/>
      <c r="BU781" s="14"/>
      <c r="BV781" s="14"/>
      <c r="BW781" s="14"/>
    </row>
    <row r="78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c r="AQ782" s="14"/>
      <c r="AR782" s="14"/>
      <c r="AS782" s="14"/>
      <c r="AT782" s="14"/>
      <c r="AU782" s="14"/>
      <c r="AV782" s="14"/>
      <c r="AW782" s="14"/>
      <c r="AX782" s="14"/>
      <c r="AY782" s="14"/>
      <c r="AZ782" s="14"/>
      <c r="BA782" s="14"/>
      <c r="BB782" s="14"/>
      <c r="BC782" s="14"/>
      <c r="BD782" s="14"/>
      <c r="BE782" s="14"/>
      <c r="BF782" s="14"/>
      <c r="BG782" s="14"/>
      <c r="BH782" s="14"/>
      <c r="BI782" s="14"/>
      <c r="BJ782" s="14"/>
      <c r="BK782" s="14"/>
      <c r="BL782" s="14"/>
      <c r="BM782" s="14"/>
      <c r="BN782" s="14"/>
      <c r="BO782" s="14"/>
      <c r="BP782" s="14"/>
      <c r="BQ782" s="14"/>
      <c r="BR782" s="14"/>
      <c r="BS782" s="14"/>
      <c r="BT782" s="14"/>
      <c r="BU782" s="14"/>
      <c r="BV782" s="14"/>
      <c r="BW782" s="14"/>
    </row>
    <row r="783">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c r="AR783" s="14"/>
      <c r="AS783" s="14"/>
      <c r="AT783" s="14"/>
      <c r="AU783" s="14"/>
      <c r="AV783" s="14"/>
      <c r="AW783" s="14"/>
      <c r="AX783" s="14"/>
      <c r="AY783" s="14"/>
      <c r="AZ783" s="14"/>
      <c r="BA783" s="14"/>
      <c r="BB783" s="14"/>
      <c r="BC783" s="14"/>
      <c r="BD783" s="14"/>
      <c r="BE783" s="14"/>
      <c r="BF783" s="14"/>
      <c r="BG783" s="14"/>
      <c r="BH783" s="14"/>
      <c r="BI783" s="14"/>
      <c r="BJ783" s="14"/>
      <c r="BK783" s="14"/>
      <c r="BL783" s="14"/>
      <c r="BM783" s="14"/>
      <c r="BN783" s="14"/>
      <c r="BO783" s="14"/>
      <c r="BP783" s="14"/>
      <c r="BQ783" s="14"/>
      <c r="BR783" s="14"/>
      <c r="BS783" s="14"/>
      <c r="BT783" s="14"/>
      <c r="BU783" s="14"/>
      <c r="BV783" s="14"/>
      <c r="BW783" s="14"/>
    </row>
    <row r="784">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c r="BB784" s="14"/>
      <c r="BC784" s="14"/>
      <c r="BD784" s="14"/>
      <c r="BE784" s="14"/>
      <c r="BF784" s="14"/>
      <c r="BG784" s="14"/>
      <c r="BH784" s="14"/>
      <c r="BI784" s="14"/>
      <c r="BJ784" s="14"/>
      <c r="BK784" s="14"/>
      <c r="BL784" s="14"/>
      <c r="BM784" s="14"/>
      <c r="BN784" s="14"/>
      <c r="BO784" s="14"/>
      <c r="BP784" s="14"/>
      <c r="BQ784" s="14"/>
      <c r="BR784" s="14"/>
      <c r="BS784" s="14"/>
      <c r="BT784" s="14"/>
      <c r="BU784" s="14"/>
      <c r="BV784" s="14"/>
      <c r="BW784" s="14"/>
    </row>
    <row r="78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c r="AB785" s="14"/>
      <c r="AC785" s="14"/>
      <c r="AD785" s="14"/>
      <c r="AE785" s="14"/>
      <c r="AF785" s="14"/>
      <c r="AG785" s="14"/>
      <c r="AH785" s="14"/>
      <c r="AI785" s="14"/>
      <c r="AJ785" s="14"/>
      <c r="AK785" s="14"/>
      <c r="AL785" s="14"/>
      <c r="AM785" s="14"/>
      <c r="AN785" s="14"/>
      <c r="AO785" s="14"/>
      <c r="AP785" s="14"/>
      <c r="AQ785" s="14"/>
      <c r="AR785" s="14"/>
      <c r="AS785" s="14"/>
      <c r="AT785" s="14"/>
      <c r="AU785" s="14"/>
      <c r="AV785" s="14"/>
      <c r="AW785" s="14"/>
      <c r="AX785" s="14"/>
      <c r="AY785" s="14"/>
      <c r="AZ785" s="14"/>
      <c r="BA785" s="14"/>
      <c r="BB785" s="14"/>
      <c r="BC785" s="14"/>
      <c r="BD785" s="14"/>
      <c r="BE785" s="14"/>
      <c r="BF785" s="14"/>
      <c r="BG785" s="14"/>
      <c r="BH785" s="14"/>
      <c r="BI785" s="14"/>
      <c r="BJ785" s="14"/>
      <c r="BK785" s="14"/>
      <c r="BL785" s="14"/>
      <c r="BM785" s="14"/>
      <c r="BN785" s="14"/>
      <c r="BO785" s="14"/>
      <c r="BP785" s="14"/>
      <c r="BQ785" s="14"/>
      <c r="BR785" s="14"/>
      <c r="BS785" s="14"/>
      <c r="BT785" s="14"/>
      <c r="BU785" s="14"/>
      <c r="BV785" s="14"/>
      <c r="BW785" s="14"/>
    </row>
    <row r="786">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c r="AB786" s="14"/>
      <c r="AC786" s="14"/>
      <c r="AD786" s="14"/>
      <c r="AE786" s="14"/>
      <c r="AF786" s="14"/>
      <c r="AG786" s="14"/>
      <c r="AH786" s="14"/>
      <c r="AI786" s="14"/>
      <c r="AJ786" s="14"/>
      <c r="AK786" s="14"/>
      <c r="AL786" s="14"/>
      <c r="AM786" s="14"/>
      <c r="AN786" s="14"/>
      <c r="AO786" s="14"/>
      <c r="AP786" s="14"/>
      <c r="AQ786" s="14"/>
      <c r="AR786" s="14"/>
      <c r="AS786" s="14"/>
      <c r="AT786" s="14"/>
      <c r="AU786" s="14"/>
      <c r="AV786" s="14"/>
      <c r="AW786" s="14"/>
      <c r="AX786" s="14"/>
      <c r="AY786" s="14"/>
      <c r="AZ786" s="14"/>
      <c r="BA786" s="14"/>
      <c r="BB786" s="14"/>
      <c r="BC786" s="14"/>
      <c r="BD786" s="14"/>
      <c r="BE786" s="14"/>
      <c r="BF786" s="14"/>
      <c r="BG786" s="14"/>
      <c r="BH786" s="14"/>
      <c r="BI786" s="14"/>
      <c r="BJ786" s="14"/>
      <c r="BK786" s="14"/>
      <c r="BL786" s="14"/>
      <c r="BM786" s="14"/>
      <c r="BN786" s="14"/>
      <c r="BO786" s="14"/>
      <c r="BP786" s="14"/>
      <c r="BQ786" s="14"/>
      <c r="BR786" s="14"/>
      <c r="BS786" s="14"/>
      <c r="BT786" s="14"/>
      <c r="BU786" s="14"/>
      <c r="BV786" s="14"/>
      <c r="BW786" s="14"/>
    </row>
    <row r="787">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c r="AQ787" s="14"/>
      <c r="AR787" s="14"/>
      <c r="AS787" s="14"/>
      <c r="AT787" s="14"/>
      <c r="AU787" s="14"/>
      <c r="AV787" s="14"/>
      <c r="AW787" s="14"/>
      <c r="AX787" s="14"/>
      <c r="AY787" s="14"/>
      <c r="AZ787" s="14"/>
      <c r="BA787" s="14"/>
      <c r="BB787" s="14"/>
      <c r="BC787" s="14"/>
      <c r="BD787" s="14"/>
      <c r="BE787" s="14"/>
      <c r="BF787" s="14"/>
      <c r="BG787" s="14"/>
      <c r="BH787" s="14"/>
      <c r="BI787" s="14"/>
      <c r="BJ787" s="14"/>
      <c r="BK787" s="14"/>
      <c r="BL787" s="14"/>
      <c r="BM787" s="14"/>
      <c r="BN787" s="14"/>
      <c r="BO787" s="14"/>
      <c r="BP787" s="14"/>
      <c r="BQ787" s="14"/>
      <c r="BR787" s="14"/>
      <c r="BS787" s="14"/>
      <c r="BT787" s="14"/>
      <c r="BU787" s="14"/>
      <c r="BV787" s="14"/>
      <c r="BW787" s="14"/>
    </row>
    <row r="788">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c r="AQ788" s="14"/>
      <c r="AR788" s="14"/>
      <c r="AS788" s="14"/>
      <c r="AT788" s="14"/>
      <c r="AU788" s="14"/>
      <c r="AV788" s="14"/>
      <c r="AW788" s="14"/>
      <c r="AX788" s="14"/>
      <c r="AY788" s="14"/>
      <c r="AZ788" s="14"/>
      <c r="BA788" s="14"/>
      <c r="BB788" s="14"/>
      <c r="BC788" s="14"/>
      <c r="BD788" s="14"/>
      <c r="BE788" s="14"/>
      <c r="BF788" s="14"/>
      <c r="BG788" s="14"/>
      <c r="BH788" s="14"/>
      <c r="BI788" s="14"/>
      <c r="BJ788" s="14"/>
      <c r="BK788" s="14"/>
      <c r="BL788" s="14"/>
      <c r="BM788" s="14"/>
      <c r="BN788" s="14"/>
      <c r="BO788" s="14"/>
      <c r="BP788" s="14"/>
      <c r="BQ788" s="14"/>
      <c r="BR788" s="14"/>
      <c r="BS788" s="14"/>
      <c r="BT788" s="14"/>
      <c r="BU788" s="14"/>
      <c r="BV788" s="14"/>
      <c r="BW788" s="14"/>
    </row>
    <row r="789">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c r="AQ789" s="14"/>
      <c r="AR789" s="14"/>
      <c r="AS789" s="14"/>
      <c r="AT789" s="14"/>
      <c r="AU789" s="14"/>
      <c r="AV789" s="14"/>
      <c r="AW789" s="14"/>
      <c r="AX789" s="14"/>
      <c r="AY789" s="14"/>
      <c r="AZ789" s="14"/>
      <c r="BA789" s="14"/>
      <c r="BB789" s="14"/>
      <c r="BC789" s="14"/>
      <c r="BD789" s="14"/>
      <c r="BE789" s="14"/>
      <c r="BF789" s="14"/>
      <c r="BG789" s="14"/>
      <c r="BH789" s="14"/>
      <c r="BI789" s="14"/>
      <c r="BJ789" s="14"/>
      <c r="BK789" s="14"/>
      <c r="BL789" s="14"/>
      <c r="BM789" s="14"/>
      <c r="BN789" s="14"/>
      <c r="BO789" s="14"/>
      <c r="BP789" s="14"/>
      <c r="BQ789" s="14"/>
      <c r="BR789" s="14"/>
      <c r="BS789" s="14"/>
      <c r="BT789" s="14"/>
      <c r="BU789" s="14"/>
      <c r="BV789" s="14"/>
      <c r="BW789" s="14"/>
    </row>
    <row r="790">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c r="AQ790" s="14"/>
      <c r="AR790" s="14"/>
      <c r="AS790" s="14"/>
      <c r="AT790" s="14"/>
      <c r="AU790" s="14"/>
      <c r="AV790" s="14"/>
      <c r="AW790" s="14"/>
      <c r="AX790" s="14"/>
      <c r="AY790" s="14"/>
      <c r="AZ790" s="14"/>
      <c r="BA790" s="14"/>
      <c r="BB790" s="14"/>
      <c r="BC790" s="14"/>
      <c r="BD790" s="14"/>
      <c r="BE790" s="14"/>
      <c r="BF790" s="14"/>
      <c r="BG790" s="14"/>
      <c r="BH790" s="14"/>
      <c r="BI790" s="14"/>
      <c r="BJ790" s="14"/>
      <c r="BK790" s="14"/>
      <c r="BL790" s="14"/>
      <c r="BM790" s="14"/>
      <c r="BN790" s="14"/>
      <c r="BO790" s="14"/>
      <c r="BP790" s="14"/>
      <c r="BQ790" s="14"/>
      <c r="BR790" s="14"/>
      <c r="BS790" s="14"/>
      <c r="BT790" s="14"/>
      <c r="BU790" s="14"/>
      <c r="BV790" s="14"/>
      <c r="BW790" s="14"/>
    </row>
    <row r="79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c r="AQ791" s="14"/>
      <c r="AR791" s="14"/>
      <c r="AS791" s="14"/>
      <c r="AT791" s="14"/>
      <c r="AU791" s="14"/>
      <c r="AV791" s="14"/>
      <c r="AW791" s="14"/>
      <c r="AX791" s="14"/>
      <c r="AY791" s="14"/>
      <c r="AZ791" s="14"/>
      <c r="BA791" s="14"/>
      <c r="BB791" s="14"/>
      <c r="BC791" s="14"/>
      <c r="BD791" s="14"/>
      <c r="BE791" s="14"/>
      <c r="BF791" s="14"/>
      <c r="BG791" s="14"/>
      <c r="BH791" s="14"/>
      <c r="BI791" s="14"/>
      <c r="BJ791" s="14"/>
      <c r="BK791" s="14"/>
      <c r="BL791" s="14"/>
      <c r="BM791" s="14"/>
      <c r="BN791" s="14"/>
      <c r="BO791" s="14"/>
      <c r="BP791" s="14"/>
      <c r="BQ791" s="14"/>
      <c r="BR791" s="14"/>
      <c r="BS791" s="14"/>
      <c r="BT791" s="14"/>
      <c r="BU791" s="14"/>
      <c r="BV791" s="14"/>
      <c r="BW791" s="14"/>
    </row>
    <row r="79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c r="AS792" s="14"/>
      <c r="AT792" s="14"/>
      <c r="AU792" s="14"/>
      <c r="AV792" s="14"/>
      <c r="AW792" s="14"/>
      <c r="AX792" s="14"/>
      <c r="AY792" s="14"/>
      <c r="AZ792" s="14"/>
      <c r="BA792" s="14"/>
      <c r="BB792" s="14"/>
      <c r="BC792" s="14"/>
      <c r="BD792" s="14"/>
      <c r="BE792" s="14"/>
      <c r="BF792" s="14"/>
      <c r="BG792" s="14"/>
      <c r="BH792" s="14"/>
      <c r="BI792" s="14"/>
      <c r="BJ792" s="14"/>
      <c r="BK792" s="14"/>
      <c r="BL792" s="14"/>
      <c r="BM792" s="14"/>
      <c r="BN792" s="14"/>
      <c r="BO792" s="14"/>
      <c r="BP792" s="14"/>
      <c r="BQ792" s="14"/>
      <c r="BR792" s="14"/>
      <c r="BS792" s="14"/>
      <c r="BT792" s="14"/>
      <c r="BU792" s="14"/>
      <c r="BV792" s="14"/>
      <c r="BW792" s="14"/>
    </row>
    <row r="793">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c r="AQ793" s="14"/>
      <c r="AR793" s="14"/>
      <c r="AS793" s="14"/>
      <c r="AT793" s="14"/>
      <c r="AU793" s="14"/>
      <c r="AV793" s="14"/>
      <c r="AW793" s="14"/>
      <c r="AX793" s="14"/>
      <c r="AY793" s="14"/>
      <c r="AZ793" s="14"/>
      <c r="BA793" s="14"/>
      <c r="BB793" s="14"/>
      <c r="BC793" s="14"/>
      <c r="BD793" s="14"/>
      <c r="BE793" s="14"/>
      <c r="BF793" s="14"/>
      <c r="BG793" s="14"/>
      <c r="BH793" s="14"/>
      <c r="BI793" s="14"/>
      <c r="BJ793" s="14"/>
      <c r="BK793" s="14"/>
      <c r="BL793" s="14"/>
      <c r="BM793" s="14"/>
      <c r="BN793" s="14"/>
      <c r="BO793" s="14"/>
      <c r="BP793" s="14"/>
      <c r="BQ793" s="14"/>
      <c r="BR793" s="14"/>
      <c r="BS793" s="14"/>
      <c r="BT793" s="14"/>
      <c r="BU793" s="14"/>
      <c r="BV793" s="14"/>
      <c r="BW793" s="14"/>
    </row>
    <row r="794">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c r="AQ794" s="14"/>
      <c r="AR794" s="14"/>
      <c r="AS794" s="14"/>
      <c r="AT794" s="14"/>
      <c r="AU794" s="14"/>
      <c r="AV794" s="14"/>
      <c r="AW794" s="14"/>
      <c r="AX794" s="14"/>
      <c r="AY794" s="14"/>
      <c r="AZ794" s="14"/>
      <c r="BA794" s="14"/>
      <c r="BB794" s="14"/>
      <c r="BC794" s="14"/>
      <c r="BD794" s="14"/>
      <c r="BE794" s="14"/>
      <c r="BF794" s="14"/>
      <c r="BG794" s="14"/>
      <c r="BH794" s="14"/>
      <c r="BI794" s="14"/>
      <c r="BJ794" s="14"/>
      <c r="BK794" s="14"/>
      <c r="BL794" s="14"/>
      <c r="BM794" s="14"/>
      <c r="BN794" s="14"/>
      <c r="BO794" s="14"/>
      <c r="BP794" s="14"/>
      <c r="BQ794" s="14"/>
      <c r="BR794" s="14"/>
      <c r="BS794" s="14"/>
      <c r="BT794" s="14"/>
      <c r="BU794" s="14"/>
      <c r="BV794" s="14"/>
      <c r="BW794" s="14"/>
    </row>
    <row r="79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c r="AQ795" s="14"/>
      <c r="AR795" s="14"/>
      <c r="AS795" s="14"/>
      <c r="AT795" s="14"/>
      <c r="AU795" s="14"/>
      <c r="AV795" s="14"/>
      <c r="AW795" s="14"/>
      <c r="AX795" s="14"/>
      <c r="AY795" s="14"/>
      <c r="AZ795" s="14"/>
      <c r="BA795" s="14"/>
      <c r="BB795" s="14"/>
      <c r="BC795" s="14"/>
      <c r="BD795" s="14"/>
      <c r="BE795" s="14"/>
      <c r="BF795" s="14"/>
      <c r="BG795" s="14"/>
      <c r="BH795" s="14"/>
      <c r="BI795" s="14"/>
      <c r="BJ795" s="14"/>
      <c r="BK795" s="14"/>
      <c r="BL795" s="14"/>
      <c r="BM795" s="14"/>
      <c r="BN795" s="14"/>
      <c r="BO795" s="14"/>
      <c r="BP795" s="14"/>
      <c r="BQ795" s="14"/>
      <c r="BR795" s="14"/>
      <c r="BS795" s="14"/>
      <c r="BT795" s="14"/>
      <c r="BU795" s="14"/>
      <c r="BV795" s="14"/>
      <c r="BW795" s="14"/>
    </row>
    <row r="796">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c r="AQ796" s="14"/>
      <c r="AR796" s="14"/>
      <c r="AS796" s="14"/>
      <c r="AT796" s="14"/>
      <c r="AU796" s="14"/>
      <c r="AV796" s="14"/>
      <c r="AW796" s="14"/>
      <c r="AX796" s="14"/>
      <c r="AY796" s="14"/>
      <c r="AZ796" s="14"/>
      <c r="BA796" s="14"/>
      <c r="BB796" s="14"/>
      <c r="BC796" s="14"/>
      <c r="BD796" s="14"/>
      <c r="BE796" s="14"/>
      <c r="BF796" s="14"/>
      <c r="BG796" s="14"/>
      <c r="BH796" s="14"/>
      <c r="BI796" s="14"/>
      <c r="BJ796" s="14"/>
      <c r="BK796" s="14"/>
      <c r="BL796" s="14"/>
      <c r="BM796" s="14"/>
      <c r="BN796" s="14"/>
      <c r="BO796" s="14"/>
      <c r="BP796" s="14"/>
      <c r="BQ796" s="14"/>
      <c r="BR796" s="14"/>
      <c r="BS796" s="14"/>
      <c r="BT796" s="14"/>
      <c r="BU796" s="14"/>
      <c r="BV796" s="14"/>
      <c r="BW796" s="14"/>
    </row>
    <row r="797">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c r="AR797" s="14"/>
      <c r="AS797" s="14"/>
      <c r="AT797" s="14"/>
      <c r="AU797" s="14"/>
      <c r="AV797" s="14"/>
      <c r="AW797" s="14"/>
      <c r="AX797" s="14"/>
      <c r="AY797" s="14"/>
      <c r="AZ797" s="14"/>
      <c r="BA797" s="14"/>
      <c r="BB797" s="14"/>
      <c r="BC797" s="14"/>
      <c r="BD797" s="14"/>
      <c r="BE797" s="14"/>
      <c r="BF797" s="14"/>
      <c r="BG797" s="14"/>
      <c r="BH797" s="14"/>
      <c r="BI797" s="14"/>
      <c r="BJ797" s="14"/>
      <c r="BK797" s="14"/>
      <c r="BL797" s="14"/>
      <c r="BM797" s="14"/>
      <c r="BN797" s="14"/>
      <c r="BO797" s="14"/>
      <c r="BP797" s="14"/>
      <c r="BQ797" s="14"/>
      <c r="BR797" s="14"/>
      <c r="BS797" s="14"/>
      <c r="BT797" s="14"/>
      <c r="BU797" s="14"/>
      <c r="BV797" s="14"/>
      <c r="BW797" s="14"/>
    </row>
    <row r="798">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c r="AQ798" s="14"/>
      <c r="AR798" s="14"/>
      <c r="AS798" s="14"/>
      <c r="AT798" s="14"/>
      <c r="AU798" s="14"/>
      <c r="AV798" s="14"/>
      <c r="AW798" s="14"/>
      <c r="AX798" s="14"/>
      <c r="AY798" s="14"/>
      <c r="AZ798" s="14"/>
      <c r="BA798" s="14"/>
      <c r="BB798" s="14"/>
      <c r="BC798" s="14"/>
      <c r="BD798" s="14"/>
      <c r="BE798" s="14"/>
      <c r="BF798" s="14"/>
      <c r="BG798" s="14"/>
      <c r="BH798" s="14"/>
      <c r="BI798" s="14"/>
      <c r="BJ798" s="14"/>
      <c r="BK798" s="14"/>
      <c r="BL798" s="14"/>
      <c r="BM798" s="14"/>
      <c r="BN798" s="14"/>
      <c r="BO798" s="14"/>
      <c r="BP798" s="14"/>
      <c r="BQ798" s="14"/>
      <c r="BR798" s="14"/>
      <c r="BS798" s="14"/>
      <c r="BT798" s="14"/>
      <c r="BU798" s="14"/>
      <c r="BV798" s="14"/>
      <c r="BW798" s="14"/>
    </row>
    <row r="799">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c r="AQ799" s="14"/>
      <c r="AR799" s="14"/>
      <c r="AS799" s="14"/>
      <c r="AT799" s="14"/>
      <c r="AU799" s="14"/>
      <c r="AV799" s="14"/>
      <c r="AW799" s="14"/>
      <c r="AX799" s="14"/>
      <c r="AY799" s="14"/>
      <c r="AZ799" s="14"/>
      <c r="BA799" s="14"/>
      <c r="BB799" s="14"/>
      <c r="BC799" s="14"/>
      <c r="BD799" s="14"/>
      <c r="BE799" s="14"/>
      <c r="BF799" s="14"/>
      <c r="BG799" s="14"/>
      <c r="BH799" s="14"/>
      <c r="BI799" s="14"/>
      <c r="BJ799" s="14"/>
      <c r="BK799" s="14"/>
      <c r="BL799" s="14"/>
      <c r="BM799" s="14"/>
      <c r="BN799" s="14"/>
      <c r="BO799" s="14"/>
      <c r="BP799" s="14"/>
      <c r="BQ799" s="14"/>
      <c r="BR799" s="14"/>
      <c r="BS799" s="14"/>
      <c r="BT799" s="14"/>
      <c r="BU799" s="14"/>
      <c r="BV799" s="14"/>
      <c r="BW799" s="14"/>
    </row>
    <row r="800">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c r="AQ800" s="14"/>
      <c r="AR800" s="14"/>
      <c r="AS800" s="14"/>
      <c r="AT800" s="14"/>
      <c r="AU800" s="14"/>
      <c r="AV800" s="14"/>
      <c r="AW800" s="14"/>
      <c r="AX800" s="14"/>
      <c r="AY800" s="14"/>
      <c r="AZ800" s="14"/>
      <c r="BA800" s="14"/>
      <c r="BB800" s="14"/>
      <c r="BC800" s="14"/>
      <c r="BD800" s="14"/>
      <c r="BE800" s="14"/>
      <c r="BF800" s="14"/>
      <c r="BG800" s="14"/>
      <c r="BH800" s="14"/>
      <c r="BI800" s="14"/>
      <c r="BJ800" s="14"/>
      <c r="BK800" s="14"/>
      <c r="BL800" s="14"/>
      <c r="BM800" s="14"/>
      <c r="BN800" s="14"/>
      <c r="BO800" s="14"/>
      <c r="BP800" s="14"/>
      <c r="BQ800" s="14"/>
      <c r="BR800" s="14"/>
      <c r="BS800" s="14"/>
      <c r="BT800" s="14"/>
      <c r="BU800" s="14"/>
      <c r="BV800" s="14"/>
      <c r="BW800" s="14"/>
    </row>
    <row r="80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c r="AQ801" s="14"/>
      <c r="AR801" s="14"/>
      <c r="AS801" s="14"/>
      <c r="AT801" s="14"/>
      <c r="AU801" s="14"/>
      <c r="AV801" s="14"/>
      <c r="AW801" s="14"/>
      <c r="AX801" s="14"/>
      <c r="AY801" s="14"/>
      <c r="AZ801" s="14"/>
      <c r="BA801" s="14"/>
      <c r="BB801" s="14"/>
      <c r="BC801" s="14"/>
      <c r="BD801" s="14"/>
      <c r="BE801" s="14"/>
      <c r="BF801" s="14"/>
      <c r="BG801" s="14"/>
      <c r="BH801" s="14"/>
      <c r="BI801" s="14"/>
      <c r="BJ801" s="14"/>
      <c r="BK801" s="14"/>
      <c r="BL801" s="14"/>
      <c r="BM801" s="14"/>
      <c r="BN801" s="14"/>
      <c r="BO801" s="14"/>
      <c r="BP801" s="14"/>
      <c r="BQ801" s="14"/>
      <c r="BR801" s="14"/>
      <c r="BS801" s="14"/>
      <c r="BT801" s="14"/>
      <c r="BU801" s="14"/>
      <c r="BV801" s="14"/>
      <c r="BW801" s="14"/>
    </row>
    <row r="8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c r="AQ802" s="14"/>
      <c r="AR802" s="14"/>
      <c r="AS802" s="14"/>
      <c r="AT802" s="14"/>
      <c r="AU802" s="14"/>
      <c r="AV802" s="14"/>
      <c r="AW802" s="14"/>
      <c r="AX802" s="14"/>
      <c r="AY802" s="14"/>
      <c r="AZ802" s="14"/>
      <c r="BA802" s="14"/>
      <c r="BB802" s="14"/>
      <c r="BC802" s="14"/>
      <c r="BD802" s="14"/>
      <c r="BE802" s="14"/>
      <c r="BF802" s="14"/>
      <c r="BG802" s="14"/>
      <c r="BH802" s="14"/>
      <c r="BI802" s="14"/>
      <c r="BJ802" s="14"/>
      <c r="BK802" s="14"/>
      <c r="BL802" s="14"/>
      <c r="BM802" s="14"/>
      <c r="BN802" s="14"/>
      <c r="BO802" s="14"/>
      <c r="BP802" s="14"/>
      <c r="BQ802" s="14"/>
      <c r="BR802" s="14"/>
      <c r="BS802" s="14"/>
      <c r="BT802" s="14"/>
      <c r="BU802" s="14"/>
      <c r="BV802" s="14"/>
      <c r="BW802" s="14"/>
    </row>
    <row r="803">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c r="AQ803" s="14"/>
      <c r="AR803" s="14"/>
      <c r="AS803" s="14"/>
      <c r="AT803" s="14"/>
      <c r="AU803" s="14"/>
      <c r="AV803" s="14"/>
      <c r="AW803" s="14"/>
      <c r="AX803" s="14"/>
      <c r="AY803" s="14"/>
      <c r="AZ803" s="14"/>
      <c r="BA803" s="14"/>
      <c r="BB803" s="14"/>
      <c r="BC803" s="14"/>
      <c r="BD803" s="14"/>
      <c r="BE803" s="14"/>
      <c r="BF803" s="14"/>
      <c r="BG803" s="14"/>
      <c r="BH803" s="14"/>
      <c r="BI803" s="14"/>
      <c r="BJ803" s="14"/>
      <c r="BK803" s="14"/>
      <c r="BL803" s="14"/>
      <c r="BM803" s="14"/>
      <c r="BN803" s="14"/>
      <c r="BO803" s="14"/>
      <c r="BP803" s="14"/>
      <c r="BQ803" s="14"/>
      <c r="BR803" s="14"/>
      <c r="BS803" s="14"/>
      <c r="BT803" s="14"/>
      <c r="BU803" s="14"/>
      <c r="BV803" s="14"/>
      <c r="BW803" s="14"/>
    </row>
    <row r="804">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c r="AR804" s="14"/>
      <c r="AS804" s="14"/>
      <c r="AT804" s="14"/>
      <c r="AU804" s="14"/>
      <c r="AV804" s="14"/>
      <c r="AW804" s="14"/>
      <c r="AX804" s="14"/>
      <c r="AY804" s="14"/>
      <c r="AZ804" s="14"/>
      <c r="BA804" s="14"/>
      <c r="BB804" s="14"/>
      <c r="BC804" s="14"/>
      <c r="BD804" s="14"/>
      <c r="BE804" s="14"/>
      <c r="BF804" s="14"/>
      <c r="BG804" s="14"/>
      <c r="BH804" s="14"/>
      <c r="BI804" s="14"/>
      <c r="BJ804" s="14"/>
      <c r="BK804" s="14"/>
      <c r="BL804" s="14"/>
      <c r="BM804" s="14"/>
      <c r="BN804" s="14"/>
      <c r="BO804" s="14"/>
      <c r="BP804" s="14"/>
      <c r="BQ804" s="14"/>
      <c r="BR804" s="14"/>
      <c r="BS804" s="14"/>
      <c r="BT804" s="14"/>
      <c r="BU804" s="14"/>
      <c r="BV804" s="14"/>
      <c r="BW804" s="14"/>
    </row>
    <row r="80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c r="AQ805" s="14"/>
      <c r="AR805" s="14"/>
      <c r="AS805" s="14"/>
      <c r="AT805" s="14"/>
      <c r="AU805" s="14"/>
      <c r="AV805" s="14"/>
      <c r="AW805" s="14"/>
      <c r="AX805" s="14"/>
      <c r="AY805" s="14"/>
      <c r="AZ805" s="14"/>
      <c r="BA805" s="14"/>
      <c r="BB805" s="14"/>
      <c r="BC805" s="14"/>
      <c r="BD805" s="14"/>
      <c r="BE805" s="14"/>
      <c r="BF805" s="14"/>
      <c r="BG805" s="14"/>
      <c r="BH805" s="14"/>
      <c r="BI805" s="14"/>
      <c r="BJ805" s="14"/>
      <c r="BK805" s="14"/>
      <c r="BL805" s="14"/>
      <c r="BM805" s="14"/>
      <c r="BN805" s="14"/>
      <c r="BO805" s="14"/>
      <c r="BP805" s="14"/>
      <c r="BQ805" s="14"/>
      <c r="BR805" s="14"/>
      <c r="BS805" s="14"/>
      <c r="BT805" s="14"/>
      <c r="BU805" s="14"/>
      <c r="BV805" s="14"/>
      <c r="BW805" s="14"/>
    </row>
    <row r="806">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c r="AQ806" s="14"/>
      <c r="AR806" s="14"/>
      <c r="AS806" s="14"/>
      <c r="AT806" s="14"/>
      <c r="AU806" s="14"/>
      <c r="AV806" s="14"/>
      <c r="AW806" s="14"/>
      <c r="AX806" s="14"/>
      <c r="AY806" s="14"/>
      <c r="AZ806" s="14"/>
      <c r="BA806" s="14"/>
      <c r="BB806" s="14"/>
      <c r="BC806" s="14"/>
      <c r="BD806" s="14"/>
      <c r="BE806" s="14"/>
      <c r="BF806" s="14"/>
      <c r="BG806" s="14"/>
      <c r="BH806" s="14"/>
      <c r="BI806" s="14"/>
      <c r="BJ806" s="14"/>
      <c r="BK806" s="14"/>
      <c r="BL806" s="14"/>
      <c r="BM806" s="14"/>
      <c r="BN806" s="14"/>
      <c r="BO806" s="14"/>
      <c r="BP806" s="14"/>
      <c r="BQ806" s="14"/>
      <c r="BR806" s="14"/>
      <c r="BS806" s="14"/>
      <c r="BT806" s="14"/>
      <c r="BU806" s="14"/>
      <c r="BV806" s="14"/>
      <c r="BW806" s="14"/>
    </row>
    <row r="807">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c r="AQ807" s="14"/>
      <c r="AR807" s="14"/>
      <c r="AS807" s="14"/>
      <c r="AT807" s="14"/>
      <c r="AU807" s="14"/>
      <c r="AV807" s="14"/>
      <c r="AW807" s="14"/>
      <c r="AX807" s="14"/>
      <c r="AY807" s="14"/>
      <c r="AZ807" s="14"/>
      <c r="BA807" s="14"/>
      <c r="BB807" s="14"/>
      <c r="BC807" s="14"/>
      <c r="BD807" s="14"/>
      <c r="BE807" s="14"/>
      <c r="BF807" s="14"/>
      <c r="BG807" s="14"/>
      <c r="BH807" s="14"/>
      <c r="BI807" s="14"/>
      <c r="BJ807" s="14"/>
      <c r="BK807" s="14"/>
      <c r="BL807" s="14"/>
      <c r="BM807" s="14"/>
      <c r="BN807" s="14"/>
      <c r="BO807" s="14"/>
      <c r="BP807" s="14"/>
      <c r="BQ807" s="14"/>
      <c r="BR807" s="14"/>
      <c r="BS807" s="14"/>
      <c r="BT807" s="14"/>
      <c r="BU807" s="14"/>
      <c r="BV807" s="14"/>
      <c r="BW807" s="14"/>
    </row>
    <row r="808">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c r="AU808" s="14"/>
      <c r="AV808" s="14"/>
      <c r="AW808" s="14"/>
      <c r="AX808" s="14"/>
      <c r="AY808" s="14"/>
      <c r="AZ808" s="14"/>
      <c r="BA808" s="14"/>
      <c r="BB808" s="14"/>
      <c r="BC808" s="14"/>
      <c r="BD808" s="14"/>
      <c r="BE808" s="14"/>
      <c r="BF808" s="14"/>
      <c r="BG808" s="14"/>
      <c r="BH808" s="14"/>
      <c r="BI808" s="14"/>
      <c r="BJ808" s="14"/>
      <c r="BK808" s="14"/>
      <c r="BL808" s="14"/>
      <c r="BM808" s="14"/>
      <c r="BN808" s="14"/>
      <c r="BO808" s="14"/>
      <c r="BP808" s="14"/>
      <c r="BQ808" s="14"/>
      <c r="BR808" s="14"/>
      <c r="BS808" s="14"/>
      <c r="BT808" s="14"/>
      <c r="BU808" s="14"/>
      <c r="BV808" s="14"/>
      <c r="BW808" s="14"/>
    </row>
    <row r="809">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c r="AS809" s="14"/>
      <c r="AT809" s="14"/>
      <c r="AU809" s="14"/>
      <c r="AV809" s="14"/>
      <c r="AW809" s="14"/>
      <c r="AX809" s="14"/>
      <c r="AY809" s="14"/>
      <c r="AZ809" s="14"/>
      <c r="BA809" s="14"/>
      <c r="BB809" s="14"/>
      <c r="BC809" s="14"/>
      <c r="BD809" s="14"/>
      <c r="BE809" s="14"/>
      <c r="BF809" s="14"/>
      <c r="BG809" s="14"/>
      <c r="BH809" s="14"/>
      <c r="BI809" s="14"/>
      <c r="BJ809" s="14"/>
      <c r="BK809" s="14"/>
      <c r="BL809" s="14"/>
      <c r="BM809" s="14"/>
      <c r="BN809" s="14"/>
      <c r="BO809" s="14"/>
      <c r="BP809" s="14"/>
      <c r="BQ809" s="14"/>
      <c r="BR809" s="14"/>
      <c r="BS809" s="14"/>
      <c r="BT809" s="14"/>
      <c r="BU809" s="14"/>
      <c r="BV809" s="14"/>
      <c r="BW809" s="14"/>
    </row>
    <row r="810">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c r="AQ810" s="14"/>
      <c r="AR810" s="14"/>
      <c r="AS810" s="14"/>
      <c r="AT810" s="14"/>
      <c r="AU810" s="14"/>
      <c r="AV810" s="14"/>
      <c r="AW810" s="14"/>
      <c r="AX810" s="14"/>
      <c r="AY810" s="14"/>
      <c r="AZ810" s="14"/>
      <c r="BA810" s="14"/>
      <c r="BB810" s="14"/>
      <c r="BC810" s="14"/>
      <c r="BD810" s="14"/>
      <c r="BE810" s="14"/>
      <c r="BF810" s="14"/>
      <c r="BG810" s="14"/>
      <c r="BH810" s="14"/>
      <c r="BI810" s="14"/>
      <c r="BJ810" s="14"/>
      <c r="BK810" s="14"/>
      <c r="BL810" s="14"/>
      <c r="BM810" s="14"/>
      <c r="BN810" s="14"/>
      <c r="BO810" s="14"/>
      <c r="BP810" s="14"/>
      <c r="BQ810" s="14"/>
      <c r="BR810" s="14"/>
      <c r="BS810" s="14"/>
      <c r="BT810" s="14"/>
      <c r="BU810" s="14"/>
      <c r="BV810" s="14"/>
      <c r="BW810" s="14"/>
    </row>
    <row r="81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c r="AQ811" s="14"/>
      <c r="AR811" s="14"/>
      <c r="AS811" s="14"/>
      <c r="AT811" s="14"/>
      <c r="AU811" s="14"/>
      <c r="AV811" s="14"/>
      <c r="AW811" s="14"/>
      <c r="AX811" s="14"/>
      <c r="AY811" s="14"/>
      <c r="AZ811" s="14"/>
      <c r="BA811" s="14"/>
      <c r="BB811" s="14"/>
      <c r="BC811" s="14"/>
      <c r="BD811" s="14"/>
      <c r="BE811" s="14"/>
      <c r="BF811" s="14"/>
      <c r="BG811" s="14"/>
      <c r="BH811" s="14"/>
      <c r="BI811" s="14"/>
      <c r="BJ811" s="14"/>
      <c r="BK811" s="14"/>
      <c r="BL811" s="14"/>
      <c r="BM811" s="14"/>
      <c r="BN811" s="14"/>
      <c r="BO811" s="14"/>
      <c r="BP811" s="14"/>
      <c r="BQ811" s="14"/>
      <c r="BR811" s="14"/>
      <c r="BS811" s="14"/>
      <c r="BT811" s="14"/>
      <c r="BU811" s="14"/>
      <c r="BV811" s="14"/>
      <c r="BW811" s="14"/>
    </row>
    <row r="81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c r="AB812" s="14"/>
      <c r="AC812" s="14"/>
      <c r="AD812" s="14"/>
      <c r="AE812" s="14"/>
      <c r="AF812" s="14"/>
      <c r="AG812" s="14"/>
      <c r="AH812" s="14"/>
      <c r="AI812" s="14"/>
      <c r="AJ812" s="14"/>
      <c r="AK812" s="14"/>
      <c r="AL812" s="14"/>
      <c r="AM812" s="14"/>
      <c r="AN812" s="14"/>
      <c r="AO812" s="14"/>
      <c r="AP812" s="14"/>
      <c r="AQ812" s="14"/>
      <c r="AR812" s="14"/>
      <c r="AS812" s="14"/>
      <c r="AT812" s="14"/>
      <c r="AU812" s="14"/>
      <c r="AV812" s="14"/>
      <c r="AW812" s="14"/>
      <c r="AX812" s="14"/>
      <c r="AY812" s="14"/>
      <c r="AZ812" s="14"/>
      <c r="BA812" s="14"/>
      <c r="BB812" s="14"/>
      <c r="BC812" s="14"/>
      <c r="BD812" s="14"/>
      <c r="BE812" s="14"/>
      <c r="BF812" s="14"/>
      <c r="BG812" s="14"/>
      <c r="BH812" s="14"/>
      <c r="BI812" s="14"/>
      <c r="BJ812" s="14"/>
      <c r="BK812" s="14"/>
      <c r="BL812" s="14"/>
      <c r="BM812" s="14"/>
      <c r="BN812" s="14"/>
      <c r="BO812" s="14"/>
      <c r="BP812" s="14"/>
      <c r="BQ812" s="14"/>
      <c r="BR812" s="14"/>
      <c r="BS812" s="14"/>
      <c r="BT812" s="14"/>
      <c r="BU812" s="14"/>
      <c r="BV812" s="14"/>
      <c r="BW812" s="14"/>
    </row>
    <row r="813">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c r="AB813" s="14"/>
      <c r="AC813" s="14"/>
      <c r="AD813" s="14"/>
      <c r="AE813" s="14"/>
      <c r="AF813" s="14"/>
      <c r="AG813" s="14"/>
      <c r="AH813" s="14"/>
      <c r="AI813" s="14"/>
      <c r="AJ813" s="14"/>
      <c r="AK813" s="14"/>
      <c r="AL813" s="14"/>
      <c r="AM813" s="14"/>
      <c r="AN813" s="14"/>
      <c r="AO813" s="14"/>
      <c r="AP813" s="14"/>
      <c r="AQ813" s="14"/>
      <c r="AR813" s="14"/>
      <c r="AS813" s="14"/>
      <c r="AT813" s="14"/>
      <c r="AU813" s="14"/>
      <c r="AV813" s="14"/>
      <c r="AW813" s="14"/>
      <c r="AX813" s="14"/>
      <c r="AY813" s="14"/>
      <c r="AZ813" s="14"/>
      <c r="BA813" s="14"/>
      <c r="BB813" s="14"/>
      <c r="BC813" s="14"/>
      <c r="BD813" s="14"/>
      <c r="BE813" s="14"/>
      <c r="BF813" s="14"/>
      <c r="BG813" s="14"/>
      <c r="BH813" s="14"/>
      <c r="BI813" s="14"/>
      <c r="BJ813" s="14"/>
      <c r="BK813" s="14"/>
      <c r="BL813" s="14"/>
      <c r="BM813" s="14"/>
      <c r="BN813" s="14"/>
      <c r="BO813" s="14"/>
      <c r="BP813" s="14"/>
      <c r="BQ813" s="14"/>
      <c r="BR813" s="14"/>
      <c r="BS813" s="14"/>
      <c r="BT813" s="14"/>
      <c r="BU813" s="14"/>
      <c r="BV813" s="14"/>
      <c r="BW813" s="14"/>
    </row>
    <row r="814">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M814" s="14"/>
      <c r="AN814" s="14"/>
      <c r="AO814" s="14"/>
      <c r="AP814" s="14"/>
      <c r="AQ814" s="14"/>
      <c r="AR814" s="14"/>
      <c r="AS814" s="14"/>
      <c r="AT814" s="14"/>
      <c r="AU814" s="14"/>
      <c r="AV814" s="14"/>
      <c r="AW814" s="14"/>
      <c r="AX814" s="14"/>
      <c r="AY814" s="14"/>
      <c r="AZ814" s="14"/>
      <c r="BA814" s="14"/>
      <c r="BB814" s="14"/>
      <c r="BC814" s="14"/>
      <c r="BD814" s="14"/>
      <c r="BE814" s="14"/>
      <c r="BF814" s="14"/>
      <c r="BG814" s="14"/>
      <c r="BH814" s="14"/>
      <c r="BI814" s="14"/>
      <c r="BJ814" s="14"/>
      <c r="BK814" s="14"/>
      <c r="BL814" s="14"/>
      <c r="BM814" s="14"/>
      <c r="BN814" s="14"/>
      <c r="BO814" s="14"/>
      <c r="BP814" s="14"/>
      <c r="BQ814" s="14"/>
      <c r="BR814" s="14"/>
      <c r="BS814" s="14"/>
      <c r="BT814" s="14"/>
      <c r="BU814" s="14"/>
      <c r="BV814" s="14"/>
      <c r="BW814" s="14"/>
    </row>
    <row r="81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c r="AB815" s="14"/>
      <c r="AC815" s="14"/>
      <c r="AD815" s="14"/>
      <c r="AE815" s="14"/>
      <c r="AF815" s="14"/>
      <c r="AG815" s="14"/>
      <c r="AH815" s="14"/>
      <c r="AI815" s="14"/>
      <c r="AJ815" s="14"/>
      <c r="AK815" s="14"/>
      <c r="AL815" s="14"/>
      <c r="AM815" s="14"/>
      <c r="AN815" s="14"/>
      <c r="AO815" s="14"/>
      <c r="AP815" s="14"/>
      <c r="AQ815" s="14"/>
      <c r="AR815" s="14"/>
      <c r="AS815" s="14"/>
      <c r="AT815" s="14"/>
      <c r="AU815" s="14"/>
      <c r="AV815" s="14"/>
      <c r="AW815" s="14"/>
      <c r="AX815" s="14"/>
      <c r="AY815" s="14"/>
      <c r="AZ815" s="14"/>
      <c r="BA815" s="14"/>
      <c r="BB815" s="14"/>
      <c r="BC815" s="14"/>
      <c r="BD815" s="14"/>
      <c r="BE815" s="14"/>
      <c r="BF815" s="14"/>
      <c r="BG815" s="14"/>
      <c r="BH815" s="14"/>
      <c r="BI815" s="14"/>
      <c r="BJ815" s="14"/>
      <c r="BK815" s="14"/>
      <c r="BL815" s="14"/>
      <c r="BM815" s="14"/>
      <c r="BN815" s="14"/>
      <c r="BO815" s="14"/>
      <c r="BP815" s="14"/>
      <c r="BQ815" s="14"/>
      <c r="BR815" s="14"/>
      <c r="BS815" s="14"/>
      <c r="BT815" s="14"/>
      <c r="BU815" s="14"/>
      <c r="BV815" s="14"/>
      <c r="BW815" s="14"/>
    </row>
    <row r="816">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c r="AB816" s="14"/>
      <c r="AC816" s="14"/>
      <c r="AD816" s="14"/>
      <c r="AE816" s="14"/>
      <c r="AF816" s="14"/>
      <c r="AG816" s="14"/>
      <c r="AH816" s="14"/>
      <c r="AI816" s="14"/>
      <c r="AJ816" s="14"/>
      <c r="AK816" s="14"/>
      <c r="AL816" s="14"/>
      <c r="AM816" s="14"/>
      <c r="AN816" s="14"/>
      <c r="AO816" s="14"/>
      <c r="AP816" s="14"/>
      <c r="AQ816" s="14"/>
      <c r="AR816" s="14"/>
      <c r="AS816" s="14"/>
      <c r="AT816" s="14"/>
      <c r="AU816" s="14"/>
      <c r="AV816" s="14"/>
      <c r="AW816" s="14"/>
      <c r="AX816" s="14"/>
      <c r="AY816" s="14"/>
      <c r="AZ816" s="14"/>
      <c r="BA816" s="14"/>
      <c r="BB816" s="14"/>
      <c r="BC816" s="14"/>
      <c r="BD816" s="14"/>
      <c r="BE816" s="14"/>
      <c r="BF816" s="14"/>
      <c r="BG816" s="14"/>
      <c r="BH816" s="14"/>
      <c r="BI816" s="14"/>
      <c r="BJ816" s="14"/>
      <c r="BK816" s="14"/>
      <c r="BL816" s="14"/>
      <c r="BM816" s="14"/>
      <c r="BN816" s="14"/>
      <c r="BO816" s="14"/>
      <c r="BP816" s="14"/>
      <c r="BQ816" s="14"/>
      <c r="BR816" s="14"/>
      <c r="BS816" s="14"/>
      <c r="BT816" s="14"/>
      <c r="BU816" s="14"/>
      <c r="BV816" s="14"/>
      <c r="BW816" s="14"/>
    </row>
    <row r="817">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c r="AB817" s="14"/>
      <c r="AC817" s="14"/>
      <c r="AD817" s="14"/>
      <c r="AE817" s="14"/>
      <c r="AF817" s="14"/>
      <c r="AG817" s="14"/>
      <c r="AH817" s="14"/>
      <c r="AI817" s="14"/>
      <c r="AJ817" s="14"/>
      <c r="AK817" s="14"/>
      <c r="AL817" s="14"/>
      <c r="AM817" s="14"/>
      <c r="AN817" s="14"/>
      <c r="AO817" s="14"/>
      <c r="AP817" s="14"/>
      <c r="AQ817" s="14"/>
      <c r="AR817" s="14"/>
      <c r="AS817" s="14"/>
      <c r="AT817" s="14"/>
      <c r="AU817" s="14"/>
      <c r="AV817" s="14"/>
      <c r="AW817" s="14"/>
      <c r="AX817" s="14"/>
      <c r="AY817" s="14"/>
      <c r="AZ817" s="14"/>
      <c r="BA817" s="14"/>
      <c r="BB817" s="14"/>
      <c r="BC817" s="14"/>
      <c r="BD817" s="14"/>
      <c r="BE817" s="14"/>
      <c r="BF817" s="14"/>
      <c r="BG817" s="14"/>
      <c r="BH817" s="14"/>
      <c r="BI817" s="14"/>
      <c r="BJ817" s="14"/>
      <c r="BK817" s="14"/>
      <c r="BL817" s="14"/>
      <c r="BM817" s="14"/>
      <c r="BN817" s="14"/>
      <c r="BO817" s="14"/>
      <c r="BP817" s="14"/>
      <c r="BQ817" s="14"/>
      <c r="BR817" s="14"/>
      <c r="BS817" s="14"/>
      <c r="BT817" s="14"/>
      <c r="BU817" s="14"/>
      <c r="BV817" s="14"/>
      <c r="BW817" s="14"/>
    </row>
    <row r="818">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c r="AB818" s="14"/>
      <c r="AC818" s="14"/>
      <c r="AD818" s="14"/>
      <c r="AE818" s="14"/>
      <c r="AF818" s="14"/>
      <c r="AG818" s="14"/>
      <c r="AH818" s="14"/>
      <c r="AI818" s="14"/>
      <c r="AJ818" s="14"/>
      <c r="AK818" s="14"/>
      <c r="AL818" s="14"/>
      <c r="AM818" s="14"/>
      <c r="AN818" s="14"/>
      <c r="AO818" s="14"/>
      <c r="AP818" s="14"/>
      <c r="AQ818" s="14"/>
      <c r="AR818" s="14"/>
      <c r="AS818" s="14"/>
      <c r="AT818" s="14"/>
      <c r="AU818" s="14"/>
      <c r="AV818" s="14"/>
      <c r="AW818" s="14"/>
      <c r="AX818" s="14"/>
      <c r="AY818" s="14"/>
      <c r="AZ818" s="14"/>
      <c r="BA818" s="14"/>
      <c r="BB818" s="14"/>
      <c r="BC818" s="14"/>
      <c r="BD818" s="14"/>
      <c r="BE818" s="14"/>
      <c r="BF818" s="14"/>
      <c r="BG818" s="14"/>
      <c r="BH818" s="14"/>
      <c r="BI818" s="14"/>
      <c r="BJ818" s="14"/>
      <c r="BK818" s="14"/>
      <c r="BL818" s="14"/>
      <c r="BM818" s="14"/>
      <c r="BN818" s="14"/>
      <c r="BO818" s="14"/>
      <c r="BP818" s="14"/>
      <c r="BQ818" s="14"/>
      <c r="BR818" s="14"/>
      <c r="BS818" s="14"/>
      <c r="BT818" s="14"/>
      <c r="BU818" s="14"/>
      <c r="BV818" s="14"/>
      <c r="BW818" s="14"/>
    </row>
    <row r="819">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4"/>
      <c r="AC819" s="14"/>
      <c r="AD819" s="14"/>
      <c r="AE819" s="14"/>
      <c r="AF819" s="14"/>
      <c r="AG819" s="14"/>
      <c r="AH819" s="14"/>
      <c r="AI819" s="14"/>
      <c r="AJ819" s="14"/>
      <c r="AK819" s="14"/>
      <c r="AL819" s="14"/>
      <c r="AM819" s="14"/>
      <c r="AN819" s="14"/>
      <c r="AO819" s="14"/>
      <c r="AP819" s="14"/>
      <c r="AQ819" s="14"/>
      <c r="AR819" s="14"/>
      <c r="AS819" s="14"/>
      <c r="AT819" s="14"/>
      <c r="AU819" s="14"/>
      <c r="AV819" s="14"/>
      <c r="AW819" s="14"/>
      <c r="AX819" s="14"/>
      <c r="AY819" s="14"/>
      <c r="AZ819" s="14"/>
      <c r="BA819" s="14"/>
      <c r="BB819" s="14"/>
      <c r="BC819" s="14"/>
      <c r="BD819" s="14"/>
      <c r="BE819" s="14"/>
      <c r="BF819" s="14"/>
      <c r="BG819" s="14"/>
      <c r="BH819" s="14"/>
      <c r="BI819" s="14"/>
      <c r="BJ819" s="14"/>
      <c r="BK819" s="14"/>
      <c r="BL819" s="14"/>
      <c r="BM819" s="14"/>
      <c r="BN819" s="14"/>
      <c r="BO819" s="14"/>
      <c r="BP819" s="14"/>
      <c r="BQ819" s="14"/>
      <c r="BR819" s="14"/>
      <c r="BS819" s="14"/>
      <c r="BT819" s="14"/>
      <c r="BU819" s="14"/>
      <c r="BV819" s="14"/>
      <c r="BW819" s="14"/>
    </row>
    <row r="820">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c r="AB820" s="14"/>
      <c r="AC820" s="14"/>
      <c r="AD820" s="14"/>
      <c r="AE820" s="14"/>
      <c r="AF820" s="14"/>
      <c r="AG820" s="14"/>
      <c r="AH820" s="14"/>
      <c r="AI820" s="14"/>
      <c r="AJ820" s="14"/>
      <c r="AK820" s="14"/>
      <c r="AL820" s="14"/>
      <c r="AM820" s="14"/>
      <c r="AN820" s="14"/>
      <c r="AO820" s="14"/>
      <c r="AP820" s="14"/>
      <c r="AQ820" s="14"/>
      <c r="AR820" s="14"/>
      <c r="AS820" s="14"/>
      <c r="AT820" s="14"/>
      <c r="AU820" s="14"/>
      <c r="AV820" s="14"/>
      <c r="AW820" s="14"/>
      <c r="AX820" s="14"/>
      <c r="AY820" s="14"/>
      <c r="AZ820" s="14"/>
      <c r="BA820" s="14"/>
      <c r="BB820" s="14"/>
      <c r="BC820" s="14"/>
      <c r="BD820" s="14"/>
      <c r="BE820" s="14"/>
      <c r="BF820" s="14"/>
      <c r="BG820" s="14"/>
      <c r="BH820" s="14"/>
      <c r="BI820" s="14"/>
      <c r="BJ820" s="14"/>
      <c r="BK820" s="14"/>
      <c r="BL820" s="14"/>
      <c r="BM820" s="14"/>
      <c r="BN820" s="14"/>
      <c r="BO820" s="14"/>
      <c r="BP820" s="14"/>
      <c r="BQ820" s="14"/>
      <c r="BR820" s="14"/>
      <c r="BS820" s="14"/>
      <c r="BT820" s="14"/>
      <c r="BU820" s="14"/>
      <c r="BV820" s="14"/>
      <c r="BW820" s="14"/>
    </row>
    <row r="82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c r="AB821" s="14"/>
      <c r="AC821" s="14"/>
      <c r="AD821" s="14"/>
      <c r="AE821" s="14"/>
      <c r="AF821" s="14"/>
      <c r="AG821" s="14"/>
      <c r="AH821" s="14"/>
      <c r="AI821" s="14"/>
      <c r="AJ821" s="14"/>
      <c r="AK821" s="14"/>
      <c r="AL821" s="14"/>
      <c r="AM821" s="14"/>
      <c r="AN821" s="14"/>
      <c r="AO821" s="14"/>
      <c r="AP821" s="14"/>
      <c r="AQ821" s="14"/>
      <c r="AR821" s="14"/>
      <c r="AS821" s="14"/>
      <c r="AT821" s="14"/>
      <c r="AU821" s="14"/>
      <c r="AV821" s="14"/>
      <c r="AW821" s="14"/>
      <c r="AX821" s="14"/>
      <c r="AY821" s="14"/>
      <c r="AZ821" s="14"/>
      <c r="BA821" s="14"/>
      <c r="BB821" s="14"/>
      <c r="BC821" s="14"/>
      <c r="BD821" s="14"/>
      <c r="BE821" s="14"/>
      <c r="BF821" s="14"/>
      <c r="BG821" s="14"/>
      <c r="BH821" s="14"/>
      <c r="BI821" s="14"/>
      <c r="BJ821" s="14"/>
      <c r="BK821" s="14"/>
      <c r="BL821" s="14"/>
      <c r="BM821" s="14"/>
      <c r="BN821" s="14"/>
      <c r="BO821" s="14"/>
      <c r="BP821" s="14"/>
      <c r="BQ821" s="14"/>
      <c r="BR821" s="14"/>
      <c r="BS821" s="14"/>
      <c r="BT821" s="14"/>
      <c r="BU821" s="14"/>
      <c r="BV821" s="14"/>
      <c r="BW821" s="14"/>
    </row>
    <row r="82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c r="AQ822" s="14"/>
      <c r="AR822" s="14"/>
      <c r="AS822" s="14"/>
      <c r="AT822" s="14"/>
      <c r="AU822" s="14"/>
      <c r="AV822" s="14"/>
      <c r="AW822" s="14"/>
      <c r="AX822" s="14"/>
      <c r="AY822" s="14"/>
      <c r="AZ822" s="14"/>
      <c r="BA822" s="14"/>
      <c r="BB822" s="14"/>
      <c r="BC822" s="14"/>
      <c r="BD822" s="14"/>
      <c r="BE822" s="14"/>
      <c r="BF822" s="14"/>
      <c r="BG822" s="14"/>
      <c r="BH822" s="14"/>
      <c r="BI822" s="14"/>
      <c r="BJ822" s="14"/>
      <c r="BK822" s="14"/>
      <c r="BL822" s="14"/>
      <c r="BM822" s="14"/>
      <c r="BN822" s="14"/>
      <c r="BO822" s="14"/>
      <c r="BP822" s="14"/>
      <c r="BQ822" s="14"/>
      <c r="BR822" s="14"/>
      <c r="BS822" s="14"/>
      <c r="BT822" s="14"/>
      <c r="BU822" s="14"/>
      <c r="BV822" s="14"/>
      <c r="BW822" s="14"/>
    </row>
    <row r="823">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c r="AQ823" s="14"/>
      <c r="AR823" s="14"/>
      <c r="AS823" s="14"/>
      <c r="AT823" s="14"/>
      <c r="AU823" s="14"/>
      <c r="AV823" s="14"/>
      <c r="AW823" s="14"/>
      <c r="AX823" s="14"/>
      <c r="AY823" s="14"/>
      <c r="AZ823" s="14"/>
      <c r="BA823" s="14"/>
      <c r="BB823" s="14"/>
      <c r="BC823" s="14"/>
      <c r="BD823" s="14"/>
      <c r="BE823" s="14"/>
      <c r="BF823" s="14"/>
      <c r="BG823" s="14"/>
      <c r="BH823" s="14"/>
      <c r="BI823" s="14"/>
      <c r="BJ823" s="14"/>
      <c r="BK823" s="14"/>
      <c r="BL823" s="14"/>
      <c r="BM823" s="14"/>
      <c r="BN823" s="14"/>
      <c r="BO823" s="14"/>
      <c r="BP823" s="14"/>
      <c r="BQ823" s="14"/>
      <c r="BR823" s="14"/>
      <c r="BS823" s="14"/>
      <c r="BT823" s="14"/>
      <c r="BU823" s="14"/>
      <c r="BV823" s="14"/>
      <c r="BW823" s="14"/>
    </row>
    <row r="824">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c r="AS824" s="14"/>
      <c r="AT824" s="14"/>
      <c r="AU824" s="14"/>
      <c r="AV824" s="14"/>
      <c r="AW824" s="14"/>
      <c r="AX824" s="14"/>
      <c r="AY824" s="14"/>
      <c r="AZ824" s="14"/>
      <c r="BA824" s="14"/>
      <c r="BB824" s="14"/>
      <c r="BC824" s="14"/>
      <c r="BD824" s="14"/>
      <c r="BE824" s="14"/>
      <c r="BF824" s="14"/>
      <c r="BG824" s="14"/>
      <c r="BH824" s="14"/>
      <c r="BI824" s="14"/>
      <c r="BJ824" s="14"/>
      <c r="BK824" s="14"/>
      <c r="BL824" s="14"/>
      <c r="BM824" s="14"/>
      <c r="BN824" s="14"/>
      <c r="BO824" s="14"/>
      <c r="BP824" s="14"/>
      <c r="BQ824" s="14"/>
      <c r="BR824" s="14"/>
      <c r="BS824" s="14"/>
      <c r="BT824" s="14"/>
      <c r="BU824" s="14"/>
      <c r="BV824" s="14"/>
      <c r="BW824" s="14"/>
    </row>
    <row r="8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c r="AQ825" s="14"/>
      <c r="AR825" s="14"/>
      <c r="AS825" s="14"/>
      <c r="AT825" s="14"/>
      <c r="AU825" s="14"/>
      <c r="AV825" s="14"/>
      <c r="AW825" s="14"/>
      <c r="AX825" s="14"/>
      <c r="AY825" s="14"/>
      <c r="AZ825" s="14"/>
      <c r="BA825" s="14"/>
      <c r="BB825" s="14"/>
      <c r="BC825" s="14"/>
      <c r="BD825" s="14"/>
      <c r="BE825" s="14"/>
      <c r="BF825" s="14"/>
      <c r="BG825" s="14"/>
      <c r="BH825" s="14"/>
      <c r="BI825" s="14"/>
      <c r="BJ825" s="14"/>
      <c r="BK825" s="14"/>
      <c r="BL825" s="14"/>
      <c r="BM825" s="14"/>
      <c r="BN825" s="14"/>
      <c r="BO825" s="14"/>
      <c r="BP825" s="14"/>
      <c r="BQ825" s="14"/>
      <c r="BR825" s="14"/>
      <c r="BS825" s="14"/>
      <c r="BT825" s="14"/>
      <c r="BU825" s="14"/>
      <c r="BV825" s="14"/>
      <c r="BW825" s="14"/>
    </row>
    <row r="826">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4"/>
      <c r="AQ826" s="14"/>
      <c r="AR826" s="14"/>
      <c r="AS826" s="14"/>
      <c r="AT826" s="14"/>
      <c r="AU826" s="14"/>
      <c r="AV826" s="14"/>
      <c r="AW826" s="14"/>
      <c r="AX826" s="14"/>
      <c r="AY826" s="14"/>
      <c r="AZ826" s="14"/>
      <c r="BA826" s="14"/>
      <c r="BB826" s="14"/>
      <c r="BC826" s="14"/>
      <c r="BD826" s="14"/>
      <c r="BE826" s="14"/>
      <c r="BF826" s="14"/>
      <c r="BG826" s="14"/>
      <c r="BH826" s="14"/>
      <c r="BI826" s="14"/>
      <c r="BJ826" s="14"/>
      <c r="BK826" s="14"/>
      <c r="BL826" s="14"/>
      <c r="BM826" s="14"/>
      <c r="BN826" s="14"/>
      <c r="BO826" s="14"/>
      <c r="BP826" s="14"/>
      <c r="BQ826" s="14"/>
      <c r="BR826" s="14"/>
      <c r="BS826" s="14"/>
      <c r="BT826" s="14"/>
      <c r="BU826" s="14"/>
      <c r="BV826" s="14"/>
      <c r="BW826" s="14"/>
    </row>
    <row r="827">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c r="AQ827" s="14"/>
      <c r="AR827" s="14"/>
      <c r="AS827" s="14"/>
      <c r="AT827" s="14"/>
      <c r="AU827" s="14"/>
      <c r="AV827" s="14"/>
      <c r="AW827" s="14"/>
      <c r="AX827" s="14"/>
      <c r="AY827" s="14"/>
      <c r="AZ827" s="14"/>
      <c r="BA827" s="14"/>
      <c r="BB827" s="14"/>
      <c r="BC827" s="14"/>
      <c r="BD827" s="14"/>
      <c r="BE827" s="14"/>
      <c r="BF827" s="14"/>
      <c r="BG827" s="14"/>
      <c r="BH827" s="14"/>
      <c r="BI827" s="14"/>
      <c r="BJ827" s="14"/>
      <c r="BK827" s="14"/>
      <c r="BL827" s="14"/>
      <c r="BM827" s="14"/>
      <c r="BN827" s="14"/>
      <c r="BO827" s="14"/>
      <c r="BP827" s="14"/>
      <c r="BQ827" s="14"/>
      <c r="BR827" s="14"/>
      <c r="BS827" s="14"/>
      <c r="BT827" s="14"/>
      <c r="BU827" s="14"/>
      <c r="BV827" s="14"/>
      <c r="BW827" s="14"/>
    </row>
    <row r="828">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c r="AQ828" s="14"/>
      <c r="AR828" s="14"/>
      <c r="AS828" s="14"/>
      <c r="AT828" s="14"/>
      <c r="AU828" s="14"/>
      <c r="AV828" s="14"/>
      <c r="AW828" s="14"/>
      <c r="AX828" s="14"/>
      <c r="AY828" s="14"/>
      <c r="AZ828" s="14"/>
      <c r="BA828" s="14"/>
      <c r="BB828" s="14"/>
      <c r="BC828" s="14"/>
      <c r="BD828" s="14"/>
      <c r="BE828" s="14"/>
      <c r="BF828" s="14"/>
      <c r="BG828" s="14"/>
      <c r="BH828" s="14"/>
      <c r="BI828" s="14"/>
      <c r="BJ828" s="14"/>
      <c r="BK828" s="14"/>
      <c r="BL828" s="14"/>
      <c r="BM828" s="14"/>
      <c r="BN828" s="14"/>
      <c r="BO828" s="14"/>
      <c r="BP828" s="14"/>
      <c r="BQ828" s="14"/>
      <c r="BR828" s="14"/>
      <c r="BS828" s="14"/>
      <c r="BT828" s="14"/>
      <c r="BU828" s="14"/>
      <c r="BV828" s="14"/>
      <c r="BW828" s="14"/>
    </row>
    <row r="829">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c r="AQ829" s="14"/>
      <c r="AR829" s="14"/>
      <c r="AS829" s="14"/>
      <c r="AT829" s="14"/>
      <c r="AU829" s="14"/>
      <c r="AV829" s="14"/>
      <c r="AW829" s="14"/>
      <c r="AX829" s="14"/>
      <c r="AY829" s="14"/>
      <c r="AZ829" s="14"/>
      <c r="BA829" s="14"/>
      <c r="BB829" s="14"/>
      <c r="BC829" s="14"/>
      <c r="BD829" s="14"/>
      <c r="BE829" s="14"/>
      <c r="BF829" s="14"/>
      <c r="BG829" s="14"/>
      <c r="BH829" s="14"/>
      <c r="BI829" s="14"/>
      <c r="BJ829" s="14"/>
      <c r="BK829" s="14"/>
      <c r="BL829" s="14"/>
      <c r="BM829" s="14"/>
      <c r="BN829" s="14"/>
      <c r="BO829" s="14"/>
      <c r="BP829" s="14"/>
      <c r="BQ829" s="14"/>
      <c r="BR829" s="14"/>
      <c r="BS829" s="14"/>
      <c r="BT829" s="14"/>
      <c r="BU829" s="14"/>
      <c r="BV829" s="14"/>
      <c r="BW829" s="14"/>
    </row>
    <row r="830">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c r="AB830" s="14"/>
      <c r="AC830" s="14"/>
      <c r="AD830" s="14"/>
      <c r="AE830" s="14"/>
      <c r="AF830" s="14"/>
      <c r="AG830" s="14"/>
      <c r="AH830" s="14"/>
      <c r="AI830" s="14"/>
      <c r="AJ830" s="14"/>
      <c r="AK830" s="14"/>
      <c r="AL830" s="14"/>
      <c r="AM830" s="14"/>
      <c r="AN830" s="14"/>
      <c r="AO830" s="14"/>
      <c r="AP830" s="14"/>
      <c r="AQ830" s="14"/>
      <c r="AR830" s="14"/>
      <c r="AS830" s="14"/>
      <c r="AT830" s="14"/>
      <c r="AU830" s="14"/>
      <c r="AV830" s="14"/>
      <c r="AW830" s="14"/>
      <c r="AX830" s="14"/>
      <c r="AY830" s="14"/>
      <c r="AZ830" s="14"/>
      <c r="BA830" s="14"/>
      <c r="BB830" s="14"/>
      <c r="BC830" s="14"/>
      <c r="BD830" s="14"/>
      <c r="BE830" s="14"/>
      <c r="BF830" s="14"/>
      <c r="BG830" s="14"/>
      <c r="BH830" s="14"/>
      <c r="BI830" s="14"/>
      <c r="BJ830" s="14"/>
      <c r="BK830" s="14"/>
      <c r="BL830" s="14"/>
      <c r="BM830" s="14"/>
      <c r="BN830" s="14"/>
      <c r="BO830" s="14"/>
      <c r="BP830" s="14"/>
      <c r="BQ830" s="14"/>
      <c r="BR830" s="14"/>
      <c r="BS830" s="14"/>
      <c r="BT830" s="14"/>
      <c r="BU830" s="14"/>
      <c r="BV830" s="14"/>
      <c r="BW830" s="14"/>
    </row>
    <row r="83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c r="AB831" s="14"/>
      <c r="AC831" s="14"/>
      <c r="AD831" s="14"/>
      <c r="AE831" s="14"/>
      <c r="AF831" s="14"/>
      <c r="AG831" s="14"/>
      <c r="AH831" s="14"/>
      <c r="AI831" s="14"/>
      <c r="AJ831" s="14"/>
      <c r="AK831" s="14"/>
      <c r="AL831" s="14"/>
      <c r="AM831" s="14"/>
      <c r="AN831" s="14"/>
      <c r="AO831" s="14"/>
      <c r="AP831" s="14"/>
      <c r="AQ831" s="14"/>
      <c r="AR831" s="14"/>
      <c r="AS831" s="14"/>
      <c r="AT831" s="14"/>
      <c r="AU831" s="14"/>
      <c r="AV831" s="14"/>
      <c r="AW831" s="14"/>
      <c r="AX831" s="14"/>
      <c r="AY831" s="14"/>
      <c r="AZ831" s="14"/>
      <c r="BA831" s="14"/>
      <c r="BB831" s="14"/>
      <c r="BC831" s="14"/>
      <c r="BD831" s="14"/>
      <c r="BE831" s="14"/>
      <c r="BF831" s="14"/>
      <c r="BG831" s="14"/>
      <c r="BH831" s="14"/>
      <c r="BI831" s="14"/>
      <c r="BJ831" s="14"/>
      <c r="BK831" s="14"/>
      <c r="BL831" s="14"/>
      <c r="BM831" s="14"/>
      <c r="BN831" s="14"/>
      <c r="BO831" s="14"/>
      <c r="BP831" s="14"/>
      <c r="BQ831" s="14"/>
      <c r="BR831" s="14"/>
      <c r="BS831" s="14"/>
      <c r="BT831" s="14"/>
      <c r="BU831" s="14"/>
      <c r="BV831" s="14"/>
      <c r="BW831" s="14"/>
    </row>
    <row r="83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c r="AB832" s="14"/>
      <c r="AC832" s="14"/>
      <c r="AD832" s="14"/>
      <c r="AE832" s="14"/>
      <c r="AF832" s="14"/>
      <c r="AG832" s="14"/>
      <c r="AH832" s="14"/>
      <c r="AI832" s="14"/>
      <c r="AJ832" s="14"/>
      <c r="AK832" s="14"/>
      <c r="AL832" s="14"/>
      <c r="AM832" s="14"/>
      <c r="AN832" s="14"/>
      <c r="AO832" s="14"/>
      <c r="AP832" s="14"/>
      <c r="AQ832" s="14"/>
      <c r="AR832" s="14"/>
      <c r="AS832" s="14"/>
      <c r="AT832" s="14"/>
      <c r="AU832" s="14"/>
      <c r="AV832" s="14"/>
      <c r="AW832" s="14"/>
      <c r="AX832" s="14"/>
      <c r="AY832" s="14"/>
      <c r="AZ832" s="14"/>
      <c r="BA832" s="14"/>
      <c r="BB832" s="14"/>
      <c r="BC832" s="14"/>
      <c r="BD832" s="14"/>
      <c r="BE832" s="14"/>
      <c r="BF832" s="14"/>
      <c r="BG832" s="14"/>
      <c r="BH832" s="14"/>
      <c r="BI832" s="14"/>
      <c r="BJ832" s="14"/>
      <c r="BK832" s="14"/>
      <c r="BL832" s="14"/>
      <c r="BM832" s="14"/>
      <c r="BN832" s="14"/>
      <c r="BO832" s="14"/>
      <c r="BP832" s="14"/>
      <c r="BQ832" s="14"/>
      <c r="BR832" s="14"/>
      <c r="BS832" s="14"/>
      <c r="BT832" s="14"/>
      <c r="BU832" s="14"/>
      <c r="BV832" s="14"/>
      <c r="BW832" s="14"/>
    </row>
    <row r="833">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c r="AB833" s="14"/>
      <c r="AC833" s="14"/>
      <c r="AD833" s="14"/>
      <c r="AE833" s="14"/>
      <c r="AF833" s="14"/>
      <c r="AG833" s="14"/>
      <c r="AH833" s="14"/>
      <c r="AI833" s="14"/>
      <c r="AJ833" s="14"/>
      <c r="AK833" s="14"/>
      <c r="AL833" s="14"/>
      <c r="AM833" s="14"/>
      <c r="AN833" s="14"/>
      <c r="AO833" s="14"/>
      <c r="AP833" s="14"/>
      <c r="AQ833" s="14"/>
      <c r="AR833" s="14"/>
      <c r="AS833" s="14"/>
      <c r="AT833" s="14"/>
      <c r="AU833" s="14"/>
      <c r="AV833" s="14"/>
      <c r="AW833" s="14"/>
      <c r="AX833" s="14"/>
      <c r="AY833" s="14"/>
      <c r="AZ833" s="14"/>
      <c r="BA833" s="14"/>
      <c r="BB833" s="14"/>
      <c r="BC833" s="14"/>
      <c r="BD833" s="14"/>
      <c r="BE833" s="14"/>
      <c r="BF833" s="14"/>
      <c r="BG833" s="14"/>
      <c r="BH833" s="14"/>
      <c r="BI833" s="14"/>
      <c r="BJ833" s="14"/>
      <c r="BK833" s="14"/>
      <c r="BL833" s="14"/>
      <c r="BM833" s="14"/>
      <c r="BN833" s="14"/>
      <c r="BO833" s="14"/>
      <c r="BP833" s="14"/>
      <c r="BQ833" s="14"/>
      <c r="BR833" s="14"/>
      <c r="BS833" s="14"/>
      <c r="BT833" s="14"/>
      <c r="BU833" s="14"/>
      <c r="BV833" s="14"/>
      <c r="BW833" s="14"/>
    </row>
    <row r="834">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14"/>
      <c r="AM834" s="14"/>
      <c r="AN834" s="14"/>
      <c r="AO834" s="14"/>
      <c r="AP834" s="14"/>
      <c r="AQ834" s="14"/>
      <c r="AR834" s="14"/>
      <c r="AS834" s="14"/>
      <c r="AT834" s="14"/>
      <c r="AU834" s="14"/>
      <c r="AV834" s="14"/>
      <c r="AW834" s="14"/>
      <c r="AX834" s="14"/>
      <c r="AY834" s="14"/>
      <c r="AZ834" s="14"/>
      <c r="BA834" s="14"/>
      <c r="BB834" s="14"/>
      <c r="BC834" s="14"/>
      <c r="BD834" s="14"/>
      <c r="BE834" s="14"/>
      <c r="BF834" s="14"/>
      <c r="BG834" s="14"/>
      <c r="BH834" s="14"/>
      <c r="BI834" s="14"/>
      <c r="BJ834" s="14"/>
      <c r="BK834" s="14"/>
      <c r="BL834" s="14"/>
      <c r="BM834" s="14"/>
      <c r="BN834" s="14"/>
      <c r="BO834" s="14"/>
      <c r="BP834" s="14"/>
      <c r="BQ834" s="14"/>
      <c r="BR834" s="14"/>
      <c r="BS834" s="14"/>
      <c r="BT834" s="14"/>
      <c r="BU834" s="14"/>
      <c r="BV834" s="14"/>
      <c r="BW834" s="14"/>
    </row>
    <row r="83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c r="AQ835" s="14"/>
      <c r="AR835" s="14"/>
      <c r="AS835" s="14"/>
      <c r="AT835" s="14"/>
      <c r="AU835" s="14"/>
      <c r="AV835" s="14"/>
      <c r="AW835" s="14"/>
      <c r="AX835" s="14"/>
      <c r="AY835" s="14"/>
      <c r="AZ835" s="14"/>
      <c r="BA835" s="14"/>
      <c r="BB835" s="14"/>
      <c r="BC835" s="14"/>
      <c r="BD835" s="14"/>
      <c r="BE835" s="14"/>
      <c r="BF835" s="14"/>
      <c r="BG835" s="14"/>
      <c r="BH835" s="14"/>
      <c r="BI835" s="14"/>
      <c r="BJ835" s="14"/>
      <c r="BK835" s="14"/>
      <c r="BL835" s="14"/>
      <c r="BM835" s="14"/>
      <c r="BN835" s="14"/>
      <c r="BO835" s="14"/>
      <c r="BP835" s="14"/>
      <c r="BQ835" s="14"/>
      <c r="BR835" s="14"/>
      <c r="BS835" s="14"/>
      <c r="BT835" s="14"/>
      <c r="BU835" s="14"/>
      <c r="BV835" s="14"/>
      <c r="BW835" s="14"/>
    </row>
    <row r="836">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4"/>
      <c r="AY836" s="14"/>
      <c r="AZ836" s="14"/>
      <c r="BA836" s="14"/>
      <c r="BB836" s="14"/>
      <c r="BC836" s="14"/>
      <c r="BD836" s="14"/>
      <c r="BE836" s="14"/>
      <c r="BF836" s="14"/>
      <c r="BG836" s="14"/>
      <c r="BH836" s="14"/>
      <c r="BI836" s="14"/>
      <c r="BJ836" s="14"/>
      <c r="BK836" s="14"/>
      <c r="BL836" s="14"/>
      <c r="BM836" s="14"/>
      <c r="BN836" s="14"/>
      <c r="BO836" s="14"/>
      <c r="BP836" s="14"/>
      <c r="BQ836" s="14"/>
      <c r="BR836" s="14"/>
      <c r="BS836" s="14"/>
      <c r="BT836" s="14"/>
      <c r="BU836" s="14"/>
      <c r="BV836" s="14"/>
      <c r="BW836" s="14"/>
    </row>
    <row r="837">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c r="AB837" s="14"/>
      <c r="AC837" s="14"/>
      <c r="AD837" s="14"/>
      <c r="AE837" s="14"/>
      <c r="AF837" s="14"/>
      <c r="AG837" s="14"/>
      <c r="AH837" s="14"/>
      <c r="AI837" s="14"/>
      <c r="AJ837" s="14"/>
      <c r="AK837" s="14"/>
      <c r="AL837" s="14"/>
      <c r="AM837" s="14"/>
      <c r="AN837" s="14"/>
      <c r="AO837" s="14"/>
      <c r="AP837" s="14"/>
      <c r="AQ837" s="14"/>
      <c r="AR837" s="14"/>
      <c r="AS837" s="14"/>
      <c r="AT837" s="14"/>
      <c r="AU837" s="14"/>
      <c r="AV837" s="14"/>
      <c r="AW837" s="14"/>
      <c r="AX837" s="14"/>
      <c r="AY837" s="14"/>
      <c r="AZ837" s="14"/>
      <c r="BA837" s="14"/>
      <c r="BB837" s="14"/>
      <c r="BC837" s="14"/>
      <c r="BD837" s="14"/>
      <c r="BE837" s="14"/>
      <c r="BF837" s="14"/>
      <c r="BG837" s="14"/>
      <c r="BH837" s="14"/>
      <c r="BI837" s="14"/>
      <c r="BJ837" s="14"/>
      <c r="BK837" s="14"/>
      <c r="BL837" s="14"/>
      <c r="BM837" s="14"/>
      <c r="BN837" s="14"/>
      <c r="BO837" s="14"/>
      <c r="BP837" s="14"/>
      <c r="BQ837" s="14"/>
      <c r="BR837" s="14"/>
      <c r="BS837" s="14"/>
      <c r="BT837" s="14"/>
      <c r="BU837" s="14"/>
      <c r="BV837" s="14"/>
      <c r="BW837" s="14"/>
    </row>
    <row r="838">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c r="AB838" s="14"/>
      <c r="AC838" s="14"/>
      <c r="AD838" s="14"/>
      <c r="AE838" s="14"/>
      <c r="AF838" s="14"/>
      <c r="AG838" s="14"/>
      <c r="AH838" s="14"/>
      <c r="AI838" s="14"/>
      <c r="AJ838" s="14"/>
      <c r="AK838" s="14"/>
      <c r="AL838" s="14"/>
      <c r="AM838" s="14"/>
      <c r="AN838" s="14"/>
      <c r="AO838" s="14"/>
      <c r="AP838" s="14"/>
      <c r="AQ838" s="14"/>
      <c r="AR838" s="14"/>
      <c r="AS838" s="14"/>
      <c r="AT838" s="14"/>
      <c r="AU838" s="14"/>
      <c r="AV838" s="14"/>
      <c r="AW838" s="14"/>
      <c r="AX838" s="14"/>
      <c r="AY838" s="14"/>
      <c r="AZ838" s="14"/>
      <c r="BA838" s="14"/>
      <c r="BB838" s="14"/>
      <c r="BC838" s="14"/>
      <c r="BD838" s="14"/>
      <c r="BE838" s="14"/>
      <c r="BF838" s="14"/>
      <c r="BG838" s="14"/>
      <c r="BH838" s="14"/>
      <c r="BI838" s="14"/>
      <c r="BJ838" s="14"/>
      <c r="BK838" s="14"/>
      <c r="BL838" s="14"/>
      <c r="BM838" s="14"/>
      <c r="BN838" s="14"/>
      <c r="BO838" s="14"/>
      <c r="BP838" s="14"/>
      <c r="BQ838" s="14"/>
      <c r="BR838" s="14"/>
      <c r="BS838" s="14"/>
      <c r="BT838" s="14"/>
      <c r="BU838" s="14"/>
      <c r="BV838" s="14"/>
      <c r="BW838" s="14"/>
    </row>
    <row r="839">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c r="AB839" s="14"/>
      <c r="AC839" s="14"/>
      <c r="AD839" s="14"/>
      <c r="AE839" s="14"/>
      <c r="AF839" s="14"/>
      <c r="AG839" s="14"/>
      <c r="AH839" s="14"/>
      <c r="AI839" s="14"/>
      <c r="AJ839" s="14"/>
      <c r="AK839" s="14"/>
      <c r="AL839" s="14"/>
      <c r="AM839" s="14"/>
      <c r="AN839" s="14"/>
      <c r="AO839" s="14"/>
      <c r="AP839" s="14"/>
      <c r="AQ839" s="14"/>
      <c r="AR839" s="14"/>
      <c r="AS839" s="14"/>
      <c r="AT839" s="14"/>
      <c r="AU839" s="14"/>
      <c r="AV839" s="14"/>
      <c r="AW839" s="14"/>
      <c r="AX839" s="14"/>
      <c r="AY839" s="14"/>
      <c r="AZ839" s="14"/>
      <c r="BA839" s="14"/>
      <c r="BB839" s="14"/>
      <c r="BC839" s="14"/>
      <c r="BD839" s="14"/>
      <c r="BE839" s="14"/>
      <c r="BF839" s="14"/>
      <c r="BG839" s="14"/>
      <c r="BH839" s="14"/>
      <c r="BI839" s="14"/>
      <c r="BJ839" s="14"/>
      <c r="BK839" s="14"/>
      <c r="BL839" s="14"/>
      <c r="BM839" s="14"/>
      <c r="BN839" s="14"/>
      <c r="BO839" s="14"/>
      <c r="BP839" s="14"/>
      <c r="BQ839" s="14"/>
      <c r="BR839" s="14"/>
      <c r="BS839" s="14"/>
      <c r="BT839" s="14"/>
      <c r="BU839" s="14"/>
      <c r="BV839" s="14"/>
      <c r="BW839" s="14"/>
    </row>
    <row r="840">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c r="AB840" s="14"/>
      <c r="AC840" s="14"/>
      <c r="AD840" s="14"/>
      <c r="AE840" s="14"/>
      <c r="AF840" s="14"/>
      <c r="AG840" s="14"/>
      <c r="AH840" s="14"/>
      <c r="AI840" s="14"/>
      <c r="AJ840" s="14"/>
      <c r="AK840" s="14"/>
      <c r="AL840" s="14"/>
      <c r="AM840" s="14"/>
      <c r="AN840" s="14"/>
      <c r="AO840" s="14"/>
      <c r="AP840" s="14"/>
      <c r="AQ840" s="14"/>
      <c r="AR840" s="14"/>
      <c r="AS840" s="14"/>
      <c r="AT840" s="14"/>
      <c r="AU840" s="14"/>
      <c r="AV840" s="14"/>
      <c r="AW840" s="14"/>
      <c r="AX840" s="14"/>
      <c r="AY840" s="14"/>
      <c r="AZ840" s="14"/>
      <c r="BA840" s="14"/>
      <c r="BB840" s="14"/>
      <c r="BC840" s="14"/>
      <c r="BD840" s="14"/>
      <c r="BE840" s="14"/>
      <c r="BF840" s="14"/>
      <c r="BG840" s="14"/>
      <c r="BH840" s="14"/>
      <c r="BI840" s="14"/>
      <c r="BJ840" s="14"/>
      <c r="BK840" s="14"/>
      <c r="BL840" s="14"/>
      <c r="BM840" s="14"/>
      <c r="BN840" s="14"/>
      <c r="BO840" s="14"/>
      <c r="BP840" s="14"/>
      <c r="BQ840" s="14"/>
      <c r="BR840" s="14"/>
      <c r="BS840" s="14"/>
      <c r="BT840" s="14"/>
      <c r="BU840" s="14"/>
      <c r="BV840" s="14"/>
      <c r="BW840" s="14"/>
    </row>
    <row r="84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c r="AB841" s="14"/>
      <c r="AC841" s="14"/>
      <c r="AD841" s="14"/>
      <c r="AE841" s="14"/>
      <c r="AF841" s="14"/>
      <c r="AG841" s="14"/>
      <c r="AH841" s="14"/>
      <c r="AI841" s="14"/>
      <c r="AJ841" s="14"/>
      <c r="AK841" s="14"/>
      <c r="AL841" s="14"/>
      <c r="AM841" s="14"/>
      <c r="AN841" s="14"/>
      <c r="AO841" s="14"/>
      <c r="AP841" s="14"/>
      <c r="AQ841" s="14"/>
      <c r="AR841" s="14"/>
      <c r="AS841" s="14"/>
      <c r="AT841" s="14"/>
      <c r="AU841" s="14"/>
      <c r="AV841" s="14"/>
      <c r="AW841" s="14"/>
      <c r="AX841" s="14"/>
      <c r="AY841" s="14"/>
      <c r="AZ841" s="14"/>
      <c r="BA841" s="14"/>
      <c r="BB841" s="14"/>
      <c r="BC841" s="14"/>
      <c r="BD841" s="14"/>
      <c r="BE841" s="14"/>
      <c r="BF841" s="14"/>
      <c r="BG841" s="14"/>
      <c r="BH841" s="14"/>
      <c r="BI841" s="14"/>
      <c r="BJ841" s="14"/>
      <c r="BK841" s="14"/>
      <c r="BL841" s="14"/>
      <c r="BM841" s="14"/>
      <c r="BN841" s="14"/>
      <c r="BO841" s="14"/>
      <c r="BP841" s="14"/>
      <c r="BQ841" s="14"/>
      <c r="BR841" s="14"/>
      <c r="BS841" s="14"/>
      <c r="BT841" s="14"/>
      <c r="BU841" s="14"/>
      <c r="BV841" s="14"/>
      <c r="BW841" s="14"/>
    </row>
    <row r="84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14"/>
      <c r="AN842" s="14"/>
      <c r="AO842" s="14"/>
      <c r="AP842" s="14"/>
      <c r="AQ842" s="14"/>
      <c r="AR842" s="14"/>
      <c r="AS842" s="14"/>
      <c r="AT842" s="14"/>
      <c r="AU842" s="14"/>
      <c r="AV842" s="14"/>
      <c r="AW842" s="14"/>
      <c r="AX842" s="14"/>
      <c r="AY842" s="14"/>
      <c r="AZ842" s="14"/>
      <c r="BA842" s="14"/>
      <c r="BB842" s="14"/>
      <c r="BC842" s="14"/>
      <c r="BD842" s="14"/>
      <c r="BE842" s="14"/>
      <c r="BF842" s="14"/>
      <c r="BG842" s="14"/>
      <c r="BH842" s="14"/>
      <c r="BI842" s="14"/>
      <c r="BJ842" s="14"/>
      <c r="BK842" s="14"/>
      <c r="BL842" s="14"/>
      <c r="BM842" s="14"/>
      <c r="BN842" s="14"/>
      <c r="BO842" s="14"/>
      <c r="BP842" s="14"/>
      <c r="BQ842" s="14"/>
      <c r="BR842" s="14"/>
      <c r="BS842" s="14"/>
      <c r="BT842" s="14"/>
      <c r="BU842" s="14"/>
      <c r="BV842" s="14"/>
      <c r="BW842" s="14"/>
    </row>
    <row r="843">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c r="AB843" s="14"/>
      <c r="AC843" s="14"/>
      <c r="AD843" s="14"/>
      <c r="AE843" s="14"/>
      <c r="AF843" s="14"/>
      <c r="AG843" s="14"/>
      <c r="AH843" s="14"/>
      <c r="AI843" s="14"/>
      <c r="AJ843" s="14"/>
      <c r="AK843" s="14"/>
      <c r="AL843" s="14"/>
      <c r="AM843" s="14"/>
      <c r="AN843" s="14"/>
      <c r="AO843" s="14"/>
      <c r="AP843" s="14"/>
      <c r="AQ843" s="14"/>
      <c r="AR843" s="14"/>
      <c r="AS843" s="14"/>
      <c r="AT843" s="14"/>
      <c r="AU843" s="14"/>
      <c r="AV843" s="14"/>
      <c r="AW843" s="14"/>
      <c r="AX843" s="14"/>
      <c r="AY843" s="14"/>
      <c r="AZ843" s="14"/>
      <c r="BA843" s="14"/>
      <c r="BB843" s="14"/>
      <c r="BC843" s="14"/>
      <c r="BD843" s="14"/>
      <c r="BE843" s="14"/>
      <c r="BF843" s="14"/>
      <c r="BG843" s="14"/>
      <c r="BH843" s="14"/>
      <c r="BI843" s="14"/>
      <c r="BJ843" s="14"/>
      <c r="BK843" s="14"/>
      <c r="BL843" s="14"/>
      <c r="BM843" s="14"/>
      <c r="BN843" s="14"/>
      <c r="BO843" s="14"/>
      <c r="BP843" s="14"/>
      <c r="BQ843" s="14"/>
      <c r="BR843" s="14"/>
      <c r="BS843" s="14"/>
      <c r="BT843" s="14"/>
      <c r="BU843" s="14"/>
      <c r="BV843" s="14"/>
      <c r="BW843" s="14"/>
    </row>
    <row r="844">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c r="AQ844" s="14"/>
      <c r="AR844" s="14"/>
      <c r="AS844" s="14"/>
      <c r="AT844" s="14"/>
      <c r="AU844" s="14"/>
      <c r="AV844" s="14"/>
      <c r="AW844" s="14"/>
      <c r="AX844" s="14"/>
      <c r="AY844" s="14"/>
      <c r="AZ844" s="14"/>
      <c r="BA844" s="14"/>
      <c r="BB844" s="14"/>
      <c r="BC844" s="14"/>
      <c r="BD844" s="14"/>
      <c r="BE844" s="14"/>
      <c r="BF844" s="14"/>
      <c r="BG844" s="14"/>
      <c r="BH844" s="14"/>
      <c r="BI844" s="14"/>
      <c r="BJ844" s="14"/>
      <c r="BK844" s="14"/>
      <c r="BL844" s="14"/>
      <c r="BM844" s="14"/>
      <c r="BN844" s="14"/>
      <c r="BO844" s="14"/>
      <c r="BP844" s="14"/>
      <c r="BQ844" s="14"/>
      <c r="BR844" s="14"/>
      <c r="BS844" s="14"/>
      <c r="BT844" s="14"/>
      <c r="BU844" s="14"/>
      <c r="BV844" s="14"/>
      <c r="BW844" s="14"/>
    </row>
    <row r="84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c r="AS845" s="14"/>
      <c r="AT845" s="14"/>
      <c r="AU845" s="14"/>
      <c r="AV845" s="14"/>
      <c r="AW845" s="14"/>
      <c r="AX845" s="14"/>
      <c r="AY845" s="14"/>
      <c r="AZ845" s="14"/>
      <c r="BA845" s="14"/>
      <c r="BB845" s="14"/>
      <c r="BC845" s="14"/>
      <c r="BD845" s="14"/>
      <c r="BE845" s="14"/>
      <c r="BF845" s="14"/>
      <c r="BG845" s="14"/>
      <c r="BH845" s="14"/>
      <c r="BI845" s="14"/>
      <c r="BJ845" s="14"/>
      <c r="BK845" s="14"/>
      <c r="BL845" s="14"/>
      <c r="BM845" s="14"/>
      <c r="BN845" s="14"/>
      <c r="BO845" s="14"/>
      <c r="BP845" s="14"/>
      <c r="BQ845" s="14"/>
      <c r="BR845" s="14"/>
      <c r="BS845" s="14"/>
      <c r="BT845" s="14"/>
      <c r="BU845" s="14"/>
      <c r="BV845" s="14"/>
      <c r="BW845" s="14"/>
    </row>
    <row r="846">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c r="AB846" s="14"/>
      <c r="AC846" s="14"/>
      <c r="AD846" s="14"/>
      <c r="AE846" s="14"/>
      <c r="AF846" s="14"/>
      <c r="AG846" s="14"/>
      <c r="AH846" s="14"/>
      <c r="AI846" s="14"/>
      <c r="AJ846" s="14"/>
      <c r="AK846" s="14"/>
      <c r="AL846" s="14"/>
      <c r="AM846" s="14"/>
      <c r="AN846" s="14"/>
      <c r="AO846" s="14"/>
      <c r="AP846" s="14"/>
      <c r="AQ846" s="14"/>
      <c r="AR846" s="14"/>
      <c r="AS846" s="14"/>
      <c r="AT846" s="14"/>
      <c r="AU846" s="14"/>
      <c r="AV846" s="14"/>
      <c r="AW846" s="14"/>
      <c r="AX846" s="14"/>
      <c r="AY846" s="14"/>
      <c r="AZ846" s="14"/>
      <c r="BA846" s="14"/>
      <c r="BB846" s="14"/>
      <c r="BC846" s="14"/>
      <c r="BD846" s="14"/>
      <c r="BE846" s="14"/>
      <c r="BF846" s="14"/>
      <c r="BG846" s="14"/>
      <c r="BH846" s="14"/>
      <c r="BI846" s="14"/>
      <c r="BJ846" s="14"/>
      <c r="BK846" s="14"/>
      <c r="BL846" s="14"/>
      <c r="BM846" s="14"/>
      <c r="BN846" s="14"/>
      <c r="BO846" s="14"/>
      <c r="BP846" s="14"/>
      <c r="BQ846" s="14"/>
      <c r="BR846" s="14"/>
      <c r="BS846" s="14"/>
      <c r="BT846" s="14"/>
      <c r="BU846" s="14"/>
      <c r="BV846" s="14"/>
      <c r="BW846" s="14"/>
    </row>
    <row r="847">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c r="AB847" s="14"/>
      <c r="AC847" s="14"/>
      <c r="AD847" s="14"/>
      <c r="AE847" s="14"/>
      <c r="AF847" s="14"/>
      <c r="AG847" s="14"/>
      <c r="AH847" s="14"/>
      <c r="AI847" s="14"/>
      <c r="AJ847" s="14"/>
      <c r="AK847" s="14"/>
      <c r="AL847" s="14"/>
      <c r="AM847" s="14"/>
      <c r="AN847" s="14"/>
      <c r="AO847" s="14"/>
      <c r="AP847" s="14"/>
      <c r="AQ847" s="14"/>
      <c r="AR847" s="14"/>
      <c r="AS847" s="14"/>
      <c r="AT847" s="14"/>
      <c r="AU847" s="14"/>
      <c r="AV847" s="14"/>
      <c r="AW847" s="14"/>
      <c r="AX847" s="14"/>
      <c r="AY847" s="14"/>
      <c r="AZ847" s="14"/>
      <c r="BA847" s="14"/>
      <c r="BB847" s="14"/>
      <c r="BC847" s="14"/>
      <c r="BD847" s="14"/>
      <c r="BE847" s="14"/>
      <c r="BF847" s="14"/>
      <c r="BG847" s="14"/>
      <c r="BH847" s="14"/>
      <c r="BI847" s="14"/>
      <c r="BJ847" s="14"/>
      <c r="BK847" s="14"/>
      <c r="BL847" s="14"/>
      <c r="BM847" s="14"/>
      <c r="BN847" s="14"/>
      <c r="BO847" s="14"/>
      <c r="BP847" s="14"/>
      <c r="BQ847" s="14"/>
      <c r="BR847" s="14"/>
      <c r="BS847" s="14"/>
      <c r="BT847" s="14"/>
      <c r="BU847" s="14"/>
      <c r="BV847" s="14"/>
      <c r="BW847" s="14"/>
    </row>
    <row r="848">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c r="AB848" s="14"/>
      <c r="AC848" s="14"/>
      <c r="AD848" s="14"/>
      <c r="AE848" s="14"/>
      <c r="AF848" s="14"/>
      <c r="AG848" s="14"/>
      <c r="AH848" s="14"/>
      <c r="AI848" s="14"/>
      <c r="AJ848" s="14"/>
      <c r="AK848" s="14"/>
      <c r="AL848" s="14"/>
      <c r="AM848" s="14"/>
      <c r="AN848" s="14"/>
      <c r="AO848" s="14"/>
      <c r="AP848" s="14"/>
      <c r="AQ848" s="14"/>
      <c r="AR848" s="14"/>
      <c r="AS848" s="14"/>
      <c r="AT848" s="14"/>
      <c r="AU848" s="14"/>
      <c r="AV848" s="14"/>
      <c r="AW848" s="14"/>
      <c r="AX848" s="14"/>
      <c r="AY848" s="14"/>
      <c r="AZ848" s="14"/>
      <c r="BA848" s="14"/>
      <c r="BB848" s="14"/>
      <c r="BC848" s="14"/>
      <c r="BD848" s="14"/>
      <c r="BE848" s="14"/>
      <c r="BF848" s="14"/>
      <c r="BG848" s="14"/>
      <c r="BH848" s="14"/>
      <c r="BI848" s="14"/>
      <c r="BJ848" s="14"/>
      <c r="BK848" s="14"/>
      <c r="BL848" s="14"/>
      <c r="BM848" s="14"/>
      <c r="BN848" s="14"/>
      <c r="BO848" s="14"/>
      <c r="BP848" s="14"/>
      <c r="BQ848" s="14"/>
      <c r="BR848" s="14"/>
      <c r="BS848" s="14"/>
      <c r="BT848" s="14"/>
      <c r="BU848" s="14"/>
      <c r="BV848" s="14"/>
      <c r="BW848" s="14"/>
    </row>
    <row r="849">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c r="AB849" s="14"/>
      <c r="AC849" s="14"/>
      <c r="AD849" s="14"/>
      <c r="AE849" s="14"/>
      <c r="AF849" s="14"/>
      <c r="AG849" s="14"/>
      <c r="AH849" s="14"/>
      <c r="AI849" s="14"/>
      <c r="AJ849" s="14"/>
      <c r="AK849" s="14"/>
      <c r="AL849" s="14"/>
      <c r="AM849" s="14"/>
      <c r="AN849" s="14"/>
      <c r="AO849" s="14"/>
      <c r="AP849" s="14"/>
      <c r="AQ849" s="14"/>
      <c r="AR849" s="14"/>
      <c r="AS849" s="14"/>
      <c r="AT849" s="14"/>
      <c r="AU849" s="14"/>
      <c r="AV849" s="14"/>
      <c r="AW849" s="14"/>
      <c r="AX849" s="14"/>
      <c r="AY849" s="14"/>
      <c r="AZ849" s="14"/>
      <c r="BA849" s="14"/>
      <c r="BB849" s="14"/>
      <c r="BC849" s="14"/>
      <c r="BD849" s="14"/>
      <c r="BE849" s="14"/>
      <c r="BF849" s="14"/>
      <c r="BG849" s="14"/>
      <c r="BH849" s="14"/>
      <c r="BI849" s="14"/>
      <c r="BJ849" s="14"/>
      <c r="BK849" s="14"/>
      <c r="BL849" s="14"/>
      <c r="BM849" s="14"/>
      <c r="BN849" s="14"/>
      <c r="BO849" s="14"/>
      <c r="BP849" s="14"/>
      <c r="BQ849" s="14"/>
      <c r="BR849" s="14"/>
      <c r="BS849" s="14"/>
      <c r="BT849" s="14"/>
      <c r="BU849" s="14"/>
      <c r="BV849" s="14"/>
      <c r="BW849" s="14"/>
    </row>
    <row r="850">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c r="AB850" s="14"/>
      <c r="AC850" s="14"/>
      <c r="AD850" s="14"/>
      <c r="AE850" s="14"/>
      <c r="AF850" s="14"/>
      <c r="AG850" s="14"/>
      <c r="AH850" s="14"/>
      <c r="AI850" s="14"/>
      <c r="AJ850" s="14"/>
      <c r="AK850" s="14"/>
      <c r="AL850" s="14"/>
      <c r="AM850" s="14"/>
      <c r="AN850" s="14"/>
      <c r="AO850" s="14"/>
      <c r="AP850" s="14"/>
      <c r="AQ850" s="14"/>
      <c r="AR850" s="14"/>
      <c r="AS850" s="14"/>
      <c r="AT850" s="14"/>
      <c r="AU850" s="14"/>
      <c r="AV850" s="14"/>
      <c r="AW850" s="14"/>
      <c r="AX850" s="14"/>
      <c r="AY850" s="14"/>
      <c r="AZ850" s="14"/>
      <c r="BA850" s="14"/>
      <c r="BB850" s="14"/>
      <c r="BC850" s="14"/>
      <c r="BD850" s="14"/>
      <c r="BE850" s="14"/>
      <c r="BF850" s="14"/>
      <c r="BG850" s="14"/>
      <c r="BH850" s="14"/>
      <c r="BI850" s="14"/>
      <c r="BJ850" s="14"/>
      <c r="BK850" s="14"/>
      <c r="BL850" s="14"/>
      <c r="BM850" s="14"/>
      <c r="BN850" s="14"/>
      <c r="BO850" s="14"/>
      <c r="BP850" s="14"/>
      <c r="BQ850" s="14"/>
      <c r="BR850" s="14"/>
      <c r="BS850" s="14"/>
      <c r="BT850" s="14"/>
      <c r="BU850" s="14"/>
      <c r="BV850" s="14"/>
      <c r="BW850" s="14"/>
    </row>
    <row r="85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c r="AQ851" s="14"/>
      <c r="AR851" s="14"/>
      <c r="AS851" s="14"/>
      <c r="AT851" s="14"/>
      <c r="AU851" s="14"/>
      <c r="AV851" s="14"/>
      <c r="AW851" s="14"/>
      <c r="AX851" s="14"/>
      <c r="AY851" s="14"/>
      <c r="AZ851" s="14"/>
      <c r="BA851" s="14"/>
      <c r="BB851" s="14"/>
      <c r="BC851" s="14"/>
      <c r="BD851" s="14"/>
      <c r="BE851" s="14"/>
      <c r="BF851" s="14"/>
      <c r="BG851" s="14"/>
      <c r="BH851" s="14"/>
      <c r="BI851" s="14"/>
      <c r="BJ851" s="14"/>
      <c r="BK851" s="14"/>
      <c r="BL851" s="14"/>
      <c r="BM851" s="14"/>
      <c r="BN851" s="14"/>
      <c r="BO851" s="14"/>
      <c r="BP851" s="14"/>
      <c r="BQ851" s="14"/>
      <c r="BR851" s="14"/>
      <c r="BS851" s="14"/>
      <c r="BT851" s="14"/>
      <c r="BU851" s="14"/>
      <c r="BV851" s="14"/>
      <c r="BW851" s="14"/>
    </row>
    <row r="85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c r="AB852" s="14"/>
      <c r="AC852" s="14"/>
      <c r="AD852" s="14"/>
      <c r="AE852" s="14"/>
      <c r="AF852" s="14"/>
      <c r="AG852" s="14"/>
      <c r="AH852" s="14"/>
      <c r="AI852" s="14"/>
      <c r="AJ852" s="14"/>
      <c r="AK852" s="14"/>
      <c r="AL852" s="14"/>
      <c r="AM852" s="14"/>
      <c r="AN852" s="14"/>
      <c r="AO852" s="14"/>
      <c r="AP852" s="14"/>
      <c r="AQ852" s="14"/>
      <c r="AR852" s="14"/>
      <c r="AS852" s="14"/>
      <c r="AT852" s="14"/>
      <c r="AU852" s="14"/>
      <c r="AV852" s="14"/>
      <c r="AW852" s="14"/>
      <c r="AX852" s="14"/>
      <c r="AY852" s="14"/>
      <c r="AZ852" s="14"/>
      <c r="BA852" s="14"/>
      <c r="BB852" s="14"/>
      <c r="BC852" s="14"/>
      <c r="BD852" s="14"/>
      <c r="BE852" s="14"/>
      <c r="BF852" s="14"/>
      <c r="BG852" s="14"/>
      <c r="BH852" s="14"/>
      <c r="BI852" s="14"/>
      <c r="BJ852" s="14"/>
      <c r="BK852" s="14"/>
      <c r="BL852" s="14"/>
      <c r="BM852" s="14"/>
      <c r="BN852" s="14"/>
      <c r="BO852" s="14"/>
      <c r="BP852" s="14"/>
      <c r="BQ852" s="14"/>
      <c r="BR852" s="14"/>
      <c r="BS852" s="14"/>
      <c r="BT852" s="14"/>
      <c r="BU852" s="14"/>
      <c r="BV852" s="14"/>
      <c r="BW852" s="14"/>
    </row>
    <row r="853">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c r="AB853" s="14"/>
      <c r="AC853" s="14"/>
      <c r="AD853" s="14"/>
      <c r="AE853" s="14"/>
      <c r="AF853" s="14"/>
      <c r="AG853" s="14"/>
      <c r="AH853" s="14"/>
      <c r="AI853" s="14"/>
      <c r="AJ853" s="14"/>
      <c r="AK853" s="14"/>
      <c r="AL853" s="14"/>
      <c r="AM853" s="14"/>
      <c r="AN853" s="14"/>
      <c r="AO853" s="14"/>
      <c r="AP853" s="14"/>
      <c r="AQ853" s="14"/>
      <c r="AR853" s="14"/>
      <c r="AS853" s="14"/>
      <c r="AT853" s="14"/>
      <c r="AU853" s="14"/>
      <c r="AV853" s="14"/>
      <c r="AW853" s="14"/>
      <c r="AX853" s="14"/>
      <c r="AY853" s="14"/>
      <c r="AZ853" s="14"/>
      <c r="BA853" s="14"/>
      <c r="BB853" s="14"/>
      <c r="BC853" s="14"/>
      <c r="BD853" s="14"/>
      <c r="BE853" s="14"/>
      <c r="BF853" s="14"/>
      <c r="BG853" s="14"/>
      <c r="BH853" s="14"/>
      <c r="BI853" s="14"/>
      <c r="BJ853" s="14"/>
      <c r="BK853" s="14"/>
      <c r="BL853" s="14"/>
      <c r="BM853" s="14"/>
      <c r="BN853" s="14"/>
      <c r="BO853" s="14"/>
      <c r="BP853" s="14"/>
      <c r="BQ853" s="14"/>
      <c r="BR853" s="14"/>
      <c r="BS853" s="14"/>
      <c r="BT853" s="14"/>
      <c r="BU853" s="14"/>
      <c r="BV853" s="14"/>
      <c r="BW853" s="14"/>
    </row>
    <row r="854">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c r="AQ854" s="14"/>
      <c r="AR854" s="14"/>
      <c r="AS854" s="14"/>
      <c r="AT854" s="14"/>
      <c r="AU854" s="14"/>
      <c r="AV854" s="14"/>
      <c r="AW854" s="14"/>
      <c r="AX854" s="14"/>
      <c r="AY854" s="14"/>
      <c r="AZ854" s="14"/>
      <c r="BA854" s="14"/>
      <c r="BB854" s="14"/>
      <c r="BC854" s="14"/>
      <c r="BD854" s="14"/>
      <c r="BE854" s="14"/>
      <c r="BF854" s="14"/>
      <c r="BG854" s="14"/>
      <c r="BH854" s="14"/>
      <c r="BI854" s="14"/>
      <c r="BJ854" s="14"/>
      <c r="BK854" s="14"/>
      <c r="BL854" s="14"/>
      <c r="BM854" s="14"/>
      <c r="BN854" s="14"/>
      <c r="BO854" s="14"/>
      <c r="BP854" s="14"/>
      <c r="BQ854" s="14"/>
      <c r="BR854" s="14"/>
      <c r="BS854" s="14"/>
      <c r="BT854" s="14"/>
      <c r="BU854" s="14"/>
      <c r="BV854" s="14"/>
      <c r="BW854" s="14"/>
    </row>
    <row r="85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c r="AB855" s="14"/>
      <c r="AC855" s="14"/>
      <c r="AD855" s="14"/>
      <c r="AE855" s="14"/>
      <c r="AF855" s="14"/>
      <c r="AG855" s="14"/>
      <c r="AH855" s="14"/>
      <c r="AI855" s="14"/>
      <c r="AJ855" s="14"/>
      <c r="AK855" s="14"/>
      <c r="AL855" s="14"/>
      <c r="AM855" s="14"/>
      <c r="AN855" s="14"/>
      <c r="AO855" s="14"/>
      <c r="AP855" s="14"/>
      <c r="AQ855" s="14"/>
      <c r="AR855" s="14"/>
      <c r="AS855" s="14"/>
      <c r="AT855" s="14"/>
      <c r="AU855" s="14"/>
      <c r="AV855" s="14"/>
      <c r="AW855" s="14"/>
      <c r="AX855" s="14"/>
      <c r="AY855" s="14"/>
      <c r="AZ855" s="14"/>
      <c r="BA855" s="14"/>
      <c r="BB855" s="14"/>
      <c r="BC855" s="14"/>
      <c r="BD855" s="14"/>
      <c r="BE855" s="14"/>
      <c r="BF855" s="14"/>
      <c r="BG855" s="14"/>
      <c r="BH855" s="14"/>
      <c r="BI855" s="14"/>
      <c r="BJ855" s="14"/>
      <c r="BK855" s="14"/>
      <c r="BL855" s="14"/>
      <c r="BM855" s="14"/>
      <c r="BN855" s="14"/>
      <c r="BO855" s="14"/>
      <c r="BP855" s="14"/>
      <c r="BQ855" s="14"/>
      <c r="BR855" s="14"/>
      <c r="BS855" s="14"/>
      <c r="BT855" s="14"/>
      <c r="BU855" s="14"/>
      <c r="BV855" s="14"/>
      <c r="BW855" s="14"/>
    </row>
    <row r="856">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c r="AB856" s="14"/>
      <c r="AC856" s="14"/>
      <c r="AD856" s="14"/>
      <c r="AE856" s="14"/>
      <c r="AF856" s="14"/>
      <c r="AG856" s="14"/>
      <c r="AH856" s="14"/>
      <c r="AI856" s="14"/>
      <c r="AJ856" s="14"/>
      <c r="AK856" s="14"/>
      <c r="AL856" s="14"/>
      <c r="AM856" s="14"/>
      <c r="AN856" s="14"/>
      <c r="AO856" s="14"/>
      <c r="AP856" s="14"/>
      <c r="AQ856" s="14"/>
      <c r="AR856" s="14"/>
      <c r="AS856" s="14"/>
      <c r="AT856" s="14"/>
      <c r="AU856" s="14"/>
      <c r="AV856" s="14"/>
      <c r="AW856" s="14"/>
      <c r="AX856" s="14"/>
      <c r="AY856" s="14"/>
      <c r="AZ856" s="14"/>
      <c r="BA856" s="14"/>
      <c r="BB856" s="14"/>
      <c r="BC856" s="14"/>
      <c r="BD856" s="14"/>
      <c r="BE856" s="14"/>
      <c r="BF856" s="14"/>
      <c r="BG856" s="14"/>
      <c r="BH856" s="14"/>
      <c r="BI856" s="14"/>
      <c r="BJ856" s="14"/>
      <c r="BK856" s="14"/>
      <c r="BL856" s="14"/>
      <c r="BM856" s="14"/>
      <c r="BN856" s="14"/>
      <c r="BO856" s="14"/>
      <c r="BP856" s="14"/>
      <c r="BQ856" s="14"/>
      <c r="BR856" s="14"/>
      <c r="BS856" s="14"/>
      <c r="BT856" s="14"/>
      <c r="BU856" s="14"/>
      <c r="BV856" s="14"/>
      <c r="BW856" s="14"/>
    </row>
    <row r="857">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c r="AB857" s="14"/>
      <c r="AC857" s="14"/>
      <c r="AD857" s="14"/>
      <c r="AE857" s="14"/>
      <c r="AF857" s="14"/>
      <c r="AG857" s="14"/>
      <c r="AH857" s="14"/>
      <c r="AI857" s="14"/>
      <c r="AJ857" s="14"/>
      <c r="AK857" s="14"/>
      <c r="AL857" s="14"/>
      <c r="AM857" s="14"/>
      <c r="AN857" s="14"/>
      <c r="AO857" s="14"/>
      <c r="AP857" s="14"/>
      <c r="AQ857" s="14"/>
      <c r="AR857" s="14"/>
      <c r="AS857" s="14"/>
      <c r="AT857" s="14"/>
      <c r="AU857" s="14"/>
      <c r="AV857" s="14"/>
      <c r="AW857" s="14"/>
      <c r="AX857" s="14"/>
      <c r="AY857" s="14"/>
      <c r="AZ857" s="14"/>
      <c r="BA857" s="14"/>
      <c r="BB857" s="14"/>
      <c r="BC857" s="14"/>
      <c r="BD857" s="14"/>
      <c r="BE857" s="14"/>
      <c r="BF857" s="14"/>
      <c r="BG857" s="14"/>
      <c r="BH857" s="14"/>
      <c r="BI857" s="14"/>
      <c r="BJ857" s="14"/>
      <c r="BK857" s="14"/>
      <c r="BL857" s="14"/>
      <c r="BM857" s="14"/>
      <c r="BN857" s="14"/>
      <c r="BO857" s="14"/>
      <c r="BP857" s="14"/>
      <c r="BQ857" s="14"/>
      <c r="BR857" s="14"/>
      <c r="BS857" s="14"/>
      <c r="BT857" s="14"/>
      <c r="BU857" s="14"/>
      <c r="BV857" s="14"/>
      <c r="BW857" s="14"/>
    </row>
    <row r="858">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c r="AB858" s="14"/>
      <c r="AC858" s="14"/>
      <c r="AD858" s="14"/>
      <c r="AE858" s="14"/>
      <c r="AF858" s="14"/>
      <c r="AG858" s="14"/>
      <c r="AH858" s="14"/>
      <c r="AI858" s="14"/>
      <c r="AJ858" s="14"/>
      <c r="AK858" s="14"/>
      <c r="AL858" s="14"/>
      <c r="AM858" s="14"/>
      <c r="AN858" s="14"/>
      <c r="AO858" s="14"/>
      <c r="AP858" s="14"/>
      <c r="AQ858" s="14"/>
      <c r="AR858" s="14"/>
      <c r="AS858" s="14"/>
      <c r="AT858" s="14"/>
      <c r="AU858" s="14"/>
      <c r="AV858" s="14"/>
      <c r="AW858" s="14"/>
      <c r="AX858" s="14"/>
      <c r="AY858" s="14"/>
      <c r="AZ858" s="14"/>
      <c r="BA858" s="14"/>
      <c r="BB858" s="14"/>
      <c r="BC858" s="14"/>
      <c r="BD858" s="14"/>
      <c r="BE858" s="14"/>
      <c r="BF858" s="14"/>
      <c r="BG858" s="14"/>
      <c r="BH858" s="14"/>
      <c r="BI858" s="14"/>
      <c r="BJ858" s="14"/>
      <c r="BK858" s="14"/>
      <c r="BL858" s="14"/>
      <c r="BM858" s="14"/>
      <c r="BN858" s="14"/>
      <c r="BO858" s="14"/>
      <c r="BP858" s="14"/>
      <c r="BQ858" s="14"/>
      <c r="BR858" s="14"/>
      <c r="BS858" s="14"/>
      <c r="BT858" s="14"/>
      <c r="BU858" s="14"/>
      <c r="BV858" s="14"/>
      <c r="BW858" s="14"/>
    </row>
    <row r="859">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c r="AQ859" s="14"/>
      <c r="AR859" s="14"/>
      <c r="AS859" s="14"/>
      <c r="AT859" s="14"/>
      <c r="AU859" s="14"/>
      <c r="AV859" s="14"/>
      <c r="AW859" s="14"/>
      <c r="AX859" s="14"/>
      <c r="AY859" s="14"/>
      <c r="AZ859" s="14"/>
      <c r="BA859" s="14"/>
      <c r="BB859" s="14"/>
      <c r="BC859" s="14"/>
      <c r="BD859" s="14"/>
      <c r="BE859" s="14"/>
      <c r="BF859" s="14"/>
      <c r="BG859" s="14"/>
      <c r="BH859" s="14"/>
      <c r="BI859" s="14"/>
      <c r="BJ859" s="14"/>
      <c r="BK859" s="14"/>
      <c r="BL859" s="14"/>
      <c r="BM859" s="14"/>
      <c r="BN859" s="14"/>
      <c r="BO859" s="14"/>
      <c r="BP859" s="14"/>
      <c r="BQ859" s="14"/>
      <c r="BR859" s="14"/>
      <c r="BS859" s="14"/>
      <c r="BT859" s="14"/>
      <c r="BU859" s="14"/>
      <c r="BV859" s="14"/>
      <c r="BW859" s="14"/>
    </row>
    <row r="860">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c r="AB860" s="14"/>
      <c r="AC860" s="14"/>
      <c r="AD860" s="14"/>
      <c r="AE860" s="14"/>
      <c r="AF860" s="14"/>
      <c r="AG860" s="14"/>
      <c r="AH860" s="14"/>
      <c r="AI860" s="14"/>
      <c r="AJ860" s="14"/>
      <c r="AK860" s="14"/>
      <c r="AL860" s="14"/>
      <c r="AM860" s="14"/>
      <c r="AN860" s="14"/>
      <c r="AO860" s="14"/>
      <c r="AP860" s="14"/>
      <c r="AQ860" s="14"/>
      <c r="AR860" s="14"/>
      <c r="AS860" s="14"/>
      <c r="AT860" s="14"/>
      <c r="AU860" s="14"/>
      <c r="AV860" s="14"/>
      <c r="AW860" s="14"/>
      <c r="AX860" s="14"/>
      <c r="AY860" s="14"/>
      <c r="AZ860" s="14"/>
      <c r="BA860" s="14"/>
      <c r="BB860" s="14"/>
      <c r="BC860" s="14"/>
      <c r="BD860" s="14"/>
      <c r="BE860" s="14"/>
      <c r="BF860" s="14"/>
      <c r="BG860" s="14"/>
      <c r="BH860" s="14"/>
      <c r="BI860" s="14"/>
      <c r="BJ860" s="14"/>
      <c r="BK860" s="14"/>
      <c r="BL860" s="14"/>
      <c r="BM860" s="14"/>
      <c r="BN860" s="14"/>
      <c r="BO860" s="14"/>
      <c r="BP860" s="14"/>
      <c r="BQ860" s="14"/>
      <c r="BR860" s="14"/>
      <c r="BS860" s="14"/>
      <c r="BT860" s="14"/>
      <c r="BU860" s="14"/>
      <c r="BV860" s="14"/>
      <c r="BW860" s="14"/>
    </row>
    <row r="86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c r="AB861" s="14"/>
      <c r="AC861" s="14"/>
      <c r="AD861" s="14"/>
      <c r="AE861" s="14"/>
      <c r="AF861" s="14"/>
      <c r="AG861" s="14"/>
      <c r="AH861" s="14"/>
      <c r="AI861" s="14"/>
      <c r="AJ861" s="14"/>
      <c r="AK861" s="14"/>
      <c r="AL861" s="14"/>
      <c r="AM861" s="14"/>
      <c r="AN861" s="14"/>
      <c r="AO861" s="14"/>
      <c r="AP861" s="14"/>
      <c r="AQ861" s="14"/>
      <c r="AR861" s="14"/>
      <c r="AS861" s="14"/>
      <c r="AT861" s="14"/>
      <c r="AU861" s="14"/>
      <c r="AV861" s="14"/>
      <c r="AW861" s="14"/>
      <c r="AX861" s="14"/>
      <c r="AY861" s="14"/>
      <c r="AZ861" s="14"/>
      <c r="BA861" s="14"/>
      <c r="BB861" s="14"/>
      <c r="BC861" s="14"/>
      <c r="BD861" s="14"/>
      <c r="BE861" s="14"/>
      <c r="BF861" s="14"/>
      <c r="BG861" s="14"/>
      <c r="BH861" s="14"/>
      <c r="BI861" s="14"/>
      <c r="BJ861" s="14"/>
      <c r="BK861" s="14"/>
      <c r="BL861" s="14"/>
      <c r="BM861" s="14"/>
      <c r="BN861" s="14"/>
      <c r="BO861" s="14"/>
      <c r="BP861" s="14"/>
      <c r="BQ861" s="14"/>
      <c r="BR861" s="14"/>
      <c r="BS861" s="14"/>
      <c r="BT861" s="14"/>
      <c r="BU861" s="14"/>
      <c r="BV861" s="14"/>
      <c r="BW861" s="14"/>
    </row>
    <row r="86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c r="AB862" s="14"/>
      <c r="AC862" s="14"/>
      <c r="AD862" s="14"/>
      <c r="AE862" s="14"/>
      <c r="AF862" s="14"/>
      <c r="AG862" s="14"/>
      <c r="AH862" s="14"/>
      <c r="AI862" s="14"/>
      <c r="AJ862" s="14"/>
      <c r="AK862" s="14"/>
      <c r="AL862" s="14"/>
      <c r="AM862" s="14"/>
      <c r="AN862" s="14"/>
      <c r="AO862" s="14"/>
      <c r="AP862" s="14"/>
      <c r="AQ862" s="14"/>
      <c r="AR862" s="14"/>
      <c r="AS862" s="14"/>
      <c r="AT862" s="14"/>
      <c r="AU862" s="14"/>
      <c r="AV862" s="14"/>
      <c r="AW862" s="14"/>
      <c r="AX862" s="14"/>
      <c r="AY862" s="14"/>
      <c r="AZ862" s="14"/>
      <c r="BA862" s="14"/>
      <c r="BB862" s="14"/>
      <c r="BC862" s="14"/>
      <c r="BD862" s="14"/>
      <c r="BE862" s="14"/>
      <c r="BF862" s="14"/>
      <c r="BG862" s="14"/>
      <c r="BH862" s="14"/>
      <c r="BI862" s="14"/>
      <c r="BJ862" s="14"/>
      <c r="BK862" s="14"/>
      <c r="BL862" s="14"/>
      <c r="BM862" s="14"/>
      <c r="BN862" s="14"/>
      <c r="BO862" s="14"/>
      <c r="BP862" s="14"/>
      <c r="BQ862" s="14"/>
      <c r="BR862" s="14"/>
      <c r="BS862" s="14"/>
      <c r="BT862" s="14"/>
      <c r="BU862" s="14"/>
      <c r="BV862" s="14"/>
      <c r="BW862" s="14"/>
    </row>
    <row r="863">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c r="AB863" s="14"/>
      <c r="AC863" s="14"/>
      <c r="AD863" s="14"/>
      <c r="AE863" s="14"/>
      <c r="AF863" s="14"/>
      <c r="AG863" s="14"/>
      <c r="AH863" s="14"/>
      <c r="AI863" s="14"/>
      <c r="AJ863" s="14"/>
      <c r="AK863" s="14"/>
      <c r="AL863" s="14"/>
      <c r="AM863" s="14"/>
      <c r="AN863" s="14"/>
      <c r="AO863" s="14"/>
      <c r="AP863" s="14"/>
      <c r="AQ863" s="14"/>
      <c r="AR863" s="14"/>
      <c r="AS863" s="14"/>
      <c r="AT863" s="14"/>
      <c r="AU863" s="14"/>
      <c r="AV863" s="14"/>
      <c r="AW863" s="14"/>
      <c r="AX863" s="14"/>
      <c r="AY863" s="14"/>
      <c r="AZ863" s="14"/>
      <c r="BA863" s="14"/>
      <c r="BB863" s="14"/>
      <c r="BC863" s="14"/>
      <c r="BD863" s="14"/>
      <c r="BE863" s="14"/>
      <c r="BF863" s="14"/>
      <c r="BG863" s="14"/>
      <c r="BH863" s="14"/>
      <c r="BI863" s="14"/>
      <c r="BJ863" s="14"/>
      <c r="BK863" s="14"/>
      <c r="BL863" s="14"/>
      <c r="BM863" s="14"/>
      <c r="BN863" s="14"/>
      <c r="BO863" s="14"/>
      <c r="BP863" s="14"/>
      <c r="BQ863" s="14"/>
      <c r="BR863" s="14"/>
      <c r="BS863" s="14"/>
      <c r="BT863" s="14"/>
      <c r="BU863" s="14"/>
      <c r="BV863" s="14"/>
      <c r="BW863" s="14"/>
    </row>
    <row r="864">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c r="AQ864" s="14"/>
      <c r="AR864" s="14"/>
      <c r="AS864" s="14"/>
      <c r="AT864" s="14"/>
      <c r="AU864" s="14"/>
      <c r="AV864" s="14"/>
      <c r="AW864" s="14"/>
      <c r="AX864" s="14"/>
      <c r="AY864" s="14"/>
      <c r="AZ864" s="14"/>
      <c r="BA864" s="14"/>
      <c r="BB864" s="14"/>
      <c r="BC864" s="14"/>
      <c r="BD864" s="14"/>
      <c r="BE864" s="14"/>
      <c r="BF864" s="14"/>
      <c r="BG864" s="14"/>
      <c r="BH864" s="14"/>
      <c r="BI864" s="14"/>
      <c r="BJ864" s="14"/>
      <c r="BK864" s="14"/>
      <c r="BL864" s="14"/>
      <c r="BM864" s="14"/>
      <c r="BN864" s="14"/>
      <c r="BO864" s="14"/>
      <c r="BP864" s="14"/>
      <c r="BQ864" s="14"/>
      <c r="BR864" s="14"/>
      <c r="BS864" s="14"/>
      <c r="BT864" s="14"/>
      <c r="BU864" s="14"/>
      <c r="BV864" s="14"/>
      <c r="BW864" s="14"/>
    </row>
    <row r="86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c r="AQ865" s="14"/>
      <c r="AR865" s="14"/>
      <c r="AS865" s="14"/>
      <c r="AT865" s="14"/>
      <c r="AU865" s="14"/>
      <c r="AV865" s="14"/>
      <c r="AW865" s="14"/>
      <c r="AX865" s="14"/>
      <c r="AY865" s="14"/>
      <c r="AZ865" s="14"/>
      <c r="BA865" s="14"/>
      <c r="BB865" s="14"/>
      <c r="BC865" s="14"/>
      <c r="BD865" s="14"/>
      <c r="BE865" s="14"/>
      <c r="BF865" s="14"/>
      <c r="BG865" s="14"/>
      <c r="BH865" s="14"/>
      <c r="BI865" s="14"/>
      <c r="BJ865" s="14"/>
      <c r="BK865" s="14"/>
      <c r="BL865" s="14"/>
      <c r="BM865" s="14"/>
      <c r="BN865" s="14"/>
      <c r="BO865" s="14"/>
      <c r="BP865" s="14"/>
      <c r="BQ865" s="14"/>
      <c r="BR865" s="14"/>
      <c r="BS865" s="14"/>
      <c r="BT865" s="14"/>
      <c r="BU865" s="14"/>
      <c r="BV865" s="14"/>
      <c r="BW865" s="14"/>
    </row>
    <row r="866">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c r="AQ866" s="14"/>
      <c r="AR866" s="14"/>
      <c r="AS866" s="14"/>
      <c r="AT866" s="14"/>
      <c r="AU866" s="14"/>
      <c r="AV866" s="14"/>
      <c r="AW866" s="14"/>
      <c r="AX866" s="14"/>
      <c r="AY866" s="14"/>
      <c r="AZ866" s="14"/>
      <c r="BA866" s="14"/>
      <c r="BB866" s="14"/>
      <c r="BC866" s="14"/>
      <c r="BD866" s="14"/>
      <c r="BE866" s="14"/>
      <c r="BF866" s="14"/>
      <c r="BG866" s="14"/>
      <c r="BH866" s="14"/>
      <c r="BI866" s="14"/>
      <c r="BJ866" s="14"/>
      <c r="BK866" s="14"/>
      <c r="BL866" s="14"/>
      <c r="BM866" s="14"/>
      <c r="BN866" s="14"/>
      <c r="BO866" s="14"/>
      <c r="BP866" s="14"/>
      <c r="BQ866" s="14"/>
      <c r="BR866" s="14"/>
      <c r="BS866" s="14"/>
      <c r="BT866" s="14"/>
      <c r="BU866" s="14"/>
      <c r="BV866" s="14"/>
      <c r="BW866" s="14"/>
    </row>
    <row r="867">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c r="AB867" s="14"/>
      <c r="AC867" s="14"/>
      <c r="AD867" s="14"/>
      <c r="AE867" s="14"/>
      <c r="AF867" s="14"/>
      <c r="AG867" s="14"/>
      <c r="AH867" s="14"/>
      <c r="AI867" s="14"/>
      <c r="AJ867" s="14"/>
      <c r="AK867" s="14"/>
      <c r="AL867" s="14"/>
      <c r="AM867" s="14"/>
      <c r="AN867" s="14"/>
      <c r="AO867" s="14"/>
      <c r="AP867" s="14"/>
      <c r="AQ867" s="14"/>
      <c r="AR867" s="14"/>
      <c r="AS867" s="14"/>
      <c r="AT867" s="14"/>
      <c r="AU867" s="14"/>
      <c r="AV867" s="14"/>
      <c r="AW867" s="14"/>
      <c r="AX867" s="14"/>
      <c r="AY867" s="14"/>
      <c r="AZ867" s="14"/>
      <c r="BA867" s="14"/>
      <c r="BB867" s="14"/>
      <c r="BC867" s="14"/>
      <c r="BD867" s="14"/>
      <c r="BE867" s="14"/>
      <c r="BF867" s="14"/>
      <c r="BG867" s="14"/>
      <c r="BH867" s="14"/>
      <c r="BI867" s="14"/>
      <c r="BJ867" s="14"/>
      <c r="BK867" s="14"/>
      <c r="BL867" s="14"/>
      <c r="BM867" s="14"/>
      <c r="BN867" s="14"/>
      <c r="BO867" s="14"/>
      <c r="BP867" s="14"/>
      <c r="BQ867" s="14"/>
      <c r="BR867" s="14"/>
      <c r="BS867" s="14"/>
      <c r="BT867" s="14"/>
      <c r="BU867" s="14"/>
      <c r="BV867" s="14"/>
      <c r="BW867" s="14"/>
    </row>
    <row r="868">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4"/>
      <c r="AY868" s="14"/>
      <c r="AZ868" s="14"/>
      <c r="BA868" s="14"/>
      <c r="BB868" s="14"/>
      <c r="BC868" s="14"/>
      <c r="BD868" s="14"/>
      <c r="BE868" s="14"/>
      <c r="BF868" s="14"/>
      <c r="BG868" s="14"/>
      <c r="BH868" s="14"/>
      <c r="BI868" s="14"/>
      <c r="BJ868" s="14"/>
      <c r="BK868" s="14"/>
      <c r="BL868" s="14"/>
      <c r="BM868" s="14"/>
      <c r="BN868" s="14"/>
      <c r="BO868" s="14"/>
      <c r="BP868" s="14"/>
      <c r="BQ868" s="14"/>
      <c r="BR868" s="14"/>
      <c r="BS868" s="14"/>
      <c r="BT868" s="14"/>
      <c r="BU868" s="14"/>
      <c r="BV868" s="14"/>
      <c r="BW868" s="14"/>
    </row>
    <row r="869">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c r="AB869" s="14"/>
      <c r="AC869" s="14"/>
      <c r="AD869" s="14"/>
      <c r="AE869" s="14"/>
      <c r="AF869" s="14"/>
      <c r="AG869" s="14"/>
      <c r="AH869" s="14"/>
      <c r="AI869" s="14"/>
      <c r="AJ869" s="14"/>
      <c r="AK869" s="14"/>
      <c r="AL869" s="14"/>
      <c r="AM869" s="14"/>
      <c r="AN869" s="14"/>
      <c r="AO869" s="14"/>
      <c r="AP869" s="14"/>
      <c r="AQ869" s="14"/>
      <c r="AR869" s="14"/>
      <c r="AS869" s="14"/>
      <c r="AT869" s="14"/>
      <c r="AU869" s="14"/>
      <c r="AV869" s="14"/>
      <c r="AW869" s="14"/>
      <c r="AX869" s="14"/>
      <c r="AY869" s="14"/>
      <c r="AZ869" s="14"/>
      <c r="BA869" s="14"/>
      <c r="BB869" s="14"/>
      <c r="BC869" s="14"/>
      <c r="BD869" s="14"/>
      <c r="BE869" s="14"/>
      <c r="BF869" s="14"/>
      <c r="BG869" s="14"/>
      <c r="BH869" s="14"/>
      <c r="BI869" s="14"/>
      <c r="BJ869" s="14"/>
      <c r="BK869" s="14"/>
      <c r="BL869" s="14"/>
      <c r="BM869" s="14"/>
      <c r="BN869" s="14"/>
      <c r="BO869" s="14"/>
      <c r="BP869" s="14"/>
      <c r="BQ869" s="14"/>
      <c r="BR869" s="14"/>
      <c r="BS869" s="14"/>
      <c r="BT869" s="14"/>
      <c r="BU869" s="14"/>
      <c r="BV869" s="14"/>
      <c r="BW869" s="14"/>
    </row>
    <row r="870">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c r="AB870" s="14"/>
      <c r="AC870" s="14"/>
      <c r="AD870" s="14"/>
      <c r="AE870" s="14"/>
      <c r="AF870" s="14"/>
      <c r="AG870" s="14"/>
      <c r="AH870" s="14"/>
      <c r="AI870" s="14"/>
      <c r="AJ870" s="14"/>
      <c r="AK870" s="14"/>
      <c r="AL870" s="14"/>
      <c r="AM870" s="14"/>
      <c r="AN870" s="14"/>
      <c r="AO870" s="14"/>
      <c r="AP870" s="14"/>
      <c r="AQ870" s="14"/>
      <c r="AR870" s="14"/>
      <c r="AS870" s="14"/>
      <c r="AT870" s="14"/>
      <c r="AU870" s="14"/>
      <c r="AV870" s="14"/>
      <c r="AW870" s="14"/>
      <c r="AX870" s="14"/>
      <c r="AY870" s="14"/>
      <c r="AZ870" s="14"/>
      <c r="BA870" s="14"/>
      <c r="BB870" s="14"/>
      <c r="BC870" s="14"/>
      <c r="BD870" s="14"/>
      <c r="BE870" s="14"/>
      <c r="BF870" s="14"/>
      <c r="BG870" s="14"/>
      <c r="BH870" s="14"/>
      <c r="BI870" s="14"/>
      <c r="BJ870" s="14"/>
      <c r="BK870" s="14"/>
      <c r="BL870" s="14"/>
      <c r="BM870" s="14"/>
      <c r="BN870" s="14"/>
      <c r="BO870" s="14"/>
      <c r="BP870" s="14"/>
      <c r="BQ870" s="14"/>
      <c r="BR870" s="14"/>
      <c r="BS870" s="14"/>
      <c r="BT870" s="14"/>
      <c r="BU870" s="14"/>
      <c r="BV870" s="14"/>
      <c r="BW870" s="14"/>
    </row>
    <row r="87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c r="AB871" s="14"/>
      <c r="AC871" s="14"/>
      <c r="AD871" s="14"/>
      <c r="AE871" s="14"/>
      <c r="AF871" s="14"/>
      <c r="AG871" s="14"/>
      <c r="AH871" s="14"/>
      <c r="AI871" s="14"/>
      <c r="AJ871" s="14"/>
      <c r="AK871" s="14"/>
      <c r="AL871" s="14"/>
      <c r="AM871" s="14"/>
      <c r="AN871" s="14"/>
      <c r="AO871" s="14"/>
      <c r="AP871" s="14"/>
      <c r="AQ871" s="14"/>
      <c r="AR871" s="14"/>
      <c r="AS871" s="14"/>
      <c r="AT871" s="14"/>
      <c r="AU871" s="14"/>
      <c r="AV871" s="14"/>
      <c r="AW871" s="14"/>
      <c r="AX871" s="14"/>
      <c r="AY871" s="14"/>
      <c r="AZ871" s="14"/>
      <c r="BA871" s="14"/>
      <c r="BB871" s="14"/>
      <c r="BC871" s="14"/>
      <c r="BD871" s="14"/>
      <c r="BE871" s="14"/>
      <c r="BF871" s="14"/>
      <c r="BG871" s="14"/>
      <c r="BH871" s="14"/>
      <c r="BI871" s="14"/>
      <c r="BJ871" s="14"/>
      <c r="BK871" s="14"/>
      <c r="BL871" s="14"/>
      <c r="BM871" s="14"/>
      <c r="BN871" s="14"/>
      <c r="BO871" s="14"/>
      <c r="BP871" s="14"/>
      <c r="BQ871" s="14"/>
      <c r="BR871" s="14"/>
      <c r="BS871" s="14"/>
      <c r="BT871" s="14"/>
      <c r="BU871" s="14"/>
      <c r="BV871" s="14"/>
      <c r="BW871" s="14"/>
    </row>
    <row r="87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c r="AB872" s="14"/>
      <c r="AC872" s="14"/>
      <c r="AD872" s="14"/>
      <c r="AE872" s="14"/>
      <c r="AF872" s="14"/>
      <c r="AG872" s="14"/>
      <c r="AH872" s="14"/>
      <c r="AI872" s="14"/>
      <c r="AJ872" s="14"/>
      <c r="AK872" s="14"/>
      <c r="AL872" s="14"/>
      <c r="AM872" s="14"/>
      <c r="AN872" s="14"/>
      <c r="AO872" s="14"/>
      <c r="AP872" s="14"/>
      <c r="AQ872" s="14"/>
      <c r="AR872" s="14"/>
      <c r="AS872" s="14"/>
      <c r="AT872" s="14"/>
      <c r="AU872" s="14"/>
      <c r="AV872" s="14"/>
      <c r="AW872" s="14"/>
      <c r="AX872" s="14"/>
      <c r="AY872" s="14"/>
      <c r="AZ872" s="14"/>
      <c r="BA872" s="14"/>
      <c r="BB872" s="14"/>
      <c r="BC872" s="14"/>
      <c r="BD872" s="14"/>
      <c r="BE872" s="14"/>
      <c r="BF872" s="14"/>
      <c r="BG872" s="14"/>
      <c r="BH872" s="14"/>
      <c r="BI872" s="14"/>
      <c r="BJ872" s="14"/>
      <c r="BK872" s="14"/>
      <c r="BL872" s="14"/>
      <c r="BM872" s="14"/>
      <c r="BN872" s="14"/>
      <c r="BO872" s="14"/>
      <c r="BP872" s="14"/>
      <c r="BQ872" s="14"/>
      <c r="BR872" s="14"/>
      <c r="BS872" s="14"/>
      <c r="BT872" s="14"/>
      <c r="BU872" s="14"/>
      <c r="BV872" s="14"/>
      <c r="BW872" s="14"/>
    </row>
    <row r="873">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c r="AB873" s="14"/>
      <c r="AC873" s="14"/>
      <c r="AD873" s="14"/>
      <c r="AE873" s="14"/>
      <c r="AF873" s="14"/>
      <c r="AG873" s="14"/>
      <c r="AH873" s="14"/>
      <c r="AI873" s="14"/>
      <c r="AJ873" s="14"/>
      <c r="AK873" s="14"/>
      <c r="AL873" s="14"/>
      <c r="AM873" s="14"/>
      <c r="AN873" s="14"/>
      <c r="AO873" s="14"/>
      <c r="AP873" s="14"/>
      <c r="AQ873" s="14"/>
      <c r="AR873" s="14"/>
      <c r="AS873" s="14"/>
      <c r="AT873" s="14"/>
      <c r="AU873" s="14"/>
      <c r="AV873" s="14"/>
      <c r="AW873" s="14"/>
      <c r="AX873" s="14"/>
      <c r="AY873" s="14"/>
      <c r="AZ873" s="14"/>
      <c r="BA873" s="14"/>
      <c r="BB873" s="14"/>
      <c r="BC873" s="14"/>
      <c r="BD873" s="14"/>
      <c r="BE873" s="14"/>
      <c r="BF873" s="14"/>
      <c r="BG873" s="14"/>
      <c r="BH873" s="14"/>
      <c r="BI873" s="14"/>
      <c r="BJ873" s="14"/>
      <c r="BK873" s="14"/>
      <c r="BL873" s="14"/>
      <c r="BM873" s="14"/>
      <c r="BN873" s="14"/>
      <c r="BO873" s="14"/>
      <c r="BP873" s="14"/>
      <c r="BQ873" s="14"/>
      <c r="BR873" s="14"/>
      <c r="BS873" s="14"/>
      <c r="BT873" s="14"/>
      <c r="BU873" s="14"/>
      <c r="BV873" s="14"/>
      <c r="BW873" s="14"/>
    </row>
    <row r="874">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c r="AS874" s="14"/>
      <c r="AT874" s="14"/>
      <c r="AU874" s="14"/>
      <c r="AV874" s="14"/>
      <c r="AW874" s="14"/>
      <c r="AX874" s="14"/>
      <c r="AY874" s="14"/>
      <c r="AZ874" s="14"/>
      <c r="BA874" s="14"/>
      <c r="BB874" s="14"/>
      <c r="BC874" s="14"/>
      <c r="BD874" s="14"/>
      <c r="BE874" s="14"/>
      <c r="BF874" s="14"/>
      <c r="BG874" s="14"/>
      <c r="BH874" s="14"/>
      <c r="BI874" s="14"/>
      <c r="BJ874" s="14"/>
      <c r="BK874" s="14"/>
      <c r="BL874" s="14"/>
      <c r="BM874" s="14"/>
      <c r="BN874" s="14"/>
      <c r="BO874" s="14"/>
      <c r="BP874" s="14"/>
      <c r="BQ874" s="14"/>
      <c r="BR874" s="14"/>
      <c r="BS874" s="14"/>
      <c r="BT874" s="14"/>
      <c r="BU874" s="14"/>
      <c r="BV874" s="14"/>
      <c r="BW874" s="14"/>
    </row>
    <row r="87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c r="AQ875" s="14"/>
      <c r="AR875" s="14"/>
      <c r="AS875" s="14"/>
      <c r="AT875" s="14"/>
      <c r="AU875" s="14"/>
      <c r="AV875" s="14"/>
      <c r="AW875" s="14"/>
      <c r="AX875" s="14"/>
      <c r="AY875" s="14"/>
      <c r="AZ875" s="14"/>
      <c r="BA875" s="14"/>
      <c r="BB875" s="14"/>
      <c r="BC875" s="14"/>
      <c r="BD875" s="14"/>
      <c r="BE875" s="14"/>
      <c r="BF875" s="14"/>
      <c r="BG875" s="14"/>
      <c r="BH875" s="14"/>
      <c r="BI875" s="14"/>
      <c r="BJ875" s="14"/>
      <c r="BK875" s="14"/>
      <c r="BL875" s="14"/>
      <c r="BM875" s="14"/>
      <c r="BN875" s="14"/>
      <c r="BO875" s="14"/>
      <c r="BP875" s="14"/>
      <c r="BQ875" s="14"/>
      <c r="BR875" s="14"/>
      <c r="BS875" s="14"/>
      <c r="BT875" s="14"/>
      <c r="BU875" s="14"/>
      <c r="BV875" s="14"/>
      <c r="BW875" s="14"/>
    </row>
    <row r="876">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c r="AB876" s="14"/>
      <c r="AC876" s="14"/>
      <c r="AD876" s="14"/>
      <c r="AE876" s="14"/>
      <c r="AF876" s="14"/>
      <c r="AG876" s="14"/>
      <c r="AH876" s="14"/>
      <c r="AI876" s="14"/>
      <c r="AJ876" s="14"/>
      <c r="AK876" s="14"/>
      <c r="AL876" s="14"/>
      <c r="AM876" s="14"/>
      <c r="AN876" s="14"/>
      <c r="AO876" s="14"/>
      <c r="AP876" s="14"/>
      <c r="AQ876" s="14"/>
      <c r="AR876" s="14"/>
      <c r="AS876" s="14"/>
      <c r="AT876" s="14"/>
      <c r="AU876" s="14"/>
      <c r="AV876" s="14"/>
      <c r="AW876" s="14"/>
      <c r="AX876" s="14"/>
      <c r="AY876" s="14"/>
      <c r="AZ876" s="14"/>
      <c r="BA876" s="14"/>
      <c r="BB876" s="14"/>
      <c r="BC876" s="14"/>
      <c r="BD876" s="14"/>
      <c r="BE876" s="14"/>
      <c r="BF876" s="14"/>
      <c r="BG876" s="14"/>
      <c r="BH876" s="14"/>
      <c r="BI876" s="14"/>
      <c r="BJ876" s="14"/>
      <c r="BK876" s="14"/>
      <c r="BL876" s="14"/>
      <c r="BM876" s="14"/>
      <c r="BN876" s="14"/>
      <c r="BO876" s="14"/>
      <c r="BP876" s="14"/>
      <c r="BQ876" s="14"/>
      <c r="BR876" s="14"/>
      <c r="BS876" s="14"/>
      <c r="BT876" s="14"/>
      <c r="BU876" s="14"/>
      <c r="BV876" s="14"/>
      <c r="BW876" s="14"/>
    </row>
    <row r="877">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c r="AB877" s="14"/>
      <c r="AC877" s="14"/>
      <c r="AD877" s="14"/>
      <c r="AE877" s="14"/>
      <c r="AF877" s="14"/>
      <c r="AG877" s="14"/>
      <c r="AH877" s="14"/>
      <c r="AI877" s="14"/>
      <c r="AJ877" s="14"/>
      <c r="AK877" s="14"/>
      <c r="AL877" s="14"/>
      <c r="AM877" s="14"/>
      <c r="AN877" s="14"/>
      <c r="AO877" s="14"/>
      <c r="AP877" s="14"/>
      <c r="AQ877" s="14"/>
      <c r="AR877" s="14"/>
      <c r="AS877" s="14"/>
      <c r="AT877" s="14"/>
      <c r="AU877" s="14"/>
      <c r="AV877" s="14"/>
      <c r="AW877" s="14"/>
      <c r="AX877" s="14"/>
      <c r="AY877" s="14"/>
      <c r="AZ877" s="14"/>
      <c r="BA877" s="14"/>
      <c r="BB877" s="14"/>
      <c r="BC877" s="14"/>
      <c r="BD877" s="14"/>
      <c r="BE877" s="14"/>
      <c r="BF877" s="14"/>
      <c r="BG877" s="14"/>
      <c r="BH877" s="14"/>
      <c r="BI877" s="14"/>
      <c r="BJ877" s="14"/>
      <c r="BK877" s="14"/>
      <c r="BL877" s="14"/>
      <c r="BM877" s="14"/>
      <c r="BN877" s="14"/>
      <c r="BO877" s="14"/>
      <c r="BP877" s="14"/>
      <c r="BQ877" s="14"/>
      <c r="BR877" s="14"/>
      <c r="BS877" s="14"/>
      <c r="BT877" s="14"/>
      <c r="BU877" s="14"/>
      <c r="BV877" s="14"/>
      <c r="BW877" s="14"/>
    </row>
    <row r="878">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c r="AB878" s="14"/>
      <c r="AC878" s="14"/>
      <c r="AD878" s="14"/>
      <c r="AE878" s="14"/>
      <c r="AF878" s="14"/>
      <c r="AG878" s="14"/>
      <c r="AH878" s="14"/>
      <c r="AI878" s="14"/>
      <c r="AJ878" s="14"/>
      <c r="AK878" s="14"/>
      <c r="AL878" s="14"/>
      <c r="AM878" s="14"/>
      <c r="AN878" s="14"/>
      <c r="AO878" s="14"/>
      <c r="AP878" s="14"/>
      <c r="AQ878" s="14"/>
      <c r="AR878" s="14"/>
      <c r="AS878" s="14"/>
      <c r="AT878" s="14"/>
      <c r="AU878" s="14"/>
      <c r="AV878" s="14"/>
      <c r="AW878" s="14"/>
      <c r="AX878" s="14"/>
      <c r="AY878" s="14"/>
      <c r="AZ878" s="14"/>
      <c r="BA878" s="14"/>
      <c r="BB878" s="14"/>
      <c r="BC878" s="14"/>
      <c r="BD878" s="14"/>
      <c r="BE878" s="14"/>
      <c r="BF878" s="14"/>
      <c r="BG878" s="14"/>
      <c r="BH878" s="14"/>
      <c r="BI878" s="14"/>
      <c r="BJ878" s="14"/>
      <c r="BK878" s="14"/>
      <c r="BL878" s="14"/>
      <c r="BM878" s="14"/>
      <c r="BN878" s="14"/>
      <c r="BO878" s="14"/>
      <c r="BP878" s="14"/>
      <c r="BQ878" s="14"/>
      <c r="BR878" s="14"/>
      <c r="BS878" s="14"/>
      <c r="BT878" s="14"/>
      <c r="BU878" s="14"/>
      <c r="BV878" s="14"/>
      <c r="BW878" s="14"/>
    </row>
    <row r="879">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c r="AB879" s="14"/>
      <c r="AC879" s="14"/>
      <c r="AD879" s="14"/>
      <c r="AE879" s="14"/>
      <c r="AF879" s="14"/>
      <c r="AG879" s="14"/>
      <c r="AH879" s="14"/>
      <c r="AI879" s="14"/>
      <c r="AJ879" s="14"/>
      <c r="AK879" s="14"/>
      <c r="AL879" s="14"/>
      <c r="AM879" s="14"/>
      <c r="AN879" s="14"/>
      <c r="AO879" s="14"/>
      <c r="AP879" s="14"/>
      <c r="AQ879" s="14"/>
      <c r="AR879" s="14"/>
      <c r="AS879" s="14"/>
      <c r="AT879" s="14"/>
      <c r="AU879" s="14"/>
      <c r="AV879" s="14"/>
      <c r="AW879" s="14"/>
      <c r="AX879" s="14"/>
      <c r="AY879" s="14"/>
      <c r="AZ879" s="14"/>
      <c r="BA879" s="14"/>
      <c r="BB879" s="14"/>
      <c r="BC879" s="14"/>
      <c r="BD879" s="14"/>
      <c r="BE879" s="14"/>
      <c r="BF879" s="14"/>
      <c r="BG879" s="14"/>
      <c r="BH879" s="14"/>
      <c r="BI879" s="14"/>
      <c r="BJ879" s="14"/>
      <c r="BK879" s="14"/>
      <c r="BL879" s="14"/>
      <c r="BM879" s="14"/>
      <c r="BN879" s="14"/>
      <c r="BO879" s="14"/>
      <c r="BP879" s="14"/>
      <c r="BQ879" s="14"/>
      <c r="BR879" s="14"/>
      <c r="BS879" s="14"/>
      <c r="BT879" s="14"/>
      <c r="BU879" s="14"/>
      <c r="BV879" s="14"/>
      <c r="BW879" s="14"/>
    </row>
    <row r="880">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c r="AB880" s="14"/>
      <c r="AC880" s="14"/>
      <c r="AD880" s="14"/>
      <c r="AE880" s="14"/>
      <c r="AF880" s="14"/>
      <c r="AG880" s="14"/>
      <c r="AH880" s="14"/>
      <c r="AI880" s="14"/>
      <c r="AJ880" s="14"/>
      <c r="AK880" s="14"/>
      <c r="AL880" s="14"/>
      <c r="AM880" s="14"/>
      <c r="AN880" s="14"/>
      <c r="AO880" s="14"/>
      <c r="AP880" s="14"/>
      <c r="AQ880" s="14"/>
      <c r="AR880" s="14"/>
      <c r="AS880" s="14"/>
      <c r="AT880" s="14"/>
      <c r="AU880" s="14"/>
      <c r="AV880" s="14"/>
      <c r="AW880" s="14"/>
      <c r="AX880" s="14"/>
      <c r="AY880" s="14"/>
      <c r="AZ880" s="14"/>
      <c r="BA880" s="14"/>
      <c r="BB880" s="14"/>
      <c r="BC880" s="14"/>
      <c r="BD880" s="14"/>
      <c r="BE880" s="14"/>
      <c r="BF880" s="14"/>
      <c r="BG880" s="14"/>
      <c r="BH880" s="14"/>
      <c r="BI880" s="14"/>
      <c r="BJ880" s="14"/>
      <c r="BK880" s="14"/>
      <c r="BL880" s="14"/>
      <c r="BM880" s="14"/>
      <c r="BN880" s="14"/>
      <c r="BO880" s="14"/>
      <c r="BP880" s="14"/>
      <c r="BQ880" s="14"/>
      <c r="BR880" s="14"/>
      <c r="BS880" s="14"/>
      <c r="BT880" s="14"/>
      <c r="BU880" s="14"/>
      <c r="BV880" s="14"/>
      <c r="BW880" s="14"/>
    </row>
    <row r="88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c r="AB881" s="14"/>
      <c r="AC881" s="14"/>
      <c r="AD881" s="14"/>
      <c r="AE881" s="14"/>
      <c r="AF881" s="14"/>
      <c r="AG881" s="14"/>
      <c r="AH881" s="14"/>
      <c r="AI881" s="14"/>
      <c r="AJ881" s="14"/>
      <c r="AK881" s="14"/>
      <c r="AL881" s="14"/>
      <c r="AM881" s="14"/>
      <c r="AN881" s="14"/>
      <c r="AO881" s="14"/>
      <c r="AP881" s="14"/>
      <c r="AQ881" s="14"/>
      <c r="AR881" s="14"/>
      <c r="AS881" s="14"/>
      <c r="AT881" s="14"/>
      <c r="AU881" s="14"/>
      <c r="AV881" s="14"/>
      <c r="AW881" s="14"/>
      <c r="AX881" s="14"/>
      <c r="AY881" s="14"/>
      <c r="AZ881" s="14"/>
      <c r="BA881" s="14"/>
      <c r="BB881" s="14"/>
      <c r="BC881" s="14"/>
      <c r="BD881" s="14"/>
      <c r="BE881" s="14"/>
      <c r="BF881" s="14"/>
      <c r="BG881" s="14"/>
      <c r="BH881" s="14"/>
      <c r="BI881" s="14"/>
      <c r="BJ881" s="14"/>
      <c r="BK881" s="14"/>
      <c r="BL881" s="14"/>
      <c r="BM881" s="14"/>
      <c r="BN881" s="14"/>
      <c r="BO881" s="14"/>
      <c r="BP881" s="14"/>
      <c r="BQ881" s="14"/>
      <c r="BR881" s="14"/>
      <c r="BS881" s="14"/>
      <c r="BT881" s="14"/>
      <c r="BU881" s="14"/>
      <c r="BV881" s="14"/>
      <c r="BW881" s="14"/>
    </row>
    <row r="88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c r="AQ882" s="14"/>
      <c r="AR882" s="14"/>
      <c r="AS882" s="14"/>
      <c r="AT882" s="14"/>
      <c r="AU882" s="14"/>
      <c r="AV882" s="14"/>
      <c r="AW882" s="14"/>
      <c r="AX882" s="14"/>
      <c r="AY882" s="14"/>
      <c r="AZ882" s="14"/>
      <c r="BA882" s="14"/>
      <c r="BB882" s="14"/>
      <c r="BC882" s="14"/>
      <c r="BD882" s="14"/>
      <c r="BE882" s="14"/>
      <c r="BF882" s="14"/>
      <c r="BG882" s="14"/>
      <c r="BH882" s="14"/>
      <c r="BI882" s="14"/>
      <c r="BJ882" s="14"/>
      <c r="BK882" s="14"/>
      <c r="BL882" s="14"/>
      <c r="BM882" s="14"/>
      <c r="BN882" s="14"/>
      <c r="BO882" s="14"/>
      <c r="BP882" s="14"/>
      <c r="BQ882" s="14"/>
      <c r="BR882" s="14"/>
      <c r="BS882" s="14"/>
      <c r="BT882" s="14"/>
      <c r="BU882" s="14"/>
      <c r="BV882" s="14"/>
      <c r="BW882" s="14"/>
    </row>
    <row r="883">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c r="AB883" s="14"/>
      <c r="AC883" s="14"/>
      <c r="AD883" s="14"/>
      <c r="AE883" s="14"/>
      <c r="AF883" s="14"/>
      <c r="AG883" s="14"/>
      <c r="AH883" s="14"/>
      <c r="AI883" s="14"/>
      <c r="AJ883" s="14"/>
      <c r="AK883" s="14"/>
      <c r="AL883" s="14"/>
      <c r="AM883" s="14"/>
      <c r="AN883" s="14"/>
      <c r="AO883" s="14"/>
      <c r="AP883" s="14"/>
      <c r="AQ883" s="14"/>
      <c r="AR883" s="14"/>
      <c r="AS883" s="14"/>
      <c r="AT883" s="14"/>
      <c r="AU883" s="14"/>
      <c r="AV883" s="14"/>
      <c r="AW883" s="14"/>
      <c r="AX883" s="14"/>
      <c r="AY883" s="14"/>
      <c r="AZ883" s="14"/>
      <c r="BA883" s="14"/>
      <c r="BB883" s="14"/>
      <c r="BC883" s="14"/>
      <c r="BD883" s="14"/>
      <c r="BE883" s="14"/>
      <c r="BF883" s="14"/>
      <c r="BG883" s="14"/>
      <c r="BH883" s="14"/>
      <c r="BI883" s="14"/>
      <c r="BJ883" s="14"/>
      <c r="BK883" s="14"/>
      <c r="BL883" s="14"/>
      <c r="BM883" s="14"/>
      <c r="BN883" s="14"/>
      <c r="BO883" s="14"/>
      <c r="BP883" s="14"/>
      <c r="BQ883" s="14"/>
      <c r="BR883" s="14"/>
      <c r="BS883" s="14"/>
      <c r="BT883" s="14"/>
      <c r="BU883" s="14"/>
      <c r="BV883" s="14"/>
      <c r="BW883" s="14"/>
    </row>
    <row r="884">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c r="AQ884" s="14"/>
      <c r="AR884" s="14"/>
      <c r="AS884" s="14"/>
      <c r="AT884" s="14"/>
      <c r="AU884" s="14"/>
      <c r="AV884" s="14"/>
      <c r="AW884" s="14"/>
      <c r="AX884" s="14"/>
      <c r="AY884" s="14"/>
      <c r="AZ884" s="14"/>
      <c r="BA884" s="14"/>
      <c r="BB884" s="14"/>
      <c r="BC884" s="14"/>
      <c r="BD884" s="14"/>
      <c r="BE884" s="14"/>
      <c r="BF884" s="14"/>
      <c r="BG884" s="14"/>
      <c r="BH884" s="14"/>
      <c r="BI884" s="14"/>
      <c r="BJ884" s="14"/>
      <c r="BK884" s="14"/>
      <c r="BL884" s="14"/>
      <c r="BM884" s="14"/>
      <c r="BN884" s="14"/>
      <c r="BO884" s="14"/>
      <c r="BP884" s="14"/>
      <c r="BQ884" s="14"/>
      <c r="BR884" s="14"/>
      <c r="BS884" s="14"/>
      <c r="BT884" s="14"/>
      <c r="BU884" s="14"/>
      <c r="BV884" s="14"/>
      <c r="BW884" s="14"/>
    </row>
    <row r="88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c r="AQ885" s="14"/>
      <c r="AR885" s="14"/>
      <c r="AS885" s="14"/>
      <c r="AT885" s="14"/>
      <c r="AU885" s="14"/>
      <c r="AV885" s="14"/>
      <c r="AW885" s="14"/>
      <c r="AX885" s="14"/>
      <c r="AY885" s="14"/>
      <c r="AZ885" s="14"/>
      <c r="BA885" s="14"/>
      <c r="BB885" s="14"/>
      <c r="BC885" s="14"/>
      <c r="BD885" s="14"/>
      <c r="BE885" s="14"/>
      <c r="BF885" s="14"/>
      <c r="BG885" s="14"/>
      <c r="BH885" s="14"/>
      <c r="BI885" s="14"/>
      <c r="BJ885" s="14"/>
      <c r="BK885" s="14"/>
      <c r="BL885" s="14"/>
      <c r="BM885" s="14"/>
      <c r="BN885" s="14"/>
      <c r="BO885" s="14"/>
      <c r="BP885" s="14"/>
      <c r="BQ885" s="14"/>
      <c r="BR885" s="14"/>
      <c r="BS885" s="14"/>
      <c r="BT885" s="14"/>
      <c r="BU885" s="14"/>
      <c r="BV885" s="14"/>
      <c r="BW885" s="14"/>
    </row>
    <row r="886">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c r="BU886" s="14"/>
      <c r="BV886" s="14"/>
      <c r="BW886" s="14"/>
    </row>
    <row r="887">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c r="AB887" s="14"/>
      <c r="AC887" s="14"/>
      <c r="AD887" s="14"/>
      <c r="AE887" s="14"/>
      <c r="AF887" s="14"/>
      <c r="AG887" s="14"/>
      <c r="AH887" s="14"/>
      <c r="AI887" s="14"/>
      <c r="AJ887" s="14"/>
      <c r="AK887" s="14"/>
      <c r="AL887" s="14"/>
      <c r="AM887" s="14"/>
      <c r="AN887" s="14"/>
      <c r="AO887" s="14"/>
      <c r="AP887" s="14"/>
      <c r="AQ887" s="14"/>
      <c r="AR887" s="14"/>
      <c r="AS887" s="14"/>
      <c r="AT887" s="14"/>
      <c r="AU887" s="14"/>
      <c r="AV887" s="14"/>
      <c r="AW887" s="14"/>
      <c r="AX887" s="14"/>
      <c r="AY887" s="14"/>
      <c r="AZ887" s="14"/>
      <c r="BA887" s="14"/>
      <c r="BB887" s="14"/>
      <c r="BC887" s="14"/>
      <c r="BD887" s="14"/>
      <c r="BE887" s="14"/>
      <c r="BF887" s="14"/>
      <c r="BG887" s="14"/>
      <c r="BH887" s="14"/>
      <c r="BI887" s="14"/>
      <c r="BJ887" s="14"/>
      <c r="BK887" s="14"/>
      <c r="BL887" s="14"/>
      <c r="BM887" s="14"/>
      <c r="BN887" s="14"/>
      <c r="BO887" s="14"/>
      <c r="BP887" s="14"/>
      <c r="BQ887" s="14"/>
      <c r="BR887" s="14"/>
      <c r="BS887" s="14"/>
      <c r="BT887" s="14"/>
      <c r="BU887" s="14"/>
      <c r="BV887" s="14"/>
      <c r="BW887" s="14"/>
    </row>
    <row r="888">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c r="AQ888" s="14"/>
      <c r="AR888" s="14"/>
      <c r="AS888" s="14"/>
      <c r="AT888" s="14"/>
      <c r="AU888" s="14"/>
      <c r="AV888" s="14"/>
      <c r="AW888" s="14"/>
      <c r="AX888" s="14"/>
      <c r="AY888" s="14"/>
      <c r="AZ888" s="14"/>
      <c r="BA888" s="14"/>
      <c r="BB888" s="14"/>
      <c r="BC888" s="14"/>
      <c r="BD888" s="14"/>
      <c r="BE888" s="14"/>
      <c r="BF888" s="14"/>
      <c r="BG888" s="14"/>
      <c r="BH888" s="14"/>
      <c r="BI888" s="14"/>
      <c r="BJ888" s="14"/>
      <c r="BK888" s="14"/>
      <c r="BL888" s="14"/>
      <c r="BM888" s="14"/>
      <c r="BN888" s="14"/>
      <c r="BO888" s="14"/>
      <c r="BP888" s="14"/>
      <c r="BQ888" s="14"/>
      <c r="BR888" s="14"/>
      <c r="BS888" s="14"/>
      <c r="BT888" s="14"/>
      <c r="BU888" s="14"/>
      <c r="BV888" s="14"/>
      <c r="BW888" s="14"/>
    </row>
    <row r="889">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c r="AQ889" s="14"/>
      <c r="AR889" s="14"/>
      <c r="AS889" s="14"/>
      <c r="AT889" s="14"/>
      <c r="AU889" s="14"/>
      <c r="AV889" s="14"/>
      <c r="AW889" s="14"/>
      <c r="AX889" s="14"/>
      <c r="AY889" s="14"/>
      <c r="AZ889" s="14"/>
      <c r="BA889" s="14"/>
      <c r="BB889" s="14"/>
      <c r="BC889" s="14"/>
      <c r="BD889" s="14"/>
      <c r="BE889" s="14"/>
      <c r="BF889" s="14"/>
      <c r="BG889" s="14"/>
      <c r="BH889" s="14"/>
      <c r="BI889" s="14"/>
      <c r="BJ889" s="14"/>
      <c r="BK889" s="14"/>
      <c r="BL889" s="14"/>
      <c r="BM889" s="14"/>
      <c r="BN889" s="14"/>
      <c r="BO889" s="14"/>
      <c r="BP889" s="14"/>
      <c r="BQ889" s="14"/>
      <c r="BR889" s="14"/>
      <c r="BS889" s="14"/>
      <c r="BT889" s="14"/>
      <c r="BU889" s="14"/>
      <c r="BV889" s="14"/>
      <c r="BW889" s="14"/>
    </row>
    <row r="890">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c r="AQ890" s="14"/>
      <c r="AR890" s="14"/>
      <c r="AS890" s="14"/>
      <c r="AT890" s="14"/>
      <c r="AU890" s="14"/>
      <c r="AV890" s="14"/>
      <c r="AW890" s="14"/>
      <c r="AX890" s="14"/>
      <c r="AY890" s="14"/>
      <c r="AZ890" s="14"/>
      <c r="BA890" s="14"/>
      <c r="BB890" s="14"/>
      <c r="BC890" s="14"/>
      <c r="BD890" s="14"/>
      <c r="BE890" s="14"/>
      <c r="BF890" s="14"/>
      <c r="BG890" s="14"/>
      <c r="BH890" s="14"/>
      <c r="BI890" s="14"/>
      <c r="BJ890" s="14"/>
      <c r="BK890" s="14"/>
      <c r="BL890" s="14"/>
      <c r="BM890" s="14"/>
      <c r="BN890" s="14"/>
      <c r="BO890" s="14"/>
      <c r="BP890" s="14"/>
      <c r="BQ890" s="14"/>
      <c r="BR890" s="14"/>
      <c r="BS890" s="14"/>
      <c r="BT890" s="14"/>
      <c r="BU890" s="14"/>
      <c r="BV890" s="14"/>
      <c r="BW890" s="14"/>
    </row>
    <row r="89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c r="AB891" s="14"/>
      <c r="AC891" s="14"/>
      <c r="AD891" s="14"/>
      <c r="AE891" s="14"/>
      <c r="AF891" s="14"/>
      <c r="AG891" s="14"/>
      <c r="AH891" s="14"/>
      <c r="AI891" s="14"/>
      <c r="AJ891" s="14"/>
      <c r="AK891" s="14"/>
      <c r="AL891" s="14"/>
      <c r="AM891" s="14"/>
      <c r="AN891" s="14"/>
      <c r="AO891" s="14"/>
      <c r="AP891" s="14"/>
      <c r="AQ891" s="14"/>
      <c r="AR891" s="14"/>
      <c r="AS891" s="14"/>
      <c r="AT891" s="14"/>
      <c r="AU891" s="14"/>
      <c r="AV891" s="14"/>
      <c r="AW891" s="14"/>
      <c r="AX891" s="14"/>
      <c r="AY891" s="14"/>
      <c r="AZ891" s="14"/>
      <c r="BA891" s="14"/>
      <c r="BB891" s="14"/>
      <c r="BC891" s="14"/>
      <c r="BD891" s="14"/>
      <c r="BE891" s="14"/>
      <c r="BF891" s="14"/>
      <c r="BG891" s="14"/>
      <c r="BH891" s="14"/>
      <c r="BI891" s="14"/>
      <c r="BJ891" s="14"/>
      <c r="BK891" s="14"/>
      <c r="BL891" s="14"/>
      <c r="BM891" s="14"/>
      <c r="BN891" s="14"/>
      <c r="BO891" s="14"/>
      <c r="BP891" s="14"/>
      <c r="BQ891" s="14"/>
      <c r="BR891" s="14"/>
      <c r="BS891" s="14"/>
      <c r="BT891" s="14"/>
      <c r="BU891" s="14"/>
      <c r="BV891" s="14"/>
      <c r="BW891" s="14"/>
    </row>
    <row r="89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c r="AB892" s="14"/>
      <c r="AC892" s="14"/>
      <c r="AD892" s="14"/>
      <c r="AE892" s="14"/>
      <c r="AF892" s="14"/>
      <c r="AG892" s="14"/>
      <c r="AH892" s="14"/>
      <c r="AI892" s="14"/>
      <c r="AJ892" s="14"/>
      <c r="AK892" s="14"/>
      <c r="AL892" s="14"/>
      <c r="AM892" s="14"/>
      <c r="AN892" s="14"/>
      <c r="AO892" s="14"/>
      <c r="AP892" s="14"/>
      <c r="AQ892" s="14"/>
      <c r="AR892" s="14"/>
      <c r="AS892" s="14"/>
      <c r="AT892" s="14"/>
      <c r="AU892" s="14"/>
      <c r="AV892" s="14"/>
      <c r="AW892" s="14"/>
      <c r="AX892" s="14"/>
      <c r="AY892" s="14"/>
      <c r="AZ892" s="14"/>
      <c r="BA892" s="14"/>
      <c r="BB892" s="14"/>
      <c r="BC892" s="14"/>
      <c r="BD892" s="14"/>
      <c r="BE892" s="14"/>
      <c r="BF892" s="14"/>
      <c r="BG892" s="14"/>
      <c r="BH892" s="14"/>
      <c r="BI892" s="14"/>
      <c r="BJ892" s="14"/>
      <c r="BK892" s="14"/>
      <c r="BL892" s="14"/>
      <c r="BM892" s="14"/>
      <c r="BN892" s="14"/>
      <c r="BO892" s="14"/>
      <c r="BP892" s="14"/>
      <c r="BQ892" s="14"/>
      <c r="BR892" s="14"/>
      <c r="BS892" s="14"/>
      <c r="BT892" s="14"/>
      <c r="BU892" s="14"/>
      <c r="BV892" s="14"/>
      <c r="BW892" s="14"/>
    </row>
    <row r="893">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c r="AB893" s="14"/>
      <c r="AC893" s="14"/>
      <c r="AD893" s="14"/>
      <c r="AE893" s="14"/>
      <c r="AF893" s="14"/>
      <c r="AG893" s="14"/>
      <c r="AH893" s="14"/>
      <c r="AI893" s="14"/>
      <c r="AJ893" s="14"/>
      <c r="AK893" s="14"/>
      <c r="AL893" s="14"/>
      <c r="AM893" s="14"/>
      <c r="AN893" s="14"/>
      <c r="AO893" s="14"/>
      <c r="AP893" s="14"/>
      <c r="AQ893" s="14"/>
      <c r="AR893" s="14"/>
      <c r="AS893" s="14"/>
      <c r="AT893" s="14"/>
      <c r="AU893" s="14"/>
      <c r="AV893" s="14"/>
      <c r="AW893" s="14"/>
      <c r="AX893" s="14"/>
      <c r="AY893" s="14"/>
      <c r="AZ893" s="14"/>
      <c r="BA893" s="14"/>
      <c r="BB893" s="14"/>
      <c r="BC893" s="14"/>
      <c r="BD893" s="14"/>
      <c r="BE893" s="14"/>
      <c r="BF893" s="14"/>
      <c r="BG893" s="14"/>
      <c r="BH893" s="14"/>
      <c r="BI893" s="14"/>
      <c r="BJ893" s="14"/>
      <c r="BK893" s="14"/>
      <c r="BL893" s="14"/>
      <c r="BM893" s="14"/>
      <c r="BN893" s="14"/>
      <c r="BO893" s="14"/>
      <c r="BP893" s="14"/>
      <c r="BQ893" s="14"/>
      <c r="BR893" s="14"/>
      <c r="BS893" s="14"/>
      <c r="BT893" s="14"/>
      <c r="BU893" s="14"/>
      <c r="BV893" s="14"/>
      <c r="BW893" s="14"/>
    </row>
    <row r="894">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c r="AB894" s="14"/>
      <c r="AC894" s="14"/>
      <c r="AD894" s="14"/>
      <c r="AE894" s="14"/>
      <c r="AF894" s="14"/>
      <c r="AG894" s="14"/>
      <c r="AH894" s="14"/>
      <c r="AI894" s="14"/>
      <c r="AJ894" s="14"/>
      <c r="AK894" s="14"/>
      <c r="AL894" s="14"/>
      <c r="AM894" s="14"/>
      <c r="AN894" s="14"/>
      <c r="AO894" s="14"/>
      <c r="AP894" s="14"/>
      <c r="AQ894" s="14"/>
      <c r="AR894" s="14"/>
      <c r="AS894" s="14"/>
      <c r="AT894" s="14"/>
      <c r="AU894" s="14"/>
      <c r="AV894" s="14"/>
      <c r="AW894" s="14"/>
      <c r="AX894" s="14"/>
      <c r="AY894" s="14"/>
      <c r="AZ894" s="14"/>
      <c r="BA894" s="14"/>
      <c r="BB894" s="14"/>
      <c r="BC894" s="14"/>
      <c r="BD894" s="14"/>
      <c r="BE894" s="14"/>
      <c r="BF894" s="14"/>
      <c r="BG894" s="14"/>
      <c r="BH894" s="14"/>
      <c r="BI894" s="14"/>
      <c r="BJ894" s="14"/>
      <c r="BK894" s="14"/>
      <c r="BL894" s="14"/>
      <c r="BM894" s="14"/>
      <c r="BN894" s="14"/>
      <c r="BO894" s="14"/>
      <c r="BP894" s="14"/>
      <c r="BQ894" s="14"/>
      <c r="BR894" s="14"/>
      <c r="BS894" s="14"/>
      <c r="BT894" s="14"/>
      <c r="BU894" s="14"/>
      <c r="BV894" s="14"/>
      <c r="BW894" s="14"/>
    </row>
    <row r="89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c r="AB895" s="14"/>
      <c r="AC895" s="14"/>
      <c r="AD895" s="14"/>
      <c r="AE895" s="14"/>
      <c r="AF895" s="14"/>
      <c r="AG895" s="14"/>
      <c r="AH895" s="14"/>
      <c r="AI895" s="14"/>
      <c r="AJ895" s="14"/>
      <c r="AK895" s="14"/>
      <c r="AL895" s="14"/>
      <c r="AM895" s="14"/>
      <c r="AN895" s="14"/>
      <c r="AO895" s="14"/>
      <c r="AP895" s="14"/>
      <c r="AQ895" s="14"/>
      <c r="AR895" s="14"/>
      <c r="AS895" s="14"/>
      <c r="AT895" s="14"/>
      <c r="AU895" s="14"/>
      <c r="AV895" s="14"/>
      <c r="AW895" s="14"/>
      <c r="AX895" s="14"/>
      <c r="AY895" s="14"/>
      <c r="AZ895" s="14"/>
      <c r="BA895" s="14"/>
      <c r="BB895" s="14"/>
      <c r="BC895" s="14"/>
      <c r="BD895" s="14"/>
      <c r="BE895" s="14"/>
      <c r="BF895" s="14"/>
      <c r="BG895" s="14"/>
      <c r="BH895" s="14"/>
      <c r="BI895" s="14"/>
      <c r="BJ895" s="14"/>
      <c r="BK895" s="14"/>
      <c r="BL895" s="14"/>
      <c r="BM895" s="14"/>
      <c r="BN895" s="14"/>
      <c r="BO895" s="14"/>
      <c r="BP895" s="14"/>
      <c r="BQ895" s="14"/>
      <c r="BR895" s="14"/>
      <c r="BS895" s="14"/>
      <c r="BT895" s="14"/>
      <c r="BU895" s="14"/>
      <c r="BV895" s="14"/>
      <c r="BW895" s="14"/>
    </row>
    <row r="896">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c r="AQ896" s="14"/>
      <c r="AR896" s="14"/>
      <c r="AS896" s="14"/>
      <c r="AT896" s="14"/>
      <c r="AU896" s="14"/>
      <c r="AV896" s="14"/>
      <c r="AW896" s="14"/>
      <c r="AX896" s="14"/>
      <c r="AY896" s="14"/>
      <c r="AZ896" s="14"/>
      <c r="BA896" s="14"/>
      <c r="BB896" s="14"/>
      <c r="BC896" s="14"/>
      <c r="BD896" s="14"/>
      <c r="BE896" s="14"/>
      <c r="BF896" s="14"/>
      <c r="BG896" s="14"/>
      <c r="BH896" s="14"/>
      <c r="BI896" s="14"/>
      <c r="BJ896" s="14"/>
      <c r="BK896" s="14"/>
      <c r="BL896" s="14"/>
      <c r="BM896" s="14"/>
      <c r="BN896" s="14"/>
      <c r="BO896" s="14"/>
      <c r="BP896" s="14"/>
      <c r="BQ896" s="14"/>
      <c r="BR896" s="14"/>
      <c r="BS896" s="14"/>
      <c r="BT896" s="14"/>
      <c r="BU896" s="14"/>
      <c r="BV896" s="14"/>
      <c r="BW896" s="14"/>
    </row>
    <row r="897">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c r="AQ897" s="14"/>
      <c r="AR897" s="14"/>
      <c r="AS897" s="14"/>
      <c r="AT897" s="14"/>
      <c r="AU897" s="14"/>
      <c r="AV897" s="14"/>
      <c r="AW897" s="14"/>
      <c r="AX897" s="14"/>
      <c r="AY897" s="14"/>
      <c r="AZ897" s="14"/>
      <c r="BA897" s="14"/>
      <c r="BB897" s="14"/>
      <c r="BC897" s="14"/>
      <c r="BD897" s="14"/>
      <c r="BE897" s="14"/>
      <c r="BF897" s="14"/>
      <c r="BG897" s="14"/>
      <c r="BH897" s="14"/>
      <c r="BI897" s="14"/>
      <c r="BJ897" s="14"/>
      <c r="BK897" s="14"/>
      <c r="BL897" s="14"/>
      <c r="BM897" s="14"/>
      <c r="BN897" s="14"/>
      <c r="BO897" s="14"/>
      <c r="BP897" s="14"/>
      <c r="BQ897" s="14"/>
      <c r="BR897" s="14"/>
      <c r="BS897" s="14"/>
      <c r="BT897" s="14"/>
      <c r="BU897" s="14"/>
      <c r="BV897" s="14"/>
      <c r="BW897" s="14"/>
    </row>
    <row r="898">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B898" s="14"/>
      <c r="BC898" s="14"/>
      <c r="BD898" s="14"/>
      <c r="BE898" s="14"/>
      <c r="BF898" s="14"/>
      <c r="BG898" s="14"/>
      <c r="BH898" s="14"/>
      <c r="BI898" s="14"/>
      <c r="BJ898" s="14"/>
      <c r="BK898" s="14"/>
      <c r="BL898" s="14"/>
      <c r="BM898" s="14"/>
      <c r="BN898" s="14"/>
      <c r="BO898" s="14"/>
      <c r="BP898" s="14"/>
      <c r="BQ898" s="14"/>
      <c r="BR898" s="14"/>
      <c r="BS898" s="14"/>
      <c r="BT898" s="14"/>
      <c r="BU898" s="14"/>
      <c r="BV898" s="14"/>
      <c r="BW898" s="14"/>
    </row>
    <row r="899">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c r="AR899" s="14"/>
      <c r="AS899" s="14"/>
      <c r="AT899" s="14"/>
      <c r="AU899" s="14"/>
      <c r="AV899" s="14"/>
      <c r="AW899" s="14"/>
      <c r="AX899" s="14"/>
      <c r="AY899" s="14"/>
      <c r="AZ899" s="14"/>
      <c r="BA899" s="14"/>
      <c r="BB899" s="14"/>
      <c r="BC899" s="14"/>
      <c r="BD899" s="14"/>
      <c r="BE899" s="14"/>
      <c r="BF899" s="14"/>
      <c r="BG899" s="14"/>
      <c r="BH899" s="14"/>
      <c r="BI899" s="14"/>
      <c r="BJ899" s="14"/>
      <c r="BK899" s="14"/>
      <c r="BL899" s="14"/>
      <c r="BM899" s="14"/>
      <c r="BN899" s="14"/>
      <c r="BO899" s="14"/>
      <c r="BP899" s="14"/>
      <c r="BQ899" s="14"/>
      <c r="BR899" s="14"/>
      <c r="BS899" s="14"/>
      <c r="BT899" s="14"/>
      <c r="BU899" s="14"/>
      <c r="BV899" s="14"/>
      <c r="BW899" s="14"/>
    </row>
    <row r="900">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c r="BF900" s="14"/>
      <c r="BG900" s="14"/>
      <c r="BH900" s="14"/>
      <c r="BI900" s="14"/>
      <c r="BJ900" s="14"/>
      <c r="BK900" s="14"/>
      <c r="BL900" s="14"/>
      <c r="BM900" s="14"/>
      <c r="BN900" s="14"/>
      <c r="BO900" s="14"/>
      <c r="BP900" s="14"/>
      <c r="BQ900" s="14"/>
      <c r="BR900" s="14"/>
      <c r="BS900" s="14"/>
      <c r="BT900" s="14"/>
      <c r="BU900" s="14"/>
      <c r="BV900" s="14"/>
      <c r="BW900" s="14"/>
    </row>
    <row r="90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4"/>
      <c r="AQ901" s="14"/>
      <c r="AR901" s="14"/>
      <c r="AS901" s="14"/>
      <c r="AT901" s="14"/>
      <c r="AU901" s="14"/>
      <c r="AV901" s="14"/>
      <c r="AW901" s="14"/>
      <c r="AX901" s="14"/>
      <c r="AY901" s="14"/>
      <c r="AZ901" s="14"/>
      <c r="BA901" s="14"/>
      <c r="BB901" s="14"/>
      <c r="BC901" s="14"/>
      <c r="BD901" s="14"/>
      <c r="BE901" s="14"/>
      <c r="BF901" s="14"/>
      <c r="BG901" s="14"/>
      <c r="BH901" s="14"/>
      <c r="BI901" s="14"/>
      <c r="BJ901" s="14"/>
      <c r="BK901" s="14"/>
      <c r="BL901" s="14"/>
      <c r="BM901" s="14"/>
      <c r="BN901" s="14"/>
      <c r="BO901" s="14"/>
      <c r="BP901" s="14"/>
      <c r="BQ901" s="14"/>
      <c r="BR901" s="14"/>
      <c r="BS901" s="14"/>
      <c r="BT901" s="14"/>
      <c r="BU901" s="14"/>
      <c r="BV901" s="14"/>
      <c r="BW901" s="14"/>
    </row>
    <row r="9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c r="AB902" s="14"/>
      <c r="AC902" s="14"/>
      <c r="AD902" s="14"/>
      <c r="AE902" s="14"/>
      <c r="AF902" s="14"/>
      <c r="AG902" s="14"/>
      <c r="AH902" s="14"/>
      <c r="AI902" s="14"/>
      <c r="AJ902" s="14"/>
      <c r="AK902" s="14"/>
      <c r="AL902" s="14"/>
      <c r="AM902" s="14"/>
      <c r="AN902" s="14"/>
      <c r="AO902" s="14"/>
      <c r="AP902" s="14"/>
      <c r="AQ902" s="14"/>
      <c r="AR902" s="14"/>
      <c r="AS902" s="14"/>
      <c r="AT902" s="14"/>
      <c r="AU902" s="14"/>
      <c r="AV902" s="14"/>
      <c r="AW902" s="14"/>
      <c r="AX902" s="14"/>
      <c r="AY902" s="14"/>
      <c r="AZ902" s="14"/>
      <c r="BA902" s="14"/>
      <c r="BB902" s="14"/>
      <c r="BC902" s="14"/>
      <c r="BD902" s="14"/>
      <c r="BE902" s="14"/>
      <c r="BF902" s="14"/>
      <c r="BG902" s="14"/>
      <c r="BH902" s="14"/>
      <c r="BI902" s="14"/>
      <c r="BJ902" s="14"/>
      <c r="BK902" s="14"/>
      <c r="BL902" s="14"/>
      <c r="BM902" s="14"/>
      <c r="BN902" s="14"/>
      <c r="BO902" s="14"/>
      <c r="BP902" s="14"/>
      <c r="BQ902" s="14"/>
      <c r="BR902" s="14"/>
      <c r="BS902" s="14"/>
      <c r="BT902" s="14"/>
      <c r="BU902" s="14"/>
      <c r="BV902" s="14"/>
      <c r="BW902" s="14"/>
    </row>
    <row r="903">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c r="AB903" s="14"/>
      <c r="AC903" s="14"/>
      <c r="AD903" s="14"/>
      <c r="AE903" s="14"/>
      <c r="AF903" s="14"/>
      <c r="AG903" s="14"/>
      <c r="AH903" s="14"/>
      <c r="AI903" s="14"/>
      <c r="AJ903" s="14"/>
      <c r="AK903" s="14"/>
      <c r="AL903" s="14"/>
      <c r="AM903" s="14"/>
      <c r="AN903" s="14"/>
      <c r="AO903" s="14"/>
      <c r="AP903" s="14"/>
      <c r="AQ903" s="14"/>
      <c r="AR903" s="14"/>
      <c r="AS903" s="14"/>
      <c r="AT903" s="14"/>
      <c r="AU903" s="14"/>
      <c r="AV903" s="14"/>
      <c r="AW903" s="14"/>
      <c r="AX903" s="14"/>
      <c r="AY903" s="14"/>
      <c r="AZ903" s="14"/>
      <c r="BA903" s="14"/>
      <c r="BB903" s="14"/>
      <c r="BC903" s="14"/>
      <c r="BD903" s="14"/>
      <c r="BE903" s="14"/>
      <c r="BF903" s="14"/>
      <c r="BG903" s="14"/>
      <c r="BH903" s="14"/>
      <c r="BI903" s="14"/>
      <c r="BJ903" s="14"/>
      <c r="BK903" s="14"/>
      <c r="BL903" s="14"/>
      <c r="BM903" s="14"/>
      <c r="BN903" s="14"/>
      <c r="BO903" s="14"/>
      <c r="BP903" s="14"/>
      <c r="BQ903" s="14"/>
      <c r="BR903" s="14"/>
      <c r="BS903" s="14"/>
      <c r="BT903" s="14"/>
      <c r="BU903" s="14"/>
      <c r="BV903" s="14"/>
      <c r="BW903" s="14"/>
    </row>
    <row r="904">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c r="AQ904" s="14"/>
      <c r="AR904" s="14"/>
      <c r="AS904" s="14"/>
      <c r="AT904" s="14"/>
      <c r="AU904" s="14"/>
      <c r="AV904" s="14"/>
      <c r="AW904" s="14"/>
      <c r="AX904" s="14"/>
      <c r="AY904" s="14"/>
      <c r="AZ904" s="14"/>
      <c r="BA904" s="14"/>
      <c r="BB904" s="14"/>
      <c r="BC904" s="14"/>
      <c r="BD904" s="14"/>
      <c r="BE904" s="14"/>
      <c r="BF904" s="14"/>
      <c r="BG904" s="14"/>
      <c r="BH904" s="14"/>
      <c r="BI904" s="14"/>
      <c r="BJ904" s="14"/>
      <c r="BK904" s="14"/>
      <c r="BL904" s="14"/>
      <c r="BM904" s="14"/>
      <c r="BN904" s="14"/>
      <c r="BO904" s="14"/>
      <c r="BP904" s="14"/>
      <c r="BQ904" s="14"/>
      <c r="BR904" s="14"/>
      <c r="BS904" s="14"/>
      <c r="BT904" s="14"/>
      <c r="BU904" s="14"/>
      <c r="BV904" s="14"/>
      <c r="BW904" s="14"/>
    </row>
    <row r="90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c r="AB905" s="14"/>
      <c r="AC905" s="14"/>
      <c r="AD905" s="14"/>
      <c r="AE905" s="14"/>
      <c r="AF905" s="14"/>
      <c r="AG905" s="14"/>
      <c r="AH905" s="14"/>
      <c r="AI905" s="14"/>
      <c r="AJ905" s="14"/>
      <c r="AK905" s="14"/>
      <c r="AL905" s="14"/>
      <c r="AM905" s="14"/>
      <c r="AN905" s="14"/>
      <c r="AO905" s="14"/>
      <c r="AP905" s="14"/>
      <c r="AQ905" s="14"/>
      <c r="AR905" s="14"/>
      <c r="AS905" s="14"/>
      <c r="AT905" s="14"/>
      <c r="AU905" s="14"/>
      <c r="AV905" s="14"/>
      <c r="AW905" s="14"/>
      <c r="AX905" s="14"/>
      <c r="AY905" s="14"/>
      <c r="AZ905" s="14"/>
      <c r="BA905" s="14"/>
      <c r="BB905" s="14"/>
      <c r="BC905" s="14"/>
      <c r="BD905" s="14"/>
      <c r="BE905" s="14"/>
      <c r="BF905" s="14"/>
      <c r="BG905" s="14"/>
      <c r="BH905" s="14"/>
      <c r="BI905" s="14"/>
      <c r="BJ905" s="14"/>
      <c r="BK905" s="14"/>
      <c r="BL905" s="14"/>
      <c r="BM905" s="14"/>
      <c r="BN905" s="14"/>
      <c r="BO905" s="14"/>
      <c r="BP905" s="14"/>
      <c r="BQ905" s="14"/>
      <c r="BR905" s="14"/>
      <c r="BS905" s="14"/>
      <c r="BT905" s="14"/>
      <c r="BU905" s="14"/>
      <c r="BV905" s="14"/>
      <c r="BW905" s="14"/>
    </row>
    <row r="906">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c r="AB906" s="14"/>
      <c r="AC906" s="14"/>
      <c r="AD906" s="14"/>
      <c r="AE906" s="14"/>
      <c r="AF906" s="14"/>
      <c r="AG906" s="14"/>
      <c r="AH906" s="14"/>
      <c r="AI906" s="14"/>
      <c r="AJ906" s="14"/>
      <c r="AK906" s="14"/>
      <c r="AL906" s="14"/>
      <c r="AM906" s="14"/>
      <c r="AN906" s="14"/>
      <c r="AO906" s="14"/>
      <c r="AP906" s="14"/>
      <c r="AQ906" s="14"/>
      <c r="AR906" s="14"/>
      <c r="AS906" s="14"/>
      <c r="AT906" s="14"/>
      <c r="AU906" s="14"/>
      <c r="AV906" s="14"/>
      <c r="AW906" s="14"/>
      <c r="AX906" s="14"/>
      <c r="AY906" s="14"/>
      <c r="AZ906" s="14"/>
      <c r="BA906" s="14"/>
      <c r="BB906" s="14"/>
      <c r="BC906" s="14"/>
      <c r="BD906" s="14"/>
      <c r="BE906" s="14"/>
      <c r="BF906" s="14"/>
      <c r="BG906" s="14"/>
      <c r="BH906" s="14"/>
      <c r="BI906" s="14"/>
      <c r="BJ906" s="14"/>
      <c r="BK906" s="14"/>
      <c r="BL906" s="14"/>
      <c r="BM906" s="14"/>
      <c r="BN906" s="14"/>
      <c r="BO906" s="14"/>
      <c r="BP906" s="14"/>
      <c r="BQ906" s="14"/>
      <c r="BR906" s="14"/>
      <c r="BS906" s="14"/>
      <c r="BT906" s="14"/>
      <c r="BU906" s="14"/>
      <c r="BV906" s="14"/>
      <c r="BW906" s="14"/>
    </row>
    <row r="907">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c r="AB907" s="14"/>
      <c r="AC907" s="14"/>
      <c r="AD907" s="14"/>
      <c r="AE907" s="14"/>
      <c r="AF907" s="14"/>
      <c r="AG907" s="14"/>
      <c r="AH907" s="14"/>
      <c r="AI907" s="14"/>
      <c r="AJ907" s="14"/>
      <c r="AK907" s="14"/>
      <c r="AL907" s="14"/>
      <c r="AM907" s="14"/>
      <c r="AN907" s="14"/>
      <c r="AO907" s="14"/>
      <c r="AP907" s="14"/>
      <c r="AQ907" s="14"/>
      <c r="AR907" s="14"/>
      <c r="AS907" s="14"/>
      <c r="AT907" s="14"/>
      <c r="AU907" s="14"/>
      <c r="AV907" s="14"/>
      <c r="AW907" s="14"/>
      <c r="AX907" s="14"/>
      <c r="AY907" s="14"/>
      <c r="AZ907" s="14"/>
      <c r="BA907" s="14"/>
      <c r="BB907" s="14"/>
      <c r="BC907" s="14"/>
      <c r="BD907" s="14"/>
      <c r="BE907" s="14"/>
      <c r="BF907" s="14"/>
      <c r="BG907" s="14"/>
      <c r="BH907" s="14"/>
      <c r="BI907" s="14"/>
      <c r="BJ907" s="14"/>
      <c r="BK907" s="14"/>
      <c r="BL907" s="14"/>
      <c r="BM907" s="14"/>
      <c r="BN907" s="14"/>
      <c r="BO907" s="14"/>
      <c r="BP907" s="14"/>
      <c r="BQ907" s="14"/>
      <c r="BR907" s="14"/>
      <c r="BS907" s="14"/>
      <c r="BT907" s="14"/>
      <c r="BU907" s="14"/>
      <c r="BV907" s="14"/>
      <c r="BW907" s="14"/>
    </row>
    <row r="908">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c r="AB908" s="14"/>
      <c r="AC908" s="14"/>
      <c r="AD908" s="14"/>
      <c r="AE908" s="14"/>
      <c r="AF908" s="14"/>
      <c r="AG908" s="14"/>
      <c r="AH908" s="14"/>
      <c r="AI908" s="14"/>
      <c r="AJ908" s="14"/>
      <c r="AK908" s="14"/>
      <c r="AL908" s="14"/>
      <c r="AM908" s="14"/>
      <c r="AN908" s="14"/>
      <c r="AO908" s="14"/>
      <c r="AP908" s="14"/>
      <c r="AQ908" s="14"/>
      <c r="AR908" s="14"/>
      <c r="AS908" s="14"/>
      <c r="AT908" s="14"/>
      <c r="AU908" s="14"/>
      <c r="AV908" s="14"/>
      <c r="AW908" s="14"/>
      <c r="AX908" s="14"/>
      <c r="AY908" s="14"/>
      <c r="AZ908" s="14"/>
      <c r="BA908" s="14"/>
      <c r="BB908" s="14"/>
      <c r="BC908" s="14"/>
      <c r="BD908" s="14"/>
      <c r="BE908" s="14"/>
      <c r="BF908" s="14"/>
      <c r="BG908" s="14"/>
      <c r="BH908" s="14"/>
      <c r="BI908" s="14"/>
      <c r="BJ908" s="14"/>
      <c r="BK908" s="14"/>
      <c r="BL908" s="14"/>
      <c r="BM908" s="14"/>
      <c r="BN908" s="14"/>
      <c r="BO908" s="14"/>
      <c r="BP908" s="14"/>
      <c r="BQ908" s="14"/>
      <c r="BR908" s="14"/>
      <c r="BS908" s="14"/>
      <c r="BT908" s="14"/>
      <c r="BU908" s="14"/>
      <c r="BV908" s="14"/>
      <c r="BW908" s="14"/>
    </row>
    <row r="909">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c r="AQ909" s="14"/>
      <c r="AR909" s="14"/>
      <c r="AS909" s="14"/>
      <c r="AT909" s="14"/>
      <c r="AU909" s="14"/>
      <c r="AV909" s="14"/>
      <c r="AW909" s="14"/>
      <c r="AX909" s="14"/>
      <c r="AY909" s="14"/>
      <c r="AZ909" s="14"/>
      <c r="BA909" s="14"/>
      <c r="BB909" s="14"/>
      <c r="BC909" s="14"/>
      <c r="BD909" s="14"/>
      <c r="BE909" s="14"/>
      <c r="BF909" s="14"/>
      <c r="BG909" s="14"/>
      <c r="BH909" s="14"/>
      <c r="BI909" s="14"/>
      <c r="BJ909" s="14"/>
      <c r="BK909" s="14"/>
      <c r="BL909" s="14"/>
      <c r="BM909" s="14"/>
      <c r="BN909" s="14"/>
      <c r="BO909" s="14"/>
      <c r="BP909" s="14"/>
      <c r="BQ909" s="14"/>
      <c r="BR909" s="14"/>
      <c r="BS909" s="14"/>
      <c r="BT909" s="14"/>
      <c r="BU909" s="14"/>
      <c r="BV909" s="14"/>
      <c r="BW909" s="14"/>
    </row>
    <row r="910">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c r="AR910" s="14"/>
      <c r="AS910" s="14"/>
      <c r="AT910" s="14"/>
      <c r="AU910" s="14"/>
      <c r="AV910" s="14"/>
      <c r="AW910" s="14"/>
      <c r="AX910" s="14"/>
      <c r="AY910" s="14"/>
      <c r="AZ910" s="14"/>
      <c r="BA910" s="14"/>
      <c r="BB910" s="14"/>
      <c r="BC910" s="14"/>
      <c r="BD910" s="14"/>
      <c r="BE910" s="14"/>
      <c r="BF910" s="14"/>
      <c r="BG910" s="14"/>
      <c r="BH910" s="14"/>
      <c r="BI910" s="14"/>
      <c r="BJ910" s="14"/>
      <c r="BK910" s="14"/>
      <c r="BL910" s="14"/>
      <c r="BM910" s="14"/>
      <c r="BN910" s="14"/>
      <c r="BO910" s="14"/>
      <c r="BP910" s="14"/>
      <c r="BQ910" s="14"/>
      <c r="BR910" s="14"/>
      <c r="BS910" s="14"/>
      <c r="BT910" s="14"/>
      <c r="BU910" s="14"/>
      <c r="BV910" s="14"/>
      <c r="BW910" s="14"/>
    </row>
    <row r="91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4"/>
      <c r="BC911" s="14"/>
      <c r="BD911" s="14"/>
      <c r="BE911" s="14"/>
      <c r="BF911" s="14"/>
      <c r="BG911" s="14"/>
      <c r="BH911" s="14"/>
      <c r="BI911" s="14"/>
      <c r="BJ911" s="14"/>
      <c r="BK911" s="14"/>
      <c r="BL911" s="14"/>
      <c r="BM911" s="14"/>
      <c r="BN911" s="14"/>
      <c r="BO911" s="14"/>
      <c r="BP911" s="14"/>
      <c r="BQ911" s="14"/>
      <c r="BR911" s="14"/>
      <c r="BS911" s="14"/>
      <c r="BT911" s="14"/>
      <c r="BU911" s="14"/>
      <c r="BV911" s="14"/>
      <c r="BW911" s="14"/>
    </row>
    <row r="91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c r="AB912" s="14"/>
      <c r="AC912" s="14"/>
      <c r="AD912" s="14"/>
      <c r="AE912" s="14"/>
      <c r="AF912" s="14"/>
      <c r="AG912" s="14"/>
      <c r="AH912" s="14"/>
      <c r="AI912" s="14"/>
      <c r="AJ912" s="14"/>
      <c r="AK912" s="14"/>
      <c r="AL912" s="14"/>
      <c r="AM912" s="14"/>
      <c r="AN912" s="14"/>
      <c r="AO912" s="14"/>
      <c r="AP912" s="14"/>
      <c r="AQ912" s="14"/>
      <c r="AR912" s="14"/>
      <c r="AS912" s="14"/>
      <c r="AT912" s="14"/>
      <c r="AU912" s="14"/>
      <c r="AV912" s="14"/>
      <c r="AW912" s="14"/>
      <c r="AX912" s="14"/>
      <c r="AY912" s="14"/>
      <c r="AZ912" s="14"/>
      <c r="BA912" s="14"/>
      <c r="BB912" s="14"/>
      <c r="BC912" s="14"/>
      <c r="BD912" s="14"/>
      <c r="BE912" s="14"/>
      <c r="BF912" s="14"/>
      <c r="BG912" s="14"/>
      <c r="BH912" s="14"/>
      <c r="BI912" s="14"/>
      <c r="BJ912" s="14"/>
      <c r="BK912" s="14"/>
      <c r="BL912" s="14"/>
      <c r="BM912" s="14"/>
      <c r="BN912" s="14"/>
      <c r="BO912" s="14"/>
      <c r="BP912" s="14"/>
      <c r="BQ912" s="14"/>
      <c r="BR912" s="14"/>
      <c r="BS912" s="14"/>
      <c r="BT912" s="14"/>
      <c r="BU912" s="14"/>
      <c r="BV912" s="14"/>
      <c r="BW912" s="14"/>
    </row>
    <row r="913">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c r="AB913" s="14"/>
      <c r="AC913" s="14"/>
      <c r="AD913" s="14"/>
      <c r="AE913" s="14"/>
      <c r="AF913" s="14"/>
      <c r="AG913" s="14"/>
      <c r="AH913" s="14"/>
      <c r="AI913" s="14"/>
      <c r="AJ913" s="14"/>
      <c r="AK913" s="14"/>
      <c r="AL913" s="14"/>
      <c r="AM913" s="14"/>
      <c r="AN913" s="14"/>
      <c r="AO913" s="14"/>
      <c r="AP913" s="14"/>
      <c r="AQ913" s="14"/>
      <c r="AR913" s="14"/>
      <c r="AS913" s="14"/>
      <c r="AT913" s="14"/>
      <c r="AU913" s="14"/>
      <c r="AV913" s="14"/>
      <c r="AW913" s="14"/>
      <c r="AX913" s="14"/>
      <c r="AY913" s="14"/>
      <c r="AZ913" s="14"/>
      <c r="BA913" s="14"/>
      <c r="BB913" s="14"/>
      <c r="BC913" s="14"/>
      <c r="BD913" s="14"/>
      <c r="BE913" s="14"/>
      <c r="BF913" s="14"/>
      <c r="BG913" s="14"/>
      <c r="BH913" s="14"/>
      <c r="BI913" s="14"/>
      <c r="BJ913" s="14"/>
      <c r="BK913" s="14"/>
      <c r="BL913" s="14"/>
      <c r="BM913" s="14"/>
      <c r="BN913" s="14"/>
      <c r="BO913" s="14"/>
      <c r="BP913" s="14"/>
      <c r="BQ913" s="14"/>
      <c r="BR913" s="14"/>
      <c r="BS913" s="14"/>
      <c r="BT913" s="14"/>
      <c r="BU913" s="14"/>
      <c r="BV913" s="14"/>
      <c r="BW913" s="14"/>
    </row>
    <row r="914">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c r="AB914" s="14"/>
      <c r="AC914" s="14"/>
      <c r="AD914" s="14"/>
      <c r="AE914" s="14"/>
      <c r="AF914" s="14"/>
      <c r="AG914" s="14"/>
      <c r="AH914" s="14"/>
      <c r="AI914" s="14"/>
      <c r="AJ914" s="14"/>
      <c r="AK914" s="14"/>
      <c r="AL914" s="14"/>
      <c r="AM914" s="14"/>
      <c r="AN914" s="14"/>
      <c r="AO914" s="14"/>
      <c r="AP914" s="14"/>
      <c r="AQ914" s="14"/>
      <c r="AR914" s="14"/>
      <c r="AS914" s="14"/>
      <c r="AT914" s="14"/>
      <c r="AU914" s="14"/>
      <c r="AV914" s="14"/>
      <c r="AW914" s="14"/>
      <c r="AX914" s="14"/>
      <c r="AY914" s="14"/>
      <c r="AZ914" s="14"/>
      <c r="BA914" s="14"/>
      <c r="BB914" s="14"/>
      <c r="BC914" s="14"/>
      <c r="BD914" s="14"/>
      <c r="BE914" s="14"/>
      <c r="BF914" s="14"/>
      <c r="BG914" s="14"/>
      <c r="BH914" s="14"/>
      <c r="BI914" s="14"/>
      <c r="BJ914" s="14"/>
      <c r="BK914" s="14"/>
      <c r="BL914" s="14"/>
      <c r="BM914" s="14"/>
      <c r="BN914" s="14"/>
      <c r="BO914" s="14"/>
      <c r="BP914" s="14"/>
      <c r="BQ914" s="14"/>
      <c r="BR914" s="14"/>
      <c r="BS914" s="14"/>
      <c r="BT914" s="14"/>
      <c r="BU914" s="14"/>
      <c r="BV914" s="14"/>
      <c r="BW914" s="14"/>
    </row>
    <row r="91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c r="AB915" s="14"/>
      <c r="AC915" s="14"/>
      <c r="AD915" s="14"/>
      <c r="AE915" s="14"/>
      <c r="AF915" s="14"/>
      <c r="AG915" s="14"/>
      <c r="AH915" s="14"/>
      <c r="AI915" s="14"/>
      <c r="AJ915" s="14"/>
      <c r="AK915" s="14"/>
      <c r="AL915" s="14"/>
      <c r="AM915" s="14"/>
      <c r="AN915" s="14"/>
      <c r="AO915" s="14"/>
      <c r="AP915" s="14"/>
      <c r="AQ915" s="14"/>
      <c r="AR915" s="14"/>
      <c r="AS915" s="14"/>
      <c r="AT915" s="14"/>
      <c r="AU915" s="14"/>
      <c r="AV915" s="14"/>
      <c r="AW915" s="14"/>
      <c r="AX915" s="14"/>
      <c r="AY915" s="14"/>
      <c r="AZ915" s="14"/>
      <c r="BA915" s="14"/>
      <c r="BB915" s="14"/>
      <c r="BC915" s="14"/>
      <c r="BD915" s="14"/>
      <c r="BE915" s="14"/>
      <c r="BF915" s="14"/>
      <c r="BG915" s="14"/>
      <c r="BH915" s="14"/>
      <c r="BI915" s="14"/>
      <c r="BJ915" s="14"/>
      <c r="BK915" s="14"/>
      <c r="BL915" s="14"/>
      <c r="BM915" s="14"/>
      <c r="BN915" s="14"/>
      <c r="BO915" s="14"/>
      <c r="BP915" s="14"/>
      <c r="BQ915" s="14"/>
      <c r="BR915" s="14"/>
      <c r="BS915" s="14"/>
      <c r="BT915" s="14"/>
      <c r="BU915" s="14"/>
      <c r="BV915" s="14"/>
      <c r="BW915" s="14"/>
    </row>
    <row r="916">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c r="AR916" s="14"/>
      <c r="AS916" s="14"/>
      <c r="AT916" s="14"/>
      <c r="AU916" s="14"/>
      <c r="AV916" s="14"/>
      <c r="AW916" s="14"/>
      <c r="AX916" s="14"/>
      <c r="AY916" s="14"/>
      <c r="AZ916" s="14"/>
      <c r="BA916" s="14"/>
      <c r="BB916" s="14"/>
      <c r="BC916" s="14"/>
      <c r="BD916" s="14"/>
      <c r="BE916" s="14"/>
      <c r="BF916" s="14"/>
      <c r="BG916" s="14"/>
      <c r="BH916" s="14"/>
      <c r="BI916" s="14"/>
      <c r="BJ916" s="14"/>
      <c r="BK916" s="14"/>
      <c r="BL916" s="14"/>
      <c r="BM916" s="14"/>
      <c r="BN916" s="14"/>
      <c r="BO916" s="14"/>
      <c r="BP916" s="14"/>
      <c r="BQ916" s="14"/>
      <c r="BR916" s="14"/>
      <c r="BS916" s="14"/>
      <c r="BT916" s="14"/>
      <c r="BU916" s="14"/>
      <c r="BV916" s="14"/>
      <c r="BW916" s="14"/>
    </row>
    <row r="917">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c r="AB917" s="14"/>
      <c r="AC917" s="14"/>
      <c r="AD917" s="14"/>
      <c r="AE917" s="14"/>
      <c r="AF917" s="14"/>
      <c r="AG917" s="14"/>
      <c r="AH917" s="14"/>
      <c r="AI917" s="14"/>
      <c r="AJ917" s="14"/>
      <c r="AK917" s="14"/>
      <c r="AL917" s="14"/>
      <c r="AM917" s="14"/>
      <c r="AN917" s="14"/>
      <c r="AO917" s="14"/>
      <c r="AP917" s="14"/>
      <c r="AQ917" s="14"/>
      <c r="AR917" s="14"/>
      <c r="AS917" s="14"/>
      <c r="AT917" s="14"/>
      <c r="AU917" s="14"/>
      <c r="AV917" s="14"/>
      <c r="AW917" s="14"/>
      <c r="AX917" s="14"/>
      <c r="AY917" s="14"/>
      <c r="AZ917" s="14"/>
      <c r="BA917" s="14"/>
      <c r="BB917" s="14"/>
      <c r="BC917" s="14"/>
      <c r="BD917" s="14"/>
      <c r="BE917" s="14"/>
      <c r="BF917" s="14"/>
      <c r="BG917" s="14"/>
      <c r="BH917" s="14"/>
      <c r="BI917" s="14"/>
      <c r="BJ917" s="14"/>
      <c r="BK917" s="14"/>
      <c r="BL917" s="14"/>
      <c r="BM917" s="14"/>
      <c r="BN917" s="14"/>
      <c r="BO917" s="14"/>
      <c r="BP917" s="14"/>
      <c r="BQ917" s="14"/>
      <c r="BR917" s="14"/>
      <c r="BS917" s="14"/>
      <c r="BT917" s="14"/>
      <c r="BU917" s="14"/>
      <c r="BV917" s="14"/>
      <c r="BW917" s="14"/>
    </row>
    <row r="918">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c r="AB918" s="14"/>
      <c r="AC918" s="14"/>
      <c r="AD918" s="14"/>
      <c r="AE918" s="14"/>
      <c r="AF918" s="14"/>
      <c r="AG918" s="14"/>
      <c r="AH918" s="14"/>
      <c r="AI918" s="14"/>
      <c r="AJ918" s="14"/>
      <c r="AK918" s="14"/>
      <c r="AL918" s="14"/>
      <c r="AM918" s="14"/>
      <c r="AN918" s="14"/>
      <c r="AO918" s="14"/>
      <c r="AP918" s="14"/>
      <c r="AQ918" s="14"/>
      <c r="AR918" s="14"/>
      <c r="AS918" s="14"/>
      <c r="AT918" s="14"/>
      <c r="AU918" s="14"/>
      <c r="AV918" s="14"/>
      <c r="AW918" s="14"/>
      <c r="AX918" s="14"/>
      <c r="AY918" s="14"/>
      <c r="AZ918" s="14"/>
      <c r="BA918" s="14"/>
      <c r="BB918" s="14"/>
      <c r="BC918" s="14"/>
      <c r="BD918" s="14"/>
      <c r="BE918" s="14"/>
      <c r="BF918" s="14"/>
      <c r="BG918" s="14"/>
      <c r="BH918" s="14"/>
      <c r="BI918" s="14"/>
      <c r="BJ918" s="14"/>
      <c r="BK918" s="14"/>
      <c r="BL918" s="14"/>
      <c r="BM918" s="14"/>
      <c r="BN918" s="14"/>
      <c r="BO918" s="14"/>
      <c r="BP918" s="14"/>
      <c r="BQ918" s="14"/>
      <c r="BR918" s="14"/>
      <c r="BS918" s="14"/>
      <c r="BT918" s="14"/>
      <c r="BU918" s="14"/>
      <c r="BV918" s="14"/>
      <c r="BW918" s="14"/>
    </row>
    <row r="919">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c r="AB919" s="14"/>
      <c r="AC919" s="14"/>
      <c r="AD919" s="14"/>
      <c r="AE919" s="14"/>
      <c r="AF919" s="14"/>
      <c r="AG919" s="14"/>
      <c r="AH919" s="14"/>
      <c r="AI919" s="14"/>
      <c r="AJ919" s="14"/>
      <c r="AK919" s="14"/>
      <c r="AL919" s="14"/>
      <c r="AM919" s="14"/>
      <c r="AN919" s="14"/>
      <c r="AO919" s="14"/>
      <c r="AP919" s="14"/>
      <c r="AQ919" s="14"/>
      <c r="AR919" s="14"/>
      <c r="AS919" s="14"/>
      <c r="AT919" s="14"/>
      <c r="AU919" s="14"/>
      <c r="AV919" s="14"/>
      <c r="AW919" s="14"/>
      <c r="AX919" s="14"/>
      <c r="AY919" s="14"/>
      <c r="AZ919" s="14"/>
      <c r="BA919" s="14"/>
      <c r="BB919" s="14"/>
      <c r="BC919" s="14"/>
      <c r="BD919" s="14"/>
      <c r="BE919" s="14"/>
      <c r="BF919" s="14"/>
      <c r="BG919" s="14"/>
      <c r="BH919" s="14"/>
      <c r="BI919" s="14"/>
      <c r="BJ919" s="14"/>
      <c r="BK919" s="14"/>
      <c r="BL919" s="14"/>
      <c r="BM919" s="14"/>
      <c r="BN919" s="14"/>
      <c r="BO919" s="14"/>
      <c r="BP919" s="14"/>
      <c r="BQ919" s="14"/>
      <c r="BR919" s="14"/>
      <c r="BS919" s="14"/>
      <c r="BT919" s="14"/>
      <c r="BU919" s="14"/>
      <c r="BV919" s="14"/>
      <c r="BW919" s="14"/>
    </row>
    <row r="920">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c r="AB920" s="14"/>
      <c r="AC920" s="14"/>
      <c r="AD920" s="14"/>
      <c r="AE920" s="14"/>
      <c r="AF920" s="14"/>
      <c r="AG920" s="14"/>
      <c r="AH920" s="14"/>
      <c r="AI920" s="14"/>
      <c r="AJ920" s="14"/>
      <c r="AK920" s="14"/>
      <c r="AL920" s="14"/>
      <c r="AM920" s="14"/>
      <c r="AN920" s="14"/>
      <c r="AO920" s="14"/>
      <c r="AP920" s="14"/>
      <c r="AQ920" s="14"/>
      <c r="AR920" s="14"/>
      <c r="AS920" s="14"/>
      <c r="AT920" s="14"/>
      <c r="AU920" s="14"/>
      <c r="AV920" s="14"/>
      <c r="AW920" s="14"/>
      <c r="AX920" s="14"/>
      <c r="AY920" s="14"/>
      <c r="AZ920" s="14"/>
      <c r="BA920" s="14"/>
      <c r="BB920" s="14"/>
      <c r="BC920" s="14"/>
      <c r="BD920" s="14"/>
      <c r="BE920" s="14"/>
      <c r="BF920" s="14"/>
      <c r="BG920" s="14"/>
      <c r="BH920" s="14"/>
      <c r="BI920" s="14"/>
      <c r="BJ920" s="14"/>
      <c r="BK920" s="14"/>
      <c r="BL920" s="14"/>
      <c r="BM920" s="14"/>
      <c r="BN920" s="14"/>
      <c r="BO920" s="14"/>
      <c r="BP920" s="14"/>
      <c r="BQ920" s="14"/>
      <c r="BR920" s="14"/>
      <c r="BS920" s="14"/>
      <c r="BT920" s="14"/>
      <c r="BU920" s="14"/>
      <c r="BV920" s="14"/>
      <c r="BW920" s="14"/>
    </row>
    <row r="92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c r="AB921" s="14"/>
      <c r="AC921" s="14"/>
      <c r="AD921" s="14"/>
      <c r="AE921" s="14"/>
      <c r="AF921" s="14"/>
      <c r="AG921" s="14"/>
      <c r="AH921" s="14"/>
      <c r="AI921" s="14"/>
      <c r="AJ921" s="14"/>
      <c r="AK921" s="14"/>
      <c r="AL921" s="14"/>
      <c r="AM921" s="14"/>
      <c r="AN921" s="14"/>
      <c r="AO921" s="14"/>
      <c r="AP921" s="14"/>
      <c r="AQ921" s="14"/>
      <c r="AR921" s="14"/>
      <c r="AS921" s="14"/>
      <c r="AT921" s="14"/>
      <c r="AU921" s="14"/>
      <c r="AV921" s="14"/>
      <c r="AW921" s="14"/>
      <c r="AX921" s="14"/>
      <c r="AY921" s="14"/>
      <c r="AZ921" s="14"/>
      <c r="BA921" s="14"/>
      <c r="BB921" s="14"/>
      <c r="BC921" s="14"/>
      <c r="BD921" s="14"/>
      <c r="BE921" s="14"/>
      <c r="BF921" s="14"/>
      <c r="BG921" s="14"/>
      <c r="BH921" s="14"/>
      <c r="BI921" s="14"/>
      <c r="BJ921" s="14"/>
      <c r="BK921" s="14"/>
      <c r="BL921" s="14"/>
      <c r="BM921" s="14"/>
      <c r="BN921" s="14"/>
      <c r="BO921" s="14"/>
      <c r="BP921" s="14"/>
      <c r="BQ921" s="14"/>
      <c r="BR921" s="14"/>
      <c r="BS921" s="14"/>
      <c r="BT921" s="14"/>
      <c r="BU921" s="14"/>
      <c r="BV921" s="14"/>
      <c r="BW921" s="14"/>
    </row>
    <row r="92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c r="AS922" s="14"/>
      <c r="AT922" s="14"/>
      <c r="AU922" s="14"/>
      <c r="AV922" s="14"/>
      <c r="AW922" s="14"/>
      <c r="AX922" s="14"/>
      <c r="AY922" s="14"/>
      <c r="AZ922" s="14"/>
      <c r="BA922" s="14"/>
      <c r="BB922" s="14"/>
      <c r="BC922" s="14"/>
      <c r="BD922" s="14"/>
      <c r="BE922" s="14"/>
      <c r="BF922" s="14"/>
      <c r="BG922" s="14"/>
      <c r="BH922" s="14"/>
      <c r="BI922" s="14"/>
      <c r="BJ922" s="14"/>
      <c r="BK922" s="14"/>
      <c r="BL922" s="14"/>
      <c r="BM922" s="14"/>
      <c r="BN922" s="14"/>
      <c r="BO922" s="14"/>
      <c r="BP922" s="14"/>
      <c r="BQ922" s="14"/>
      <c r="BR922" s="14"/>
      <c r="BS922" s="14"/>
      <c r="BT922" s="14"/>
      <c r="BU922" s="14"/>
      <c r="BV922" s="14"/>
      <c r="BW922" s="14"/>
    </row>
    <row r="923">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row>
    <row r="924">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c r="AB924" s="14"/>
      <c r="AC924" s="14"/>
      <c r="AD924" s="14"/>
      <c r="AE924" s="14"/>
      <c r="AF924" s="14"/>
      <c r="AG924" s="14"/>
      <c r="AH924" s="14"/>
      <c r="AI924" s="14"/>
      <c r="AJ924" s="14"/>
      <c r="AK924" s="14"/>
      <c r="AL924" s="14"/>
      <c r="AM924" s="14"/>
      <c r="AN924" s="14"/>
      <c r="AO924" s="14"/>
      <c r="AP924" s="14"/>
      <c r="AQ924" s="14"/>
      <c r="AR924" s="14"/>
      <c r="AS924" s="14"/>
      <c r="AT924" s="14"/>
      <c r="AU924" s="14"/>
      <c r="AV924" s="14"/>
      <c r="AW924" s="14"/>
      <c r="AX924" s="14"/>
      <c r="AY924" s="14"/>
      <c r="AZ924" s="14"/>
      <c r="BA924" s="14"/>
      <c r="BB924" s="14"/>
      <c r="BC924" s="14"/>
      <c r="BD924" s="14"/>
      <c r="BE924" s="14"/>
      <c r="BF924" s="14"/>
      <c r="BG924" s="14"/>
      <c r="BH924" s="14"/>
      <c r="BI924" s="14"/>
      <c r="BJ924" s="14"/>
      <c r="BK924" s="14"/>
      <c r="BL924" s="14"/>
      <c r="BM924" s="14"/>
      <c r="BN924" s="14"/>
      <c r="BO924" s="14"/>
      <c r="BP924" s="14"/>
      <c r="BQ924" s="14"/>
      <c r="BR924" s="14"/>
      <c r="BS924" s="14"/>
      <c r="BT924" s="14"/>
      <c r="BU924" s="14"/>
      <c r="BV924" s="14"/>
      <c r="BW924" s="14"/>
    </row>
    <row r="9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c r="AB925" s="14"/>
      <c r="AC925" s="14"/>
      <c r="AD925" s="14"/>
      <c r="AE925" s="14"/>
      <c r="AF925" s="14"/>
      <c r="AG925" s="14"/>
      <c r="AH925" s="14"/>
      <c r="AI925" s="14"/>
      <c r="AJ925" s="14"/>
      <c r="AK925" s="14"/>
      <c r="AL925" s="14"/>
      <c r="AM925" s="14"/>
      <c r="AN925" s="14"/>
      <c r="AO925" s="14"/>
      <c r="AP925" s="14"/>
      <c r="AQ925" s="14"/>
      <c r="AR925" s="14"/>
      <c r="AS925" s="14"/>
      <c r="AT925" s="14"/>
      <c r="AU925" s="14"/>
      <c r="AV925" s="14"/>
      <c r="AW925" s="14"/>
      <c r="AX925" s="14"/>
      <c r="AY925" s="14"/>
      <c r="AZ925" s="14"/>
      <c r="BA925" s="14"/>
      <c r="BB925" s="14"/>
      <c r="BC925" s="14"/>
      <c r="BD925" s="14"/>
      <c r="BE925" s="14"/>
      <c r="BF925" s="14"/>
      <c r="BG925" s="14"/>
      <c r="BH925" s="14"/>
      <c r="BI925" s="14"/>
      <c r="BJ925" s="14"/>
      <c r="BK925" s="14"/>
      <c r="BL925" s="14"/>
      <c r="BM925" s="14"/>
      <c r="BN925" s="14"/>
      <c r="BO925" s="14"/>
      <c r="BP925" s="14"/>
      <c r="BQ925" s="14"/>
      <c r="BR925" s="14"/>
      <c r="BS925" s="14"/>
      <c r="BT925" s="14"/>
      <c r="BU925" s="14"/>
      <c r="BV925" s="14"/>
      <c r="BW925" s="14"/>
    </row>
    <row r="926">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c r="AB926" s="14"/>
      <c r="AC926" s="14"/>
      <c r="AD926" s="14"/>
      <c r="AE926" s="14"/>
      <c r="AF926" s="14"/>
      <c r="AG926" s="14"/>
      <c r="AH926" s="14"/>
      <c r="AI926" s="14"/>
      <c r="AJ926" s="14"/>
      <c r="AK926" s="14"/>
      <c r="AL926" s="14"/>
      <c r="AM926" s="14"/>
      <c r="AN926" s="14"/>
      <c r="AO926" s="14"/>
      <c r="AP926" s="14"/>
      <c r="AQ926" s="14"/>
      <c r="AR926" s="14"/>
      <c r="AS926" s="14"/>
      <c r="AT926" s="14"/>
      <c r="AU926" s="14"/>
      <c r="AV926" s="14"/>
      <c r="AW926" s="14"/>
      <c r="AX926" s="14"/>
      <c r="AY926" s="14"/>
      <c r="AZ926" s="14"/>
      <c r="BA926" s="14"/>
      <c r="BB926" s="14"/>
      <c r="BC926" s="14"/>
      <c r="BD926" s="14"/>
      <c r="BE926" s="14"/>
      <c r="BF926" s="14"/>
      <c r="BG926" s="14"/>
      <c r="BH926" s="14"/>
      <c r="BI926" s="14"/>
      <c r="BJ926" s="14"/>
      <c r="BK926" s="14"/>
      <c r="BL926" s="14"/>
      <c r="BM926" s="14"/>
      <c r="BN926" s="14"/>
      <c r="BO926" s="14"/>
      <c r="BP926" s="14"/>
      <c r="BQ926" s="14"/>
      <c r="BR926" s="14"/>
      <c r="BS926" s="14"/>
      <c r="BT926" s="14"/>
      <c r="BU926" s="14"/>
      <c r="BV926" s="14"/>
      <c r="BW926" s="14"/>
    </row>
    <row r="927">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c r="AB927" s="14"/>
      <c r="AC927" s="14"/>
      <c r="AD927" s="14"/>
      <c r="AE927" s="14"/>
      <c r="AF927" s="14"/>
      <c r="AG927" s="14"/>
      <c r="AH927" s="14"/>
      <c r="AI927" s="14"/>
      <c r="AJ927" s="14"/>
      <c r="AK927" s="14"/>
      <c r="AL927" s="14"/>
      <c r="AM927" s="14"/>
      <c r="AN927" s="14"/>
      <c r="AO927" s="14"/>
      <c r="AP927" s="14"/>
      <c r="AQ927" s="14"/>
      <c r="AR927" s="14"/>
      <c r="AS927" s="14"/>
      <c r="AT927" s="14"/>
      <c r="AU927" s="14"/>
      <c r="AV927" s="14"/>
      <c r="AW927" s="14"/>
      <c r="AX927" s="14"/>
      <c r="AY927" s="14"/>
      <c r="AZ927" s="14"/>
      <c r="BA927" s="14"/>
      <c r="BB927" s="14"/>
      <c r="BC927" s="14"/>
      <c r="BD927" s="14"/>
      <c r="BE927" s="14"/>
      <c r="BF927" s="14"/>
      <c r="BG927" s="14"/>
      <c r="BH927" s="14"/>
      <c r="BI927" s="14"/>
      <c r="BJ927" s="14"/>
      <c r="BK927" s="14"/>
      <c r="BL927" s="14"/>
      <c r="BM927" s="14"/>
      <c r="BN927" s="14"/>
      <c r="BO927" s="14"/>
      <c r="BP927" s="14"/>
      <c r="BQ927" s="14"/>
      <c r="BR927" s="14"/>
      <c r="BS927" s="14"/>
      <c r="BT927" s="14"/>
      <c r="BU927" s="14"/>
      <c r="BV927" s="14"/>
      <c r="BW927" s="14"/>
    </row>
    <row r="928">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c r="AB928" s="14"/>
      <c r="AC928" s="14"/>
      <c r="AD928" s="14"/>
      <c r="AE928" s="14"/>
      <c r="AF928" s="14"/>
      <c r="AG928" s="14"/>
      <c r="AH928" s="14"/>
      <c r="AI928" s="14"/>
      <c r="AJ928" s="14"/>
      <c r="AK928" s="14"/>
      <c r="AL928" s="14"/>
      <c r="AM928" s="14"/>
      <c r="AN928" s="14"/>
      <c r="AO928" s="14"/>
      <c r="AP928" s="14"/>
      <c r="AQ928" s="14"/>
      <c r="AR928" s="14"/>
      <c r="AS928" s="14"/>
      <c r="AT928" s="14"/>
      <c r="AU928" s="14"/>
      <c r="AV928" s="14"/>
      <c r="AW928" s="14"/>
      <c r="AX928" s="14"/>
      <c r="AY928" s="14"/>
      <c r="AZ928" s="14"/>
      <c r="BA928" s="14"/>
      <c r="BB928" s="14"/>
      <c r="BC928" s="14"/>
      <c r="BD928" s="14"/>
      <c r="BE928" s="14"/>
      <c r="BF928" s="14"/>
      <c r="BG928" s="14"/>
      <c r="BH928" s="14"/>
      <c r="BI928" s="14"/>
      <c r="BJ928" s="14"/>
      <c r="BK928" s="14"/>
      <c r="BL928" s="14"/>
      <c r="BM928" s="14"/>
      <c r="BN928" s="14"/>
      <c r="BO928" s="14"/>
      <c r="BP928" s="14"/>
      <c r="BQ928" s="14"/>
      <c r="BR928" s="14"/>
      <c r="BS928" s="14"/>
      <c r="BT928" s="14"/>
      <c r="BU928" s="14"/>
      <c r="BV928" s="14"/>
      <c r="BW928" s="14"/>
    </row>
    <row r="929">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c r="AB929" s="14"/>
      <c r="AC929" s="14"/>
      <c r="AD929" s="14"/>
      <c r="AE929" s="14"/>
      <c r="AF929" s="14"/>
      <c r="AG929" s="14"/>
      <c r="AH929" s="14"/>
      <c r="AI929" s="14"/>
      <c r="AJ929" s="14"/>
      <c r="AK929" s="14"/>
      <c r="AL929" s="14"/>
      <c r="AM929" s="14"/>
      <c r="AN929" s="14"/>
      <c r="AO929" s="14"/>
      <c r="AP929" s="14"/>
      <c r="AQ929" s="14"/>
      <c r="AR929" s="14"/>
      <c r="AS929" s="14"/>
      <c r="AT929" s="14"/>
      <c r="AU929" s="14"/>
      <c r="AV929" s="14"/>
      <c r="AW929" s="14"/>
      <c r="AX929" s="14"/>
      <c r="AY929" s="14"/>
      <c r="AZ929" s="14"/>
      <c r="BA929" s="14"/>
      <c r="BB929" s="14"/>
      <c r="BC929" s="14"/>
      <c r="BD929" s="14"/>
      <c r="BE929" s="14"/>
      <c r="BF929" s="14"/>
      <c r="BG929" s="14"/>
      <c r="BH929" s="14"/>
      <c r="BI929" s="14"/>
      <c r="BJ929" s="14"/>
      <c r="BK929" s="14"/>
      <c r="BL929" s="14"/>
      <c r="BM929" s="14"/>
      <c r="BN929" s="14"/>
      <c r="BO929" s="14"/>
      <c r="BP929" s="14"/>
      <c r="BQ929" s="14"/>
      <c r="BR929" s="14"/>
      <c r="BS929" s="14"/>
      <c r="BT929" s="14"/>
      <c r="BU929" s="14"/>
      <c r="BV929" s="14"/>
      <c r="BW929" s="14"/>
    </row>
    <row r="930">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c r="AB930" s="14"/>
      <c r="AC930" s="14"/>
      <c r="AD930" s="14"/>
      <c r="AE930" s="14"/>
      <c r="AF930" s="14"/>
      <c r="AG930" s="14"/>
      <c r="AH930" s="14"/>
      <c r="AI930" s="14"/>
      <c r="AJ930" s="14"/>
      <c r="AK930" s="14"/>
      <c r="AL930" s="14"/>
      <c r="AM930" s="14"/>
      <c r="AN930" s="14"/>
      <c r="AO930" s="14"/>
      <c r="AP930" s="14"/>
      <c r="AQ930" s="14"/>
      <c r="AR930" s="14"/>
      <c r="AS930" s="14"/>
      <c r="AT930" s="14"/>
      <c r="AU930" s="14"/>
      <c r="AV930" s="14"/>
      <c r="AW930" s="14"/>
      <c r="AX930" s="14"/>
      <c r="AY930" s="14"/>
      <c r="AZ930" s="14"/>
      <c r="BA930" s="14"/>
      <c r="BB930" s="14"/>
      <c r="BC930" s="14"/>
      <c r="BD930" s="14"/>
      <c r="BE930" s="14"/>
      <c r="BF930" s="14"/>
      <c r="BG930" s="14"/>
      <c r="BH930" s="14"/>
      <c r="BI930" s="14"/>
      <c r="BJ930" s="14"/>
      <c r="BK930" s="14"/>
      <c r="BL930" s="14"/>
      <c r="BM930" s="14"/>
      <c r="BN930" s="14"/>
      <c r="BO930" s="14"/>
      <c r="BP930" s="14"/>
      <c r="BQ930" s="14"/>
      <c r="BR930" s="14"/>
      <c r="BS930" s="14"/>
      <c r="BT930" s="14"/>
      <c r="BU930" s="14"/>
      <c r="BV930" s="14"/>
      <c r="BW930" s="14"/>
    </row>
    <row r="93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c r="AB931" s="14"/>
      <c r="AC931" s="14"/>
      <c r="AD931" s="14"/>
      <c r="AE931" s="14"/>
      <c r="AF931" s="14"/>
      <c r="AG931" s="14"/>
      <c r="AH931" s="14"/>
      <c r="AI931" s="14"/>
      <c r="AJ931" s="14"/>
      <c r="AK931" s="14"/>
      <c r="AL931" s="14"/>
      <c r="AM931" s="14"/>
      <c r="AN931" s="14"/>
      <c r="AO931" s="14"/>
      <c r="AP931" s="14"/>
      <c r="AQ931" s="14"/>
      <c r="AR931" s="14"/>
      <c r="AS931" s="14"/>
      <c r="AT931" s="14"/>
      <c r="AU931" s="14"/>
      <c r="AV931" s="14"/>
      <c r="AW931" s="14"/>
      <c r="AX931" s="14"/>
      <c r="AY931" s="14"/>
      <c r="AZ931" s="14"/>
      <c r="BA931" s="14"/>
      <c r="BB931" s="14"/>
      <c r="BC931" s="14"/>
      <c r="BD931" s="14"/>
      <c r="BE931" s="14"/>
      <c r="BF931" s="14"/>
      <c r="BG931" s="14"/>
      <c r="BH931" s="14"/>
      <c r="BI931" s="14"/>
      <c r="BJ931" s="14"/>
      <c r="BK931" s="14"/>
      <c r="BL931" s="14"/>
      <c r="BM931" s="14"/>
      <c r="BN931" s="14"/>
      <c r="BO931" s="14"/>
      <c r="BP931" s="14"/>
      <c r="BQ931" s="14"/>
      <c r="BR931" s="14"/>
      <c r="BS931" s="14"/>
      <c r="BT931" s="14"/>
      <c r="BU931" s="14"/>
      <c r="BV931" s="14"/>
      <c r="BW931" s="14"/>
    </row>
    <row r="93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B932" s="14"/>
      <c r="BC932" s="14"/>
      <c r="BD932" s="14"/>
      <c r="BE932" s="14"/>
      <c r="BF932" s="14"/>
      <c r="BG932" s="14"/>
      <c r="BH932" s="14"/>
      <c r="BI932" s="14"/>
      <c r="BJ932" s="14"/>
      <c r="BK932" s="14"/>
      <c r="BL932" s="14"/>
      <c r="BM932" s="14"/>
      <c r="BN932" s="14"/>
      <c r="BO932" s="14"/>
      <c r="BP932" s="14"/>
      <c r="BQ932" s="14"/>
      <c r="BR932" s="14"/>
      <c r="BS932" s="14"/>
      <c r="BT932" s="14"/>
      <c r="BU932" s="14"/>
      <c r="BV932" s="14"/>
      <c r="BW932" s="14"/>
    </row>
    <row r="933">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c r="AB933" s="14"/>
      <c r="AC933" s="14"/>
      <c r="AD933" s="14"/>
      <c r="AE933" s="14"/>
      <c r="AF933" s="14"/>
      <c r="AG933" s="14"/>
      <c r="AH933" s="14"/>
      <c r="AI933" s="14"/>
      <c r="AJ933" s="14"/>
      <c r="AK933" s="14"/>
      <c r="AL933" s="14"/>
      <c r="AM933" s="14"/>
      <c r="AN933" s="14"/>
      <c r="AO933" s="14"/>
      <c r="AP933" s="14"/>
      <c r="AQ933" s="14"/>
      <c r="AR933" s="14"/>
      <c r="AS933" s="14"/>
      <c r="AT933" s="14"/>
      <c r="AU933" s="14"/>
      <c r="AV933" s="14"/>
      <c r="AW933" s="14"/>
      <c r="AX933" s="14"/>
      <c r="AY933" s="14"/>
      <c r="AZ933" s="14"/>
      <c r="BA933" s="14"/>
      <c r="BB933" s="14"/>
      <c r="BC933" s="14"/>
      <c r="BD933" s="14"/>
      <c r="BE933" s="14"/>
      <c r="BF933" s="14"/>
      <c r="BG933" s="14"/>
      <c r="BH933" s="14"/>
      <c r="BI933" s="14"/>
      <c r="BJ933" s="14"/>
      <c r="BK933" s="14"/>
      <c r="BL933" s="14"/>
      <c r="BM933" s="14"/>
      <c r="BN933" s="14"/>
      <c r="BO933" s="14"/>
      <c r="BP933" s="14"/>
      <c r="BQ933" s="14"/>
      <c r="BR933" s="14"/>
      <c r="BS933" s="14"/>
      <c r="BT933" s="14"/>
      <c r="BU933" s="14"/>
      <c r="BV933" s="14"/>
      <c r="BW933" s="14"/>
    </row>
    <row r="934">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c r="AB934" s="14"/>
      <c r="AC934" s="14"/>
      <c r="AD934" s="14"/>
      <c r="AE934" s="14"/>
      <c r="AF934" s="14"/>
      <c r="AG934" s="14"/>
      <c r="AH934" s="14"/>
      <c r="AI934" s="14"/>
      <c r="AJ934" s="14"/>
      <c r="AK934" s="14"/>
      <c r="AL934" s="14"/>
      <c r="AM934" s="14"/>
      <c r="AN934" s="14"/>
      <c r="AO934" s="14"/>
      <c r="AP934" s="14"/>
      <c r="AQ934" s="14"/>
      <c r="AR934" s="14"/>
      <c r="AS934" s="14"/>
      <c r="AT934" s="14"/>
      <c r="AU934" s="14"/>
      <c r="AV934" s="14"/>
      <c r="AW934" s="14"/>
      <c r="AX934" s="14"/>
      <c r="AY934" s="14"/>
      <c r="AZ934" s="14"/>
      <c r="BA934" s="14"/>
      <c r="BB934" s="14"/>
      <c r="BC934" s="14"/>
      <c r="BD934" s="14"/>
      <c r="BE934" s="14"/>
      <c r="BF934" s="14"/>
      <c r="BG934" s="14"/>
      <c r="BH934" s="14"/>
      <c r="BI934" s="14"/>
      <c r="BJ934" s="14"/>
      <c r="BK934" s="14"/>
      <c r="BL934" s="14"/>
      <c r="BM934" s="14"/>
      <c r="BN934" s="14"/>
      <c r="BO934" s="14"/>
      <c r="BP934" s="14"/>
      <c r="BQ934" s="14"/>
      <c r="BR934" s="14"/>
      <c r="BS934" s="14"/>
      <c r="BT934" s="14"/>
      <c r="BU934" s="14"/>
      <c r="BV934" s="14"/>
      <c r="BW934" s="14"/>
    </row>
    <row r="93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c r="AB935" s="14"/>
      <c r="AC935" s="14"/>
      <c r="AD935" s="14"/>
      <c r="AE935" s="14"/>
      <c r="AF935" s="14"/>
      <c r="AG935" s="14"/>
      <c r="AH935" s="14"/>
      <c r="AI935" s="14"/>
      <c r="AJ935" s="14"/>
      <c r="AK935" s="14"/>
      <c r="AL935" s="14"/>
      <c r="AM935" s="14"/>
      <c r="AN935" s="14"/>
      <c r="AO935" s="14"/>
      <c r="AP935" s="14"/>
      <c r="AQ935" s="14"/>
      <c r="AR935" s="14"/>
      <c r="AS935" s="14"/>
      <c r="AT935" s="14"/>
      <c r="AU935" s="14"/>
      <c r="AV935" s="14"/>
      <c r="AW935" s="14"/>
      <c r="AX935" s="14"/>
      <c r="AY935" s="14"/>
      <c r="AZ935" s="14"/>
      <c r="BA935" s="14"/>
      <c r="BB935" s="14"/>
      <c r="BC935" s="14"/>
      <c r="BD935" s="14"/>
      <c r="BE935" s="14"/>
      <c r="BF935" s="14"/>
      <c r="BG935" s="14"/>
      <c r="BH935" s="14"/>
      <c r="BI935" s="14"/>
      <c r="BJ935" s="14"/>
      <c r="BK935" s="14"/>
      <c r="BL935" s="14"/>
      <c r="BM935" s="14"/>
      <c r="BN935" s="14"/>
      <c r="BO935" s="14"/>
      <c r="BP935" s="14"/>
      <c r="BQ935" s="14"/>
      <c r="BR935" s="14"/>
      <c r="BS935" s="14"/>
      <c r="BT935" s="14"/>
      <c r="BU935" s="14"/>
      <c r="BV935" s="14"/>
      <c r="BW935" s="14"/>
    </row>
    <row r="936">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c r="AB936" s="14"/>
      <c r="AC936" s="14"/>
      <c r="AD936" s="14"/>
      <c r="AE936" s="14"/>
      <c r="AF936" s="14"/>
      <c r="AG936" s="14"/>
      <c r="AH936" s="14"/>
      <c r="AI936" s="14"/>
      <c r="AJ936" s="14"/>
      <c r="AK936" s="14"/>
      <c r="AL936" s="14"/>
      <c r="AM936" s="14"/>
      <c r="AN936" s="14"/>
      <c r="AO936" s="14"/>
      <c r="AP936" s="14"/>
      <c r="AQ936" s="14"/>
      <c r="AR936" s="14"/>
      <c r="AS936" s="14"/>
      <c r="AT936" s="14"/>
      <c r="AU936" s="14"/>
      <c r="AV936" s="14"/>
      <c r="AW936" s="14"/>
      <c r="AX936" s="14"/>
      <c r="AY936" s="14"/>
      <c r="AZ936" s="14"/>
      <c r="BA936" s="14"/>
      <c r="BB936" s="14"/>
      <c r="BC936" s="14"/>
      <c r="BD936" s="14"/>
      <c r="BE936" s="14"/>
      <c r="BF936" s="14"/>
      <c r="BG936" s="14"/>
      <c r="BH936" s="14"/>
      <c r="BI936" s="14"/>
      <c r="BJ936" s="14"/>
      <c r="BK936" s="14"/>
      <c r="BL936" s="14"/>
      <c r="BM936" s="14"/>
      <c r="BN936" s="14"/>
      <c r="BO936" s="14"/>
      <c r="BP936" s="14"/>
      <c r="BQ936" s="14"/>
      <c r="BR936" s="14"/>
      <c r="BS936" s="14"/>
      <c r="BT936" s="14"/>
      <c r="BU936" s="14"/>
      <c r="BV936" s="14"/>
      <c r="BW936" s="14"/>
    </row>
    <row r="937">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row>
    <row r="938">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c r="AA938" s="14"/>
      <c r="AB938" s="14"/>
      <c r="AC938" s="14"/>
      <c r="AD938" s="14"/>
      <c r="AE938" s="14"/>
      <c r="AF938" s="14"/>
      <c r="AG938" s="14"/>
      <c r="AH938" s="14"/>
      <c r="AI938" s="14"/>
      <c r="AJ938" s="14"/>
      <c r="AK938" s="14"/>
      <c r="AL938" s="14"/>
      <c r="AM938" s="14"/>
      <c r="AN938" s="14"/>
      <c r="AO938" s="14"/>
      <c r="AP938" s="14"/>
      <c r="AQ938" s="14"/>
      <c r="AR938" s="14"/>
      <c r="AS938" s="14"/>
      <c r="AT938" s="14"/>
      <c r="AU938" s="14"/>
      <c r="AV938" s="14"/>
      <c r="AW938" s="14"/>
      <c r="AX938" s="14"/>
      <c r="AY938" s="14"/>
      <c r="AZ938" s="14"/>
      <c r="BA938" s="14"/>
      <c r="BB938" s="14"/>
      <c r="BC938" s="14"/>
      <c r="BD938" s="14"/>
      <c r="BE938" s="14"/>
      <c r="BF938" s="14"/>
      <c r="BG938" s="14"/>
      <c r="BH938" s="14"/>
      <c r="BI938" s="14"/>
      <c r="BJ938" s="14"/>
      <c r="BK938" s="14"/>
      <c r="BL938" s="14"/>
      <c r="BM938" s="14"/>
      <c r="BN938" s="14"/>
      <c r="BO938" s="14"/>
      <c r="BP938" s="14"/>
      <c r="BQ938" s="14"/>
      <c r="BR938" s="14"/>
      <c r="BS938" s="14"/>
      <c r="BT938" s="14"/>
      <c r="BU938" s="14"/>
      <c r="BV938" s="14"/>
      <c r="BW938" s="14"/>
    </row>
    <row r="939">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c r="AB939" s="14"/>
      <c r="AC939" s="14"/>
      <c r="AD939" s="14"/>
      <c r="AE939" s="14"/>
      <c r="AF939" s="14"/>
      <c r="AG939" s="14"/>
      <c r="AH939" s="14"/>
      <c r="AI939" s="14"/>
      <c r="AJ939" s="14"/>
      <c r="AK939" s="14"/>
      <c r="AL939" s="14"/>
      <c r="AM939" s="14"/>
      <c r="AN939" s="14"/>
      <c r="AO939" s="14"/>
      <c r="AP939" s="14"/>
      <c r="AQ939" s="14"/>
      <c r="AR939" s="14"/>
      <c r="AS939" s="14"/>
      <c r="AT939" s="14"/>
      <c r="AU939" s="14"/>
      <c r="AV939" s="14"/>
      <c r="AW939" s="14"/>
      <c r="AX939" s="14"/>
      <c r="AY939" s="14"/>
      <c r="AZ939" s="14"/>
      <c r="BA939" s="14"/>
      <c r="BB939" s="14"/>
      <c r="BC939" s="14"/>
      <c r="BD939" s="14"/>
      <c r="BE939" s="14"/>
      <c r="BF939" s="14"/>
      <c r="BG939" s="14"/>
      <c r="BH939" s="14"/>
      <c r="BI939" s="14"/>
      <c r="BJ939" s="14"/>
      <c r="BK939" s="14"/>
      <c r="BL939" s="14"/>
      <c r="BM939" s="14"/>
      <c r="BN939" s="14"/>
      <c r="BO939" s="14"/>
      <c r="BP939" s="14"/>
      <c r="BQ939" s="14"/>
      <c r="BR939" s="14"/>
      <c r="BS939" s="14"/>
      <c r="BT939" s="14"/>
      <c r="BU939" s="14"/>
      <c r="BV939" s="14"/>
      <c r="BW939" s="14"/>
    </row>
    <row r="940">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c r="AB940" s="14"/>
      <c r="AC940" s="14"/>
      <c r="AD940" s="14"/>
      <c r="AE940" s="14"/>
      <c r="AF940" s="14"/>
      <c r="AG940" s="14"/>
      <c r="AH940" s="14"/>
      <c r="AI940" s="14"/>
      <c r="AJ940" s="14"/>
      <c r="AK940" s="14"/>
      <c r="AL940" s="14"/>
      <c r="AM940" s="14"/>
      <c r="AN940" s="14"/>
      <c r="AO940" s="14"/>
      <c r="AP940" s="14"/>
      <c r="AQ940" s="14"/>
      <c r="AR940" s="14"/>
      <c r="AS940" s="14"/>
      <c r="AT940" s="14"/>
      <c r="AU940" s="14"/>
      <c r="AV940" s="14"/>
      <c r="AW940" s="14"/>
      <c r="AX940" s="14"/>
      <c r="AY940" s="14"/>
      <c r="AZ940" s="14"/>
      <c r="BA940" s="14"/>
      <c r="BB940" s="14"/>
      <c r="BC940" s="14"/>
      <c r="BD940" s="14"/>
      <c r="BE940" s="14"/>
      <c r="BF940" s="14"/>
      <c r="BG940" s="14"/>
      <c r="BH940" s="14"/>
      <c r="BI940" s="14"/>
      <c r="BJ940" s="14"/>
      <c r="BK940" s="14"/>
      <c r="BL940" s="14"/>
      <c r="BM940" s="14"/>
      <c r="BN940" s="14"/>
      <c r="BO940" s="14"/>
      <c r="BP940" s="14"/>
      <c r="BQ940" s="14"/>
      <c r="BR940" s="14"/>
      <c r="BS940" s="14"/>
      <c r="BT940" s="14"/>
      <c r="BU940" s="14"/>
      <c r="BV940" s="14"/>
      <c r="BW940" s="14"/>
    </row>
    <row r="94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c r="AR941" s="14"/>
      <c r="AS941" s="14"/>
      <c r="AT941" s="14"/>
      <c r="AU941" s="14"/>
      <c r="AV941" s="14"/>
      <c r="AW941" s="14"/>
      <c r="AX941" s="14"/>
      <c r="AY941" s="14"/>
      <c r="AZ941" s="14"/>
      <c r="BA941" s="14"/>
      <c r="BB941" s="14"/>
      <c r="BC941" s="14"/>
      <c r="BD941" s="14"/>
      <c r="BE941" s="14"/>
      <c r="BF941" s="14"/>
      <c r="BG941" s="14"/>
      <c r="BH941" s="14"/>
      <c r="BI941" s="14"/>
      <c r="BJ941" s="14"/>
      <c r="BK941" s="14"/>
      <c r="BL941" s="14"/>
      <c r="BM941" s="14"/>
      <c r="BN941" s="14"/>
      <c r="BO941" s="14"/>
      <c r="BP941" s="14"/>
      <c r="BQ941" s="14"/>
      <c r="BR941" s="14"/>
      <c r="BS941" s="14"/>
      <c r="BT941" s="14"/>
      <c r="BU941" s="14"/>
      <c r="BV941" s="14"/>
      <c r="BW941" s="14"/>
    </row>
    <row r="94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c r="AB942" s="14"/>
      <c r="AC942" s="14"/>
      <c r="AD942" s="14"/>
      <c r="AE942" s="14"/>
      <c r="AF942" s="14"/>
      <c r="AG942" s="14"/>
      <c r="AH942" s="14"/>
      <c r="AI942" s="14"/>
      <c r="AJ942" s="14"/>
      <c r="AK942" s="14"/>
      <c r="AL942" s="14"/>
      <c r="AM942" s="14"/>
      <c r="AN942" s="14"/>
      <c r="AO942" s="14"/>
      <c r="AP942" s="14"/>
      <c r="AQ942" s="14"/>
      <c r="AR942" s="14"/>
      <c r="AS942" s="14"/>
      <c r="AT942" s="14"/>
      <c r="AU942" s="14"/>
      <c r="AV942" s="14"/>
      <c r="AW942" s="14"/>
      <c r="AX942" s="14"/>
      <c r="AY942" s="14"/>
      <c r="AZ942" s="14"/>
      <c r="BA942" s="14"/>
      <c r="BB942" s="14"/>
      <c r="BC942" s="14"/>
      <c r="BD942" s="14"/>
      <c r="BE942" s="14"/>
      <c r="BF942" s="14"/>
      <c r="BG942" s="14"/>
      <c r="BH942" s="14"/>
      <c r="BI942" s="14"/>
      <c r="BJ942" s="14"/>
      <c r="BK942" s="14"/>
      <c r="BL942" s="14"/>
      <c r="BM942" s="14"/>
      <c r="BN942" s="14"/>
      <c r="BO942" s="14"/>
      <c r="BP942" s="14"/>
      <c r="BQ942" s="14"/>
      <c r="BR942" s="14"/>
      <c r="BS942" s="14"/>
      <c r="BT942" s="14"/>
      <c r="BU942" s="14"/>
      <c r="BV942" s="14"/>
      <c r="BW942" s="14"/>
    </row>
    <row r="943">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c r="AA943" s="14"/>
      <c r="AB943" s="14"/>
      <c r="AC943" s="14"/>
      <c r="AD943" s="14"/>
      <c r="AE943" s="14"/>
      <c r="AF943" s="14"/>
      <c r="AG943" s="14"/>
      <c r="AH943" s="14"/>
      <c r="AI943" s="14"/>
      <c r="AJ943" s="14"/>
      <c r="AK943" s="14"/>
      <c r="AL943" s="14"/>
      <c r="AM943" s="14"/>
      <c r="AN943" s="14"/>
      <c r="AO943" s="14"/>
      <c r="AP943" s="14"/>
      <c r="AQ943" s="14"/>
      <c r="AR943" s="14"/>
      <c r="AS943" s="14"/>
      <c r="AT943" s="14"/>
      <c r="AU943" s="14"/>
      <c r="AV943" s="14"/>
      <c r="AW943" s="14"/>
      <c r="AX943" s="14"/>
      <c r="AY943" s="14"/>
      <c r="AZ943" s="14"/>
      <c r="BA943" s="14"/>
      <c r="BB943" s="14"/>
      <c r="BC943" s="14"/>
      <c r="BD943" s="14"/>
      <c r="BE943" s="14"/>
      <c r="BF943" s="14"/>
      <c r="BG943" s="14"/>
      <c r="BH943" s="14"/>
      <c r="BI943" s="14"/>
      <c r="BJ943" s="14"/>
      <c r="BK943" s="14"/>
      <c r="BL943" s="14"/>
      <c r="BM943" s="14"/>
      <c r="BN943" s="14"/>
      <c r="BO943" s="14"/>
      <c r="BP943" s="14"/>
      <c r="BQ943" s="14"/>
      <c r="BR943" s="14"/>
      <c r="BS943" s="14"/>
      <c r="BT943" s="14"/>
      <c r="BU943" s="14"/>
      <c r="BV943" s="14"/>
      <c r="BW943" s="14"/>
    </row>
    <row r="944">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c r="AB944" s="14"/>
      <c r="AC944" s="14"/>
      <c r="AD944" s="14"/>
      <c r="AE944" s="14"/>
      <c r="AF944" s="14"/>
      <c r="AG944" s="14"/>
      <c r="AH944" s="14"/>
      <c r="AI944" s="14"/>
      <c r="AJ944" s="14"/>
      <c r="AK944" s="14"/>
      <c r="AL944" s="14"/>
      <c r="AM944" s="14"/>
      <c r="AN944" s="14"/>
      <c r="AO944" s="14"/>
      <c r="AP944" s="14"/>
      <c r="AQ944" s="14"/>
      <c r="AR944" s="14"/>
      <c r="AS944" s="14"/>
      <c r="AT944" s="14"/>
      <c r="AU944" s="14"/>
      <c r="AV944" s="14"/>
      <c r="AW944" s="14"/>
      <c r="AX944" s="14"/>
      <c r="AY944" s="14"/>
      <c r="AZ944" s="14"/>
      <c r="BA944" s="14"/>
      <c r="BB944" s="14"/>
      <c r="BC944" s="14"/>
      <c r="BD944" s="14"/>
      <c r="BE944" s="14"/>
      <c r="BF944" s="14"/>
      <c r="BG944" s="14"/>
      <c r="BH944" s="14"/>
      <c r="BI944" s="14"/>
      <c r="BJ944" s="14"/>
      <c r="BK944" s="14"/>
      <c r="BL944" s="14"/>
      <c r="BM944" s="14"/>
      <c r="BN944" s="14"/>
      <c r="BO944" s="14"/>
      <c r="BP944" s="14"/>
      <c r="BQ944" s="14"/>
      <c r="BR944" s="14"/>
      <c r="BS944" s="14"/>
      <c r="BT944" s="14"/>
      <c r="BU944" s="14"/>
      <c r="BV944" s="14"/>
      <c r="BW944" s="14"/>
    </row>
    <row r="94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c r="AB945" s="14"/>
      <c r="AC945" s="14"/>
      <c r="AD945" s="14"/>
      <c r="AE945" s="14"/>
      <c r="AF945" s="14"/>
      <c r="AG945" s="14"/>
      <c r="AH945" s="14"/>
      <c r="AI945" s="14"/>
      <c r="AJ945" s="14"/>
      <c r="AK945" s="14"/>
      <c r="AL945" s="14"/>
      <c r="AM945" s="14"/>
      <c r="AN945" s="14"/>
      <c r="AO945" s="14"/>
      <c r="AP945" s="14"/>
      <c r="AQ945" s="14"/>
      <c r="AR945" s="14"/>
      <c r="AS945" s="14"/>
      <c r="AT945" s="14"/>
      <c r="AU945" s="14"/>
      <c r="AV945" s="14"/>
      <c r="AW945" s="14"/>
      <c r="AX945" s="14"/>
      <c r="AY945" s="14"/>
      <c r="AZ945" s="14"/>
      <c r="BA945" s="14"/>
      <c r="BB945" s="14"/>
      <c r="BC945" s="14"/>
      <c r="BD945" s="14"/>
      <c r="BE945" s="14"/>
      <c r="BF945" s="14"/>
      <c r="BG945" s="14"/>
      <c r="BH945" s="14"/>
      <c r="BI945" s="14"/>
      <c r="BJ945" s="14"/>
      <c r="BK945" s="14"/>
      <c r="BL945" s="14"/>
      <c r="BM945" s="14"/>
      <c r="BN945" s="14"/>
      <c r="BO945" s="14"/>
      <c r="BP945" s="14"/>
      <c r="BQ945" s="14"/>
      <c r="BR945" s="14"/>
      <c r="BS945" s="14"/>
      <c r="BT945" s="14"/>
      <c r="BU945" s="14"/>
      <c r="BV945" s="14"/>
      <c r="BW945" s="14"/>
    </row>
    <row r="946">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c r="AB946" s="14"/>
      <c r="AC946" s="14"/>
      <c r="AD946" s="14"/>
      <c r="AE946" s="14"/>
      <c r="AF946" s="14"/>
      <c r="AG946" s="14"/>
      <c r="AH946" s="14"/>
      <c r="AI946" s="14"/>
      <c r="AJ946" s="14"/>
      <c r="AK946" s="14"/>
      <c r="AL946" s="14"/>
      <c r="AM946" s="14"/>
      <c r="AN946" s="14"/>
      <c r="AO946" s="14"/>
      <c r="AP946" s="14"/>
      <c r="AQ946" s="14"/>
      <c r="AR946" s="14"/>
      <c r="AS946" s="14"/>
      <c r="AT946" s="14"/>
      <c r="AU946" s="14"/>
      <c r="AV946" s="14"/>
      <c r="AW946" s="14"/>
      <c r="AX946" s="14"/>
      <c r="AY946" s="14"/>
      <c r="AZ946" s="14"/>
      <c r="BA946" s="14"/>
      <c r="BB946" s="14"/>
      <c r="BC946" s="14"/>
      <c r="BD946" s="14"/>
      <c r="BE946" s="14"/>
      <c r="BF946" s="14"/>
      <c r="BG946" s="14"/>
      <c r="BH946" s="14"/>
      <c r="BI946" s="14"/>
      <c r="BJ946" s="14"/>
      <c r="BK946" s="14"/>
      <c r="BL946" s="14"/>
      <c r="BM946" s="14"/>
      <c r="BN946" s="14"/>
      <c r="BO946" s="14"/>
      <c r="BP946" s="14"/>
      <c r="BQ946" s="14"/>
      <c r="BR946" s="14"/>
      <c r="BS946" s="14"/>
      <c r="BT946" s="14"/>
      <c r="BU946" s="14"/>
      <c r="BV946" s="14"/>
      <c r="BW946" s="14"/>
    </row>
    <row r="947">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c r="AB947" s="14"/>
      <c r="AC947" s="14"/>
      <c r="AD947" s="14"/>
      <c r="AE947" s="14"/>
      <c r="AF947" s="14"/>
      <c r="AG947" s="14"/>
      <c r="AH947" s="14"/>
      <c r="AI947" s="14"/>
      <c r="AJ947" s="14"/>
      <c r="AK947" s="14"/>
      <c r="AL947" s="14"/>
      <c r="AM947" s="14"/>
      <c r="AN947" s="14"/>
      <c r="AO947" s="14"/>
      <c r="AP947" s="14"/>
      <c r="AQ947" s="14"/>
      <c r="AR947" s="14"/>
      <c r="AS947" s="14"/>
      <c r="AT947" s="14"/>
      <c r="AU947" s="14"/>
      <c r="AV947" s="14"/>
      <c r="AW947" s="14"/>
      <c r="AX947" s="14"/>
      <c r="AY947" s="14"/>
      <c r="AZ947" s="14"/>
      <c r="BA947" s="14"/>
      <c r="BB947" s="14"/>
      <c r="BC947" s="14"/>
      <c r="BD947" s="14"/>
      <c r="BE947" s="14"/>
      <c r="BF947" s="14"/>
      <c r="BG947" s="14"/>
      <c r="BH947" s="14"/>
      <c r="BI947" s="14"/>
      <c r="BJ947" s="14"/>
      <c r="BK947" s="14"/>
      <c r="BL947" s="14"/>
      <c r="BM947" s="14"/>
      <c r="BN947" s="14"/>
      <c r="BO947" s="14"/>
      <c r="BP947" s="14"/>
      <c r="BQ947" s="14"/>
      <c r="BR947" s="14"/>
      <c r="BS947" s="14"/>
      <c r="BT947" s="14"/>
      <c r="BU947" s="14"/>
      <c r="BV947" s="14"/>
      <c r="BW947" s="14"/>
    </row>
    <row r="948">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row>
    <row r="949">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c r="AB949" s="14"/>
      <c r="AC949" s="14"/>
      <c r="AD949" s="14"/>
      <c r="AE949" s="14"/>
      <c r="AF949" s="14"/>
      <c r="AG949" s="14"/>
      <c r="AH949" s="14"/>
      <c r="AI949" s="14"/>
      <c r="AJ949" s="14"/>
      <c r="AK949" s="14"/>
      <c r="AL949" s="14"/>
      <c r="AM949" s="14"/>
      <c r="AN949" s="14"/>
      <c r="AO949" s="14"/>
      <c r="AP949" s="14"/>
      <c r="AQ949" s="14"/>
      <c r="AR949" s="14"/>
      <c r="AS949" s="14"/>
      <c r="AT949" s="14"/>
      <c r="AU949" s="14"/>
      <c r="AV949" s="14"/>
      <c r="AW949" s="14"/>
      <c r="AX949" s="14"/>
      <c r="AY949" s="14"/>
      <c r="AZ949" s="14"/>
      <c r="BA949" s="14"/>
      <c r="BB949" s="14"/>
      <c r="BC949" s="14"/>
      <c r="BD949" s="14"/>
      <c r="BE949" s="14"/>
      <c r="BF949" s="14"/>
      <c r="BG949" s="14"/>
      <c r="BH949" s="14"/>
      <c r="BI949" s="14"/>
      <c r="BJ949" s="14"/>
      <c r="BK949" s="14"/>
      <c r="BL949" s="14"/>
      <c r="BM949" s="14"/>
      <c r="BN949" s="14"/>
      <c r="BO949" s="14"/>
      <c r="BP949" s="14"/>
      <c r="BQ949" s="14"/>
      <c r="BR949" s="14"/>
      <c r="BS949" s="14"/>
      <c r="BT949" s="14"/>
      <c r="BU949" s="14"/>
      <c r="BV949" s="14"/>
      <c r="BW949" s="14"/>
    </row>
    <row r="950">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c r="AS950" s="14"/>
      <c r="AT950" s="14"/>
      <c r="AU950" s="14"/>
      <c r="AV950" s="14"/>
      <c r="AW950" s="14"/>
      <c r="AX950" s="14"/>
      <c r="AY950" s="14"/>
      <c r="AZ950" s="14"/>
      <c r="BA950" s="14"/>
      <c r="BB950" s="14"/>
      <c r="BC950" s="14"/>
      <c r="BD950" s="14"/>
      <c r="BE950" s="14"/>
      <c r="BF950" s="14"/>
      <c r="BG950" s="14"/>
      <c r="BH950" s="14"/>
      <c r="BI950" s="14"/>
      <c r="BJ950" s="14"/>
      <c r="BK950" s="14"/>
      <c r="BL950" s="14"/>
      <c r="BM950" s="14"/>
      <c r="BN950" s="14"/>
      <c r="BO950" s="14"/>
      <c r="BP950" s="14"/>
      <c r="BQ950" s="14"/>
      <c r="BR950" s="14"/>
      <c r="BS950" s="14"/>
      <c r="BT950" s="14"/>
      <c r="BU950" s="14"/>
      <c r="BV950" s="14"/>
      <c r="BW950" s="14"/>
    </row>
    <row r="95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c r="AA951" s="14"/>
      <c r="AB951" s="14"/>
      <c r="AC951" s="14"/>
      <c r="AD951" s="14"/>
      <c r="AE951" s="14"/>
      <c r="AF951" s="14"/>
      <c r="AG951" s="14"/>
      <c r="AH951" s="14"/>
      <c r="AI951" s="14"/>
      <c r="AJ951" s="14"/>
      <c r="AK951" s="14"/>
      <c r="AL951" s="14"/>
      <c r="AM951" s="14"/>
      <c r="AN951" s="14"/>
      <c r="AO951" s="14"/>
      <c r="AP951" s="14"/>
      <c r="AQ951" s="14"/>
      <c r="AR951" s="14"/>
      <c r="AS951" s="14"/>
      <c r="AT951" s="14"/>
      <c r="AU951" s="14"/>
      <c r="AV951" s="14"/>
      <c r="AW951" s="14"/>
      <c r="AX951" s="14"/>
      <c r="AY951" s="14"/>
      <c r="AZ951" s="14"/>
      <c r="BA951" s="14"/>
      <c r="BB951" s="14"/>
      <c r="BC951" s="14"/>
      <c r="BD951" s="14"/>
      <c r="BE951" s="14"/>
      <c r="BF951" s="14"/>
      <c r="BG951" s="14"/>
      <c r="BH951" s="14"/>
      <c r="BI951" s="14"/>
      <c r="BJ951" s="14"/>
      <c r="BK951" s="14"/>
      <c r="BL951" s="14"/>
      <c r="BM951" s="14"/>
      <c r="BN951" s="14"/>
      <c r="BO951" s="14"/>
      <c r="BP951" s="14"/>
      <c r="BQ951" s="14"/>
      <c r="BR951" s="14"/>
      <c r="BS951" s="14"/>
      <c r="BT951" s="14"/>
      <c r="BU951" s="14"/>
      <c r="BV951" s="14"/>
      <c r="BW951" s="14"/>
    </row>
    <row r="95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c r="AA952" s="14"/>
      <c r="AB952" s="14"/>
      <c r="AC952" s="14"/>
      <c r="AD952" s="14"/>
      <c r="AE952" s="14"/>
      <c r="AF952" s="14"/>
      <c r="AG952" s="14"/>
      <c r="AH952" s="14"/>
      <c r="AI952" s="14"/>
      <c r="AJ952" s="14"/>
      <c r="AK952" s="14"/>
      <c r="AL952" s="14"/>
      <c r="AM952" s="14"/>
      <c r="AN952" s="14"/>
      <c r="AO952" s="14"/>
      <c r="AP952" s="14"/>
      <c r="AQ952" s="14"/>
      <c r="AR952" s="14"/>
      <c r="AS952" s="14"/>
      <c r="AT952" s="14"/>
      <c r="AU952" s="14"/>
      <c r="AV952" s="14"/>
      <c r="AW952" s="14"/>
      <c r="AX952" s="14"/>
      <c r="AY952" s="14"/>
      <c r="AZ952" s="14"/>
      <c r="BA952" s="14"/>
      <c r="BB952" s="14"/>
      <c r="BC952" s="14"/>
      <c r="BD952" s="14"/>
      <c r="BE952" s="14"/>
      <c r="BF952" s="14"/>
      <c r="BG952" s="14"/>
      <c r="BH952" s="14"/>
      <c r="BI952" s="14"/>
      <c r="BJ952" s="14"/>
      <c r="BK952" s="14"/>
      <c r="BL952" s="14"/>
      <c r="BM952" s="14"/>
      <c r="BN952" s="14"/>
      <c r="BO952" s="14"/>
      <c r="BP952" s="14"/>
      <c r="BQ952" s="14"/>
      <c r="BR952" s="14"/>
      <c r="BS952" s="14"/>
      <c r="BT952" s="14"/>
      <c r="BU952" s="14"/>
      <c r="BV952" s="14"/>
      <c r="BW952" s="14"/>
    </row>
    <row r="953">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c r="AA953" s="14"/>
      <c r="AB953" s="14"/>
      <c r="AC953" s="14"/>
      <c r="AD953" s="14"/>
      <c r="AE953" s="14"/>
      <c r="AF953" s="14"/>
      <c r="AG953" s="14"/>
      <c r="AH953" s="14"/>
      <c r="AI953" s="14"/>
      <c r="AJ953" s="14"/>
      <c r="AK953" s="14"/>
      <c r="AL953" s="14"/>
      <c r="AM953" s="14"/>
      <c r="AN953" s="14"/>
      <c r="AO953" s="14"/>
      <c r="AP953" s="14"/>
      <c r="AQ953" s="14"/>
      <c r="AR953" s="14"/>
      <c r="AS953" s="14"/>
      <c r="AT953" s="14"/>
      <c r="AU953" s="14"/>
      <c r="AV953" s="14"/>
      <c r="AW953" s="14"/>
      <c r="AX953" s="14"/>
      <c r="AY953" s="14"/>
      <c r="AZ953" s="14"/>
      <c r="BA953" s="14"/>
      <c r="BB953" s="14"/>
      <c r="BC953" s="14"/>
      <c r="BD953" s="14"/>
      <c r="BE953" s="14"/>
      <c r="BF953" s="14"/>
      <c r="BG953" s="14"/>
      <c r="BH953" s="14"/>
      <c r="BI953" s="14"/>
      <c r="BJ953" s="14"/>
      <c r="BK953" s="14"/>
      <c r="BL953" s="14"/>
      <c r="BM953" s="14"/>
      <c r="BN953" s="14"/>
      <c r="BO953" s="14"/>
      <c r="BP953" s="14"/>
      <c r="BQ953" s="14"/>
      <c r="BR953" s="14"/>
      <c r="BS953" s="14"/>
      <c r="BT953" s="14"/>
      <c r="BU953" s="14"/>
      <c r="BV953" s="14"/>
      <c r="BW953" s="14"/>
    </row>
    <row r="954">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c r="AB954" s="14"/>
      <c r="AC954" s="14"/>
      <c r="AD954" s="14"/>
      <c r="AE954" s="14"/>
      <c r="AF954" s="14"/>
      <c r="AG954" s="14"/>
      <c r="AH954" s="14"/>
      <c r="AI954" s="14"/>
      <c r="AJ954" s="14"/>
      <c r="AK954" s="14"/>
      <c r="AL954" s="14"/>
      <c r="AM954" s="14"/>
      <c r="AN954" s="14"/>
      <c r="AO954" s="14"/>
      <c r="AP954" s="14"/>
      <c r="AQ954" s="14"/>
      <c r="AR954" s="14"/>
      <c r="AS954" s="14"/>
      <c r="AT954" s="14"/>
      <c r="AU954" s="14"/>
      <c r="AV954" s="14"/>
      <c r="AW954" s="14"/>
      <c r="AX954" s="14"/>
      <c r="AY954" s="14"/>
      <c r="AZ954" s="14"/>
      <c r="BA954" s="14"/>
      <c r="BB954" s="14"/>
      <c r="BC954" s="14"/>
      <c r="BD954" s="14"/>
      <c r="BE954" s="14"/>
      <c r="BF954" s="14"/>
      <c r="BG954" s="14"/>
      <c r="BH954" s="14"/>
      <c r="BI954" s="14"/>
      <c r="BJ954" s="14"/>
      <c r="BK954" s="14"/>
      <c r="BL954" s="14"/>
      <c r="BM954" s="14"/>
      <c r="BN954" s="14"/>
      <c r="BO954" s="14"/>
      <c r="BP954" s="14"/>
      <c r="BQ954" s="14"/>
      <c r="BR954" s="14"/>
      <c r="BS954" s="14"/>
      <c r="BT954" s="14"/>
      <c r="BU954" s="14"/>
      <c r="BV954" s="14"/>
      <c r="BW954" s="14"/>
    </row>
    <row r="95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14"/>
      <c r="AX955" s="14"/>
      <c r="AY955" s="14"/>
      <c r="AZ955" s="14"/>
      <c r="BA955" s="14"/>
      <c r="BB955" s="14"/>
      <c r="BC955" s="14"/>
      <c r="BD955" s="14"/>
      <c r="BE955" s="14"/>
      <c r="BF955" s="14"/>
      <c r="BG955" s="14"/>
      <c r="BH955" s="14"/>
      <c r="BI955" s="14"/>
      <c r="BJ955" s="14"/>
      <c r="BK955" s="14"/>
      <c r="BL955" s="14"/>
      <c r="BM955" s="14"/>
      <c r="BN955" s="14"/>
      <c r="BO955" s="14"/>
      <c r="BP955" s="14"/>
      <c r="BQ955" s="14"/>
      <c r="BR955" s="14"/>
      <c r="BS955" s="14"/>
      <c r="BT955" s="14"/>
      <c r="BU955" s="14"/>
      <c r="BV955" s="14"/>
      <c r="BW955" s="14"/>
    </row>
    <row r="956">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c r="AB956" s="14"/>
      <c r="AC956" s="14"/>
      <c r="AD956" s="14"/>
      <c r="AE956" s="14"/>
      <c r="AF956" s="14"/>
      <c r="AG956" s="14"/>
      <c r="AH956" s="14"/>
      <c r="AI956" s="14"/>
      <c r="AJ956" s="14"/>
      <c r="AK956" s="14"/>
      <c r="AL956" s="14"/>
      <c r="AM956" s="14"/>
      <c r="AN956" s="14"/>
      <c r="AO956" s="14"/>
      <c r="AP956" s="14"/>
      <c r="AQ956" s="14"/>
      <c r="AR956" s="14"/>
      <c r="AS956" s="14"/>
      <c r="AT956" s="14"/>
      <c r="AU956" s="14"/>
      <c r="AV956" s="14"/>
      <c r="AW956" s="14"/>
      <c r="AX956" s="14"/>
      <c r="AY956" s="14"/>
      <c r="AZ956" s="14"/>
      <c r="BA956" s="14"/>
      <c r="BB956" s="14"/>
      <c r="BC956" s="14"/>
      <c r="BD956" s="14"/>
      <c r="BE956" s="14"/>
      <c r="BF956" s="14"/>
      <c r="BG956" s="14"/>
      <c r="BH956" s="14"/>
      <c r="BI956" s="14"/>
      <c r="BJ956" s="14"/>
      <c r="BK956" s="14"/>
      <c r="BL956" s="14"/>
      <c r="BM956" s="14"/>
      <c r="BN956" s="14"/>
      <c r="BO956" s="14"/>
      <c r="BP956" s="14"/>
      <c r="BQ956" s="14"/>
      <c r="BR956" s="14"/>
      <c r="BS956" s="14"/>
      <c r="BT956" s="14"/>
      <c r="BU956" s="14"/>
      <c r="BV956" s="14"/>
      <c r="BW956" s="14"/>
    </row>
    <row r="957">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c r="AB957" s="14"/>
      <c r="AC957" s="14"/>
      <c r="AD957" s="14"/>
      <c r="AE957" s="14"/>
      <c r="AF957" s="14"/>
      <c r="AG957" s="14"/>
      <c r="AH957" s="14"/>
      <c r="AI957" s="14"/>
      <c r="AJ957" s="14"/>
      <c r="AK957" s="14"/>
      <c r="AL957" s="14"/>
      <c r="AM957" s="14"/>
      <c r="AN957" s="14"/>
      <c r="AO957" s="14"/>
      <c r="AP957" s="14"/>
      <c r="AQ957" s="14"/>
      <c r="AR957" s="14"/>
      <c r="AS957" s="14"/>
      <c r="AT957" s="14"/>
      <c r="AU957" s="14"/>
      <c r="AV957" s="14"/>
      <c r="AW957" s="14"/>
      <c r="AX957" s="14"/>
      <c r="AY957" s="14"/>
      <c r="AZ957" s="14"/>
      <c r="BA957" s="14"/>
      <c r="BB957" s="14"/>
      <c r="BC957" s="14"/>
      <c r="BD957" s="14"/>
      <c r="BE957" s="14"/>
      <c r="BF957" s="14"/>
      <c r="BG957" s="14"/>
      <c r="BH957" s="14"/>
      <c r="BI957" s="14"/>
      <c r="BJ957" s="14"/>
      <c r="BK957" s="14"/>
      <c r="BL957" s="14"/>
      <c r="BM957" s="14"/>
      <c r="BN957" s="14"/>
      <c r="BO957" s="14"/>
      <c r="BP957" s="14"/>
      <c r="BQ957" s="14"/>
      <c r="BR957" s="14"/>
      <c r="BS957" s="14"/>
      <c r="BT957" s="14"/>
      <c r="BU957" s="14"/>
      <c r="BV957" s="14"/>
      <c r="BW957" s="14"/>
    </row>
    <row r="958">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c r="AB958" s="14"/>
      <c r="AC958" s="14"/>
      <c r="AD958" s="14"/>
      <c r="AE958" s="14"/>
      <c r="AF958" s="14"/>
      <c r="AG958" s="14"/>
      <c r="AH958" s="14"/>
      <c r="AI958" s="14"/>
      <c r="AJ958" s="14"/>
      <c r="AK958" s="14"/>
      <c r="AL958" s="14"/>
      <c r="AM958" s="14"/>
      <c r="AN958" s="14"/>
      <c r="AO958" s="14"/>
      <c r="AP958" s="14"/>
      <c r="AQ958" s="14"/>
      <c r="AR958" s="14"/>
      <c r="AS958" s="14"/>
      <c r="AT958" s="14"/>
      <c r="AU958" s="14"/>
      <c r="AV958" s="14"/>
      <c r="AW958" s="14"/>
      <c r="AX958" s="14"/>
      <c r="AY958" s="14"/>
      <c r="AZ958" s="14"/>
      <c r="BA958" s="14"/>
      <c r="BB958" s="14"/>
      <c r="BC958" s="14"/>
      <c r="BD958" s="14"/>
      <c r="BE958" s="14"/>
      <c r="BF958" s="14"/>
      <c r="BG958" s="14"/>
      <c r="BH958" s="14"/>
      <c r="BI958" s="14"/>
      <c r="BJ958" s="14"/>
      <c r="BK958" s="14"/>
      <c r="BL958" s="14"/>
      <c r="BM958" s="14"/>
      <c r="BN958" s="14"/>
      <c r="BO958" s="14"/>
      <c r="BP958" s="14"/>
      <c r="BQ958" s="14"/>
      <c r="BR958" s="14"/>
      <c r="BS958" s="14"/>
      <c r="BT958" s="14"/>
      <c r="BU958" s="14"/>
      <c r="BV958" s="14"/>
      <c r="BW958" s="14"/>
    </row>
    <row r="959">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c r="AB959" s="14"/>
      <c r="AC959" s="14"/>
      <c r="AD959" s="14"/>
      <c r="AE959" s="14"/>
      <c r="AF959" s="14"/>
      <c r="AG959" s="14"/>
      <c r="AH959" s="14"/>
      <c r="AI959" s="14"/>
      <c r="AJ959" s="14"/>
      <c r="AK959" s="14"/>
      <c r="AL959" s="14"/>
      <c r="AM959" s="14"/>
      <c r="AN959" s="14"/>
      <c r="AO959" s="14"/>
      <c r="AP959" s="14"/>
      <c r="AQ959" s="14"/>
      <c r="AR959" s="14"/>
      <c r="AS959" s="14"/>
      <c r="AT959" s="14"/>
      <c r="AU959" s="14"/>
      <c r="AV959" s="14"/>
      <c r="AW959" s="14"/>
      <c r="AX959" s="14"/>
      <c r="AY959" s="14"/>
      <c r="AZ959" s="14"/>
      <c r="BA959" s="14"/>
      <c r="BB959" s="14"/>
      <c r="BC959" s="14"/>
      <c r="BD959" s="14"/>
      <c r="BE959" s="14"/>
      <c r="BF959" s="14"/>
      <c r="BG959" s="14"/>
      <c r="BH959" s="14"/>
      <c r="BI959" s="14"/>
      <c r="BJ959" s="14"/>
      <c r="BK959" s="14"/>
      <c r="BL959" s="14"/>
      <c r="BM959" s="14"/>
      <c r="BN959" s="14"/>
      <c r="BO959" s="14"/>
      <c r="BP959" s="14"/>
      <c r="BQ959" s="14"/>
      <c r="BR959" s="14"/>
      <c r="BS959" s="14"/>
      <c r="BT959" s="14"/>
      <c r="BU959" s="14"/>
      <c r="BV959" s="14"/>
      <c r="BW959" s="14"/>
    </row>
    <row r="960">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c r="AB960" s="14"/>
      <c r="AC960" s="14"/>
      <c r="AD960" s="14"/>
      <c r="AE960" s="14"/>
      <c r="AF960" s="14"/>
      <c r="AG960" s="14"/>
      <c r="AH960" s="14"/>
      <c r="AI960" s="14"/>
      <c r="AJ960" s="14"/>
      <c r="AK960" s="14"/>
      <c r="AL960" s="14"/>
      <c r="AM960" s="14"/>
      <c r="AN960" s="14"/>
      <c r="AO960" s="14"/>
      <c r="AP960" s="14"/>
      <c r="AQ960" s="14"/>
      <c r="AR960" s="14"/>
      <c r="AS960" s="14"/>
      <c r="AT960" s="14"/>
      <c r="AU960" s="14"/>
      <c r="AV960" s="14"/>
      <c r="AW960" s="14"/>
      <c r="AX960" s="14"/>
      <c r="AY960" s="14"/>
      <c r="AZ960" s="14"/>
      <c r="BA960" s="14"/>
      <c r="BB960" s="14"/>
      <c r="BC960" s="14"/>
      <c r="BD960" s="14"/>
      <c r="BE960" s="14"/>
      <c r="BF960" s="14"/>
      <c r="BG960" s="14"/>
      <c r="BH960" s="14"/>
      <c r="BI960" s="14"/>
      <c r="BJ960" s="14"/>
      <c r="BK960" s="14"/>
      <c r="BL960" s="14"/>
      <c r="BM960" s="14"/>
      <c r="BN960" s="14"/>
      <c r="BO960" s="14"/>
      <c r="BP960" s="14"/>
      <c r="BQ960" s="14"/>
      <c r="BR960" s="14"/>
      <c r="BS960" s="14"/>
      <c r="BT960" s="14"/>
      <c r="BU960" s="14"/>
      <c r="BV960" s="14"/>
      <c r="BW960" s="14"/>
    </row>
    <row r="96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c r="AB961" s="14"/>
      <c r="AC961" s="14"/>
      <c r="AD961" s="14"/>
      <c r="AE961" s="14"/>
      <c r="AF961" s="14"/>
      <c r="AG961" s="14"/>
      <c r="AH961" s="14"/>
      <c r="AI961" s="14"/>
      <c r="AJ961" s="14"/>
      <c r="AK961" s="14"/>
      <c r="AL961" s="14"/>
      <c r="AM961" s="14"/>
      <c r="AN961" s="14"/>
      <c r="AO961" s="14"/>
      <c r="AP961" s="14"/>
      <c r="AQ961" s="14"/>
      <c r="AR961" s="14"/>
      <c r="AS961" s="14"/>
      <c r="AT961" s="14"/>
      <c r="AU961" s="14"/>
      <c r="AV961" s="14"/>
      <c r="AW961" s="14"/>
      <c r="AX961" s="14"/>
      <c r="AY961" s="14"/>
      <c r="AZ961" s="14"/>
      <c r="BA961" s="14"/>
      <c r="BB961" s="14"/>
      <c r="BC961" s="14"/>
      <c r="BD961" s="14"/>
      <c r="BE961" s="14"/>
      <c r="BF961" s="14"/>
      <c r="BG961" s="14"/>
      <c r="BH961" s="14"/>
      <c r="BI961" s="14"/>
      <c r="BJ961" s="14"/>
      <c r="BK961" s="14"/>
      <c r="BL961" s="14"/>
      <c r="BM961" s="14"/>
      <c r="BN961" s="14"/>
      <c r="BO961" s="14"/>
      <c r="BP961" s="14"/>
      <c r="BQ961" s="14"/>
      <c r="BR961" s="14"/>
      <c r="BS961" s="14"/>
      <c r="BT961" s="14"/>
      <c r="BU961" s="14"/>
      <c r="BV961" s="14"/>
      <c r="BW961" s="14"/>
    </row>
    <row r="96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c r="AA962" s="14"/>
      <c r="AB962" s="14"/>
      <c r="AC962" s="14"/>
      <c r="AD962" s="14"/>
      <c r="AE962" s="14"/>
      <c r="AF962" s="14"/>
      <c r="AG962" s="14"/>
      <c r="AH962" s="14"/>
      <c r="AI962" s="14"/>
      <c r="AJ962" s="14"/>
      <c r="AK962" s="14"/>
      <c r="AL962" s="14"/>
      <c r="AM962" s="14"/>
      <c r="AN962" s="14"/>
      <c r="AO962" s="14"/>
      <c r="AP962" s="14"/>
      <c r="AQ962" s="14"/>
      <c r="AR962" s="14"/>
      <c r="AS962" s="14"/>
      <c r="AT962" s="14"/>
      <c r="AU962" s="14"/>
      <c r="AV962" s="14"/>
      <c r="AW962" s="14"/>
      <c r="AX962" s="14"/>
      <c r="AY962" s="14"/>
      <c r="AZ962" s="14"/>
      <c r="BA962" s="14"/>
      <c r="BB962" s="14"/>
      <c r="BC962" s="14"/>
      <c r="BD962" s="14"/>
      <c r="BE962" s="14"/>
      <c r="BF962" s="14"/>
      <c r="BG962" s="14"/>
      <c r="BH962" s="14"/>
      <c r="BI962" s="14"/>
      <c r="BJ962" s="14"/>
      <c r="BK962" s="14"/>
      <c r="BL962" s="14"/>
      <c r="BM962" s="14"/>
      <c r="BN962" s="14"/>
      <c r="BO962" s="14"/>
      <c r="BP962" s="14"/>
      <c r="BQ962" s="14"/>
      <c r="BR962" s="14"/>
      <c r="BS962" s="14"/>
      <c r="BT962" s="14"/>
      <c r="BU962" s="14"/>
      <c r="BV962" s="14"/>
      <c r="BW962" s="14"/>
    </row>
    <row r="963">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c r="AA963" s="14"/>
      <c r="AB963" s="14"/>
      <c r="AC963" s="14"/>
      <c r="AD963" s="14"/>
      <c r="AE963" s="14"/>
      <c r="AF963" s="14"/>
      <c r="AG963" s="14"/>
      <c r="AH963" s="14"/>
      <c r="AI963" s="14"/>
      <c r="AJ963" s="14"/>
      <c r="AK963" s="14"/>
      <c r="AL963" s="14"/>
      <c r="AM963" s="14"/>
      <c r="AN963" s="14"/>
      <c r="AO963" s="14"/>
      <c r="AP963" s="14"/>
      <c r="AQ963" s="14"/>
      <c r="AR963" s="14"/>
      <c r="AS963" s="14"/>
      <c r="AT963" s="14"/>
      <c r="AU963" s="14"/>
      <c r="AV963" s="14"/>
      <c r="AW963" s="14"/>
      <c r="AX963" s="14"/>
      <c r="AY963" s="14"/>
      <c r="AZ963" s="14"/>
      <c r="BA963" s="14"/>
      <c r="BB963" s="14"/>
      <c r="BC963" s="14"/>
      <c r="BD963" s="14"/>
      <c r="BE963" s="14"/>
      <c r="BF963" s="14"/>
      <c r="BG963" s="14"/>
      <c r="BH963" s="14"/>
      <c r="BI963" s="14"/>
      <c r="BJ963" s="14"/>
      <c r="BK963" s="14"/>
      <c r="BL963" s="14"/>
      <c r="BM963" s="14"/>
      <c r="BN963" s="14"/>
      <c r="BO963" s="14"/>
      <c r="BP963" s="14"/>
      <c r="BQ963" s="14"/>
      <c r="BR963" s="14"/>
      <c r="BS963" s="14"/>
      <c r="BT963" s="14"/>
      <c r="BU963" s="14"/>
      <c r="BV963" s="14"/>
      <c r="BW963" s="14"/>
    </row>
    <row r="964">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c r="AB964" s="14"/>
      <c r="AC964" s="14"/>
      <c r="AD964" s="14"/>
      <c r="AE964" s="14"/>
      <c r="AF964" s="14"/>
      <c r="AG964" s="14"/>
      <c r="AH964" s="14"/>
      <c r="AI964" s="14"/>
      <c r="AJ964" s="14"/>
      <c r="AK964" s="14"/>
      <c r="AL964" s="14"/>
      <c r="AM964" s="14"/>
      <c r="AN964" s="14"/>
      <c r="AO964" s="14"/>
      <c r="AP964" s="14"/>
      <c r="AQ964" s="14"/>
      <c r="AR964" s="14"/>
      <c r="AS964" s="14"/>
      <c r="AT964" s="14"/>
      <c r="AU964" s="14"/>
      <c r="AV964" s="14"/>
      <c r="AW964" s="14"/>
      <c r="AX964" s="14"/>
      <c r="AY964" s="14"/>
      <c r="AZ964" s="14"/>
      <c r="BA964" s="14"/>
      <c r="BB964" s="14"/>
      <c r="BC964" s="14"/>
      <c r="BD964" s="14"/>
      <c r="BE964" s="14"/>
      <c r="BF964" s="14"/>
      <c r="BG964" s="14"/>
      <c r="BH964" s="14"/>
      <c r="BI964" s="14"/>
      <c r="BJ964" s="14"/>
      <c r="BK964" s="14"/>
      <c r="BL964" s="14"/>
      <c r="BM964" s="14"/>
      <c r="BN964" s="14"/>
      <c r="BO964" s="14"/>
      <c r="BP964" s="14"/>
      <c r="BQ964" s="14"/>
      <c r="BR964" s="14"/>
      <c r="BS964" s="14"/>
      <c r="BT964" s="14"/>
      <c r="BU964" s="14"/>
      <c r="BV964" s="14"/>
      <c r="BW964" s="14"/>
    </row>
    <row r="96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c r="AB965" s="14"/>
      <c r="AC965" s="14"/>
      <c r="AD965" s="14"/>
      <c r="AE965" s="14"/>
      <c r="AF965" s="14"/>
      <c r="AG965" s="14"/>
      <c r="AH965" s="14"/>
      <c r="AI965" s="14"/>
      <c r="AJ965" s="14"/>
      <c r="AK965" s="14"/>
      <c r="AL965" s="14"/>
      <c r="AM965" s="14"/>
      <c r="AN965" s="14"/>
      <c r="AO965" s="14"/>
      <c r="AP965" s="14"/>
      <c r="AQ965" s="14"/>
      <c r="AR965" s="14"/>
      <c r="AS965" s="14"/>
      <c r="AT965" s="14"/>
      <c r="AU965" s="14"/>
      <c r="AV965" s="14"/>
      <c r="AW965" s="14"/>
      <c r="AX965" s="14"/>
      <c r="AY965" s="14"/>
      <c r="AZ965" s="14"/>
      <c r="BA965" s="14"/>
      <c r="BB965" s="14"/>
      <c r="BC965" s="14"/>
      <c r="BD965" s="14"/>
      <c r="BE965" s="14"/>
      <c r="BF965" s="14"/>
      <c r="BG965" s="14"/>
      <c r="BH965" s="14"/>
      <c r="BI965" s="14"/>
      <c r="BJ965" s="14"/>
      <c r="BK965" s="14"/>
      <c r="BL965" s="14"/>
      <c r="BM965" s="14"/>
      <c r="BN965" s="14"/>
      <c r="BO965" s="14"/>
      <c r="BP965" s="14"/>
      <c r="BQ965" s="14"/>
      <c r="BR965" s="14"/>
      <c r="BS965" s="14"/>
      <c r="BT965" s="14"/>
      <c r="BU965" s="14"/>
      <c r="BV965" s="14"/>
      <c r="BW965" s="14"/>
    </row>
    <row r="966">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c r="AB966" s="14"/>
      <c r="AC966" s="14"/>
      <c r="AD966" s="14"/>
      <c r="AE966" s="14"/>
      <c r="AF966" s="14"/>
      <c r="AG966" s="14"/>
      <c r="AH966" s="14"/>
      <c r="AI966" s="14"/>
      <c r="AJ966" s="14"/>
      <c r="AK966" s="14"/>
      <c r="AL966" s="14"/>
      <c r="AM966" s="14"/>
      <c r="AN966" s="14"/>
      <c r="AO966" s="14"/>
      <c r="AP966" s="14"/>
      <c r="AQ966" s="14"/>
      <c r="AR966" s="14"/>
      <c r="AS966" s="14"/>
      <c r="AT966" s="14"/>
      <c r="AU966" s="14"/>
      <c r="AV966" s="14"/>
      <c r="AW966" s="14"/>
      <c r="AX966" s="14"/>
      <c r="AY966" s="14"/>
      <c r="AZ966" s="14"/>
      <c r="BA966" s="14"/>
      <c r="BB966" s="14"/>
      <c r="BC966" s="14"/>
      <c r="BD966" s="14"/>
      <c r="BE966" s="14"/>
      <c r="BF966" s="14"/>
      <c r="BG966" s="14"/>
      <c r="BH966" s="14"/>
      <c r="BI966" s="14"/>
      <c r="BJ966" s="14"/>
      <c r="BK966" s="14"/>
      <c r="BL966" s="14"/>
      <c r="BM966" s="14"/>
      <c r="BN966" s="14"/>
      <c r="BO966" s="14"/>
      <c r="BP966" s="14"/>
      <c r="BQ966" s="14"/>
      <c r="BR966" s="14"/>
      <c r="BS966" s="14"/>
      <c r="BT966" s="14"/>
      <c r="BU966" s="14"/>
      <c r="BV966" s="14"/>
      <c r="BW966" s="14"/>
    </row>
    <row r="967">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c r="AB967" s="14"/>
      <c r="AC967" s="14"/>
      <c r="AD967" s="14"/>
      <c r="AE967" s="14"/>
      <c r="AF967" s="14"/>
      <c r="AG967" s="14"/>
      <c r="AH967" s="14"/>
      <c r="AI967" s="14"/>
      <c r="AJ967" s="14"/>
      <c r="AK967" s="14"/>
      <c r="AL967" s="14"/>
      <c r="AM967" s="14"/>
      <c r="AN967" s="14"/>
      <c r="AO967" s="14"/>
      <c r="AP967" s="14"/>
      <c r="AQ967" s="14"/>
      <c r="AR967" s="14"/>
      <c r="AS967" s="14"/>
      <c r="AT967" s="14"/>
      <c r="AU967" s="14"/>
      <c r="AV967" s="14"/>
      <c r="AW967" s="14"/>
      <c r="AX967" s="14"/>
      <c r="AY967" s="14"/>
      <c r="AZ967" s="14"/>
      <c r="BA967" s="14"/>
      <c r="BB967" s="14"/>
      <c r="BC967" s="14"/>
      <c r="BD967" s="14"/>
      <c r="BE967" s="14"/>
      <c r="BF967" s="14"/>
      <c r="BG967" s="14"/>
      <c r="BH967" s="14"/>
      <c r="BI967" s="14"/>
      <c r="BJ967" s="14"/>
      <c r="BK967" s="14"/>
      <c r="BL967" s="14"/>
      <c r="BM967" s="14"/>
      <c r="BN967" s="14"/>
      <c r="BO967" s="14"/>
      <c r="BP967" s="14"/>
      <c r="BQ967" s="14"/>
      <c r="BR967" s="14"/>
      <c r="BS967" s="14"/>
      <c r="BT967" s="14"/>
      <c r="BU967" s="14"/>
      <c r="BV967" s="14"/>
      <c r="BW967" s="14"/>
    </row>
    <row r="968">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c r="AB968" s="14"/>
      <c r="AC968" s="14"/>
      <c r="AD968" s="14"/>
      <c r="AE968" s="14"/>
      <c r="AF968" s="14"/>
      <c r="AG968" s="14"/>
      <c r="AH968" s="14"/>
      <c r="AI968" s="14"/>
      <c r="AJ968" s="14"/>
      <c r="AK968" s="14"/>
      <c r="AL968" s="14"/>
      <c r="AM968" s="14"/>
      <c r="AN968" s="14"/>
      <c r="AO968" s="14"/>
      <c r="AP968" s="14"/>
      <c r="AQ968" s="14"/>
      <c r="AR968" s="14"/>
      <c r="AS968" s="14"/>
      <c r="AT968" s="14"/>
      <c r="AU968" s="14"/>
      <c r="AV968" s="14"/>
      <c r="AW968" s="14"/>
      <c r="AX968" s="14"/>
      <c r="AY968" s="14"/>
      <c r="AZ968" s="14"/>
      <c r="BA968" s="14"/>
      <c r="BB968" s="14"/>
      <c r="BC968" s="14"/>
      <c r="BD968" s="14"/>
      <c r="BE968" s="14"/>
      <c r="BF968" s="14"/>
      <c r="BG968" s="14"/>
      <c r="BH968" s="14"/>
      <c r="BI968" s="14"/>
      <c r="BJ968" s="14"/>
      <c r="BK968" s="14"/>
      <c r="BL968" s="14"/>
      <c r="BM968" s="14"/>
      <c r="BN968" s="14"/>
      <c r="BO968" s="14"/>
      <c r="BP968" s="14"/>
      <c r="BQ968" s="14"/>
      <c r="BR968" s="14"/>
      <c r="BS968" s="14"/>
      <c r="BT968" s="14"/>
      <c r="BU968" s="14"/>
      <c r="BV968" s="14"/>
      <c r="BW968" s="14"/>
    </row>
    <row r="969">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c r="AB969" s="14"/>
      <c r="AC969" s="14"/>
      <c r="AD969" s="14"/>
      <c r="AE969" s="14"/>
      <c r="AF969" s="14"/>
      <c r="AG969" s="14"/>
      <c r="AH969" s="14"/>
      <c r="AI969" s="14"/>
      <c r="AJ969" s="14"/>
      <c r="AK969" s="14"/>
      <c r="AL969" s="14"/>
      <c r="AM969" s="14"/>
      <c r="AN969" s="14"/>
      <c r="AO969" s="14"/>
      <c r="AP969" s="14"/>
      <c r="AQ969" s="14"/>
      <c r="AR969" s="14"/>
      <c r="AS969" s="14"/>
      <c r="AT969" s="14"/>
      <c r="AU969" s="14"/>
      <c r="AV969" s="14"/>
      <c r="AW969" s="14"/>
      <c r="AX969" s="14"/>
      <c r="AY969" s="14"/>
      <c r="AZ969" s="14"/>
      <c r="BA969" s="14"/>
      <c r="BB969" s="14"/>
      <c r="BC969" s="14"/>
      <c r="BD969" s="14"/>
      <c r="BE969" s="14"/>
      <c r="BF969" s="14"/>
      <c r="BG969" s="14"/>
      <c r="BH969" s="14"/>
      <c r="BI969" s="14"/>
      <c r="BJ969" s="14"/>
      <c r="BK969" s="14"/>
      <c r="BL969" s="14"/>
      <c r="BM969" s="14"/>
      <c r="BN969" s="14"/>
      <c r="BO969" s="14"/>
      <c r="BP969" s="14"/>
      <c r="BQ969" s="14"/>
      <c r="BR969" s="14"/>
      <c r="BS969" s="14"/>
      <c r="BT969" s="14"/>
      <c r="BU969" s="14"/>
      <c r="BV969" s="14"/>
      <c r="BW969" s="14"/>
    </row>
    <row r="970">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c r="AA970" s="14"/>
      <c r="AB970" s="14"/>
      <c r="AC970" s="14"/>
      <c r="AD970" s="14"/>
      <c r="AE970" s="14"/>
      <c r="AF970" s="14"/>
      <c r="AG970" s="14"/>
      <c r="AH970" s="14"/>
      <c r="AI970" s="14"/>
      <c r="AJ970" s="14"/>
      <c r="AK970" s="14"/>
      <c r="AL970" s="14"/>
      <c r="AM970" s="14"/>
      <c r="AN970" s="14"/>
      <c r="AO970" s="14"/>
      <c r="AP970" s="14"/>
      <c r="AQ970" s="14"/>
      <c r="AR970" s="14"/>
      <c r="AS970" s="14"/>
      <c r="AT970" s="14"/>
      <c r="AU970" s="14"/>
      <c r="AV970" s="14"/>
      <c r="AW970" s="14"/>
      <c r="AX970" s="14"/>
      <c r="AY970" s="14"/>
      <c r="AZ970" s="14"/>
      <c r="BA970" s="14"/>
      <c r="BB970" s="14"/>
      <c r="BC970" s="14"/>
      <c r="BD970" s="14"/>
      <c r="BE970" s="14"/>
      <c r="BF970" s="14"/>
      <c r="BG970" s="14"/>
      <c r="BH970" s="14"/>
      <c r="BI970" s="14"/>
      <c r="BJ970" s="14"/>
      <c r="BK970" s="14"/>
      <c r="BL970" s="14"/>
      <c r="BM970" s="14"/>
      <c r="BN970" s="14"/>
      <c r="BO970" s="14"/>
      <c r="BP970" s="14"/>
      <c r="BQ970" s="14"/>
      <c r="BR970" s="14"/>
      <c r="BS970" s="14"/>
      <c r="BT970" s="14"/>
      <c r="BU970" s="14"/>
      <c r="BV970" s="14"/>
      <c r="BW970" s="14"/>
    </row>
    <row r="97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c r="AB971" s="14"/>
      <c r="AC971" s="14"/>
      <c r="AD971" s="14"/>
      <c r="AE971" s="14"/>
      <c r="AF971" s="14"/>
      <c r="AG971" s="14"/>
      <c r="AH971" s="14"/>
      <c r="AI971" s="14"/>
      <c r="AJ971" s="14"/>
      <c r="AK971" s="14"/>
      <c r="AL971" s="14"/>
      <c r="AM971" s="14"/>
      <c r="AN971" s="14"/>
      <c r="AO971" s="14"/>
      <c r="AP971" s="14"/>
      <c r="AQ971" s="14"/>
      <c r="AR971" s="14"/>
      <c r="AS971" s="14"/>
      <c r="AT971" s="14"/>
      <c r="AU971" s="14"/>
      <c r="AV971" s="14"/>
      <c r="AW971" s="14"/>
      <c r="AX971" s="14"/>
      <c r="AY971" s="14"/>
      <c r="AZ971" s="14"/>
      <c r="BA971" s="14"/>
      <c r="BB971" s="14"/>
      <c r="BC971" s="14"/>
      <c r="BD971" s="14"/>
      <c r="BE971" s="14"/>
      <c r="BF971" s="14"/>
      <c r="BG971" s="14"/>
      <c r="BH971" s="14"/>
      <c r="BI971" s="14"/>
      <c r="BJ971" s="14"/>
      <c r="BK971" s="14"/>
      <c r="BL971" s="14"/>
      <c r="BM971" s="14"/>
      <c r="BN971" s="14"/>
      <c r="BO971" s="14"/>
      <c r="BP971" s="14"/>
      <c r="BQ971" s="14"/>
      <c r="BR971" s="14"/>
      <c r="BS971" s="14"/>
      <c r="BT971" s="14"/>
      <c r="BU971" s="14"/>
      <c r="BV971" s="14"/>
      <c r="BW971" s="14"/>
    </row>
    <row r="97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c r="AB972" s="14"/>
      <c r="AC972" s="14"/>
      <c r="AD972" s="14"/>
      <c r="AE972" s="14"/>
      <c r="AF972" s="14"/>
      <c r="AG972" s="14"/>
      <c r="AH972" s="14"/>
      <c r="AI972" s="14"/>
      <c r="AJ972" s="14"/>
      <c r="AK972" s="14"/>
      <c r="AL972" s="14"/>
      <c r="AM972" s="14"/>
      <c r="AN972" s="14"/>
      <c r="AO972" s="14"/>
      <c r="AP972" s="14"/>
      <c r="AQ972" s="14"/>
      <c r="AR972" s="14"/>
      <c r="AS972" s="14"/>
      <c r="AT972" s="14"/>
      <c r="AU972" s="14"/>
      <c r="AV972" s="14"/>
      <c r="AW972" s="14"/>
      <c r="AX972" s="14"/>
      <c r="AY972" s="14"/>
      <c r="AZ972" s="14"/>
      <c r="BA972" s="14"/>
      <c r="BB972" s="14"/>
      <c r="BC972" s="14"/>
      <c r="BD972" s="14"/>
      <c r="BE972" s="14"/>
      <c r="BF972" s="14"/>
      <c r="BG972" s="14"/>
      <c r="BH972" s="14"/>
      <c r="BI972" s="14"/>
      <c r="BJ972" s="14"/>
      <c r="BK972" s="14"/>
      <c r="BL972" s="14"/>
      <c r="BM972" s="14"/>
      <c r="BN972" s="14"/>
      <c r="BO972" s="14"/>
      <c r="BP972" s="14"/>
      <c r="BQ972" s="14"/>
      <c r="BR972" s="14"/>
      <c r="BS972" s="14"/>
      <c r="BT972" s="14"/>
      <c r="BU972" s="14"/>
      <c r="BV972" s="14"/>
      <c r="BW972" s="14"/>
    </row>
    <row r="973">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c r="AB973" s="14"/>
      <c r="AC973" s="14"/>
      <c r="AD973" s="14"/>
      <c r="AE973" s="14"/>
      <c r="AF973" s="14"/>
      <c r="AG973" s="14"/>
      <c r="AH973" s="14"/>
      <c r="AI973" s="14"/>
      <c r="AJ973" s="14"/>
      <c r="AK973" s="14"/>
      <c r="AL973" s="14"/>
      <c r="AM973" s="14"/>
      <c r="AN973" s="14"/>
      <c r="AO973" s="14"/>
      <c r="AP973" s="14"/>
      <c r="AQ973" s="14"/>
      <c r="AR973" s="14"/>
      <c r="AS973" s="14"/>
      <c r="AT973" s="14"/>
      <c r="AU973" s="14"/>
      <c r="AV973" s="14"/>
      <c r="AW973" s="14"/>
      <c r="AX973" s="14"/>
      <c r="AY973" s="14"/>
      <c r="AZ973" s="14"/>
      <c r="BA973" s="14"/>
      <c r="BB973" s="14"/>
      <c r="BC973" s="14"/>
      <c r="BD973" s="14"/>
      <c r="BE973" s="14"/>
      <c r="BF973" s="14"/>
      <c r="BG973" s="14"/>
      <c r="BH973" s="14"/>
      <c r="BI973" s="14"/>
      <c r="BJ973" s="14"/>
      <c r="BK973" s="14"/>
      <c r="BL973" s="14"/>
      <c r="BM973" s="14"/>
      <c r="BN973" s="14"/>
      <c r="BO973" s="14"/>
      <c r="BP973" s="14"/>
      <c r="BQ973" s="14"/>
      <c r="BR973" s="14"/>
      <c r="BS973" s="14"/>
      <c r="BT973" s="14"/>
      <c r="BU973" s="14"/>
      <c r="BV973" s="14"/>
      <c r="BW973" s="14"/>
    </row>
    <row r="974">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c r="AB974" s="14"/>
      <c r="AC974" s="14"/>
      <c r="AD974" s="14"/>
      <c r="AE974" s="14"/>
      <c r="AF974" s="14"/>
      <c r="AG974" s="14"/>
      <c r="AH974" s="14"/>
      <c r="AI974" s="14"/>
      <c r="AJ974" s="14"/>
      <c r="AK974" s="14"/>
      <c r="AL974" s="14"/>
      <c r="AM974" s="14"/>
      <c r="AN974" s="14"/>
      <c r="AO974" s="14"/>
      <c r="AP974" s="14"/>
      <c r="AQ974" s="14"/>
      <c r="AR974" s="14"/>
      <c r="AS974" s="14"/>
      <c r="AT974" s="14"/>
      <c r="AU974" s="14"/>
      <c r="AV974" s="14"/>
      <c r="AW974" s="14"/>
      <c r="AX974" s="14"/>
      <c r="AY974" s="14"/>
      <c r="AZ974" s="14"/>
      <c r="BA974" s="14"/>
      <c r="BB974" s="14"/>
      <c r="BC974" s="14"/>
      <c r="BD974" s="14"/>
      <c r="BE974" s="14"/>
      <c r="BF974" s="14"/>
      <c r="BG974" s="14"/>
      <c r="BH974" s="14"/>
      <c r="BI974" s="14"/>
      <c r="BJ974" s="14"/>
      <c r="BK974" s="14"/>
      <c r="BL974" s="14"/>
      <c r="BM974" s="14"/>
      <c r="BN974" s="14"/>
      <c r="BO974" s="14"/>
      <c r="BP974" s="14"/>
      <c r="BQ974" s="14"/>
      <c r="BR974" s="14"/>
      <c r="BS974" s="14"/>
      <c r="BT974" s="14"/>
      <c r="BU974" s="14"/>
      <c r="BV974" s="14"/>
      <c r="BW974" s="14"/>
    </row>
    <row r="97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c r="AB975" s="14"/>
      <c r="AC975" s="14"/>
      <c r="AD975" s="14"/>
      <c r="AE975" s="14"/>
      <c r="AF975" s="14"/>
      <c r="AG975" s="14"/>
      <c r="AH975" s="14"/>
      <c r="AI975" s="14"/>
      <c r="AJ975" s="14"/>
      <c r="AK975" s="14"/>
      <c r="AL975" s="14"/>
      <c r="AM975" s="14"/>
      <c r="AN975" s="14"/>
      <c r="AO975" s="14"/>
      <c r="AP975" s="14"/>
      <c r="AQ975" s="14"/>
      <c r="AR975" s="14"/>
      <c r="AS975" s="14"/>
      <c r="AT975" s="14"/>
      <c r="AU975" s="14"/>
      <c r="AV975" s="14"/>
      <c r="AW975" s="14"/>
      <c r="AX975" s="14"/>
      <c r="AY975" s="14"/>
      <c r="AZ975" s="14"/>
      <c r="BA975" s="14"/>
      <c r="BB975" s="14"/>
      <c r="BC975" s="14"/>
      <c r="BD975" s="14"/>
      <c r="BE975" s="14"/>
      <c r="BF975" s="14"/>
      <c r="BG975" s="14"/>
      <c r="BH975" s="14"/>
      <c r="BI975" s="14"/>
      <c r="BJ975" s="14"/>
      <c r="BK975" s="14"/>
      <c r="BL975" s="14"/>
      <c r="BM975" s="14"/>
      <c r="BN975" s="14"/>
      <c r="BO975" s="14"/>
      <c r="BP975" s="14"/>
      <c r="BQ975" s="14"/>
      <c r="BR975" s="14"/>
      <c r="BS975" s="14"/>
      <c r="BT975" s="14"/>
      <c r="BU975" s="14"/>
      <c r="BV975" s="14"/>
      <c r="BW975" s="14"/>
    </row>
    <row r="976">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c r="AB976" s="14"/>
      <c r="AC976" s="14"/>
      <c r="AD976" s="14"/>
      <c r="AE976" s="14"/>
      <c r="AF976" s="14"/>
      <c r="AG976" s="14"/>
      <c r="AH976" s="14"/>
      <c r="AI976" s="14"/>
      <c r="AJ976" s="14"/>
      <c r="AK976" s="14"/>
      <c r="AL976" s="14"/>
      <c r="AM976" s="14"/>
      <c r="AN976" s="14"/>
      <c r="AO976" s="14"/>
      <c r="AP976" s="14"/>
      <c r="AQ976" s="14"/>
      <c r="AR976" s="14"/>
      <c r="AS976" s="14"/>
      <c r="AT976" s="14"/>
      <c r="AU976" s="14"/>
      <c r="AV976" s="14"/>
      <c r="AW976" s="14"/>
      <c r="AX976" s="14"/>
      <c r="AY976" s="14"/>
      <c r="AZ976" s="14"/>
      <c r="BA976" s="14"/>
      <c r="BB976" s="14"/>
      <c r="BC976" s="14"/>
      <c r="BD976" s="14"/>
      <c r="BE976" s="14"/>
      <c r="BF976" s="14"/>
      <c r="BG976" s="14"/>
      <c r="BH976" s="14"/>
      <c r="BI976" s="14"/>
      <c r="BJ976" s="14"/>
      <c r="BK976" s="14"/>
      <c r="BL976" s="14"/>
      <c r="BM976" s="14"/>
      <c r="BN976" s="14"/>
      <c r="BO976" s="14"/>
      <c r="BP976" s="14"/>
      <c r="BQ976" s="14"/>
      <c r="BR976" s="14"/>
      <c r="BS976" s="14"/>
      <c r="BT976" s="14"/>
      <c r="BU976" s="14"/>
      <c r="BV976" s="14"/>
      <c r="BW976" s="14"/>
    </row>
    <row r="977">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c r="AB977" s="14"/>
      <c r="AC977" s="14"/>
      <c r="AD977" s="14"/>
      <c r="AE977" s="14"/>
      <c r="AF977" s="14"/>
      <c r="AG977" s="14"/>
      <c r="AH977" s="14"/>
      <c r="AI977" s="14"/>
      <c r="AJ977" s="14"/>
      <c r="AK977" s="14"/>
      <c r="AL977" s="14"/>
      <c r="AM977" s="14"/>
      <c r="AN977" s="14"/>
      <c r="AO977" s="14"/>
      <c r="AP977" s="14"/>
      <c r="AQ977" s="14"/>
      <c r="AR977" s="14"/>
      <c r="AS977" s="14"/>
      <c r="AT977" s="14"/>
      <c r="AU977" s="14"/>
      <c r="AV977" s="14"/>
      <c r="AW977" s="14"/>
      <c r="AX977" s="14"/>
      <c r="AY977" s="14"/>
      <c r="AZ977" s="14"/>
      <c r="BA977" s="14"/>
      <c r="BB977" s="14"/>
      <c r="BC977" s="14"/>
      <c r="BD977" s="14"/>
      <c r="BE977" s="14"/>
      <c r="BF977" s="14"/>
      <c r="BG977" s="14"/>
      <c r="BH977" s="14"/>
      <c r="BI977" s="14"/>
      <c r="BJ977" s="14"/>
      <c r="BK977" s="14"/>
      <c r="BL977" s="14"/>
      <c r="BM977" s="14"/>
      <c r="BN977" s="14"/>
      <c r="BO977" s="14"/>
      <c r="BP977" s="14"/>
      <c r="BQ977" s="14"/>
      <c r="BR977" s="14"/>
      <c r="BS977" s="14"/>
      <c r="BT977" s="14"/>
      <c r="BU977" s="14"/>
      <c r="BV977" s="14"/>
      <c r="BW977" s="14"/>
    </row>
    <row r="978">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c r="AA978" s="14"/>
      <c r="AB978" s="14"/>
      <c r="AC978" s="14"/>
      <c r="AD978" s="14"/>
      <c r="AE978" s="14"/>
      <c r="AF978" s="14"/>
      <c r="AG978" s="14"/>
      <c r="AH978" s="14"/>
      <c r="AI978" s="14"/>
      <c r="AJ978" s="14"/>
      <c r="AK978" s="14"/>
      <c r="AL978" s="14"/>
      <c r="AM978" s="14"/>
      <c r="AN978" s="14"/>
      <c r="AO978" s="14"/>
      <c r="AP978" s="14"/>
      <c r="AQ978" s="14"/>
      <c r="AR978" s="14"/>
      <c r="AS978" s="14"/>
      <c r="AT978" s="14"/>
      <c r="AU978" s="14"/>
      <c r="AV978" s="14"/>
      <c r="AW978" s="14"/>
      <c r="AX978" s="14"/>
      <c r="AY978" s="14"/>
      <c r="AZ978" s="14"/>
      <c r="BA978" s="14"/>
      <c r="BB978" s="14"/>
      <c r="BC978" s="14"/>
      <c r="BD978" s="14"/>
      <c r="BE978" s="14"/>
      <c r="BF978" s="14"/>
      <c r="BG978" s="14"/>
      <c r="BH978" s="14"/>
      <c r="BI978" s="14"/>
      <c r="BJ978" s="14"/>
      <c r="BK978" s="14"/>
      <c r="BL978" s="14"/>
      <c r="BM978" s="14"/>
      <c r="BN978" s="14"/>
      <c r="BO978" s="14"/>
      <c r="BP978" s="14"/>
      <c r="BQ978" s="14"/>
      <c r="BR978" s="14"/>
      <c r="BS978" s="14"/>
      <c r="BT978" s="14"/>
      <c r="BU978" s="14"/>
      <c r="BV978" s="14"/>
      <c r="BW978" s="14"/>
    </row>
    <row r="979">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c r="AA979" s="14"/>
      <c r="AB979" s="14"/>
      <c r="AC979" s="14"/>
      <c r="AD979" s="14"/>
      <c r="AE979" s="14"/>
      <c r="AF979" s="14"/>
      <c r="AG979" s="14"/>
      <c r="AH979" s="14"/>
      <c r="AI979" s="14"/>
      <c r="AJ979" s="14"/>
      <c r="AK979" s="14"/>
      <c r="AL979" s="14"/>
      <c r="AM979" s="14"/>
      <c r="AN979" s="14"/>
      <c r="AO979" s="14"/>
      <c r="AP979" s="14"/>
      <c r="AQ979" s="14"/>
      <c r="AR979" s="14"/>
      <c r="AS979" s="14"/>
      <c r="AT979" s="14"/>
      <c r="AU979" s="14"/>
      <c r="AV979" s="14"/>
      <c r="AW979" s="14"/>
      <c r="AX979" s="14"/>
      <c r="AY979" s="14"/>
      <c r="AZ979" s="14"/>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row>
    <row r="980">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c r="AA980" s="14"/>
      <c r="AB980" s="14"/>
      <c r="AC980" s="14"/>
      <c r="AD980" s="14"/>
      <c r="AE980" s="14"/>
      <c r="AF980" s="14"/>
      <c r="AG980" s="14"/>
      <c r="AH980" s="14"/>
      <c r="AI980" s="14"/>
      <c r="AJ980" s="14"/>
      <c r="AK980" s="14"/>
      <c r="AL980" s="14"/>
      <c r="AM980" s="14"/>
      <c r="AN980" s="14"/>
      <c r="AO980" s="14"/>
      <c r="AP980" s="14"/>
      <c r="AQ980" s="14"/>
      <c r="AR980" s="14"/>
      <c r="AS980" s="14"/>
      <c r="AT980" s="14"/>
      <c r="AU980" s="14"/>
      <c r="AV980" s="14"/>
      <c r="AW980" s="14"/>
      <c r="AX980" s="14"/>
      <c r="AY980" s="14"/>
      <c r="AZ980" s="14"/>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row>
    <row r="98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4"/>
      <c r="AM981" s="14"/>
      <c r="AN981" s="14"/>
      <c r="AO981" s="14"/>
      <c r="AP981" s="14"/>
      <c r="AQ981" s="14"/>
      <c r="AR981" s="14"/>
      <c r="AS981" s="14"/>
      <c r="AT981" s="14"/>
      <c r="AU981" s="14"/>
      <c r="AV981" s="14"/>
      <c r="AW981" s="14"/>
      <c r="AX981" s="14"/>
      <c r="AY981" s="14"/>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row>
    <row r="98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4"/>
      <c r="AM982" s="14"/>
      <c r="AN982" s="14"/>
      <c r="AO982" s="14"/>
      <c r="AP982" s="14"/>
      <c r="AQ982" s="14"/>
      <c r="AR982" s="14"/>
      <c r="AS982" s="14"/>
      <c r="AT982" s="14"/>
      <c r="AU982" s="14"/>
      <c r="AV982" s="14"/>
      <c r="AW982" s="14"/>
      <c r="AX982" s="14"/>
      <c r="AY982" s="14"/>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row>
    <row r="983">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4"/>
      <c r="AM983" s="14"/>
      <c r="AN983" s="14"/>
      <c r="AO983" s="14"/>
      <c r="AP983" s="14"/>
      <c r="AQ983" s="14"/>
      <c r="AR983" s="14"/>
      <c r="AS983" s="14"/>
      <c r="AT983" s="14"/>
      <c r="AU983" s="14"/>
      <c r="AV983" s="14"/>
      <c r="AW983" s="14"/>
      <c r="AX983" s="14"/>
      <c r="AY983" s="14"/>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row>
    <row r="984">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14"/>
      <c r="AM984" s="14"/>
      <c r="AN984" s="14"/>
      <c r="AO984" s="14"/>
      <c r="AP984" s="14"/>
      <c r="AQ984" s="14"/>
      <c r="AR984" s="14"/>
      <c r="AS984" s="14"/>
      <c r="AT984" s="14"/>
      <c r="AU984" s="14"/>
      <c r="AV984" s="14"/>
      <c r="AW984" s="14"/>
      <c r="AX984" s="14"/>
      <c r="AY984" s="14"/>
      <c r="AZ984" s="14"/>
      <c r="BA984" s="14"/>
      <c r="BB984" s="14"/>
      <c r="BC984" s="14"/>
      <c r="BD984" s="14"/>
      <c r="BE984" s="14"/>
      <c r="BF984" s="14"/>
      <c r="BG984" s="14"/>
      <c r="BH984" s="14"/>
      <c r="BI984" s="14"/>
      <c r="BJ984" s="14"/>
      <c r="BK984" s="14"/>
      <c r="BL984" s="14"/>
      <c r="BM984" s="14"/>
      <c r="BN984" s="14"/>
      <c r="BO984" s="14"/>
      <c r="BP984" s="14"/>
      <c r="BQ984" s="14"/>
      <c r="BR984" s="14"/>
      <c r="BS984" s="14"/>
      <c r="BT984" s="14"/>
      <c r="BU984" s="14"/>
      <c r="BV984" s="14"/>
      <c r="BW984" s="14"/>
    </row>
    <row r="98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c r="AA985" s="14"/>
      <c r="AB985" s="14"/>
      <c r="AC985" s="14"/>
      <c r="AD985" s="14"/>
      <c r="AE985" s="14"/>
      <c r="AF985" s="14"/>
      <c r="AG985" s="14"/>
      <c r="AH985" s="14"/>
      <c r="AI985" s="14"/>
      <c r="AJ985" s="14"/>
      <c r="AK985" s="14"/>
      <c r="AL985" s="14"/>
      <c r="AM985" s="14"/>
      <c r="AN985" s="14"/>
      <c r="AO985" s="14"/>
      <c r="AP985" s="14"/>
      <c r="AQ985" s="14"/>
      <c r="AR985" s="14"/>
      <c r="AS985" s="14"/>
      <c r="AT985" s="14"/>
      <c r="AU985" s="14"/>
      <c r="AV985" s="14"/>
      <c r="AW985" s="14"/>
      <c r="AX985" s="14"/>
      <c r="AY985" s="14"/>
      <c r="AZ985" s="14"/>
      <c r="BA985" s="14"/>
      <c r="BB985" s="14"/>
      <c r="BC985" s="14"/>
      <c r="BD985" s="14"/>
      <c r="BE985" s="14"/>
      <c r="BF985" s="14"/>
      <c r="BG985" s="14"/>
      <c r="BH985" s="14"/>
      <c r="BI985" s="14"/>
      <c r="BJ985" s="14"/>
      <c r="BK985" s="14"/>
      <c r="BL985" s="14"/>
      <c r="BM985" s="14"/>
      <c r="BN985" s="14"/>
      <c r="BO985" s="14"/>
      <c r="BP985" s="14"/>
      <c r="BQ985" s="14"/>
      <c r="BR985" s="14"/>
      <c r="BS985" s="14"/>
      <c r="BT985" s="14"/>
      <c r="BU985" s="14"/>
      <c r="BV985" s="14"/>
      <c r="BW985" s="14"/>
    </row>
    <row r="986">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c r="AA986" s="14"/>
      <c r="AB986" s="14"/>
      <c r="AC986" s="14"/>
      <c r="AD986" s="14"/>
      <c r="AE986" s="14"/>
      <c r="AF986" s="14"/>
      <c r="AG986" s="14"/>
      <c r="AH986" s="14"/>
      <c r="AI986" s="14"/>
      <c r="AJ986" s="14"/>
      <c r="AK986" s="14"/>
      <c r="AL986" s="14"/>
      <c r="AM986" s="14"/>
      <c r="AN986" s="14"/>
      <c r="AO986" s="14"/>
      <c r="AP986" s="14"/>
      <c r="AQ986" s="14"/>
      <c r="AR986" s="14"/>
      <c r="AS986" s="14"/>
      <c r="AT986" s="14"/>
      <c r="AU986" s="14"/>
      <c r="AV986" s="14"/>
      <c r="AW986" s="14"/>
      <c r="AX986" s="14"/>
      <c r="AY986" s="14"/>
      <c r="AZ986" s="14"/>
      <c r="BA986" s="14"/>
      <c r="BB986" s="14"/>
      <c r="BC986" s="14"/>
      <c r="BD986" s="14"/>
      <c r="BE986" s="14"/>
      <c r="BF986" s="14"/>
      <c r="BG986" s="14"/>
      <c r="BH986" s="14"/>
      <c r="BI986" s="14"/>
      <c r="BJ986" s="14"/>
      <c r="BK986" s="14"/>
      <c r="BL986" s="14"/>
      <c r="BM986" s="14"/>
      <c r="BN986" s="14"/>
      <c r="BO986" s="14"/>
      <c r="BP986" s="14"/>
      <c r="BQ986" s="14"/>
      <c r="BR986" s="14"/>
      <c r="BS986" s="14"/>
      <c r="BT986" s="14"/>
      <c r="BU986" s="14"/>
      <c r="BV986" s="14"/>
      <c r="BW986" s="14"/>
    </row>
    <row r="987">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c r="AA987" s="14"/>
      <c r="AB987" s="14"/>
      <c r="AC987" s="14"/>
      <c r="AD987" s="14"/>
      <c r="AE987" s="14"/>
      <c r="AF987" s="14"/>
      <c r="AG987" s="14"/>
      <c r="AH987" s="14"/>
      <c r="AI987" s="14"/>
      <c r="AJ987" s="14"/>
      <c r="AK987" s="14"/>
      <c r="AL987" s="14"/>
      <c r="AM987" s="14"/>
      <c r="AN987" s="14"/>
      <c r="AO987" s="14"/>
      <c r="AP987" s="14"/>
      <c r="AQ987" s="14"/>
      <c r="AR987" s="14"/>
      <c r="AS987" s="14"/>
      <c r="AT987" s="14"/>
      <c r="AU987" s="14"/>
      <c r="AV987" s="14"/>
      <c r="AW987" s="14"/>
      <c r="AX987" s="14"/>
      <c r="AY987" s="14"/>
      <c r="AZ987" s="14"/>
      <c r="BA987" s="14"/>
      <c r="BB987" s="14"/>
      <c r="BC987" s="14"/>
      <c r="BD987" s="14"/>
      <c r="BE987" s="14"/>
      <c r="BF987" s="14"/>
      <c r="BG987" s="14"/>
      <c r="BH987" s="14"/>
      <c r="BI987" s="14"/>
      <c r="BJ987" s="14"/>
      <c r="BK987" s="14"/>
      <c r="BL987" s="14"/>
      <c r="BM987" s="14"/>
      <c r="BN987" s="14"/>
      <c r="BO987" s="14"/>
      <c r="BP987" s="14"/>
      <c r="BQ987" s="14"/>
      <c r="BR987" s="14"/>
      <c r="BS987" s="14"/>
      <c r="BT987" s="14"/>
      <c r="BU987" s="14"/>
      <c r="BV987" s="14"/>
      <c r="BW987" s="14"/>
    </row>
    <row r="988">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c r="AA988" s="14"/>
      <c r="AB988" s="14"/>
      <c r="AC988" s="14"/>
      <c r="AD988" s="14"/>
      <c r="AE988" s="14"/>
      <c r="AF988" s="14"/>
      <c r="AG988" s="14"/>
      <c r="AH988" s="14"/>
      <c r="AI988" s="14"/>
      <c r="AJ988" s="14"/>
      <c r="AK988" s="14"/>
      <c r="AL988" s="14"/>
      <c r="AM988" s="14"/>
      <c r="AN988" s="14"/>
      <c r="AO988" s="14"/>
      <c r="AP988" s="14"/>
      <c r="AQ988" s="14"/>
      <c r="AR988" s="14"/>
      <c r="AS988" s="14"/>
      <c r="AT988" s="14"/>
      <c r="AU988" s="14"/>
      <c r="AV988" s="14"/>
      <c r="AW988" s="14"/>
      <c r="AX988" s="14"/>
      <c r="AY988" s="14"/>
      <c r="AZ988" s="14"/>
      <c r="BA988" s="14"/>
      <c r="BB988" s="14"/>
      <c r="BC988" s="14"/>
      <c r="BD988" s="14"/>
      <c r="BE988" s="14"/>
      <c r="BF988" s="14"/>
      <c r="BG988" s="14"/>
      <c r="BH988" s="14"/>
      <c r="BI988" s="14"/>
      <c r="BJ988" s="14"/>
      <c r="BK988" s="14"/>
      <c r="BL988" s="14"/>
      <c r="BM988" s="14"/>
      <c r="BN988" s="14"/>
      <c r="BO988" s="14"/>
      <c r="BP988" s="14"/>
      <c r="BQ988" s="14"/>
      <c r="BR988" s="14"/>
      <c r="BS988" s="14"/>
      <c r="BT988" s="14"/>
      <c r="BU988" s="14"/>
      <c r="BV988" s="14"/>
      <c r="BW988" s="14"/>
    </row>
    <row r="989">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c r="AA989" s="14"/>
      <c r="AB989" s="14"/>
      <c r="AC989" s="14"/>
      <c r="AD989" s="14"/>
      <c r="AE989" s="14"/>
      <c r="AF989" s="14"/>
      <c r="AG989" s="14"/>
      <c r="AH989" s="14"/>
      <c r="AI989" s="14"/>
      <c r="AJ989" s="14"/>
      <c r="AK989" s="14"/>
      <c r="AL989" s="14"/>
      <c r="AM989" s="14"/>
      <c r="AN989" s="14"/>
      <c r="AO989" s="14"/>
      <c r="AP989" s="14"/>
      <c r="AQ989" s="14"/>
      <c r="AR989" s="14"/>
      <c r="AS989" s="14"/>
      <c r="AT989" s="14"/>
      <c r="AU989" s="14"/>
      <c r="AV989" s="14"/>
      <c r="AW989" s="14"/>
      <c r="AX989" s="14"/>
      <c r="AY989" s="14"/>
      <c r="AZ989" s="14"/>
      <c r="BA989" s="14"/>
      <c r="BB989" s="14"/>
      <c r="BC989" s="14"/>
      <c r="BD989" s="14"/>
      <c r="BE989" s="14"/>
      <c r="BF989" s="14"/>
      <c r="BG989" s="14"/>
      <c r="BH989" s="14"/>
      <c r="BI989" s="14"/>
      <c r="BJ989" s="14"/>
      <c r="BK989" s="14"/>
      <c r="BL989" s="14"/>
      <c r="BM989" s="14"/>
      <c r="BN989" s="14"/>
      <c r="BO989" s="14"/>
      <c r="BP989" s="14"/>
      <c r="BQ989" s="14"/>
      <c r="BR989" s="14"/>
      <c r="BS989" s="14"/>
      <c r="BT989" s="14"/>
      <c r="BU989" s="14"/>
      <c r="BV989" s="14"/>
      <c r="BW989" s="14"/>
    </row>
    <row r="990">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c r="AA990" s="14"/>
      <c r="AB990" s="14"/>
      <c r="AC990" s="14"/>
      <c r="AD990" s="14"/>
      <c r="AE990" s="14"/>
      <c r="AF990" s="14"/>
      <c r="AG990" s="14"/>
      <c r="AH990" s="14"/>
      <c r="AI990" s="14"/>
      <c r="AJ990" s="14"/>
      <c r="AK990" s="14"/>
      <c r="AL990" s="14"/>
      <c r="AM990" s="14"/>
      <c r="AN990" s="14"/>
      <c r="AO990" s="14"/>
      <c r="AP990" s="14"/>
      <c r="AQ990" s="14"/>
      <c r="AR990" s="14"/>
      <c r="AS990" s="14"/>
      <c r="AT990" s="14"/>
      <c r="AU990" s="14"/>
      <c r="AV990" s="14"/>
      <c r="AW990" s="14"/>
      <c r="AX990" s="14"/>
      <c r="AY990" s="14"/>
      <c r="AZ990" s="14"/>
      <c r="BA990" s="14"/>
      <c r="BB990" s="14"/>
      <c r="BC990" s="14"/>
      <c r="BD990" s="14"/>
      <c r="BE990" s="14"/>
      <c r="BF990" s="14"/>
      <c r="BG990" s="14"/>
      <c r="BH990" s="14"/>
      <c r="BI990" s="14"/>
      <c r="BJ990" s="14"/>
      <c r="BK990" s="14"/>
      <c r="BL990" s="14"/>
      <c r="BM990" s="14"/>
      <c r="BN990" s="14"/>
      <c r="BO990" s="14"/>
      <c r="BP990" s="14"/>
      <c r="BQ990" s="14"/>
      <c r="BR990" s="14"/>
      <c r="BS990" s="14"/>
      <c r="BT990" s="14"/>
      <c r="BU990" s="14"/>
      <c r="BV990" s="14"/>
      <c r="BW990" s="14"/>
    </row>
    <row r="99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14"/>
      <c r="AM991" s="14"/>
      <c r="AN991" s="14"/>
      <c r="AO991" s="14"/>
      <c r="AP991" s="14"/>
      <c r="AQ991" s="14"/>
      <c r="AR991" s="14"/>
      <c r="AS991" s="14"/>
      <c r="AT991" s="14"/>
      <c r="AU991" s="14"/>
      <c r="AV991" s="14"/>
      <c r="AW991" s="14"/>
      <c r="AX991" s="14"/>
      <c r="AY991" s="14"/>
      <c r="AZ991" s="14"/>
      <c r="BA991" s="14"/>
      <c r="BB991" s="14"/>
      <c r="BC991" s="14"/>
      <c r="BD991" s="14"/>
      <c r="BE991" s="14"/>
      <c r="BF991" s="14"/>
      <c r="BG991" s="14"/>
      <c r="BH991" s="14"/>
      <c r="BI991" s="14"/>
      <c r="BJ991" s="14"/>
      <c r="BK991" s="14"/>
      <c r="BL991" s="14"/>
      <c r="BM991" s="14"/>
      <c r="BN991" s="14"/>
      <c r="BO991" s="14"/>
      <c r="BP991" s="14"/>
      <c r="BQ991" s="14"/>
      <c r="BR991" s="14"/>
      <c r="BS991" s="14"/>
      <c r="BT991" s="14"/>
      <c r="BU991" s="14"/>
      <c r="BV991" s="14"/>
      <c r="BW991" s="14"/>
    </row>
    <row r="99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14"/>
      <c r="AM992" s="14"/>
      <c r="AN992" s="14"/>
      <c r="AO992" s="14"/>
      <c r="AP992" s="14"/>
      <c r="AQ992" s="14"/>
      <c r="AR992" s="14"/>
      <c r="AS992" s="14"/>
      <c r="AT992" s="14"/>
      <c r="AU992" s="14"/>
      <c r="AV992" s="14"/>
      <c r="AW992" s="14"/>
      <c r="AX992" s="14"/>
      <c r="AY992" s="14"/>
      <c r="AZ992" s="14"/>
      <c r="BA992" s="14"/>
      <c r="BB992" s="14"/>
      <c r="BC992" s="14"/>
      <c r="BD992" s="14"/>
      <c r="BE992" s="14"/>
      <c r="BF992" s="14"/>
      <c r="BG992" s="14"/>
      <c r="BH992" s="14"/>
      <c r="BI992" s="14"/>
      <c r="BJ992" s="14"/>
      <c r="BK992" s="14"/>
      <c r="BL992" s="14"/>
      <c r="BM992" s="14"/>
      <c r="BN992" s="14"/>
      <c r="BO992" s="14"/>
      <c r="BP992" s="14"/>
      <c r="BQ992" s="14"/>
      <c r="BR992" s="14"/>
      <c r="BS992" s="14"/>
      <c r="BT992" s="14"/>
      <c r="BU992" s="14"/>
      <c r="BV992" s="14"/>
      <c r="BW992" s="14"/>
    </row>
    <row r="993">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14"/>
      <c r="AM993" s="14"/>
      <c r="AN993" s="14"/>
      <c r="AO993" s="14"/>
      <c r="AP993" s="14"/>
      <c r="AQ993" s="14"/>
      <c r="AR993" s="14"/>
      <c r="AS993" s="14"/>
      <c r="AT993" s="14"/>
      <c r="AU993" s="14"/>
      <c r="AV993" s="14"/>
      <c r="AW993" s="14"/>
      <c r="AX993" s="14"/>
      <c r="AY993" s="14"/>
      <c r="AZ993" s="14"/>
      <c r="BA993" s="14"/>
      <c r="BB993" s="14"/>
      <c r="BC993" s="14"/>
      <c r="BD993" s="14"/>
      <c r="BE993" s="14"/>
      <c r="BF993" s="14"/>
      <c r="BG993" s="14"/>
      <c r="BH993" s="14"/>
      <c r="BI993" s="14"/>
      <c r="BJ993" s="14"/>
      <c r="BK993" s="14"/>
      <c r="BL993" s="14"/>
      <c r="BM993" s="14"/>
      <c r="BN993" s="14"/>
      <c r="BO993" s="14"/>
      <c r="BP993" s="14"/>
      <c r="BQ993" s="14"/>
      <c r="BR993" s="14"/>
      <c r="BS993" s="14"/>
      <c r="BT993" s="14"/>
      <c r="BU993" s="14"/>
      <c r="BV993" s="14"/>
      <c r="BW993" s="14"/>
    </row>
    <row r="994">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c r="AA994" s="14"/>
      <c r="AB994" s="14"/>
      <c r="AC994" s="14"/>
      <c r="AD994" s="14"/>
      <c r="AE994" s="14"/>
      <c r="AF994" s="14"/>
      <c r="AG994" s="14"/>
      <c r="AH994" s="14"/>
      <c r="AI994" s="14"/>
      <c r="AJ994" s="14"/>
      <c r="AK994" s="14"/>
      <c r="AL994" s="14"/>
      <c r="AM994" s="14"/>
      <c r="AN994" s="14"/>
      <c r="AO994" s="14"/>
      <c r="AP994" s="14"/>
      <c r="AQ994" s="14"/>
      <c r="AR994" s="14"/>
      <c r="AS994" s="14"/>
      <c r="AT994" s="14"/>
      <c r="AU994" s="14"/>
      <c r="AV994" s="14"/>
      <c r="AW994" s="14"/>
      <c r="AX994" s="14"/>
      <c r="AY994" s="14"/>
      <c r="AZ994" s="14"/>
      <c r="BA994" s="14"/>
      <c r="BB994" s="14"/>
      <c r="BC994" s="14"/>
      <c r="BD994" s="14"/>
      <c r="BE994" s="14"/>
      <c r="BF994" s="14"/>
      <c r="BG994" s="14"/>
      <c r="BH994" s="14"/>
      <c r="BI994" s="14"/>
      <c r="BJ994" s="14"/>
      <c r="BK994" s="14"/>
      <c r="BL994" s="14"/>
      <c r="BM994" s="14"/>
      <c r="BN994" s="14"/>
      <c r="BO994" s="14"/>
      <c r="BP994" s="14"/>
      <c r="BQ994" s="14"/>
      <c r="BR994" s="14"/>
      <c r="BS994" s="14"/>
      <c r="BT994" s="14"/>
      <c r="BU994" s="14"/>
      <c r="BV994" s="14"/>
      <c r="BW994" s="14"/>
    </row>
    <row r="99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c r="AA995" s="14"/>
      <c r="AB995" s="14"/>
      <c r="AC995" s="14"/>
      <c r="AD995" s="14"/>
      <c r="AE995" s="14"/>
      <c r="AF995" s="14"/>
      <c r="AG995" s="14"/>
      <c r="AH995" s="14"/>
      <c r="AI995" s="14"/>
      <c r="AJ995" s="14"/>
      <c r="AK995" s="14"/>
      <c r="AL995" s="14"/>
      <c r="AM995" s="14"/>
      <c r="AN995" s="14"/>
      <c r="AO995" s="14"/>
      <c r="AP995" s="14"/>
      <c r="AQ995" s="14"/>
      <c r="AR995" s="14"/>
      <c r="AS995" s="14"/>
      <c r="AT995" s="14"/>
      <c r="AU995" s="14"/>
      <c r="AV995" s="14"/>
      <c r="AW995" s="14"/>
      <c r="AX995" s="14"/>
      <c r="AY995" s="14"/>
      <c r="AZ995" s="14"/>
      <c r="BA995" s="14"/>
      <c r="BB995" s="14"/>
      <c r="BC995" s="14"/>
      <c r="BD995" s="14"/>
      <c r="BE995" s="14"/>
      <c r="BF995" s="14"/>
      <c r="BG995" s="14"/>
      <c r="BH995" s="14"/>
      <c r="BI995" s="14"/>
      <c r="BJ995" s="14"/>
      <c r="BK995" s="14"/>
      <c r="BL995" s="14"/>
      <c r="BM995" s="14"/>
      <c r="BN995" s="14"/>
      <c r="BO995" s="14"/>
      <c r="BP995" s="14"/>
      <c r="BQ995" s="14"/>
      <c r="BR995" s="14"/>
      <c r="BS995" s="14"/>
      <c r="BT995" s="14"/>
      <c r="BU995" s="14"/>
      <c r="BV995" s="14"/>
      <c r="BW995" s="14"/>
    </row>
    <row r="996">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c r="AA996" s="14"/>
      <c r="AB996" s="14"/>
      <c r="AC996" s="14"/>
      <c r="AD996" s="14"/>
      <c r="AE996" s="14"/>
      <c r="AF996" s="14"/>
      <c r="AG996" s="14"/>
      <c r="AH996" s="14"/>
      <c r="AI996" s="14"/>
      <c r="AJ996" s="14"/>
      <c r="AK996" s="14"/>
      <c r="AL996" s="14"/>
      <c r="AM996" s="14"/>
      <c r="AN996" s="14"/>
      <c r="AO996" s="14"/>
      <c r="AP996" s="14"/>
      <c r="AQ996" s="14"/>
      <c r="AR996" s="14"/>
      <c r="AS996" s="14"/>
      <c r="AT996" s="14"/>
      <c r="AU996" s="14"/>
      <c r="AV996" s="14"/>
      <c r="AW996" s="14"/>
      <c r="AX996" s="14"/>
      <c r="AY996" s="14"/>
      <c r="AZ996" s="14"/>
      <c r="BA996" s="14"/>
      <c r="BB996" s="14"/>
      <c r="BC996" s="14"/>
      <c r="BD996" s="14"/>
      <c r="BE996" s="14"/>
      <c r="BF996" s="14"/>
      <c r="BG996" s="14"/>
      <c r="BH996" s="14"/>
      <c r="BI996" s="14"/>
      <c r="BJ996" s="14"/>
      <c r="BK996" s="14"/>
      <c r="BL996" s="14"/>
      <c r="BM996" s="14"/>
      <c r="BN996" s="14"/>
      <c r="BO996" s="14"/>
      <c r="BP996" s="14"/>
      <c r="BQ996" s="14"/>
      <c r="BR996" s="14"/>
      <c r="BS996" s="14"/>
      <c r="BT996" s="14"/>
      <c r="BU996" s="14"/>
      <c r="BV996" s="14"/>
      <c r="BW996" s="14"/>
    </row>
    <row r="997">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c r="AA997" s="14"/>
      <c r="AB997" s="14"/>
      <c r="AC997" s="14"/>
      <c r="AD997" s="14"/>
      <c r="AE997" s="14"/>
      <c r="AF997" s="14"/>
      <c r="AG997" s="14"/>
      <c r="AH997" s="14"/>
      <c r="AI997" s="14"/>
      <c r="AJ997" s="14"/>
      <c r="AK997" s="14"/>
      <c r="AL997" s="14"/>
      <c r="AM997" s="14"/>
      <c r="AN997" s="14"/>
      <c r="AO997" s="14"/>
      <c r="AP997" s="14"/>
      <c r="AQ997" s="14"/>
      <c r="AR997" s="14"/>
      <c r="AS997" s="14"/>
      <c r="AT997" s="14"/>
      <c r="AU997" s="14"/>
      <c r="AV997" s="14"/>
      <c r="AW997" s="14"/>
      <c r="AX997" s="14"/>
      <c r="AY997" s="14"/>
      <c r="AZ997" s="14"/>
      <c r="BA997" s="14"/>
      <c r="BB997" s="14"/>
      <c r="BC997" s="14"/>
      <c r="BD997" s="14"/>
      <c r="BE997" s="14"/>
      <c r="BF997" s="14"/>
      <c r="BG997" s="14"/>
      <c r="BH997" s="14"/>
      <c r="BI997" s="14"/>
      <c r="BJ997" s="14"/>
      <c r="BK997" s="14"/>
      <c r="BL997" s="14"/>
      <c r="BM997" s="14"/>
      <c r="BN997" s="14"/>
      <c r="BO997" s="14"/>
      <c r="BP997" s="14"/>
      <c r="BQ997" s="14"/>
      <c r="BR997" s="14"/>
      <c r="BS997" s="14"/>
      <c r="BT997" s="14"/>
      <c r="BU997" s="14"/>
      <c r="BV997" s="14"/>
      <c r="BW997" s="14"/>
    </row>
    <row r="998">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c r="AA998" s="14"/>
      <c r="AB998" s="14"/>
      <c r="AC998" s="14"/>
      <c r="AD998" s="14"/>
      <c r="AE998" s="14"/>
      <c r="AF998" s="14"/>
      <c r="AG998" s="14"/>
      <c r="AH998" s="14"/>
      <c r="AI998" s="14"/>
      <c r="AJ998" s="14"/>
      <c r="AK998" s="14"/>
      <c r="AL998" s="14"/>
      <c r="AM998" s="14"/>
      <c r="AN998" s="14"/>
      <c r="AO998" s="14"/>
      <c r="AP998" s="14"/>
      <c r="AQ998" s="14"/>
      <c r="AR998" s="14"/>
      <c r="AS998" s="14"/>
      <c r="AT998" s="14"/>
      <c r="AU998" s="14"/>
      <c r="AV998" s="14"/>
      <c r="AW998" s="14"/>
      <c r="AX998" s="14"/>
      <c r="AY998" s="14"/>
      <c r="AZ998" s="14"/>
      <c r="BA998" s="14"/>
      <c r="BB998" s="14"/>
      <c r="BC998" s="14"/>
      <c r="BD998" s="14"/>
      <c r="BE998" s="14"/>
      <c r="BF998" s="14"/>
      <c r="BG998" s="14"/>
      <c r="BH998" s="14"/>
      <c r="BI998" s="14"/>
      <c r="BJ998" s="14"/>
      <c r="BK998" s="14"/>
      <c r="BL998" s="14"/>
      <c r="BM998" s="14"/>
      <c r="BN998" s="14"/>
      <c r="BO998" s="14"/>
      <c r="BP998" s="14"/>
      <c r="BQ998" s="14"/>
      <c r="BR998" s="14"/>
      <c r="BS998" s="14"/>
      <c r="BT998" s="14"/>
      <c r="BU998" s="14"/>
      <c r="BV998" s="14"/>
      <c r="BW998" s="14"/>
    </row>
    <row r="999">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c r="AA999" s="14"/>
      <c r="AB999" s="14"/>
      <c r="AC999" s="14"/>
      <c r="AD999" s="14"/>
      <c r="AE999" s="14"/>
      <c r="AF999" s="14"/>
      <c r="AG999" s="14"/>
      <c r="AH999" s="14"/>
      <c r="AI999" s="14"/>
      <c r="AJ999" s="14"/>
      <c r="AK999" s="14"/>
      <c r="AL999" s="14"/>
      <c r="AM999" s="14"/>
      <c r="AN999" s="14"/>
      <c r="AO999" s="14"/>
      <c r="AP999" s="14"/>
      <c r="AQ999" s="14"/>
      <c r="AR999" s="14"/>
      <c r="AS999" s="14"/>
      <c r="AT999" s="14"/>
      <c r="AU999" s="14"/>
      <c r="AV999" s="14"/>
      <c r="AW999" s="14"/>
      <c r="AX999" s="14"/>
      <c r="AY999" s="14"/>
      <c r="AZ999" s="14"/>
      <c r="BA999" s="14"/>
      <c r="BB999" s="14"/>
      <c r="BC999" s="14"/>
      <c r="BD999" s="14"/>
      <c r="BE999" s="14"/>
      <c r="BF999" s="14"/>
      <c r="BG999" s="14"/>
      <c r="BH999" s="14"/>
      <c r="BI999" s="14"/>
      <c r="BJ999" s="14"/>
      <c r="BK999" s="14"/>
      <c r="BL999" s="14"/>
      <c r="BM999" s="14"/>
      <c r="BN999" s="14"/>
      <c r="BO999" s="14"/>
      <c r="BP999" s="14"/>
      <c r="BQ999" s="14"/>
      <c r="BR999" s="14"/>
      <c r="BS999" s="14"/>
      <c r="BT999" s="14"/>
      <c r="BU999" s="14"/>
      <c r="BV999" s="14"/>
      <c r="BW999" s="14"/>
    </row>
    <row r="1000">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c r="AA1000" s="14"/>
      <c r="AB1000" s="14"/>
      <c r="AC1000" s="14"/>
      <c r="AD1000" s="14"/>
      <c r="AE1000" s="14"/>
      <c r="AF1000" s="14"/>
      <c r="AG1000" s="14"/>
      <c r="AH1000" s="14"/>
      <c r="AI1000" s="14"/>
      <c r="AJ1000" s="14"/>
      <c r="AK1000" s="14"/>
      <c r="AL1000" s="14"/>
      <c r="AM1000" s="14"/>
      <c r="AN1000" s="14"/>
      <c r="AO1000" s="14"/>
      <c r="AP1000" s="14"/>
      <c r="AQ1000" s="14"/>
      <c r="AR1000" s="14"/>
      <c r="AS1000" s="14"/>
      <c r="AT1000" s="14"/>
      <c r="AU1000" s="14"/>
      <c r="AV1000" s="14"/>
      <c r="AW1000" s="14"/>
      <c r="AX1000" s="14"/>
      <c r="AY1000" s="14"/>
      <c r="AZ1000" s="14"/>
      <c r="BA1000" s="14"/>
      <c r="BB1000" s="14"/>
      <c r="BC1000" s="14"/>
      <c r="BD1000" s="14"/>
      <c r="BE1000" s="14"/>
      <c r="BF1000" s="14"/>
      <c r="BG1000" s="14"/>
      <c r="BH1000" s="14"/>
      <c r="BI1000" s="14"/>
      <c r="BJ1000" s="14"/>
      <c r="BK1000" s="14"/>
      <c r="BL1000" s="14"/>
      <c r="BM1000" s="14"/>
      <c r="BN1000" s="14"/>
      <c r="BO1000" s="14"/>
      <c r="BP1000" s="14"/>
      <c r="BQ1000" s="14"/>
      <c r="BR1000" s="14"/>
      <c r="BS1000" s="14"/>
      <c r="BT1000" s="14"/>
      <c r="BU1000" s="14"/>
      <c r="BV1000" s="14"/>
      <c r="BW1000" s="14"/>
    </row>
    <row r="1001">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c r="AA1001" s="14"/>
      <c r="AB1001" s="14"/>
      <c r="AC1001" s="14"/>
      <c r="AD1001" s="14"/>
      <c r="AE1001" s="14"/>
      <c r="AF1001" s="14"/>
      <c r="AG1001" s="14"/>
      <c r="AH1001" s="14"/>
      <c r="AI1001" s="14"/>
      <c r="AJ1001" s="14"/>
      <c r="AK1001" s="14"/>
      <c r="AL1001" s="14"/>
      <c r="AM1001" s="14"/>
      <c r="AN1001" s="14"/>
      <c r="AO1001" s="14"/>
      <c r="AP1001" s="14"/>
      <c r="AQ1001" s="14"/>
      <c r="AR1001" s="14"/>
      <c r="AS1001" s="14"/>
      <c r="AT1001" s="14"/>
      <c r="AU1001" s="14"/>
      <c r="AV1001" s="14"/>
      <c r="AW1001" s="14"/>
      <c r="AX1001" s="14"/>
      <c r="AY1001" s="14"/>
      <c r="AZ1001" s="14"/>
      <c r="BA1001" s="14"/>
      <c r="BB1001" s="14"/>
      <c r="BC1001" s="14"/>
      <c r="BD1001" s="14"/>
      <c r="BE1001" s="14"/>
      <c r="BF1001" s="14"/>
      <c r="BG1001" s="14"/>
      <c r="BH1001" s="14"/>
      <c r="BI1001" s="14"/>
      <c r="BJ1001" s="14"/>
      <c r="BK1001" s="14"/>
      <c r="BL1001" s="14"/>
      <c r="BM1001" s="14"/>
      <c r="BN1001" s="14"/>
      <c r="BO1001" s="14"/>
      <c r="BP1001" s="14"/>
      <c r="BQ1001" s="14"/>
      <c r="BR1001" s="14"/>
      <c r="BS1001" s="14"/>
      <c r="BT1001" s="14"/>
      <c r="BU1001" s="14"/>
      <c r="BV1001" s="14"/>
      <c r="BW1001" s="14"/>
    </row>
    <row r="1002">
      <c r="A1002" s="14"/>
      <c r="B1002" s="14"/>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14"/>
      <c r="Z1002" s="14"/>
      <c r="AA1002" s="14"/>
      <c r="AB1002" s="14"/>
      <c r="AC1002" s="14"/>
      <c r="AD1002" s="14"/>
      <c r="AE1002" s="14"/>
      <c r="AF1002" s="14"/>
      <c r="AG1002" s="14"/>
      <c r="AH1002" s="14"/>
      <c r="AI1002" s="14"/>
      <c r="AJ1002" s="14"/>
      <c r="AK1002" s="14"/>
      <c r="AL1002" s="14"/>
      <c r="AM1002" s="14"/>
      <c r="AN1002" s="14"/>
      <c r="AO1002" s="14"/>
      <c r="AP1002" s="14"/>
      <c r="AQ1002" s="14"/>
      <c r="AR1002" s="14"/>
      <c r="AS1002" s="14"/>
      <c r="AT1002" s="14"/>
      <c r="AU1002" s="14"/>
      <c r="AV1002" s="14"/>
      <c r="AW1002" s="14"/>
      <c r="AX1002" s="14"/>
      <c r="AY1002" s="14"/>
      <c r="AZ1002" s="14"/>
      <c r="BA1002" s="14"/>
      <c r="BB1002" s="14"/>
      <c r="BC1002" s="14"/>
      <c r="BD1002" s="14"/>
      <c r="BE1002" s="14"/>
      <c r="BF1002" s="14"/>
      <c r="BG1002" s="14"/>
      <c r="BH1002" s="14"/>
      <c r="BI1002" s="14"/>
      <c r="BJ1002" s="14"/>
      <c r="BK1002" s="14"/>
      <c r="BL1002" s="14"/>
      <c r="BM1002" s="14"/>
      <c r="BN1002" s="14"/>
      <c r="BO1002" s="14"/>
      <c r="BP1002" s="14"/>
      <c r="BQ1002" s="14"/>
      <c r="BR1002" s="14"/>
      <c r="BS1002" s="14"/>
      <c r="BT1002" s="14"/>
      <c r="BU1002" s="14"/>
      <c r="BV1002" s="14"/>
      <c r="BW1002" s="14"/>
    </row>
    <row r="1003">
      <c r="A1003" s="14"/>
      <c r="B1003" s="14"/>
      <c r="C1003" s="14"/>
      <c r="D1003" s="14"/>
      <c r="E1003" s="14"/>
      <c r="F1003" s="14"/>
      <c r="G1003" s="14"/>
      <c r="H1003" s="14"/>
      <c r="I1003" s="14"/>
      <c r="J1003" s="14"/>
      <c r="K1003" s="14"/>
      <c r="L1003" s="14"/>
      <c r="M1003" s="14"/>
      <c r="N1003" s="14"/>
      <c r="O1003" s="14"/>
      <c r="P1003" s="14"/>
      <c r="Q1003" s="14"/>
      <c r="R1003" s="14"/>
      <c r="S1003" s="14"/>
      <c r="T1003" s="14"/>
      <c r="U1003" s="14"/>
      <c r="V1003" s="14"/>
      <c r="W1003" s="14"/>
      <c r="X1003" s="14"/>
      <c r="Y1003" s="14"/>
      <c r="Z1003" s="14"/>
      <c r="AA1003" s="14"/>
      <c r="AB1003" s="14"/>
      <c r="AC1003" s="14"/>
      <c r="AD1003" s="14"/>
      <c r="AE1003" s="14"/>
      <c r="AF1003" s="14"/>
      <c r="AG1003" s="14"/>
      <c r="AH1003" s="14"/>
      <c r="AI1003" s="14"/>
      <c r="AJ1003" s="14"/>
      <c r="AK1003" s="14"/>
      <c r="AL1003" s="14"/>
      <c r="AM1003" s="14"/>
      <c r="AN1003" s="14"/>
      <c r="AO1003" s="14"/>
      <c r="AP1003" s="14"/>
      <c r="AQ1003" s="14"/>
      <c r="AR1003" s="14"/>
      <c r="AS1003" s="14"/>
      <c r="AT1003" s="14"/>
      <c r="AU1003" s="14"/>
      <c r="AV1003" s="14"/>
      <c r="AW1003" s="14"/>
      <c r="AX1003" s="14"/>
      <c r="AY1003" s="14"/>
      <c r="AZ1003" s="14"/>
      <c r="BA1003" s="14"/>
      <c r="BB1003" s="14"/>
      <c r="BC1003" s="14"/>
      <c r="BD1003" s="14"/>
      <c r="BE1003" s="14"/>
      <c r="BF1003" s="14"/>
      <c r="BG1003" s="14"/>
      <c r="BH1003" s="14"/>
      <c r="BI1003" s="14"/>
      <c r="BJ1003" s="14"/>
      <c r="BK1003" s="14"/>
      <c r="BL1003" s="14"/>
      <c r="BM1003" s="14"/>
      <c r="BN1003" s="14"/>
      <c r="BO1003" s="14"/>
      <c r="BP1003" s="14"/>
      <c r="BQ1003" s="14"/>
      <c r="BR1003" s="14"/>
      <c r="BS1003" s="14"/>
      <c r="BT1003" s="14"/>
      <c r="BU1003" s="14"/>
      <c r="BV1003" s="14"/>
      <c r="BW1003" s="14"/>
    </row>
    <row r="1004">
      <c r="A1004" s="14"/>
      <c r="B1004" s="14"/>
      <c r="C1004" s="14"/>
      <c r="D1004" s="14"/>
      <c r="E1004" s="14"/>
      <c r="F1004" s="14"/>
      <c r="G1004" s="14"/>
      <c r="H1004" s="14"/>
      <c r="I1004" s="14"/>
      <c r="J1004" s="14"/>
      <c r="K1004" s="14"/>
      <c r="L1004" s="14"/>
      <c r="M1004" s="14"/>
      <c r="N1004" s="14"/>
      <c r="O1004" s="14"/>
      <c r="P1004" s="14"/>
      <c r="Q1004" s="14"/>
      <c r="R1004" s="14"/>
      <c r="S1004" s="14"/>
      <c r="T1004" s="14"/>
      <c r="U1004" s="14"/>
      <c r="V1004" s="14"/>
      <c r="W1004" s="14"/>
      <c r="X1004" s="14"/>
      <c r="Y1004" s="14"/>
      <c r="Z1004" s="14"/>
      <c r="AA1004" s="14"/>
      <c r="AB1004" s="14"/>
      <c r="AC1004" s="14"/>
      <c r="AD1004" s="14"/>
      <c r="AE1004" s="14"/>
      <c r="AF1004" s="14"/>
      <c r="AG1004" s="14"/>
      <c r="AH1004" s="14"/>
      <c r="AI1004" s="14"/>
      <c r="AJ1004" s="14"/>
      <c r="AK1004" s="14"/>
      <c r="AL1004" s="14"/>
      <c r="AM1004" s="14"/>
      <c r="AN1004" s="14"/>
      <c r="AO1004" s="14"/>
      <c r="AP1004" s="14"/>
      <c r="AQ1004" s="14"/>
      <c r="AR1004" s="14"/>
      <c r="AS1004" s="14"/>
      <c r="AT1004" s="14"/>
      <c r="AU1004" s="14"/>
      <c r="AV1004" s="14"/>
      <c r="AW1004" s="14"/>
      <c r="AX1004" s="14"/>
      <c r="AY1004" s="14"/>
      <c r="AZ1004" s="14"/>
      <c r="BA1004" s="14"/>
      <c r="BB1004" s="14"/>
      <c r="BC1004" s="14"/>
      <c r="BD1004" s="14"/>
      <c r="BE1004" s="14"/>
      <c r="BF1004" s="14"/>
      <c r="BG1004" s="14"/>
      <c r="BH1004" s="14"/>
      <c r="BI1004" s="14"/>
      <c r="BJ1004" s="14"/>
      <c r="BK1004" s="14"/>
      <c r="BL1004" s="14"/>
      <c r="BM1004" s="14"/>
      <c r="BN1004" s="14"/>
      <c r="BO1004" s="14"/>
      <c r="BP1004" s="14"/>
      <c r="BQ1004" s="14"/>
      <c r="BR1004" s="14"/>
      <c r="BS1004" s="14"/>
      <c r="BT1004" s="14"/>
      <c r="BU1004" s="14"/>
      <c r="BV1004" s="14"/>
      <c r="BW1004" s="14"/>
    </row>
    <row r="1005">
      <c r="A1005" s="14"/>
      <c r="B1005" s="14"/>
      <c r="C1005" s="14"/>
      <c r="D1005" s="14"/>
      <c r="E1005" s="14"/>
      <c r="F1005" s="14"/>
      <c r="G1005" s="14"/>
      <c r="H1005" s="14"/>
      <c r="I1005" s="14"/>
      <c r="J1005" s="14"/>
      <c r="K1005" s="14"/>
      <c r="L1005" s="14"/>
      <c r="M1005" s="14"/>
      <c r="N1005" s="14"/>
      <c r="O1005" s="14"/>
      <c r="P1005" s="14"/>
      <c r="Q1005" s="14"/>
      <c r="R1005" s="14"/>
      <c r="S1005" s="14"/>
      <c r="T1005" s="14"/>
      <c r="U1005" s="14"/>
      <c r="V1005" s="14"/>
      <c r="W1005" s="14"/>
      <c r="X1005" s="14"/>
      <c r="Y1005" s="14"/>
      <c r="Z1005" s="14"/>
      <c r="AA1005" s="14"/>
      <c r="AB1005" s="14"/>
      <c r="AC1005" s="14"/>
      <c r="AD1005" s="14"/>
      <c r="AE1005" s="14"/>
      <c r="AF1005" s="14"/>
      <c r="AG1005" s="14"/>
      <c r="AH1005" s="14"/>
      <c r="AI1005" s="14"/>
      <c r="AJ1005" s="14"/>
      <c r="AK1005" s="14"/>
      <c r="AL1005" s="14"/>
      <c r="AM1005" s="14"/>
      <c r="AN1005" s="14"/>
      <c r="AO1005" s="14"/>
      <c r="AP1005" s="14"/>
      <c r="AQ1005" s="14"/>
      <c r="AR1005" s="14"/>
      <c r="AS1005" s="14"/>
      <c r="AT1005" s="14"/>
      <c r="AU1005" s="14"/>
      <c r="AV1005" s="14"/>
      <c r="AW1005" s="14"/>
      <c r="AX1005" s="14"/>
      <c r="AY1005" s="14"/>
      <c r="AZ1005" s="14"/>
      <c r="BA1005" s="14"/>
      <c r="BB1005" s="14"/>
      <c r="BC1005" s="14"/>
      <c r="BD1005" s="14"/>
      <c r="BE1005" s="14"/>
      <c r="BF1005" s="14"/>
      <c r="BG1005" s="14"/>
      <c r="BH1005" s="14"/>
      <c r="BI1005" s="14"/>
      <c r="BJ1005" s="14"/>
      <c r="BK1005" s="14"/>
      <c r="BL1005" s="14"/>
      <c r="BM1005" s="14"/>
      <c r="BN1005" s="14"/>
      <c r="BO1005" s="14"/>
      <c r="BP1005" s="14"/>
      <c r="BQ1005" s="14"/>
      <c r="BR1005" s="14"/>
      <c r="BS1005" s="14"/>
      <c r="BT1005" s="14"/>
      <c r="BU1005" s="14"/>
      <c r="BV1005" s="14"/>
      <c r="BW1005" s="14"/>
    </row>
    <row r="1006">
      <c r="A1006" s="14"/>
      <c r="B1006" s="14"/>
      <c r="C1006" s="14"/>
      <c r="D1006" s="14"/>
      <c r="E1006" s="14"/>
      <c r="F1006" s="14"/>
      <c r="G1006" s="14"/>
      <c r="H1006" s="14"/>
      <c r="I1006" s="14"/>
      <c r="J1006" s="14"/>
      <c r="K1006" s="14"/>
      <c r="L1006" s="14"/>
      <c r="M1006" s="14"/>
      <c r="N1006" s="14"/>
      <c r="O1006" s="14"/>
      <c r="P1006" s="14"/>
      <c r="Q1006" s="14"/>
      <c r="R1006" s="14"/>
      <c r="S1006" s="14"/>
      <c r="T1006" s="14"/>
      <c r="U1006" s="14"/>
      <c r="V1006" s="14"/>
      <c r="W1006" s="14"/>
      <c r="X1006" s="14"/>
      <c r="Y1006" s="14"/>
      <c r="Z1006" s="14"/>
      <c r="AA1006" s="14"/>
      <c r="AB1006" s="14"/>
      <c r="AC1006" s="14"/>
      <c r="AD1006" s="14"/>
      <c r="AE1006" s="14"/>
      <c r="AF1006" s="14"/>
      <c r="AG1006" s="14"/>
      <c r="AH1006" s="14"/>
      <c r="AI1006" s="14"/>
      <c r="AJ1006" s="14"/>
      <c r="AK1006" s="14"/>
      <c r="AL1006" s="14"/>
      <c r="AM1006" s="14"/>
      <c r="AN1006" s="14"/>
      <c r="AO1006" s="14"/>
      <c r="AP1006" s="14"/>
      <c r="AQ1006" s="14"/>
      <c r="AR1006" s="14"/>
      <c r="AS1006" s="14"/>
      <c r="AT1006" s="14"/>
      <c r="AU1006" s="14"/>
      <c r="AV1006" s="14"/>
      <c r="AW1006" s="14"/>
      <c r="AX1006" s="14"/>
      <c r="AY1006" s="14"/>
      <c r="AZ1006" s="14"/>
      <c r="BA1006" s="14"/>
      <c r="BB1006" s="14"/>
      <c r="BC1006" s="14"/>
      <c r="BD1006" s="14"/>
      <c r="BE1006" s="14"/>
      <c r="BF1006" s="14"/>
      <c r="BG1006" s="14"/>
      <c r="BH1006" s="14"/>
      <c r="BI1006" s="14"/>
      <c r="BJ1006" s="14"/>
      <c r="BK1006" s="14"/>
      <c r="BL1006" s="14"/>
      <c r="BM1006" s="14"/>
      <c r="BN1006" s="14"/>
      <c r="BO1006" s="14"/>
      <c r="BP1006" s="14"/>
      <c r="BQ1006" s="14"/>
      <c r="BR1006" s="14"/>
      <c r="BS1006" s="14"/>
      <c r="BT1006" s="14"/>
      <c r="BU1006" s="14"/>
      <c r="BV1006" s="14"/>
      <c r="BW1006" s="14"/>
    </row>
    <row r="1007">
      <c r="A1007" s="14"/>
      <c r="B1007" s="14"/>
      <c r="C1007" s="14"/>
      <c r="D1007" s="14"/>
      <c r="E1007" s="14"/>
      <c r="F1007" s="14"/>
      <c r="G1007" s="14"/>
      <c r="H1007" s="14"/>
      <c r="I1007" s="14"/>
      <c r="J1007" s="14"/>
      <c r="K1007" s="14"/>
      <c r="L1007" s="14"/>
      <c r="M1007" s="14"/>
      <c r="N1007" s="14"/>
      <c r="O1007" s="14"/>
      <c r="P1007" s="14"/>
      <c r="Q1007" s="14"/>
      <c r="R1007" s="14"/>
      <c r="S1007" s="14"/>
      <c r="T1007" s="14"/>
      <c r="U1007" s="14"/>
      <c r="V1007" s="14"/>
      <c r="W1007" s="14"/>
      <c r="X1007" s="14"/>
      <c r="Y1007" s="14"/>
      <c r="Z1007" s="14"/>
      <c r="AA1007" s="14"/>
      <c r="AB1007" s="14"/>
      <c r="AC1007" s="14"/>
      <c r="AD1007" s="14"/>
      <c r="AE1007" s="14"/>
      <c r="AF1007" s="14"/>
      <c r="AG1007" s="14"/>
      <c r="AH1007" s="14"/>
      <c r="AI1007" s="14"/>
      <c r="AJ1007" s="14"/>
      <c r="AK1007" s="14"/>
      <c r="AL1007" s="14"/>
      <c r="AM1007" s="14"/>
      <c r="AN1007" s="14"/>
      <c r="AO1007" s="14"/>
      <c r="AP1007" s="14"/>
      <c r="AQ1007" s="14"/>
      <c r="AR1007" s="14"/>
      <c r="AS1007" s="14"/>
      <c r="AT1007" s="14"/>
      <c r="AU1007" s="14"/>
      <c r="AV1007" s="14"/>
      <c r="AW1007" s="14"/>
      <c r="AX1007" s="14"/>
      <c r="AY1007" s="14"/>
      <c r="AZ1007" s="14"/>
      <c r="BA1007" s="14"/>
      <c r="BB1007" s="14"/>
      <c r="BC1007" s="14"/>
      <c r="BD1007" s="14"/>
      <c r="BE1007" s="14"/>
      <c r="BF1007" s="14"/>
      <c r="BG1007" s="14"/>
      <c r="BH1007" s="14"/>
      <c r="BI1007" s="14"/>
      <c r="BJ1007" s="14"/>
      <c r="BK1007" s="14"/>
      <c r="BL1007" s="14"/>
      <c r="BM1007" s="14"/>
      <c r="BN1007" s="14"/>
      <c r="BO1007" s="14"/>
      <c r="BP1007" s="14"/>
      <c r="BQ1007" s="14"/>
      <c r="BR1007" s="14"/>
      <c r="BS1007" s="14"/>
      <c r="BT1007" s="14"/>
      <c r="BU1007" s="14"/>
      <c r="BV1007" s="14"/>
      <c r="BW1007" s="14"/>
    </row>
    <row r="1008">
      <c r="A1008" s="14"/>
      <c r="B1008" s="14"/>
      <c r="C1008" s="14"/>
      <c r="D1008" s="14"/>
      <c r="E1008" s="14"/>
      <c r="F1008" s="14"/>
      <c r="G1008" s="14"/>
      <c r="H1008" s="14"/>
      <c r="I1008" s="14"/>
      <c r="J1008" s="14"/>
      <c r="K1008" s="14"/>
      <c r="L1008" s="14"/>
      <c r="M1008" s="14"/>
      <c r="N1008" s="14"/>
      <c r="O1008" s="14"/>
      <c r="P1008" s="14"/>
      <c r="Q1008" s="14"/>
      <c r="R1008" s="14"/>
      <c r="S1008" s="14"/>
      <c r="T1008" s="14"/>
      <c r="U1008" s="14"/>
      <c r="V1008" s="14"/>
      <c r="W1008" s="14"/>
      <c r="X1008" s="14"/>
      <c r="Y1008" s="14"/>
      <c r="Z1008" s="14"/>
      <c r="AA1008" s="14"/>
      <c r="AB1008" s="14"/>
      <c r="AC1008" s="14"/>
      <c r="AD1008" s="14"/>
      <c r="AE1008" s="14"/>
      <c r="AF1008" s="14"/>
      <c r="AG1008" s="14"/>
      <c r="AH1008" s="14"/>
      <c r="AI1008" s="14"/>
      <c r="AJ1008" s="14"/>
      <c r="AK1008" s="14"/>
      <c r="AL1008" s="14"/>
      <c r="AM1008" s="14"/>
      <c r="AN1008" s="14"/>
      <c r="AO1008" s="14"/>
      <c r="AP1008" s="14"/>
      <c r="AQ1008" s="14"/>
      <c r="AR1008" s="14"/>
      <c r="AS1008" s="14"/>
      <c r="AT1008" s="14"/>
      <c r="AU1008" s="14"/>
      <c r="AV1008" s="14"/>
      <c r="AW1008" s="14"/>
      <c r="AX1008" s="14"/>
      <c r="AY1008" s="14"/>
      <c r="AZ1008" s="14"/>
      <c r="BA1008" s="14"/>
      <c r="BB1008" s="14"/>
      <c r="BC1008" s="14"/>
      <c r="BD1008" s="14"/>
      <c r="BE1008" s="14"/>
      <c r="BF1008" s="14"/>
      <c r="BG1008" s="14"/>
      <c r="BH1008" s="14"/>
      <c r="BI1008" s="14"/>
      <c r="BJ1008" s="14"/>
      <c r="BK1008" s="14"/>
      <c r="BL1008" s="14"/>
      <c r="BM1008" s="14"/>
      <c r="BN1008" s="14"/>
      <c r="BO1008" s="14"/>
      <c r="BP1008" s="14"/>
      <c r="BQ1008" s="14"/>
      <c r="BR1008" s="14"/>
      <c r="BS1008" s="14"/>
      <c r="BT1008" s="14"/>
      <c r="BU1008" s="14"/>
      <c r="BV1008" s="14"/>
      <c r="BW1008" s="14"/>
    </row>
    <row r="1009">
      <c r="A1009" s="14"/>
      <c r="B1009" s="14"/>
      <c r="C1009" s="14"/>
      <c r="D1009" s="14"/>
      <c r="E1009" s="14"/>
      <c r="F1009" s="14"/>
      <c r="G1009" s="14"/>
      <c r="H1009" s="14"/>
      <c r="I1009" s="14"/>
      <c r="J1009" s="14"/>
      <c r="K1009" s="14"/>
      <c r="L1009" s="14"/>
      <c r="M1009" s="14"/>
      <c r="N1009" s="14"/>
      <c r="O1009" s="14"/>
      <c r="P1009" s="14"/>
      <c r="Q1009" s="14"/>
      <c r="R1009" s="14"/>
      <c r="S1009" s="14"/>
      <c r="T1009" s="14"/>
      <c r="U1009" s="14"/>
      <c r="V1009" s="14"/>
      <c r="W1009" s="14"/>
      <c r="X1009" s="14"/>
      <c r="Y1009" s="14"/>
      <c r="Z1009" s="14"/>
      <c r="AA1009" s="14"/>
      <c r="AB1009" s="14"/>
      <c r="AC1009" s="14"/>
      <c r="AD1009" s="14"/>
      <c r="AE1009" s="14"/>
      <c r="AF1009" s="14"/>
      <c r="AG1009" s="14"/>
      <c r="AH1009" s="14"/>
      <c r="AI1009" s="14"/>
      <c r="AJ1009" s="14"/>
      <c r="AK1009" s="14"/>
      <c r="AL1009" s="14"/>
      <c r="AM1009" s="14"/>
      <c r="AN1009" s="14"/>
      <c r="AO1009" s="14"/>
      <c r="AP1009" s="14"/>
      <c r="AQ1009" s="14"/>
      <c r="AR1009" s="14"/>
      <c r="AS1009" s="14"/>
      <c r="AT1009" s="14"/>
      <c r="AU1009" s="14"/>
      <c r="AV1009" s="14"/>
      <c r="AW1009" s="14"/>
      <c r="AX1009" s="14"/>
      <c r="AY1009" s="14"/>
      <c r="AZ1009" s="14"/>
      <c r="BA1009" s="14"/>
      <c r="BB1009" s="14"/>
      <c r="BC1009" s="14"/>
      <c r="BD1009" s="14"/>
      <c r="BE1009" s="14"/>
      <c r="BF1009" s="14"/>
      <c r="BG1009" s="14"/>
      <c r="BH1009" s="14"/>
      <c r="BI1009" s="14"/>
      <c r="BJ1009" s="14"/>
      <c r="BK1009" s="14"/>
      <c r="BL1009" s="14"/>
      <c r="BM1009" s="14"/>
      <c r="BN1009" s="14"/>
      <c r="BO1009" s="14"/>
      <c r="BP1009" s="14"/>
      <c r="BQ1009" s="14"/>
      <c r="BR1009" s="14"/>
      <c r="BS1009" s="14"/>
      <c r="BT1009" s="14"/>
      <c r="BU1009" s="14"/>
      <c r="BV1009" s="14"/>
      <c r="BW1009" s="14"/>
    </row>
    <row r="1010">
      <c r="A1010" s="14"/>
      <c r="B1010" s="14"/>
      <c r="C1010" s="14"/>
      <c r="D1010" s="14"/>
      <c r="E1010" s="14"/>
      <c r="F1010" s="14"/>
      <c r="G1010" s="14"/>
      <c r="H1010" s="14"/>
      <c r="I1010" s="14"/>
      <c r="J1010" s="14"/>
      <c r="K1010" s="14"/>
      <c r="L1010" s="14"/>
      <c r="M1010" s="14"/>
      <c r="N1010" s="14"/>
      <c r="O1010" s="14"/>
      <c r="P1010" s="14"/>
      <c r="Q1010" s="14"/>
      <c r="R1010" s="14"/>
      <c r="S1010" s="14"/>
      <c r="T1010" s="14"/>
      <c r="U1010" s="14"/>
      <c r="V1010" s="14"/>
      <c r="W1010" s="14"/>
      <c r="X1010" s="14"/>
      <c r="Y1010" s="14"/>
      <c r="Z1010" s="14"/>
      <c r="AA1010" s="14"/>
      <c r="AB1010" s="14"/>
      <c r="AC1010" s="14"/>
      <c r="AD1010" s="14"/>
      <c r="AE1010" s="14"/>
      <c r="AF1010" s="14"/>
      <c r="AG1010" s="14"/>
      <c r="AH1010" s="14"/>
      <c r="AI1010" s="14"/>
      <c r="AJ1010" s="14"/>
      <c r="AK1010" s="14"/>
      <c r="AL1010" s="14"/>
      <c r="AM1010" s="14"/>
      <c r="AN1010" s="14"/>
      <c r="AO1010" s="14"/>
      <c r="AP1010" s="14"/>
      <c r="AQ1010" s="14"/>
      <c r="AR1010" s="14"/>
      <c r="AS1010" s="14"/>
      <c r="AT1010" s="14"/>
      <c r="AU1010" s="14"/>
      <c r="AV1010" s="14"/>
      <c r="AW1010" s="14"/>
      <c r="AX1010" s="14"/>
      <c r="AY1010" s="14"/>
      <c r="AZ1010" s="14"/>
      <c r="BA1010" s="14"/>
      <c r="BB1010" s="14"/>
      <c r="BC1010" s="14"/>
      <c r="BD1010" s="14"/>
      <c r="BE1010" s="14"/>
      <c r="BF1010" s="14"/>
      <c r="BG1010" s="14"/>
      <c r="BH1010" s="14"/>
      <c r="BI1010" s="14"/>
      <c r="BJ1010" s="14"/>
      <c r="BK1010" s="14"/>
      <c r="BL1010" s="14"/>
      <c r="BM1010" s="14"/>
      <c r="BN1010" s="14"/>
      <c r="BO1010" s="14"/>
      <c r="BP1010" s="14"/>
      <c r="BQ1010" s="14"/>
      <c r="BR1010" s="14"/>
      <c r="BS1010" s="14"/>
      <c r="BT1010" s="14"/>
      <c r="BU1010" s="14"/>
      <c r="BV1010" s="14"/>
      <c r="BW1010" s="14"/>
    </row>
    <row r="1011">
      <c r="A1011" s="14"/>
      <c r="B1011" s="14"/>
      <c r="C1011" s="14"/>
      <c r="D1011" s="14"/>
      <c r="E1011" s="14"/>
      <c r="F1011" s="14"/>
      <c r="G1011" s="14"/>
      <c r="H1011" s="14"/>
      <c r="I1011" s="14"/>
      <c r="J1011" s="14"/>
      <c r="K1011" s="14"/>
      <c r="L1011" s="14"/>
      <c r="M1011" s="14"/>
      <c r="N1011" s="14"/>
      <c r="O1011" s="14"/>
      <c r="P1011" s="14"/>
      <c r="Q1011" s="14"/>
      <c r="R1011" s="14"/>
      <c r="S1011" s="14"/>
      <c r="T1011" s="14"/>
      <c r="U1011" s="14"/>
      <c r="V1011" s="14"/>
      <c r="W1011" s="14"/>
      <c r="X1011" s="14"/>
      <c r="Y1011" s="14"/>
      <c r="Z1011" s="14"/>
      <c r="AA1011" s="14"/>
      <c r="AB1011" s="14"/>
      <c r="AC1011" s="14"/>
      <c r="AD1011" s="14"/>
      <c r="AE1011" s="14"/>
      <c r="AF1011" s="14"/>
      <c r="AG1011" s="14"/>
      <c r="AH1011" s="14"/>
      <c r="AI1011" s="14"/>
      <c r="AJ1011" s="14"/>
      <c r="AK1011" s="14"/>
      <c r="AL1011" s="14"/>
      <c r="AM1011" s="14"/>
      <c r="AN1011" s="14"/>
      <c r="AO1011" s="14"/>
      <c r="AP1011" s="14"/>
      <c r="AQ1011" s="14"/>
      <c r="AR1011" s="14"/>
      <c r="AS1011" s="14"/>
      <c r="AT1011" s="14"/>
      <c r="AU1011" s="14"/>
      <c r="AV1011" s="14"/>
      <c r="AW1011" s="14"/>
      <c r="AX1011" s="14"/>
      <c r="AY1011" s="14"/>
      <c r="AZ1011" s="14"/>
      <c r="BA1011" s="14"/>
      <c r="BB1011" s="14"/>
      <c r="BC1011" s="14"/>
      <c r="BD1011" s="14"/>
      <c r="BE1011" s="14"/>
      <c r="BF1011" s="14"/>
      <c r="BG1011" s="14"/>
      <c r="BH1011" s="14"/>
      <c r="BI1011" s="14"/>
      <c r="BJ1011" s="14"/>
      <c r="BK1011" s="14"/>
      <c r="BL1011" s="14"/>
      <c r="BM1011" s="14"/>
      <c r="BN1011" s="14"/>
      <c r="BO1011" s="14"/>
      <c r="BP1011" s="14"/>
      <c r="BQ1011" s="14"/>
      <c r="BR1011" s="14"/>
      <c r="BS1011" s="14"/>
      <c r="BT1011" s="14"/>
      <c r="BU1011" s="14"/>
      <c r="BV1011" s="14"/>
      <c r="BW1011" s="14"/>
    </row>
    <row r="1012">
      <c r="A1012" s="14"/>
      <c r="B1012" s="14"/>
      <c r="C1012" s="14"/>
      <c r="D1012" s="14"/>
      <c r="E1012" s="14"/>
      <c r="F1012" s="14"/>
      <c r="G1012" s="14"/>
      <c r="H1012" s="14"/>
      <c r="I1012" s="14"/>
      <c r="J1012" s="14"/>
      <c r="K1012" s="14"/>
      <c r="L1012" s="14"/>
      <c r="M1012" s="14"/>
      <c r="N1012" s="14"/>
      <c r="O1012" s="14"/>
      <c r="P1012" s="14"/>
      <c r="Q1012" s="14"/>
      <c r="R1012" s="14"/>
      <c r="S1012" s="14"/>
      <c r="T1012" s="14"/>
      <c r="U1012" s="14"/>
      <c r="V1012" s="14"/>
      <c r="W1012" s="14"/>
      <c r="X1012" s="14"/>
      <c r="Y1012" s="14"/>
      <c r="Z1012" s="14"/>
      <c r="AA1012" s="14"/>
      <c r="AB1012" s="14"/>
      <c r="AC1012" s="14"/>
      <c r="AD1012" s="14"/>
      <c r="AE1012" s="14"/>
      <c r="AF1012" s="14"/>
      <c r="AG1012" s="14"/>
      <c r="AH1012" s="14"/>
      <c r="AI1012" s="14"/>
      <c r="AJ1012" s="14"/>
      <c r="AK1012" s="14"/>
      <c r="AL1012" s="14"/>
      <c r="AM1012" s="14"/>
      <c r="AN1012" s="14"/>
      <c r="AO1012" s="14"/>
      <c r="AP1012" s="14"/>
      <c r="AQ1012" s="14"/>
      <c r="AR1012" s="14"/>
      <c r="AS1012" s="14"/>
      <c r="AT1012" s="14"/>
      <c r="AU1012" s="14"/>
      <c r="AV1012" s="14"/>
      <c r="AW1012" s="14"/>
      <c r="AX1012" s="14"/>
      <c r="AY1012" s="14"/>
      <c r="AZ1012" s="14"/>
      <c r="BA1012" s="14"/>
      <c r="BB1012" s="14"/>
      <c r="BC1012" s="14"/>
      <c r="BD1012" s="14"/>
      <c r="BE1012" s="14"/>
      <c r="BF1012" s="14"/>
      <c r="BG1012" s="14"/>
      <c r="BH1012" s="14"/>
      <c r="BI1012" s="14"/>
      <c r="BJ1012" s="14"/>
      <c r="BK1012" s="14"/>
      <c r="BL1012" s="14"/>
      <c r="BM1012" s="14"/>
      <c r="BN1012" s="14"/>
      <c r="BO1012" s="14"/>
      <c r="BP1012" s="14"/>
      <c r="BQ1012" s="14"/>
      <c r="BR1012" s="14"/>
      <c r="BS1012" s="14"/>
      <c r="BT1012" s="14"/>
      <c r="BU1012" s="14"/>
      <c r="BV1012" s="14"/>
      <c r="BW1012" s="14"/>
    </row>
    <row r="1013">
      <c r="A1013" s="14"/>
      <c r="B1013" s="14"/>
      <c r="C1013" s="14"/>
      <c r="D1013" s="14"/>
      <c r="E1013" s="14"/>
      <c r="F1013" s="14"/>
      <c r="G1013" s="14"/>
      <c r="H1013" s="14"/>
      <c r="I1013" s="14"/>
      <c r="J1013" s="14"/>
      <c r="K1013" s="14"/>
      <c r="L1013" s="14"/>
      <c r="M1013" s="14"/>
      <c r="N1013" s="14"/>
      <c r="O1013" s="14"/>
      <c r="P1013" s="14"/>
      <c r="Q1013" s="14"/>
      <c r="R1013" s="14"/>
      <c r="S1013" s="14"/>
      <c r="T1013" s="14"/>
      <c r="U1013" s="14"/>
      <c r="V1013" s="14"/>
      <c r="W1013" s="14"/>
      <c r="X1013" s="14"/>
      <c r="Y1013" s="14"/>
      <c r="Z1013" s="14"/>
      <c r="AA1013" s="14"/>
      <c r="AB1013" s="14"/>
      <c r="AC1013" s="14"/>
      <c r="AD1013" s="14"/>
      <c r="AE1013" s="14"/>
      <c r="AF1013" s="14"/>
      <c r="AG1013" s="14"/>
      <c r="AH1013" s="14"/>
      <c r="AI1013" s="14"/>
      <c r="AJ1013" s="14"/>
      <c r="AK1013" s="14"/>
      <c r="AL1013" s="14"/>
      <c r="AM1013" s="14"/>
      <c r="AN1013" s="14"/>
      <c r="AO1013" s="14"/>
      <c r="AP1013" s="14"/>
      <c r="AQ1013" s="14"/>
      <c r="AR1013" s="14"/>
      <c r="AS1013" s="14"/>
      <c r="AT1013" s="14"/>
      <c r="AU1013" s="14"/>
      <c r="AV1013" s="14"/>
      <c r="AW1013" s="14"/>
      <c r="AX1013" s="14"/>
      <c r="AY1013" s="14"/>
      <c r="AZ1013" s="14"/>
      <c r="BA1013" s="14"/>
      <c r="BB1013" s="14"/>
      <c r="BC1013" s="14"/>
      <c r="BD1013" s="14"/>
      <c r="BE1013" s="14"/>
      <c r="BF1013" s="14"/>
      <c r="BG1013" s="14"/>
      <c r="BH1013" s="14"/>
      <c r="BI1013" s="14"/>
      <c r="BJ1013" s="14"/>
      <c r="BK1013" s="14"/>
      <c r="BL1013" s="14"/>
      <c r="BM1013" s="14"/>
      <c r="BN1013" s="14"/>
      <c r="BO1013" s="14"/>
      <c r="BP1013" s="14"/>
      <c r="BQ1013" s="14"/>
      <c r="BR1013" s="14"/>
      <c r="BS1013" s="14"/>
      <c r="BT1013" s="14"/>
      <c r="BU1013" s="14"/>
      <c r="BV1013" s="14"/>
      <c r="BW1013" s="14"/>
    </row>
    <row r="1014">
      <c r="A1014" s="14"/>
      <c r="B1014" s="14"/>
      <c r="C1014" s="14"/>
      <c r="D1014" s="14"/>
      <c r="E1014" s="14"/>
      <c r="F1014" s="14"/>
      <c r="G1014" s="14"/>
      <c r="H1014" s="14"/>
      <c r="I1014" s="14"/>
      <c r="J1014" s="14"/>
      <c r="K1014" s="14"/>
      <c r="L1014" s="14"/>
      <c r="M1014" s="14"/>
      <c r="N1014" s="14"/>
      <c r="O1014" s="14"/>
      <c r="P1014" s="14"/>
      <c r="Q1014" s="14"/>
      <c r="R1014" s="14"/>
      <c r="S1014" s="14"/>
      <c r="T1014" s="14"/>
      <c r="U1014" s="14"/>
      <c r="V1014" s="14"/>
      <c r="W1014" s="14"/>
      <c r="X1014" s="14"/>
      <c r="Y1014" s="14"/>
      <c r="Z1014" s="14"/>
      <c r="AA1014" s="14"/>
      <c r="AB1014" s="14"/>
      <c r="AC1014" s="14"/>
      <c r="AD1014" s="14"/>
      <c r="AE1014" s="14"/>
      <c r="AF1014" s="14"/>
      <c r="AG1014" s="14"/>
      <c r="AH1014" s="14"/>
      <c r="AI1014" s="14"/>
      <c r="AJ1014" s="14"/>
      <c r="AK1014" s="14"/>
      <c r="AL1014" s="14"/>
      <c r="AM1014" s="14"/>
      <c r="AN1014" s="14"/>
      <c r="AO1014" s="14"/>
      <c r="AP1014" s="14"/>
      <c r="AQ1014" s="14"/>
      <c r="AR1014" s="14"/>
      <c r="AS1014" s="14"/>
      <c r="AT1014" s="14"/>
      <c r="AU1014" s="14"/>
      <c r="AV1014" s="14"/>
      <c r="AW1014" s="14"/>
      <c r="AX1014" s="14"/>
      <c r="AY1014" s="14"/>
      <c r="AZ1014" s="14"/>
      <c r="BA1014" s="14"/>
      <c r="BB1014" s="14"/>
      <c r="BC1014" s="14"/>
      <c r="BD1014" s="14"/>
      <c r="BE1014" s="14"/>
      <c r="BF1014" s="14"/>
      <c r="BG1014" s="14"/>
      <c r="BH1014" s="14"/>
      <c r="BI1014" s="14"/>
      <c r="BJ1014" s="14"/>
      <c r="BK1014" s="14"/>
      <c r="BL1014" s="14"/>
      <c r="BM1014" s="14"/>
      <c r="BN1014" s="14"/>
      <c r="BO1014" s="14"/>
      <c r="BP1014" s="14"/>
      <c r="BQ1014" s="14"/>
      <c r="BR1014" s="14"/>
      <c r="BS1014" s="14"/>
      <c r="BT1014" s="14"/>
      <c r="BU1014" s="14"/>
      <c r="BV1014" s="14"/>
      <c r="BW1014" s="14"/>
    </row>
    <row r="1015">
      <c r="A1015" s="14"/>
      <c r="B1015" s="14"/>
      <c r="C1015" s="14"/>
      <c r="D1015" s="14"/>
      <c r="E1015" s="14"/>
      <c r="F1015" s="14"/>
      <c r="G1015" s="14"/>
      <c r="H1015" s="14"/>
      <c r="I1015" s="14"/>
      <c r="J1015" s="14"/>
      <c r="K1015" s="14"/>
      <c r="L1015" s="14"/>
      <c r="M1015" s="14"/>
      <c r="N1015" s="14"/>
      <c r="O1015" s="14"/>
      <c r="P1015" s="14"/>
      <c r="Q1015" s="14"/>
      <c r="R1015" s="14"/>
      <c r="S1015" s="14"/>
      <c r="T1015" s="14"/>
      <c r="U1015" s="14"/>
      <c r="V1015" s="14"/>
      <c r="W1015" s="14"/>
      <c r="X1015" s="14"/>
      <c r="Y1015" s="14"/>
      <c r="Z1015" s="14"/>
      <c r="AA1015" s="14"/>
      <c r="AB1015" s="14"/>
      <c r="AC1015" s="14"/>
      <c r="AD1015" s="14"/>
      <c r="AE1015" s="14"/>
      <c r="AF1015" s="14"/>
      <c r="AG1015" s="14"/>
      <c r="AH1015" s="14"/>
      <c r="AI1015" s="14"/>
      <c r="AJ1015" s="14"/>
      <c r="AK1015" s="14"/>
      <c r="AL1015" s="14"/>
      <c r="AM1015" s="14"/>
      <c r="AN1015" s="14"/>
      <c r="AO1015" s="14"/>
      <c r="AP1015" s="14"/>
      <c r="AQ1015" s="14"/>
      <c r="AR1015" s="14"/>
      <c r="AS1015" s="14"/>
      <c r="AT1015" s="14"/>
      <c r="AU1015" s="14"/>
      <c r="AV1015" s="14"/>
      <c r="AW1015" s="14"/>
      <c r="AX1015" s="14"/>
      <c r="AY1015" s="14"/>
      <c r="AZ1015" s="14"/>
      <c r="BA1015" s="14"/>
      <c r="BB1015" s="14"/>
      <c r="BC1015" s="14"/>
      <c r="BD1015" s="14"/>
      <c r="BE1015" s="14"/>
      <c r="BF1015" s="14"/>
      <c r="BG1015" s="14"/>
      <c r="BH1015" s="14"/>
      <c r="BI1015" s="14"/>
      <c r="BJ1015" s="14"/>
      <c r="BK1015" s="14"/>
      <c r="BL1015" s="14"/>
      <c r="BM1015" s="14"/>
      <c r="BN1015" s="14"/>
      <c r="BO1015" s="14"/>
      <c r="BP1015" s="14"/>
      <c r="BQ1015" s="14"/>
      <c r="BR1015" s="14"/>
      <c r="BS1015" s="14"/>
      <c r="BT1015" s="14"/>
      <c r="BU1015" s="14"/>
      <c r="BV1015" s="14"/>
      <c r="BW1015" s="14"/>
    </row>
    <row r="1016">
      <c r="A1016" s="14"/>
      <c r="B1016" s="14"/>
      <c r="C1016" s="14"/>
      <c r="D1016" s="14"/>
      <c r="E1016" s="14"/>
      <c r="F1016" s="14"/>
      <c r="G1016" s="14"/>
      <c r="H1016" s="14"/>
      <c r="I1016" s="14"/>
      <c r="J1016" s="14"/>
      <c r="K1016" s="14"/>
      <c r="L1016" s="14"/>
      <c r="M1016" s="14"/>
      <c r="N1016" s="14"/>
      <c r="O1016" s="14"/>
      <c r="P1016" s="14"/>
      <c r="Q1016" s="14"/>
      <c r="R1016" s="14"/>
      <c r="S1016" s="14"/>
      <c r="T1016" s="14"/>
      <c r="U1016" s="14"/>
      <c r="V1016" s="14"/>
      <c r="W1016" s="14"/>
      <c r="X1016" s="14"/>
      <c r="Y1016" s="14"/>
      <c r="Z1016" s="14"/>
      <c r="AA1016" s="14"/>
      <c r="AB1016" s="14"/>
      <c r="AC1016" s="14"/>
      <c r="AD1016" s="14"/>
      <c r="AE1016" s="14"/>
      <c r="AF1016" s="14"/>
      <c r="AG1016" s="14"/>
      <c r="AH1016" s="14"/>
      <c r="AI1016" s="14"/>
      <c r="AJ1016" s="14"/>
      <c r="AK1016" s="14"/>
      <c r="AL1016" s="14"/>
      <c r="AM1016" s="14"/>
      <c r="AN1016" s="14"/>
      <c r="AO1016" s="14"/>
      <c r="AP1016" s="14"/>
      <c r="AQ1016" s="14"/>
      <c r="AR1016" s="14"/>
      <c r="AS1016" s="14"/>
      <c r="AT1016" s="14"/>
      <c r="AU1016" s="14"/>
      <c r="AV1016" s="14"/>
      <c r="AW1016" s="14"/>
      <c r="AX1016" s="14"/>
      <c r="AY1016" s="14"/>
      <c r="AZ1016" s="14"/>
      <c r="BA1016" s="14"/>
      <c r="BB1016" s="14"/>
      <c r="BC1016" s="14"/>
      <c r="BD1016" s="14"/>
      <c r="BE1016" s="14"/>
      <c r="BF1016" s="14"/>
      <c r="BG1016" s="14"/>
      <c r="BH1016" s="14"/>
      <c r="BI1016" s="14"/>
      <c r="BJ1016" s="14"/>
      <c r="BK1016" s="14"/>
      <c r="BL1016" s="14"/>
      <c r="BM1016" s="14"/>
      <c r="BN1016" s="14"/>
      <c r="BO1016" s="14"/>
      <c r="BP1016" s="14"/>
      <c r="BQ1016" s="14"/>
      <c r="BR1016" s="14"/>
      <c r="BS1016" s="14"/>
      <c r="BT1016" s="14"/>
      <c r="BU1016" s="14"/>
      <c r="BV1016" s="14"/>
      <c r="BW1016" s="14"/>
    </row>
    <row r="1017">
      <c r="A1017" s="14"/>
      <c r="B1017" s="14"/>
      <c r="C1017" s="14"/>
      <c r="D1017" s="14"/>
      <c r="E1017" s="14"/>
      <c r="F1017" s="14"/>
      <c r="G1017" s="14"/>
      <c r="H1017" s="14"/>
      <c r="I1017" s="14"/>
      <c r="J1017" s="14"/>
      <c r="K1017" s="14"/>
      <c r="L1017" s="14"/>
      <c r="M1017" s="14"/>
      <c r="N1017" s="14"/>
      <c r="O1017" s="14"/>
      <c r="P1017" s="14"/>
      <c r="Q1017" s="14"/>
      <c r="R1017" s="14"/>
      <c r="S1017" s="14"/>
      <c r="T1017" s="14"/>
      <c r="U1017" s="14"/>
      <c r="V1017" s="14"/>
      <c r="W1017" s="14"/>
      <c r="X1017" s="14"/>
      <c r="Y1017" s="14"/>
      <c r="Z1017" s="14"/>
      <c r="AA1017" s="14"/>
      <c r="AB1017" s="14"/>
      <c r="AC1017" s="14"/>
      <c r="AD1017" s="14"/>
      <c r="AE1017" s="14"/>
      <c r="AF1017" s="14"/>
      <c r="AG1017" s="14"/>
      <c r="AH1017" s="14"/>
      <c r="AI1017" s="14"/>
      <c r="AJ1017" s="14"/>
      <c r="AK1017" s="14"/>
      <c r="AL1017" s="14"/>
      <c r="AM1017" s="14"/>
      <c r="AN1017" s="14"/>
      <c r="AO1017" s="14"/>
      <c r="AP1017" s="14"/>
      <c r="AQ1017" s="14"/>
      <c r="AR1017" s="14"/>
      <c r="AS1017" s="14"/>
      <c r="AT1017" s="14"/>
      <c r="AU1017" s="14"/>
      <c r="AV1017" s="14"/>
      <c r="AW1017" s="14"/>
      <c r="AX1017" s="14"/>
      <c r="AY1017" s="14"/>
      <c r="AZ1017" s="14"/>
      <c r="BA1017" s="14"/>
      <c r="BB1017" s="14"/>
      <c r="BC1017" s="14"/>
      <c r="BD1017" s="14"/>
      <c r="BE1017" s="14"/>
      <c r="BF1017" s="14"/>
      <c r="BG1017" s="14"/>
      <c r="BH1017" s="14"/>
      <c r="BI1017" s="14"/>
      <c r="BJ1017" s="14"/>
      <c r="BK1017" s="14"/>
      <c r="BL1017" s="14"/>
      <c r="BM1017" s="14"/>
      <c r="BN1017" s="14"/>
      <c r="BO1017" s="14"/>
      <c r="BP1017" s="14"/>
      <c r="BQ1017" s="14"/>
      <c r="BR1017" s="14"/>
      <c r="BS1017" s="14"/>
      <c r="BT1017" s="14"/>
      <c r="BU1017" s="14"/>
      <c r="BV1017" s="14"/>
      <c r="BW1017" s="14"/>
    </row>
    <row r="1018">
      <c r="A1018" s="14"/>
      <c r="B1018" s="14"/>
      <c r="C1018" s="14"/>
      <c r="D1018" s="14"/>
      <c r="E1018" s="14"/>
      <c r="F1018" s="14"/>
      <c r="G1018" s="14"/>
      <c r="H1018" s="14"/>
      <c r="I1018" s="14"/>
      <c r="J1018" s="14"/>
      <c r="K1018" s="14"/>
      <c r="L1018" s="14"/>
      <c r="M1018" s="14"/>
      <c r="N1018" s="14"/>
      <c r="O1018" s="14"/>
      <c r="P1018" s="14"/>
      <c r="Q1018" s="14"/>
      <c r="R1018" s="14"/>
      <c r="S1018" s="14"/>
      <c r="T1018" s="14"/>
      <c r="U1018" s="14"/>
      <c r="V1018" s="14"/>
      <c r="W1018" s="14"/>
      <c r="X1018" s="14"/>
      <c r="Y1018" s="14"/>
      <c r="Z1018" s="14"/>
      <c r="AA1018" s="14"/>
      <c r="AB1018" s="14"/>
      <c r="AC1018" s="14"/>
      <c r="AD1018" s="14"/>
      <c r="AE1018" s="14"/>
      <c r="AF1018" s="14"/>
      <c r="AG1018" s="14"/>
      <c r="AH1018" s="14"/>
      <c r="AI1018" s="14"/>
      <c r="AJ1018" s="14"/>
      <c r="AK1018" s="14"/>
      <c r="AL1018" s="14"/>
      <c r="AM1018" s="14"/>
      <c r="AN1018" s="14"/>
      <c r="AO1018" s="14"/>
      <c r="AP1018" s="14"/>
      <c r="AQ1018" s="14"/>
      <c r="AR1018" s="14"/>
      <c r="AS1018" s="14"/>
      <c r="AT1018" s="14"/>
      <c r="AU1018" s="14"/>
      <c r="AV1018" s="14"/>
      <c r="AW1018" s="14"/>
      <c r="AX1018" s="14"/>
      <c r="AY1018" s="14"/>
      <c r="AZ1018" s="14"/>
      <c r="BA1018" s="14"/>
      <c r="BB1018" s="14"/>
      <c r="BC1018" s="14"/>
      <c r="BD1018" s="14"/>
      <c r="BE1018" s="14"/>
      <c r="BF1018" s="14"/>
      <c r="BG1018" s="14"/>
      <c r="BH1018" s="14"/>
      <c r="BI1018" s="14"/>
      <c r="BJ1018" s="14"/>
      <c r="BK1018" s="14"/>
      <c r="BL1018" s="14"/>
      <c r="BM1018" s="14"/>
      <c r="BN1018" s="14"/>
      <c r="BO1018" s="14"/>
      <c r="BP1018" s="14"/>
      <c r="BQ1018" s="14"/>
      <c r="BR1018" s="14"/>
      <c r="BS1018" s="14"/>
      <c r="BT1018" s="14"/>
      <c r="BU1018" s="14"/>
      <c r="BV1018" s="14"/>
      <c r="BW1018" s="14"/>
    </row>
    <row r="1019">
      <c r="A1019" s="14"/>
      <c r="B1019" s="14"/>
      <c r="C1019" s="14"/>
      <c r="D1019" s="14"/>
      <c r="E1019" s="14"/>
      <c r="F1019" s="14"/>
      <c r="G1019" s="14"/>
      <c r="H1019" s="14"/>
      <c r="I1019" s="14"/>
      <c r="J1019" s="14"/>
      <c r="K1019" s="14"/>
      <c r="L1019" s="14"/>
      <c r="M1019" s="14"/>
      <c r="N1019" s="14"/>
      <c r="O1019" s="14"/>
      <c r="P1019" s="14"/>
      <c r="Q1019" s="14"/>
      <c r="R1019" s="14"/>
      <c r="S1019" s="14"/>
      <c r="T1019" s="14"/>
      <c r="U1019" s="14"/>
      <c r="V1019" s="14"/>
      <c r="W1019" s="14"/>
      <c r="X1019" s="14"/>
      <c r="Y1019" s="14"/>
      <c r="Z1019" s="14"/>
      <c r="AA1019" s="14"/>
      <c r="AB1019" s="14"/>
      <c r="AC1019" s="14"/>
      <c r="AD1019" s="14"/>
      <c r="AE1019" s="14"/>
      <c r="AF1019" s="14"/>
      <c r="AG1019" s="14"/>
      <c r="AH1019" s="14"/>
      <c r="AI1019" s="14"/>
      <c r="AJ1019" s="14"/>
      <c r="AK1019" s="14"/>
      <c r="AL1019" s="14"/>
      <c r="AM1019" s="14"/>
      <c r="AN1019" s="14"/>
      <c r="AO1019" s="14"/>
      <c r="AP1019" s="14"/>
      <c r="AQ1019" s="14"/>
      <c r="AR1019" s="14"/>
      <c r="AS1019" s="14"/>
      <c r="AT1019" s="14"/>
      <c r="AU1019" s="14"/>
      <c r="AV1019" s="14"/>
      <c r="AW1019" s="14"/>
      <c r="AX1019" s="14"/>
      <c r="AY1019" s="14"/>
      <c r="AZ1019" s="14"/>
      <c r="BA1019" s="14"/>
      <c r="BB1019" s="14"/>
      <c r="BC1019" s="14"/>
      <c r="BD1019" s="14"/>
      <c r="BE1019" s="14"/>
      <c r="BF1019" s="14"/>
      <c r="BG1019" s="14"/>
      <c r="BH1019" s="14"/>
      <c r="BI1019" s="14"/>
      <c r="BJ1019" s="14"/>
      <c r="BK1019" s="14"/>
      <c r="BL1019" s="14"/>
      <c r="BM1019" s="14"/>
      <c r="BN1019" s="14"/>
      <c r="BO1019" s="14"/>
      <c r="BP1019" s="14"/>
      <c r="BQ1019" s="14"/>
      <c r="BR1019" s="14"/>
      <c r="BS1019" s="14"/>
      <c r="BT1019" s="14"/>
      <c r="BU1019" s="14"/>
      <c r="BV1019" s="14"/>
      <c r="BW1019" s="14"/>
    </row>
    <row r="1020">
      <c r="A1020" s="14"/>
      <c r="B1020" s="14"/>
      <c r="C1020" s="14"/>
      <c r="D1020" s="14"/>
      <c r="E1020" s="14"/>
      <c r="F1020" s="14"/>
      <c r="G1020" s="14"/>
      <c r="H1020" s="14"/>
      <c r="I1020" s="14"/>
      <c r="J1020" s="14"/>
      <c r="K1020" s="14"/>
      <c r="L1020" s="14"/>
      <c r="M1020" s="14"/>
      <c r="N1020" s="14"/>
      <c r="O1020" s="14"/>
      <c r="P1020" s="14"/>
      <c r="Q1020" s="14"/>
      <c r="R1020" s="14"/>
      <c r="S1020" s="14"/>
      <c r="T1020" s="14"/>
      <c r="U1020" s="14"/>
      <c r="V1020" s="14"/>
      <c r="W1020" s="14"/>
      <c r="X1020" s="14"/>
      <c r="Y1020" s="14"/>
      <c r="Z1020" s="14"/>
      <c r="AA1020" s="14"/>
      <c r="AB1020" s="14"/>
      <c r="AC1020" s="14"/>
      <c r="AD1020" s="14"/>
      <c r="AE1020" s="14"/>
      <c r="AF1020" s="14"/>
      <c r="AG1020" s="14"/>
      <c r="AH1020" s="14"/>
      <c r="AI1020" s="14"/>
      <c r="AJ1020" s="14"/>
      <c r="AK1020" s="14"/>
      <c r="AL1020" s="14"/>
      <c r="AM1020" s="14"/>
      <c r="AN1020" s="14"/>
      <c r="AO1020" s="14"/>
      <c r="AP1020" s="14"/>
      <c r="AQ1020" s="14"/>
      <c r="AR1020" s="14"/>
      <c r="AS1020" s="14"/>
      <c r="AT1020" s="14"/>
      <c r="AU1020" s="14"/>
      <c r="AV1020" s="14"/>
      <c r="AW1020" s="14"/>
      <c r="AX1020" s="14"/>
      <c r="AY1020" s="14"/>
      <c r="AZ1020" s="14"/>
      <c r="BA1020" s="14"/>
      <c r="BB1020" s="14"/>
      <c r="BC1020" s="14"/>
      <c r="BD1020" s="14"/>
      <c r="BE1020" s="14"/>
      <c r="BF1020" s="14"/>
      <c r="BG1020" s="14"/>
      <c r="BH1020" s="14"/>
      <c r="BI1020" s="14"/>
      <c r="BJ1020" s="14"/>
      <c r="BK1020" s="14"/>
      <c r="BL1020" s="14"/>
      <c r="BM1020" s="14"/>
      <c r="BN1020" s="14"/>
      <c r="BO1020" s="14"/>
      <c r="BP1020" s="14"/>
      <c r="BQ1020" s="14"/>
      <c r="BR1020" s="14"/>
      <c r="BS1020" s="14"/>
      <c r="BT1020" s="14"/>
      <c r="BU1020" s="14"/>
      <c r="BV1020" s="14"/>
      <c r="BW1020" s="14"/>
    </row>
    <row r="1021">
      <c r="A1021" s="14"/>
      <c r="B1021" s="14"/>
      <c r="C1021" s="14"/>
      <c r="D1021" s="14"/>
      <c r="E1021" s="14"/>
      <c r="F1021" s="14"/>
      <c r="G1021" s="14"/>
      <c r="H1021" s="14"/>
      <c r="I1021" s="14"/>
      <c r="J1021" s="14"/>
      <c r="K1021" s="14"/>
      <c r="L1021" s="14"/>
      <c r="M1021" s="14"/>
      <c r="N1021" s="14"/>
      <c r="O1021" s="14"/>
      <c r="P1021" s="14"/>
      <c r="Q1021" s="14"/>
      <c r="R1021" s="14"/>
      <c r="S1021" s="14"/>
      <c r="T1021" s="14"/>
      <c r="U1021" s="14"/>
      <c r="V1021" s="14"/>
      <c r="W1021" s="14"/>
      <c r="X1021" s="14"/>
      <c r="Y1021" s="14"/>
      <c r="Z1021" s="14"/>
      <c r="AA1021" s="14"/>
      <c r="AB1021" s="14"/>
      <c r="AC1021" s="14"/>
      <c r="AD1021" s="14"/>
      <c r="AE1021" s="14"/>
      <c r="AF1021" s="14"/>
      <c r="AG1021" s="14"/>
      <c r="AH1021" s="14"/>
      <c r="AI1021" s="14"/>
      <c r="AJ1021" s="14"/>
      <c r="AK1021" s="14"/>
      <c r="AL1021" s="14"/>
      <c r="AM1021" s="14"/>
      <c r="AN1021" s="14"/>
      <c r="AO1021" s="14"/>
      <c r="AP1021" s="14"/>
      <c r="AQ1021" s="14"/>
      <c r="AR1021" s="14"/>
      <c r="AS1021" s="14"/>
      <c r="AT1021" s="14"/>
      <c r="AU1021" s="14"/>
      <c r="AV1021" s="14"/>
      <c r="AW1021" s="14"/>
      <c r="AX1021" s="14"/>
      <c r="AY1021" s="14"/>
      <c r="AZ1021" s="14"/>
      <c r="BA1021" s="14"/>
      <c r="BB1021" s="14"/>
      <c r="BC1021" s="14"/>
      <c r="BD1021" s="14"/>
      <c r="BE1021" s="14"/>
      <c r="BF1021" s="14"/>
      <c r="BG1021" s="14"/>
      <c r="BH1021" s="14"/>
      <c r="BI1021" s="14"/>
      <c r="BJ1021" s="14"/>
      <c r="BK1021" s="14"/>
      <c r="BL1021" s="14"/>
      <c r="BM1021" s="14"/>
      <c r="BN1021" s="14"/>
      <c r="BO1021" s="14"/>
      <c r="BP1021" s="14"/>
      <c r="BQ1021" s="14"/>
      <c r="BR1021" s="14"/>
      <c r="BS1021" s="14"/>
      <c r="BT1021" s="14"/>
      <c r="BU1021" s="14"/>
      <c r="BV1021" s="14"/>
      <c r="BW1021" s="14"/>
    </row>
    <row r="1022">
      <c r="A1022" s="14"/>
      <c r="B1022" s="14"/>
      <c r="C1022" s="14"/>
      <c r="D1022" s="14"/>
      <c r="E1022" s="14"/>
      <c r="F1022" s="14"/>
      <c r="G1022" s="14"/>
      <c r="H1022" s="14"/>
      <c r="I1022" s="14"/>
      <c r="J1022" s="14"/>
      <c r="K1022" s="14"/>
      <c r="L1022" s="14"/>
      <c r="M1022" s="14"/>
      <c r="N1022" s="14"/>
      <c r="O1022" s="14"/>
      <c r="P1022" s="14"/>
      <c r="Q1022" s="14"/>
      <c r="R1022" s="14"/>
      <c r="S1022" s="14"/>
      <c r="T1022" s="14"/>
      <c r="U1022" s="14"/>
      <c r="V1022" s="14"/>
      <c r="W1022" s="14"/>
      <c r="X1022" s="14"/>
      <c r="Y1022" s="14"/>
      <c r="Z1022" s="14"/>
      <c r="AA1022" s="14"/>
      <c r="AB1022" s="14"/>
      <c r="AC1022" s="14"/>
      <c r="AD1022" s="14"/>
      <c r="AE1022" s="14"/>
      <c r="AF1022" s="14"/>
      <c r="AG1022" s="14"/>
      <c r="AH1022" s="14"/>
      <c r="AI1022" s="14"/>
      <c r="AJ1022" s="14"/>
      <c r="AK1022" s="14"/>
      <c r="AL1022" s="14"/>
      <c r="AM1022" s="14"/>
      <c r="AN1022" s="14"/>
      <c r="AO1022" s="14"/>
      <c r="AP1022" s="14"/>
      <c r="AQ1022" s="14"/>
      <c r="AR1022" s="14"/>
      <c r="AS1022" s="14"/>
      <c r="AT1022" s="14"/>
      <c r="AU1022" s="14"/>
      <c r="AV1022" s="14"/>
      <c r="AW1022" s="14"/>
      <c r="AX1022" s="14"/>
      <c r="AY1022" s="14"/>
      <c r="AZ1022" s="14"/>
      <c r="BA1022" s="14"/>
      <c r="BB1022" s="14"/>
      <c r="BC1022" s="14"/>
      <c r="BD1022" s="14"/>
      <c r="BE1022" s="14"/>
      <c r="BF1022" s="14"/>
      <c r="BG1022" s="14"/>
      <c r="BH1022" s="14"/>
      <c r="BI1022" s="14"/>
      <c r="BJ1022" s="14"/>
      <c r="BK1022" s="14"/>
      <c r="BL1022" s="14"/>
      <c r="BM1022" s="14"/>
      <c r="BN1022" s="14"/>
      <c r="BO1022" s="14"/>
      <c r="BP1022" s="14"/>
      <c r="BQ1022" s="14"/>
      <c r="BR1022" s="14"/>
      <c r="BS1022" s="14"/>
      <c r="BT1022" s="14"/>
      <c r="BU1022" s="14"/>
      <c r="BV1022" s="14"/>
      <c r="BW1022" s="14"/>
    </row>
    <row r="1023">
      <c r="A1023" s="14"/>
      <c r="B1023" s="14"/>
      <c r="C1023" s="14"/>
      <c r="D1023" s="14"/>
      <c r="E1023" s="14"/>
      <c r="F1023" s="14"/>
      <c r="G1023" s="14"/>
      <c r="H1023" s="14"/>
      <c r="I1023" s="14"/>
      <c r="J1023" s="14"/>
      <c r="K1023" s="14"/>
      <c r="L1023" s="14"/>
      <c r="M1023" s="14"/>
      <c r="N1023" s="14"/>
      <c r="O1023" s="14"/>
      <c r="P1023" s="14"/>
      <c r="Q1023" s="14"/>
      <c r="R1023" s="14"/>
      <c r="S1023" s="14"/>
      <c r="T1023" s="14"/>
      <c r="U1023" s="14"/>
      <c r="V1023" s="14"/>
      <c r="W1023" s="14"/>
      <c r="X1023" s="14"/>
      <c r="Y1023" s="14"/>
      <c r="Z1023" s="14"/>
      <c r="AA1023" s="14"/>
      <c r="AB1023" s="14"/>
      <c r="AC1023" s="14"/>
      <c r="AD1023" s="14"/>
      <c r="AE1023" s="14"/>
      <c r="AF1023" s="14"/>
      <c r="AG1023" s="14"/>
      <c r="AH1023" s="14"/>
      <c r="AI1023" s="14"/>
      <c r="AJ1023" s="14"/>
      <c r="AK1023" s="14"/>
      <c r="AL1023" s="14"/>
      <c r="AM1023" s="14"/>
      <c r="AN1023" s="14"/>
      <c r="AO1023" s="14"/>
      <c r="AP1023" s="14"/>
      <c r="AQ1023" s="14"/>
      <c r="AR1023" s="14"/>
      <c r="AS1023" s="14"/>
      <c r="AT1023" s="14"/>
      <c r="AU1023" s="14"/>
      <c r="AV1023" s="14"/>
      <c r="AW1023" s="14"/>
      <c r="AX1023" s="14"/>
      <c r="AY1023" s="14"/>
      <c r="AZ1023" s="14"/>
      <c r="BA1023" s="14"/>
      <c r="BB1023" s="14"/>
      <c r="BC1023" s="14"/>
      <c r="BD1023" s="14"/>
      <c r="BE1023" s="14"/>
      <c r="BF1023" s="14"/>
      <c r="BG1023" s="14"/>
      <c r="BH1023" s="14"/>
      <c r="BI1023" s="14"/>
      <c r="BJ1023" s="14"/>
      <c r="BK1023" s="14"/>
      <c r="BL1023" s="14"/>
      <c r="BM1023" s="14"/>
      <c r="BN1023" s="14"/>
      <c r="BO1023" s="14"/>
      <c r="BP1023" s="14"/>
      <c r="BQ1023" s="14"/>
      <c r="BR1023" s="14"/>
      <c r="BS1023" s="14"/>
      <c r="BT1023" s="14"/>
      <c r="BU1023" s="14"/>
      <c r="BV1023" s="14"/>
      <c r="BW1023" s="14"/>
    </row>
    <row r="1024">
      <c r="A1024" s="14"/>
      <c r="B1024" s="14"/>
      <c r="C1024" s="14"/>
      <c r="D1024" s="14"/>
      <c r="E1024" s="14"/>
      <c r="F1024" s="14"/>
      <c r="G1024" s="14"/>
      <c r="H1024" s="14"/>
      <c r="I1024" s="14"/>
      <c r="J1024" s="14"/>
      <c r="K1024" s="14"/>
      <c r="L1024" s="14"/>
      <c r="M1024" s="14"/>
      <c r="N1024" s="14"/>
      <c r="O1024" s="14"/>
      <c r="P1024" s="14"/>
      <c r="Q1024" s="14"/>
      <c r="R1024" s="14"/>
      <c r="S1024" s="14"/>
      <c r="T1024" s="14"/>
      <c r="U1024" s="14"/>
      <c r="V1024" s="14"/>
      <c r="W1024" s="14"/>
      <c r="X1024" s="14"/>
      <c r="Y1024" s="14"/>
      <c r="Z1024" s="14"/>
      <c r="AA1024" s="14"/>
      <c r="AB1024" s="14"/>
      <c r="AC1024" s="14"/>
      <c r="AD1024" s="14"/>
      <c r="AE1024" s="14"/>
      <c r="AF1024" s="14"/>
      <c r="AG1024" s="14"/>
      <c r="AH1024" s="14"/>
      <c r="AI1024" s="14"/>
      <c r="AJ1024" s="14"/>
      <c r="AK1024" s="14"/>
      <c r="AL1024" s="14"/>
      <c r="AM1024" s="14"/>
      <c r="AN1024" s="14"/>
      <c r="AO1024" s="14"/>
      <c r="AP1024" s="14"/>
      <c r="AQ1024" s="14"/>
      <c r="AR1024" s="14"/>
      <c r="AS1024" s="14"/>
      <c r="AT1024" s="14"/>
      <c r="AU1024" s="14"/>
      <c r="AV1024" s="14"/>
      <c r="AW1024" s="14"/>
      <c r="AX1024" s="14"/>
      <c r="AY1024" s="14"/>
      <c r="AZ1024" s="14"/>
      <c r="BA1024" s="14"/>
      <c r="BB1024" s="14"/>
      <c r="BC1024" s="14"/>
      <c r="BD1024" s="14"/>
      <c r="BE1024" s="14"/>
      <c r="BF1024" s="14"/>
      <c r="BG1024" s="14"/>
      <c r="BH1024" s="14"/>
      <c r="BI1024" s="14"/>
      <c r="BJ1024" s="14"/>
      <c r="BK1024" s="14"/>
      <c r="BL1024" s="14"/>
      <c r="BM1024" s="14"/>
      <c r="BN1024" s="14"/>
      <c r="BO1024" s="14"/>
      <c r="BP1024" s="14"/>
      <c r="BQ1024" s="14"/>
      <c r="BR1024" s="14"/>
      <c r="BS1024" s="14"/>
      <c r="BT1024" s="14"/>
      <c r="BU1024" s="14"/>
      <c r="BV1024" s="14"/>
      <c r="BW1024" s="14"/>
    </row>
    <row r="1025">
      <c r="A1025" s="14"/>
      <c r="B1025" s="14"/>
      <c r="C1025" s="14"/>
      <c r="D1025" s="14"/>
      <c r="E1025" s="14"/>
      <c r="F1025" s="14"/>
      <c r="G1025" s="14"/>
      <c r="H1025" s="14"/>
      <c r="I1025" s="14"/>
      <c r="J1025" s="14"/>
      <c r="K1025" s="14"/>
      <c r="L1025" s="14"/>
      <c r="M1025" s="14"/>
      <c r="N1025" s="14"/>
      <c r="O1025" s="14"/>
      <c r="P1025" s="14"/>
      <c r="Q1025" s="14"/>
      <c r="R1025" s="14"/>
      <c r="S1025" s="14"/>
      <c r="T1025" s="14"/>
      <c r="U1025" s="14"/>
      <c r="V1025" s="14"/>
      <c r="W1025" s="14"/>
      <c r="X1025" s="14"/>
      <c r="Y1025" s="14"/>
      <c r="Z1025" s="14"/>
      <c r="AA1025" s="14"/>
      <c r="AB1025" s="14"/>
      <c r="AC1025" s="14"/>
      <c r="AD1025" s="14"/>
      <c r="AE1025" s="14"/>
      <c r="AF1025" s="14"/>
      <c r="AG1025" s="14"/>
      <c r="AH1025" s="14"/>
      <c r="AI1025" s="14"/>
      <c r="AJ1025" s="14"/>
      <c r="AK1025" s="14"/>
      <c r="AL1025" s="14"/>
      <c r="AM1025" s="14"/>
      <c r="AN1025" s="14"/>
      <c r="AO1025" s="14"/>
      <c r="AP1025" s="14"/>
      <c r="AQ1025" s="14"/>
      <c r="AR1025" s="14"/>
      <c r="AS1025" s="14"/>
      <c r="AT1025" s="14"/>
      <c r="AU1025" s="14"/>
      <c r="AV1025" s="14"/>
      <c r="AW1025" s="14"/>
      <c r="AX1025" s="14"/>
      <c r="AY1025" s="14"/>
      <c r="AZ1025" s="14"/>
      <c r="BA1025" s="14"/>
      <c r="BB1025" s="14"/>
      <c r="BC1025" s="14"/>
      <c r="BD1025" s="14"/>
      <c r="BE1025" s="14"/>
      <c r="BF1025" s="14"/>
      <c r="BG1025" s="14"/>
      <c r="BH1025" s="14"/>
      <c r="BI1025" s="14"/>
      <c r="BJ1025" s="14"/>
      <c r="BK1025" s="14"/>
      <c r="BL1025" s="14"/>
      <c r="BM1025" s="14"/>
      <c r="BN1025" s="14"/>
      <c r="BO1025" s="14"/>
      <c r="BP1025" s="14"/>
      <c r="BQ1025" s="14"/>
      <c r="BR1025" s="14"/>
      <c r="BS1025" s="14"/>
      <c r="BT1025" s="14"/>
      <c r="BU1025" s="14"/>
      <c r="BV1025" s="14"/>
      <c r="BW1025" s="14"/>
    </row>
    <row r="1026">
      <c r="A1026" s="14"/>
      <c r="B1026" s="14"/>
      <c r="C1026" s="14"/>
      <c r="D1026" s="14"/>
      <c r="E1026" s="14"/>
      <c r="F1026" s="14"/>
      <c r="G1026" s="14"/>
      <c r="H1026" s="14"/>
      <c r="I1026" s="14"/>
      <c r="J1026" s="14"/>
      <c r="K1026" s="14"/>
      <c r="L1026" s="14"/>
      <c r="M1026" s="14"/>
      <c r="N1026" s="14"/>
      <c r="O1026" s="14"/>
      <c r="P1026" s="14"/>
      <c r="Q1026" s="14"/>
      <c r="R1026" s="14"/>
      <c r="S1026" s="14"/>
      <c r="T1026" s="14"/>
      <c r="U1026" s="14"/>
      <c r="V1026" s="14"/>
      <c r="W1026" s="14"/>
      <c r="X1026" s="14"/>
      <c r="Y1026" s="14"/>
      <c r="Z1026" s="14"/>
      <c r="AA1026" s="14"/>
      <c r="AB1026" s="14"/>
      <c r="AC1026" s="14"/>
      <c r="AD1026" s="14"/>
      <c r="AE1026" s="14"/>
      <c r="AF1026" s="14"/>
      <c r="AG1026" s="14"/>
      <c r="AH1026" s="14"/>
      <c r="AI1026" s="14"/>
      <c r="AJ1026" s="14"/>
      <c r="AK1026" s="14"/>
      <c r="AL1026" s="14"/>
      <c r="AM1026" s="14"/>
      <c r="AN1026" s="14"/>
      <c r="AO1026" s="14"/>
      <c r="AP1026" s="14"/>
      <c r="AQ1026" s="14"/>
      <c r="AR1026" s="14"/>
      <c r="AS1026" s="14"/>
      <c r="AT1026" s="14"/>
      <c r="AU1026" s="14"/>
      <c r="AV1026" s="14"/>
      <c r="AW1026" s="14"/>
      <c r="AX1026" s="14"/>
      <c r="AY1026" s="14"/>
      <c r="AZ1026" s="14"/>
      <c r="BA1026" s="14"/>
      <c r="BB1026" s="14"/>
      <c r="BC1026" s="14"/>
      <c r="BD1026" s="14"/>
      <c r="BE1026" s="14"/>
      <c r="BF1026" s="14"/>
      <c r="BG1026" s="14"/>
      <c r="BH1026" s="14"/>
      <c r="BI1026" s="14"/>
      <c r="BJ1026" s="14"/>
      <c r="BK1026" s="14"/>
      <c r="BL1026" s="14"/>
      <c r="BM1026" s="14"/>
      <c r="BN1026" s="14"/>
      <c r="BO1026" s="14"/>
      <c r="BP1026" s="14"/>
      <c r="BQ1026" s="14"/>
      <c r="BR1026" s="14"/>
      <c r="BS1026" s="14"/>
      <c r="BT1026" s="14"/>
      <c r="BU1026" s="14"/>
      <c r="BV1026" s="14"/>
      <c r="BW1026" s="14"/>
    </row>
    <row r="1027">
      <c r="A1027" s="14"/>
      <c r="B1027" s="14"/>
      <c r="C1027" s="14"/>
      <c r="D1027" s="14"/>
      <c r="E1027" s="14"/>
      <c r="F1027" s="14"/>
      <c r="G1027" s="14"/>
      <c r="H1027" s="14"/>
      <c r="I1027" s="14"/>
      <c r="J1027" s="14"/>
      <c r="K1027" s="14"/>
      <c r="L1027" s="14"/>
      <c r="M1027" s="14"/>
      <c r="N1027" s="14"/>
      <c r="O1027" s="14"/>
      <c r="P1027" s="14"/>
      <c r="Q1027" s="14"/>
      <c r="R1027" s="14"/>
      <c r="S1027" s="14"/>
      <c r="T1027" s="14"/>
      <c r="U1027" s="14"/>
      <c r="V1027" s="14"/>
      <c r="W1027" s="14"/>
      <c r="X1027" s="14"/>
      <c r="Y1027" s="14"/>
      <c r="Z1027" s="14"/>
      <c r="AA1027" s="14"/>
      <c r="AB1027" s="14"/>
      <c r="AC1027" s="14"/>
      <c r="AD1027" s="14"/>
      <c r="AE1027" s="14"/>
      <c r="AF1027" s="14"/>
      <c r="AG1027" s="14"/>
      <c r="AH1027" s="14"/>
      <c r="AI1027" s="14"/>
      <c r="AJ1027" s="14"/>
      <c r="AK1027" s="14"/>
      <c r="AL1027" s="14"/>
      <c r="AM1027" s="14"/>
      <c r="AN1027" s="14"/>
      <c r="AO1027" s="14"/>
      <c r="AP1027" s="14"/>
      <c r="AQ1027" s="14"/>
      <c r="AR1027" s="14"/>
      <c r="AS1027" s="14"/>
      <c r="AT1027" s="14"/>
      <c r="AU1027" s="14"/>
      <c r="AV1027" s="14"/>
      <c r="AW1027" s="14"/>
      <c r="AX1027" s="14"/>
      <c r="AY1027" s="14"/>
      <c r="AZ1027" s="14"/>
      <c r="BA1027" s="14"/>
      <c r="BB1027" s="14"/>
      <c r="BC1027" s="14"/>
      <c r="BD1027" s="14"/>
      <c r="BE1027" s="14"/>
      <c r="BF1027" s="14"/>
      <c r="BG1027" s="14"/>
      <c r="BH1027" s="14"/>
      <c r="BI1027" s="14"/>
      <c r="BJ1027" s="14"/>
      <c r="BK1027" s="14"/>
      <c r="BL1027" s="14"/>
      <c r="BM1027" s="14"/>
      <c r="BN1027" s="14"/>
      <c r="BO1027" s="14"/>
      <c r="BP1027" s="14"/>
      <c r="BQ1027" s="14"/>
      <c r="BR1027" s="14"/>
      <c r="BS1027" s="14"/>
      <c r="BT1027" s="14"/>
      <c r="BU1027" s="14"/>
      <c r="BV1027" s="14"/>
      <c r="BW1027" s="14"/>
    </row>
    <row r="1028">
      <c r="A1028" s="14"/>
      <c r="B1028" s="14"/>
      <c r="C1028" s="14"/>
      <c r="D1028" s="14"/>
      <c r="E1028" s="14"/>
      <c r="F1028" s="14"/>
      <c r="G1028" s="14"/>
      <c r="H1028" s="14"/>
      <c r="I1028" s="14"/>
      <c r="J1028" s="14"/>
      <c r="K1028" s="14"/>
      <c r="L1028" s="14"/>
      <c r="M1028" s="14"/>
      <c r="N1028" s="14"/>
      <c r="O1028" s="14"/>
      <c r="P1028" s="14"/>
      <c r="Q1028" s="14"/>
      <c r="R1028" s="14"/>
      <c r="S1028" s="14"/>
      <c r="T1028" s="14"/>
      <c r="U1028" s="14"/>
      <c r="V1028" s="14"/>
      <c r="W1028" s="14"/>
      <c r="X1028" s="14"/>
      <c r="Y1028" s="14"/>
      <c r="Z1028" s="14"/>
      <c r="AA1028" s="14"/>
      <c r="AB1028" s="14"/>
      <c r="AC1028" s="14"/>
      <c r="AD1028" s="14"/>
      <c r="AE1028" s="14"/>
      <c r="AF1028" s="14"/>
      <c r="AG1028" s="14"/>
      <c r="AH1028" s="14"/>
      <c r="AI1028" s="14"/>
      <c r="AJ1028" s="14"/>
      <c r="AK1028" s="14"/>
      <c r="AL1028" s="14"/>
      <c r="AM1028" s="14"/>
      <c r="AN1028" s="14"/>
      <c r="AO1028" s="14"/>
      <c r="AP1028" s="14"/>
      <c r="AQ1028" s="14"/>
      <c r="AR1028" s="14"/>
      <c r="AS1028" s="14"/>
      <c r="AT1028" s="14"/>
      <c r="AU1028" s="14"/>
      <c r="AV1028" s="14"/>
      <c r="AW1028" s="14"/>
      <c r="AX1028" s="14"/>
      <c r="AY1028" s="14"/>
      <c r="AZ1028" s="14"/>
      <c r="BA1028" s="14"/>
      <c r="BB1028" s="14"/>
      <c r="BC1028" s="14"/>
      <c r="BD1028" s="14"/>
      <c r="BE1028" s="14"/>
      <c r="BF1028" s="14"/>
      <c r="BG1028" s="14"/>
      <c r="BH1028" s="14"/>
      <c r="BI1028" s="14"/>
      <c r="BJ1028" s="14"/>
      <c r="BK1028" s="14"/>
      <c r="BL1028" s="14"/>
      <c r="BM1028" s="14"/>
      <c r="BN1028" s="14"/>
      <c r="BO1028" s="14"/>
      <c r="BP1028" s="14"/>
      <c r="BQ1028" s="14"/>
      <c r="BR1028" s="14"/>
      <c r="BS1028" s="14"/>
      <c r="BT1028" s="14"/>
      <c r="BU1028" s="14"/>
      <c r="BV1028" s="14"/>
      <c r="BW1028" s="14"/>
    </row>
    <row r="1029">
      <c r="A1029" s="14"/>
      <c r="B1029" s="14"/>
      <c r="C1029" s="14"/>
      <c r="D1029" s="14"/>
      <c r="E1029" s="14"/>
      <c r="F1029" s="14"/>
      <c r="G1029" s="14"/>
      <c r="H1029" s="14"/>
      <c r="I1029" s="14"/>
      <c r="J1029" s="14"/>
      <c r="K1029" s="14"/>
      <c r="L1029" s="14"/>
      <c r="M1029" s="14"/>
      <c r="N1029" s="14"/>
      <c r="O1029" s="14"/>
      <c r="P1029" s="14"/>
      <c r="Q1029" s="14"/>
      <c r="R1029" s="14"/>
      <c r="S1029" s="14"/>
      <c r="T1029" s="14"/>
      <c r="U1029" s="14"/>
      <c r="V1029" s="14"/>
      <c r="W1029" s="14"/>
      <c r="X1029" s="14"/>
      <c r="Y1029" s="14"/>
      <c r="Z1029" s="14"/>
      <c r="AA1029" s="14"/>
      <c r="AB1029" s="14"/>
      <c r="AC1029" s="14"/>
      <c r="AD1029" s="14"/>
      <c r="AE1029" s="14"/>
      <c r="AF1029" s="14"/>
      <c r="AG1029" s="14"/>
      <c r="AH1029" s="14"/>
      <c r="AI1029" s="14"/>
      <c r="AJ1029" s="14"/>
      <c r="AK1029" s="14"/>
      <c r="AL1029" s="14"/>
      <c r="AM1029" s="14"/>
      <c r="AN1029" s="14"/>
      <c r="AO1029" s="14"/>
      <c r="AP1029" s="14"/>
      <c r="AQ1029" s="14"/>
      <c r="AR1029" s="14"/>
      <c r="AS1029" s="14"/>
      <c r="AT1029" s="14"/>
      <c r="AU1029" s="14"/>
      <c r="AV1029" s="14"/>
      <c r="AW1029" s="14"/>
      <c r="AX1029" s="14"/>
      <c r="AY1029" s="14"/>
      <c r="AZ1029" s="14"/>
      <c r="BA1029" s="14"/>
      <c r="BB1029" s="14"/>
      <c r="BC1029" s="14"/>
      <c r="BD1029" s="14"/>
      <c r="BE1029" s="14"/>
      <c r="BF1029" s="14"/>
      <c r="BG1029" s="14"/>
      <c r="BH1029" s="14"/>
      <c r="BI1029" s="14"/>
      <c r="BJ1029" s="14"/>
      <c r="BK1029" s="14"/>
      <c r="BL1029" s="14"/>
      <c r="BM1029" s="14"/>
      <c r="BN1029" s="14"/>
      <c r="BO1029" s="14"/>
      <c r="BP1029" s="14"/>
      <c r="BQ1029" s="14"/>
      <c r="BR1029" s="14"/>
      <c r="BS1029" s="14"/>
      <c r="BT1029" s="14"/>
      <c r="BU1029" s="14"/>
      <c r="BV1029" s="14"/>
      <c r="BW1029" s="14"/>
    </row>
    <row r="1030">
      <c r="A1030" s="14"/>
      <c r="B1030" s="14"/>
      <c r="C1030" s="14"/>
      <c r="D1030" s="14"/>
      <c r="E1030" s="14"/>
      <c r="F1030" s="14"/>
      <c r="G1030" s="14"/>
      <c r="H1030" s="14"/>
      <c r="I1030" s="14"/>
      <c r="J1030" s="14"/>
      <c r="K1030" s="14"/>
      <c r="L1030" s="14"/>
      <c r="M1030" s="14"/>
      <c r="N1030" s="14"/>
      <c r="O1030" s="14"/>
      <c r="P1030" s="14"/>
      <c r="Q1030" s="14"/>
      <c r="R1030" s="14"/>
      <c r="S1030" s="14"/>
      <c r="T1030" s="14"/>
      <c r="U1030" s="14"/>
      <c r="V1030" s="14"/>
      <c r="W1030" s="14"/>
      <c r="X1030" s="14"/>
      <c r="Y1030" s="14"/>
      <c r="Z1030" s="14"/>
      <c r="AA1030" s="14"/>
      <c r="AB1030" s="14"/>
      <c r="AC1030" s="14"/>
      <c r="AD1030" s="14"/>
      <c r="AE1030" s="14"/>
      <c r="AF1030" s="14"/>
      <c r="AG1030" s="14"/>
      <c r="AH1030" s="14"/>
      <c r="AI1030" s="14"/>
      <c r="AJ1030" s="14"/>
      <c r="AK1030" s="14"/>
      <c r="AL1030" s="14"/>
      <c r="AM1030" s="14"/>
      <c r="AN1030" s="14"/>
      <c r="AO1030" s="14"/>
      <c r="AP1030" s="14"/>
      <c r="AQ1030" s="14"/>
      <c r="AR1030" s="14"/>
      <c r="AS1030" s="14"/>
      <c r="AT1030" s="14"/>
      <c r="AU1030" s="14"/>
      <c r="AV1030" s="14"/>
      <c r="AW1030" s="14"/>
      <c r="AX1030" s="14"/>
      <c r="AY1030" s="14"/>
      <c r="AZ1030" s="14"/>
      <c r="BA1030" s="14"/>
      <c r="BB1030" s="14"/>
      <c r="BC1030" s="14"/>
      <c r="BD1030" s="14"/>
      <c r="BE1030" s="14"/>
      <c r="BF1030" s="14"/>
      <c r="BG1030" s="14"/>
      <c r="BH1030" s="14"/>
      <c r="BI1030" s="14"/>
      <c r="BJ1030" s="14"/>
      <c r="BK1030" s="14"/>
      <c r="BL1030" s="14"/>
      <c r="BM1030" s="14"/>
      <c r="BN1030" s="14"/>
      <c r="BO1030" s="14"/>
      <c r="BP1030" s="14"/>
      <c r="BQ1030" s="14"/>
      <c r="BR1030" s="14"/>
      <c r="BS1030" s="14"/>
      <c r="BT1030" s="14"/>
      <c r="BU1030" s="14"/>
      <c r="BV1030" s="14"/>
      <c r="BW1030" s="14"/>
    </row>
    <row r="1031">
      <c r="A1031" s="14"/>
      <c r="B1031" s="14"/>
      <c r="C1031" s="14"/>
      <c r="D1031" s="14"/>
      <c r="E1031" s="14"/>
      <c r="F1031" s="14"/>
      <c r="G1031" s="14"/>
      <c r="H1031" s="14"/>
      <c r="I1031" s="14"/>
      <c r="J1031" s="14"/>
      <c r="K1031" s="14"/>
      <c r="L1031" s="14"/>
      <c r="M1031" s="14"/>
      <c r="N1031" s="14"/>
      <c r="O1031" s="14"/>
      <c r="P1031" s="14"/>
      <c r="Q1031" s="14"/>
      <c r="R1031" s="14"/>
      <c r="S1031" s="14"/>
      <c r="T1031" s="14"/>
      <c r="U1031" s="14"/>
      <c r="V1031" s="14"/>
      <c r="W1031" s="14"/>
      <c r="X1031" s="14"/>
      <c r="Y1031" s="14"/>
      <c r="Z1031" s="14"/>
      <c r="AA1031" s="14"/>
      <c r="AB1031" s="14"/>
      <c r="AC1031" s="14"/>
      <c r="AD1031" s="14"/>
      <c r="AE1031" s="14"/>
      <c r="AF1031" s="14"/>
      <c r="AG1031" s="14"/>
      <c r="AH1031" s="14"/>
      <c r="AI1031" s="14"/>
      <c r="AJ1031" s="14"/>
      <c r="AK1031" s="14"/>
      <c r="AL1031" s="14"/>
      <c r="AM1031" s="14"/>
      <c r="AN1031" s="14"/>
      <c r="AO1031" s="14"/>
      <c r="AP1031" s="14"/>
      <c r="AQ1031" s="14"/>
      <c r="AR1031" s="14"/>
      <c r="AS1031" s="14"/>
      <c r="AT1031" s="14"/>
      <c r="AU1031" s="14"/>
      <c r="AV1031" s="14"/>
      <c r="AW1031" s="14"/>
      <c r="AX1031" s="14"/>
      <c r="AY1031" s="14"/>
      <c r="AZ1031" s="14"/>
      <c r="BA1031" s="14"/>
      <c r="BB1031" s="14"/>
      <c r="BC1031" s="14"/>
      <c r="BD1031" s="14"/>
      <c r="BE1031" s="14"/>
      <c r="BF1031" s="14"/>
      <c r="BG1031" s="14"/>
      <c r="BH1031" s="14"/>
      <c r="BI1031" s="14"/>
      <c r="BJ1031" s="14"/>
      <c r="BK1031" s="14"/>
      <c r="BL1031" s="14"/>
      <c r="BM1031" s="14"/>
      <c r="BN1031" s="14"/>
      <c r="BO1031" s="14"/>
      <c r="BP1031" s="14"/>
      <c r="BQ1031" s="14"/>
      <c r="BR1031" s="14"/>
      <c r="BS1031" s="14"/>
      <c r="BT1031" s="14"/>
      <c r="BU1031" s="14"/>
      <c r="BV1031" s="14"/>
      <c r="BW1031" s="14"/>
    </row>
    <row r="1032">
      <c r="A1032" s="14"/>
      <c r="B1032" s="14"/>
      <c r="C1032" s="14"/>
      <c r="D1032" s="14"/>
      <c r="E1032" s="14"/>
      <c r="F1032" s="14"/>
      <c r="G1032" s="14"/>
      <c r="H1032" s="14"/>
      <c r="I1032" s="14"/>
      <c r="J1032" s="14"/>
      <c r="K1032" s="14"/>
      <c r="L1032" s="14"/>
      <c r="M1032" s="14"/>
      <c r="N1032" s="14"/>
      <c r="O1032" s="14"/>
      <c r="P1032" s="14"/>
      <c r="Q1032" s="14"/>
      <c r="R1032" s="14"/>
      <c r="S1032" s="14"/>
      <c r="T1032" s="14"/>
      <c r="U1032" s="14"/>
      <c r="V1032" s="14"/>
      <c r="W1032" s="14"/>
      <c r="X1032" s="14"/>
      <c r="Y1032" s="14"/>
      <c r="Z1032" s="14"/>
      <c r="AA1032" s="14"/>
      <c r="AB1032" s="14"/>
      <c r="AC1032" s="14"/>
      <c r="AD1032" s="14"/>
      <c r="AE1032" s="14"/>
      <c r="AF1032" s="14"/>
      <c r="AG1032" s="14"/>
      <c r="AH1032" s="14"/>
      <c r="AI1032" s="14"/>
      <c r="AJ1032" s="14"/>
      <c r="AK1032" s="14"/>
      <c r="AL1032" s="14"/>
      <c r="AM1032" s="14"/>
      <c r="AN1032" s="14"/>
      <c r="AO1032" s="14"/>
      <c r="AP1032" s="14"/>
      <c r="AQ1032" s="14"/>
      <c r="AR1032" s="14"/>
      <c r="AS1032" s="14"/>
      <c r="AT1032" s="14"/>
      <c r="AU1032" s="14"/>
      <c r="AV1032" s="14"/>
      <c r="AW1032" s="14"/>
      <c r="AX1032" s="14"/>
      <c r="AY1032" s="14"/>
      <c r="AZ1032" s="14"/>
      <c r="BA1032" s="14"/>
      <c r="BB1032" s="14"/>
      <c r="BC1032" s="14"/>
      <c r="BD1032" s="14"/>
      <c r="BE1032" s="14"/>
      <c r="BF1032" s="14"/>
      <c r="BG1032" s="14"/>
      <c r="BH1032" s="14"/>
      <c r="BI1032" s="14"/>
      <c r="BJ1032" s="14"/>
      <c r="BK1032" s="14"/>
      <c r="BL1032" s="14"/>
      <c r="BM1032" s="14"/>
      <c r="BN1032" s="14"/>
      <c r="BO1032" s="14"/>
      <c r="BP1032" s="14"/>
      <c r="BQ1032" s="14"/>
      <c r="BR1032" s="14"/>
      <c r="BS1032" s="14"/>
      <c r="BT1032" s="14"/>
      <c r="BU1032" s="14"/>
      <c r="BV1032" s="14"/>
      <c r="BW1032" s="14"/>
    </row>
    <row r="1033">
      <c r="A1033" s="14"/>
      <c r="B1033" s="14"/>
      <c r="C1033" s="14"/>
      <c r="D1033" s="14"/>
      <c r="E1033" s="14"/>
      <c r="F1033" s="14"/>
      <c r="G1033" s="14"/>
      <c r="H1033" s="14"/>
      <c r="I1033" s="14"/>
      <c r="J1033" s="14"/>
      <c r="K1033" s="14"/>
      <c r="L1033" s="14"/>
      <c r="M1033" s="14"/>
      <c r="N1033" s="14"/>
      <c r="O1033" s="14"/>
      <c r="P1033" s="14"/>
      <c r="Q1033" s="14"/>
      <c r="R1033" s="14"/>
      <c r="S1033" s="14"/>
      <c r="T1033" s="14"/>
      <c r="U1033" s="14"/>
      <c r="V1033" s="14"/>
      <c r="W1033" s="14"/>
      <c r="X1033" s="14"/>
      <c r="Y1033" s="14"/>
      <c r="Z1033" s="14"/>
      <c r="AA1033" s="14"/>
      <c r="AB1033" s="14"/>
      <c r="AC1033" s="14"/>
      <c r="AD1033" s="14"/>
      <c r="AE1033" s="14"/>
      <c r="AF1033" s="14"/>
      <c r="AG1033" s="14"/>
      <c r="AH1033" s="14"/>
      <c r="AI1033" s="14"/>
      <c r="AJ1033" s="14"/>
      <c r="AK1033" s="14"/>
      <c r="AL1033" s="14"/>
      <c r="AM1033" s="14"/>
      <c r="AN1033" s="14"/>
      <c r="AO1033" s="14"/>
      <c r="AP1033" s="14"/>
      <c r="AQ1033" s="14"/>
      <c r="AR1033" s="14"/>
      <c r="AS1033" s="14"/>
      <c r="AT1033" s="14"/>
      <c r="AU1033" s="14"/>
      <c r="AV1033" s="14"/>
      <c r="AW1033" s="14"/>
      <c r="AX1033" s="14"/>
      <c r="AY1033" s="14"/>
      <c r="AZ1033" s="14"/>
      <c r="BA1033" s="14"/>
      <c r="BB1033" s="14"/>
      <c r="BC1033" s="14"/>
      <c r="BD1033" s="14"/>
      <c r="BE1033" s="14"/>
      <c r="BF1033" s="14"/>
      <c r="BG1033" s="14"/>
      <c r="BH1033" s="14"/>
      <c r="BI1033" s="14"/>
      <c r="BJ1033" s="14"/>
      <c r="BK1033" s="14"/>
      <c r="BL1033" s="14"/>
      <c r="BM1033" s="14"/>
      <c r="BN1033" s="14"/>
      <c r="BO1033" s="14"/>
      <c r="BP1033" s="14"/>
      <c r="BQ1033" s="14"/>
      <c r="BR1033" s="14"/>
      <c r="BS1033" s="14"/>
      <c r="BT1033" s="14"/>
      <c r="BU1033" s="14"/>
      <c r="BV1033" s="14"/>
      <c r="BW1033" s="14"/>
    </row>
    <row r="1034">
      <c r="A1034" s="14"/>
      <c r="B1034" s="14"/>
      <c r="C1034" s="14"/>
      <c r="D1034" s="14"/>
      <c r="E1034" s="14"/>
      <c r="F1034" s="14"/>
      <c r="G1034" s="14"/>
      <c r="H1034" s="14"/>
      <c r="I1034" s="14"/>
      <c r="J1034" s="14"/>
      <c r="K1034" s="14"/>
      <c r="L1034" s="14"/>
      <c r="M1034" s="14"/>
      <c r="N1034" s="14"/>
      <c r="O1034" s="14"/>
      <c r="P1034" s="14"/>
      <c r="Q1034" s="14"/>
      <c r="R1034" s="14"/>
      <c r="S1034" s="14"/>
      <c r="T1034" s="14"/>
      <c r="U1034" s="14"/>
      <c r="V1034" s="14"/>
      <c r="W1034" s="14"/>
      <c r="X1034" s="14"/>
      <c r="Y1034" s="14"/>
      <c r="Z1034" s="14"/>
      <c r="AA1034" s="14"/>
      <c r="AB1034" s="14"/>
      <c r="AC1034" s="14"/>
      <c r="AD1034" s="14"/>
      <c r="AE1034" s="14"/>
      <c r="AF1034" s="14"/>
      <c r="AG1034" s="14"/>
      <c r="AH1034" s="14"/>
      <c r="AI1034" s="14"/>
      <c r="AJ1034" s="14"/>
      <c r="AK1034" s="14"/>
      <c r="AL1034" s="14"/>
      <c r="AM1034" s="14"/>
      <c r="AN1034" s="14"/>
      <c r="AO1034" s="14"/>
      <c r="AP1034" s="14"/>
      <c r="AQ1034" s="14"/>
      <c r="AR1034" s="14"/>
      <c r="AS1034" s="14"/>
      <c r="AT1034" s="14"/>
      <c r="AU1034" s="14"/>
      <c r="AV1034" s="14"/>
      <c r="AW1034" s="14"/>
      <c r="AX1034" s="14"/>
      <c r="AY1034" s="14"/>
      <c r="AZ1034" s="14"/>
      <c r="BA1034" s="14"/>
      <c r="BB1034" s="14"/>
      <c r="BC1034" s="14"/>
      <c r="BD1034" s="14"/>
      <c r="BE1034" s="14"/>
      <c r="BF1034" s="14"/>
      <c r="BG1034" s="14"/>
      <c r="BH1034" s="14"/>
      <c r="BI1034" s="14"/>
      <c r="BJ1034" s="14"/>
      <c r="BK1034" s="14"/>
      <c r="BL1034" s="14"/>
      <c r="BM1034" s="14"/>
      <c r="BN1034" s="14"/>
      <c r="BO1034" s="14"/>
      <c r="BP1034" s="14"/>
      <c r="BQ1034" s="14"/>
      <c r="BR1034" s="14"/>
      <c r="BS1034" s="14"/>
      <c r="BT1034" s="14"/>
      <c r="BU1034" s="14"/>
      <c r="BV1034" s="14"/>
      <c r="BW1034" s="14"/>
    </row>
    <row r="1035">
      <c r="A1035" s="14"/>
      <c r="B1035" s="14"/>
      <c r="C1035" s="14"/>
      <c r="D1035" s="14"/>
      <c r="E1035" s="14"/>
      <c r="F1035" s="14"/>
      <c r="G1035" s="14"/>
      <c r="H1035" s="14"/>
      <c r="I1035" s="14"/>
      <c r="J1035" s="14"/>
      <c r="K1035" s="14"/>
      <c r="L1035" s="14"/>
      <c r="M1035" s="14"/>
      <c r="N1035" s="14"/>
      <c r="O1035" s="14"/>
      <c r="P1035" s="14"/>
      <c r="Q1035" s="14"/>
      <c r="R1035" s="14"/>
      <c r="S1035" s="14"/>
      <c r="T1035" s="14"/>
      <c r="U1035" s="14"/>
      <c r="V1035" s="14"/>
      <c r="W1035" s="14"/>
      <c r="X1035" s="14"/>
      <c r="Y1035" s="14"/>
      <c r="Z1035" s="14"/>
      <c r="AA1035" s="14"/>
      <c r="AB1035" s="14"/>
      <c r="AC1035" s="14"/>
      <c r="AD1035" s="14"/>
      <c r="AE1035" s="14"/>
      <c r="AF1035" s="14"/>
      <c r="AG1035" s="14"/>
      <c r="AH1035" s="14"/>
      <c r="AI1035" s="14"/>
      <c r="AJ1035" s="14"/>
      <c r="AK1035" s="14"/>
      <c r="AL1035" s="14"/>
      <c r="AM1035" s="14"/>
      <c r="AN1035" s="14"/>
      <c r="AO1035" s="14"/>
      <c r="AP1035" s="14"/>
      <c r="AQ1035" s="14"/>
      <c r="AR1035" s="14"/>
      <c r="AS1035" s="14"/>
      <c r="AT1035" s="14"/>
      <c r="AU1035" s="14"/>
      <c r="AV1035" s="14"/>
      <c r="AW1035" s="14"/>
      <c r="AX1035" s="14"/>
      <c r="AY1035" s="14"/>
      <c r="AZ1035" s="14"/>
      <c r="BA1035" s="14"/>
      <c r="BB1035" s="14"/>
      <c r="BC1035" s="14"/>
      <c r="BD1035" s="14"/>
      <c r="BE1035" s="14"/>
      <c r="BF1035" s="14"/>
      <c r="BG1035" s="14"/>
      <c r="BH1035" s="14"/>
      <c r="BI1035" s="14"/>
      <c r="BJ1035" s="14"/>
      <c r="BK1035" s="14"/>
      <c r="BL1035" s="14"/>
      <c r="BM1035" s="14"/>
      <c r="BN1035" s="14"/>
      <c r="BO1035" s="14"/>
      <c r="BP1035" s="14"/>
      <c r="BQ1035" s="14"/>
      <c r="BR1035" s="14"/>
      <c r="BS1035" s="14"/>
      <c r="BT1035" s="14"/>
      <c r="BU1035" s="14"/>
      <c r="BV1035" s="14"/>
      <c r="BW1035" s="14"/>
    </row>
    <row r="1036">
      <c r="A1036" s="14"/>
      <c r="B1036" s="14"/>
      <c r="C1036" s="14"/>
      <c r="D1036" s="14"/>
      <c r="E1036" s="14"/>
      <c r="F1036" s="14"/>
      <c r="G1036" s="14"/>
      <c r="H1036" s="14"/>
      <c r="I1036" s="14"/>
      <c r="J1036" s="14"/>
      <c r="K1036" s="14"/>
      <c r="L1036" s="14"/>
      <c r="M1036" s="14"/>
      <c r="N1036" s="14"/>
      <c r="O1036" s="14"/>
      <c r="P1036" s="14"/>
      <c r="Q1036" s="14"/>
      <c r="R1036" s="14"/>
      <c r="S1036" s="14"/>
      <c r="T1036" s="14"/>
      <c r="U1036" s="14"/>
      <c r="V1036" s="14"/>
      <c r="W1036" s="14"/>
      <c r="X1036" s="14"/>
      <c r="Y1036" s="14"/>
      <c r="Z1036" s="14"/>
      <c r="AA1036" s="14"/>
      <c r="AB1036" s="14"/>
      <c r="AC1036" s="14"/>
      <c r="AD1036" s="14"/>
      <c r="AE1036" s="14"/>
      <c r="AF1036" s="14"/>
      <c r="AG1036" s="14"/>
      <c r="AH1036" s="14"/>
      <c r="AI1036" s="14"/>
      <c r="AJ1036" s="14"/>
      <c r="AK1036" s="14"/>
      <c r="AL1036" s="14"/>
      <c r="AM1036" s="14"/>
      <c r="AN1036" s="14"/>
      <c r="AO1036" s="14"/>
      <c r="AP1036" s="14"/>
      <c r="AQ1036" s="14"/>
      <c r="AR1036" s="14"/>
      <c r="AS1036" s="14"/>
      <c r="AT1036" s="14"/>
      <c r="AU1036" s="14"/>
      <c r="AV1036" s="14"/>
      <c r="AW1036" s="14"/>
      <c r="AX1036" s="14"/>
      <c r="AY1036" s="14"/>
      <c r="AZ1036" s="14"/>
      <c r="BA1036" s="14"/>
      <c r="BB1036" s="14"/>
      <c r="BC1036" s="14"/>
      <c r="BD1036" s="14"/>
      <c r="BE1036" s="14"/>
      <c r="BF1036" s="14"/>
      <c r="BG1036" s="14"/>
      <c r="BH1036" s="14"/>
      <c r="BI1036" s="14"/>
      <c r="BJ1036" s="14"/>
      <c r="BK1036" s="14"/>
      <c r="BL1036" s="14"/>
      <c r="BM1036" s="14"/>
      <c r="BN1036" s="14"/>
      <c r="BO1036" s="14"/>
      <c r="BP1036" s="14"/>
      <c r="BQ1036" s="14"/>
      <c r="BR1036" s="14"/>
      <c r="BS1036" s="14"/>
      <c r="BT1036" s="14"/>
      <c r="BU1036" s="14"/>
      <c r="BV1036" s="14"/>
      <c r="BW1036" s="14"/>
    </row>
    <row r="1037">
      <c r="A1037" s="14"/>
      <c r="B1037" s="14"/>
      <c r="C1037" s="14"/>
      <c r="D1037" s="14"/>
      <c r="E1037" s="14"/>
      <c r="F1037" s="14"/>
      <c r="G1037" s="14"/>
      <c r="H1037" s="14"/>
      <c r="I1037" s="14"/>
      <c r="J1037" s="14"/>
      <c r="K1037" s="14"/>
      <c r="L1037" s="14"/>
      <c r="M1037" s="14"/>
      <c r="N1037" s="14"/>
      <c r="O1037" s="14"/>
      <c r="P1037" s="14"/>
      <c r="Q1037" s="14"/>
      <c r="R1037" s="14"/>
      <c r="S1037" s="14"/>
      <c r="T1037" s="14"/>
      <c r="U1037" s="14"/>
      <c r="V1037" s="14"/>
      <c r="W1037" s="14"/>
      <c r="X1037" s="14"/>
      <c r="Y1037" s="14"/>
      <c r="Z1037" s="14"/>
      <c r="AA1037" s="14"/>
      <c r="AB1037" s="14"/>
      <c r="AC1037" s="14"/>
      <c r="AD1037" s="14"/>
      <c r="AE1037" s="14"/>
      <c r="AF1037" s="14"/>
      <c r="AG1037" s="14"/>
      <c r="AH1037" s="14"/>
      <c r="AI1037" s="14"/>
      <c r="AJ1037" s="14"/>
      <c r="AK1037" s="14"/>
      <c r="AL1037" s="14"/>
      <c r="AM1037" s="14"/>
      <c r="AN1037" s="14"/>
      <c r="AO1037" s="14"/>
      <c r="AP1037" s="14"/>
      <c r="AQ1037" s="14"/>
      <c r="AR1037" s="14"/>
      <c r="AS1037" s="14"/>
      <c r="AT1037" s="14"/>
      <c r="AU1037" s="14"/>
      <c r="AV1037" s="14"/>
      <c r="AW1037" s="14"/>
      <c r="AX1037" s="14"/>
      <c r="AY1037" s="14"/>
      <c r="AZ1037" s="14"/>
      <c r="BA1037" s="14"/>
      <c r="BB1037" s="14"/>
      <c r="BC1037" s="14"/>
      <c r="BD1037" s="14"/>
      <c r="BE1037" s="14"/>
      <c r="BF1037" s="14"/>
      <c r="BG1037" s="14"/>
      <c r="BH1037" s="14"/>
      <c r="BI1037" s="14"/>
      <c r="BJ1037" s="14"/>
      <c r="BK1037" s="14"/>
      <c r="BL1037" s="14"/>
      <c r="BM1037" s="14"/>
      <c r="BN1037" s="14"/>
      <c r="BO1037" s="14"/>
      <c r="BP1037" s="14"/>
      <c r="BQ1037" s="14"/>
      <c r="BR1037" s="14"/>
      <c r="BS1037" s="14"/>
      <c r="BT1037" s="14"/>
      <c r="BU1037" s="14"/>
      <c r="BV1037" s="14"/>
      <c r="BW1037" s="14"/>
    </row>
    <row r="1038">
      <c r="A1038" s="14"/>
      <c r="B1038" s="14"/>
      <c r="C1038" s="14"/>
      <c r="D1038" s="14"/>
      <c r="E1038" s="14"/>
      <c r="F1038" s="14"/>
      <c r="G1038" s="14"/>
      <c r="H1038" s="14"/>
      <c r="I1038" s="14"/>
      <c r="J1038" s="14"/>
      <c r="K1038" s="14"/>
      <c r="L1038" s="14"/>
      <c r="M1038" s="14"/>
      <c r="N1038" s="14"/>
      <c r="O1038" s="14"/>
      <c r="P1038" s="14"/>
      <c r="Q1038" s="14"/>
      <c r="R1038" s="14"/>
      <c r="S1038" s="14"/>
      <c r="T1038" s="14"/>
      <c r="U1038" s="14"/>
      <c r="V1038" s="14"/>
      <c r="W1038" s="14"/>
      <c r="X1038" s="14"/>
      <c r="Y1038" s="14"/>
      <c r="Z1038" s="14"/>
      <c r="AA1038" s="14"/>
      <c r="AB1038" s="14"/>
      <c r="AC1038" s="14"/>
      <c r="AD1038" s="14"/>
      <c r="AE1038" s="14"/>
      <c r="AF1038" s="14"/>
      <c r="AG1038" s="14"/>
      <c r="AH1038" s="14"/>
      <c r="AI1038" s="14"/>
      <c r="AJ1038" s="14"/>
      <c r="AK1038" s="14"/>
      <c r="AL1038" s="14"/>
      <c r="AM1038" s="14"/>
      <c r="AN1038" s="14"/>
      <c r="AO1038" s="14"/>
      <c r="AP1038" s="14"/>
      <c r="AQ1038" s="14"/>
      <c r="AR1038" s="14"/>
      <c r="AS1038" s="14"/>
      <c r="AT1038" s="14"/>
      <c r="AU1038" s="14"/>
      <c r="AV1038" s="14"/>
      <c r="AW1038" s="14"/>
      <c r="AX1038" s="14"/>
      <c r="AY1038" s="14"/>
      <c r="AZ1038" s="14"/>
      <c r="BA1038" s="14"/>
      <c r="BB1038" s="14"/>
      <c r="BC1038" s="14"/>
      <c r="BD1038" s="14"/>
      <c r="BE1038" s="14"/>
      <c r="BF1038" s="14"/>
      <c r="BG1038" s="14"/>
      <c r="BH1038" s="14"/>
      <c r="BI1038" s="14"/>
      <c r="BJ1038" s="14"/>
      <c r="BK1038" s="14"/>
      <c r="BL1038" s="14"/>
      <c r="BM1038" s="14"/>
      <c r="BN1038" s="14"/>
      <c r="BO1038" s="14"/>
      <c r="BP1038" s="14"/>
      <c r="BQ1038" s="14"/>
      <c r="BR1038" s="14"/>
      <c r="BS1038" s="14"/>
      <c r="BT1038" s="14"/>
      <c r="BU1038" s="14"/>
      <c r="BV1038" s="14"/>
      <c r="BW1038" s="14"/>
    </row>
    <row r="1039">
      <c r="A1039" s="14"/>
      <c r="B1039" s="14"/>
      <c r="C1039" s="14"/>
      <c r="D1039" s="14"/>
      <c r="E1039" s="14"/>
      <c r="F1039" s="14"/>
      <c r="G1039" s="14"/>
      <c r="H1039" s="14"/>
      <c r="I1039" s="14"/>
      <c r="J1039" s="14"/>
      <c r="K1039" s="14"/>
      <c r="L1039" s="14"/>
      <c r="M1039" s="14"/>
      <c r="N1039" s="14"/>
      <c r="O1039" s="14"/>
      <c r="P1039" s="14"/>
      <c r="Q1039" s="14"/>
      <c r="R1039" s="14"/>
      <c r="S1039" s="14"/>
      <c r="T1039" s="14"/>
      <c r="U1039" s="14"/>
      <c r="V1039" s="14"/>
      <c r="W1039" s="14"/>
      <c r="X1039" s="14"/>
      <c r="Y1039" s="14"/>
      <c r="Z1039" s="14"/>
      <c r="AA1039" s="14"/>
      <c r="AB1039" s="14"/>
      <c r="AC1039" s="14"/>
      <c r="AD1039" s="14"/>
      <c r="AE1039" s="14"/>
      <c r="AF1039" s="14"/>
      <c r="AG1039" s="14"/>
      <c r="AH1039" s="14"/>
      <c r="AI1039" s="14"/>
      <c r="AJ1039" s="14"/>
      <c r="AK1039" s="14"/>
      <c r="AL1039" s="14"/>
      <c r="AM1039" s="14"/>
      <c r="AN1039" s="14"/>
      <c r="AO1039" s="14"/>
      <c r="AP1039" s="14"/>
      <c r="AQ1039" s="14"/>
      <c r="AR1039" s="14"/>
      <c r="AS1039" s="14"/>
      <c r="AT1039" s="14"/>
      <c r="AU1039" s="14"/>
      <c r="AV1039" s="14"/>
      <c r="AW1039" s="14"/>
      <c r="AX1039" s="14"/>
      <c r="AY1039" s="14"/>
      <c r="AZ1039" s="14"/>
      <c r="BA1039" s="14"/>
      <c r="BB1039" s="14"/>
      <c r="BC1039" s="14"/>
      <c r="BD1039" s="14"/>
      <c r="BE1039" s="14"/>
      <c r="BF1039" s="14"/>
      <c r="BG1039" s="14"/>
      <c r="BH1039" s="14"/>
      <c r="BI1039" s="14"/>
      <c r="BJ1039" s="14"/>
      <c r="BK1039" s="14"/>
      <c r="BL1039" s="14"/>
      <c r="BM1039" s="14"/>
      <c r="BN1039" s="14"/>
      <c r="BO1039" s="14"/>
      <c r="BP1039" s="14"/>
      <c r="BQ1039" s="14"/>
      <c r="BR1039" s="14"/>
      <c r="BS1039" s="14"/>
      <c r="BT1039" s="14"/>
      <c r="BU1039" s="14"/>
      <c r="BV1039" s="14"/>
      <c r="BW1039" s="14"/>
    </row>
    <row r="1040">
      <c r="A1040" s="14"/>
      <c r="B1040" s="14"/>
      <c r="C1040" s="14"/>
      <c r="D1040" s="14"/>
      <c r="E1040" s="14"/>
      <c r="F1040" s="14"/>
      <c r="G1040" s="14"/>
      <c r="H1040" s="14"/>
      <c r="I1040" s="14"/>
      <c r="J1040" s="14"/>
      <c r="K1040" s="14"/>
      <c r="L1040" s="14"/>
      <c r="M1040" s="14"/>
      <c r="N1040" s="14"/>
      <c r="O1040" s="14"/>
      <c r="P1040" s="14"/>
      <c r="Q1040" s="14"/>
      <c r="R1040" s="14"/>
      <c r="S1040" s="14"/>
      <c r="T1040" s="14"/>
      <c r="U1040" s="14"/>
      <c r="V1040" s="14"/>
      <c r="W1040" s="14"/>
      <c r="X1040" s="14"/>
      <c r="Y1040" s="14"/>
      <c r="Z1040" s="14"/>
      <c r="AA1040" s="14"/>
      <c r="AB1040" s="14"/>
      <c r="AC1040" s="14"/>
      <c r="AD1040" s="14"/>
      <c r="AE1040" s="14"/>
      <c r="AF1040" s="14"/>
      <c r="AG1040" s="14"/>
      <c r="AH1040" s="14"/>
      <c r="AI1040" s="14"/>
      <c r="AJ1040" s="14"/>
      <c r="AK1040" s="14"/>
      <c r="AL1040" s="14"/>
      <c r="AM1040" s="14"/>
      <c r="AN1040" s="14"/>
      <c r="AO1040" s="14"/>
      <c r="AP1040" s="14"/>
      <c r="AQ1040" s="14"/>
      <c r="AR1040" s="14"/>
      <c r="AS1040" s="14"/>
      <c r="AT1040" s="14"/>
      <c r="AU1040" s="14"/>
      <c r="AV1040" s="14"/>
      <c r="AW1040" s="14"/>
      <c r="AX1040" s="14"/>
      <c r="AY1040" s="14"/>
      <c r="AZ1040" s="14"/>
      <c r="BA1040" s="14"/>
      <c r="BB1040" s="14"/>
      <c r="BC1040" s="14"/>
      <c r="BD1040" s="14"/>
      <c r="BE1040" s="14"/>
      <c r="BF1040" s="14"/>
      <c r="BG1040" s="14"/>
      <c r="BH1040" s="14"/>
      <c r="BI1040" s="14"/>
      <c r="BJ1040" s="14"/>
      <c r="BK1040" s="14"/>
      <c r="BL1040" s="14"/>
      <c r="BM1040" s="14"/>
      <c r="BN1040" s="14"/>
      <c r="BO1040" s="14"/>
      <c r="BP1040" s="14"/>
      <c r="BQ1040" s="14"/>
      <c r="BR1040" s="14"/>
      <c r="BS1040" s="14"/>
      <c r="BT1040" s="14"/>
      <c r="BU1040" s="14"/>
      <c r="BV1040" s="14"/>
      <c r="BW1040" s="14"/>
    </row>
    <row r="1041">
      <c r="A1041" s="14"/>
      <c r="B1041" s="14"/>
      <c r="C1041" s="14"/>
      <c r="D1041" s="14"/>
      <c r="E1041" s="14"/>
      <c r="F1041" s="14"/>
      <c r="G1041" s="14"/>
      <c r="H1041" s="14"/>
      <c r="I1041" s="14"/>
      <c r="J1041" s="14"/>
      <c r="K1041" s="14"/>
      <c r="L1041" s="14"/>
      <c r="M1041" s="14"/>
      <c r="N1041" s="14"/>
      <c r="O1041" s="14"/>
      <c r="P1041" s="14"/>
      <c r="Q1041" s="14"/>
      <c r="R1041" s="14"/>
      <c r="S1041" s="14"/>
      <c r="T1041" s="14"/>
      <c r="U1041" s="14"/>
      <c r="V1041" s="14"/>
      <c r="W1041" s="14"/>
      <c r="X1041" s="14"/>
      <c r="Y1041" s="14"/>
      <c r="Z1041" s="14"/>
      <c r="AA1041" s="14"/>
      <c r="AB1041" s="14"/>
      <c r="AC1041" s="14"/>
      <c r="AD1041" s="14"/>
      <c r="AE1041" s="14"/>
      <c r="AF1041" s="14"/>
      <c r="AG1041" s="14"/>
      <c r="AH1041" s="14"/>
      <c r="AI1041" s="14"/>
      <c r="AJ1041" s="14"/>
      <c r="AK1041" s="14"/>
      <c r="AL1041" s="14"/>
      <c r="AM1041" s="14"/>
      <c r="AN1041" s="14"/>
      <c r="AO1041" s="14"/>
      <c r="AP1041" s="14"/>
      <c r="AQ1041" s="14"/>
      <c r="AR1041" s="14"/>
      <c r="AS1041" s="14"/>
      <c r="AT1041" s="14"/>
      <c r="AU1041" s="14"/>
      <c r="AV1041" s="14"/>
      <c r="AW1041" s="14"/>
      <c r="AX1041" s="14"/>
      <c r="AY1041" s="14"/>
      <c r="AZ1041" s="14"/>
      <c r="BA1041" s="14"/>
      <c r="BB1041" s="14"/>
      <c r="BC1041" s="14"/>
      <c r="BD1041" s="14"/>
      <c r="BE1041" s="14"/>
      <c r="BF1041" s="14"/>
      <c r="BG1041" s="14"/>
      <c r="BH1041" s="14"/>
      <c r="BI1041" s="14"/>
      <c r="BJ1041" s="14"/>
      <c r="BK1041" s="14"/>
      <c r="BL1041" s="14"/>
      <c r="BM1041" s="14"/>
      <c r="BN1041" s="14"/>
      <c r="BO1041" s="14"/>
      <c r="BP1041" s="14"/>
      <c r="BQ1041" s="14"/>
      <c r="BR1041" s="14"/>
      <c r="BS1041" s="14"/>
      <c r="BT1041" s="14"/>
      <c r="BU1041" s="14"/>
      <c r="BV1041" s="14"/>
      <c r="BW1041" s="14"/>
    </row>
    <row r="1042">
      <c r="A1042" s="14"/>
      <c r="B1042" s="14"/>
      <c r="C1042" s="14"/>
      <c r="D1042" s="14"/>
      <c r="E1042" s="14"/>
      <c r="F1042" s="14"/>
      <c r="G1042" s="14"/>
      <c r="H1042" s="14"/>
      <c r="I1042" s="14"/>
      <c r="J1042" s="14"/>
      <c r="K1042" s="14"/>
      <c r="L1042" s="14"/>
      <c r="M1042" s="14"/>
      <c r="N1042" s="14"/>
      <c r="O1042" s="14"/>
      <c r="P1042" s="14"/>
      <c r="Q1042" s="14"/>
      <c r="R1042" s="14"/>
      <c r="S1042" s="14"/>
      <c r="T1042" s="14"/>
      <c r="U1042" s="14"/>
      <c r="V1042" s="14"/>
      <c r="W1042" s="14"/>
      <c r="X1042" s="14"/>
      <c r="Y1042" s="14"/>
      <c r="Z1042" s="14"/>
      <c r="AA1042" s="14"/>
      <c r="AB1042" s="14"/>
      <c r="AC1042" s="14"/>
      <c r="AD1042" s="14"/>
      <c r="AE1042" s="14"/>
      <c r="AF1042" s="14"/>
      <c r="AG1042" s="14"/>
      <c r="AH1042" s="14"/>
      <c r="AI1042" s="14"/>
      <c r="AJ1042" s="14"/>
      <c r="AK1042" s="14"/>
      <c r="AL1042" s="14"/>
      <c r="AM1042" s="14"/>
      <c r="AN1042" s="14"/>
      <c r="AO1042" s="14"/>
      <c r="AP1042" s="14"/>
      <c r="AQ1042" s="14"/>
      <c r="AR1042" s="14"/>
      <c r="AS1042" s="14"/>
      <c r="AT1042" s="14"/>
      <c r="AU1042" s="14"/>
      <c r="AV1042" s="14"/>
      <c r="AW1042" s="14"/>
      <c r="AX1042" s="14"/>
      <c r="AY1042" s="14"/>
      <c r="AZ1042" s="14"/>
      <c r="BA1042" s="14"/>
      <c r="BB1042" s="14"/>
      <c r="BC1042" s="14"/>
      <c r="BD1042" s="14"/>
      <c r="BE1042" s="14"/>
      <c r="BF1042" s="14"/>
      <c r="BG1042" s="14"/>
      <c r="BH1042" s="14"/>
      <c r="BI1042" s="14"/>
      <c r="BJ1042" s="14"/>
      <c r="BK1042" s="14"/>
      <c r="BL1042" s="14"/>
      <c r="BM1042" s="14"/>
      <c r="BN1042" s="14"/>
      <c r="BO1042" s="14"/>
      <c r="BP1042" s="14"/>
      <c r="BQ1042" s="14"/>
      <c r="BR1042" s="14"/>
      <c r="BS1042" s="14"/>
      <c r="BT1042" s="14"/>
      <c r="BU1042" s="14"/>
      <c r="BV1042" s="14"/>
      <c r="BW1042" s="14"/>
    </row>
    <row r="1043">
      <c r="A1043" s="14"/>
      <c r="B1043" s="14"/>
      <c r="C1043" s="14"/>
      <c r="D1043" s="14"/>
      <c r="E1043" s="14"/>
      <c r="F1043" s="14"/>
      <c r="G1043" s="14"/>
      <c r="H1043" s="14"/>
      <c r="I1043" s="14"/>
      <c r="J1043" s="14"/>
      <c r="K1043" s="14"/>
      <c r="L1043" s="14"/>
      <c r="M1043" s="14"/>
      <c r="N1043" s="14"/>
      <c r="O1043" s="14"/>
      <c r="P1043" s="14"/>
      <c r="Q1043" s="14"/>
      <c r="R1043" s="14"/>
      <c r="S1043" s="14"/>
      <c r="T1043" s="14"/>
      <c r="U1043" s="14"/>
      <c r="V1043" s="14"/>
      <c r="W1043" s="14"/>
      <c r="X1043" s="14"/>
      <c r="Y1043" s="14"/>
      <c r="Z1043" s="14"/>
      <c r="AA1043" s="14"/>
      <c r="AB1043" s="14"/>
      <c r="AC1043" s="14"/>
      <c r="AD1043" s="14"/>
      <c r="AE1043" s="14"/>
      <c r="AF1043" s="14"/>
      <c r="AG1043" s="14"/>
      <c r="AH1043" s="14"/>
      <c r="AI1043" s="14"/>
      <c r="AJ1043" s="14"/>
      <c r="AK1043" s="14"/>
      <c r="AL1043" s="14"/>
      <c r="AM1043" s="14"/>
      <c r="AN1043" s="14"/>
      <c r="AO1043" s="14"/>
      <c r="AP1043" s="14"/>
      <c r="AQ1043" s="14"/>
      <c r="AR1043" s="14"/>
      <c r="AS1043" s="14"/>
      <c r="AT1043" s="14"/>
      <c r="AU1043" s="14"/>
      <c r="AV1043" s="14"/>
      <c r="AW1043" s="14"/>
      <c r="AX1043" s="14"/>
      <c r="AY1043" s="14"/>
      <c r="AZ1043" s="14"/>
      <c r="BA1043" s="14"/>
      <c r="BB1043" s="14"/>
      <c r="BC1043" s="14"/>
      <c r="BD1043" s="14"/>
      <c r="BE1043" s="14"/>
      <c r="BF1043" s="14"/>
      <c r="BG1043" s="14"/>
      <c r="BH1043" s="14"/>
      <c r="BI1043" s="14"/>
      <c r="BJ1043" s="14"/>
      <c r="BK1043" s="14"/>
      <c r="BL1043" s="14"/>
      <c r="BM1043" s="14"/>
      <c r="BN1043" s="14"/>
      <c r="BO1043" s="14"/>
      <c r="BP1043" s="14"/>
      <c r="BQ1043" s="14"/>
      <c r="BR1043" s="14"/>
      <c r="BS1043" s="14"/>
      <c r="BT1043" s="14"/>
      <c r="BU1043" s="14"/>
      <c r="BV1043" s="14"/>
      <c r="BW1043" s="14"/>
    </row>
    <row r="1044">
      <c r="A1044" s="14"/>
      <c r="B1044" s="14"/>
      <c r="C1044" s="14"/>
      <c r="D1044" s="14"/>
      <c r="E1044" s="14"/>
      <c r="F1044" s="14"/>
      <c r="G1044" s="14"/>
      <c r="H1044" s="14"/>
      <c r="I1044" s="14"/>
      <c r="J1044" s="14"/>
      <c r="K1044" s="14"/>
      <c r="L1044" s="14"/>
      <c r="M1044" s="14"/>
      <c r="N1044" s="14"/>
      <c r="O1044" s="14"/>
      <c r="P1044" s="14"/>
      <c r="Q1044" s="14"/>
      <c r="R1044" s="14"/>
      <c r="S1044" s="14"/>
      <c r="T1044" s="14"/>
      <c r="U1044" s="14"/>
      <c r="V1044" s="14"/>
      <c r="W1044" s="14"/>
      <c r="X1044" s="14"/>
      <c r="Y1044" s="14"/>
      <c r="Z1044" s="14"/>
      <c r="AA1044" s="14"/>
      <c r="AB1044" s="14"/>
      <c r="AC1044" s="14"/>
      <c r="AD1044" s="14"/>
      <c r="AE1044" s="14"/>
      <c r="AF1044" s="14"/>
      <c r="AG1044" s="14"/>
      <c r="AH1044" s="14"/>
      <c r="AI1044" s="14"/>
      <c r="AJ1044" s="14"/>
      <c r="AK1044" s="14"/>
      <c r="AL1044" s="14"/>
      <c r="AM1044" s="14"/>
      <c r="AN1044" s="14"/>
      <c r="AO1044" s="14"/>
      <c r="AP1044" s="14"/>
      <c r="AQ1044" s="14"/>
      <c r="AR1044" s="14"/>
      <c r="AS1044" s="14"/>
      <c r="AT1044" s="14"/>
      <c r="AU1044" s="14"/>
      <c r="AV1044" s="14"/>
      <c r="AW1044" s="14"/>
      <c r="AX1044" s="14"/>
      <c r="AY1044" s="14"/>
      <c r="AZ1044" s="14"/>
      <c r="BA1044" s="14"/>
      <c r="BB1044" s="14"/>
      <c r="BC1044" s="14"/>
      <c r="BD1044" s="14"/>
      <c r="BE1044" s="14"/>
      <c r="BF1044" s="14"/>
      <c r="BG1044" s="14"/>
      <c r="BH1044" s="14"/>
      <c r="BI1044" s="14"/>
      <c r="BJ1044" s="14"/>
      <c r="BK1044" s="14"/>
      <c r="BL1044" s="14"/>
      <c r="BM1044" s="14"/>
      <c r="BN1044" s="14"/>
      <c r="BO1044" s="14"/>
      <c r="BP1044" s="14"/>
      <c r="BQ1044" s="14"/>
      <c r="BR1044" s="14"/>
      <c r="BS1044" s="14"/>
      <c r="BT1044" s="14"/>
      <c r="BU1044" s="14"/>
      <c r="BV1044" s="14"/>
      <c r="BW1044" s="14"/>
    </row>
    <row r="1045">
      <c r="A1045" s="14"/>
      <c r="B1045" s="14"/>
      <c r="C1045" s="14"/>
      <c r="D1045" s="14"/>
      <c r="E1045" s="14"/>
      <c r="F1045" s="14"/>
      <c r="G1045" s="14"/>
      <c r="H1045" s="14"/>
      <c r="I1045" s="14"/>
      <c r="J1045" s="14"/>
      <c r="K1045" s="14"/>
      <c r="L1045" s="14"/>
      <c r="M1045" s="14"/>
      <c r="N1045" s="14"/>
      <c r="O1045" s="14"/>
      <c r="P1045" s="14"/>
      <c r="Q1045" s="14"/>
      <c r="R1045" s="14"/>
      <c r="S1045" s="14"/>
      <c r="T1045" s="14"/>
      <c r="U1045" s="14"/>
      <c r="V1045" s="14"/>
      <c r="W1045" s="14"/>
      <c r="X1045" s="14"/>
      <c r="Y1045" s="14"/>
      <c r="Z1045" s="14"/>
      <c r="AA1045" s="14"/>
      <c r="AB1045" s="14"/>
      <c r="AC1045" s="14"/>
      <c r="AD1045" s="14"/>
      <c r="AE1045" s="14"/>
      <c r="AF1045" s="14"/>
      <c r="AG1045" s="14"/>
      <c r="AH1045" s="14"/>
      <c r="AI1045" s="14"/>
      <c r="AJ1045" s="14"/>
      <c r="AK1045" s="14"/>
      <c r="AL1045" s="14"/>
      <c r="AM1045" s="14"/>
      <c r="AN1045" s="14"/>
      <c r="AO1045" s="14"/>
      <c r="AP1045" s="14"/>
      <c r="AQ1045" s="14"/>
      <c r="AR1045" s="14"/>
      <c r="AS1045" s="14"/>
      <c r="AT1045" s="14"/>
      <c r="AU1045" s="14"/>
      <c r="AV1045" s="14"/>
      <c r="AW1045" s="14"/>
      <c r="AX1045" s="14"/>
      <c r="AY1045" s="14"/>
      <c r="AZ1045" s="14"/>
      <c r="BA1045" s="14"/>
      <c r="BB1045" s="14"/>
      <c r="BC1045" s="14"/>
      <c r="BD1045" s="14"/>
      <c r="BE1045" s="14"/>
      <c r="BF1045" s="14"/>
      <c r="BG1045" s="14"/>
      <c r="BH1045" s="14"/>
      <c r="BI1045" s="14"/>
      <c r="BJ1045" s="14"/>
      <c r="BK1045" s="14"/>
      <c r="BL1045" s="14"/>
      <c r="BM1045" s="14"/>
      <c r="BN1045" s="14"/>
      <c r="BO1045" s="14"/>
      <c r="BP1045" s="14"/>
      <c r="BQ1045" s="14"/>
      <c r="BR1045" s="14"/>
      <c r="BS1045" s="14"/>
      <c r="BT1045" s="14"/>
      <c r="BU1045" s="14"/>
      <c r="BV1045" s="14"/>
      <c r="BW1045" s="14"/>
    </row>
    <row r="1046">
      <c r="A1046" s="14"/>
      <c r="B1046" s="14"/>
      <c r="C1046" s="14"/>
      <c r="D1046" s="14"/>
      <c r="E1046" s="14"/>
      <c r="F1046" s="14"/>
      <c r="G1046" s="14"/>
      <c r="H1046" s="14"/>
      <c r="I1046" s="14"/>
      <c r="J1046" s="14"/>
      <c r="K1046" s="14"/>
      <c r="L1046" s="14"/>
      <c r="M1046" s="14"/>
      <c r="N1046" s="14"/>
      <c r="O1046" s="14"/>
      <c r="P1046" s="14"/>
      <c r="Q1046" s="14"/>
      <c r="R1046" s="14"/>
      <c r="S1046" s="14"/>
      <c r="T1046" s="14"/>
      <c r="U1046" s="14"/>
      <c r="V1046" s="14"/>
      <c r="W1046" s="14"/>
      <c r="X1046" s="14"/>
      <c r="Y1046" s="14"/>
      <c r="Z1046" s="14"/>
      <c r="AA1046" s="14"/>
      <c r="AB1046" s="14"/>
      <c r="AC1046" s="14"/>
      <c r="AD1046" s="14"/>
      <c r="AE1046" s="14"/>
      <c r="AF1046" s="14"/>
      <c r="AG1046" s="14"/>
      <c r="AH1046" s="14"/>
      <c r="AI1046" s="14"/>
      <c r="AJ1046" s="14"/>
      <c r="AK1046" s="14"/>
      <c r="AL1046" s="14"/>
      <c r="AM1046" s="14"/>
      <c r="AN1046" s="14"/>
      <c r="AO1046" s="14"/>
      <c r="AP1046" s="14"/>
      <c r="AQ1046" s="14"/>
      <c r="AR1046" s="14"/>
      <c r="AS1046" s="14"/>
      <c r="AT1046" s="14"/>
      <c r="AU1046" s="14"/>
      <c r="AV1046" s="14"/>
      <c r="AW1046" s="14"/>
      <c r="AX1046" s="14"/>
      <c r="AY1046" s="14"/>
      <c r="AZ1046" s="14"/>
      <c r="BA1046" s="14"/>
      <c r="BB1046" s="14"/>
      <c r="BC1046" s="14"/>
      <c r="BD1046" s="14"/>
      <c r="BE1046" s="14"/>
      <c r="BF1046" s="14"/>
      <c r="BG1046" s="14"/>
      <c r="BH1046" s="14"/>
      <c r="BI1046" s="14"/>
      <c r="BJ1046" s="14"/>
      <c r="BK1046" s="14"/>
      <c r="BL1046" s="14"/>
      <c r="BM1046" s="14"/>
      <c r="BN1046" s="14"/>
      <c r="BO1046" s="14"/>
      <c r="BP1046" s="14"/>
      <c r="BQ1046" s="14"/>
      <c r="BR1046" s="14"/>
      <c r="BS1046" s="14"/>
      <c r="BT1046" s="14"/>
      <c r="BU1046" s="14"/>
      <c r="BV1046" s="14"/>
      <c r="BW1046" s="14"/>
    </row>
    <row r="1047">
      <c r="A1047" s="14"/>
      <c r="B1047" s="14"/>
      <c r="C1047" s="14"/>
      <c r="D1047" s="14"/>
      <c r="E1047" s="14"/>
      <c r="F1047" s="14"/>
      <c r="G1047" s="14"/>
      <c r="H1047" s="14"/>
      <c r="I1047" s="14"/>
      <c r="J1047" s="14"/>
      <c r="K1047" s="14"/>
      <c r="L1047" s="14"/>
      <c r="M1047" s="14"/>
      <c r="N1047" s="14"/>
      <c r="O1047" s="14"/>
      <c r="P1047" s="14"/>
      <c r="Q1047" s="14"/>
      <c r="R1047" s="14"/>
      <c r="S1047" s="14"/>
      <c r="T1047" s="14"/>
      <c r="U1047" s="14"/>
      <c r="V1047" s="14"/>
      <c r="W1047" s="14"/>
      <c r="X1047" s="14"/>
      <c r="Y1047" s="14"/>
      <c r="Z1047" s="14"/>
      <c r="AA1047" s="14"/>
      <c r="AB1047" s="14"/>
      <c r="AC1047" s="14"/>
      <c r="AD1047" s="14"/>
      <c r="AE1047" s="14"/>
      <c r="AF1047" s="14"/>
      <c r="AG1047" s="14"/>
      <c r="AH1047" s="14"/>
      <c r="AI1047" s="14"/>
      <c r="AJ1047" s="14"/>
      <c r="AK1047" s="14"/>
      <c r="AL1047" s="14"/>
      <c r="AM1047" s="14"/>
      <c r="AN1047" s="14"/>
      <c r="AO1047" s="14"/>
      <c r="AP1047" s="14"/>
      <c r="AQ1047" s="14"/>
      <c r="AR1047" s="14"/>
      <c r="AS1047" s="14"/>
      <c r="AT1047" s="14"/>
      <c r="AU1047" s="14"/>
      <c r="AV1047" s="14"/>
      <c r="AW1047" s="14"/>
      <c r="AX1047" s="14"/>
      <c r="AY1047" s="14"/>
      <c r="AZ1047" s="14"/>
      <c r="BA1047" s="14"/>
      <c r="BB1047" s="14"/>
      <c r="BC1047" s="14"/>
      <c r="BD1047" s="14"/>
      <c r="BE1047" s="14"/>
      <c r="BF1047" s="14"/>
      <c r="BG1047" s="14"/>
      <c r="BH1047" s="14"/>
      <c r="BI1047" s="14"/>
      <c r="BJ1047" s="14"/>
      <c r="BK1047" s="14"/>
      <c r="BL1047" s="14"/>
      <c r="BM1047" s="14"/>
      <c r="BN1047" s="14"/>
      <c r="BO1047" s="14"/>
      <c r="BP1047" s="14"/>
      <c r="BQ1047" s="14"/>
      <c r="BR1047" s="14"/>
      <c r="BS1047" s="14"/>
      <c r="BT1047" s="14"/>
      <c r="BU1047" s="14"/>
      <c r="BV1047" s="14"/>
      <c r="BW1047" s="14"/>
    </row>
    <row r="1048">
      <c r="A1048" s="14"/>
      <c r="B1048" s="14"/>
      <c r="C1048" s="14"/>
      <c r="D1048" s="14"/>
      <c r="E1048" s="14"/>
      <c r="F1048" s="14"/>
      <c r="G1048" s="14"/>
      <c r="H1048" s="14"/>
      <c r="I1048" s="14"/>
      <c r="J1048" s="14"/>
      <c r="K1048" s="14"/>
      <c r="L1048" s="14"/>
      <c r="M1048" s="14"/>
      <c r="N1048" s="14"/>
      <c r="O1048" s="14"/>
      <c r="P1048" s="14"/>
      <c r="Q1048" s="14"/>
      <c r="R1048" s="14"/>
      <c r="S1048" s="14"/>
      <c r="T1048" s="14"/>
      <c r="U1048" s="14"/>
      <c r="V1048" s="14"/>
      <c r="W1048" s="14"/>
      <c r="X1048" s="14"/>
      <c r="Y1048" s="14"/>
      <c r="Z1048" s="14"/>
      <c r="AA1048" s="14"/>
      <c r="AB1048" s="14"/>
      <c r="AC1048" s="14"/>
      <c r="AD1048" s="14"/>
      <c r="AE1048" s="14"/>
      <c r="AF1048" s="14"/>
      <c r="AG1048" s="14"/>
      <c r="AH1048" s="14"/>
      <c r="AI1048" s="14"/>
      <c r="AJ1048" s="14"/>
      <c r="AK1048" s="14"/>
      <c r="AL1048" s="14"/>
      <c r="AM1048" s="14"/>
      <c r="AN1048" s="14"/>
      <c r="AO1048" s="14"/>
      <c r="AP1048" s="14"/>
      <c r="AQ1048" s="14"/>
      <c r="AR1048" s="14"/>
      <c r="AS1048" s="14"/>
      <c r="AT1048" s="14"/>
      <c r="AU1048" s="14"/>
      <c r="AV1048" s="14"/>
      <c r="AW1048" s="14"/>
      <c r="AX1048" s="14"/>
      <c r="AY1048" s="14"/>
      <c r="AZ1048" s="14"/>
      <c r="BA1048" s="14"/>
      <c r="BB1048" s="14"/>
      <c r="BC1048" s="14"/>
      <c r="BD1048" s="14"/>
      <c r="BE1048" s="14"/>
      <c r="BF1048" s="14"/>
      <c r="BG1048" s="14"/>
      <c r="BH1048" s="14"/>
      <c r="BI1048" s="14"/>
      <c r="BJ1048" s="14"/>
      <c r="BK1048" s="14"/>
      <c r="BL1048" s="14"/>
      <c r="BM1048" s="14"/>
      <c r="BN1048" s="14"/>
      <c r="BO1048" s="14"/>
      <c r="BP1048" s="14"/>
      <c r="BQ1048" s="14"/>
      <c r="BR1048" s="14"/>
      <c r="BS1048" s="14"/>
      <c r="BT1048" s="14"/>
      <c r="BU1048" s="14"/>
      <c r="BV1048" s="14"/>
      <c r="BW1048" s="14"/>
    </row>
    <row r="1049">
      <c r="A1049" s="14"/>
      <c r="B1049" s="14"/>
      <c r="C1049" s="14"/>
      <c r="D1049" s="14"/>
      <c r="E1049" s="14"/>
      <c r="F1049" s="14"/>
      <c r="G1049" s="14"/>
      <c r="H1049" s="14"/>
      <c r="I1049" s="14"/>
      <c r="J1049" s="14"/>
      <c r="K1049" s="14"/>
      <c r="L1049" s="14"/>
      <c r="M1049" s="14"/>
      <c r="N1049" s="14"/>
      <c r="O1049" s="14"/>
      <c r="P1049" s="14"/>
      <c r="Q1049" s="14"/>
      <c r="R1049" s="14"/>
      <c r="S1049" s="14"/>
      <c r="T1049" s="14"/>
      <c r="U1049" s="14"/>
      <c r="V1049" s="14"/>
      <c r="W1049" s="14"/>
      <c r="X1049" s="14"/>
      <c r="Y1049" s="14"/>
      <c r="Z1049" s="14"/>
      <c r="AA1049" s="14"/>
      <c r="AB1049" s="14"/>
      <c r="AC1049" s="14"/>
      <c r="AD1049" s="14"/>
      <c r="AE1049" s="14"/>
      <c r="AF1049" s="14"/>
      <c r="AG1049" s="14"/>
      <c r="AH1049" s="14"/>
      <c r="AI1049" s="14"/>
      <c r="AJ1049" s="14"/>
      <c r="AK1049" s="14"/>
      <c r="AL1049" s="14"/>
      <c r="AM1049" s="14"/>
      <c r="AN1049" s="14"/>
      <c r="AO1049" s="14"/>
      <c r="AP1049" s="14"/>
      <c r="AQ1049" s="14"/>
      <c r="AR1049" s="14"/>
      <c r="AS1049" s="14"/>
      <c r="AT1049" s="14"/>
      <c r="AU1049" s="14"/>
      <c r="AV1049" s="14"/>
      <c r="AW1049" s="14"/>
      <c r="AX1049" s="14"/>
      <c r="AY1049" s="14"/>
      <c r="AZ1049" s="14"/>
      <c r="BA1049" s="14"/>
      <c r="BB1049" s="14"/>
      <c r="BC1049" s="14"/>
      <c r="BD1049" s="14"/>
      <c r="BE1049" s="14"/>
      <c r="BF1049" s="14"/>
      <c r="BG1049" s="14"/>
      <c r="BH1049" s="14"/>
      <c r="BI1049" s="14"/>
      <c r="BJ1049" s="14"/>
      <c r="BK1049" s="14"/>
      <c r="BL1049" s="14"/>
      <c r="BM1049" s="14"/>
      <c r="BN1049" s="14"/>
      <c r="BO1049" s="14"/>
      <c r="BP1049" s="14"/>
      <c r="BQ1049" s="14"/>
      <c r="BR1049" s="14"/>
      <c r="BS1049" s="14"/>
      <c r="BT1049" s="14"/>
      <c r="BU1049" s="14"/>
      <c r="BV1049" s="14"/>
      <c r="BW1049" s="14"/>
    </row>
    <row r="1050">
      <c r="A1050" s="14"/>
      <c r="B1050" s="14"/>
      <c r="C1050" s="14"/>
      <c r="D1050" s="14"/>
      <c r="E1050" s="14"/>
      <c r="F1050" s="14"/>
      <c r="G1050" s="14"/>
      <c r="H1050" s="14"/>
      <c r="I1050" s="14"/>
      <c r="J1050" s="14"/>
      <c r="K1050" s="14"/>
      <c r="L1050" s="14"/>
      <c r="M1050" s="14"/>
      <c r="N1050" s="14"/>
      <c r="O1050" s="14"/>
      <c r="P1050" s="14"/>
      <c r="Q1050" s="14"/>
      <c r="R1050" s="14"/>
      <c r="S1050" s="14"/>
      <c r="T1050" s="14"/>
      <c r="U1050" s="14"/>
      <c r="V1050" s="14"/>
      <c r="W1050" s="14"/>
      <c r="X1050" s="14"/>
      <c r="Y1050" s="14"/>
      <c r="Z1050" s="14"/>
      <c r="AA1050" s="14"/>
      <c r="AB1050" s="14"/>
      <c r="AC1050" s="14"/>
      <c r="AD1050" s="14"/>
      <c r="AE1050" s="14"/>
      <c r="AF1050" s="14"/>
      <c r="AG1050" s="14"/>
      <c r="AH1050" s="14"/>
      <c r="AI1050" s="14"/>
      <c r="AJ1050" s="14"/>
      <c r="AK1050" s="14"/>
      <c r="AL1050" s="14"/>
      <c r="AM1050" s="14"/>
      <c r="AN1050" s="14"/>
      <c r="AO1050" s="14"/>
      <c r="AP1050" s="14"/>
      <c r="AQ1050" s="14"/>
      <c r="AR1050" s="14"/>
      <c r="AS1050" s="14"/>
      <c r="AT1050" s="14"/>
      <c r="AU1050" s="14"/>
      <c r="AV1050" s="14"/>
      <c r="AW1050" s="14"/>
      <c r="AX1050" s="14"/>
      <c r="AY1050" s="14"/>
      <c r="AZ1050" s="14"/>
      <c r="BA1050" s="14"/>
      <c r="BB1050" s="14"/>
      <c r="BC1050" s="14"/>
      <c r="BD1050" s="14"/>
      <c r="BE1050" s="14"/>
      <c r="BF1050" s="14"/>
      <c r="BG1050" s="14"/>
      <c r="BH1050" s="14"/>
      <c r="BI1050" s="14"/>
      <c r="BJ1050" s="14"/>
      <c r="BK1050" s="14"/>
      <c r="BL1050" s="14"/>
      <c r="BM1050" s="14"/>
      <c r="BN1050" s="14"/>
      <c r="BO1050" s="14"/>
      <c r="BP1050" s="14"/>
      <c r="BQ1050" s="14"/>
      <c r="BR1050" s="14"/>
      <c r="BS1050" s="14"/>
      <c r="BT1050" s="14"/>
      <c r="BU1050" s="14"/>
      <c r="BV1050" s="14"/>
      <c r="BW1050" s="14"/>
    </row>
    <row r="1051">
      <c r="A1051" s="14"/>
      <c r="B1051" s="14"/>
      <c r="C1051" s="14"/>
      <c r="D1051" s="14"/>
      <c r="E1051" s="14"/>
      <c r="F1051" s="14"/>
      <c r="G1051" s="14"/>
      <c r="H1051" s="14"/>
      <c r="I1051" s="14"/>
      <c r="J1051" s="14"/>
      <c r="K1051" s="14"/>
      <c r="L1051" s="14"/>
      <c r="M1051" s="14"/>
      <c r="N1051" s="14"/>
      <c r="O1051" s="14"/>
      <c r="P1051" s="14"/>
      <c r="Q1051" s="14"/>
      <c r="R1051" s="14"/>
      <c r="S1051" s="14"/>
      <c r="T1051" s="14"/>
      <c r="U1051" s="14"/>
      <c r="V1051" s="14"/>
      <c r="W1051" s="14"/>
      <c r="X1051" s="14"/>
      <c r="Y1051" s="14"/>
      <c r="Z1051" s="14"/>
      <c r="AA1051" s="14"/>
      <c r="AB1051" s="14"/>
      <c r="AC1051" s="14"/>
      <c r="AD1051" s="14"/>
      <c r="AE1051" s="14"/>
      <c r="AF1051" s="14"/>
      <c r="AG1051" s="14"/>
      <c r="AH1051" s="14"/>
      <c r="AI1051" s="14"/>
      <c r="AJ1051" s="14"/>
      <c r="AK1051" s="14"/>
      <c r="AL1051" s="14"/>
      <c r="AM1051" s="14"/>
      <c r="AN1051" s="14"/>
      <c r="AO1051" s="14"/>
      <c r="AP1051" s="14"/>
      <c r="AQ1051" s="14"/>
      <c r="AR1051" s="14"/>
      <c r="AS1051" s="14"/>
      <c r="AT1051" s="14"/>
      <c r="AU1051" s="14"/>
      <c r="AV1051" s="14"/>
      <c r="AW1051" s="14"/>
      <c r="AX1051" s="14"/>
      <c r="AY1051" s="14"/>
      <c r="AZ1051" s="14"/>
      <c r="BA1051" s="14"/>
      <c r="BB1051" s="14"/>
      <c r="BC1051" s="14"/>
      <c r="BD1051" s="14"/>
      <c r="BE1051" s="14"/>
      <c r="BF1051" s="14"/>
      <c r="BG1051" s="14"/>
      <c r="BH1051" s="14"/>
      <c r="BI1051" s="14"/>
      <c r="BJ1051" s="14"/>
      <c r="BK1051" s="14"/>
      <c r="BL1051" s="14"/>
      <c r="BM1051" s="14"/>
      <c r="BN1051" s="14"/>
      <c r="BO1051" s="14"/>
      <c r="BP1051" s="14"/>
      <c r="BQ1051" s="14"/>
      <c r="BR1051" s="14"/>
      <c r="BS1051" s="14"/>
      <c r="BT1051" s="14"/>
      <c r="BU1051" s="14"/>
      <c r="BV1051" s="14"/>
      <c r="BW1051" s="14"/>
    </row>
    <row r="1052">
      <c r="A1052" s="14"/>
      <c r="B1052" s="14"/>
      <c r="C1052" s="14"/>
      <c r="D1052" s="14"/>
      <c r="E1052" s="14"/>
      <c r="F1052" s="14"/>
      <c r="G1052" s="14"/>
      <c r="H1052" s="14"/>
      <c r="I1052" s="14"/>
      <c r="J1052" s="14"/>
      <c r="K1052" s="14"/>
      <c r="L1052" s="14"/>
      <c r="M1052" s="14"/>
      <c r="N1052" s="14"/>
      <c r="O1052" s="14"/>
      <c r="P1052" s="14"/>
      <c r="Q1052" s="14"/>
      <c r="R1052" s="14"/>
      <c r="S1052" s="14"/>
      <c r="T1052" s="14"/>
      <c r="U1052" s="14"/>
      <c r="V1052" s="14"/>
      <c r="W1052" s="14"/>
      <c r="X1052" s="14"/>
      <c r="Y1052" s="14"/>
      <c r="Z1052" s="14"/>
      <c r="AA1052" s="14"/>
      <c r="AB1052" s="14"/>
      <c r="AC1052" s="14"/>
      <c r="AD1052" s="14"/>
      <c r="AE1052" s="14"/>
      <c r="AF1052" s="14"/>
      <c r="AG1052" s="14"/>
      <c r="AH1052" s="14"/>
      <c r="AI1052" s="14"/>
      <c r="AJ1052" s="14"/>
      <c r="AK1052" s="14"/>
      <c r="AL1052" s="14"/>
      <c r="AM1052" s="14"/>
      <c r="AN1052" s="14"/>
      <c r="AO1052" s="14"/>
      <c r="AP1052" s="14"/>
      <c r="AQ1052" s="14"/>
      <c r="AR1052" s="14"/>
      <c r="AS1052" s="14"/>
      <c r="AT1052" s="14"/>
      <c r="AU1052" s="14"/>
      <c r="AV1052" s="14"/>
      <c r="AW1052" s="14"/>
      <c r="AX1052" s="14"/>
      <c r="AY1052" s="14"/>
      <c r="AZ1052" s="14"/>
      <c r="BA1052" s="14"/>
      <c r="BB1052" s="14"/>
      <c r="BC1052" s="14"/>
      <c r="BD1052" s="14"/>
      <c r="BE1052" s="14"/>
      <c r="BF1052" s="14"/>
      <c r="BG1052" s="14"/>
      <c r="BH1052" s="14"/>
      <c r="BI1052" s="14"/>
      <c r="BJ1052" s="14"/>
      <c r="BK1052" s="14"/>
      <c r="BL1052" s="14"/>
      <c r="BM1052" s="14"/>
      <c r="BN1052" s="14"/>
      <c r="BO1052" s="14"/>
      <c r="BP1052" s="14"/>
      <c r="BQ1052" s="14"/>
      <c r="BR1052" s="14"/>
      <c r="BS1052" s="14"/>
      <c r="BT1052" s="14"/>
      <c r="BU1052" s="14"/>
      <c r="BV1052" s="14"/>
      <c r="BW1052" s="14"/>
    </row>
    <row r="1053">
      <c r="A1053" s="14"/>
      <c r="B1053" s="14"/>
      <c r="C1053" s="14"/>
      <c r="D1053" s="14"/>
      <c r="E1053" s="14"/>
      <c r="F1053" s="14"/>
      <c r="G1053" s="14"/>
      <c r="H1053" s="14"/>
      <c r="I1053" s="14"/>
      <c r="J1053" s="14"/>
      <c r="K1053" s="14"/>
      <c r="L1053" s="14"/>
      <c r="M1053" s="14"/>
      <c r="N1053" s="14"/>
      <c r="O1053" s="14"/>
      <c r="P1053" s="14"/>
      <c r="Q1053" s="14"/>
      <c r="R1053" s="14"/>
      <c r="S1053" s="14"/>
      <c r="T1053" s="14"/>
      <c r="U1053" s="14"/>
      <c r="V1053" s="14"/>
      <c r="W1053" s="14"/>
      <c r="X1053" s="14"/>
      <c r="Y1053" s="14"/>
      <c r="Z1053" s="14"/>
      <c r="AA1053" s="14"/>
      <c r="AB1053" s="14"/>
      <c r="AC1053" s="14"/>
      <c r="AD1053" s="14"/>
      <c r="AE1053" s="14"/>
      <c r="AF1053" s="14"/>
      <c r="AG1053" s="14"/>
      <c r="AH1053" s="14"/>
      <c r="AI1053" s="14"/>
      <c r="AJ1053" s="14"/>
      <c r="AK1053" s="14"/>
      <c r="AL1053" s="14"/>
      <c r="AM1053" s="14"/>
      <c r="AN1053" s="14"/>
      <c r="AO1053" s="14"/>
      <c r="AP1053" s="14"/>
      <c r="AQ1053" s="14"/>
      <c r="AR1053" s="14"/>
      <c r="AS1053" s="14"/>
      <c r="AT1053" s="14"/>
      <c r="AU1053" s="14"/>
      <c r="AV1053" s="14"/>
      <c r="AW1053" s="14"/>
      <c r="AX1053" s="14"/>
      <c r="AY1053" s="14"/>
      <c r="AZ1053" s="14"/>
      <c r="BA1053" s="14"/>
      <c r="BB1053" s="14"/>
      <c r="BC1053" s="14"/>
      <c r="BD1053" s="14"/>
      <c r="BE1053" s="14"/>
      <c r="BF1053" s="14"/>
      <c r="BG1053" s="14"/>
      <c r="BH1053" s="14"/>
      <c r="BI1053" s="14"/>
      <c r="BJ1053" s="14"/>
      <c r="BK1053" s="14"/>
      <c r="BL1053" s="14"/>
      <c r="BM1053" s="14"/>
      <c r="BN1053" s="14"/>
      <c r="BO1053" s="14"/>
      <c r="BP1053" s="14"/>
      <c r="BQ1053" s="14"/>
      <c r="BR1053" s="14"/>
      <c r="BS1053" s="14"/>
      <c r="BT1053" s="14"/>
      <c r="BU1053" s="14"/>
      <c r="BV1053" s="14"/>
      <c r="BW1053" s="14"/>
    </row>
  </sheetData>
  <autoFilter ref="$K$84:$L$113"/>
  <mergeCells count="38">
    <mergeCell ref="E2:E9"/>
    <mergeCell ref="F2:F9"/>
    <mergeCell ref="G2:G9"/>
    <mergeCell ref="H2:H9"/>
    <mergeCell ref="I2:I9"/>
    <mergeCell ref="W5:X5"/>
    <mergeCell ref="X6:X7"/>
    <mergeCell ref="W14:W15"/>
    <mergeCell ref="Y14:Y15"/>
    <mergeCell ref="W16:W17"/>
    <mergeCell ref="Y16:Y17"/>
    <mergeCell ref="V18:W18"/>
    <mergeCell ref="X18:Y18"/>
    <mergeCell ref="X8:X9"/>
    <mergeCell ref="U9:V9"/>
    <mergeCell ref="Y9:Z9"/>
    <mergeCell ref="V10:V11"/>
    <mergeCell ref="X10:X11"/>
    <mergeCell ref="V12:V13"/>
    <mergeCell ref="X12:X13"/>
    <mergeCell ref="Z10:Z11"/>
    <mergeCell ref="Z12:Z13"/>
    <mergeCell ref="X44:Z44"/>
    <mergeCell ref="U45:W45"/>
    <mergeCell ref="X45:Z45"/>
    <mergeCell ref="U46:W46"/>
    <mergeCell ref="X46:Z46"/>
    <mergeCell ref="U50:W50"/>
    <mergeCell ref="P53:Q53"/>
    <mergeCell ref="P54:Q54"/>
    <mergeCell ref="P72:Q72"/>
    <mergeCell ref="U47:W47"/>
    <mergeCell ref="X47:Z47"/>
    <mergeCell ref="U48:W48"/>
    <mergeCell ref="X48:Z48"/>
    <mergeCell ref="U49:W49"/>
    <mergeCell ref="X49:Z49"/>
    <mergeCell ref="X50:Z50"/>
  </mergeCells>
  <conditionalFormatting sqref="L84:L111">
    <cfRule type="cellIs" dxfId="0" priority="1" operator="greaterThan">
      <formula>0</formula>
    </cfRule>
  </conditionalFormatting>
  <conditionalFormatting sqref="S3:S40">
    <cfRule type="cellIs" dxfId="0" priority="2" operator="greaterThan">
      <formula>0</formula>
    </cfRule>
  </conditionalFormatting>
  <conditionalFormatting sqref="S60">
    <cfRule type="cellIs" dxfId="1" priority="3" operator="lessThan">
      <formula>0</formula>
    </cfRule>
  </conditionalFormatting>
  <dataValidations>
    <dataValidation type="list" allowBlank="1" sqref="L34">
      <formula1>Lists!$O$33:$O$46</formula1>
    </dataValidation>
    <dataValidation type="list" allowBlank="1" sqref="Z2">
      <formula1>"Stationary,Mobile"</formula1>
    </dataValidation>
    <dataValidation type="list" allowBlank="1" sqref="K127:K132">
      <formula1>'Clothes, Armor, Shields'!$Q$7:$W$7</formula1>
    </dataValidation>
    <dataValidation type="list" allowBlank="1" sqref="L97:L98">
      <formula1>"0,1,2,3,4,5,6"</formula1>
    </dataValidation>
    <dataValidation type="list" allowBlank="1" sqref="L36">
      <formula1>Lists!$I$34:$I$37</formula1>
    </dataValidation>
    <dataValidation type="list" allowBlank="1" sqref="D34">
      <formula1>'Clothes, Armor, Shields'!$Q$7:$W$7</formula1>
    </dataValidation>
    <dataValidation type="list" allowBlank="1" sqref="AK43:AK57">
      <formula1>Character!$K$99:$K$110</formula1>
    </dataValidation>
    <dataValidation type="list" allowBlank="1" showErrorMessage="1" sqref="L128">
      <formula1>'Clothes, Armor, Shields'!$AK$61:$AK$66</formula1>
    </dataValidation>
    <dataValidation type="list" allowBlank="1" sqref="L35 L38">
      <formula1>Weapons!$A$654:$A$657</formula1>
    </dataValidation>
    <dataValidation type="list" allowBlank="1" sqref="D59">
      <formula1>'Clothes, Armor, Shields'!$AH$8:$AH$16</formula1>
    </dataValidation>
    <dataValidation type="list" allowBlank="1" sqref="L3">
      <formula1>Lists!$C$125:$G$125</formula1>
    </dataValidation>
    <dataValidation type="list" allowBlank="1" sqref="D36 D60">
      <formula1>'Clothes, Armor, Shields'!$X$19:$X$23</formula1>
    </dataValidation>
    <dataValidation type="list" allowBlank="1" sqref="L99:L110">
      <formula1>"0,1,2,3,4,5,6,7,8,9"</formula1>
    </dataValidation>
    <dataValidation type="list" allowBlank="1" sqref="U45:U50">
      <formula1>Lists!$B$4:$B$94</formula1>
    </dataValidation>
    <dataValidation type="list" allowBlank="1" sqref="O62:O64">
      <formula1>Lists!$J$46:$J$58</formula1>
    </dataValidation>
    <dataValidation type="list" allowBlank="1" sqref="D57">
      <formula1>'Clothes, Armor, Shields'!$AJ$7:$AJ$13</formula1>
    </dataValidation>
    <dataValidation type="list" allowBlank="1" sqref="L11">
      <formula1>Lists!$G$46:$G$54</formula1>
    </dataValidation>
    <dataValidation type="list" allowBlank="1" sqref="L32">
      <formula1>Character!$U$45:$W$50</formula1>
    </dataValidation>
    <dataValidation type="list" allowBlank="1" sqref="L41">
      <formula1>Lists!$AB$24:$AB$27</formula1>
    </dataValidation>
    <dataValidation type="list" allowBlank="1" sqref="O7:O38">
      <formula1>Lists!$B$126:$B$136</formula1>
    </dataValidation>
    <dataValidation type="list" allowBlank="1" sqref="P54">
      <formula1>Lists!$B$147:$B$150</formula1>
    </dataValidation>
    <dataValidation type="list" allowBlank="1" showErrorMessage="1" sqref="L4">
      <formula1>"Male,Female,Non binary / Other"</formula1>
    </dataValidation>
    <dataValidation type="list" allowBlank="1" sqref="L93">
      <formula1>"0,1,2,3"</formula1>
    </dataValidation>
    <dataValidation type="list" allowBlank="1" showErrorMessage="1" sqref="L127">
      <formula1>'Clothes, Armor, Shields'!$AJ$61:$AJ$66</formula1>
    </dataValidation>
    <dataValidation type="list" allowBlank="1" sqref="AD4:AD24">
      <formula1>Feats!$C$3:$C$117</formula1>
    </dataValidation>
    <dataValidation type="list" allowBlank="1" sqref="L5">
      <formula1>Lists!$B$127:$B$139</formula1>
    </dataValidation>
    <dataValidation type="list" allowBlank="1" sqref="N62">
      <formula1>Lists!$I$46:$I$52</formula1>
    </dataValidation>
    <dataValidation type="list" allowBlank="1" sqref="P53">
      <formula1>Lists!$B$141:$B$144</formula1>
    </dataValidation>
    <dataValidation type="list" allowBlank="1" sqref="L40">
      <formula1>Weapons!$B$2:$H$2</formula1>
    </dataValidation>
    <dataValidation type="list" allowBlank="1" sqref="L85:L92 L94:L96">
      <formula1>"0,1,2,3,4,5,6"</formula1>
    </dataValidation>
    <dataValidation type="list" allowBlank="1" showErrorMessage="1" sqref="L131">
      <formula1>'Clothes, Armor, Shields'!$AN$61:$AN$66</formula1>
    </dataValidation>
    <dataValidation type="list" allowBlank="1" showErrorMessage="1" sqref="L129">
      <formula1>'Clothes, Armor, Shields'!$AL$61:$AL$66</formula1>
    </dataValidation>
    <dataValidation type="list" allowBlank="1" showErrorMessage="1" sqref="L132">
      <formula1>'Clothes, Armor, Shields'!$AO$61:$AO$66</formula1>
    </dataValidation>
    <dataValidation type="list" allowBlank="1" showErrorMessage="1" sqref="L130">
      <formula1>'Clothes, Armor, Shields'!$AM$61:$AM$66</formula1>
    </dataValidation>
    <dataValidation type="list" allowBlank="1" showErrorMessage="1" sqref="M3">
      <formula1>"Tiny,Small,Medium,Large,Huge,Gargantuan"</formula1>
    </dataValidation>
    <dataValidation type="list" allowBlank="1" sqref="D35">
      <formula1>'Clothes, Armor, Shields'!$X$8:$X$16</formula1>
    </dataValidation>
    <dataValidation type="list" allowBlank="1" sqref="AT43:AT57">
      <formula1>Lists!$J$85:$J$90</formula1>
    </dataValidation>
    <dataValidation type="list" allowBlank="1" sqref="L37">
      <formula1>Lists!$L$33:$L$40</formula1>
    </dataValidation>
    <dataValidation type="list" allowBlank="1" sqref="N63:N64">
      <formula1>Lists!$I$46:$I$54</formula1>
    </dataValidation>
  </dataValidations>
  <drawing r:id="rId2"/>
  <legacy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7.63"/>
    <col customWidth="1" min="2" max="2" width="35.13"/>
    <col customWidth="1" min="3" max="3" width="10.88"/>
    <col customWidth="1" min="4" max="4" width="10.63"/>
    <col customWidth="1" min="5" max="5" width="11.75"/>
    <col customWidth="1" min="6" max="6" width="10.38"/>
    <col customWidth="1" min="7" max="12" width="9.38"/>
    <col customWidth="1" min="13" max="15" width="7.63"/>
    <col customWidth="1" min="16" max="16" width="3.13"/>
    <col customWidth="1" min="17" max="17" width="11.63"/>
    <col customWidth="1" min="18" max="22" width="7.63"/>
    <col customWidth="1" min="23" max="23" width="25.5"/>
    <col customWidth="1" min="24" max="26" width="12.63"/>
    <col customWidth="1" min="27" max="32" width="9.38"/>
    <col customWidth="1" min="33" max="33" width="7.63"/>
  </cols>
  <sheetData>
    <row r="1" ht="15.0" customHeight="1"/>
    <row r="2" ht="12.75" customHeight="1">
      <c r="B2" s="892"/>
    </row>
    <row r="3" ht="12.75" customHeight="1">
      <c r="B3" s="892" t="s">
        <v>1614</v>
      </c>
    </row>
    <row r="4" ht="12.75" customHeight="1">
      <c r="B4" s="897" t="s">
        <v>1615</v>
      </c>
    </row>
    <row r="5" ht="12.75" customHeight="1">
      <c r="B5" s="897" t="s">
        <v>1222</v>
      </c>
    </row>
    <row r="6" ht="12.75" customHeight="1"/>
    <row r="7" ht="12.75" customHeight="1">
      <c r="B7" s="1202" t="s">
        <v>1616</v>
      </c>
      <c r="C7" s="1203"/>
      <c r="Q7" s="1204" t="s">
        <v>1617</v>
      </c>
    </row>
    <row r="8" ht="12.75" customHeight="1">
      <c r="B8" s="1205" t="s">
        <v>1618</v>
      </c>
      <c r="C8" s="1206">
        <v>0.02</v>
      </c>
      <c r="E8" s="1204"/>
    </row>
    <row r="9" ht="12.75" customHeight="1"/>
    <row r="10" ht="12.75" customHeight="1">
      <c r="B10" s="1207" t="s">
        <v>1619</v>
      </c>
      <c r="Q10" s="1208"/>
      <c r="R10" s="1209" t="s">
        <v>1620</v>
      </c>
      <c r="S10" s="217"/>
      <c r="T10" s="217"/>
      <c r="U10" s="217"/>
      <c r="V10" s="217"/>
    </row>
    <row r="11" ht="12.75" customHeight="1">
      <c r="B11" s="1210" t="s">
        <v>1621</v>
      </c>
      <c r="C11" s="1211">
        <v>1.0</v>
      </c>
      <c r="D11" s="1211">
        <v>2.0</v>
      </c>
      <c r="E11" s="1211">
        <v>3.0</v>
      </c>
      <c r="F11" s="1211">
        <v>4.0</v>
      </c>
      <c r="G11" s="1211">
        <v>5.0</v>
      </c>
      <c r="H11" s="1211">
        <v>6.0</v>
      </c>
      <c r="I11" s="1211">
        <v>7.0</v>
      </c>
      <c r="J11" s="1211">
        <v>8.0</v>
      </c>
      <c r="K11" s="1211">
        <v>9.0</v>
      </c>
      <c r="L11" s="1212"/>
      <c r="M11" s="985" t="s">
        <v>1363</v>
      </c>
      <c r="Q11" s="1213" t="s">
        <v>1622</v>
      </c>
      <c r="R11" s="1211">
        <v>1.0</v>
      </c>
      <c r="S11" s="1211">
        <v>2.0</v>
      </c>
      <c r="T11" s="1211">
        <v>3.0</v>
      </c>
      <c r="U11" s="1211">
        <v>4.0</v>
      </c>
      <c r="V11" s="1211">
        <v>5.0</v>
      </c>
    </row>
    <row r="12" ht="12.75" customHeight="1">
      <c r="B12" s="1037" t="s">
        <v>1623</v>
      </c>
      <c r="C12" s="1214">
        <f t="shared" ref="C12:K12" si="1">C14*C16+C$13*$C$8</f>
        <v>0.28</v>
      </c>
      <c r="D12" s="1214">
        <f t="shared" si="1"/>
        <v>1.12</v>
      </c>
      <c r="E12" s="1214">
        <f t="shared" si="1"/>
        <v>3.4</v>
      </c>
      <c r="F12" s="1214">
        <f t="shared" si="1"/>
        <v>8.14</v>
      </c>
      <c r="G12" s="1214">
        <f t="shared" si="1"/>
        <v>16.6</v>
      </c>
      <c r="H12" s="1214">
        <f t="shared" si="1"/>
        <v>30.28</v>
      </c>
      <c r="I12" s="1214">
        <f t="shared" si="1"/>
        <v>50.92</v>
      </c>
      <c r="J12" s="1214">
        <f t="shared" si="1"/>
        <v>80.5</v>
      </c>
      <c r="K12" s="1214">
        <f t="shared" si="1"/>
        <v>121.24</v>
      </c>
      <c r="L12" s="1212"/>
      <c r="M12" s="960">
        <v>1.0</v>
      </c>
      <c r="P12" s="1215" t="s">
        <v>1624</v>
      </c>
      <c r="Q12" s="1216">
        <v>1.0</v>
      </c>
      <c r="R12" s="1217">
        <v>0.22</v>
      </c>
      <c r="S12" s="1217">
        <v>0.43</v>
      </c>
      <c r="T12" s="1217">
        <v>0.65</v>
      </c>
      <c r="U12" s="1217">
        <v>0.87</v>
      </c>
      <c r="V12" s="1217">
        <v>1.0</v>
      </c>
    </row>
    <row r="13" ht="12.75" customHeight="1">
      <c r="B13" s="1218" t="s">
        <v>1625</v>
      </c>
      <c r="C13" s="1219">
        <v>10.0</v>
      </c>
      <c r="D13" s="1219">
        <v>20.0</v>
      </c>
      <c r="E13" s="1219">
        <v>35.0</v>
      </c>
      <c r="F13" s="1219">
        <v>55.0</v>
      </c>
      <c r="G13" s="1219">
        <v>80.0</v>
      </c>
      <c r="H13" s="1219">
        <v>110.0</v>
      </c>
      <c r="I13" s="1219">
        <v>145.0</v>
      </c>
      <c r="J13" s="1219">
        <v>185.0</v>
      </c>
      <c r="K13" s="1219">
        <v>230.0</v>
      </c>
      <c r="L13" s="1212"/>
      <c r="M13" s="960"/>
      <c r="P13" s="1220"/>
      <c r="Q13" s="1216">
        <v>2.0</v>
      </c>
      <c r="R13" s="1217">
        <v>0.17</v>
      </c>
      <c r="S13" s="1217">
        <v>0.33</v>
      </c>
      <c r="T13" s="1217">
        <v>0.5</v>
      </c>
      <c r="U13" s="1217">
        <v>0.67</v>
      </c>
      <c r="V13" s="1217">
        <v>0.83</v>
      </c>
    </row>
    <row r="14" ht="12.75" customHeight="1">
      <c r="B14" s="975" t="s">
        <v>1626</v>
      </c>
      <c r="C14" s="942">
        <f t="shared" ref="C14:K14" si="2">C$11*C15</f>
        <v>4</v>
      </c>
      <c r="D14" s="942">
        <f t="shared" si="2"/>
        <v>9</v>
      </c>
      <c r="E14" s="942">
        <f t="shared" si="2"/>
        <v>15</v>
      </c>
      <c r="F14" s="942">
        <f t="shared" si="2"/>
        <v>22</v>
      </c>
      <c r="G14" s="942">
        <f t="shared" si="2"/>
        <v>30</v>
      </c>
      <c r="H14" s="942">
        <f t="shared" si="2"/>
        <v>39</v>
      </c>
      <c r="I14" s="942">
        <f t="shared" si="2"/>
        <v>49</v>
      </c>
      <c r="J14" s="942">
        <f t="shared" si="2"/>
        <v>60</v>
      </c>
      <c r="K14" s="942">
        <f t="shared" si="2"/>
        <v>72</v>
      </c>
      <c r="L14" s="1212"/>
      <c r="M14" s="960"/>
      <c r="P14" s="1220"/>
      <c r="Q14" s="1216">
        <v>3.0</v>
      </c>
      <c r="R14" s="1217">
        <v>0.12</v>
      </c>
      <c r="S14" s="1217">
        <v>0.25</v>
      </c>
      <c r="T14" s="1217">
        <v>0.37</v>
      </c>
      <c r="U14" s="1217">
        <v>0.49</v>
      </c>
      <c r="V14" s="1217">
        <v>0.62</v>
      </c>
    </row>
    <row r="15" ht="12.75" customHeight="1">
      <c r="B15" s="975" t="s">
        <v>1627</v>
      </c>
      <c r="C15" s="942">
        <v>4.0</v>
      </c>
      <c r="D15" s="942">
        <f t="shared" ref="D15:K15" si="3">C15+0.5</f>
        <v>4.5</v>
      </c>
      <c r="E15" s="942">
        <f t="shared" si="3"/>
        <v>5</v>
      </c>
      <c r="F15" s="942">
        <f t="shared" si="3"/>
        <v>5.5</v>
      </c>
      <c r="G15" s="942">
        <f t="shared" si="3"/>
        <v>6</v>
      </c>
      <c r="H15" s="942">
        <f t="shared" si="3"/>
        <v>6.5</v>
      </c>
      <c r="I15" s="942">
        <f t="shared" si="3"/>
        <v>7</v>
      </c>
      <c r="J15" s="942">
        <f t="shared" si="3"/>
        <v>7.5</v>
      </c>
      <c r="K15" s="942">
        <f t="shared" si="3"/>
        <v>8</v>
      </c>
      <c r="L15" s="1212"/>
      <c r="M15" s="960"/>
      <c r="P15" s="1118"/>
      <c r="Q15" s="1118"/>
      <c r="R15" s="1221"/>
      <c r="S15" s="1221"/>
      <c r="T15" s="1221"/>
      <c r="U15" s="1221"/>
      <c r="V15" s="1221"/>
    </row>
    <row r="16" ht="12.75" customHeight="1">
      <c r="B16" s="975" t="s">
        <v>1373</v>
      </c>
      <c r="C16" s="942">
        <f t="shared" ref="C16:K16" si="4">(0.02*C17)*C17</f>
        <v>0.02</v>
      </c>
      <c r="D16" s="942">
        <f t="shared" si="4"/>
        <v>0.08</v>
      </c>
      <c r="E16" s="942">
        <f t="shared" si="4"/>
        <v>0.18</v>
      </c>
      <c r="F16" s="942">
        <f t="shared" si="4"/>
        <v>0.32</v>
      </c>
      <c r="G16" s="943">
        <f t="shared" si="4"/>
        <v>0.5</v>
      </c>
      <c r="H16" s="942">
        <f t="shared" si="4"/>
        <v>0.72</v>
      </c>
      <c r="I16" s="942">
        <f t="shared" si="4"/>
        <v>0.98</v>
      </c>
      <c r="J16" s="942">
        <f t="shared" si="4"/>
        <v>1.28</v>
      </c>
      <c r="K16" s="942">
        <f t="shared" si="4"/>
        <v>1.62</v>
      </c>
      <c r="L16" s="1212"/>
      <c r="M16" s="960"/>
      <c r="P16" s="1222"/>
      <c r="Q16" s="1208"/>
      <c r="R16" s="1223" t="s">
        <v>1628</v>
      </c>
      <c r="S16" s="217"/>
      <c r="T16" s="217"/>
      <c r="U16" s="217"/>
      <c r="V16" s="217"/>
    </row>
    <row r="17" ht="12.75" customHeight="1">
      <c r="B17" s="975" t="s">
        <v>1629</v>
      </c>
      <c r="C17" s="942">
        <v>1.0</v>
      </c>
      <c r="D17" s="942">
        <f t="shared" ref="D17:K17" si="5">C17+1</f>
        <v>2</v>
      </c>
      <c r="E17" s="942">
        <f t="shared" si="5"/>
        <v>3</v>
      </c>
      <c r="F17" s="942">
        <f t="shared" si="5"/>
        <v>4</v>
      </c>
      <c r="G17" s="942">
        <f t="shared" si="5"/>
        <v>5</v>
      </c>
      <c r="H17" s="942">
        <f t="shared" si="5"/>
        <v>6</v>
      </c>
      <c r="I17" s="942">
        <f t="shared" si="5"/>
        <v>7</v>
      </c>
      <c r="J17" s="942">
        <f t="shared" si="5"/>
        <v>8</v>
      </c>
      <c r="K17" s="942">
        <f t="shared" si="5"/>
        <v>9</v>
      </c>
      <c r="L17" s="1212"/>
      <c r="M17" s="960"/>
      <c r="P17" s="1222"/>
      <c r="Q17" s="1213" t="s">
        <v>1630</v>
      </c>
      <c r="R17" s="1211">
        <v>1.0</v>
      </c>
      <c r="S17" s="1211">
        <v>2.0</v>
      </c>
      <c r="T17" s="1211">
        <v>3.0</v>
      </c>
      <c r="U17" s="1211">
        <v>4.0</v>
      </c>
      <c r="V17" s="1211">
        <v>5.0</v>
      </c>
    </row>
    <row r="18" ht="12.75" customHeight="1">
      <c r="B18" s="975" t="s">
        <v>1631</v>
      </c>
      <c r="C18" s="976">
        <f t="shared" ref="C18:K18" si="6">10+(C17-1)*2</f>
        <v>10</v>
      </c>
      <c r="D18" s="976">
        <f t="shared" si="6"/>
        <v>12</v>
      </c>
      <c r="E18" s="976">
        <f t="shared" si="6"/>
        <v>14</v>
      </c>
      <c r="F18" s="976">
        <f t="shared" si="6"/>
        <v>16</v>
      </c>
      <c r="G18" s="976">
        <f t="shared" si="6"/>
        <v>18</v>
      </c>
      <c r="H18" s="976">
        <f t="shared" si="6"/>
        <v>20</v>
      </c>
      <c r="I18" s="976">
        <f t="shared" si="6"/>
        <v>22</v>
      </c>
      <c r="J18" s="976">
        <f t="shared" si="6"/>
        <v>24</v>
      </c>
      <c r="K18" s="976">
        <f t="shared" si="6"/>
        <v>26</v>
      </c>
      <c r="L18" s="1212"/>
      <c r="M18" s="1212"/>
      <c r="P18" s="1215" t="s">
        <v>1624</v>
      </c>
      <c r="Q18" s="1216">
        <v>1.0</v>
      </c>
      <c r="R18" s="1217">
        <v>0.23</v>
      </c>
      <c r="S18" s="1217">
        <v>0.45</v>
      </c>
      <c r="T18" s="1217">
        <v>0.68</v>
      </c>
      <c r="U18" s="1217">
        <v>0.91</v>
      </c>
      <c r="V18" s="1217">
        <v>1.0</v>
      </c>
    </row>
    <row r="19" ht="12.75" customHeight="1">
      <c r="B19" s="975" t="s">
        <v>1632</v>
      </c>
      <c r="C19" s="916" t="s">
        <v>1240</v>
      </c>
      <c r="D19" s="916" t="s">
        <v>1240</v>
      </c>
      <c r="E19" s="916" t="s">
        <v>1240</v>
      </c>
      <c r="F19" s="916" t="s">
        <v>1253</v>
      </c>
      <c r="G19" s="916" t="s">
        <v>1253</v>
      </c>
      <c r="H19" s="916" t="s">
        <v>1253</v>
      </c>
      <c r="I19" s="916" t="s">
        <v>1266</v>
      </c>
      <c r="J19" s="916" t="s">
        <v>1266</v>
      </c>
      <c r="K19" s="916" t="s">
        <v>1266</v>
      </c>
      <c r="P19" s="1220"/>
      <c r="Q19" s="1216">
        <v>2.0</v>
      </c>
      <c r="R19" s="1217">
        <v>0.18</v>
      </c>
      <c r="S19" s="1217">
        <v>0.35</v>
      </c>
      <c r="T19" s="1217">
        <v>0.53</v>
      </c>
      <c r="U19" s="1217">
        <v>0.71</v>
      </c>
      <c r="V19" s="1217">
        <v>0.88</v>
      </c>
    </row>
    <row r="20" ht="12.75" customHeight="1">
      <c r="B20" s="1037" t="s">
        <v>1633</v>
      </c>
      <c r="C20" s="1214">
        <f t="shared" ref="C20:K20" si="7">C21*C23+C$13*$C$8</f>
        <v>0.84</v>
      </c>
      <c r="D20" s="1214">
        <f t="shared" si="7"/>
        <v>3.64</v>
      </c>
      <c r="E20" s="1214">
        <f t="shared" si="7"/>
        <v>10.3</v>
      </c>
      <c r="F20" s="1214">
        <f t="shared" si="7"/>
        <v>23.1</v>
      </c>
      <c r="G20" s="1214">
        <f t="shared" si="7"/>
        <v>44.8</v>
      </c>
      <c r="H20" s="1214">
        <f t="shared" si="7"/>
        <v>78.64</v>
      </c>
      <c r="I20" s="1214">
        <f t="shared" si="7"/>
        <v>128.34</v>
      </c>
      <c r="J20" s="1214">
        <f t="shared" si="7"/>
        <v>198.1</v>
      </c>
      <c r="K20" s="1214">
        <f t="shared" si="7"/>
        <v>292.6</v>
      </c>
      <c r="L20" s="1212"/>
      <c r="M20" s="960">
        <v>2.0</v>
      </c>
      <c r="P20" s="1220"/>
      <c r="Q20" s="1216">
        <v>3.0</v>
      </c>
      <c r="R20" s="1217">
        <v>0.13</v>
      </c>
      <c r="S20" s="1217">
        <v>0.27</v>
      </c>
      <c r="T20" s="1217">
        <v>0.4</v>
      </c>
      <c r="U20" s="1217">
        <v>0.53</v>
      </c>
      <c r="V20" s="1217">
        <v>0.67</v>
      </c>
    </row>
    <row r="21" ht="12.75" customHeight="1">
      <c r="B21" s="975" t="s">
        <v>1626</v>
      </c>
      <c r="C21" s="1224">
        <f t="shared" ref="C21:K21" si="8">C$11*C22</f>
        <v>8</v>
      </c>
      <c r="D21" s="1224">
        <f t="shared" si="8"/>
        <v>18</v>
      </c>
      <c r="E21" s="1224">
        <f t="shared" si="8"/>
        <v>30</v>
      </c>
      <c r="F21" s="1224">
        <f t="shared" si="8"/>
        <v>44</v>
      </c>
      <c r="G21" s="1224">
        <f t="shared" si="8"/>
        <v>60</v>
      </c>
      <c r="H21" s="1224">
        <f t="shared" si="8"/>
        <v>78</v>
      </c>
      <c r="I21" s="1224">
        <f t="shared" si="8"/>
        <v>98</v>
      </c>
      <c r="J21" s="1224">
        <f t="shared" si="8"/>
        <v>120</v>
      </c>
      <c r="K21" s="1224">
        <f t="shared" si="8"/>
        <v>144</v>
      </c>
      <c r="L21" s="1212"/>
      <c r="M21" s="960"/>
      <c r="P21" s="1220"/>
      <c r="Q21" s="1216">
        <v>4.0</v>
      </c>
      <c r="R21" s="1217">
        <v>0.1</v>
      </c>
      <c r="S21" s="1217">
        <v>0.2</v>
      </c>
      <c r="T21" s="1217">
        <v>0.3</v>
      </c>
      <c r="U21" s="1217">
        <v>0.4</v>
      </c>
      <c r="V21" s="1217">
        <v>0.5</v>
      </c>
    </row>
    <row r="22" ht="12.75" customHeight="1">
      <c r="B22" s="975" t="s">
        <v>1627</v>
      </c>
      <c r="C22" s="1224">
        <f t="shared" ref="C22:K22" si="9">C$15*$M20</f>
        <v>8</v>
      </c>
      <c r="D22" s="1224">
        <f t="shared" si="9"/>
        <v>9</v>
      </c>
      <c r="E22" s="1224">
        <f t="shared" si="9"/>
        <v>10</v>
      </c>
      <c r="F22" s="1224">
        <f t="shared" si="9"/>
        <v>11</v>
      </c>
      <c r="G22" s="1224">
        <f t="shared" si="9"/>
        <v>12</v>
      </c>
      <c r="H22" s="1224">
        <f t="shared" si="9"/>
        <v>13</v>
      </c>
      <c r="I22" s="1224">
        <f t="shared" si="9"/>
        <v>14</v>
      </c>
      <c r="J22" s="1224">
        <f t="shared" si="9"/>
        <v>15</v>
      </c>
      <c r="K22" s="1224">
        <f t="shared" si="9"/>
        <v>16</v>
      </c>
      <c r="L22" s="1212"/>
      <c r="M22" s="1212"/>
      <c r="P22" s="1220"/>
      <c r="Q22" s="1216">
        <v>5.0</v>
      </c>
      <c r="R22" s="1217">
        <v>0.08</v>
      </c>
      <c r="S22" s="1217">
        <v>0.15</v>
      </c>
      <c r="T22" s="1217">
        <v>0.23</v>
      </c>
      <c r="U22" s="1217">
        <v>0.31</v>
      </c>
      <c r="V22" s="1217">
        <v>0.38</v>
      </c>
    </row>
    <row r="23" ht="12.75" customHeight="1">
      <c r="B23" s="975" t="s">
        <v>1373</v>
      </c>
      <c r="C23" s="1224">
        <f t="shared" ref="C23:K23" si="10">(0.02*C24)*C24</f>
        <v>0.08</v>
      </c>
      <c r="D23" s="1224">
        <f t="shared" si="10"/>
        <v>0.18</v>
      </c>
      <c r="E23" s="1224">
        <f t="shared" si="10"/>
        <v>0.32</v>
      </c>
      <c r="F23" s="1225">
        <f t="shared" si="10"/>
        <v>0.5</v>
      </c>
      <c r="G23" s="1224">
        <f t="shared" si="10"/>
        <v>0.72</v>
      </c>
      <c r="H23" s="1224">
        <f t="shared" si="10"/>
        <v>0.98</v>
      </c>
      <c r="I23" s="1224">
        <f t="shared" si="10"/>
        <v>1.28</v>
      </c>
      <c r="J23" s="1224">
        <f t="shared" si="10"/>
        <v>1.62</v>
      </c>
      <c r="K23" s="1224">
        <f t="shared" si="10"/>
        <v>2</v>
      </c>
      <c r="L23" s="1212"/>
      <c r="M23" s="960"/>
      <c r="P23" s="1118"/>
      <c r="Q23" s="1118"/>
      <c r="R23" s="1221"/>
      <c r="S23" s="1221"/>
      <c r="T23" s="1221"/>
      <c r="U23" s="1221"/>
      <c r="V23" s="1221"/>
    </row>
    <row r="24" ht="12.75" customHeight="1">
      <c r="B24" s="975" t="s">
        <v>1629</v>
      </c>
      <c r="C24" s="1224">
        <f t="shared" ref="C24:K24" si="11">C17+1</f>
        <v>2</v>
      </c>
      <c r="D24" s="1224">
        <f t="shared" si="11"/>
        <v>3</v>
      </c>
      <c r="E24" s="1224">
        <f t="shared" si="11"/>
        <v>4</v>
      </c>
      <c r="F24" s="1224">
        <f t="shared" si="11"/>
        <v>5</v>
      </c>
      <c r="G24" s="1224">
        <f t="shared" si="11"/>
        <v>6</v>
      </c>
      <c r="H24" s="1224">
        <f t="shared" si="11"/>
        <v>7</v>
      </c>
      <c r="I24" s="1224">
        <f t="shared" si="11"/>
        <v>8</v>
      </c>
      <c r="J24" s="1224">
        <f t="shared" si="11"/>
        <v>9</v>
      </c>
      <c r="K24" s="1224">
        <f t="shared" si="11"/>
        <v>10</v>
      </c>
      <c r="L24" s="1212"/>
      <c r="M24" s="960"/>
      <c r="P24" s="1222"/>
      <c r="Q24" s="1208"/>
      <c r="R24" s="1223" t="s">
        <v>1628</v>
      </c>
      <c r="S24" s="217"/>
      <c r="T24" s="217"/>
      <c r="U24" s="217"/>
      <c r="V24" s="217"/>
    </row>
    <row r="25" ht="12.75" customHeight="1">
      <c r="B25" s="975" t="s">
        <v>1631</v>
      </c>
      <c r="C25" s="916">
        <f t="shared" ref="C25:K25" si="12">10+(C24-1)*2</f>
        <v>12</v>
      </c>
      <c r="D25" s="916">
        <f t="shared" si="12"/>
        <v>14</v>
      </c>
      <c r="E25" s="916">
        <f t="shared" si="12"/>
        <v>16</v>
      </c>
      <c r="F25" s="916">
        <f t="shared" si="12"/>
        <v>18</v>
      </c>
      <c r="G25" s="916">
        <f t="shared" si="12"/>
        <v>20</v>
      </c>
      <c r="H25" s="916">
        <f t="shared" si="12"/>
        <v>22</v>
      </c>
      <c r="I25" s="916">
        <f t="shared" si="12"/>
        <v>24</v>
      </c>
      <c r="J25" s="916">
        <f t="shared" si="12"/>
        <v>26</v>
      </c>
      <c r="K25" s="916">
        <f t="shared" si="12"/>
        <v>28</v>
      </c>
      <c r="L25" s="1212"/>
      <c r="M25" s="1212"/>
      <c r="P25" s="1222"/>
      <c r="Q25" s="1213" t="s">
        <v>1634</v>
      </c>
      <c r="R25" s="1211">
        <v>1.0</v>
      </c>
      <c r="S25" s="1211">
        <v>2.0</v>
      </c>
      <c r="T25" s="1211">
        <v>3.0</v>
      </c>
      <c r="U25" s="1211">
        <v>4.0</v>
      </c>
      <c r="V25" s="1211">
        <v>5.0</v>
      </c>
    </row>
    <row r="26" ht="12.75" customHeight="1">
      <c r="B26" s="975" t="s">
        <v>1632</v>
      </c>
      <c r="C26" s="916" t="s">
        <v>1240</v>
      </c>
      <c r="D26" s="916" t="s">
        <v>1240</v>
      </c>
      <c r="E26" s="916" t="s">
        <v>1253</v>
      </c>
      <c r="F26" s="916" t="s">
        <v>1253</v>
      </c>
      <c r="G26" s="916" t="s">
        <v>1253</v>
      </c>
      <c r="H26" s="916" t="s">
        <v>1266</v>
      </c>
      <c r="I26" s="916" t="s">
        <v>1266</v>
      </c>
      <c r="J26" s="916" t="s">
        <v>1266</v>
      </c>
      <c r="K26" s="916" t="s">
        <v>1266</v>
      </c>
      <c r="P26" s="1215" t="s">
        <v>1635</v>
      </c>
      <c r="Q26" s="1216">
        <v>1.0</v>
      </c>
      <c r="R26" s="1217">
        <v>0.24</v>
      </c>
      <c r="S26" s="1217">
        <v>0.47</v>
      </c>
      <c r="T26" s="1217">
        <v>0.71</v>
      </c>
      <c r="U26" s="1217">
        <v>0.95</v>
      </c>
      <c r="V26" s="1217">
        <v>1.0</v>
      </c>
    </row>
    <row r="27" ht="12.75" customHeight="1">
      <c r="B27" s="1037" t="s">
        <v>1636</v>
      </c>
      <c r="C27" s="1214">
        <f t="shared" ref="C27:K27" si="13">C28*C30+C$13*$C$8</f>
        <v>2.36</v>
      </c>
      <c r="D27" s="1214">
        <f t="shared" si="13"/>
        <v>9.04</v>
      </c>
      <c r="E27" s="1214">
        <f t="shared" si="13"/>
        <v>23.2</v>
      </c>
      <c r="F27" s="1214">
        <f t="shared" si="13"/>
        <v>48.62</v>
      </c>
      <c r="G27" s="1214">
        <f t="shared" si="13"/>
        <v>89.8</v>
      </c>
      <c r="H27" s="1214">
        <f t="shared" si="13"/>
        <v>151.96</v>
      </c>
      <c r="I27" s="1214">
        <f t="shared" si="13"/>
        <v>241.04</v>
      </c>
      <c r="J27" s="1214">
        <f t="shared" si="13"/>
        <v>363.7</v>
      </c>
      <c r="K27" s="1214">
        <f t="shared" si="13"/>
        <v>527.32</v>
      </c>
      <c r="L27" s="1212"/>
      <c r="M27" s="960">
        <v>3.0</v>
      </c>
      <c r="P27" s="1220"/>
      <c r="Q27" s="1216">
        <v>2.0</v>
      </c>
      <c r="R27" s="1217">
        <v>0.19</v>
      </c>
      <c r="S27" s="1217">
        <v>0.37</v>
      </c>
      <c r="T27" s="1217">
        <v>0.56</v>
      </c>
      <c r="U27" s="1217">
        <v>0.75</v>
      </c>
      <c r="V27" s="1217">
        <v>0.93</v>
      </c>
    </row>
    <row r="28" ht="12.75" customHeight="1">
      <c r="B28" s="975" t="s">
        <v>1626</v>
      </c>
      <c r="C28" s="1224">
        <f t="shared" ref="C28:K28" si="14">C$11*C29</f>
        <v>12</v>
      </c>
      <c r="D28" s="1224">
        <f t="shared" si="14"/>
        <v>27</v>
      </c>
      <c r="E28" s="1224">
        <f t="shared" si="14"/>
        <v>45</v>
      </c>
      <c r="F28" s="1224">
        <f t="shared" si="14"/>
        <v>66</v>
      </c>
      <c r="G28" s="1224">
        <f t="shared" si="14"/>
        <v>90</v>
      </c>
      <c r="H28" s="1224">
        <f t="shared" si="14"/>
        <v>117</v>
      </c>
      <c r="I28" s="1224">
        <f t="shared" si="14"/>
        <v>147</v>
      </c>
      <c r="J28" s="1224">
        <f t="shared" si="14"/>
        <v>180</v>
      </c>
      <c r="K28" s="1224">
        <f t="shared" si="14"/>
        <v>216</v>
      </c>
      <c r="L28" s="1212"/>
      <c r="M28" s="960"/>
      <c r="P28" s="1220"/>
      <c r="Q28" s="1216">
        <v>3.0</v>
      </c>
      <c r="R28" s="1217">
        <v>0.14</v>
      </c>
      <c r="S28" s="1217">
        <v>0.29</v>
      </c>
      <c r="T28" s="1217">
        <v>0.43</v>
      </c>
      <c r="U28" s="1217">
        <v>0.57</v>
      </c>
      <c r="V28" s="1217">
        <v>0.72</v>
      </c>
    </row>
    <row r="29" ht="12.75" customHeight="1">
      <c r="B29" s="975" t="s">
        <v>1627</v>
      </c>
      <c r="C29" s="1224">
        <f t="shared" ref="C29:K29" si="15">C$15*$M27</f>
        <v>12</v>
      </c>
      <c r="D29" s="1224">
        <f t="shared" si="15"/>
        <v>13.5</v>
      </c>
      <c r="E29" s="1224">
        <f t="shared" si="15"/>
        <v>15</v>
      </c>
      <c r="F29" s="1224">
        <f t="shared" si="15"/>
        <v>16.5</v>
      </c>
      <c r="G29" s="1224">
        <f t="shared" si="15"/>
        <v>18</v>
      </c>
      <c r="H29" s="1224">
        <f t="shared" si="15"/>
        <v>19.5</v>
      </c>
      <c r="I29" s="1224">
        <f t="shared" si="15"/>
        <v>21</v>
      </c>
      <c r="J29" s="1224">
        <f t="shared" si="15"/>
        <v>22.5</v>
      </c>
      <c r="K29" s="1224">
        <f t="shared" si="15"/>
        <v>24</v>
      </c>
      <c r="L29" s="1212"/>
      <c r="M29" s="1212"/>
      <c r="P29" s="1220"/>
      <c r="Q29" s="1216">
        <v>4.0</v>
      </c>
      <c r="R29" s="1217">
        <v>0.11</v>
      </c>
      <c r="S29" s="1217">
        <v>0.22</v>
      </c>
      <c r="T29" s="1217">
        <v>0.33</v>
      </c>
      <c r="U29" s="1217">
        <v>0.44</v>
      </c>
      <c r="V29" s="1217">
        <v>0.55</v>
      </c>
    </row>
    <row r="30" ht="12.75" customHeight="1">
      <c r="B30" s="975" t="s">
        <v>1373</v>
      </c>
      <c r="C30" s="1224">
        <f t="shared" ref="C30:K30" si="16">(0.02*C31)*C31</f>
        <v>0.18</v>
      </c>
      <c r="D30" s="1224">
        <f t="shared" si="16"/>
        <v>0.32</v>
      </c>
      <c r="E30" s="1225">
        <f t="shared" si="16"/>
        <v>0.5</v>
      </c>
      <c r="F30" s="1224">
        <f t="shared" si="16"/>
        <v>0.72</v>
      </c>
      <c r="G30" s="1224">
        <f t="shared" si="16"/>
        <v>0.98</v>
      </c>
      <c r="H30" s="1224">
        <f t="shared" si="16"/>
        <v>1.28</v>
      </c>
      <c r="I30" s="1224">
        <f t="shared" si="16"/>
        <v>1.62</v>
      </c>
      <c r="J30" s="1224">
        <f t="shared" si="16"/>
        <v>2</v>
      </c>
      <c r="K30" s="1224">
        <f t="shared" si="16"/>
        <v>2.42</v>
      </c>
      <c r="L30" s="1212"/>
      <c r="M30" s="960"/>
      <c r="P30" s="1220"/>
      <c r="Q30" s="1216">
        <v>5.0</v>
      </c>
      <c r="R30" s="1217">
        <v>0.09</v>
      </c>
      <c r="S30" s="1217">
        <v>0.17</v>
      </c>
      <c r="T30" s="1217">
        <v>0.26</v>
      </c>
      <c r="U30" s="1217">
        <v>0.35</v>
      </c>
      <c r="V30" s="1217">
        <v>0.43</v>
      </c>
    </row>
    <row r="31" ht="12.75" customHeight="1">
      <c r="B31" s="975" t="s">
        <v>1629</v>
      </c>
      <c r="C31" s="1224">
        <f t="shared" ref="C31:K31" si="17">C24+1</f>
        <v>3</v>
      </c>
      <c r="D31" s="1224">
        <f t="shared" si="17"/>
        <v>4</v>
      </c>
      <c r="E31" s="1224">
        <f t="shared" si="17"/>
        <v>5</v>
      </c>
      <c r="F31" s="1224">
        <f t="shared" si="17"/>
        <v>6</v>
      </c>
      <c r="G31" s="1224">
        <f t="shared" si="17"/>
        <v>7</v>
      </c>
      <c r="H31" s="1224">
        <f t="shared" si="17"/>
        <v>8</v>
      </c>
      <c r="I31" s="1224">
        <f t="shared" si="17"/>
        <v>9</v>
      </c>
      <c r="J31" s="1224">
        <f t="shared" si="17"/>
        <v>10</v>
      </c>
      <c r="K31" s="1224">
        <f t="shared" si="17"/>
        <v>11</v>
      </c>
      <c r="L31" s="1212"/>
      <c r="M31" s="960"/>
      <c r="P31" s="1220"/>
      <c r="Q31" s="1216">
        <v>6.0</v>
      </c>
      <c r="R31" s="1217">
        <v>0.07</v>
      </c>
      <c r="S31" s="1217">
        <v>0.15</v>
      </c>
      <c r="T31" s="1217">
        <v>0.22</v>
      </c>
      <c r="U31" s="1217">
        <v>0.29</v>
      </c>
      <c r="V31" s="1217">
        <v>0.37</v>
      </c>
    </row>
    <row r="32" ht="12.75" customHeight="1">
      <c r="B32" s="975" t="s">
        <v>1631</v>
      </c>
      <c r="C32" s="916">
        <f t="shared" ref="C32:K32" si="18">10+(C31-1)*2</f>
        <v>14</v>
      </c>
      <c r="D32" s="916">
        <f t="shared" si="18"/>
        <v>16</v>
      </c>
      <c r="E32" s="916">
        <f t="shared" si="18"/>
        <v>18</v>
      </c>
      <c r="F32" s="916">
        <f t="shared" si="18"/>
        <v>20</v>
      </c>
      <c r="G32" s="916">
        <f t="shared" si="18"/>
        <v>22</v>
      </c>
      <c r="H32" s="916">
        <f t="shared" si="18"/>
        <v>24</v>
      </c>
      <c r="I32" s="916">
        <f t="shared" si="18"/>
        <v>26</v>
      </c>
      <c r="J32" s="916">
        <f t="shared" si="18"/>
        <v>28</v>
      </c>
      <c r="K32" s="916">
        <f t="shared" si="18"/>
        <v>30</v>
      </c>
      <c r="L32" s="1212"/>
      <c r="M32" s="960"/>
      <c r="P32" s="1220"/>
      <c r="Q32" s="1216">
        <v>7.0</v>
      </c>
      <c r="R32" s="1217">
        <v>0.07</v>
      </c>
      <c r="S32" s="1217">
        <v>0.14</v>
      </c>
      <c r="T32" s="1217">
        <v>0.21</v>
      </c>
      <c r="U32" s="1217">
        <v>0.28</v>
      </c>
      <c r="V32" s="1217">
        <v>0.35</v>
      </c>
    </row>
    <row r="33" ht="12.75" customHeight="1">
      <c r="B33" s="975" t="s">
        <v>1632</v>
      </c>
      <c r="C33" s="916" t="s">
        <v>1240</v>
      </c>
      <c r="D33" s="916" t="s">
        <v>1253</v>
      </c>
      <c r="E33" s="916" t="s">
        <v>1253</v>
      </c>
      <c r="F33" s="916" t="s">
        <v>1253</v>
      </c>
      <c r="G33" s="916" t="s">
        <v>1266</v>
      </c>
      <c r="H33" s="916" t="s">
        <v>1266</v>
      </c>
      <c r="I33" s="916" t="s">
        <v>1266</v>
      </c>
      <c r="J33" s="916" t="s">
        <v>1266</v>
      </c>
      <c r="K33" s="916" t="s">
        <v>1266</v>
      </c>
      <c r="L33" s="1212"/>
      <c r="M33" s="1212"/>
    </row>
    <row r="34" ht="12.75" customHeight="1"/>
    <row r="35" ht="12.75" customHeight="1">
      <c r="B35" s="1226" t="s">
        <v>1637</v>
      </c>
      <c r="L35" s="1212"/>
      <c r="M35" s="960"/>
    </row>
    <row r="36" ht="12.75" customHeight="1">
      <c r="B36" s="1227" t="s">
        <v>1638</v>
      </c>
      <c r="C36" s="1213" t="str">
        <f>'Materials and tools'!E5</f>
        <v>Linen</v>
      </c>
      <c r="D36" s="1213" t="str">
        <f>'Materials and tools'!F5</f>
        <v>Cotton</v>
      </c>
      <c r="E36" s="1213" t="str">
        <f>'Materials and tools'!G5</f>
        <v>Wool</v>
      </c>
      <c r="F36" s="1213" t="str">
        <f>'Materials and tools'!I5</f>
        <v>Silk</v>
      </c>
      <c r="G36" s="1213" t="str">
        <f>'Materials and tools'!J5</f>
        <v>Brocade</v>
      </c>
      <c r="L36" s="1212"/>
      <c r="M36" s="1103"/>
    </row>
    <row r="37" ht="12.75" customHeight="1">
      <c r="B37" s="958" t="s">
        <v>1639</v>
      </c>
      <c r="C37" s="1214">
        <f t="shared" ref="C37:G37" si="19">C41*C42+C$40*0.1*$C$8+C39</f>
        <v>3</v>
      </c>
      <c r="D37" s="1214">
        <f t="shared" si="19"/>
        <v>8.62</v>
      </c>
      <c r="E37" s="1214">
        <f t="shared" si="19"/>
        <v>19.02</v>
      </c>
      <c r="F37" s="1214">
        <f t="shared" si="19"/>
        <v>99.92</v>
      </c>
      <c r="G37" s="1214">
        <f t="shared" si="19"/>
        <v>605.76</v>
      </c>
      <c r="L37" s="1212"/>
      <c r="M37" s="960">
        <v>1.0</v>
      </c>
    </row>
    <row r="38" ht="12.75" customHeight="1">
      <c r="B38" s="1228" t="s">
        <v>1640</v>
      </c>
      <c r="C38" s="1229" t="s">
        <v>1641</v>
      </c>
      <c r="D38" s="1230" t="s">
        <v>1642</v>
      </c>
      <c r="E38" s="1230" t="s">
        <v>1643</v>
      </c>
      <c r="F38" s="1231" t="s">
        <v>1644</v>
      </c>
      <c r="G38" s="1231" t="s">
        <v>1645</v>
      </c>
      <c r="L38" s="1212"/>
      <c r="M38" s="960"/>
    </row>
    <row r="39" ht="12.75" customHeight="1">
      <c r="B39" s="1232" t="s">
        <v>1646</v>
      </c>
      <c r="C39" s="1233">
        <f>Tailor!C20</f>
        <v>2</v>
      </c>
      <c r="D39" s="1233">
        <f>Tailor!D20</f>
        <v>6.2</v>
      </c>
      <c r="E39" s="1233">
        <f>Tailor!E20</f>
        <v>14.4</v>
      </c>
      <c r="F39" s="1233">
        <f>Tailor!F20</f>
        <v>92.2</v>
      </c>
      <c r="G39" s="1233">
        <f>Tailor!G86</f>
        <v>593.92</v>
      </c>
      <c r="L39" s="1212"/>
      <c r="M39" s="960"/>
    </row>
    <row r="40" ht="12.75" customHeight="1">
      <c r="B40" s="1218" t="s">
        <v>1625</v>
      </c>
      <c r="C40" s="1219">
        <v>20.0</v>
      </c>
      <c r="D40" s="1219">
        <v>40.0</v>
      </c>
      <c r="E40" s="1219">
        <v>70.0</v>
      </c>
      <c r="F40" s="1219">
        <v>110.0</v>
      </c>
      <c r="G40" s="1219">
        <v>160.0</v>
      </c>
      <c r="L40" s="1212"/>
      <c r="M40" s="960"/>
      <c r="P40" s="1222"/>
    </row>
    <row r="41" ht="12.75" customHeight="1">
      <c r="B41" s="975" t="s">
        <v>1626</v>
      </c>
      <c r="C41" s="942">
        <v>12.0</v>
      </c>
      <c r="D41" s="942">
        <v>13.0</v>
      </c>
      <c r="E41" s="942">
        <v>14.0</v>
      </c>
      <c r="F41" s="942">
        <v>15.0</v>
      </c>
      <c r="G41" s="942">
        <v>16.0</v>
      </c>
      <c r="L41" s="1212"/>
      <c r="M41" s="960"/>
    </row>
    <row r="42" ht="12.75" customHeight="1">
      <c r="B42" s="975" t="s">
        <v>1373</v>
      </c>
      <c r="C42" s="942">
        <f t="shared" ref="C42:G42" si="20">(0.02*C43)*C43</f>
        <v>0.08</v>
      </c>
      <c r="D42" s="942">
        <f t="shared" si="20"/>
        <v>0.18</v>
      </c>
      <c r="E42" s="942">
        <f t="shared" si="20"/>
        <v>0.32</v>
      </c>
      <c r="F42" s="942">
        <f t="shared" si="20"/>
        <v>0.5</v>
      </c>
      <c r="G42" s="942">
        <f t="shared" si="20"/>
        <v>0.72</v>
      </c>
      <c r="L42" s="1212"/>
      <c r="M42" s="960"/>
    </row>
    <row r="43" ht="12.75" customHeight="1">
      <c r="B43" s="975" t="s">
        <v>1629</v>
      </c>
      <c r="C43" s="942">
        <v>2.0</v>
      </c>
      <c r="D43" s="942">
        <f t="shared" ref="D43:G43" si="21">C43+1</f>
        <v>3</v>
      </c>
      <c r="E43" s="942">
        <f t="shared" si="21"/>
        <v>4</v>
      </c>
      <c r="F43" s="942">
        <f t="shared" si="21"/>
        <v>5</v>
      </c>
      <c r="G43" s="942">
        <f t="shared" si="21"/>
        <v>6</v>
      </c>
      <c r="L43" s="1212"/>
      <c r="M43" s="960"/>
    </row>
    <row r="44" ht="12.75" customHeight="1">
      <c r="B44" s="975" t="s">
        <v>1631</v>
      </c>
      <c r="C44" s="976">
        <f t="shared" ref="C44:G44" si="22">10+(C43-1)*2</f>
        <v>12</v>
      </c>
      <c r="D44" s="976">
        <f t="shared" si="22"/>
        <v>14</v>
      </c>
      <c r="E44" s="976">
        <f t="shared" si="22"/>
        <v>16</v>
      </c>
      <c r="F44" s="976">
        <f t="shared" si="22"/>
        <v>18</v>
      </c>
      <c r="G44" s="976">
        <f t="shared" si="22"/>
        <v>20</v>
      </c>
      <c r="L44" s="1212"/>
      <c r="M44" s="1212"/>
    </row>
    <row r="45" ht="12.75" customHeight="1">
      <c r="B45" s="975" t="s">
        <v>1632</v>
      </c>
      <c r="C45" s="976" t="s">
        <v>1240</v>
      </c>
      <c r="D45" s="976" t="s">
        <v>1240</v>
      </c>
      <c r="E45" s="916" t="s">
        <v>1253</v>
      </c>
      <c r="F45" s="916" t="s">
        <v>1253</v>
      </c>
      <c r="G45" s="916" t="s">
        <v>1253</v>
      </c>
    </row>
    <row r="46" ht="12.75" customHeight="1">
      <c r="B46" s="958" t="s">
        <v>1647</v>
      </c>
      <c r="C46" s="1214">
        <f t="shared" ref="C46:G46" si="23">C49*C50+C$40*0.1*$C$8+C48</f>
        <v>10.16</v>
      </c>
      <c r="D46" s="1214">
        <f t="shared" si="23"/>
        <v>23.6</v>
      </c>
      <c r="E46" s="1214">
        <f t="shared" si="23"/>
        <v>45.74</v>
      </c>
      <c r="F46" s="1214">
        <f t="shared" si="23"/>
        <v>143.02</v>
      </c>
      <c r="G46" s="1214">
        <f t="shared" si="23"/>
        <v>772.8</v>
      </c>
      <c r="L46" s="1212"/>
      <c r="M46" s="1212">
        <v>2.0</v>
      </c>
    </row>
    <row r="47" ht="12.75" customHeight="1">
      <c r="B47" s="1228" t="s">
        <v>1640</v>
      </c>
      <c r="C47" s="1229" t="s">
        <v>1642</v>
      </c>
      <c r="D47" s="1230" t="s">
        <v>1643</v>
      </c>
      <c r="E47" s="1230" t="s">
        <v>1648</v>
      </c>
      <c r="F47" s="1231" t="s">
        <v>1649</v>
      </c>
      <c r="G47" s="1231" t="s">
        <v>1650</v>
      </c>
      <c r="L47" s="1212"/>
      <c r="M47" s="1212"/>
    </row>
    <row r="48" ht="12.75" customHeight="1">
      <c r="B48" s="1232" t="s">
        <v>1651</v>
      </c>
      <c r="C48" s="1233">
        <f>Tailor!C27</f>
        <v>5.8</v>
      </c>
      <c r="D48" s="1233">
        <f>Tailor!D27</f>
        <v>15.2</v>
      </c>
      <c r="E48" s="1233">
        <f>Tailor!E27</f>
        <v>31.6</v>
      </c>
      <c r="F48" s="1233">
        <f>Tailor!F27</f>
        <v>121.2</v>
      </c>
      <c r="G48" s="1233">
        <f>Tailor!G93</f>
        <v>741.12</v>
      </c>
      <c r="L48" s="1212"/>
      <c r="M48" s="1212"/>
    </row>
    <row r="49" ht="12.75" customHeight="1">
      <c r="B49" s="975" t="s">
        <v>1626</v>
      </c>
      <c r="C49" s="942">
        <v>24.0</v>
      </c>
      <c r="D49" s="942">
        <v>26.0</v>
      </c>
      <c r="E49" s="942">
        <v>28.0</v>
      </c>
      <c r="F49" s="942">
        <v>30.0</v>
      </c>
      <c r="G49" s="942">
        <v>32.0</v>
      </c>
      <c r="L49" s="1212"/>
      <c r="M49" s="1212"/>
    </row>
    <row r="50" ht="12.75" customHeight="1">
      <c r="B50" s="975" t="s">
        <v>1373</v>
      </c>
      <c r="C50" s="942">
        <f t="shared" ref="C50:G50" si="24">(0.02*C51)*C51</f>
        <v>0.18</v>
      </c>
      <c r="D50" s="942">
        <f t="shared" si="24"/>
        <v>0.32</v>
      </c>
      <c r="E50" s="942">
        <f t="shared" si="24"/>
        <v>0.5</v>
      </c>
      <c r="F50" s="943">
        <f t="shared" si="24"/>
        <v>0.72</v>
      </c>
      <c r="G50" s="942">
        <f t="shared" si="24"/>
        <v>0.98</v>
      </c>
      <c r="L50" s="1212"/>
      <c r="M50" s="1212"/>
    </row>
    <row r="51" ht="12.75" customHeight="1">
      <c r="B51" s="975" t="s">
        <v>1629</v>
      </c>
      <c r="C51" s="942">
        <f t="shared" ref="C51:G51" si="25">C43+1</f>
        <v>3</v>
      </c>
      <c r="D51" s="942">
        <f t="shared" si="25"/>
        <v>4</v>
      </c>
      <c r="E51" s="942">
        <f t="shared" si="25"/>
        <v>5</v>
      </c>
      <c r="F51" s="942">
        <f t="shared" si="25"/>
        <v>6</v>
      </c>
      <c r="G51" s="942">
        <f t="shared" si="25"/>
        <v>7</v>
      </c>
      <c r="L51" s="1212"/>
      <c r="M51" s="1212"/>
    </row>
    <row r="52" ht="12.75" customHeight="1">
      <c r="B52" s="975" t="s">
        <v>1631</v>
      </c>
      <c r="C52" s="976">
        <f t="shared" ref="C52:G52" si="26">10+(C51-1)*2</f>
        <v>14</v>
      </c>
      <c r="D52" s="976">
        <f t="shared" si="26"/>
        <v>16</v>
      </c>
      <c r="E52" s="976">
        <f t="shared" si="26"/>
        <v>18</v>
      </c>
      <c r="F52" s="976">
        <f t="shared" si="26"/>
        <v>20</v>
      </c>
      <c r="G52" s="976">
        <f t="shared" si="26"/>
        <v>22</v>
      </c>
      <c r="L52" s="1212"/>
      <c r="M52" s="1212"/>
      <c r="AG52" s="899"/>
    </row>
    <row r="53" ht="12.75" customHeight="1">
      <c r="B53" s="975" t="s">
        <v>1632</v>
      </c>
      <c r="C53" s="916" t="s">
        <v>1240</v>
      </c>
      <c r="D53" s="916" t="s">
        <v>1253</v>
      </c>
      <c r="E53" s="916" t="s">
        <v>1253</v>
      </c>
      <c r="F53" s="916" t="s">
        <v>1253</v>
      </c>
      <c r="G53" s="916" t="s">
        <v>1266</v>
      </c>
    </row>
    <row r="54" ht="12.75" customHeight="1">
      <c r="B54" s="958" t="s">
        <v>1652</v>
      </c>
      <c r="C54" s="1214">
        <f t="shared" ref="C54:G54" si="27">C57*C58+C$40*0.1*$C$8+C56</f>
        <v>24.76</v>
      </c>
      <c r="D54" s="1214">
        <f t="shared" si="27"/>
        <v>50.38</v>
      </c>
      <c r="E54" s="1214">
        <f t="shared" si="27"/>
        <v>89.58</v>
      </c>
      <c r="F54" s="1214">
        <f t="shared" si="27"/>
        <v>209.52</v>
      </c>
      <c r="G54" s="1214">
        <f t="shared" si="27"/>
        <v>1003.84</v>
      </c>
      <c r="L54" s="1212"/>
      <c r="M54" s="1212">
        <v>3.0</v>
      </c>
    </row>
    <row r="55" ht="12.75" customHeight="1">
      <c r="B55" s="1228" t="s">
        <v>1640</v>
      </c>
      <c r="C55" s="1234" t="s">
        <v>1643</v>
      </c>
      <c r="D55" s="1235" t="s">
        <v>1648</v>
      </c>
      <c r="E55" s="1235" t="s">
        <v>1644</v>
      </c>
      <c r="F55" s="1236" t="s">
        <v>1653</v>
      </c>
      <c r="G55" s="1236" t="s">
        <v>1654</v>
      </c>
      <c r="L55" s="1212"/>
      <c r="M55" s="1212"/>
    </row>
    <row r="56" ht="12.75" customHeight="1">
      <c r="B56" s="1232" t="s">
        <v>1655</v>
      </c>
      <c r="C56" s="1233">
        <f>Tailor!C34</f>
        <v>13.2</v>
      </c>
      <c r="D56" s="1233">
        <f>Tailor!D34</f>
        <v>30.8</v>
      </c>
      <c r="E56" s="1233">
        <f>Tailor!E34</f>
        <v>59.2</v>
      </c>
      <c r="F56" s="1233">
        <f>Tailor!F34</f>
        <v>165.2</v>
      </c>
      <c r="G56" s="1233">
        <f>Tailor!G100</f>
        <v>942.08</v>
      </c>
      <c r="L56" s="1212"/>
      <c r="M56" s="1212"/>
    </row>
    <row r="57" ht="12.75" customHeight="1">
      <c r="B57" s="975" t="s">
        <v>1626</v>
      </c>
      <c r="C57" s="1224">
        <v>36.0</v>
      </c>
      <c r="D57" s="1224">
        <v>39.0</v>
      </c>
      <c r="E57" s="1224">
        <v>42.0</v>
      </c>
      <c r="F57" s="1224">
        <v>45.0</v>
      </c>
      <c r="G57" s="1224">
        <v>48.0</v>
      </c>
      <c r="L57" s="1212"/>
      <c r="M57" s="1212"/>
      <c r="AB57" s="1237"/>
    </row>
    <row r="58" ht="12.75" customHeight="1">
      <c r="B58" s="975" t="s">
        <v>1373</v>
      </c>
      <c r="C58" s="1224">
        <f t="shared" ref="C58:G58" si="28">(0.02*C59)*C59</f>
        <v>0.32</v>
      </c>
      <c r="D58" s="1224">
        <f t="shared" si="28"/>
        <v>0.5</v>
      </c>
      <c r="E58" s="1225">
        <f t="shared" si="28"/>
        <v>0.72</v>
      </c>
      <c r="F58" s="1224">
        <f t="shared" si="28"/>
        <v>0.98</v>
      </c>
      <c r="G58" s="1224">
        <f t="shared" si="28"/>
        <v>1.28</v>
      </c>
      <c r="L58" s="1212"/>
      <c r="M58" s="1212"/>
    </row>
    <row r="59" ht="12.75" customHeight="1">
      <c r="B59" s="975" t="s">
        <v>1629</v>
      </c>
      <c r="C59" s="1224">
        <f t="shared" ref="C59:G59" si="29">C51+1</f>
        <v>4</v>
      </c>
      <c r="D59" s="1224">
        <f t="shared" si="29"/>
        <v>5</v>
      </c>
      <c r="E59" s="1224">
        <f t="shared" si="29"/>
        <v>6</v>
      </c>
      <c r="F59" s="1224">
        <f t="shared" si="29"/>
        <v>7</v>
      </c>
      <c r="G59" s="1224">
        <f t="shared" si="29"/>
        <v>8</v>
      </c>
      <c r="L59" s="1212"/>
      <c r="M59" s="1212"/>
      <c r="AF59" s="1212"/>
      <c r="AG59" s="985" t="s">
        <v>1363</v>
      </c>
    </row>
    <row r="60" ht="12.75" customHeight="1">
      <c r="B60" s="975" t="s">
        <v>1631</v>
      </c>
      <c r="C60" s="916">
        <f t="shared" ref="C60:G60" si="30">10+(C59-1)*2</f>
        <v>16</v>
      </c>
      <c r="D60" s="916">
        <f t="shared" si="30"/>
        <v>18</v>
      </c>
      <c r="E60" s="916">
        <f t="shared" si="30"/>
        <v>20</v>
      </c>
      <c r="F60" s="916">
        <f t="shared" si="30"/>
        <v>22</v>
      </c>
      <c r="G60" s="916">
        <f t="shared" si="30"/>
        <v>24</v>
      </c>
      <c r="L60" s="1212"/>
      <c r="M60" s="1212"/>
      <c r="AF60" s="1238"/>
      <c r="AG60" s="960">
        <v>1.0</v>
      </c>
    </row>
    <row r="61" ht="12.75" customHeight="1">
      <c r="B61" s="975" t="s">
        <v>1632</v>
      </c>
      <c r="C61" s="916" t="s">
        <v>1253</v>
      </c>
      <c r="D61" s="916" t="s">
        <v>1253</v>
      </c>
      <c r="E61" s="916" t="s">
        <v>1253</v>
      </c>
      <c r="F61" s="916" t="s">
        <v>1266</v>
      </c>
      <c r="G61" s="916" t="s">
        <v>1266</v>
      </c>
      <c r="L61" s="1212"/>
      <c r="M61" s="1212"/>
      <c r="AF61" s="1212"/>
      <c r="AG61" s="1103"/>
    </row>
    <row r="62" ht="12.75" customHeight="1">
      <c r="AF62" s="1238"/>
      <c r="AG62" s="960"/>
    </row>
    <row r="63" ht="12.75" customHeight="1">
      <c r="B63" s="1226" t="s">
        <v>1656</v>
      </c>
      <c r="H63" s="1237"/>
      <c r="L63" s="1212"/>
      <c r="M63" s="960"/>
      <c r="W63" s="1226" t="s">
        <v>1657</v>
      </c>
      <c r="AF63" s="1212"/>
      <c r="AG63" s="1103"/>
    </row>
    <row r="64" ht="12.75" customHeight="1">
      <c r="B64" s="1227" t="s">
        <v>1658</v>
      </c>
      <c r="C64" s="1213" t="s">
        <v>86</v>
      </c>
      <c r="D64" s="1213" t="s">
        <v>85</v>
      </c>
      <c r="E64" s="1213" t="s">
        <v>1659</v>
      </c>
      <c r="F64" s="1213" t="s">
        <v>1660</v>
      </c>
      <c r="L64" s="1212"/>
      <c r="M64" s="1103"/>
      <c r="W64" s="1227" t="s">
        <v>1661</v>
      </c>
      <c r="X64" s="1213" t="s">
        <v>85</v>
      </c>
      <c r="Y64" s="1213" t="s">
        <v>1659</v>
      </c>
      <c r="Z64" s="1213" t="s">
        <v>1660</v>
      </c>
      <c r="AF64" s="1212"/>
      <c r="AG64" s="1103"/>
    </row>
    <row r="65" ht="12.75" customHeight="1">
      <c r="B65" s="958" t="s">
        <v>1662</v>
      </c>
      <c r="C65" s="1214">
        <f t="shared" ref="C65:F65" si="31">C69*C70+C$68*0.1*$C$8+C67</f>
        <v>0.467</v>
      </c>
      <c r="D65" s="1214">
        <f t="shared" si="31"/>
        <v>2.623</v>
      </c>
      <c r="E65" s="1214">
        <f t="shared" si="31"/>
        <v>103.816</v>
      </c>
      <c r="F65" s="1214">
        <f t="shared" si="31"/>
        <v>1007.369</v>
      </c>
      <c r="L65" s="1238"/>
      <c r="M65" s="960">
        <v>1.0</v>
      </c>
      <c r="W65" s="958" t="s">
        <v>1662</v>
      </c>
      <c r="X65" s="1214">
        <f t="shared" ref="X65:Z65" si="32">X69*X70+X$68*0.1*$C$8+X67</f>
        <v>2.623</v>
      </c>
      <c r="Y65" s="1214">
        <f t="shared" si="32"/>
        <v>103.816</v>
      </c>
      <c r="Z65" s="1214">
        <f t="shared" si="32"/>
        <v>1007.369</v>
      </c>
      <c r="AF65" s="1238"/>
      <c r="AG65" s="960"/>
    </row>
    <row r="66" ht="12.75" customHeight="1">
      <c r="B66" s="1239" t="s">
        <v>12</v>
      </c>
      <c r="C66" s="1240" t="s">
        <v>1663</v>
      </c>
      <c r="D66" s="1241" t="s">
        <v>1664</v>
      </c>
      <c r="E66" s="1241" t="s">
        <v>1665</v>
      </c>
      <c r="F66" s="1241" t="s">
        <v>1666</v>
      </c>
      <c r="L66" s="1212"/>
      <c r="M66" s="960"/>
      <c r="W66" s="1239" t="s">
        <v>12</v>
      </c>
      <c r="X66" s="1242" t="s">
        <v>1667</v>
      </c>
      <c r="Y66" s="1242" t="s">
        <v>1668</v>
      </c>
      <c r="Z66" s="1242" t="s">
        <v>1669</v>
      </c>
      <c r="AF66" s="1212"/>
      <c r="AG66" s="1103"/>
    </row>
    <row r="67" ht="12.75" customHeight="1">
      <c r="B67" s="1232" t="s">
        <v>1670</v>
      </c>
      <c r="C67" s="1233">
        <f>Jeweler!D22</f>
        <v>0.207</v>
      </c>
      <c r="D67" s="1233">
        <f>Jeweler!E22</f>
        <v>1.583</v>
      </c>
      <c r="E67" s="1233">
        <f>Jeweler!F22</f>
        <v>101.336</v>
      </c>
      <c r="F67" s="1233">
        <f>Jeweler!G22</f>
        <v>1002.669</v>
      </c>
      <c r="L67" s="1212"/>
      <c r="M67" s="960"/>
      <c r="W67" s="1243" t="s">
        <v>1671</v>
      </c>
      <c r="X67" s="1233">
        <f>Jeweler!E22</f>
        <v>1.583</v>
      </c>
      <c r="Y67" s="1233">
        <f>Jeweler!F22</f>
        <v>101.336</v>
      </c>
      <c r="Z67" s="1233">
        <f>Jeweler!G22</f>
        <v>1002.669</v>
      </c>
      <c r="AF67" s="1238"/>
      <c r="AG67" s="960">
        <v>2.0</v>
      </c>
    </row>
    <row r="68" ht="12.75" customHeight="1">
      <c r="B68" s="1218" t="s">
        <v>1625</v>
      </c>
      <c r="C68" s="1219">
        <v>20.0</v>
      </c>
      <c r="D68" s="1219">
        <v>40.0</v>
      </c>
      <c r="E68" s="1219">
        <v>70.0</v>
      </c>
      <c r="F68" s="1219">
        <v>110.0</v>
      </c>
      <c r="L68" s="1212"/>
      <c r="M68" s="960"/>
      <c r="W68" s="1218" t="s">
        <v>1625</v>
      </c>
      <c r="X68" s="1219">
        <v>40.0</v>
      </c>
      <c r="Y68" s="1219">
        <v>70.0</v>
      </c>
      <c r="Z68" s="1219">
        <v>110.0</v>
      </c>
      <c r="AF68" s="1212"/>
      <c r="AG68" s="1103"/>
    </row>
    <row r="69" ht="12.75" customHeight="1">
      <c r="B69" s="975" t="s">
        <v>1626</v>
      </c>
      <c r="C69" s="942">
        <f t="shared" ref="C69:F69" si="33">10+C71</f>
        <v>11</v>
      </c>
      <c r="D69" s="942">
        <f t="shared" si="33"/>
        <v>12</v>
      </c>
      <c r="E69" s="942">
        <f t="shared" si="33"/>
        <v>13</v>
      </c>
      <c r="F69" s="942">
        <f t="shared" si="33"/>
        <v>14</v>
      </c>
      <c r="L69" s="1212"/>
      <c r="M69" s="960"/>
      <c r="W69" s="974" t="s">
        <v>1672</v>
      </c>
      <c r="X69" s="1244">
        <f t="shared" ref="X69:Z69" si="34">10+X71</f>
        <v>12</v>
      </c>
      <c r="Y69" s="1244">
        <f t="shared" si="34"/>
        <v>13</v>
      </c>
      <c r="Z69" s="1244">
        <f t="shared" si="34"/>
        <v>14</v>
      </c>
      <c r="AF69" s="1238"/>
      <c r="AG69" s="960"/>
    </row>
    <row r="70" ht="12.75" customHeight="1">
      <c r="B70" s="975" t="s">
        <v>1373</v>
      </c>
      <c r="C70" s="942">
        <f t="shared" ref="C70:F70" si="35">(0.02*C71)*C71</f>
        <v>0.02</v>
      </c>
      <c r="D70" s="942">
        <f t="shared" si="35"/>
        <v>0.08</v>
      </c>
      <c r="E70" s="942">
        <f t="shared" si="35"/>
        <v>0.18</v>
      </c>
      <c r="F70" s="942">
        <f t="shared" si="35"/>
        <v>0.32</v>
      </c>
      <c r="L70" s="1212"/>
      <c r="M70" s="960"/>
      <c r="W70" s="975" t="s">
        <v>1373</v>
      </c>
      <c r="X70" s="942">
        <f t="shared" ref="X70:Z70" si="36">(0.02*X71)*X71</f>
        <v>0.08</v>
      </c>
      <c r="Y70" s="942">
        <f t="shared" si="36"/>
        <v>0.18</v>
      </c>
      <c r="Z70" s="942">
        <f t="shared" si="36"/>
        <v>0.32</v>
      </c>
      <c r="AF70" s="1212"/>
      <c r="AG70" s="1103"/>
    </row>
    <row r="71" ht="12.75" customHeight="1">
      <c r="B71" s="975" t="s">
        <v>1629</v>
      </c>
      <c r="C71" s="942">
        <v>1.0</v>
      </c>
      <c r="D71" s="942">
        <f t="shared" ref="D71:F71" si="37">C71+1</f>
        <v>2</v>
      </c>
      <c r="E71" s="942">
        <f t="shared" si="37"/>
        <v>3</v>
      </c>
      <c r="F71" s="942">
        <f t="shared" si="37"/>
        <v>4</v>
      </c>
      <c r="L71" s="1212"/>
      <c r="M71" s="960"/>
      <c r="W71" s="975" t="s">
        <v>1629</v>
      </c>
      <c r="X71" s="1245">
        <v>2.0</v>
      </c>
      <c r="Y71" s="942">
        <f t="shared" ref="Y71:Z71" si="38">X71+1</f>
        <v>3</v>
      </c>
      <c r="Z71" s="942">
        <f t="shared" si="38"/>
        <v>4</v>
      </c>
      <c r="AF71" s="1212"/>
      <c r="AG71" s="1103"/>
    </row>
    <row r="72" ht="12.75" customHeight="1">
      <c r="B72" s="975" t="s">
        <v>1631</v>
      </c>
      <c r="C72" s="976">
        <f t="shared" ref="C72:F72" si="39">10+(C71-1)*2</f>
        <v>10</v>
      </c>
      <c r="D72" s="976">
        <f t="shared" si="39"/>
        <v>12</v>
      </c>
      <c r="E72" s="976">
        <f t="shared" si="39"/>
        <v>14</v>
      </c>
      <c r="F72" s="976">
        <f t="shared" si="39"/>
        <v>16</v>
      </c>
      <c r="L72" s="1212"/>
      <c r="M72" s="1212"/>
      <c r="W72" s="975" t="s">
        <v>1631</v>
      </c>
      <c r="X72" s="976">
        <f t="shared" ref="X72:Z72" si="40">10+(X71-1)*2</f>
        <v>12</v>
      </c>
      <c r="Y72" s="976">
        <f t="shared" si="40"/>
        <v>14</v>
      </c>
      <c r="Z72" s="976">
        <f t="shared" si="40"/>
        <v>16</v>
      </c>
      <c r="AF72" s="1238"/>
      <c r="AG72" s="960"/>
    </row>
    <row r="73" ht="12.75" customHeight="1">
      <c r="B73" s="975" t="s">
        <v>1632</v>
      </c>
      <c r="C73" s="976" t="s">
        <v>1240</v>
      </c>
      <c r="D73" s="976" t="s">
        <v>1240</v>
      </c>
      <c r="E73" s="976" t="s">
        <v>1240</v>
      </c>
      <c r="F73" s="916" t="s">
        <v>1253</v>
      </c>
      <c r="W73" s="975" t="s">
        <v>1632</v>
      </c>
      <c r="X73" s="916" t="s">
        <v>1240</v>
      </c>
      <c r="Y73" s="916" t="s">
        <v>1240</v>
      </c>
      <c r="Z73" s="916" t="s">
        <v>1253</v>
      </c>
      <c r="AF73" s="1238"/>
      <c r="AG73" s="960">
        <v>3.0</v>
      </c>
    </row>
    <row r="74" ht="12.75" customHeight="1">
      <c r="B74" s="958" t="s">
        <v>1673</v>
      </c>
      <c r="C74" s="1214">
        <f t="shared" ref="C74:F74" si="41">C77*C78+C$68*0.1*$C$8+C76</f>
        <v>2.787</v>
      </c>
      <c r="D74" s="1214">
        <f t="shared" si="41"/>
        <v>8.083</v>
      </c>
      <c r="E74" s="1214">
        <f t="shared" si="41"/>
        <v>115.116</v>
      </c>
      <c r="F74" s="1214">
        <f t="shared" si="41"/>
        <v>1052.189</v>
      </c>
      <c r="L74" s="1238"/>
      <c r="M74" s="1212">
        <v>2.0</v>
      </c>
      <c r="W74" s="958" t="s">
        <v>1673</v>
      </c>
      <c r="X74" s="1214">
        <f t="shared" ref="X74:Z74" si="42">X77*X78+X$34*0.1*$C$8+X76</f>
        <v>8.003</v>
      </c>
      <c r="Y74" s="1214">
        <f t="shared" si="42"/>
        <v>114.976</v>
      </c>
      <c r="Z74" s="1214">
        <f t="shared" si="42"/>
        <v>1051.969</v>
      </c>
    </row>
    <row r="75" ht="12.75" customHeight="1">
      <c r="B75" s="1239" t="s">
        <v>12</v>
      </c>
      <c r="C75" s="1240" t="s">
        <v>1674</v>
      </c>
      <c r="D75" s="1241" t="s">
        <v>1675</v>
      </c>
      <c r="E75" s="1241" t="s">
        <v>1676</v>
      </c>
      <c r="F75" s="1241" t="s">
        <v>1677</v>
      </c>
      <c r="L75" s="1212"/>
      <c r="M75" s="1212"/>
      <c r="W75" s="1239" t="s">
        <v>12</v>
      </c>
      <c r="X75" s="1242" t="s">
        <v>1678</v>
      </c>
      <c r="Y75" s="1242" t="s">
        <v>1679</v>
      </c>
      <c r="Z75" s="1242" t="s">
        <v>1680</v>
      </c>
    </row>
    <row r="76" ht="12.75" customHeight="1">
      <c r="B76" s="1232" t="s">
        <v>1681</v>
      </c>
      <c r="C76" s="1233">
        <f>Jeweler!D29</f>
        <v>0.987</v>
      </c>
      <c r="D76" s="1233">
        <f>Jeweler!E29</f>
        <v>3.683</v>
      </c>
      <c r="E76" s="1233">
        <f>Jeweler!F29</f>
        <v>106.656</v>
      </c>
      <c r="F76" s="1233">
        <f>Jeweler!G29</f>
        <v>1037.969</v>
      </c>
      <c r="L76" s="1212"/>
      <c r="M76" s="1212"/>
      <c r="W76" s="1243" t="s">
        <v>1671</v>
      </c>
      <c r="X76" s="1233">
        <f>Jeweler!E29</f>
        <v>3.683</v>
      </c>
      <c r="Y76" s="1246">
        <f>Jeweler!F29</f>
        <v>106.656</v>
      </c>
      <c r="Z76" s="1233">
        <f>Jeweler!G29</f>
        <v>1037.969</v>
      </c>
    </row>
    <row r="77" ht="12.75" customHeight="1">
      <c r="B77" s="975" t="s">
        <v>1626</v>
      </c>
      <c r="C77" s="1245">
        <f t="shared" ref="C77:F77" si="43">C69*$M74</f>
        <v>22</v>
      </c>
      <c r="D77" s="1245">
        <f t="shared" si="43"/>
        <v>24</v>
      </c>
      <c r="E77" s="1245">
        <f t="shared" si="43"/>
        <v>26</v>
      </c>
      <c r="F77" s="1245">
        <f t="shared" si="43"/>
        <v>28</v>
      </c>
      <c r="L77" s="1212"/>
      <c r="M77" s="1212"/>
      <c r="W77" s="974" t="s">
        <v>1672</v>
      </c>
      <c r="X77" s="1247">
        <f t="shared" ref="X77:Z77" si="44">X69*$AG67</f>
        <v>24</v>
      </c>
      <c r="Y77" s="1247">
        <f t="shared" si="44"/>
        <v>26</v>
      </c>
      <c r="Z77" s="1247">
        <f t="shared" si="44"/>
        <v>28</v>
      </c>
    </row>
    <row r="78" ht="12.75" customHeight="1">
      <c r="B78" s="975" t="s">
        <v>1373</v>
      </c>
      <c r="C78" s="942">
        <f t="shared" ref="C78:F78" si="45">(0.02*C79)*C79</f>
        <v>0.08</v>
      </c>
      <c r="D78" s="942">
        <f t="shared" si="45"/>
        <v>0.18</v>
      </c>
      <c r="E78" s="942">
        <f t="shared" si="45"/>
        <v>0.32</v>
      </c>
      <c r="F78" s="943">
        <f t="shared" si="45"/>
        <v>0.5</v>
      </c>
      <c r="L78" s="1212"/>
      <c r="M78" s="1212"/>
      <c r="W78" s="975" t="s">
        <v>1373</v>
      </c>
      <c r="X78" s="1224">
        <f t="shared" ref="X78:Z78" si="46">(0.02*X79)*X79</f>
        <v>0.18</v>
      </c>
      <c r="Y78" s="1224">
        <f t="shared" si="46"/>
        <v>0.32</v>
      </c>
      <c r="Z78" s="1225">
        <f t="shared" si="46"/>
        <v>0.5</v>
      </c>
    </row>
    <row r="79" ht="12.75" customHeight="1">
      <c r="B79" s="975" t="s">
        <v>1629</v>
      </c>
      <c r="C79" s="942">
        <f t="shared" ref="C79:F79" si="47">C71+1</f>
        <v>2</v>
      </c>
      <c r="D79" s="942">
        <f t="shared" si="47"/>
        <v>3</v>
      </c>
      <c r="E79" s="942">
        <f t="shared" si="47"/>
        <v>4</v>
      </c>
      <c r="F79" s="942">
        <f t="shared" si="47"/>
        <v>5</v>
      </c>
      <c r="L79" s="1212"/>
      <c r="M79" s="1212"/>
      <c r="W79" s="975" t="s">
        <v>1629</v>
      </c>
      <c r="X79" s="1224">
        <f t="shared" ref="X79:Z79" si="48">X71+1</f>
        <v>3</v>
      </c>
      <c r="Y79" s="1224">
        <f t="shared" si="48"/>
        <v>4</v>
      </c>
      <c r="Z79" s="1224">
        <f t="shared" si="48"/>
        <v>5</v>
      </c>
    </row>
    <row r="80" ht="12.75" customHeight="1">
      <c r="B80" s="975" t="s">
        <v>1631</v>
      </c>
      <c r="C80" s="976">
        <f t="shared" ref="C80:F80" si="49">10+(C79-1)*2</f>
        <v>12</v>
      </c>
      <c r="D80" s="976">
        <f t="shared" si="49"/>
        <v>14</v>
      </c>
      <c r="E80" s="976">
        <f t="shared" si="49"/>
        <v>16</v>
      </c>
      <c r="F80" s="976">
        <f t="shared" si="49"/>
        <v>18</v>
      </c>
      <c r="L80" s="1212"/>
      <c r="M80" s="1212"/>
      <c r="W80" s="975" t="s">
        <v>1631</v>
      </c>
      <c r="X80" s="916">
        <f t="shared" ref="X80:Z80" si="50">10+(X79-1)*2</f>
        <v>14</v>
      </c>
      <c r="Y80" s="916">
        <f t="shared" si="50"/>
        <v>16</v>
      </c>
      <c r="Z80" s="916">
        <f t="shared" si="50"/>
        <v>18</v>
      </c>
    </row>
    <row r="81" ht="12.75" customHeight="1">
      <c r="B81" s="975" t="s">
        <v>1632</v>
      </c>
      <c r="C81" s="916" t="s">
        <v>1240</v>
      </c>
      <c r="D81" s="916" t="s">
        <v>1240</v>
      </c>
      <c r="E81" s="916" t="s">
        <v>1253</v>
      </c>
      <c r="F81" s="916" t="s">
        <v>1253</v>
      </c>
      <c r="W81" s="975" t="s">
        <v>1632</v>
      </c>
      <c r="X81" s="916" t="s">
        <v>1240</v>
      </c>
      <c r="Y81" s="916" t="s">
        <v>1253</v>
      </c>
      <c r="Z81" s="916" t="s">
        <v>1253</v>
      </c>
    </row>
    <row r="82" ht="12.75" customHeight="1">
      <c r="B82" s="958" t="s">
        <v>1682</v>
      </c>
      <c r="C82" s="1214">
        <f t="shared" ref="C82:F82" si="51">C85*C86+C$68*0.1*$C$8+C84</f>
        <v>8.507</v>
      </c>
      <c r="D82" s="1214">
        <f t="shared" si="51"/>
        <v>19.243</v>
      </c>
      <c r="E82" s="1214">
        <f t="shared" si="51"/>
        <v>157.856</v>
      </c>
      <c r="F82" s="1214">
        <f t="shared" si="51"/>
        <v>1332.029</v>
      </c>
      <c r="L82" s="1238"/>
      <c r="M82" s="1212">
        <v>3.0</v>
      </c>
      <c r="W82" s="958" t="s">
        <v>1682</v>
      </c>
      <c r="X82" s="1214">
        <f t="shared" ref="X82:Z82" si="52">X85*X86+X$34*0.1*$C$8+X84</f>
        <v>19.163</v>
      </c>
      <c r="Y82" s="1214">
        <f t="shared" si="52"/>
        <v>157.716</v>
      </c>
      <c r="Z82" s="1214">
        <f t="shared" si="52"/>
        <v>1331.809</v>
      </c>
    </row>
    <row r="83" ht="12.75" customHeight="1">
      <c r="B83" s="1239" t="s">
        <v>12</v>
      </c>
      <c r="C83" s="1240" t="s">
        <v>1683</v>
      </c>
      <c r="D83" s="1241" t="s">
        <v>1684</v>
      </c>
      <c r="E83" s="1241" t="s">
        <v>1685</v>
      </c>
      <c r="F83" s="1241" t="s">
        <v>1686</v>
      </c>
      <c r="L83" s="1212"/>
      <c r="M83" s="1212"/>
      <c r="W83" s="1239" t="s">
        <v>12</v>
      </c>
      <c r="X83" s="1242" t="s">
        <v>1687</v>
      </c>
      <c r="Y83" s="1242" t="s">
        <v>1688</v>
      </c>
      <c r="Z83" s="1242" t="s">
        <v>1689</v>
      </c>
    </row>
    <row r="84" ht="12.75" customHeight="1">
      <c r="B84" s="1232" t="s">
        <v>1690</v>
      </c>
      <c r="C84" s="1233">
        <f>Jeweler!D37</f>
        <v>2.527</v>
      </c>
      <c r="D84" s="1233">
        <f>Jeweler!E37</f>
        <v>7.643</v>
      </c>
      <c r="E84" s="1233">
        <f>Jeweler!F37</f>
        <v>138.216</v>
      </c>
      <c r="F84" s="1233">
        <f>Jeweler!G37</f>
        <v>1301.569</v>
      </c>
      <c r="L84" s="1212"/>
      <c r="M84" s="1212"/>
      <c r="W84" s="1243" t="s">
        <v>1671</v>
      </c>
      <c r="X84" s="1233">
        <f>Jeweler!E37</f>
        <v>7.643</v>
      </c>
      <c r="Y84" s="1233">
        <f>Jeweler!F37</f>
        <v>138.216</v>
      </c>
      <c r="Z84" s="1233">
        <f>Jeweler!G37</f>
        <v>1301.569</v>
      </c>
    </row>
    <row r="85" ht="12.75" customHeight="1">
      <c r="B85" s="975" t="s">
        <v>1626</v>
      </c>
      <c r="C85" s="1247">
        <f t="shared" ref="C85:F85" si="53">C69*$M82</f>
        <v>33</v>
      </c>
      <c r="D85" s="1247">
        <f t="shared" si="53"/>
        <v>36</v>
      </c>
      <c r="E85" s="1247">
        <f t="shared" si="53"/>
        <v>39</v>
      </c>
      <c r="F85" s="1247">
        <f t="shared" si="53"/>
        <v>42</v>
      </c>
      <c r="L85" s="1212"/>
      <c r="M85" s="1212"/>
      <c r="W85" s="974" t="s">
        <v>1672</v>
      </c>
      <c r="X85" s="1247">
        <f t="shared" ref="X85:Z85" si="54">X69*$AG73</f>
        <v>36</v>
      </c>
      <c r="Y85" s="1247">
        <f t="shared" si="54"/>
        <v>39</v>
      </c>
      <c r="Z85" s="1247">
        <f t="shared" si="54"/>
        <v>42</v>
      </c>
    </row>
    <row r="86" ht="12.75" customHeight="1">
      <c r="B86" s="975" t="s">
        <v>1373</v>
      </c>
      <c r="C86" s="1224">
        <f t="shared" ref="C86:F86" si="55">(0.02*C87)*C87</f>
        <v>0.18</v>
      </c>
      <c r="D86" s="1224">
        <f t="shared" si="55"/>
        <v>0.32</v>
      </c>
      <c r="E86" s="1225">
        <f t="shared" si="55"/>
        <v>0.5</v>
      </c>
      <c r="F86" s="1224">
        <f t="shared" si="55"/>
        <v>0.72</v>
      </c>
      <c r="L86" s="1212"/>
      <c r="M86" s="1212"/>
      <c r="W86" s="975" t="s">
        <v>1373</v>
      </c>
      <c r="X86" s="1224">
        <f t="shared" ref="X86:Z86" si="56">(0.02*X87)*X87</f>
        <v>0.32</v>
      </c>
      <c r="Y86" s="1225">
        <f t="shared" si="56"/>
        <v>0.5</v>
      </c>
      <c r="Z86" s="1224">
        <f t="shared" si="56"/>
        <v>0.72</v>
      </c>
    </row>
    <row r="87" ht="12.75" customHeight="1">
      <c r="B87" s="975" t="s">
        <v>1629</v>
      </c>
      <c r="C87" s="1224">
        <f t="shared" ref="C87:F87" si="57">C79+1</f>
        <v>3</v>
      </c>
      <c r="D87" s="1224">
        <f t="shared" si="57"/>
        <v>4</v>
      </c>
      <c r="E87" s="1224">
        <f t="shared" si="57"/>
        <v>5</v>
      </c>
      <c r="F87" s="1224">
        <f t="shared" si="57"/>
        <v>6</v>
      </c>
      <c r="L87" s="1212"/>
      <c r="M87" s="1212"/>
      <c r="W87" s="975" t="s">
        <v>1629</v>
      </c>
      <c r="X87" s="1224">
        <f t="shared" ref="X87:Z87" si="58">X79+1</f>
        <v>4</v>
      </c>
      <c r="Y87" s="1224">
        <f t="shared" si="58"/>
        <v>5</v>
      </c>
      <c r="Z87" s="1224">
        <f t="shared" si="58"/>
        <v>6</v>
      </c>
    </row>
    <row r="88" ht="12.75" customHeight="1">
      <c r="B88" s="975" t="s">
        <v>1631</v>
      </c>
      <c r="C88" s="916">
        <f t="shared" ref="C88:F88" si="59">10+(C87-1)*2</f>
        <v>14</v>
      </c>
      <c r="D88" s="916">
        <f t="shared" si="59"/>
        <v>16</v>
      </c>
      <c r="E88" s="916">
        <f t="shared" si="59"/>
        <v>18</v>
      </c>
      <c r="F88" s="916">
        <f t="shared" si="59"/>
        <v>20</v>
      </c>
      <c r="L88" s="1212"/>
      <c r="M88" s="1212"/>
      <c r="W88" s="975" t="s">
        <v>1631</v>
      </c>
      <c r="X88" s="916">
        <f t="shared" ref="X88:Z88" si="60">10+(X87-1)*2</f>
        <v>16</v>
      </c>
      <c r="Y88" s="916">
        <f t="shared" si="60"/>
        <v>18</v>
      </c>
      <c r="Z88" s="916">
        <f t="shared" si="60"/>
        <v>20</v>
      </c>
    </row>
    <row r="89" ht="12.75" customHeight="1">
      <c r="B89" s="975" t="s">
        <v>1632</v>
      </c>
      <c r="C89" s="916" t="s">
        <v>1240</v>
      </c>
      <c r="D89" s="916" t="s">
        <v>1253</v>
      </c>
      <c r="E89" s="916" t="s">
        <v>1253</v>
      </c>
      <c r="F89" s="916" t="s">
        <v>1253</v>
      </c>
      <c r="L89" s="1212"/>
      <c r="M89" s="1212"/>
      <c r="W89" s="975" t="s">
        <v>1632</v>
      </c>
      <c r="X89" s="916" t="s">
        <v>1253</v>
      </c>
      <c r="Y89" s="916" t="s">
        <v>1253</v>
      </c>
      <c r="Z89" s="916" t="s">
        <v>1253</v>
      </c>
    </row>
    <row r="90" ht="12.75" customHeight="1"/>
    <row r="91" ht="12.75" customHeight="1">
      <c r="B91" s="1226" t="s">
        <v>1691</v>
      </c>
      <c r="H91" s="1237"/>
      <c r="L91" s="1212"/>
      <c r="M91" s="1212"/>
    </row>
    <row r="92" ht="12.75" customHeight="1">
      <c r="B92" s="1227" t="s">
        <v>1658</v>
      </c>
      <c r="C92" s="1213" t="s">
        <v>86</v>
      </c>
      <c r="D92" s="1213" t="s">
        <v>85</v>
      </c>
      <c r="E92" s="1213" t="s">
        <v>1659</v>
      </c>
      <c r="F92" s="1213" t="s">
        <v>1660</v>
      </c>
      <c r="L92" s="1212"/>
      <c r="M92" s="1103"/>
    </row>
    <row r="93" ht="12.75" customHeight="1">
      <c r="B93" s="958" t="s">
        <v>1692</v>
      </c>
      <c r="C93" s="1214">
        <f t="shared" ref="C93:F93" si="61">C97*C98+C$96*0.1*$C$8+C95</f>
        <v>0.881</v>
      </c>
      <c r="D93" s="1214">
        <f t="shared" si="61"/>
        <v>5.789</v>
      </c>
      <c r="E93" s="1214">
        <f t="shared" si="61"/>
        <v>306.488</v>
      </c>
      <c r="F93" s="1214">
        <f t="shared" si="61"/>
        <v>3012.707</v>
      </c>
      <c r="L93" s="1238"/>
      <c r="M93" s="960">
        <v>1.0</v>
      </c>
    </row>
    <row r="94" ht="12.75" customHeight="1">
      <c r="B94" s="1239" t="s">
        <v>12</v>
      </c>
      <c r="C94" s="1240" t="s">
        <v>1663</v>
      </c>
      <c r="D94" s="1241" t="s">
        <v>1664</v>
      </c>
      <c r="E94" s="1241" t="s">
        <v>1665</v>
      </c>
      <c r="F94" s="1241" t="s">
        <v>1666</v>
      </c>
      <c r="L94" s="1212"/>
      <c r="M94" s="960"/>
    </row>
    <row r="95" ht="12.75" customHeight="1">
      <c r="B95" s="1232" t="s">
        <v>1693</v>
      </c>
      <c r="C95" s="1233">
        <f>Jeweler!D61</f>
        <v>0.621</v>
      </c>
      <c r="D95" s="1233">
        <f>Jeweler!E61</f>
        <v>4.749</v>
      </c>
      <c r="E95" s="1233">
        <f>Jeweler!F61</f>
        <v>304.008</v>
      </c>
      <c r="F95" s="1233">
        <f>Jeweler!G61</f>
        <v>3008.007</v>
      </c>
      <c r="L95" s="1212"/>
      <c r="M95" s="960"/>
    </row>
    <row r="96" ht="12.75" customHeight="1">
      <c r="B96" s="1218" t="s">
        <v>1625</v>
      </c>
      <c r="C96" s="1219">
        <v>20.0</v>
      </c>
      <c r="D96" s="1219">
        <v>40.0</v>
      </c>
      <c r="E96" s="1219">
        <v>70.0</v>
      </c>
      <c r="F96" s="1219">
        <v>110.0</v>
      </c>
      <c r="L96" s="1212"/>
      <c r="M96" s="960"/>
    </row>
    <row r="97" ht="12.75" customHeight="1">
      <c r="B97" s="975" t="s">
        <v>1626</v>
      </c>
      <c r="C97" s="942">
        <f t="shared" ref="C97:F97" si="62">10+C99</f>
        <v>11</v>
      </c>
      <c r="D97" s="942">
        <f t="shared" si="62"/>
        <v>12</v>
      </c>
      <c r="E97" s="942">
        <f t="shared" si="62"/>
        <v>13</v>
      </c>
      <c r="F97" s="942">
        <f t="shared" si="62"/>
        <v>14</v>
      </c>
      <c r="L97" s="1212"/>
      <c r="M97" s="960"/>
    </row>
    <row r="98" ht="12.75" customHeight="1">
      <c r="B98" s="975" t="s">
        <v>1373</v>
      </c>
      <c r="C98" s="942">
        <f t="shared" ref="C98:F98" si="63">(0.02*C99)*C99</f>
        <v>0.02</v>
      </c>
      <c r="D98" s="942">
        <f t="shared" si="63"/>
        <v>0.08</v>
      </c>
      <c r="E98" s="942">
        <f t="shared" si="63"/>
        <v>0.18</v>
      </c>
      <c r="F98" s="942">
        <f t="shared" si="63"/>
        <v>0.32</v>
      </c>
      <c r="L98" s="1212"/>
      <c r="M98" s="960"/>
    </row>
    <row r="99" ht="12.75" customHeight="1">
      <c r="B99" s="975" t="s">
        <v>1629</v>
      </c>
      <c r="C99" s="942">
        <v>1.0</v>
      </c>
      <c r="D99" s="942">
        <f t="shared" ref="D99:F99" si="64">C99+1</f>
        <v>2</v>
      </c>
      <c r="E99" s="942">
        <f t="shared" si="64"/>
        <v>3</v>
      </c>
      <c r="F99" s="942">
        <f t="shared" si="64"/>
        <v>4</v>
      </c>
      <c r="L99" s="1212"/>
      <c r="M99" s="960"/>
    </row>
    <row r="100" ht="12.75" customHeight="1">
      <c r="B100" s="975" t="s">
        <v>1631</v>
      </c>
      <c r="C100" s="976">
        <f t="shared" ref="C100:F100" si="65">10+(C99-1)*2</f>
        <v>10</v>
      </c>
      <c r="D100" s="976">
        <f t="shared" si="65"/>
        <v>12</v>
      </c>
      <c r="E100" s="976">
        <f t="shared" si="65"/>
        <v>14</v>
      </c>
      <c r="F100" s="976">
        <f t="shared" si="65"/>
        <v>16</v>
      </c>
      <c r="L100" s="1212"/>
      <c r="M100" s="1212"/>
    </row>
    <row r="101" ht="12.75" customHeight="1">
      <c r="B101" s="975" t="s">
        <v>1632</v>
      </c>
      <c r="C101" s="916" t="s">
        <v>1240</v>
      </c>
      <c r="D101" s="916" t="s">
        <v>1240</v>
      </c>
      <c r="E101" s="916" t="s">
        <v>1240</v>
      </c>
      <c r="F101" s="916" t="s">
        <v>1253</v>
      </c>
    </row>
    <row r="102" ht="12.75" customHeight="1">
      <c r="B102" s="958" t="s">
        <v>1694</v>
      </c>
      <c r="C102" s="1214">
        <f t="shared" ref="C102:F102" si="66">C105*C106+C$96*0.1*$C$8+C104</f>
        <v>3.961</v>
      </c>
      <c r="D102" s="1214">
        <f t="shared" si="66"/>
        <v>13.049</v>
      </c>
      <c r="E102" s="1214">
        <f t="shared" si="66"/>
        <v>321.228</v>
      </c>
      <c r="F102" s="1214">
        <f t="shared" si="66"/>
        <v>3063.327</v>
      </c>
      <c r="L102" s="1238"/>
      <c r="M102" s="1212">
        <v>2.0</v>
      </c>
    </row>
    <row r="103" ht="12.75" customHeight="1">
      <c r="B103" s="1239" t="s">
        <v>12</v>
      </c>
      <c r="C103" s="1240" t="s">
        <v>1674</v>
      </c>
      <c r="D103" s="1241" t="s">
        <v>1675</v>
      </c>
      <c r="E103" s="1241" t="s">
        <v>1676</v>
      </c>
      <c r="F103" s="1241" t="s">
        <v>1677</v>
      </c>
      <c r="L103" s="1212"/>
      <c r="M103" s="1212"/>
    </row>
    <row r="104" ht="12.75" customHeight="1">
      <c r="B104" s="1232" t="s">
        <v>1695</v>
      </c>
      <c r="C104" s="1233">
        <f>Jeweler!D68</f>
        <v>2.161</v>
      </c>
      <c r="D104" s="1233">
        <f>Jeweler!E68</f>
        <v>8.649</v>
      </c>
      <c r="E104" s="1233">
        <f>Jeweler!F68</f>
        <v>312.768</v>
      </c>
      <c r="F104" s="1233">
        <f>Jeweler!G68</f>
        <v>3049.107</v>
      </c>
      <c r="L104" s="1212"/>
      <c r="M104" s="1212"/>
    </row>
    <row r="105" ht="12.75" customHeight="1">
      <c r="B105" s="975" t="s">
        <v>1626</v>
      </c>
      <c r="C105" s="1247">
        <f t="shared" ref="C105:F105" si="67">C$97*$M102</f>
        <v>22</v>
      </c>
      <c r="D105" s="1247">
        <f t="shared" si="67"/>
        <v>24</v>
      </c>
      <c r="E105" s="1247">
        <f t="shared" si="67"/>
        <v>26</v>
      </c>
      <c r="F105" s="1247">
        <f t="shared" si="67"/>
        <v>28</v>
      </c>
      <c r="L105" s="1212"/>
      <c r="M105" s="1212"/>
    </row>
    <row r="106" ht="12.75" customHeight="1">
      <c r="B106" s="975" t="s">
        <v>1373</v>
      </c>
      <c r="C106" s="1224">
        <f t="shared" ref="C106:F106" si="68">(0.02*C107)*C107</f>
        <v>0.08</v>
      </c>
      <c r="D106" s="1224">
        <f t="shared" si="68"/>
        <v>0.18</v>
      </c>
      <c r="E106" s="1224">
        <f t="shared" si="68"/>
        <v>0.32</v>
      </c>
      <c r="F106" s="1225">
        <f t="shared" si="68"/>
        <v>0.5</v>
      </c>
      <c r="L106" s="1212"/>
      <c r="M106" s="1212"/>
    </row>
    <row r="107" ht="12.75" customHeight="1">
      <c r="B107" s="975" t="s">
        <v>1629</v>
      </c>
      <c r="C107" s="1224">
        <f t="shared" ref="C107:F107" si="69">C99+1</f>
        <v>2</v>
      </c>
      <c r="D107" s="1224">
        <f t="shared" si="69"/>
        <v>3</v>
      </c>
      <c r="E107" s="1224">
        <f t="shared" si="69"/>
        <v>4</v>
      </c>
      <c r="F107" s="1224">
        <f t="shared" si="69"/>
        <v>5</v>
      </c>
      <c r="L107" s="1212"/>
      <c r="M107" s="1212"/>
    </row>
    <row r="108" ht="12.75" customHeight="1">
      <c r="B108" s="975" t="s">
        <v>1631</v>
      </c>
      <c r="C108" s="916">
        <f t="shared" ref="C108:F108" si="70">10+(C107-1)*2</f>
        <v>12</v>
      </c>
      <c r="D108" s="916">
        <f t="shared" si="70"/>
        <v>14</v>
      </c>
      <c r="E108" s="916">
        <f t="shared" si="70"/>
        <v>16</v>
      </c>
      <c r="F108" s="916">
        <f t="shared" si="70"/>
        <v>18</v>
      </c>
      <c r="L108" s="1212"/>
      <c r="M108" s="1212"/>
    </row>
    <row r="109" ht="12.75" customHeight="1">
      <c r="B109" s="975" t="s">
        <v>1632</v>
      </c>
      <c r="C109" s="916" t="s">
        <v>1240</v>
      </c>
      <c r="D109" s="916" t="s">
        <v>1240</v>
      </c>
      <c r="E109" s="916" t="s">
        <v>1253</v>
      </c>
      <c r="F109" s="916" t="s">
        <v>1253</v>
      </c>
    </row>
    <row r="110" ht="12.75" customHeight="1">
      <c r="B110" s="958" t="s">
        <v>1696</v>
      </c>
      <c r="C110" s="1214">
        <f t="shared" ref="C110:F110" si="71">C113*C114+C$96*0.1*$C$8+C112</f>
        <v>11.161</v>
      </c>
      <c r="D110" s="1214">
        <f t="shared" si="71"/>
        <v>27.329</v>
      </c>
      <c r="E110" s="1214">
        <f t="shared" si="71"/>
        <v>369.488</v>
      </c>
      <c r="F110" s="1214">
        <f t="shared" si="71"/>
        <v>3351.967</v>
      </c>
      <c r="L110" s="1238"/>
      <c r="M110" s="1212">
        <v>3.0</v>
      </c>
    </row>
    <row r="111" ht="12.75" customHeight="1">
      <c r="B111" s="1239" t="s">
        <v>12</v>
      </c>
      <c r="C111" s="1240" t="s">
        <v>1683</v>
      </c>
      <c r="D111" s="1241" t="s">
        <v>1684</v>
      </c>
      <c r="E111" s="1241" t="s">
        <v>1685</v>
      </c>
      <c r="F111" s="1241" t="s">
        <v>1686</v>
      </c>
      <c r="L111" s="1212"/>
      <c r="M111" s="1212"/>
    </row>
    <row r="112" ht="12.75" customHeight="1">
      <c r="B112" s="1232" t="s">
        <v>1697</v>
      </c>
      <c r="C112" s="1233">
        <f>Jeweler!D76</f>
        <v>5.181</v>
      </c>
      <c r="D112" s="1233">
        <f>Jeweler!E76</f>
        <v>15.729</v>
      </c>
      <c r="E112" s="1233">
        <f>Jeweler!F76</f>
        <v>349.848</v>
      </c>
      <c r="F112" s="1233">
        <f>Jeweler!G76</f>
        <v>3321.507</v>
      </c>
      <c r="L112" s="1212"/>
      <c r="M112" s="1212"/>
    </row>
    <row r="113" ht="12.75" customHeight="1">
      <c r="B113" s="975" t="s">
        <v>1626</v>
      </c>
      <c r="C113" s="1247">
        <f t="shared" ref="C113:F113" si="72">C$97*$M110</f>
        <v>33</v>
      </c>
      <c r="D113" s="1247">
        <f t="shared" si="72"/>
        <v>36</v>
      </c>
      <c r="E113" s="1247">
        <f t="shared" si="72"/>
        <v>39</v>
      </c>
      <c r="F113" s="1247">
        <f t="shared" si="72"/>
        <v>42</v>
      </c>
      <c r="L113" s="1212"/>
      <c r="M113" s="1212"/>
    </row>
    <row r="114" ht="12.75" customHeight="1">
      <c r="B114" s="975" t="s">
        <v>1373</v>
      </c>
      <c r="C114" s="1224">
        <f t="shared" ref="C114:F114" si="73">(0.02*C115)*C115</f>
        <v>0.18</v>
      </c>
      <c r="D114" s="1224">
        <f t="shared" si="73"/>
        <v>0.32</v>
      </c>
      <c r="E114" s="1225">
        <f t="shared" si="73"/>
        <v>0.5</v>
      </c>
      <c r="F114" s="1224">
        <f t="shared" si="73"/>
        <v>0.72</v>
      </c>
      <c r="L114" s="1212"/>
      <c r="M114" s="1212"/>
    </row>
    <row r="115" ht="12.75" customHeight="1">
      <c r="B115" s="975" t="s">
        <v>1629</v>
      </c>
      <c r="C115" s="1224">
        <f t="shared" ref="C115:F115" si="74">C107+1</f>
        <v>3</v>
      </c>
      <c r="D115" s="1224">
        <f t="shared" si="74"/>
        <v>4</v>
      </c>
      <c r="E115" s="1224">
        <f t="shared" si="74"/>
        <v>5</v>
      </c>
      <c r="F115" s="1224">
        <f t="shared" si="74"/>
        <v>6</v>
      </c>
      <c r="L115" s="1212"/>
      <c r="M115" s="1212"/>
    </row>
    <row r="116" ht="12.75" customHeight="1">
      <c r="B116" s="975" t="s">
        <v>1631</v>
      </c>
      <c r="C116" s="916">
        <f t="shared" ref="C116:F116" si="75">10+(C115-1)*2</f>
        <v>14</v>
      </c>
      <c r="D116" s="916">
        <f t="shared" si="75"/>
        <v>16</v>
      </c>
      <c r="E116" s="916">
        <f t="shared" si="75"/>
        <v>18</v>
      </c>
      <c r="F116" s="916">
        <f t="shared" si="75"/>
        <v>20</v>
      </c>
      <c r="L116" s="1212"/>
      <c r="M116" s="1212"/>
    </row>
    <row r="117" ht="12.75" customHeight="1">
      <c r="B117" s="975" t="s">
        <v>1632</v>
      </c>
      <c r="C117" s="916" t="s">
        <v>1240</v>
      </c>
      <c r="D117" s="916" t="s">
        <v>1253</v>
      </c>
      <c r="E117" s="916" t="s">
        <v>1253</v>
      </c>
      <c r="F117" s="916" t="s">
        <v>1253</v>
      </c>
      <c r="L117" s="1212"/>
      <c r="M117" s="1212"/>
    </row>
    <row r="118" ht="12.75" customHeight="1"/>
    <row r="119" ht="12.75" customHeight="1">
      <c r="B119" s="1226" t="s">
        <v>1698</v>
      </c>
      <c r="L119" s="1212"/>
      <c r="M119" s="1212"/>
    </row>
    <row r="120" ht="12.75" customHeight="1">
      <c r="B120" s="1227" t="s">
        <v>1658</v>
      </c>
      <c r="C120" s="1213" t="s">
        <v>86</v>
      </c>
      <c r="D120" s="1213" t="s">
        <v>85</v>
      </c>
      <c r="E120" s="1213" t="s">
        <v>1659</v>
      </c>
      <c r="F120" s="1213" t="s">
        <v>1660</v>
      </c>
      <c r="L120" s="1212"/>
      <c r="M120" s="1103"/>
    </row>
    <row r="121" ht="12.75" customHeight="1">
      <c r="B121" s="958" t="s">
        <v>1699</v>
      </c>
      <c r="C121" s="1214">
        <f t="shared" ref="C121:F121" si="76">C125*C126+C$124*0.1*$C$8+C123</f>
        <v>0.674</v>
      </c>
      <c r="D121" s="1214">
        <f t="shared" si="76"/>
        <v>4.206</v>
      </c>
      <c r="E121" s="1214">
        <f t="shared" si="76"/>
        <v>205.152</v>
      </c>
      <c r="F121" s="1214">
        <f t="shared" si="76"/>
        <v>2010.038</v>
      </c>
      <c r="L121" s="1238"/>
      <c r="M121" s="960">
        <v>1.0</v>
      </c>
    </row>
    <row r="122" ht="12.75" customHeight="1">
      <c r="B122" s="1239" t="s">
        <v>12</v>
      </c>
      <c r="C122" s="1240" t="s">
        <v>1663</v>
      </c>
      <c r="D122" s="1241" t="s">
        <v>1664</v>
      </c>
      <c r="E122" s="1241" t="s">
        <v>1665</v>
      </c>
      <c r="F122" s="1241" t="s">
        <v>1666</v>
      </c>
      <c r="L122" s="1212"/>
      <c r="M122" s="960"/>
    </row>
    <row r="123" ht="12.75" customHeight="1">
      <c r="B123" s="1232" t="s">
        <v>1700</v>
      </c>
      <c r="C123" s="1233">
        <f>Jeweler!D100</f>
        <v>0.414</v>
      </c>
      <c r="D123" s="1233">
        <f>Jeweler!E100</f>
        <v>3.166</v>
      </c>
      <c r="E123" s="1233">
        <f>Jeweler!F100</f>
        <v>202.672</v>
      </c>
      <c r="F123" s="1233">
        <f>Jeweler!G100</f>
        <v>2005.338</v>
      </c>
      <c r="L123" s="1212"/>
      <c r="M123" s="960"/>
    </row>
    <row r="124" ht="12.75" customHeight="1">
      <c r="B124" s="1218" t="s">
        <v>1625</v>
      </c>
      <c r="C124" s="1219">
        <v>20.0</v>
      </c>
      <c r="D124" s="1219">
        <v>40.0</v>
      </c>
      <c r="E124" s="1219">
        <v>70.0</v>
      </c>
      <c r="F124" s="1219">
        <v>110.0</v>
      </c>
      <c r="L124" s="1212"/>
      <c r="M124" s="960"/>
    </row>
    <row r="125" ht="12.75" customHeight="1">
      <c r="B125" s="975" t="s">
        <v>1626</v>
      </c>
      <c r="C125" s="942">
        <f t="shared" ref="C125:F125" si="77">10+C127</f>
        <v>11</v>
      </c>
      <c r="D125" s="942">
        <f t="shared" si="77"/>
        <v>12</v>
      </c>
      <c r="E125" s="942">
        <f t="shared" si="77"/>
        <v>13</v>
      </c>
      <c r="F125" s="942">
        <f t="shared" si="77"/>
        <v>14</v>
      </c>
      <c r="L125" s="1212"/>
      <c r="M125" s="960"/>
    </row>
    <row r="126" ht="12.75" customHeight="1">
      <c r="B126" s="975" t="s">
        <v>1373</v>
      </c>
      <c r="C126" s="942">
        <f t="shared" ref="C126:F126" si="78">(0.02*C127)*C127</f>
        <v>0.02</v>
      </c>
      <c r="D126" s="942">
        <f t="shared" si="78"/>
        <v>0.08</v>
      </c>
      <c r="E126" s="942">
        <f t="shared" si="78"/>
        <v>0.18</v>
      </c>
      <c r="F126" s="942">
        <f t="shared" si="78"/>
        <v>0.32</v>
      </c>
      <c r="L126" s="1212"/>
      <c r="M126" s="960"/>
    </row>
    <row r="127" ht="12.75" customHeight="1">
      <c r="B127" s="975" t="s">
        <v>1629</v>
      </c>
      <c r="C127" s="942">
        <v>1.0</v>
      </c>
      <c r="D127" s="942">
        <f t="shared" ref="D127:F127" si="79">C127+1</f>
        <v>2</v>
      </c>
      <c r="E127" s="942">
        <f t="shared" si="79"/>
        <v>3</v>
      </c>
      <c r="F127" s="942">
        <f t="shared" si="79"/>
        <v>4</v>
      </c>
      <c r="L127" s="1212"/>
      <c r="M127" s="960"/>
    </row>
    <row r="128" ht="12.75" customHeight="1">
      <c r="B128" s="975" t="s">
        <v>1631</v>
      </c>
      <c r="C128" s="976">
        <f t="shared" ref="C128:F128" si="80">10+(C127-1)*2</f>
        <v>10</v>
      </c>
      <c r="D128" s="976">
        <f t="shared" si="80"/>
        <v>12</v>
      </c>
      <c r="E128" s="976">
        <f t="shared" si="80"/>
        <v>14</v>
      </c>
      <c r="F128" s="976">
        <f t="shared" si="80"/>
        <v>16</v>
      </c>
      <c r="L128" s="1212"/>
      <c r="M128" s="1212"/>
    </row>
    <row r="129" ht="12.75" customHeight="1">
      <c r="B129" s="975" t="s">
        <v>1632</v>
      </c>
      <c r="C129" s="916" t="s">
        <v>1240</v>
      </c>
      <c r="D129" s="916" t="s">
        <v>1240</v>
      </c>
      <c r="E129" s="916" t="s">
        <v>1240</v>
      </c>
      <c r="F129" s="916" t="s">
        <v>1253</v>
      </c>
    </row>
    <row r="130" ht="12.75" customHeight="1">
      <c r="B130" s="958" t="s">
        <v>1701</v>
      </c>
      <c r="C130" s="1214">
        <f t="shared" ref="C130:F130" si="81">C133*C134+C$124*0.1*$C$8+C132</f>
        <v>3.774</v>
      </c>
      <c r="D130" s="1214">
        <f t="shared" si="81"/>
        <v>11.766</v>
      </c>
      <c r="E130" s="1214">
        <f t="shared" si="81"/>
        <v>221.772</v>
      </c>
      <c r="F130" s="1214">
        <f t="shared" si="81"/>
        <v>2090.158</v>
      </c>
      <c r="L130" s="1238"/>
      <c r="M130" s="1212">
        <v>2.0</v>
      </c>
    </row>
    <row r="131" ht="12.75" customHeight="1">
      <c r="B131" s="1239" t="s">
        <v>12</v>
      </c>
      <c r="C131" s="1240" t="s">
        <v>1674</v>
      </c>
      <c r="D131" s="1241" t="s">
        <v>1675</v>
      </c>
      <c r="E131" s="1241" t="s">
        <v>1676</v>
      </c>
      <c r="F131" s="1241" t="s">
        <v>1677</v>
      </c>
      <c r="L131" s="1212"/>
      <c r="M131" s="1212"/>
    </row>
    <row r="132" ht="12.75" customHeight="1">
      <c r="B132" s="1232" t="s">
        <v>1702</v>
      </c>
      <c r="C132" s="1233">
        <f>Jeweler!D107</f>
        <v>1.974</v>
      </c>
      <c r="D132" s="1233">
        <f>Jeweler!E107</f>
        <v>7.366</v>
      </c>
      <c r="E132" s="1233">
        <f>Jeweler!F107</f>
        <v>213.312</v>
      </c>
      <c r="F132" s="1233">
        <f>Jeweler!G107</f>
        <v>2075.938</v>
      </c>
      <c r="L132" s="1212"/>
      <c r="M132" s="1212"/>
    </row>
    <row r="133" ht="12.75" customHeight="1">
      <c r="B133" s="975" t="s">
        <v>1626</v>
      </c>
      <c r="C133" s="1224">
        <f t="shared" ref="C133:F133" si="82">C125*$M130</f>
        <v>22</v>
      </c>
      <c r="D133" s="1224">
        <f t="shared" si="82"/>
        <v>24</v>
      </c>
      <c r="E133" s="1224">
        <f t="shared" si="82"/>
        <v>26</v>
      </c>
      <c r="F133" s="1224">
        <f t="shared" si="82"/>
        <v>28</v>
      </c>
      <c r="L133" s="1212"/>
      <c r="M133" s="1212"/>
    </row>
    <row r="134" ht="12.75" customHeight="1">
      <c r="B134" s="975" t="s">
        <v>1373</v>
      </c>
      <c r="C134" s="1224">
        <f t="shared" ref="C134:F134" si="83">(0.02*C135)*C135</f>
        <v>0.08</v>
      </c>
      <c r="D134" s="1224">
        <f t="shared" si="83"/>
        <v>0.18</v>
      </c>
      <c r="E134" s="1224">
        <f t="shared" si="83"/>
        <v>0.32</v>
      </c>
      <c r="F134" s="1225">
        <f t="shared" si="83"/>
        <v>0.5</v>
      </c>
      <c r="L134" s="1212"/>
      <c r="M134" s="1212"/>
    </row>
    <row r="135" ht="12.75" customHeight="1">
      <c r="B135" s="975" t="s">
        <v>1629</v>
      </c>
      <c r="C135" s="1224">
        <f t="shared" ref="C135:F135" si="84">C127+1</f>
        <v>2</v>
      </c>
      <c r="D135" s="1224">
        <f t="shared" si="84"/>
        <v>3</v>
      </c>
      <c r="E135" s="1224">
        <f t="shared" si="84"/>
        <v>4</v>
      </c>
      <c r="F135" s="1224">
        <f t="shared" si="84"/>
        <v>5</v>
      </c>
      <c r="L135" s="1212"/>
      <c r="M135" s="1212"/>
    </row>
    <row r="136" ht="12.75" customHeight="1">
      <c r="B136" s="975" t="s">
        <v>1631</v>
      </c>
      <c r="C136" s="916">
        <f t="shared" ref="C136:F136" si="85">10+(C135-1)*2</f>
        <v>12</v>
      </c>
      <c r="D136" s="916">
        <f t="shared" si="85"/>
        <v>14</v>
      </c>
      <c r="E136" s="916">
        <f t="shared" si="85"/>
        <v>16</v>
      </c>
      <c r="F136" s="916">
        <f t="shared" si="85"/>
        <v>18</v>
      </c>
      <c r="L136" s="1212"/>
      <c r="M136" s="1212"/>
    </row>
    <row r="137" ht="12.75" customHeight="1">
      <c r="B137" s="975" t="s">
        <v>1632</v>
      </c>
      <c r="C137" s="916" t="s">
        <v>1240</v>
      </c>
      <c r="D137" s="916" t="s">
        <v>1240</v>
      </c>
      <c r="E137" s="916" t="s">
        <v>1253</v>
      </c>
      <c r="F137" s="916" t="s">
        <v>1253</v>
      </c>
    </row>
    <row r="138" ht="12.75" customHeight="1">
      <c r="B138" s="958" t="s">
        <v>1696</v>
      </c>
      <c r="C138" s="1214">
        <f t="shared" ref="C138:F138" si="86">C141*C142+C$124*0.1*$C$8+C140</f>
        <v>11.034</v>
      </c>
      <c r="D138" s="1214">
        <f t="shared" si="86"/>
        <v>26.886</v>
      </c>
      <c r="E138" s="1214">
        <f t="shared" si="86"/>
        <v>296.072</v>
      </c>
      <c r="F138" s="1214">
        <f t="shared" si="86"/>
        <v>2633.598</v>
      </c>
      <c r="L138" s="1238"/>
      <c r="M138" s="1212">
        <v>3.0</v>
      </c>
    </row>
    <row r="139" ht="12.75" customHeight="1">
      <c r="B139" s="1239" t="s">
        <v>12</v>
      </c>
      <c r="C139" s="1240" t="s">
        <v>1683</v>
      </c>
      <c r="D139" s="1241" t="s">
        <v>1684</v>
      </c>
      <c r="E139" s="1241" t="s">
        <v>1685</v>
      </c>
      <c r="F139" s="1241" t="s">
        <v>1686</v>
      </c>
      <c r="L139" s="1212"/>
      <c r="M139" s="1212"/>
    </row>
    <row r="140" ht="12.75" customHeight="1">
      <c r="B140" s="1232" t="s">
        <v>1703</v>
      </c>
      <c r="C140" s="1233">
        <f>Jeweler!D115</f>
        <v>5.054</v>
      </c>
      <c r="D140" s="1233">
        <f>Jeweler!E115</f>
        <v>15.286</v>
      </c>
      <c r="E140" s="1233">
        <f>Jeweler!F115</f>
        <v>276.432</v>
      </c>
      <c r="F140" s="1233">
        <f>Jeweler!G115</f>
        <v>2603.138</v>
      </c>
      <c r="L140" s="1212"/>
      <c r="M140" s="1212"/>
    </row>
    <row r="141" ht="12.75" customHeight="1">
      <c r="B141" s="975" t="s">
        <v>1626</v>
      </c>
      <c r="C141" s="1224">
        <f t="shared" ref="C141:F141" si="87">C125*$M138</f>
        <v>33</v>
      </c>
      <c r="D141" s="1224">
        <f t="shared" si="87"/>
        <v>36</v>
      </c>
      <c r="E141" s="1224">
        <f t="shared" si="87"/>
        <v>39</v>
      </c>
      <c r="F141" s="1224">
        <f t="shared" si="87"/>
        <v>42</v>
      </c>
      <c r="L141" s="1212"/>
      <c r="M141" s="1212"/>
    </row>
    <row r="142" ht="12.75" customHeight="1">
      <c r="B142" s="975" t="s">
        <v>1373</v>
      </c>
      <c r="C142" s="1224">
        <f t="shared" ref="C142:F142" si="88">(0.02*C143)*C143</f>
        <v>0.18</v>
      </c>
      <c r="D142" s="1224">
        <f t="shared" si="88"/>
        <v>0.32</v>
      </c>
      <c r="E142" s="1225">
        <f t="shared" si="88"/>
        <v>0.5</v>
      </c>
      <c r="F142" s="1224">
        <f t="shared" si="88"/>
        <v>0.72</v>
      </c>
      <c r="L142" s="1212"/>
      <c r="M142" s="1212"/>
    </row>
    <row r="143" ht="12.75" customHeight="1">
      <c r="B143" s="975" t="s">
        <v>1629</v>
      </c>
      <c r="C143" s="1224">
        <f t="shared" ref="C143:F143" si="89">C135+1</f>
        <v>3</v>
      </c>
      <c r="D143" s="1224">
        <f t="shared" si="89"/>
        <v>4</v>
      </c>
      <c r="E143" s="1224">
        <f t="shared" si="89"/>
        <v>5</v>
      </c>
      <c r="F143" s="1224">
        <f t="shared" si="89"/>
        <v>6</v>
      </c>
      <c r="L143" s="1212"/>
      <c r="M143" s="1212"/>
    </row>
    <row r="144" ht="12.75" customHeight="1">
      <c r="B144" s="975" t="s">
        <v>1631</v>
      </c>
      <c r="C144" s="916">
        <f t="shared" ref="C144:F144" si="90">10+(C143-1)*2</f>
        <v>14</v>
      </c>
      <c r="D144" s="916">
        <f t="shared" si="90"/>
        <v>16</v>
      </c>
      <c r="E144" s="916">
        <f t="shared" si="90"/>
        <v>18</v>
      </c>
      <c r="F144" s="916">
        <f t="shared" si="90"/>
        <v>20</v>
      </c>
      <c r="L144" s="1212"/>
      <c r="M144" s="1212"/>
    </row>
    <row r="145" ht="12.75" customHeight="1">
      <c r="B145" s="975" t="s">
        <v>1632</v>
      </c>
      <c r="C145" s="916" t="s">
        <v>1240</v>
      </c>
      <c r="D145" s="916" t="s">
        <v>1253</v>
      </c>
      <c r="E145" s="916" t="s">
        <v>1253</v>
      </c>
      <c r="F145" s="916" t="s">
        <v>1253</v>
      </c>
      <c r="L145" s="1212"/>
      <c r="M145" s="1212"/>
    </row>
    <row r="146" ht="12.75" customHeight="1"/>
    <row r="147" ht="12.75" customHeight="1">
      <c r="B147" s="1226" t="s">
        <v>1704</v>
      </c>
      <c r="L147" s="1212"/>
      <c r="M147" s="1212"/>
    </row>
    <row r="148" ht="12.75" customHeight="1">
      <c r="B148" s="1227" t="s">
        <v>1705</v>
      </c>
      <c r="C148" s="1213" t="str">
        <f>Potter!C7</f>
        <v>Clay</v>
      </c>
      <c r="D148" s="1213" t="str">
        <f>Potter!D7</f>
        <v>Porcelain</v>
      </c>
      <c r="L148" s="1212"/>
      <c r="M148" s="1212"/>
    </row>
    <row r="149" ht="12.75" customHeight="1">
      <c r="B149" s="1037" t="s">
        <v>1706</v>
      </c>
      <c r="C149" s="1214">
        <f t="shared" ref="C149:D149" si="91">C153*C155+C$152*0.1*$C$8+C151</f>
        <v>1.73</v>
      </c>
      <c r="D149" s="1214">
        <f t="shared" si="91"/>
        <v>7.52</v>
      </c>
      <c r="L149" s="1212"/>
      <c r="M149" s="1212"/>
    </row>
    <row r="150" ht="12.75" customHeight="1">
      <c r="B150" s="1239" t="s">
        <v>12</v>
      </c>
      <c r="C150" s="1240" t="s">
        <v>1707</v>
      </c>
      <c r="D150" s="1240" t="s">
        <v>1708</v>
      </c>
      <c r="L150" s="1212"/>
      <c r="M150" s="1212"/>
    </row>
    <row r="151" ht="12.75" customHeight="1">
      <c r="B151" s="1232" t="s">
        <v>1709</v>
      </c>
      <c r="C151" s="1233">
        <f>Potter!C20</f>
        <v>0.69</v>
      </c>
      <c r="D151" s="1233">
        <f>Potter!D20</f>
        <v>5.02</v>
      </c>
      <c r="L151" s="1212"/>
      <c r="M151" s="1212"/>
    </row>
    <row r="152" ht="12.75" customHeight="1">
      <c r="B152" s="1218" t="s">
        <v>1625</v>
      </c>
      <c r="C152" s="1219">
        <v>40.0</v>
      </c>
      <c r="D152" s="1219">
        <v>80.0</v>
      </c>
      <c r="L152" s="1212"/>
      <c r="M152" s="1212"/>
    </row>
    <row r="153" ht="12.75" customHeight="1">
      <c r="B153" s="975" t="s">
        <v>1626</v>
      </c>
      <c r="C153" s="942">
        <f t="shared" ref="C153:D153" si="92">C154</f>
        <v>12</v>
      </c>
      <c r="D153" s="942">
        <f t="shared" si="92"/>
        <v>13</v>
      </c>
      <c r="L153" s="1212"/>
      <c r="M153" s="1212"/>
    </row>
    <row r="154" ht="12.75" customHeight="1">
      <c r="B154" s="974" t="s">
        <v>1710</v>
      </c>
      <c r="C154" s="942">
        <v>12.0</v>
      </c>
      <c r="D154" s="942">
        <f>C154+1</f>
        <v>13</v>
      </c>
      <c r="L154" s="1212"/>
      <c r="M154" s="1212"/>
    </row>
    <row r="155" ht="12.75" customHeight="1">
      <c r="B155" s="975" t="s">
        <v>1373</v>
      </c>
      <c r="C155" s="942">
        <f t="shared" ref="C155:D155" si="93">(0.02*C156)*C156</f>
        <v>0.08</v>
      </c>
      <c r="D155" s="942">
        <f t="shared" si="93"/>
        <v>0.18</v>
      </c>
      <c r="L155" s="1212"/>
      <c r="M155" s="1212"/>
    </row>
    <row r="156" ht="12.75" customHeight="1">
      <c r="B156" s="975" t="s">
        <v>1629</v>
      </c>
      <c r="C156" s="942">
        <v>2.0</v>
      </c>
      <c r="D156" s="942">
        <f>C156+1</f>
        <v>3</v>
      </c>
      <c r="L156" s="1212"/>
      <c r="M156" s="1212"/>
    </row>
    <row r="157" ht="12.75" customHeight="1">
      <c r="B157" s="975" t="s">
        <v>1631</v>
      </c>
      <c r="C157" s="976">
        <f t="shared" ref="C157:D157" si="94">10+(C156-1)*2</f>
        <v>12</v>
      </c>
      <c r="D157" s="976">
        <f t="shared" si="94"/>
        <v>14</v>
      </c>
      <c r="L157" s="1212"/>
      <c r="M157" s="1212"/>
    </row>
    <row r="158" ht="12.75" customHeight="1">
      <c r="B158" s="975" t="s">
        <v>1632</v>
      </c>
      <c r="C158" s="976" t="s">
        <v>1240</v>
      </c>
      <c r="D158" s="976" t="s">
        <v>1240</v>
      </c>
      <c r="L158" s="1212"/>
      <c r="M158" s="1212"/>
    </row>
    <row r="159" ht="12.75" customHeight="1"/>
    <row r="160" ht="12.75" customHeight="1">
      <c r="B160" s="1226" t="s">
        <v>1711</v>
      </c>
      <c r="L160" s="1212"/>
      <c r="M160" s="1212"/>
    </row>
    <row r="161" ht="12.75" customHeight="1">
      <c r="B161" s="426"/>
      <c r="L161" s="1212"/>
      <c r="M161" s="1103"/>
    </row>
    <row r="162" ht="12.75" customHeight="1">
      <c r="B162" s="1226" t="s">
        <v>1712</v>
      </c>
      <c r="C162" s="1226"/>
      <c r="D162" s="1226"/>
      <c r="E162" s="1226"/>
      <c r="F162" s="1226"/>
      <c r="G162" s="1226"/>
      <c r="L162" s="1212"/>
      <c r="M162" s="1103"/>
    </row>
    <row r="163" ht="12.75" customHeight="1">
      <c r="B163" s="1226" t="s">
        <v>1713</v>
      </c>
      <c r="C163" s="1248">
        <v>3.0</v>
      </c>
      <c r="E163" s="1226" t="s">
        <v>1714</v>
      </c>
      <c r="F163" s="1249">
        <v>40.0</v>
      </c>
      <c r="L163" s="1212"/>
      <c r="M163" s="1103"/>
    </row>
    <row r="164" ht="12.75" customHeight="1">
      <c r="L164" s="1212"/>
      <c r="M164" s="1103"/>
    </row>
    <row r="165" ht="12.75" customHeight="1">
      <c r="B165" s="1227" t="s">
        <v>1715</v>
      </c>
      <c r="C165" s="1213">
        <v>1.0</v>
      </c>
      <c r="D165" s="1213">
        <v>2.0</v>
      </c>
      <c r="E165" s="1213">
        <v>3.0</v>
      </c>
      <c r="F165" s="1213">
        <v>4.0</v>
      </c>
      <c r="G165" s="1213">
        <v>5.0</v>
      </c>
      <c r="H165" s="1213">
        <v>6.0</v>
      </c>
      <c r="I165" s="1213">
        <v>7.0</v>
      </c>
      <c r="J165" s="1213">
        <v>8.0</v>
      </c>
      <c r="K165" s="1213">
        <v>9.0</v>
      </c>
      <c r="L165" s="1212"/>
      <c r="M165" s="1103"/>
    </row>
    <row r="166" ht="12.75" customHeight="1">
      <c r="B166" s="958" t="s">
        <v>1716</v>
      </c>
      <c r="C166" s="1214">
        <f t="shared" ref="C166:K166" si="95">C169*C171+C$168*$C$8+C167</f>
        <v>0.93</v>
      </c>
      <c r="D166" s="1214">
        <f t="shared" si="95"/>
        <v>1.41</v>
      </c>
      <c r="E166" s="1214">
        <f t="shared" si="95"/>
        <v>3.32</v>
      </c>
      <c r="F166" s="1214">
        <f t="shared" si="95"/>
        <v>8.46</v>
      </c>
      <c r="G166" s="1214">
        <f t="shared" si="95"/>
        <v>18.6</v>
      </c>
      <c r="H166" s="1214">
        <f t="shared" si="95"/>
        <v>36.74</v>
      </c>
      <c r="I166" s="1214">
        <f t="shared" si="95"/>
        <v>66.855</v>
      </c>
      <c r="J166" s="1214">
        <f t="shared" si="95"/>
        <v>111.765</v>
      </c>
      <c r="K166" s="1214">
        <f t="shared" si="95"/>
        <v>176.645</v>
      </c>
      <c r="L166" s="1212"/>
      <c r="M166" s="960">
        <v>1.0</v>
      </c>
    </row>
    <row r="167" ht="12.75" customHeight="1">
      <c r="B167" s="1250" t="s">
        <v>1717</v>
      </c>
      <c r="C167" s="1251">
        <f>Scribe!D11</f>
        <v>0.12</v>
      </c>
      <c r="D167" s="1251">
        <f>Scribe!E11</f>
        <v>0.45</v>
      </c>
      <c r="E167" s="1251">
        <f>Scribe!F11</f>
        <v>1.71</v>
      </c>
      <c r="F167" s="1251">
        <f>Scribe!G11</f>
        <v>5.1</v>
      </c>
      <c r="G167" s="1251">
        <f>Scribe!H11</f>
        <v>11.55</v>
      </c>
      <c r="H167" s="1251">
        <f>Scribe!I11</f>
        <v>22.98</v>
      </c>
      <c r="I167" s="1251">
        <f>Scribe!J11</f>
        <v>42.045</v>
      </c>
      <c r="J167" s="1251">
        <f>Scribe!K11</f>
        <v>70.005</v>
      </c>
      <c r="K167" s="1251">
        <f>Scribe!L11</f>
        <v>110.235</v>
      </c>
      <c r="L167" s="1212"/>
      <c r="M167" s="960"/>
    </row>
    <row r="168" ht="12.75" customHeight="1">
      <c r="B168" s="1218" t="s">
        <v>1625</v>
      </c>
      <c r="C168" s="1252">
        <f t="shared" ref="C168:K168" si="96">$F$163</f>
        <v>40</v>
      </c>
      <c r="D168" s="1252">
        <f t="shared" si="96"/>
        <v>40</v>
      </c>
      <c r="E168" s="1252">
        <f t="shared" si="96"/>
        <v>40</v>
      </c>
      <c r="F168" s="1252">
        <f t="shared" si="96"/>
        <v>40</v>
      </c>
      <c r="G168" s="1252">
        <f t="shared" si="96"/>
        <v>40</v>
      </c>
      <c r="H168" s="1252">
        <f t="shared" si="96"/>
        <v>40</v>
      </c>
      <c r="I168" s="1252">
        <f t="shared" si="96"/>
        <v>40</v>
      </c>
      <c r="J168" s="1252">
        <f t="shared" si="96"/>
        <v>40</v>
      </c>
      <c r="K168" s="1252">
        <f t="shared" si="96"/>
        <v>40</v>
      </c>
      <c r="L168" s="1212"/>
      <c r="M168" s="960"/>
    </row>
    <row r="169" ht="12.75" customHeight="1">
      <c r="B169" s="975" t="s">
        <v>1626</v>
      </c>
      <c r="C169" s="942">
        <f t="shared" ref="C169:K169" si="97">C$11*C170</f>
        <v>0.5</v>
      </c>
      <c r="D169" s="942">
        <f t="shared" si="97"/>
        <v>2</v>
      </c>
      <c r="E169" s="942">
        <f t="shared" si="97"/>
        <v>4.5</v>
      </c>
      <c r="F169" s="942">
        <f t="shared" si="97"/>
        <v>8</v>
      </c>
      <c r="G169" s="942">
        <f t="shared" si="97"/>
        <v>12.5</v>
      </c>
      <c r="H169" s="942">
        <f t="shared" si="97"/>
        <v>18</v>
      </c>
      <c r="I169" s="942">
        <f t="shared" si="97"/>
        <v>24.5</v>
      </c>
      <c r="J169" s="942">
        <f t="shared" si="97"/>
        <v>32</v>
      </c>
      <c r="K169" s="942">
        <f t="shared" si="97"/>
        <v>40.5</v>
      </c>
      <c r="L169" s="1212"/>
      <c r="M169" s="960"/>
    </row>
    <row r="170" ht="12.75" customHeight="1">
      <c r="B170" s="975" t="s">
        <v>1627</v>
      </c>
      <c r="C170" s="1245">
        <v>0.5</v>
      </c>
      <c r="D170" s="942">
        <f t="shared" ref="D170:K170" si="98">C170+0.5</f>
        <v>1</v>
      </c>
      <c r="E170" s="942">
        <f t="shared" si="98"/>
        <v>1.5</v>
      </c>
      <c r="F170" s="942">
        <f t="shared" si="98"/>
        <v>2</v>
      </c>
      <c r="G170" s="942">
        <f t="shared" si="98"/>
        <v>2.5</v>
      </c>
      <c r="H170" s="942">
        <f t="shared" si="98"/>
        <v>3</v>
      </c>
      <c r="I170" s="942">
        <f t="shared" si="98"/>
        <v>3.5</v>
      </c>
      <c r="J170" s="942">
        <f t="shared" si="98"/>
        <v>4</v>
      </c>
      <c r="K170" s="942">
        <f t="shared" si="98"/>
        <v>4.5</v>
      </c>
      <c r="L170" s="1212"/>
      <c r="M170" s="960"/>
    </row>
    <row r="171" ht="12.75" customHeight="1">
      <c r="B171" s="975" t="s">
        <v>1373</v>
      </c>
      <c r="C171" s="942">
        <f t="shared" ref="C171:K171" si="99">(0.02*C172)*C172</f>
        <v>0.02</v>
      </c>
      <c r="D171" s="942">
        <f t="shared" si="99"/>
        <v>0.08</v>
      </c>
      <c r="E171" s="942">
        <f t="shared" si="99"/>
        <v>0.18</v>
      </c>
      <c r="F171" s="942">
        <f t="shared" si="99"/>
        <v>0.32</v>
      </c>
      <c r="G171" s="943">
        <f t="shared" si="99"/>
        <v>0.5</v>
      </c>
      <c r="H171" s="942">
        <f t="shared" si="99"/>
        <v>0.72</v>
      </c>
      <c r="I171" s="942">
        <f t="shared" si="99"/>
        <v>0.98</v>
      </c>
      <c r="J171" s="942">
        <f t="shared" si="99"/>
        <v>1.28</v>
      </c>
      <c r="K171" s="942">
        <f t="shared" si="99"/>
        <v>1.62</v>
      </c>
      <c r="L171" s="1212"/>
      <c r="M171" s="960"/>
    </row>
    <row r="172" ht="12.75" customHeight="1">
      <c r="B172" s="975" t="s">
        <v>1629</v>
      </c>
      <c r="C172" s="942">
        <v>1.0</v>
      </c>
      <c r="D172" s="942">
        <f t="shared" ref="D172:K172" si="100">C172+1</f>
        <v>2</v>
      </c>
      <c r="E172" s="942">
        <f t="shared" si="100"/>
        <v>3</v>
      </c>
      <c r="F172" s="942">
        <f t="shared" si="100"/>
        <v>4</v>
      </c>
      <c r="G172" s="942">
        <f t="shared" si="100"/>
        <v>5</v>
      </c>
      <c r="H172" s="942">
        <f t="shared" si="100"/>
        <v>6</v>
      </c>
      <c r="I172" s="942">
        <f t="shared" si="100"/>
        <v>7</v>
      </c>
      <c r="J172" s="942">
        <f t="shared" si="100"/>
        <v>8</v>
      </c>
      <c r="K172" s="942">
        <f t="shared" si="100"/>
        <v>9</v>
      </c>
      <c r="L172" s="1212"/>
      <c r="M172" s="960"/>
    </row>
    <row r="173" ht="12.75" customHeight="1">
      <c r="B173" s="975" t="s">
        <v>1718</v>
      </c>
      <c r="C173" s="976">
        <f t="shared" ref="C173:K173" si="101">10+(C172-1)*2</f>
        <v>10</v>
      </c>
      <c r="D173" s="976">
        <f t="shared" si="101"/>
        <v>12</v>
      </c>
      <c r="E173" s="976">
        <f t="shared" si="101"/>
        <v>14</v>
      </c>
      <c r="F173" s="976">
        <f t="shared" si="101"/>
        <v>16</v>
      </c>
      <c r="G173" s="976">
        <f t="shared" si="101"/>
        <v>18</v>
      </c>
      <c r="H173" s="976">
        <f t="shared" si="101"/>
        <v>20</v>
      </c>
      <c r="I173" s="976">
        <f t="shared" si="101"/>
        <v>22</v>
      </c>
      <c r="J173" s="976">
        <f t="shared" si="101"/>
        <v>24</v>
      </c>
      <c r="K173" s="976">
        <f t="shared" si="101"/>
        <v>26</v>
      </c>
      <c r="L173" s="1212"/>
      <c r="M173" s="1212"/>
    </row>
    <row r="174" ht="12.75" customHeight="1">
      <c r="B174" s="975" t="s">
        <v>1632</v>
      </c>
      <c r="C174" s="916" t="s">
        <v>1240</v>
      </c>
      <c r="D174" s="916" t="s">
        <v>1240</v>
      </c>
      <c r="E174" s="916" t="s">
        <v>1240</v>
      </c>
      <c r="F174" s="916" t="s">
        <v>1253</v>
      </c>
      <c r="G174" s="916" t="s">
        <v>1253</v>
      </c>
      <c r="H174" s="916" t="s">
        <v>1253</v>
      </c>
      <c r="I174" s="916" t="s">
        <v>1266</v>
      </c>
      <c r="J174" s="916" t="s">
        <v>1266</v>
      </c>
      <c r="K174" s="916" t="s">
        <v>1266</v>
      </c>
    </row>
    <row r="175" ht="12.75" customHeight="1">
      <c r="B175" s="975" t="s">
        <v>1719</v>
      </c>
      <c r="C175" s="916" t="s">
        <v>1240</v>
      </c>
      <c r="D175" s="916" t="s">
        <v>1240</v>
      </c>
      <c r="E175" s="916" t="s">
        <v>1240</v>
      </c>
      <c r="F175" s="916" t="s">
        <v>1253</v>
      </c>
      <c r="G175" s="916" t="s">
        <v>1253</v>
      </c>
      <c r="H175" s="916" t="s">
        <v>1253</v>
      </c>
      <c r="I175" s="916" t="s">
        <v>1266</v>
      </c>
      <c r="J175" s="916" t="s">
        <v>1266</v>
      </c>
      <c r="K175" s="916" t="s">
        <v>1266</v>
      </c>
    </row>
    <row r="176" ht="12.75" customHeight="1">
      <c r="B176" s="958" t="s">
        <v>1720</v>
      </c>
      <c r="C176" s="1214">
        <f t="shared" ref="C176:K176" si="102">C178*C180+C$168*$C$8+C177</f>
        <v>1.42</v>
      </c>
      <c r="D176" s="1214">
        <f t="shared" si="102"/>
        <v>4.13</v>
      </c>
      <c r="E176" s="1214">
        <f t="shared" si="102"/>
        <v>12.5</v>
      </c>
      <c r="F176" s="1214">
        <f t="shared" si="102"/>
        <v>31.9</v>
      </c>
      <c r="G176" s="1214">
        <f t="shared" si="102"/>
        <v>68</v>
      </c>
      <c r="H176" s="1214">
        <f t="shared" si="102"/>
        <v>129.29</v>
      </c>
      <c r="I176" s="1214">
        <f t="shared" si="102"/>
        <v>226.57</v>
      </c>
      <c r="J176" s="1214">
        <f t="shared" si="102"/>
        <v>368.69</v>
      </c>
      <c r="K176" s="1214">
        <f t="shared" si="102"/>
        <v>569.57</v>
      </c>
      <c r="L176" s="1212"/>
      <c r="M176" s="960">
        <v>2.0</v>
      </c>
    </row>
    <row r="177" ht="12.75" customHeight="1">
      <c r="B177" s="1250" t="s">
        <v>1721</v>
      </c>
      <c r="C177" s="1251">
        <f>Scribe!D21</f>
        <v>0.54</v>
      </c>
      <c r="D177" s="1251">
        <f>Scribe!E21</f>
        <v>2.61</v>
      </c>
      <c r="E177" s="1251">
        <f>Scribe!F21</f>
        <v>8.82</v>
      </c>
      <c r="F177" s="1251">
        <f>Scribe!G21</f>
        <v>23.1</v>
      </c>
      <c r="G177" s="1251">
        <f>Scribe!H21</f>
        <v>49.2</v>
      </c>
      <c r="H177" s="1251">
        <f>Scribe!I21</f>
        <v>93.21</v>
      </c>
      <c r="I177" s="1251">
        <f>Scribe!J21</f>
        <v>163.05</v>
      </c>
      <c r="J177" s="1251">
        <f>Scribe!K21</f>
        <v>264.21</v>
      </c>
      <c r="K177" s="1251">
        <f>Scribe!L21</f>
        <v>406.77</v>
      </c>
      <c r="L177" s="1212"/>
      <c r="M177" s="960"/>
    </row>
    <row r="178" ht="12.75" customHeight="1">
      <c r="B178" s="975" t="s">
        <v>1626</v>
      </c>
      <c r="C178" s="1224">
        <f t="shared" ref="C178:K178" si="103">C$11*C179</f>
        <v>1</v>
      </c>
      <c r="D178" s="1224">
        <f t="shared" si="103"/>
        <v>4</v>
      </c>
      <c r="E178" s="1224">
        <f t="shared" si="103"/>
        <v>9</v>
      </c>
      <c r="F178" s="1224">
        <f t="shared" si="103"/>
        <v>16</v>
      </c>
      <c r="G178" s="1224">
        <f t="shared" si="103"/>
        <v>25</v>
      </c>
      <c r="H178" s="1224">
        <f t="shared" si="103"/>
        <v>36</v>
      </c>
      <c r="I178" s="1224">
        <f t="shared" si="103"/>
        <v>49</v>
      </c>
      <c r="J178" s="1224">
        <f t="shared" si="103"/>
        <v>64</v>
      </c>
      <c r="K178" s="1224">
        <f t="shared" si="103"/>
        <v>81</v>
      </c>
      <c r="L178" s="1212"/>
      <c r="M178" s="960"/>
    </row>
    <row r="179" ht="12.75" customHeight="1">
      <c r="B179" s="975" t="s">
        <v>1627</v>
      </c>
      <c r="C179" s="1247">
        <f t="shared" ref="C179:K179" si="104">C170*$M176</f>
        <v>1</v>
      </c>
      <c r="D179" s="1247">
        <f t="shared" si="104"/>
        <v>2</v>
      </c>
      <c r="E179" s="1247">
        <f t="shared" si="104"/>
        <v>3</v>
      </c>
      <c r="F179" s="1247">
        <f t="shared" si="104"/>
        <v>4</v>
      </c>
      <c r="G179" s="1247">
        <f t="shared" si="104"/>
        <v>5</v>
      </c>
      <c r="H179" s="1247">
        <f t="shared" si="104"/>
        <v>6</v>
      </c>
      <c r="I179" s="1247">
        <f t="shared" si="104"/>
        <v>7</v>
      </c>
      <c r="J179" s="1247">
        <f t="shared" si="104"/>
        <v>8</v>
      </c>
      <c r="K179" s="1247">
        <f t="shared" si="104"/>
        <v>9</v>
      </c>
      <c r="L179" s="1212"/>
      <c r="M179" s="1212"/>
    </row>
    <row r="180" ht="12.75" customHeight="1">
      <c r="B180" s="975" t="s">
        <v>1373</v>
      </c>
      <c r="C180" s="1224">
        <f t="shared" ref="C180:K180" si="105">(0.02*C181)*C181</f>
        <v>0.08</v>
      </c>
      <c r="D180" s="1224">
        <f t="shared" si="105"/>
        <v>0.18</v>
      </c>
      <c r="E180" s="1224">
        <f t="shared" si="105"/>
        <v>0.32</v>
      </c>
      <c r="F180" s="1225">
        <f t="shared" si="105"/>
        <v>0.5</v>
      </c>
      <c r="G180" s="1224">
        <f t="shared" si="105"/>
        <v>0.72</v>
      </c>
      <c r="H180" s="1224">
        <f t="shared" si="105"/>
        <v>0.98</v>
      </c>
      <c r="I180" s="1224">
        <f t="shared" si="105"/>
        <v>1.28</v>
      </c>
      <c r="J180" s="1224">
        <f t="shared" si="105"/>
        <v>1.62</v>
      </c>
      <c r="K180" s="1224">
        <f t="shared" si="105"/>
        <v>2</v>
      </c>
      <c r="L180" s="1212"/>
      <c r="M180" s="960"/>
    </row>
    <row r="181" ht="12.75" customHeight="1">
      <c r="B181" s="975" t="s">
        <v>1629</v>
      </c>
      <c r="C181" s="1224">
        <f t="shared" ref="C181:K181" si="106">C172+1</f>
        <v>2</v>
      </c>
      <c r="D181" s="1224">
        <f t="shared" si="106"/>
        <v>3</v>
      </c>
      <c r="E181" s="1224">
        <f t="shared" si="106"/>
        <v>4</v>
      </c>
      <c r="F181" s="1224">
        <f t="shared" si="106"/>
        <v>5</v>
      </c>
      <c r="G181" s="1224">
        <f t="shared" si="106"/>
        <v>6</v>
      </c>
      <c r="H181" s="1224">
        <f t="shared" si="106"/>
        <v>7</v>
      </c>
      <c r="I181" s="1224">
        <f t="shared" si="106"/>
        <v>8</v>
      </c>
      <c r="J181" s="1224">
        <f t="shared" si="106"/>
        <v>9</v>
      </c>
      <c r="K181" s="1224">
        <f t="shared" si="106"/>
        <v>10</v>
      </c>
      <c r="L181" s="1212"/>
      <c r="M181" s="960"/>
    </row>
    <row r="182" ht="12.75" customHeight="1">
      <c r="B182" s="975" t="s">
        <v>1718</v>
      </c>
      <c r="C182" s="916">
        <f t="shared" ref="C182:K182" si="107">10+(C181-1)*2</f>
        <v>12</v>
      </c>
      <c r="D182" s="916">
        <f t="shared" si="107"/>
        <v>14</v>
      </c>
      <c r="E182" s="916">
        <f t="shared" si="107"/>
        <v>16</v>
      </c>
      <c r="F182" s="916">
        <f t="shared" si="107"/>
        <v>18</v>
      </c>
      <c r="G182" s="916">
        <f t="shared" si="107"/>
        <v>20</v>
      </c>
      <c r="H182" s="916">
        <f t="shared" si="107"/>
        <v>22</v>
      </c>
      <c r="I182" s="916">
        <f t="shared" si="107"/>
        <v>24</v>
      </c>
      <c r="J182" s="916">
        <f t="shared" si="107"/>
        <v>26</v>
      </c>
      <c r="K182" s="916">
        <f t="shared" si="107"/>
        <v>28</v>
      </c>
      <c r="L182" s="1212"/>
      <c r="M182" s="960"/>
    </row>
    <row r="183" ht="12.75" customHeight="1">
      <c r="B183" s="975" t="s">
        <v>1632</v>
      </c>
      <c r="C183" s="916" t="s">
        <v>1240</v>
      </c>
      <c r="D183" s="916" t="s">
        <v>1240</v>
      </c>
      <c r="E183" s="916" t="s">
        <v>1253</v>
      </c>
      <c r="F183" s="916" t="s">
        <v>1253</v>
      </c>
      <c r="G183" s="916" t="s">
        <v>1253</v>
      </c>
      <c r="H183" s="916" t="s">
        <v>1266</v>
      </c>
      <c r="I183" s="916" t="s">
        <v>1266</v>
      </c>
      <c r="J183" s="916" t="s">
        <v>1266</v>
      </c>
      <c r="K183" s="916" t="s">
        <v>1266</v>
      </c>
    </row>
    <row r="184" ht="12.75" customHeight="1">
      <c r="B184" s="975" t="s">
        <v>1719</v>
      </c>
      <c r="C184" s="916" t="s">
        <v>1240</v>
      </c>
      <c r="D184" s="916" t="s">
        <v>1240</v>
      </c>
      <c r="E184" s="916" t="s">
        <v>1253</v>
      </c>
      <c r="F184" s="916" t="s">
        <v>1253</v>
      </c>
      <c r="G184" s="916" t="s">
        <v>1253</v>
      </c>
      <c r="H184" s="916" t="s">
        <v>1266</v>
      </c>
      <c r="I184" s="916" t="s">
        <v>1266</v>
      </c>
      <c r="J184" s="916" t="s">
        <v>1266</v>
      </c>
      <c r="K184" s="916" t="s">
        <v>1266</v>
      </c>
    </row>
    <row r="185" ht="12.75" customHeight="1">
      <c r="B185" s="958" t="s">
        <v>1722</v>
      </c>
      <c r="C185" s="1214">
        <f t="shared" ref="C185:K185" si="108">C187*C189+C$168*$C$8+C186</f>
        <v>2.96</v>
      </c>
      <c r="D185" s="1214">
        <f t="shared" si="108"/>
        <v>11.63</v>
      </c>
      <c r="E185" s="1214">
        <f t="shared" si="108"/>
        <v>34.82</v>
      </c>
      <c r="F185" s="1214">
        <f t="shared" si="108"/>
        <v>83.78</v>
      </c>
      <c r="G185" s="1214">
        <f t="shared" si="108"/>
        <v>170.75</v>
      </c>
      <c r="H185" s="1214">
        <f t="shared" si="108"/>
        <v>312.74</v>
      </c>
      <c r="I185" s="1214">
        <f t="shared" si="108"/>
        <v>530.765</v>
      </c>
      <c r="J185" s="1214">
        <f t="shared" si="108"/>
        <v>843.455</v>
      </c>
      <c r="K185" s="1214">
        <f t="shared" si="108"/>
        <v>1277.585</v>
      </c>
      <c r="L185" s="1212"/>
      <c r="M185" s="960">
        <v>3.0</v>
      </c>
    </row>
    <row r="186" ht="12.75" customHeight="1">
      <c r="B186" s="1250" t="s">
        <v>1723</v>
      </c>
      <c r="C186" s="1251">
        <f>Scribe!D29</f>
        <v>1.89</v>
      </c>
      <c r="D186" s="1251">
        <f>Scribe!E29</f>
        <v>8.91</v>
      </c>
      <c r="E186" s="1251">
        <f>Scribe!F29</f>
        <v>27.27</v>
      </c>
      <c r="F186" s="1251">
        <f>Scribe!G29</f>
        <v>65.7</v>
      </c>
      <c r="G186" s="1251">
        <f>Scribe!H29</f>
        <v>133.2</v>
      </c>
      <c r="H186" s="1251">
        <f>Scribe!I29</f>
        <v>242.82</v>
      </c>
      <c r="I186" s="1251">
        <f>Scribe!J29</f>
        <v>410.895</v>
      </c>
      <c r="J186" s="1251">
        <f>Scribe!K29</f>
        <v>650.655</v>
      </c>
      <c r="K186" s="1251">
        <f>Scribe!L29</f>
        <v>982.755</v>
      </c>
      <c r="L186" s="1212"/>
      <c r="M186" s="960"/>
    </row>
    <row r="187" ht="12.75" customHeight="1">
      <c r="B187" s="975" t="s">
        <v>1626</v>
      </c>
      <c r="C187" s="1224">
        <f t="shared" ref="C187:K187" si="109">C$11*C188</f>
        <v>1.5</v>
      </c>
      <c r="D187" s="1224">
        <f t="shared" si="109"/>
        <v>6</v>
      </c>
      <c r="E187" s="1224">
        <f t="shared" si="109"/>
        <v>13.5</v>
      </c>
      <c r="F187" s="1224">
        <f t="shared" si="109"/>
        <v>24</v>
      </c>
      <c r="G187" s="1224">
        <f t="shared" si="109"/>
        <v>37.5</v>
      </c>
      <c r="H187" s="1224">
        <f t="shared" si="109"/>
        <v>54</v>
      </c>
      <c r="I187" s="1224">
        <f t="shared" si="109"/>
        <v>73.5</v>
      </c>
      <c r="J187" s="1224">
        <f t="shared" si="109"/>
        <v>96</v>
      </c>
      <c r="K187" s="1224">
        <f t="shared" si="109"/>
        <v>121.5</v>
      </c>
      <c r="L187" s="1212"/>
      <c r="M187" s="960"/>
    </row>
    <row r="188" ht="12.75" customHeight="1">
      <c r="B188" s="975" t="s">
        <v>1627</v>
      </c>
      <c r="C188" s="1247">
        <f t="shared" ref="C188:K188" si="110">C170*$M185</f>
        <v>1.5</v>
      </c>
      <c r="D188" s="1247">
        <f t="shared" si="110"/>
        <v>3</v>
      </c>
      <c r="E188" s="1247">
        <f t="shared" si="110"/>
        <v>4.5</v>
      </c>
      <c r="F188" s="1247">
        <f t="shared" si="110"/>
        <v>6</v>
      </c>
      <c r="G188" s="1247">
        <f t="shared" si="110"/>
        <v>7.5</v>
      </c>
      <c r="H188" s="1247">
        <f t="shared" si="110"/>
        <v>9</v>
      </c>
      <c r="I188" s="1247">
        <f t="shared" si="110"/>
        <v>10.5</v>
      </c>
      <c r="J188" s="1247">
        <f t="shared" si="110"/>
        <v>12</v>
      </c>
      <c r="K188" s="1247">
        <f t="shared" si="110"/>
        <v>13.5</v>
      </c>
      <c r="L188" s="1212"/>
      <c r="M188" s="1212"/>
    </row>
    <row r="189" ht="12.75" customHeight="1">
      <c r="B189" s="975" t="s">
        <v>1373</v>
      </c>
      <c r="C189" s="1224">
        <f t="shared" ref="C189:K189" si="111">(0.02*C190)*C190</f>
        <v>0.18</v>
      </c>
      <c r="D189" s="1224">
        <f t="shared" si="111"/>
        <v>0.32</v>
      </c>
      <c r="E189" s="1225">
        <f t="shared" si="111"/>
        <v>0.5</v>
      </c>
      <c r="F189" s="1224">
        <f t="shared" si="111"/>
        <v>0.72</v>
      </c>
      <c r="G189" s="1224">
        <f t="shared" si="111"/>
        <v>0.98</v>
      </c>
      <c r="H189" s="1224">
        <f t="shared" si="111"/>
        <v>1.28</v>
      </c>
      <c r="I189" s="1224">
        <f t="shared" si="111"/>
        <v>1.62</v>
      </c>
      <c r="J189" s="1224">
        <f t="shared" si="111"/>
        <v>2</v>
      </c>
      <c r="K189" s="1224">
        <f t="shared" si="111"/>
        <v>2.42</v>
      </c>
      <c r="L189" s="1212"/>
      <c r="M189" s="960"/>
    </row>
    <row r="190" ht="12.75" customHeight="1">
      <c r="B190" s="975" t="s">
        <v>1629</v>
      </c>
      <c r="C190" s="1224">
        <f t="shared" ref="C190:K190" si="112">C181+1</f>
        <v>3</v>
      </c>
      <c r="D190" s="1224">
        <f t="shared" si="112"/>
        <v>4</v>
      </c>
      <c r="E190" s="1224">
        <f t="shared" si="112"/>
        <v>5</v>
      </c>
      <c r="F190" s="1224">
        <f t="shared" si="112"/>
        <v>6</v>
      </c>
      <c r="G190" s="1224">
        <f t="shared" si="112"/>
        <v>7</v>
      </c>
      <c r="H190" s="1224">
        <f t="shared" si="112"/>
        <v>8</v>
      </c>
      <c r="I190" s="1224">
        <f t="shared" si="112"/>
        <v>9</v>
      </c>
      <c r="J190" s="1224">
        <f t="shared" si="112"/>
        <v>10</v>
      </c>
      <c r="K190" s="1224">
        <f t="shared" si="112"/>
        <v>11</v>
      </c>
      <c r="L190" s="1212"/>
      <c r="M190" s="960"/>
    </row>
    <row r="191" ht="12.75" customHeight="1">
      <c r="B191" s="975" t="s">
        <v>1718</v>
      </c>
      <c r="C191" s="916">
        <f t="shared" ref="C191:K191" si="113">10+(C190-1)*2</f>
        <v>14</v>
      </c>
      <c r="D191" s="916">
        <f t="shared" si="113"/>
        <v>16</v>
      </c>
      <c r="E191" s="916">
        <f t="shared" si="113"/>
        <v>18</v>
      </c>
      <c r="F191" s="916">
        <f t="shared" si="113"/>
        <v>20</v>
      </c>
      <c r="G191" s="916">
        <f t="shared" si="113"/>
        <v>22</v>
      </c>
      <c r="H191" s="916">
        <f t="shared" si="113"/>
        <v>24</v>
      </c>
      <c r="I191" s="916">
        <f t="shared" si="113"/>
        <v>26</v>
      </c>
      <c r="J191" s="916">
        <f t="shared" si="113"/>
        <v>28</v>
      </c>
      <c r="K191" s="916">
        <f t="shared" si="113"/>
        <v>30</v>
      </c>
      <c r="L191" s="1212"/>
      <c r="M191" s="1212"/>
    </row>
    <row r="192" ht="12.75" customHeight="1">
      <c r="B192" s="975" t="s">
        <v>1632</v>
      </c>
      <c r="C192" s="916" t="s">
        <v>1240</v>
      </c>
      <c r="D192" s="916" t="s">
        <v>1253</v>
      </c>
      <c r="E192" s="916" t="s">
        <v>1253</v>
      </c>
      <c r="F192" s="916" t="s">
        <v>1253</v>
      </c>
      <c r="G192" s="916" t="s">
        <v>1266</v>
      </c>
      <c r="H192" s="916" t="s">
        <v>1266</v>
      </c>
      <c r="I192" s="916" t="s">
        <v>1266</v>
      </c>
      <c r="J192" s="916" t="s">
        <v>1266</v>
      </c>
      <c r="K192" s="916" t="s">
        <v>1266</v>
      </c>
    </row>
    <row r="193" ht="12.75" customHeight="1">
      <c r="B193" s="975" t="s">
        <v>1719</v>
      </c>
      <c r="C193" s="916" t="s">
        <v>1240</v>
      </c>
      <c r="D193" s="916" t="s">
        <v>1253</v>
      </c>
      <c r="E193" s="916" t="s">
        <v>1253</v>
      </c>
      <c r="F193" s="916" t="s">
        <v>1253</v>
      </c>
      <c r="G193" s="916" t="s">
        <v>1266</v>
      </c>
      <c r="H193" s="916" t="s">
        <v>1266</v>
      </c>
      <c r="I193" s="916" t="s">
        <v>1266</v>
      </c>
      <c r="J193" s="916" t="s">
        <v>1266</v>
      </c>
      <c r="K193" s="916" t="s">
        <v>1266</v>
      </c>
    </row>
    <row r="194" ht="12.75" customHeight="1"/>
    <row r="195" ht="12.75" customHeight="1">
      <c r="B195" s="1253" t="s">
        <v>1724</v>
      </c>
    </row>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sheetData>
  <mergeCells count="6">
    <mergeCell ref="R10:V10"/>
    <mergeCell ref="P12:P14"/>
    <mergeCell ref="R16:V16"/>
    <mergeCell ref="P18:P22"/>
    <mergeCell ref="R24:V24"/>
    <mergeCell ref="P26:P32"/>
  </mergeCells>
  <dataValidations>
    <dataValidation type="list" allowBlank="1" sqref="C163">
      <formula1>"1,2,3,4,5,6,7,8,9,10"</formula1>
    </dataValidation>
  </dataValidations>
  <printOptions/>
  <pageMargins bottom="0.75" footer="0.0" header="0.0" left="0.7" right="0.7" top="0.75"/>
  <pageSetup orientation="portrait"/>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2" max="2" width="25.63"/>
    <col customWidth="1" min="3" max="3" width="19.0"/>
    <col customWidth="1" min="5" max="5" width="26.13"/>
    <col customWidth="1" min="6" max="6" width="12.75"/>
    <col customWidth="1" min="7" max="7" width="17.88"/>
    <col customWidth="1" min="8" max="8" width="12.5"/>
    <col customWidth="1" min="9" max="9" width="11.0"/>
    <col customWidth="1" min="10" max="10" width="14.25"/>
    <col customWidth="1" min="14" max="14" width="21.13"/>
    <col customWidth="1" min="21" max="21" width="17.75"/>
  </cols>
  <sheetData>
    <row r="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row>
    <row r="2">
      <c r="A2" s="15"/>
      <c r="B2" s="945" t="s">
        <v>1725</v>
      </c>
      <c r="C2" s="15"/>
      <c r="D2" s="15"/>
      <c r="E2" s="15"/>
      <c r="F2" s="15"/>
      <c r="G2" s="15"/>
      <c r="H2" s="15"/>
      <c r="I2" s="15"/>
      <c r="J2" s="15"/>
      <c r="K2" s="15"/>
      <c r="L2" s="15"/>
      <c r="M2" s="15"/>
      <c r="N2" s="15"/>
      <c r="O2" s="15"/>
      <c r="P2" s="15"/>
      <c r="Q2" s="15"/>
      <c r="R2" s="15"/>
      <c r="S2" s="15"/>
      <c r="T2" s="15"/>
      <c r="U2" s="15"/>
      <c r="V2" s="15"/>
      <c r="W2" s="15"/>
      <c r="X2" s="15"/>
      <c r="Y2" s="15"/>
      <c r="Z2" s="15"/>
      <c r="AA2" s="15"/>
      <c r="AB2" s="15"/>
      <c r="AC2" s="15"/>
    </row>
    <row r="3">
      <c r="A3" s="15"/>
      <c r="B3" s="897" t="s">
        <v>1726</v>
      </c>
      <c r="C3" s="15"/>
      <c r="D3" s="15"/>
      <c r="E3" s="945"/>
      <c r="F3" s="15"/>
      <c r="G3" s="15"/>
      <c r="H3" s="15"/>
      <c r="I3" s="15"/>
      <c r="J3" s="15"/>
      <c r="K3" s="15"/>
      <c r="L3" s="15"/>
      <c r="M3" s="15"/>
      <c r="N3" s="15"/>
      <c r="O3" s="15"/>
      <c r="P3" s="15"/>
      <c r="Q3" s="15"/>
      <c r="R3" s="15"/>
      <c r="S3" s="15"/>
      <c r="T3" s="15"/>
      <c r="U3" s="15"/>
      <c r="V3" s="15"/>
      <c r="W3" s="15"/>
      <c r="X3" s="15"/>
      <c r="Y3" s="15"/>
      <c r="Z3" s="15"/>
      <c r="AA3" s="15"/>
      <c r="AB3" s="15"/>
      <c r="AC3" s="15"/>
    </row>
    <row r="4">
      <c r="A4" s="15"/>
      <c r="B4" s="897" t="s">
        <v>1727</v>
      </c>
      <c r="C4" s="15"/>
      <c r="D4" s="15"/>
      <c r="E4" s="15"/>
      <c r="F4" s="15"/>
      <c r="G4" s="15"/>
      <c r="H4" s="15"/>
      <c r="I4" s="15"/>
      <c r="J4" s="15"/>
      <c r="K4" s="15"/>
      <c r="L4" s="15"/>
      <c r="M4" s="15"/>
      <c r="N4" s="15"/>
      <c r="O4" s="15"/>
      <c r="P4" s="15"/>
      <c r="Q4" s="15"/>
      <c r="R4" s="15"/>
      <c r="S4" s="15"/>
      <c r="T4" s="15"/>
      <c r="U4" s="15"/>
      <c r="V4" s="15"/>
      <c r="W4" s="15"/>
      <c r="X4" s="15"/>
      <c r="Y4" s="15"/>
      <c r="Z4" s="15"/>
      <c r="AA4" s="15"/>
      <c r="AB4" s="15"/>
      <c r="AC4" s="15"/>
    </row>
    <row r="5">
      <c r="A5" s="15"/>
      <c r="B5" s="15"/>
      <c r="C5" s="15"/>
      <c r="D5" s="15"/>
      <c r="E5" s="15"/>
      <c r="F5" s="15"/>
      <c r="G5" s="15"/>
      <c r="H5" s="15"/>
      <c r="I5" s="15"/>
      <c r="J5" s="15"/>
      <c r="K5" s="15"/>
      <c r="L5" s="15"/>
      <c r="M5" s="15"/>
      <c r="N5" s="1254"/>
      <c r="O5" s="1254"/>
      <c r="P5" s="1254"/>
      <c r="Q5" s="1254"/>
      <c r="R5" s="1254"/>
      <c r="S5" s="1254"/>
      <c r="T5" s="1254"/>
      <c r="U5" s="1254"/>
      <c r="V5" s="1254"/>
      <c r="W5" s="1254"/>
      <c r="X5" s="1254"/>
      <c r="Y5" s="1254"/>
      <c r="Z5" s="15"/>
      <c r="AA5" s="15"/>
      <c r="AB5" s="15"/>
      <c r="AC5" s="15"/>
    </row>
    <row r="6">
      <c r="A6" s="15"/>
      <c r="B6" s="897" t="s">
        <v>1728</v>
      </c>
      <c r="C6" s="897"/>
      <c r="D6" s="897"/>
      <c r="E6" s="897" t="s">
        <v>1729</v>
      </c>
      <c r="F6" s="15"/>
      <c r="G6" s="15"/>
      <c r="H6" s="15"/>
      <c r="I6" s="15"/>
      <c r="J6" s="15"/>
      <c r="K6" s="15"/>
      <c r="L6" s="15"/>
      <c r="M6" s="1255"/>
      <c r="N6" s="1256" t="s">
        <v>1730</v>
      </c>
      <c r="O6" s="1257"/>
      <c r="P6" s="1257"/>
      <c r="Q6" s="1257"/>
      <c r="R6" s="1257"/>
      <c r="S6" s="1257"/>
      <c r="T6" s="1257"/>
      <c r="U6" s="1257"/>
      <c r="V6" s="1257"/>
      <c r="W6" s="1257"/>
      <c r="X6" s="1257"/>
      <c r="Y6" s="1258"/>
      <c r="Z6" s="15"/>
      <c r="AA6" s="15"/>
      <c r="AB6" s="15"/>
      <c r="AC6" s="15"/>
    </row>
    <row r="7">
      <c r="A7" s="15"/>
      <c r="B7" s="15"/>
      <c r="C7" s="15"/>
      <c r="D7" s="15"/>
      <c r="E7" s="15"/>
      <c r="F7" s="15"/>
      <c r="G7" s="15"/>
      <c r="H7" s="15"/>
      <c r="I7" s="15"/>
      <c r="J7" s="15"/>
      <c r="K7" s="15"/>
      <c r="L7" s="15"/>
      <c r="M7" s="1255"/>
      <c r="N7" s="1259" t="s">
        <v>1731</v>
      </c>
      <c r="O7" s="1260" t="s">
        <v>1732</v>
      </c>
      <c r="P7" s="1260" t="s">
        <v>1733</v>
      </c>
      <c r="Q7" s="1260" t="s">
        <v>1734</v>
      </c>
      <c r="R7" s="1260" t="s">
        <v>1735</v>
      </c>
      <c r="S7" s="1260" t="s">
        <v>1736</v>
      </c>
      <c r="T7" s="1260" t="s">
        <v>1737</v>
      </c>
      <c r="U7" s="1260" t="s">
        <v>1738</v>
      </c>
      <c r="V7" s="1260" t="s">
        <v>1739</v>
      </c>
      <c r="W7" s="1260" t="s">
        <v>1740</v>
      </c>
      <c r="X7" s="1260" t="s">
        <v>1741</v>
      </c>
      <c r="Y7" s="1260" t="s">
        <v>1742</v>
      </c>
      <c r="Z7" s="15"/>
      <c r="AA7" s="15"/>
      <c r="AB7" s="15"/>
      <c r="AC7" s="15"/>
    </row>
    <row r="8">
      <c r="A8" s="15"/>
      <c r="B8" s="15"/>
      <c r="C8" s="15"/>
      <c r="D8" s="15"/>
      <c r="E8" s="15"/>
      <c r="F8" s="15"/>
      <c r="G8" s="15"/>
      <c r="H8" s="15"/>
      <c r="I8" s="15"/>
      <c r="J8" s="15"/>
      <c r="K8" s="15"/>
      <c r="L8" s="15"/>
      <c r="M8" s="1255"/>
      <c r="N8" s="1259" t="s">
        <v>1743</v>
      </c>
      <c r="O8" s="1260" t="s">
        <v>1744</v>
      </c>
      <c r="P8" s="1260" t="s">
        <v>1745</v>
      </c>
      <c r="Q8" s="1260">
        <v>2.0</v>
      </c>
      <c r="R8" s="1260" t="s">
        <v>1746</v>
      </c>
      <c r="S8" s="1260" t="s">
        <v>1747</v>
      </c>
      <c r="T8" s="1260" t="s">
        <v>1745</v>
      </c>
      <c r="U8" s="1260" t="s">
        <v>1745</v>
      </c>
      <c r="V8" s="1260" t="s">
        <v>1748</v>
      </c>
      <c r="W8" s="1260" t="s">
        <v>1745</v>
      </c>
      <c r="X8" s="1260" t="s">
        <v>1749</v>
      </c>
      <c r="Y8" s="1260" t="s">
        <v>1750</v>
      </c>
      <c r="Z8" s="15"/>
      <c r="AA8" s="15"/>
      <c r="AB8" s="15"/>
      <c r="AC8" s="15"/>
    </row>
    <row r="9">
      <c r="A9" s="15"/>
      <c r="B9" s="1261" t="s">
        <v>1751</v>
      </c>
      <c r="C9" s="1262" t="s">
        <v>1752</v>
      </c>
      <c r="D9" s="15"/>
      <c r="E9" s="1261" t="s">
        <v>1753</v>
      </c>
      <c r="F9" s="1262" t="s">
        <v>1754</v>
      </c>
      <c r="G9" s="1262" t="s">
        <v>1755</v>
      </c>
      <c r="H9" s="1262" t="s">
        <v>1743</v>
      </c>
      <c r="I9" s="1262" t="s">
        <v>1756</v>
      </c>
      <c r="J9" s="1262" t="s">
        <v>1757</v>
      </c>
      <c r="L9" s="15"/>
      <c r="M9" s="1255"/>
      <c r="N9" s="1259" t="s">
        <v>1758</v>
      </c>
      <c r="O9" s="1260" t="s">
        <v>1759</v>
      </c>
      <c r="P9" s="1260" t="s">
        <v>1745</v>
      </c>
      <c r="Q9" s="1260" t="s">
        <v>1760</v>
      </c>
      <c r="R9" s="1260" t="s">
        <v>1761</v>
      </c>
      <c r="S9" s="1260" t="s">
        <v>1762</v>
      </c>
      <c r="T9" s="1260" t="s">
        <v>1745</v>
      </c>
      <c r="U9" s="1260" t="s">
        <v>1745</v>
      </c>
      <c r="V9" s="1260">
        <v>16.0</v>
      </c>
      <c r="W9" s="1260" t="s">
        <v>1745</v>
      </c>
      <c r="X9" s="1260" t="s">
        <v>1763</v>
      </c>
      <c r="Y9" s="1260" t="s">
        <v>1764</v>
      </c>
      <c r="Z9" s="15"/>
      <c r="AA9" s="15"/>
      <c r="AB9" s="15"/>
      <c r="AC9" s="15"/>
    </row>
    <row r="10">
      <c r="A10" s="1134"/>
      <c r="B10" s="1263" t="s">
        <v>133</v>
      </c>
      <c r="C10" s="1264" t="str">
        <f>O25</f>
        <v>Quartz sand</v>
      </c>
      <c r="D10" s="15"/>
      <c r="E10" s="1265" t="s">
        <v>1765</v>
      </c>
      <c r="F10" s="1266" t="str">
        <f>C9</f>
        <v>Forest glass</v>
      </c>
      <c r="G10" s="1266" t="str">
        <f>C9</f>
        <v>Forest glass</v>
      </c>
      <c r="H10" s="1266" t="str">
        <f>C9</f>
        <v>Forest glass</v>
      </c>
      <c r="I10" s="1266" t="str">
        <f>C9</f>
        <v>Forest glass</v>
      </c>
      <c r="J10" s="1266" t="str">
        <f>C9</f>
        <v>Forest glass</v>
      </c>
      <c r="L10" s="15"/>
      <c r="M10" s="1255"/>
      <c r="N10" s="1259" t="s">
        <v>1766</v>
      </c>
      <c r="O10" s="1260">
        <v>74.0</v>
      </c>
      <c r="P10" s="1260" t="s">
        <v>1745</v>
      </c>
      <c r="Q10" s="1260" t="s">
        <v>1750</v>
      </c>
      <c r="R10" s="1260" t="s">
        <v>1745</v>
      </c>
      <c r="S10" s="1260" t="s">
        <v>1767</v>
      </c>
      <c r="T10" s="1260" t="s">
        <v>1745</v>
      </c>
      <c r="U10" s="1260" t="s">
        <v>1745</v>
      </c>
      <c r="V10" s="1260">
        <v>16.0</v>
      </c>
      <c r="W10" s="1260">
        <v>2.0</v>
      </c>
      <c r="X10" s="1260" t="s">
        <v>1768</v>
      </c>
      <c r="Y10" s="1260" t="s">
        <v>1745</v>
      </c>
      <c r="Z10" s="15"/>
      <c r="AA10" s="15"/>
      <c r="AB10" s="15"/>
      <c r="AC10" s="15"/>
    </row>
    <row r="11">
      <c r="A11" s="1134"/>
      <c r="B11" s="1139" t="s">
        <v>1531</v>
      </c>
      <c r="C11" s="1140">
        <f>'Materials and tools'!D130</f>
        <v>0.03</v>
      </c>
      <c r="D11" s="15"/>
      <c r="E11" s="1267" t="s">
        <v>1531</v>
      </c>
      <c r="F11" s="1268">
        <f>C16</f>
        <v>0.082</v>
      </c>
      <c r="G11" s="1268">
        <f t="shared" ref="G11:J11" si="1">F11</f>
        <v>0.082</v>
      </c>
      <c r="H11" s="1268">
        <f t="shared" si="1"/>
        <v>0.082</v>
      </c>
      <c r="I11" s="1268">
        <f t="shared" si="1"/>
        <v>0.082</v>
      </c>
      <c r="J11" s="1268">
        <f t="shared" si="1"/>
        <v>0.082</v>
      </c>
      <c r="L11" s="15"/>
      <c r="M11" s="1255"/>
      <c r="N11" s="1259" t="s">
        <v>1769</v>
      </c>
      <c r="O11" s="1260" t="s">
        <v>1770</v>
      </c>
      <c r="P11" s="1260" t="s">
        <v>1745</v>
      </c>
      <c r="Q11" s="1260" t="s">
        <v>1771</v>
      </c>
      <c r="R11" s="1260" t="s">
        <v>1745</v>
      </c>
      <c r="S11" s="1260">
        <v>1.0</v>
      </c>
      <c r="T11" s="1260" t="s">
        <v>1745</v>
      </c>
      <c r="U11" s="1260">
        <v>27.0</v>
      </c>
      <c r="V11" s="1260">
        <v>6.0</v>
      </c>
      <c r="W11" s="1260">
        <v>10.0</v>
      </c>
      <c r="X11" s="1260" t="s">
        <v>1772</v>
      </c>
      <c r="Y11" s="1260" t="s">
        <v>1745</v>
      </c>
      <c r="Z11" s="15"/>
      <c r="AA11" s="15"/>
      <c r="AB11" s="15"/>
      <c r="AC11" s="15"/>
    </row>
    <row r="12">
      <c r="A12" s="1134"/>
      <c r="B12" s="1139" t="s">
        <v>1366</v>
      </c>
      <c r="C12" s="1097">
        <v>1.0</v>
      </c>
      <c r="D12" s="15"/>
      <c r="E12" s="1267" t="s">
        <v>1366</v>
      </c>
      <c r="F12" s="962">
        <v>1.0</v>
      </c>
      <c r="G12" s="962">
        <v>4.0</v>
      </c>
      <c r="H12" s="962">
        <v>20.0</v>
      </c>
      <c r="I12" s="962">
        <v>3.0</v>
      </c>
      <c r="J12" s="962">
        <v>4.0</v>
      </c>
      <c r="L12" s="15"/>
      <c r="M12" s="1255"/>
      <c r="N12" s="1259" t="s">
        <v>1773</v>
      </c>
      <c r="O12" s="1260" t="s">
        <v>1774</v>
      </c>
      <c r="P12" s="1260" t="s">
        <v>1775</v>
      </c>
      <c r="Q12" s="1260" t="s">
        <v>1776</v>
      </c>
      <c r="R12" s="1260" t="s">
        <v>1745</v>
      </c>
      <c r="S12" s="1260" t="s">
        <v>1777</v>
      </c>
      <c r="T12" s="1260" t="s">
        <v>1745</v>
      </c>
      <c r="U12" s="1260" t="s">
        <v>1745</v>
      </c>
      <c r="V12" s="1260" t="s">
        <v>1778</v>
      </c>
      <c r="W12" s="1260" t="s">
        <v>1779</v>
      </c>
      <c r="X12" s="1260" t="s">
        <v>1745</v>
      </c>
      <c r="Y12" s="1260" t="s">
        <v>1745</v>
      </c>
      <c r="Z12" s="15"/>
      <c r="AA12" s="15"/>
      <c r="AB12" s="15"/>
      <c r="AC12" s="15"/>
    </row>
    <row r="13">
      <c r="A13" s="1134"/>
      <c r="B13" s="1263" t="s">
        <v>133</v>
      </c>
      <c r="C13" s="1264" t="str">
        <f>S27</f>
        <v>Wood ash</v>
      </c>
      <c r="D13" s="15"/>
      <c r="E13" s="1269" t="s">
        <v>1364</v>
      </c>
      <c r="F13" s="1270">
        <f t="shared" ref="F13:J13" si="2">F19*F18+F12*F11+F16*F17</f>
        <v>0.152</v>
      </c>
      <c r="G13" s="1270">
        <f t="shared" si="2"/>
        <v>0.448</v>
      </c>
      <c r="H13" s="1270">
        <f t="shared" si="2"/>
        <v>2.24</v>
      </c>
      <c r="I13" s="1270">
        <f t="shared" si="2"/>
        <v>1.356</v>
      </c>
      <c r="J13" s="1270">
        <f t="shared" si="2"/>
        <v>1.448</v>
      </c>
      <c r="L13" s="15"/>
      <c r="M13" s="1255"/>
      <c r="N13" s="1259" t="s">
        <v>1780</v>
      </c>
      <c r="O13" s="1260" t="s">
        <v>1781</v>
      </c>
      <c r="P13" s="1260" t="s">
        <v>1745</v>
      </c>
      <c r="Q13" s="1260" t="s">
        <v>1745</v>
      </c>
      <c r="R13" s="1260" t="s">
        <v>1745</v>
      </c>
      <c r="S13" s="1260" t="s">
        <v>1745</v>
      </c>
      <c r="T13" s="1260" t="s">
        <v>1745</v>
      </c>
      <c r="U13" s="1260" t="s">
        <v>1782</v>
      </c>
      <c r="V13" s="1260" t="s">
        <v>1745</v>
      </c>
      <c r="W13" s="1260" t="s">
        <v>1783</v>
      </c>
      <c r="X13" s="1260" t="s">
        <v>1745</v>
      </c>
      <c r="Y13" s="1260" t="s">
        <v>1745</v>
      </c>
      <c r="Z13" s="15"/>
      <c r="AA13" s="15"/>
      <c r="AB13" s="15"/>
      <c r="AC13" s="15"/>
    </row>
    <row r="14">
      <c r="A14" s="1134"/>
      <c r="B14" s="1139" t="s">
        <v>1531</v>
      </c>
      <c r="C14" s="1140">
        <f>'Materials and tools'!F130</f>
        <v>0.01</v>
      </c>
      <c r="D14" s="15"/>
      <c r="E14" s="967" t="s">
        <v>1367</v>
      </c>
      <c r="F14" s="1271" t="s">
        <v>1784</v>
      </c>
      <c r="G14" s="1271" t="s">
        <v>1784</v>
      </c>
      <c r="H14" s="1271" t="s">
        <v>1784</v>
      </c>
      <c r="I14" s="1271" t="s">
        <v>1784</v>
      </c>
      <c r="J14" s="1271" t="s">
        <v>1784</v>
      </c>
      <c r="L14" s="15"/>
      <c r="M14" s="1255"/>
      <c r="N14" s="1259" t="s">
        <v>1785</v>
      </c>
      <c r="O14" s="1260">
        <v>96.0</v>
      </c>
      <c r="P14" s="1260" t="s">
        <v>1786</v>
      </c>
      <c r="Q14" s="1260" t="s">
        <v>1745</v>
      </c>
      <c r="R14" s="1260" t="s">
        <v>1745</v>
      </c>
      <c r="S14" s="1260" t="s">
        <v>1745</v>
      </c>
      <c r="T14" s="1260" t="s">
        <v>1745</v>
      </c>
      <c r="U14" s="1260" t="s">
        <v>1745</v>
      </c>
      <c r="V14" s="1260" t="s">
        <v>1750</v>
      </c>
      <c r="W14" s="1260" t="s">
        <v>1745</v>
      </c>
      <c r="X14" s="1260" t="s">
        <v>1745</v>
      </c>
      <c r="Y14" s="1260" t="s">
        <v>1745</v>
      </c>
      <c r="Z14" s="15"/>
      <c r="AA14" s="15"/>
      <c r="AB14" s="15"/>
      <c r="AC14" s="15"/>
    </row>
    <row r="15">
      <c r="A15" s="1134"/>
      <c r="B15" s="1139" t="s">
        <v>1366</v>
      </c>
      <c r="C15" s="1097">
        <v>0.2</v>
      </c>
      <c r="D15" s="15"/>
      <c r="E15" s="1272" t="s">
        <v>1370</v>
      </c>
      <c r="F15" s="1271" t="s">
        <v>1241</v>
      </c>
      <c r="G15" s="1271" t="s">
        <v>1241</v>
      </c>
      <c r="H15" s="1271" t="s">
        <v>1241</v>
      </c>
      <c r="I15" s="1271" t="s">
        <v>1241</v>
      </c>
      <c r="J15" s="1271" t="s">
        <v>1241</v>
      </c>
      <c r="L15" s="15"/>
      <c r="M15" s="1255"/>
      <c r="N15" s="1259" t="s">
        <v>1787</v>
      </c>
      <c r="O15" s="1260" t="s">
        <v>1788</v>
      </c>
      <c r="P15" s="1260" t="s">
        <v>1745</v>
      </c>
      <c r="Q15" s="1260" t="s">
        <v>1745</v>
      </c>
      <c r="R15" s="1260" t="s">
        <v>1786</v>
      </c>
      <c r="S15" s="1260" t="s">
        <v>1789</v>
      </c>
      <c r="T15" s="1260">
        <v>2.0</v>
      </c>
      <c r="U15" s="1260" t="s">
        <v>1745</v>
      </c>
      <c r="V15" s="1260" t="s">
        <v>1790</v>
      </c>
      <c r="W15" s="1260">
        <v>1.0</v>
      </c>
      <c r="X15" s="1260" t="s">
        <v>1745</v>
      </c>
      <c r="Y15" s="1260" t="s">
        <v>1745</v>
      </c>
      <c r="Z15" s="15"/>
      <c r="AA15" s="15"/>
      <c r="AB15" s="15"/>
      <c r="AC15" s="15"/>
    </row>
    <row r="16">
      <c r="A16" s="1134"/>
      <c r="B16" s="1273" t="s">
        <v>1791</v>
      </c>
      <c r="C16" s="1274">
        <f>C22*C21+C12*C11+C15*C14+C19*C20</f>
        <v>0.082</v>
      </c>
      <c r="D16" s="15"/>
      <c r="E16" s="1272" t="s">
        <v>1371</v>
      </c>
      <c r="F16" s="1114">
        <f>'Materials and tools'!$D$152</f>
        <v>0.01</v>
      </c>
      <c r="G16" s="1114">
        <f>'Materials and tools'!$D$152</f>
        <v>0.01</v>
      </c>
      <c r="H16" s="1114">
        <f>'Materials and tools'!$D$152</f>
        <v>0.01</v>
      </c>
      <c r="I16" s="1114">
        <f>'Materials and tools'!$D$152</f>
        <v>0.01</v>
      </c>
      <c r="J16" s="1114">
        <f>'Materials and tools'!$D$152</f>
        <v>0.01</v>
      </c>
      <c r="L16" s="15"/>
      <c r="M16" s="1255"/>
      <c r="N16" s="1259" t="s">
        <v>1792</v>
      </c>
      <c r="O16" s="1260" t="s">
        <v>1793</v>
      </c>
      <c r="P16" s="1260" t="s">
        <v>1794</v>
      </c>
      <c r="Q16" s="1260" t="s">
        <v>1786</v>
      </c>
      <c r="R16" s="1260" t="s">
        <v>1745</v>
      </c>
      <c r="S16" s="1260" t="s">
        <v>1745</v>
      </c>
      <c r="T16" s="1260" t="s">
        <v>1745</v>
      </c>
      <c r="U16" s="1260" t="s">
        <v>1745</v>
      </c>
      <c r="V16" s="1260" t="s">
        <v>1776</v>
      </c>
      <c r="W16" s="1260" t="s">
        <v>1783</v>
      </c>
      <c r="X16" s="1260" t="s">
        <v>1745</v>
      </c>
      <c r="Y16" s="1260" t="s">
        <v>1745</v>
      </c>
      <c r="Z16" s="15"/>
      <c r="AA16" s="15"/>
      <c r="AB16" s="15"/>
      <c r="AC16" s="15"/>
    </row>
    <row r="17">
      <c r="A17" s="1134"/>
      <c r="B17" s="967" t="s">
        <v>1367</v>
      </c>
      <c r="C17" s="968" t="s">
        <v>1784</v>
      </c>
      <c r="D17" s="15"/>
      <c r="E17" s="1272" t="s">
        <v>1234</v>
      </c>
      <c r="F17" s="1114">
        <f t="shared" ref="F17:J17" si="3">F12</f>
        <v>1</v>
      </c>
      <c r="G17" s="1114">
        <f t="shared" si="3"/>
        <v>4</v>
      </c>
      <c r="H17" s="1114">
        <f t="shared" si="3"/>
        <v>20</v>
      </c>
      <c r="I17" s="1114">
        <f t="shared" si="3"/>
        <v>3</v>
      </c>
      <c r="J17" s="1114">
        <f t="shared" si="3"/>
        <v>4</v>
      </c>
      <c r="L17" s="15"/>
      <c r="M17" s="1255"/>
      <c r="N17" s="1259" t="s">
        <v>1795</v>
      </c>
      <c r="O17" s="1260">
        <v>73.0</v>
      </c>
      <c r="P17" s="1260">
        <v>4.0</v>
      </c>
      <c r="Q17" s="1260" t="s">
        <v>1796</v>
      </c>
      <c r="R17" s="1260">
        <v>1.0</v>
      </c>
      <c r="S17" s="1260">
        <v>7.0</v>
      </c>
      <c r="T17" s="1260" t="s">
        <v>1745</v>
      </c>
      <c r="U17" s="1260" t="s">
        <v>1745</v>
      </c>
      <c r="V17" s="1260" t="s">
        <v>1777</v>
      </c>
      <c r="W17" s="1260">
        <v>2.0</v>
      </c>
      <c r="X17" s="1260" t="s">
        <v>1745</v>
      </c>
      <c r="Y17" s="1260" t="s">
        <v>1745</v>
      </c>
      <c r="Z17" s="15"/>
      <c r="AA17" s="15"/>
      <c r="AB17" s="15"/>
      <c r="AC17" s="15"/>
    </row>
    <row r="18">
      <c r="A18" s="1134"/>
      <c r="B18" s="970" t="s">
        <v>1370</v>
      </c>
      <c r="C18" s="968" t="s">
        <v>1241</v>
      </c>
      <c r="D18" s="15"/>
      <c r="E18" s="1267" t="s">
        <v>1797</v>
      </c>
      <c r="F18" s="962">
        <v>3.0</v>
      </c>
      <c r="G18" s="962">
        <v>4.0</v>
      </c>
      <c r="H18" s="962">
        <v>5.0</v>
      </c>
      <c r="I18" s="962">
        <v>6.0</v>
      </c>
      <c r="J18" s="962">
        <v>6.0</v>
      </c>
      <c r="L18" s="15"/>
      <c r="M18" s="1255"/>
      <c r="N18" s="1259" t="s">
        <v>1798</v>
      </c>
      <c r="O18" s="1260" t="s">
        <v>1799</v>
      </c>
      <c r="P18" s="1260" t="s">
        <v>1745</v>
      </c>
      <c r="Q18" s="1260">
        <v>25.0</v>
      </c>
      <c r="R18" s="1260">
        <v>8.0</v>
      </c>
      <c r="S18" s="1260" t="s">
        <v>1800</v>
      </c>
      <c r="T18" s="1260" t="s">
        <v>1745</v>
      </c>
      <c r="U18" s="1260" t="s">
        <v>1745</v>
      </c>
      <c r="V18" s="1260" t="s">
        <v>1745</v>
      </c>
      <c r="W18" s="1260">
        <v>2.0</v>
      </c>
      <c r="X18" s="1260" t="s">
        <v>1745</v>
      </c>
      <c r="Y18" s="1260" t="s">
        <v>1745</v>
      </c>
      <c r="Z18" s="15"/>
      <c r="AA18" s="15"/>
      <c r="AB18" s="15"/>
      <c r="AC18" s="15"/>
    </row>
    <row r="19">
      <c r="A19" s="1134"/>
      <c r="B19" s="970" t="s">
        <v>1371</v>
      </c>
      <c r="C19" s="971">
        <f>'Materials and tools'!$D$152</f>
        <v>0.01</v>
      </c>
      <c r="D19" s="15"/>
      <c r="E19" s="1267" t="s">
        <v>1373</v>
      </c>
      <c r="F19" s="962">
        <f t="shared" ref="F19:J19" si="4">(0.02*F20)*F20</f>
        <v>0.02</v>
      </c>
      <c r="G19" s="962">
        <f t="shared" si="4"/>
        <v>0.02</v>
      </c>
      <c r="H19" s="962">
        <f t="shared" si="4"/>
        <v>0.08</v>
      </c>
      <c r="I19" s="962">
        <f t="shared" si="4"/>
        <v>0.18</v>
      </c>
      <c r="J19" s="962">
        <f t="shared" si="4"/>
        <v>0.18</v>
      </c>
      <c r="L19" s="15"/>
      <c r="M19" s="1255"/>
      <c r="N19" s="1259" t="s">
        <v>1801</v>
      </c>
      <c r="O19" s="1260" t="s">
        <v>1802</v>
      </c>
      <c r="P19" s="1260">
        <v>12.0</v>
      </c>
      <c r="Q19" s="1260">
        <v>2.0</v>
      </c>
      <c r="R19" s="1260" t="s">
        <v>1745</v>
      </c>
      <c r="S19" s="1260" t="s">
        <v>1750</v>
      </c>
      <c r="T19" s="1260" t="s">
        <v>1745</v>
      </c>
      <c r="U19" s="1260" t="s">
        <v>1745</v>
      </c>
      <c r="V19" s="1260">
        <v>4.0</v>
      </c>
      <c r="W19" s="1260">
        <v>1.0</v>
      </c>
      <c r="X19" s="1260" t="s">
        <v>1745</v>
      </c>
      <c r="Y19" s="1260" t="s">
        <v>1745</v>
      </c>
      <c r="Z19" s="15"/>
      <c r="AA19" s="15"/>
      <c r="AB19" s="15"/>
      <c r="AC19" s="15"/>
    </row>
    <row r="20">
      <c r="A20" s="1134"/>
      <c r="B20" s="970" t="s">
        <v>1234</v>
      </c>
      <c r="C20" s="971">
        <f>C12</f>
        <v>1</v>
      </c>
      <c r="D20" s="15"/>
      <c r="E20" s="1267" t="s">
        <v>1803</v>
      </c>
      <c r="F20" s="962">
        <v>1.0</v>
      </c>
      <c r="G20" s="962">
        <v>1.0</v>
      </c>
      <c r="H20" s="962">
        <v>2.0</v>
      </c>
      <c r="I20" s="962">
        <v>3.0</v>
      </c>
      <c r="J20" s="962">
        <v>3.0</v>
      </c>
      <c r="L20" s="15"/>
      <c r="M20" s="1255"/>
      <c r="N20" s="1259" t="s">
        <v>1804</v>
      </c>
      <c r="O20" s="1260" t="s">
        <v>1805</v>
      </c>
      <c r="P20" s="1260" t="s">
        <v>1806</v>
      </c>
      <c r="Q20" s="1260" t="s">
        <v>1807</v>
      </c>
      <c r="R20" s="1260" t="s">
        <v>1808</v>
      </c>
      <c r="S20" s="1260" t="s">
        <v>1809</v>
      </c>
      <c r="T20" s="1260" t="s">
        <v>1745</v>
      </c>
      <c r="U20" s="1260" t="s">
        <v>1745</v>
      </c>
      <c r="V20" s="1260" t="s">
        <v>1745</v>
      </c>
      <c r="W20" s="1260" t="s">
        <v>1745</v>
      </c>
      <c r="X20" s="1260" t="s">
        <v>1745</v>
      </c>
      <c r="Y20" s="1260" t="s">
        <v>1745</v>
      </c>
      <c r="Z20" s="15"/>
      <c r="AA20" s="15"/>
      <c r="AB20" s="15"/>
      <c r="AC20" s="15"/>
    </row>
    <row r="21">
      <c r="A21" s="1134"/>
      <c r="B21" s="1139" t="s">
        <v>1797</v>
      </c>
      <c r="C21" s="1097">
        <v>2.0</v>
      </c>
      <c r="D21" s="15"/>
      <c r="E21" s="1275" t="s">
        <v>1810</v>
      </c>
      <c r="F21" s="1276">
        <v>10.0</v>
      </c>
      <c r="G21" s="1276">
        <v>10.0</v>
      </c>
      <c r="H21" s="1276">
        <v>12.0</v>
      </c>
      <c r="I21" s="1276">
        <v>14.0</v>
      </c>
      <c r="J21" s="1276">
        <v>14.0</v>
      </c>
      <c r="K21" s="956"/>
      <c r="L21" s="15"/>
      <c r="M21" s="1255"/>
      <c r="N21" s="1259" t="s">
        <v>1811</v>
      </c>
      <c r="O21" s="1260">
        <v>12.0</v>
      </c>
      <c r="P21" s="1260" t="s">
        <v>1745</v>
      </c>
      <c r="Q21" s="1260" t="s">
        <v>1745</v>
      </c>
      <c r="R21" s="1260" t="s">
        <v>1745</v>
      </c>
      <c r="S21" s="1260" t="s">
        <v>1745</v>
      </c>
      <c r="T21" s="1260" t="s">
        <v>1745</v>
      </c>
      <c r="U21" s="1260">
        <v>86.0</v>
      </c>
      <c r="V21" s="1260" t="s">
        <v>1745</v>
      </c>
      <c r="W21" s="1260">
        <v>2.0</v>
      </c>
      <c r="X21" s="1260" t="s">
        <v>1745</v>
      </c>
      <c r="Y21" s="1260" t="s">
        <v>1745</v>
      </c>
      <c r="Z21" s="15"/>
      <c r="AA21" s="15"/>
      <c r="AB21" s="15"/>
      <c r="AC21" s="15"/>
    </row>
    <row r="22">
      <c r="A22" s="1134"/>
      <c r="B22" s="1139" t="s">
        <v>1373</v>
      </c>
      <c r="C22" s="1097">
        <f>(0.02*C23)*C23</f>
        <v>0.02</v>
      </c>
      <c r="D22" s="15"/>
      <c r="E22" s="1267" t="s">
        <v>1812</v>
      </c>
      <c r="F22" s="976" t="s">
        <v>1240</v>
      </c>
      <c r="G22" s="976" t="s">
        <v>1240</v>
      </c>
      <c r="H22" s="976" t="s">
        <v>1240</v>
      </c>
      <c r="I22" s="976" t="s">
        <v>1240</v>
      </c>
      <c r="J22" s="976" t="s">
        <v>1240</v>
      </c>
      <c r="K22" s="1143">
        <v>1.5</v>
      </c>
      <c r="L22" s="15"/>
      <c r="M22" s="1255"/>
      <c r="N22" s="1259" t="s">
        <v>1813</v>
      </c>
      <c r="O22" s="1260" t="s">
        <v>1814</v>
      </c>
      <c r="P22" s="1260">
        <v>4.0</v>
      </c>
      <c r="Q22" s="1260" t="s">
        <v>1815</v>
      </c>
      <c r="R22" s="1260" t="s">
        <v>1745</v>
      </c>
      <c r="S22" s="1260" t="s">
        <v>1816</v>
      </c>
      <c r="T22" s="1260" t="s">
        <v>1817</v>
      </c>
      <c r="U22" s="1260" t="s">
        <v>1745</v>
      </c>
      <c r="V22" s="1260">
        <v>1.0</v>
      </c>
      <c r="W22" s="1260" t="s">
        <v>1818</v>
      </c>
      <c r="X22" s="1260" t="s">
        <v>1745</v>
      </c>
      <c r="Y22" s="1260" t="s">
        <v>1745</v>
      </c>
      <c r="Z22" s="15"/>
      <c r="AA22" s="15"/>
      <c r="AB22" s="15"/>
      <c r="AC22" s="15"/>
    </row>
    <row r="23">
      <c r="A23" s="1134"/>
      <c r="B23" s="1139" t="s">
        <v>1803</v>
      </c>
      <c r="C23" s="1097">
        <v>1.0</v>
      </c>
      <c r="D23" s="15"/>
      <c r="E23" s="1265" t="s">
        <v>1819</v>
      </c>
      <c r="F23" s="1266" t="str">
        <f t="shared" ref="F23:J23" si="5">F10</f>
        <v>Forest glass</v>
      </c>
      <c r="G23" s="1266" t="str">
        <f t="shared" si="5"/>
        <v>Forest glass</v>
      </c>
      <c r="H23" s="1266" t="str">
        <f t="shared" si="5"/>
        <v>Forest glass</v>
      </c>
      <c r="I23" s="1266" t="str">
        <f t="shared" si="5"/>
        <v>Forest glass</v>
      </c>
      <c r="J23" s="1266" t="str">
        <f t="shared" si="5"/>
        <v>Forest glass</v>
      </c>
      <c r="K23" s="956"/>
      <c r="L23" s="15"/>
      <c r="M23" s="1255"/>
      <c r="N23" s="1259" t="s">
        <v>1820</v>
      </c>
      <c r="O23" s="1260">
        <v>71.0</v>
      </c>
      <c r="P23" s="1260" t="s">
        <v>1745</v>
      </c>
      <c r="Q23" s="1260">
        <v>3.0</v>
      </c>
      <c r="R23" s="1260">
        <v>3.0</v>
      </c>
      <c r="S23" s="1260">
        <v>8.0</v>
      </c>
      <c r="T23" s="1260" t="s">
        <v>1745</v>
      </c>
      <c r="U23" s="1260" t="s">
        <v>1745</v>
      </c>
      <c r="V23" s="1260">
        <v>15.0</v>
      </c>
      <c r="W23" s="1260" t="s">
        <v>1745</v>
      </c>
      <c r="X23" s="1260" t="s">
        <v>1745</v>
      </c>
      <c r="Y23" s="1260" t="s">
        <v>1745</v>
      </c>
      <c r="Z23" s="15"/>
      <c r="AA23" s="15"/>
      <c r="AB23" s="15"/>
      <c r="AC23" s="15"/>
    </row>
    <row r="24">
      <c r="A24" s="1134"/>
      <c r="B24" s="1144" t="s">
        <v>1810</v>
      </c>
      <c r="C24" s="1141">
        <v>10.0</v>
      </c>
      <c r="D24" s="15"/>
      <c r="E24" s="1267" t="s">
        <v>1531</v>
      </c>
      <c r="F24" s="1268">
        <f>C26</f>
        <v>0.362</v>
      </c>
      <c r="G24" s="1268">
        <f t="shared" ref="G24:J24" si="6">F24</f>
        <v>0.362</v>
      </c>
      <c r="H24" s="1268">
        <f t="shared" si="6"/>
        <v>0.362</v>
      </c>
      <c r="I24" s="1268">
        <f t="shared" si="6"/>
        <v>0.362</v>
      </c>
      <c r="J24" s="1268">
        <f t="shared" si="6"/>
        <v>0.362</v>
      </c>
      <c r="K24" s="956"/>
      <c r="L24" s="15"/>
      <c r="M24" s="15"/>
      <c r="N24" s="15"/>
      <c r="O24" s="15"/>
      <c r="P24" s="15"/>
      <c r="Q24" s="15"/>
      <c r="R24" s="15"/>
      <c r="S24" s="15"/>
      <c r="T24" s="15"/>
      <c r="U24" s="15"/>
      <c r="V24" s="15"/>
      <c r="W24" s="15"/>
      <c r="X24" s="15"/>
      <c r="Y24" s="15"/>
      <c r="Z24" s="15"/>
      <c r="AA24" s="15"/>
      <c r="AB24" s="15"/>
      <c r="AC24" s="15"/>
    </row>
    <row r="25">
      <c r="A25" s="1134"/>
      <c r="B25" s="1139" t="s">
        <v>1812</v>
      </c>
      <c r="C25" s="976" t="s">
        <v>1240</v>
      </c>
      <c r="D25" s="15"/>
      <c r="E25" s="1267" t="s">
        <v>1366</v>
      </c>
      <c r="F25" s="962">
        <v>1.0</v>
      </c>
      <c r="G25" s="962">
        <v>4.0</v>
      </c>
      <c r="H25" s="962">
        <v>20.0</v>
      </c>
      <c r="I25" s="962">
        <v>3.0</v>
      </c>
      <c r="J25" s="962">
        <v>4.0</v>
      </c>
      <c r="K25" s="956"/>
      <c r="L25" s="15"/>
      <c r="M25" s="15"/>
      <c r="N25" s="15"/>
      <c r="O25" s="1277" t="s">
        <v>1821</v>
      </c>
      <c r="P25" s="1278"/>
      <c r="Q25" s="1278"/>
      <c r="R25" s="1278"/>
      <c r="S25" s="1277" t="s">
        <v>1822</v>
      </c>
      <c r="T25" s="1278"/>
      <c r="U25" s="1277" t="s">
        <v>1823</v>
      </c>
      <c r="V25" s="1277" t="s">
        <v>1824</v>
      </c>
      <c r="W25" s="15"/>
      <c r="X25" s="15"/>
      <c r="Y25" s="15"/>
      <c r="Z25" s="15"/>
      <c r="AA25" s="15"/>
      <c r="AB25" s="15"/>
      <c r="AC25" s="15"/>
    </row>
    <row r="26">
      <c r="A26" s="15"/>
      <c r="B26" s="1279" t="s">
        <v>1825</v>
      </c>
      <c r="C26" s="1280">
        <f>C27*C28+C11*C12+C15*C14+C19*C20</f>
        <v>0.362</v>
      </c>
      <c r="D26" s="15"/>
      <c r="E26" s="1269" t="s">
        <v>1377</v>
      </c>
      <c r="F26" s="1281">
        <f t="shared" ref="F26:J26" si="7">F27*F28+F24*F25+F16*F17</f>
        <v>0.732</v>
      </c>
      <c r="G26" s="1281">
        <f t="shared" si="7"/>
        <v>1.968</v>
      </c>
      <c r="H26" s="1281">
        <f t="shared" si="7"/>
        <v>8.79</v>
      </c>
      <c r="I26" s="1281">
        <f t="shared" si="7"/>
        <v>3.996</v>
      </c>
      <c r="J26" s="1281">
        <f t="shared" si="7"/>
        <v>4.368</v>
      </c>
      <c r="K26" s="956"/>
      <c r="L26" s="15"/>
      <c r="M26" s="15"/>
      <c r="N26" s="15"/>
      <c r="O26" s="1278"/>
      <c r="P26" s="1278"/>
      <c r="Q26" s="1278"/>
      <c r="R26" s="1278"/>
      <c r="S26" s="1282" t="s">
        <v>1826</v>
      </c>
      <c r="T26" s="1278"/>
      <c r="U26" s="1277" t="s">
        <v>1827</v>
      </c>
      <c r="V26" s="1277" t="s">
        <v>1828</v>
      </c>
      <c r="W26" s="15"/>
      <c r="X26" s="15"/>
      <c r="Y26" s="15"/>
      <c r="Z26" s="15"/>
      <c r="AA26" s="15"/>
      <c r="AB26" s="15"/>
      <c r="AC26" s="15"/>
    </row>
    <row r="27">
      <c r="A27" s="15"/>
      <c r="B27" s="1283" t="s">
        <v>1797</v>
      </c>
      <c r="C27" s="1097">
        <f>C21*2</f>
        <v>4</v>
      </c>
      <c r="D27" s="15"/>
      <c r="E27" s="1267" t="s">
        <v>1797</v>
      </c>
      <c r="F27" s="962">
        <f t="shared" ref="F27:J27" si="8">F18*$K$22</f>
        <v>4.5</v>
      </c>
      <c r="G27" s="962">
        <f t="shared" si="8"/>
        <v>6</v>
      </c>
      <c r="H27" s="962">
        <f t="shared" si="8"/>
        <v>7.5</v>
      </c>
      <c r="I27" s="962">
        <f t="shared" si="8"/>
        <v>9</v>
      </c>
      <c r="J27" s="962">
        <f t="shared" si="8"/>
        <v>9</v>
      </c>
      <c r="K27" s="956"/>
      <c r="L27" s="15"/>
      <c r="M27" s="15"/>
      <c r="N27" s="15"/>
      <c r="O27" s="1278"/>
      <c r="P27" s="1278"/>
      <c r="Q27" s="1278"/>
      <c r="R27" s="1278"/>
      <c r="S27" s="1284" t="s">
        <v>1829</v>
      </c>
      <c r="T27" s="1278"/>
      <c r="U27" s="1278"/>
      <c r="V27" s="1278"/>
      <c r="W27" s="15"/>
      <c r="X27" s="15"/>
      <c r="Y27" s="15"/>
      <c r="Z27" s="15"/>
      <c r="AA27" s="15"/>
      <c r="AB27" s="15"/>
      <c r="AC27" s="15"/>
    </row>
    <row r="28">
      <c r="A28" s="1134"/>
      <c r="B28" s="1283" t="s">
        <v>1373</v>
      </c>
      <c r="C28" s="1097">
        <f>(0.02*C29)*C29</f>
        <v>0.08</v>
      </c>
      <c r="D28" s="15"/>
      <c r="E28" s="1267" t="s">
        <v>1373</v>
      </c>
      <c r="F28" s="962">
        <f t="shared" ref="F28:J28" si="9">(0.02*F29)*F29</f>
        <v>0.08</v>
      </c>
      <c r="G28" s="962">
        <f t="shared" si="9"/>
        <v>0.08</v>
      </c>
      <c r="H28" s="962">
        <f t="shared" si="9"/>
        <v>0.18</v>
      </c>
      <c r="I28" s="962">
        <f t="shared" si="9"/>
        <v>0.32</v>
      </c>
      <c r="J28" s="962">
        <f t="shared" si="9"/>
        <v>0.32</v>
      </c>
      <c r="K28" s="956"/>
      <c r="L28" s="15"/>
      <c r="M28" s="15"/>
      <c r="N28" s="15"/>
      <c r="O28" s="15"/>
      <c r="P28" s="15"/>
      <c r="Q28" s="15"/>
      <c r="R28" s="15"/>
      <c r="S28" s="15"/>
      <c r="T28" s="15"/>
      <c r="U28" s="15"/>
      <c r="V28" s="15"/>
      <c r="W28" s="15"/>
      <c r="X28" s="15"/>
      <c r="Y28" s="15"/>
      <c r="Z28" s="15"/>
      <c r="AA28" s="15"/>
      <c r="AB28" s="15"/>
      <c r="AC28" s="15"/>
    </row>
    <row r="29">
      <c r="A29" s="1134"/>
      <c r="B29" s="1139" t="s">
        <v>1803</v>
      </c>
      <c r="C29" s="1097">
        <v>2.0</v>
      </c>
      <c r="D29" s="15"/>
      <c r="E29" s="1267" t="s">
        <v>1803</v>
      </c>
      <c r="F29" s="962">
        <v>2.0</v>
      </c>
      <c r="G29" s="962">
        <v>2.0</v>
      </c>
      <c r="H29" s="962">
        <v>3.0</v>
      </c>
      <c r="I29" s="962">
        <v>4.0</v>
      </c>
      <c r="J29" s="962">
        <v>4.0</v>
      </c>
      <c r="K29" s="956"/>
      <c r="L29" s="15"/>
      <c r="M29" s="15"/>
      <c r="N29" s="15"/>
      <c r="O29" s="15"/>
      <c r="P29" s="15"/>
      <c r="Q29" s="15"/>
      <c r="R29" s="15"/>
      <c r="S29" s="15"/>
      <c r="T29" s="15"/>
      <c r="U29" s="15"/>
      <c r="V29" s="15"/>
      <c r="W29" s="15"/>
      <c r="X29" s="15"/>
      <c r="Y29" s="15"/>
      <c r="Z29" s="15"/>
      <c r="AA29" s="15"/>
      <c r="AB29" s="15"/>
      <c r="AC29" s="15"/>
    </row>
    <row r="30">
      <c r="A30" s="15"/>
      <c r="B30" s="1285" t="s">
        <v>1810</v>
      </c>
      <c r="C30" s="1141">
        <v>12.0</v>
      </c>
      <c r="D30" s="15"/>
      <c r="E30" s="1275" t="s">
        <v>1810</v>
      </c>
      <c r="F30" s="1276">
        <v>12.0</v>
      </c>
      <c r="G30" s="1276">
        <v>12.0</v>
      </c>
      <c r="H30" s="1276">
        <v>14.0</v>
      </c>
      <c r="I30" s="1276">
        <v>16.0</v>
      </c>
      <c r="J30" s="1276">
        <v>16.0</v>
      </c>
      <c r="L30" s="15"/>
      <c r="M30" s="15"/>
      <c r="N30" s="15"/>
      <c r="O30" s="15"/>
      <c r="P30" s="15"/>
      <c r="Q30" s="15"/>
      <c r="R30" s="15"/>
      <c r="S30" s="15"/>
      <c r="T30" s="15"/>
      <c r="U30" s="15"/>
      <c r="V30" s="15"/>
      <c r="W30" s="15"/>
      <c r="X30" s="15"/>
      <c r="Y30" s="15"/>
      <c r="Z30" s="15"/>
      <c r="AA30" s="15"/>
      <c r="AB30" s="15"/>
      <c r="AC30" s="15"/>
    </row>
    <row r="31">
      <c r="A31" s="15"/>
      <c r="B31" s="1283" t="s">
        <v>1812</v>
      </c>
      <c r="C31" s="976" t="s">
        <v>1240</v>
      </c>
      <c r="D31" s="15"/>
      <c r="E31" s="1267" t="s">
        <v>1812</v>
      </c>
      <c r="F31" s="976" t="s">
        <v>1240</v>
      </c>
      <c r="G31" s="976" t="s">
        <v>1240</v>
      </c>
      <c r="H31" s="976" t="s">
        <v>1240</v>
      </c>
      <c r="I31" s="916" t="s">
        <v>1253</v>
      </c>
      <c r="J31" s="916" t="s">
        <v>1253</v>
      </c>
      <c r="L31" s="15"/>
      <c r="M31" s="15"/>
      <c r="N31" s="15"/>
      <c r="O31" s="15"/>
      <c r="P31" s="15"/>
      <c r="Q31" s="15"/>
      <c r="R31" s="15"/>
      <c r="S31" s="15"/>
      <c r="T31" s="15"/>
      <c r="U31" s="15"/>
      <c r="V31" s="15"/>
      <c r="W31" s="15"/>
      <c r="X31" s="15"/>
      <c r="Y31" s="15"/>
      <c r="Z31" s="15"/>
      <c r="AA31" s="15"/>
      <c r="AB31" s="15"/>
      <c r="AC31" s="15"/>
    </row>
    <row r="32">
      <c r="A32" s="15"/>
      <c r="B32" s="18"/>
      <c r="D32" s="15"/>
      <c r="L32" s="15"/>
      <c r="M32" s="15"/>
      <c r="N32" s="15"/>
      <c r="O32" s="15"/>
      <c r="P32" s="15"/>
      <c r="Q32" s="15"/>
      <c r="R32" s="15"/>
      <c r="S32" s="15"/>
      <c r="T32" s="15"/>
      <c r="U32" s="15"/>
      <c r="V32" s="15"/>
      <c r="W32" s="15"/>
      <c r="X32" s="15"/>
      <c r="Y32" s="15"/>
      <c r="Z32" s="15"/>
      <c r="AA32" s="15"/>
      <c r="AB32" s="15"/>
      <c r="AC32" s="15"/>
    </row>
    <row r="33">
      <c r="A33" s="15"/>
      <c r="B33" s="1261" t="s">
        <v>1751</v>
      </c>
      <c r="C33" s="1262" t="s">
        <v>1830</v>
      </c>
      <c r="D33" s="15"/>
      <c r="E33" s="1261" t="s">
        <v>1753</v>
      </c>
      <c r="F33" s="1262" t="s">
        <v>1754</v>
      </c>
      <c r="G33" s="1262" t="s">
        <v>1755</v>
      </c>
      <c r="H33" s="1262" t="s">
        <v>1743</v>
      </c>
      <c r="I33" s="1262" t="s">
        <v>1756</v>
      </c>
      <c r="J33" s="1262" t="s">
        <v>1757</v>
      </c>
      <c r="K33" s="969"/>
      <c r="L33" s="15"/>
      <c r="M33" s="15"/>
      <c r="N33" s="15"/>
      <c r="O33" s="15"/>
      <c r="P33" s="15"/>
      <c r="Q33" s="15"/>
      <c r="R33" s="15"/>
      <c r="S33" s="15"/>
      <c r="T33" s="15"/>
      <c r="U33" s="15"/>
      <c r="V33" s="15"/>
      <c r="W33" s="15"/>
      <c r="X33" s="15"/>
      <c r="Y33" s="15"/>
      <c r="Z33" s="15"/>
      <c r="AA33" s="15"/>
      <c r="AB33" s="15"/>
      <c r="AC33" s="15"/>
    </row>
    <row r="34">
      <c r="A34" s="1134"/>
      <c r="B34" s="1263" t="s">
        <v>133</v>
      </c>
      <c r="C34" s="1264" t="str">
        <f>O25</f>
        <v>Quartz sand</v>
      </c>
      <c r="D34" s="1134"/>
      <c r="E34" s="1263" t="s">
        <v>1765</v>
      </c>
      <c r="F34" s="1264" t="str">
        <f>C33</f>
        <v>Soda glass</v>
      </c>
      <c r="G34" s="1264" t="str">
        <f>C33</f>
        <v>Soda glass</v>
      </c>
      <c r="H34" s="1264" t="str">
        <f>C33</f>
        <v>Soda glass</v>
      </c>
      <c r="I34" s="1264" t="str">
        <f>C33</f>
        <v>Soda glass</v>
      </c>
      <c r="J34" s="1264" t="str">
        <f>C33</f>
        <v>Soda glass</v>
      </c>
      <c r="K34" s="969"/>
      <c r="L34" s="15"/>
      <c r="M34" s="15"/>
      <c r="N34" s="15"/>
      <c r="O34" s="15"/>
      <c r="P34" s="15"/>
      <c r="Q34" s="15"/>
      <c r="R34" s="15"/>
      <c r="S34" s="15"/>
      <c r="T34" s="15"/>
      <c r="U34" s="15"/>
      <c r="V34" s="15"/>
      <c r="W34" s="15"/>
      <c r="X34" s="15"/>
      <c r="Y34" s="15"/>
      <c r="Z34" s="15"/>
      <c r="AA34" s="15"/>
      <c r="AB34" s="15"/>
      <c r="AC34" s="15"/>
    </row>
    <row r="35">
      <c r="A35" s="1134"/>
      <c r="B35" s="1139" t="s">
        <v>1531</v>
      </c>
      <c r="C35" s="1140">
        <f>'Materials and tools'!D130</f>
        <v>0.03</v>
      </c>
      <c r="D35" s="1134"/>
      <c r="E35" s="1139" t="s">
        <v>1531</v>
      </c>
      <c r="F35" s="1140">
        <f>C40</f>
        <v>0.22</v>
      </c>
      <c r="G35" s="1140">
        <f t="shared" ref="G35:J35" si="10">F35</f>
        <v>0.22</v>
      </c>
      <c r="H35" s="1140">
        <f t="shared" si="10"/>
        <v>0.22</v>
      </c>
      <c r="I35" s="1140">
        <f t="shared" si="10"/>
        <v>0.22</v>
      </c>
      <c r="J35" s="1140">
        <f t="shared" si="10"/>
        <v>0.22</v>
      </c>
      <c r="K35" s="969"/>
      <c r="L35" s="15"/>
      <c r="M35" s="15"/>
      <c r="N35" s="15"/>
      <c r="O35" s="15"/>
      <c r="P35" s="15"/>
      <c r="Q35" s="15"/>
      <c r="R35" s="15"/>
      <c r="S35" s="15"/>
      <c r="T35" s="15"/>
      <c r="U35" s="15"/>
      <c r="V35" s="15"/>
      <c r="W35" s="15"/>
      <c r="X35" s="15"/>
      <c r="Y35" s="15"/>
      <c r="Z35" s="15"/>
      <c r="AA35" s="15"/>
      <c r="AB35" s="15"/>
      <c r="AC35" s="15"/>
    </row>
    <row r="36">
      <c r="A36" s="1134"/>
      <c r="B36" s="1139" t="s">
        <v>1366</v>
      </c>
      <c r="C36" s="1097">
        <v>1.0</v>
      </c>
      <c r="D36" s="1134"/>
      <c r="E36" s="1139" t="s">
        <v>1366</v>
      </c>
      <c r="F36" s="1097">
        <v>1.0</v>
      </c>
      <c r="G36" s="1097">
        <v>4.0</v>
      </c>
      <c r="H36" s="1097">
        <v>20.0</v>
      </c>
      <c r="I36" s="1097">
        <v>3.0</v>
      </c>
      <c r="J36" s="1097">
        <v>4.0</v>
      </c>
      <c r="K36" s="969"/>
      <c r="L36" s="15"/>
      <c r="M36" s="15"/>
      <c r="N36" s="15"/>
      <c r="O36" s="15"/>
      <c r="P36" s="15"/>
      <c r="Q36" s="15"/>
      <c r="R36" s="15"/>
      <c r="S36" s="15"/>
      <c r="T36" s="15"/>
      <c r="U36" s="15"/>
      <c r="V36" s="15"/>
      <c r="W36" s="15"/>
      <c r="X36" s="15"/>
      <c r="Y36" s="15"/>
      <c r="Z36" s="15"/>
      <c r="AA36" s="15"/>
      <c r="AB36" s="15"/>
      <c r="AC36" s="15"/>
    </row>
    <row r="37">
      <c r="A37" s="1134"/>
      <c r="B37" s="1263" t="s">
        <v>133</v>
      </c>
      <c r="C37" s="1264" t="str">
        <f>V26</f>
        <v>Seaweed ash</v>
      </c>
      <c r="D37" s="1134"/>
      <c r="E37" s="1273" t="s">
        <v>1364</v>
      </c>
      <c r="F37" s="1274">
        <f t="shared" ref="F37:J37" si="11">F43*F42+F36*F35+F40*F41</f>
        <v>0.29</v>
      </c>
      <c r="G37" s="1274">
        <f t="shared" si="11"/>
        <v>1</v>
      </c>
      <c r="H37" s="1274">
        <f t="shared" si="11"/>
        <v>5</v>
      </c>
      <c r="I37" s="1274">
        <f t="shared" si="11"/>
        <v>1.77</v>
      </c>
      <c r="J37" s="1274">
        <f t="shared" si="11"/>
        <v>2</v>
      </c>
      <c r="K37" s="969"/>
      <c r="L37" s="15"/>
      <c r="M37" s="15"/>
      <c r="N37" s="15"/>
      <c r="O37" s="15"/>
      <c r="P37" s="15"/>
      <c r="Q37" s="15"/>
      <c r="R37" s="15"/>
      <c r="S37" s="15"/>
      <c r="T37" s="15"/>
      <c r="U37" s="15"/>
      <c r="V37" s="15"/>
      <c r="W37" s="15"/>
      <c r="X37" s="15"/>
      <c r="Y37" s="15"/>
      <c r="Z37" s="15"/>
      <c r="AA37" s="15"/>
      <c r="AB37" s="15"/>
      <c r="AC37" s="15"/>
    </row>
    <row r="38">
      <c r="A38" s="1134"/>
      <c r="B38" s="1139" t="s">
        <v>1531</v>
      </c>
      <c r="C38" s="1140">
        <f>'Materials and tools'!E130</f>
        <v>0.1</v>
      </c>
      <c r="D38" s="1134"/>
      <c r="E38" s="967" t="s">
        <v>1367</v>
      </c>
      <c r="F38" s="1271" t="s">
        <v>1784</v>
      </c>
      <c r="G38" s="1271" t="s">
        <v>1784</v>
      </c>
      <c r="H38" s="1271" t="s">
        <v>1784</v>
      </c>
      <c r="I38" s="1271" t="s">
        <v>1784</v>
      </c>
      <c r="J38" s="1271" t="s">
        <v>1784</v>
      </c>
      <c r="K38" s="969"/>
      <c r="L38" s="15"/>
      <c r="M38" s="15"/>
      <c r="N38" s="15"/>
      <c r="O38" s="15"/>
      <c r="P38" s="15"/>
      <c r="Q38" s="15"/>
      <c r="R38" s="15"/>
      <c r="S38" s="15"/>
      <c r="T38" s="15"/>
      <c r="U38" s="15"/>
      <c r="V38" s="15"/>
      <c r="W38" s="15"/>
      <c r="X38" s="15"/>
      <c r="Y38" s="15"/>
      <c r="Z38" s="15"/>
      <c r="AA38" s="15"/>
      <c r="AB38" s="15"/>
      <c r="AC38" s="15"/>
    </row>
    <row r="39">
      <c r="A39" s="1134"/>
      <c r="B39" s="1139" t="s">
        <v>1366</v>
      </c>
      <c r="C39" s="1097">
        <v>0.2</v>
      </c>
      <c r="D39" s="1134"/>
      <c r="E39" s="1272" t="s">
        <v>1370</v>
      </c>
      <c r="F39" s="1271" t="s">
        <v>1241</v>
      </c>
      <c r="G39" s="1271" t="s">
        <v>1241</v>
      </c>
      <c r="H39" s="1271" t="s">
        <v>1241</v>
      </c>
      <c r="I39" s="1271" t="s">
        <v>1241</v>
      </c>
      <c r="J39" s="1271" t="s">
        <v>1241</v>
      </c>
      <c r="K39" s="969"/>
      <c r="L39" s="15"/>
      <c r="M39" s="15"/>
      <c r="N39" s="15"/>
      <c r="O39" s="15"/>
      <c r="P39" s="15"/>
      <c r="Q39" s="15"/>
      <c r="R39" s="15"/>
      <c r="S39" s="15"/>
      <c r="T39" s="15"/>
      <c r="U39" s="15"/>
      <c r="V39" s="15"/>
      <c r="W39" s="15"/>
      <c r="X39" s="15"/>
      <c r="Y39" s="15"/>
      <c r="Z39" s="15"/>
      <c r="AA39" s="15"/>
      <c r="AB39" s="15"/>
      <c r="AC39" s="15"/>
    </row>
    <row r="40">
      <c r="A40" s="1134"/>
      <c r="B40" s="1273" t="s">
        <v>1831</v>
      </c>
      <c r="C40" s="1274">
        <f>C46*C45+C36*C35+C39*C38+C43*C44</f>
        <v>0.22</v>
      </c>
      <c r="D40" s="1134"/>
      <c r="E40" s="1272" t="s">
        <v>1371</v>
      </c>
      <c r="F40" s="1114">
        <f>'Materials and tools'!$D$152</f>
        <v>0.01</v>
      </c>
      <c r="G40" s="1114">
        <f>'Materials and tools'!$D$152</f>
        <v>0.01</v>
      </c>
      <c r="H40" s="1114">
        <f>'Materials and tools'!$D$152</f>
        <v>0.01</v>
      </c>
      <c r="I40" s="1114">
        <f>'Materials and tools'!$D$152</f>
        <v>0.01</v>
      </c>
      <c r="J40" s="1114">
        <f>'Materials and tools'!$D$152</f>
        <v>0.01</v>
      </c>
      <c r="K40" s="969"/>
      <c r="L40" s="15"/>
      <c r="M40" s="15"/>
      <c r="N40" s="15"/>
      <c r="O40" s="15"/>
      <c r="P40" s="15"/>
      <c r="Q40" s="15"/>
      <c r="R40" s="15"/>
      <c r="S40" s="15"/>
      <c r="T40" s="15"/>
      <c r="U40" s="15"/>
      <c r="V40" s="15"/>
      <c r="W40" s="15"/>
      <c r="X40" s="15"/>
      <c r="Y40" s="15"/>
      <c r="Z40" s="15"/>
      <c r="AA40" s="15"/>
      <c r="AB40" s="15"/>
      <c r="AC40" s="15"/>
    </row>
    <row r="41">
      <c r="A41" s="1134"/>
      <c r="B41" s="967" t="s">
        <v>1367</v>
      </c>
      <c r="C41" s="968" t="s">
        <v>1784</v>
      </c>
      <c r="D41" s="1134"/>
      <c r="E41" s="1272" t="s">
        <v>1234</v>
      </c>
      <c r="F41" s="1114">
        <f t="shared" ref="F41:J41" si="12">F36</f>
        <v>1</v>
      </c>
      <c r="G41" s="1114">
        <f t="shared" si="12"/>
        <v>4</v>
      </c>
      <c r="H41" s="1114">
        <f t="shared" si="12"/>
        <v>20</v>
      </c>
      <c r="I41" s="1114">
        <f t="shared" si="12"/>
        <v>3</v>
      </c>
      <c r="J41" s="1114">
        <f t="shared" si="12"/>
        <v>4</v>
      </c>
      <c r="K41" s="969"/>
      <c r="L41" s="15"/>
      <c r="M41" s="15"/>
      <c r="N41" s="15"/>
      <c r="O41" s="15"/>
      <c r="P41" s="15"/>
      <c r="Q41" s="15"/>
      <c r="R41" s="15"/>
      <c r="S41" s="15"/>
      <c r="T41" s="15"/>
      <c r="U41" s="15"/>
      <c r="V41" s="15"/>
      <c r="W41" s="15"/>
      <c r="X41" s="15"/>
      <c r="Y41" s="15"/>
      <c r="Z41" s="15"/>
      <c r="AA41" s="15"/>
      <c r="AB41" s="15"/>
      <c r="AC41" s="15"/>
    </row>
    <row r="42">
      <c r="A42" s="1134"/>
      <c r="B42" s="970" t="s">
        <v>1370</v>
      </c>
      <c r="C42" s="968" t="s">
        <v>1241</v>
      </c>
      <c r="D42" s="1134"/>
      <c r="E42" s="1139" t="s">
        <v>1797</v>
      </c>
      <c r="F42" s="1097">
        <v>3.0</v>
      </c>
      <c r="G42" s="1097">
        <v>4.0</v>
      </c>
      <c r="H42" s="1097">
        <v>5.0</v>
      </c>
      <c r="I42" s="1097">
        <v>6.0</v>
      </c>
      <c r="J42" s="1097">
        <v>6.0</v>
      </c>
      <c r="K42" s="1143">
        <v>1.5</v>
      </c>
      <c r="L42" s="15"/>
      <c r="M42" s="15"/>
      <c r="N42" s="15"/>
      <c r="O42" s="15"/>
      <c r="P42" s="15"/>
      <c r="Q42" s="15"/>
      <c r="R42" s="15"/>
      <c r="S42" s="15"/>
      <c r="T42" s="15"/>
      <c r="U42" s="15"/>
      <c r="V42" s="15"/>
      <c r="W42" s="15"/>
      <c r="X42" s="15"/>
      <c r="Y42" s="15"/>
      <c r="Z42" s="15"/>
      <c r="AA42" s="15"/>
      <c r="AB42" s="15"/>
      <c r="AC42" s="15"/>
    </row>
    <row r="43">
      <c r="A43" s="1134"/>
      <c r="B43" s="970" t="s">
        <v>1371</v>
      </c>
      <c r="C43" s="971">
        <f>'Materials and tools'!$D$152</f>
        <v>0.01</v>
      </c>
      <c r="D43" s="1134"/>
      <c r="E43" s="1139" t="s">
        <v>1373</v>
      </c>
      <c r="F43" s="1097">
        <f t="shared" ref="F43:J43" si="13">(0.02*F44)*F44</f>
        <v>0.02</v>
      </c>
      <c r="G43" s="1097">
        <f t="shared" si="13"/>
        <v>0.02</v>
      </c>
      <c r="H43" s="1097">
        <f t="shared" si="13"/>
        <v>0.08</v>
      </c>
      <c r="I43" s="1097">
        <f t="shared" si="13"/>
        <v>0.18</v>
      </c>
      <c r="J43" s="1097">
        <f t="shared" si="13"/>
        <v>0.18</v>
      </c>
      <c r="K43" s="969"/>
      <c r="L43" s="15"/>
      <c r="M43" s="15"/>
      <c r="N43" s="15"/>
      <c r="O43" s="15"/>
      <c r="P43" s="15"/>
      <c r="Q43" s="15"/>
      <c r="R43" s="15"/>
      <c r="S43" s="15"/>
      <c r="T43" s="15"/>
      <c r="U43" s="15"/>
      <c r="V43" s="15"/>
      <c r="W43" s="15"/>
      <c r="X43" s="15"/>
      <c r="Y43" s="15"/>
      <c r="Z43" s="15"/>
      <c r="AA43" s="15"/>
      <c r="AB43" s="15"/>
      <c r="AC43" s="15"/>
    </row>
    <row r="44">
      <c r="A44" s="15"/>
      <c r="B44" s="970" t="s">
        <v>1234</v>
      </c>
      <c r="C44" s="971">
        <f>C36</f>
        <v>1</v>
      </c>
      <c r="D44" s="15"/>
      <c r="E44" s="1283" t="s">
        <v>1803</v>
      </c>
      <c r="F44" s="1097">
        <v>1.0</v>
      </c>
      <c r="G44" s="1097">
        <v>1.0</v>
      </c>
      <c r="H44" s="1097">
        <v>2.0</v>
      </c>
      <c r="I44" s="1097">
        <v>3.0</v>
      </c>
      <c r="J44" s="1097">
        <v>3.0</v>
      </c>
      <c r="K44" s="969"/>
      <c r="L44" s="15"/>
      <c r="M44" s="15"/>
      <c r="N44" s="15"/>
      <c r="O44" s="15"/>
      <c r="P44" s="15"/>
      <c r="Q44" s="15"/>
      <c r="R44" s="15"/>
      <c r="S44" s="15"/>
      <c r="T44" s="15"/>
      <c r="U44" s="15"/>
      <c r="V44" s="15"/>
      <c r="W44" s="15"/>
      <c r="X44" s="15"/>
      <c r="Y44" s="15"/>
      <c r="Z44" s="15"/>
      <c r="AA44" s="15"/>
      <c r="AB44" s="15"/>
      <c r="AC44" s="15"/>
    </row>
    <row r="45">
      <c r="A45" s="15"/>
      <c r="B45" s="1283" t="s">
        <v>1797</v>
      </c>
      <c r="C45" s="1097">
        <v>2.0</v>
      </c>
      <c r="D45" s="15"/>
      <c r="E45" s="1285" t="s">
        <v>1810</v>
      </c>
      <c r="F45" s="1141">
        <v>10.0</v>
      </c>
      <c r="G45" s="1141">
        <v>10.0</v>
      </c>
      <c r="H45" s="1141">
        <v>12.0</v>
      </c>
      <c r="I45" s="1141">
        <v>14.0</v>
      </c>
      <c r="J45" s="1141">
        <v>14.0</v>
      </c>
      <c r="K45" s="969"/>
      <c r="L45" s="15"/>
      <c r="M45" s="15"/>
      <c r="N45" s="15"/>
      <c r="O45" s="15"/>
      <c r="P45" s="15"/>
      <c r="Q45" s="15"/>
      <c r="R45" s="15"/>
      <c r="S45" s="15"/>
      <c r="T45" s="15"/>
      <c r="U45" s="15"/>
      <c r="V45" s="15"/>
      <c r="W45" s="15"/>
      <c r="X45" s="15"/>
      <c r="Y45" s="15"/>
      <c r="Z45" s="15"/>
      <c r="AA45" s="15"/>
      <c r="AB45" s="15"/>
      <c r="AC45" s="15"/>
    </row>
    <row r="46">
      <c r="A46" s="1134"/>
      <c r="B46" s="1283" t="s">
        <v>1373</v>
      </c>
      <c r="C46" s="1097">
        <f>(0.02*C47)*C47</f>
        <v>0.08</v>
      </c>
      <c r="D46" s="1134"/>
      <c r="E46" s="1267" t="s">
        <v>1812</v>
      </c>
      <c r="F46" s="976" t="s">
        <v>1240</v>
      </c>
      <c r="G46" s="976" t="s">
        <v>1240</v>
      </c>
      <c r="H46" s="976" t="s">
        <v>1240</v>
      </c>
      <c r="I46" s="976" t="s">
        <v>1240</v>
      </c>
      <c r="J46" s="976" t="s">
        <v>1240</v>
      </c>
      <c r="K46" s="969"/>
      <c r="L46" s="15"/>
      <c r="M46" s="15"/>
      <c r="N46" s="15"/>
      <c r="O46" s="15"/>
      <c r="P46" s="15"/>
      <c r="Q46" s="15"/>
      <c r="R46" s="15"/>
      <c r="S46" s="15"/>
      <c r="T46" s="15"/>
      <c r="U46" s="15"/>
      <c r="V46" s="15"/>
      <c r="W46" s="15"/>
      <c r="X46" s="15"/>
      <c r="Y46" s="15"/>
      <c r="Z46" s="15"/>
      <c r="AA46" s="15"/>
      <c r="AB46" s="15"/>
      <c r="AC46" s="15"/>
    </row>
    <row r="47">
      <c r="A47" s="1134"/>
      <c r="B47" s="1283" t="s">
        <v>1803</v>
      </c>
      <c r="C47" s="1099">
        <v>2.0</v>
      </c>
      <c r="D47" s="1134"/>
      <c r="E47" s="1286" t="s">
        <v>1819</v>
      </c>
      <c r="F47" s="1264" t="str">
        <f t="shared" ref="F47:J47" si="14">F34</f>
        <v>Soda glass</v>
      </c>
      <c r="G47" s="1264" t="str">
        <f t="shared" si="14"/>
        <v>Soda glass</v>
      </c>
      <c r="H47" s="1264" t="str">
        <f t="shared" si="14"/>
        <v>Soda glass</v>
      </c>
      <c r="I47" s="1264" t="str">
        <f t="shared" si="14"/>
        <v>Soda glass</v>
      </c>
      <c r="J47" s="1264" t="str">
        <f t="shared" si="14"/>
        <v>Soda glass</v>
      </c>
      <c r="K47" s="969"/>
      <c r="L47" s="15"/>
      <c r="M47" s="15"/>
      <c r="N47" s="15"/>
      <c r="O47" s="15"/>
      <c r="P47" s="15"/>
      <c r="Q47" s="15"/>
      <c r="R47" s="15"/>
      <c r="S47" s="15"/>
      <c r="T47" s="15"/>
      <c r="U47" s="15"/>
      <c r="V47" s="15"/>
      <c r="W47" s="15"/>
      <c r="X47" s="15"/>
      <c r="Y47" s="15"/>
      <c r="Z47" s="15"/>
      <c r="AA47" s="15"/>
      <c r="AB47" s="15"/>
      <c r="AC47" s="15"/>
    </row>
    <row r="48">
      <c r="A48" s="1134"/>
      <c r="B48" s="1144" t="s">
        <v>1810</v>
      </c>
      <c r="C48" s="1287">
        <v>12.0</v>
      </c>
      <c r="D48" s="1134"/>
      <c r="E48" s="1283" t="s">
        <v>1531</v>
      </c>
      <c r="F48" s="1140">
        <f>C50</f>
        <v>0.78</v>
      </c>
      <c r="G48" s="1140">
        <f t="shared" ref="G48:J48" si="15">F48</f>
        <v>0.78</v>
      </c>
      <c r="H48" s="1140">
        <f t="shared" si="15"/>
        <v>0.78</v>
      </c>
      <c r="I48" s="1140">
        <f t="shared" si="15"/>
        <v>0.78</v>
      </c>
      <c r="J48" s="1140">
        <f t="shared" si="15"/>
        <v>0.78</v>
      </c>
      <c r="K48" s="969"/>
      <c r="L48" s="15"/>
      <c r="M48" s="15"/>
      <c r="N48" s="15"/>
      <c r="O48" s="15"/>
      <c r="P48" s="15"/>
      <c r="Q48" s="15"/>
      <c r="R48" s="15"/>
      <c r="S48" s="15"/>
      <c r="T48" s="15"/>
      <c r="U48" s="15"/>
      <c r="V48" s="15"/>
      <c r="W48" s="15"/>
      <c r="X48" s="15"/>
      <c r="Y48" s="15"/>
      <c r="Z48" s="15"/>
      <c r="AA48" s="15"/>
      <c r="AB48" s="15"/>
      <c r="AC48" s="15"/>
    </row>
    <row r="49">
      <c r="A49" s="1134"/>
      <c r="B49" s="1139" t="s">
        <v>1812</v>
      </c>
      <c r="C49" s="976" t="s">
        <v>1240</v>
      </c>
      <c r="D49" s="1134"/>
      <c r="E49" s="1283" t="s">
        <v>1366</v>
      </c>
      <c r="F49" s="1097">
        <v>1.0</v>
      </c>
      <c r="G49" s="1097">
        <v>4.0</v>
      </c>
      <c r="H49" s="1097">
        <v>20.0</v>
      </c>
      <c r="I49" s="1097">
        <v>3.0</v>
      </c>
      <c r="J49" s="1097">
        <v>4.0</v>
      </c>
      <c r="K49" s="969"/>
      <c r="L49" s="15"/>
      <c r="M49" s="15"/>
      <c r="N49" s="15"/>
      <c r="O49" s="15"/>
      <c r="P49" s="15"/>
      <c r="Q49" s="15"/>
      <c r="R49" s="15"/>
      <c r="S49" s="15"/>
      <c r="T49" s="15"/>
      <c r="U49" s="15"/>
      <c r="V49" s="15"/>
      <c r="W49" s="15"/>
      <c r="X49" s="15"/>
      <c r="Y49" s="15"/>
      <c r="Z49" s="15"/>
      <c r="AA49" s="15"/>
      <c r="AB49" s="15"/>
      <c r="AC49" s="15"/>
    </row>
    <row r="50">
      <c r="A50" s="1134"/>
      <c r="B50" s="1273" t="s">
        <v>1832</v>
      </c>
      <c r="C50" s="1280">
        <f>C51*C52+C35*C36+C39*C38+C43*C44</f>
        <v>0.78</v>
      </c>
      <c r="D50" s="15"/>
      <c r="E50" s="1279" t="s">
        <v>1377</v>
      </c>
      <c r="F50" s="1280">
        <f t="shared" ref="F50:J50" si="16">F51*F52+F48*F49+F40*F41</f>
        <v>1.15</v>
      </c>
      <c r="G50" s="1280">
        <f t="shared" si="16"/>
        <v>3.64</v>
      </c>
      <c r="H50" s="1280">
        <f t="shared" si="16"/>
        <v>17.15</v>
      </c>
      <c r="I50" s="1280">
        <f t="shared" si="16"/>
        <v>5.25</v>
      </c>
      <c r="J50" s="1280">
        <f t="shared" si="16"/>
        <v>6.04</v>
      </c>
      <c r="K50" s="969"/>
      <c r="L50" s="15"/>
      <c r="M50" s="15"/>
      <c r="N50" s="15"/>
      <c r="O50" s="15"/>
      <c r="P50" s="15"/>
      <c r="Q50" s="15"/>
      <c r="R50" s="15"/>
      <c r="S50" s="15"/>
      <c r="T50" s="15"/>
      <c r="U50" s="15"/>
      <c r="V50" s="15"/>
      <c r="W50" s="15"/>
      <c r="X50" s="15"/>
      <c r="Y50" s="15"/>
      <c r="Z50" s="15"/>
      <c r="AA50" s="15"/>
      <c r="AB50" s="15"/>
      <c r="AC50" s="15"/>
    </row>
    <row r="51">
      <c r="A51" s="1134"/>
      <c r="B51" s="1139" t="s">
        <v>1797</v>
      </c>
      <c r="C51" s="1097">
        <f>C45*2</f>
        <v>4</v>
      </c>
      <c r="D51" s="15"/>
      <c r="E51" s="1283" t="s">
        <v>1797</v>
      </c>
      <c r="F51" s="1097">
        <f t="shared" ref="F51:J51" si="17">F42*$K$42</f>
        <v>4.5</v>
      </c>
      <c r="G51" s="1097">
        <f t="shared" si="17"/>
        <v>6</v>
      </c>
      <c r="H51" s="1097">
        <f t="shared" si="17"/>
        <v>7.5</v>
      </c>
      <c r="I51" s="1097">
        <f t="shared" si="17"/>
        <v>9</v>
      </c>
      <c r="J51" s="1097">
        <f t="shared" si="17"/>
        <v>9</v>
      </c>
      <c r="K51" s="969"/>
      <c r="L51" s="15"/>
      <c r="M51" s="15"/>
      <c r="N51" s="15"/>
      <c r="O51" s="15"/>
      <c r="P51" s="15"/>
      <c r="Q51" s="15"/>
      <c r="R51" s="15"/>
      <c r="S51" s="15"/>
      <c r="T51" s="15"/>
      <c r="U51" s="15"/>
      <c r="V51" s="15"/>
      <c r="W51" s="15"/>
      <c r="X51" s="15"/>
      <c r="Y51" s="15"/>
      <c r="Z51" s="15"/>
      <c r="AA51" s="15"/>
      <c r="AB51" s="15"/>
      <c r="AC51" s="15"/>
    </row>
    <row r="52">
      <c r="A52" s="15"/>
      <c r="B52" s="1267" t="s">
        <v>1373</v>
      </c>
      <c r="C52" s="962">
        <f>(0.02*C53)*C53</f>
        <v>0.18</v>
      </c>
      <c r="D52" s="15"/>
      <c r="E52" s="1283" t="s">
        <v>1373</v>
      </c>
      <c r="F52" s="1097">
        <f t="shared" ref="F52:J52" si="18">(0.02*F53)*F53</f>
        <v>0.08</v>
      </c>
      <c r="G52" s="1097">
        <f t="shared" si="18"/>
        <v>0.08</v>
      </c>
      <c r="H52" s="1097">
        <f t="shared" si="18"/>
        <v>0.18</v>
      </c>
      <c r="I52" s="1097">
        <f t="shared" si="18"/>
        <v>0.32</v>
      </c>
      <c r="J52" s="1097">
        <f t="shared" si="18"/>
        <v>0.32</v>
      </c>
      <c r="K52" s="969"/>
      <c r="L52" s="15"/>
      <c r="M52" s="15"/>
      <c r="N52" s="15"/>
      <c r="O52" s="15"/>
      <c r="P52" s="15"/>
      <c r="Q52" s="15"/>
      <c r="R52" s="15"/>
      <c r="S52" s="15"/>
      <c r="T52" s="15"/>
      <c r="U52" s="15"/>
      <c r="V52" s="15"/>
      <c r="W52" s="15"/>
      <c r="X52" s="15"/>
      <c r="Y52" s="15"/>
      <c r="Z52" s="15"/>
      <c r="AA52" s="15"/>
      <c r="AB52" s="15"/>
      <c r="AC52" s="15"/>
    </row>
    <row r="53">
      <c r="A53" s="15"/>
      <c r="B53" s="1267" t="s">
        <v>1803</v>
      </c>
      <c r="C53" s="1111">
        <v>3.0</v>
      </c>
      <c r="D53" s="15"/>
      <c r="E53" s="1283" t="s">
        <v>1803</v>
      </c>
      <c r="F53" s="1097">
        <v>2.0</v>
      </c>
      <c r="G53" s="1097">
        <v>2.0</v>
      </c>
      <c r="H53" s="1097">
        <v>3.0</v>
      </c>
      <c r="I53" s="1097">
        <v>4.0</v>
      </c>
      <c r="J53" s="1097">
        <v>4.0</v>
      </c>
      <c r="K53" s="969"/>
      <c r="L53" s="15"/>
      <c r="M53" s="15"/>
      <c r="N53" s="15"/>
      <c r="O53" s="15"/>
      <c r="P53" s="15"/>
      <c r="Q53" s="15"/>
      <c r="R53" s="15"/>
      <c r="S53" s="15"/>
      <c r="T53" s="15"/>
      <c r="U53" s="15"/>
      <c r="V53" s="15"/>
      <c r="W53" s="15"/>
      <c r="X53" s="15"/>
      <c r="Y53" s="15"/>
      <c r="Z53" s="15"/>
      <c r="AA53" s="15"/>
      <c r="AB53" s="15"/>
      <c r="AC53" s="15"/>
    </row>
    <row r="54">
      <c r="A54" s="1134"/>
      <c r="B54" s="1275" t="s">
        <v>1810</v>
      </c>
      <c r="C54" s="1288">
        <v>14.0</v>
      </c>
      <c r="D54" s="15"/>
      <c r="E54" s="1289" t="s">
        <v>1810</v>
      </c>
      <c r="F54" s="1141">
        <v>12.0</v>
      </c>
      <c r="G54" s="1141">
        <v>12.0</v>
      </c>
      <c r="H54" s="1141">
        <v>14.0</v>
      </c>
      <c r="I54" s="1141">
        <v>16.0</v>
      </c>
      <c r="J54" s="1141">
        <v>16.0</v>
      </c>
      <c r="K54" s="969"/>
      <c r="L54" s="1290"/>
      <c r="N54" s="15"/>
      <c r="O54" s="15"/>
      <c r="P54" s="15"/>
      <c r="Q54" s="15"/>
      <c r="R54" s="15"/>
      <c r="S54" s="15"/>
      <c r="T54" s="15"/>
      <c r="U54" s="15"/>
      <c r="V54" s="15"/>
      <c r="W54" s="15"/>
      <c r="X54" s="15"/>
      <c r="Y54" s="15"/>
      <c r="Z54" s="15"/>
      <c r="AA54" s="15"/>
      <c r="AB54" s="15"/>
      <c r="AC54" s="15"/>
    </row>
    <row r="55">
      <c r="A55" s="15"/>
      <c r="B55" s="1267" t="s">
        <v>1812</v>
      </c>
      <c r="C55" s="976" t="s">
        <v>1240</v>
      </c>
      <c r="D55" s="15"/>
      <c r="E55" s="1267" t="s">
        <v>1812</v>
      </c>
      <c r="F55" s="976" t="s">
        <v>1240</v>
      </c>
      <c r="G55" s="976" t="s">
        <v>1240</v>
      </c>
      <c r="H55" s="976" t="s">
        <v>1240</v>
      </c>
      <c r="I55" s="976" t="s">
        <v>1240</v>
      </c>
      <c r="J55" s="976" t="s">
        <v>1240</v>
      </c>
      <c r="K55" s="969"/>
      <c r="L55" s="15"/>
      <c r="M55" s="15"/>
      <c r="N55" s="15"/>
      <c r="O55" s="15"/>
      <c r="P55" s="15"/>
      <c r="Q55" s="15"/>
      <c r="R55" s="15"/>
      <c r="S55" s="15"/>
      <c r="T55" s="15"/>
      <c r="U55" s="15"/>
      <c r="V55" s="15"/>
      <c r="W55" s="15"/>
      <c r="X55" s="15"/>
      <c r="Y55" s="15"/>
      <c r="Z55" s="15"/>
      <c r="AA55" s="15"/>
      <c r="AB55" s="15"/>
      <c r="AC55" s="15"/>
    </row>
    <row r="56">
      <c r="A56" s="15"/>
      <c r="D56" s="15"/>
      <c r="K56" s="969"/>
      <c r="L56" s="15"/>
      <c r="M56" s="15"/>
      <c r="N56" s="15"/>
      <c r="O56" s="15"/>
      <c r="P56" s="15"/>
      <c r="Q56" s="15"/>
      <c r="R56" s="15"/>
      <c r="S56" s="15"/>
      <c r="T56" s="15"/>
      <c r="U56" s="15"/>
      <c r="V56" s="15"/>
      <c r="W56" s="15"/>
      <c r="X56" s="15"/>
      <c r="Y56" s="15"/>
      <c r="Z56" s="15"/>
      <c r="AA56" s="15"/>
      <c r="AB56" s="15"/>
      <c r="AC56" s="15"/>
    </row>
    <row r="57">
      <c r="A57" s="15"/>
      <c r="B57" s="1261" t="s">
        <v>1751</v>
      </c>
      <c r="C57" s="1262" t="s">
        <v>1833</v>
      </c>
      <c r="D57" s="15"/>
      <c r="E57" s="1261" t="s">
        <v>1753</v>
      </c>
      <c r="F57" s="1262" t="s">
        <v>1834</v>
      </c>
      <c r="G57" s="1262" t="s">
        <v>1835</v>
      </c>
      <c r="H57" s="1262" t="s">
        <v>1836</v>
      </c>
      <c r="I57" s="1262" t="s">
        <v>1837</v>
      </c>
      <c r="J57" s="1262" t="s">
        <v>1838</v>
      </c>
      <c r="K57" s="969"/>
      <c r="L57" s="15"/>
      <c r="M57" s="15"/>
      <c r="N57" s="15"/>
      <c r="O57" s="15"/>
      <c r="P57" s="15"/>
      <c r="Q57" s="15"/>
      <c r="R57" s="15"/>
      <c r="S57" s="15"/>
      <c r="T57" s="15"/>
      <c r="U57" s="15"/>
      <c r="V57" s="15"/>
      <c r="W57" s="15"/>
      <c r="X57" s="15"/>
      <c r="Y57" s="15"/>
      <c r="Z57" s="15"/>
      <c r="AA57" s="15"/>
      <c r="AB57" s="15"/>
      <c r="AC57" s="15"/>
    </row>
    <row r="58">
      <c r="A58" s="1134"/>
      <c r="B58" s="1265" t="s">
        <v>133</v>
      </c>
      <c r="C58" s="1266" t="str">
        <f>O25</f>
        <v>Quartz sand</v>
      </c>
      <c r="D58" s="1134"/>
      <c r="E58" s="1263" t="s">
        <v>1765</v>
      </c>
      <c r="F58" s="1264" t="str">
        <f>C57</f>
        <v>Leaded glass</v>
      </c>
      <c r="G58" s="1264" t="str">
        <f>F57</f>
        <v>Crystal glass</v>
      </c>
      <c r="H58" s="1264" t="str">
        <f>C57</f>
        <v>Leaded glass</v>
      </c>
      <c r="I58" s="1264" t="str">
        <f>H57</f>
        <v>Lens</v>
      </c>
      <c r="J58" s="1264" t="str">
        <f>H57</f>
        <v>Lens</v>
      </c>
      <c r="K58" s="969"/>
      <c r="L58" s="15"/>
      <c r="M58" s="15"/>
      <c r="N58" s="15"/>
      <c r="O58" s="15"/>
      <c r="P58" s="15"/>
      <c r="Q58" s="15"/>
      <c r="R58" s="15"/>
      <c r="S58" s="15"/>
      <c r="T58" s="15"/>
      <c r="U58" s="15"/>
      <c r="V58" s="15"/>
      <c r="W58" s="15"/>
      <c r="X58" s="15"/>
      <c r="Y58" s="15"/>
      <c r="Z58" s="15"/>
      <c r="AA58" s="15"/>
      <c r="AB58" s="15"/>
      <c r="AC58" s="15"/>
    </row>
    <row r="59">
      <c r="A59" s="1134"/>
      <c r="B59" s="1267" t="s">
        <v>1531</v>
      </c>
      <c r="C59" s="1268">
        <f>'Materials and tools'!D130</f>
        <v>0.03</v>
      </c>
      <c r="D59" s="1134"/>
      <c r="E59" s="1139" t="s">
        <v>1531</v>
      </c>
      <c r="F59" s="1140">
        <f>C68</f>
        <v>0.484</v>
      </c>
      <c r="G59" s="1140">
        <f>F61</f>
        <v>1.748</v>
      </c>
      <c r="H59" s="1140">
        <f>F59</f>
        <v>0.484</v>
      </c>
      <c r="I59" s="1140">
        <f>H61</f>
        <v>0.914</v>
      </c>
      <c r="J59" s="1140">
        <f>H61</f>
        <v>0.914</v>
      </c>
      <c r="K59" s="969"/>
      <c r="L59" s="15"/>
      <c r="M59" s="15"/>
      <c r="N59" s="15"/>
      <c r="O59" s="15"/>
      <c r="P59" s="15"/>
      <c r="Q59" s="15"/>
      <c r="R59" s="15"/>
      <c r="S59" s="15"/>
      <c r="T59" s="15"/>
      <c r="U59" s="15"/>
      <c r="V59" s="15"/>
      <c r="W59" s="15"/>
      <c r="X59" s="15"/>
      <c r="Y59" s="15"/>
      <c r="Z59" s="15"/>
      <c r="AA59" s="15"/>
      <c r="AB59" s="15"/>
      <c r="AC59" s="15"/>
    </row>
    <row r="60">
      <c r="A60" s="1134"/>
      <c r="B60" s="1267" t="s">
        <v>1366</v>
      </c>
      <c r="C60" s="962">
        <v>1.0</v>
      </c>
      <c r="D60" s="1134"/>
      <c r="E60" s="1139" t="s">
        <v>1366</v>
      </c>
      <c r="F60" s="1097">
        <v>2.0</v>
      </c>
      <c r="G60" s="1097">
        <v>2.0</v>
      </c>
      <c r="H60" s="1097">
        <v>1.0</v>
      </c>
      <c r="I60" s="1097">
        <v>2.0</v>
      </c>
      <c r="J60" s="1097">
        <v>2.0</v>
      </c>
      <c r="L60" s="15"/>
      <c r="M60" s="15"/>
      <c r="N60" s="15"/>
      <c r="O60" s="15"/>
      <c r="P60" s="15"/>
      <c r="Q60" s="15"/>
      <c r="R60" s="15"/>
      <c r="S60" s="15"/>
      <c r="T60" s="15"/>
      <c r="U60" s="15"/>
      <c r="V60" s="15"/>
      <c r="W60" s="15"/>
      <c r="X60" s="15"/>
      <c r="Y60" s="15"/>
      <c r="Z60" s="15"/>
      <c r="AA60" s="15"/>
      <c r="AB60" s="15"/>
      <c r="AC60" s="15"/>
    </row>
    <row r="61">
      <c r="A61" s="1134"/>
      <c r="B61" s="1265" t="s">
        <v>133</v>
      </c>
      <c r="C61" s="1266" t="str">
        <f>U26</f>
        <v>Lead powder</v>
      </c>
      <c r="D61" s="1134"/>
      <c r="E61" s="1273" t="s">
        <v>1364</v>
      </c>
      <c r="F61" s="1274">
        <f t="shared" ref="F61:J61" si="19">F67*F66+F60*F59+F64*F65</f>
        <v>1.748</v>
      </c>
      <c r="G61" s="1274">
        <f t="shared" si="19"/>
        <v>6.516</v>
      </c>
      <c r="H61" s="1274">
        <f t="shared" si="19"/>
        <v>0.914</v>
      </c>
      <c r="I61" s="1274">
        <f t="shared" si="19"/>
        <v>2.328</v>
      </c>
      <c r="J61" s="1274">
        <f t="shared" si="19"/>
        <v>2.928</v>
      </c>
      <c r="K61" s="969"/>
      <c r="L61" s="15"/>
      <c r="M61" s="15"/>
      <c r="N61" s="15"/>
      <c r="O61" s="15"/>
      <c r="P61" s="15"/>
      <c r="Q61" s="15"/>
      <c r="R61" s="15"/>
      <c r="S61" s="15"/>
      <c r="T61" s="15"/>
      <c r="U61" s="15"/>
      <c r="V61" s="15"/>
      <c r="W61" s="15"/>
      <c r="X61" s="15"/>
      <c r="Y61" s="15"/>
      <c r="Z61" s="15"/>
      <c r="AA61" s="15"/>
      <c r="AB61" s="15"/>
      <c r="AC61" s="15"/>
    </row>
    <row r="62">
      <c r="A62" s="15"/>
      <c r="B62" s="1267" t="s">
        <v>1531</v>
      </c>
      <c r="C62" s="1268">
        <f>'Materials and tools'!G130</f>
        <v>0.12</v>
      </c>
      <c r="D62" s="15"/>
      <c r="E62" s="967" t="s">
        <v>1367</v>
      </c>
      <c r="F62" s="1271" t="s">
        <v>1784</v>
      </c>
      <c r="G62" s="1271" t="s">
        <v>1784</v>
      </c>
      <c r="H62" s="1271" t="s">
        <v>1784</v>
      </c>
      <c r="I62" s="1271" t="s">
        <v>1784</v>
      </c>
      <c r="J62" s="1271" t="s">
        <v>1784</v>
      </c>
      <c r="K62" s="969"/>
      <c r="L62" s="15"/>
      <c r="M62" s="15"/>
      <c r="N62" s="15"/>
      <c r="O62" s="15"/>
      <c r="P62" s="15"/>
      <c r="Q62" s="15"/>
      <c r="R62" s="15"/>
      <c r="S62" s="15"/>
      <c r="T62" s="15"/>
      <c r="U62" s="15"/>
      <c r="V62" s="15"/>
      <c r="W62" s="15"/>
      <c r="X62" s="15"/>
      <c r="Y62" s="15"/>
      <c r="Z62" s="15"/>
      <c r="AA62" s="15"/>
      <c r="AB62" s="15"/>
      <c r="AC62" s="15"/>
    </row>
    <row r="63">
      <c r="A63" s="15"/>
      <c r="B63" s="1267" t="s">
        <v>1366</v>
      </c>
      <c r="C63" s="962">
        <v>0.2</v>
      </c>
      <c r="E63" s="1272" t="s">
        <v>1370</v>
      </c>
      <c r="F63" s="1271" t="str">
        <f>'Materials and tools'!$E$151</f>
        <v>Charcoal</v>
      </c>
      <c r="G63" s="1271" t="str">
        <f>'Materials and tools'!$E$151</f>
        <v>Charcoal</v>
      </c>
      <c r="H63" s="1271" t="str">
        <f>'Materials and tools'!$E$151</f>
        <v>Charcoal</v>
      </c>
      <c r="I63" s="1271" t="str">
        <f>'Materials and tools'!$E$151</f>
        <v>Charcoal</v>
      </c>
      <c r="J63" s="1271" t="str">
        <f>'Materials and tools'!$E$151</f>
        <v>Charcoal</v>
      </c>
      <c r="K63" s="969"/>
      <c r="L63" s="15"/>
      <c r="M63" s="15"/>
      <c r="N63" s="15"/>
      <c r="O63" s="15"/>
      <c r="P63" s="15"/>
      <c r="Q63" s="15"/>
      <c r="R63" s="15"/>
      <c r="S63" s="15"/>
      <c r="T63" s="15"/>
      <c r="U63" s="15"/>
      <c r="V63" s="15"/>
      <c r="W63" s="15"/>
      <c r="X63" s="15"/>
      <c r="Y63" s="15"/>
      <c r="Z63" s="15"/>
      <c r="AA63" s="15"/>
      <c r="AB63" s="15"/>
      <c r="AC63" s="15"/>
    </row>
    <row r="64">
      <c r="A64" s="15"/>
      <c r="B64" s="967" t="s">
        <v>1367</v>
      </c>
      <c r="C64" s="1271" t="s">
        <v>1784</v>
      </c>
      <c r="E64" s="1272" t="s">
        <v>1371</v>
      </c>
      <c r="F64" s="1291">
        <f>'Materials and tools'!$E$152</f>
        <v>0.07</v>
      </c>
      <c r="G64" s="1291">
        <f>'Materials and tools'!$E$152</f>
        <v>0.07</v>
      </c>
      <c r="H64" s="1291">
        <f>'Materials and tools'!$E$152</f>
        <v>0.07</v>
      </c>
      <c r="I64" s="1291">
        <f>'Materials and tools'!$E$152</f>
        <v>0.07</v>
      </c>
      <c r="J64" s="1291">
        <f>'Materials and tools'!$E$152</f>
        <v>0.07</v>
      </c>
      <c r="K64" s="969"/>
      <c r="L64" s="15"/>
      <c r="M64" s="15"/>
      <c r="N64" s="15"/>
      <c r="O64" s="15"/>
      <c r="P64" s="15"/>
      <c r="Q64" s="15"/>
      <c r="R64" s="15"/>
      <c r="S64" s="15"/>
      <c r="T64" s="15"/>
      <c r="U64" s="15"/>
      <c r="V64" s="15"/>
      <c r="W64" s="15"/>
      <c r="X64" s="15"/>
      <c r="Y64" s="15"/>
      <c r="Z64" s="15"/>
      <c r="AA64" s="15"/>
      <c r="AB64" s="15"/>
      <c r="AC64" s="15"/>
    </row>
    <row r="65">
      <c r="A65" s="15"/>
      <c r="B65" s="1272" t="s">
        <v>1370</v>
      </c>
      <c r="C65" s="1271" t="str">
        <f>'Materials and tools'!$E$151</f>
        <v>Charcoal</v>
      </c>
      <c r="E65" s="1272" t="s">
        <v>1234</v>
      </c>
      <c r="F65" s="1114">
        <f t="shared" ref="F65:J65" si="20">F60</f>
        <v>2</v>
      </c>
      <c r="G65" s="1114">
        <f t="shared" si="20"/>
        <v>2</v>
      </c>
      <c r="H65" s="1114">
        <f t="shared" si="20"/>
        <v>1</v>
      </c>
      <c r="I65" s="1114">
        <f t="shared" si="20"/>
        <v>2</v>
      </c>
      <c r="J65" s="1114">
        <f t="shared" si="20"/>
        <v>2</v>
      </c>
      <c r="K65" s="969"/>
      <c r="L65" s="15"/>
      <c r="M65" s="15"/>
      <c r="N65" s="15"/>
      <c r="O65" s="15"/>
      <c r="P65" s="15"/>
      <c r="Q65" s="15"/>
      <c r="R65" s="15"/>
      <c r="S65" s="15"/>
      <c r="T65" s="15"/>
      <c r="U65" s="15"/>
      <c r="V65" s="15"/>
      <c r="W65" s="15"/>
      <c r="X65" s="15"/>
      <c r="Y65" s="15"/>
      <c r="Z65" s="15"/>
      <c r="AA65" s="15"/>
      <c r="AB65" s="15"/>
      <c r="AC65" s="15"/>
    </row>
    <row r="66">
      <c r="A66" s="15"/>
      <c r="B66" s="1272" t="s">
        <v>1371</v>
      </c>
      <c r="C66" s="1291">
        <f>'Materials and tools'!$E$152</f>
        <v>0.07</v>
      </c>
      <c r="E66" s="1283" t="s">
        <v>1797</v>
      </c>
      <c r="F66" s="1097">
        <v>8.0</v>
      </c>
      <c r="G66" s="1097">
        <v>16.0</v>
      </c>
      <c r="H66" s="1097">
        <v>2.0</v>
      </c>
      <c r="I66" s="1097">
        <v>2.0</v>
      </c>
      <c r="J66" s="1097">
        <v>3.0</v>
      </c>
      <c r="K66" s="969"/>
      <c r="L66" s="15"/>
      <c r="M66" s="15"/>
      <c r="N66" s="15"/>
      <c r="O66" s="15"/>
      <c r="P66" s="15"/>
      <c r="Q66" s="15"/>
      <c r="R66" s="15"/>
      <c r="S66" s="15"/>
      <c r="T66" s="15"/>
      <c r="U66" s="15"/>
      <c r="V66" s="15"/>
      <c r="W66" s="15"/>
      <c r="X66" s="15"/>
      <c r="Y66" s="15"/>
      <c r="Z66" s="15"/>
      <c r="AA66" s="15"/>
      <c r="AB66" s="15"/>
      <c r="AC66" s="15"/>
    </row>
    <row r="67">
      <c r="A67" s="15"/>
      <c r="B67" s="1272" t="s">
        <v>1234</v>
      </c>
      <c r="C67" s="1114">
        <f>C60</f>
        <v>1</v>
      </c>
      <c r="E67" s="1283" t="s">
        <v>1373</v>
      </c>
      <c r="F67" s="1097">
        <f t="shared" ref="F67:J67" si="21">(0.02*F68)*F68</f>
        <v>0.08</v>
      </c>
      <c r="G67" s="1097">
        <f t="shared" si="21"/>
        <v>0.18</v>
      </c>
      <c r="H67" s="1097">
        <f t="shared" si="21"/>
        <v>0.18</v>
      </c>
      <c r="I67" s="1097">
        <f t="shared" si="21"/>
        <v>0.18</v>
      </c>
      <c r="J67" s="1097">
        <f t="shared" si="21"/>
        <v>0.32</v>
      </c>
      <c r="K67" s="969"/>
      <c r="L67" s="15"/>
      <c r="M67" s="15"/>
      <c r="N67" s="15"/>
      <c r="O67" s="15"/>
      <c r="P67" s="15"/>
      <c r="Q67" s="15"/>
      <c r="R67" s="15"/>
      <c r="S67" s="15"/>
      <c r="T67" s="15"/>
      <c r="U67" s="15"/>
      <c r="V67" s="15"/>
      <c r="W67" s="15"/>
      <c r="X67" s="15"/>
      <c r="Y67" s="15"/>
      <c r="Z67" s="15"/>
      <c r="AA67" s="15"/>
      <c r="AB67" s="15"/>
      <c r="AC67" s="15"/>
    </row>
    <row r="68">
      <c r="A68" s="15"/>
      <c r="B68" s="1269" t="s">
        <v>1839</v>
      </c>
      <c r="C68" s="1270">
        <f>C70*C69+C60*C59+C63*C62+C66*C67</f>
        <v>0.484</v>
      </c>
      <c r="E68" s="1283" t="s">
        <v>1803</v>
      </c>
      <c r="F68" s="1097">
        <v>2.0</v>
      </c>
      <c r="G68" s="1097">
        <v>3.0</v>
      </c>
      <c r="H68" s="1097">
        <v>3.0</v>
      </c>
      <c r="I68" s="1097">
        <v>3.0</v>
      </c>
      <c r="J68" s="1097">
        <v>4.0</v>
      </c>
      <c r="L68" s="15"/>
      <c r="M68" s="15"/>
      <c r="N68" s="15"/>
      <c r="O68" s="15"/>
      <c r="P68" s="15"/>
      <c r="Q68" s="15"/>
      <c r="R68" s="15"/>
      <c r="S68" s="15"/>
      <c r="T68" s="15"/>
      <c r="U68" s="15"/>
      <c r="V68" s="15"/>
      <c r="W68" s="15"/>
      <c r="X68" s="15"/>
      <c r="Y68" s="15"/>
      <c r="Z68" s="15"/>
      <c r="AA68" s="15"/>
      <c r="AB68" s="15"/>
      <c r="AC68" s="15"/>
    </row>
    <row r="69">
      <c r="A69" s="15"/>
      <c r="B69" s="1267" t="s">
        <v>1797</v>
      </c>
      <c r="C69" s="962">
        <v>2.0</v>
      </c>
      <c r="E69" s="1285" t="s">
        <v>1810</v>
      </c>
      <c r="F69" s="1141">
        <v>12.0</v>
      </c>
      <c r="G69" s="1141">
        <v>14.0</v>
      </c>
      <c r="H69" s="1141">
        <v>14.0</v>
      </c>
      <c r="I69" s="1141">
        <v>14.0</v>
      </c>
      <c r="J69" s="1141">
        <v>16.0</v>
      </c>
      <c r="L69" s="15"/>
      <c r="M69" s="15"/>
      <c r="N69" s="15"/>
      <c r="O69" s="15"/>
      <c r="P69" s="15"/>
      <c r="Q69" s="15"/>
      <c r="R69" s="15"/>
      <c r="S69" s="15"/>
      <c r="T69" s="15"/>
      <c r="U69" s="15"/>
      <c r="V69" s="15"/>
      <c r="W69" s="15"/>
      <c r="X69" s="15"/>
      <c r="Y69" s="15"/>
      <c r="Z69" s="15"/>
      <c r="AA69" s="15"/>
      <c r="AB69" s="15"/>
      <c r="AC69" s="15"/>
    </row>
    <row r="70">
      <c r="A70" s="15"/>
      <c r="B70" s="1267" t="s">
        <v>1373</v>
      </c>
      <c r="C70" s="962">
        <f>(0.02*C71)*C71</f>
        <v>0.18</v>
      </c>
      <c r="E70" s="1267" t="s">
        <v>1812</v>
      </c>
      <c r="F70" s="976" t="s">
        <v>1240</v>
      </c>
      <c r="G70" s="976" t="s">
        <v>1240</v>
      </c>
      <c r="H70" s="976" t="s">
        <v>1240</v>
      </c>
      <c r="I70" s="976" t="s">
        <v>1240</v>
      </c>
      <c r="J70" s="976" t="s">
        <v>1240</v>
      </c>
      <c r="L70" s="15"/>
      <c r="M70" s="15"/>
      <c r="N70" s="15"/>
      <c r="O70" s="15"/>
      <c r="P70" s="15"/>
      <c r="Q70" s="15"/>
      <c r="R70" s="15"/>
      <c r="S70" s="15"/>
      <c r="T70" s="15"/>
      <c r="U70" s="15"/>
      <c r="V70" s="15"/>
      <c r="W70" s="15"/>
      <c r="X70" s="15"/>
      <c r="Y70" s="15"/>
      <c r="Z70" s="15"/>
      <c r="AA70" s="15"/>
      <c r="AB70" s="15"/>
      <c r="AC70" s="15"/>
    </row>
    <row r="71">
      <c r="A71" s="15"/>
      <c r="B71" s="1267" t="s">
        <v>1803</v>
      </c>
      <c r="C71" s="1111">
        <v>3.0</v>
      </c>
      <c r="E71" s="1286" t="s">
        <v>1819</v>
      </c>
      <c r="F71" s="1264" t="str">
        <f t="shared" ref="F71:J71" si="22">F58</f>
        <v>Leaded glass</v>
      </c>
      <c r="G71" s="1264" t="str">
        <f t="shared" si="22"/>
        <v>Crystal glass</v>
      </c>
      <c r="H71" s="1264" t="str">
        <f t="shared" si="22"/>
        <v>Leaded glass</v>
      </c>
      <c r="I71" s="1264" t="str">
        <f t="shared" si="22"/>
        <v>Lens</v>
      </c>
      <c r="J71" s="1264" t="str">
        <f t="shared" si="22"/>
        <v>Lens</v>
      </c>
      <c r="L71" s="15"/>
      <c r="M71" s="15"/>
      <c r="N71" s="15"/>
      <c r="O71" s="15"/>
      <c r="P71" s="15"/>
      <c r="Q71" s="15"/>
      <c r="R71" s="15"/>
      <c r="S71" s="15"/>
      <c r="T71" s="15"/>
      <c r="U71" s="15"/>
      <c r="V71" s="15"/>
      <c r="W71" s="15"/>
      <c r="X71" s="15"/>
      <c r="Y71" s="15"/>
      <c r="Z71" s="15"/>
      <c r="AA71" s="15"/>
      <c r="AB71" s="15"/>
      <c r="AC71" s="15"/>
    </row>
    <row r="72">
      <c r="A72" s="15"/>
      <c r="B72" s="1275" t="s">
        <v>1810</v>
      </c>
      <c r="C72" s="1288">
        <v>14.0</v>
      </c>
      <c r="E72" s="1283" t="s">
        <v>1531</v>
      </c>
      <c r="F72" s="1140">
        <f>C74</f>
        <v>2.684</v>
      </c>
      <c r="G72" s="1140">
        <f>F74</f>
        <v>7.668</v>
      </c>
      <c r="H72" s="1140">
        <f>F72</f>
        <v>2.684</v>
      </c>
      <c r="I72" s="1140">
        <f>H74</f>
        <v>3.714</v>
      </c>
      <c r="J72" s="1140">
        <f>H74</f>
        <v>3.714</v>
      </c>
      <c r="L72" s="15"/>
      <c r="M72" s="15"/>
      <c r="N72" s="15"/>
      <c r="O72" s="15"/>
      <c r="P72" s="15"/>
      <c r="Q72" s="15"/>
      <c r="R72" s="15"/>
      <c r="S72" s="15"/>
      <c r="T72" s="15"/>
      <c r="U72" s="15"/>
      <c r="V72" s="15"/>
      <c r="W72" s="15"/>
      <c r="X72" s="15"/>
      <c r="Y72" s="15"/>
      <c r="Z72" s="15"/>
      <c r="AA72" s="15"/>
      <c r="AB72" s="15"/>
      <c r="AC72" s="15"/>
    </row>
    <row r="73">
      <c r="A73" s="15"/>
      <c r="B73" s="1267" t="s">
        <v>1812</v>
      </c>
      <c r="C73" s="976" t="s">
        <v>1240</v>
      </c>
      <c r="E73" s="1283" t="s">
        <v>1366</v>
      </c>
      <c r="F73" s="1097">
        <v>2.0</v>
      </c>
      <c r="G73" s="1097">
        <v>16.0</v>
      </c>
      <c r="H73" s="1097">
        <v>1.0</v>
      </c>
      <c r="I73" s="1097">
        <v>2.0</v>
      </c>
      <c r="J73" s="1097">
        <v>3.0</v>
      </c>
      <c r="L73" s="15"/>
      <c r="M73" s="15"/>
      <c r="N73" s="15"/>
      <c r="O73" s="15"/>
      <c r="P73" s="15"/>
      <c r="Q73" s="15"/>
      <c r="R73" s="15"/>
      <c r="S73" s="15"/>
      <c r="T73" s="15"/>
      <c r="U73" s="15"/>
      <c r="V73" s="15"/>
      <c r="W73" s="15"/>
      <c r="X73" s="15"/>
      <c r="Y73" s="15"/>
      <c r="Z73" s="15"/>
      <c r="AA73" s="15"/>
      <c r="AB73" s="15"/>
      <c r="AC73" s="15"/>
    </row>
    <row r="74">
      <c r="A74" s="15"/>
      <c r="B74" s="1269" t="s">
        <v>1840</v>
      </c>
      <c r="C74" s="1281">
        <f>C75*C76+C59*C60+C63*C62+C66*C67</f>
        <v>2.684</v>
      </c>
      <c r="E74" s="1279" t="s">
        <v>1377</v>
      </c>
      <c r="F74" s="1280">
        <f t="shared" ref="F74:J74" si="23">F75*F76+F72*F73+F64*F65</f>
        <v>7.668</v>
      </c>
      <c r="G74" s="1280">
        <f t="shared" si="23"/>
        <v>130.508</v>
      </c>
      <c r="H74" s="1280">
        <f t="shared" si="23"/>
        <v>3.714</v>
      </c>
      <c r="I74" s="1280">
        <f t="shared" si="23"/>
        <v>8.528</v>
      </c>
      <c r="J74" s="1280">
        <f t="shared" si="23"/>
        <v>13.532</v>
      </c>
      <c r="K74" s="1143">
        <v>1.5</v>
      </c>
      <c r="L74" s="15"/>
      <c r="M74" s="15"/>
      <c r="N74" s="15"/>
      <c r="O74" s="15"/>
      <c r="P74" s="15"/>
      <c r="Q74" s="15"/>
      <c r="R74" s="15"/>
      <c r="S74" s="15"/>
      <c r="T74" s="15"/>
      <c r="U74" s="15"/>
      <c r="V74" s="15"/>
      <c r="W74" s="15"/>
      <c r="X74" s="15"/>
      <c r="Y74" s="15"/>
      <c r="Z74" s="15"/>
      <c r="AA74" s="15"/>
      <c r="AB74" s="15"/>
      <c r="AC74" s="15"/>
    </row>
    <row r="75">
      <c r="A75" s="15"/>
      <c r="B75" s="1267" t="s">
        <v>1797</v>
      </c>
      <c r="C75" s="962">
        <v>8.0</v>
      </c>
      <c r="E75" s="1283" t="s">
        <v>1797</v>
      </c>
      <c r="F75" s="1097">
        <f t="shared" ref="F75:H75" si="24">F66*$K$42</f>
        <v>12</v>
      </c>
      <c r="G75" s="1097">
        <f t="shared" si="24"/>
        <v>24</v>
      </c>
      <c r="H75" s="1097">
        <f t="shared" si="24"/>
        <v>3</v>
      </c>
      <c r="I75" s="1097">
        <f>I66*$K$74</f>
        <v>3</v>
      </c>
      <c r="J75" s="1097">
        <f>J66*$K$42</f>
        <v>4.5</v>
      </c>
      <c r="L75" s="15"/>
      <c r="M75" s="15"/>
      <c r="N75" s="15"/>
      <c r="O75" s="15"/>
      <c r="P75" s="15"/>
      <c r="Q75" s="15"/>
      <c r="R75" s="15"/>
      <c r="S75" s="15"/>
      <c r="T75" s="15"/>
      <c r="U75" s="15"/>
      <c r="V75" s="15"/>
      <c r="W75" s="15"/>
      <c r="X75" s="15"/>
      <c r="Y75" s="15"/>
      <c r="Z75" s="15"/>
      <c r="AA75" s="15"/>
      <c r="AB75" s="15"/>
      <c r="AC75" s="15"/>
    </row>
    <row r="76">
      <c r="A76" s="15"/>
      <c r="B76" s="1267" t="s">
        <v>1373</v>
      </c>
      <c r="C76" s="962">
        <f>(0.02*C77)*C77</f>
        <v>0.32</v>
      </c>
      <c r="E76" s="1283" t="s">
        <v>1373</v>
      </c>
      <c r="F76" s="1097">
        <f t="shared" ref="F76:J76" si="25">(0.02*F77)*F77</f>
        <v>0.18</v>
      </c>
      <c r="G76" s="1097">
        <f t="shared" si="25"/>
        <v>0.32</v>
      </c>
      <c r="H76" s="1097">
        <f t="shared" si="25"/>
        <v>0.32</v>
      </c>
      <c r="I76" s="1097">
        <f t="shared" si="25"/>
        <v>0.32</v>
      </c>
      <c r="J76" s="1097">
        <f t="shared" si="25"/>
        <v>0.5</v>
      </c>
      <c r="L76" s="15"/>
      <c r="M76" s="15"/>
      <c r="N76" s="15"/>
      <c r="O76" s="15"/>
      <c r="P76" s="15"/>
      <c r="Q76" s="15"/>
      <c r="R76" s="15"/>
      <c r="S76" s="15"/>
      <c r="T76" s="15"/>
      <c r="U76" s="15"/>
      <c r="V76" s="15"/>
      <c r="W76" s="15"/>
      <c r="X76" s="15"/>
      <c r="Y76" s="15"/>
      <c r="Z76" s="15"/>
      <c r="AA76" s="15"/>
      <c r="AB76" s="15"/>
      <c r="AC76" s="15"/>
    </row>
    <row r="77">
      <c r="A77" s="15"/>
      <c r="B77" s="1267" t="s">
        <v>1803</v>
      </c>
      <c r="C77" s="1111">
        <v>4.0</v>
      </c>
      <c r="E77" s="1283" t="s">
        <v>1803</v>
      </c>
      <c r="F77" s="1097">
        <v>3.0</v>
      </c>
      <c r="G77" s="1097">
        <v>4.0</v>
      </c>
      <c r="H77" s="1097">
        <v>4.0</v>
      </c>
      <c r="I77" s="1097">
        <v>4.0</v>
      </c>
      <c r="J77" s="1097">
        <v>5.0</v>
      </c>
      <c r="L77" s="15"/>
      <c r="M77" s="15"/>
      <c r="N77" s="15"/>
      <c r="O77" s="15"/>
      <c r="P77" s="15"/>
      <c r="Q77" s="15"/>
      <c r="R77" s="15"/>
      <c r="S77" s="15"/>
      <c r="T77" s="15"/>
      <c r="U77" s="15"/>
      <c r="V77" s="15"/>
      <c r="W77" s="15"/>
      <c r="X77" s="15"/>
      <c r="Y77" s="15"/>
      <c r="Z77" s="15"/>
      <c r="AA77" s="15"/>
      <c r="AB77" s="15"/>
      <c r="AC77" s="15"/>
    </row>
    <row r="78">
      <c r="A78" s="15"/>
      <c r="B78" s="1275" t="s">
        <v>1810</v>
      </c>
      <c r="C78" s="1288">
        <v>16.0</v>
      </c>
      <c r="E78" s="1285" t="s">
        <v>1810</v>
      </c>
      <c r="F78" s="1141">
        <v>14.0</v>
      </c>
      <c r="G78" s="1141">
        <v>16.0</v>
      </c>
      <c r="H78" s="1141">
        <v>16.0</v>
      </c>
      <c r="I78" s="1141">
        <v>16.0</v>
      </c>
      <c r="J78" s="1141">
        <v>18.0</v>
      </c>
      <c r="L78" s="15"/>
      <c r="M78" s="15"/>
      <c r="N78" s="15"/>
      <c r="O78" s="15"/>
      <c r="P78" s="15"/>
      <c r="Q78" s="15"/>
      <c r="R78" s="15"/>
      <c r="S78" s="15"/>
      <c r="T78" s="15"/>
      <c r="U78" s="15"/>
      <c r="V78" s="15"/>
      <c r="W78" s="15"/>
      <c r="X78" s="15"/>
      <c r="Y78" s="15"/>
      <c r="Z78" s="15"/>
      <c r="AA78" s="15"/>
      <c r="AB78" s="15"/>
      <c r="AC78" s="15"/>
    </row>
    <row r="79">
      <c r="A79" s="15"/>
      <c r="B79" s="1267" t="s">
        <v>1812</v>
      </c>
      <c r="C79" s="916" t="s">
        <v>1253</v>
      </c>
      <c r="D79" s="1031"/>
      <c r="E79" s="1292" t="s">
        <v>1812</v>
      </c>
      <c r="F79" s="916" t="s">
        <v>1240</v>
      </c>
      <c r="G79" s="916" t="s">
        <v>1253</v>
      </c>
      <c r="H79" s="916" t="s">
        <v>1253</v>
      </c>
      <c r="I79" s="916" t="s">
        <v>1253</v>
      </c>
      <c r="J79" s="916" t="s">
        <v>1253</v>
      </c>
      <c r="L79" s="15"/>
      <c r="M79" s="15"/>
      <c r="N79" s="15"/>
      <c r="O79" s="15"/>
      <c r="P79" s="15"/>
      <c r="Q79" s="15"/>
      <c r="R79" s="15"/>
      <c r="S79" s="15"/>
      <c r="T79" s="15"/>
      <c r="U79" s="15"/>
      <c r="V79" s="15"/>
      <c r="W79" s="15"/>
      <c r="X79" s="15"/>
      <c r="Y79" s="15"/>
      <c r="Z79" s="15"/>
      <c r="AA79" s="15"/>
      <c r="AB79" s="15"/>
      <c r="AC79" s="15"/>
    </row>
    <row r="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row>
    <row r="8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row>
    <row r="82">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row>
    <row r="8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row>
    <row r="84">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row>
    <row r="8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row>
    <row r="86">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row>
    <row r="87">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row>
    <row r="88">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row>
    <row r="89">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row>
    <row r="9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row>
    <row r="9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row>
    <row r="92">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row>
    <row r="9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row>
    <row r="94">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row>
    <row r="9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row>
    <row r="96">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row>
    <row r="97">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row>
    <row r="98">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row>
    <row r="99">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row>
    <row r="10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row>
    <row r="10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row>
    <row r="102">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row>
    <row r="10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row>
    <row r="104">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row>
    <row r="10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row>
    <row r="106">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row>
    <row r="107">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row>
    <row r="108">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row>
    <row r="109">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row>
    <row r="11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row>
    <row r="11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row>
    <row r="112">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row>
    <row r="11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row>
    <row r="114">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row>
    <row r="11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row>
    <row r="116">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row>
    <row r="117">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row>
    <row r="118">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row>
    <row r="119">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row>
    <row r="12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row>
    <row r="12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row>
    <row r="122">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row>
    <row r="123">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row>
    <row r="124">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row>
    <row r="1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row>
    <row r="126">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row>
    <row r="127">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row>
    <row r="128">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row>
    <row r="129">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row>
    <row r="13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row>
    <row r="13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row>
    <row r="132">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row>
    <row r="133">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row>
    <row r="134">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row>
    <row r="13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row>
    <row r="136">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row>
    <row r="137">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row>
    <row r="138">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row>
    <row r="139">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row>
    <row r="14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row>
    <row r="14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row>
    <row r="142">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row>
    <row r="143">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row>
    <row r="144">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row>
    <row r="14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row>
    <row r="146">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row>
    <row r="147">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row>
    <row r="148">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row>
    <row r="149">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row>
    <row r="15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row>
    <row r="15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row>
    <row r="152">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row>
    <row r="153">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row>
    <row r="154">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row>
    <row r="15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row>
    <row r="156">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row>
    <row r="157">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row>
    <row r="158">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row>
    <row r="159">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row>
    <row r="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row>
    <row r="16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row>
    <row r="162">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row>
    <row r="163">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row>
    <row r="164">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row>
    <row r="16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row>
    <row r="166">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row>
    <row r="167">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row>
    <row r="168">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row>
    <row r="169">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row>
    <row r="17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row>
    <row r="17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row>
    <row r="172">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row>
    <row r="173">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row>
    <row r="174">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row>
    <row r="17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row>
    <row r="176">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row>
    <row r="177">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row>
    <row r="178">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row>
    <row r="179">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row>
    <row r="18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row>
    <row r="18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row>
    <row r="182">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row>
    <row r="183">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row>
    <row r="184">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row>
    <row r="18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row>
    <row r="186">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row>
    <row r="187">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row>
    <row r="188">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row>
    <row r="189">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row>
    <row r="19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row>
    <row r="19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row>
    <row r="192">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row>
    <row r="193">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row>
    <row r="194">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row>
    <row r="19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row>
    <row r="196">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row>
    <row r="197">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row>
    <row r="198">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row>
    <row r="199">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row>
    <row r="200">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row>
    <row r="20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row>
    <row r="2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row>
    <row r="203">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row>
    <row r="204">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row>
    <row r="20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row>
    <row r="206">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row>
    <row r="207">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row>
    <row r="208">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row>
    <row r="209">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row>
    <row r="210">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row>
    <row r="21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row>
    <row r="212">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row>
    <row r="213">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row>
    <row r="214">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row>
    <row r="21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row>
    <row r="216">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row>
    <row r="217">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row>
    <row r="218">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row>
    <row r="219">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row>
    <row r="220">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row>
    <row r="22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row>
    <row r="222">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row>
    <row r="223">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row>
    <row r="224">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row>
    <row r="22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row>
    <row r="226">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row>
    <row r="227">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row>
    <row r="228">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row>
    <row r="229">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row>
    <row r="230">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row>
    <row r="23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row>
    <row r="23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row>
    <row r="233">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row>
    <row r="234">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row>
    <row r="23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row>
    <row r="236">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row>
    <row r="237">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row>
    <row r="238">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row>
    <row r="239">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row>
    <row r="240">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row>
    <row r="24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row>
    <row r="24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row>
    <row r="243">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row>
    <row r="244">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row>
    <row r="24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row>
    <row r="246">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row>
    <row r="247">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row>
    <row r="248">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row>
    <row r="249">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row>
    <row r="250">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row>
    <row r="25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row>
    <row r="25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row>
    <row r="253">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row>
    <row r="254">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row>
    <row r="25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row>
    <row r="256">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row>
    <row r="257">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row>
    <row r="258">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row>
    <row r="259">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row>
    <row r="260">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row>
    <row r="26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row>
    <row r="26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row>
    <row r="263">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row>
    <row r="264">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row>
    <row r="26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row>
    <row r="266">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row>
    <row r="267">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row>
    <row r="268">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row>
    <row r="269">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row>
    <row r="270">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row>
    <row r="27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row>
    <row r="27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row>
    <row r="273">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row>
    <row r="274">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row>
    <row r="27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row>
    <row r="276">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row>
    <row r="277">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row>
    <row r="278">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row>
    <row r="279">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row>
    <row r="280">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row>
    <row r="28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row>
    <row r="28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row>
    <row r="283">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row>
    <row r="284">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row>
    <row r="28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row>
    <row r="286">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row>
    <row r="287">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row>
    <row r="288">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row>
    <row r="289">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row>
    <row r="290">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row>
    <row r="29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row>
    <row r="29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row>
    <row r="293">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row>
    <row r="294">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row>
    <row r="29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row>
    <row r="296">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row>
    <row r="297">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row>
    <row r="298">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row>
    <row r="299">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row>
    <row r="300">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row>
    <row r="30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row>
    <row r="3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row>
    <row r="303">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row>
    <row r="304">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row>
    <row r="30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row>
    <row r="306">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row>
    <row r="307">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row>
    <row r="308">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row>
    <row r="309">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row>
    <row r="310">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row>
    <row r="31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row>
    <row r="31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row>
    <row r="313">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row>
    <row r="314">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row>
    <row r="31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row>
    <row r="316">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row>
    <row r="317">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row>
    <row r="318">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row>
    <row r="319">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row>
    <row r="320">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row>
    <row r="32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row>
    <row r="32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row>
    <row r="323">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row>
    <row r="324">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row>
    <row r="32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row>
    <row r="326">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row>
    <row r="327">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row>
    <row r="328">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row>
    <row r="329">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row>
    <row r="330">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row>
    <row r="33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row>
    <row r="33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row>
    <row r="333">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row>
    <row r="334">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row>
    <row r="33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row>
    <row r="336">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row>
    <row r="337">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row>
    <row r="338">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row>
    <row r="339">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row>
    <row r="340">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row>
    <row r="34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row>
    <row r="34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row>
    <row r="343">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row>
    <row r="344">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row>
    <row r="34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row>
    <row r="346">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row>
    <row r="347">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row>
    <row r="348">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row>
    <row r="349">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row>
    <row r="350">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row>
    <row r="35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row>
    <row r="35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row>
    <row r="353">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row>
    <row r="354">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row>
    <row r="35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row>
    <row r="356">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row>
    <row r="357">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row>
    <row r="358">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row>
    <row r="359">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row>
    <row r="360">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row>
    <row r="36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row>
    <row r="36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row>
    <row r="363">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row>
    <row r="364">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row>
    <row r="36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row>
    <row r="366">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row>
    <row r="367">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row>
    <row r="368">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row>
    <row r="369">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row>
    <row r="370">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row>
    <row r="37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row>
    <row r="37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row>
    <row r="373">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row>
    <row r="374">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row>
    <row r="37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row>
    <row r="376">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row>
    <row r="377">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row>
    <row r="378">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row>
    <row r="379">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row>
    <row r="380">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row>
    <row r="38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row>
    <row r="38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row>
    <row r="383">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row>
    <row r="384">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row>
    <row r="38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row>
    <row r="386">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row>
    <row r="387">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row>
    <row r="388">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row>
    <row r="389">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row>
    <row r="390">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row>
    <row r="39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row>
    <row r="39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row>
    <row r="393">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row>
    <row r="394">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row>
    <row r="39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row>
    <row r="396">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row>
    <row r="397">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row>
    <row r="398">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row>
    <row r="399">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row>
    <row r="400">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row>
    <row r="40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row>
    <row r="4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row>
    <row r="403">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row>
    <row r="404">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row>
    <row r="40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row>
    <row r="406">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row>
    <row r="407">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row>
    <row r="408">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row>
    <row r="409">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row>
    <row r="410">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row>
    <row r="41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row>
    <row r="41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row>
    <row r="413">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row>
    <row r="414">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row>
    <row r="41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row>
    <row r="416">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row>
    <row r="417">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row>
    <row r="418">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row>
    <row r="419">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row>
    <row r="420">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row>
    <row r="42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row>
    <row r="42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row>
    <row r="423">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row>
    <row r="424">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row>
    <row r="4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row>
    <row r="426">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row>
    <row r="427">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row>
    <row r="428">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row>
    <row r="429">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row>
    <row r="430">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row>
    <row r="43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row>
    <row r="43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row>
    <row r="433">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row>
    <row r="434">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row>
    <row r="43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row>
    <row r="436">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row>
    <row r="437">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row>
    <row r="438">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row>
    <row r="439">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row>
    <row r="440">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row>
    <row r="44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row>
    <row r="44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row>
    <row r="443">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row>
    <row r="444">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row>
    <row r="44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row>
    <row r="446">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row>
    <row r="447">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row>
    <row r="448">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row>
    <row r="449">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row>
    <row r="450">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row>
    <row r="45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row>
    <row r="45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row>
    <row r="453">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row>
    <row r="454">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row>
    <row r="45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row>
    <row r="456">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row>
    <row r="457">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row>
    <row r="458">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row>
    <row r="459">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row>
    <row r="460">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row>
    <row r="46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row>
    <row r="46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row>
    <row r="463">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row>
    <row r="464">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row>
    <row r="46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row>
    <row r="466">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row>
    <row r="467">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row>
    <row r="468">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row>
    <row r="469">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row>
    <row r="470">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row>
    <row r="47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row>
    <row r="47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row>
    <row r="473">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row>
    <row r="474">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row>
    <row r="47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row>
    <row r="476">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row>
    <row r="477">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row>
    <row r="478">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row>
    <row r="479">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row>
    <row r="480">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row>
    <row r="48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row>
    <row r="48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row>
    <row r="483">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row>
    <row r="484">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row>
    <row r="48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row>
    <row r="486">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row>
    <row r="487">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row>
    <row r="488">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row>
    <row r="489">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row>
    <row r="490">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row>
    <row r="49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row>
    <row r="49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row>
    <row r="493">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row>
    <row r="494">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row>
    <row r="49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row>
    <row r="496">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row>
    <row r="497">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row>
    <row r="498">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row>
    <row r="499">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row>
    <row r="500">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row>
    <row r="50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row>
    <row r="5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row>
    <row r="503">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row>
    <row r="504">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row>
    <row r="50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row>
    <row r="506">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row>
    <row r="507">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row>
    <row r="508">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row>
    <row r="509">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row>
    <row r="510">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row>
    <row r="51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row>
    <row r="51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row>
    <row r="513">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row>
    <row r="514">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row>
    <row r="51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row>
    <row r="516">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row>
    <row r="517">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row>
    <row r="518">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row>
    <row r="519">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row>
    <row r="520">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row>
    <row r="52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row>
    <row r="52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row>
    <row r="523">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row>
    <row r="524">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row>
    <row r="52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row>
    <row r="526">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row>
    <row r="527">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row>
    <row r="528">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row>
    <row r="529">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row>
    <row r="530">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row>
    <row r="53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row>
    <row r="53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row>
    <row r="533">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row>
    <row r="534">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row>
    <row r="53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row>
    <row r="536">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row>
    <row r="537">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row>
    <row r="538">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row>
    <row r="539">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row>
    <row r="540">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row>
    <row r="54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row>
    <row r="54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row>
    <row r="543">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row>
    <row r="544">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row>
    <row r="54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row>
    <row r="546">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row>
    <row r="547">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row>
    <row r="548">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row>
    <row r="549">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row>
    <row r="550">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row>
    <row r="55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row>
    <row r="55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row>
    <row r="553">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row>
    <row r="554">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row>
    <row r="55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row>
    <row r="556">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row>
    <row r="557">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row>
    <row r="558">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row>
    <row r="559">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row>
    <row r="560">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row>
    <row r="56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row>
    <row r="56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row>
    <row r="563">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row>
    <row r="564">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row>
    <row r="56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row>
    <row r="566">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row>
    <row r="567">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row>
    <row r="568">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row>
    <row r="569">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row>
    <row r="570">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row>
    <row r="57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row>
    <row r="57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row>
    <row r="573">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row>
    <row r="574">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row>
    <row r="57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row>
    <row r="576">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row>
    <row r="577">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row>
    <row r="578">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row>
    <row r="579">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row>
    <row r="580">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row>
    <row r="58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row>
    <row r="58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row>
    <row r="583">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row>
    <row r="584">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row>
    <row r="58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row>
    <row r="586">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row>
    <row r="587">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row>
    <row r="588">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row>
    <row r="589">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row>
    <row r="590">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row>
    <row r="59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row>
    <row r="59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row>
    <row r="593">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row>
    <row r="594">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row>
    <row r="59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row>
    <row r="596">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row>
    <row r="597">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row>
    <row r="598">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row>
    <row r="599">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row>
    <row r="600">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row>
    <row r="60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row>
    <row r="6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row>
    <row r="603">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row>
    <row r="604">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row>
    <row r="60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row>
    <row r="606">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row>
    <row r="607">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row>
    <row r="608">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row>
    <row r="609">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row>
    <row r="610">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row>
    <row r="61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row>
    <row r="61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row>
    <row r="613">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row>
    <row r="614">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row>
    <row r="61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row>
    <row r="616">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row>
    <row r="617">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row>
    <row r="618">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row>
    <row r="619">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row>
    <row r="620">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row>
    <row r="62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row>
    <row r="62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row>
    <row r="623">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row>
    <row r="624">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row>
    <row r="62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row>
    <row r="626">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row>
    <row r="627">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row>
    <row r="628">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row>
    <row r="629">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row>
    <row r="630">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row>
    <row r="63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row>
    <row r="63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row>
    <row r="633">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row>
    <row r="634">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row>
    <row r="63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row>
    <row r="636">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row>
    <row r="637">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row>
    <row r="638">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row>
    <row r="639">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row>
    <row r="640">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row>
    <row r="64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row>
    <row r="64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row>
    <row r="643">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row>
    <row r="644">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row>
    <row r="64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row>
    <row r="646">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row>
    <row r="647">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row>
    <row r="648">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row>
    <row r="649">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row>
    <row r="650">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row>
    <row r="65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row>
    <row r="65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row>
    <row r="653">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row>
    <row r="654">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row>
    <row r="65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row>
    <row r="656">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row>
    <row r="657">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row>
    <row r="658">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row>
    <row r="659">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row>
    <row r="660">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row>
    <row r="66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row>
    <row r="66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row>
    <row r="663">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row>
    <row r="664">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row>
    <row r="66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row>
    <row r="666">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row>
    <row r="667">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row>
    <row r="668">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row>
    <row r="669">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row>
    <row r="670">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row>
    <row r="67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row>
    <row r="67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row>
    <row r="673">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row>
    <row r="674">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row>
    <row r="67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row>
    <row r="676">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row>
    <row r="677">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row>
    <row r="678">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row>
    <row r="679">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row>
    <row r="680">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row>
    <row r="68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row>
    <row r="68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row>
    <row r="683">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row>
    <row r="684">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row>
    <row r="68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row>
    <row r="686">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row>
    <row r="687">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row>
    <row r="688">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row>
    <row r="689">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row>
    <row r="690">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row>
    <row r="69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row>
    <row r="69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row>
    <row r="693">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row>
    <row r="694">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row>
    <row r="69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row>
    <row r="696">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row>
    <row r="697">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row>
    <row r="698">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row>
    <row r="699">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row>
    <row r="700">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row>
    <row r="70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row>
    <row r="7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row>
    <row r="703">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row>
    <row r="704">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row>
    <row r="70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row>
    <row r="706">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row>
    <row r="707">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row>
    <row r="708">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row>
    <row r="709">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row>
    <row r="710">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row>
    <row r="71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row>
    <row r="71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row>
    <row r="713">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row>
    <row r="714">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row>
    <row r="71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row>
    <row r="716">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row>
    <row r="717">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row>
    <row r="718">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row>
    <row r="719">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row>
    <row r="720">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row>
    <row r="72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row>
    <row r="72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row>
    <row r="723">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row>
    <row r="724">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row>
    <row r="72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row>
    <row r="726">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row>
    <row r="727">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row>
    <row r="728">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row>
    <row r="729">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row>
    <row r="730">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row>
    <row r="73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row>
    <row r="73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row>
    <row r="733">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row>
    <row r="734">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row>
    <row r="73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row>
    <row r="736">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row>
    <row r="737">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row>
    <row r="738">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row>
    <row r="739">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row>
    <row r="740">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row>
    <row r="74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row>
    <row r="74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row>
    <row r="743">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row>
    <row r="744">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row>
    <row r="74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row>
    <row r="746">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row>
    <row r="747">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row>
    <row r="748">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row>
    <row r="749">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row>
    <row r="750">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row>
    <row r="75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row>
    <row r="75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row>
    <row r="753">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row>
    <row r="754">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row>
    <row r="75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row>
    <row r="756">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row>
    <row r="757">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row>
    <row r="758">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row>
    <row r="759">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row>
    <row r="760">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row>
    <row r="76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row>
    <row r="76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row>
    <row r="763">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row>
    <row r="764">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row>
    <row r="76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row>
    <row r="766">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row>
    <row r="767">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row>
    <row r="768">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row>
    <row r="769">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row>
    <row r="770">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row>
    <row r="77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row>
    <row r="77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row>
    <row r="773">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row>
    <row r="774">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row>
    <row r="77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row>
    <row r="776">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row>
    <row r="777">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row>
    <row r="778">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row>
    <row r="779">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row>
    <row r="780">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row>
    <row r="78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row>
    <row r="78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row>
    <row r="783">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row>
    <row r="784">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row>
    <row r="78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row>
    <row r="786">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row>
    <row r="787">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row>
    <row r="788">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row>
    <row r="789">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row>
    <row r="790">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row>
    <row r="79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row>
    <row r="79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row>
    <row r="793">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row>
    <row r="794">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row>
    <row r="79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row>
    <row r="796">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row>
    <row r="797">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row>
    <row r="798">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row>
    <row r="799">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row>
    <row r="800">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row>
    <row r="80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row>
    <row r="8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row>
    <row r="803">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row>
    <row r="804">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row>
    <row r="80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row>
    <row r="806">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row>
    <row r="807">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row>
    <row r="808">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row>
    <row r="809">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row>
    <row r="810">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row>
    <row r="81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row>
    <row r="81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row>
    <row r="813">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row>
    <row r="814">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row>
    <row r="81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row>
    <row r="816">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row>
    <row r="817">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row>
    <row r="818">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row>
    <row r="819">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row>
    <row r="820">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row>
    <row r="82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row>
    <row r="82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row>
    <row r="823">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row>
    <row r="824">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row>
    <row r="82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row>
    <row r="826">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row>
    <row r="827">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row>
    <row r="828">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row>
    <row r="829">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row>
    <row r="830">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row>
    <row r="83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row>
    <row r="83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row>
    <row r="833">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row>
    <row r="834">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row>
    <row r="83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row>
    <row r="836">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row>
    <row r="837">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row>
    <row r="838">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row>
    <row r="839">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row>
    <row r="840">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row>
    <row r="84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row>
    <row r="84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row>
    <row r="843">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row>
    <row r="844">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row>
    <row r="84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row>
    <row r="846">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row>
    <row r="847">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row>
    <row r="848">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row>
    <row r="849">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row>
    <row r="850">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row>
    <row r="85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row>
    <row r="85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row>
    <row r="853">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row>
    <row r="854">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row>
    <row r="85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row>
    <row r="856">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row>
    <row r="857">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row>
    <row r="858">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row>
    <row r="859">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row>
    <row r="860">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row>
    <row r="86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row>
    <row r="86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row>
    <row r="863">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row>
    <row r="864">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row>
    <row r="86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row>
    <row r="866">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row>
    <row r="867">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row>
    <row r="868">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row>
    <row r="869">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row>
    <row r="870">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row>
    <row r="87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row>
    <row r="87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row>
    <row r="873">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row>
    <row r="874">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row>
    <row r="87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row>
    <row r="876">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row>
    <row r="877">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row>
    <row r="878">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row>
    <row r="879">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row>
    <row r="880">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row>
    <row r="88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row>
    <row r="88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row>
    <row r="883">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row>
    <row r="884">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row>
    <row r="88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row>
    <row r="886">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row>
    <row r="887">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row>
    <row r="888">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row>
    <row r="889">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row>
    <row r="890">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row>
    <row r="89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row>
    <row r="89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row>
    <row r="893">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row>
    <row r="894">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row>
    <row r="89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row>
    <row r="896">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row>
    <row r="897">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row>
    <row r="898">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row>
    <row r="899">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row>
    <row r="900">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row>
    <row r="90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row>
    <row r="9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row>
    <row r="903">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row>
    <row r="904">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row>
    <row r="90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row>
    <row r="906">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row>
    <row r="907">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row>
    <row r="908">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row>
    <row r="909">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row>
    <row r="910">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row>
    <row r="91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row>
    <row r="91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row>
    <row r="913">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row>
    <row r="914">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row>
    <row r="91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row>
    <row r="916">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row>
    <row r="917">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row>
    <row r="918">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row>
    <row r="919">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row>
    <row r="920">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row>
    <row r="92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row>
    <row r="92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row>
    <row r="923">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row>
    <row r="924">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row>
    <row r="92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row>
    <row r="926">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row>
    <row r="927">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row>
    <row r="928">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row>
    <row r="929">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row>
    <row r="930">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row>
    <row r="93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row>
    <row r="93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row>
    <row r="933">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row>
    <row r="934">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row>
    <row r="93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row>
    <row r="936">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row>
    <row r="937">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row>
    <row r="938">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row>
    <row r="939">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row>
    <row r="940">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row>
    <row r="94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row>
    <row r="94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row>
    <row r="943">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row>
    <row r="944">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row>
    <row r="94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row>
    <row r="946">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row>
    <row r="947">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row>
    <row r="948">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row>
    <row r="949">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row>
    <row r="950">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row>
    <row r="95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row>
    <row r="95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row>
    <row r="953">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row>
    <row r="954">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row>
    <row r="95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row>
    <row r="956">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row>
    <row r="957">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row>
    <row r="958">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row>
    <row r="959">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row>
    <row r="960">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row>
    <row r="96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row>
    <row r="96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row>
    <row r="963">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row>
    <row r="964">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row>
    <row r="96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row>
    <row r="966">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row>
    <row r="967">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row>
    <row r="968">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row>
    <row r="969">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row>
    <row r="970">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row>
    <row r="97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row>
    <row r="97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row>
    <row r="973">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row>
    <row r="974">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row>
    <row r="97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row>
    <row r="976">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row>
    <row r="977">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row>
    <row r="978">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row>
    <row r="979">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row>
    <row r="980">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row>
    <row r="98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row>
    <row r="98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row>
    <row r="983">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row>
    <row r="984">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row>
    <row r="98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row>
    <row r="986">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row>
    <row r="987">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row>
    <row r="988">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row>
    <row r="989">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row>
    <row r="990">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row>
    <row r="99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row>
    <row r="99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row>
    <row r="993">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row>
    <row r="994">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row>
    <row r="99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row>
    <row r="996">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row>
    <row r="997">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row>
    <row r="998">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row>
    <row r="999">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row>
    <row r="1000">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row>
    <row r="1001">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c r="AA1001" s="15"/>
      <c r="AB1001" s="15"/>
      <c r="AC1001" s="15"/>
    </row>
    <row r="1002">
      <c r="A1002" s="15"/>
      <c r="B1002" s="15"/>
      <c r="C1002" s="15"/>
      <c r="D1002" s="15"/>
      <c r="E1002" s="15"/>
      <c r="F1002" s="15"/>
      <c r="G1002" s="15"/>
      <c r="H1002" s="15"/>
      <c r="I1002" s="15"/>
      <c r="J1002" s="15"/>
      <c r="K1002" s="15"/>
      <c r="L1002" s="15"/>
      <c r="M1002" s="15"/>
      <c r="N1002" s="15"/>
      <c r="O1002" s="15"/>
      <c r="P1002" s="15"/>
      <c r="Q1002" s="15"/>
      <c r="R1002" s="15"/>
      <c r="S1002" s="15"/>
      <c r="T1002" s="15"/>
      <c r="U1002" s="15"/>
      <c r="V1002" s="15"/>
      <c r="W1002" s="15"/>
      <c r="X1002" s="15"/>
      <c r="Y1002" s="15"/>
      <c r="Z1002" s="15"/>
      <c r="AA1002" s="15"/>
      <c r="AB1002" s="15"/>
      <c r="AC1002" s="15"/>
    </row>
    <row r="1003">
      <c r="A1003" s="15"/>
      <c r="B1003" s="15"/>
      <c r="C1003" s="15"/>
      <c r="D1003" s="15"/>
      <c r="E1003" s="15"/>
      <c r="F1003" s="15"/>
      <c r="G1003" s="15"/>
      <c r="H1003" s="15"/>
      <c r="I1003" s="15"/>
      <c r="J1003" s="15"/>
      <c r="K1003" s="15"/>
      <c r="L1003" s="15"/>
      <c r="M1003" s="15"/>
      <c r="N1003" s="15"/>
      <c r="O1003" s="15"/>
      <c r="P1003" s="15"/>
      <c r="Q1003" s="15"/>
      <c r="R1003" s="15"/>
      <c r="S1003" s="15"/>
      <c r="T1003" s="15"/>
      <c r="U1003" s="15"/>
      <c r="V1003" s="15"/>
      <c r="W1003" s="15"/>
      <c r="X1003" s="15"/>
      <c r="Y1003" s="15"/>
      <c r="Z1003" s="15"/>
      <c r="AA1003" s="15"/>
      <c r="AB1003" s="15"/>
      <c r="AC1003" s="15"/>
    </row>
    <row r="1004">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X1004" s="15"/>
      <c r="Y1004" s="15"/>
      <c r="Z1004" s="15"/>
      <c r="AA1004" s="15"/>
      <c r="AB1004" s="15"/>
      <c r="AC1004" s="15"/>
    </row>
    <row r="1005">
      <c r="A1005" s="15"/>
      <c r="B1005" s="15"/>
      <c r="C1005" s="15"/>
      <c r="D1005" s="15"/>
      <c r="E1005" s="15"/>
      <c r="F1005" s="15"/>
      <c r="G1005" s="15"/>
      <c r="H1005" s="15"/>
      <c r="I1005" s="15"/>
      <c r="J1005" s="15"/>
      <c r="K1005" s="15"/>
      <c r="L1005" s="15"/>
      <c r="M1005" s="15"/>
      <c r="N1005" s="15"/>
      <c r="O1005" s="15"/>
      <c r="P1005" s="15"/>
      <c r="Q1005" s="15"/>
      <c r="R1005" s="15"/>
      <c r="S1005" s="15"/>
      <c r="T1005" s="15"/>
      <c r="U1005" s="15"/>
      <c r="V1005" s="15"/>
      <c r="W1005" s="15"/>
      <c r="X1005" s="15"/>
      <c r="Y1005" s="15"/>
      <c r="Z1005" s="15"/>
      <c r="AA1005" s="15"/>
      <c r="AB1005" s="15"/>
      <c r="AC1005" s="15"/>
    </row>
    <row r="1006">
      <c r="A1006" s="15"/>
      <c r="B1006" s="15"/>
      <c r="C1006" s="15"/>
      <c r="D1006" s="15"/>
      <c r="E1006" s="15"/>
      <c r="F1006" s="15"/>
      <c r="G1006" s="15"/>
      <c r="H1006" s="15"/>
      <c r="I1006" s="15"/>
      <c r="J1006" s="15"/>
      <c r="K1006" s="15"/>
      <c r="L1006" s="15"/>
      <c r="M1006" s="15"/>
      <c r="N1006" s="15"/>
      <c r="O1006" s="15"/>
      <c r="P1006" s="15"/>
      <c r="Q1006" s="15"/>
      <c r="R1006" s="15"/>
      <c r="S1006" s="15"/>
      <c r="T1006" s="15"/>
      <c r="U1006" s="15"/>
      <c r="V1006" s="15"/>
      <c r="W1006" s="15"/>
      <c r="X1006" s="15"/>
      <c r="Y1006" s="15"/>
      <c r="Z1006" s="15"/>
      <c r="AA1006" s="15"/>
      <c r="AB1006" s="15"/>
      <c r="AC1006" s="15"/>
    </row>
    <row r="1007">
      <c r="A1007" s="15"/>
      <c r="B1007" s="15"/>
      <c r="C1007" s="15"/>
      <c r="D1007" s="15"/>
      <c r="E1007" s="15"/>
      <c r="F1007" s="15"/>
      <c r="G1007" s="15"/>
      <c r="H1007" s="15"/>
      <c r="I1007" s="15"/>
      <c r="J1007" s="15"/>
      <c r="K1007" s="15"/>
      <c r="L1007" s="15"/>
      <c r="M1007" s="15"/>
      <c r="N1007" s="15"/>
      <c r="O1007" s="15"/>
      <c r="P1007" s="15"/>
      <c r="Q1007" s="15"/>
      <c r="R1007" s="15"/>
      <c r="S1007" s="15"/>
      <c r="T1007" s="15"/>
      <c r="U1007" s="15"/>
      <c r="V1007" s="15"/>
      <c r="W1007" s="15"/>
      <c r="X1007" s="15"/>
      <c r="Y1007" s="15"/>
      <c r="Z1007" s="15"/>
      <c r="AA1007" s="15"/>
      <c r="AB1007" s="15"/>
      <c r="AC1007" s="15"/>
    </row>
    <row r="1008">
      <c r="A1008" s="15"/>
      <c r="B1008" s="15"/>
      <c r="C1008" s="15"/>
      <c r="D1008" s="15"/>
      <c r="E1008" s="15"/>
      <c r="F1008" s="15"/>
      <c r="G1008" s="15"/>
      <c r="H1008" s="15"/>
      <c r="I1008" s="15"/>
      <c r="J1008" s="15"/>
      <c r="K1008" s="15"/>
      <c r="L1008" s="15"/>
      <c r="M1008" s="15"/>
      <c r="N1008" s="15"/>
      <c r="O1008" s="15"/>
      <c r="P1008" s="15"/>
      <c r="Q1008" s="15"/>
      <c r="R1008" s="15"/>
      <c r="S1008" s="15"/>
      <c r="T1008" s="15"/>
      <c r="U1008" s="15"/>
      <c r="V1008" s="15"/>
      <c r="W1008" s="15"/>
      <c r="X1008" s="15"/>
      <c r="Y1008" s="15"/>
      <c r="Z1008" s="15"/>
      <c r="AA1008" s="15"/>
      <c r="AB1008" s="15"/>
      <c r="AC1008" s="15"/>
    </row>
    <row r="1009">
      <c r="A1009" s="15"/>
      <c r="B1009" s="15"/>
      <c r="C1009" s="15"/>
      <c r="D1009" s="15"/>
      <c r="E1009" s="15"/>
      <c r="F1009" s="15"/>
      <c r="G1009" s="15"/>
      <c r="H1009" s="15"/>
      <c r="I1009" s="15"/>
      <c r="J1009" s="15"/>
      <c r="K1009" s="15"/>
      <c r="L1009" s="15"/>
      <c r="M1009" s="15"/>
      <c r="N1009" s="15"/>
      <c r="O1009" s="15"/>
      <c r="P1009" s="15"/>
      <c r="Q1009" s="15"/>
      <c r="R1009" s="15"/>
      <c r="S1009" s="15"/>
      <c r="T1009" s="15"/>
      <c r="U1009" s="15"/>
      <c r="V1009" s="15"/>
      <c r="W1009" s="15"/>
      <c r="X1009" s="15"/>
      <c r="Y1009" s="15"/>
      <c r="Z1009" s="15"/>
      <c r="AA1009" s="15"/>
      <c r="AB1009" s="15"/>
      <c r="AC1009" s="15"/>
    </row>
    <row r="1010">
      <c r="A1010" s="15"/>
      <c r="B1010" s="15"/>
      <c r="C1010" s="15"/>
      <c r="D1010" s="15"/>
      <c r="E1010" s="15"/>
      <c r="F1010" s="15"/>
      <c r="G1010" s="15"/>
      <c r="H1010" s="15"/>
      <c r="I1010" s="15"/>
      <c r="J1010" s="15"/>
      <c r="K1010" s="15"/>
      <c r="L1010" s="15"/>
      <c r="M1010" s="15"/>
      <c r="N1010" s="15"/>
      <c r="O1010" s="15"/>
      <c r="P1010" s="15"/>
      <c r="Q1010" s="15"/>
      <c r="R1010" s="15"/>
      <c r="S1010" s="15"/>
      <c r="T1010" s="15"/>
      <c r="U1010" s="15"/>
      <c r="V1010" s="15"/>
      <c r="W1010" s="15"/>
      <c r="X1010" s="15"/>
      <c r="Y1010" s="15"/>
      <c r="Z1010" s="15"/>
      <c r="AA1010" s="15"/>
      <c r="AB1010" s="15"/>
      <c r="AC1010" s="15"/>
    </row>
    <row r="1011">
      <c r="A1011" s="15"/>
      <c r="B1011" s="15"/>
      <c r="C1011" s="15"/>
      <c r="D1011" s="15"/>
      <c r="E1011" s="15"/>
      <c r="F1011" s="15"/>
      <c r="G1011" s="15"/>
      <c r="H1011" s="15"/>
      <c r="I1011" s="15"/>
      <c r="J1011" s="15"/>
      <c r="K1011" s="15"/>
      <c r="L1011" s="15"/>
      <c r="M1011" s="15"/>
      <c r="N1011" s="15"/>
      <c r="O1011" s="15"/>
      <c r="P1011" s="15"/>
      <c r="Q1011" s="15"/>
      <c r="R1011" s="15"/>
      <c r="S1011" s="15"/>
      <c r="T1011" s="15"/>
      <c r="U1011" s="15"/>
      <c r="V1011" s="15"/>
      <c r="W1011" s="15"/>
      <c r="X1011" s="15"/>
      <c r="Y1011" s="15"/>
      <c r="Z1011" s="15"/>
      <c r="AA1011" s="15"/>
      <c r="AB1011" s="15"/>
      <c r="AC1011" s="15"/>
    </row>
    <row r="1012">
      <c r="A1012" s="15"/>
      <c r="B1012" s="15"/>
      <c r="C1012" s="15"/>
      <c r="D1012" s="15"/>
      <c r="E1012" s="15"/>
      <c r="F1012" s="15"/>
      <c r="G1012" s="15"/>
      <c r="H1012" s="15"/>
      <c r="I1012" s="15"/>
      <c r="J1012" s="15"/>
      <c r="K1012" s="15"/>
      <c r="L1012" s="15"/>
      <c r="M1012" s="15"/>
      <c r="N1012" s="15"/>
      <c r="O1012" s="15"/>
      <c r="P1012" s="15"/>
      <c r="Q1012" s="15"/>
      <c r="R1012" s="15"/>
      <c r="S1012" s="15"/>
      <c r="T1012" s="15"/>
      <c r="U1012" s="15"/>
      <c r="V1012" s="15"/>
      <c r="W1012" s="15"/>
      <c r="X1012" s="15"/>
      <c r="Y1012" s="15"/>
      <c r="Z1012" s="15"/>
      <c r="AA1012" s="15"/>
      <c r="AB1012" s="15"/>
      <c r="AC1012" s="15"/>
    </row>
    <row r="1013">
      <c r="A1013" s="15"/>
      <c r="B1013" s="15"/>
      <c r="C1013" s="15"/>
      <c r="D1013" s="15"/>
      <c r="E1013" s="15"/>
      <c r="F1013" s="15"/>
      <c r="G1013" s="15"/>
      <c r="H1013" s="15"/>
      <c r="I1013" s="15"/>
      <c r="J1013" s="15"/>
      <c r="K1013" s="15"/>
      <c r="L1013" s="15"/>
      <c r="M1013" s="15"/>
      <c r="N1013" s="15"/>
      <c r="O1013" s="15"/>
      <c r="P1013" s="15"/>
      <c r="Q1013" s="15"/>
      <c r="R1013" s="15"/>
      <c r="S1013" s="15"/>
      <c r="T1013" s="15"/>
      <c r="U1013" s="15"/>
      <c r="V1013" s="15"/>
      <c r="W1013" s="15"/>
      <c r="X1013" s="15"/>
      <c r="Y1013" s="15"/>
      <c r="Z1013" s="15"/>
      <c r="AA1013" s="15"/>
      <c r="AB1013" s="15"/>
      <c r="AC1013" s="15"/>
    </row>
    <row r="1014">
      <c r="A1014" s="15"/>
      <c r="B1014" s="15"/>
      <c r="C1014" s="15"/>
      <c r="D1014" s="15"/>
      <c r="E1014" s="15"/>
      <c r="F1014" s="15"/>
      <c r="G1014" s="15"/>
      <c r="H1014" s="15"/>
      <c r="I1014" s="15"/>
      <c r="J1014" s="15"/>
      <c r="K1014" s="15"/>
      <c r="L1014" s="15"/>
      <c r="M1014" s="15"/>
      <c r="N1014" s="15"/>
      <c r="O1014" s="15"/>
      <c r="P1014" s="15"/>
      <c r="Q1014" s="15"/>
      <c r="R1014" s="15"/>
      <c r="S1014" s="15"/>
      <c r="T1014" s="15"/>
      <c r="U1014" s="15"/>
      <c r="V1014" s="15"/>
      <c r="W1014" s="15"/>
      <c r="X1014" s="15"/>
      <c r="Y1014" s="15"/>
      <c r="Z1014" s="15"/>
      <c r="AA1014" s="15"/>
      <c r="AB1014" s="15"/>
      <c r="AC1014" s="15"/>
    </row>
    <row r="1015">
      <c r="A1015" s="15"/>
      <c r="B1015" s="15"/>
      <c r="C1015" s="15"/>
      <c r="D1015" s="15"/>
      <c r="E1015" s="15"/>
      <c r="F1015" s="15"/>
      <c r="G1015" s="15"/>
      <c r="H1015" s="15"/>
      <c r="I1015" s="15"/>
      <c r="J1015" s="15"/>
      <c r="K1015" s="15"/>
      <c r="L1015" s="15"/>
      <c r="M1015" s="15"/>
      <c r="N1015" s="15"/>
      <c r="O1015" s="15"/>
      <c r="P1015" s="15"/>
      <c r="Q1015" s="15"/>
      <c r="R1015" s="15"/>
      <c r="S1015" s="15"/>
      <c r="T1015" s="15"/>
      <c r="U1015" s="15"/>
      <c r="V1015" s="15"/>
      <c r="W1015" s="15"/>
      <c r="X1015" s="15"/>
      <c r="Y1015" s="15"/>
      <c r="Z1015" s="15"/>
      <c r="AA1015" s="15"/>
      <c r="AB1015" s="15"/>
      <c r="AC1015" s="15"/>
    </row>
    <row r="1016">
      <c r="A1016" s="15"/>
      <c r="B1016" s="15"/>
      <c r="C1016" s="15"/>
      <c r="D1016" s="15"/>
      <c r="E1016" s="15"/>
      <c r="F1016" s="15"/>
      <c r="G1016" s="15"/>
      <c r="H1016" s="15"/>
      <c r="I1016" s="15"/>
      <c r="J1016" s="15"/>
      <c r="K1016" s="15"/>
      <c r="L1016" s="15"/>
      <c r="M1016" s="15"/>
      <c r="N1016" s="15"/>
      <c r="O1016" s="15"/>
      <c r="P1016" s="15"/>
      <c r="Q1016" s="15"/>
      <c r="R1016" s="15"/>
      <c r="S1016" s="15"/>
      <c r="T1016" s="15"/>
      <c r="U1016" s="15"/>
      <c r="V1016" s="15"/>
      <c r="W1016" s="15"/>
      <c r="X1016" s="15"/>
      <c r="Y1016" s="15"/>
      <c r="Z1016" s="15"/>
      <c r="AA1016" s="15"/>
      <c r="AB1016" s="15"/>
      <c r="AC1016" s="15"/>
    </row>
    <row r="1017">
      <c r="A1017" s="15"/>
      <c r="B1017" s="15"/>
      <c r="C1017" s="15"/>
      <c r="D1017" s="15"/>
      <c r="E1017" s="15"/>
      <c r="F1017" s="15"/>
      <c r="G1017" s="15"/>
      <c r="H1017" s="15"/>
      <c r="I1017" s="15"/>
      <c r="J1017" s="15"/>
      <c r="K1017" s="15"/>
      <c r="L1017" s="15"/>
      <c r="M1017" s="15"/>
      <c r="N1017" s="15"/>
      <c r="O1017" s="15"/>
      <c r="P1017" s="15"/>
      <c r="Q1017" s="15"/>
      <c r="R1017" s="15"/>
      <c r="S1017" s="15"/>
      <c r="T1017" s="15"/>
      <c r="U1017" s="15"/>
      <c r="V1017" s="15"/>
      <c r="W1017" s="15"/>
      <c r="X1017" s="15"/>
      <c r="Y1017" s="15"/>
      <c r="Z1017" s="15"/>
      <c r="AA1017" s="15"/>
      <c r="AB1017" s="15"/>
      <c r="AC1017" s="15"/>
    </row>
    <row r="1018">
      <c r="A1018" s="15"/>
      <c r="B1018" s="15"/>
      <c r="C1018" s="15"/>
      <c r="D1018" s="15"/>
      <c r="E1018" s="15"/>
      <c r="F1018" s="15"/>
      <c r="G1018" s="15"/>
      <c r="H1018" s="15"/>
      <c r="I1018" s="15"/>
      <c r="J1018" s="15"/>
      <c r="K1018" s="15"/>
      <c r="L1018" s="15"/>
      <c r="M1018" s="15"/>
      <c r="N1018" s="15"/>
      <c r="O1018" s="15"/>
      <c r="P1018" s="15"/>
      <c r="Q1018" s="15"/>
      <c r="R1018" s="15"/>
      <c r="S1018" s="15"/>
      <c r="T1018" s="15"/>
      <c r="U1018" s="15"/>
      <c r="V1018" s="15"/>
      <c r="W1018" s="15"/>
      <c r="X1018" s="15"/>
      <c r="Y1018" s="15"/>
      <c r="Z1018" s="15"/>
      <c r="AA1018" s="15"/>
      <c r="AB1018" s="15"/>
      <c r="AC1018" s="15"/>
    </row>
    <row r="1019">
      <c r="A1019" s="15"/>
      <c r="B1019" s="15"/>
      <c r="C1019" s="15"/>
      <c r="D1019" s="15"/>
      <c r="E1019" s="15"/>
      <c r="F1019" s="15"/>
      <c r="G1019" s="15"/>
      <c r="H1019" s="15"/>
      <c r="I1019" s="15"/>
      <c r="J1019" s="15"/>
      <c r="K1019" s="15"/>
      <c r="L1019" s="15"/>
      <c r="M1019" s="15"/>
      <c r="N1019" s="15"/>
      <c r="O1019" s="15"/>
      <c r="P1019" s="15"/>
      <c r="Q1019" s="15"/>
      <c r="R1019" s="15"/>
      <c r="S1019" s="15"/>
      <c r="T1019" s="15"/>
      <c r="U1019" s="15"/>
      <c r="V1019" s="15"/>
      <c r="W1019" s="15"/>
      <c r="X1019" s="15"/>
      <c r="Y1019" s="15"/>
      <c r="Z1019" s="15"/>
      <c r="AA1019" s="15"/>
      <c r="AB1019" s="15"/>
      <c r="AC1019" s="15"/>
    </row>
    <row r="1020">
      <c r="A1020" s="15"/>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Y1020" s="15"/>
      <c r="Z1020" s="15"/>
      <c r="AA1020" s="15"/>
      <c r="AB1020" s="15"/>
      <c r="AC1020" s="15"/>
    </row>
  </sheetData>
  <mergeCells count="1">
    <mergeCell ref="N6:Y6"/>
  </mergeCells>
  <drawing r:id="rId2"/>
  <legacy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2" width="7.63"/>
    <col customWidth="1" min="3" max="3" width="22.88"/>
    <col customWidth="1" min="4" max="4" width="11.25"/>
    <col customWidth="1" min="5" max="5" width="11.13"/>
    <col customWidth="1" min="6" max="6" width="10.88"/>
    <col customWidth="1" min="7" max="7" width="10.13"/>
    <col customWidth="1" min="8" max="8" width="10.88"/>
    <col customWidth="1" min="9" max="12" width="7.63"/>
    <col customWidth="1" min="13" max="13" width="15.75"/>
    <col customWidth="1" min="14" max="14" width="10.88"/>
    <col customWidth="1" min="15" max="15" width="11.13"/>
    <col customWidth="1" min="16" max="16" width="10.88"/>
    <col customWidth="1" min="17" max="17" width="10.13"/>
    <col customWidth="1" min="18" max="26" width="7.63"/>
  </cols>
  <sheetData>
    <row r="1" ht="12.75" customHeight="1"/>
    <row r="2" ht="12.75" customHeight="1">
      <c r="C2" s="1293" t="s">
        <v>1841</v>
      </c>
    </row>
    <row r="3" ht="12.75" customHeight="1">
      <c r="C3" s="1294" t="s">
        <v>1842</v>
      </c>
    </row>
    <row r="4" ht="12.75" customHeight="1">
      <c r="C4" s="897" t="s">
        <v>1843</v>
      </c>
    </row>
    <row r="5" ht="12.75" customHeight="1">
      <c r="C5" s="1295"/>
      <c r="M5" s="1204" t="s">
        <v>1844</v>
      </c>
    </row>
    <row r="6" ht="12.75" customHeight="1">
      <c r="C6" s="1237"/>
    </row>
    <row r="7" ht="12.75" customHeight="1">
      <c r="C7" s="1237" t="s">
        <v>1845</v>
      </c>
      <c r="M7" s="1237" t="s">
        <v>1845</v>
      </c>
    </row>
    <row r="8" ht="12.75" customHeight="1">
      <c r="C8" s="1296" t="s">
        <v>133</v>
      </c>
      <c r="D8" s="1297" t="str">
        <f>'Materials and tools'!D35</f>
        <v>Copper</v>
      </c>
      <c r="E8" s="1297" t="str">
        <f>'Materials and tools'!E35</f>
        <v>Silver</v>
      </c>
      <c r="F8" s="1297" t="str">
        <f>'Materials and tools'!F35</f>
        <v>Gold</v>
      </c>
      <c r="G8" s="1297" t="str">
        <f>'Materials and tools'!G35</f>
        <v>Platinum</v>
      </c>
      <c r="H8" s="985" t="s">
        <v>1363</v>
      </c>
      <c r="M8" s="1296" t="s">
        <v>133</v>
      </c>
      <c r="N8" s="1298" t="s">
        <v>86</v>
      </c>
      <c r="O8" s="1298" t="s">
        <v>85</v>
      </c>
      <c r="P8" s="1298" t="s">
        <v>84</v>
      </c>
      <c r="Q8" s="1298" t="s">
        <v>1660</v>
      </c>
    </row>
    <row r="9">
      <c r="C9" s="1299" t="s">
        <v>1846</v>
      </c>
      <c r="D9" s="1300">
        <f t="shared" ref="D9:G9" si="1">D10*D11+D16*D18+D14*D15</f>
        <v>0.067</v>
      </c>
      <c r="E9" s="1300">
        <f t="shared" si="1"/>
        <v>1.163</v>
      </c>
      <c r="F9" s="1300">
        <f t="shared" si="1"/>
        <v>100.416</v>
      </c>
      <c r="G9" s="1300">
        <f t="shared" si="1"/>
        <v>1000.969</v>
      </c>
      <c r="H9" s="960">
        <v>1.0</v>
      </c>
      <c r="M9" s="1299" t="s">
        <v>1847</v>
      </c>
      <c r="N9" s="1301" t="s">
        <v>32</v>
      </c>
      <c r="O9" s="1301" t="s">
        <v>32</v>
      </c>
      <c r="P9" s="1302" t="s">
        <v>1848</v>
      </c>
      <c r="Q9" s="1302" t="s">
        <v>1848</v>
      </c>
    </row>
    <row r="10" ht="12.75" customHeight="1">
      <c r="C10" s="1014" t="s">
        <v>1531</v>
      </c>
      <c r="D10" s="1303">
        <f>'Materials and tools'!D36</f>
        <v>0.33</v>
      </c>
      <c r="E10" s="1303">
        <f>'Materials and tools'!E36</f>
        <v>10.22</v>
      </c>
      <c r="F10" s="1303">
        <f>'Materials and tools'!F36</f>
        <v>1000.35</v>
      </c>
      <c r="G10" s="1303">
        <f>'Materials and tools'!G36</f>
        <v>10000.85</v>
      </c>
      <c r="H10" s="960"/>
      <c r="M10" s="1299" t="s">
        <v>1849</v>
      </c>
      <c r="N10" s="1301" t="s">
        <v>32</v>
      </c>
      <c r="O10" s="1302" t="s">
        <v>1848</v>
      </c>
      <c r="P10" s="1302" t="s">
        <v>1848</v>
      </c>
      <c r="Q10" s="1302" t="s">
        <v>1850</v>
      </c>
    </row>
    <row r="11" ht="12.75" customHeight="1">
      <c r="C11" s="999" t="s">
        <v>1366</v>
      </c>
      <c r="D11" s="1224">
        <v>0.1</v>
      </c>
      <c r="E11" s="1224">
        <v>0.1</v>
      </c>
      <c r="F11" s="1224">
        <v>0.1</v>
      </c>
      <c r="G11" s="1224">
        <v>0.1</v>
      </c>
      <c r="H11" s="960"/>
      <c r="M11" s="1299" t="s">
        <v>1851</v>
      </c>
      <c r="N11" s="1302" t="s">
        <v>1848</v>
      </c>
      <c r="O11" s="1302" t="s">
        <v>1848</v>
      </c>
      <c r="P11" s="1302" t="s">
        <v>1850</v>
      </c>
      <c r="Q11" s="1302" t="s">
        <v>1850</v>
      </c>
    </row>
    <row r="12" ht="12.75" customHeight="1">
      <c r="C12" s="967" t="s">
        <v>1367</v>
      </c>
      <c r="D12" s="968" t="s">
        <v>1368</v>
      </c>
      <c r="E12" s="968" t="s">
        <v>1490</v>
      </c>
      <c r="F12" s="968" t="s">
        <v>1490</v>
      </c>
      <c r="G12" s="968" t="s">
        <v>1490</v>
      </c>
      <c r="M12" s="1299" t="s">
        <v>1852</v>
      </c>
      <c r="N12" s="1302" t="s">
        <v>1848</v>
      </c>
      <c r="O12" s="1302" t="s">
        <v>1850</v>
      </c>
      <c r="P12" s="1302" t="s">
        <v>1850</v>
      </c>
      <c r="Q12" s="1302" t="s">
        <v>1853</v>
      </c>
    </row>
    <row r="13" ht="12.75" customHeight="1">
      <c r="C13" s="970" t="s">
        <v>1370</v>
      </c>
      <c r="D13" s="968" t="str">
        <f>'Materials and tools'!$E$151</f>
        <v>Charcoal</v>
      </c>
      <c r="E13" s="968" t="str">
        <f>'Materials and tools'!$E$151</f>
        <v>Charcoal</v>
      </c>
      <c r="F13" s="968" t="str">
        <f>'Materials and tools'!$E$151</f>
        <v>Charcoal</v>
      </c>
      <c r="G13" s="971" t="str">
        <f>'Materials and tools'!$F$151</f>
        <v>Coal</v>
      </c>
    </row>
    <row r="14" ht="12.75" customHeight="1">
      <c r="C14" s="970" t="s">
        <v>1371</v>
      </c>
      <c r="D14" s="972">
        <f>'Materials and tools'!$E$152</f>
        <v>0.07</v>
      </c>
      <c r="E14" s="972">
        <f>'Materials and tools'!$E$152</f>
        <v>0.07</v>
      </c>
      <c r="F14" s="972">
        <f>'Materials and tools'!$E$152</f>
        <v>0.07</v>
      </c>
      <c r="G14" s="973">
        <f>'Materials and tools'!$F$152</f>
        <v>0.14</v>
      </c>
    </row>
    <row r="15" ht="12.75" customHeight="1">
      <c r="C15" s="970" t="s">
        <v>1234</v>
      </c>
      <c r="D15" s="971">
        <f>Miner!$G$62*D11</f>
        <v>0.2</v>
      </c>
      <c r="E15" s="971">
        <f>Miner!$J$62*E11</f>
        <v>0.3</v>
      </c>
      <c r="F15" s="971">
        <f>Miner!$K$62*F11</f>
        <v>0.3</v>
      </c>
      <c r="G15" s="971">
        <f>Miner!$O$62*G11</f>
        <v>0.6</v>
      </c>
    </row>
    <row r="16" ht="12.75" customHeight="1">
      <c r="C16" s="974" t="s">
        <v>1372</v>
      </c>
      <c r="D16" s="942">
        <f t="shared" ref="D16:G16" si="2">D11*D17</f>
        <v>1</v>
      </c>
      <c r="E16" s="942">
        <f t="shared" si="2"/>
        <v>1.5</v>
      </c>
      <c r="F16" s="942">
        <f t="shared" si="2"/>
        <v>2</v>
      </c>
      <c r="G16" s="942">
        <f t="shared" si="2"/>
        <v>2.5</v>
      </c>
      <c r="H16" s="960"/>
    </row>
    <row r="17" ht="12.75" customHeight="1">
      <c r="C17" s="975" t="s">
        <v>1227</v>
      </c>
      <c r="D17" s="942">
        <v>10.0</v>
      </c>
      <c r="E17" s="942">
        <f t="shared" ref="E17:G17" si="3">D17+5</f>
        <v>15</v>
      </c>
      <c r="F17" s="942">
        <f t="shared" si="3"/>
        <v>20</v>
      </c>
      <c r="G17" s="942">
        <f t="shared" si="3"/>
        <v>25</v>
      </c>
      <c r="H17" s="960"/>
    </row>
    <row r="18" ht="12.75" customHeight="1">
      <c r="C18" s="975" t="s">
        <v>1373</v>
      </c>
      <c r="D18" s="942">
        <f t="shared" ref="D18:G18" si="4">(0.02*D19)*D19</f>
        <v>0.02</v>
      </c>
      <c r="E18" s="942">
        <f t="shared" si="4"/>
        <v>0.08</v>
      </c>
      <c r="F18" s="942">
        <f t="shared" si="4"/>
        <v>0.18</v>
      </c>
      <c r="G18" s="942">
        <f t="shared" si="4"/>
        <v>0.32</v>
      </c>
      <c r="H18" s="960"/>
    </row>
    <row r="19" ht="12.75" customHeight="1">
      <c r="C19" s="975" t="s">
        <v>1854</v>
      </c>
      <c r="D19" s="942">
        <v>1.0</v>
      </c>
      <c r="E19" s="942">
        <v>2.0</v>
      </c>
      <c r="F19" s="942">
        <v>3.0</v>
      </c>
      <c r="G19" s="942">
        <v>4.0</v>
      </c>
      <c r="H19" s="960"/>
    </row>
    <row r="20" ht="12.75" customHeight="1">
      <c r="C20" s="975" t="s">
        <v>1855</v>
      </c>
      <c r="D20" s="976">
        <f t="shared" ref="D20:G20" si="5">10+(D19-1)*2</f>
        <v>10</v>
      </c>
      <c r="E20" s="976">
        <f t="shared" si="5"/>
        <v>12</v>
      </c>
      <c r="F20" s="976">
        <f t="shared" si="5"/>
        <v>14</v>
      </c>
      <c r="G20" s="976">
        <f t="shared" si="5"/>
        <v>16</v>
      </c>
    </row>
    <row r="21" ht="12.75" customHeight="1">
      <c r="C21" s="975" t="s">
        <v>1856</v>
      </c>
      <c r="D21" s="916" t="s">
        <v>1240</v>
      </c>
      <c r="E21" s="916" t="s">
        <v>1240</v>
      </c>
      <c r="F21" s="916" t="s">
        <v>1240</v>
      </c>
      <c r="G21" s="916" t="s">
        <v>1253</v>
      </c>
    </row>
    <row r="22" ht="12.75" customHeight="1">
      <c r="C22" s="1299" t="s">
        <v>1857</v>
      </c>
      <c r="D22" s="1304">
        <f t="shared" ref="D22:G22" si="6">D$10*D$11+D23*D25+D14*D15</f>
        <v>0.207</v>
      </c>
      <c r="E22" s="1304">
        <f t="shared" si="6"/>
        <v>1.583</v>
      </c>
      <c r="F22" s="1304">
        <f t="shared" si="6"/>
        <v>101.336</v>
      </c>
      <c r="G22" s="1300">
        <f t="shared" si="6"/>
        <v>1002.669</v>
      </c>
      <c r="H22" s="960">
        <v>2.0</v>
      </c>
    </row>
    <row r="23" ht="12.75" customHeight="1">
      <c r="C23" s="974" t="s">
        <v>1372</v>
      </c>
      <c r="D23" s="1224">
        <f t="shared" ref="D23:G23" si="7">D$11*D24</f>
        <v>2</v>
      </c>
      <c r="E23" s="1224">
        <f t="shared" si="7"/>
        <v>3</v>
      </c>
      <c r="F23" s="1224">
        <f t="shared" si="7"/>
        <v>4</v>
      </c>
      <c r="G23" s="1224">
        <f t="shared" si="7"/>
        <v>5</v>
      </c>
      <c r="H23" s="960"/>
    </row>
    <row r="24" ht="12.75" customHeight="1">
      <c r="C24" s="975" t="s">
        <v>1227</v>
      </c>
      <c r="D24" s="1224">
        <f t="shared" ref="D24:G24" si="8">D$17*$H22</f>
        <v>20</v>
      </c>
      <c r="E24" s="1224">
        <f t="shared" si="8"/>
        <v>30</v>
      </c>
      <c r="F24" s="1224">
        <f t="shared" si="8"/>
        <v>40</v>
      </c>
      <c r="G24" s="1224">
        <f t="shared" si="8"/>
        <v>50</v>
      </c>
      <c r="H24" s="960"/>
    </row>
    <row r="25" ht="12.75" customHeight="1">
      <c r="C25" s="975" t="s">
        <v>1373</v>
      </c>
      <c r="D25" s="1224">
        <f t="shared" ref="D25:G25" si="9">(0.02*D26)*D26</f>
        <v>0.08</v>
      </c>
      <c r="E25" s="1224">
        <f t="shared" si="9"/>
        <v>0.18</v>
      </c>
      <c r="F25" s="1224">
        <f t="shared" si="9"/>
        <v>0.32</v>
      </c>
      <c r="G25" s="1225">
        <f t="shared" si="9"/>
        <v>0.5</v>
      </c>
      <c r="H25" s="960"/>
    </row>
    <row r="26" ht="12.75" customHeight="1">
      <c r="C26" s="975" t="s">
        <v>1854</v>
      </c>
      <c r="D26" s="1224">
        <v>2.0</v>
      </c>
      <c r="E26" s="1224">
        <v>3.0</v>
      </c>
      <c r="F26" s="1224">
        <v>4.0</v>
      </c>
      <c r="G26" s="1224">
        <v>5.0</v>
      </c>
      <c r="H26" s="960"/>
    </row>
    <row r="27" ht="12.75" customHeight="1">
      <c r="C27" s="975" t="s">
        <v>1855</v>
      </c>
      <c r="D27" s="916">
        <f t="shared" ref="D27:G27" si="10">10+(D26-1)*2</f>
        <v>12</v>
      </c>
      <c r="E27" s="916">
        <f t="shared" si="10"/>
        <v>14</v>
      </c>
      <c r="F27" s="916">
        <f t="shared" si="10"/>
        <v>16</v>
      </c>
      <c r="G27" s="916">
        <f t="shared" si="10"/>
        <v>18</v>
      </c>
    </row>
    <row r="28" ht="12.75" customHeight="1">
      <c r="C28" s="975" t="s">
        <v>1856</v>
      </c>
      <c r="D28" s="916" t="s">
        <v>1240</v>
      </c>
      <c r="E28" s="916" t="s">
        <v>1240</v>
      </c>
      <c r="F28" s="916" t="s">
        <v>1253</v>
      </c>
      <c r="G28" s="916" t="s">
        <v>1253</v>
      </c>
    </row>
    <row r="29" ht="12.75" customHeight="1">
      <c r="C29" s="1299" t="s">
        <v>1858</v>
      </c>
      <c r="D29" s="1304">
        <f t="shared" ref="D29:G29" si="11">D$10*D$11+D31*D33+D30+D14*D15</f>
        <v>0.987</v>
      </c>
      <c r="E29" s="1304">
        <f t="shared" si="11"/>
        <v>3.683</v>
      </c>
      <c r="F29" s="1304">
        <f t="shared" si="11"/>
        <v>106.656</v>
      </c>
      <c r="G29" s="1300">
        <f t="shared" si="11"/>
        <v>1037.969</v>
      </c>
      <c r="H29" s="960">
        <v>3.0</v>
      </c>
    </row>
    <row r="30" ht="12.75" customHeight="1">
      <c r="C30" s="1305" t="s">
        <v>1859</v>
      </c>
      <c r="D30" s="1306">
        <f>'Materials and tools'!D39</f>
        <v>0.4</v>
      </c>
      <c r="E30" s="1306">
        <f>'Materials and tools'!E39</f>
        <v>1.2</v>
      </c>
      <c r="F30" s="1306">
        <f>'Materials and tools'!F39</f>
        <v>3.6</v>
      </c>
      <c r="G30" s="1306">
        <f>'Materials and tools'!G39</f>
        <v>32.4</v>
      </c>
      <c r="H30" s="960"/>
    </row>
    <row r="31" ht="12.75" customHeight="1">
      <c r="C31" s="974" t="s">
        <v>1372</v>
      </c>
      <c r="D31" s="1224">
        <f t="shared" ref="D31:G31" si="12">D$11*D32</f>
        <v>3</v>
      </c>
      <c r="E31" s="1224">
        <f t="shared" si="12"/>
        <v>4.5</v>
      </c>
      <c r="F31" s="1224">
        <f t="shared" si="12"/>
        <v>6</v>
      </c>
      <c r="G31" s="1224">
        <f t="shared" si="12"/>
        <v>7.5</v>
      </c>
      <c r="H31" s="960"/>
    </row>
    <row r="32" ht="12.75" customHeight="1">
      <c r="C32" s="975" t="s">
        <v>1227</v>
      </c>
      <c r="D32" s="1224">
        <f t="shared" ref="D32:G32" si="13">D$17*$H29</f>
        <v>30</v>
      </c>
      <c r="E32" s="1224">
        <f t="shared" si="13"/>
        <v>45</v>
      </c>
      <c r="F32" s="1224">
        <f t="shared" si="13"/>
        <v>60</v>
      </c>
      <c r="G32" s="1224">
        <f t="shared" si="13"/>
        <v>75</v>
      </c>
      <c r="H32" s="960"/>
    </row>
    <row r="33" ht="12.75" customHeight="1">
      <c r="C33" s="975" t="s">
        <v>1373</v>
      </c>
      <c r="D33" s="1224">
        <f t="shared" ref="D33:G33" si="14">(0.02*D34)*D34</f>
        <v>0.18</v>
      </c>
      <c r="E33" s="1224">
        <f t="shared" si="14"/>
        <v>0.32</v>
      </c>
      <c r="F33" s="1224">
        <f t="shared" si="14"/>
        <v>0.5</v>
      </c>
      <c r="G33" s="1224">
        <f t="shared" si="14"/>
        <v>0.72</v>
      </c>
      <c r="H33" s="960"/>
    </row>
    <row r="34" ht="12.75" customHeight="1">
      <c r="C34" s="975" t="s">
        <v>1854</v>
      </c>
      <c r="D34" s="1307">
        <v>3.0</v>
      </c>
      <c r="E34" s="1307">
        <v>4.0</v>
      </c>
      <c r="F34" s="1307">
        <v>5.0</v>
      </c>
      <c r="G34" s="1307">
        <v>6.0</v>
      </c>
      <c r="H34" s="960"/>
    </row>
    <row r="35" ht="12.75" customHeight="1">
      <c r="C35" s="975" t="s">
        <v>1855</v>
      </c>
      <c r="D35" s="916">
        <f t="shared" ref="D35:G35" si="15">10+(D34-1)*2</f>
        <v>14</v>
      </c>
      <c r="E35" s="916">
        <f t="shared" si="15"/>
        <v>16</v>
      </c>
      <c r="F35" s="916">
        <f t="shared" si="15"/>
        <v>18</v>
      </c>
      <c r="G35" s="916">
        <f t="shared" si="15"/>
        <v>20</v>
      </c>
    </row>
    <row r="36" ht="12.75" customHeight="1">
      <c r="C36" s="975" t="s">
        <v>1856</v>
      </c>
      <c r="D36" s="916" t="s">
        <v>1240</v>
      </c>
      <c r="E36" s="916" t="s">
        <v>1253</v>
      </c>
      <c r="F36" s="916" t="s">
        <v>1253</v>
      </c>
      <c r="G36" s="916" t="s">
        <v>1253</v>
      </c>
    </row>
    <row r="37" ht="12.75" customHeight="1">
      <c r="C37" s="1299" t="s">
        <v>1860</v>
      </c>
      <c r="D37" s="1304">
        <f t="shared" ref="D37:G37" si="16">D$10*D$11+D39*D41+D38+D14*D15</f>
        <v>2.527</v>
      </c>
      <c r="E37" s="1304">
        <f t="shared" si="16"/>
        <v>7.643</v>
      </c>
      <c r="F37" s="1304">
        <f t="shared" si="16"/>
        <v>138.216</v>
      </c>
      <c r="G37" s="1300">
        <f t="shared" si="16"/>
        <v>1301.569</v>
      </c>
      <c r="H37" s="960">
        <v>4.0</v>
      </c>
    </row>
    <row r="38" ht="12.75" customHeight="1">
      <c r="C38" s="1305" t="s">
        <v>1859</v>
      </c>
      <c r="D38" s="1306">
        <f>'Materials and tools'!E39</f>
        <v>1.2</v>
      </c>
      <c r="E38" s="1306">
        <f>'Materials and tools'!F39</f>
        <v>3.6</v>
      </c>
      <c r="F38" s="1306">
        <f>'Materials and tools'!G39</f>
        <v>32.4</v>
      </c>
      <c r="G38" s="1306">
        <f>'Materials and tools'!H39</f>
        <v>291.6</v>
      </c>
      <c r="H38" s="960"/>
    </row>
    <row r="39" ht="12.75" customHeight="1">
      <c r="C39" s="974" t="s">
        <v>1372</v>
      </c>
      <c r="D39" s="1224">
        <f t="shared" ref="D39:G39" si="17">D$11*D40</f>
        <v>4</v>
      </c>
      <c r="E39" s="1224">
        <f t="shared" si="17"/>
        <v>6</v>
      </c>
      <c r="F39" s="1224">
        <f t="shared" si="17"/>
        <v>8</v>
      </c>
      <c r="G39" s="1224">
        <f t="shared" si="17"/>
        <v>10</v>
      </c>
      <c r="H39" s="960"/>
    </row>
    <row r="40" ht="12.75" customHeight="1">
      <c r="C40" s="975" t="s">
        <v>1227</v>
      </c>
      <c r="D40" s="1224">
        <f t="shared" ref="D40:G40" si="18">D$17*$H37</f>
        <v>40</v>
      </c>
      <c r="E40" s="1224">
        <f t="shared" si="18"/>
        <v>60</v>
      </c>
      <c r="F40" s="1224">
        <f t="shared" si="18"/>
        <v>80</v>
      </c>
      <c r="G40" s="1224">
        <f t="shared" si="18"/>
        <v>100</v>
      </c>
      <c r="H40" s="960"/>
    </row>
    <row r="41" ht="12.75" customHeight="1">
      <c r="C41" s="975" t="s">
        <v>1373</v>
      </c>
      <c r="D41" s="1224">
        <f t="shared" ref="D41:G41" si="19">(0.02*D42)*D42</f>
        <v>0.32</v>
      </c>
      <c r="E41" s="1224">
        <f t="shared" si="19"/>
        <v>0.5</v>
      </c>
      <c r="F41" s="1224">
        <f t="shared" si="19"/>
        <v>0.72</v>
      </c>
      <c r="G41" s="1224">
        <f t="shared" si="19"/>
        <v>0.98</v>
      </c>
      <c r="H41" s="960"/>
    </row>
    <row r="42" ht="12.75" customHeight="1">
      <c r="C42" s="975" t="s">
        <v>1854</v>
      </c>
      <c r="D42" s="1307">
        <v>4.0</v>
      </c>
      <c r="E42" s="1307">
        <v>5.0</v>
      </c>
      <c r="F42" s="1307">
        <v>6.0</v>
      </c>
      <c r="G42" s="1307">
        <v>7.0</v>
      </c>
      <c r="H42" s="960"/>
    </row>
    <row r="43" ht="12.75" customHeight="1">
      <c r="C43" s="975" t="s">
        <v>1855</v>
      </c>
      <c r="D43" s="916">
        <f t="shared" ref="D43:G43" si="20">10+(D42-1)*2</f>
        <v>16</v>
      </c>
      <c r="E43" s="916">
        <f t="shared" si="20"/>
        <v>18</v>
      </c>
      <c r="F43" s="916">
        <f t="shared" si="20"/>
        <v>20</v>
      </c>
      <c r="G43" s="916">
        <f t="shared" si="20"/>
        <v>22</v>
      </c>
      <c r="H43" s="1212"/>
    </row>
    <row r="44" ht="12.75" customHeight="1">
      <c r="C44" s="975" t="s">
        <v>1856</v>
      </c>
      <c r="D44" s="916" t="s">
        <v>1253</v>
      </c>
      <c r="E44" s="916" t="s">
        <v>1253</v>
      </c>
      <c r="F44" s="916" t="s">
        <v>1253</v>
      </c>
      <c r="G44" s="916" t="s">
        <v>1266</v>
      </c>
    </row>
    <row r="45" ht="12.75" customHeight="1"/>
    <row r="46" ht="12.75" customHeight="1">
      <c r="C46" s="1237" t="s">
        <v>1861</v>
      </c>
      <c r="H46" s="1212"/>
      <c r="M46" s="1226" t="s">
        <v>1861</v>
      </c>
    </row>
    <row r="47" ht="12.75" customHeight="1">
      <c r="C47" s="1296" t="s">
        <v>133</v>
      </c>
      <c r="D47" s="1297" t="str">
        <f>'Materials and tools'!D35</f>
        <v>Copper</v>
      </c>
      <c r="E47" s="1297" t="str">
        <f>'Materials and tools'!E35</f>
        <v>Silver</v>
      </c>
      <c r="F47" s="1297" t="str">
        <f>'Materials and tools'!F35</f>
        <v>Gold</v>
      </c>
      <c r="G47" s="1297" t="str">
        <f>'Materials and tools'!G35</f>
        <v>Platinum</v>
      </c>
      <c r="H47" s="985" t="s">
        <v>1363</v>
      </c>
      <c r="M47" s="1296" t="s">
        <v>133</v>
      </c>
      <c r="N47" s="1298" t="s">
        <v>86</v>
      </c>
      <c r="O47" s="1298" t="s">
        <v>85</v>
      </c>
      <c r="P47" s="1298" t="s">
        <v>84</v>
      </c>
      <c r="Q47" s="1298" t="s">
        <v>1660</v>
      </c>
    </row>
    <row r="48" ht="12.75" customHeight="1">
      <c r="C48" s="1299" t="s">
        <v>1862</v>
      </c>
      <c r="D48" s="1300">
        <f t="shared" ref="D48:G48" si="21">D49*D50+D55*D57+D53*D54</f>
        <v>0.201</v>
      </c>
      <c r="E48" s="1300">
        <f t="shared" si="21"/>
        <v>3.489</v>
      </c>
      <c r="F48" s="1300">
        <f t="shared" si="21"/>
        <v>301.248</v>
      </c>
      <c r="G48" s="1300">
        <f t="shared" si="21"/>
        <v>3002.907</v>
      </c>
      <c r="H48" s="960">
        <v>1.0</v>
      </c>
      <c r="M48" s="1299" t="s">
        <v>1847</v>
      </c>
      <c r="N48" s="1301" t="s">
        <v>32</v>
      </c>
      <c r="O48" s="1301" t="s">
        <v>32</v>
      </c>
      <c r="P48" s="1302" t="s">
        <v>1848</v>
      </c>
      <c r="Q48" s="1302" t="s">
        <v>1848</v>
      </c>
    </row>
    <row r="49" ht="12.75" customHeight="1">
      <c r="C49" s="1247" t="s">
        <v>1531</v>
      </c>
      <c r="D49" s="1303">
        <f>'Materials and tools'!D36</f>
        <v>0.33</v>
      </c>
      <c r="E49" s="1303">
        <f>'Materials and tools'!E36</f>
        <v>10.22</v>
      </c>
      <c r="F49" s="1303">
        <f>'Materials and tools'!F36</f>
        <v>1000.35</v>
      </c>
      <c r="G49" s="1303">
        <f>'Materials and tools'!G36</f>
        <v>10000.85</v>
      </c>
      <c r="H49" s="960"/>
      <c r="M49" s="1299" t="s">
        <v>1849</v>
      </c>
      <c r="N49" s="1301" t="s">
        <v>32</v>
      </c>
      <c r="O49" s="1302" t="s">
        <v>1848</v>
      </c>
      <c r="P49" s="1302" t="s">
        <v>1848</v>
      </c>
      <c r="Q49" s="1302" t="s">
        <v>1850</v>
      </c>
    </row>
    <row r="50" ht="12.75" customHeight="1">
      <c r="C50" s="1224" t="s">
        <v>1366</v>
      </c>
      <c r="D50" s="1224">
        <v>0.3</v>
      </c>
      <c r="E50" s="1224">
        <v>0.3</v>
      </c>
      <c r="F50" s="1224">
        <v>0.3</v>
      </c>
      <c r="G50" s="1224">
        <v>0.3</v>
      </c>
      <c r="H50" s="960"/>
      <c r="M50" s="1299" t="s">
        <v>1851</v>
      </c>
      <c r="N50" s="1302" t="s">
        <v>1848</v>
      </c>
      <c r="O50" s="1302" t="s">
        <v>1848</v>
      </c>
      <c r="P50" s="1302" t="s">
        <v>1850</v>
      </c>
      <c r="Q50" s="1302" t="s">
        <v>1850</v>
      </c>
    </row>
    <row r="51" ht="12.75" customHeight="1">
      <c r="C51" s="967" t="s">
        <v>1367</v>
      </c>
      <c r="D51" s="968" t="s">
        <v>1368</v>
      </c>
      <c r="E51" s="968" t="s">
        <v>1490</v>
      </c>
      <c r="F51" s="968" t="s">
        <v>1490</v>
      </c>
      <c r="G51" s="968" t="s">
        <v>1490</v>
      </c>
      <c r="M51" s="1299" t="s">
        <v>1852</v>
      </c>
      <c r="N51" s="1302" t="s">
        <v>1848</v>
      </c>
      <c r="O51" s="1302" t="s">
        <v>1850</v>
      </c>
      <c r="P51" s="1302" t="s">
        <v>1850</v>
      </c>
      <c r="Q51" s="1302" t="s">
        <v>1853</v>
      </c>
    </row>
    <row r="52" ht="12.75" customHeight="1">
      <c r="C52" s="970" t="s">
        <v>1370</v>
      </c>
      <c r="D52" s="968" t="str">
        <f>'Materials and tools'!$E$151</f>
        <v>Charcoal</v>
      </c>
      <c r="E52" s="968" t="str">
        <f>'Materials and tools'!$E$151</f>
        <v>Charcoal</v>
      </c>
      <c r="F52" s="968" t="str">
        <f>'Materials and tools'!$E$151</f>
        <v>Charcoal</v>
      </c>
      <c r="G52" s="971" t="str">
        <f>'Materials and tools'!$F$151</f>
        <v>Coal</v>
      </c>
    </row>
    <row r="53" ht="12.75" customHeight="1">
      <c r="C53" s="970" t="s">
        <v>1371</v>
      </c>
      <c r="D53" s="972">
        <f>'Materials and tools'!$E$152</f>
        <v>0.07</v>
      </c>
      <c r="E53" s="972">
        <f>'Materials and tools'!$E$152</f>
        <v>0.07</v>
      </c>
      <c r="F53" s="972">
        <f>'Materials and tools'!$E$152</f>
        <v>0.07</v>
      </c>
      <c r="G53" s="973">
        <f>'Materials and tools'!$F$152</f>
        <v>0.14</v>
      </c>
    </row>
    <row r="54" ht="12.75" customHeight="1">
      <c r="C54" s="970" t="s">
        <v>1234</v>
      </c>
      <c r="D54" s="971">
        <f>Miner!$G$62*D50</f>
        <v>0.6</v>
      </c>
      <c r="E54" s="971">
        <f>Miner!$J$62*E50</f>
        <v>0.9</v>
      </c>
      <c r="F54" s="971">
        <f>Miner!$K$62*F50</f>
        <v>0.9</v>
      </c>
      <c r="G54" s="971">
        <f>Miner!$O$62*G50</f>
        <v>1.8</v>
      </c>
    </row>
    <row r="55" ht="12.75" customHeight="1">
      <c r="C55" s="942" t="s">
        <v>1372</v>
      </c>
      <c r="D55" s="942">
        <f t="shared" ref="D55:G55" si="22">D50*D56</f>
        <v>3</v>
      </c>
      <c r="E55" s="942">
        <f t="shared" si="22"/>
        <v>4.5</v>
      </c>
      <c r="F55" s="942">
        <f t="shared" si="22"/>
        <v>6</v>
      </c>
      <c r="G55" s="942">
        <f t="shared" si="22"/>
        <v>7.5</v>
      </c>
      <c r="H55" s="960"/>
    </row>
    <row r="56" ht="12.75" customHeight="1">
      <c r="C56" s="1245" t="s">
        <v>1227</v>
      </c>
      <c r="D56" s="942">
        <v>10.0</v>
      </c>
      <c r="E56" s="942">
        <f t="shared" ref="E56:G56" si="23">D56+5</f>
        <v>15</v>
      </c>
      <c r="F56" s="942">
        <f t="shared" si="23"/>
        <v>20</v>
      </c>
      <c r="G56" s="942">
        <f t="shared" si="23"/>
        <v>25</v>
      </c>
      <c r="H56" s="960"/>
    </row>
    <row r="57" ht="12.75" customHeight="1">
      <c r="C57" s="1245" t="s">
        <v>1373</v>
      </c>
      <c r="D57" s="942">
        <f t="shared" ref="D57:G57" si="24">(0.02*D58)*D58</f>
        <v>0.02</v>
      </c>
      <c r="E57" s="942">
        <f t="shared" si="24"/>
        <v>0.08</v>
      </c>
      <c r="F57" s="942">
        <f t="shared" si="24"/>
        <v>0.18</v>
      </c>
      <c r="G57" s="942">
        <f t="shared" si="24"/>
        <v>0.32</v>
      </c>
      <c r="H57" s="960"/>
    </row>
    <row r="58" ht="12.75" customHeight="1">
      <c r="C58" s="1245" t="s">
        <v>1854</v>
      </c>
      <c r="D58" s="942">
        <v>1.0</v>
      </c>
      <c r="E58" s="942">
        <v>2.0</v>
      </c>
      <c r="F58" s="942">
        <v>3.0</v>
      </c>
      <c r="G58" s="942">
        <v>4.0</v>
      </c>
      <c r="H58" s="960"/>
    </row>
    <row r="59" ht="12.75" customHeight="1">
      <c r="C59" s="1245" t="s">
        <v>1855</v>
      </c>
      <c r="D59" s="976">
        <f t="shared" ref="D59:G59" si="25">10+(D58-1)*2</f>
        <v>10</v>
      </c>
      <c r="E59" s="976">
        <f t="shared" si="25"/>
        <v>12</v>
      </c>
      <c r="F59" s="976">
        <f t="shared" si="25"/>
        <v>14</v>
      </c>
      <c r="G59" s="976">
        <f t="shared" si="25"/>
        <v>16</v>
      </c>
    </row>
    <row r="60" ht="12.75" customHeight="1">
      <c r="C60" s="975" t="s">
        <v>1856</v>
      </c>
      <c r="D60" s="916" t="s">
        <v>1240</v>
      </c>
      <c r="E60" s="916" t="s">
        <v>1240</v>
      </c>
      <c r="F60" s="916" t="s">
        <v>1240</v>
      </c>
      <c r="G60" s="916" t="s">
        <v>1253</v>
      </c>
    </row>
    <row r="61" ht="12.75" customHeight="1">
      <c r="C61" s="1299" t="s">
        <v>1863</v>
      </c>
      <c r="D61" s="1300">
        <f t="shared" ref="D61:G61" si="26">D$49*D$50+D62*D64+D53*D54</f>
        <v>0.621</v>
      </c>
      <c r="E61" s="1300">
        <f t="shared" si="26"/>
        <v>4.749</v>
      </c>
      <c r="F61" s="1300">
        <f t="shared" si="26"/>
        <v>304.008</v>
      </c>
      <c r="G61" s="1300">
        <f t="shared" si="26"/>
        <v>3008.007</v>
      </c>
      <c r="H61" s="960">
        <v>2.0</v>
      </c>
    </row>
    <row r="62" ht="12.75" customHeight="1">
      <c r="C62" s="974" t="s">
        <v>1372</v>
      </c>
      <c r="D62" s="1224">
        <f t="shared" ref="D62:G62" si="27">D$50*D63</f>
        <v>6</v>
      </c>
      <c r="E62" s="1224">
        <f t="shared" si="27"/>
        <v>9</v>
      </c>
      <c r="F62" s="1224">
        <f t="shared" si="27"/>
        <v>12</v>
      </c>
      <c r="G62" s="1224">
        <f t="shared" si="27"/>
        <v>15</v>
      </c>
      <c r="H62" s="960"/>
    </row>
    <row r="63" ht="12.75" customHeight="1">
      <c r="C63" s="975" t="s">
        <v>1227</v>
      </c>
      <c r="D63" s="1224">
        <f t="shared" ref="D63:G63" si="28">D$17*$H61</f>
        <v>20</v>
      </c>
      <c r="E63" s="1224">
        <f t="shared" si="28"/>
        <v>30</v>
      </c>
      <c r="F63" s="1224">
        <f t="shared" si="28"/>
        <v>40</v>
      </c>
      <c r="G63" s="1224">
        <f t="shared" si="28"/>
        <v>50</v>
      </c>
      <c r="H63" s="960"/>
    </row>
    <row r="64" ht="12.75" customHeight="1">
      <c r="C64" s="975" t="s">
        <v>1373</v>
      </c>
      <c r="D64" s="1224">
        <f t="shared" ref="D64:G64" si="29">(0.02*D65)*D65</f>
        <v>0.08</v>
      </c>
      <c r="E64" s="1224">
        <f t="shared" si="29"/>
        <v>0.18</v>
      </c>
      <c r="F64" s="1224">
        <f t="shared" si="29"/>
        <v>0.32</v>
      </c>
      <c r="G64" s="1225">
        <f t="shared" si="29"/>
        <v>0.5</v>
      </c>
      <c r="H64" s="960"/>
    </row>
    <row r="65" ht="12.75" customHeight="1">
      <c r="C65" s="975" t="s">
        <v>1854</v>
      </c>
      <c r="D65" s="1224">
        <v>2.0</v>
      </c>
      <c r="E65" s="1224">
        <v>3.0</v>
      </c>
      <c r="F65" s="1224">
        <v>4.0</v>
      </c>
      <c r="G65" s="1224">
        <v>5.0</v>
      </c>
      <c r="H65" s="960"/>
    </row>
    <row r="66" ht="12.75" customHeight="1">
      <c r="C66" s="1245" t="s">
        <v>1855</v>
      </c>
      <c r="D66" s="916">
        <f t="shared" ref="D66:G66" si="30">10+(D65-1)*2</f>
        <v>12</v>
      </c>
      <c r="E66" s="916">
        <f t="shared" si="30"/>
        <v>14</v>
      </c>
      <c r="F66" s="916">
        <f t="shared" si="30"/>
        <v>16</v>
      </c>
      <c r="G66" s="916">
        <f t="shared" si="30"/>
        <v>18</v>
      </c>
    </row>
    <row r="67" ht="12.75" customHeight="1">
      <c r="C67" s="975" t="s">
        <v>1856</v>
      </c>
      <c r="D67" s="916" t="s">
        <v>1240</v>
      </c>
      <c r="E67" s="916" t="s">
        <v>1240</v>
      </c>
      <c r="F67" s="916" t="s">
        <v>1253</v>
      </c>
      <c r="G67" s="916" t="s">
        <v>1253</v>
      </c>
    </row>
    <row r="68" ht="12.75" customHeight="1">
      <c r="C68" s="1299" t="s">
        <v>1864</v>
      </c>
      <c r="D68" s="1300">
        <f t="shared" ref="D68:G68" si="31">D$49*D$50+D70*D72+D69+D53*D54</f>
        <v>2.161</v>
      </c>
      <c r="E68" s="1300">
        <f t="shared" si="31"/>
        <v>8.649</v>
      </c>
      <c r="F68" s="1300">
        <f t="shared" si="31"/>
        <v>312.768</v>
      </c>
      <c r="G68" s="1300">
        <f t="shared" si="31"/>
        <v>3049.107</v>
      </c>
      <c r="H68" s="960">
        <v>3.0</v>
      </c>
    </row>
    <row r="69" ht="12.75" customHeight="1">
      <c r="C69" s="1305" t="s">
        <v>1859</v>
      </c>
      <c r="D69" s="1303">
        <f>'Materials and tools'!D39</f>
        <v>0.4</v>
      </c>
      <c r="E69" s="1303">
        <f>'Materials and tools'!E39</f>
        <v>1.2</v>
      </c>
      <c r="F69" s="1303">
        <f>'Materials and tools'!F39</f>
        <v>3.6</v>
      </c>
      <c r="G69" s="1303">
        <f>'Materials and tools'!G39</f>
        <v>32.4</v>
      </c>
      <c r="H69" s="960"/>
    </row>
    <row r="70" ht="12.75" customHeight="1">
      <c r="C70" s="974" t="s">
        <v>1372</v>
      </c>
      <c r="D70" s="1224">
        <f t="shared" ref="D70:G70" si="32">D$50*D71</f>
        <v>9</v>
      </c>
      <c r="E70" s="1224">
        <f t="shared" si="32"/>
        <v>13.5</v>
      </c>
      <c r="F70" s="1224">
        <f t="shared" si="32"/>
        <v>18</v>
      </c>
      <c r="G70" s="1224">
        <f t="shared" si="32"/>
        <v>22.5</v>
      </c>
      <c r="H70" s="960"/>
    </row>
    <row r="71" ht="12.75" customHeight="1">
      <c r="C71" s="975" t="s">
        <v>1227</v>
      </c>
      <c r="D71" s="1224">
        <f t="shared" ref="D71:G71" si="33">D$17*$H68</f>
        <v>30</v>
      </c>
      <c r="E71" s="1224">
        <f t="shared" si="33"/>
        <v>45</v>
      </c>
      <c r="F71" s="1224">
        <f t="shared" si="33"/>
        <v>60</v>
      </c>
      <c r="G71" s="1224">
        <f t="shared" si="33"/>
        <v>75</v>
      </c>
      <c r="H71" s="960"/>
    </row>
    <row r="72" ht="12.75" customHeight="1">
      <c r="C72" s="975" t="s">
        <v>1373</v>
      </c>
      <c r="D72" s="1224">
        <f t="shared" ref="D72:G72" si="34">(0.02*D73)*D73</f>
        <v>0.18</v>
      </c>
      <c r="E72" s="1224">
        <f t="shared" si="34"/>
        <v>0.32</v>
      </c>
      <c r="F72" s="1224">
        <f t="shared" si="34"/>
        <v>0.5</v>
      </c>
      <c r="G72" s="1224">
        <f t="shared" si="34"/>
        <v>0.72</v>
      </c>
      <c r="H72" s="960"/>
    </row>
    <row r="73" ht="12.75" customHeight="1">
      <c r="C73" s="975" t="s">
        <v>1854</v>
      </c>
      <c r="D73" s="1307">
        <v>3.0</v>
      </c>
      <c r="E73" s="1307">
        <v>4.0</v>
      </c>
      <c r="F73" s="1307">
        <v>5.0</v>
      </c>
      <c r="G73" s="1307">
        <v>6.0</v>
      </c>
      <c r="H73" s="960"/>
    </row>
    <row r="74" ht="12.75" customHeight="1">
      <c r="C74" s="1245" t="s">
        <v>1855</v>
      </c>
      <c r="D74" s="916">
        <f t="shared" ref="D74:G74" si="35">10+(D73-1)*2</f>
        <v>14</v>
      </c>
      <c r="E74" s="916">
        <f t="shared" si="35"/>
        <v>16</v>
      </c>
      <c r="F74" s="916">
        <f t="shared" si="35"/>
        <v>18</v>
      </c>
      <c r="G74" s="916">
        <f t="shared" si="35"/>
        <v>20</v>
      </c>
    </row>
    <row r="75" ht="12.75" customHeight="1">
      <c r="C75" s="975" t="s">
        <v>1856</v>
      </c>
      <c r="D75" s="916" t="s">
        <v>1240</v>
      </c>
      <c r="E75" s="916" t="s">
        <v>1253</v>
      </c>
      <c r="F75" s="916" t="s">
        <v>1253</v>
      </c>
      <c r="G75" s="916" t="s">
        <v>1253</v>
      </c>
    </row>
    <row r="76" ht="12.75" customHeight="1">
      <c r="C76" s="1299" t="s">
        <v>1865</v>
      </c>
      <c r="D76" s="1300">
        <f t="shared" ref="D76:G76" si="36">D$49*D$50+D78*D80+D77+D53*D54</f>
        <v>5.181</v>
      </c>
      <c r="E76" s="1300">
        <f t="shared" si="36"/>
        <v>15.729</v>
      </c>
      <c r="F76" s="1300">
        <f t="shared" si="36"/>
        <v>349.848</v>
      </c>
      <c r="G76" s="1300">
        <f t="shared" si="36"/>
        <v>3321.507</v>
      </c>
      <c r="H76" s="960">
        <v>4.0</v>
      </c>
    </row>
    <row r="77" ht="12.75" customHeight="1">
      <c r="C77" s="1305" t="s">
        <v>1859</v>
      </c>
      <c r="D77" s="1303">
        <f>'Materials and tools'!E39</f>
        <v>1.2</v>
      </c>
      <c r="E77" s="1303">
        <f>'Materials and tools'!F39</f>
        <v>3.6</v>
      </c>
      <c r="F77" s="1303">
        <f>'Materials and tools'!G39</f>
        <v>32.4</v>
      </c>
      <c r="G77" s="1303">
        <f>'Materials and tools'!H39</f>
        <v>291.6</v>
      </c>
      <c r="H77" s="960"/>
    </row>
    <row r="78" ht="12.75" customHeight="1">
      <c r="C78" s="974" t="s">
        <v>1372</v>
      </c>
      <c r="D78" s="1224">
        <f t="shared" ref="D78:G78" si="37">D$50*D79</f>
        <v>12</v>
      </c>
      <c r="E78" s="1224">
        <f t="shared" si="37"/>
        <v>18</v>
      </c>
      <c r="F78" s="1224">
        <f t="shared" si="37"/>
        <v>24</v>
      </c>
      <c r="G78" s="1224">
        <f t="shared" si="37"/>
        <v>30</v>
      </c>
      <c r="H78" s="960"/>
    </row>
    <row r="79" ht="12.75" customHeight="1">
      <c r="C79" s="975" t="s">
        <v>1227</v>
      </c>
      <c r="D79" s="1224">
        <f t="shared" ref="D79:G79" si="38">D$17*$H76</f>
        <v>40</v>
      </c>
      <c r="E79" s="1224">
        <f t="shared" si="38"/>
        <v>60</v>
      </c>
      <c r="F79" s="1224">
        <f t="shared" si="38"/>
        <v>80</v>
      </c>
      <c r="G79" s="1224">
        <f t="shared" si="38"/>
        <v>100</v>
      </c>
      <c r="H79" s="960"/>
    </row>
    <row r="80" ht="12.75" customHeight="1">
      <c r="C80" s="975" t="s">
        <v>1373</v>
      </c>
      <c r="D80" s="1224">
        <f t="shared" ref="D80:G80" si="39">(0.02*D81)*D81</f>
        <v>0.32</v>
      </c>
      <c r="E80" s="1224">
        <f t="shared" si="39"/>
        <v>0.5</v>
      </c>
      <c r="F80" s="1224">
        <f t="shared" si="39"/>
        <v>0.72</v>
      </c>
      <c r="G80" s="1224">
        <f t="shared" si="39"/>
        <v>0.98</v>
      </c>
      <c r="H80" s="960"/>
    </row>
    <row r="81" ht="12.75" customHeight="1">
      <c r="C81" s="975" t="s">
        <v>1854</v>
      </c>
      <c r="D81" s="1307">
        <v>4.0</v>
      </c>
      <c r="E81" s="1307">
        <v>5.0</v>
      </c>
      <c r="F81" s="1307">
        <v>6.0</v>
      </c>
      <c r="G81" s="1307">
        <v>7.0</v>
      </c>
      <c r="H81" s="960"/>
    </row>
    <row r="82" ht="12.75" customHeight="1">
      <c r="C82" s="1245" t="s">
        <v>1855</v>
      </c>
      <c r="D82" s="916">
        <f t="shared" ref="D82:G82" si="40">10+(D81-1)*2</f>
        <v>16</v>
      </c>
      <c r="E82" s="916">
        <f t="shared" si="40"/>
        <v>18</v>
      </c>
      <c r="F82" s="916">
        <f t="shared" si="40"/>
        <v>20</v>
      </c>
      <c r="G82" s="916">
        <f t="shared" si="40"/>
        <v>22</v>
      </c>
      <c r="H82" s="1212"/>
    </row>
    <row r="83" ht="12.75" customHeight="1">
      <c r="C83" s="975" t="s">
        <v>1856</v>
      </c>
      <c r="D83" s="916" t="s">
        <v>1253</v>
      </c>
      <c r="E83" s="916" t="s">
        <v>1253</v>
      </c>
      <c r="F83" s="916" t="s">
        <v>1253</v>
      </c>
      <c r="G83" s="916" t="s">
        <v>1266</v>
      </c>
    </row>
    <row r="84" ht="12.75" customHeight="1"/>
    <row r="85" ht="12.75" customHeight="1">
      <c r="C85" s="1237" t="s">
        <v>1866</v>
      </c>
      <c r="H85" s="1212"/>
      <c r="M85" s="1207" t="s">
        <v>1866</v>
      </c>
    </row>
    <row r="86" ht="12.75" customHeight="1">
      <c r="C86" s="1296" t="s">
        <v>133</v>
      </c>
      <c r="D86" s="1297" t="str">
        <f>'Materials and tools'!D35</f>
        <v>Copper</v>
      </c>
      <c r="E86" s="1297" t="str">
        <f>'Materials and tools'!E35</f>
        <v>Silver</v>
      </c>
      <c r="F86" s="1297" t="str">
        <f>'Materials and tools'!F35</f>
        <v>Gold</v>
      </c>
      <c r="G86" s="1297" t="str">
        <f>'Materials and tools'!G35</f>
        <v>Platinum</v>
      </c>
      <c r="H86" s="985" t="s">
        <v>1363</v>
      </c>
      <c r="M86" s="1296" t="s">
        <v>133</v>
      </c>
      <c r="N86" s="1298" t="s">
        <v>86</v>
      </c>
      <c r="O86" s="1298" t="s">
        <v>85</v>
      </c>
      <c r="P86" s="1298" t="s">
        <v>84</v>
      </c>
      <c r="Q86" s="1298" t="s">
        <v>1660</v>
      </c>
    </row>
    <row r="87" ht="12.75" customHeight="1">
      <c r="C87" s="1299" t="s">
        <v>1862</v>
      </c>
      <c r="D87" s="1300">
        <f t="shared" ref="D87:G87" si="41">D88*D89+D94*D96+D92*D93</f>
        <v>0.134</v>
      </c>
      <c r="E87" s="1300">
        <f t="shared" si="41"/>
        <v>2.326</v>
      </c>
      <c r="F87" s="1300">
        <f t="shared" si="41"/>
        <v>200.832</v>
      </c>
      <c r="G87" s="1300">
        <f t="shared" si="41"/>
        <v>2001.938</v>
      </c>
      <c r="H87" s="960">
        <v>1.0</v>
      </c>
      <c r="M87" s="1299" t="s">
        <v>1847</v>
      </c>
      <c r="N87" s="1301" t="s">
        <v>32</v>
      </c>
      <c r="O87" s="1301" t="s">
        <v>32</v>
      </c>
      <c r="P87" s="1302" t="s">
        <v>1402</v>
      </c>
      <c r="Q87" s="1302" t="s">
        <v>1402</v>
      </c>
    </row>
    <row r="88" ht="12.75" customHeight="1">
      <c r="C88" s="1014" t="s">
        <v>1531</v>
      </c>
      <c r="D88" s="1303">
        <f>'Materials and tools'!D36</f>
        <v>0.33</v>
      </c>
      <c r="E88" s="1303">
        <f>'Materials and tools'!E36</f>
        <v>10.22</v>
      </c>
      <c r="F88" s="1303">
        <f>'Materials and tools'!F36</f>
        <v>1000.35</v>
      </c>
      <c r="G88" s="1303">
        <f>'Materials and tools'!G36</f>
        <v>10000.85</v>
      </c>
      <c r="H88" s="960"/>
      <c r="M88" s="1299" t="s">
        <v>1849</v>
      </c>
      <c r="N88" s="1301" t="s">
        <v>32</v>
      </c>
      <c r="O88" s="1302" t="s">
        <v>1402</v>
      </c>
      <c r="P88" s="1308" t="s">
        <v>1402</v>
      </c>
      <c r="Q88" s="1302" t="s">
        <v>1867</v>
      </c>
    </row>
    <row r="89" ht="12.75" customHeight="1">
      <c r="C89" s="999" t="s">
        <v>1366</v>
      </c>
      <c r="D89" s="1247">
        <v>0.2</v>
      </c>
      <c r="E89" s="1247">
        <v>0.2</v>
      </c>
      <c r="F89" s="1247">
        <v>0.2</v>
      </c>
      <c r="G89" s="1247">
        <v>0.2</v>
      </c>
      <c r="H89" s="960"/>
      <c r="M89" s="1299" t="s">
        <v>1851</v>
      </c>
      <c r="N89" s="1302" t="s">
        <v>1402</v>
      </c>
      <c r="O89" s="1308" t="s">
        <v>1402</v>
      </c>
      <c r="P89" s="1302" t="s">
        <v>1867</v>
      </c>
      <c r="Q89" s="1302" t="s">
        <v>1867</v>
      </c>
    </row>
    <row r="90" ht="12.75" customHeight="1">
      <c r="C90" s="967" t="s">
        <v>1367</v>
      </c>
      <c r="D90" s="968" t="s">
        <v>1368</v>
      </c>
      <c r="E90" s="968" t="s">
        <v>1490</v>
      </c>
      <c r="F90" s="968" t="s">
        <v>1490</v>
      </c>
      <c r="G90" s="968" t="s">
        <v>1490</v>
      </c>
      <c r="M90" s="1299" t="s">
        <v>1852</v>
      </c>
      <c r="N90" s="1302" t="s">
        <v>1402</v>
      </c>
      <c r="O90" s="1302" t="s">
        <v>1867</v>
      </c>
      <c r="P90" s="1302" t="s">
        <v>1867</v>
      </c>
      <c r="Q90" s="1302" t="s">
        <v>1412</v>
      </c>
    </row>
    <row r="91" ht="12.75" customHeight="1">
      <c r="C91" s="970" t="s">
        <v>1370</v>
      </c>
      <c r="D91" s="968" t="str">
        <f>'Materials and tools'!$E$151</f>
        <v>Charcoal</v>
      </c>
      <c r="E91" s="968" t="str">
        <f>'Materials and tools'!$E$151</f>
        <v>Charcoal</v>
      </c>
      <c r="F91" s="968" t="str">
        <f>'Materials and tools'!$E$151</f>
        <v>Charcoal</v>
      </c>
      <c r="G91" s="971" t="str">
        <f>'Materials and tools'!$F$151</f>
        <v>Coal</v>
      </c>
    </row>
    <row r="92" ht="12.75" customHeight="1">
      <c r="C92" s="970" t="s">
        <v>1371</v>
      </c>
      <c r="D92" s="972">
        <f>'Materials and tools'!$E$152</f>
        <v>0.07</v>
      </c>
      <c r="E92" s="972">
        <f>'Materials and tools'!$E$152</f>
        <v>0.07</v>
      </c>
      <c r="F92" s="972">
        <f>'Materials and tools'!$E$152</f>
        <v>0.07</v>
      </c>
      <c r="G92" s="973">
        <f>'Materials and tools'!$F$152</f>
        <v>0.14</v>
      </c>
    </row>
    <row r="93" ht="12.75" customHeight="1">
      <c r="C93" s="970" t="s">
        <v>1234</v>
      </c>
      <c r="D93" s="971">
        <f>Miner!$G$62*D89</f>
        <v>0.4</v>
      </c>
      <c r="E93" s="971">
        <f>Miner!$J$62*E89</f>
        <v>0.6</v>
      </c>
      <c r="F93" s="971">
        <f>Miner!$K$62*F89</f>
        <v>0.6</v>
      </c>
      <c r="G93" s="971">
        <f>Miner!$O$62*G89</f>
        <v>1.2</v>
      </c>
    </row>
    <row r="94" ht="12.75" customHeight="1">
      <c r="C94" s="974" t="s">
        <v>1372</v>
      </c>
      <c r="D94" s="942">
        <f t="shared" ref="D94:G94" si="42">D89*D95</f>
        <v>2</v>
      </c>
      <c r="E94" s="942">
        <f t="shared" si="42"/>
        <v>3</v>
      </c>
      <c r="F94" s="942">
        <f t="shared" si="42"/>
        <v>4</v>
      </c>
      <c r="G94" s="942">
        <f t="shared" si="42"/>
        <v>5</v>
      </c>
      <c r="H94" s="960"/>
    </row>
    <row r="95" ht="12.75" customHeight="1">
      <c r="C95" s="975" t="s">
        <v>1227</v>
      </c>
      <c r="D95" s="942">
        <v>10.0</v>
      </c>
      <c r="E95" s="942">
        <f t="shared" ref="E95:G95" si="43">D95+5</f>
        <v>15</v>
      </c>
      <c r="F95" s="942">
        <f t="shared" si="43"/>
        <v>20</v>
      </c>
      <c r="G95" s="942">
        <f t="shared" si="43"/>
        <v>25</v>
      </c>
      <c r="H95" s="960"/>
    </row>
    <row r="96" ht="12.75" customHeight="1">
      <c r="C96" s="975" t="s">
        <v>1373</v>
      </c>
      <c r="D96" s="942">
        <f t="shared" ref="D96:G96" si="44">(0.02*D97)*D97</f>
        <v>0.02</v>
      </c>
      <c r="E96" s="942">
        <f t="shared" si="44"/>
        <v>0.08</v>
      </c>
      <c r="F96" s="942">
        <f t="shared" si="44"/>
        <v>0.18</v>
      </c>
      <c r="G96" s="942">
        <f t="shared" si="44"/>
        <v>0.32</v>
      </c>
      <c r="H96" s="960"/>
    </row>
    <row r="97" ht="12.75" customHeight="1">
      <c r="C97" s="975" t="s">
        <v>1854</v>
      </c>
      <c r="D97" s="942">
        <v>1.0</v>
      </c>
      <c r="E97" s="942">
        <v>2.0</v>
      </c>
      <c r="F97" s="942">
        <v>3.0</v>
      </c>
      <c r="G97" s="942">
        <v>4.0</v>
      </c>
      <c r="H97" s="960"/>
    </row>
    <row r="98" ht="12.75" customHeight="1">
      <c r="C98" s="1245" t="s">
        <v>1855</v>
      </c>
      <c r="D98" s="976">
        <f t="shared" ref="D98:G98" si="45">10+(D97-1)*2</f>
        <v>10</v>
      </c>
      <c r="E98" s="976">
        <f t="shared" si="45"/>
        <v>12</v>
      </c>
      <c r="F98" s="976">
        <f t="shared" si="45"/>
        <v>14</v>
      </c>
      <c r="G98" s="976">
        <f t="shared" si="45"/>
        <v>16</v>
      </c>
    </row>
    <row r="99" ht="12.75" customHeight="1">
      <c r="C99" s="975" t="s">
        <v>1856</v>
      </c>
      <c r="D99" s="916" t="s">
        <v>1240</v>
      </c>
      <c r="E99" s="916" t="s">
        <v>1240</v>
      </c>
      <c r="F99" s="916" t="s">
        <v>1240</v>
      </c>
      <c r="G99" s="916" t="s">
        <v>1253</v>
      </c>
    </row>
    <row r="100" ht="12.75" customHeight="1">
      <c r="C100" s="1299" t="s">
        <v>1863</v>
      </c>
      <c r="D100" s="1300">
        <f t="shared" ref="D100:G100" si="46">D$88*D$89+D101*D103+D92*D93</f>
        <v>0.414</v>
      </c>
      <c r="E100" s="1300">
        <f t="shared" si="46"/>
        <v>3.166</v>
      </c>
      <c r="F100" s="1300">
        <f t="shared" si="46"/>
        <v>202.672</v>
      </c>
      <c r="G100" s="1300">
        <f t="shared" si="46"/>
        <v>2005.338</v>
      </c>
      <c r="H100" s="960">
        <v>2.0</v>
      </c>
    </row>
    <row r="101" ht="12.75" customHeight="1">
      <c r="C101" s="974" t="s">
        <v>1372</v>
      </c>
      <c r="D101" s="1224">
        <f t="shared" ref="D101:G101" si="47">D$89*D102</f>
        <v>4</v>
      </c>
      <c r="E101" s="1224">
        <f t="shared" si="47"/>
        <v>6</v>
      </c>
      <c r="F101" s="1224">
        <f t="shared" si="47"/>
        <v>8</v>
      </c>
      <c r="G101" s="1224">
        <f t="shared" si="47"/>
        <v>10</v>
      </c>
      <c r="H101" s="960"/>
    </row>
    <row r="102" ht="12.75" customHeight="1">
      <c r="C102" s="975" t="s">
        <v>1227</v>
      </c>
      <c r="D102" s="1224">
        <f t="shared" ref="D102:G102" si="48">D$17*$H100</f>
        <v>20</v>
      </c>
      <c r="E102" s="1224">
        <f t="shared" si="48"/>
        <v>30</v>
      </c>
      <c r="F102" s="1224">
        <f t="shared" si="48"/>
        <v>40</v>
      </c>
      <c r="G102" s="1224">
        <f t="shared" si="48"/>
        <v>50</v>
      </c>
      <c r="H102" s="960"/>
    </row>
    <row r="103" ht="12.75" customHeight="1">
      <c r="C103" s="975" t="s">
        <v>1373</v>
      </c>
      <c r="D103" s="1224">
        <f t="shared" ref="D103:G103" si="49">(0.02*D104)*D104</f>
        <v>0.08</v>
      </c>
      <c r="E103" s="1224">
        <f t="shared" si="49"/>
        <v>0.18</v>
      </c>
      <c r="F103" s="1224">
        <f t="shared" si="49"/>
        <v>0.32</v>
      </c>
      <c r="G103" s="1225">
        <f t="shared" si="49"/>
        <v>0.5</v>
      </c>
      <c r="H103" s="960"/>
    </row>
    <row r="104" ht="12.75" customHeight="1">
      <c r="C104" s="975" t="s">
        <v>1854</v>
      </c>
      <c r="D104" s="1224">
        <v>2.0</v>
      </c>
      <c r="E104" s="1224">
        <v>3.0</v>
      </c>
      <c r="F104" s="1224">
        <v>4.0</v>
      </c>
      <c r="G104" s="1224">
        <v>5.0</v>
      </c>
      <c r="H104" s="960"/>
    </row>
    <row r="105" ht="12.75" customHeight="1">
      <c r="C105" s="1245" t="s">
        <v>1855</v>
      </c>
      <c r="D105" s="916">
        <f t="shared" ref="D105:G105" si="50">10+(D104-1)*2</f>
        <v>12</v>
      </c>
      <c r="E105" s="916">
        <f t="shared" si="50"/>
        <v>14</v>
      </c>
      <c r="F105" s="916">
        <f t="shared" si="50"/>
        <v>16</v>
      </c>
      <c r="G105" s="916">
        <f t="shared" si="50"/>
        <v>18</v>
      </c>
    </row>
    <row r="106" ht="12.75" customHeight="1">
      <c r="C106" s="975" t="s">
        <v>1856</v>
      </c>
      <c r="D106" s="916" t="s">
        <v>1240</v>
      </c>
      <c r="E106" s="916" t="s">
        <v>1240</v>
      </c>
      <c r="F106" s="916" t="s">
        <v>1253</v>
      </c>
      <c r="G106" s="916" t="s">
        <v>1253</v>
      </c>
    </row>
    <row r="107" ht="12.75" customHeight="1">
      <c r="C107" s="1299" t="s">
        <v>1864</v>
      </c>
      <c r="D107" s="1300">
        <f t="shared" ref="D107:G107" si="51">D$88*D$89+D109*D111+D108+D92*D93</f>
        <v>1.974</v>
      </c>
      <c r="E107" s="1300">
        <f t="shared" si="51"/>
        <v>7.366</v>
      </c>
      <c r="F107" s="1300">
        <f t="shared" si="51"/>
        <v>213.312</v>
      </c>
      <c r="G107" s="1300">
        <f t="shared" si="51"/>
        <v>2075.938</v>
      </c>
      <c r="H107" s="960">
        <v>3.0</v>
      </c>
    </row>
    <row r="108" ht="12.75" customHeight="1">
      <c r="C108" s="1305" t="s">
        <v>1868</v>
      </c>
      <c r="D108" s="1303">
        <f>'Materials and tools'!D39*2</f>
        <v>0.8</v>
      </c>
      <c r="E108" s="1303">
        <f>'Materials and tools'!E39*2</f>
        <v>2.4</v>
      </c>
      <c r="F108" s="1303">
        <f>'Materials and tools'!F39*2</f>
        <v>7.2</v>
      </c>
      <c r="G108" s="1303">
        <f>'Materials and tools'!G39*2</f>
        <v>64.8</v>
      </c>
      <c r="H108" s="960"/>
    </row>
    <row r="109" ht="12.75" customHeight="1">
      <c r="C109" s="974" t="s">
        <v>1372</v>
      </c>
      <c r="D109" s="1224">
        <f t="shared" ref="D109:G109" si="52">D$89*D110</f>
        <v>6</v>
      </c>
      <c r="E109" s="1224">
        <f t="shared" si="52"/>
        <v>9</v>
      </c>
      <c r="F109" s="1224">
        <f t="shared" si="52"/>
        <v>12</v>
      </c>
      <c r="G109" s="1224">
        <f t="shared" si="52"/>
        <v>15</v>
      </c>
      <c r="H109" s="960"/>
    </row>
    <row r="110" ht="12.75" customHeight="1">
      <c r="C110" s="975" t="s">
        <v>1227</v>
      </c>
      <c r="D110" s="1224">
        <f t="shared" ref="D110:G110" si="53">D$17*$H107</f>
        <v>30</v>
      </c>
      <c r="E110" s="1224">
        <f t="shared" si="53"/>
        <v>45</v>
      </c>
      <c r="F110" s="1224">
        <f t="shared" si="53"/>
        <v>60</v>
      </c>
      <c r="G110" s="1224">
        <f t="shared" si="53"/>
        <v>75</v>
      </c>
      <c r="H110" s="960"/>
    </row>
    <row r="111" ht="12.75" customHeight="1">
      <c r="C111" s="975" t="s">
        <v>1373</v>
      </c>
      <c r="D111" s="1224">
        <f t="shared" ref="D111:G111" si="54">(0.02*D112)*D112</f>
        <v>0.18</v>
      </c>
      <c r="E111" s="1224">
        <f t="shared" si="54"/>
        <v>0.32</v>
      </c>
      <c r="F111" s="1224">
        <f t="shared" si="54"/>
        <v>0.5</v>
      </c>
      <c r="G111" s="1224">
        <f t="shared" si="54"/>
        <v>0.72</v>
      </c>
      <c r="H111" s="960"/>
    </row>
    <row r="112" ht="12.75" customHeight="1">
      <c r="C112" s="975" t="s">
        <v>1854</v>
      </c>
      <c r="D112" s="1307">
        <v>3.0</v>
      </c>
      <c r="E112" s="1307">
        <v>4.0</v>
      </c>
      <c r="F112" s="1307">
        <v>5.0</v>
      </c>
      <c r="G112" s="1307">
        <v>6.0</v>
      </c>
      <c r="H112" s="960"/>
    </row>
    <row r="113" ht="12.75" customHeight="1">
      <c r="C113" s="1245" t="s">
        <v>1855</v>
      </c>
      <c r="D113" s="916">
        <f t="shared" ref="D113:G113" si="55">10+(D112-1)*2</f>
        <v>14</v>
      </c>
      <c r="E113" s="916">
        <f t="shared" si="55"/>
        <v>16</v>
      </c>
      <c r="F113" s="916">
        <f t="shared" si="55"/>
        <v>18</v>
      </c>
      <c r="G113" s="916">
        <f t="shared" si="55"/>
        <v>20</v>
      </c>
    </row>
    <row r="114" ht="12.75" customHeight="1">
      <c r="C114" s="975" t="s">
        <v>1856</v>
      </c>
      <c r="D114" s="916" t="s">
        <v>1240</v>
      </c>
      <c r="E114" s="916" t="s">
        <v>1253</v>
      </c>
      <c r="F114" s="916" t="s">
        <v>1253</v>
      </c>
      <c r="G114" s="916" t="s">
        <v>1253</v>
      </c>
    </row>
    <row r="115" ht="12.75" customHeight="1">
      <c r="C115" s="1299" t="s">
        <v>1865</v>
      </c>
      <c r="D115" s="1300">
        <f t="shared" ref="D115:G115" si="56">D$88*D$89+D117*D119+D116+D92*D93</f>
        <v>5.054</v>
      </c>
      <c r="E115" s="1300">
        <f t="shared" si="56"/>
        <v>15.286</v>
      </c>
      <c r="F115" s="1300">
        <f t="shared" si="56"/>
        <v>276.432</v>
      </c>
      <c r="G115" s="1300">
        <f t="shared" si="56"/>
        <v>2603.138</v>
      </c>
      <c r="H115" s="960">
        <v>4.0</v>
      </c>
    </row>
    <row r="116" ht="12.75" customHeight="1">
      <c r="C116" s="1305" t="s">
        <v>1868</v>
      </c>
      <c r="D116" s="1303">
        <f>'Materials and tools'!E39*2</f>
        <v>2.4</v>
      </c>
      <c r="E116" s="1303">
        <f>'Materials and tools'!F39*2</f>
        <v>7.2</v>
      </c>
      <c r="F116" s="1303">
        <f>'Materials and tools'!G39*2</f>
        <v>64.8</v>
      </c>
      <c r="G116" s="1303">
        <f>'Materials and tools'!H39*2</f>
        <v>583.2</v>
      </c>
      <c r="H116" s="960"/>
    </row>
    <row r="117" ht="12.75" customHeight="1">
      <c r="C117" s="974" t="s">
        <v>1372</v>
      </c>
      <c r="D117" s="1224">
        <f t="shared" ref="D117:G117" si="57">D$89*D118</f>
        <v>8</v>
      </c>
      <c r="E117" s="1224">
        <f t="shared" si="57"/>
        <v>12</v>
      </c>
      <c r="F117" s="1224">
        <f t="shared" si="57"/>
        <v>16</v>
      </c>
      <c r="G117" s="1224">
        <f t="shared" si="57"/>
        <v>20</v>
      </c>
      <c r="H117" s="960"/>
    </row>
    <row r="118" ht="12.75" customHeight="1">
      <c r="C118" s="975" t="s">
        <v>1227</v>
      </c>
      <c r="D118" s="1224">
        <f t="shared" ref="D118:G118" si="58">D$17*$H115</f>
        <v>40</v>
      </c>
      <c r="E118" s="1224">
        <f t="shared" si="58"/>
        <v>60</v>
      </c>
      <c r="F118" s="1224">
        <f t="shared" si="58"/>
        <v>80</v>
      </c>
      <c r="G118" s="1224">
        <f t="shared" si="58"/>
        <v>100</v>
      </c>
      <c r="H118" s="960"/>
    </row>
    <row r="119" ht="12.75" customHeight="1">
      <c r="C119" s="975" t="s">
        <v>1373</v>
      </c>
      <c r="D119" s="1224">
        <f t="shared" ref="D119:G119" si="59">(0.02*D120)*D120</f>
        <v>0.32</v>
      </c>
      <c r="E119" s="1224">
        <f t="shared" si="59"/>
        <v>0.5</v>
      </c>
      <c r="F119" s="1224">
        <f t="shared" si="59"/>
        <v>0.72</v>
      </c>
      <c r="G119" s="1224">
        <f t="shared" si="59"/>
        <v>0.98</v>
      </c>
      <c r="H119" s="960"/>
    </row>
    <row r="120" ht="12.75" customHeight="1">
      <c r="C120" s="975" t="s">
        <v>1854</v>
      </c>
      <c r="D120" s="1307">
        <v>4.0</v>
      </c>
      <c r="E120" s="1307">
        <v>5.0</v>
      </c>
      <c r="F120" s="1307">
        <v>6.0</v>
      </c>
      <c r="G120" s="1307">
        <v>7.0</v>
      </c>
      <c r="H120" s="960"/>
    </row>
    <row r="121" ht="12.75" customHeight="1">
      <c r="C121" s="1245" t="s">
        <v>1855</v>
      </c>
      <c r="D121" s="916">
        <f t="shared" ref="D121:G121" si="60">10+(D120-1)*2</f>
        <v>16</v>
      </c>
      <c r="E121" s="916">
        <f t="shared" si="60"/>
        <v>18</v>
      </c>
      <c r="F121" s="916">
        <f t="shared" si="60"/>
        <v>20</v>
      </c>
      <c r="G121" s="916">
        <f t="shared" si="60"/>
        <v>22</v>
      </c>
    </row>
    <row r="122" ht="12.75" customHeight="1">
      <c r="C122" s="975" t="s">
        <v>1856</v>
      </c>
      <c r="D122" s="916" t="s">
        <v>1253</v>
      </c>
      <c r="E122" s="916" t="s">
        <v>1253</v>
      </c>
      <c r="F122" s="916" t="s">
        <v>1253</v>
      </c>
      <c r="G122" s="916" t="s">
        <v>1266</v>
      </c>
    </row>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sheetData>
  <printOptions/>
  <pageMargins bottom="0.75" footer="0.0" header="0.0" left="0.7" right="0.7" top="0.75"/>
  <pageSetup orientation="portrait"/>
  <drawing r:id="rId2"/>
  <legacy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2" max="2" width="26.13"/>
    <col customWidth="1" min="3" max="3" width="18.63"/>
    <col customWidth="1" min="12" max="12" width="3.0"/>
    <col customWidth="1" min="13" max="13" width="18.5"/>
    <col customWidth="1" min="14" max="20" width="14.25"/>
  </cols>
  <sheetData>
    <row r="2">
      <c r="B2" s="945" t="s">
        <v>1869</v>
      </c>
    </row>
    <row r="3">
      <c r="B3" s="897" t="s">
        <v>1870</v>
      </c>
    </row>
    <row r="4">
      <c r="B4" s="897" t="s">
        <v>1222</v>
      </c>
    </row>
    <row r="6">
      <c r="B6" s="1309" t="s">
        <v>1871</v>
      </c>
      <c r="J6" s="956"/>
      <c r="K6" s="956"/>
    </row>
    <row r="7">
      <c r="J7" s="956"/>
      <c r="K7" s="956"/>
    </row>
    <row r="8">
      <c r="B8" s="453" t="s">
        <v>1358</v>
      </c>
      <c r="C8" s="1117" t="s">
        <v>1076</v>
      </c>
      <c r="F8" s="1153" t="s">
        <v>1359</v>
      </c>
      <c r="G8" s="953" t="str">
        <f>IF(VLOOKUP($C$8,Weapons!$A$4:$I$491,9,FALSE)="1-2-3","Superior",IF(VLOOKUP($C$8,Weapons!$A$4:$I$491,9,FALSE)="1-2","Excellent",IF(VLOOKUP($C$8,Weapons!$A$4:$I$491,9,FALSE)="1","Good","")))</f>
        <v>Superior</v>
      </c>
      <c r="J8" s="956"/>
      <c r="K8" s="956"/>
    </row>
    <row r="9">
      <c r="B9" s="453" t="s">
        <v>1226</v>
      </c>
      <c r="C9" s="1154">
        <f>VLOOKUP(C8,B156:H162,2,0)</f>
        <v>5</v>
      </c>
      <c r="J9" s="956"/>
      <c r="K9" s="956"/>
    </row>
    <row r="10">
      <c r="B10" s="677" t="s">
        <v>1227</v>
      </c>
      <c r="C10" s="1154">
        <f>VLOOKUP(C8,B156:H162,3,0)</f>
        <v>5</v>
      </c>
      <c r="J10" s="956"/>
      <c r="K10" s="956"/>
    </row>
    <row r="11">
      <c r="B11" s="453" t="s">
        <v>1360</v>
      </c>
      <c r="C11" s="1154">
        <f>VLOOKUP(C8,B156:H162,5,0)</f>
        <v>3</v>
      </c>
      <c r="J11" s="956"/>
      <c r="K11" s="956"/>
    </row>
    <row r="12">
      <c r="J12" s="956"/>
      <c r="K12" s="956"/>
      <c r="M12" s="897" t="s">
        <v>1872</v>
      </c>
      <c r="N12" s="953"/>
      <c r="O12" s="953"/>
      <c r="P12" s="953"/>
      <c r="Q12" s="953"/>
    </row>
    <row r="13">
      <c r="B13" s="1183" t="s">
        <v>1362</v>
      </c>
      <c r="C13" s="1184" t="str">
        <f>'Materials and tools'!D23</f>
        <v>Bronze</v>
      </c>
      <c r="D13" s="1184" t="str">
        <f>'Materials and tools'!E23</f>
        <v>Iron</v>
      </c>
      <c r="E13" s="1184" t="str">
        <f>'Materials and tools'!F23</f>
        <v>Steel</v>
      </c>
      <c r="F13" s="1184" t="str">
        <f>'Materials and tools'!H23</f>
        <v>Cavril</v>
      </c>
      <c r="G13" s="1184" t="str">
        <f>'Materials and tools'!I23</f>
        <v>Gramant</v>
      </c>
      <c r="H13" s="1184" t="str">
        <f>'Materials and tools'!J23</f>
        <v>Leoryte</v>
      </c>
      <c r="I13" s="953"/>
      <c r="J13" s="957" t="s">
        <v>1363</v>
      </c>
      <c r="K13" s="956"/>
      <c r="M13" s="1183" t="str">
        <f>CONCATENATE($C$8," quality")</f>
        <v>Flintlock rifle quality</v>
      </c>
      <c r="N13" s="1184" t="str">
        <f>'Materials and tools'!D26</f>
        <v>Bronze</v>
      </c>
      <c r="O13" s="1184" t="str">
        <f>'Materials and tools'!E26</f>
        <v>Iron</v>
      </c>
      <c r="P13" s="1184" t="str">
        <f>'Materials and tools'!F26</f>
        <v>Steel</v>
      </c>
      <c r="Q13" s="1184" t="str">
        <f>'Materials and tools'!G26</f>
        <v>Cavril</v>
      </c>
      <c r="R13" s="1184" t="str">
        <f>'Materials and tools'!H26</f>
        <v>Gramant</v>
      </c>
      <c r="S13" s="1184" t="str">
        <f>'Materials and tools'!I26</f>
        <v>Leoryte</v>
      </c>
    </row>
    <row r="14">
      <c r="B14" s="958" t="s">
        <v>1364</v>
      </c>
      <c r="C14" s="959">
        <f t="shared" ref="C14:H14" si="1">C15*C16+C21*C23+C19*C20</f>
        <v>7.7</v>
      </c>
      <c r="D14" s="959">
        <f t="shared" si="1"/>
        <v>17.4</v>
      </c>
      <c r="E14" s="959">
        <f t="shared" si="1"/>
        <v>39.95</v>
      </c>
      <c r="F14" s="959">
        <f t="shared" si="1"/>
        <v>245.55</v>
      </c>
      <c r="G14" s="959">
        <f t="shared" si="1"/>
        <v>675.1</v>
      </c>
      <c r="H14" s="959">
        <f t="shared" si="1"/>
        <v>1942.55</v>
      </c>
      <c r="I14" s="953"/>
      <c r="J14" s="1103">
        <v>1.0</v>
      </c>
      <c r="K14" s="956"/>
      <c r="M14" s="961" t="s">
        <v>136</v>
      </c>
      <c r="N14" s="962" t="str">
        <f>VLOOKUP($C$8,Weapons!$A$369:$H$417, MATCH(N13, Weapons!$A$2:$H$2,0), FALSE)</f>
        <v>3d6+2</v>
      </c>
      <c r="O14" s="962" t="str">
        <f>VLOOKUP($C$8,Weapons!$A$369:$H$417, MATCH(O13, Weapons!$A$2:$H$2,0), FALSE)</f>
        <v>3d6+10</v>
      </c>
      <c r="P14" s="962" t="str">
        <f>VLOOKUP($C$8,Weapons!$A$369:$H$417, MATCH(P13, Weapons!$A$2:$H$2,0), FALSE)</f>
        <v>3d8+15</v>
      </c>
      <c r="Q14" s="962" t="str">
        <f>VLOOKUP($C$8,Weapons!$A$369:$H$417, MATCH(Q13, Weapons!$A$2:$H$2,0), FALSE)</f>
        <v>3d10+30</v>
      </c>
      <c r="R14" s="962" t="str">
        <f>VLOOKUP($C$8,Weapons!$A$369:$H$417, MATCH(R13, Weapons!$A$2:$H$2,0), FALSE)</f>
        <v>3d10+40</v>
      </c>
      <c r="S14" s="962" t="str">
        <f>VLOOKUP($C$8,Weapons!$A$369:$H$417, MATCH(S13, Weapons!$A$2:$H$2,0), FALSE)</f>
        <v>3d12+47</v>
      </c>
    </row>
    <row r="15">
      <c r="B15" s="1185" t="s">
        <v>1873</v>
      </c>
      <c r="C15" s="1186">
        <f>'Materials and tools'!D24</f>
        <v>0.5</v>
      </c>
      <c r="D15" s="1186">
        <f>'Materials and tools'!E24</f>
        <v>1.51</v>
      </c>
      <c r="E15" s="1186">
        <f>'Materials and tools'!F24</f>
        <v>4.57</v>
      </c>
      <c r="F15" s="1186">
        <f>'Materials and tools'!H24</f>
        <v>41.55</v>
      </c>
      <c r="G15" s="1186">
        <f>'Materials and tools'!I24</f>
        <v>124.72</v>
      </c>
      <c r="H15" s="1186">
        <f>'Materials and tools'!J24</f>
        <v>374.71</v>
      </c>
      <c r="I15" s="953"/>
      <c r="J15" s="1103"/>
      <c r="K15" s="956"/>
      <c r="M15" s="961" t="s">
        <v>1216</v>
      </c>
      <c r="N15" s="962" t="str">
        <f>IFERROR(__xludf.DUMMYFUNCTION("IFERROR(LEFT(N$14,1)&amp;""""&amp;""d""&amp;""""&amp;ArrayFormula(lower(REGEXREPLACE(MID(N$14,3,2), ""([^A-Za-z0-9]+)|(---)"" , """" ) ))&amp;""""&amp;""+""&amp;""""&amp;RIGHT(N$14,2)+ROUNDDOWN(MAX(VLOOKUP($M15,Lists!$B$171:$D$174,2,FALSE),((LEFT(N$14,1)+RIGHT(N$14,2)+LEFT(N$14,1)*Array"&amp;"Formula(lower(REGEXREPLACE(MID(N$14,3,2), ""([^A-Za-z0-9]+)|(---)"" , """" ) ))+RIGHT(N$14,2))/2)*VLOOKUP($M15,Lists!$B$171:$D$174,3,FALSE))),"""")"),"3d6+4")</f>
        <v>3d6+4</v>
      </c>
      <c r="O15" s="962" t="str">
        <f>IFERROR(__xludf.DUMMYFUNCTION("IFERROR(LEFT(O$14,1)&amp;""""&amp;""d""&amp;""""&amp;ArrayFormula(lower(REGEXREPLACE(MID(O$14,3,2), ""([^A-Za-z0-9]+)|(---)"" , """" ) ))&amp;""""&amp;""+""&amp;""""&amp;RIGHT(O$14,2)+ROUNDDOWN(MAX(VLOOKUP($M15,Lists!$B$171:$D$174,2,FALSE),((LEFT(O$14,1)+RIGHT(O$14,2)+LEFT(O$14,1)*Array"&amp;"Formula(lower(REGEXREPLACE(MID(O$14,3,2), ""([^A-Za-z0-9]+)|(---)"" , """" ) ))+RIGHT(O$14,2))/2)*VLOOKUP($M15,Lists!$B$171:$D$174,3,FALSE))),"""")"),"3d6+14")</f>
        <v>3d6+14</v>
      </c>
      <c r="P15" s="962" t="str">
        <f>IFERROR(__xludf.DUMMYFUNCTION("IFERROR(LEFT(P$14,1)&amp;""""&amp;""d""&amp;""""&amp;ArrayFormula(lower(REGEXREPLACE(MID(P$14,3,2), ""([^A-Za-z0-9]+)|(---)"" , """" ) ))&amp;""""&amp;""+""&amp;""""&amp;RIGHT(P$14,2)+ROUNDDOWN(MAX(VLOOKUP($M15,Lists!$B$171:$D$174,2,FALSE),((LEFT(P$14,1)+RIGHT(P$14,2)+LEFT(P$14,1)*Array"&amp;"Formula(lower(REGEXREPLACE(MID(P$14,3,2), ""([^A-Za-z0-9]+)|(---)"" , """" ) ))+RIGHT(P$14,2))/2)*VLOOKUP($M15,Lists!$B$171:$D$174,3,FALSE))),"""")"),"3d8+20")</f>
        <v>3d8+20</v>
      </c>
      <c r="Q15" s="962" t="str">
        <f>IFERROR(__xludf.DUMMYFUNCTION("IFERROR(LEFT(Q$14,1)&amp;""""&amp;""d""&amp;""""&amp;ArrayFormula(lower(REGEXREPLACE(MID(Q$14,3,2), ""([^A-Za-z0-9]+)|(---)"" , """" ) ))&amp;""""&amp;""+""&amp;""""&amp;RIGHT(Q$14,2)+ROUNDDOWN(MAX(VLOOKUP($M15,Lists!$B$171:$D$174,2,FALSE),((LEFT(Q$14,1)+RIGHT(Q$14,2)+LEFT(Q$14,1)*Array"&amp;"Formula(lower(REGEXREPLACE(MID(Q$14,3,2), ""([^A-Za-z0-9]+)|(---)"" , """" ) ))+RIGHT(Q$14,2))/2)*VLOOKUP($M15,Lists!$B$171:$D$174,3,FALSE))),"""")"),"3d10+39")</f>
        <v>3d10+39</v>
      </c>
      <c r="R15" s="962" t="str">
        <f>IFERROR(__xludf.DUMMYFUNCTION("IFERROR(LEFT(R$14,1)&amp;""""&amp;""d""&amp;""""&amp;ArrayFormula(lower(REGEXREPLACE(MID(R$14,3,2), ""([^A-Za-z0-9]+)|(---)"" , """" ) ))&amp;""""&amp;""+""&amp;""""&amp;RIGHT(R$14,2)+ROUNDDOWN(MAX(VLOOKUP($M15,Lists!$B$171:$D$174,2,FALSE),((LEFT(R$14,1)+RIGHT(R$14,2)+LEFT(R$14,1)*Array"&amp;"Formula(lower(REGEXREPLACE(MID(R$14,3,2), ""([^A-Za-z0-9]+)|(---)"" , """" ) ))+RIGHT(R$14,2))/2)*VLOOKUP($M15,Lists!$B$171:$D$174,3,FALSE))),"""")"),"3d10+51")</f>
        <v>3d10+51</v>
      </c>
      <c r="S15" s="962" t="str">
        <f>IFERROR(__xludf.DUMMYFUNCTION("IFERROR(LEFT(S$14,1)&amp;""""&amp;""d""&amp;""""&amp;ArrayFormula(lower(REGEXREPLACE(MID(S$14,3,2), ""([^A-Za-z0-9]+)|(---)"" , """" ) ))&amp;""""&amp;""+""&amp;""""&amp;RIGHT(S$14,2)+ROUNDDOWN(MAX(VLOOKUP($M15,Lists!$B$171:$D$174,2,FALSE),((LEFT(S$14,1)+RIGHT(S$14,2)+LEFT(S$14,1)*Array"&amp;"Formula(lower(REGEXREPLACE(MID(S$14,3,2), ""([^A-Za-z0-9]+)|(---)"" , """" ) ))+RIGHT(S$14,2))/2)*VLOOKUP($M15,Lists!$B$171:$D$174,3,FALSE))),"""")"),"3d12+60")</f>
        <v>3d12+60</v>
      </c>
    </row>
    <row r="16">
      <c r="B16" s="1310" t="s">
        <v>1366</v>
      </c>
      <c r="C16" s="1188">
        <f t="shared" ref="C16:H16" si="2">$C$9</f>
        <v>5</v>
      </c>
      <c r="D16" s="1188">
        <f t="shared" si="2"/>
        <v>5</v>
      </c>
      <c r="E16" s="1188">
        <f t="shared" si="2"/>
        <v>5</v>
      </c>
      <c r="F16" s="1188">
        <f t="shared" si="2"/>
        <v>5</v>
      </c>
      <c r="G16" s="1188">
        <f t="shared" si="2"/>
        <v>5</v>
      </c>
      <c r="H16" s="1188">
        <f t="shared" si="2"/>
        <v>5</v>
      </c>
      <c r="I16" s="953"/>
      <c r="J16" s="1103"/>
      <c r="K16" s="956"/>
      <c r="M16" s="961" t="s">
        <v>1217</v>
      </c>
      <c r="N16" s="962" t="str">
        <f>IFERROR(__xludf.DUMMYFUNCTION("IF(AND($M16&lt;&gt;$G$8,$M17&lt;&gt;$G$8),""Unattainable quality"",IFERROR(LEFT(N$14,1)&amp;""""&amp;""d""&amp;""""&amp;ArrayFormula(lower(REGEXREPLACE(MID(N$14,3,2), ""([^A-Za-z0-9]+)|(---)"" , """" ) ))&amp;""""&amp;""+""&amp;""""&amp;RIGHT(N$14,2)+ROUNDDOWN(MAX(VLOOKUP($M16,Lists!$B$171:$D$174,2"&amp;",FALSE),((LEFT(N$14,1)+RIGHT(N$14,2)+LEFT(N$14,1)*ArrayFormula(lower(REGEXREPLACE(MID(N$14,3,2), ""([^A-Za-z0-9]+)|(---)"" , """" ) ))+RIGHT(N$14,2))/2)*VLOOKUP($M16,Lists!$B$171:$D$174,3,FALSE))),""""))"),"3d6+7")</f>
        <v>3d6+7</v>
      </c>
      <c r="O16" s="962" t="str">
        <f>IFERROR(__xludf.DUMMYFUNCTION("IF(AND($M16&lt;&gt;$G$8,$M17&lt;&gt;$G$8),""Unattainable quality"",IFERROR(LEFT(O$14,1)&amp;""""&amp;""d""&amp;""""&amp;ArrayFormula(lower(REGEXREPLACE(MID(O$14,3,2), ""([^A-Za-z0-9]+)|(---)"" , """" ) ))&amp;""""&amp;""+""&amp;""""&amp;RIGHT(O$14,2)+ROUNDDOWN(MAX(VLOOKUP($M16,Lists!$B$171:$D$174,2"&amp;",FALSE),((LEFT(O$14,1)+RIGHT(O$14,2)+LEFT(O$14,1)*ArrayFormula(lower(REGEXREPLACE(MID(O$14,3,2), ""([^A-Za-z0-9]+)|(---)"" , """" ) ))+RIGHT(O$14,2))/2)*VLOOKUP($M16,Lists!$B$171:$D$174,3,FALSE))),""""))"),"3d6+18")</f>
        <v>3d6+18</v>
      </c>
      <c r="P16" s="962" t="str">
        <f>IFERROR(__xludf.DUMMYFUNCTION("IF(AND($M16&lt;&gt;$G$8,$M17&lt;&gt;$G$8),""Unattainable quality"",IFERROR(LEFT(P$14,1)&amp;""""&amp;""d""&amp;""""&amp;ArrayFormula(lower(REGEXREPLACE(MID(P$14,3,2), ""([^A-Za-z0-9]+)|(---)"" , """" ) ))&amp;""""&amp;""+""&amp;""""&amp;RIGHT(P$14,2)+ROUNDDOWN(MAX(VLOOKUP($M16,Lists!$B$171:$D$174,2"&amp;",FALSE),((LEFT(P$14,1)+RIGHT(P$14,2)+LEFT(P$14,1)*ArrayFormula(lower(REGEXREPLACE(MID(P$14,3,2), ""([^A-Za-z0-9]+)|(---)"" , """" ) ))+RIGHT(P$14,2))/2)*VLOOKUP($M16,Lists!$B$171:$D$174,3,FALSE))),""""))"),"3d8+26")</f>
        <v>3d8+26</v>
      </c>
      <c r="Q16" s="962" t="str">
        <f>IFERROR(__xludf.DUMMYFUNCTION("IF(AND($M16&lt;&gt;$G$8,$M17&lt;&gt;$G$8),""Unattainable quality"",IFERROR(LEFT(Q$14,1)&amp;""""&amp;""d""&amp;""""&amp;ArrayFormula(lower(REGEXREPLACE(MID(Q$14,3,2), ""([^A-Za-z0-9]+)|(---)"" , """" ) ))&amp;""""&amp;""+""&amp;""""&amp;RIGHT(Q$14,2)+ROUNDDOWN(MAX(VLOOKUP($M16,Lists!$B$171:$D$174,2"&amp;",FALSE),((LEFT(Q$14,1)+RIGHT(Q$14,2)+LEFT(Q$14,1)*ArrayFormula(lower(REGEXREPLACE(MID(Q$14,3,2), ""([^A-Za-z0-9]+)|(---)"" , """" ) ))+RIGHT(Q$14,2))/2)*VLOOKUP($M16,Lists!$B$171:$D$174,3,FALSE))),""""))"),"3d10+48")</f>
        <v>3d10+48</v>
      </c>
      <c r="R16" s="962" t="str">
        <f>IFERROR(__xludf.DUMMYFUNCTION("IF(AND($M16&lt;&gt;$G$8,$M17&lt;&gt;$G$8),""Unattainable quality"",IFERROR(LEFT(R$14,1)&amp;""""&amp;""d""&amp;""""&amp;ArrayFormula(lower(REGEXREPLACE(MID(R$14,3,2), ""([^A-Za-z0-9]+)|(---)"" , """" ) ))&amp;""""&amp;""+""&amp;""""&amp;RIGHT(R$14,2)+ROUNDDOWN(MAX(VLOOKUP($M16,Lists!$B$171:$D$174,2"&amp;",FALSE),((LEFT(R$14,1)+RIGHT(R$14,2)+LEFT(R$14,1)*ArrayFormula(lower(REGEXREPLACE(MID(R$14,3,2), ""([^A-Za-z0-9]+)|(---)"" , """" ) ))+RIGHT(R$14,2))/2)*VLOOKUP($M16,Lists!$B$171:$D$174,3,FALSE))),""""))"),"3d10+62")</f>
        <v>3d10+62</v>
      </c>
      <c r="S16" s="962" t="str">
        <f>IFERROR(__xludf.DUMMYFUNCTION("IF(AND($M16&lt;&gt;$G$8,$M17&lt;&gt;$G$8),""Unattainable quality"",IFERROR(LEFT(S$14,1)&amp;""""&amp;""d""&amp;""""&amp;ArrayFormula(lower(REGEXREPLACE(MID(S$14,3,2), ""([^A-Za-z0-9]+)|(---)"" , """" ) ))&amp;""""&amp;""+""&amp;""""&amp;RIGHT(S$14,2)+ROUNDDOWN(MAX(VLOOKUP($M16,Lists!$B$171:$D$174,2"&amp;",FALSE),((LEFT(S$14,1)+RIGHT(S$14,2)+LEFT(S$14,1)*ArrayFormula(lower(REGEXREPLACE(MID(S$14,3,2), ""([^A-Za-z0-9]+)|(---)"" , """" ) ))+RIGHT(S$14,2))/2)*VLOOKUP($M16,Lists!$B$171:$D$174,3,FALSE))),""""))"),"3d12+73")</f>
        <v>3d12+73</v>
      </c>
    </row>
    <row r="17">
      <c r="B17" s="967" t="s">
        <v>1367</v>
      </c>
      <c r="C17" s="968" t="s">
        <v>1368</v>
      </c>
      <c r="D17" s="968" t="s">
        <v>1490</v>
      </c>
      <c r="E17" s="968" t="s">
        <v>1490</v>
      </c>
      <c r="F17" s="968" t="s">
        <v>1490</v>
      </c>
      <c r="G17" s="968" t="s">
        <v>1490</v>
      </c>
      <c r="H17" s="968" t="s">
        <v>1490</v>
      </c>
      <c r="J17" s="956"/>
      <c r="K17" s="956"/>
      <c r="M17" s="961" t="s">
        <v>1218</v>
      </c>
      <c r="N17" s="962" t="str">
        <f>IFERROR(__xludf.DUMMYFUNCTION("IF($M17&lt;&gt;$G$8,""Unattainable quality"",IFERROR(LEFT(N$14,1)&amp;""""&amp;""d""&amp;""""&amp;ArrayFormula(lower(REGEXREPLACE(MID(N$14,3,2), ""([^A-Za-z0-9]+)|(---)"" , """" ) ))&amp;""""&amp;""+""&amp;""""&amp;RIGHT(N$14,2)+ROUNDDOWN(MAX(VLOOKUP($M17,Lists!$B$171:$D$174,2,FALSE),((LEFT(N"&amp;"$14,1)+RIGHT(N$14,2)+LEFT(N$14,1)*ArrayFormula(lower(REGEXREPLACE(MID(N$14,3,2), ""([^A-Za-z0-9]+)|(---)"" , """" ) ))+RIGHT(N$14,2))/2)*VLOOKUP($M17,Lists!$B$171:$D$174,3,FALSE))),""""))"),"3d6+9")</f>
        <v>3d6+9</v>
      </c>
      <c r="O17" s="962" t="str">
        <f>IFERROR(__xludf.DUMMYFUNCTION("IF($M17&lt;&gt;$G$8,""Unattainable quality"",IFERROR(LEFT(O$14,1)&amp;""""&amp;""d""&amp;""""&amp;ArrayFormula(lower(REGEXREPLACE(MID(O$14,3,2), ""([^A-Za-z0-9]+)|(---)"" , """" ) ))&amp;""""&amp;""+""&amp;""""&amp;RIGHT(O$14,2)+ROUNDDOWN(MAX(VLOOKUP($M17,Lists!$B$171:$D$174,2,FALSE),((LEFT(O"&amp;"$14,1)+RIGHT(O$14,2)+LEFT(O$14,1)*ArrayFormula(lower(REGEXREPLACE(MID(O$14,3,2), ""([^A-Za-z0-9]+)|(---)"" , """" ) ))+RIGHT(O$14,2))/2)*VLOOKUP($M17,Lists!$B$171:$D$174,3,FALSE))),""""))"),"3d6+22")</f>
        <v>3d6+22</v>
      </c>
      <c r="P17" s="962" t="str">
        <f>IFERROR(__xludf.DUMMYFUNCTION("IF($M17&lt;&gt;$G$8,""Unattainable quality"",IFERROR(LEFT(P$14,1)&amp;""""&amp;""d""&amp;""""&amp;ArrayFormula(lower(REGEXREPLACE(MID(P$14,3,2), ""([^A-Za-z0-9]+)|(---)"" , """" ) ))&amp;""""&amp;""+""&amp;""""&amp;RIGHT(P$14,2)+ROUNDDOWN(MAX(VLOOKUP($M17,Lists!$B$171:$D$174,2,FALSE),((LEFT(P"&amp;"$14,1)+RIGHT(P$14,2)+LEFT(P$14,1)*ArrayFormula(lower(REGEXREPLACE(MID(P$14,3,2), ""([^A-Za-z0-9]+)|(---)"" , """" ) ))+RIGHT(P$14,2))/2)*VLOOKUP($M17,Lists!$B$171:$D$174,3,FALSE))),""""))"),"3d8+32")</f>
        <v>3d8+32</v>
      </c>
      <c r="Q17" s="962" t="str">
        <f>IFERROR(__xludf.DUMMYFUNCTION("IF($M17&lt;&gt;$G$8,""Unattainable quality"",IFERROR(LEFT(Q$14,1)&amp;""""&amp;""d""&amp;""""&amp;ArrayFormula(lower(REGEXREPLACE(MID(Q$14,3,2), ""([^A-Za-z0-9]+)|(---)"" , """" ) ))&amp;""""&amp;""+""&amp;""""&amp;RIGHT(Q$14,2)+ROUNDDOWN(MAX(VLOOKUP($M17,Lists!$B$171:$D$174,2,FALSE),((LEFT(Q"&amp;"$14,1)+RIGHT(Q$14,2)+LEFT(Q$14,1)*ArrayFormula(lower(REGEXREPLACE(MID(Q$14,3,2), ""([^A-Za-z0-9]+)|(---)"" , """" ) ))+RIGHT(Q$14,2))/2)*VLOOKUP($M17,Lists!$B$171:$D$174,3,FALSE))),""""))"),"3d10+57")</f>
        <v>3d10+57</v>
      </c>
      <c r="R17" s="962" t="str">
        <f>IFERROR(__xludf.DUMMYFUNCTION("IF($M17&lt;&gt;$G$8,""Unattainable quality"",IFERROR(LEFT(R$14,1)&amp;""""&amp;""d""&amp;""""&amp;ArrayFormula(lower(REGEXREPLACE(MID(R$14,3,2), ""([^A-Za-z0-9]+)|(---)"" , """" ) ))&amp;""""&amp;""+""&amp;""""&amp;RIGHT(R$14,2)+ROUNDDOWN(MAX(VLOOKUP($M17,Lists!$B$171:$D$174,2,FALSE),((LEFT(R"&amp;"$14,1)+RIGHT(R$14,2)+LEFT(R$14,1)*ArrayFormula(lower(REGEXREPLACE(MID(R$14,3,2), ""([^A-Za-z0-9]+)|(---)"" , """" ) ))+RIGHT(R$14,2))/2)*VLOOKUP($M17,Lists!$B$171:$D$174,3,FALSE))),""""))"),"3d10+73")</f>
        <v>3d10+73</v>
      </c>
      <c r="S17" s="962" t="str">
        <f>IFERROR(__xludf.DUMMYFUNCTION("IF($M17&lt;&gt;$G$8,""Unattainable quality"",IFERROR(LEFT(S$14,1)&amp;""""&amp;""d""&amp;""""&amp;ArrayFormula(lower(REGEXREPLACE(MID(S$14,3,2), ""([^A-Za-z0-9]+)|(---)"" , """" ) ))&amp;""""&amp;""+""&amp;""""&amp;RIGHT(S$14,2)+ROUNDDOWN(MAX(VLOOKUP($M17,Lists!$B$171:$D$174,2,FALSE),((LEFT(S"&amp;"$14,1)+RIGHT(S$14,2)+LEFT(S$14,1)*ArrayFormula(lower(REGEXREPLACE(MID(S$14,3,2), ""([^A-Za-z0-9]+)|(---)"" , """" ) ))+RIGHT(S$14,2))/2)*VLOOKUP($M17,Lists!$B$171:$D$174,3,FALSE))),""""))"),"3d12+86")</f>
        <v>3d12+86</v>
      </c>
    </row>
    <row r="18">
      <c r="B18" s="970" t="s">
        <v>1370</v>
      </c>
      <c r="C18" s="968" t="s">
        <v>1305</v>
      </c>
      <c r="D18" s="968" t="s">
        <v>1305</v>
      </c>
      <c r="E18" s="971" t="str">
        <f>'Materials and tools'!$F$151</f>
        <v>Coal</v>
      </c>
      <c r="F18" s="971" t="str">
        <f>'Materials and tools'!$F$151</f>
        <v>Coal</v>
      </c>
      <c r="G18" s="971" t="str">
        <f>'Materials and tools'!$F$151</f>
        <v>Coal</v>
      </c>
      <c r="H18" s="971" t="str">
        <f>'Materials and tools'!$F$151</f>
        <v>Coal</v>
      </c>
      <c r="J18" s="956"/>
      <c r="K18" s="956"/>
    </row>
    <row r="19">
      <c r="B19" s="970" t="s">
        <v>1371</v>
      </c>
      <c r="C19" s="972">
        <f>'Materials and tools'!$E$152</f>
        <v>0.07</v>
      </c>
      <c r="D19" s="972">
        <f>'Materials and tools'!$E$152</f>
        <v>0.07</v>
      </c>
      <c r="E19" s="973">
        <f>'Materials and tools'!$F$152</f>
        <v>0.14</v>
      </c>
      <c r="F19" s="973">
        <f>'Materials and tools'!$F$152</f>
        <v>0.14</v>
      </c>
      <c r="G19" s="973">
        <f>'Materials and tools'!$F$152</f>
        <v>0.14</v>
      </c>
      <c r="H19" s="973">
        <f>'Materials and tools'!$F$152</f>
        <v>0.14</v>
      </c>
      <c r="J19" s="956"/>
      <c r="K19" s="956"/>
    </row>
    <row r="20">
      <c r="B20" s="970" t="s">
        <v>1234</v>
      </c>
      <c r="C20" s="971">
        <f>Miner!$C$83*C16</f>
        <v>10</v>
      </c>
      <c r="D20" s="971">
        <f>Miner!$H$62*D16</f>
        <v>15</v>
      </c>
      <c r="E20" s="971">
        <f>Miner!$D$83*E16</f>
        <v>15</v>
      </c>
      <c r="F20" s="971">
        <f>Miner!$L$62*F16</f>
        <v>25</v>
      </c>
      <c r="G20" s="971">
        <f>Miner!$M$62*G16</f>
        <v>25</v>
      </c>
      <c r="H20" s="971">
        <f>Miner!$N$62*H16</f>
        <v>30</v>
      </c>
      <c r="J20" s="956"/>
      <c r="K20" s="956"/>
    </row>
    <row r="21">
      <c r="B21" s="942" t="s">
        <v>1372</v>
      </c>
      <c r="C21" s="913">
        <f t="shared" ref="C21:H21" si="3">C16*C22</f>
        <v>25</v>
      </c>
      <c r="D21" s="913">
        <f t="shared" si="3"/>
        <v>27.5</v>
      </c>
      <c r="E21" s="913">
        <f t="shared" si="3"/>
        <v>30</v>
      </c>
      <c r="F21" s="913">
        <f t="shared" si="3"/>
        <v>35</v>
      </c>
      <c r="G21" s="913">
        <f t="shared" si="3"/>
        <v>37.5</v>
      </c>
      <c r="H21" s="913">
        <f t="shared" si="3"/>
        <v>40</v>
      </c>
      <c r="I21" s="953"/>
      <c r="J21" s="1103"/>
      <c r="K21" s="956"/>
    </row>
    <row r="22">
      <c r="B22" s="1245" t="s">
        <v>1227</v>
      </c>
      <c r="C22" s="913">
        <f>$C$10</f>
        <v>5</v>
      </c>
      <c r="D22" s="913">
        <f t="shared" ref="D22:E22" si="4">C22+0.5</f>
        <v>5.5</v>
      </c>
      <c r="E22" s="913">
        <f t="shared" si="4"/>
        <v>6</v>
      </c>
      <c r="F22" s="913">
        <f>E22+1</f>
        <v>7</v>
      </c>
      <c r="G22" s="913">
        <f t="shared" ref="G22:H22" si="5">F22+0.5</f>
        <v>7.5</v>
      </c>
      <c r="H22" s="913">
        <f t="shared" si="5"/>
        <v>8</v>
      </c>
      <c r="I22" s="953"/>
      <c r="J22" s="1103"/>
      <c r="K22" s="956"/>
    </row>
    <row r="23">
      <c r="B23" s="975" t="s">
        <v>1373</v>
      </c>
      <c r="C23" s="913">
        <f t="shared" ref="C23:H23" si="6">(0.02*C24)*C24</f>
        <v>0.18</v>
      </c>
      <c r="D23" s="913">
        <f t="shared" si="6"/>
        <v>0.32</v>
      </c>
      <c r="E23" s="913">
        <f t="shared" si="6"/>
        <v>0.5</v>
      </c>
      <c r="F23" s="914">
        <f t="shared" si="6"/>
        <v>0.98</v>
      </c>
      <c r="G23" s="913">
        <f t="shared" si="6"/>
        <v>1.28</v>
      </c>
      <c r="H23" s="913">
        <f t="shared" si="6"/>
        <v>1.62</v>
      </c>
      <c r="I23" s="953"/>
      <c r="J23" s="1103"/>
      <c r="K23" s="956"/>
    </row>
    <row r="24">
      <c r="B24" s="1245" t="s">
        <v>1874</v>
      </c>
      <c r="C24" s="913">
        <f>C11</f>
        <v>3</v>
      </c>
      <c r="D24" s="913">
        <f t="shared" ref="D24:E24" si="7">C24+1</f>
        <v>4</v>
      </c>
      <c r="E24" s="913">
        <f t="shared" si="7"/>
        <v>5</v>
      </c>
      <c r="F24" s="913">
        <f>E24+2</f>
        <v>7</v>
      </c>
      <c r="G24" s="913">
        <f t="shared" ref="G24:H24" si="8">F24+1</f>
        <v>8</v>
      </c>
      <c r="H24" s="913">
        <f t="shared" si="8"/>
        <v>9</v>
      </c>
      <c r="I24" s="953"/>
      <c r="J24" s="1103"/>
      <c r="K24" s="956"/>
    </row>
    <row r="25">
      <c r="B25" s="1245" t="s">
        <v>1875</v>
      </c>
      <c r="C25" s="976">
        <f t="shared" ref="C25:H25" si="9">10+(C24-1)*2</f>
        <v>14</v>
      </c>
      <c r="D25" s="976">
        <f t="shared" si="9"/>
        <v>16</v>
      </c>
      <c r="E25" s="976">
        <f t="shared" si="9"/>
        <v>18</v>
      </c>
      <c r="F25" s="976">
        <f t="shared" si="9"/>
        <v>22</v>
      </c>
      <c r="G25" s="976">
        <f t="shared" si="9"/>
        <v>24</v>
      </c>
      <c r="H25" s="976">
        <f t="shared" si="9"/>
        <v>26</v>
      </c>
      <c r="I25" s="953"/>
      <c r="J25" s="1102"/>
      <c r="K25" s="956"/>
    </row>
    <row r="26">
      <c r="B26" s="1245" t="s">
        <v>1876</v>
      </c>
      <c r="C26" s="1000" t="str">
        <f t="shared" ref="C26:H26" si="10">IF(C24&lt;4,"Basic",IF(C24&lt;7,"Advanced","Expert"))</f>
        <v>Basic</v>
      </c>
      <c r="D26" s="1000" t="str">
        <f t="shared" si="10"/>
        <v>Advanced</v>
      </c>
      <c r="E26" s="1000" t="str">
        <f t="shared" si="10"/>
        <v>Advanced</v>
      </c>
      <c r="F26" s="1000" t="str">
        <f t="shared" si="10"/>
        <v>Expert</v>
      </c>
      <c r="G26" s="1000" t="str">
        <f t="shared" si="10"/>
        <v>Expert</v>
      </c>
      <c r="H26" s="1000" t="str">
        <f t="shared" si="10"/>
        <v>Expert</v>
      </c>
      <c r="J26" s="956"/>
      <c r="K26" s="956"/>
    </row>
    <row r="27">
      <c r="B27" s="958" t="s">
        <v>1377</v>
      </c>
      <c r="C27" s="977">
        <f t="shared" ref="C27:H27" si="11">C$15*C$16+C28*C30+C19*C20</f>
        <v>19.2</v>
      </c>
      <c r="D27" s="977">
        <f t="shared" si="11"/>
        <v>36.1</v>
      </c>
      <c r="E27" s="977">
        <f t="shared" si="11"/>
        <v>68.15</v>
      </c>
      <c r="F27" s="977">
        <f t="shared" si="11"/>
        <v>300.85</v>
      </c>
      <c r="G27" s="977">
        <f t="shared" si="11"/>
        <v>748.6</v>
      </c>
      <c r="H27" s="977">
        <f t="shared" si="11"/>
        <v>2037.75</v>
      </c>
      <c r="I27" s="953"/>
      <c r="J27" s="1103">
        <v>2.0</v>
      </c>
      <c r="K27" s="956"/>
    </row>
    <row r="28">
      <c r="B28" s="942" t="s">
        <v>1372</v>
      </c>
      <c r="C28" s="913">
        <f t="shared" ref="C28:H28" si="12">C$16*C29</f>
        <v>50</v>
      </c>
      <c r="D28" s="913">
        <f t="shared" si="12"/>
        <v>55</v>
      </c>
      <c r="E28" s="913">
        <f t="shared" si="12"/>
        <v>60</v>
      </c>
      <c r="F28" s="913">
        <f t="shared" si="12"/>
        <v>70</v>
      </c>
      <c r="G28" s="913">
        <f t="shared" si="12"/>
        <v>75</v>
      </c>
      <c r="H28" s="913">
        <f t="shared" si="12"/>
        <v>80</v>
      </c>
      <c r="I28" s="953"/>
      <c r="J28" s="1103"/>
      <c r="K28" s="956"/>
    </row>
    <row r="29">
      <c r="B29" s="1245" t="s">
        <v>1227</v>
      </c>
      <c r="C29" s="913">
        <f t="shared" ref="C29:H29" si="13">C$22*$J27</f>
        <v>10</v>
      </c>
      <c r="D29" s="913">
        <f t="shared" si="13"/>
        <v>11</v>
      </c>
      <c r="E29" s="913">
        <f t="shared" si="13"/>
        <v>12</v>
      </c>
      <c r="F29" s="913">
        <f t="shared" si="13"/>
        <v>14</v>
      </c>
      <c r="G29" s="913">
        <f t="shared" si="13"/>
        <v>15</v>
      </c>
      <c r="H29" s="913">
        <f t="shared" si="13"/>
        <v>16</v>
      </c>
      <c r="I29" s="953"/>
      <c r="J29" s="1103"/>
      <c r="K29" s="956"/>
    </row>
    <row r="30">
      <c r="B30" s="975" t="s">
        <v>1373</v>
      </c>
      <c r="C30" s="913">
        <f t="shared" ref="C30:H30" si="14">(0.02*C31)*C31</f>
        <v>0.32</v>
      </c>
      <c r="D30" s="913">
        <f t="shared" si="14"/>
        <v>0.5</v>
      </c>
      <c r="E30" s="913">
        <f t="shared" si="14"/>
        <v>0.72</v>
      </c>
      <c r="F30" s="913">
        <f t="shared" si="14"/>
        <v>1.28</v>
      </c>
      <c r="G30" s="913">
        <f t="shared" si="14"/>
        <v>1.62</v>
      </c>
      <c r="H30" s="913">
        <f t="shared" si="14"/>
        <v>2</v>
      </c>
      <c r="I30" s="953"/>
      <c r="J30" s="1103"/>
      <c r="K30" s="956"/>
    </row>
    <row r="31">
      <c r="B31" s="1245" t="s">
        <v>1874</v>
      </c>
      <c r="C31" s="913">
        <f t="shared" ref="C31:H31" si="15">C24+1</f>
        <v>4</v>
      </c>
      <c r="D31" s="913">
        <f t="shared" si="15"/>
        <v>5</v>
      </c>
      <c r="E31" s="913">
        <f t="shared" si="15"/>
        <v>6</v>
      </c>
      <c r="F31" s="913">
        <f t="shared" si="15"/>
        <v>8</v>
      </c>
      <c r="G31" s="913">
        <f t="shared" si="15"/>
        <v>9</v>
      </c>
      <c r="H31" s="913">
        <f t="shared" si="15"/>
        <v>10</v>
      </c>
      <c r="I31" s="953"/>
      <c r="J31" s="1103"/>
      <c r="K31" s="956"/>
    </row>
    <row r="32">
      <c r="B32" s="1245" t="s">
        <v>1875</v>
      </c>
      <c r="C32" s="976">
        <f t="shared" ref="C32:H32" si="16">10+(C31-1)*2</f>
        <v>16</v>
      </c>
      <c r="D32" s="976">
        <f t="shared" si="16"/>
        <v>18</v>
      </c>
      <c r="E32" s="976">
        <f t="shared" si="16"/>
        <v>20</v>
      </c>
      <c r="F32" s="976">
        <f t="shared" si="16"/>
        <v>24</v>
      </c>
      <c r="G32" s="976">
        <f t="shared" si="16"/>
        <v>26</v>
      </c>
      <c r="H32" s="976">
        <f t="shared" si="16"/>
        <v>28</v>
      </c>
      <c r="I32" s="953"/>
      <c r="J32" s="1102"/>
      <c r="K32" s="956"/>
    </row>
    <row r="33">
      <c r="B33" s="1245" t="s">
        <v>1876</v>
      </c>
      <c r="C33" s="1000" t="str">
        <f t="shared" ref="C33:H33" si="17">IF(C31&lt;4,"Basic",IF(C31&lt;7,"Advanced","Expert"))</f>
        <v>Advanced</v>
      </c>
      <c r="D33" s="1000" t="str">
        <f t="shared" si="17"/>
        <v>Advanced</v>
      </c>
      <c r="E33" s="1000" t="str">
        <f t="shared" si="17"/>
        <v>Advanced</v>
      </c>
      <c r="F33" s="1000" t="str">
        <f t="shared" si="17"/>
        <v>Expert</v>
      </c>
      <c r="G33" s="1000" t="str">
        <f t="shared" si="17"/>
        <v>Expert</v>
      </c>
      <c r="H33" s="1000" t="str">
        <f t="shared" si="17"/>
        <v>Expert</v>
      </c>
      <c r="J33" s="956"/>
      <c r="K33" s="956"/>
    </row>
    <row r="34">
      <c r="B34" s="958" t="s">
        <v>1378</v>
      </c>
      <c r="C34" s="977">
        <f t="shared" ref="C34:H34" si="18">C$15*C$16+C35*C37+C19*C20</f>
        <v>40.7</v>
      </c>
      <c r="D34" s="977">
        <f t="shared" si="18"/>
        <v>68</v>
      </c>
      <c r="E34" s="977">
        <f t="shared" si="18"/>
        <v>113.15</v>
      </c>
      <c r="F34" s="977">
        <f t="shared" si="18"/>
        <v>381.35</v>
      </c>
      <c r="G34" s="977">
        <f t="shared" si="18"/>
        <v>852.1</v>
      </c>
      <c r="H34" s="977">
        <f t="shared" si="18"/>
        <v>2168.15</v>
      </c>
      <c r="I34" s="953"/>
      <c r="J34" s="1103">
        <v>3.0</v>
      </c>
      <c r="K34" s="956"/>
    </row>
    <row r="35">
      <c r="B35" s="942" t="s">
        <v>1372</v>
      </c>
      <c r="C35" s="913">
        <f t="shared" ref="C35:H35" si="19">C$16*C36</f>
        <v>75</v>
      </c>
      <c r="D35" s="913">
        <f t="shared" si="19"/>
        <v>82.5</v>
      </c>
      <c r="E35" s="913">
        <f t="shared" si="19"/>
        <v>90</v>
      </c>
      <c r="F35" s="913">
        <f t="shared" si="19"/>
        <v>105</v>
      </c>
      <c r="G35" s="913">
        <f t="shared" si="19"/>
        <v>112.5</v>
      </c>
      <c r="H35" s="913">
        <f t="shared" si="19"/>
        <v>120</v>
      </c>
      <c r="I35" s="953"/>
      <c r="J35" s="1103"/>
      <c r="K35" s="956"/>
    </row>
    <row r="36">
      <c r="B36" s="1245" t="s">
        <v>1227</v>
      </c>
      <c r="C36" s="913">
        <f t="shared" ref="C36:H36" si="20">C$22*$J34</f>
        <v>15</v>
      </c>
      <c r="D36" s="913">
        <f t="shared" si="20"/>
        <v>16.5</v>
      </c>
      <c r="E36" s="913">
        <f t="shared" si="20"/>
        <v>18</v>
      </c>
      <c r="F36" s="913">
        <f t="shared" si="20"/>
        <v>21</v>
      </c>
      <c r="G36" s="913">
        <f t="shared" si="20"/>
        <v>22.5</v>
      </c>
      <c r="H36" s="913">
        <f t="shared" si="20"/>
        <v>24</v>
      </c>
      <c r="I36" s="953"/>
      <c r="J36" s="1103"/>
      <c r="K36" s="956"/>
    </row>
    <row r="37">
      <c r="B37" s="975" t="s">
        <v>1373</v>
      </c>
      <c r="C37" s="913">
        <f t="shared" ref="C37:H37" si="21">(0.02*C38)*C38</f>
        <v>0.5</v>
      </c>
      <c r="D37" s="913">
        <f t="shared" si="21"/>
        <v>0.72</v>
      </c>
      <c r="E37" s="914">
        <f t="shared" si="21"/>
        <v>0.98</v>
      </c>
      <c r="F37" s="913">
        <f t="shared" si="21"/>
        <v>1.62</v>
      </c>
      <c r="G37" s="913">
        <f t="shared" si="21"/>
        <v>2</v>
      </c>
      <c r="H37" s="913">
        <f t="shared" si="21"/>
        <v>2.42</v>
      </c>
      <c r="I37" s="953"/>
      <c r="J37" s="1103"/>
      <c r="K37" s="956"/>
    </row>
    <row r="38">
      <c r="B38" s="1245" t="s">
        <v>1874</v>
      </c>
      <c r="C38" s="913">
        <f t="shared" ref="C38:H38" si="22">C31+1</f>
        <v>5</v>
      </c>
      <c r="D38" s="913">
        <f t="shared" si="22"/>
        <v>6</v>
      </c>
      <c r="E38" s="913">
        <f t="shared" si="22"/>
        <v>7</v>
      </c>
      <c r="F38" s="913">
        <f t="shared" si="22"/>
        <v>9</v>
      </c>
      <c r="G38" s="913">
        <f t="shared" si="22"/>
        <v>10</v>
      </c>
      <c r="H38" s="913">
        <f t="shared" si="22"/>
        <v>11</v>
      </c>
      <c r="I38" s="953"/>
      <c r="J38" s="1103"/>
      <c r="K38" s="956"/>
    </row>
    <row r="39">
      <c r="B39" s="1245" t="s">
        <v>1875</v>
      </c>
      <c r="C39" s="976">
        <f t="shared" ref="C39:H39" si="23">10+(C38-1)*2</f>
        <v>18</v>
      </c>
      <c r="D39" s="976">
        <f t="shared" si="23"/>
        <v>20</v>
      </c>
      <c r="E39" s="976">
        <f t="shared" si="23"/>
        <v>22</v>
      </c>
      <c r="F39" s="976">
        <f t="shared" si="23"/>
        <v>26</v>
      </c>
      <c r="G39" s="976">
        <f t="shared" si="23"/>
        <v>28</v>
      </c>
      <c r="H39" s="976">
        <f t="shared" si="23"/>
        <v>30</v>
      </c>
      <c r="I39" s="953"/>
      <c r="J39" s="1102"/>
      <c r="K39" s="956"/>
    </row>
    <row r="40">
      <c r="B40" s="1245" t="s">
        <v>1876</v>
      </c>
      <c r="C40" s="1000" t="str">
        <f t="shared" ref="C40:H40" si="24">IF(C38&lt;4,"Basic",IF(C38&lt;7,"Advanced","Expert"))</f>
        <v>Advanced</v>
      </c>
      <c r="D40" s="1000" t="str">
        <f t="shared" si="24"/>
        <v>Advanced</v>
      </c>
      <c r="E40" s="1000" t="str">
        <f t="shared" si="24"/>
        <v>Expert</v>
      </c>
      <c r="F40" s="1000" t="str">
        <f t="shared" si="24"/>
        <v>Expert</v>
      </c>
      <c r="G40" s="1000" t="str">
        <f t="shared" si="24"/>
        <v>Expert</v>
      </c>
      <c r="H40" s="1000" t="str">
        <f t="shared" si="24"/>
        <v>Expert</v>
      </c>
      <c r="J40" s="956"/>
      <c r="K40" s="956"/>
    </row>
    <row r="41">
      <c r="B41" s="958" t="s">
        <v>1379</v>
      </c>
      <c r="C41" s="977">
        <f t="shared" ref="C41:H41" si="25">C$15*C$16+C42*C44+C19*C20</f>
        <v>75.2</v>
      </c>
      <c r="D41" s="977">
        <f t="shared" si="25"/>
        <v>116.4</v>
      </c>
      <c r="E41" s="977">
        <f t="shared" si="25"/>
        <v>178.55</v>
      </c>
      <c r="F41" s="977">
        <f t="shared" si="25"/>
        <v>491.25</v>
      </c>
      <c r="G41" s="977">
        <f t="shared" si="25"/>
        <v>990.1</v>
      </c>
      <c r="H41" s="977">
        <f t="shared" si="25"/>
        <v>2338.55</v>
      </c>
      <c r="I41" s="953"/>
      <c r="J41" s="1103">
        <v>4.0</v>
      </c>
      <c r="K41" s="956"/>
    </row>
    <row r="42">
      <c r="B42" s="942" t="s">
        <v>1372</v>
      </c>
      <c r="C42" s="913">
        <f t="shared" ref="C42:H42" si="26">C$16*C43</f>
        <v>100</v>
      </c>
      <c r="D42" s="913">
        <f t="shared" si="26"/>
        <v>110</v>
      </c>
      <c r="E42" s="913">
        <f t="shared" si="26"/>
        <v>120</v>
      </c>
      <c r="F42" s="913">
        <f t="shared" si="26"/>
        <v>140</v>
      </c>
      <c r="G42" s="913">
        <f t="shared" si="26"/>
        <v>150</v>
      </c>
      <c r="H42" s="913">
        <f t="shared" si="26"/>
        <v>160</v>
      </c>
      <c r="I42" s="953"/>
      <c r="J42" s="1311"/>
      <c r="K42" s="956"/>
    </row>
    <row r="43">
      <c r="B43" s="1245" t="s">
        <v>1227</v>
      </c>
      <c r="C43" s="913">
        <f t="shared" ref="C43:H43" si="27">C$22*$J41</f>
        <v>20</v>
      </c>
      <c r="D43" s="913">
        <f t="shared" si="27"/>
        <v>22</v>
      </c>
      <c r="E43" s="913">
        <f t="shared" si="27"/>
        <v>24</v>
      </c>
      <c r="F43" s="913">
        <f t="shared" si="27"/>
        <v>28</v>
      </c>
      <c r="G43" s="913">
        <f t="shared" si="27"/>
        <v>30</v>
      </c>
      <c r="H43" s="913">
        <f t="shared" si="27"/>
        <v>32</v>
      </c>
      <c r="I43" s="953"/>
      <c r="J43" s="1311"/>
      <c r="K43" s="956"/>
    </row>
    <row r="44">
      <c r="B44" s="975" t="s">
        <v>1373</v>
      </c>
      <c r="C44" s="913">
        <f t="shared" ref="C44:H44" si="28">(0.02*C45)*C45</f>
        <v>0.72</v>
      </c>
      <c r="D44" s="914">
        <f t="shared" si="28"/>
        <v>0.98</v>
      </c>
      <c r="E44" s="913">
        <f t="shared" si="28"/>
        <v>1.28</v>
      </c>
      <c r="F44" s="913">
        <f t="shared" si="28"/>
        <v>2</v>
      </c>
      <c r="G44" s="913">
        <f t="shared" si="28"/>
        <v>2.42</v>
      </c>
      <c r="H44" s="913">
        <f t="shared" si="28"/>
        <v>2.88</v>
      </c>
      <c r="I44" s="953"/>
      <c r="J44" s="1311"/>
      <c r="K44" s="956"/>
    </row>
    <row r="45">
      <c r="B45" s="1245" t="s">
        <v>1874</v>
      </c>
      <c r="C45" s="913">
        <f t="shared" ref="C45:H45" si="29">C38+1</f>
        <v>6</v>
      </c>
      <c r="D45" s="913">
        <f t="shared" si="29"/>
        <v>7</v>
      </c>
      <c r="E45" s="913">
        <f t="shared" si="29"/>
        <v>8</v>
      </c>
      <c r="F45" s="913">
        <f t="shared" si="29"/>
        <v>10</v>
      </c>
      <c r="G45" s="913">
        <f t="shared" si="29"/>
        <v>11</v>
      </c>
      <c r="H45" s="913">
        <f t="shared" si="29"/>
        <v>12</v>
      </c>
      <c r="I45" s="953"/>
      <c r="J45" s="1311"/>
      <c r="K45" s="956"/>
    </row>
    <row r="46">
      <c r="B46" s="1245" t="s">
        <v>1875</v>
      </c>
      <c r="C46" s="976">
        <f t="shared" ref="C46:H46" si="30">10+(C45-1)*2</f>
        <v>20</v>
      </c>
      <c r="D46" s="976">
        <f t="shared" si="30"/>
        <v>22</v>
      </c>
      <c r="E46" s="976">
        <f t="shared" si="30"/>
        <v>24</v>
      </c>
      <c r="F46" s="976">
        <f t="shared" si="30"/>
        <v>28</v>
      </c>
      <c r="G46" s="976">
        <f t="shared" si="30"/>
        <v>30</v>
      </c>
      <c r="H46" s="976">
        <f t="shared" si="30"/>
        <v>32</v>
      </c>
      <c r="I46" s="953"/>
      <c r="J46" s="1102"/>
      <c r="K46" s="956"/>
    </row>
    <row r="47">
      <c r="B47" s="1245" t="s">
        <v>1876</v>
      </c>
      <c r="C47" s="1000" t="str">
        <f t="shared" ref="C47:H47" si="31">IF(C45&lt;4,"Basic",IF(C45&lt;7,"Advanced","Expert"))</f>
        <v>Advanced</v>
      </c>
      <c r="D47" s="1000" t="str">
        <f t="shared" si="31"/>
        <v>Expert</v>
      </c>
      <c r="E47" s="1000" t="str">
        <f t="shared" si="31"/>
        <v>Expert</v>
      </c>
      <c r="F47" s="1000" t="str">
        <f t="shared" si="31"/>
        <v>Expert</v>
      </c>
      <c r="G47" s="1000" t="str">
        <f t="shared" si="31"/>
        <v>Expert</v>
      </c>
      <c r="H47" s="1000" t="str">
        <f t="shared" si="31"/>
        <v>Expert</v>
      </c>
      <c r="J47" s="956"/>
      <c r="K47" s="956"/>
    </row>
    <row r="48">
      <c r="J48" s="956"/>
      <c r="K48" s="956"/>
    </row>
    <row r="49">
      <c r="B49" s="453"/>
      <c r="C49" s="453"/>
      <c r="D49" s="453"/>
      <c r="E49" s="453"/>
      <c r="G49" s="453"/>
      <c r="H49" s="453"/>
      <c r="I49" s="453"/>
      <c r="J49" s="956"/>
      <c r="K49" s="956"/>
      <c r="M49" s="453"/>
      <c r="N49" s="677"/>
    </row>
    <row r="50">
      <c r="B50" s="453" t="s">
        <v>1877</v>
      </c>
      <c r="C50" s="453"/>
      <c r="D50" s="453"/>
      <c r="E50" s="453"/>
      <c r="G50" s="453"/>
      <c r="H50" s="453"/>
      <c r="I50" s="453"/>
      <c r="J50" s="956"/>
      <c r="K50" s="956"/>
      <c r="M50" s="453" t="s">
        <v>1878</v>
      </c>
      <c r="N50" s="677" t="s">
        <v>1879</v>
      </c>
    </row>
    <row r="51">
      <c r="B51" s="1183" t="s">
        <v>1362</v>
      </c>
      <c r="C51" s="1184" t="str">
        <f>'Materials and tools'!D23</f>
        <v>Bronze</v>
      </c>
      <c r="D51" s="1184" t="str">
        <f>'Materials and tools'!E23</f>
        <v>Iron</v>
      </c>
      <c r="E51" s="1184" t="str">
        <f>'Materials and tools'!F23</f>
        <v>Steel</v>
      </c>
      <c r="F51" s="1184" t="str">
        <f>'Materials and tools'!G23</f>
        <v>Wootz steel</v>
      </c>
      <c r="G51" s="1184" t="str">
        <f>'Materials and tools'!H23</f>
        <v>Cavril</v>
      </c>
      <c r="H51" s="1184" t="str">
        <f>'Materials and tools'!I23</f>
        <v>Gramant</v>
      </c>
      <c r="I51" s="1184" t="str">
        <f>'Materials and tools'!J23</f>
        <v>Leoryte</v>
      </c>
      <c r="J51" s="957" t="s">
        <v>1363</v>
      </c>
      <c r="L51" s="953"/>
      <c r="M51" s="1312" t="str">
        <f>'Materials and tools'!D23</f>
        <v>Bronze</v>
      </c>
      <c r="N51" s="1312" t="str">
        <f>'Materials and tools'!D23</f>
        <v>Bronze</v>
      </c>
    </row>
    <row r="52">
      <c r="B52" s="958" t="s">
        <v>1364</v>
      </c>
      <c r="C52" s="1122">
        <f t="shared" ref="C52:I52" si="32">C53*C54+C59*C61+C57*C58</f>
        <v>2.88</v>
      </c>
      <c r="D52" s="1122">
        <f t="shared" si="32"/>
        <v>8.32</v>
      </c>
      <c r="E52" s="1122">
        <f t="shared" si="32"/>
        <v>23.56</v>
      </c>
      <c r="F52" s="1122">
        <f t="shared" si="32"/>
        <v>64.416</v>
      </c>
      <c r="G52" s="1122">
        <f t="shared" si="32"/>
        <v>181</v>
      </c>
      <c r="H52" s="1122">
        <f t="shared" si="32"/>
        <v>520.4</v>
      </c>
      <c r="I52" s="1122">
        <f t="shared" si="32"/>
        <v>1529.64</v>
      </c>
      <c r="J52" s="1103">
        <v>1.0</v>
      </c>
      <c r="L52" s="953"/>
      <c r="M52" s="1122">
        <f t="shared" ref="M52:N52" si="33">M53*M54+M59*M61+M57*M58</f>
        <v>1.92</v>
      </c>
      <c r="N52" s="1122">
        <f t="shared" si="33"/>
        <v>7.32</v>
      </c>
    </row>
    <row r="53">
      <c r="B53" s="1185" t="s">
        <v>1873</v>
      </c>
      <c r="C53" s="1186">
        <f>'Materials and tools'!D24</f>
        <v>0.5</v>
      </c>
      <c r="D53" s="1186">
        <f>'Materials and tools'!E24</f>
        <v>1.51</v>
      </c>
      <c r="E53" s="1186">
        <f>'Materials and tools'!F24</f>
        <v>4.57</v>
      </c>
      <c r="F53" s="1186">
        <f>'Materials and tools'!G24</f>
        <v>13.784</v>
      </c>
      <c r="G53" s="1186">
        <f>'Materials and tools'!H24</f>
        <v>41.55</v>
      </c>
      <c r="H53" s="1186">
        <f>'Materials and tools'!I24</f>
        <v>124.72</v>
      </c>
      <c r="I53" s="1186">
        <f>'Materials and tools'!J24</f>
        <v>374.71</v>
      </c>
      <c r="J53" s="1103"/>
      <c r="L53" s="953"/>
      <c r="M53" s="1313">
        <f>C53</f>
        <v>0.5</v>
      </c>
      <c r="N53" s="1313">
        <f>C53</f>
        <v>0.5</v>
      </c>
    </row>
    <row r="54">
      <c r="B54" s="1187" t="s">
        <v>1517</v>
      </c>
      <c r="C54" s="1188">
        <v>4.0</v>
      </c>
      <c r="D54" s="1188">
        <v>4.0</v>
      </c>
      <c r="E54" s="1188">
        <v>4.0</v>
      </c>
      <c r="F54" s="1188">
        <v>4.0</v>
      </c>
      <c r="G54" s="1188">
        <v>4.0</v>
      </c>
      <c r="H54" s="1188">
        <v>4.0</v>
      </c>
      <c r="I54" s="1188">
        <v>4.0</v>
      </c>
      <c r="J54" s="1103"/>
      <c r="L54" s="953"/>
      <c r="M54" s="1314">
        <v>2.0</v>
      </c>
      <c r="N54" s="1314">
        <v>3.0</v>
      </c>
    </row>
    <row r="55">
      <c r="B55" s="967" t="s">
        <v>1367</v>
      </c>
      <c r="C55" s="968" t="s">
        <v>1368</v>
      </c>
      <c r="D55" s="968" t="s">
        <v>1490</v>
      </c>
      <c r="E55" s="968" t="s">
        <v>1490</v>
      </c>
      <c r="F55" s="968" t="s">
        <v>1490</v>
      </c>
      <c r="G55" s="968" t="s">
        <v>1490</v>
      </c>
      <c r="H55" s="968" t="s">
        <v>1490</v>
      </c>
      <c r="I55" s="968" t="s">
        <v>1490</v>
      </c>
      <c r="J55" s="956"/>
      <c r="M55" s="1315" t="s">
        <v>1368</v>
      </c>
      <c r="N55" s="1315" t="s">
        <v>1368</v>
      </c>
    </row>
    <row r="56">
      <c r="B56" s="970" t="s">
        <v>1370</v>
      </c>
      <c r="C56" s="968" t="s">
        <v>1305</v>
      </c>
      <c r="D56" s="968" t="s">
        <v>1305</v>
      </c>
      <c r="E56" s="971" t="str">
        <f>'Materials and tools'!$F$151</f>
        <v>Coal</v>
      </c>
      <c r="F56" s="971" t="str">
        <f>'Materials and tools'!$F$151</f>
        <v>Coal</v>
      </c>
      <c r="G56" s="971" t="str">
        <f>'Materials and tools'!$F$151</f>
        <v>Coal</v>
      </c>
      <c r="H56" s="971" t="str">
        <f>'Materials and tools'!$F$151</f>
        <v>Coal</v>
      </c>
      <c r="I56" s="971" t="str">
        <f>'Materials and tools'!$F$151</f>
        <v>Coal</v>
      </c>
      <c r="J56" s="956"/>
      <c r="M56" s="1315" t="s">
        <v>1305</v>
      </c>
      <c r="N56" s="1315" t="s">
        <v>1305</v>
      </c>
    </row>
    <row r="57">
      <c r="B57" s="970" t="s">
        <v>1371</v>
      </c>
      <c r="C57" s="972">
        <f>'Materials and tools'!$E$152</f>
        <v>0.07</v>
      </c>
      <c r="D57" s="972">
        <f>'Materials and tools'!$E$152</f>
        <v>0.07</v>
      </c>
      <c r="E57" s="973">
        <f>'Materials and tools'!$F$152</f>
        <v>0.14</v>
      </c>
      <c r="F57" s="973">
        <f>'Materials and tools'!$F$152</f>
        <v>0.14</v>
      </c>
      <c r="G57" s="973">
        <f>'Materials and tools'!$F$152</f>
        <v>0.14</v>
      </c>
      <c r="H57" s="973">
        <f>'Materials and tools'!$F$152</f>
        <v>0.14</v>
      </c>
      <c r="I57" s="973">
        <f>'Materials and tools'!$F$152</f>
        <v>0.14</v>
      </c>
      <c r="J57" s="956"/>
      <c r="M57" s="1316">
        <f>'Materials and tools'!$E$152</f>
        <v>0.07</v>
      </c>
      <c r="N57" s="1316">
        <f>'Materials and tools'!$E$152</f>
        <v>0.07</v>
      </c>
    </row>
    <row r="58">
      <c r="B58" s="970" t="s">
        <v>1234</v>
      </c>
      <c r="C58" s="971">
        <f>Miner!$C$83*C54</f>
        <v>8</v>
      </c>
      <c r="D58" s="971">
        <f>Miner!$H$62*D54</f>
        <v>12</v>
      </c>
      <c r="E58" s="971">
        <f>Miner!$D$83*E54</f>
        <v>12</v>
      </c>
      <c r="F58" s="971">
        <f>Miner!$E$83*F54</f>
        <v>16</v>
      </c>
      <c r="G58" s="971">
        <f>Miner!$L$62*G54</f>
        <v>20</v>
      </c>
      <c r="H58" s="971">
        <f>Miner!$M$62*H54</f>
        <v>20</v>
      </c>
      <c r="I58" s="971">
        <f>Miner!$N$62*I54</f>
        <v>24</v>
      </c>
      <c r="J58" s="956"/>
      <c r="M58" s="1089">
        <f>Miner!$C$83*M54</f>
        <v>4</v>
      </c>
      <c r="N58" s="1089">
        <f>Miner!$C$83*N54</f>
        <v>6</v>
      </c>
    </row>
    <row r="59">
      <c r="B59" s="974" t="s">
        <v>1372</v>
      </c>
      <c r="C59" s="913">
        <f t="shared" ref="C59:I59" si="34">C54*C60</f>
        <v>16</v>
      </c>
      <c r="D59" s="913">
        <f t="shared" si="34"/>
        <v>18</v>
      </c>
      <c r="E59" s="913">
        <f t="shared" si="34"/>
        <v>20</v>
      </c>
      <c r="F59" s="913">
        <f t="shared" si="34"/>
        <v>22</v>
      </c>
      <c r="G59" s="913">
        <f t="shared" si="34"/>
        <v>24</v>
      </c>
      <c r="H59" s="913">
        <f t="shared" si="34"/>
        <v>26</v>
      </c>
      <c r="I59" s="913">
        <f t="shared" si="34"/>
        <v>28</v>
      </c>
      <c r="J59" s="1103"/>
      <c r="L59" s="953"/>
      <c r="M59" s="913">
        <f t="shared" ref="M59:N59" si="35">M54*M60</f>
        <v>8</v>
      </c>
      <c r="N59" s="913">
        <f t="shared" si="35"/>
        <v>30</v>
      </c>
    </row>
    <row r="60">
      <c r="B60" s="975" t="s">
        <v>1227</v>
      </c>
      <c r="C60" s="913">
        <v>4.0</v>
      </c>
      <c r="D60" s="913">
        <f t="shared" ref="D60:F60" si="36">C60+0.5</f>
        <v>4.5</v>
      </c>
      <c r="E60" s="913">
        <f t="shared" si="36"/>
        <v>5</v>
      </c>
      <c r="F60" s="913">
        <f t="shared" si="36"/>
        <v>5.5</v>
      </c>
      <c r="G60" s="913">
        <f>E60+0.5*2</f>
        <v>6</v>
      </c>
      <c r="H60" s="913">
        <f t="shared" ref="H60:I60" si="37">G60+0.5</f>
        <v>6.5</v>
      </c>
      <c r="I60" s="913">
        <f t="shared" si="37"/>
        <v>7</v>
      </c>
      <c r="J60" s="1103"/>
      <c r="L60" s="953"/>
      <c r="M60" s="1096">
        <v>4.0</v>
      </c>
      <c r="N60" s="1182">
        <v>10.0</v>
      </c>
    </row>
    <row r="61">
      <c r="B61" s="975" t="s">
        <v>1373</v>
      </c>
      <c r="C61" s="913">
        <f t="shared" ref="C61:I61" si="38">(0.02*C62)*C62</f>
        <v>0.02</v>
      </c>
      <c r="D61" s="913">
        <f t="shared" si="38"/>
        <v>0.08</v>
      </c>
      <c r="E61" s="913">
        <f t="shared" si="38"/>
        <v>0.18</v>
      </c>
      <c r="F61" s="913">
        <f t="shared" si="38"/>
        <v>0.32</v>
      </c>
      <c r="G61" s="914">
        <f t="shared" si="38"/>
        <v>0.5</v>
      </c>
      <c r="H61" s="913">
        <f t="shared" si="38"/>
        <v>0.72</v>
      </c>
      <c r="I61" s="913">
        <f t="shared" si="38"/>
        <v>0.98</v>
      </c>
      <c r="J61" s="1103"/>
      <c r="L61" s="953"/>
      <c r="M61" s="1096">
        <f t="shared" ref="M61:N61" si="39">(0.02*M62)*M62</f>
        <v>0.08</v>
      </c>
      <c r="N61" s="1096">
        <f t="shared" si="39"/>
        <v>0.18</v>
      </c>
    </row>
    <row r="62">
      <c r="B62" s="975" t="s">
        <v>1874</v>
      </c>
      <c r="C62" s="913">
        <v>1.0</v>
      </c>
      <c r="D62" s="913">
        <f t="shared" ref="D62:I62" si="40">C62+1</f>
        <v>2</v>
      </c>
      <c r="E62" s="913">
        <f t="shared" si="40"/>
        <v>3</v>
      </c>
      <c r="F62" s="913">
        <f t="shared" si="40"/>
        <v>4</v>
      </c>
      <c r="G62" s="913">
        <f t="shared" si="40"/>
        <v>5</v>
      </c>
      <c r="H62" s="913">
        <f t="shared" si="40"/>
        <v>6</v>
      </c>
      <c r="I62" s="913">
        <f t="shared" si="40"/>
        <v>7</v>
      </c>
      <c r="J62" s="1103"/>
      <c r="L62" s="953"/>
      <c r="M62" s="1182">
        <v>2.0</v>
      </c>
      <c r="N62" s="1182">
        <v>3.0</v>
      </c>
    </row>
    <row r="63">
      <c r="B63" s="1245" t="s">
        <v>1875</v>
      </c>
      <c r="C63" s="976">
        <f t="shared" ref="C63:I63" si="41">10+(C62-1)*2</f>
        <v>10</v>
      </c>
      <c r="D63" s="976">
        <f t="shared" si="41"/>
        <v>12</v>
      </c>
      <c r="E63" s="976">
        <f t="shared" si="41"/>
        <v>14</v>
      </c>
      <c r="F63" s="976">
        <f t="shared" si="41"/>
        <v>16</v>
      </c>
      <c r="G63" s="976">
        <f t="shared" si="41"/>
        <v>18</v>
      </c>
      <c r="H63" s="976">
        <f t="shared" si="41"/>
        <v>20</v>
      </c>
      <c r="I63" s="976">
        <f t="shared" si="41"/>
        <v>22</v>
      </c>
      <c r="J63" s="1102"/>
      <c r="L63" s="953"/>
      <c r="M63" s="1182">
        <v>12.0</v>
      </c>
      <c r="N63" s="1182">
        <v>14.0</v>
      </c>
    </row>
    <row r="64">
      <c r="B64" s="1245" t="s">
        <v>1876</v>
      </c>
      <c r="C64" s="1000" t="str">
        <f t="shared" ref="C64:I64" si="42">IF(C62&lt;4,"Basic",IF(C62&lt;7,"Advanced","Expert"))</f>
        <v>Basic</v>
      </c>
      <c r="D64" s="1000" t="str">
        <f t="shared" si="42"/>
        <v>Basic</v>
      </c>
      <c r="E64" s="1000" t="str">
        <f t="shared" si="42"/>
        <v>Basic</v>
      </c>
      <c r="F64" s="1000" t="str">
        <f t="shared" si="42"/>
        <v>Advanced</v>
      </c>
      <c r="G64" s="1000" t="str">
        <f t="shared" si="42"/>
        <v>Advanced</v>
      </c>
      <c r="H64" s="1000" t="str">
        <f t="shared" si="42"/>
        <v>Advanced</v>
      </c>
      <c r="I64" s="1000" t="str">
        <f t="shared" si="42"/>
        <v>Expert</v>
      </c>
      <c r="J64" s="956"/>
      <c r="M64" s="1000" t="str">
        <f t="shared" ref="M64:N64" si="43">IF(M62&lt;4,"Basic",IF(M62&lt;7,"Advanced","Expert"))</f>
        <v>Basic</v>
      </c>
      <c r="N64" s="1000" t="str">
        <f t="shared" si="43"/>
        <v>Basic</v>
      </c>
    </row>
    <row r="65">
      <c r="B65" s="1129" t="s">
        <v>1377</v>
      </c>
      <c r="C65" s="1130">
        <f t="shared" ref="C65:I65" si="44">C$53*C$54+C66*C68+C57*C58</f>
        <v>5.12</v>
      </c>
      <c r="D65" s="1130">
        <f t="shared" si="44"/>
        <v>13.36</v>
      </c>
      <c r="E65" s="1130">
        <f t="shared" si="44"/>
        <v>32.76</v>
      </c>
      <c r="F65" s="1130">
        <f t="shared" si="44"/>
        <v>79.376</v>
      </c>
      <c r="G65" s="1130">
        <f t="shared" si="44"/>
        <v>203.56</v>
      </c>
      <c r="H65" s="1130">
        <f t="shared" si="44"/>
        <v>552.64</v>
      </c>
      <c r="I65" s="1130">
        <f t="shared" si="44"/>
        <v>1573.88</v>
      </c>
      <c r="J65" s="1103">
        <v>2.0</v>
      </c>
      <c r="L65" s="953"/>
      <c r="M65" s="1130">
        <f t="shared" ref="M65:N65" si="45">M$53*M$54+M66*M68+M57*M58</f>
        <v>4.16</v>
      </c>
      <c r="N65" s="1130">
        <f t="shared" si="45"/>
        <v>21.12</v>
      </c>
    </row>
    <row r="66">
      <c r="B66" s="974" t="s">
        <v>1372</v>
      </c>
      <c r="C66" s="913">
        <f t="shared" ref="C66:I66" si="46">C$54*C67</f>
        <v>32</v>
      </c>
      <c r="D66" s="913">
        <f t="shared" si="46"/>
        <v>36</v>
      </c>
      <c r="E66" s="913">
        <f t="shared" si="46"/>
        <v>40</v>
      </c>
      <c r="F66" s="913">
        <f t="shared" si="46"/>
        <v>44</v>
      </c>
      <c r="G66" s="913">
        <f t="shared" si="46"/>
        <v>48</v>
      </c>
      <c r="H66" s="913">
        <f t="shared" si="46"/>
        <v>52</v>
      </c>
      <c r="I66" s="913">
        <f t="shared" si="46"/>
        <v>56</v>
      </c>
      <c r="J66" s="1103"/>
      <c r="L66" s="953"/>
      <c r="M66" s="1096">
        <f t="shared" ref="M66:N66" si="47">M$54*M67</f>
        <v>16</v>
      </c>
      <c r="N66" s="1096">
        <f t="shared" si="47"/>
        <v>60</v>
      </c>
    </row>
    <row r="67">
      <c r="B67" s="975" t="s">
        <v>1227</v>
      </c>
      <c r="C67" s="913">
        <f t="shared" ref="C67:I67" si="48">C$60*$J65</f>
        <v>8</v>
      </c>
      <c r="D67" s="913">
        <f t="shared" si="48"/>
        <v>9</v>
      </c>
      <c r="E67" s="913">
        <f t="shared" si="48"/>
        <v>10</v>
      </c>
      <c r="F67" s="913">
        <f t="shared" si="48"/>
        <v>11</v>
      </c>
      <c r="G67" s="913">
        <f t="shared" si="48"/>
        <v>12</v>
      </c>
      <c r="H67" s="913">
        <f t="shared" si="48"/>
        <v>13</v>
      </c>
      <c r="I67" s="913">
        <f t="shared" si="48"/>
        <v>14</v>
      </c>
      <c r="J67" s="1103"/>
      <c r="L67" s="953"/>
      <c r="M67" s="1096">
        <f t="shared" ref="M67:N67" si="49">M$60*$J65</f>
        <v>8</v>
      </c>
      <c r="N67" s="1096">
        <f t="shared" si="49"/>
        <v>20</v>
      </c>
    </row>
    <row r="68">
      <c r="B68" s="975" t="s">
        <v>1373</v>
      </c>
      <c r="C68" s="913">
        <f t="shared" ref="C68:I68" si="50">(0.02*C69)*C69</f>
        <v>0.08</v>
      </c>
      <c r="D68" s="913">
        <f t="shared" si="50"/>
        <v>0.18</v>
      </c>
      <c r="E68" s="913">
        <f t="shared" si="50"/>
        <v>0.32</v>
      </c>
      <c r="F68" s="913">
        <f t="shared" si="50"/>
        <v>0.5</v>
      </c>
      <c r="G68" s="913">
        <f t="shared" si="50"/>
        <v>0.72</v>
      </c>
      <c r="H68" s="913">
        <f t="shared" si="50"/>
        <v>0.98</v>
      </c>
      <c r="I68" s="913">
        <f t="shared" si="50"/>
        <v>1.28</v>
      </c>
      <c r="J68" s="1103"/>
      <c r="L68" s="953"/>
      <c r="M68" s="1096">
        <f t="shared" ref="M68:N68" si="51">(0.02*M69)*M69</f>
        <v>0.18</v>
      </c>
      <c r="N68" s="1096">
        <f t="shared" si="51"/>
        <v>0.32</v>
      </c>
    </row>
    <row r="69">
      <c r="B69" s="975" t="s">
        <v>1874</v>
      </c>
      <c r="C69" s="913">
        <f t="shared" ref="C69:I69" si="52">C62+1</f>
        <v>2</v>
      </c>
      <c r="D69" s="913">
        <f t="shared" si="52"/>
        <v>3</v>
      </c>
      <c r="E69" s="913">
        <f t="shared" si="52"/>
        <v>4</v>
      </c>
      <c r="F69" s="913">
        <f t="shared" si="52"/>
        <v>5</v>
      </c>
      <c r="G69" s="913">
        <f t="shared" si="52"/>
        <v>6</v>
      </c>
      <c r="H69" s="913">
        <f t="shared" si="52"/>
        <v>7</v>
      </c>
      <c r="I69" s="913">
        <f t="shared" si="52"/>
        <v>8</v>
      </c>
      <c r="J69" s="1103"/>
      <c r="L69" s="953"/>
      <c r="M69" s="1096">
        <f t="shared" ref="M69:N69" si="53">M62+1</f>
        <v>3</v>
      </c>
      <c r="N69" s="1096">
        <f t="shared" si="53"/>
        <v>4</v>
      </c>
    </row>
    <row r="70">
      <c r="B70" s="1245" t="s">
        <v>1875</v>
      </c>
      <c r="C70" s="976">
        <f t="shared" ref="C70:I70" si="54">10+(C69-1)*2</f>
        <v>12</v>
      </c>
      <c r="D70" s="976">
        <f t="shared" si="54"/>
        <v>14</v>
      </c>
      <c r="E70" s="976">
        <f t="shared" si="54"/>
        <v>16</v>
      </c>
      <c r="F70" s="976">
        <f t="shared" si="54"/>
        <v>18</v>
      </c>
      <c r="G70" s="976">
        <f t="shared" si="54"/>
        <v>20</v>
      </c>
      <c r="H70" s="976">
        <f t="shared" si="54"/>
        <v>22</v>
      </c>
      <c r="I70" s="976">
        <f t="shared" si="54"/>
        <v>24</v>
      </c>
      <c r="J70" s="1102"/>
      <c r="L70" s="953"/>
      <c r="M70" s="1182">
        <v>14.0</v>
      </c>
      <c r="N70" s="1182">
        <v>16.0</v>
      </c>
    </row>
    <row r="71">
      <c r="B71" s="1245" t="s">
        <v>1876</v>
      </c>
      <c r="C71" s="1000" t="str">
        <f t="shared" ref="C71:I71" si="55">IF(C69&lt;4,"Basic",IF(C69&lt;7,"Advanced","Expert"))</f>
        <v>Basic</v>
      </c>
      <c r="D71" s="1000" t="str">
        <f t="shared" si="55"/>
        <v>Basic</v>
      </c>
      <c r="E71" s="1000" t="str">
        <f t="shared" si="55"/>
        <v>Advanced</v>
      </c>
      <c r="F71" s="1000" t="str">
        <f t="shared" si="55"/>
        <v>Advanced</v>
      </c>
      <c r="G71" s="1000" t="str">
        <f t="shared" si="55"/>
        <v>Advanced</v>
      </c>
      <c r="H71" s="1000" t="str">
        <f t="shared" si="55"/>
        <v>Expert</v>
      </c>
      <c r="I71" s="1000" t="str">
        <f t="shared" si="55"/>
        <v>Expert</v>
      </c>
      <c r="J71" s="956"/>
      <c r="M71" s="1000" t="str">
        <f t="shared" ref="M71:N71" si="56">IF(M69&lt;4,"Basic",IF(M69&lt;7,"Advanced","Expert"))</f>
        <v>Basic</v>
      </c>
      <c r="N71" s="1000" t="str">
        <f t="shared" si="56"/>
        <v>Advanced</v>
      </c>
    </row>
    <row r="72">
      <c r="J72" s="956"/>
      <c r="K72" s="956"/>
    </row>
    <row r="73">
      <c r="B73" s="453"/>
      <c r="C73" s="453"/>
      <c r="D73" s="453"/>
      <c r="E73" s="453"/>
      <c r="G73" s="453"/>
      <c r="H73" s="453"/>
      <c r="I73" s="453"/>
      <c r="J73" s="956"/>
      <c r="K73" s="956"/>
    </row>
    <row r="74">
      <c r="B74" s="453" t="s">
        <v>1880</v>
      </c>
      <c r="C74" s="453"/>
      <c r="D74" s="453"/>
      <c r="E74" s="453"/>
      <c r="G74" s="453"/>
      <c r="H74" s="453"/>
      <c r="I74" s="453"/>
      <c r="J74" s="956"/>
      <c r="K74" s="956"/>
      <c r="M74" s="897" t="s">
        <v>1881</v>
      </c>
      <c r="N74" s="953"/>
      <c r="O74" s="953"/>
      <c r="P74" s="953"/>
      <c r="Q74" s="953"/>
    </row>
    <row r="75">
      <c r="B75" s="1183" t="s">
        <v>1362</v>
      </c>
      <c r="C75" s="1184" t="s">
        <v>148</v>
      </c>
      <c r="D75" s="1184" t="s">
        <v>765</v>
      </c>
      <c r="E75" s="1184" t="s">
        <v>766</v>
      </c>
      <c r="F75" s="1184" t="s">
        <v>768</v>
      </c>
      <c r="G75" s="1184" t="s">
        <v>769</v>
      </c>
      <c r="H75" s="1184" t="s">
        <v>770</v>
      </c>
      <c r="I75" s="953"/>
      <c r="J75" s="957" t="s">
        <v>1363</v>
      </c>
      <c r="K75" s="1317"/>
      <c r="M75" s="1318" t="s">
        <v>1882</v>
      </c>
      <c r="N75" s="1184" t="str">
        <f>'Materials and tools'!D26</f>
        <v>Bronze</v>
      </c>
      <c r="O75" s="1184" t="str">
        <f>'Materials and tools'!E26</f>
        <v>Iron</v>
      </c>
      <c r="P75" s="1184" t="str">
        <f>'Materials and tools'!F26</f>
        <v>Steel</v>
      </c>
      <c r="Q75" s="1184" t="str">
        <f>'Materials and tools'!G26</f>
        <v>Cavril</v>
      </c>
      <c r="R75" s="1184" t="str">
        <f>'Materials and tools'!H26</f>
        <v>Gramant</v>
      </c>
      <c r="S75" s="1184" t="str">
        <f>'Materials and tools'!I26</f>
        <v>Leoryte</v>
      </c>
    </row>
    <row r="76">
      <c r="B76" s="1319" t="s">
        <v>1883</v>
      </c>
      <c r="C76" s="1320" t="s">
        <v>1884</v>
      </c>
      <c r="D76" s="1320" t="s">
        <v>1884</v>
      </c>
      <c r="E76" s="1320" t="s">
        <v>1884</v>
      </c>
      <c r="F76" s="1320" t="s">
        <v>1885</v>
      </c>
      <c r="G76" s="1320" t="s">
        <v>1885</v>
      </c>
      <c r="H76" s="1320" t="s">
        <v>1885</v>
      </c>
      <c r="I76" s="953"/>
      <c r="J76" s="1103">
        <v>1.0</v>
      </c>
      <c r="K76" s="960"/>
      <c r="M76" s="961" t="s">
        <v>136</v>
      </c>
      <c r="N76" s="962" t="str">
        <f>Weapons!B458</f>
        <v>1d20+4</v>
      </c>
      <c r="O76" s="962" t="str">
        <f>Weapons!C458</f>
        <v>1d20+10</v>
      </c>
      <c r="P76" s="962" t="str">
        <f>Weapons!D458</f>
        <v>3d10+10</v>
      </c>
      <c r="Q76" s="962" t="str">
        <f>Weapons!E458</f>
        <v>3d10+17</v>
      </c>
      <c r="R76" s="962" t="str">
        <f>Weapons!F458</f>
        <v>2d20+20</v>
      </c>
      <c r="S76" s="962" t="str">
        <f>Weapons!G458</f>
        <v>2d20+28</v>
      </c>
    </row>
    <row r="77">
      <c r="B77" s="958" t="s">
        <v>1364</v>
      </c>
      <c r="C77" s="1122">
        <f t="shared" ref="C77:H77" si="57">C78*C80+C79*C81+C86*C88+C84*C85</f>
        <v>2.43051</v>
      </c>
      <c r="D77" s="1122">
        <f t="shared" si="57"/>
        <v>6.17051</v>
      </c>
      <c r="E77" s="1122">
        <f t="shared" si="57"/>
        <v>15.13051</v>
      </c>
      <c r="F77" s="1122">
        <f t="shared" si="57"/>
        <v>95.46793</v>
      </c>
      <c r="G77" s="1122">
        <f t="shared" si="57"/>
        <v>266.48793</v>
      </c>
      <c r="H77" s="1122">
        <f t="shared" si="57"/>
        <v>772.66793</v>
      </c>
      <c r="I77" s="953"/>
      <c r="J77" s="1103"/>
      <c r="K77" s="960"/>
      <c r="M77" s="961" t="s">
        <v>1216</v>
      </c>
      <c r="N77" s="962" t="str">
        <f>IFERROR(__xludf.DUMMYFUNCTION("IFERROR(LEFT(N$76,1)&amp;""""&amp;""d""&amp;""""&amp;ArrayFormula(lower(REGEXREPLACE(MID(N$76,3,2), ""([^A-Za-z0-9]+)|(---)"" , """" ) ))&amp;""""&amp;""+""&amp;""""&amp;RIGHT(N$76,2)+ROUNDDOWN(MAX(VLOOKUP($M77,Lists!$B$171:$D$174,2,FALSE),((LEFT(N$76,1)+RIGHT(N$76,2)+LEFT(N$76,1)*Array"&amp;"Formula(lower(REGEXREPLACE(MID(N$76,3,2), ""([^A-Za-z0-9]+)|(---)"" , """" ) ))+RIGHT(N$76,2))/2)*VLOOKUP($M77,Lists!$B$171:$D$174,3,FALSE))),"""")"),"1d20+6")</f>
        <v>1d20+6</v>
      </c>
      <c r="O77" s="962" t="str">
        <f>IFERROR(__xludf.DUMMYFUNCTION("IFERROR(LEFT(O$76,1)&amp;""""&amp;""d""&amp;""""&amp;ArrayFormula(lower(REGEXREPLACE(MID(O$76,3,2), ""([^A-Za-z0-9]+)|(---)"" , """" ) ))&amp;""""&amp;""+""&amp;""""&amp;RIGHT(O$76,2)+ROUNDDOWN(MAX(VLOOKUP($M77,Lists!$B$171:$D$174,2,FALSE),((LEFT(O$76,1)+RIGHT(O$76,2)+LEFT(O$76,1)*Array"&amp;"Formula(lower(REGEXREPLACE(MID(O$76,3,2), ""([^A-Za-z0-9]+)|(---)"" , """" ) ))+RIGHT(O$76,2))/2)*VLOOKUP($M77,Lists!$B$171:$D$174,3,FALSE))),"""")"),"1d20+14")</f>
        <v>1d20+14</v>
      </c>
      <c r="P77" s="962" t="str">
        <f>IFERROR(__xludf.DUMMYFUNCTION("IFERROR(LEFT(P$76,1)&amp;""""&amp;""d""&amp;""""&amp;ArrayFormula(lower(REGEXREPLACE(MID(P$76,3,2), ""([^A-Za-z0-9]+)|(---)"" , """" ) ))&amp;""""&amp;""+""&amp;""""&amp;RIGHT(P$76,2)+ROUNDDOWN(MAX(VLOOKUP($M77,Lists!$B$171:$D$174,2,FALSE),((LEFT(P$76,1)+RIGHT(P$76,2)+LEFT(P$76,1)*Array"&amp;"Formula(lower(REGEXREPLACE(MID(P$76,3,2), ""([^A-Za-z0-9]+)|(---)"" , """" ) ))+RIGHT(P$76,2))/2)*VLOOKUP($M77,Lists!$B$171:$D$174,3,FALSE))),"""")"),"3d10+15")</f>
        <v>3d10+15</v>
      </c>
      <c r="Q77" s="962" t="str">
        <f>IFERROR(__xludf.DUMMYFUNCTION("IFERROR(LEFT(Q$76,1)&amp;""""&amp;""d""&amp;""""&amp;ArrayFormula(lower(REGEXREPLACE(MID(Q$76,3,2), ""([^A-Za-z0-9]+)|(---)"" , """" ) ))&amp;""""&amp;""+""&amp;""""&amp;RIGHT(Q$76,2)+ROUNDDOWN(MAX(VLOOKUP($M77,Lists!$B$171:$D$174,2,FALSE),((LEFT(Q$76,1)+RIGHT(Q$76,2)+LEFT(Q$76,1)*Array"&amp;"Formula(lower(REGEXREPLACE(MID(Q$76,3,2), ""([^A-Za-z0-9]+)|(---)"" , """" ) ))+RIGHT(Q$76,2))/2)*VLOOKUP($M77,Lists!$B$171:$D$174,3,FALSE))),"""")"),"3d10+23")</f>
        <v>3d10+23</v>
      </c>
      <c r="R77" s="962" t="str">
        <f>IFERROR(__xludf.DUMMYFUNCTION("IFERROR(LEFT(R$76,1)&amp;""""&amp;""d""&amp;""""&amp;ArrayFormula(lower(REGEXREPLACE(MID(R$76,3,2), ""([^A-Za-z0-9]+)|(---)"" , """" ) ))&amp;""""&amp;""+""&amp;""""&amp;RIGHT(R$76,2)+ROUNDDOWN(MAX(VLOOKUP($M77,Lists!$B$171:$D$174,2,FALSE),((LEFT(R$76,1)+RIGHT(R$76,2)+LEFT(R$76,1)*Array"&amp;"Formula(lower(REGEXREPLACE(MID(R$76,3,2), ""([^A-Za-z0-9]+)|(---)"" , """" ) ))+RIGHT(R$76,2))/2)*VLOOKUP($M77,Lists!$B$171:$D$174,3,FALSE))),"""")"),"2d20+28")</f>
        <v>2d20+28</v>
      </c>
      <c r="S77" s="962" t="str">
        <f>IFERROR(__xludf.DUMMYFUNCTION("IFERROR(LEFT(S$76,1)&amp;""""&amp;""d""&amp;""""&amp;ArrayFormula(lower(REGEXREPLACE(MID(S$76,3,2), ""([^A-Za-z0-9]+)|(---)"" , """" ) ))&amp;""""&amp;""+""&amp;""""&amp;RIGHT(S$76,2)+ROUNDDOWN(MAX(VLOOKUP($M77,Lists!$B$171:$D$174,2,FALSE),((LEFT(S$76,1)+RIGHT(S$76,2)+LEFT(S$76,1)*Array"&amp;"Formula(lower(REGEXREPLACE(MID(S$76,3,2), ""([^A-Za-z0-9]+)|(---)"" , """" ) ))+RIGHT(S$76,2))/2)*VLOOKUP($M77,Lists!$B$171:$D$174,3,FALSE))),"""")"),"2d20+37")</f>
        <v>2d20+37</v>
      </c>
    </row>
    <row r="78">
      <c r="B78" s="1185" t="s">
        <v>1515</v>
      </c>
      <c r="C78" s="1186">
        <f>'Materials and tools'!D24</f>
        <v>0.5</v>
      </c>
      <c r="D78" s="1186">
        <f>'Materials and tools'!E24</f>
        <v>1.51</v>
      </c>
      <c r="E78" s="1186">
        <f>'Materials and tools'!F24</f>
        <v>4.57</v>
      </c>
      <c r="F78" s="1186">
        <f>'Materials and tools'!H24</f>
        <v>41.55</v>
      </c>
      <c r="G78" s="1186">
        <f>'Materials and tools'!I24</f>
        <v>124.72</v>
      </c>
      <c r="H78" s="1186">
        <f>'Materials and tools'!J24</f>
        <v>374.71</v>
      </c>
      <c r="I78" s="953"/>
      <c r="J78" s="1103"/>
      <c r="K78" s="960"/>
      <c r="M78" s="961" t="s">
        <v>1217</v>
      </c>
      <c r="N78" s="962" t="str">
        <f>IFERROR(__xludf.DUMMYFUNCTION("IFERROR(LEFT(N$76,1)&amp;""""&amp;""d""&amp;""""&amp;ArrayFormula(lower(REGEXREPLACE(MID(N$76,3,2), ""([^A-Za-z0-9]+)|(---)"" , """" ) ))&amp;""""&amp;""+""&amp;""""&amp;RIGHT(N$76,2)+ROUNDDOWN(MAX(VLOOKUP($M78,Lists!$B$171:$D$174,2,FALSE),((LEFT(N$76,1)+RIGHT(N$76,2)+LEFT(N$76,1)*Array"&amp;"Formula(lower(REGEXREPLACE(MID(N$76,3,2), ""([^A-Za-z0-9]+)|(---)"" , """" ) ))+RIGHT(N$76,2))/2)*VLOOKUP($M78,Lists!$B$171:$D$174,3,FALSE))),"""")"),"1d20+9")</f>
        <v>1d20+9</v>
      </c>
      <c r="O78" s="962" t="str">
        <f>IFERROR(__xludf.DUMMYFUNCTION("IFERROR(LEFT(O$76,1)&amp;""""&amp;""d""&amp;""""&amp;ArrayFormula(lower(REGEXREPLACE(MID(O$76,3,2), ""([^A-Za-z0-9]+)|(---)"" , """" ) ))&amp;""""&amp;""+""&amp;""""&amp;RIGHT(O$76,2)+ROUNDDOWN(MAX(VLOOKUP($M78,Lists!$B$171:$D$174,2,FALSE),((LEFT(O$76,1)+RIGHT(O$76,2)+LEFT(O$76,1)*Array"&amp;"Formula(lower(REGEXREPLACE(MID(O$76,3,2), ""([^A-Za-z0-9]+)|(---)"" , """" ) ))+RIGHT(O$76,2))/2)*VLOOKUP($M78,Lists!$B$171:$D$174,3,FALSE))),"""")"),"1d20+18")</f>
        <v>1d20+18</v>
      </c>
      <c r="P78" s="962" t="str">
        <f>IFERROR(__xludf.DUMMYFUNCTION("IFERROR(LEFT(P$76,1)&amp;""""&amp;""d""&amp;""""&amp;ArrayFormula(lower(REGEXREPLACE(MID(P$76,3,2), ""([^A-Za-z0-9]+)|(---)"" , """" ) ))&amp;""""&amp;""+""&amp;""""&amp;RIGHT(P$76,2)+ROUNDDOWN(MAX(VLOOKUP($M78,Lists!$B$171:$D$174,2,FALSE),((LEFT(P$76,1)+RIGHT(P$76,2)+LEFT(P$76,1)*Array"&amp;"Formula(lower(REGEXREPLACE(MID(P$76,3,2), ""([^A-Za-z0-9]+)|(---)"" , """" ) ))+RIGHT(P$76,2))/2)*VLOOKUP($M78,Lists!$B$171:$D$174,3,FALSE))),"""")"),"3d10+20")</f>
        <v>3d10+20</v>
      </c>
      <c r="Q78" s="962" t="str">
        <f>IFERROR(__xludf.DUMMYFUNCTION("IFERROR(LEFT(Q$76,1)&amp;""""&amp;""d""&amp;""""&amp;ArrayFormula(lower(REGEXREPLACE(MID(Q$76,3,2), ""([^A-Za-z0-9]+)|(---)"" , """" ) ))&amp;""""&amp;""+""&amp;""""&amp;RIGHT(Q$76,2)+ROUNDDOWN(MAX(VLOOKUP($M78,Lists!$B$171:$D$174,2,FALSE),((LEFT(Q$76,1)+RIGHT(Q$76,2)+LEFT(Q$76,1)*Array"&amp;"Formula(lower(REGEXREPLACE(MID(Q$76,3,2), ""([^A-Za-z0-9]+)|(---)"" , """" ) ))+RIGHT(Q$76,2))/2)*VLOOKUP($M78,Lists!$B$171:$D$174,3,FALSE))),"""")"),"3d10+30")</f>
        <v>3d10+30</v>
      </c>
      <c r="R78" s="962" t="str">
        <f>IFERROR(__xludf.DUMMYFUNCTION("IFERROR(LEFT(R$76,1)&amp;""""&amp;""d""&amp;""""&amp;ArrayFormula(lower(REGEXREPLACE(MID(R$76,3,2), ""([^A-Za-z0-9]+)|(---)"" , """" ) ))&amp;""""&amp;""+""&amp;""""&amp;RIGHT(R$76,2)+ROUNDDOWN(MAX(VLOOKUP($M78,Lists!$B$171:$D$174,2,FALSE),((LEFT(R$76,1)+RIGHT(R$76,2)+LEFT(R$76,1)*Array"&amp;"Formula(lower(REGEXREPLACE(MID(R$76,3,2), ""([^A-Za-z0-9]+)|(---)"" , """" ) ))+RIGHT(R$76,2))/2)*VLOOKUP($M78,Lists!$B$171:$D$174,3,FALSE))),"""")"),"2d20+36")</f>
        <v>2d20+36</v>
      </c>
      <c r="S78" s="962" t="str">
        <f>IFERROR(__xludf.DUMMYFUNCTION("IFERROR(LEFT(S$76,1)&amp;""""&amp;""d""&amp;""""&amp;ArrayFormula(lower(REGEXREPLACE(MID(S$76,3,2), ""([^A-Za-z0-9]+)|(---)"" , """" ) ))&amp;""""&amp;""+""&amp;""""&amp;RIGHT(S$76,2)+ROUNDDOWN(MAX(VLOOKUP($M78,Lists!$B$171:$D$174,2,FALSE),((LEFT(S$76,1)+RIGHT(S$76,2)+LEFT(S$76,1)*Array"&amp;"Formula(lower(REGEXREPLACE(MID(S$76,3,2), ""([^A-Za-z0-9]+)|(---)"" , """" ) ))+RIGHT(S$76,2))/2)*VLOOKUP($M78,Lists!$B$171:$D$174,3,FALSE))),"""")"),"2d20+47")</f>
        <v>2d20+47</v>
      </c>
    </row>
    <row r="79">
      <c r="B79" s="1321" t="s">
        <v>1886</v>
      </c>
      <c r="C79" s="1322">
        <f>'Materials and tools'!$D$57</f>
        <v>0.03051</v>
      </c>
      <c r="D79" s="1322">
        <f>'Materials and tools'!$D$57</f>
        <v>0.03051</v>
      </c>
      <c r="E79" s="1322">
        <f>'Materials and tools'!$D$57</f>
        <v>0.03051</v>
      </c>
      <c r="F79" s="1322">
        <f>'Materials and tools'!$E$57</f>
        <v>1.96793</v>
      </c>
      <c r="G79" s="1322">
        <f>'Materials and tools'!$E$57</f>
        <v>1.96793</v>
      </c>
      <c r="H79" s="1322">
        <f>'Materials and tools'!$E$57</f>
        <v>1.96793</v>
      </c>
      <c r="I79" s="953"/>
      <c r="J79" s="1103"/>
      <c r="K79" s="1103"/>
      <c r="L79" s="1103"/>
      <c r="M79" s="1103"/>
      <c r="N79" s="1103"/>
      <c r="O79" s="1103"/>
      <c r="P79" s="1103"/>
      <c r="Q79" s="1103"/>
      <c r="R79" s="1103"/>
      <c r="S79" s="1103"/>
      <c r="T79" s="1103"/>
    </row>
    <row r="80">
      <c r="B80" s="1187" t="s">
        <v>1517</v>
      </c>
      <c r="C80" s="1188">
        <v>2.0</v>
      </c>
      <c r="D80" s="1188">
        <v>2.0</v>
      </c>
      <c r="E80" s="1188">
        <v>2.0</v>
      </c>
      <c r="F80" s="1188">
        <v>2.0</v>
      </c>
      <c r="G80" s="1188">
        <v>2.0</v>
      </c>
      <c r="H80" s="1188">
        <v>2.0</v>
      </c>
      <c r="I80" s="953"/>
      <c r="J80" s="1103"/>
      <c r="K80" s="960"/>
    </row>
    <row r="81">
      <c r="B81" s="1323" t="s">
        <v>1887</v>
      </c>
      <c r="C81" s="1324">
        <v>1.0</v>
      </c>
      <c r="D81" s="1324">
        <v>1.0</v>
      </c>
      <c r="E81" s="1324">
        <v>1.0</v>
      </c>
      <c r="F81" s="1324">
        <v>1.0</v>
      </c>
      <c r="G81" s="1324">
        <v>1.0</v>
      </c>
      <c r="H81" s="1324">
        <v>1.0</v>
      </c>
      <c r="I81" s="953"/>
      <c r="J81" s="1103"/>
      <c r="K81" s="960"/>
    </row>
    <row r="82">
      <c r="B82" s="967" t="s">
        <v>1367</v>
      </c>
      <c r="C82" s="968" t="s">
        <v>1368</v>
      </c>
      <c r="D82" s="968" t="s">
        <v>1490</v>
      </c>
      <c r="E82" s="968" t="s">
        <v>1490</v>
      </c>
      <c r="F82" s="968" t="s">
        <v>1490</v>
      </c>
      <c r="G82" s="968" t="s">
        <v>1490</v>
      </c>
      <c r="H82" s="968" t="s">
        <v>1490</v>
      </c>
    </row>
    <row r="83">
      <c r="B83" s="970" t="s">
        <v>1370</v>
      </c>
      <c r="C83" s="968" t="s">
        <v>1305</v>
      </c>
      <c r="D83" s="968" t="s">
        <v>1305</v>
      </c>
      <c r="E83" s="971" t="str">
        <f>'Materials and tools'!$F$151</f>
        <v>Coal</v>
      </c>
      <c r="F83" s="971" t="str">
        <f>'Materials and tools'!$F$151</f>
        <v>Coal</v>
      </c>
      <c r="G83" s="971" t="str">
        <f>'Materials and tools'!$F$151</f>
        <v>Coal</v>
      </c>
      <c r="H83" s="971" t="str">
        <f>'Materials and tools'!$F$151</f>
        <v>Coal</v>
      </c>
    </row>
    <row r="84">
      <c r="B84" s="970" t="s">
        <v>1371</v>
      </c>
      <c r="C84" s="972">
        <f>'Materials and tools'!$E$152</f>
        <v>0.07</v>
      </c>
      <c r="D84" s="972">
        <f>'Materials and tools'!$E$152</f>
        <v>0.07</v>
      </c>
      <c r="E84" s="973">
        <f>'Materials and tools'!$F$152</f>
        <v>0.14</v>
      </c>
      <c r="F84" s="973">
        <f>'Materials and tools'!$F$152</f>
        <v>0.14</v>
      </c>
      <c r="G84" s="973">
        <f>'Materials and tools'!$F$152</f>
        <v>0.14</v>
      </c>
      <c r="H84" s="973">
        <f>'Materials and tools'!$F$152</f>
        <v>0.14</v>
      </c>
    </row>
    <row r="85">
      <c r="B85" s="970" t="s">
        <v>1234</v>
      </c>
      <c r="C85" s="971">
        <f>Miner!$C$83*C80</f>
        <v>4</v>
      </c>
      <c r="D85" s="971">
        <f>Miner!$H$62*D80</f>
        <v>6</v>
      </c>
      <c r="E85" s="971">
        <f>Miner!$D$83*E80</f>
        <v>6</v>
      </c>
      <c r="F85" s="971">
        <f>Miner!$L$62*F80</f>
        <v>10</v>
      </c>
      <c r="G85" s="971">
        <f>Miner!$M$62*G80</f>
        <v>10</v>
      </c>
      <c r="H85" s="971">
        <f>Miner!$N$62*H80</f>
        <v>12</v>
      </c>
    </row>
    <row r="86">
      <c r="B86" s="974" t="s">
        <v>1372</v>
      </c>
      <c r="C86" s="913">
        <f t="shared" ref="C86:H86" si="58">C80*C87+C81</f>
        <v>14</v>
      </c>
      <c r="D86" s="913">
        <f t="shared" si="58"/>
        <v>15</v>
      </c>
      <c r="E86" s="913">
        <f t="shared" si="58"/>
        <v>16</v>
      </c>
      <c r="F86" s="913">
        <f t="shared" si="58"/>
        <v>18</v>
      </c>
      <c r="G86" s="913">
        <f t="shared" si="58"/>
        <v>19</v>
      </c>
      <c r="H86" s="913">
        <f t="shared" si="58"/>
        <v>20</v>
      </c>
      <c r="I86" s="953"/>
      <c r="J86" s="1103"/>
      <c r="K86" s="960"/>
    </row>
    <row r="87">
      <c r="B87" s="975" t="s">
        <v>1227</v>
      </c>
      <c r="C87" s="913">
        <v>6.5</v>
      </c>
      <c r="D87" s="913">
        <f t="shared" ref="D87:E87" si="59">C87+0.5</f>
        <v>7</v>
      </c>
      <c r="E87" s="913">
        <f t="shared" si="59"/>
        <v>7.5</v>
      </c>
      <c r="F87" s="913">
        <f>E87+0.5*2</f>
        <v>8.5</v>
      </c>
      <c r="G87" s="913">
        <f t="shared" ref="G87:H87" si="60">F87+0.5</f>
        <v>9</v>
      </c>
      <c r="H87" s="913">
        <f t="shared" si="60"/>
        <v>9.5</v>
      </c>
      <c r="I87" s="953"/>
      <c r="J87" s="1103">
        <v>2.0</v>
      </c>
      <c r="K87" s="960"/>
    </row>
    <row r="88">
      <c r="B88" s="975" t="s">
        <v>1373</v>
      </c>
      <c r="C88" s="913">
        <f t="shared" ref="C88:H88" si="61">(0.02*C89)*C89</f>
        <v>0.08</v>
      </c>
      <c r="D88" s="913">
        <f t="shared" si="61"/>
        <v>0.18</v>
      </c>
      <c r="E88" s="913">
        <f t="shared" si="61"/>
        <v>0.32</v>
      </c>
      <c r="F88" s="914">
        <f t="shared" si="61"/>
        <v>0.5</v>
      </c>
      <c r="G88" s="913">
        <f t="shared" si="61"/>
        <v>0.72</v>
      </c>
      <c r="H88" s="913">
        <f t="shared" si="61"/>
        <v>0.98</v>
      </c>
      <c r="I88" s="953"/>
      <c r="J88" s="1103"/>
      <c r="K88" s="960"/>
    </row>
    <row r="89">
      <c r="B89" s="975" t="s">
        <v>1874</v>
      </c>
      <c r="C89" s="913">
        <v>2.0</v>
      </c>
      <c r="D89" s="913">
        <v>3.0</v>
      </c>
      <c r="E89" s="913">
        <v>4.0</v>
      </c>
      <c r="F89" s="913">
        <v>5.0</v>
      </c>
      <c r="G89" s="913">
        <v>6.0</v>
      </c>
      <c r="H89" s="913">
        <v>7.0</v>
      </c>
      <c r="I89" s="953"/>
      <c r="J89" s="1103"/>
      <c r="K89" s="960"/>
    </row>
    <row r="90">
      <c r="B90" s="975" t="s">
        <v>1875</v>
      </c>
      <c r="C90" s="976">
        <f t="shared" ref="C90:H90" si="62">10+(C89-1)*2</f>
        <v>12</v>
      </c>
      <c r="D90" s="976">
        <f t="shared" si="62"/>
        <v>14</v>
      </c>
      <c r="E90" s="976">
        <f t="shared" si="62"/>
        <v>16</v>
      </c>
      <c r="F90" s="976">
        <f t="shared" si="62"/>
        <v>18</v>
      </c>
      <c r="G90" s="976">
        <f t="shared" si="62"/>
        <v>20</v>
      </c>
      <c r="H90" s="976">
        <f t="shared" si="62"/>
        <v>22</v>
      </c>
      <c r="I90" s="953"/>
      <c r="J90" s="1102"/>
      <c r="K90" s="956"/>
    </row>
    <row r="91">
      <c r="B91" s="1245" t="s">
        <v>1876</v>
      </c>
      <c r="C91" s="1000" t="str">
        <f t="shared" ref="C91:H91" si="63">IF(C89&lt;4,"Basic",IF(C89&lt;7,"Advanced","Expert"))</f>
        <v>Basic</v>
      </c>
      <c r="D91" s="1000" t="str">
        <f t="shared" si="63"/>
        <v>Basic</v>
      </c>
      <c r="E91" s="1000" t="str">
        <f t="shared" si="63"/>
        <v>Advanced</v>
      </c>
      <c r="F91" s="1000" t="str">
        <f t="shared" si="63"/>
        <v>Advanced</v>
      </c>
      <c r="G91" s="1000" t="str">
        <f t="shared" si="63"/>
        <v>Advanced</v>
      </c>
      <c r="H91" s="1000" t="str">
        <f t="shared" si="63"/>
        <v>Expert</v>
      </c>
      <c r="J91" s="956"/>
      <c r="K91" s="956"/>
    </row>
    <row r="92">
      <c r="B92" s="1129" t="s">
        <v>1377</v>
      </c>
      <c r="C92" s="1130">
        <f t="shared" ref="C92:H92" si="64">C$78*C$80+C$79*C$81+C93*C95+C84*C85</f>
        <v>6.17051</v>
      </c>
      <c r="D92" s="1130">
        <f t="shared" si="64"/>
        <v>12.75051</v>
      </c>
      <c r="E92" s="1130">
        <f t="shared" si="64"/>
        <v>25.51051</v>
      </c>
      <c r="F92" s="1130">
        <f t="shared" si="64"/>
        <v>111.66793</v>
      </c>
      <c r="G92" s="1130">
        <f t="shared" si="64"/>
        <v>289.06793</v>
      </c>
      <c r="H92" s="1130">
        <f t="shared" si="64"/>
        <v>802.98793</v>
      </c>
      <c r="I92" s="953"/>
      <c r="J92" s="1103"/>
      <c r="K92" s="960"/>
    </row>
    <row r="93">
      <c r="B93" s="974" t="s">
        <v>1372</v>
      </c>
      <c r="C93" s="913">
        <f t="shared" ref="C93:H93" si="65">C$80*C94+C$81</f>
        <v>27</v>
      </c>
      <c r="D93" s="913">
        <f t="shared" si="65"/>
        <v>29</v>
      </c>
      <c r="E93" s="913">
        <f t="shared" si="65"/>
        <v>31</v>
      </c>
      <c r="F93" s="913">
        <f t="shared" si="65"/>
        <v>35</v>
      </c>
      <c r="G93" s="913">
        <f t="shared" si="65"/>
        <v>37</v>
      </c>
      <c r="H93" s="913">
        <f t="shared" si="65"/>
        <v>39</v>
      </c>
      <c r="I93" s="953"/>
      <c r="J93" s="1103"/>
      <c r="K93" s="960"/>
    </row>
    <row r="94">
      <c r="B94" s="975" t="s">
        <v>1227</v>
      </c>
      <c r="C94" s="913">
        <f t="shared" ref="C94:H94" si="66">C$87*$J87</f>
        <v>13</v>
      </c>
      <c r="D94" s="913">
        <f t="shared" si="66"/>
        <v>14</v>
      </c>
      <c r="E94" s="913">
        <f t="shared" si="66"/>
        <v>15</v>
      </c>
      <c r="F94" s="913">
        <f t="shared" si="66"/>
        <v>17</v>
      </c>
      <c r="G94" s="913">
        <f t="shared" si="66"/>
        <v>18</v>
      </c>
      <c r="H94" s="913">
        <f t="shared" si="66"/>
        <v>19</v>
      </c>
      <c r="I94" s="953"/>
      <c r="J94" s="1103">
        <v>3.0</v>
      </c>
      <c r="K94" s="960"/>
    </row>
    <row r="95">
      <c r="B95" s="975" t="s">
        <v>1373</v>
      </c>
      <c r="C95" s="913">
        <f t="shared" ref="C95:H95" si="67">(0.02*C96)*C96</f>
        <v>0.18</v>
      </c>
      <c r="D95" s="913">
        <f t="shared" si="67"/>
        <v>0.32</v>
      </c>
      <c r="E95" s="913">
        <f t="shared" si="67"/>
        <v>0.5</v>
      </c>
      <c r="F95" s="913">
        <f t="shared" si="67"/>
        <v>0.72</v>
      </c>
      <c r="G95" s="913">
        <f t="shared" si="67"/>
        <v>0.98</v>
      </c>
      <c r="H95" s="913">
        <f t="shared" si="67"/>
        <v>1.28</v>
      </c>
      <c r="I95" s="953"/>
      <c r="J95" s="1311"/>
      <c r="K95" s="978"/>
    </row>
    <row r="96">
      <c r="B96" s="975" t="s">
        <v>1874</v>
      </c>
      <c r="C96" s="913">
        <v>3.0</v>
      </c>
      <c r="D96" s="913">
        <v>4.0</v>
      </c>
      <c r="E96" s="913">
        <v>5.0</v>
      </c>
      <c r="F96" s="913">
        <v>6.0</v>
      </c>
      <c r="G96" s="913">
        <v>7.0</v>
      </c>
      <c r="H96" s="913">
        <f>H89+1</f>
        <v>8</v>
      </c>
      <c r="I96" s="953"/>
      <c r="J96" s="1311"/>
      <c r="K96" s="978"/>
    </row>
    <row r="97">
      <c r="B97" s="975" t="s">
        <v>1875</v>
      </c>
      <c r="C97" s="976">
        <f t="shared" ref="C97:H97" si="68">10+(C96-1)*2</f>
        <v>14</v>
      </c>
      <c r="D97" s="976">
        <f t="shared" si="68"/>
        <v>16</v>
      </c>
      <c r="E97" s="976">
        <f t="shared" si="68"/>
        <v>18</v>
      </c>
      <c r="F97" s="976">
        <f t="shared" si="68"/>
        <v>20</v>
      </c>
      <c r="G97" s="976">
        <f t="shared" si="68"/>
        <v>22</v>
      </c>
      <c r="H97" s="976">
        <f t="shared" si="68"/>
        <v>24</v>
      </c>
      <c r="I97" s="953"/>
      <c r="J97" s="1102"/>
      <c r="K97" s="956"/>
    </row>
    <row r="98">
      <c r="B98" s="1245" t="s">
        <v>1876</v>
      </c>
      <c r="C98" s="1000" t="str">
        <f t="shared" ref="C98:H98" si="69">IF(C96&lt;4,"Basic",IF(C96&lt;7,"Advanced","Expert"))</f>
        <v>Basic</v>
      </c>
      <c r="D98" s="1000" t="str">
        <f t="shared" si="69"/>
        <v>Advanced</v>
      </c>
      <c r="E98" s="1000" t="str">
        <f t="shared" si="69"/>
        <v>Advanced</v>
      </c>
      <c r="F98" s="1000" t="str">
        <f t="shared" si="69"/>
        <v>Advanced</v>
      </c>
      <c r="G98" s="1000" t="str">
        <f t="shared" si="69"/>
        <v>Expert</v>
      </c>
      <c r="H98" s="1000" t="str">
        <f t="shared" si="69"/>
        <v>Expert</v>
      </c>
      <c r="J98" s="956"/>
      <c r="K98" s="956"/>
    </row>
    <row r="99">
      <c r="B99" s="958" t="s">
        <v>1378</v>
      </c>
      <c r="C99" s="1130">
        <f t="shared" ref="C99:H99" si="70">C$78*C$80+C$79*C$81+C100*C102+C84*C85</f>
        <v>14.11051</v>
      </c>
      <c r="D99" s="1130">
        <f t="shared" si="70"/>
        <v>24.97051</v>
      </c>
      <c r="E99" s="1130">
        <f t="shared" si="70"/>
        <v>43.13051</v>
      </c>
      <c r="F99" s="1130">
        <f t="shared" si="70"/>
        <v>137.42793</v>
      </c>
      <c r="G99" s="1130">
        <f t="shared" si="70"/>
        <v>323.20793</v>
      </c>
      <c r="H99" s="1130">
        <f t="shared" si="70"/>
        <v>847.02793</v>
      </c>
      <c r="I99" s="953"/>
      <c r="J99" s="1311"/>
      <c r="K99" s="978"/>
    </row>
    <row r="100">
      <c r="B100" s="974" t="s">
        <v>1372</v>
      </c>
      <c r="C100" s="913">
        <f t="shared" ref="C100:H100" si="71">C$80*C101+C$81</f>
        <v>40</v>
      </c>
      <c r="D100" s="913">
        <f t="shared" si="71"/>
        <v>43</v>
      </c>
      <c r="E100" s="913">
        <f t="shared" si="71"/>
        <v>46</v>
      </c>
      <c r="F100" s="913">
        <f t="shared" si="71"/>
        <v>52</v>
      </c>
      <c r="G100" s="913">
        <f t="shared" si="71"/>
        <v>55</v>
      </c>
      <c r="H100" s="913">
        <f t="shared" si="71"/>
        <v>58</v>
      </c>
      <c r="I100" s="953"/>
      <c r="J100" s="1311"/>
      <c r="K100" s="978"/>
    </row>
    <row r="101">
      <c r="B101" s="975" t="s">
        <v>1227</v>
      </c>
      <c r="C101" s="913">
        <f t="shared" ref="C101:H101" si="72">C$87*$J94</f>
        <v>19.5</v>
      </c>
      <c r="D101" s="913">
        <f t="shared" si="72"/>
        <v>21</v>
      </c>
      <c r="E101" s="913">
        <f t="shared" si="72"/>
        <v>22.5</v>
      </c>
      <c r="F101" s="913">
        <f t="shared" si="72"/>
        <v>25.5</v>
      </c>
      <c r="G101" s="913">
        <f t="shared" si="72"/>
        <v>27</v>
      </c>
      <c r="H101" s="913">
        <f t="shared" si="72"/>
        <v>28.5</v>
      </c>
      <c r="I101" s="953"/>
      <c r="J101" s="1311"/>
      <c r="K101" s="978"/>
    </row>
    <row r="102">
      <c r="B102" s="975" t="s">
        <v>1373</v>
      </c>
      <c r="C102" s="913">
        <f t="shared" ref="C102:H102" si="73">(0.02*C103)*C103</f>
        <v>0.32</v>
      </c>
      <c r="D102" s="913">
        <f t="shared" si="73"/>
        <v>0.5</v>
      </c>
      <c r="E102" s="914">
        <f t="shared" si="73"/>
        <v>0.72</v>
      </c>
      <c r="F102" s="913">
        <f t="shared" si="73"/>
        <v>0.98</v>
      </c>
      <c r="G102" s="913">
        <f t="shared" si="73"/>
        <v>1.28</v>
      </c>
      <c r="H102" s="913">
        <f t="shared" si="73"/>
        <v>1.62</v>
      </c>
      <c r="I102" s="953"/>
      <c r="J102" s="1311"/>
      <c r="K102" s="978"/>
    </row>
    <row r="103">
      <c r="B103" s="975" t="s">
        <v>1874</v>
      </c>
      <c r="C103" s="913">
        <f t="shared" ref="C103:H103" si="74">C96+1</f>
        <v>4</v>
      </c>
      <c r="D103" s="913">
        <f t="shared" si="74"/>
        <v>5</v>
      </c>
      <c r="E103" s="913">
        <f t="shared" si="74"/>
        <v>6</v>
      </c>
      <c r="F103" s="913">
        <f t="shared" si="74"/>
        <v>7</v>
      </c>
      <c r="G103" s="913">
        <f t="shared" si="74"/>
        <v>8</v>
      </c>
      <c r="H103" s="913">
        <f t="shared" si="74"/>
        <v>9</v>
      </c>
      <c r="I103" s="953"/>
      <c r="J103" s="1311"/>
      <c r="K103" s="978"/>
    </row>
    <row r="104">
      <c r="B104" s="975" t="s">
        <v>1875</v>
      </c>
      <c r="C104" s="976">
        <f t="shared" ref="C104:H104" si="75">10+(C103-1)*2</f>
        <v>16</v>
      </c>
      <c r="D104" s="976">
        <f t="shared" si="75"/>
        <v>18</v>
      </c>
      <c r="E104" s="976">
        <f t="shared" si="75"/>
        <v>20</v>
      </c>
      <c r="F104" s="976">
        <f t="shared" si="75"/>
        <v>22</v>
      </c>
      <c r="G104" s="976">
        <f t="shared" si="75"/>
        <v>24</v>
      </c>
      <c r="H104" s="976">
        <f t="shared" si="75"/>
        <v>26</v>
      </c>
      <c r="I104" s="953"/>
      <c r="J104" s="1102"/>
      <c r="K104" s="956"/>
    </row>
    <row r="105">
      <c r="B105" s="1245" t="s">
        <v>1876</v>
      </c>
      <c r="C105" s="1000" t="str">
        <f t="shared" ref="C105:H105" si="76">IF(C103&lt;4,"Basic",IF(C103&lt;7,"Advanced","Expert"))</f>
        <v>Advanced</v>
      </c>
      <c r="D105" s="1000" t="str">
        <f t="shared" si="76"/>
        <v>Advanced</v>
      </c>
      <c r="E105" s="1000" t="str">
        <f t="shared" si="76"/>
        <v>Advanced</v>
      </c>
      <c r="F105" s="1000" t="str">
        <f t="shared" si="76"/>
        <v>Expert</v>
      </c>
      <c r="G105" s="1000" t="str">
        <f t="shared" si="76"/>
        <v>Expert</v>
      </c>
      <c r="H105" s="1000" t="str">
        <f t="shared" si="76"/>
        <v>Expert</v>
      </c>
      <c r="J105" s="956"/>
      <c r="K105" s="956"/>
    </row>
    <row r="108">
      <c r="B108" s="946" t="s">
        <v>314</v>
      </c>
      <c r="C108" s="453"/>
      <c r="D108" s="453"/>
      <c r="E108" s="453"/>
      <c r="G108" s="453"/>
      <c r="H108" s="453"/>
      <c r="I108" s="453"/>
      <c r="J108" s="956"/>
    </row>
    <row r="109">
      <c r="B109" s="453" t="s">
        <v>1591</v>
      </c>
      <c r="J109" s="956"/>
    </row>
    <row r="110">
      <c r="J110" s="956"/>
    </row>
    <row r="111">
      <c r="B111" s="453" t="s">
        <v>1358</v>
      </c>
      <c r="C111" s="1117" t="s">
        <v>1190</v>
      </c>
      <c r="F111" s="1153" t="s">
        <v>1359</v>
      </c>
      <c r="G111" s="953" t="str">
        <f>IF(VLOOKUP($C$111,Weapons!$A$601:$I$625,9,FALSE)="1-2-3","Superior",IF(VLOOKUP($C$111,Weapons!$A$601:$I$625,9,FALSE)="1-2","Excellent",IF(VLOOKUP($C$8,Weapons!$A$601:$I$625,9,FALSE)="1","Good","")))</f>
        <v>Excellent</v>
      </c>
      <c r="J111" s="956"/>
    </row>
    <row r="112">
      <c r="B112" s="453" t="s">
        <v>1511</v>
      </c>
      <c r="C112" s="1118">
        <f>VLOOKUP(C111,B171:I174,2,0)</f>
        <v>4</v>
      </c>
      <c r="J112" s="956"/>
    </row>
    <row r="113">
      <c r="B113" s="453" t="s">
        <v>1512</v>
      </c>
      <c r="C113" s="1118">
        <f>VLOOKUP(C111,B171:I174,3,0)</f>
        <v>4</v>
      </c>
      <c r="J113" s="956"/>
    </row>
    <row r="114">
      <c r="B114" s="677" t="s">
        <v>1227</v>
      </c>
      <c r="C114" s="1118">
        <f>VLOOKUP(C111,B171:I174,4,0)</f>
        <v>5</v>
      </c>
      <c r="J114" s="956"/>
    </row>
    <row r="115">
      <c r="B115" s="453" t="s">
        <v>1360</v>
      </c>
      <c r="C115" s="1118">
        <f>VLOOKUP(C111,B171:I174,6,0)</f>
        <v>1</v>
      </c>
      <c r="J115" s="956"/>
    </row>
    <row r="116">
      <c r="J116" s="956"/>
      <c r="M116" s="453" t="s">
        <v>1888</v>
      </c>
      <c r="N116" s="953"/>
      <c r="O116" s="953"/>
      <c r="P116" s="953"/>
      <c r="Q116" s="953"/>
    </row>
    <row r="117">
      <c r="B117" s="1183" t="s">
        <v>1362</v>
      </c>
      <c r="C117" s="1184" t="str">
        <f>'Materials and tools'!D26</f>
        <v>Bronze</v>
      </c>
      <c r="D117" s="1184" t="str">
        <f>'Materials and tools'!E26</f>
        <v>Iron</v>
      </c>
      <c r="E117" s="1184" t="str">
        <f>'Materials and tools'!F26</f>
        <v>Steel</v>
      </c>
      <c r="F117" s="1184" t="str">
        <f>'Materials and tools'!G26</f>
        <v>Cavril</v>
      </c>
      <c r="G117" s="1184" t="str">
        <f>'Materials and tools'!H26</f>
        <v>Gramant</v>
      </c>
      <c r="H117" s="1184" t="str">
        <f>'Materials and tools'!I26</f>
        <v>Leoryte</v>
      </c>
      <c r="J117" s="957" t="s">
        <v>1363</v>
      </c>
      <c r="M117" s="1120" t="str">
        <f>CONCATENATE($C$111," quality")</f>
        <v>Heavy crossbow quality</v>
      </c>
      <c r="N117" s="1155" t="str">
        <f>'Materials and tools'!E65</f>
        <v>Hazel</v>
      </c>
      <c r="O117" s="1155" t="str">
        <f>'Materials and tools'!F65</f>
        <v>Maple</v>
      </c>
      <c r="P117" s="1155" t="str">
        <f>'Materials and tools'!G65</f>
        <v>Ash</v>
      </c>
      <c r="Q117" s="1155" t="str">
        <f>'Materials and tools'!I65</f>
        <v>Cedar</v>
      </c>
      <c r="R117" s="1155" t="str">
        <f>'Materials and tools'!J65</f>
        <v>Corkwood</v>
      </c>
      <c r="S117" s="1155" t="str">
        <f>'Materials and tools'!K65</f>
        <v>Yew</v>
      </c>
    </row>
    <row r="118">
      <c r="B118" s="1120" t="s">
        <v>1513</v>
      </c>
      <c r="C118" s="1155" t="str">
        <f>'Materials and tools'!E65</f>
        <v>Hazel</v>
      </c>
      <c r="D118" s="1155" t="str">
        <f>'Materials and tools'!F65</f>
        <v>Maple</v>
      </c>
      <c r="E118" s="1155" t="str">
        <f>'Materials and tools'!G65</f>
        <v>Ash</v>
      </c>
      <c r="F118" s="1155" t="str">
        <f>'Materials and tools'!I65</f>
        <v>Cedar</v>
      </c>
      <c r="G118" s="1155" t="str">
        <f>'Materials and tools'!J65</f>
        <v>Corkwood</v>
      </c>
      <c r="H118" s="1155" t="str">
        <f>'Materials and tools'!K65</f>
        <v>Yew</v>
      </c>
      <c r="J118" s="1102"/>
      <c r="M118" s="961" t="s">
        <v>136</v>
      </c>
      <c r="N118" s="962" t="str">
        <f>VLOOKUP($C$111,Weapons!$A$601:$I$625, MATCH(N117, Weapons!$A$566:$H$566,0), FALSE)</f>
        <v>1d8+7</v>
      </c>
      <c r="O118" s="962" t="str">
        <f>VLOOKUP($C$111,Weapons!$A$601:$I$625, MATCH(O117, Weapons!$A$566:$H$566,0), FALSE)</f>
        <v>1d8+13</v>
      </c>
      <c r="P118" s="962" t="str">
        <f>VLOOKUP($C$111,Weapons!$A$601:$I$625, MATCH(P117, Weapons!$A$566:$H$566,0), FALSE)</f>
        <v>1d10+18</v>
      </c>
      <c r="Q118" s="962" t="str">
        <f>VLOOKUP($C$111,Weapons!$A$601:$I$625, MATCH(Q117, Weapons!$A$566:$H$566,0), FALSE)</f>
        <v>1d12+31</v>
      </c>
      <c r="R118" s="962" t="str">
        <f>VLOOKUP($C$111,Weapons!$A$601:$I$625, MATCH(R117, Weapons!$A$566:$H$566,0), FALSE)</f>
        <v>1d12+39</v>
      </c>
      <c r="S118" s="962" t="str">
        <f>VLOOKUP($C$111,Weapons!$A$601:$I$625, MATCH(S117, Weapons!$A$566:$H$566,0), FALSE)</f>
        <v>2d8+44</v>
      </c>
    </row>
    <row r="119">
      <c r="B119" s="958" t="s">
        <v>1364</v>
      </c>
      <c r="C119" s="1122">
        <f t="shared" ref="C119:H119" si="77">C120*C122+C121*C123+C128*C130+C126*C127</f>
        <v>3.84</v>
      </c>
      <c r="D119" s="1122">
        <f t="shared" si="77"/>
        <v>11.84</v>
      </c>
      <c r="E119" s="1122">
        <f t="shared" si="77"/>
        <v>32.92</v>
      </c>
      <c r="F119" s="1122">
        <f t="shared" si="77"/>
        <v>235.88</v>
      </c>
      <c r="G119" s="1122">
        <f t="shared" si="77"/>
        <v>661.52</v>
      </c>
      <c r="H119" s="1122">
        <f t="shared" si="77"/>
        <v>1914.84</v>
      </c>
      <c r="J119" s="1102"/>
      <c r="M119" s="961" t="s">
        <v>1216</v>
      </c>
      <c r="N119" s="962" t="str">
        <f>IFERROR(__xludf.DUMMYFUNCTION("IFERROR(LEFT(N$118,1)&amp;""""&amp;""d""&amp;""""&amp;ArrayFormula(lower(REGEXREPLACE(MID(N$118,3,2), ""([^A-Za-z0-9]+)|(---)"" , """" ) ))&amp;""""&amp;""+""&amp;""""&amp;RIGHT(N$118,2)+ROUNDDOWN(MAX(VLOOKUP($M15,Lists!$B$171:$D$174,2,FALSE),((LEFT(N$118,1)+RIGHT(N$118,2)+LEFT(N$118,1)"&amp;"*ArrayFormula(lower(REGEXREPLACE(MID(N$118,3,2), ""([^A-Za-z0-9]+)|(---)"" , """" ) ))+RIGHT(N$118,2))/2)*VLOOKUP($M15,Lists!$B$171:$D$174,3,FALSE))),"""")"),"1d8+9")</f>
        <v>1d8+9</v>
      </c>
      <c r="O119" s="962" t="str">
        <f>IFERROR(__xludf.DUMMYFUNCTION("IFERROR(LEFT(O$118,1)&amp;""""&amp;""d""&amp;""""&amp;ArrayFormula(lower(REGEXREPLACE(MID(O$118,3,2), ""([^A-Za-z0-9]+)|(---)"" , """" ) ))&amp;""""&amp;""+""&amp;""""&amp;RIGHT(O$118,2)+ROUNDDOWN(MAX(VLOOKUP($M15,Lists!$B$171:$D$174,2,FALSE),((LEFT(O$118,1)+RIGHT(O$118,2)+LEFT(O$118,1)"&amp;"*ArrayFormula(lower(REGEXREPLACE(MID(O$118,3,2), ""([^A-Za-z0-9]+)|(---)"" , """" ) ))+RIGHT(O$118,2))/2)*VLOOKUP($M15,Lists!$B$171:$D$174,3,FALSE))),"""")"),"1d8+16")</f>
        <v>1d8+16</v>
      </c>
      <c r="P119" s="962" t="str">
        <f>IFERROR(__xludf.DUMMYFUNCTION("IFERROR(LEFT(P$118,1)&amp;""""&amp;""d""&amp;""""&amp;ArrayFormula(lower(REGEXREPLACE(MID(P$118,3,2), ""([^A-Za-z0-9]+)|(---)"" , """" ) ))&amp;""""&amp;""+""&amp;""""&amp;RIGHT(P$118,2)+ROUNDDOWN(MAX(VLOOKUP($M15,Lists!$B$171:$D$174,2,FALSE),((LEFT(P$118,1)+RIGHT(P$118,2)+LEFT(P$118,1)"&amp;"*ArrayFormula(lower(REGEXREPLACE(MID(P$118,3,2), ""([^A-Za-z0-9]+)|(---)"" , """" ) ))+RIGHT(P$118,2))/2)*VLOOKUP($M15,Lists!$B$171:$D$174,3,FALSE))),"""")"),"1d10+22")</f>
        <v>1d10+22</v>
      </c>
      <c r="Q119" s="962" t="str">
        <f>IFERROR(__xludf.DUMMYFUNCTION("IFERROR(LEFT(Q$118,1)&amp;""""&amp;""d""&amp;""""&amp;ArrayFormula(lower(REGEXREPLACE(MID(Q$118,3,2), ""([^A-Za-z0-9]+)|(---)"" , """" ) ))&amp;""""&amp;""+""&amp;""""&amp;RIGHT(Q$118,2)+ROUNDDOWN(MAX(VLOOKUP($M15,Lists!$B$171:$D$174,2,FALSE),((LEFT(Q$118,1)+RIGHT(Q$118,2)+LEFT(Q$118,1)"&amp;"*ArrayFormula(lower(REGEXREPLACE(MID(Q$118,3,2), ""([^A-Za-z0-9]+)|(---)"" , """" ) ))+RIGHT(Q$118,2))/2)*VLOOKUP($M15,Lists!$B$171:$D$174,3,FALSE))),"""")"),"1d12+38")</f>
        <v>1d12+38</v>
      </c>
      <c r="R119" s="962" t="str">
        <f>IFERROR(__xludf.DUMMYFUNCTION("IFERROR(LEFT(R$118,1)&amp;""""&amp;""d""&amp;""""&amp;ArrayFormula(lower(REGEXREPLACE(MID(R$118,3,2), ""([^A-Za-z0-9]+)|(---)"" , """" ) ))&amp;""""&amp;""+""&amp;""""&amp;RIGHT(R$118,2)+ROUNDDOWN(MAX(VLOOKUP($M15,Lists!$B$171:$D$174,2,FALSE),((LEFT(R$118,1)+RIGHT(R$118,2)+LEFT(R$118,1)"&amp;"*ArrayFormula(lower(REGEXREPLACE(MID(R$118,3,2), ""([^A-Za-z0-9]+)|(---)"" , """" ) ))+RIGHT(R$118,2))/2)*VLOOKUP($M15,Lists!$B$171:$D$174,3,FALSE))),"""")"),"1d12+48")</f>
        <v>1d12+48</v>
      </c>
      <c r="S119" s="962" t="str">
        <f>IFERROR(__xludf.DUMMYFUNCTION("IFERROR(LEFT(S$118,1)&amp;""""&amp;""d""&amp;""""&amp;ArrayFormula(lower(REGEXREPLACE(MID(S$118,3,2), ""([^A-Za-z0-9]+)|(---)"" , """" ) ))&amp;""""&amp;""+""&amp;""""&amp;RIGHT(S$118,2)+ROUNDDOWN(MAX(VLOOKUP($M15,Lists!$B$171:$D$174,2,FALSE),((LEFT(S$118,1)+RIGHT(S$118,2)+LEFT(S$118,1)"&amp;"*ArrayFormula(lower(REGEXREPLACE(MID(S$118,3,2), ""([^A-Za-z0-9]+)|(---)"" , """" ) ))+RIGHT(S$118,2))/2)*VLOOKUP($M15,Lists!$B$171:$D$174,3,FALSE))),"""")"),"2d8+54")</f>
        <v>2d8+54</v>
      </c>
    </row>
    <row r="120">
      <c r="B120" s="1185" t="s">
        <v>1515</v>
      </c>
      <c r="C120" s="1186">
        <f>'Materials and tools'!D27</f>
        <v>0.5</v>
      </c>
      <c r="D120" s="1186">
        <f>'Materials and tools'!E27</f>
        <v>1.51</v>
      </c>
      <c r="E120" s="1186">
        <f>'Materials and tools'!F27</f>
        <v>4.57</v>
      </c>
      <c r="F120" s="1186">
        <f>'Materials and tools'!G27</f>
        <v>41.55</v>
      </c>
      <c r="G120" s="1186">
        <f>'Materials and tools'!H27</f>
        <v>124.72</v>
      </c>
      <c r="H120" s="1186">
        <f>'Materials and tools'!I27</f>
        <v>374.71</v>
      </c>
      <c r="J120" s="1103"/>
      <c r="M120" s="961" t="s">
        <v>1217</v>
      </c>
      <c r="N120" s="962" t="str">
        <f>IFERROR(__xludf.DUMMYFUNCTION("IFERROR(LEFT(N$118,1)&amp;""""&amp;""d""&amp;""""&amp;ArrayFormula(lower(REGEXREPLACE(MID(N$118,3,2), ""([^A-Za-z0-9]+)|(---)"" , """" ) ))&amp;""""&amp;""+""&amp;""""&amp;RIGHT(N$118,2)+ROUNDDOWN(MAX(VLOOKUP($M16,Lists!$B$171:$D$174,2,FALSE),((LEFT(N$118,1)+RIGHT(N$118,2)+LEFT(N$118,1)"&amp;"*ArrayFormula(lower(REGEXREPLACE(MID(N$118,3,2), ""([^A-Za-z0-9]+)|(---)"" , """" ) ))+RIGHT(N$118,2))/2)*VLOOKUP($M16,Lists!$B$171:$D$174,3,FALSE))),"""")"),"1d8+11")</f>
        <v>1d8+11</v>
      </c>
      <c r="O120" s="962" t="str">
        <f>IFERROR(__xludf.DUMMYFUNCTION("IFERROR(LEFT(O$118,1)&amp;""""&amp;""d""&amp;""""&amp;ArrayFormula(lower(REGEXREPLACE(MID(O$118,3,2), ""([^A-Za-z0-9]+)|(---)"" , """" ) ))&amp;""""&amp;""+""&amp;""""&amp;RIGHT(O$118,2)+ROUNDDOWN(MAX(VLOOKUP($M16,Lists!$B$171:$D$174,2,FALSE),((LEFT(O$118,1)+RIGHT(O$118,2)+LEFT(O$118,1)"&amp;"*ArrayFormula(lower(REGEXREPLACE(MID(O$118,3,2), ""([^A-Za-z0-9]+)|(---)"" , """" ) ))+RIGHT(O$118,2))/2)*VLOOKUP($M16,Lists!$B$171:$D$174,3,FALSE))),"""")"),"1d8+20")</f>
        <v>1d8+20</v>
      </c>
      <c r="P120" s="962" t="str">
        <f>IFERROR(__xludf.DUMMYFUNCTION("IFERROR(LEFT(P$118,1)&amp;""""&amp;""d""&amp;""""&amp;ArrayFormula(lower(REGEXREPLACE(MID(P$118,3,2), ""([^A-Za-z0-9]+)|(---)"" , """" ) ))&amp;""""&amp;""+""&amp;""""&amp;RIGHT(P$118,2)+ROUNDDOWN(MAX(VLOOKUP($M16,Lists!$B$171:$D$174,2,FALSE),((LEFT(P$118,1)+RIGHT(P$118,2)+LEFT(P$118,1)"&amp;"*ArrayFormula(lower(REGEXREPLACE(MID(P$118,3,2), ""([^A-Za-z0-9]+)|(---)"" , """" ) ))+RIGHT(P$118,2))/2)*VLOOKUP($M16,Lists!$B$171:$D$174,3,FALSE))),"""")"),"1d10+27")</f>
        <v>1d10+27</v>
      </c>
      <c r="Q120" s="962" t="str">
        <f>IFERROR(__xludf.DUMMYFUNCTION("IFERROR(LEFT(Q$118,1)&amp;""""&amp;""d""&amp;""""&amp;ArrayFormula(lower(REGEXREPLACE(MID(Q$118,3,2), ""([^A-Za-z0-9]+)|(---)"" , """" ) ))&amp;""""&amp;""+""&amp;""""&amp;RIGHT(Q$118,2)+ROUNDDOWN(MAX(VLOOKUP($M16,Lists!$B$171:$D$174,2,FALSE),((LEFT(Q$118,1)+RIGHT(Q$118,2)+LEFT(Q$118,1)"&amp;"*ArrayFormula(lower(REGEXREPLACE(MID(Q$118,3,2), ""([^A-Za-z0-9]+)|(---)"" , """" ) ))+RIGHT(Q$118,2))/2)*VLOOKUP($M16,Lists!$B$171:$D$174,3,FALSE))),"""")"),"1d12+46")</f>
        <v>1d12+46</v>
      </c>
      <c r="R120" s="962" t="str">
        <f>IFERROR(__xludf.DUMMYFUNCTION("IFERROR(LEFT(R$118,1)&amp;""""&amp;""d""&amp;""""&amp;ArrayFormula(lower(REGEXREPLACE(MID(R$118,3,2), ""([^A-Za-z0-9]+)|(---)"" , """" ) ))&amp;""""&amp;""+""&amp;""""&amp;RIGHT(R$118,2)+ROUNDDOWN(MAX(VLOOKUP($M16,Lists!$B$171:$D$174,2,FALSE),((LEFT(R$118,1)+RIGHT(R$118,2)+LEFT(R$118,1)"&amp;"*ArrayFormula(lower(REGEXREPLACE(MID(R$118,3,2), ""([^A-Za-z0-9]+)|(---)"" , """" ) ))+RIGHT(R$118,2))/2)*VLOOKUP($M16,Lists!$B$171:$D$174,3,FALSE))),"""")"),"1d12+57")</f>
        <v>1d12+57</v>
      </c>
      <c r="S120" s="962" t="str">
        <f>IFERROR(__xludf.DUMMYFUNCTION("IFERROR(LEFT(S$118,1)&amp;""""&amp;""d""&amp;""""&amp;ArrayFormula(lower(REGEXREPLACE(MID(S$118,3,2), ""([^A-Za-z0-9]+)|(---)"" , """" ) ))&amp;""""&amp;""+""&amp;""""&amp;RIGHT(S$118,2)+ROUNDDOWN(MAX(VLOOKUP($M16,Lists!$B$171:$D$174,2,FALSE),((LEFT(S$118,1)+RIGHT(S$118,2)+LEFT(S$118,1)"&amp;"*ArrayFormula(lower(REGEXREPLACE(MID(S$118,3,2), ""([^A-Za-z0-9]+)|(---)"" , """" ) ))+RIGHT(S$118,2))/2)*VLOOKUP($M16,Lists!$B$171:$D$174,3,FALSE))),"""")"),"2d8+65")</f>
        <v>2d8+65</v>
      </c>
    </row>
    <row r="121">
      <c r="B121" s="1123" t="s">
        <v>1516</v>
      </c>
      <c r="C121" s="1124">
        <f>'Materials and tools'!E66</f>
        <v>0.12</v>
      </c>
      <c r="D121" s="1124">
        <f>'Materials and tools'!F66</f>
        <v>0.36</v>
      </c>
      <c r="E121" s="1124">
        <f>'Materials and tools'!G66</f>
        <v>1.08</v>
      </c>
      <c r="F121" s="1124">
        <f>'Materials and tools'!I66</f>
        <v>9.72</v>
      </c>
      <c r="G121" s="1124">
        <f>'Materials and tools'!J66</f>
        <v>29.16</v>
      </c>
      <c r="H121" s="1124">
        <f>'Materials and tools'!K66</f>
        <v>87.48</v>
      </c>
      <c r="J121" s="1103"/>
    </row>
    <row r="122">
      <c r="B122" s="1187" t="s">
        <v>1517</v>
      </c>
      <c r="C122" s="1188">
        <f t="shared" ref="C122:H122" si="78">$C$112</f>
        <v>4</v>
      </c>
      <c r="D122" s="1188">
        <f t="shared" si="78"/>
        <v>4</v>
      </c>
      <c r="E122" s="1188">
        <f t="shared" si="78"/>
        <v>4</v>
      </c>
      <c r="F122" s="1188">
        <f t="shared" si="78"/>
        <v>4</v>
      </c>
      <c r="G122" s="1188">
        <f t="shared" si="78"/>
        <v>4</v>
      </c>
      <c r="H122" s="1188">
        <f t="shared" si="78"/>
        <v>4</v>
      </c>
      <c r="J122" s="1103"/>
    </row>
    <row r="123">
      <c r="B123" s="1125" t="s">
        <v>1518</v>
      </c>
      <c r="C123" s="1126">
        <f t="shared" ref="C123:H123" si="79">$C$113</f>
        <v>4</v>
      </c>
      <c r="D123" s="1126">
        <f t="shared" si="79"/>
        <v>4</v>
      </c>
      <c r="E123" s="1126">
        <f t="shared" si="79"/>
        <v>4</v>
      </c>
      <c r="F123" s="1126">
        <f t="shared" si="79"/>
        <v>4</v>
      </c>
      <c r="G123" s="1126">
        <f t="shared" si="79"/>
        <v>4</v>
      </c>
      <c r="H123" s="1126">
        <f t="shared" si="79"/>
        <v>4</v>
      </c>
      <c r="J123" s="1103"/>
    </row>
    <row r="124">
      <c r="B124" s="967" t="s">
        <v>1367</v>
      </c>
      <c r="C124" s="968" t="s">
        <v>1368</v>
      </c>
      <c r="D124" s="968" t="s">
        <v>1490</v>
      </c>
      <c r="E124" s="968" t="s">
        <v>1490</v>
      </c>
      <c r="F124" s="968" t="s">
        <v>1490</v>
      </c>
      <c r="G124" s="968" t="s">
        <v>1490</v>
      </c>
      <c r="H124" s="968" t="s">
        <v>1490</v>
      </c>
    </row>
    <row r="125">
      <c r="B125" s="970" t="s">
        <v>1370</v>
      </c>
      <c r="C125" s="968" t="s">
        <v>1305</v>
      </c>
      <c r="D125" s="968" t="s">
        <v>1305</v>
      </c>
      <c r="E125" s="971" t="str">
        <f>'Materials and tools'!$F$151</f>
        <v>Coal</v>
      </c>
      <c r="F125" s="971" t="str">
        <f>'Materials and tools'!$F$151</f>
        <v>Coal</v>
      </c>
      <c r="G125" s="971" t="str">
        <f>'Materials and tools'!$F$151</f>
        <v>Coal</v>
      </c>
      <c r="H125" s="971" t="str">
        <f>'Materials and tools'!$F$151</f>
        <v>Coal</v>
      </c>
    </row>
    <row r="126">
      <c r="B126" s="970" t="s">
        <v>1371</v>
      </c>
      <c r="C126" s="972">
        <f>'Materials and tools'!$E$152</f>
        <v>0.07</v>
      </c>
      <c r="D126" s="972">
        <f>'Materials and tools'!$E$152</f>
        <v>0.07</v>
      </c>
      <c r="E126" s="973">
        <f>'Materials and tools'!$F$152</f>
        <v>0.14</v>
      </c>
      <c r="F126" s="973">
        <f>'Materials and tools'!$F$152</f>
        <v>0.14</v>
      </c>
      <c r="G126" s="973">
        <f>'Materials and tools'!$F$152</f>
        <v>0.14</v>
      </c>
      <c r="H126" s="973">
        <f>'Materials and tools'!$F$152</f>
        <v>0.14</v>
      </c>
    </row>
    <row r="127">
      <c r="B127" s="970" t="s">
        <v>1234</v>
      </c>
      <c r="C127" s="971">
        <f>Miner!$C$83*C122</f>
        <v>8</v>
      </c>
      <c r="D127" s="971">
        <f>Miner!$H$62*D122</f>
        <v>12</v>
      </c>
      <c r="E127" s="971">
        <f>Miner!$D$83*E122</f>
        <v>12</v>
      </c>
      <c r="F127" s="971">
        <f>Miner!$L$62*F122</f>
        <v>20</v>
      </c>
      <c r="G127" s="971">
        <f>Miner!$M$62*G122</f>
        <v>20</v>
      </c>
      <c r="H127" s="971">
        <f>Miner!$N$62*H122</f>
        <v>24</v>
      </c>
    </row>
    <row r="128">
      <c r="B128" s="974" t="s">
        <v>1372</v>
      </c>
      <c r="C128" s="913">
        <f t="shared" ref="C128:H128" si="80">(C122+C123)*C129</f>
        <v>40</v>
      </c>
      <c r="D128" s="913">
        <f t="shared" si="80"/>
        <v>44</v>
      </c>
      <c r="E128" s="913">
        <f t="shared" si="80"/>
        <v>48</v>
      </c>
      <c r="F128" s="913">
        <f t="shared" si="80"/>
        <v>56</v>
      </c>
      <c r="G128" s="913">
        <f t="shared" si="80"/>
        <v>60</v>
      </c>
      <c r="H128" s="913">
        <f t="shared" si="80"/>
        <v>64</v>
      </c>
      <c r="J128" s="1103"/>
    </row>
    <row r="129">
      <c r="B129" s="975" t="s">
        <v>1227</v>
      </c>
      <c r="C129" s="913">
        <f>C114</f>
        <v>5</v>
      </c>
      <c r="D129" s="913">
        <f t="shared" ref="D129:E129" si="81">C129+0.5</f>
        <v>5.5</v>
      </c>
      <c r="E129" s="913">
        <f t="shared" si="81"/>
        <v>6</v>
      </c>
      <c r="F129" s="913">
        <f>E129+0.5*2</f>
        <v>7</v>
      </c>
      <c r="G129" s="913">
        <f t="shared" ref="G129:H129" si="82">F129+0.5</f>
        <v>7.5</v>
      </c>
      <c r="H129" s="913">
        <f t="shared" si="82"/>
        <v>8</v>
      </c>
      <c r="J129" s="1103">
        <v>1.0</v>
      </c>
    </row>
    <row r="130">
      <c r="B130" s="975" t="s">
        <v>1373</v>
      </c>
      <c r="C130" s="913">
        <f t="shared" ref="C130:H130" si="83">(0.02*C131)*C131</f>
        <v>0.02</v>
      </c>
      <c r="D130" s="913">
        <f t="shared" si="83"/>
        <v>0.08</v>
      </c>
      <c r="E130" s="913">
        <f t="shared" si="83"/>
        <v>0.18</v>
      </c>
      <c r="F130" s="914">
        <f t="shared" si="83"/>
        <v>0.5</v>
      </c>
      <c r="G130" s="913">
        <f t="shared" si="83"/>
        <v>0.72</v>
      </c>
      <c r="H130" s="913">
        <f t="shared" si="83"/>
        <v>0.98</v>
      </c>
      <c r="J130" s="1103"/>
    </row>
    <row r="131">
      <c r="B131" s="1127" t="s">
        <v>1520</v>
      </c>
      <c r="C131" s="913">
        <f>C115</f>
        <v>1</v>
      </c>
      <c r="D131" s="913">
        <f t="shared" ref="D131:E131" si="84">C131+1</f>
        <v>2</v>
      </c>
      <c r="E131" s="913">
        <f t="shared" si="84"/>
        <v>3</v>
      </c>
      <c r="F131" s="913">
        <f>E131+2</f>
        <v>5</v>
      </c>
      <c r="G131" s="913">
        <f t="shared" ref="G131:H131" si="85">F131+1</f>
        <v>6</v>
      </c>
      <c r="H131" s="913">
        <f t="shared" si="85"/>
        <v>7</v>
      </c>
      <c r="J131" s="1103"/>
    </row>
    <row r="132">
      <c r="B132" s="1127" t="s">
        <v>1593</v>
      </c>
      <c r="C132" s="913">
        <f t="shared" ref="C132:H132" si="86">20+(C131-1)*4</f>
        <v>20</v>
      </c>
      <c r="D132" s="1128">
        <f t="shared" si="86"/>
        <v>24</v>
      </c>
      <c r="E132" s="1128">
        <f t="shared" si="86"/>
        <v>28</v>
      </c>
      <c r="F132" s="1128">
        <f t="shared" si="86"/>
        <v>36</v>
      </c>
      <c r="G132" s="1128">
        <f t="shared" si="86"/>
        <v>40</v>
      </c>
      <c r="H132" s="1128">
        <f t="shared" si="86"/>
        <v>44</v>
      </c>
      <c r="J132" s="1102"/>
    </row>
    <row r="133">
      <c r="B133" s="975" t="s">
        <v>1522</v>
      </c>
      <c r="C133" s="916" t="s">
        <v>1240</v>
      </c>
      <c r="D133" s="916" t="s">
        <v>1240</v>
      </c>
      <c r="E133" s="916" t="s">
        <v>1240</v>
      </c>
      <c r="F133" s="916" t="s">
        <v>1253</v>
      </c>
      <c r="G133" s="916" t="s">
        <v>1253</v>
      </c>
      <c r="H133" s="916" t="s">
        <v>1266</v>
      </c>
      <c r="J133" s="956"/>
    </row>
    <row r="134">
      <c r="B134" s="975" t="s">
        <v>1376</v>
      </c>
      <c r="C134" s="916" t="s">
        <v>1240</v>
      </c>
      <c r="D134" s="916" t="s">
        <v>1240</v>
      </c>
      <c r="E134" s="916" t="s">
        <v>1240</v>
      </c>
      <c r="F134" s="916" t="s">
        <v>1253</v>
      </c>
      <c r="G134" s="916" t="s">
        <v>1253</v>
      </c>
      <c r="H134" s="916" t="s">
        <v>1266</v>
      </c>
      <c r="J134" s="956"/>
    </row>
    <row r="135">
      <c r="B135" s="1129" t="s">
        <v>1377</v>
      </c>
      <c r="C135" s="1130">
        <f t="shared" ref="C135:H135" si="87">C120*C122+C121*C123+C136*C138+C126*C127</f>
        <v>9.44</v>
      </c>
      <c r="D135" s="1130">
        <f t="shared" si="87"/>
        <v>24.16</v>
      </c>
      <c r="E135" s="1130">
        <f t="shared" si="87"/>
        <v>55</v>
      </c>
      <c r="F135" s="1130">
        <f t="shared" si="87"/>
        <v>288.52</v>
      </c>
      <c r="G135" s="1130">
        <f t="shared" si="87"/>
        <v>735.92</v>
      </c>
      <c r="H135" s="1122">
        <f t="shared" si="87"/>
        <v>2015.96</v>
      </c>
      <c r="J135" s="1103"/>
    </row>
    <row r="136">
      <c r="B136" s="974" t="s">
        <v>1372</v>
      </c>
      <c r="C136" s="1010">
        <f t="shared" ref="C136:H136" si="88">(C122+C123)*C137</f>
        <v>80</v>
      </c>
      <c r="D136" s="1010">
        <f t="shared" si="88"/>
        <v>88</v>
      </c>
      <c r="E136" s="1010">
        <f t="shared" si="88"/>
        <v>96</v>
      </c>
      <c r="F136" s="1010">
        <f t="shared" si="88"/>
        <v>112</v>
      </c>
      <c r="G136" s="1010">
        <f t="shared" si="88"/>
        <v>120</v>
      </c>
      <c r="H136" s="1010">
        <f t="shared" si="88"/>
        <v>128</v>
      </c>
      <c r="J136" s="1103"/>
    </row>
    <row r="137">
      <c r="B137" s="975" t="s">
        <v>1227</v>
      </c>
      <c r="C137" s="1010">
        <f t="shared" ref="C137:H137" si="89">C$129*$J137</f>
        <v>10</v>
      </c>
      <c r="D137" s="1010">
        <f t="shared" si="89"/>
        <v>11</v>
      </c>
      <c r="E137" s="1010">
        <f t="shared" si="89"/>
        <v>12</v>
      </c>
      <c r="F137" s="1010">
        <f t="shared" si="89"/>
        <v>14</v>
      </c>
      <c r="G137" s="1010">
        <f t="shared" si="89"/>
        <v>15</v>
      </c>
      <c r="H137" s="1010">
        <f t="shared" si="89"/>
        <v>16</v>
      </c>
      <c r="J137" s="1103">
        <v>2.0</v>
      </c>
    </row>
    <row r="138">
      <c r="B138" s="975" t="s">
        <v>1373</v>
      </c>
      <c r="C138" s="1010">
        <f t="shared" ref="C138:H138" si="90">(0.02*C139)*C139</f>
        <v>0.08</v>
      </c>
      <c r="D138" s="1010">
        <f t="shared" si="90"/>
        <v>0.18</v>
      </c>
      <c r="E138" s="1010">
        <f t="shared" si="90"/>
        <v>0.32</v>
      </c>
      <c r="F138" s="1010">
        <f t="shared" si="90"/>
        <v>0.72</v>
      </c>
      <c r="G138" s="1010">
        <f t="shared" si="90"/>
        <v>0.98</v>
      </c>
      <c r="H138" s="1010">
        <f t="shared" si="90"/>
        <v>1.28</v>
      </c>
      <c r="J138" s="1103"/>
    </row>
    <row r="139">
      <c r="B139" s="1127" t="s">
        <v>1520</v>
      </c>
      <c r="C139" s="1010">
        <f t="shared" ref="C139:H139" si="91">C131+1</f>
        <v>2</v>
      </c>
      <c r="D139" s="1010">
        <f t="shared" si="91"/>
        <v>3</v>
      </c>
      <c r="E139" s="1010">
        <f t="shared" si="91"/>
        <v>4</v>
      </c>
      <c r="F139" s="1010">
        <f t="shared" si="91"/>
        <v>6</v>
      </c>
      <c r="G139" s="1010">
        <f t="shared" si="91"/>
        <v>7</v>
      </c>
      <c r="H139" s="1010">
        <f t="shared" si="91"/>
        <v>8</v>
      </c>
      <c r="J139" s="1103"/>
    </row>
    <row r="140">
      <c r="B140" s="1127" t="s">
        <v>1593</v>
      </c>
      <c r="C140" s="1010">
        <f t="shared" ref="C140:H140" si="92">20+(C139-1)*4</f>
        <v>24</v>
      </c>
      <c r="D140" s="1131">
        <f t="shared" si="92"/>
        <v>28</v>
      </c>
      <c r="E140" s="1131">
        <f t="shared" si="92"/>
        <v>32</v>
      </c>
      <c r="F140" s="1131">
        <f t="shared" si="92"/>
        <v>40</v>
      </c>
      <c r="G140" s="1131">
        <f t="shared" si="92"/>
        <v>44</v>
      </c>
      <c r="H140" s="1131">
        <f t="shared" si="92"/>
        <v>48</v>
      </c>
      <c r="J140" s="1103"/>
    </row>
    <row r="141">
      <c r="B141" s="975" t="s">
        <v>1522</v>
      </c>
      <c r="C141" s="916" t="s">
        <v>1240</v>
      </c>
      <c r="D141" s="916" t="s">
        <v>1240</v>
      </c>
      <c r="E141" s="916" t="s">
        <v>1253</v>
      </c>
      <c r="F141" s="916" t="s">
        <v>1253</v>
      </c>
      <c r="G141" s="916" t="s">
        <v>1266</v>
      </c>
      <c r="H141" s="916" t="s">
        <v>1266</v>
      </c>
      <c r="J141" s="956"/>
    </row>
    <row r="142">
      <c r="B142" s="975" t="s">
        <v>1376</v>
      </c>
      <c r="C142" s="916" t="s">
        <v>1240</v>
      </c>
      <c r="D142" s="916" t="s">
        <v>1240</v>
      </c>
      <c r="E142" s="916" t="s">
        <v>1253</v>
      </c>
      <c r="F142" s="916" t="s">
        <v>1253</v>
      </c>
      <c r="G142" s="916" t="s">
        <v>1266</v>
      </c>
      <c r="H142" s="916" t="s">
        <v>1266</v>
      </c>
      <c r="J142" s="956"/>
    </row>
    <row r="143">
      <c r="B143" s="958" t="s">
        <v>1378</v>
      </c>
      <c r="C143" s="1130">
        <f t="shared" ref="C143:H143" si="93">C120*C122+C121*C123+C144*C146+C126*C127</f>
        <v>24.64</v>
      </c>
      <c r="D143" s="1130">
        <f t="shared" si="93"/>
        <v>50.56</v>
      </c>
      <c r="E143" s="1130">
        <f t="shared" si="93"/>
        <v>96.28</v>
      </c>
      <c r="F143" s="1130">
        <f t="shared" si="93"/>
        <v>372.52</v>
      </c>
      <c r="G143" s="1130">
        <f t="shared" si="93"/>
        <v>848.72</v>
      </c>
      <c r="H143" s="1122">
        <f t="shared" si="93"/>
        <v>2163.16</v>
      </c>
      <c r="J143" s="1103"/>
    </row>
    <row r="144">
      <c r="B144" s="974" t="s">
        <v>1372</v>
      </c>
      <c r="C144" s="1010">
        <f t="shared" ref="C144:H144" si="94">(C122+C123)*C145</f>
        <v>120</v>
      </c>
      <c r="D144" s="1010">
        <f t="shared" si="94"/>
        <v>132</v>
      </c>
      <c r="E144" s="1010">
        <f t="shared" si="94"/>
        <v>144</v>
      </c>
      <c r="F144" s="1010">
        <f t="shared" si="94"/>
        <v>168</v>
      </c>
      <c r="G144" s="1010">
        <f t="shared" si="94"/>
        <v>180</v>
      </c>
      <c r="H144" s="1010">
        <f t="shared" si="94"/>
        <v>192</v>
      </c>
      <c r="J144" s="1103"/>
    </row>
    <row r="145">
      <c r="B145" s="975" t="s">
        <v>1227</v>
      </c>
      <c r="C145" s="1010">
        <f t="shared" ref="C145:H145" si="95">C$129*$J145</f>
        <v>15</v>
      </c>
      <c r="D145" s="1010">
        <f t="shared" si="95"/>
        <v>16.5</v>
      </c>
      <c r="E145" s="1010">
        <f t="shared" si="95"/>
        <v>18</v>
      </c>
      <c r="F145" s="1010">
        <f t="shared" si="95"/>
        <v>21</v>
      </c>
      <c r="G145" s="1010">
        <f t="shared" si="95"/>
        <v>22.5</v>
      </c>
      <c r="H145" s="1010">
        <f t="shared" si="95"/>
        <v>24</v>
      </c>
      <c r="J145" s="1103">
        <v>3.0</v>
      </c>
    </row>
    <row r="146">
      <c r="B146" s="975" t="s">
        <v>1373</v>
      </c>
      <c r="C146" s="1010">
        <f t="shared" ref="C146:H146" si="96">(0.02*C147)*C147</f>
        <v>0.18</v>
      </c>
      <c r="D146" s="1010">
        <f t="shared" si="96"/>
        <v>0.32</v>
      </c>
      <c r="E146" s="1000">
        <f t="shared" si="96"/>
        <v>0.5</v>
      </c>
      <c r="F146" s="1010">
        <f t="shared" si="96"/>
        <v>0.98</v>
      </c>
      <c r="G146" s="1010">
        <f t="shared" si="96"/>
        <v>1.28</v>
      </c>
      <c r="H146" s="1010">
        <f t="shared" si="96"/>
        <v>1.62</v>
      </c>
      <c r="J146" s="1102"/>
    </row>
    <row r="147">
      <c r="B147" s="1127" t="s">
        <v>1520</v>
      </c>
      <c r="C147" s="1010">
        <f t="shared" ref="C147:H147" si="97">C139+1</f>
        <v>3</v>
      </c>
      <c r="D147" s="1010">
        <f t="shared" si="97"/>
        <v>4</v>
      </c>
      <c r="E147" s="1010">
        <f t="shared" si="97"/>
        <v>5</v>
      </c>
      <c r="F147" s="1010">
        <f t="shared" si="97"/>
        <v>7</v>
      </c>
      <c r="G147" s="1010">
        <f t="shared" si="97"/>
        <v>8</v>
      </c>
      <c r="H147" s="1010">
        <f t="shared" si="97"/>
        <v>9</v>
      </c>
      <c r="J147" s="1102"/>
    </row>
    <row r="148">
      <c r="B148" s="1127" t="s">
        <v>1593</v>
      </c>
      <c r="C148" s="1010">
        <f t="shared" ref="C148:H148" si="98">20+(C147-1)*4</f>
        <v>28</v>
      </c>
      <c r="D148" s="1131">
        <f t="shared" si="98"/>
        <v>32</v>
      </c>
      <c r="E148" s="1131">
        <f t="shared" si="98"/>
        <v>36</v>
      </c>
      <c r="F148" s="1131">
        <f t="shared" si="98"/>
        <v>44</v>
      </c>
      <c r="G148" s="1131">
        <f t="shared" si="98"/>
        <v>48</v>
      </c>
      <c r="H148" s="1131">
        <f t="shared" si="98"/>
        <v>52</v>
      </c>
      <c r="J148" s="1102"/>
    </row>
    <row r="149">
      <c r="B149" s="975" t="s">
        <v>1522</v>
      </c>
      <c r="C149" s="916" t="s">
        <v>1240</v>
      </c>
      <c r="D149" s="916" t="s">
        <v>1253</v>
      </c>
      <c r="E149" s="916" t="s">
        <v>1253</v>
      </c>
      <c r="F149" s="916" t="s">
        <v>1266</v>
      </c>
      <c r="G149" s="916" t="s">
        <v>1266</v>
      </c>
      <c r="H149" s="916" t="s">
        <v>1266</v>
      </c>
      <c r="J149" s="956"/>
    </row>
    <row r="150">
      <c r="B150" s="975" t="s">
        <v>1376</v>
      </c>
      <c r="C150" s="916" t="s">
        <v>1240</v>
      </c>
      <c r="D150" s="916" t="s">
        <v>1253</v>
      </c>
      <c r="E150" s="916" t="s">
        <v>1253</v>
      </c>
      <c r="F150" s="916" t="s">
        <v>1266</v>
      </c>
      <c r="G150" s="916" t="s">
        <v>1266</v>
      </c>
      <c r="H150" s="916" t="s">
        <v>1266</v>
      </c>
      <c r="J150" s="956"/>
    </row>
    <row r="153">
      <c r="B153" s="1325" t="s">
        <v>1889</v>
      </c>
    </row>
    <row r="155">
      <c r="C155" s="898" t="s">
        <v>1504</v>
      </c>
      <c r="D155" s="898" t="s">
        <v>1506</v>
      </c>
      <c r="E155" s="898" t="s">
        <v>1507</v>
      </c>
      <c r="F155" s="898" t="s">
        <v>1599</v>
      </c>
      <c r="G155" s="898" t="s">
        <v>1510</v>
      </c>
      <c r="H155" s="898" t="s">
        <v>1214</v>
      </c>
    </row>
    <row r="156">
      <c r="B156" s="605" t="s">
        <v>1047</v>
      </c>
      <c r="C156" s="1088">
        <v>6.0</v>
      </c>
      <c r="D156" s="1191">
        <v>2.0</v>
      </c>
      <c r="E156" s="1088">
        <v>18.0</v>
      </c>
      <c r="F156" s="1088">
        <v>1.0</v>
      </c>
      <c r="G156" s="1115">
        <f>'Materials and tools'!$E$152*Miner!$C$83*C156</f>
        <v>0.84</v>
      </c>
      <c r="H156" s="1091">
        <f>Blacksmith!$C$14*C156+(D156*C156)*(0.02*F156)*F156+G156</f>
        <v>4.08</v>
      </c>
    </row>
    <row r="157">
      <c r="B157" s="605" t="s">
        <v>1056</v>
      </c>
      <c r="C157" s="1088">
        <v>3.0</v>
      </c>
      <c r="D157" s="1192">
        <v>3.0</v>
      </c>
      <c r="E157" s="1088">
        <v>7.0</v>
      </c>
      <c r="F157" s="1088">
        <v>2.0</v>
      </c>
      <c r="G157" s="1115">
        <f>'Materials and tools'!$E$152*Miner!$C$83*C157</f>
        <v>0.42</v>
      </c>
      <c r="H157" s="1091">
        <f>Blacksmith!$C$14*C157+(D157*C157)*(0.02*F157)*F157+G157</f>
        <v>2.64</v>
      </c>
    </row>
    <row r="158">
      <c r="B158" s="605" t="s">
        <v>1061</v>
      </c>
      <c r="C158" s="1088">
        <v>5.0</v>
      </c>
      <c r="D158" s="1192">
        <v>3.0</v>
      </c>
      <c r="E158" s="1088">
        <v>14.0</v>
      </c>
      <c r="F158" s="1088">
        <v>2.0</v>
      </c>
      <c r="G158" s="1115">
        <f>'Materials and tools'!$E$152*Miner!$C$83*C158</f>
        <v>0.7</v>
      </c>
      <c r="H158" s="1091">
        <f>Blacksmith!$C$14*C158+(D158*C158)*(0.02*F158)*F158+G158</f>
        <v>4.4</v>
      </c>
    </row>
    <row r="159">
      <c r="B159" s="621" t="s">
        <v>1068</v>
      </c>
      <c r="C159" s="1088">
        <v>3.0</v>
      </c>
      <c r="D159" s="1192">
        <v>4.0</v>
      </c>
      <c r="E159" s="1088">
        <v>7.0</v>
      </c>
      <c r="F159" s="1088">
        <v>2.0</v>
      </c>
      <c r="G159" s="1115">
        <f>'Materials and tools'!$E$152*Miner!$C$83*C159</f>
        <v>0.42</v>
      </c>
      <c r="H159" s="1091">
        <f>Blacksmith!$C$14*C159+(D159*C159)*(0.02*F159)*F159+G159</f>
        <v>2.88</v>
      </c>
    </row>
    <row r="160">
      <c r="B160" s="605" t="s">
        <v>1071</v>
      </c>
      <c r="C160" s="1088">
        <v>5.0</v>
      </c>
      <c r="D160" s="1192">
        <v>4.0</v>
      </c>
      <c r="E160" s="1088">
        <v>14.0</v>
      </c>
      <c r="F160" s="1088">
        <v>2.0</v>
      </c>
      <c r="G160" s="1115">
        <f>'Materials and tools'!$E$152*Miner!$C$83*C160</f>
        <v>0.7</v>
      </c>
      <c r="H160" s="1091">
        <f>Blacksmith!$C$14*C160+(D160*C160)*(0.02*F160)*F160+G160</f>
        <v>4.8</v>
      </c>
    </row>
    <row r="161">
      <c r="B161" s="621" t="s">
        <v>1073</v>
      </c>
      <c r="C161" s="1088">
        <v>3.0</v>
      </c>
      <c r="D161" s="1192">
        <v>5.0</v>
      </c>
      <c r="E161" s="1088">
        <v>7.0</v>
      </c>
      <c r="F161" s="1088">
        <v>3.0</v>
      </c>
      <c r="G161" s="1115">
        <f>'Materials and tools'!$E$152*Miner!$C$83*C161</f>
        <v>0.42</v>
      </c>
      <c r="H161" s="1091">
        <f>Blacksmith!$C$14*C161+(D161*C161)*(0.02*F161)*F161+G161</f>
        <v>4.62</v>
      </c>
    </row>
    <row r="162">
      <c r="B162" s="605" t="s">
        <v>1076</v>
      </c>
      <c r="C162" s="1088">
        <v>5.0</v>
      </c>
      <c r="D162" s="1192">
        <v>5.0</v>
      </c>
      <c r="E162" s="1088">
        <v>14.0</v>
      </c>
      <c r="F162" s="1088">
        <v>3.0</v>
      </c>
      <c r="G162" s="1115">
        <f>'Materials and tools'!$E$152*Miner!$C$83*C162</f>
        <v>0.7</v>
      </c>
      <c r="H162" s="1091">
        <f>Blacksmith!$C$14*C162+(D162*C162)*(0.02*F162)*F162+G162</f>
        <v>7.7</v>
      </c>
    </row>
    <row r="163">
      <c r="B163" s="641" t="s">
        <v>1148</v>
      </c>
      <c r="C163" s="1088">
        <v>4.0</v>
      </c>
      <c r="D163" s="1192">
        <v>4.0</v>
      </c>
      <c r="E163" s="1088">
        <v>11.0</v>
      </c>
      <c r="F163" s="1088">
        <v>1.0</v>
      </c>
      <c r="G163" s="1115">
        <f>'Materials and tools'!$E$152*Miner!$C$83*C163</f>
        <v>0.56</v>
      </c>
      <c r="H163" s="1091">
        <f>Blacksmith!$C$14*C163+(D163*C163)*(0.02*F163)*F163+G163</f>
        <v>2.88</v>
      </c>
    </row>
    <row r="164">
      <c r="C164" s="898" t="s">
        <v>1504</v>
      </c>
      <c r="D164" s="898" t="s">
        <v>1890</v>
      </c>
      <c r="E164" s="898" t="s">
        <v>1506</v>
      </c>
      <c r="F164" s="898" t="s">
        <v>1507</v>
      </c>
      <c r="G164" s="898" t="s">
        <v>1599</v>
      </c>
      <c r="H164" s="898" t="s">
        <v>1510</v>
      </c>
      <c r="I164" s="898" t="s">
        <v>1214</v>
      </c>
    </row>
    <row r="165">
      <c r="B165" s="641" t="s">
        <v>1094</v>
      </c>
      <c r="C165" s="1326" t="s">
        <v>1891</v>
      </c>
      <c r="D165" s="1326" t="s">
        <v>803</v>
      </c>
      <c r="E165" s="1088">
        <v>6.5</v>
      </c>
      <c r="F165" s="1088">
        <v>6.0</v>
      </c>
      <c r="G165" s="1098">
        <v>2.0</v>
      </c>
      <c r="H165" s="1200">
        <f>'Materials and tools'!$E$152*Miner!$C$83*C165</f>
        <v>0.28</v>
      </c>
      <c r="I165" s="1091">
        <f>C165*Mechanic!C78+D165*Mechanic!C79+((C165*E165)+D165)*Mechanic!C88+H165</f>
        <v>2.43051</v>
      </c>
    </row>
    <row r="168">
      <c r="B168" s="946" t="s">
        <v>1611</v>
      </c>
    </row>
    <row r="169">
      <c r="C169" s="898"/>
      <c r="D169" s="898"/>
      <c r="E169" s="898"/>
      <c r="F169" s="898"/>
      <c r="G169" s="898"/>
      <c r="H169" s="898"/>
    </row>
    <row r="170">
      <c r="C170" s="898" t="s">
        <v>1504</v>
      </c>
      <c r="D170" s="898" t="s">
        <v>1505</v>
      </c>
      <c r="E170" s="898" t="s">
        <v>1506</v>
      </c>
      <c r="F170" s="898" t="s">
        <v>1507</v>
      </c>
      <c r="G170" s="898" t="s">
        <v>1508</v>
      </c>
      <c r="H170" s="898" t="s">
        <v>1510</v>
      </c>
      <c r="I170" s="898" t="s">
        <v>1214</v>
      </c>
    </row>
    <row r="171">
      <c r="B171" s="834" t="s">
        <v>1177</v>
      </c>
      <c r="C171" s="1088">
        <v>1.0</v>
      </c>
      <c r="D171" s="1088">
        <v>1.0</v>
      </c>
      <c r="E171" s="1088">
        <v>5.0</v>
      </c>
      <c r="F171" s="1088">
        <v>5.0</v>
      </c>
      <c r="G171" s="1088">
        <v>1.0</v>
      </c>
      <c r="H171" s="1200">
        <f>'Materials and tools'!$E$152*Miner!$C$83*C171</f>
        <v>0.14</v>
      </c>
      <c r="I171" s="1091">
        <f>Carpenter!$C$132*C171+Carpenter!$C$133*D171+(C171+D171)*E171*(0.02*G171)*G171+H171</f>
        <v>0.96</v>
      </c>
    </row>
    <row r="172">
      <c r="B172" s="834" t="s">
        <v>1184</v>
      </c>
      <c r="C172" s="1088">
        <v>2.0</v>
      </c>
      <c r="D172" s="1088">
        <v>2.0</v>
      </c>
      <c r="E172" s="1088">
        <v>5.0</v>
      </c>
      <c r="F172" s="1088">
        <v>9.0</v>
      </c>
      <c r="G172" s="1088">
        <v>1.0</v>
      </c>
      <c r="H172" s="1200">
        <f>'Materials and tools'!$E$152*Miner!$C$83*C172</f>
        <v>0.28</v>
      </c>
      <c r="I172" s="1091">
        <f>Carpenter!$C$132*C172+Carpenter!$C$133*D172+(C172+D172)*E172*(0.02*G172)*G172+H172</f>
        <v>1.92</v>
      </c>
    </row>
    <row r="173">
      <c r="B173" s="850" t="s">
        <v>1188</v>
      </c>
      <c r="C173" s="1088">
        <v>3.0</v>
      </c>
      <c r="D173" s="1088">
        <v>3.0</v>
      </c>
      <c r="E173" s="1088">
        <v>5.0</v>
      </c>
      <c r="F173" s="1088">
        <v>13.0</v>
      </c>
      <c r="G173" s="1088">
        <v>1.0</v>
      </c>
      <c r="H173" s="1200">
        <f>'Materials and tools'!$E$152*Miner!$C$83*C173</f>
        <v>0.42</v>
      </c>
      <c r="I173" s="1091">
        <f>Carpenter!$C$132*C173+Carpenter!$C$133*D173+(C173+D173)*E173*(0.02*G173)*G173+H173</f>
        <v>2.88</v>
      </c>
    </row>
    <row r="174">
      <c r="B174" s="834" t="s">
        <v>1190</v>
      </c>
      <c r="C174" s="1088">
        <v>4.0</v>
      </c>
      <c r="D174" s="1088">
        <v>4.0</v>
      </c>
      <c r="E174" s="1088">
        <v>5.0</v>
      </c>
      <c r="F174" s="1088">
        <v>17.0</v>
      </c>
      <c r="G174" s="1088">
        <v>1.0</v>
      </c>
      <c r="H174" s="1200">
        <f>'Materials and tools'!$E$152*Miner!$C$83*C174</f>
        <v>0.56</v>
      </c>
      <c r="I174" s="1091">
        <f>Carpenter!$C$132*C174+Carpenter!$C$133*D174+(C174+D174)*E174*(0.02*G174)*G174+H174</f>
        <v>3.84</v>
      </c>
    </row>
  </sheetData>
  <dataValidations>
    <dataValidation type="list" allowBlank="1" showErrorMessage="1" sqref="C8">
      <formula1>Mechanic!$B$156:$B$162</formula1>
    </dataValidation>
    <dataValidation type="list" allowBlank="1" showErrorMessage="1" sqref="C111">
      <formula1>Carpenter!$B$190:$B$193</formula1>
    </dataValidation>
  </dataValidations>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2" max="2" width="32.5"/>
    <col customWidth="1" min="3" max="3" width="13.88"/>
    <col customWidth="1" min="4" max="4" width="26.5"/>
    <col customWidth="1" min="5" max="5" width="33.5"/>
    <col customWidth="1" min="6" max="6" width="20.38"/>
    <col customWidth="1" min="7" max="7" width="20.88"/>
    <col customWidth="1" min="8" max="8" width="18.88"/>
  </cols>
  <sheetData>
    <row r="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row>
    <row r="3">
      <c r="A3" s="15"/>
      <c r="B3" s="1327" t="s">
        <v>1892</v>
      </c>
      <c r="C3" s="15"/>
      <c r="D3" s="15"/>
      <c r="E3" s="15"/>
      <c r="F3" s="15"/>
      <c r="G3" s="15"/>
      <c r="H3" s="15"/>
      <c r="I3" s="15"/>
      <c r="J3" s="15"/>
      <c r="K3" s="15"/>
      <c r="L3" s="15"/>
      <c r="M3" s="15"/>
      <c r="N3" s="15"/>
      <c r="O3" s="15"/>
      <c r="P3" s="15"/>
      <c r="Q3" s="15"/>
      <c r="R3" s="15"/>
      <c r="S3" s="15"/>
      <c r="T3" s="15"/>
      <c r="U3" s="15"/>
      <c r="V3" s="15"/>
      <c r="W3" s="15"/>
      <c r="X3" s="15"/>
      <c r="Y3" s="15"/>
      <c r="Z3" s="15"/>
      <c r="AA3" s="15"/>
      <c r="AB3" s="15"/>
    </row>
    <row r="4">
      <c r="A4" s="15"/>
      <c r="B4" s="897" t="s">
        <v>1893</v>
      </c>
      <c r="C4" s="15"/>
      <c r="D4" s="15"/>
      <c r="E4" s="15"/>
      <c r="F4" s="15"/>
      <c r="G4" s="15"/>
      <c r="H4" s="15"/>
      <c r="I4" s="15"/>
      <c r="J4" s="15"/>
      <c r="K4" s="15"/>
      <c r="L4" s="15"/>
      <c r="M4" s="15"/>
      <c r="N4" s="15"/>
      <c r="O4" s="15"/>
      <c r="P4" s="15"/>
      <c r="Q4" s="15"/>
      <c r="R4" s="15"/>
      <c r="S4" s="15"/>
      <c r="T4" s="15"/>
      <c r="U4" s="15"/>
      <c r="V4" s="15"/>
      <c r="W4" s="15"/>
      <c r="X4" s="15"/>
      <c r="Y4" s="15"/>
      <c r="Z4" s="15"/>
      <c r="AA4" s="15"/>
      <c r="AB4" s="15"/>
    </row>
    <row r="5">
      <c r="A5" s="15"/>
      <c r="B5" s="897" t="s">
        <v>1894</v>
      </c>
      <c r="C5" s="15"/>
      <c r="D5" s="15"/>
      <c r="E5" s="15"/>
      <c r="F5" s="15"/>
      <c r="G5" s="15"/>
      <c r="H5" s="15"/>
      <c r="I5" s="15"/>
      <c r="J5" s="15"/>
      <c r="K5" s="15"/>
      <c r="L5" s="15"/>
      <c r="M5" s="15"/>
      <c r="N5" s="15"/>
      <c r="O5" s="15"/>
      <c r="P5" s="15"/>
      <c r="Q5" s="15"/>
      <c r="R5" s="15"/>
      <c r="S5" s="15"/>
      <c r="T5" s="15"/>
      <c r="U5" s="15"/>
      <c r="V5" s="15"/>
      <c r="W5" s="15"/>
      <c r="X5" s="15"/>
      <c r="Y5" s="15"/>
      <c r="Z5" s="15"/>
      <c r="AA5" s="15"/>
      <c r="AB5" s="15"/>
    </row>
    <row r="6">
      <c r="A6" s="15"/>
      <c r="B6" s="15"/>
      <c r="C6" s="15"/>
      <c r="D6" s="15"/>
      <c r="E6" s="15"/>
      <c r="F6" s="15"/>
      <c r="G6" s="15"/>
      <c r="H6" s="15"/>
      <c r="I6" s="15"/>
      <c r="J6" s="15"/>
      <c r="K6" s="15"/>
      <c r="L6" s="15"/>
      <c r="M6" s="15"/>
      <c r="N6" s="15"/>
      <c r="O6" s="15"/>
      <c r="P6" s="15"/>
      <c r="Q6" s="15"/>
      <c r="R6" s="15"/>
      <c r="S6" s="15"/>
      <c r="T6" s="15"/>
      <c r="U6" s="15"/>
      <c r="V6" s="15"/>
      <c r="W6" s="15"/>
      <c r="X6" s="15"/>
      <c r="Y6" s="15"/>
      <c r="Z6" s="15"/>
      <c r="AA6" s="15"/>
      <c r="AB6" s="15"/>
    </row>
    <row r="7">
      <c r="A7" s="15"/>
      <c r="B7" s="1132" t="s">
        <v>1895</v>
      </c>
      <c r="C7" s="1133"/>
      <c r="D7" s="1133"/>
      <c r="E7" s="1133"/>
      <c r="F7" s="1133"/>
      <c r="G7" s="1133"/>
      <c r="H7" s="1133"/>
      <c r="I7" s="15"/>
      <c r="J7" s="15"/>
      <c r="K7" s="15"/>
      <c r="L7" s="15"/>
      <c r="M7" s="15"/>
      <c r="N7" s="15"/>
      <c r="O7" s="15"/>
      <c r="P7" s="15"/>
      <c r="Q7" s="15"/>
      <c r="R7" s="15"/>
      <c r="S7" s="15"/>
      <c r="T7" s="15"/>
      <c r="U7" s="15"/>
      <c r="V7" s="15"/>
      <c r="W7" s="15"/>
      <c r="X7" s="15"/>
      <c r="Y7" s="15"/>
      <c r="Z7" s="15"/>
      <c r="AA7" s="15"/>
      <c r="AB7" s="15"/>
    </row>
    <row r="8">
      <c r="A8" s="1134"/>
      <c r="B8" s="1328" t="s">
        <v>1896</v>
      </c>
      <c r="C8" s="1329" t="s">
        <v>1897</v>
      </c>
      <c r="D8" s="1329" t="s">
        <v>1898</v>
      </c>
      <c r="E8" s="1329" t="s">
        <v>1899</v>
      </c>
      <c r="F8" s="1329" t="s">
        <v>1900</v>
      </c>
      <c r="G8" s="1329" t="s">
        <v>1901</v>
      </c>
      <c r="H8" s="1329" t="s">
        <v>1902</v>
      </c>
      <c r="J8" s="15"/>
      <c r="K8" s="15"/>
      <c r="L8" s="15"/>
      <c r="M8" s="15"/>
      <c r="N8" s="15"/>
      <c r="O8" s="15"/>
      <c r="P8" s="15"/>
      <c r="Q8" s="15"/>
      <c r="R8" s="15"/>
      <c r="S8" s="15"/>
      <c r="T8" s="15"/>
      <c r="U8" s="15"/>
      <c r="V8" s="15"/>
      <c r="W8" s="15"/>
      <c r="X8" s="15"/>
      <c r="Y8" s="15"/>
      <c r="Z8" s="15"/>
      <c r="AA8" s="15"/>
      <c r="AB8" s="15"/>
    </row>
    <row r="9">
      <c r="A9" s="1134"/>
      <c r="B9" s="1330">
        <v>1.0</v>
      </c>
      <c r="C9" s="1331">
        <v>10.0</v>
      </c>
      <c r="D9" s="976" t="s">
        <v>1240</v>
      </c>
      <c r="E9" s="1332" t="s">
        <v>1903</v>
      </c>
      <c r="F9" s="1331">
        <v>1.0</v>
      </c>
      <c r="G9" s="1333">
        <f t="shared" ref="G9:G15" si="1">(0.01*B9)*B9*F9</f>
        <v>0.01</v>
      </c>
      <c r="H9" s="1334" t="s">
        <v>1904</v>
      </c>
      <c r="J9" s="15"/>
      <c r="K9" s="15"/>
      <c r="L9" s="15"/>
      <c r="M9" s="15"/>
      <c r="N9" s="15"/>
      <c r="O9" s="15"/>
      <c r="P9" s="15"/>
      <c r="Q9" s="15"/>
      <c r="R9" s="15"/>
      <c r="S9" s="15"/>
      <c r="T9" s="15"/>
      <c r="U9" s="15"/>
      <c r="V9" s="15"/>
      <c r="W9" s="15"/>
      <c r="X9" s="15"/>
      <c r="Y9" s="15"/>
      <c r="Z9" s="15"/>
      <c r="AA9" s="15"/>
      <c r="AB9" s="15"/>
    </row>
    <row r="10">
      <c r="A10" s="1134"/>
      <c r="B10" s="1330">
        <v>2.0</v>
      </c>
      <c r="C10" s="1331">
        <v>12.0</v>
      </c>
      <c r="D10" s="976" t="s">
        <v>1240</v>
      </c>
      <c r="E10" s="1332" t="s">
        <v>1905</v>
      </c>
      <c r="F10" s="1331">
        <v>1.5</v>
      </c>
      <c r="G10" s="1333">
        <f t="shared" si="1"/>
        <v>0.06</v>
      </c>
      <c r="H10" s="1334" t="s">
        <v>1906</v>
      </c>
      <c r="J10" s="15"/>
      <c r="K10" s="15"/>
      <c r="L10" s="15"/>
      <c r="M10" s="15"/>
      <c r="N10" s="15"/>
      <c r="O10" s="15"/>
      <c r="P10" s="15"/>
      <c r="Q10" s="15"/>
      <c r="R10" s="15"/>
      <c r="S10" s="15"/>
      <c r="T10" s="15"/>
      <c r="U10" s="15"/>
      <c r="V10" s="15"/>
      <c r="W10" s="15"/>
      <c r="X10" s="15"/>
      <c r="Y10" s="15"/>
      <c r="Z10" s="15"/>
      <c r="AA10" s="15"/>
      <c r="AB10" s="15"/>
    </row>
    <row r="11">
      <c r="A11" s="1134"/>
      <c r="B11" s="1330">
        <v>3.0</v>
      </c>
      <c r="C11" s="1331">
        <v>14.0</v>
      </c>
      <c r="D11" s="976" t="s">
        <v>1240</v>
      </c>
      <c r="E11" s="1332" t="s">
        <v>1907</v>
      </c>
      <c r="F11" s="1331">
        <v>2.0</v>
      </c>
      <c r="G11" s="1333">
        <f t="shared" si="1"/>
        <v>0.18</v>
      </c>
      <c r="H11" s="1334" t="s">
        <v>1908</v>
      </c>
      <c r="J11" s="15"/>
      <c r="K11" s="15"/>
      <c r="L11" s="15"/>
      <c r="M11" s="15"/>
      <c r="N11" s="15"/>
      <c r="O11" s="15"/>
      <c r="P11" s="15"/>
      <c r="Q11" s="15"/>
      <c r="R11" s="15"/>
      <c r="S11" s="15"/>
      <c r="T11" s="15"/>
      <c r="U11" s="15"/>
      <c r="V11" s="15"/>
      <c r="W11" s="15"/>
      <c r="X11" s="15"/>
      <c r="Y11" s="15"/>
      <c r="Z11" s="15"/>
      <c r="AA11" s="15"/>
      <c r="AB11" s="15"/>
    </row>
    <row r="12">
      <c r="A12" s="1134"/>
      <c r="B12" s="1330">
        <v>4.0</v>
      </c>
      <c r="C12" s="1331">
        <v>16.0</v>
      </c>
      <c r="D12" s="916" t="s">
        <v>1253</v>
      </c>
      <c r="E12" s="1332" t="s">
        <v>1909</v>
      </c>
      <c r="F12" s="1331">
        <v>2.0</v>
      </c>
      <c r="G12" s="1333">
        <f t="shared" si="1"/>
        <v>0.32</v>
      </c>
      <c r="H12" s="1334" t="s">
        <v>1910</v>
      </c>
      <c r="J12" s="15"/>
      <c r="K12" s="15"/>
      <c r="L12" s="15"/>
      <c r="M12" s="15"/>
      <c r="N12" s="15"/>
      <c r="O12" s="15"/>
      <c r="P12" s="15"/>
      <c r="Q12" s="15"/>
      <c r="R12" s="15"/>
      <c r="S12" s="15"/>
      <c r="T12" s="15"/>
      <c r="U12" s="15"/>
      <c r="V12" s="15"/>
      <c r="W12" s="15"/>
      <c r="X12" s="15"/>
      <c r="Y12" s="15"/>
      <c r="Z12" s="15"/>
      <c r="AA12" s="15"/>
      <c r="AB12" s="15"/>
    </row>
    <row r="13">
      <c r="A13" s="1134"/>
      <c r="B13" s="1330">
        <v>5.0</v>
      </c>
      <c r="C13" s="1331">
        <v>18.0</v>
      </c>
      <c r="D13" s="916" t="s">
        <v>1253</v>
      </c>
      <c r="E13" s="1332" t="s">
        <v>1911</v>
      </c>
      <c r="F13" s="1331">
        <v>2.0</v>
      </c>
      <c r="G13" s="1333">
        <f t="shared" si="1"/>
        <v>0.5</v>
      </c>
      <c r="H13" s="1334" t="s">
        <v>1912</v>
      </c>
      <c r="J13" s="15"/>
      <c r="K13" s="15"/>
      <c r="L13" s="15"/>
      <c r="M13" s="15"/>
      <c r="N13" s="15"/>
      <c r="O13" s="15"/>
      <c r="P13" s="15"/>
      <c r="Q13" s="15"/>
      <c r="R13" s="15"/>
      <c r="S13" s="15"/>
      <c r="T13" s="15"/>
      <c r="U13" s="15"/>
      <c r="V13" s="15"/>
      <c r="W13" s="15"/>
      <c r="X13" s="15"/>
      <c r="Y13" s="15"/>
      <c r="Z13" s="15"/>
      <c r="AA13" s="15"/>
      <c r="AB13" s="15"/>
    </row>
    <row r="14">
      <c r="A14" s="1134"/>
      <c r="B14" s="1330">
        <v>6.0</v>
      </c>
      <c r="C14" s="1331">
        <v>20.0</v>
      </c>
      <c r="D14" s="916" t="s">
        <v>1253</v>
      </c>
      <c r="E14" s="1332" t="s">
        <v>1913</v>
      </c>
      <c r="F14" s="1331">
        <v>2.5</v>
      </c>
      <c r="G14" s="1333">
        <f t="shared" si="1"/>
        <v>0.9</v>
      </c>
      <c r="H14" s="1334" t="s">
        <v>1914</v>
      </c>
      <c r="J14" s="15"/>
      <c r="K14" s="15"/>
      <c r="L14" s="15"/>
      <c r="M14" s="15"/>
      <c r="N14" s="15"/>
      <c r="O14" s="15"/>
      <c r="P14" s="15"/>
      <c r="Q14" s="15"/>
      <c r="R14" s="15"/>
      <c r="S14" s="15"/>
      <c r="T14" s="15"/>
      <c r="U14" s="15"/>
      <c r="V14" s="15"/>
      <c r="W14" s="15"/>
      <c r="X14" s="15"/>
      <c r="Y14" s="15"/>
      <c r="Z14" s="15"/>
      <c r="AA14" s="15"/>
      <c r="AB14" s="15"/>
    </row>
    <row r="15">
      <c r="A15" s="1134"/>
      <c r="B15" s="1330">
        <v>7.0</v>
      </c>
      <c r="C15" s="1331">
        <v>22.0</v>
      </c>
      <c r="D15" s="916" t="s">
        <v>1266</v>
      </c>
      <c r="E15" s="1332" t="s">
        <v>1915</v>
      </c>
      <c r="F15" s="1331">
        <v>3.0</v>
      </c>
      <c r="G15" s="1333">
        <f t="shared" si="1"/>
        <v>1.47</v>
      </c>
      <c r="H15" s="1334" t="s">
        <v>1916</v>
      </c>
      <c r="J15" s="15"/>
      <c r="K15" s="15"/>
      <c r="L15" s="15"/>
      <c r="M15" s="15"/>
      <c r="N15" s="15"/>
      <c r="O15" s="15"/>
      <c r="P15" s="15"/>
      <c r="Q15" s="15"/>
      <c r="R15" s="15"/>
      <c r="S15" s="15"/>
      <c r="T15" s="15"/>
      <c r="U15" s="15"/>
      <c r="V15" s="15"/>
      <c r="W15" s="15"/>
      <c r="X15" s="15"/>
      <c r="Y15" s="15"/>
      <c r="Z15" s="15"/>
      <c r="AA15" s="15"/>
      <c r="AB15" s="15"/>
    </row>
    <row r="16">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row>
    <row r="17">
      <c r="A17" s="15"/>
      <c r="B17" s="1132" t="s">
        <v>1917</v>
      </c>
      <c r="C17" s="1133"/>
      <c r="D17" s="1133"/>
      <c r="E17" s="1133"/>
      <c r="F17" s="15"/>
      <c r="G17" s="15"/>
      <c r="H17" s="15"/>
      <c r="I17" s="15"/>
      <c r="J17" s="15"/>
      <c r="K17" s="15"/>
      <c r="L17" s="15"/>
      <c r="M17" s="15"/>
      <c r="N17" s="15"/>
      <c r="O17" s="15"/>
      <c r="P17" s="15"/>
      <c r="Q17" s="15"/>
      <c r="R17" s="15"/>
      <c r="S17" s="15"/>
      <c r="T17" s="15"/>
      <c r="U17" s="15"/>
      <c r="V17" s="15"/>
      <c r="W17" s="15"/>
      <c r="X17" s="15"/>
      <c r="Y17" s="15"/>
      <c r="Z17" s="15"/>
      <c r="AA17" s="15"/>
      <c r="AB17" s="15"/>
    </row>
    <row r="18">
      <c r="A18" s="1134"/>
      <c r="B18" s="1328" t="s">
        <v>1918</v>
      </c>
      <c r="C18" s="1329" t="s">
        <v>1919</v>
      </c>
      <c r="D18" s="1329" t="s">
        <v>1920</v>
      </c>
      <c r="E18" s="1329" t="s">
        <v>1921</v>
      </c>
      <c r="F18" s="15"/>
      <c r="G18" s="15"/>
      <c r="H18" s="15"/>
      <c r="I18" s="15"/>
      <c r="J18" s="15"/>
      <c r="K18" s="15"/>
      <c r="L18" s="15"/>
      <c r="M18" s="15"/>
      <c r="N18" s="15"/>
      <c r="O18" s="15"/>
      <c r="P18" s="15"/>
      <c r="Q18" s="15"/>
      <c r="R18" s="15"/>
      <c r="S18" s="15"/>
      <c r="T18" s="15"/>
      <c r="U18" s="15"/>
      <c r="V18" s="15"/>
      <c r="W18" s="15"/>
      <c r="X18" s="15"/>
      <c r="Y18" s="15"/>
      <c r="Z18" s="15"/>
      <c r="AA18" s="15"/>
      <c r="AB18" s="15"/>
    </row>
    <row r="19">
      <c r="A19" s="1134"/>
      <c r="B19" s="1335" t="s">
        <v>1922</v>
      </c>
      <c r="C19" s="1333">
        <f>G9</f>
        <v>0.01</v>
      </c>
      <c r="D19" s="1331">
        <v>0.0</v>
      </c>
      <c r="E19" s="1333">
        <f t="shared" ref="E19:E35" si="2">C19+D19</f>
        <v>0.01</v>
      </c>
      <c r="F19" s="15"/>
      <c r="G19" s="15"/>
      <c r="H19" s="1336"/>
      <c r="I19" s="15"/>
      <c r="J19" s="15"/>
      <c r="K19" s="15"/>
      <c r="L19" s="15"/>
      <c r="M19" s="15"/>
      <c r="N19" s="15"/>
      <c r="O19" s="15"/>
      <c r="P19" s="15"/>
      <c r="Q19" s="15"/>
      <c r="R19" s="15"/>
      <c r="S19" s="15"/>
      <c r="T19" s="15"/>
      <c r="U19" s="15"/>
      <c r="V19" s="15"/>
      <c r="W19" s="15"/>
      <c r="X19" s="15"/>
      <c r="Y19" s="15"/>
      <c r="Z19" s="15"/>
      <c r="AA19" s="15"/>
      <c r="AB19" s="15"/>
    </row>
    <row r="20">
      <c r="A20" s="1134"/>
      <c r="B20" s="1335" t="s">
        <v>1923</v>
      </c>
      <c r="C20" s="1333">
        <f>G9</f>
        <v>0.01</v>
      </c>
      <c r="D20" s="1332">
        <v>0.01</v>
      </c>
      <c r="E20" s="1333">
        <f t="shared" si="2"/>
        <v>0.02</v>
      </c>
      <c r="F20" s="15"/>
      <c r="G20" s="1337"/>
      <c r="H20" s="1337"/>
      <c r="I20" s="1338"/>
      <c r="J20" s="15"/>
      <c r="K20" s="15"/>
      <c r="L20" s="15"/>
      <c r="M20" s="15"/>
      <c r="N20" s="15"/>
      <c r="O20" s="15"/>
      <c r="P20" s="15"/>
      <c r="Q20" s="15"/>
      <c r="R20" s="15"/>
      <c r="S20" s="15"/>
      <c r="T20" s="15"/>
      <c r="U20" s="15"/>
      <c r="V20" s="15"/>
      <c r="W20" s="15"/>
      <c r="X20" s="15"/>
      <c r="Y20" s="15"/>
      <c r="Z20" s="15"/>
      <c r="AA20" s="15"/>
      <c r="AB20" s="15"/>
    </row>
    <row r="21">
      <c r="A21" s="1134"/>
      <c r="B21" s="1335" t="s">
        <v>1924</v>
      </c>
      <c r="C21" s="1333">
        <f>G9</f>
        <v>0.01</v>
      </c>
      <c r="D21" s="1332">
        <v>0.01</v>
      </c>
      <c r="E21" s="1333">
        <f t="shared" si="2"/>
        <v>0.02</v>
      </c>
      <c r="F21" s="15"/>
      <c r="G21" s="1337"/>
      <c r="H21" s="1337"/>
      <c r="I21" s="1338"/>
      <c r="J21" s="15"/>
      <c r="K21" s="15"/>
      <c r="L21" s="15"/>
      <c r="M21" s="15"/>
      <c r="N21" s="15"/>
      <c r="O21" s="15"/>
      <c r="P21" s="15"/>
      <c r="Q21" s="15"/>
      <c r="R21" s="15"/>
      <c r="S21" s="15"/>
      <c r="T21" s="15"/>
      <c r="U21" s="15"/>
      <c r="V21" s="15"/>
      <c r="W21" s="15"/>
      <c r="X21" s="15"/>
      <c r="Y21" s="15"/>
      <c r="Z21" s="15"/>
      <c r="AA21" s="15"/>
      <c r="AB21" s="15"/>
    </row>
    <row r="22">
      <c r="A22" s="1134"/>
      <c r="B22" s="1335" t="s">
        <v>1925</v>
      </c>
      <c r="C22" s="1333">
        <f>G9</f>
        <v>0.01</v>
      </c>
      <c r="D22" s="1332">
        <v>0.04</v>
      </c>
      <c r="E22" s="1333">
        <f t="shared" si="2"/>
        <v>0.05</v>
      </c>
      <c r="F22" s="15"/>
      <c r="G22" s="1337"/>
      <c r="H22" s="1337"/>
      <c r="I22" s="1338"/>
      <c r="J22" s="15"/>
      <c r="K22" s="15"/>
      <c r="L22" s="15"/>
      <c r="M22" s="15"/>
      <c r="N22" s="15"/>
      <c r="O22" s="15"/>
      <c r="P22" s="15"/>
      <c r="Q22" s="15"/>
      <c r="R22" s="15"/>
      <c r="S22" s="15"/>
      <c r="T22" s="15"/>
      <c r="U22" s="15"/>
      <c r="V22" s="15"/>
      <c r="W22" s="15"/>
      <c r="X22" s="15"/>
      <c r="Y22" s="15"/>
      <c r="Z22" s="15"/>
      <c r="AA22" s="15"/>
      <c r="AB22" s="15"/>
    </row>
    <row r="23">
      <c r="A23" s="1134"/>
      <c r="B23" s="1335" t="s">
        <v>1926</v>
      </c>
      <c r="C23" s="1333">
        <f t="shared" ref="C23:C24" si="3">G9</f>
        <v>0.01</v>
      </c>
      <c r="D23" s="1332">
        <v>0.08</v>
      </c>
      <c r="E23" s="1333">
        <f t="shared" si="2"/>
        <v>0.09</v>
      </c>
      <c r="F23" s="15"/>
      <c r="G23" s="1337"/>
      <c r="H23" s="1337"/>
      <c r="I23" s="1338"/>
      <c r="J23" s="15"/>
      <c r="K23" s="15"/>
      <c r="L23" s="15"/>
      <c r="M23" s="15"/>
      <c r="N23" s="15"/>
      <c r="O23" s="15"/>
      <c r="P23" s="15"/>
      <c r="Q23" s="15"/>
      <c r="R23" s="15"/>
      <c r="S23" s="15"/>
      <c r="T23" s="15"/>
      <c r="U23" s="15"/>
      <c r="V23" s="15"/>
      <c r="W23" s="15"/>
      <c r="X23" s="15"/>
      <c r="Y23" s="15"/>
      <c r="Z23" s="15"/>
      <c r="AA23" s="15"/>
      <c r="AB23" s="15"/>
    </row>
    <row r="24">
      <c r="A24" s="1134"/>
      <c r="B24" s="1335" t="s">
        <v>1927</v>
      </c>
      <c r="C24" s="1333">
        <f t="shared" si="3"/>
        <v>0.06</v>
      </c>
      <c r="D24" s="1332">
        <v>0.08</v>
      </c>
      <c r="E24" s="1333">
        <f t="shared" si="2"/>
        <v>0.14</v>
      </c>
      <c r="F24" s="15"/>
      <c r="G24" s="1337"/>
      <c r="H24" s="1337"/>
      <c r="I24" s="1338"/>
      <c r="J24" s="15"/>
      <c r="K24" s="15"/>
      <c r="L24" s="15"/>
      <c r="M24" s="15"/>
      <c r="N24" s="15"/>
      <c r="O24" s="15"/>
      <c r="P24" s="15"/>
      <c r="Q24" s="15"/>
      <c r="R24" s="15"/>
      <c r="S24" s="15"/>
      <c r="T24" s="15"/>
      <c r="U24" s="15"/>
      <c r="V24" s="15"/>
      <c r="W24" s="15"/>
      <c r="X24" s="15"/>
      <c r="Y24" s="15"/>
      <c r="Z24" s="15"/>
      <c r="AA24" s="15"/>
      <c r="AB24" s="15"/>
    </row>
    <row r="25">
      <c r="A25" s="1134"/>
      <c r="B25" s="1335" t="s">
        <v>1928</v>
      </c>
      <c r="C25" s="1333">
        <f t="shared" ref="C25:C27" si="4">G10</f>
        <v>0.06</v>
      </c>
      <c r="D25" s="1339">
        <v>0.32</v>
      </c>
      <c r="E25" s="1333">
        <f t="shared" si="2"/>
        <v>0.38</v>
      </c>
      <c r="F25" s="15"/>
      <c r="G25" s="1337"/>
      <c r="H25" s="1337"/>
      <c r="I25" s="1338"/>
      <c r="J25" s="15"/>
      <c r="K25" s="15"/>
      <c r="L25" s="15"/>
      <c r="M25" s="15"/>
      <c r="N25" s="15"/>
      <c r="O25" s="15"/>
      <c r="P25" s="15"/>
      <c r="Q25" s="15"/>
      <c r="R25" s="15"/>
      <c r="S25" s="15"/>
      <c r="T25" s="15"/>
      <c r="U25" s="15"/>
      <c r="V25" s="15"/>
      <c r="W25" s="15"/>
      <c r="X25" s="15"/>
      <c r="Y25" s="15"/>
      <c r="Z25" s="15"/>
      <c r="AA25" s="15"/>
      <c r="AB25" s="15"/>
    </row>
    <row r="26">
      <c r="A26" s="1134"/>
      <c r="B26" s="1335" t="s">
        <v>1907</v>
      </c>
      <c r="C26" s="1333">
        <f t="shared" si="4"/>
        <v>0.18</v>
      </c>
      <c r="D26" s="1331">
        <v>0.02</v>
      </c>
      <c r="E26" s="1333">
        <f t="shared" si="2"/>
        <v>0.2</v>
      </c>
      <c r="F26" s="15"/>
      <c r="G26" s="15"/>
      <c r="H26" s="15"/>
      <c r="I26" s="15"/>
      <c r="J26" s="15"/>
      <c r="K26" s="15"/>
      <c r="L26" s="15"/>
      <c r="M26" s="15"/>
      <c r="N26" s="15"/>
      <c r="O26" s="15"/>
      <c r="P26" s="15"/>
      <c r="Q26" s="15"/>
      <c r="R26" s="15"/>
      <c r="S26" s="15"/>
      <c r="T26" s="15"/>
      <c r="U26" s="15"/>
      <c r="V26" s="15"/>
      <c r="W26" s="15"/>
      <c r="X26" s="15"/>
      <c r="Y26" s="15"/>
      <c r="Z26" s="15"/>
      <c r="AA26" s="15"/>
      <c r="AB26" s="15"/>
    </row>
    <row r="27">
      <c r="A27" s="1134"/>
      <c r="B27" s="1335" t="s">
        <v>1929</v>
      </c>
      <c r="C27" s="1333">
        <f t="shared" si="4"/>
        <v>0.32</v>
      </c>
      <c r="D27" s="1333">
        <v>0.04</v>
      </c>
      <c r="E27" s="1333">
        <f t="shared" si="2"/>
        <v>0.36</v>
      </c>
      <c r="F27" s="15"/>
      <c r="G27" s="15"/>
      <c r="H27" s="15"/>
      <c r="I27" s="15"/>
      <c r="J27" s="15"/>
      <c r="K27" s="15"/>
      <c r="L27" s="15"/>
      <c r="M27" s="15"/>
      <c r="N27" s="15"/>
      <c r="O27" s="15"/>
      <c r="P27" s="15"/>
      <c r="Q27" s="15"/>
      <c r="R27" s="15"/>
      <c r="S27" s="15"/>
      <c r="T27" s="15"/>
      <c r="U27" s="15"/>
      <c r="V27" s="15"/>
      <c r="W27" s="15"/>
      <c r="X27" s="15"/>
      <c r="Y27" s="15"/>
      <c r="Z27" s="15"/>
      <c r="AA27" s="15"/>
      <c r="AB27" s="15"/>
    </row>
    <row r="28">
      <c r="A28" s="1134"/>
      <c r="B28" s="1335" t="s">
        <v>1930</v>
      </c>
      <c r="C28" s="1333">
        <f t="shared" ref="C28:C29" si="5">G12</f>
        <v>0.32</v>
      </c>
      <c r="D28" s="1333">
        <v>0.2</v>
      </c>
      <c r="E28" s="1333">
        <f t="shared" si="2"/>
        <v>0.52</v>
      </c>
      <c r="F28" s="15"/>
      <c r="G28" s="15"/>
      <c r="H28" s="15"/>
      <c r="I28" s="15"/>
      <c r="J28" s="15"/>
      <c r="K28" s="15"/>
      <c r="L28" s="15"/>
      <c r="M28" s="15"/>
      <c r="N28" s="15"/>
      <c r="O28" s="15"/>
      <c r="P28" s="15"/>
      <c r="Q28" s="15"/>
      <c r="R28" s="15"/>
      <c r="S28" s="15"/>
      <c r="T28" s="15"/>
      <c r="U28" s="15"/>
      <c r="V28" s="15"/>
      <c r="W28" s="15"/>
      <c r="X28" s="15"/>
      <c r="Y28" s="15"/>
      <c r="Z28" s="15"/>
      <c r="AA28" s="15"/>
      <c r="AB28" s="15"/>
    </row>
    <row r="29">
      <c r="A29" s="1134"/>
      <c r="B29" s="1335" t="s">
        <v>1931</v>
      </c>
      <c r="C29" s="1333">
        <f t="shared" si="5"/>
        <v>0.5</v>
      </c>
      <c r="D29" s="1333">
        <v>0.4</v>
      </c>
      <c r="E29" s="1333">
        <f t="shared" si="2"/>
        <v>0.9</v>
      </c>
      <c r="F29" s="15"/>
      <c r="G29" s="15"/>
      <c r="H29" s="15"/>
      <c r="I29" s="15"/>
      <c r="J29" s="15"/>
      <c r="K29" s="15"/>
      <c r="L29" s="15"/>
      <c r="M29" s="15"/>
      <c r="N29" s="15"/>
      <c r="O29" s="15"/>
      <c r="P29" s="15"/>
      <c r="Q29" s="15"/>
      <c r="R29" s="15"/>
      <c r="S29" s="15"/>
      <c r="T29" s="15"/>
      <c r="U29" s="15"/>
      <c r="V29" s="15"/>
      <c r="W29" s="15"/>
      <c r="X29" s="15"/>
      <c r="Y29" s="15"/>
      <c r="Z29" s="15"/>
      <c r="AA29" s="15"/>
      <c r="AB29" s="15"/>
    </row>
    <row r="30">
      <c r="A30" s="1134"/>
      <c r="B30" s="1335" t="s">
        <v>1932</v>
      </c>
      <c r="C30" s="1333">
        <f>G13</f>
        <v>0.5</v>
      </c>
      <c r="D30" s="1333">
        <v>2.17</v>
      </c>
      <c r="E30" s="1333">
        <f t="shared" si="2"/>
        <v>2.67</v>
      </c>
      <c r="F30" s="15"/>
      <c r="G30" s="15"/>
      <c r="H30" s="15"/>
      <c r="I30" s="15"/>
      <c r="J30" s="15"/>
      <c r="K30" s="15"/>
      <c r="L30" s="15"/>
      <c r="M30" s="15"/>
      <c r="N30" s="15"/>
      <c r="O30" s="15"/>
      <c r="P30" s="15"/>
      <c r="Q30" s="15"/>
      <c r="R30" s="15"/>
      <c r="S30" s="15"/>
      <c r="T30" s="15"/>
      <c r="U30" s="15"/>
      <c r="V30" s="15"/>
      <c r="W30" s="15"/>
      <c r="X30" s="15"/>
      <c r="Y30" s="15"/>
      <c r="Z30" s="15"/>
      <c r="AA30" s="15"/>
      <c r="AB30" s="15"/>
    </row>
    <row r="31">
      <c r="A31" s="1134"/>
      <c r="B31" s="1335" t="s">
        <v>1933</v>
      </c>
      <c r="C31" s="1333">
        <f t="shared" ref="C31:C32" si="6">G13</f>
        <v>0.5</v>
      </c>
      <c r="D31" s="1339">
        <v>12.45</v>
      </c>
      <c r="E31" s="1333">
        <f t="shared" si="2"/>
        <v>12.95</v>
      </c>
      <c r="F31" s="15"/>
      <c r="G31" s="15"/>
      <c r="H31" s="15"/>
      <c r="I31" s="15"/>
      <c r="J31" s="15"/>
      <c r="K31" s="15"/>
      <c r="L31" s="15"/>
      <c r="M31" s="15"/>
      <c r="N31" s="15"/>
      <c r="O31" s="15"/>
      <c r="P31" s="15"/>
      <c r="Q31" s="15"/>
      <c r="R31" s="15"/>
      <c r="S31" s="15"/>
      <c r="T31" s="15"/>
      <c r="U31" s="15"/>
      <c r="V31" s="15"/>
      <c r="W31" s="15"/>
      <c r="X31" s="15"/>
      <c r="Y31" s="15"/>
      <c r="Z31" s="15"/>
      <c r="AA31" s="15"/>
      <c r="AB31" s="15"/>
    </row>
    <row r="32">
      <c r="A32" s="1134"/>
      <c r="B32" s="1335" t="s">
        <v>1934</v>
      </c>
      <c r="C32" s="1333">
        <f t="shared" si="6"/>
        <v>0.9</v>
      </c>
      <c r="D32" s="1333">
        <v>332.0</v>
      </c>
      <c r="E32" s="1333">
        <f t="shared" si="2"/>
        <v>332.9</v>
      </c>
      <c r="F32" s="15"/>
      <c r="G32" s="15"/>
      <c r="H32" s="15"/>
      <c r="I32" s="15"/>
      <c r="J32" s="15"/>
      <c r="K32" s="15"/>
      <c r="L32" s="15"/>
      <c r="M32" s="15"/>
      <c r="N32" s="15"/>
      <c r="O32" s="15"/>
      <c r="P32" s="15"/>
      <c r="Q32" s="15"/>
      <c r="R32" s="15"/>
      <c r="S32" s="15"/>
      <c r="T32" s="15"/>
      <c r="U32" s="15"/>
      <c r="V32" s="15"/>
      <c r="W32" s="15"/>
      <c r="X32" s="15"/>
      <c r="Y32" s="15"/>
      <c r="Z32" s="15"/>
      <c r="AA32" s="15"/>
      <c r="AB32" s="15"/>
    </row>
    <row r="33">
      <c r="A33" s="1134"/>
      <c r="B33" s="1335" t="s">
        <v>1935</v>
      </c>
      <c r="C33" s="1333">
        <f t="shared" ref="C33:C34" si="7">G14</f>
        <v>0.9</v>
      </c>
      <c r="D33" s="1339">
        <v>39.0</v>
      </c>
      <c r="E33" s="1333">
        <f t="shared" si="2"/>
        <v>39.9</v>
      </c>
      <c r="F33" s="15"/>
      <c r="G33" s="15"/>
      <c r="H33" s="15"/>
      <c r="I33" s="15"/>
      <c r="J33" s="15"/>
      <c r="K33" s="15"/>
      <c r="L33" s="15"/>
      <c r="M33" s="15"/>
      <c r="N33" s="15"/>
      <c r="O33" s="15"/>
      <c r="P33" s="15"/>
      <c r="Q33" s="15"/>
      <c r="R33" s="15"/>
      <c r="S33" s="15"/>
      <c r="T33" s="15"/>
      <c r="U33" s="15"/>
      <c r="V33" s="15"/>
      <c r="W33" s="15"/>
      <c r="X33" s="15"/>
      <c r="Y33" s="15"/>
      <c r="Z33" s="15"/>
      <c r="AA33" s="15"/>
      <c r="AB33" s="15"/>
    </row>
    <row r="34">
      <c r="A34" s="1134"/>
      <c r="B34" s="1335" t="s">
        <v>1936</v>
      </c>
      <c r="C34" s="1333">
        <f t="shared" si="7"/>
        <v>1.47</v>
      </c>
      <c r="D34" s="1140">
        <v>3329.58</v>
      </c>
      <c r="E34" s="1140">
        <f t="shared" si="2"/>
        <v>3331.05</v>
      </c>
      <c r="F34" s="15"/>
      <c r="G34" s="15"/>
      <c r="H34" s="15"/>
      <c r="I34" s="15"/>
      <c r="J34" s="15"/>
      <c r="K34" s="15"/>
      <c r="L34" s="15"/>
      <c r="M34" s="15"/>
      <c r="N34" s="15"/>
      <c r="O34" s="15"/>
      <c r="P34" s="1340"/>
      <c r="Q34" s="1340"/>
      <c r="R34" s="15"/>
      <c r="S34" s="15"/>
      <c r="T34" s="15"/>
      <c r="U34" s="15"/>
      <c r="V34" s="15"/>
      <c r="W34" s="15"/>
      <c r="X34" s="15"/>
      <c r="Y34" s="15"/>
      <c r="Z34" s="15"/>
      <c r="AA34" s="15"/>
      <c r="AB34" s="15"/>
    </row>
    <row r="35">
      <c r="A35" s="1134"/>
      <c r="B35" s="1335" t="s">
        <v>1937</v>
      </c>
      <c r="C35" s="1333">
        <f>G15</f>
        <v>1.47</v>
      </c>
      <c r="D35" s="1339">
        <v>122.5</v>
      </c>
      <c r="E35" s="1333">
        <f t="shared" si="2"/>
        <v>123.97</v>
      </c>
      <c r="F35" s="15"/>
      <c r="G35" s="15"/>
      <c r="H35" s="15"/>
      <c r="I35" s="15"/>
      <c r="J35" s="15"/>
      <c r="K35" s="15"/>
      <c r="L35" s="15"/>
      <c r="M35" s="15"/>
      <c r="N35" s="15"/>
      <c r="O35" s="15"/>
      <c r="P35" s="15"/>
      <c r="Q35" s="15"/>
      <c r="R35" s="15"/>
      <c r="S35" s="15"/>
      <c r="T35" s="15"/>
      <c r="U35" s="15"/>
      <c r="V35" s="15"/>
      <c r="W35" s="15"/>
      <c r="X35" s="15"/>
      <c r="Y35" s="15"/>
      <c r="Z35" s="15"/>
      <c r="AA35" s="15"/>
      <c r="AB35" s="15"/>
    </row>
    <row r="36">
      <c r="A36" s="15"/>
      <c r="B36" s="1341" t="s">
        <v>1938</v>
      </c>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row>
    <row r="37">
      <c r="A37" s="15"/>
      <c r="B37" s="1342"/>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row>
    <row r="38">
      <c r="A38" s="15"/>
      <c r="B38" s="1132" t="s">
        <v>1939</v>
      </c>
      <c r="C38" s="1133"/>
      <c r="D38" s="1133"/>
      <c r="E38" s="15"/>
      <c r="F38" s="15"/>
      <c r="G38" s="15"/>
      <c r="H38" s="15"/>
      <c r="I38" s="15"/>
      <c r="J38" s="15"/>
      <c r="K38" s="15"/>
      <c r="L38" s="15"/>
      <c r="M38" s="15"/>
      <c r="N38" s="15"/>
      <c r="O38" s="15"/>
      <c r="P38" s="15"/>
      <c r="Q38" s="15"/>
      <c r="R38" s="15"/>
      <c r="S38" s="15"/>
      <c r="T38" s="15"/>
      <c r="U38" s="15"/>
      <c r="V38" s="15"/>
      <c r="W38" s="15"/>
      <c r="X38" s="15"/>
      <c r="Y38" s="15"/>
      <c r="Z38" s="15"/>
      <c r="AA38" s="15"/>
      <c r="AB38" s="15"/>
    </row>
    <row r="39">
      <c r="A39" s="1134"/>
      <c r="B39" s="1343" t="s">
        <v>1940</v>
      </c>
      <c r="C39" s="1344">
        <f t="shared" ref="C39:D39" si="8">C41*C42+C43*C45</f>
        <v>0.05</v>
      </c>
      <c r="D39" s="1344">
        <f t="shared" si="8"/>
        <v>0.6</v>
      </c>
      <c r="E39" s="15"/>
      <c r="F39" s="15"/>
      <c r="G39" s="15"/>
      <c r="H39" s="15"/>
      <c r="I39" s="15"/>
      <c r="J39" s="15"/>
      <c r="K39" s="15"/>
      <c r="L39" s="15"/>
      <c r="M39" s="15"/>
      <c r="N39" s="15"/>
      <c r="O39" s="15"/>
      <c r="P39" s="15"/>
      <c r="Q39" s="15"/>
      <c r="R39" s="15"/>
      <c r="S39" s="15"/>
      <c r="T39" s="15"/>
      <c r="U39" s="15"/>
      <c r="V39" s="15"/>
      <c r="W39" s="15"/>
      <c r="X39" s="15"/>
      <c r="Y39" s="15"/>
      <c r="Z39" s="15"/>
      <c r="AA39" s="15"/>
      <c r="AB39" s="15"/>
    </row>
    <row r="40">
      <c r="A40" s="1134"/>
      <c r="B40" s="1345" t="s">
        <v>133</v>
      </c>
      <c r="C40" s="1346" t="s">
        <v>1941</v>
      </c>
      <c r="D40" s="1346" t="s">
        <v>1929</v>
      </c>
      <c r="E40" s="15"/>
      <c r="F40" s="15"/>
      <c r="G40" s="15"/>
      <c r="H40" s="15"/>
      <c r="I40" s="15"/>
      <c r="J40" s="15"/>
      <c r="K40" s="15"/>
      <c r="L40" s="15"/>
      <c r="M40" s="15"/>
      <c r="N40" s="15"/>
      <c r="O40" s="15"/>
      <c r="P40" s="15"/>
      <c r="Q40" s="15"/>
      <c r="R40" s="15"/>
      <c r="S40" s="15"/>
      <c r="T40" s="15"/>
      <c r="U40" s="15"/>
      <c r="V40" s="15"/>
      <c r="W40" s="15"/>
      <c r="X40" s="15"/>
      <c r="Y40" s="15"/>
      <c r="Z40" s="15"/>
      <c r="AA40" s="15"/>
      <c r="AB40" s="15"/>
    </row>
    <row r="41">
      <c r="A41" s="1134"/>
      <c r="B41" s="1139" t="s">
        <v>1531</v>
      </c>
      <c r="C41" s="1140">
        <f>E19</f>
        <v>0.01</v>
      </c>
      <c r="D41" s="1140">
        <f>E27</f>
        <v>0.36</v>
      </c>
      <c r="E41" s="15"/>
      <c r="F41" s="15"/>
      <c r="G41" s="15"/>
      <c r="H41" s="15"/>
      <c r="I41" s="15"/>
      <c r="J41" s="15"/>
      <c r="K41" s="15"/>
      <c r="L41" s="15"/>
      <c r="M41" s="15"/>
      <c r="N41" s="15"/>
      <c r="O41" s="15"/>
      <c r="P41" s="15"/>
      <c r="Q41" s="15"/>
      <c r="R41" s="15"/>
      <c r="S41" s="15"/>
      <c r="T41" s="15"/>
      <c r="U41" s="15"/>
      <c r="V41" s="15"/>
      <c r="W41" s="15"/>
      <c r="X41" s="15"/>
      <c r="Y41" s="15"/>
      <c r="Z41" s="15"/>
      <c r="AA41" s="15"/>
      <c r="AB41" s="15"/>
    </row>
    <row r="42">
      <c r="A42" s="1134"/>
      <c r="B42" s="1139" t="s">
        <v>1366</v>
      </c>
      <c r="C42" s="1097">
        <v>1.0</v>
      </c>
      <c r="D42" s="1097">
        <v>1.0</v>
      </c>
      <c r="E42" s="15"/>
      <c r="F42" s="15"/>
      <c r="G42" s="15"/>
      <c r="H42" s="15"/>
      <c r="I42" s="15"/>
      <c r="J42" s="15"/>
      <c r="K42" s="15"/>
      <c r="L42" s="15"/>
      <c r="M42" s="15"/>
      <c r="N42" s="15"/>
      <c r="O42" s="15"/>
      <c r="P42" s="15"/>
      <c r="Q42" s="15"/>
      <c r="R42" s="15"/>
      <c r="S42" s="15"/>
      <c r="T42" s="15"/>
      <c r="U42" s="15"/>
      <c r="V42" s="15"/>
      <c r="W42" s="15"/>
      <c r="X42" s="15"/>
      <c r="Y42" s="15"/>
      <c r="Z42" s="15"/>
      <c r="AA42" s="15"/>
      <c r="AB42" s="15"/>
    </row>
    <row r="43">
      <c r="A43" s="1134"/>
      <c r="B43" s="999" t="s">
        <v>1372</v>
      </c>
      <c r="C43" s="1097">
        <v>2.0</v>
      </c>
      <c r="D43" s="1097">
        <v>3.0</v>
      </c>
      <c r="E43" s="15"/>
      <c r="F43" s="15"/>
      <c r="G43" s="15"/>
      <c r="H43" s="15"/>
      <c r="I43" s="15"/>
      <c r="J43" s="15"/>
      <c r="K43" s="15"/>
      <c r="L43" s="15"/>
      <c r="M43" s="15"/>
      <c r="N43" s="15"/>
      <c r="O43" s="15"/>
      <c r="P43" s="15"/>
      <c r="Q43" s="15"/>
      <c r="R43" s="15"/>
      <c r="S43" s="15"/>
      <c r="T43" s="15"/>
      <c r="U43" s="15"/>
      <c r="V43" s="15"/>
      <c r="W43" s="15"/>
      <c r="X43" s="15"/>
      <c r="Y43" s="15"/>
      <c r="Z43" s="15"/>
      <c r="AA43" s="15"/>
      <c r="AB43" s="15"/>
    </row>
    <row r="44">
      <c r="A44" s="1134"/>
      <c r="B44" s="1014" t="s">
        <v>1227</v>
      </c>
      <c r="C44" s="1097">
        <v>1.0</v>
      </c>
      <c r="D44" s="1097">
        <v>1.0</v>
      </c>
      <c r="E44" s="15"/>
      <c r="F44" s="15"/>
      <c r="G44" s="15"/>
      <c r="H44" s="15"/>
      <c r="I44" s="15"/>
      <c r="J44" s="15"/>
      <c r="K44" s="15"/>
      <c r="L44" s="15"/>
      <c r="M44" s="15"/>
      <c r="N44" s="15"/>
      <c r="O44" s="15"/>
      <c r="P44" s="15"/>
      <c r="Q44" s="15"/>
      <c r="R44" s="15"/>
      <c r="S44" s="15"/>
      <c r="T44" s="15"/>
      <c r="U44" s="15"/>
      <c r="V44" s="15"/>
      <c r="W44" s="15"/>
      <c r="X44" s="15"/>
      <c r="Y44" s="15"/>
      <c r="Z44" s="15"/>
      <c r="AA44" s="15"/>
      <c r="AB44" s="15"/>
    </row>
    <row r="45">
      <c r="A45" s="1134"/>
      <c r="B45" s="1014" t="s">
        <v>1373</v>
      </c>
      <c r="C45" s="1097">
        <f t="shared" ref="C45:D45" si="9">(0.02*C46)*C46</f>
        <v>0.02</v>
      </c>
      <c r="D45" s="1097">
        <f t="shared" si="9"/>
        <v>0.08</v>
      </c>
      <c r="E45" s="15"/>
      <c r="F45" s="15"/>
      <c r="G45" s="15"/>
      <c r="H45" s="15"/>
      <c r="I45" s="15"/>
      <c r="J45" s="15"/>
      <c r="K45" s="15"/>
      <c r="L45" s="15"/>
      <c r="M45" s="15"/>
      <c r="N45" s="15"/>
      <c r="O45" s="15"/>
      <c r="P45" s="15"/>
      <c r="Q45" s="15"/>
      <c r="R45" s="15"/>
      <c r="S45" s="15"/>
      <c r="T45" s="15"/>
      <c r="U45" s="15"/>
      <c r="V45" s="15"/>
      <c r="W45" s="15"/>
      <c r="X45" s="15"/>
      <c r="Y45" s="15"/>
      <c r="Z45" s="15"/>
      <c r="AA45" s="15"/>
      <c r="AB45" s="15"/>
    </row>
    <row r="46">
      <c r="A46" s="1134"/>
      <c r="B46" s="1139" t="s">
        <v>1942</v>
      </c>
      <c r="C46" s="1097">
        <v>1.0</v>
      </c>
      <c r="D46" s="1097">
        <v>2.0</v>
      </c>
      <c r="E46" s="15"/>
      <c r="F46" s="15"/>
      <c r="G46" s="15"/>
      <c r="H46" s="15"/>
      <c r="I46" s="15"/>
      <c r="J46" s="15"/>
      <c r="K46" s="15"/>
      <c r="L46" s="15"/>
      <c r="M46" s="15"/>
      <c r="N46" s="15"/>
      <c r="O46" s="15"/>
      <c r="P46" s="15"/>
      <c r="Q46" s="15"/>
      <c r="R46" s="15"/>
      <c r="S46" s="15"/>
      <c r="T46" s="15"/>
      <c r="U46" s="15"/>
      <c r="V46" s="15"/>
      <c r="W46" s="15"/>
      <c r="X46" s="15"/>
      <c r="Y46" s="15"/>
      <c r="Z46" s="15"/>
      <c r="AA46" s="15"/>
      <c r="AB46" s="15"/>
    </row>
    <row r="47">
      <c r="A47" s="1134"/>
      <c r="B47" s="1144" t="s">
        <v>1897</v>
      </c>
      <c r="C47" s="1141">
        <v>10.0</v>
      </c>
      <c r="D47" s="1141">
        <v>12.0</v>
      </c>
      <c r="E47" s="15"/>
      <c r="F47" s="15"/>
      <c r="G47" s="15"/>
      <c r="H47" s="15"/>
      <c r="I47" s="15"/>
      <c r="J47" s="15"/>
      <c r="K47" s="15"/>
      <c r="L47" s="15"/>
      <c r="M47" s="15"/>
      <c r="N47" s="15"/>
      <c r="O47" s="15"/>
      <c r="P47" s="15"/>
      <c r="Q47" s="15"/>
      <c r="R47" s="15"/>
      <c r="S47" s="15"/>
      <c r="T47" s="15"/>
      <c r="U47" s="15"/>
      <c r="V47" s="15"/>
      <c r="W47" s="15"/>
      <c r="X47" s="15"/>
      <c r="Y47" s="15"/>
      <c r="Z47" s="15"/>
      <c r="AA47" s="15"/>
      <c r="AB47" s="15"/>
    </row>
    <row r="48">
      <c r="A48" s="15"/>
      <c r="B48" s="15"/>
      <c r="C48" s="15"/>
      <c r="D48" s="15"/>
      <c r="E48" s="15"/>
      <c r="F48" s="15"/>
      <c r="G48" s="15"/>
      <c r="H48" s="15"/>
      <c r="I48" s="15"/>
      <c r="J48" s="15"/>
      <c r="K48" s="15"/>
      <c r="L48" s="15"/>
      <c r="M48" s="15"/>
      <c r="N48" s="15"/>
      <c r="O48" s="15"/>
      <c r="Q48" s="15"/>
      <c r="R48" s="15"/>
      <c r="S48" s="15"/>
      <c r="T48" s="15"/>
      <c r="U48" s="15"/>
      <c r="V48" s="15"/>
      <c r="W48" s="15"/>
      <c r="X48" s="15"/>
      <c r="Y48" s="15"/>
      <c r="Z48" s="15"/>
      <c r="AA48" s="15"/>
      <c r="AB48" s="15"/>
    </row>
    <row r="49">
      <c r="A49" s="15"/>
      <c r="B49" s="1132" t="s">
        <v>1943</v>
      </c>
      <c r="C49" s="1347" t="s">
        <v>1944</v>
      </c>
      <c r="D49" s="1347" t="s">
        <v>1945</v>
      </c>
      <c r="E49" s="1347" t="s">
        <v>1946</v>
      </c>
      <c r="F49" s="1347" t="s">
        <v>1947</v>
      </c>
      <c r="G49" s="1347" t="s">
        <v>1948</v>
      </c>
      <c r="H49" s="1347" t="s">
        <v>1949</v>
      </c>
      <c r="I49" s="1347" t="s">
        <v>1950</v>
      </c>
      <c r="J49" s="1347" t="s">
        <v>1951</v>
      </c>
      <c r="K49" s="1347" t="s">
        <v>1952</v>
      </c>
      <c r="L49" s="1347" t="s">
        <v>1953</v>
      </c>
      <c r="M49" s="1347" t="s">
        <v>1954</v>
      </c>
      <c r="N49" s="1348" t="s">
        <v>1955</v>
      </c>
      <c r="O49" s="1348" t="s">
        <v>1956</v>
      </c>
      <c r="Q49" s="15"/>
      <c r="R49" s="15"/>
      <c r="S49" s="15"/>
      <c r="T49" s="15"/>
      <c r="U49" s="15"/>
      <c r="V49" s="15"/>
      <c r="W49" s="15"/>
      <c r="X49" s="15"/>
      <c r="Y49" s="15"/>
      <c r="Z49" s="15"/>
      <c r="AA49" s="15"/>
      <c r="AB49" s="15"/>
    </row>
    <row r="50">
      <c r="A50" s="1134"/>
      <c r="B50" s="1343" t="s">
        <v>1957</v>
      </c>
      <c r="C50" s="1344">
        <f t="shared" ref="C50:O50" si="10">C52*C53+C54*C55+C61*C62</f>
        <v>0.33</v>
      </c>
      <c r="D50" s="1344">
        <f t="shared" si="10"/>
        <v>0.12</v>
      </c>
      <c r="E50" s="1344">
        <f t="shared" si="10"/>
        <v>0.13</v>
      </c>
      <c r="F50" s="1344">
        <f t="shared" si="10"/>
        <v>1.75</v>
      </c>
      <c r="G50" s="1344">
        <f t="shared" si="10"/>
        <v>0.33</v>
      </c>
      <c r="H50" s="1344">
        <f t="shared" si="10"/>
        <v>1.51</v>
      </c>
      <c r="I50" s="1344">
        <f t="shared" si="10"/>
        <v>3.07</v>
      </c>
      <c r="J50" s="1344">
        <f t="shared" si="10"/>
        <v>10.22</v>
      </c>
      <c r="K50" s="1344">
        <f t="shared" si="10"/>
        <v>1000.35</v>
      </c>
      <c r="L50" s="1344">
        <f t="shared" si="10"/>
        <v>41.55</v>
      </c>
      <c r="M50" s="1344">
        <f t="shared" si="10"/>
        <v>124.72</v>
      </c>
      <c r="N50" s="1349">
        <f t="shared" si="10"/>
        <v>374.71</v>
      </c>
      <c r="O50" s="1349">
        <f t="shared" si="10"/>
        <v>10000.85</v>
      </c>
      <c r="Q50" s="15"/>
      <c r="R50" s="15"/>
      <c r="S50" s="15"/>
      <c r="T50" s="15"/>
      <c r="U50" s="15"/>
      <c r="V50" s="15"/>
      <c r="W50" s="15"/>
      <c r="X50" s="15"/>
      <c r="Y50" s="15"/>
      <c r="Z50" s="15"/>
      <c r="AA50" s="15"/>
      <c r="AB50" s="15"/>
    </row>
    <row r="51">
      <c r="A51" s="1134"/>
      <c r="B51" s="1345" t="s">
        <v>133</v>
      </c>
      <c r="C51" s="1350" t="str">
        <f>B23</f>
        <v>Tin ore</v>
      </c>
      <c r="D51" s="1350" t="str">
        <f>B21</f>
        <v>Lead ore</v>
      </c>
      <c r="E51" s="1350" t="str">
        <f>B20</f>
        <v>Zinc ore</v>
      </c>
      <c r="F51" s="1350" t="str">
        <f>B28</f>
        <v>Cobalt ore</v>
      </c>
      <c r="G51" s="1350" t="str">
        <f>B22</f>
        <v>Copper ore</v>
      </c>
      <c r="H51" s="1350" t="str">
        <f>B25</f>
        <v>Iron ore</v>
      </c>
      <c r="I51" s="1350" t="str">
        <f>B29</f>
        <v>Nickel ore</v>
      </c>
      <c r="J51" s="1350" t="str">
        <f>B30</f>
        <v>Silver ore</v>
      </c>
      <c r="K51" s="1350" t="str">
        <f>B32</f>
        <v>Gold ore</v>
      </c>
      <c r="L51" s="1350" t="str">
        <f>B31</f>
        <v>Cavril ore</v>
      </c>
      <c r="M51" s="1350" t="str">
        <f>B33</f>
        <v>Gramant ore</v>
      </c>
      <c r="N51" s="1350" t="str">
        <f>B35</f>
        <v>Leoryte ore</v>
      </c>
      <c r="O51" s="1350" t="str">
        <f>B34</f>
        <v>Platinum ore</v>
      </c>
      <c r="Q51" s="15"/>
      <c r="R51" s="15"/>
      <c r="S51" s="15"/>
      <c r="T51" s="15"/>
      <c r="U51" s="15"/>
      <c r="V51" s="15"/>
      <c r="W51" s="15"/>
      <c r="X51" s="15"/>
      <c r="Y51" s="15"/>
      <c r="Z51" s="15"/>
      <c r="AA51" s="15"/>
      <c r="AB51" s="15"/>
    </row>
    <row r="52">
      <c r="A52" s="1134"/>
      <c r="B52" s="1139" t="s">
        <v>1531</v>
      </c>
      <c r="C52" s="1140">
        <f>E23</f>
        <v>0.09</v>
      </c>
      <c r="D52" s="1140">
        <f>E21</f>
        <v>0.02</v>
      </c>
      <c r="E52" s="1140">
        <f>E20</f>
        <v>0.02</v>
      </c>
      <c r="F52" s="1140">
        <f>E28</f>
        <v>0.52</v>
      </c>
      <c r="G52" s="1140">
        <f>E22</f>
        <v>0.05</v>
      </c>
      <c r="H52" s="1140">
        <f>E25</f>
        <v>0.38</v>
      </c>
      <c r="I52" s="1140">
        <f>E29</f>
        <v>0.9</v>
      </c>
      <c r="J52" s="1140">
        <f>E30</f>
        <v>2.67</v>
      </c>
      <c r="K52" s="1140">
        <f>E32</f>
        <v>332.9</v>
      </c>
      <c r="L52" s="1140">
        <f>E31</f>
        <v>12.95</v>
      </c>
      <c r="M52" s="1140">
        <f>E33</f>
        <v>39.9</v>
      </c>
      <c r="N52" s="1140">
        <f>E35</f>
        <v>123.97</v>
      </c>
      <c r="O52" s="1140">
        <f>E34</f>
        <v>3331.05</v>
      </c>
      <c r="Q52" s="15"/>
      <c r="R52" s="15"/>
      <c r="S52" s="15"/>
      <c r="T52" s="15"/>
      <c r="U52" s="15"/>
      <c r="V52" s="15"/>
      <c r="W52" s="15"/>
      <c r="X52" s="15"/>
      <c r="Y52" s="15"/>
      <c r="Z52" s="15"/>
      <c r="AA52" s="15"/>
      <c r="AB52" s="15"/>
    </row>
    <row r="53">
      <c r="A53" s="1134"/>
      <c r="B53" s="1139" t="s">
        <v>1366</v>
      </c>
      <c r="C53" s="1097">
        <v>3.0</v>
      </c>
      <c r="D53" s="1097">
        <v>3.0</v>
      </c>
      <c r="E53" s="1097">
        <v>3.0</v>
      </c>
      <c r="F53" s="1099">
        <v>3.0</v>
      </c>
      <c r="G53" s="1097">
        <v>3.0</v>
      </c>
      <c r="H53" s="1099">
        <v>3.0</v>
      </c>
      <c r="I53" s="1099">
        <v>3.0</v>
      </c>
      <c r="J53" s="1097">
        <v>3.0</v>
      </c>
      <c r="K53" s="1097">
        <v>3.0</v>
      </c>
      <c r="L53" s="1097">
        <v>3.0</v>
      </c>
      <c r="M53" s="1097">
        <v>3.0</v>
      </c>
      <c r="N53" s="1097">
        <v>3.0</v>
      </c>
      <c r="O53" s="1097">
        <v>3.0</v>
      </c>
      <c r="Q53" s="15"/>
      <c r="R53" s="15"/>
      <c r="S53" s="15"/>
      <c r="T53" s="15"/>
      <c r="U53" s="15"/>
      <c r="V53" s="15"/>
      <c r="W53" s="15"/>
      <c r="X53" s="15"/>
      <c r="Y53" s="15"/>
      <c r="Z53" s="15"/>
      <c r="AA53" s="15"/>
      <c r="AB53" s="15"/>
    </row>
    <row r="54">
      <c r="A54" s="1134"/>
      <c r="B54" s="999" t="s">
        <v>1372</v>
      </c>
      <c r="C54" s="1097">
        <v>2.0</v>
      </c>
      <c r="D54" s="1097">
        <v>2.0</v>
      </c>
      <c r="E54" s="1097">
        <v>2.0</v>
      </c>
      <c r="F54" s="1099">
        <v>2.0</v>
      </c>
      <c r="G54" s="1097">
        <v>2.0</v>
      </c>
      <c r="H54" s="1099">
        <v>2.0</v>
      </c>
      <c r="I54" s="1099">
        <v>2.0</v>
      </c>
      <c r="J54" s="1097">
        <v>4.0</v>
      </c>
      <c r="K54" s="1097">
        <v>2.0</v>
      </c>
      <c r="L54" s="1097">
        <v>4.0</v>
      </c>
      <c r="M54" s="1097">
        <v>6.0</v>
      </c>
      <c r="N54" s="1097">
        <v>2.0</v>
      </c>
      <c r="O54" s="1097">
        <v>7.0</v>
      </c>
      <c r="Q54" s="15"/>
      <c r="R54" s="15"/>
      <c r="S54" s="15"/>
      <c r="T54" s="15"/>
      <c r="U54" s="15"/>
      <c r="V54" s="15"/>
      <c r="W54" s="15"/>
      <c r="X54" s="15"/>
      <c r="Y54" s="15"/>
      <c r="Z54" s="15"/>
      <c r="AA54" s="15"/>
      <c r="AB54" s="15"/>
    </row>
    <row r="55">
      <c r="A55" s="1134"/>
      <c r="B55" s="1014" t="s">
        <v>1373</v>
      </c>
      <c r="C55" s="1097">
        <f t="shared" ref="C55:O55" si="11">(0.02*C56)*C56</f>
        <v>0.02</v>
      </c>
      <c r="D55" s="1097">
        <f t="shared" si="11"/>
        <v>0.02</v>
      </c>
      <c r="E55" s="1097">
        <f t="shared" si="11"/>
        <v>0.02</v>
      </c>
      <c r="F55" s="1097">
        <f t="shared" si="11"/>
        <v>0.08</v>
      </c>
      <c r="G55" s="1097">
        <f t="shared" si="11"/>
        <v>0.02</v>
      </c>
      <c r="H55" s="1097">
        <f t="shared" si="11"/>
        <v>0.08</v>
      </c>
      <c r="I55" s="1097">
        <f t="shared" si="11"/>
        <v>0.08</v>
      </c>
      <c r="J55" s="1097">
        <f t="shared" si="11"/>
        <v>0.5</v>
      </c>
      <c r="K55" s="1097">
        <f t="shared" si="11"/>
        <v>0.72</v>
      </c>
      <c r="L55" s="1097">
        <f t="shared" si="11"/>
        <v>0.5</v>
      </c>
      <c r="M55" s="1097">
        <f t="shared" si="11"/>
        <v>0.72</v>
      </c>
      <c r="N55" s="1097">
        <f t="shared" si="11"/>
        <v>0.98</v>
      </c>
      <c r="O55" s="1097">
        <f t="shared" si="11"/>
        <v>0.98</v>
      </c>
      <c r="Q55" s="15"/>
      <c r="R55" s="15"/>
      <c r="S55" s="15"/>
      <c r="T55" s="15"/>
      <c r="U55" s="15"/>
      <c r="V55" s="15"/>
      <c r="W55" s="15"/>
      <c r="X55" s="15"/>
      <c r="Y55" s="15"/>
      <c r="Z55" s="15"/>
      <c r="AA55" s="15"/>
      <c r="AB55" s="15"/>
    </row>
    <row r="56">
      <c r="A56" s="1134"/>
      <c r="B56" s="1139" t="s">
        <v>1942</v>
      </c>
      <c r="C56" s="1097">
        <v>1.0</v>
      </c>
      <c r="D56" s="1097">
        <v>1.0</v>
      </c>
      <c r="E56" s="1097">
        <v>1.0</v>
      </c>
      <c r="F56" s="1097">
        <v>2.0</v>
      </c>
      <c r="G56" s="1097">
        <v>1.0</v>
      </c>
      <c r="H56" s="1097">
        <v>2.0</v>
      </c>
      <c r="I56" s="1097">
        <v>2.0</v>
      </c>
      <c r="J56" s="1097">
        <v>5.0</v>
      </c>
      <c r="K56" s="1097">
        <v>6.0</v>
      </c>
      <c r="L56" s="1097">
        <v>5.0</v>
      </c>
      <c r="M56" s="1097">
        <v>6.0</v>
      </c>
      <c r="N56" s="1097">
        <v>7.0</v>
      </c>
      <c r="O56" s="1097">
        <v>7.0</v>
      </c>
      <c r="Q56" s="15"/>
      <c r="R56" s="15"/>
      <c r="S56" s="15"/>
      <c r="T56" s="15"/>
      <c r="U56" s="15"/>
      <c r="V56" s="15"/>
      <c r="W56" s="15"/>
      <c r="X56" s="15"/>
      <c r="Y56" s="15"/>
      <c r="Z56" s="15"/>
      <c r="AA56" s="15"/>
      <c r="AB56" s="15"/>
    </row>
    <row r="57">
      <c r="A57" s="1134"/>
      <c r="B57" s="1144" t="s">
        <v>1958</v>
      </c>
      <c r="C57" s="1141">
        <v>10.0</v>
      </c>
      <c r="D57" s="1287">
        <v>8.0</v>
      </c>
      <c r="E57" s="1141">
        <v>10.0</v>
      </c>
      <c r="F57" s="1141">
        <v>12.0</v>
      </c>
      <c r="G57" s="1141">
        <v>10.0</v>
      </c>
      <c r="H57" s="1141">
        <v>12.0</v>
      </c>
      <c r="I57" s="1141">
        <v>12.0</v>
      </c>
      <c r="J57" s="1141">
        <v>18.0</v>
      </c>
      <c r="K57" s="1141">
        <v>20.0</v>
      </c>
      <c r="L57" s="1141">
        <v>18.0</v>
      </c>
      <c r="M57" s="1141">
        <v>20.0</v>
      </c>
      <c r="N57" s="1141">
        <v>22.0</v>
      </c>
      <c r="O57" s="1141">
        <v>22.0</v>
      </c>
      <c r="Q57" s="15"/>
      <c r="R57" s="15"/>
      <c r="S57" s="15"/>
      <c r="T57" s="15"/>
      <c r="U57" s="15"/>
      <c r="V57" s="15"/>
      <c r="W57" s="15"/>
      <c r="X57" s="15"/>
      <c r="Y57" s="15"/>
      <c r="Z57" s="15"/>
      <c r="AA57" s="15"/>
      <c r="AB57" s="15"/>
    </row>
    <row r="58">
      <c r="A58" s="15"/>
      <c r="B58" s="1283" t="s">
        <v>1959</v>
      </c>
      <c r="C58" s="916" t="s">
        <v>1240</v>
      </c>
      <c r="D58" s="916" t="s">
        <v>1240</v>
      </c>
      <c r="E58" s="916" t="s">
        <v>1240</v>
      </c>
      <c r="F58" s="916" t="s">
        <v>1240</v>
      </c>
      <c r="G58" s="916" t="s">
        <v>1240</v>
      </c>
      <c r="H58" s="916" t="s">
        <v>1240</v>
      </c>
      <c r="I58" s="916" t="s">
        <v>1240</v>
      </c>
      <c r="J58" s="916" t="s">
        <v>1253</v>
      </c>
      <c r="K58" s="916" t="s">
        <v>1253</v>
      </c>
      <c r="L58" s="916" t="s">
        <v>1253</v>
      </c>
      <c r="M58" s="916" t="s">
        <v>1253</v>
      </c>
      <c r="N58" s="916" t="s">
        <v>1266</v>
      </c>
      <c r="O58" s="916" t="s">
        <v>1266</v>
      </c>
      <c r="Q58" s="15"/>
      <c r="R58" s="15"/>
      <c r="S58" s="15"/>
      <c r="T58" s="15"/>
      <c r="U58" s="15"/>
      <c r="V58" s="15"/>
      <c r="W58" s="15"/>
      <c r="X58" s="15"/>
      <c r="Y58" s="15"/>
      <c r="Z58" s="15"/>
      <c r="AA58" s="15"/>
      <c r="AB58" s="15"/>
    </row>
    <row r="59">
      <c r="A59" s="15"/>
      <c r="B59" s="1351" t="s">
        <v>1367</v>
      </c>
      <c r="C59" s="968" t="s">
        <v>1784</v>
      </c>
      <c r="D59" s="968" t="s">
        <v>1784</v>
      </c>
      <c r="E59" s="968" t="s">
        <v>1784</v>
      </c>
      <c r="F59" s="968" t="s">
        <v>1784</v>
      </c>
      <c r="G59" s="968" t="s">
        <v>1784</v>
      </c>
      <c r="H59" s="968" t="s">
        <v>1490</v>
      </c>
      <c r="I59" s="968" t="s">
        <v>1490</v>
      </c>
      <c r="J59" s="968" t="s">
        <v>1490</v>
      </c>
      <c r="K59" s="968" t="s">
        <v>1490</v>
      </c>
      <c r="L59" s="968" t="s">
        <v>1490</v>
      </c>
      <c r="M59" s="968" t="s">
        <v>1490</v>
      </c>
      <c r="N59" s="968" t="s">
        <v>1490</v>
      </c>
      <c r="O59" s="968" t="s">
        <v>1490</v>
      </c>
      <c r="Q59" s="15"/>
      <c r="R59" s="15"/>
      <c r="S59" s="15"/>
      <c r="T59" s="15"/>
      <c r="U59" s="15"/>
      <c r="V59" s="15"/>
      <c r="W59" s="15"/>
      <c r="X59" s="15"/>
      <c r="Y59" s="15"/>
      <c r="Z59" s="15"/>
      <c r="AA59" s="15"/>
      <c r="AB59" s="15"/>
    </row>
    <row r="60">
      <c r="A60" s="15"/>
      <c r="B60" s="1351" t="s">
        <v>1370</v>
      </c>
      <c r="C60" s="968" t="s">
        <v>1241</v>
      </c>
      <c r="D60" s="968" t="s">
        <v>1241</v>
      </c>
      <c r="E60" s="968" t="s">
        <v>1241</v>
      </c>
      <c r="F60" s="968" t="s">
        <v>1241</v>
      </c>
      <c r="G60" s="968" t="s">
        <v>1305</v>
      </c>
      <c r="H60" s="968" t="s">
        <v>1305</v>
      </c>
      <c r="I60" s="968" t="s">
        <v>1305</v>
      </c>
      <c r="J60" s="968" t="s">
        <v>1305</v>
      </c>
      <c r="K60" s="968" t="s">
        <v>1305</v>
      </c>
      <c r="L60" s="968" t="s">
        <v>1960</v>
      </c>
      <c r="M60" s="968" t="s">
        <v>1960</v>
      </c>
      <c r="N60" s="968" t="s">
        <v>1960</v>
      </c>
      <c r="O60" s="968" t="s">
        <v>1960</v>
      </c>
      <c r="Q60" s="15"/>
      <c r="R60" s="15"/>
      <c r="S60" s="15"/>
      <c r="T60" s="15"/>
      <c r="U60" s="15"/>
      <c r="V60" s="15"/>
      <c r="W60" s="15"/>
      <c r="X60" s="15"/>
      <c r="Y60" s="15"/>
      <c r="Z60" s="15"/>
      <c r="AA60" s="15"/>
      <c r="AB60" s="15"/>
    </row>
    <row r="61">
      <c r="A61" s="15"/>
      <c r="B61" s="1351" t="s">
        <v>1961</v>
      </c>
      <c r="C61" s="1352">
        <f>'Materials and tools'!D66</f>
        <v>0.01</v>
      </c>
      <c r="D61" s="1352">
        <f>'Materials and tools'!D66</f>
        <v>0.01</v>
      </c>
      <c r="E61" s="1352">
        <f>'Materials and tools'!D66</f>
        <v>0.01</v>
      </c>
      <c r="F61" s="1352">
        <f>'Materials and tools'!D66</f>
        <v>0.01</v>
      </c>
      <c r="G61" s="1352">
        <f>'Materials and tools'!E152</f>
        <v>0.07</v>
      </c>
      <c r="H61" s="1352">
        <f>'Materials and tools'!E152</f>
        <v>0.07</v>
      </c>
      <c r="I61" s="1352">
        <f>'Materials and tools'!E152</f>
        <v>0.07</v>
      </c>
      <c r="J61" s="1352">
        <f>'Materials and tools'!E152</f>
        <v>0.07</v>
      </c>
      <c r="K61" s="1352">
        <f>'Materials and tools'!E152</f>
        <v>0.07</v>
      </c>
      <c r="L61" s="1352">
        <f>'Materials and tools'!F152</f>
        <v>0.14</v>
      </c>
      <c r="M61" s="1352">
        <f>'Materials and tools'!F152</f>
        <v>0.14</v>
      </c>
      <c r="N61" s="1352">
        <f>'Materials and tools'!F152</f>
        <v>0.14</v>
      </c>
      <c r="O61" s="1352">
        <f>'Materials and tools'!F152</f>
        <v>0.14</v>
      </c>
      <c r="P61" s="15"/>
      <c r="Q61" s="15"/>
      <c r="R61" s="15"/>
      <c r="S61" s="15"/>
      <c r="T61" s="15"/>
      <c r="U61" s="15"/>
      <c r="V61" s="15"/>
      <c r="W61" s="15"/>
      <c r="X61" s="15"/>
      <c r="Y61" s="15"/>
      <c r="Z61" s="15"/>
      <c r="AA61" s="15"/>
      <c r="AB61" s="15"/>
    </row>
    <row r="62">
      <c r="A62" s="15"/>
      <c r="B62" s="1351" t="s">
        <v>1234</v>
      </c>
      <c r="C62" s="968">
        <v>2.0</v>
      </c>
      <c r="D62" s="968">
        <v>2.0</v>
      </c>
      <c r="E62" s="968">
        <v>3.0</v>
      </c>
      <c r="F62" s="968">
        <v>3.0</v>
      </c>
      <c r="G62" s="968">
        <v>2.0</v>
      </c>
      <c r="H62" s="1353">
        <v>3.0</v>
      </c>
      <c r="I62" s="1354">
        <v>3.0</v>
      </c>
      <c r="J62" s="1354">
        <v>3.0</v>
      </c>
      <c r="K62" s="1354">
        <v>3.0</v>
      </c>
      <c r="L62" s="1354">
        <v>5.0</v>
      </c>
      <c r="M62" s="1354">
        <v>5.0</v>
      </c>
      <c r="N62" s="1354">
        <v>6.0</v>
      </c>
      <c r="O62" s="1354">
        <v>6.0</v>
      </c>
      <c r="P62" s="15"/>
      <c r="Q62" s="15"/>
      <c r="R62" s="15"/>
      <c r="S62" s="15"/>
      <c r="T62" s="15"/>
      <c r="U62" s="15"/>
      <c r="V62" s="15"/>
      <c r="W62" s="15"/>
      <c r="X62" s="15"/>
      <c r="Y62" s="15"/>
      <c r="Z62" s="15"/>
      <c r="AA62" s="15"/>
      <c r="AB62" s="15"/>
    </row>
    <row r="63">
      <c r="A63" s="15"/>
      <c r="B63" s="1142"/>
      <c r="C63" s="1348"/>
      <c r="D63" s="1348"/>
      <c r="E63" s="1348"/>
      <c r="F63" s="15"/>
      <c r="G63" s="15"/>
      <c r="H63" s="15"/>
      <c r="I63" s="15"/>
      <c r="J63" s="15"/>
      <c r="K63" s="15"/>
      <c r="L63" s="15"/>
      <c r="M63" s="15"/>
      <c r="N63" s="15"/>
      <c r="O63" s="15"/>
      <c r="P63" s="15"/>
      <c r="Q63" s="15"/>
      <c r="R63" s="15"/>
      <c r="S63" s="15"/>
      <c r="T63" s="15"/>
      <c r="U63" s="15"/>
      <c r="V63" s="15"/>
      <c r="W63" s="15"/>
      <c r="X63" s="15"/>
      <c r="Y63" s="15"/>
      <c r="Z63" s="15"/>
      <c r="AA63" s="15"/>
      <c r="AB63" s="15"/>
    </row>
    <row r="64">
      <c r="A64" s="15"/>
      <c r="B64" s="1132" t="s">
        <v>1962</v>
      </c>
      <c r="C64" s="1347" t="s">
        <v>1963</v>
      </c>
      <c r="D64" s="1347" t="s">
        <v>1964</v>
      </c>
      <c r="E64" s="1347" t="s">
        <v>767</v>
      </c>
      <c r="F64" s="15"/>
      <c r="G64" s="15"/>
      <c r="H64" s="15"/>
      <c r="I64" s="15"/>
      <c r="J64" s="15"/>
      <c r="K64" s="15"/>
      <c r="L64" s="15"/>
      <c r="M64" s="15"/>
      <c r="N64" s="15"/>
      <c r="O64" s="15"/>
      <c r="P64" s="15"/>
      <c r="Q64" s="15"/>
      <c r="R64" s="15"/>
      <c r="S64" s="15"/>
      <c r="T64" s="15"/>
      <c r="U64" s="15"/>
      <c r="V64" s="15"/>
      <c r="W64" s="15"/>
      <c r="X64" s="15"/>
      <c r="Y64" s="15"/>
      <c r="Z64" s="15"/>
      <c r="AA64" s="15"/>
      <c r="AB64" s="15"/>
    </row>
    <row r="65">
      <c r="A65" s="1134"/>
      <c r="B65" s="1343" t="s">
        <v>1957</v>
      </c>
      <c r="C65" s="1344">
        <f t="shared" ref="C65:E65" si="12">C67*C68+C70*C71+C72*C73+C82*C83</f>
        <v>0.5</v>
      </c>
      <c r="D65" s="1344">
        <f t="shared" si="12"/>
        <v>4.57</v>
      </c>
      <c r="E65" s="1344">
        <f t="shared" si="12"/>
        <v>13.784</v>
      </c>
      <c r="F65" s="15"/>
      <c r="G65" s="15"/>
      <c r="H65" s="15"/>
      <c r="I65" s="15"/>
      <c r="J65" s="15"/>
      <c r="K65" s="15"/>
      <c r="L65" s="15"/>
      <c r="M65" s="15"/>
      <c r="N65" s="15"/>
      <c r="O65" s="15"/>
      <c r="P65" s="15"/>
      <c r="Q65" s="15"/>
      <c r="R65" s="15"/>
      <c r="S65" s="15"/>
      <c r="T65" s="15"/>
      <c r="U65" s="15"/>
      <c r="V65" s="15"/>
      <c r="W65" s="15"/>
      <c r="X65" s="15"/>
      <c r="Y65" s="15"/>
      <c r="Z65" s="15"/>
      <c r="AA65" s="15"/>
      <c r="AB65" s="15"/>
    </row>
    <row r="66">
      <c r="A66" s="1134"/>
      <c r="B66" s="1345" t="s">
        <v>133</v>
      </c>
      <c r="C66" s="1346" t="s">
        <v>1948</v>
      </c>
      <c r="D66" s="1346" t="s">
        <v>1949</v>
      </c>
      <c r="E66" s="1346" t="s">
        <v>1964</v>
      </c>
      <c r="F66" s="15"/>
      <c r="G66" s="15"/>
      <c r="H66" s="15"/>
      <c r="I66" s="15"/>
      <c r="J66" s="15"/>
      <c r="K66" s="15"/>
      <c r="L66" s="15"/>
      <c r="M66" s="15"/>
      <c r="N66" s="15"/>
      <c r="O66" s="15"/>
      <c r="P66" s="15"/>
      <c r="Q66" s="15"/>
      <c r="R66" s="15"/>
      <c r="S66" s="15"/>
      <c r="T66" s="15"/>
      <c r="U66" s="15"/>
      <c r="V66" s="15"/>
      <c r="W66" s="15"/>
      <c r="X66" s="15"/>
      <c r="Y66" s="15"/>
      <c r="Z66" s="15"/>
      <c r="AA66" s="15"/>
      <c r="AB66" s="15"/>
    </row>
    <row r="67">
      <c r="A67" s="1134"/>
      <c r="B67" s="1139" t="s">
        <v>1531</v>
      </c>
      <c r="C67" s="1140">
        <f t="shared" ref="C67:D67" si="13">G50</f>
        <v>0.33</v>
      </c>
      <c r="D67" s="1140">
        <f t="shared" si="13"/>
        <v>1.51</v>
      </c>
      <c r="E67" s="1140">
        <f>D65</f>
        <v>4.57</v>
      </c>
      <c r="F67" s="15"/>
      <c r="G67" s="15"/>
      <c r="H67" s="15"/>
      <c r="I67" s="15"/>
      <c r="J67" s="15"/>
      <c r="K67" s="15"/>
      <c r="L67" s="15"/>
      <c r="M67" s="15"/>
      <c r="N67" s="15"/>
      <c r="O67" s="15"/>
      <c r="P67" s="15"/>
      <c r="Q67" s="15"/>
      <c r="R67" s="15"/>
      <c r="S67" s="15"/>
      <c r="T67" s="15"/>
      <c r="U67" s="15"/>
      <c r="V67" s="15"/>
      <c r="W67" s="15"/>
      <c r="X67" s="15"/>
      <c r="Y67" s="15"/>
      <c r="Z67" s="15"/>
      <c r="AA67" s="15"/>
      <c r="AB67" s="15"/>
    </row>
    <row r="68">
      <c r="A68" s="1134"/>
      <c r="B68" s="1139" t="s">
        <v>1366</v>
      </c>
      <c r="C68" s="1097">
        <v>0.8</v>
      </c>
      <c r="D68" s="1099">
        <v>1.0</v>
      </c>
      <c r="E68" s="1099">
        <v>1.0</v>
      </c>
      <c r="F68" s="15"/>
      <c r="G68" s="15"/>
      <c r="H68" s="15"/>
      <c r="I68" s="15"/>
      <c r="J68" s="15"/>
      <c r="K68" s="15"/>
      <c r="L68" s="15"/>
      <c r="M68" s="15"/>
      <c r="N68" s="15"/>
      <c r="O68" s="15"/>
      <c r="P68" s="15"/>
      <c r="Q68" s="15"/>
      <c r="R68" s="15"/>
      <c r="S68" s="15"/>
      <c r="T68" s="15"/>
      <c r="U68" s="15"/>
      <c r="V68" s="15"/>
      <c r="W68" s="15"/>
      <c r="X68" s="15"/>
      <c r="Y68" s="15"/>
      <c r="Z68" s="15"/>
      <c r="AA68" s="15"/>
      <c r="AB68" s="15"/>
    </row>
    <row r="69">
      <c r="A69" s="1134"/>
      <c r="B69" s="1345" t="s">
        <v>133</v>
      </c>
      <c r="C69" s="1346" t="s">
        <v>1944</v>
      </c>
      <c r="D69" s="1346" t="s">
        <v>1965</v>
      </c>
      <c r="E69" s="1346" t="s">
        <v>1960</v>
      </c>
      <c r="F69" s="15"/>
      <c r="G69" s="15"/>
      <c r="H69" s="15"/>
      <c r="I69" s="15"/>
      <c r="J69" s="15"/>
      <c r="K69" s="15"/>
      <c r="L69" s="15"/>
      <c r="M69" s="15"/>
      <c r="N69" s="15"/>
      <c r="O69" s="15"/>
      <c r="P69" s="15"/>
      <c r="Q69" s="15"/>
      <c r="R69" s="15"/>
      <c r="S69" s="15"/>
      <c r="T69" s="15"/>
      <c r="U69" s="15"/>
      <c r="V69" s="15"/>
      <c r="W69" s="15"/>
      <c r="X69" s="15"/>
      <c r="Y69" s="15"/>
      <c r="Z69" s="15"/>
      <c r="AA69" s="15"/>
      <c r="AB69" s="15"/>
    </row>
    <row r="70">
      <c r="A70" s="1134"/>
      <c r="B70" s="1139" t="s">
        <v>1531</v>
      </c>
      <c r="C70" s="1140">
        <f>C50</f>
        <v>0.33</v>
      </c>
      <c r="D70" s="1355">
        <v>3.0</v>
      </c>
      <c r="E70" s="1140">
        <f>E24</f>
        <v>0.14</v>
      </c>
      <c r="F70" s="15"/>
      <c r="G70" s="15"/>
      <c r="H70" s="15"/>
      <c r="I70" s="15"/>
      <c r="J70" s="15"/>
      <c r="K70" s="15"/>
      <c r="L70" s="15"/>
      <c r="M70" s="15"/>
      <c r="N70" s="15"/>
      <c r="O70" s="15"/>
      <c r="P70" s="15"/>
      <c r="Q70" s="15"/>
      <c r="R70" s="15"/>
      <c r="S70" s="15"/>
      <c r="T70" s="15"/>
      <c r="U70" s="15"/>
      <c r="V70" s="15"/>
      <c r="W70" s="15"/>
      <c r="X70" s="15"/>
      <c r="Y70" s="15"/>
      <c r="Z70" s="15"/>
      <c r="AA70" s="15"/>
      <c r="AB70" s="15"/>
    </row>
    <row r="71">
      <c r="A71" s="1134"/>
      <c r="B71" s="1139" t="s">
        <v>1366</v>
      </c>
      <c r="C71" s="1097">
        <v>0.2</v>
      </c>
      <c r="D71" s="1097">
        <v>0.1</v>
      </c>
      <c r="E71" s="1097">
        <v>0.1</v>
      </c>
      <c r="F71" s="15"/>
      <c r="G71" s="15"/>
      <c r="H71" s="15"/>
      <c r="I71" s="15"/>
      <c r="J71" s="15"/>
      <c r="K71" s="15"/>
      <c r="L71" s="15"/>
      <c r="M71" s="15"/>
      <c r="N71" s="15"/>
      <c r="O71" s="15"/>
      <c r="P71" s="15"/>
      <c r="Q71" s="15"/>
      <c r="R71" s="15"/>
      <c r="S71" s="15"/>
      <c r="T71" s="15"/>
      <c r="U71" s="15"/>
      <c r="V71" s="15"/>
      <c r="W71" s="15"/>
      <c r="X71" s="15"/>
      <c r="Y71" s="15"/>
      <c r="Z71" s="15"/>
      <c r="AA71" s="15"/>
      <c r="AB71" s="15"/>
    </row>
    <row r="72">
      <c r="A72" s="1134"/>
      <c r="B72" s="999" t="s">
        <v>1372</v>
      </c>
      <c r="C72" s="1097">
        <v>1.5</v>
      </c>
      <c r="D72" s="1099">
        <v>13.0</v>
      </c>
      <c r="E72" s="1099">
        <v>27.0</v>
      </c>
      <c r="F72" s="15"/>
      <c r="G72" s="15"/>
      <c r="H72" s="15"/>
      <c r="I72" s="15"/>
      <c r="J72" s="15"/>
      <c r="K72" s="15"/>
      <c r="L72" s="15"/>
      <c r="M72" s="15"/>
      <c r="N72" s="15"/>
      <c r="O72" s="15"/>
      <c r="P72" s="15"/>
      <c r="Q72" s="15"/>
      <c r="R72" s="15"/>
      <c r="S72" s="15"/>
      <c r="T72" s="15"/>
      <c r="U72" s="15"/>
      <c r="V72" s="15"/>
      <c r="W72" s="15"/>
      <c r="X72" s="15"/>
      <c r="Y72" s="15"/>
      <c r="Z72" s="15"/>
      <c r="AA72" s="15"/>
      <c r="AB72" s="15"/>
    </row>
    <row r="73">
      <c r="A73" s="1134"/>
      <c r="B73" s="1014" t="s">
        <v>1373</v>
      </c>
      <c r="C73" s="1097">
        <f t="shared" ref="C73:E73" si="14">(0.02*C74)*C74</f>
        <v>0.02</v>
      </c>
      <c r="D73" s="1097">
        <f t="shared" si="14"/>
        <v>0.18</v>
      </c>
      <c r="E73" s="1097">
        <f t="shared" si="14"/>
        <v>0.32</v>
      </c>
      <c r="F73" s="15"/>
      <c r="G73" s="15"/>
      <c r="H73" s="15"/>
      <c r="I73" s="15"/>
      <c r="J73" s="15"/>
      <c r="K73" s="15"/>
      <c r="L73" s="15"/>
      <c r="M73" s="15"/>
      <c r="N73" s="15"/>
      <c r="O73" s="15"/>
      <c r="P73" s="15"/>
      <c r="Q73" s="15"/>
      <c r="R73" s="15"/>
      <c r="S73" s="15"/>
      <c r="T73" s="15"/>
      <c r="U73" s="15"/>
      <c r="V73" s="15"/>
      <c r="W73" s="15"/>
      <c r="X73" s="15"/>
      <c r="Y73" s="15"/>
      <c r="Z73" s="15"/>
      <c r="AA73" s="15"/>
      <c r="AB73" s="15"/>
    </row>
    <row r="74">
      <c r="A74" s="1134"/>
      <c r="B74" s="1139" t="s">
        <v>1942</v>
      </c>
      <c r="C74" s="1097">
        <v>1.0</v>
      </c>
      <c r="D74" s="1097">
        <v>3.0</v>
      </c>
      <c r="E74" s="1097">
        <v>4.0</v>
      </c>
      <c r="F74" s="15"/>
      <c r="G74" s="15"/>
      <c r="H74" s="15"/>
      <c r="I74" s="15"/>
      <c r="J74" s="15"/>
      <c r="K74" s="15"/>
      <c r="L74" s="15"/>
      <c r="M74" s="15"/>
      <c r="N74" s="15"/>
      <c r="O74" s="15"/>
      <c r="P74" s="15"/>
      <c r="Q74" s="15"/>
      <c r="R74" s="15"/>
      <c r="S74" s="15"/>
      <c r="T74" s="15"/>
      <c r="U74" s="15"/>
      <c r="V74" s="15"/>
      <c r="W74" s="15"/>
      <c r="X74" s="15"/>
      <c r="Y74" s="15"/>
      <c r="Z74" s="15"/>
      <c r="AA74" s="15"/>
      <c r="AB74" s="15"/>
    </row>
    <row r="75">
      <c r="A75" s="1134"/>
      <c r="B75" s="1144" t="s">
        <v>1897</v>
      </c>
      <c r="C75" s="1141">
        <v>10.0</v>
      </c>
      <c r="D75" s="1099" t="s">
        <v>32</v>
      </c>
      <c r="E75" s="1099" t="s">
        <v>32</v>
      </c>
      <c r="F75" s="15"/>
      <c r="G75" s="15"/>
      <c r="H75" s="15"/>
      <c r="I75" s="15"/>
      <c r="J75" s="15"/>
      <c r="K75" s="15"/>
      <c r="L75" s="15"/>
      <c r="M75" s="15"/>
      <c r="N75" s="15"/>
      <c r="O75" s="15"/>
      <c r="P75" s="15"/>
      <c r="Q75" s="15"/>
      <c r="R75" s="15"/>
      <c r="S75" s="15"/>
      <c r="T75" s="15"/>
      <c r="U75" s="15"/>
      <c r="V75" s="15"/>
      <c r="W75" s="15"/>
      <c r="X75" s="15"/>
      <c r="Y75" s="15"/>
      <c r="Z75" s="15"/>
      <c r="AA75" s="15"/>
      <c r="AB75" s="15"/>
    </row>
    <row r="76">
      <c r="A76" s="15"/>
      <c r="B76" s="1283" t="s">
        <v>1230</v>
      </c>
      <c r="C76" s="1099" t="s">
        <v>32</v>
      </c>
      <c r="D76" s="1099">
        <v>3.0</v>
      </c>
      <c r="E76" s="1097">
        <v>4.0</v>
      </c>
      <c r="F76" s="15"/>
      <c r="G76" s="15"/>
      <c r="H76" s="15"/>
      <c r="I76" s="15"/>
      <c r="J76" s="15"/>
      <c r="K76" s="15"/>
      <c r="L76" s="15"/>
      <c r="M76" s="15"/>
      <c r="N76" s="15"/>
      <c r="O76" s="15"/>
      <c r="P76" s="15"/>
      <c r="Q76" s="15"/>
      <c r="R76" s="15"/>
      <c r="S76" s="15"/>
      <c r="T76" s="15"/>
      <c r="U76" s="15"/>
      <c r="V76" s="15"/>
      <c r="W76" s="15"/>
      <c r="X76" s="15"/>
      <c r="Y76" s="15"/>
      <c r="Z76" s="15"/>
      <c r="AA76" s="15"/>
      <c r="AB76" s="15"/>
    </row>
    <row r="77">
      <c r="A77" s="15"/>
      <c r="B77" s="1267" t="s">
        <v>1966</v>
      </c>
      <c r="C77" s="1099" t="s">
        <v>32</v>
      </c>
      <c r="D77" s="913">
        <f t="shared" ref="D77:E77" si="15">20+(D76-1)*4</f>
        <v>28</v>
      </c>
      <c r="E77" s="913">
        <f t="shared" si="15"/>
        <v>32</v>
      </c>
      <c r="F77" s="15"/>
      <c r="G77" s="15"/>
      <c r="H77" s="15"/>
      <c r="I77" s="15"/>
      <c r="J77" s="15"/>
      <c r="K77" s="15"/>
      <c r="L77" s="15"/>
      <c r="M77" s="15"/>
      <c r="N77" s="15"/>
      <c r="O77" s="15"/>
      <c r="P77" s="15"/>
      <c r="Q77" s="15"/>
      <c r="R77" s="15"/>
      <c r="S77" s="15"/>
      <c r="T77" s="15"/>
      <c r="U77" s="15"/>
      <c r="V77" s="15"/>
      <c r="W77" s="15"/>
      <c r="X77" s="15"/>
      <c r="Y77" s="15"/>
      <c r="Z77" s="15"/>
      <c r="AA77" s="15"/>
      <c r="AB77" s="15"/>
    </row>
    <row r="78">
      <c r="A78" s="15"/>
      <c r="B78" s="1283" t="s">
        <v>1967</v>
      </c>
      <c r="C78" s="976" t="s">
        <v>1240</v>
      </c>
      <c r="D78" s="976" t="s">
        <v>1240</v>
      </c>
      <c r="E78" s="916" t="s">
        <v>1253</v>
      </c>
      <c r="F78" s="15"/>
      <c r="G78" s="15"/>
      <c r="H78" s="15"/>
      <c r="I78" s="15"/>
      <c r="J78" s="15"/>
      <c r="K78" s="15"/>
      <c r="L78" s="15"/>
      <c r="M78" s="15"/>
      <c r="N78" s="15"/>
      <c r="O78" s="15"/>
      <c r="P78" s="15"/>
      <c r="Q78" s="15"/>
      <c r="R78" s="15"/>
      <c r="S78" s="15"/>
      <c r="T78" s="15"/>
      <c r="U78" s="15"/>
      <c r="V78" s="15"/>
      <c r="W78" s="15"/>
      <c r="X78" s="15"/>
      <c r="Y78" s="15"/>
      <c r="Z78" s="15"/>
      <c r="AA78" s="15"/>
      <c r="AB78" s="15"/>
    </row>
    <row r="79">
      <c r="A79" s="15"/>
      <c r="B79" s="1283" t="s">
        <v>1968</v>
      </c>
      <c r="C79" s="1099" t="s">
        <v>32</v>
      </c>
      <c r="D79" s="976" t="s">
        <v>1240</v>
      </c>
      <c r="E79" s="916" t="s">
        <v>1253</v>
      </c>
      <c r="F79" s="15"/>
      <c r="G79" s="15"/>
      <c r="H79" s="15"/>
      <c r="I79" s="15"/>
      <c r="J79" s="15"/>
      <c r="K79" s="15"/>
      <c r="L79" s="15"/>
      <c r="M79" s="15"/>
      <c r="N79" s="15"/>
      <c r="O79" s="15"/>
      <c r="P79" s="15"/>
      <c r="Q79" s="15"/>
      <c r="R79" s="15"/>
      <c r="S79" s="15"/>
      <c r="T79" s="15"/>
      <c r="U79" s="15"/>
      <c r="V79" s="15"/>
      <c r="W79" s="15"/>
      <c r="X79" s="15"/>
      <c r="Y79" s="15"/>
      <c r="Z79" s="15"/>
      <c r="AA79" s="15"/>
      <c r="AB79" s="15"/>
    </row>
    <row r="80">
      <c r="A80" s="15"/>
      <c r="B80" s="1351" t="s">
        <v>1367</v>
      </c>
      <c r="C80" s="968" t="s">
        <v>1496</v>
      </c>
      <c r="D80" s="968" t="s">
        <v>1490</v>
      </c>
      <c r="E80" s="968" t="s">
        <v>1490</v>
      </c>
      <c r="F80" s="15"/>
      <c r="G80" s="15"/>
      <c r="H80" s="15"/>
      <c r="I80" s="15"/>
      <c r="J80" s="15"/>
      <c r="K80" s="15"/>
      <c r="L80" s="15"/>
      <c r="M80" s="15"/>
      <c r="N80" s="15"/>
      <c r="O80" s="15"/>
      <c r="P80" s="15"/>
      <c r="Q80" s="15"/>
      <c r="R80" s="15"/>
      <c r="S80" s="15"/>
      <c r="T80" s="15"/>
      <c r="U80" s="15"/>
      <c r="V80" s="15"/>
      <c r="W80" s="15"/>
      <c r="X80" s="15"/>
      <c r="Y80" s="15"/>
      <c r="Z80" s="15"/>
      <c r="AA80" s="15"/>
      <c r="AB80" s="15"/>
    </row>
    <row r="81">
      <c r="A81" s="15"/>
      <c r="B81" s="1351" t="s">
        <v>1370</v>
      </c>
      <c r="C81" s="968" t="s">
        <v>1305</v>
      </c>
      <c r="D81" s="968" t="s">
        <v>1960</v>
      </c>
      <c r="E81" s="968" t="s">
        <v>1960</v>
      </c>
      <c r="F81" s="15"/>
      <c r="G81" s="15"/>
      <c r="H81" s="15"/>
      <c r="I81" s="15"/>
      <c r="J81" s="15"/>
      <c r="K81" s="15"/>
      <c r="L81" s="15"/>
      <c r="M81" s="15"/>
      <c r="N81" s="15"/>
      <c r="O81" s="15"/>
      <c r="P81" s="15"/>
      <c r="Q81" s="15"/>
      <c r="R81" s="15"/>
      <c r="S81" s="15"/>
      <c r="T81" s="15"/>
      <c r="U81" s="15"/>
      <c r="V81" s="15"/>
      <c r="W81" s="15"/>
      <c r="X81" s="15"/>
      <c r="Y81" s="15"/>
      <c r="Z81" s="15"/>
      <c r="AA81" s="15"/>
      <c r="AB81" s="15"/>
    </row>
    <row r="82">
      <c r="A82" s="15"/>
      <c r="B82" s="1351" t="s">
        <v>1961</v>
      </c>
      <c r="C82" s="1352">
        <f>'Materials and tools'!E152</f>
        <v>0.07</v>
      </c>
      <c r="D82" s="1352">
        <f>'Materials and tools'!F152</f>
        <v>0.14</v>
      </c>
      <c r="E82" s="1352">
        <f>'Materials and tools'!F152</f>
        <v>0.14</v>
      </c>
      <c r="F82" s="15"/>
      <c r="G82" s="15"/>
      <c r="H82" s="15"/>
      <c r="I82" s="15"/>
      <c r="J82" s="15"/>
      <c r="K82" s="15"/>
      <c r="L82" s="15"/>
      <c r="M82" s="15"/>
      <c r="N82" s="15"/>
      <c r="O82" s="15"/>
      <c r="P82" s="15"/>
      <c r="Q82" s="15"/>
      <c r="R82" s="15"/>
      <c r="S82" s="15"/>
      <c r="T82" s="15"/>
      <c r="U82" s="15"/>
      <c r="V82" s="15"/>
      <c r="W82" s="15"/>
      <c r="X82" s="15"/>
      <c r="Y82" s="15"/>
      <c r="Z82" s="15"/>
      <c r="AA82" s="15"/>
      <c r="AB82" s="15"/>
    </row>
    <row r="83">
      <c r="A83" s="15"/>
      <c r="B83" s="1351" t="s">
        <v>1234</v>
      </c>
      <c r="C83" s="968">
        <v>2.0</v>
      </c>
      <c r="D83" s="968">
        <v>3.0</v>
      </c>
      <c r="E83" s="968">
        <v>4.0</v>
      </c>
      <c r="F83" s="15"/>
      <c r="G83" s="15"/>
      <c r="H83" s="15"/>
      <c r="I83" s="15"/>
      <c r="J83" s="15"/>
      <c r="K83" s="15"/>
      <c r="L83" s="15"/>
      <c r="M83" s="15"/>
      <c r="N83" s="15"/>
      <c r="O83" s="15"/>
      <c r="P83" s="15"/>
      <c r="Q83" s="15"/>
      <c r="R83" s="15"/>
      <c r="S83" s="15"/>
      <c r="T83" s="15"/>
      <c r="U83" s="15"/>
      <c r="V83" s="15"/>
      <c r="W83" s="15"/>
      <c r="X83" s="15"/>
      <c r="Y83" s="15"/>
      <c r="Z83" s="15"/>
      <c r="AA83" s="15"/>
      <c r="AB83" s="15"/>
    </row>
    <row r="84">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row>
    <row r="8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row>
    <row r="86">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row>
    <row r="87">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row>
    <row r="88">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row>
    <row r="89">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row>
    <row r="9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row>
    <row r="9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row>
    <row r="92">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row>
    <row r="9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row>
    <row r="94">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row>
    <row r="9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row>
    <row r="96">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row>
    <row r="97">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row>
    <row r="98">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row>
    <row r="99">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row>
    <row r="10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row>
    <row r="10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row>
    <row r="102">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row>
    <row r="10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row>
    <row r="104">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row>
    <row r="10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row>
    <row r="106">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row>
    <row r="107">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row>
    <row r="108">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row>
    <row r="109">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row>
    <row r="11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row>
    <row r="11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row>
    <row r="112">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row>
    <row r="11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row>
    <row r="114">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row>
    <row r="11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row>
    <row r="116">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row>
    <row r="117">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row>
    <row r="118">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row>
    <row r="119">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row>
    <row r="12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row>
    <row r="12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row>
    <row r="122">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row>
    <row r="123">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row>
    <row r="124">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row>
    <row r="1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row>
    <row r="126">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row>
    <row r="127">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row>
    <row r="128">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row>
    <row r="129">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row>
    <row r="13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row>
    <row r="13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row>
    <row r="132">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row>
    <row r="133">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row>
    <row r="134">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row>
    <row r="13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row>
    <row r="136">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row>
    <row r="137">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row>
    <row r="138">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row>
    <row r="139">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row>
    <row r="14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row>
    <row r="14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row>
    <row r="142">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row>
    <row r="143">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row>
    <row r="144">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row>
    <row r="14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row>
    <row r="146">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row>
    <row r="147">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row>
    <row r="148">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row>
    <row r="149">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row>
    <row r="15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row>
    <row r="15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row>
    <row r="152">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row>
    <row r="153">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row>
    <row r="154">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row>
    <row r="15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row>
    <row r="156">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row>
    <row r="157">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row>
    <row r="158">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row>
    <row r="159">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row>
    <row r="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row>
    <row r="16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row>
    <row r="162">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row>
    <row r="163">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row>
    <row r="164">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row>
    <row r="16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row>
    <row r="166">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row>
    <row r="167">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row>
    <row r="168">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row>
    <row r="169">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row>
    <row r="17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row>
    <row r="17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row>
    <row r="172">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row>
    <row r="173">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row>
    <row r="174">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row>
    <row r="17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row>
    <row r="176">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row>
    <row r="177">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row>
    <row r="178">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row>
    <row r="179">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row>
    <row r="18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row>
    <row r="18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row>
    <row r="182">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row>
    <row r="183">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row>
    <row r="184">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row>
    <row r="18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row>
    <row r="186">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row>
    <row r="187">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row>
    <row r="188">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row>
    <row r="189">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row>
    <row r="19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row>
    <row r="19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row>
    <row r="192">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row>
    <row r="193">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row>
    <row r="194">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row>
    <row r="19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row>
    <row r="196">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row>
    <row r="197">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row>
    <row r="198">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row>
    <row r="199">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row>
    <row r="200">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row>
    <row r="20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row>
    <row r="2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row>
    <row r="203">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row>
    <row r="204">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row>
    <row r="20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row>
    <row r="206">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row>
    <row r="207">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row>
    <row r="208">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row>
    <row r="209">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row>
    <row r="210">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row>
    <row r="21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row>
    <row r="212">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row>
    <row r="213">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row>
    <row r="214">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row>
    <row r="21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row>
    <row r="216">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row>
    <row r="217">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row>
    <row r="218">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row>
    <row r="219">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row>
    <row r="220">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row>
    <row r="22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row>
    <row r="222">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row>
    <row r="223">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row>
    <row r="224">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row>
    <row r="22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row>
    <row r="226">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row>
    <row r="227">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sheetData>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7.63"/>
    <col customWidth="1" min="2" max="2" width="27.25"/>
    <col customWidth="1" min="3" max="3" width="11.63"/>
    <col customWidth="1" min="4" max="4" width="9.5"/>
    <col customWidth="1" min="5" max="5" width="7.63"/>
    <col customWidth="1" min="6" max="6" width="9.0"/>
    <col customWidth="1" min="7" max="7" width="8.75"/>
    <col customWidth="1" min="8" max="8" width="9.0"/>
    <col customWidth="1" min="9" max="9" width="8.75"/>
    <col customWidth="1" min="10" max="10" width="7.63"/>
    <col customWidth="1" min="11" max="11" width="12.75"/>
    <col customWidth="1" min="12" max="13" width="7.63"/>
    <col customWidth="1" min="14" max="16" width="8.13"/>
    <col customWidth="1" min="17" max="25" width="7.63"/>
  </cols>
  <sheetData>
    <row r="1" ht="12.75" customHeight="1"/>
    <row r="2" ht="12.75" customHeight="1">
      <c r="B2" s="1293" t="s">
        <v>1969</v>
      </c>
    </row>
    <row r="3" ht="12.75" customHeight="1">
      <c r="B3" s="897" t="s">
        <v>1970</v>
      </c>
    </row>
    <row r="4" ht="12.75" customHeight="1">
      <c r="B4" s="897" t="s">
        <v>1727</v>
      </c>
      <c r="F4" s="1356"/>
      <c r="G4" s="1356"/>
      <c r="H4" s="1356"/>
      <c r="I4" s="1356"/>
    </row>
    <row r="5" ht="12.75" customHeight="1">
      <c r="F5" s="1356" t="s">
        <v>1971</v>
      </c>
      <c r="G5" s="1356" t="s">
        <v>1972</v>
      </c>
      <c r="H5" s="1356" t="s">
        <v>1971</v>
      </c>
      <c r="I5" s="1356" t="s">
        <v>1972</v>
      </c>
    </row>
    <row r="6" ht="12.75" customHeight="1">
      <c r="B6" s="1357" t="s">
        <v>1973</v>
      </c>
      <c r="F6" s="1204" t="s">
        <v>1974</v>
      </c>
      <c r="G6" s="1204" t="s">
        <v>1974</v>
      </c>
      <c r="H6" s="1204" t="s">
        <v>1975</v>
      </c>
      <c r="I6" s="1204" t="s">
        <v>1975</v>
      </c>
    </row>
    <row r="7" ht="12.75" customHeight="1">
      <c r="B7" s="1358" t="s">
        <v>133</v>
      </c>
      <c r="C7" s="1359" t="str">
        <f>'Materials and tools'!$D$47</f>
        <v>Clay</v>
      </c>
      <c r="D7" s="1359" t="str">
        <f>'Materials and tools'!E47</f>
        <v>Porcelain</v>
      </c>
      <c r="F7" s="1359" t="str">
        <f>'Materials and tools'!$D$47</f>
        <v>Clay</v>
      </c>
      <c r="G7" s="1359" t="str">
        <f>'Materials and tools'!$D$47</f>
        <v>Clay</v>
      </c>
      <c r="H7" s="1359" t="str">
        <f>'Materials and tools'!$D$47</f>
        <v>Clay</v>
      </c>
      <c r="I7" s="1359" t="str">
        <f>'Materials and tools'!$D$47</f>
        <v>Clay</v>
      </c>
      <c r="K7" s="1360" t="s">
        <v>1976</v>
      </c>
      <c r="L7" s="1361"/>
      <c r="M7" s="1362" t="s">
        <v>1977</v>
      </c>
    </row>
    <row r="8" ht="12.75" customHeight="1">
      <c r="B8" s="1363" t="s">
        <v>1978</v>
      </c>
      <c r="C8" s="1364">
        <f t="shared" ref="C8:D8" si="1">C16*C15+C10*C9+C13*C14</f>
        <v>0.13</v>
      </c>
      <c r="D8" s="1364">
        <f t="shared" si="1"/>
        <v>2.5</v>
      </c>
      <c r="F8" s="1364">
        <f t="shared" ref="F8:I8" si="2">F16*F15+F10*F9+F13*F14</f>
        <v>0.102</v>
      </c>
      <c r="G8" s="1364">
        <f t="shared" si="2"/>
        <v>0.11</v>
      </c>
      <c r="H8" s="1364">
        <f t="shared" si="2"/>
        <v>2.2</v>
      </c>
      <c r="I8" s="1364">
        <f t="shared" si="2"/>
        <v>3</v>
      </c>
      <c r="K8" s="1365" t="s">
        <v>1979</v>
      </c>
      <c r="L8" s="1133"/>
      <c r="M8" s="1331">
        <v>12.0</v>
      </c>
    </row>
    <row r="9" ht="12.75" customHeight="1">
      <c r="B9" s="1014" t="s">
        <v>1531</v>
      </c>
      <c r="C9" s="1366">
        <f>'Materials and tools'!$D$48</f>
        <v>0.03</v>
      </c>
      <c r="D9" s="1366">
        <f>'Materials and tools'!E48</f>
        <v>1.5</v>
      </c>
      <c r="F9" s="1366">
        <f>'Materials and tools'!$D$48</f>
        <v>0.03</v>
      </c>
      <c r="G9" s="1366">
        <f>'Materials and tools'!$D$48</f>
        <v>0.03</v>
      </c>
      <c r="H9" s="1366">
        <f>'Materials and tools'!$D$48</f>
        <v>0.03</v>
      </c>
      <c r="I9" s="1366">
        <f>'Materials and tools'!$D$48</f>
        <v>0.03</v>
      </c>
      <c r="K9" s="1365" t="s">
        <v>1980</v>
      </c>
      <c r="L9" s="1133"/>
      <c r="M9" s="1331">
        <v>8.0</v>
      </c>
    </row>
    <row r="10" ht="12.75" customHeight="1">
      <c r="B10" s="999" t="s">
        <v>1366</v>
      </c>
      <c r="C10" s="1224">
        <v>1.0</v>
      </c>
      <c r="D10" s="1224">
        <v>1.0</v>
      </c>
      <c r="F10" s="1247">
        <v>2.0</v>
      </c>
      <c r="G10" s="1247">
        <v>2.0</v>
      </c>
      <c r="H10" s="1247">
        <v>40.0</v>
      </c>
      <c r="I10" s="1247">
        <v>40.0</v>
      </c>
    </row>
    <row r="11" ht="12.75" customHeight="1">
      <c r="B11" s="967" t="s">
        <v>1367</v>
      </c>
      <c r="C11" s="968" t="s">
        <v>1981</v>
      </c>
      <c r="D11" s="968" t="s">
        <v>1982</v>
      </c>
      <c r="F11" s="1315" t="s">
        <v>1981</v>
      </c>
      <c r="G11" s="968" t="s">
        <v>1981</v>
      </c>
      <c r="H11" s="968" t="s">
        <v>1981</v>
      </c>
      <c r="I11" s="968" t="s">
        <v>1981</v>
      </c>
    </row>
    <row r="12" ht="12.75" customHeight="1">
      <c r="B12" s="970" t="s">
        <v>1370</v>
      </c>
      <c r="C12" s="968" t="s">
        <v>1241</v>
      </c>
      <c r="D12" s="968" t="str">
        <f>'Materials and tools'!F151</f>
        <v>Coal</v>
      </c>
      <c r="F12" s="1315" t="s">
        <v>1241</v>
      </c>
      <c r="G12" s="968" t="s">
        <v>1241</v>
      </c>
      <c r="H12" s="968" t="s">
        <v>1241</v>
      </c>
      <c r="I12" s="968" t="s">
        <v>1241</v>
      </c>
    </row>
    <row r="13" ht="12.75" customHeight="1">
      <c r="B13" s="970" t="s">
        <v>1371</v>
      </c>
      <c r="C13" s="971">
        <f>'Materials and tools'!$D$152</f>
        <v>0.01</v>
      </c>
      <c r="D13" s="973">
        <f>'Materials and tools'!F152</f>
        <v>0.14</v>
      </c>
      <c r="F13" s="1089">
        <f>'Materials and tools'!$D$152</f>
        <v>0.01</v>
      </c>
      <c r="G13" s="971">
        <f>'Materials and tools'!$D$152</f>
        <v>0.01</v>
      </c>
      <c r="H13" s="971">
        <f>'Materials and tools'!$D$152</f>
        <v>0.01</v>
      </c>
      <c r="I13" s="971">
        <f>'Materials and tools'!$D$152</f>
        <v>0.01</v>
      </c>
    </row>
    <row r="14" ht="12.75" customHeight="1">
      <c r="B14" s="970" t="s">
        <v>1234</v>
      </c>
      <c r="C14" s="971">
        <f t="shared" ref="C14:D14" si="3">C10*2</f>
        <v>2</v>
      </c>
      <c r="D14" s="971">
        <f t="shared" si="3"/>
        <v>2</v>
      </c>
      <c r="F14" s="1089">
        <f>Miner!$C$83*F10</f>
        <v>4</v>
      </c>
      <c r="G14" s="971">
        <f>Miner!$C$83*G10</f>
        <v>4</v>
      </c>
      <c r="H14" s="971">
        <f>Miner!$C$83*H10</f>
        <v>80</v>
      </c>
      <c r="I14" s="971">
        <f>Miner!$C$83*I10</f>
        <v>80</v>
      </c>
    </row>
    <row r="15" ht="12.75" customHeight="1">
      <c r="B15" s="999" t="s">
        <v>1372</v>
      </c>
      <c r="C15" s="1224">
        <v>4.0</v>
      </c>
      <c r="D15" s="1224">
        <f>C15+5</f>
        <v>9</v>
      </c>
      <c r="F15" s="1367">
        <v>0.1</v>
      </c>
      <c r="G15" s="1368">
        <v>0.5</v>
      </c>
      <c r="H15" s="1368">
        <v>10.0</v>
      </c>
      <c r="I15" s="1368">
        <v>50.0</v>
      </c>
    </row>
    <row r="16" ht="12.75" customHeight="1">
      <c r="B16" s="1014" t="s">
        <v>1373</v>
      </c>
      <c r="C16" s="1224">
        <f t="shared" ref="C16:D16" si="4">(0.02*C17)*C17</f>
        <v>0.02</v>
      </c>
      <c r="D16" s="1224">
        <f t="shared" si="4"/>
        <v>0.08</v>
      </c>
      <c r="F16" s="1224">
        <f t="shared" ref="F16:I16" si="5">(0.02*F17)*F17</f>
        <v>0.02</v>
      </c>
      <c r="G16" s="1224">
        <f t="shared" si="5"/>
        <v>0.02</v>
      </c>
      <c r="H16" s="1224">
        <f t="shared" si="5"/>
        <v>0.02</v>
      </c>
      <c r="I16" s="1224">
        <f t="shared" si="5"/>
        <v>0.02</v>
      </c>
    </row>
    <row r="17" ht="12.75" customHeight="1">
      <c r="B17" s="1014" t="s">
        <v>1983</v>
      </c>
      <c r="C17" s="1224">
        <v>1.0</v>
      </c>
      <c r="D17" s="1224">
        <v>2.0</v>
      </c>
      <c r="F17" s="1224">
        <v>1.0</v>
      </c>
      <c r="G17" s="1247">
        <v>1.0</v>
      </c>
      <c r="H17" s="1224">
        <v>1.0</v>
      </c>
      <c r="I17" s="1247">
        <v>1.0</v>
      </c>
    </row>
    <row r="18" ht="12.75" customHeight="1">
      <c r="B18" s="1014" t="s">
        <v>1984</v>
      </c>
      <c r="C18" s="1224">
        <f t="shared" ref="C18:D18" si="6">10+(C17-1)*2</f>
        <v>10</v>
      </c>
      <c r="D18" s="1224">
        <f t="shared" si="6"/>
        <v>12</v>
      </c>
      <c r="F18" s="1224">
        <f t="shared" ref="F18:I18" si="7">10+(F17-1)*2</f>
        <v>10</v>
      </c>
      <c r="G18" s="1224">
        <f t="shared" si="7"/>
        <v>10</v>
      </c>
      <c r="H18" s="1224">
        <f t="shared" si="7"/>
        <v>10</v>
      </c>
      <c r="I18" s="1224">
        <f t="shared" si="7"/>
        <v>10</v>
      </c>
    </row>
    <row r="19" ht="12.75" customHeight="1">
      <c r="B19" s="1014" t="s">
        <v>1985</v>
      </c>
      <c r="C19" s="976" t="s">
        <v>1240</v>
      </c>
      <c r="D19" s="976" t="s">
        <v>1240</v>
      </c>
      <c r="F19" s="976" t="s">
        <v>1240</v>
      </c>
      <c r="G19" s="976" t="s">
        <v>1240</v>
      </c>
      <c r="H19" s="976" t="s">
        <v>1240</v>
      </c>
      <c r="I19" s="976" t="s">
        <v>1240</v>
      </c>
    </row>
    <row r="20" ht="12.75" customHeight="1">
      <c r="B20" s="1363" t="s">
        <v>1986</v>
      </c>
      <c r="C20" s="1369">
        <f t="shared" ref="C20:D20" si="8">C21*C22+C9*C10+C13*C14</f>
        <v>0.69</v>
      </c>
      <c r="D20" s="1369">
        <f t="shared" si="8"/>
        <v>5.02</v>
      </c>
      <c r="G20" s="956">
        <v>2.0</v>
      </c>
      <c r="K20" s="1204"/>
    </row>
    <row r="21" ht="12.75" customHeight="1">
      <c r="B21" s="999" t="s">
        <v>1372</v>
      </c>
      <c r="C21" s="1224">
        <f t="shared" ref="C21:D21" si="9">C$15*$G20</f>
        <v>8</v>
      </c>
      <c r="D21" s="1224">
        <f t="shared" si="9"/>
        <v>18</v>
      </c>
      <c r="G21" s="956"/>
    </row>
    <row r="22" ht="12.75" customHeight="1">
      <c r="B22" s="1014" t="s">
        <v>1373</v>
      </c>
      <c r="C22" s="1224">
        <f t="shared" ref="C22:D22" si="10">(0.02*C23)*C23</f>
        <v>0.08</v>
      </c>
      <c r="D22" s="1224">
        <f t="shared" si="10"/>
        <v>0.18</v>
      </c>
      <c r="G22" s="956"/>
    </row>
    <row r="23" ht="12.75" customHeight="1">
      <c r="B23" s="1014" t="s">
        <v>1983</v>
      </c>
      <c r="C23" s="1224">
        <v>2.0</v>
      </c>
      <c r="D23" s="1224">
        <v>3.0</v>
      </c>
      <c r="G23" s="956"/>
    </row>
    <row r="24" ht="12.75" customHeight="1">
      <c r="B24" s="1014" t="s">
        <v>1984</v>
      </c>
      <c r="C24" s="1224">
        <f t="shared" ref="C24:D24" si="11">10+(C23-1)*2</f>
        <v>12</v>
      </c>
      <c r="D24" s="1224">
        <f t="shared" si="11"/>
        <v>14</v>
      </c>
      <c r="G24" s="956"/>
    </row>
    <row r="25" ht="12.75" customHeight="1">
      <c r="B25" s="1014" t="s">
        <v>1985</v>
      </c>
      <c r="C25" s="976" t="s">
        <v>1240</v>
      </c>
      <c r="D25" s="976" t="s">
        <v>1240</v>
      </c>
      <c r="G25" s="956"/>
    </row>
    <row r="26" ht="12.75" customHeight="1"/>
    <row r="27" ht="12.75" customHeight="1">
      <c r="B27" s="1357" t="s">
        <v>1987</v>
      </c>
      <c r="G27" s="956"/>
      <c r="K27" s="1204" t="s">
        <v>1988</v>
      </c>
    </row>
    <row r="28" ht="12.75" customHeight="1">
      <c r="B28" s="1358" t="s">
        <v>133</v>
      </c>
      <c r="C28" s="1370" t="s">
        <v>1989</v>
      </c>
      <c r="G28" s="956"/>
      <c r="K28" s="1371"/>
      <c r="L28" s="17"/>
      <c r="M28" s="29"/>
      <c r="N28" s="1372" t="s">
        <v>136</v>
      </c>
      <c r="O28" s="1373" t="s">
        <v>1216</v>
      </c>
      <c r="P28" s="1374" t="s">
        <v>1217</v>
      </c>
    </row>
    <row r="29" ht="12.75" customHeight="1">
      <c r="B29" s="1363" t="s">
        <v>1990</v>
      </c>
      <c r="C29" s="1364">
        <f>C38*C36+C31*C30+C34*C35</f>
        <v>20.7</v>
      </c>
      <c r="G29" s="956"/>
      <c r="K29" s="1375" t="s">
        <v>1991</v>
      </c>
      <c r="L29" s="1376"/>
      <c r="M29" s="1377"/>
      <c r="N29" s="1375">
        <v>190.0</v>
      </c>
      <c r="O29" s="1375">
        <v>240.0</v>
      </c>
      <c r="P29" s="1267">
        <v>290.0</v>
      </c>
    </row>
    <row r="30" ht="12.75" customHeight="1">
      <c r="B30" s="1014" t="s">
        <v>1531</v>
      </c>
      <c r="C30" s="1366">
        <f>'Materials and tools'!D48</f>
        <v>0.03</v>
      </c>
      <c r="G30" s="956"/>
      <c r="K30" s="223" t="s">
        <v>289</v>
      </c>
      <c r="L30" s="1377"/>
      <c r="M30" s="1378"/>
      <c r="N30" s="1267">
        <f>VLOOKUP(N$29, 'Health &amp; Exp'!$B$2:$H$5002, MATCH($K30, 'Health &amp; Exp'!$B$2:$H$2, 0), FALSE)</f>
        <v>23</v>
      </c>
      <c r="O30" s="1267">
        <f>VLOOKUP(O$29, 'Health &amp; Exp'!$B$2:$H$5002, MATCH($K30, 'Health &amp; Exp'!$B$2:$H$2, 0), FALSE)</f>
        <v>29</v>
      </c>
      <c r="P30" s="1267">
        <f>VLOOKUP(P$29, 'Health &amp; Exp'!$B$2:$H$5002, MATCH($K30, 'Health &amp; Exp'!$B$2:$H$2, 0), FALSE)</f>
        <v>35</v>
      </c>
    </row>
    <row r="31" ht="12.75" customHeight="1">
      <c r="B31" s="999" t="s">
        <v>1366</v>
      </c>
      <c r="C31" s="1247">
        <v>30.0</v>
      </c>
      <c r="G31" s="956"/>
      <c r="K31" s="223" t="s">
        <v>292</v>
      </c>
      <c r="L31" s="1377"/>
      <c r="M31" s="1378"/>
      <c r="N31" s="1267">
        <f>VLOOKUP(N$29, 'Health &amp; Exp'!$B$2:$H$5002, MATCH(K31, 'Health &amp; Exp'!$B$2:$H$2, 0), FALSE)</f>
        <v>45</v>
      </c>
      <c r="O31" s="1267">
        <f>VLOOKUP(O$29, 'Health &amp; Exp'!$B$2:$H$5002, MATCH($K31, 'Health &amp; Exp'!$B$2:$H$2, 0), FALSE)</f>
        <v>57</v>
      </c>
      <c r="P31" s="1267">
        <f>VLOOKUP(P$29, 'Health &amp; Exp'!$B$2:$H$5002, MATCH($K31, 'Health &amp; Exp'!$B$2:$H$2, 0), FALSE)</f>
        <v>69</v>
      </c>
    </row>
    <row r="32" ht="12.75" customHeight="1">
      <c r="B32" s="967" t="s">
        <v>1367</v>
      </c>
      <c r="C32" s="968" t="s">
        <v>1981</v>
      </c>
      <c r="K32" s="223" t="s">
        <v>295</v>
      </c>
      <c r="L32" s="1377"/>
      <c r="M32" s="1378"/>
      <c r="N32" s="1267">
        <f>VLOOKUP(N$29, 'Health &amp; Exp'!$B$2:$H$5002, MATCH(K32, 'Health &amp; Exp'!$B$2:$H$2, 0), FALSE)</f>
        <v>30</v>
      </c>
      <c r="O32" s="1267">
        <f>VLOOKUP(O$29, 'Health &amp; Exp'!$B$2:$H$5002, MATCH($K32, 'Health &amp; Exp'!$B$2:$H$2, 0), FALSE)</f>
        <v>38</v>
      </c>
      <c r="P32" s="1267">
        <f>VLOOKUP(P$29, 'Health &amp; Exp'!$B$2:$H$5002, MATCH($K32, 'Health &amp; Exp'!$B$2:$H$2, 0), FALSE)</f>
        <v>46</v>
      </c>
    </row>
    <row r="33" ht="12.75" customHeight="1">
      <c r="B33" s="970" t="s">
        <v>1370</v>
      </c>
      <c r="C33" s="968" t="s">
        <v>1241</v>
      </c>
      <c r="K33" s="223" t="s">
        <v>298</v>
      </c>
      <c r="L33" s="1377"/>
      <c r="M33" s="1378"/>
      <c r="N33" s="1267">
        <f>VLOOKUP(N$29, 'Health &amp; Exp'!$B$2:$H$5002, MATCH(K33, 'Health &amp; Exp'!$B$2:$H$2, 0), FALSE)</f>
        <v>30</v>
      </c>
      <c r="O33" s="1267">
        <f>VLOOKUP(O$29, 'Health &amp; Exp'!$B$2:$H$5002, MATCH($K33, 'Health &amp; Exp'!$B$2:$H$2, 0), FALSE)</f>
        <v>38</v>
      </c>
      <c r="P33" s="1267">
        <f>VLOOKUP(P$29, 'Health &amp; Exp'!$B$2:$H$5002, MATCH($K33, 'Health &amp; Exp'!$B$2:$H$2, 0), FALSE)</f>
        <v>46</v>
      </c>
    </row>
    <row r="34" ht="12.75" customHeight="1">
      <c r="B34" s="970" t="s">
        <v>1371</v>
      </c>
      <c r="C34" s="971">
        <f>'Materials and tools'!$D$152</f>
        <v>0.01</v>
      </c>
      <c r="K34" s="223" t="s">
        <v>300</v>
      </c>
      <c r="L34" s="17"/>
      <c r="M34" s="29"/>
      <c r="N34" s="1267">
        <f>VLOOKUP(N$29, 'Health &amp; Exp'!$B$2:$H$5002, MATCH(K34, 'Health &amp; Exp'!$B$2:$H$2, 0), FALSE)</f>
        <v>31</v>
      </c>
      <c r="O34" s="1267">
        <f>VLOOKUP(O$29, 'Health &amp; Exp'!$B$2:$H$5002, MATCH($K34, 'Health &amp; Exp'!$B$2:$H$2, 0), FALSE)</f>
        <v>39</v>
      </c>
      <c r="P34" s="1267">
        <f>VLOOKUP(P$29, 'Health &amp; Exp'!$B$2:$H$5002, MATCH($K34, 'Health &amp; Exp'!$B$2:$H$2, 0), FALSE)</f>
        <v>47</v>
      </c>
      <c r="Q34" s="1118"/>
    </row>
    <row r="35" ht="12.75" customHeight="1">
      <c r="B35" s="970" t="s">
        <v>1234</v>
      </c>
      <c r="C35" s="971">
        <f>C31*2</f>
        <v>60</v>
      </c>
      <c r="K35" s="223" t="s">
        <v>302</v>
      </c>
      <c r="L35" s="17"/>
      <c r="M35" s="29"/>
      <c r="N35" s="1267">
        <f>VLOOKUP(N$29, 'Health &amp; Exp'!$B$2:$H$5002, MATCH(K35, 'Health &amp; Exp'!$B$2:$H$2, 0), FALSE)</f>
        <v>31</v>
      </c>
      <c r="O35" s="1267">
        <f>VLOOKUP(O$29, 'Health &amp; Exp'!$B$2:$H$5002, MATCH($K35, 'Health &amp; Exp'!$B$2:$H$2, 0), FALSE)</f>
        <v>39</v>
      </c>
      <c r="P35" s="1267">
        <f>VLOOKUP(P$29, 'Health &amp; Exp'!$B$2:$H$5002, MATCH($K35, 'Health &amp; Exp'!$B$2:$H$2, 0), FALSE)</f>
        <v>47</v>
      </c>
      <c r="Q35" s="1118"/>
    </row>
    <row r="36" ht="12.75" customHeight="1">
      <c r="B36" s="999" t="s">
        <v>1372</v>
      </c>
      <c r="C36" s="1224">
        <f>C31*C37</f>
        <v>60</v>
      </c>
      <c r="G36" s="956"/>
      <c r="K36" s="1375" t="s">
        <v>106</v>
      </c>
      <c r="L36" s="1379"/>
      <c r="M36" s="1377"/>
      <c r="N36" s="1375">
        <v>8.0</v>
      </c>
      <c r="O36" s="1267">
        <v>9.0</v>
      </c>
      <c r="P36" s="1380">
        <v>10.0</v>
      </c>
      <c r="Q36" s="1118"/>
    </row>
    <row r="37" ht="12.75" customHeight="1">
      <c r="B37" s="1014" t="s">
        <v>1227</v>
      </c>
      <c r="C37" s="1247">
        <v>2.0</v>
      </c>
      <c r="G37" s="956"/>
      <c r="K37" s="1381" t="s">
        <v>1992</v>
      </c>
      <c r="L37" s="1382"/>
      <c r="M37" s="1382"/>
      <c r="N37" s="1383" t="s">
        <v>829</v>
      </c>
      <c r="O37" s="1384" t="s">
        <v>830</v>
      </c>
      <c r="P37" s="1385" t="s">
        <v>1168</v>
      </c>
      <c r="Q37" s="1118"/>
    </row>
    <row r="38" ht="12.75" customHeight="1">
      <c r="B38" s="1014" t="s">
        <v>1373</v>
      </c>
      <c r="C38" s="1224">
        <f>(0.02*C39)*C39</f>
        <v>0.32</v>
      </c>
      <c r="G38" s="956"/>
      <c r="K38" s="1375" t="s">
        <v>105</v>
      </c>
      <c r="L38" s="1377"/>
      <c r="M38" s="1377"/>
      <c r="N38" s="1375">
        <v>3.0</v>
      </c>
      <c r="O38" s="1267">
        <v>3.0</v>
      </c>
      <c r="P38" s="1380">
        <v>3.0</v>
      </c>
      <c r="Q38" s="1118"/>
    </row>
    <row r="39" ht="12.75" customHeight="1">
      <c r="B39" s="1014" t="s">
        <v>1993</v>
      </c>
      <c r="C39" s="1247">
        <v>4.0</v>
      </c>
      <c r="G39" s="956"/>
      <c r="K39" s="1375" t="s">
        <v>1994</v>
      </c>
      <c r="L39" s="17"/>
      <c r="M39" s="17"/>
      <c r="N39" s="1386">
        <v>0.05</v>
      </c>
      <c r="O39" s="1387">
        <v>0.05</v>
      </c>
      <c r="P39" s="1388">
        <v>0.05</v>
      </c>
      <c r="Q39" s="1118"/>
    </row>
    <row r="40" ht="12.75" customHeight="1">
      <c r="B40" s="1014" t="s">
        <v>1995</v>
      </c>
      <c r="C40" s="913">
        <f>20+(C39-1)*4</f>
        <v>32</v>
      </c>
      <c r="K40" s="1375" t="s">
        <v>1996</v>
      </c>
      <c r="L40" s="1377"/>
      <c r="M40" s="1377"/>
      <c r="N40" s="1375">
        <v>3.0</v>
      </c>
      <c r="O40" s="1267">
        <v>4.0</v>
      </c>
      <c r="P40" s="1380">
        <v>4.0</v>
      </c>
      <c r="Q40" s="1118"/>
    </row>
    <row r="41" ht="12.75" customHeight="1">
      <c r="B41" s="1014" t="s">
        <v>1985</v>
      </c>
      <c r="C41" s="916" t="s">
        <v>1253</v>
      </c>
      <c r="K41" s="1375" t="s">
        <v>1997</v>
      </c>
      <c r="L41" s="1389"/>
      <c r="M41" s="1389"/>
      <c r="N41" s="1375">
        <v>4.0</v>
      </c>
      <c r="O41" s="1267">
        <v>5.0</v>
      </c>
      <c r="P41" s="1380">
        <v>6.0</v>
      </c>
      <c r="Q41" s="1118"/>
    </row>
    <row r="42" ht="12.75" customHeight="1">
      <c r="B42" s="1363" t="s">
        <v>1998</v>
      </c>
      <c r="C42" s="1369">
        <f>C43*C45+C30*C31+C34*C35</f>
        <v>61.5</v>
      </c>
      <c r="G42" s="956">
        <v>2.0</v>
      </c>
      <c r="K42" s="1381" t="s">
        <v>344</v>
      </c>
      <c r="L42" s="1382"/>
      <c r="M42" s="1382"/>
      <c r="N42" s="1381">
        <v>2.0</v>
      </c>
      <c r="O42" s="1390">
        <v>3.0</v>
      </c>
      <c r="P42" s="1391">
        <v>4.0</v>
      </c>
    </row>
    <row r="43" ht="12.75" customHeight="1">
      <c r="B43" s="999" t="s">
        <v>1372</v>
      </c>
      <c r="C43" s="1224">
        <f>C$31*C44</f>
        <v>120</v>
      </c>
      <c r="G43" s="956"/>
      <c r="K43" s="1392" t="s">
        <v>345</v>
      </c>
      <c r="L43" s="1393"/>
      <c r="M43" s="1393"/>
      <c r="N43" s="1392">
        <v>2.0</v>
      </c>
      <c r="O43" s="1394">
        <v>3.0</v>
      </c>
      <c r="P43" s="1395">
        <v>4.0</v>
      </c>
    </row>
    <row r="44" ht="12.75" customHeight="1">
      <c r="B44" s="1014" t="s">
        <v>1227</v>
      </c>
      <c r="C44" s="1224">
        <f>C$37*$G42</f>
        <v>4</v>
      </c>
      <c r="G44" s="956"/>
      <c r="K44" s="1396" t="s">
        <v>1999</v>
      </c>
      <c r="L44" s="1397"/>
      <c r="M44" s="1397"/>
      <c r="N44" s="1398">
        <v>0.5</v>
      </c>
      <c r="O44" s="1399">
        <v>0.6</v>
      </c>
      <c r="P44" s="1400">
        <v>0.7</v>
      </c>
    </row>
    <row r="45" ht="12.75" customHeight="1">
      <c r="B45" s="1014" t="s">
        <v>1373</v>
      </c>
      <c r="C45" s="1224">
        <f>(0.02*C46)*C46</f>
        <v>0.5</v>
      </c>
      <c r="G45" s="956"/>
      <c r="K45" s="1356" t="s">
        <v>2000</v>
      </c>
    </row>
    <row r="46" ht="12.75" customHeight="1">
      <c r="B46" s="1014" t="s">
        <v>1993</v>
      </c>
      <c r="C46" s="1247">
        <v>5.0</v>
      </c>
      <c r="G46" s="956"/>
    </row>
    <row r="47" ht="12.75" customHeight="1">
      <c r="B47" s="1014" t="s">
        <v>1995</v>
      </c>
      <c r="C47" s="1010">
        <f>20+(C46-1)*4</f>
        <v>36</v>
      </c>
    </row>
    <row r="48" ht="12.75" customHeight="1">
      <c r="B48" s="1014" t="s">
        <v>1985</v>
      </c>
      <c r="C48" s="916" t="s">
        <v>1253</v>
      </c>
    </row>
    <row r="49" ht="12.75" customHeight="1">
      <c r="B49" s="1363" t="s">
        <v>2001</v>
      </c>
      <c r="C49" s="1369">
        <f>C50*C52+C30*C31+C34*C35</f>
        <v>131.1</v>
      </c>
      <c r="G49" s="1036">
        <v>3.0</v>
      </c>
    </row>
    <row r="50" ht="12.75" customHeight="1">
      <c r="B50" s="999" t="s">
        <v>1372</v>
      </c>
      <c r="C50" s="1224">
        <f>C$31*C51</f>
        <v>180</v>
      </c>
      <c r="G50" s="956"/>
    </row>
    <row r="51" ht="12.75" customHeight="1">
      <c r="B51" s="1014" t="s">
        <v>1227</v>
      </c>
      <c r="C51" s="1224">
        <f>C$37*$G49</f>
        <v>6</v>
      </c>
      <c r="G51" s="956"/>
    </row>
    <row r="52" ht="12.75" customHeight="1">
      <c r="B52" s="1014" t="s">
        <v>1373</v>
      </c>
      <c r="C52" s="1224">
        <f>(0.02*C53)*C53</f>
        <v>0.72</v>
      </c>
      <c r="G52" s="956"/>
    </row>
    <row r="53" ht="12.75" customHeight="1">
      <c r="B53" s="1014" t="s">
        <v>1993</v>
      </c>
      <c r="C53" s="1247">
        <v>6.0</v>
      </c>
      <c r="G53" s="956"/>
    </row>
    <row r="54" ht="12.75" customHeight="1">
      <c r="B54" s="1014" t="s">
        <v>1995</v>
      </c>
      <c r="C54" s="1010">
        <f>20+(C53-1)*4</f>
        <v>40</v>
      </c>
      <c r="G54" s="956"/>
    </row>
    <row r="55" ht="12.75" customHeight="1">
      <c r="B55" s="1014" t="s">
        <v>1985</v>
      </c>
      <c r="C55" s="916" t="s">
        <v>1253</v>
      </c>
    </row>
    <row r="56" ht="12.75" customHeight="1"/>
    <row r="57" ht="12.75" customHeight="1">
      <c r="B57" s="1357" t="s">
        <v>2002</v>
      </c>
      <c r="G57" s="956"/>
      <c r="K57" s="1204" t="s">
        <v>2003</v>
      </c>
    </row>
    <row r="58" ht="12.75" customHeight="1">
      <c r="B58" s="1358" t="s">
        <v>133</v>
      </c>
      <c r="C58" s="1370" t="str">
        <f>'Materials and tools'!E47</f>
        <v>Porcelain</v>
      </c>
      <c r="G58" s="956"/>
      <c r="K58" s="1371"/>
      <c r="L58" s="17"/>
      <c r="M58" s="29"/>
      <c r="N58" s="1372" t="s">
        <v>136</v>
      </c>
      <c r="O58" s="1373" t="s">
        <v>1216</v>
      </c>
      <c r="P58" s="1374" t="s">
        <v>1217</v>
      </c>
    </row>
    <row r="59" ht="12.75" customHeight="1">
      <c r="B59" s="1363" t="s">
        <v>2004</v>
      </c>
      <c r="C59" s="1364">
        <f>C68*C66+C61*C60+C64*C65</f>
        <v>98.4</v>
      </c>
      <c r="G59" s="956"/>
      <c r="K59" s="1375" t="s">
        <v>1991</v>
      </c>
      <c r="L59" s="1376"/>
      <c r="M59" s="1377"/>
      <c r="N59" s="1401">
        <v>160.0</v>
      </c>
      <c r="O59" s="1402">
        <v>200.0</v>
      </c>
      <c r="P59" s="1402">
        <v>240.0</v>
      </c>
    </row>
    <row r="60" ht="12.75" customHeight="1">
      <c r="B60" s="1014" t="s">
        <v>1531</v>
      </c>
      <c r="C60" s="1366">
        <f>'Materials and tools'!E48</f>
        <v>1.5</v>
      </c>
      <c r="G60" s="956"/>
      <c r="K60" s="223" t="s">
        <v>289</v>
      </c>
      <c r="L60" s="1377"/>
      <c r="M60" s="1378"/>
      <c r="N60" s="1267">
        <f>VLOOKUP(N$59, 'Health &amp; Exp'!$B$2:$H$5002, MATCH($K60, 'Health &amp; Exp'!$B$2:$H$2, 0), FALSE)</f>
        <v>19</v>
      </c>
      <c r="O60" s="1267">
        <f>VLOOKUP(O$59, 'Health &amp; Exp'!$B$2:$H$5002, MATCH($K60, 'Health &amp; Exp'!$B$2:$H$2, 0), FALSE)</f>
        <v>24</v>
      </c>
      <c r="P60" s="1267">
        <f>VLOOKUP(P$59, 'Health &amp; Exp'!$B$2:$H$5002, MATCH($K60, 'Health &amp; Exp'!$B$2:$H$2, 0), FALSE)</f>
        <v>29</v>
      </c>
    </row>
    <row r="61" ht="12.75" customHeight="1">
      <c r="B61" s="999" t="s">
        <v>1366</v>
      </c>
      <c r="C61" s="1247">
        <v>30.0</v>
      </c>
      <c r="G61" s="956"/>
      <c r="K61" s="223" t="s">
        <v>292</v>
      </c>
      <c r="L61" s="1377"/>
      <c r="M61" s="1378"/>
      <c r="N61" s="1267">
        <f>VLOOKUP(N$59, 'Health &amp; Exp'!$B$2:$H$5002, MATCH($K61, 'Health &amp; Exp'!$B$2:$H$2, 0), FALSE)</f>
        <v>39</v>
      </c>
      <c r="O61" s="1267">
        <f>VLOOKUP(O$59, 'Health &amp; Exp'!$B$2:$H$5002, MATCH($K61, 'Health &amp; Exp'!$B$2:$H$2, 0), FALSE)</f>
        <v>48</v>
      </c>
      <c r="P61" s="1267">
        <f>VLOOKUP(P$59, 'Health &amp; Exp'!$B$2:$H$5002, MATCH($K61, 'Health &amp; Exp'!$B$2:$H$2, 0), FALSE)</f>
        <v>57</v>
      </c>
    </row>
    <row r="62" ht="12.75" customHeight="1">
      <c r="B62" s="967" t="s">
        <v>1367</v>
      </c>
      <c r="C62" s="968" t="s">
        <v>1982</v>
      </c>
      <c r="K62" s="223" t="s">
        <v>295</v>
      </c>
      <c r="L62" s="1377"/>
      <c r="M62" s="1378"/>
      <c r="N62" s="1267">
        <f>VLOOKUP(N$59, 'Health &amp; Exp'!$B$2:$H$5002, MATCH($K62, 'Health &amp; Exp'!$B$2:$H$2, 0), FALSE)</f>
        <v>25</v>
      </c>
      <c r="O62" s="1267">
        <f>VLOOKUP(O$59, 'Health &amp; Exp'!$B$2:$H$5002, MATCH($K62, 'Health &amp; Exp'!$B$2:$H$2, 0), FALSE)</f>
        <v>32</v>
      </c>
      <c r="P62" s="1267">
        <f>VLOOKUP(P$59, 'Health &amp; Exp'!$B$2:$H$5002, MATCH($K62, 'Health &amp; Exp'!$B$2:$H$2, 0), FALSE)</f>
        <v>38</v>
      </c>
    </row>
    <row r="63" ht="12.75" customHeight="1">
      <c r="B63" s="970" t="s">
        <v>1370</v>
      </c>
      <c r="C63" s="968" t="str">
        <f>'Materials and tools'!F151</f>
        <v>Coal</v>
      </c>
      <c r="K63" s="223" t="s">
        <v>298</v>
      </c>
      <c r="L63" s="1377"/>
      <c r="M63" s="1378"/>
      <c r="N63" s="1267">
        <f>VLOOKUP(N$59, 'Health &amp; Exp'!$B$2:$H$5002, MATCH($K63, 'Health &amp; Exp'!$B$2:$H$2, 0), FALSE)</f>
        <v>25</v>
      </c>
      <c r="O63" s="1267">
        <f>VLOOKUP(O$59, 'Health &amp; Exp'!$B$2:$H$5002, MATCH($K63, 'Health &amp; Exp'!$B$2:$H$2, 0), FALSE)</f>
        <v>32</v>
      </c>
      <c r="P63" s="1267">
        <f>VLOOKUP(P$59, 'Health &amp; Exp'!$B$2:$H$5002, MATCH($K63, 'Health &amp; Exp'!$B$2:$H$2, 0), FALSE)</f>
        <v>38</v>
      </c>
    </row>
    <row r="64" ht="12.75" customHeight="1">
      <c r="B64" s="970" t="s">
        <v>1371</v>
      </c>
      <c r="C64" s="973">
        <f>'Materials and tools'!F152</f>
        <v>0.14</v>
      </c>
      <c r="K64" s="223" t="s">
        <v>300</v>
      </c>
      <c r="L64" s="17"/>
      <c r="M64" s="29"/>
      <c r="N64" s="1267">
        <f>VLOOKUP(N$59, 'Health &amp; Exp'!$B$2:$H$5002, MATCH($K64, 'Health &amp; Exp'!$B$2:$H$2, 0), FALSE)</f>
        <v>26</v>
      </c>
      <c r="O64" s="1267">
        <f>VLOOKUP(O$59, 'Health &amp; Exp'!$B$2:$H$5002, MATCH($K64, 'Health &amp; Exp'!$B$2:$H$2, 0), FALSE)</f>
        <v>32</v>
      </c>
      <c r="P64" s="1267">
        <f>VLOOKUP(P$59, 'Health &amp; Exp'!$B$2:$H$5002, MATCH($K64, 'Health &amp; Exp'!$B$2:$H$2, 0), FALSE)</f>
        <v>39</v>
      </c>
      <c r="Q64" s="1118"/>
    </row>
    <row r="65" ht="12.75" customHeight="1">
      <c r="B65" s="970" t="s">
        <v>1234</v>
      </c>
      <c r="C65" s="971">
        <f>C61*2</f>
        <v>60</v>
      </c>
      <c r="K65" s="223" t="s">
        <v>302</v>
      </c>
      <c r="L65" s="17"/>
      <c r="M65" s="29"/>
      <c r="N65" s="1267">
        <f>VLOOKUP(N$59, 'Health &amp; Exp'!$B$2:$H$5002, MATCH($K65, 'Health &amp; Exp'!$B$2:$H$2, 0), FALSE)</f>
        <v>26</v>
      </c>
      <c r="O65" s="1267">
        <f>VLOOKUP(O$59, 'Health &amp; Exp'!$B$2:$H$5002, MATCH($K65, 'Health &amp; Exp'!$B$2:$H$2, 0), FALSE)</f>
        <v>32</v>
      </c>
      <c r="P65" s="1267">
        <f>VLOOKUP(P$59, 'Health &amp; Exp'!$B$2:$H$5002, MATCH($K65, 'Health &amp; Exp'!$B$2:$H$2, 0), FALSE)</f>
        <v>39</v>
      </c>
      <c r="Q65" s="1118"/>
    </row>
    <row r="66" ht="12.75" customHeight="1">
      <c r="B66" s="999" t="s">
        <v>1372</v>
      </c>
      <c r="C66" s="1224">
        <f>C61*C67</f>
        <v>90</v>
      </c>
      <c r="G66" s="956"/>
      <c r="K66" s="1375" t="s">
        <v>106</v>
      </c>
      <c r="L66" s="1379"/>
      <c r="M66" s="1377"/>
      <c r="N66" s="1401">
        <v>8.0</v>
      </c>
      <c r="O66" s="1402">
        <v>9.0</v>
      </c>
      <c r="P66" s="1402">
        <v>10.0</v>
      </c>
      <c r="Q66" s="1118"/>
    </row>
    <row r="67" ht="12.75" customHeight="1">
      <c r="B67" s="1014" t="s">
        <v>1227</v>
      </c>
      <c r="C67" s="1247">
        <v>3.0</v>
      </c>
      <c r="G67" s="956"/>
      <c r="K67" s="1381" t="s">
        <v>1992</v>
      </c>
      <c r="L67" s="1382"/>
      <c r="M67" s="1382"/>
      <c r="N67" s="1403" t="s">
        <v>828</v>
      </c>
      <c r="O67" s="1404" t="s">
        <v>1083</v>
      </c>
      <c r="P67" s="1404" t="s">
        <v>1167</v>
      </c>
      <c r="Q67" s="1118"/>
    </row>
    <row r="68" ht="12.75" customHeight="1">
      <c r="B68" s="1014" t="s">
        <v>1373</v>
      </c>
      <c r="C68" s="1224">
        <f>(0.02*C69)*C69</f>
        <v>0.5</v>
      </c>
      <c r="G68" s="956"/>
      <c r="K68" s="1375" t="s">
        <v>105</v>
      </c>
      <c r="L68" s="1377"/>
      <c r="M68" s="1377"/>
      <c r="N68" s="1405">
        <v>3.0</v>
      </c>
      <c r="O68" s="1406">
        <v>3.0</v>
      </c>
      <c r="P68" s="1406">
        <v>3.0</v>
      </c>
      <c r="Q68" s="1118"/>
    </row>
    <row r="69" ht="12.75" customHeight="1">
      <c r="B69" s="1014" t="s">
        <v>1993</v>
      </c>
      <c r="C69" s="1247">
        <v>5.0</v>
      </c>
      <c r="G69" s="956"/>
      <c r="K69" s="1375" t="s">
        <v>1994</v>
      </c>
      <c r="L69" s="17"/>
      <c r="M69" s="17"/>
      <c r="N69" s="1407">
        <v>0.05</v>
      </c>
      <c r="O69" s="1408">
        <v>0.05</v>
      </c>
      <c r="P69" s="1408">
        <v>0.05</v>
      </c>
      <c r="Q69" s="1118"/>
    </row>
    <row r="70" ht="12.75" customHeight="1">
      <c r="B70" s="1014" t="s">
        <v>1995</v>
      </c>
      <c r="C70" s="913">
        <f>20+(C69-1)*4</f>
        <v>36</v>
      </c>
      <c r="G70" s="956"/>
      <c r="K70" s="1375" t="s">
        <v>1996</v>
      </c>
      <c r="L70" s="1377"/>
      <c r="M70" s="1377"/>
      <c r="N70" s="1405">
        <v>4.0</v>
      </c>
      <c r="O70" s="1406">
        <v>5.0</v>
      </c>
      <c r="P70" s="1406">
        <v>5.0</v>
      </c>
      <c r="Q70" s="1118"/>
    </row>
    <row r="71" ht="12.75" customHeight="1">
      <c r="B71" s="1014" t="s">
        <v>1985</v>
      </c>
      <c r="C71" s="916" t="s">
        <v>1253</v>
      </c>
      <c r="K71" s="1375" t="s">
        <v>1997</v>
      </c>
      <c r="L71" s="1389"/>
      <c r="M71" s="1389"/>
      <c r="N71" s="1405">
        <v>5.0</v>
      </c>
      <c r="O71" s="1406">
        <v>6.0</v>
      </c>
      <c r="P71" s="1406">
        <v>7.0</v>
      </c>
      <c r="Q71" s="1118"/>
    </row>
    <row r="72" ht="12.75" customHeight="1">
      <c r="B72" s="1363" t="s">
        <v>2005</v>
      </c>
      <c r="C72" s="1369">
        <f>C73*C75+C60*C61+C64*C65</f>
        <v>183</v>
      </c>
      <c r="G72" s="956">
        <v>2.0</v>
      </c>
      <c r="K72" s="1381" t="s">
        <v>344</v>
      </c>
      <c r="L72" s="1382"/>
      <c r="M72" s="1382"/>
      <c r="N72" s="1403">
        <v>3.0</v>
      </c>
      <c r="O72" s="1404">
        <v>4.0</v>
      </c>
      <c r="P72" s="1404">
        <v>5.0</v>
      </c>
    </row>
    <row r="73" ht="12.75" customHeight="1">
      <c r="B73" s="999" t="s">
        <v>1372</v>
      </c>
      <c r="C73" s="1224">
        <f>C$31*C74</f>
        <v>180</v>
      </c>
      <c r="G73" s="956"/>
      <c r="K73" s="1392" t="s">
        <v>345</v>
      </c>
      <c r="L73" s="1393"/>
      <c r="M73" s="1393"/>
      <c r="N73" s="1409">
        <v>4.0</v>
      </c>
      <c r="O73" s="1410">
        <v>6.0</v>
      </c>
      <c r="P73" s="1410">
        <v>8.0</v>
      </c>
    </row>
    <row r="74" ht="12.75" customHeight="1">
      <c r="B74" s="1014" t="s">
        <v>1227</v>
      </c>
      <c r="C74" s="1224">
        <f>C$67*$G72</f>
        <v>6</v>
      </c>
      <c r="G74" s="956"/>
      <c r="K74" s="1396" t="s">
        <v>1999</v>
      </c>
      <c r="L74" s="1397"/>
      <c r="M74" s="1397"/>
      <c r="N74" s="1411">
        <v>0.6</v>
      </c>
      <c r="O74" s="1412">
        <v>0.7</v>
      </c>
      <c r="P74" s="1412">
        <v>0.8</v>
      </c>
    </row>
    <row r="75" ht="12.75" customHeight="1">
      <c r="B75" s="1014" t="s">
        <v>1373</v>
      </c>
      <c r="C75" s="1224">
        <f>(0.02*C76)*C76</f>
        <v>0.72</v>
      </c>
      <c r="G75" s="956"/>
      <c r="K75" s="1413" t="s">
        <v>2006</v>
      </c>
      <c r="L75" s="1414"/>
      <c r="M75" s="1415"/>
      <c r="N75" s="1416">
        <v>120.0</v>
      </c>
      <c r="O75" s="1331">
        <v>160.0</v>
      </c>
      <c r="P75" s="1331">
        <v>200.0</v>
      </c>
    </row>
    <row r="76" ht="12.75" customHeight="1">
      <c r="B76" s="1014" t="s">
        <v>1993</v>
      </c>
      <c r="C76" s="1247">
        <v>6.0</v>
      </c>
      <c r="G76" s="956"/>
      <c r="K76" s="1417" t="s">
        <v>2007</v>
      </c>
      <c r="L76" s="1133"/>
      <c r="M76" s="1418"/>
      <c r="N76" s="1416">
        <v>1.0</v>
      </c>
      <c r="O76" s="1331">
        <v>2.0</v>
      </c>
      <c r="P76" s="1331">
        <v>3.0</v>
      </c>
    </row>
    <row r="77" ht="12.75" customHeight="1">
      <c r="B77" s="1014" t="s">
        <v>1995</v>
      </c>
      <c r="C77" s="1010">
        <f>20+(C76-1)*4</f>
        <v>40</v>
      </c>
      <c r="G77" s="956"/>
      <c r="K77" s="1356" t="s">
        <v>2008</v>
      </c>
    </row>
    <row r="78" ht="12.75" customHeight="1">
      <c r="B78" s="1014" t="s">
        <v>1985</v>
      </c>
      <c r="C78" s="916" t="s">
        <v>1253</v>
      </c>
      <c r="K78" s="1356" t="s">
        <v>2009</v>
      </c>
    </row>
    <row r="79" ht="12.75" customHeight="1">
      <c r="B79" s="1363" t="s">
        <v>2010</v>
      </c>
      <c r="C79" s="1369">
        <f>C80*C82+C60*C61+C64*C65</f>
        <v>318</v>
      </c>
      <c r="G79" s="1036">
        <v>3.0</v>
      </c>
    </row>
    <row r="80" ht="12.75" customHeight="1">
      <c r="B80" s="999" t="s">
        <v>1372</v>
      </c>
      <c r="C80" s="1224">
        <f>C$31*C81</f>
        <v>270</v>
      </c>
      <c r="G80" s="956"/>
    </row>
    <row r="81" ht="12.75" customHeight="1">
      <c r="B81" s="1014" t="s">
        <v>1227</v>
      </c>
      <c r="C81" s="1224">
        <f>C$67*$G79</f>
        <v>9</v>
      </c>
      <c r="G81" s="956"/>
    </row>
    <row r="82" ht="12.75" customHeight="1">
      <c r="B82" s="1014" t="s">
        <v>1373</v>
      </c>
      <c r="C82" s="1224">
        <f>(0.02*C83)*C83</f>
        <v>0.98</v>
      </c>
      <c r="G82" s="956"/>
    </row>
    <row r="83" ht="12.75" customHeight="1">
      <c r="B83" s="1014" t="s">
        <v>1993</v>
      </c>
      <c r="C83" s="1247">
        <v>7.0</v>
      </c>
      <c r="G83" s="956"/>
    </row>
    <row r="84" ht="12.75" customHeight="1">
      <c r="B84" s="1014" t="s">
        <v>1995</v>
      </c>
      <c r="C84" s="1010">
        <f>20+(C83-1)*4</f>
        <v>44</v>
      </c>
      <c r="G84" s="956"/>
    </row>
    <row r="85" ht="12.75" customHeight="1">
      <c r="B85" s="1014" t="s">
        <v>1985</v>
      </c>
      <c r="C85" s="916" t="s">
        <v>1266</v>
      </c>
      <c r="G85" s="956"/>
    </row>
    <row r="86" ht="12.75" customHeight="1"/>
    <row r="87" ht="12.75" customHeight="1">
      <c r="B87" s="1357" t="s">
        <v>2011</v>
      </c>
      <c r="G87" s="956"/>
      <c r="K87" s="1204" t="s">
        <v>2012</v>
      </c>
    </row>
    <row r="88" ht="12.75" customHeight="1">
      <c r="B88" s="1358" t="s">
        <v>133</v>
      </c>
      <c r="C88" s="1370" t="s">
        <v>2013</v>
      </c>
      <c r="G88" s="956"/>
      <c r="K88" s="1371"/>
      <c r="L88" s="17"/>
      <c r="M88" s="29"/>
      <c r="N88" s="1372" t="s">
        <v>136</v>
      </c>
      <c r="O88" s="1373" t="s">
        <v>1216</v>
      </c>
      <c r="P88" s="1374" t="s">
        <v>1217</v>
      </c>
    </row>
    <row r="89" ht="12.75" customHeight="1">
      <c r="B89" s="1363" t="s">
        <v>2014</v>
      </c>
      <c r="C89" s="1364">
        <f>C98*C96+C91*C90+C94*C95</f>
        <v>231.6</v>
      </c>
      <c r="G89" s="956"/>
      <c r="K89" s="1375" t="s">
        <v>1991</v>
      </c>
      <c r="L89" s="1376"/>
      <c r="M89" s="1377"/>
      <c r="N89" s="1375">
        <v>340.0</v>
      </c>
      <c r="O89" s="1375">
        <v>390.0</v>
      </c>
      <c r="P89" s="1267">
        <v>440.0</v>
      </c>
    </row>
    <row r="90" ht="12.75" customHeight="1">
      <c r="B90" s="1014" t="s">
        <v>1531</v>
      </c>
      <c r="C90" s="1366">
        <f>'Materials and tools'!F48</f>
        <v>4.5</v>
      </c>
      <c r="G90" s="956"/>
      <c r="K90" s="223" t="s">
        <v>289</v>
      </c>
      <c r="L90" s="1377"/>
      <c r="M90" s="1378"/>
      <c r="N90" s="1267">
        <f>VLOOKUP(N$89, 'Health &amp; Exp'!$B$2:$H$5002, MATCH($K90, 'Health &amp; Exp'!$B$2:$H$2, 0), FALSE)</f>
        <v>41</v>
      </c>
      <c r="O90" s="1267">
        <f>VLOOKUP(O$89, 'Health &amp; Exp'!$B$2:$H$5002, MATCH($K90, 'Health &amp; Exp'!$B$2:$H$2, 0), FALSE)</f>
        <v>47</v>
      </c>
      <c r="P90" s="1267">
        <f>VLOOKUP(P$89, 'Health &amp; Exp'!$B$2:$H$5002, MATCH($K90, 'Health &amp; Exp'!$B$2:$H$2, 0), FALSE)</f>
        <v>53</v>
      </c>
    </row>
    <row r="91" ht="12.75" customHeight="1">
      <c r="B91" s="999" t="s">
        <v>1366</v>
      </c>
      <c r="C91" s="1247">
        <v>30.0</v>
      </c>
      <c r="G91" s="956"/>
      <c r="K91" s="223" t="s">
        <v>292</v>
      </c>
      <c r="L91" s="1377"/>
      <c r="M91" s="1378"/>
      <c r="N91" s="1267">
        <f>VLOOKUP(N$89, 'Health &amp; Exp'!$B$2:$H$5002, MATCH($K91, 'Health &amp; Exp'!$B$2:$H$2, 0), FALSE)</f>
        <v>81</v>
      </c>
      <c r="O91" s="1267">
        <f>VLOOKUP(O$89, 'Health &amp; Exp'!$B$2:$H$5002, MATCH($K91, 'Health &amp; Exp'!$B$2:$H$2, 0), FALSE)</f>
        <v>93</v>
      </c>
      <c r="P91" s="1267">
        <f>VLOOKUP(P$89, 'Health &amp; Exp'!$B$2:$H$5002, MATCH($K91, 'Health &amp; Exp'!$B$2:$H$2, 0), FALSE)</f>
        <v>105</v>
      </c>
    </row>
    <row r="92" ht="12.75" customHeight="1">
      <c r="B92" s="967" t="s">
        <v>1367</v>
      </c>
      <c r="C92" s="968" t="s">
        <v>2015</v>
      </c>
      <c r="K92" s="223" t="s">
        <v>295</v>
      </c>
      <c r="L92" s="1377"/>
      <c r="M92" s="1378"/>
      <c r="N92" s="1267">
        <f>VLOOKUP(N$89, 'Health &amp; Exp'!$B$2:$H$5002, MATCH($K92, 'Health &amp; Exp'!$B$2:$H$2, 0), FALSE)</f>
        <v>54</v>
      </c>
      <c r="O92" s="1267">
        <f>VLOOKUP(O$89, 'Health &amp; Exp'!$B$2:$H$5002, MATCH($K92, 'Health &amp; Exp'!$B$2:$H$2, 0), FALSE)</f>
        <v>62</v>
      </c>
      <c r="P92" s="1267">
        <f>VLOOKUP(P$89, 'Health &amp; Exp'!$B$2:$H$5002, MATCH($K92, 'Health &amp; Exp'!$B$2:$H$2, 0), FALSE)</f>
        <v>70</v>
      </c>
    </row>
    <row r="93" ht="12.75" customHeight="1">
      <c r="B93" s="970" t="s">
        <v>1370</v>
      </c>
      <c r="C93" s="968" t="str">
        <f>'Materials and tools'!F151</f>
        <v>Coal</v>
      </c>
      <c r="K93" s="223" t="s">
        <v>298</v>
      </c>
      <c r="L93" s="1377"/>
      <c r="M93" s="1378"/>
      <c r="N93" s="1267">
        <f>VLOOKUP(N$89, 'Health &amp; Exp'!$B$2:$H$5002, MATCH($K93, 'Health &amp; Exp'!$B$2:$H$2, 0), FALSE)</f>
        <v>54</v>
      </c>
      <c r="O93" s="1267">
        <f>VLOOKUP(O$89, 'Health &amp; Exp'!$B$2:$H$5002, MATCH($K93, 'Health &amp; Exp'!$B$2:$H$2, 0), FALSE)</f>
        <v>62</v>
      </c>
      <c r="P93" s="1267">
        <f>VLOOKUP(P$89, 'Health &amp; Exp'!$B$2:$H$5002, MATCH($K93, 'Health &amp; Exp'!$B$2:$H$2, 0), FALSE)</f>
        <v>70</v>
      </c>
    </row>
    <row r="94" ht="12.75" customHeight="1">
      <c r="B94" s="970" t="s">
        <v>1371</v>
      </c>
      <c r="C94" s="973">
        <f>'Materials and tools'!F152</f>
        <v>0.14</v>
      </c>
      <c r="K94" s="223" t="s">
        <v>300</v>
      </c>
      <c r="L94" s="17"/>
      <c r="M94" s="29"/>
      <c r="N94" s="1267">
        <f>VLOOKUP(N$89, 'Health &amp; Exp'!$B$2:$H$5002, MATCH($K94, 'Health &amp; Exp'!$B$2:$H$2, 0), FALSE)</f>
        <v>55</v>
      </c>
      <c r="O94" s="1267">
        <f>VLOOKUP(O$89, 'Health &amp; Exp'!$B$2:$H$5002, MATCH($K94, 'Health &amp; Exp'!$B$2:$H$2, 0), FALSE)</f>
        <v>63</v>
      </c>
      <c r="P94" s="1267">
        <f>VLOOKUP(P$89, 'Health &amp; Exp'!$B$2:$H$5002, MATCH($K94, 'Health &amp; Exp'!$B$2:$H$2, 0), FALSE)</f>
        <v>71</v>
      </c>
    </row>
    <row r="95" ht="12.75" customHeight="1">
      <c r="B95" s="970" t="s">
        <v>1234</v>
      </c>
      <c r="C95" s="971">
        <f>C91*2</f>
        <v>60</v>
      </c>
      <c r="K95" s="223" t="s">
        <v>302</v>
      </c>
      <c r="L95" s="17"/>
      <c r="M95" s="29"/>
      <c r="N95" s="1267">
        <f>VLOOKUP(N$89, 'Health &amp; Exp'!$B$2:$H$5002, MATCH($K95, 'Health &amp; Exp'!$B$2:$H$2, 0), FALSE)</f>
        <v>55</v>
      </c>
      <c r="O95" s="1267">
        <f>VLOOKUP(O$89, 'Health &amp; Exp'!$B$2:$H$5002, MATCH($K95, 'Health &amp; Exp'!$B$2:$H$2, 0), FALSE)</f>
        <v>63</v>
      </c>
      <c r="P95" s="1267">
        <f>VLOOKUP(P$89, 'Health &amp; Exp'!$B$2:$H$5002, MATCH($K95, 'Health &amp; Exp'!$B$2:$H$2, 0), FALSE)</f>
        <v>71</v>
      </c>
    </row>
    <row r="96" ht="12.75" customHeight="1">
      <c r="B96" s="999" t="s">
        <v>1372</v>
      </c>
      <c r="C96" s="1224">
        <f>C91*C97</f>
        <v>90</v>
      </c>
      <c r="G96" s="956"/>
      <c r="K96" s="1375" t="s">
        <v>106</v>
      </c>
      <c r="L96" s="1379"/>
      <c r="M96" s="1377"/>
      <c r="N96" s="1375">
        <v>11.0</v>
      </c>
      <c r="O96" s="1267">
        <v>12.0</v>
      </c>
      <c r="P96" s="1380">
        <v>13.0</v>
      </c>
    </row>
    <row r="97" ht="12.75" customHeight="1">
      <c r="B97" s="1014" t="s">
        <v>1227</v>
      </c>
      <c r="C97" s="1247">
        <v>3.0</v>
      </c>
      <c r="G97" s="956"/>
      <c r="K97" s="1381" t="s">
        <v>1992</v>
      </c>
      <c r="L97" s="1382"/>
      <c r="M97" s="1382"/>
      <c r="N97" s="1384" t="s">
        <v>832</v>
      </c>
      <c r="O97" s="1384" t="s">
        <v>978</v>
      </c>
      <c r="P97" s="1384" t="s">
        <v>2016</v>
      </c>
    </row>
    <row r="98" ht="12.75" customHeight="1">
      <c r="B98" s="1014" t="s">
        <v>1373</v>
      </c>
      <c r="C98" s="1224">
        <f>(0.02*C99)*C99</f>
        <v>0.98</v>
      </c>
      <c r="G98" s="956"/>
      <c r="K98" s="1392" t="s">
        <v>2017</v>
      </c>
      <c r="L98" s="1393"/>
      <c r="M98" s="1393"/>
      <c r="N98" s="1419" t="s">
        <v>798</v>
      </c>
      <c r="O98" s="1420" t="s">
        <v>799</v>
      </c>
      <c r="P98" s="1421" t="s">
        <v>953</v>
      </c>
    </row>
    <row r="99" ht="12.75" customHeight="1">
      <c r="B99" s="1014" t="s">
        <v>1993</v>
      </c>
      <c r="C99" s="1247">
        <v>7.0</v>
      </c>
      <c r="G99" s="956"/>
      <c r="K99" s="1375" t="s">
        <v>105</v>
      </c>
      <c r="L99" s="1377"/>
      <c r="M99" s="1377"/>
      <c r="N99" s="1375">
        <v>3.0</v>
      </c>
      <c r="O99" s="1267">
        <v>3.0</v>
      </c>
      <c r="P99" s="1380">
        <v>3.0</v>
      </c>
    </row>
    <row r="100" ht="12.75" customHeight="1">
      <c r="B100" s="1014" t="s">
        <v>1995</v>
      </c>
      <c r="C100" s="913">
        <f>20+(C99-1)*4</f>
        <v>44</v>
      </c>
      <c r="K100" s="1375" t="s">
        <v>1994</v>
      </c>
      <c r="L100" s="17"/>
      <c r="M100" s="17"/>
      <c r="N100" s="1386">
        <v>0.1</v>
      </c>
      <c r="O100" s="1386">
        <v>0.1</v>
      </c>
      <c r="P100" s="1387">
        <v>0.1</v>
      </c>
    </row>
    <row r="101" ht="12.75" customHeight="1">
      <c r="B101" s="1014" t="s">
        <v>1985</v>
      </c>
      <c r="C101" s="916" t="s">
        <v>1266</v>
      </c>
      <c r="K101" s="1375" t="s">
        <v>1996</v>
      </c>
      <c r="L101" s="1377"/>
      <c r="M101" s="1377"/>
      <c r="N101" s="1375">
        <v>4.0</v>
      </c>
      <c r="O101" s="1267">
        <v>4.0</v>
      </c>
      <c r="P101" s="1380">
        <v>5.0</v>
      </c>
    </row>
    <row r="102" ht="12.75" customHeight="1">
      <c r="B102" s="1363" t="s">
        <v>2018</v>
      </c>
      <c r="C102" s="1369">
        <f>C103*C105+C90*C91+C94*C95</f>
        <v>373.8</v>
      </c>
      <c r="G102" s="956">
        <v>2.0</v>
      </c>
      <c r="K102" s="1375" t="s">
        <v>1997</v>
      </c>
      <c r="L102" s="1389"/>
      <c r="M102" s="1389"/>
      <c r="N102" s="1375">
        <v>7.0</v>
      </c>
      <c r="O102" s="1267">
        <v>8.0</v>
      </c>
      <c r="P102" s="1380">
        <v>9.0</v>
      </c>
    </row>
    <row r="103" ht="12.75" customHeight="1">
      <c r="B103" s="999" t="s">
        <v>1372</v>
      </c>
      <c r="C103" s="1224">
        <f>C$91*C104</f>
        <v>180</v>
      </c>
      <c r="G103" s="956"/>
      <c r="K103" s="1381" t="s">
        <v>344</v>
      </c>
      <c r="L103" s="1382"/>
      <c r="M103" s="1382"/>
      <c r="N103" s="1381">
        <v>5.0</v>
      </c>
      <c r="O103" s="1390">
        <v>6.0</v>
      </c>
      <c r="P103" s="1391">
        <v>7.0</v>
      </c>
    </row>
    <row r="104" ht="12.75" customHeight="1">
      <c r="B104" s="1014" t="s">
        <v>1227</v>
      </c>
      <c r="C104" s="1224">
        <f>C$97*$G102</f>
        <v>6</v>
      </c>
      <c r="G104" s="956"/>
      <c r="K104" s="1392" t="s">
        <v>345</v>
      </c>
      <c r="L104" s="1393"/>
      <c r="M104" s="1393"/>
      <c r="N104" s="1392">
        <v>5.0</v>
      </c>
      <c r="O104" s="1394">
        <v>6.0</v>
      </c>
      <c r="P104" s="1395">
        <v>7.0</v>
      </c>
    </row>
    <row r="105" ht="12.75" customHeight="1">
      <c r="B105" s="1014" t="s">
        <v>1373</v>
      </c>
      <c r="C105" s="1224">
        <f>(0.02*C106)*C106</f>
        <v>1.28</v>
      </c>
      <c r="G105" s="956"/>
      <c r="K105" s="1396" t="s">
        <v>1999</v>
      </c>
      <c r="L105" s="1397"/>
      <c r="M105" s="1397"/>
      <c r="N105" s="1398">
        <v>0.8</v>
      </c>
      <c r="O105" s="1399">
        <v>0.9</v>
      </c>
      <c r="P105" s="1400">
        <v>1.0</v>
      </c>
    </row>
    <row r="106" ht="12.75" customHeight="1">
      <c r="B106" s="1014" t="s">
        <v>1993</v>
      </c>
      <c r="C106" s="1247">
        <v>8.0</v>
      </c>
      <c r="K106" s="1356" t="s">
        <v>2019</v>
      </c>
    </row>
    <row r="107" ht="12.75" customHeight="1">
      <c r="B107" s="1014" t="s">
        <v>1995</v>
      </c>
      <c r="C107" s="1010">
        <f>20+(C106-1)*4</f>
        <v>48</v>
      </c>
      <c r="G107" s="956"/>
    </row>
    <row r="108" ht="12.75" customHeight="1">
      <c r="B108" s="1014" t="s">
        <v>1985</v>
      </c>
      <c r="C108" s="916" t="s">
        <v>1266</v>
      </c>
    </row>
    <row r="109" ht="12.75" customHeight="1">
      <c r="B109" s="1363" t="s">
        <v>2020</v>
      </c>
      <c r="C109" s="1369">
        <f>C110*C112+C90*C91+C94*C95</f>
        <v>580.8</v>
      </c>
      <c r="G109" s="1036">
        <v>3.0</v>
      </c>
    </row>
    <row r="110" ht="12.75" customHeight="1">
      <c r="B110" s="999" t="s">
        <v>1372</v>
      </c>
      <c r="C110" s="1224">
        <f>C$91*C111</f>
        <v>270</v>
      </c>
      <c r="G110" s="956"/>
    </row>
    <row r="111" ht="12.75" customHeight="1">
      <c r="B111" s="1014" t="s">
        <v>1227</v>
      </c>
      <c r="C111" s="1224">
        <f>C$97*$G109</f>
        <v>9</v>
      </c>
      <c r="G111" s="956"/>
    </row>
    <row r="112" ht="12.75" customHeight="1">
      <c r="B112" s="1014" t="s">
        <v>1373</v>
      </c>
      <c r="C112" s="1224">
        <f>(0.02*C113)*C113</f>
        <v>1.62</v>
      </c>
    </row>
    <row r="113" ht="12.75" customHeight="1">
      <c r="B113" s="1014" t="s">
        <v>1993</v>
      </c>
      <c r="C113" s="1247">
        <v>9.0</v>
      </c>
    </row>
    <row r="114" ht="12.75" customHeight="1">
      <c r="B114" s="1014" t="s">
        <v>1995</v>
      </c>
      <c r="C114" s="1010">
        <f>20+(C113-1)*4</f>
        <v>52</v>
      </c>
    </row>
    <row r="115" ht="12.75" customHeight="1">
      <c r="B115" s="1014" t="s">
        <v>1985</v>
      </c>
      <c r="C115" s="916" t="s">
        <v>1266</v>
      </c>
    </row>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row r="1011" ht="12.75" customHeight="1"/>
    <row r="1012" ht="12.75" customHeight="1"/>
    <row r="1013" ht="12.75" customHeight="1"/>
    <row r="1014" ht="12.75" customHeight="1"/>
    <row r="1015" ht="12.75" customHeight="1"/>
    <row r="1016" ht="12.75" customHeight="1"/>
    <row r="1017" ht="12.75" customHeight="1"/>
    <row r="1018" ht="12.75" customHeight="1"/>
    <row r="1019" ht="12.75" customHeight="1"/>
    <row r="1020" ht="12.75" customHeight="1"/>
    <row r="1021" ht="12.75" customHeight="1"/>
    <row r="1022" ht="12.75" customHeight="1"/>
    <row r="1023" ht="12.75" customHeight="1"/>
    <row r="1024" ht="12.75" customHeight="1"/>
  </sheetData>
  <printOptions/>
  <pageMargins bottom="0.75" footer="0.0" header="0.0" left="0.7" right="0.7" top="0.75"/>
  <pageSetup orientation="landscape"/>
  <drawing r:id="rId2"/>
  <legacyDrawing r:id="rId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3" max="3" width="36.63"/>
  </cols>
  <sheetData>
    <row r="2">
      <c r="C2" s="892" t="s">
        <v>2021</v>
      </c>
    </row>
    <row r="3">
      <c r="C3" s="897" t="s">
        <v>2022</v>
      </c>
    </row>
    <row r="4">
      <c r="C4" s="897" t="s">
        <v>2023</v>
      </c>
    </row>
    <row r="5">
      <c r="C5" s="421"/>
    </row>
    <row r="6">
      <c r="C6" s="421" t="s">
        <v>2024</v>
      </c>
    </row>
    <row r="8">
      <c r="C8" s="1422" t="s">
        <v>2025</v>
      </c>
      <c r="F8" s="1248">
        <f>Enchanter!C163</f>
        <v>3</v>
      </c>
    </row>
    <row r="10">
      <c r="C10" s="1423" t="s">
        <v>1621</v>
      </c>
      <c r="D10" s="1424">
        <v>1.0</v>
      </c>
      <c r="E10" s="1424">
        <v>2.0</v>
      </c>
      <c r="F10" s="1424">
        <v>3.0</v>
      </c>
      <c r="G10" s="1424">
        <v>4.0</v>
      </c>
      <c r="H10" s="1424">
        <v>5.0</v>
      </c>
      <c r="I10" s="1424">
        <v>6.0</v>
      </c>
      <c r="J10" s="1424">
        <v>7.0</v>
      </c>
      <c r="K10" s="1424">
        <v>8.0</v>
      </c>
      <c r="L10" s="1424">
        <v>9.0</v>
      </c>
      <c r="N10" s="1425"/>
    </row>
    <row r="11">
      <c r="C11" s="958" t="s">
        <v>2026</v>
      </c>
      <c r="D11" s="959">
        <f t="shared" ref="D11:L11" si="1">D13*D14+D15*D17</f>
        <v>0.12</v>
      </c>
      <c r="E11" s="959">
        <f t="shared" si="1"/>
        <v>0.45</v>
      </c>
      <c r="F11" s="959">
        <f t="shared" si="1"/>
        <v>1.71</v>
      </c>
      <c r="G11" s="959">
        <f t="shared" si="1"/>
        <v>5.1</v>
      </c>
      <c r="H11" s="959">
        <f t="shared" si="1"/>
        <v>11.55</v>
      </c>
      <c r="I11" s="959">
        <f t="shared" si="1"/>
        <v>22.98</v>
      </c>
      <c r="J11" s="959">
        <f t="shared" si="1"/>
        <v>42.045</v>
      </c>
      <c r="K11" s="959">
        <f t="shared" si="1"/>
        <v>70.005</v>
      </c>
      <c r="L11" s="959">
        <f t="shared" si="1"/>
        <v>110.235</v>
      </c>
      <c r="N11" s="960">
        <v>1.0</v>
      </c>
    </row>
    <row r="12">
      <c r="C12" s="1426" t="s">
        <v>133</v>
      </c>
      <c r="D12" s="1427" t="str">
        <f>'Materials and tools'!$D$113</f>
        <v>Parchment</v>
      </c>
      <c r="E12" s="1427" t="str">
        <f>'Materials and tools'!$D$113</f>
        <v>Parchment</v>
      </c>
      <c r="F12" s="1427" t="str">
        <f>'Materials and tools'!$D$113</f>
        <v>Parchment</v>
      </c>
      <c r="G12" s="1427" t="str">
        <f>'Materials and tools'!$E$113</f>
        <v>Cotton paper</v>
      </c>
      <c r="H12" s="1427" t="str">
        <f>'Materials and tools'!$E$113</f>
        <v>Cotton paper</v>
      </c>
      <c r="I12" s="1427" t="str">
        <f>'Materials and tools'!$E$113</f>
        <v>Cotton paper</v>
      </c>
      <c r="J12" s="1427" t="str">
        <f>'Materials and tools'!$F$113</f>
        <v>Hempen paper</v>
      </c>
      <c r="K12" s="1427" t="str">
        <f>'Materials and tools'!$F$113</f>
        <v>Hempen paper</v>
      </c>
      <c r="L12" s="1427" t="str">
        <f>'Materials and tools'!$F$113</f>
        <v>Hempen paper</v>
      </c>
      <c r="N12" s="960"/>
    </row>
    <row r="13">
      <c r="C13" s="1426" t="s">
        <v>1389</v>
      </c>
      <c r="D13" s="1428">
        <f>'Materials and tools'!D114</f>
        <v>0.03</v>
      </c>
      <c r="E13" s="1428">
        <f>'Materials and tools'!D114</f>
        <v>0.03</v>
      </c>
      <c r="F13" s="1428">
        <f>'Materials and tools'!D114</f>
        <v>0.03</v>
      </c>
      <c r="G13" s="1429">
        <f>'Materials and tools'!E114</f>
        <v>0.1</v>
      </c>
      <c r="H13" s="1429">
        <f>'Materials and tools'!E114</f>
        <v>0.1</v>
      </c>
      <c r="I13" s="1429">
        <f>'Materials and tools'!E114</f>
        <v>0.1</v>
      </c>
      <c r="J13" s="1429">
        <f>'Materials and tools'!F114</f>
        <v>0.295</v>
      </c>
      <c r="K13" s="1429">
        <f>'Materials and tools'!F114</f>
        <v>0.295</v>
      </c>
      <c r="L13" s="1429">
        <f>'Materials and tools'!F114</f>
        <v>0.295</v>
      </c>
      <c r="N13" s="960"/>
    </row>
    <row r="14">
      <c r="C14" s="1426" t="s">
        <v>2027</v>
      </c>
      <c r="D14" s="1427">
        <f t="shared" ref="D14:L14" si="2">$F$8</f>
        <v>3</v>
      </c>
      <c r="E14" s="1427">
        <f t="shared" si="2"/>
        <v>3</v>
      </c>
      <c r="F14" s="1427">
        <f t="shared" si="2"/>
        <v>3</v>
      </c>
      <c r="G14" s="1427">
        <f t="shared" si="2"/>
        <v>3</v>
      </c>
      <c r="H14" s="1427">
        <f t="shared" si="2"/>
        <v>3</v>
      </c>
      <c r="I14" s="1427">
        <f t="shared" si="2"/>
        <v>3</v>
      </c>
      <c r="J14" s="1427">
        <f t="shared" si="2"/>
        <v>3</v>
      </c>
      <c r="K14" s="1427">
        <f t="shared" si="2"/>
        <v>3</v>
      </c>
      <c r="L14" s="1427">
        <f t="shared" si="2"/>
        <v>3</v>
      </c>
      <c r="N14" s="960"/>
    </row>
    <row r="15">
      <c r="C15" s="975" t="s">
        <v>2028</v>
      </c>
      <c r="D15" s="913">
        <f t="shared" ref="D15:L15" si="3">D$10*D16*(D14*0.5)</f>
        <v>1.5</v>
      </c>
      <c r="E15" s="913">
        <f t="shared" si="3"/>
        <v>4.5</v>
      </c>
      <c r="F15" s="913">
        <f t="shared" si="3"/>
        <v>9</v>
      </c>
      <c r="G15" s="913">
        <f t="shared" si="3"/>
        <v>15</v>
      </c>
      <c r="H15" s="913">
        <f t="shared" si="3"/>
        <v>22.5</v>
      </c>
      <c r="I15" s="913">
        <f t="shared" si="3"/>
        <v>31.5</v>
      </c>
      <c r="J15" s="913">
        <f t="shared" si="3"/>
        <v>42</v>
      </c>
      <c r="K15" s="913">
        <f t="shared" si="3"/>
        <v>54</v>
      </c>
      <c r="L15" s="913">
        <f t="shared" si="3"/>
        <v>67.5</v>
      </c>
      <c r="N15" s="960"/>
    </row>
    <row r="16">
      <c r="C16" s="975" t="s">
        <v>2029</v>
      </c>
      <c r="D16" s="976">
        <v>1.0</v>
      </c>
      <c r="E16" s="913">
        <f t="shared" ref="E16:L16" si="4">D16+0.5</f>
        <v>1.5</v>
      </c>
      <c r="F16" s="913">
        <f t="shared" si="4"/>
        <v>2</v>
      </c>
      <c r="G16" s="913">
        <f t="shared" si="4"/>
        <v>2.5</v>
      </c>
      <c r="H16" s="913">
        <f t="shared" si="4"/>
        <v>3</v>
      </c>
      <c r="I16" s="913">
        <f t="shared" si="4"/>
        <v>3.5</v>
      </c>
      <c r="J16" s="913">
        <f t="shared" si="4"/>
        <v>4</v>
      </c>
      <c r="K16" s="913">
        <f t="shared" si="4"/>
        <v>4.5</v>
      </c>
      <c r="L16" s="913">
        <f t="shared" si="4"/>
        <v>5</v>
      </c>
      <c r="N16" s="960"/>
    </row>
    <row r="17">
      <c r="C17" s="975" t="s">
        <v>1373</v>
      </c>
      <c r="D17" s="913">
        <f t="shared" ref="D17:L17" si="5">(0.02*D18)*D18</f>
        <v>0.02</v>
      </c>
      <c r="E17" s="913">
        <f t="shared" si="5"/>
        <v>0.08</v>
      </c>
      <c r="F17" s="913">
        <f t="shared" si="5"/>
        <v>0.18</v>
      </c>
      <c r="G17" s="913">
        <f t="shared" si="5"/>
        <v>0.32</v>
      </c>
      <c r="H17" s="914">
        <f t="shared" si="5"/>
        <v>0.5</v>
      </c>
      <c r="I17" s="913">
        <f t="shared" si="5"/>
        <v>0.72</v>
      </c>
      <c r="J17" s="913">
        <f t="shared" si="5"/>
        <v>0.98</v>
      </c>
      <c r="K17" s="913">
        <f t="shared" si="5"/>
        <v>1.28</v>
      </c>
      <c r="L17" s="913">
        <f t="shared" si="5"/>
        <v>1.62</v>
      </c>
      <c r="N17" s="960"/>
    </row>
    <row r="18">
      <c r="C18" s="975" t="s">
        <v>2030</v>
      </c>
      <c r="D18" s="913">
        <v>1.0</v>
      </c>
      <c r="E18" s="913">
        <f t="shared" ref="E18:L18" si="6">D18+1</f>
        <v>2</v>
      </c>
      <c r="F18" s="913">
        <f t="shared" si="6"/>
        <v>3</v>
      </c>
      <c r="G18" s="913">
        <f t="shared" si="6"/>
        <v>4</v>
      </c>
      <c r="H18" s="913">
        <f t="shared" si="6"/>
        <v>5</v>
      </c>
      <c r="I18" s="913">
        <f t="shared" si="6"/>
        <v>6</v>
      </c>
      <c r="J18" s="913">
        <f t="shared" si="6"/>
        <v>7</v>
      </c>
      <c r="K18" s="913">
        <f t="shared" si="6"/>
        <v>8</v>
      </c>
      <c r="L18" s="913">
        <f t="shared" si="6"/>
        <v>9</v>
      </c>
      <c r="N18" s="960"/>
    </row>
    <row r="19">
      <c r="C19" s="1430" t="s">
        <v>2031</v>
      </c>
      <c r="D19" s="1431">
        <f t="shared" ref="D19:L19" si="7">10+(D18-1)*2</f>
        <v>10</v>
      </c>
      <c r="E19" s="1431">
        <f t="shared" si="7"/>
        <v>12</v>
      </c>
      <c r="F19" s="1431">
        <f t="shared" si="7"/>
        <v>14</v>
      </c>
      <c r="G19" s="1431">
        <f t="shared" si="7"/>
        <v>16</v>
      </c>
      <c r="H19" s="1431">
        <f t="shared" si="7"/>
        <v>18</v>
      </c>
      <c r="I19" s="1431">
        <f t="shared" si="7"/>
        <v>20</v>
      </c>
      <c r="J19" s="1431">
        <f t="shared" si="7"/>
        <v>22</v>
      </c>
      <c r="K19" s="1431">
        <f t="shared" si="7"/>
        <v>24</v>
      </c>
      <c r="L19" s="1431">
        <f t="shared" si="7"/>
        <v>26</v>
      </c>
      <c r="N19" s="1238"/>
    </row>
    <row r="20">
      <c r="C20" s="1430" t="s">
        <v>2032</v>
      </c>
      <c r="D20" s="976" t="s">
        <v>1240</v>
      </c>
      <c r="E20" s="976" t="s">
        <v>1240</v>
      </c>
      <c r="F20" s="976" t="s">
        <v>1240</v>
      </c>
      <c r="G20" s="916" t="s">
        <v>1253</v>
      </c>
      <c r="H20" s="916" t="s">
        <v>1253</v>
      </c>
      <c r="I20" s="916" t="s">
        <v>1253</v>
      </c>
      <c r="J20" s="916" t="s">
        <v>1266</v>
      </c>
      <c r="K20" s="916" t="s">
        <v>1266</v>
      </c>
      <c r="L20" s="916" t="s">
        <v>1266</v>
      </c>
      <c r="N20" s="1238"/>
    </row>
    <row r="21">
      <c r="C21" s="958" t="s">
        <v>2033</v>
      </c>
      <c r="D21" s="959">
        <f t="shared" ref="D21:L21" si="8">D22*D13+D23*D25</f>
        <v>0.54</v>
      </c>
      <c r="E21" s="959">
        <f t="shared" si="8"/>
        <v>2.61</v>
      </c>
      <c r="F21" s="959">
        <f t="shared" si="8"/>
        <v>8.82</v>
      </c>
      <c r="G21" s="959">
        <f t="shared" si="8"/>
        <v>23.1</v>
      </c>
      <c r="H21" s="959">
        <f t="shared" si="8"/>
        <v>49.2</v>
      </c>
      <c r="I21" s="959">
        <f t="shared" si="8"/>
        <v>93.21</v>
      </c>
      <c r="J21" s="959">
        <f t="shared" si="8"/>
        <v>163.05</v>
      </c>
      <c r="K21" s="959">
        <f t="shared" si="8"/>
        <v>264.21</v>
      </c>
      <c r="L21" s="959">
        <f t="shared" si="8"/>
        <v>406.77</v>
      </c>
      <c r="N21" s="1238">
        <v>1.5</v>
      </c>
    </row>
    <row r="22">
      <c r="C22" s="1426" t="s">
        <v>2027</v>
      </c>
      <c r="D22" s="1427">
        <f t="shared" ref="D22:L22" si="9">$F$8*2</f>
        <v>6</v>
      </c>
      <c r="E22" s="1427">
        <f t="shared" si="9"/>
        <v>6</v>
      </c>
      <c r="F22" s="1427">
        <f t="shared" si="9"/>
        <v>6</v>
      </c>
      <c r="G22" s="1427">
        <f t="shared" si="9"/>
        <v>6</v>
      </c>
      <c r="H22" s="1427">
        <f t="shared" si="9"/>
        <v>6</v>
      </c>
      <c r="I22" s="1427">
        <f t="shared" si="9"/>
        <v>6</v>
      </c>
      <c r="J22" s="1427">
        <f t="shared" si="9"/>
        <v>6</v>
      </c>
      <c r="K22" s="1427">
        <f t="shared" si="9"/>
        <v>6</v>
      </c>
      <c r="L22" s="1427">
        <f t="shared" si="9"/>
        <v>6</v>
      </c>
      <c r="N22" s="960"/>
    </row>
    <row r="23">
      <c r="C23" s="975" t="s">
        <v>2028</v>
      </c>
      <c r="D23" s="913">
        <f t="shared" ref="D23:L23" si="10">D$10*D24*(D22*0.5)</f>
        <v>4.5</v>
      </c>
      <c r="E23" s="913">
        <f t="shared" si="10"/>
        <v>13.5</v>
      </c>
      <c r="F23" s="913">
        <f t="shared" si="10"/>
        <v>27</v>
      </c>
      <c r="G23" s="913">
        <f t="shared" si="10"/>
        <v>45</v>
      </c>
      <c r="H23" s="913">
        <f t="shared" si="10"/>
        <v>67.5</v>
      </c>
      <c r="I23" s="913">
        <f t="shared" si="10"/>
        <v>94.5</v>
      </c>
      <c r="J23" s="913">
        <f t="shared" si="10"/>
        <v>126</v>
      </c>
      <c r="K23" s="913">
        <f t="shared" si="10"/>
        <v>162</v>
      </c>
      <c r="L23" s="913">
        <f t="shared" si="10"/>
        <v>202.5</v>
      </c>
      <c r="N23" s="960"/>
    </row>
    <row r="24">
      <c r="C24" s="975" t="s">
        <v>2029</v>
      </c>
      <c r="D24" s="913">
        <f t="shared" ref="D24:L24" si="11">D$16*$N21</f>
        <v>1.5</v>
      </c>
      <c r="E24" s="913">
        <f t="shared" si="11"/>
        <v>2.25</v>
      </c>
      <c r="F24" s="913">
        <f t="shared" si="11"/>
        <v>3</v>
      </c>
      <c r="G24" s="913">
        <f t="shared" si="11"/>
        <v>3.75</v>
      </c>
      <c r="H24" s="913">
        <f t="shared" si="11"/>
        <v>4.5</v>
      </c>
      <c r="I24" s="913">
        <f t="shared" si="11"/>
        <v>5.25</v>
      </c>
      <c r="J24" s="913">
        <f t="shared" si="11"/>
        <v>6</v>
      </c>
      <c r="K24" s="913">
        <f t="shared" si="11"/>
        <v>6.75</v>
      </c>
      <c r="L24" s="913">
        <f t="shared" si="11"/>
        <v>7.5</v>
      </c>
      <c r="N24" s="956"/>
    </row>
    <row r="25">
      <c r="C25" s="975" t="s">
        <v>1373</v>
      </c>
      <c r="D25" s="913">
        <f t="shared" ref="D25:L25" si="12">(0.02*D26)*D26</f>
        <v>0.08</v>
      </c>
      <c r="E25" s="913">
        <f t="shared" si="12"/>
        <v>0.18</v>
      </c>
      <c r="F25" s="913">
        <f t="shared" si="12"/>
        <v>0.32</v>
      </c>
      <c r="G25" s="914">
        <f t="shared" si="12"/>
        <v>0.5</v>
      </c>
      <c r="H25" s="913">
        <f t="shared" si="12"/>
        <v>0.72</v>
      </c>
      <c r="I25" s="913">
        <f t="shared" si="12"/>
        <v>0.98</v>
      </c>
      <c r="J25" s="913">
        <f t="shared" si="12"/>
        <v>1.28</v>
      </c>
      <c r="K25" s="913">
        <f t="shared" si="12"/>
        <v>1.62</v>
      </c>
      <c r="L25" s="913">
        <f t="shared" si="12"/>
        <v>2</v>
      </c>
      <c r="N25" s="960"/>
    </row>
    <row r="26">
      <c r="C26" s="975" t="s">
        <v>2030</v>
      </c>
      <c r="D26" s="913">
        <f t="shared" ref="D26:L26" si="13">D18+1</f>
        <v>2</v>
      </c>
      <c r="E26" s="913">
        <f t="shared" si="13"/>
        <v>3</v>
      </c>
      <c r="F26" s="913">
        <f t="shared" si="13"/>
        <v>4</v>
      </c>
      <c r="G26" s="913">
        <f t="shared" si="13"/>
        <v>5</v>
      </c>
      <c r="H26" s="913">
        <f t="shared" si="13"/>
        <v>6</v>
      </c>
      <c r="I26" s="913">
        <f t="shared" si="13"/>
        <v>7</v>
      </c>
      <c r="J26" s="913">
        <f t="shared" si="13"/>
        <v>8</v>
      </c>
      <c r="K26" s="913">
        <f t="shared" si="13"/>
        <v>9</v>
      </c>
      <c r="L26" s="913">
        <f t="shared" si="13"/>
        <v>10</v>
      </c>
      <c r="N26" s="960"/>
    </row>
    <row r="27">
      <c r="C27" s="1430" t="s">
        <v>2031</v>
      </c>
      <c r="D27" s="1431">
        <f t="shared" ref="D27:L27" si="14">10+(D26-1)*2</f>
        <v>12</v>
      </c>
      <c r="E27" s="1431">
        <f t="shared" si="14"/>
        <v>14</v>
      </c>
      <c r="F27" s="1431">
        <f t="shared" si="14"/>
        <v>16</v>
      </c>
      <c r="G27" s="1431">
        <f t="shared" si="14"/>
        <v>18</v>
      </c>
      <c r="H27" s="1431">
        <f t="shared" si="14"/>
        <v>20</v>
      </c>
      <c r="I27" s="1431">
        <f t="shared" si="14"/>
        <v>22</v>
      </c>
      <c r="J27" s="1431">
        <f t="shared" si="14"/>
        <v>24</v>
      </c>
      <c r="K27" s="1431">
        <f t="shared" si="14"/>
        <v>26</v>
      </c>
      <c r="L27" s="1431">
        <f t="shared" si="14"/>
        <v>28</v>
      </c>
      <c r="N27" s="1238"/>
    </row>
    <row r="28">
      <c r="C28" s="1430" t="s">
        <v>2032</v>
      </c>
      <c r="D28" s="976" t="s">
        <v>1240</v>
      </c>
      <c r="E28" s="976" t="s">
        <v>1240</v>
      </c>
      <c r="F28" s="916" t="s">
        <v>1253</v>
      </c>
      <c r="G28" s="916" t="s">
        <v>1253</v>
      </c>
      <c r="H28" s="916" t="s">
        <v>1253</v>
      </c>
      <c r="I28" s="916" t="s">
        <v>1266</v>
      </c>
      <c r="J28" s="916" t="s">
        <v>1266</v>
      </c>
      <c r="K28" s="916" t="s">
        <v>1266</v>
      </c>
      <c r="L28" s="916" t="s">
        <v>1266</v>
      </c>
      <c r="N28" s="1238"/>
    </row>
    <row r="29">
      <c r="C29" s="958" t="s">
        <v>2034</v>
      </c>
      <c r="D29" s="959">
        <f t="shared" ref="D29:L29" si="15">D30*D13+D31*D33</f>
        <v>1.89</v>
      </c>
      <c r="E29" s="959">
        <f t="shared" si="15"/>
        <v>8.91</v>
      </c>
      <c r="F29" s="959">
        <f t="shared" si="15"/>
        <v>27.27</v>
      </c>
      <c r="G29" s="959">
        <f t="shared" si="15"/>
        <v>65.7</v>
      </c>
      <c r="H29" s="959">
        <f t="shared" si="15"/>
        <v>133.2</v>
      </c>
      <c r="I29" s="959">
        <f t="shared" si="15"/>
        <v>242.82</v>
      </c>
      <c r="J29" s="959">
        <f t="shared" si="15"/>
        <v>410.895</v>
      </c>
      <c r="K29" s="959">
        <f t="shared" si="15"/>
        <v>650.655</v>
      </c>
      <c r="L29" s="959">
        <f t="shared" si="15"/>
        <v>982.755</v>
      </c>
      <c r="N29" s="1238">
        <v>2.0</v>
      </c>
    </row>
    <row r="30">
      <c r="C30" s="1426" t="s">
        <v>2027</v>
      </c>
      <c r="D30" s="1427">
        <f t="shared" ref="D30:L30" si="16">$F$8*3</f>
        <v>9</v>
      </c>
      <c r="E30" s="1427">
        <f t="shared" si="16"/>
        <v>9</v>
      </c>
      <c r="F30" s="1427">
        <f t="shared" si="16"/>
        <v>9</v>
      </c>
      <c r="G30" s="1427">
        <f t="shared" si="16"/>
        <v>9</v>
      </c>
      <c r="H30" s="1427">
        <f t="shared" si="16"/>
        <v>9</v>
      </c>
      <c r="I30" s="1427">
        <f t="shared" si="16"/>
        <v>9</v>
      </c>
      <c r="J30" s="1427">
        <f t="shared" si="16"/>
        <v>9</v>
      </c>
      <c r="K30" s="1427">
        <f t="shared" si="16"/>
        <v>9</v>
      </c>
      <c r="L30" s="1427">
        <f t="shared" si="16"/>
        <v>9</v>
      </c>
      <c r="N30" s="960"/>
    </row>
    <row r="31">
      <c r="C31" s="975" t="s">
        <v>2028</v>
      </c>
      <c r="D31" s="913">
        <f t="shared" ref="D31:L31" si="17">D$10*D32*(D30*0.5)</f>
        <v>9</v>
      </c>
      <c r="E31" s="913">
        <f t="shared" si="17"/>
        <v>27</v>
      </c>
      <c r="F31" s="913">
        <f t="shared" si="17"/>
        <v>54</v>
      </c>
      <c r="G31" s="913">
        <f t="shared" si="17"/>
        <v>90</v>
      </c>
      <c r="H31" s="913">
        <f t="shared" si="17"/>
        <v>135</v>
      </c>
      <c r="I31" s="913">
        <f t="shared" si="17"/>
        <v>189</v>
      </c>
      <c r="J31" s="913">
        <f t="shared" si="17"/>
        <v>252</v>
      </c>
      <c r="K31" s="913">
        <f t="shared" si="17"/>
        <v>324</v>
      </c>
      <c r="L31" s="913">
        <f t="shared" si="17"/>
        <v>405</v>
      </c>
      <c r="N31" s="960"/>
    </row>
    <row r="32">
      <c r="C32" s="975" t="s">
        <v>2029</v>
      </c>
      <c r="D32" s="913">
        <f t="shared" ref="D32:L32" si="18">D$16*$N29</f>
        <v>2</v>
      </c>
      <c r="E32" s="913">
        <f t="shared" si="18"/>
        <v>3</v>
      </c>
      <c r="F32" s="913">
        <f t="shared" si="18"/>
        <v>4</v>
      </c>
      <c r="G32" s="913">
        <f t="shared" si="18"/>
        <v>5</v>
      </c>
      <c r="H32" s="913">
        <f t="shared" si="18"/>
        <v>6</v>
      </c>
      <c r="I32" s="913">
        <f t="shared" si="18"/>
        <v>7</v>
      </c>
      <c r="J32" s="913">
        <f t="shared" si="18"/>
        <v>8</v>
      </c>
      <c r="K32" s="913">
        <f t="shared" si="18"/>
        <v>9</v>
      </c>
      <c r="L32" s="913">
        <f t="shared" si="18"/>
        <v>10</v>
      </c>
      <c r="N32" s="956"/>
    </row>
    <row r="33">
      <c r="C33" s="975" t="s">
        <v>1373</v>
      </c>
      <c r="D33" s="913">
        <f t="shared" ref="D33:L33" si="19">(0.02*D34)*D34</f>
        <v>0.18</v>
      </c>
      <c r="E33" s="913">
        <f t="shared" si="19"/>
        <v>0.32</v>
      </c>
      <c r="F33" s="914">
        <f t="shared" si="19"/>
        <v>0.5</v>
      </c>
      <c r="G33" s="913">
        <f t="shared" si="19"/>
        <v>0.72</v>
      </c>
      <c r="H33" s="913">
        <f t="shared" si="19"/>
        <v>0.98</v>
      </c>
      <c r="I33" s="913">
        <f t="shared" si="19"/>
        <v>1.28</v>
      </c>
      <c r="J33" s="913">
        <f t="shared" si="19"/>
        <v>1.62</v>
      </c>
      <c r="K33" s="913">
        <f t="shared" si="19"/>
        <v>2</v>
      </c>
      <c r="L33" s="913">
        <f t="shared" si="19"/>
        <v>2.42</v>
      </c>
      <c r="N33" s="960"/>
    </row>
    <row r="34">
      <c r="C34" s="975" t="s">
        <v>2030</v>
      </c>
      <c r="D34" s="913">
        <f t="shared" ref="D34:L34" si="20">D26+1</f>
        <v>3</v>
      </c>
      <c r="E34" s="913">
        <f t="shared" si="20"/>
        <v>4</v>
      </c>
      <c r="F34" s="913">
        <f t="shared" si="20"/>
        <v>5</v>
      </c>
      <c r="G34" s="913">
        <f t="shared" si="20"/>
        <v>6</v>
      </c>
      <c r="H34" s="913">
        <f t="shared" si="20"/>
        <v>7</v>
      </c>
      <c r="I34" s="913">
        <f t="shared" si="20"/>
        <v>8</v>
      </c>
      <c r="J34" s="913">
        <f t="shared" si="20"/>
        <v>9</v>
      </c>
      <c r="K34" s="913">
        <f t="shared" si="20"/>
        <v>10</v>
      </c>
      <c r="L34" s="913">
        <f t="shared" si="20"/>
        <v>11</v>
      </c>
      <c r="N34" s="960"/>
    </row>
    <row r="35">
      <c r="C35" s="1430" t="s">
        <v>2031</v>
      </c>
      <c r="D35" s="1431">
        <f t="shared" ref="D35:L35" si="21">10+(D34-1)*2</f>
        <v>14</v>
      </c>
      <c r="E35" s="1431">
        <f t="shared" si="21"/>
        <v>16</v>
      </c>
      <c r="F35" s="1431">
        <f t="shared" si="21"/>
        <v>18</v>
      </c>
      <c r="G35" s="1431">
        <f t="shared" si="21"/>
        <v>20</v>
      </c>
      <c r="H35" s="1431">
        <f t="shared" si="21"/>
        <v>22</v>
      </c>
      <c r="I35" s="1431">
        <f t="shared" si="21"/>
        <v>24</v>
      </c>
      <c r="J35" s="1431">
        <f t="shared" si="21"/>
        <v>26</v>
      </c>
      <c r="K35" s="1431">
        <f t="shared" si="21"/>
        <v>28</v>
      </c>
      <c r="L35" s="1431">
        <f t="shared" si="21"/>
        <v>30</v>
      </c>
      <c r="N35" s="956"/>
    </row>
    <row r="36">
      <c r="C36" s="1430" t="s">
        <v>2032</v>
      </c>
      <c r="D36" s="976" t="s">
        <v>1240</v>
      </c>
      <c r="E36" s="916" t="s">
        <v>1253</v>
      </c>
      <c r="F36" s="916" t="s">
        <v>1253</v>
      </c>
      <c r="G36" s="916" t="s">
        <v>1253</v>
      </c>
      <c r="H36" s="916" t="s">
        <v>1266</v>
      </c>
      <c r="I36" s="916" t="s">
        <v>1266</v>
      </c>
      <c r="J36" s="916" t="s">
        <v>1266</v>
      </c>
      <c r="K36" s="916" t="s">
        <v>1266</v>
      </c>
      <c r="L36" s="916" t="s">
        <v>1266</v>
      </c>
      <c r="N36" s="956"/>
    </row>
    <row r="37">
      <c r="C37" s="420"/>
      <c r="N37" s="956"/>
    </row>
    <row r="38">
      <c r="C38" s="420" t="s">
        <v>2035</v>
      </c>
      <c r="N38" s="956"/>
    </row>
    <row r="39">
      <c r="C39" s="418"/>
      <c r="N39" s="956"/>
    </row>
    <row r="40">
      <c r="C40" s="1432" t="s">
        <v>2036</v>
      </c>
      <c r="D40" s="1424">
        <v>1.0</v>
      </c>
      <c r="E40" s="1424">
        <v>2.0</v>
      </c>
      <c r="F40" s="1424">
        <v>3.0</v>
      </c>
      <c r="G40" s="1424">
        <v>4.0</v>
      </c>
      <c r="H40" s="1424">
        <v>5.0</v>
      </c>
      <c r="I40" s="1424">
        <v>6.0</v>
      </c>
      <c r="N40" s="956"/>
    </row>
    <row r="41">
      <c r="C41" s="958" t="s">
        <v>2037</v>
      </c>
      <c r="D41" s="959">
        <f t="shared" ref="D41:I41" si="22">D43*D44+D45*D47</f>
        <v>1.3</v>
      </c>
      <c r="E41" s="959">
        <f t="shared" si="22"/>
        <v>4.74</v>
      </c>
      <c r="F41" s="959">
        <f t="shared" si="22"/>
        <v>16.02</v>
      </c>
      <c r="G41" s="959">
        <f t="shared" si="22"/>
        <v>43.96</v>
      </c>
      <c r="H41" s="959">
        <f t="shared" si="22"/>
        <v>93</v>
      </c>
      <c r="I41" s="959">
        <f t="shared" si="22"/>
        <v>175.8</v>
      </c>
      <c r="N41" s="1036">
        <v>1.0</v>
      </c>
    </row>
    <row r="42">
      <c r="C42" s="1426" t="s">
        <v>133</v>
      </c>
      <c r="D42" s="1427" t="str">
        <f>'Materials and tools'!$D$113</f>
        <v>Parchment</v>
      </c>
      <c r="E42" s="1427" t="str">
        <f>'Materials and tools'!$D$113</f>
        <v>Parchment</v>
      </c>
      <c r="F42" s="1427" t="str">
        <f>'Materials and tools'!$D$113</f>
        <v>Parchment</v>
      </c>
      <c r="G42" s="1427" t="str">
        <f>'Materials and tools'!$E$113</f>
        <v>Cotton paper</v>
      </c>
      <c r="H42" s="1427" t="str">
        <f>'Materials and tools'!$E$113</f>
        <v>Cotton paper</v>
      </c>
      <c r="I42" s="1427" t="str">
        <f>'Materials and tools'!$E$113</f>
        <v>Cotton paper</v>
      </c>
      <c r="N42" s="956"/>
    </row>
    <row r="43">
      <c r="C43" s="1426" t="s">
        <v>1389</v>
      </c>
      <c r="D43" s="1428">
        <f t="shared" ref="D43:I43" si="23">D13</f>
        <v>0.03</v>
      </c>
      <c r="E43" s="1428">
        <f t="shared" si="23"/>
        <v>0.03</v>
      </c>
      <c r="F43" s="1428">
        <f t="shared" si="23"/>
        <v>0.03</v>
      </c>
      <c r="G43" s="1429">
        <f t="shared" si="23"/>
        <v>0.1</v>
      </c>
      <c r="H43" s="1429">
        <f t="shared" si="23"/>
        <v>0.1</v>
      </c>
      <c r="I43" s="1429">
        <f t="shared" si="23"/>
        <v>0.1</v>
      </c>
      <c r="N43" s="956"/>
    </row>
    <row r="44">
      <c r="C44" s="1426" t="s">
        <v>2027</v>
      </c>
      <c r="D44" s="1427">
        <v>30.0</v>
      </c>
      <c r="E44" s="1427">
        <v>30.0</v>
      </c>
      <c r="F44" s="1427">
        <v>30.0</v>
      </c>
      <c r="G44" s="1427">
        <v>30.0</v>
      </c>
      <c r="H44" s="1427">
        <v>30.0</v>
      </c>
      <c r="I44" s="1427">
        <v>30.0</v>
      </c>
      <c r="N44" s="956"/>
    </row>
    <row r="45">
      <c r="C45" s="975" t="s">
        <v>2028</v>
      </c>
      <c r="D45" s="913">
        <f t="shared" ref="D45:I45" si="24">D$10*D46</f>
        <v>20</v>
      </c>
      <c r="E45" s="913">
        <f t="shared" si="24"/>
        <v>48</v>
      </c>
      <c r="F45" s="913">
        <f t="shared" si="24"/>
        <v>84</v>
      </c>
      <c r="G45" s="913">
        <f t="shared" si="24"/>
        <v>128</v>
      </c>
      <c r="H45" s="913">
        <f t="shared" si="24"/>
        <v>180</v>
      </c>
      <c r="I45" s="913">
        <f t="shared" si="24"/>
        <v>240</v>
      </c>
      <c r="N45" s="956"/>
    </row>
    <row r="46">
      <c r="C46" s="975" t="s">
        <v>2029</v>
      </c>
      <c r="D46" s="976">
        <v>20.0</v>
      </c>
      <c r="E46" s="913">
        <f t="shared" ref="E46:I46" si="25">D46+4</f>
        <v>24</v>
      </c>
      <c r="F46" s="913">
        <f t="shared" si="25"/>
        <v>28</v>
      </c>
      <c r="G46" s="913">
        <f t="shared" si="25"/>
        <v>32</v>
      </c>
      <c r="H46" s="913">
        <f t="shared" si="25"/>
        <v>36</v>
      </c>
      <c r="I46" s="913">
        <f t="shared" si="25"/>
        <v>40</v>
      </c>
      <c r="N46" s="956"/>
    </row>
    <row r="47">
      <c r="C47" s="975" t="s">
        <v>1373</v>
      </c>
      <c r="D47" s="913">
        <f t="shared" ref="D47:I47" si="26">(0.02*D48)*D48</f>
        <v>0.02</v>
      </c>
      <c r="E47" s="913">
        <f t="shared" si="26"/>
        <v>0.08</v>
      </c>
      <c r="F47" s="913">
        <f t="shared" si="26"/>
        <v>0.18</v>
      </c>
      <c r="G47" s="913">
        <f t="shared" si="26"/>
        <v>0.32</v>
      </c>
      <c r="H47" s="914">
        <f t="shared" si="26"/>
        <v>0.5</v>
      </c>
      <c r="I47" s="913">
        <f t="shared" si="26"/>
        <v>0.72</v>
      </c>
      <c r="N47" s="956"/>
    </row>
    <row r="48">
      <c r="C48" s="975" t="s">
        <v>2038</v>
      </c>
      <c r="D48" s="913">
        <v>1.0</v>
      </c>
      <c r="E48" s="913">
        <f t="shared" ref="E48:I48" si="27">D48+1</f>
        <v>2</v>
      </c>
      <c r="F48" s="913">
        <f t="shared" si="27"/>
        <v>3</v>
      </c>
      <c r="G48" s="913">
        <f t="shared" si="27"/>
        <v>4</v>
      </c>
      <c r="H48" s="913">
        <f t="shared" si="27"/>
        <v>5</v>
      </c>
      <c r="I48" s="913">
        <f t="shared" si="27"/>
        <v>6</v>
      </c>
      <c r="N48" s="956"/>
    </row>
    <row r="49">
      <c r="C49" s="1430" t="s">
        <v>2031</v>
      </c>
      <c r="D49" s="1431">
        <f t="shared" ref="D49:I49" si="28">10+(D48-1)*2</f>
        <v>10</v>
      </c>
      <c r="E49" s="1431">
        <f t="shared" si="28"/>
        <v>12</v>
      </c>
      <c r="F49" s="1431">
        <f t="shared" si="28"/>
        <v>14</v>
      </c>
      <c r="G49" s="1431">
        <f t="shared" si="28"/>
        <v>16</v>
      </c>
      <c r="H49" s="1431">
        <f t="shared" si="28"/>
        <v>18</v>
      </c>
      <c r="I49" s="1431">
        <f t="shared" si="28"/>
        <v>20</v>
      </c>
      <c r="N49" s="1036"/>
    </row>
    <row r="50">
      <c r="C50" s="1430" t="s">
        <v>2032</v>
      </c>
      <c r="D50" s="976" t="s">
        <v>1240</v>
      </c>
      <c r="E50" s="976" t="s">
        <v>1240</v>
      </c>
      <c r="F50" s="976" t="s">
        <v>1240</v>
      </c>
      <c r="G50" s="916" t="s">
        <v>1253</v>
      </c>
      <c r="H50" s="916" t="s">
        <v>1253</v>
      </c>
      <c r="I50" s="916" t="s">
        <v>1253</v>
      </c>
      <c r="N50" s="1036"/>
    </row>
    <row r="51">
      <c r="C51" s="958" t="s">
        <v>2039</v>
      </c>
      <c r="D51" s="959">
        <f t="shared" ref="D51:I51" si="29">D52*D43+D53*D55</f>
        <v>4.1</v>
      </c>
      <c r="E51" s="959">
        <f t="shared" si="29"/>
        <v>18.18</v>
      </c>
      <c r="F51" s="959">
        <f t="shared" si="29"/>
        <v>54.66</v>
      </c>
      <c r="G51" s="959">
        <f t="shared" si="29"/>
        <v>131</v>
      </c>
      <c r="H51" s="959">
        <f t="shared" si="29"/>
        <v>262.2</v>
      </c>
      <c r="I51" s="959">
        <f t="shared" si="29"/>
        <v>473.4</v>
      </c>
      <c r="N51" s="1036">
        <v>2.0</v>
      </c>
    </row>
    <row r="52">
      <c r="C52" s="1426" t="s">
        <v>2027</v>
      </c>
      <c r="D52" s="1427">
        <v>30.0</v>
      </c>
      <c r="E52" s="1427">
        <v>30.0</v>
      </c>
      <c r="F52" s="1427">
        <v>30.0</v>
      </c>
      <c r="G52" s="1427">
        <v>30.0</v>
      </c>
      <c r="H52" s="1427">
        <v>30.0</v>
      </c>
      <c r="I52" s="1427">
        <v>30.0</v>
      </c>
      <c r="N52" s="956"/>
    </row>
    <row r="53">
      <c r="C53" s="975" t="s">
        <v>2028</v>
      </c>
      <c r="D53" s="913">
        <f t="shared" ref="D53:I53" si="30">D$40*D54</f>
        <v>40</v>
      </c>
      <c r="E53" s="913">
        <f t="shared" si="30"/>
        <v>96</v>
      </c>
      <c r="F53" s="913">
        <f t="shared" si="30"/>
        <v>168</v>
      </c>
      <c r="G53" s="913">
        <f t="shared" si="30"/>
        <v>256</v>
      </c>
      <c r="H53" s="913">
        <f t="shared" si="30"/>
        <v>360</v>
      </c>
      <c r="I53" s="913">
        <f t="shared" si="30"/>
        <v>480</v>
      </c>
      <c r="N53" s="956"/>
    </row>
    <row r="54">
      <c r="C54" s="975" t="s">
        <v>2029</v>
      </c>
      <c r="D54" s="976">
        <f t="shared" ref="D54:I54" si="31">D46*$N51</f>
        <v>40</v>
      </c>
      <c r="E54" s="976">
        <f t="shared" si="31"/>
        <v>48</v>
      </c>
      <c r="F54" s="976">
        <f t="shared" si="31"/>
        <v>56</v>
      </c>
      <c r="G54" s="976">
        <f t="shared" si="31"/>
        <v>64</v>
      </c>
      <c r="H54" s="976">
        <f t="shared" si="31"/>
        <v>72</v>
      </c>
      <c r="I54" s="976">
        <f t="shared" si="31"/>
        <v>80</v>
      </c>
      <c r="N54" s="956"/>
    </row>
    <row r="55">
      <c r="C55" s="975" t="s">
        <v>1373</v>
      </c>
      <c r="D55" s="913">
        <f t="shared" ref="D55:I55" si="32">(0.02*D56)*D56</f>
        <v>0.08</v>
      </c>
      <c r="E55" s="913">
        <f t="shared" si="32"/>
        <v>0.18</v>
      </c>
      <c r="F55" s="913">
        <f t="shared" si="32"/>
        <v>0.32</v>
      </c>
      <c r="G55" s="914">
        <f t="shared" si="32"/>
        <v>0.5</v>
      </c>
      <c r="H55" s="913">
        <f t="shared" si="32"/>
        <v>0.72</v>
      </c>
      <c r="I55" s="913">
        <f t="shared" si="32"/>
        <v>0.98</v>
      </c>
      <c r="N55" s="956"/>
    </row>
    <row r="56">
      <c r="C56" s="975" t="s">
        <v>2038</v>
      </c>
      <c r="D56" s="913">
        <f t="shared" ref="D56:I56" si="33">D48+1</f>
        <v>2</v>
      </c>
      <c r="E56" s="913">
        <f t="shared" si="33"/>
        <v>3</v>
      </c>
      <c r="F56" s="913">
        <f t="shared" si="33"/>
        <v>4</v>
      </c>
      <c r="G56" s="913">
        <f t="shared" si="33"/>
        <v>5</v>
      </c>
      <c r="H56" s="913">
        <f t="shared" si="33"/>
        <v>6</v>
      </c>
      <c r="I56" s="913">
        <f t="shared" si="33"/>
        <v>7</v>
      </c>
      <c r="N56" s="956"/>
    </row>
    <row r="57">
      <c r="C57" s="1430" t="s">
        <v>2031</v>
      </c>
      <c r="D57" s="1431">
        <f t="shared" ref="D57:I57" si="34">10+(D56-1)*2</f>
        <v>12</v>
      </c>
      <c r="E57" s="1431">
        <f t="shared" si="34"/>
        <v>14</v>
      </c>
      <c r="F57" s="1431">
        <f t="shared" si="34"/>
        <v>16</v>
      </c>
      <c r="G57" s="1431">
        <f t="shared" si="34"/>
        <v>18</v>
      </c>
      <c r="H57" s="1431">
        <f t="shared" si="34"/>
        <v>20</v>
      </c>
      <c r="I57" s="1431">
        <f t="shared" si="34"/>
        <v>22</v>
      </c>
      <c r="N57" s="956"/>
    </row>
    <row r="58">
      <c r="C58" s="975" t="s">
        <v>2040</v>
      </c>
      <c r="D58" s="976">
        <v>4.0</v>
      </c>
      <c r="E58" s="976">
        <v>5.0</v>
      </c>
      <c r="F58" s="976">
        <v>6.0</v>
      </c>
      <c r="G58" s="976">
        <v>7.0</v>
      </c>
      <c r="H58" s="976">
        <v>8.0</v>
      </c>
      <c r="I58" s="976">
        <v>9.0</v>
      </c>
      <c r="N58" s="956"/>
    </row>
    <row r="59">
      <c r="C59" s="1430" t="s">
        <v>2032</v>
      </c>
      <c r="D59" s="976" t="s">
        <v>1240</v>
      </c>
      <c r="E59" s="976" t="s">
        <v>1240</v>
      </c>
      <c r="F59" s="916" t="s">
        <v>1253</v>
      </c>
      <c r="G59" s="916" t="s">
        <v>1253</v>
      </c>
      <c r="H59" s="916" t="s">
        <v>1253</v>
      </c>
      <c r="I59" s="916" t="s">
        <v>1266</v>
      </c>
    </row>
  </sheetData>
  <drawing r:id="rId2"/>
  <legacyDrawing r:id="rId3"/>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6.63"/>
    <col customWidth="1" min="2" max="2" width="20.75"/>
    <col customWidth="1" min="3" max="6" width="13.25"/>
    <col customWidth="1" min="10" max="10" width="23.13"/>
    <col customWidth="1" min="17" max="17" width="16.63"/>
  </cols>
  <sheetData>
    <row r="2">
      <c r="B2" s="892" t="s">
        <v>2041</v>
      </c>
    </row>
    <row r="3">
      <c r="B3" s="1294" t="s">
        <v>2042</v>
      </c>
    </row>
    <row r="4">
      <c r="B4" s="897" t="s">
        <v>1843</v>
      </c>
    </row>
    <row r="6">
      <c r="B6" s="947" t="s">
        <v>2043</v>
      </c>
      <c r="C6" s="453"/>
      <c r="D6" s="453"/>
      <c r="E6" s="453"/>
      <c r="F6" s="453"/>
      <c r="G6" s="453"/>
      <c r="H6" s="453"/>
      <c r="I6" s="453"/>
      <c r="J6" s="947" t="s">
        <v>2044</v>
      </c>
    </row>
    <row r="7">
      <c r="B7" s="677" t="s">
        <v>2042</v>
      </c>
      <c r="C7" s="453"/>
      <c r="D7" s="453"/>
      <c r="E7" s="453"/>
      <c r="F7" s="453"/>
      <c r="G7" s="453"/>
      <c r="H7" s="453"/>
      <c r="I7" s="453"/>
    </row>
    <row r="8">
      <c r="B8" s="453"/>
      <c r="C8" s="453"/>
      <c r="D8" s="453"/>
      <c r="E8" s="453"/>
      <c r="F8" s="453"/>
      <c r="G8" s="453"/>
      <c r="H8" s="453"/>
      <c r="I8" s="453"/>
    </row>
    <row r="9">
      <c r="B9" s="1034" t="s">
        <v>2045</v>
      </c>
      <c r="C9" s="899"/>
      <c r="D9" s="899"/>
      <c r="E9" s="899"/>
      <c r="F9" s="899"/>
      <c r="G9" s="899"/>
      <c r="H9" s="899"/>
      <c r="J9" s="980" t="s">
        <v>2046</v>
      </c>
      <c r="K9" s="231"/>
      <c r="L9" s="231"/>
      <c r="M9" s="231"/>
      <c r="N9" s="231"/>
      <c r="O9" s="652"/>
      <c r="P9" s="982" t="s">
        <v>155</v>
      </c>
      <c r="Q9" s="982" t="s">
        <v>187</v>
      </c>
      <c r="R9" s="442" t="s">
        <v>189</v>
      </c>
      <c r="S9" s="442" t="s">
        <v>176</v>
      </c>
      <c r="T9" s="442" t="s">
        <v>25</v>
      </c>
      <c r="U9" s="442" t="s">
        <v>1444</v>
      </c>
    </row>
    <row r="10">
      <c r="B10" s="1433" t="s">
        <v>133</v>
      </c>
      <c r="C10" s="1434" t="s">
        <v>134</v>
      </c>
      <c r="D10" s="1434" t="s">
        <v>2047</v>
      </c>
      <c r="E10" s="1434" t="s">
        <v>2048</v>
      </c>
      <c r="F10" s="1434" t="s">
        <v>2049</v>
      </c>
      <c r="H10" s="985" t="s">
        <v>1363</v>
      </c>
      <c r="J10" s="1435"/>
      <c r="K10" s="1436"/>
      <c r="L10" s="1436"/>
      <c r="M10" s="1436"/>
      <c r="N10" s="1436"/>
      <c r="O10" s="1436"/>
      <c r="P10" s="1436"/>
      <c r="Q10" s="1436"/>
      <c r="R10" s="1436"/>
      <c r="S10" s="1436"/>
      <c r="T10" s="1436"/>
      <c r="U10" s="1437"/>
    </row>
    <row r="11">
      <c r="B11" s="1438" t="s">
        <v>2050</v>
      </c>
      <c r="C11" s="1439">
        <f t="shared" ref="C11:F11" si="1">C12*C13+C14*C16</f>
        <v>0.6</v>
      </c>
      <c r="D11" s="1439">
        <f t="shared" si="1"/>
        <v>2</v>
      </c>
      <c r="E11" s="1439">
        <f t="shared" si="1"/>
        <v>5.2</v>
      </c>
      <c r="F11" s="1439">
        <f t="shared" si="1"/>
        <v>75.2</v>
      </c>
      <c r="H11" s="960">
        <v>1.0</v>
      </c>
      <c r="J11" s="1440" t="s">
        <v>2051</v>
      </c>
      <c r="K11" s="1440" t="s">
        <v>134</v>
      </c>
      <c r="L11" s="1440" t="s">
        <v>2047</v>
      </c>
      <c r="M11" s="1440" t="s">
        <v>2048</v>
      </c>
      <c r="N11" s="1440" t="s">
        <v>2049</v>
      </c>
      <c r="O11" s="1440" t="s">
        <v>2052</v>
      </c>
      <c r="P11" s="1441"/>
      <c r="Q11" s="1441"/>
      <c r="R11" s="1441"/>
      <c r="S11" s="1441"/>
      <c r="T11" s="1441"/>
      <c r="U11" s="1441"/>
    </row>
    <row r="12">
      <c r="B12" s="999" t="s">
        <v>1389</v>
      </c>
      <c r="C12" s="1224">
        <f>'Materials and tools'!E6</f>
        <v>0.04</v>
      </c>
      <c r="D12" s="1224">
        <f>'Materials and tools'!F6</f>
        <v>0.08</v>
      </c>
      <c r="E12" s="1224">
        <f>'Materials and tools'!G6</f>
        <v>0.16</v>
      </c>
      <c r="F12" s="1225">
        <f>'Materials and tools'!I6</f>
        <v>6.72</v>
      </c>
      <c r="H12" s="960"/>
      <c r="J12" s="1442" t="s">
        <v>2053</v>
      </c>
      <c r="K12" s="1443"/>
      <c r="L12" s="1443"/>
      <c r="M12" s="1443"/>
      <c r="N12" s="1443"/>
      <c r="O12" s="1443"/>
      <c r="P12" s="1444"/>
      <c r="Q12" s="1444"/>
      <c r="R12" s="1444"/>
      <c r="S12" s="1444"/>
      <c r="T12" s="1444"/>
      <c r="U12" s="1445"/>
    </row>
    <row r="13">
      <c r="B13" s="999" t="s">
        <v>1366</v>
      </c>
      <c r="C13" s="1224">
        <v>10.0</v>
      </c>
      <c r="D13" s="1224">
        <v>10.0</v>
      </c>
      <c r="E13" s="1224">
        <v>10.0</v>
      </c>
      <c r="F13" s="1224">
        <v>10.0</v>
      </c>
      <c r="H13" s="960"/>
      <c r="J13" s="1446" t="s">
        <v>136</v>
      </c>
      <c r="K13" s="1447" t="s">
        <v>1396</v>
      </c>
      <c r="L13" s="1447" t="s">
        <v>1402</v>
      </c>
      <c r="M13" s="1447" t="s">
        <v>1867</v>
      </c>
      <c r="N13" s="1447" t="s">
        <v>2054</v>
      </c>
      <c r="O13" s="1447"/>
      <c r="P13" s="1448" t="s">
        <v>1397</v>
      </c>
      <c r="Q13" s="1449" t="s">
        <v>2055</v>
      </c>
      <c r="R13" s="1449" t="s">
        <v>2055</v>
      </c>
      <c r="S13" s="1450">
        <v>0.0</v>
      </c>
      <c r="T13" s="1449" t="s">
        <v>32</v>
      </c>
      <c r="U13" s="1449" t="s">
        <v>32</v>
      </c>
    </row>
    <row r="14">
      <c r="B14" s="999" t="s">
        <v>1372</v>
      </c>
      <c r="C14" s="1224">
        <f t="shared" ref="C14:F14" si="2">C13*C15</f>
        <v>10</v>
      </c>
      <c r="D14" s="1224">
        <f t="shared" si="2"/>
        <v>15</v>
      </c>
      <c r="E14" s="1224">
        <f t="shared" si="2"/>
        <v>20</v>
      </c>
      <c r="F14" s="1224">
        <f t="shared" si="2"/>
        <v>25</v>
      </c>
      <c r="H14" s="960"/>
      <c r="J14" s="1451" t="s">
        <v>1401</v>
      </c>
      <c r="K14" s="1012">
        <f t="shared" ref="K14:N14" si="3">C11</f>
        <v>0.6</v>
      </c>
      <c r="L14" s="1012">
        <f t="shared" si="3"/>
        <v>2</v>
      </c>
      <c r="M14" s="1012">
        <f t="shared" si="3"/>
        <v>5.2</v>
      </c>
      <c r="N14" s="1012">
        <f t="shared" si="3"/>
        <v>75.2</v>
      </c>
      <c r="O14" s="1452"/>
      <c r="P14" s="443"/>
      <c r="Q14" s="443"/>
      <c r="R14" s="443"/>
      <c r="S14" s="443"/>
      <c r="T14" s="443"/>
      <c r="U14" s="443"/>
    </row>
    <row r="15">
      <c r="B15" s="1014" t="s">
        <v>1227</v>
      </c>
      <c r="C15" s="1224">
        <v>1.0</v>
      </c>
      <c r="D15" s="1224">
        <v>1.5</v>
      </c>
      <c r="E15" s="1224">
        <v>2.0</v>
      </c>
      <c r="F15" s="1224">
        <v>2.5</v>
      </c>
      <c r="H15" s="960"/>
      <c r="J15" s="1446" t="s">
        <v>1216</v>
      </c>
      <c r="K15" s="1447" t="s">
        <v>1402</v>
      </c>
      <c r="L15" s="1447" t="s">
        <v>1867</v>
      </c>
      <c r="M15" s="1447" t="s">
        <v>1412</v>
      </c>
      <c r="N15" s="1447" t="s">
        <v>1415</v>
      </c>
      <c r="O15" s="1447"/>
      <c r="P15" s="1448" t="s">
        <v>1403</v>
      </c>
      <c r="Q15" s="1449" t="s">
        <v>2055</v>
      </c>
      <c r="R15" s="1449" t="s">
        <v>2055</v>
      </c>
      <c r="S15" s="1450">
        <v>0.0</v>
      </c>
      <c r="T15" s="1449" t="s">
        <v>32</v>
      </c>
      <c r="U15" s="1449" t="s">
        <v>32</v>
      </c>
    </row>
    <row r="16">
      <c r="B16" s="1014" t="s">
        <v>1373</v>
      </c>
      <c r="C16" s="1224">
        <f t="shared" ref="C16:F16" si="4">(0.02*C17)*C17</f>
        <v>0.02</v>
      </c>
      <c r="D16" s="1224">
        <f t="shared" si="4"/>
        <v>0.08</v>
      </c>
      <c r="E16" s="1224">
        <f t="shared" si="4"/>
        <v>0.18</v>
      </c>
      <c r="F16" s="1224">
        <f t="shared" si="4"/>
        <v>0.32</v>
      </c>
      <c r="H16" s="960"/>
      <c r="J16" s="1011" t="s">
        <v>1401</v>
      </c>
      <c r="K16" s="1013">
        <f t="shared" ref="K16:N16" si="5">C20</f>
        <v>2</v>
      </c>
      <c r="L16" s="1013">
        <f t="shared" si="5"/>
        <v>6.2</v>
      </c>
      <c r="M16" s="1013">
        <f t="shared" si="5"/>
        <v>14.4</v>
      </c>
      <c r="N16" s="1013">
        <f t="shared" si="5"/>
        <v>92.2</v>
      </c>
      <c r="O16" s="1452"/>
      <c r="P16" s="443"/>
      <c r="Q16" s="443"/>
      <c r="R16" s="443"/>
      <c r="S16" s="443"/>
      <c r="T16" s="443"/>
      <c r="U16" s="443"/>
    </row>
    <row r="17">
      <c r="B17" s="1014" t="s">
        <v>2056</v>
      </c>
      <c r="C17" s="1224">
        <v>1.0</v>
      </c>
      <c r="D17" s="1224">
        <v>2.0</v>
      </c>
      <c r="E17" s="1224">
        <v>3.0</v>
      </c>
      <c r="F17" s="1224">
        <v>4.0</v>
      </c>
      <c r="H17" s="960"/>
      <c r="J17" s="1446" t="s">
        <v>1217</v>
      </c>
      <c r="K17" s="1447" t="s">
        <v>1867</v>
      </c>
      <c r="L17" s="1447" t="s">
        <v>1412</v>
      </c>
      <c r="M17" s="1447" t="s">
        <v>2054</v>
      </c>
      <c r="N17" s="1447" t="s">
        <v>2057</v>
      </c>
      <c r="O17" s="1447"/>
      <c r="P17" s="1448" t="s">
        <v>1403</v>
      </c>
      <c r="Q17" s="1449" t="s">
        <v>2055</v>
      </c>
      <c r="R17" s="1449" t="s">
        <v>2055</v>
      </c>
      <c r="S17" s="1450">
        <v>0.0</v>
      </c>
      <c r="T17" s="1449" t="s">
        <v>32</v>
      </c>
      <c r="U17" s="1449" t="s">
        <v>32</v>
      </c>
    </row>
    <row r="18">
      <c r="B18" s="1014" t="s">
        <v>2058</v>
      </c>
      <c r="C18" s="1453">
        <f t="shared" ref="C18:F18" si="6">10+(C17-1)*2</f>
        <v>10</v>
      </c>
      <c r="D18" s="1453">
        <f t="shared" si="6"/>
        <v>12</v>
      </c>
      <c r="E18" s="1453">
        <f t="shared" si="6"/>
        <v>14</v>
      </c>
      <c r="F18" s="1453">
        <f t="shared" si="6"/>
        <v>16</v>
      </c>
      <c r="H18" s="960"/>
      <c r="J18" s="1011" t="s">
        <v>1401</v>
      </c>
      <c r="K18" s="1013">
        <f t="shared" ref="K18:N18" si="7">C27</f>
        <v>5.8</v>
      </c>
      <c r="L18" s="1013">
        <f t="shared" si="7"/>
        <v>15.2</v>
      </c>
      <c r="M18" s="1013">
        <f t="shared" si="7"/>
        <v>31.6</v>
      </c>
      <c r="N18" s="1013">
        <f t="shared" si="7"/>
        <v>121.2</v>
      </c>
      <c r="O18" s="1452"/>
      <c r="P18" s="443"/>
      <c r="Q18" s="443"/>
      <c r="R18" s="443"/>
      <c r="S18" s="443"/>
      <c r="T18" s="443"/>
      <c r="U18" s="443"/>
    </row>
    <row r="19">
      <c r="B19" s="1014" t="s">
        <v>2059</v>
      </c>
      <c r="C19" s="916" t="s">
        <v>1240</v>
      </c>
      <c r="D19" s="916" t="s">
        <v>1240</v>
      </c>
      <c r="E19" s="916" t="s">
        <v>1240</v>
      </c>
      <c r="F19" s="916" t="s">
        <v>1253</v>
      </c>
      <c r="H19" s="960"/>
      <c r="J19" s="1446" t="s">
        <v>1218</v>
      </c>
      <c r="K19" s="1447" t="s">
        <v>1412</v>
      </c>
      <c r="L19" s="1447" t="s">
        <v>2054</v>
      </c>
      <c r="M19" s="1447" t="s">
        <v>1415</v>
      </c>
      <c r="N19" s="1447" t="s">
        <v>2060</v>
      </c>
      <c r="O19" s="1447"/>
      <c r="P19" s="1448" t="s">
        <v>1403</v>
      </c>
      <c r="Q19" s="1449" t="s">
        <v>2055</v>
      </c>
      <c r="R19" s="1449" t="s">
        <v>2055</v>
      </c>
      <c r="S19" s="1450">
        <v>0.0</v>
      </c>
      <c r="T19" s="1449" t="s">
        <v>32</v>
      </c>
      <c r="U19" s="1449" t="s">
        <v>32</v>
      </c>
    </row>
    <row r="20">
      <c r="B20" s="1438" t="s">
        <v>2061</v>
      </c>
      <c r="C20" s="1454">
        <f t="shared" ref="C20:F20" si="8">C$12*C$13+C21*C23</f>
        <v>2</v>
      </c>
      <c r="D20" s="1454">
        <f t="shared" si="8"/>
        <v>6.2</v>
      </c>
      <c r="E20" s="1454">
        <f t="shared" si="8"/>
        <v>14.4</v>
      </c>
      <c r="F20" s="1454">
        <f t="shared" si="8"/>
        <v>92.2</v>
      </c>
      <c r="H20" s="960">
        <v>2.0</v>
      </c>
      <c r="J20" s="1011" t="s">
        <v>1401</v>
      </c>
      <c r="K20" s="1013">
        <f t="shared" ref="K20:N20" si="9">C34</f>
        <v>13.2</v>
      </c>
      <c r="L20" s="1013">
        <f t="shared" si="9"/>
        <v>30.8</v>
      </c>
      <c r="M20" s="1013">
        <f t="shared" si="9"/>
        <v>59.2</v>
      </c>
      <c r="N20" s="1013">
        <f t="shared" si="9"/>
        <v>165.2</v>
      </c>
      <c r="O20" s="1452"/>
      <c r="P20" s="443"/>
      <c r="Q20" s="443"/>
      <c r="R20" s="443"/>
      <c r="S20" s="443"/>
      <c r="T20" s="443"/>
      <c r="U20" s="443"/>
    </row>
    <row r="21">
      <c r="B21" s="999" t="s">
        <v>1372</v>
      </c>
      <c r="C21" s="1224">
        <f t="shared" ref="C21:F21" si="10">C$13*C22</f>
        <v>20</v>
      </c>
      <c r="D21" s="1224">
        <f t="shared" si="10"/>
        <v>30</v>
      </c>
      <c r="E21" s="1224">
        <f t="shared" si="10"/>
        <v>40</v>
      </c>
      <c r="F21" s="1224">
        <f t="shared" si="10"/>
        <v>50</v>
      </c>
      <c r="H21" s="960"/>
      <c r="J21" s="1455" t="s">
        <v>2062</v>
      </c>
      <c r="K21" s="1456"/>
      <c r="L21" s="1456"/>
      <c r="M21" s="1456"/>
      <c r="N21" s="1456"/>
      <c r="O21" s="1456"/>
      <c r="P21" s="1457"/>
      <c r="Q21" s="1457"/>
      <c r="R21" s="1457"/>
      <c r="S21" s="1457"/>
      <c r="T21" s="1457"/>
      <c r="U21" s="1458"/>
    </row>
    <row r="22">
      <c r="B22" s="1014" t="s">
        <v>1227</v>
      </c>
      <c r="C22" s="1224">
        <f t="shared" ref="C22:F22" si="11">C$15*$H20</f>
        <v>2</v>
      </c>
      <c r="D22" s="1224">
        <f t="shared" si="11"/>
        <v>3</v>
      </c>
      <c r="E22" s="1224">
        <f t="shared" si="11"/>
        <v>4</v>
      </c>
      <c r="F22" s="1224">
        <f t="shared" si="11"/>
        <v>5</v>
      </c>
      <c r="H22" s="960"/>
      <c r="J22" s="1459" t="s">
        <v>136</v>
      </c>
      <c r="K22" s="1460" t="s">
        <v>1396</v>
      </c>
      <c r="L22" s="1460" t="s">
        <v>1402</v>
      </c>
      <c r="M22" s="1460" t="s">
        <v>1867</v>
      </c>
      <c r="N22" s="1460"/>
      <c r="O22" s="1460"/>
      <c r="P22" s="1461" t="s">
        <v>1397</v>
      </c>
      <c r="Q22" s="1462" t="s">
        <v>2055</v>
      </c>
      <c r="R22" s="1462" t="s">
        <v>2055</v>
      </c>
      <c r="S22" s="1463">
        <v>0.0</v>
      </c>
      <c r="T22" s="1462" t="s">
        <v>32</v>
      </c>
      <c r="U22" s="1462" t="s">
        <v>32</v>
      </c>
    </row>
    <row r="23">
      <c r="B23" s="1014" t="s">
        <v>1373</v>
      </c>
      <c r="C23" s="1224">
        <f t="shared" ref="C23:F23" si="12">(0.02*C24)*C24</f>
        <v>0.08</v>
      </c>
      <c r="D23" s="1224">
        <f t="shared" si="12"/>
        <v>0.18</v>
      </c>
      <c r="E23" s="1224">
        <f t="shared" si="12"/>
        <v>0.32</v>
      </c>
      <c r="F23" s="1225">
        <f t="shared" si="12"/>
        <v>0.5</v>
      </c>
      <c r="H23" s="960"/>
      <c r="J23" s="1451" t="s">
        <v>1401</v>
      </c>
      <c r="K23" s="1012">
        <f t="shared" ref="K23:M23" si="13">C44</f>
        <v>2.88</v>
      </c>
      <c r="L23" s="1012">
        <f t="shared" si="13"/>
        <v>7.92</v>
      </c>
      <c r="M23" s="1012">
        <f t="shared" si="13"/>
        <v>17.28</v>
      </c>
      <c r="N23" s="1452"/>
      <c r="O23" s="1452"/>
      <c r="P23" s="443"/>
      <c r="Q23" s="443"/>
      <c r="R23" s="443"/>
      <c r="S23" s="443"/>
      <c r="T23" s="443"/>
      <c r="U23" s="443"/>
    </row>
    <row r="24">
      <c r="B24" s="1014" t="s">
        <v>2056</v>
      </c>
      <c r="C24" s="1224">
        <v>2.0</v>
      </c>
      <c r="D24" s="1224">
        <v>3.0</v>
      </c>
      <c r="E24" s="1224">
        <v>4.0</v>
      </c>
      <c r="F24" s="1224">
        <v>5.0</v>
      </c>
      <c r="H24" s="960"/>
      <c r="J24" s="1459" t="s">
        <v>1216</v>
      </c>
      <c r="K24" s="1460" t="s">
        <v>1402</v>
      </c>
      <c r="L24" s="1460" t="s">
        <v>1867</v>
      </c>
      <c r="M24" s="1460" t="s">
        <v>1412</v>
      </c>
      <c r="N24" s="1460"/>
      <c r="O24" s="1464"/>
      <c r="P24" s="1461" t="s">
        <v>1403</v>
      </c>
      <c r="Q24" s="1462" t="s">
        <v>2055</v>
      </c>
      <c r="R24" s="1462" t="s">
        <v>2055</v>
      </c>
      <c r="S24" s="1463">
        <v>0.0</v>
      </c>
      <c r="T24" s="1462" t="s">
        <v>32</v>
      </c>
      <c r="U24" s="1462" t="s">
        <v>32</v>
      </c>
    </row>
    <row r="25">
      <c r="B25" s="1014" t="s">
        <v>2058</v>
      </c>
      <c r="C25" s="1453">
        <f t="shared" ref="C25:F25" si="14">10+(C24-1)*2</f>
        <v>12</v>
      </c>
      <c r="D25" s="1453">
        <f t="shared" si="14"/>
        <v>14</v>
      </c>
      <c r="E25" s="1453">
        <f t="shared" si="14"/>
        <v>16</v>
      </c>
      <c r="F25" s="1453">
        <f t="shared" si="14"/>
        <v>18</v>
      </c>
      <c r="H25" s="960"/>
      <c r="J25" s="1011" t="s">
        <v>1401</v>
      </c>
      <c r="K25" s="1013">
        <f t="shared" ref="K25:M25" si="15">C53</f>
        <v>10.44</v>
      </c>
      <c r="L25" s="1013">
        <f t="shared" si="15"/>
        <v>24.48</v>
      </c>
      <c r="M25" s="1013">
        <f t="shared" si="15"/>
        <v>47.88</v>
      </c>
      <c r="N25" s="1013"/>
      <c r="O25" s="1452"/>
      <c r="P25" s="443"/>
      <c r="Q25" s="443"/>
      <c r="R25" s="443"/>
      <c r="S25" s="443"/>
      <c r="T25" s="443"/>
      <c r="U25" s="443"/>
    </row>
    <row r="26">
      <c r="B26" s="1014" t="s">
        <v>2059</v>
      </c>
      <c r="C26" s="916" t="s">
        <v>1240</v>
      </c>
      <c r="D26" s="916" t="s">
        <v>1240</v>
      </c>
      <c r="E26" s="916" t="s">
        <v>1253</v>
      </c>
      <c r="F26" s="916" t="s">
        <v>1253</v>
      </c>
      <c r="H26" s="960"/>
      <c r="J26" s="1459" t="s">
        <v>1217</v>
      </c>
      <c r="K26" s="1460" t="s">
        <v>1867</v>
      </c>
      <c r="L26" s="1460" t="s">
        <v>1412</v>
      </c>
      <c r="M26" s="1460" t="s">
        <v>2054</v>
      </c>
      <c r="N26" s="1460"/>
      <c r="O26" s="1464"/>
      <c r="P26" s="1461" t="s">
        <v>1403</v>
      </c>
      <c r="Q26" s="1462" t="s">
        <v>2055</v>
      </c>
      <c r="R26" s="1462" t="s">
        <v>2055</v>
      </c>
      <c r="S26" s="1463">
        <v>0.0</v>
      </c>
      <c r="T26" s="1462" t="s">
        <v>32</v>
      </c>
      <c r="U26" s="1462" t="s">
        <v>32</v>
      </c>
    </row>
    <row r="27">
      <c r="B27" s="1438" t="s">
        <v>2063</v>
      </c>
      <c r="C27" s="1454">
        <f t="shared" ref="C27:F27" si="16">C$12*C$13+C28*C30</f>
        <v>5.8</v>
      </c>
      <c r="D27" s="1454">
        <f t="shared" si="16"/>
        <v>15.2</v>
      </c>
      <c r="E27" s="1454">
        <f t="shared" si="16"/>
        <v>31.6</v>
      </c>
      <c r="F27" s="1454">
        <f t="shared" si="16"/>
        <v>121.2</v>
      </c>
      <c r="H27" s="960">
        <v>3.0</v>
      </c>
      <c r="J27" s="1011" t="s">
        <v>1401</v>
      </c>
      <c r="K27" s="1013">
        <f t="shared" ref="K27:M27" si="17">C60</f>
        <v>26.64</v>
      </c>
      <c r="L27" s="1013">
        <f t="shared" si="17"/>
        <v>55.44</v>
      </c>
      <c r="M27" s="1013">
        <f t="shared" si="17"/>
        <v>100.08</v>
      </c>
      <c r="N27" s="1452"/>
      <c r="O27" s="1452"/>
      <c r="P27" s="443"/>
      <c r="Q27" s="443"/>
      <c r="R27" s="443"/>
      <c r="S27" s="443"/>
      <c r="T27" s="443"/>
      <c r="U27" s="443"/>
    </row>
    <row r="28">
      <c r="B28" s="999" t="s">
        <v>1372</v>
      </c>
      <c r="C28" s="1224">
        <f t="shared" ref="C28:F28" si="18">C$13*C29</f>
        <v>30</v>
      </c>
      <c r="D28" s="1224">
        <f t="shared" si="18"/>
        <v>45</v>
      </c>
      <c r="E28" s="1224">
        <f t="shared" si="18"/>
        <v>60</v>
      </c>
      <c r="F28" s="1224">
        <f t="shared" si="18"/>
        <v>75</v>
      </c>
      <c r="H28" s="960"/>
      <c r="J28" s="1459" t="s">
        <v>1218</v>
      </c>
      <c r="K28" s="1460" t="s">
        <v>1412</v>
      </c>
      <c r="L28" s="1460" t="s">
        <v>2054</v>
      </c>
      <c r="M28" s="1460" t="s">
        <v>1415</v>
      </c>
      <c r="N28" s="1460"/>
      <c r="O28" s="1464"/>
      <c r="P28" s="1461" t="s">
        <v>1403</v>
      </c>
      <c r="Q28" s="1462" t="s">
        <v>2055</v>
      </c>
      <c r="R28" s="1462" t="s">
        <v>2055</v>
      </c>
      <c r="S28" s="1463">
        <v>0.0</v>
      </c>
      <c r="T28" s="1462" t="s">
        <v>32</v>
      </c>
      <c r="U28" s="1462" t="s">
        <v>32</v>
      </c>
    </row>
    <row r="29">
      <c r="B29" s="1014" t="s">
        <v>1227</v>
      </c>
      <c r="C29" s="1224">
        <f t="shared" ref="C29:F29" si="19">C$15*$H27</f>
        <v>3</v>
      </c>
      <c r="D29" s="1224">
        <f t="shared" si="19"/>
        <v>4.5</v>
      </c>
      <c r="E29" s="1224">
        <f t="shared" si="19"/>
        <v>6</v>
      </c>
      <c r="F29" s="1224">
        <f t="shared" si="19"/>
        <v>7.5</v>
      </c>
      <c r="H29" s="960"/>
      <c r="J29" s="1011" t="s">
        <v>1401</v>
      </c>
      <c r="K29" s="1013">
        <f t="shared" ref="K29:M29" si="20">C67</f>
        <v>54.72</v>
      </c>
      <c r="L29" s="1013">
        <f t="shared" si="20"/>
        <v>105.12</v>
      </c>
      <c r="M29" s="1013">
        <f t="shared" si="20"/>
        <v>179.28</v>
      </c>
      <c r="N29" s="1452"/>
      <c r="O29" s="1452"/>
      <c r="P29" s="443"/>
      <c r="Q29" s="443"/>
      <c r="R29" s="443"/>
      <c r="S29" s="443"/>
      <c r="T29" s="443"/>
      <c r="U29" s="443"/>
    </row>
    <row r="30">
      <c r="B30" s="1014" t="s">
        <v>1373</v>
      </c>
      <c r="C30" s="1224">
        <f t="shared" ref="C30:F30" si="21">(0.02*C31)*C31</f>
        <v>0.18</v>
      </c>
      <c r="D30" s="1224">
        <f t="shared" si="21"/>
        <v>0.32</v>
      </c>
      <c r="E30" s="1224">
        <f t="shared" si="21"/>
        <v>0.5</v>
      </c>
      <c r="F30" s="1224">
        <f t="shared" si="21"/>
        <v>0.72</v>
      </c>
      <c r="H30" s="960"/>
      <c r="J30" s="1465" t="s">
        <v>2064</v>
      </c>
      <c r="K30" s="1466"/>
      <c r="L30" s="1466"/>
      <c r="M30" s="1466"/>
      <c r="N30" s="1466"/>
      <c r="O30" s="1466"/>
      <c r="P30" s="1467"/>
      <c r="Q30" s="1467"/>
      <c r="R30" s="1467"/>
      <c r="S30" s="1467"/>
      <c r="T30" s="1467"/>
      <c r="U30" s="1468"/>
    </row>
    <row r="31">
      <c r="B31" s="1014" t="s">
        <v>2056</v>
      </c>
      <c r="C31" s="1224">
        <v>3.0</v>
      </c>
      <c r="D31" s="1224">
        <v>4.0</v>
      </c>
      <c r="E31" s="1224">
        <v>5.0</v>
      </c>
      <c r="F31" s="1224">
        <v>6.0</v>
      </c>
      <c r="H31" s="960"/>
      <c r="J31" s="1469" t="s">
        <v>136</v>
      </c>
      <c r="K31" s="1470" t="s">
        <v>1412</v>
      </c>
      <c r="L31" s="1470" t="s">
        <v>1415</v>
      </c>
      <c r="M31" s="1470" t="s">
        <v>2060</v>
      </c>
      <c r="N31" s="1470" t="s">
        <v>2065</v>
      </c>
      <c r="O31" s="1470" t="s">
        <v>2066</v>
      </c>
      <c r="P31" s="1471" t="s">
        <v>1397</v>
      </c>
      <c r="Q31" s="1472" t="s">
        <v>2055</v>
      </c>
      <c r="R31" s="1472" t="s">
        <v>2055</v>
      </c>
      <c r="S31" s="1473">
        <v>0.0</v>
      </c>
      <c r="T31" s="1472" t="s">
        <v>32</v>
      </c>
      <c r="U31" s="1472" t="s">
        <v>32</v>
      </c>
    </row>
    <row r="32">
      <c r="B32" s="1014" t="s">
        <v>2058</v>
      </c>
      <c r="C32" s="1453">
        <f t="shared" ref="C32:F32" si="22">10+(C31-1)*2</f>
        <v>14</v>
      </c>
      <c r="D32" s="1453">
        <f t="shared" si="22"/>
        <v>16</v>
      </c>
      <c r="E32" s="1453">
        <f t="shared" si="22"/>
        <v>18</v>
      </c>
      <c r="F32" s="1453">
        <f t="shared" si="22"/>
        <v>20</v>
      </c>
      <c r="H32" s="960"/>
      <c r="J32" s="1451" t="s">
        <v>1401</v>
      </c>
      <c r="K32" s="1012">
        <f t="shared" ref="K32:O32" si="23">C77</f>
        <v>6.4</v>
      </c>
      <c r="L32" s="1012">
        <f t="shared" si="23"/>
        <v>14.08</v>
      </c>
      <c r="M32" s="1012">
        <f t="shared" si="23"/>
        <v>26.56</v>
      </c>
      <c r="N32" s="1012">
        <f t="shared" si="23"/>
        <v>147.84</v>
      </c>
      <c r="O32" s="1012">
        <f t="shared" si="23"/>
        <v>492.8</v>
      </c>
      <c r="P32" s="443"/>
      <c r="Q32" s="443"/>
      <c r="R32" s="443"/>
      <c r="S32" s="443"/>
      <c r="T32" s="443"/>
      <c r="U32" s="443"/>
    </row>
    <row r="33">
      <c r="B33" s="1014" t="s">
        <v>2059</v>
      </c>
      <c r="C33" s="916" t="s">
        <v>1240</v>
      </c>
      <c r="D33" s="916" t="s">
        <v>1253</v>
      </c>
      <c r="E33" s="916" t="s">
        <v>1253</v>
      </c>
      <c r="F33" s="916" t="s">
        <v>1253</v>
      </c>
      <c r="H33" s="960"/>
      <c r="J33" s="1469" t="s">
        <v>1216</v>
      </c>
      <c r="K33" s="1470" t="s">
        <v>2054</v>
      </c>
      <c r="L33" s="1470" t="s">
        <v>2057</v>
      </c>
      <c r="M33" s="1470" t="s">
        <v>2067</v>
      </c>
      <c r="N33" s="1470" t="s">
        <v>2068</v>
      </c>
      <c r="O33" s="1470" t="s">
        <v>2069</v>
      </c>
      <c r="P33" s="1471" t="s">
        <v>1403</v>
      </c>
      <c r="Q33" s="1472" t="s">
        <v>2055</v>
      </c>
      <c r="R33" s="1472" t="s">
        <v>2055</v>
      </c>
      <c r="S33" s="1473">
        <v>0.0</v>
      </c>
      <c r="T33" s="1472" t="s">
        <v>32</v>
      </c>
      <c r="U33" s="1472" t="s">
        <v>32</v>
      </c>
    </row>
    <row r="34">
      <c r="B34" s="1438" t="s">
        <v>2070</v>
      </c>
      <c r="C34" s="1454">
        <f t="shared" ref="C34:F34" si="24">C$12*C$13+C35*C37</f>
        <v>13.2</v>
      </c>
      <c r="D34" s="1454">
        <f t="shared" si="24"/>
        <v>30.8</v>
      </c>
      <c r="E34" s="1454">
        <f t="shared" si="24"/>
        <v>59.2</v>
      </c>
      <c r="F34" s="1454">
        <f t="shared" si="24"/>
        <v>165.2</v>
      </c>
      <c r="H34" s="960">
        <v>4.0</v>
      </c>
      <c r="J34" s="1011" t="s">
        <v>1401</v>
      </c>
      <c r="K34" s="1013">
        <f t="shared" ref="K34:O34" si="25">C86</f>
        <v>21.12</v>
      </c>
      <c r="L34" s="1013">
        <f t="shared" si="25"/>
        <v>41.28</v>
      </c>
      <c r="M34" s="1013">
        <f t="shared" si="25"/>
        <v>71.68</v>
      </c>
      <c r="N34" s="1013">
        <f t="shared" si="25"/>
        <v>217.28</v>
      </c>
      <c r="O34" s="1013">
        <f t="shared" si="25"/>
        <v>593.92</v>
      </c>
      <c r="P34" s="443"/>
      <c r="Q34" s="443"/>
      <c r="R34" s="443"/>
      <c r="S34" s="443"/>
      <c r="T34" s="443"/>
      <c r="U34" s="443"/>
    </row>
    <row r="35">
      <c r="B35" s="999" t="s">
        <v>1372</v>
      </c>
      <c r="C35" s="1224">
        <f t="shared" ref="C35:F35" si="26">C$13*C36</f>
        <v>40</v>
      </c>
      <c r="D35" s="1224">
        <f t="shared" si="26"/>
        <v>60</v>
      </c>
      <c r="E35" s="1224">
        <f t="shared" si="26"/>
        <v>80</v>
      </c>
      <c r="F35" s="1224">
        <f t="shared" si="26"/>
        <v>100</v>
      </c>
      <c r="H35" s="960"/>
      <c r="J35" s="1469" t="s">
        <v>1217</v>
      </c>
      <c r="K35" s="1470" t="s">
        <v>1415</v>
      </c>
      <c r="L35" s="1470" t="s">
        <v>2060</v>
      </c>
      <c r="M35" s="1470" t="s">
        <v>2071</v>
      </c>
      <c r="N35" s="1470" t="s">
        <v>2066</v>
      </c>
      <c r="O35" s="1470" t="s">
        <v>2072</v>
      </c>
      <c r="P35" s="1471" t="s">
        <v>1403</v>
      </c>
      <c r="Q35" s="1472" t="s">
        <v>2055</v>
      </c>
      <c r="R35" s="1472" t="s">
        <v>2055</v>
      </c>
      <c r="S35" s="1473">
        <v>0.0</v>
      </c>
      <c r="T35" s="1472" t="s">
        <v>32</v>
      </c>
      <c r="U35" s="1472" t="s">
        <v>32</v>
      </c>
    </row>
    <row r="36">
      <c r="B36" s="1014" t="s">
        <v>1227</v>
      </c>
      <c r="C36" s="1224">
        <f t="shared" ref="C36:F36" si="27">C$15*$H34</f>
        <v>4</v>
      </c>
      <c r="D36" s="1224">
        <f t="shared" si="27"/>
        <v>6</v>
      </c>
      <c r="E36" s="1224">
        <f t="shared" si="27"/>
        <v>8</v>
      </c>
      <c r="F36" s="1224">
        <f t="shared" si="27"/>
        <v>10</v>
      </c>
      <c r="H36" s="960"/>
      <c r="J36" s="1011" t="s">
        <v>1401</v>
      </c>
      <c r="K36" s="1013">
        <f t="shared" ref="K36:O36" si="28">C93</f>
        <v>48.64</v>
      </c>
      <c r="L36" s="1013">
        <f t="shared" si="28"/>
        <v>87.68</v>
      </c>
      <c r="M36" s="1013">
        <f t="shared" si="28"/>
        <v>143.68</v>
      </c>
      <c r="N36" s="1013">
        <f t="shared" si="28"/>
        <v>322.56</v>
      </c>
      <c r="O36" s="1013">
        <f t="shared" si="28"/>
        <v>741.12</v>
      </c>
      <c r="P36" s="443"/>
      <c r="Q36" s="443"/>
      <c r="R36" s="443"/>
      <c r="S36" s="443"/>
      <c r="T36" s="443"/>
      <c r="U36" s="443"/>
    </row>
    <row r="37">
      <c r="B37" s="1014" t="s">
        <v>1373</v>
      </c>
      <c r="C37" s="1224">
        <f t="shared" ref="C37:F37" si="29">(0.02*C38)*C38</f>
        <v>0.32</v>
      </c>
      <c r="D37" s="1224">
        <f t="shared" si="29"/>
        <v>0.5</v>
      </c>
      <c r="E37" s="1224">
        <f t="shared" si="29"/>
        <v>0.72</v>
      </c>
      <c r="F37" s="1224">
        <f t="shared" si="29"/>
        <v>0.98</v>
      </c>
      <c r="H37" s="960"/>
      <c r="J37" s="1469" t="s">
        <v>1218</v>
      </c>
      <c r="K37" s="1470" t="s">
        <v>2057</v>
      </c>
      <c r="L37" s="1470" t="s">
        <v>2067</v>
      </c>
      <c r="M37" s="1470" t="s">
        <v>2073</v>
      </c>
      <c r="N37" s="1470" t="s">
        <v>2069</v>
      </c>
      <c r="O37" s="1470" t="s">
        <v>2074</v>
      </c>
      <c r="P37" s="1471" t="s">
        <v>1403</v>
      </c>
      <c r="Q37" s="1472" t="s">
        <v>2055</v>
      </c>
      <c r="R37" s="1472" t="s">
        <v>2055</v>
      </c>
      <c r="S37" s="1473">
        <v>0.0</v>
      </c>
      <c r="T37" s="1472" t="s">
        <v>32</v>
      </c>
      <c r="U37" s="1472" t="s">
        <v>32</v>
      </c>
    </row>
    <row r="38">
      <c r="B38" s="1014" t="s">
        <v>2056</v>
      </c>
      <c r="C38" s="1224">
        <v>4.0</v>
      </c>
      <c r="D38" s="1224">
        <v>5.0</v>
      </c>
      <c r="E38" s="1224">
        <v>6.0</v>
      </c>
      <c r="F38" s="1224">
        <v>7.0</v>
      </c>
      <c r="H38" s="960"/>
      <c r="J38" s="1011" t="s">
        <v>1401</v>
      </c>
      <c r="K38" s="1013">
        <f t="shared" ref="K38:O38" si="30">C100</f>
        <v>92.8</v>
      </c>
      <c r="L38" s="1013">
        <f t="shared" si="30"/>
        <v>158.08</v>
      </c>
      <c r="M38" s="1013">
        <f t="shared" si="30"/>
        <v>248.32</v>
      </c>
      <c r="N38" s="1013">
        <f t="shared" si="30"/>
        <v>470.4</v>
      </c>
      <c r="O38" s="1013">
        <f t="shared" si="30"/>
        <v>942.08</v>
      </c>
      <c r="P38" s="443"/>
      <c r="Q38" s="443"/>
      <c r="R38" s="443"/>
      <c r="S38" s="443"/>
      <c r="T38" s="443"/>
      <c r="U38" s="443"/>
    </row>
    <row r="39">
      <c r="B39" s="1014" t="s">
        <v>2058</v>
      </c>
      <c r="C39" s="1453">
        <f t="shared" ref="C39:F39" si="31">10+(C38-1)*2</f>
        <v>16</v>
      </c>
      <c r="D39" s="1453">
        <f t="shared" si="31"/>
        <v>18</v>
      </c>
      <c r="E39" s="1453">
        <f t="shared" si="31"/>
        <v>20</v>
      </c>
      <c r="F39" s="1453">
        <f t="shared" si="31"/>
        <v>22</v>
      </c>
      <c r="H39" s="960"/>
      <c r="O39" s="1474"/>
    </row>
    <row r="40">
      <c r="B40" s="1014" t="s">
        <v>2059</v>
      </c>
      <c r="C40" s="916" t="s">
        <v>1253</v>
      </c>
      <c r="D40" s="916" t="s">
        <v>1253</v>
      </c>
      <c r="E40" s="916" t="s">
        <v>1253</v>
      </c>
      <c r="F40" s="916" t="s">
        <v>1266</v>
      </c>
      <c r="G40" s="960"/>
      <c r="H40" s="899"/>
      <c r="O40" s="1474"/>
    </row>
    <row r="41">
      <c r="B41" s="1034"/>
      <c r="C41" s="899"/>
      <c r="D41" s="899"/>
      <c r="E41" s="899"/>
      <c r="F41" s="899"/>
      <c r="G41" s="960"/>
      <c r="H41" s="899"/>
      <c r="O41" s="1474"/>
    </row>
    <row r="42">
      <c r="B42" s="1034" t="s">
        <v>2075</v>
      </c>
      <c r="C42" s="899"/>
      <c r="D42" s="899"/>
      <c r="E42" s="899"/>
      <c r="F42" s="899"/>
      <c r="G42" s="960"/>
      <c r="H42" s="899"/>
      <c r="I42" s="1475"/>
      <c r="J42" s="1475"/>
      <c r="K42" s="1277" t="s">
        <v>2076</v>
      </c>
      <c r="L42" s="1476"/>
      <c r="M42" s="1477"/>
      <c r="N42" s="1478" t="s">
        <v>2077</v>
      </c>
      <c r="O42" s="1474"/>
    </row>
    <row r="43">
      <c r="B43" s="1433" t="s">
        <v>133</v>
      </c>
      <c r="C43" s="1434" t="s">
        <v>134</v>
      </c>
      <c r="D43" s="1434" t="s">
        <v>2047</v>
      </c>
      <c r="E43" s="1434" t="s">
        <v>2048</v>
      </c>
      <c r="F43" s="899"/>
      <c r="H43" s="985" t="s">
        <v>1363</v>
      </c>
      <c r="I43" s="1479"/>
      <c r="J43" s="1479"/>
      <c r="K43" s="1480"/>
      <c r="L43" s="1479"/>
      <c r="M43" s="1481"/>
      <c r="N43" s="1482" t="s">
        <v>134</v>
      </c>
      <c r="O43" s="1474"/>
    </row>
    <row r="44">
      <c r="B44" s="1438" t="s">
        <v>2078</v>
      </c>
      <c r="C44" s="1439">
        <f t="shared" ref="C44:E44" si="32">C45*C46+C47*C49</f>
        <v>2.88</v>
      </c>
      <c r="D44" s="1439">
        <f t="shared" si="32"/>
        <v>7.92</v>
      </c>
      <c r="E44" s="1439">
        <f t="shared" si="32"/>
        <v>17.28</v>
      </c>
      <c r="F44" s="899"/>
      <c r="H44" s="960">
        <v>1.0</v>
      </c>
      <c r="I44" s="1480"/>
      <c r="J44" s="1483" t="s">
        <v>1366</v>
      </c>
      <c r="K44" s="1484">
        <f>K45*K46+K47*K49</f>
        <v>1.1136</v>
      </c>
      <c r="L44" s="1479"/>
      <c r="M44" s="1481"/>
      <c r="N44" s="1484">
        <f>N45*N46+N47*N49</f>
        <v>0.3</v>
      </c>
      <c r="O44" s="1474"/>
    </row>
    <row r="45">
      <c r="B45" s="999" t="s">
        <v>1389</v>
      </c>
      <c r="C45" s="1224">
        <f>'Materials and tools'!E6</f>
        <v>0.04</v>
      </c>
      <c r="D45" s="1224">
        <f>'Materials and tools'!F6</f>
        <v>0.08</v>
      </c>
      <c r="E45" s="1224">
        <f>'Materials and tools'!G6</f>
        <v>0.16</v>
      </c>
      <c r="F45" s="899"/>
      <c r="H45" s="960"/>
      <c r="I45" s="1485" t="str">
        <f>C10</f>
        <v>Linen</v>
      </c>
      <c r="J45" s="1486">
        <v>7.0</v>
      </c>
      <c r="K45" s="1486">
        <f>J45*C12</f>
        <v>0.28</v>
      </c>
      <c r="L45" s="1479"/>
      <c r="M45" s="1481"/>
      <c r="N45" s="1487">
        <f>'Materials and tools'!E6</f>
        <v>0.04</v>
      </c>
      <c r="O45" s="1474"/>
    </row>
    <row r="46">
      <c r="B46" s="999" t="s">
        <v>1366</v>
      </c>
      <c r="C46" s="1224">
        <v>18.0</v>
      </c>
      <c r="D46" s="1224">
        <v>18.0</v>
      </c>
      <c r="E46" s="1224">
        <v>18.0</v>
      </c>
      <c r="F46" s="899"/>
      <c r="H46" s="960"/>
      <c r="I46" s="1485" t="str">
        <f>E10</f>
        <v>Wool</v>
      </c>
      <c r="J46" s="1488">
        <v>7.0</v>
      </c>
      <c r="K46" s="1488">
        <f>J46*E12</f>
        <v>1.12</v>
      </c>
      <c r="L46" s="1479"/>
      <c r="M46" s="1481"/>
      <c r="N46" s="1489">
        <v>5.0</v>
      </c>
      <c r="O46" s="1474"/>
    </row>
    <row r="47">
      <c r="B47" s="999" t="s">
        <v>1372</v>
      </c>
      <c r="C47" s="1224">
        <f t="shared" ref="C47:E47" si="33">C46*C48</f>
        <v>27</v>
      </c>
      <c r="D47" s="1224">
        <f t="shared" si="33"/>
        <v>36</v>
      </c>
      <c r="E47" s="1224">
        <f t="shared" si="33"/>
        <v>45</v>
      </c>
      <c r="F47" s="899"/>
      <c r="H47" s="960"/>
      <c r="I47" s="1490"/>
      <c r="J47" s="999" t="s">
        <v>1372</v>
      </c>
      <c r="K47" s="1488">
        <v>10.0</v>
      </c>
      <c r="L47" s="1479"/>
      <c r="M47" s="1481"/>
      <c r="N47" s="1489">
        <f>N46*N48</f>
        <v>5</v>
      </c>
      <c r="O47" s="1474"/>
    </row>
    <row r="48">
      <c r="B48" s="1014" t="s">
        <v>1227</v>
      </c>
      <c r="C48" s="1224">
        <v>1.5</v>
      </c>
      <c r="D48" s="1224">
        <v>2.0</v>
      </c>
      <c r="E48" s="1224">
        <v>2.5</v>
      </c>
      <c r="F48" s="899"/>
      <c r="H48" s="960"/>
      <c r="I48" s="1490"/>
      <c r="J48" s="1014" t="s">
        <v>1227</v>
      </c>
      <c r="K48" s="1488">
        <v>1.0</v>
      </c>
      <c r="L48" s="1479"/>
      <c r="M48" s="1481"/>
      <c r="N48" s="1489">
        <v>1.0</v>
      </c>
      <c r="O48" s="1474"/>
    </row>
    <row r="49">
      <c r="B49" s="1014" t="s">
        <v>1373</v>
      </c>
      <c r="C49" s="1224">
        <f t="shared" ref="C49:E49" si="34">(0.02*C50)*C50</f>
        <v>0.08</v>
      </c>
      <c r="D49" s="1224">
        <f t="shared" si="34"/>
        <v>0.18</v>
      </c>
      <c r="E49" s="1224">
        <f t="shared" si="34"/>
        <v>0.32</v>
      </c>
      <c r="F49" s="899"/>
      <c r="H49" s="960"/>
      <c r="I49" s="1490"/>
      <c r="J49" s="1014" t="s">
        <v>1373</v>
      </c>
      <c r="K49" s="1488">
        <f>(0.02*K50)*K50</f>
        <v>0.08</v>
      </c>
      <c r="L49" s="1479"/>
      <c r="M49" s="1481"/>
      <c r="N49" s="1487">
        <f>(0.02*N50)*N50</f>
        <v>0.02</v>
      </c>
      <c r="O49" s="1474"/>
    </row>
    <row r="50">
      <c r="B50" s="1014" t="s">
        <v>2056</v>
      </c>
      <c r="C50" s="1224">
        <v>2.0</v>
      </c>
      <c r="D50" s="1224">
        <v>3.0</v>
      </c>
      <c r="E50" s="1224">
        <v>4.0</v>
      </c>
      <c r="F50" s="899"/>
      <c r="H50" s="960"/>
      <c r="I50" s="1490"/>
      <c r="J50" s="1491" t="s">
        <v>2056</v>
      </c>
      <c r="K50" s="1488">
        <v>2.0</v>
      </c>
      <c r="L50" s="1479"/>
      <c r="M50" s="1481"/>
      <c r="N50" s="1487">
        <v>1.0</v>
      </c>
      <c r="O50" s="1474"/>
    </row>
    <row r="51">
      <c r="B51" s="1014" t="s">
        <v>2058</v>
      </c>
      <c r="C51" s="1453">
        <f t="shared" ref="C51:E51" si="35">10+(C50-1)*2</f>
        <v>12</v>
      </c>
      <c r="D51" s="1453">
        <f t="shared" si="35"/>
        <v>14</v>
      </c>
      <c r="E51" s="1453">
        <f t="shared" si="35"/>
        <v>16</v>
      </c>
      <c r="F51" s="899"/>
      <c r="H51" s="960"/>
      <c r="I51" s="1490"/>
      <c r="J51" s="1491" t="s">
        <v>2058</v>
      </c>
      <c r="K51" s="1488">
        <v>12.0</v>
      </c>
      <c r="L51" s="1479"/>
      <c r="M51" s="1481"/>
      <c r="N51" s="1487">
        <v>10.0</v>
      </c>
      <c r="O51" s="1474"/>
    </row>
    <row r="52">
      <c r="B52" s="1014" t="s">
        <v>2059</v>
      </c>
      <c r="C52" s="916" t="s">
        <v>1240</v>
      </c>
      <c r="D52" s="916" t="s">
        <v>1240</v>
      </c>
      <c r="E52" s="916" t="s">
        <v>1253</v>
      </c>
      <c r="F52" s="899"/>
      <c r="H52" s="960"/>
      <c r="I52" s="1479"/>
      <c r="J52" s="1014" t="s">
        <v>2059</v>
      </c>
      <c r="K52" s="976" t="s">
        <v>1240</v>
      </c>
      <c r="L52" s="1479"/>
      <c r="M52" s="1481"/>
      <c r="N52" s="976" t="s">
        <v>1240</v>
      </c>
      <c r="O52" s="1474"/>
    </row>
    <row r="53">
      <c r="B53" s="1438" t="s">
        <v>2079</v>
      </c>
      <c r="C53" s="1454">
        <f t="shared" ref="C53:E53" si="36">C$45*C$46+C54*C56</f>
        <v>10.44</v>
      </c>
      <c r="D53" s="1454">
        <f t="shared" si="36"/>
        <v>24.48</v>
      </c>
      <c r="E53" s="1454">
        <f t="shared" si="36"/>
        <v>47.88</v>
      </c>
      <c r="F53" s="899"/>
      <c r="H53" s="960">
        <v>2.0</v>
      </c>
      <c r="I53" s="1479"/>
      <c r="J53" s="1479"/>
      <c r="K53" s="1479"/>
      <c r="L53" s="1479"/>
      <c r="M53" s="1481"/>
      <c r="N53" s="1492">
        <f>N$45*N$46+N54*N56</f>
        <v>1</v>
      </c>
      <c r="O53" s="1474"/>
    </row>
    <row r="54">
      <c r="B54" s="999" t="s">
        <v>1372</v>
      </c>
      <c r="C54" s="1224">
        <f t="shared" ref="C54:E54" si="37">C$46*C55</f>
        <v>54</v>
      </c>
      <c r="D54" s="1224">
        <f t="shared" si="37"/>
        <v>72</v>
      </c>
      <c r="E54" s="1224">
        <f t="shared" si="37"/>
        <v>90</v>
      </c>
      <c r="F54" s="899"/>
      <c r="H54" s="960"/>
      <c r="I54" s="1479"/>
      <c r="J54" s="1479"/>
      <c r="K54" s="1479"/>
      <c r="L54" s="1479"/>
      <c r="M54" s="1481"/>
      <c r="N54" s="1489">
        <f>N$46*N55</f>
        <v>10</v>
      </c>
      <c r="O54" s="1474"/>
    </row>
    <row r="55">
      <c r="B55" s="1014" t="s">
        <v>1227</v>
      </c>
      <c r="C55" s="1224">
        <f t="shared" ref="C55:E55" si="38">C$48*$H53</f>
        <v>3</v>
      </c>
      <c r="D55" s="1224">
        <f t="shared" si="38"/>
        <v>4</v>
      </c>
      <c r="E55" s="1224">
        <f t="shared" si="38"/>
        <v>5</v>
      </c>
      <c r="F55" s="899"/>
      <c r="H55" s="960"/>
      <c r="I55" s="1479"/>
      <c r="J55" s="1479"/>
      <c r="K55" s="1479"/>
      <c r="L55" s="1479"/>
      <c r="M55" s="1481"/>
      <c r="N55" s="1489">
        <f>N$48*$H20</f>
        <v>2</v>
      </c>
      <c r="O55" s="1474"/>
    </row>
    <row r="56">
      <c r="B56" s="1014" t="s">
        <v>1373</v>
      </c>
      <c r="C56" s="1224">
        <f t="shared" ref="C56:E56" si="39">(0.02*C57)*C57</f>
        <v>0.18</v>
      </c>
      <c r="D56" s="1224">
        <f t="shared" si="39"/>
        <v>0.32</v>
      </c>
      <c r="E56" s="1224">
        <f t="shared" si="39"/>
        <v>0.5</v>
      </c>
      <c r="F56" s="899"/>
      <c r="H56" s="960"/>
      <c r="I56" s="1479"/>
      <c r="J56" s="1479"/>
      <c r="K56" s="1479"/>
      <c r="L56" s="1479"/>
      <c r="M56" s="1481"/>
      <c r="N56" s="1487">
        <f>(0.02*N57)*N57</f>
        <v>0.08</v>
      </c>
      <c r="O56" s="1474"/>
    </row>
    <row r="57">
      <c r="B57" s="1014" t="s">
        <v>2056</v>
      </c>
      <c r="C57" s="1224">
        <v>3.0</v>
      </c>
      <c r="D57" s="1224">
        <v>4.0</v>
      </c>
      <c r="E57" s="1224">
        <v>5.0</v>
      </c>
      <c r="F57" s="899"/>
      <c r="H57" s="960"/>
      <c r="I57" s="1479"/>
      <c r="J57" s="1479"/>
      <c r="K57" s="1479"/>
      <c r="L57" s="1479"/>
      <c r="M57" s="1481"/>
      <c r="N57" s="1487">
        <v>2.0</v>
      </c>
      <c r="O57" s="1474"/>
    </row>
    <row r="58">
      <c r="B58" s="1014" t="s">
        <v>2058</v>
      </c>
      <c r="C58" s="1453">
        <f t="shared" ref="C58:E58" si="40">10+(C57-1)*2</f>
        <v>14</v>
      </c>
      <c r="D58" s="1453">
        <f t="shared" si="40"/>
        <v>16</v>
      </c>
      <c r="E58" s="1453">
        <f t="shared" si="40"/>
        <v>18</v>
      </c>
      <c r="F58" s="899"/>
      <c r="H58" s="960"/>
      <c r="I58" s="1479"/>
      <c r="J58" s="1479"/>
      <c r="K58" s="1479"/>
      <c r="L58" s="1479"/>
      <c r="M58" s="1481"/>
      <c r="N58" s="1489">
        <v>12.0</v>
      </c>
      <c r="O58" s="1474"/>
    </row>
    <row r="59">
      <c r="B59" s="1014" t="s">
        <v>2059</v>
      </c>
      <c r="C59" s="916" t="s">
        <v>1240</v>
      </c>
      <c r="D59" s="916" t="s">
        <v>1253</v>
      </c>
      <c r="E59" s="916" t="s">
        <v>1253</v>
      </c>
      <c r="F59" s="899"/>
      <c r="H59" s="960"/>
      <c r="I59" s="1479"/>
      <c r="J59" s="1479"/>
      <c r="K59" s="1479"/>
      <c r="L59" s="1479"/>
      <c r="M59" s="1493"/>
      <c r="N59" s="976" t="s">
        <v>1240</v>
      </c>
      <c r="O59" s="1474"/>
    </row>
    <row r="60">
      <c r="B60" s="1438" t="s">
        <v>2080</v>
      </c>
      <c r="C60" s="1454">
        <f t="shared" ref="C60:E60" si="41">C$45*C$46+C61*C63</f>
        <v>26.64</v>
      </c>
      <c r="D60" s="1454">
        <f t="shared" si="41"/>
        <v>55.44</v>
      </c>
      <c r="E60" s="1454">
        <f t="shared" si="41"/>
        <v>100.08</v>
      </c>
      <c r="F60" s="899"/>
      <c r="H60" s="960">
        <v>3.0</v>
      </c>
      <c r="I60" s="1479"/>
      <c r="O60" s="1474"/>
    </row>
    <row r="61">
      <c r="B61" s="999" t="s">
        <v>1372</v>
      </c>
      <c r="C61" s="1224">
        <f t="shared" ref="C61:E61" si="42">C$46*C62</f>
        <v>81</v>
      </c>
      <c r="D61" s="1224">
        <f t="shared" si="42"/>
        <v>108</v>
      </c>
      <c r="E61" s="1224">
        <f t="shared" si="42"/>
        <v>135</v>
      </c>
      <c r="F61" s="899"/>
      <c r="H61" s="960"/>
      <c r="I61" s="899"/>
      <c r="J61" s="899"/>
      <c r="K61" s="899"/>
      <c r="L61" s="899"/>
      <c r="M61" s="1494"/>
      <c r="N61" s="1494"/>
      <c r="O61" s="1474"/>
    </row>
    <row r="62">
      <c r="B62" s="1014" t="s">
        <v>1227</v>
      </c>
      <c r="C62" s="1224">
        <f t="shared" ref="C62:E62" si="43">C$48*$H60</f>
        <v>4.5</v>
      </c>
      <c r="D62" s="1224">
        <f t="shared" si="43"/>
        <v>6</v>
      </c>
      <c r="E62" s="1224">
        <f t="shared" si="43"/>
        <v>7.5</v>
      </c>
      <c r="F62" s="899"/>
      <c r="H62" s="960"/>
      <c r="I62" s="899"/>
      <c r="J62" s="899"/>
      <c r="K62" s="899"/>
      <c r="L62" s="899"/>
      <c r="M62" s="1494"/>
      <c r="N62" s="1494"/>
      <c r="O62" s="1474"/>
    </row>
    <row r="63">
      <c r="B63" s="1014" t="s">
        <v>1373</v>
      </c>
      <c r="C63" s="1224">
        <f t="shared" ref="C63:E63" si="44">(0.02*C64)*C64</f>
        <v>0.32</v>
      </c>
      <c r="D63" s="1224">
        <f t="shared" si="44"/>
        <v>0.5</v>
      </c>
      <c r="E63" s="1224">
        <f t="shared" si="44"/>
        <v>0.72</v>
      </c>
      <c r="F63" s="899"/>
      <c r="H63" s="960"/>
      <c r="I63" s="899"/>
      <c r="J63" s="899"/>
      <c r="K63" s="899"/>
      <c r="L63" s="899"/>
      <c r="M63" s="1494"/>
      <c r="N63" s="1494"/>
      <c r="O63" s="1474"/>
    </row>
    <row r="64">
      <c r="B64" s="1014" t="s">
        <v>2056</v>
      </c>
      <c r="C64" s="1224">
        <v>4.0</v>
      </c>
      <c r="D64" s="1224">
        <v>5.0</v>
      </c>
      <c r="E64" s="1224">
        <v>6.0</v>
      </c>
      <c r="F64" s="899"/>
      <c r="H64" s="960"/>
      <c r="I64" s="899"/>
      <c r="J64" s="899"/>
      <c r="K64" s="899"/>
      <c r="L64" s="899"/>
      <c r="M64" s="1494"/>
      <c r="N64" s="1494"/>
      <c r="O64" s="1474"/>
    </row>
    <row r="65">
      <c r="B65" s="1014" t="s">
        <v>2058</v>
      </c>
      <c r="C65" s="1453">
        <f t="shared" ref="C65:E65" si="45">10+(C64-1)*2</f>
        <v>16</v>
      </c>
      <c r="D65" s="1453">
        <f t="shared" si="45"/>
        <v>18</v>
      </c>
      <c r="E65" s="1453">
        <f t="shared" si="45"/>
        <v>20</v>
      </c>
      <c r="F65" s="899"/>
      <c r="H65" s="960"/>
      <c r="I65" s="899"/>
      <c r="J65" s="899"/>
      <c r="K65" s="899"/>
      <c r="L65" s="899"/>
      <c r="M65" s="1494"/>
      <c r="N65" s="1494"/>
      <c r="O65" s="1474"/>
    </row>
    <row r="66">
      <c r="B66" s="1014" t="s">
        <v>2059</v>
      </c>
      <c r="C66" s="916" t="s">
        <v>1253</v>
      </c>
      <c r="D66" s="916" t="s">
        <v>1253</v>
      </c>
      <c r="E66" s="916" t="s">
        <v>1253</v>
      </c>
      <c r="F66" s="899"/>
      <c r="H66" s="960"/>
      <c r="I66" s="899"/>
      <c r="J66" s="899"/>
      <c r="K66" s="899"/>
      <c r="L66" s="899"/>
      <c r="M66" s="1494"/>
      <c r="N66" s="1494"/>
      <c r="O66" s="1474"/>
    </row>
    <row r="67">
      <c r="B67" s="1438" t="s">
        <v>2081</v>
      </c>
      <c r="C67" s="1454">
        <f t="shared" ref="C67:E67" si="46">C$45*C$46+C68*C70</f>
        <v>54.72</v>
      </c>
      <c r="D67" s="1454">
        <f t="shared" si="46"/>
        <v>105.12</v>
      </c>
      <c r="E67" s="1454">
        <f t="shared" si="46"/>
        <v>179.28</v>
      </c>
      <c r="F67" s="899"/>
      <c r="H67" s="960">
        <v>4.0</v>
      </c>
      <c r="I67" s="899"/>
      <c r="J67" s="899"/>
      <c r="K67" s="899"/>
      <c r="L67" s="899"/>
      <c r="M67" s="1494"/>
      <c r="N67" s="1494"/>
      <c r="O67" s="1474"/>
    </row>
    <row r="68">
      <c r="B68" s="999" t="s">
        <v>1372</v>
      </c>
      <c r="C68" s="1224">
        <f t="shared" ref="C68:E68" si="47">C$46*C69</f>
        <v>108</v>
      </c>
      <c r="D68" s="1224">
        <f t="shared" si="47"/>
        <v>144</v>
      </c>
      <c r="E68" s="1224">
        <f t="shared" si="47"/>
        <v>180</v>
      </c>
      <c r="F68" s="899"/>
      <c r="H68" s="960"/>
      <c r="I68" s="899"/>
      <c r="J68" s="899"/>
      <c r="K68" s="899"/>
      <c r="L68" s="899"/>
      <c r="M68" s="1494"/>
      <c r="N68" s="1494"/>
      <c r="O68" s="1474"/>
    </row>
    <row r="69">
      <c r="B69" s="1014" t="s">
        <v>1227</v>
      </c>
      <c r="C69" s="1224">
        <f t="shared" ref="C69:E69" si="48">C$48*$H67</f>
        <v>6</v>
      </c>
      <c r="D69" s="1224">
        <f t="shared" si="48"/>
        <v>8</v>
      </c>
      <c r="E69" s="1224">
        <f t="shared" si="48"/>
        <v>10</v>
      </c>
      <c r="F69" s="899"/>
      <c r="H69" s="960"/>
      <c r="I69" s="899"/>
      <c r="J69" s="899"/>
      <c r="K69" s="899"/>
      <c r="L69" s="899"/>
      <c r="M69" s="1494"/>
      <c r="N69" s="1494"/>
      <c r="O69" s="1474"/>
    </row>
    <row r="70">
      <c r="B70" s="1014" t="s">
        <v>1373</v>
      </c>
      <c r="C70" s="1224">
        <f t="shared" ref="C70:E70" si="49">(0.02*C71)*C71</f>
        <v>0.5</v>
      </c>
      <c r="D70" s="1224">
        <f t="shared" si="49"/>
        <v>0.72</v>
      </c>
      <c r="E70" s="1224">
        <f t="shared" si="49"/>
        <v>0.98</v>
      </c>
      <c r="F70" s="899"/>
      <c r="H70" s="960"/>
      <c r="I70" s="899"/>
      <c r="J70" s="899"/>
      <c r="K70" s="899"/>
      <c r="L70" s="899"/>
      <c r="M70" s="1494"/>
      <c r="N70" s="1494"/>
      <c r="O70" s="1474"/>
    </row>
    <row r="71">
      <c r="B71" s="1014" t="s">
        <v>2056</v>
      </c>
      <c r="C71" s="1224">
        <v>5.0</v>
      </c>
      <c r="D71" s="1224">
        <v>6.0</v>
      </c>
      <c r="E71" s="1224">
        <v>7.0</v>
      </c>
      <c r="F71" s="899"/>
      <c r="H71" s="960"/>
      <c r="I71" s="899"/>
      <c r="J71" s="899"/>
      <c r="K71" s="899"/>
      <c r="L71" s="899"/>
      <c r="M71" s="1494"/>
      <c r="N71" s="1494"/>
      <c r="O71" s="1474"/>
    </row>
    <row r="72">
      <c r="B72" s="1014" t="s">
        <v>2058</v>
      </c>
      <c r="C72" s="1453">
        <f t="shared" ref="C72:E72" si="50">10+(C71-1)*2</f>
        <v>18</v>
      </c>
      <c r="D72" s="1453">
        <f t="shared" si="50"/>
        <v>20</v>
      </c>
      <c r="E72" s="1453">
        <f t="shared" si="50"/>
        <v>22</v>
      </c>
      <c r="F72" s="899"/>
      <c r="H72" s="960"/>
      <c r="I72" s="899"/>
      <c r="J72" s="899"/>
      <c r="K72" s="899"/>
      <c r="L72" s="899"/>
      <c r="M72" s="1494"/>
      <c r="N72" s="1494"/>
      <c r="O72" s="1474"/>
    </row>
    <row r="73">
      <c r="B73" s="1014" t="s">
        <v>2059</v>
      </c>
      <c r="C73" s="916" t="s">
        <v>1253</v>
      </c>
      <c r="D73" s="916" t="s">
        <v>1253</v>
      </c>
      <c r="E73" s="916" t="s">
        <v>1266</v>
      </c>
      <c r="F73" s="899"/>
      <c r="G73" s="899"/>
      <c r="H73" s="899"/>
      <c r="I73" s="899"/>
      <c r="J73" s="897"/>
      <c r="K73" s="897"/>
      <c r="L73" s="897"/>
      <c r="M73" s="1494"/>
      <c r="N73" s="1494"/>
      <c r="O73" s="1474"/>
    </row>
    <row r="74">
      <c r="B74" s="1034"/>
      <c r="C74" s="899"/>
      <c r="D74" s="899"/>
      <c r="E74" s="899"/>
      <c r="F74" s="899"/>
      <c r="G74" s="899"/>
      <c r="H74" s="899"/>
      <c r="I74" s="899"/>
      <c r="M74" s="1494"/>
      <c r="N74" s="1494"/>
      <c r="O74" s="1474"/>
    </row>
    <row r="75">
      <c r="B75" s="1034" t="s">
        <v>2082</v>
      </c>
      <c r="C75" s="899"/>
      <c r="D75" s="899"/>
      <c r="E75" s="899"/>
      <c r="F75" s="899"/>
      <c r="G75" s="899"/>
      <c r="H75" s="899"/>
      <c r="I75" s="899"/>
      <c r="J75" s="1495" t="s">
        <v>2083</v>
      </c>
      <c r="K75" s="1495" t="s">
        <v>2084</v>
      </c>
      <c r="L75" s="1495" t="s">
        <v>2085</v>
      </c>
      <c r="M75" s="1494"/>
      <c r="N75" s="1494"/>
      <c r="O75" s="1474"/>
    </row>
    <row r="76">
      <c r="B76" s="1433" t="s">
        <v>133</v>
      </c>
      <c r="C76" s="1434" t="s">
        <v>134</v>
      </c>
      <c r="D76" s="1434" t="s">
        <v>2047</v>
      </c>
      <c r="E76" s="1434" t="s">
        <v>2048</v>
      </c>
      <c r="F76" s="1434" t="s">
        <v>2049</v>
      </c>
      <c r="G76" s="1434" t="s">
        <v>2052</v>
      </c>
      <c r="H76" s="985" t="s">
        <v>1363</v>
      </c>
      <c r="I76" s="899"/>
      <c r="J76" s="1496" t="s">
        <v>2086</v>
      </c>
      <c r="K76" s="1434" t="s">
        <v>2047</v>
      </c>
      <c r="L76" s="1497" t="s">
        <v>2087</v>
      </c>
      <c r="M76" s="1494"/>
      <c r="N76" s="1494"/>
      <c r="O76" s="1474"/>
    </row>
    <row r="77">
      <c r="B77" s="1438" t="s">
        <v>2088</v>
      </c>
      <c r="C77" s="1439">
        <f t="shared" ref="C77:G77" si="51">C$78*C$79+C80*C82</f>
        <v>6.4</v>
      </c>
      <c r="D77" s="1439">
        <f t="shared" si="51"/>
        <v>14.08</v>
      </c>
      <c r="E77" s="1439">
        <f t="shared" si="51"/>
        <v>26.56</v>
      </c>
      <c r="F77" s="1439">
        <f t="shared" si="51"/>
        <v>147.84</v>
      </c>
      <c r="G77" s="1439">
        <f t="shared" si="51"/>
        <v>492.8</v>
      </c>
      <c r="H77" s="960">
        <v>1.0</v>
      </c>
      <c r="I77" s="899"/>
      <c r="J77" s="1498" t="s">
        <v>2089</v>
      </c>
      <c r="K77" s="1499">
        <f t="shared" ref="K77:L77" si="52">K78*K79+K80*K82</f>
        <v>0.1</v>
      </c>
      <c r="L77" s="1499">
        <f t="shared" si="52"/>
        <v>0.295</v>
      </c>
      <c r="M77" s="1494"/>
      <c r="N77" s="1494"/>
      <c r="O77" s="1474"/>
    </row>
    <row r="78">
      <c r="B78" s="999" t="s">
        <v>1389</v>
      </c>
      <c r="C78" s="1224">
        <f>'Materials and tools'!E6</f>
        <v>0.04</v>
      </c>
      <c r="D78" s="1224">
        <f>'Materials and tools'!F6</f>
        <v>0.08</v>
      </c>
      <c r="E78" s="1224">
        <f>'Materials and tools'!G6</f>
        <v>0.16</v>
      </c>
      <c r="F78" s="1225">
        <f>'Materials and tools'!I6</f>
        <v>6.72</v>
      </c>
      <c r="G78" s="1224">
        <f>'Materials and tools'!J6</f>
        <v>26.88</v>
      </c>
      <c r="H78" s="960"/>
      <c r="I78" s="899"/>
      <c r="J78" s="999" t="s">
        <v>1389</v>
      </c>
      <c r="K78" s="1500">
        <f>'Materials and tools'!F6</f>
        <v>0.08</v>
      </c>
      <c r="L78" s="1500">
        <f>'Materials and tools'!H6</f>
        <v>0.32</v>
      </c>
      <c r="M78" s="1494"/>
      <c r="N78" s="1494"/>
      <c r="O78" s="1474"/>
    </row>
    <row r="79">
      <c r="B79" s="999" t="s">
        <v>1366</v>
      </c>
      <c r="C79" s="1224">
        <v>16.0</v>
      </c>
      <c r="D79" s="1224">
        <v>16.0</v>
      </c>
      <c r="E79" s="1224">
        <v>16.0</v>
      </c>
      <c r="F79" s="1224">
        <v>16.0</v>
      </c>
      <c r="G79" s="1224">
        <v>16.0</v>
      </c>
      <c r="H79" s="960"/>
      <c r="I79" s="899"/>
      <c r="J79" s="999" t="s">
        <v>1366</v>
      </c>
      <c r="K79" s="1500">
        <v>0.5</v>
      </c>
      <c r="L79" s="1500">
        <v>0.5</v>
      </c>
      <c r="M79" s="1494"/>
      <c r="N79" s="1494"/>
      <c r="O79" s="1474"/>
    </row>
    <row r="80">
      <c r="B80" s="999" t="s">
        <v>1372</v>
      </c>
      <c r="C80" s="1224">
        <f t="shared" ref="C80:G80" si="53">C79*C81</f>
        <v>32</v>
      </c>
      <c r="D80" s="1224">
        <f t="shared" si="53"/>
        <v>40</v>
      </c>
      <c r="E80" s="1224">
        <f t="shared" si="53"/>
        <v>48</v>
      </c>
      <c r="F80" s="1224">
        <f t="shared" si="53"/>
        <v>56</v>
      </c>
      <c r="G80" s="1224">
        <f t="shared" si="53"/>
        <v>64</v>
      </c>
      <c r="H80" s="960"/>
      <c r="I80" s="899"/>
      <c r="J80" s="999" t="s">
        <v>1372</v>
      </c>
      <c r="K80" s="1500">
        <f t="shared" ref="K80:L80" si="54">K79*K81</f>
        <v>0.75</v>
      </c>
      <c r="L80" s="1500">
        <f t="shared" si="54"/>
        <v>0.75</v>
      </c>
      <c r="M80" s="1494"/>
      <c r="N80" s="1494"/>
      <c r="O80" s="1474"/>
    </row>
    <row r="81">
      <c r="B81" s="1014" t="s">
        <v>1227</v>
      </c>
      <c r="C81" s="1224">
        <v>2.0</v>
      </c>
      <c r="D81" s="1224">
        <v>2.5</v>
      </c>
      <c r="E81" s="1224">
        <v>3.0</v>
      </c>
      <c r="F81" s="1224">
        <v>3.5</v>
      </c>
      <c r="G81" s="1224">
        <v>4.0</v>
      </c>
      <c r="H81" s="960"/>
      <c r="I81" s="899"/>
      <c r="J81" s="1014" t="s">
        <v>1227</v>
      </c>
      <c r="K81" s="1500">
        <v>1.5</v>
      </c>
      <c r="L81" s="1500">
        <v>1.5</v>
      </c>
      <c r="M81" s="1494"/>
      <c r="N81" s="1494"/>
      <c r="O81" s="1474"/>
    </row>
    <row r="82">
      <c r="B82" s="1014" t="s">
        <v>1373</v>
      </c>
      <c r="C82" s="1224">
        <f t="shared" ref="C82:G82" si="55">(0.02*C83)*C83</f>
        <v>0.18</v>
      </c>
      <c r="D82" s="1224">
        <f t="shared" si="55"/>
        <v>0.32</v>
      </c>
      <c r="E82" s="1224">
        <f t="shared" si="55"/>
        <v>0.5</v>
      </c>
      <c r="F82" s="1224">
        <f t="shared" si="55"/>
        <v>0.72</v>
      </c>
      <c r="G82" s="1224">
        <f t="shared" si="55"/>
        <v>0.98</v>
      </c>
      <c r="H82" s="960"/>
      <c r="I82" s="899"/>
      <c r="J82" s="1014" t="s">
        <v>1373</v>
      </c>
      <c r="K82" s="1500">
        <f t="shared" ref="K82:L82" si="56">(0.02*K83)*K83</f>
        <v>0.08</v>
      </c>
      <c r="L82" s="1500">
        <f t="shared" si="56"/>
        <v>0.18</v>
      </c>
      <c r="M82" s="1494"/>
      <c r="N82" s="1494"/>
      <c r="O82" s="1474"/>
    </row>
    <row r="83">
      <c r="B83" s="1014" t="s">
        <v>2056</v>
      </c>
      <c r="C83" s="1224">
        <v>3.0</v>
      </c>
      <c r="D83" s="1224">
        <v>4.0</v>
      </c>
      <c r="E83" s="1224">
        <v>5.0</v>
      </c>
      <c r="F83" s="1224">
        <v>6.0</v>
      </c>
      <c r="G83" s="1224">
        <v>7.0</v>
      </c>
      <c r="H83" s="960"/>
      <c r="I83" s="899"/>
      <c r="J83" s="1014" t="s">
        <v>2056</v>
      </c>
      <c r="K83" s="1500">
        <v>2.0</v>
      </c>
      <c r="L83" s="1500">
        <v>3.0</v>
      </c>
      <c r="M83" s="1494"/>
      <c r="N83" s="1494"/>
      <c r="O83" s="1474"/>
    </row>
    <row r="84">
      <c r="B84" s="1014" t="s">
        <v>2058</v>
      </c>
      <c r="C84" s="1453">
        <f t="shared" ref="C84:G84" si="57">10+(C83-1)*2</f>
        <v>14</v>
      </c>
      <c r="D84" s="1453">
        <f t="shared" si="57"/>
        <v>16</v>
      </c>
      <c r="E84" s="1453">
        <f t="shared" si="57"/>
        <v>18</v>
      </c>
      <c r="F84" s="1453">
        <f t="shared" si="57"/>
        <v>20</v>
      </c>
      <c r="G84" s="1453">
        <f t="shared" si="57"/>
        <v>22</v>
      </c>
      <c r="H84" s="960"/>
      <c r="I84" s="899"/>
      <c r="J84" s="1014" t="s">
        <v>2058</v>
      </c>
      <c r="K84" s="1500">
        <v>12.0</v>
      </c>
      <c r="L84" s="1500">
        <v>14.0</v>
      </c>
      <c r="M84" s="1494"/>
      <c r="N84" s="1494"/>
      <c r="O84" s="1474"/>
    </row>
    <row r="85">
      <c r="B85" s="1014" t="s">
        <v>2059</v>
      </c>
      <c r="C85" s="916" t="s">
        <v>1240</v>
      </c>
      <c r="D85" s="916" t="s">
        <v>1253</v>
      </c>
      <c r="E85" s="916" t="s">
        <v>1253</v>
      </c>
      <c r="F85" s="916" t="s">
        <v>1253</v>
      </c>
      <c r="G85" s="916" t="s">
        <v>1266</v>
      </c>
      <c r="H85" s="960"/>
      <c r="I85" s="899"/>
      <c r="J85" s="1014" t="s">
        <v>2059</v>
      </c>
      <c r="K85" s="976" t="s">
        <v>1240</v>
      </c>
      <c r="L85" s="976" t="s">
        <v>1240</v>
      </c>
      <c r="M85" s="1494"/>
      <c r="N85" s="1494"/>
      <c r="O85" s="1474"/>
    </row>
    <row r="86">
      <c r="B86" s="1438" t="s">
        <v>2090</v>
      </c>
      <c r="C86" s="1454">
        <f t="shared" ref="C86:G86" si="58">C$78*C$79+C87*C89</f>
        <v>21.12</v>
      </c>
      <c r="D86" s="1454">
        <f t="shared" si="58"/>
        <v>41.28</v>
      </c>
      <c r="E86" s="1454">
        <f t="shared" si="58"/>
        <v>71.68</v>
      </c>
      <c r="F86" s="1454">
        <f t="shared" si="58"/>
        <v>217.28</v>
      </c>
      <c r="G86" s="1454">
        <f t="shared" si="58"/>
        <v>593.92</v>
      </c>
      <c r="H86" s="960">
        <v>2.0</v>
      </c>
      <c r="I86" s="899"/>
      <c r="J86" s="899"/>
      <c r="K86" s="899"/>
      <c r="L86" s="899"/>
      <c r="M86" s="1494"/>
      <c r="N86" s="1494"/>
      <c r="O86" s="1474"/>
    </row>
    <row r="87">
      <c r="B87" s="999" t="s">
        <v>1372</v>
      </c>
      <c r="C87" s="1224">
        <f t="shared" ref="C87:G87" si="59">C$79*C88</f>
        <v>64</v>
      </c>
      <c r="D87" s="1224">
        <f t="shared" si="59"/>
        <v>80</v>
      </c>
      <c r="E87" s="1224">
        <f t="shared" si="59"/>
        <v>96</v>
      </c>
      <c r="F87" s="1224">
        <f t="shared" si="59"/>
        <v>112</v>
      </c>
      <c r="G87" s="1224">
        <f t="shared" si="59"/>
        <v>128</v>
      </c>
      <c r="H87" s="960"/>
      <c r="I87" s="899"/>
      <c r="J87" s="899"/>
      <c r="K87" s="899"/>
      <c r="L87" s="899"/>
      <c r="M87" s="1494"/>
      <c r="N87" s="1494"/>
      <c r="O87" s="1474"/>
    </row>
    <row r="88">
      <c r="B88" s="1014" t="s">
        <v>1227</v>
      </c>
      <c r="C88" s="1224">
        <f t="shared" ref="C88:G88" si="60">C$81*$H86</f>
        <v>4</v>
      </c>
      <c r="D88" s="1224">
        <f t="shared" si="60"/>
        <v>5</v>
      </c>
      <c r="E88" s="1224">
        <f t="shared" si="60"/>
        <v>6</v>
      </c>
      <c r="F88" s="1224">
        <f t="shared" si="60"/>
        <v>7</v>
      </c>
      <c r="G88" s="1224">
        <f t="shared" si="60"/>
        <v>8</v>
      </c>
      <c r="H88" s="960"/>
      <c r="I88" s="899"/>
      <c r="J88" s="899"/>
      <c r="K88" s="899"/>
      <c r="L88" s="899"/>
      <c r="M88" s="1494"/>
      <c r="N88" s="1494"/>
      <c r="O88" s="1474"/>
    </row>
    <row r="89">
      <c r="B89" s="1014" t="s">
        <v>1373</v>
      </c>
      <c r="C89" s="1224">
        <f t="shared" ref="C89:G89" si="61">(0.02*C90)*C90</f>
        <v>0.32</v>
      </c>
      <c r="D89" s="1224">
        <f t="shared" si="61"/>
        <v>0.5</v>
      </c>
      <c r="E89" s="1224">
        <f t="shared" si="61"/>
        <v>0.72</v>
      </c>
      <c r="F89" s="1224">
        <f t="shared" si="61"/>
        <v>0.98</v>
      </c>
      <c r="G89" s="1224">
        <f t="shared" si="61"/>
        <v>1.28</v>
      </c>
      <c r="H89" s="960"/>
      <c r="I89" s="899"/>
      <c r="J89" s="899"/>
      <c r="K89" s="899"/>
      <c r="L89" s="899"/>
      <c r="M89" s="1494"/>
      <c r="N89" s="1494"/>
      <c r="O89" s="1474"/>
    </row>
    <row r="90">
      <c r="B90" s="1014" t="s">
        <v>2056</v>
      </c>
      <c r="C90" s="1224">
        <v>4.0</v>
      </c>
      <c r="D90" s="1224">
        <v>5.0</v>
      </c>
      <c r="E90" s="1224">
        <v>6.0</v>
      </c>
      <c r="F90" s="1224">
        <v>7.0</v>
      </c>
      <c r="G90" s="1224">
        <v>8.0</v>
      </c>
      <c r="H90" s="960"/>
      <c r="I90" s="899"/>
      <c r="J90" s="899"/>
      <c r="K90" s="899"/>
      <c r="L90" s="899"/>
      <c r="M90" s="1494"/>
      <c r="N90" s="1494"/>
      <c r="O90" s="1474"/>
    </row>
    <row r="91">
      <c r="B91" s="1014" t="s">
        <v>2058</v>
      </c>
      <c r="C91" s="1453">
        <f t="shared" ref="C91:G91" si="62">10+(C90-1)*2</f>
        <v>16</v>
      </c>
      <c r="D91" s="1453">
        <f t="shared" si="62"/>
        <v>18</v>
      </c>
      <c r="E91" s="1453">
        <f t="shared" si="62"/>
        <v>20</v>
      </c>
      <c r="F91" s="1453">
        <f t="shared" si="62"/>
        <v>22</v>
      </c>
      <c r="G91" s="1453">
        <f t="shared" si="62"/>
        <v>24</v>
      </c>
      <c r="H91" s="960"/>
      <c r="I91" s="899"/>
      <c r="J91" s="899"/>
      <c r="K91" s="899"/>
      <c r="L91" s="899"/>
      <c r="M91" s="1494"/>
      <c r="N91" s="1494"/>
      <c r="O91" s="1474"/>
    </row>
    <row r="92">
      <c r="B92" s="1014" t="s">
        <v>2059</v>
      </c>
      <c r="C92" s="916" t="s">
        <v>1253</v>
      </c>
      <c r="D92" s="916" t="s">
        <v>1253</v>
      </c>
      <c r="E92" s="916" t="s">
        <v>1253</v>
      </c>
      <c r="F92" s="916" t="s">
        <v>1266</v>
      </c>
      <c r="G92" s="916" t="s">
        <v>1266</v>
      </c>
      <c r="H92" s="960"/>
      <c r="I92" s="899"/>
      <c r="J92" s="899"/>
      <c r="K92" s="899"/>
      <c r="L92" s="899"/>
      <c r="M92" s="1494"/>
      <c r="N92" s="1494"/>
      <c r="O92" s="1474"/>
    </row>
    <row r="93">
      <c r="B93" s="1438" t="s">
        <v>2091</v>
      </c>
      <c r="C93" s="1454">
        <f t="shared" ref="C93:G93" si="63">C$78*C$79+C94*C96</f>
        <v>48.64</v>
      </c>
      <c r="D93" s="1454">
        <f t="shared" si="63"/>
        <v>87.68</v>
      </c>
      <c r="E93" s="1454">
        <f t="shared" si="63"/>
        <v>143.68</v>
      </c>
      <c r="F93" s="1454">
        <f t="shared" si="63"/>
        <v>322.56</v>
      </c>
      <c r="G93" s="1454">
        <f t="shared" si="63"/>
        <v>741.12</v>
      </c>
      <c r="H93" s="960">
        <v>3.0</v>
      </c>
      <c r="I93" s="899"/>
      <c r="J93" s="899"/>
      <c r="K93" s="899"/>
      <c r="L93" s="899"/>
      <c r="M93" s="1494"/>
      <c r="N93" s="1494"/>
      <c r="O93" s="1474"/>
    </row>
    <row r="94">
      <c r="B94" s="999" t="s">
        <v>1372</v>
      </c>
      <c r="C94" s="1224">
        <f t="shared" ref="C94:G94" si="64">C$79*C95</f>
        <v>96</v>
      </c>
      <c r="D94" s="1224">
        <f t="shared" si="64"/>
        <v>120</v>
      </c>
      <c r="E94" s="1224">
        <f t="shared" si="64"/>
        <v>144</v>
      </c>
      <c r="F94" s="1224">
        <f t="shared" si="64"/>
        <v>168</v>
      </c>
      <c r="G94" s="1224">
        <f t="shared" si="64"/>
        <v>192</v>
      </c>
      <c r="H94" s="960"/>
      <c r="I94" s="899"/>
      <c r="J94" s="899"/>
      <c r="K94" s="899"/>
      <c r="L94" s="899"/>
      <c r="M94" s="1494"/>
      <c r="N94" s="1494"/>
      <c r="O94" s="1474"/>
    </row>
    <row r="95">
      <c r="B95" s="1014" t="s">
        <v>1227</v>
      </c>
      <c r="C95" s="1224">
        <f t="shared" ref="C95:G95" si="65">C$81*$H93</f>
        <v>6</v>
      </c>
      <c r="D95" s="1224">
        <f t="shared" si="65"/>
        <v>7.5</v>
      </c>
      <c r="E95" s="1224">
        <f t="shared" si="65"/>
        <v>9</v>
      </c>
      <c r="F95" s="1224">
        <f t="shared" si="65"/>
        <v>10.5</v>
      </c>
      <c r="G95" s="1224">
        <f t="shared" si="65"/>
        <v>12</v>
      </c>
      <c r="H95" s="960"/>
      <c r="I95" s="899"/>
      <c r="J95" s="899"/>
      <c r="K95" s="899"/>
      <c r="L95" s="899"/>
      <c r="M95" s="1494"/>
      <c r="N95" s="1494"/>
      <c r="O95" s="1474"/>
    </row>
    <row r="96">
      <c r="B96" s="1014" t="s">
        <v>1373</v>
      </c>
      <c r="C96" s="1224">
        <f t="shared" ref="C96:G96" si="66">(0.02*C97)*C97</f>
        <v>0.5</v>
      </c>
      <c r="D96" s="1224">
        <f t="shared" si="66"/>
        <v>0.72</v>
      </c>
      <c r="E96" s="1224">
        <f t="shared" si="66"/>
        <v>0.98</v>
      </c>
      <c r="F96" s="1224">
        <f t="shared" si="66"/>
        <v>1.28</v>
      </c>
      <c r="G96" s="1224">
        <f t="shared" si="66"/>
        <v>1.62</v>
      </c>
      <c r="H96" s="960"/>
      <c r="I96" s="899"/>
      <c r="J96" s="899"/>
      <c r="K96" s="899"/>
      <c r="L96" s="899"/>
      <c r="M96" s="1494"/>
      <c r="N96" s="1494"/>
      <c r="O96" s="1474"/>
    </row>
    <row r="97">
      <c r="B97" s="1014" t="s">
        <v>2056</v>
      </c>
      <c r="C97" s="1224">
        <v>5.0</v>
      </c>
      <c r="D97" s="1224">
        <v>6.0</v>
      </c>
      <c r="E97" s="1224">
        <v>7.0</v>
      </c>
      <c r="F97" s="1224">
        <v>8.0</v>
      </c>
      <c r="G97" s="1224">
        <v>9.0</v>
      </c>
      <c r="H97" s="960"/>
      <c r="I97" s="899"/>
      <c r="J97" s="899"/>
      <c r="K97" s="899"/>
      <c r="L97" s="899"/>
      <c r="M97" s="1494"/>
      <c r="N97" s="1494"/>
      <c r="O97" s="1474"/>
    </row>
    <row r="98">
      <c r="B98" s="1014" t="s">
        <v>2058</v>
      </c>
      <c r="C98" s="1453">
        <f t="shared" ref="C98:G98" si="67">10+(C97-1)*2</f>
        <v>18</v>
      </c>
      <c r="D98" s="1453">
        <f t="shared" si="67"/>
        <v>20</v>
      </c>
      <c r="E98" s="1453">
        <f t="shared" si="67"/>
        <v>22</v>
      </c>
      <c r="F98" s="1453">
        <f t="shared" si="67"/>
        <v>24</v>
      </c>
      <c r="G98" s="1453">
        <f t="shared" si="67"/>
        <v>26</v>
      </c>
      <c r="H98" s="960"/>
      <c r="I98" s="899"/>
      <c r="J98" s="899"/>
      <c r="K98" s="899"/>
      <c r="L98" s="899"/>
      <c r="M98" s="1494"/>
      <c r="N98" s="1494"/>
      <c r="O98" s="1474"/>
    </row>
    <row r="99">
      <c r="B99" s="1014" t="s">
        <v>2059</v>
      </c>
      <c r="C99" s="916" t="s">
        <v>1253</v>
      </c>
      <c r="D99" s="916" t="s">
        <v>1253</v>
      </c>
      <c r="E99" s="916" t="s">
        <v>1266</v>
      </c>
      <c r="F99" s="916" t="s">
        <v>1266</v>
      </c>
      <c r="G99" s="916" t="s">
        <v>1266</v>
      </c>
      <c r="H99" s="960"/>
      <c r="I99" s="899"/>
      <c r="J99" s="899"/>
      <c r="K99" s="899"/>
      <c r="L99" s="899"/>
      <c r="M99" s="1494"/>
      <c r="N99" s="1494"/>
      <c r="O99" s="1474"/>
    </row>
    <row r="100">
      <c r="B100" s="1438" t="s">
        <v>2092</v>
      </c>
      <c r="C100" s="1454">
        <f t="shared" ref="C100:G100" si="68">C$78*C$79+C101*C103</f>
        <v>92.8</v>
      </c>
      <c r="D100" s="1454">
        <f t="shared" si="68"/>
        <v>158.08</v>
      </c>
      <c r="E100" s="1454">
        <f t="shared" si="68"/>
        <v>248.32</v>
      </c>
      <c r="F100" s="1454">
        <f t="shared" si="68"/>
        <v>470.4</v>
      </c>
      <c r="G100" s="1454">
        <f t="shared" si="68"/>
        <v>942.08</v>
      </c>
      <c r="H100" s="960">
        <v>4.0</v>
      </c>
      <c r="I100" s="899"/>
      <c r="J100" s="899"/>
      <c r="K100" s="899"/>
      <c r="L100" s="899"/>
      <c r="M100" s="1494"/>
      <c r="N100" s="1494"/>
      <c r="O100" s="1474"/>
    </row>
    <row r="101">
      <c r="B101" s="999" t="s">
        <v>1372</v>
      </c>
      <c r="C101" s="1224">
        <f t="shared" ref="C101:G101" si="69">C$79*C102</f>
        <v>128</v>
      </c>
      <c r="D101" s="1224">
        <f t="shared" si="69"/>
        <v>160</v>
      </c>
      <c r="E101" s="1224">
        <f t="shared" si="69"/>
        <v>192</v>
      </c>
      <c r="F101" s="1224">
        <f t="shared" si="69"/>
        <v>224</v>
      </c>
      <c r="G101" s="1224">
        <f t="shared" si="69"/>
        <v>256</v>
      </c>
      <c r="H101" s="960"/>
      <c r="I101" s="899"/>
      <c r="J101" s="899"/>
      <c r="K101" s="899"/>
      <c r="L101" s="899"/>
      <c r="M101" s="1494"/>
      <c r="N101" s="1494"/>
      <c r="O101" s="1474"/>
    </row>
    <row r="102">
      <c r="B102" s="1014" t="s">
        <v>1227</v>
      </c>
      <c r="C102" s="1224">
        <f t="shared" ref="C102:G102" si="70">C$81*$H100</f>
        <v>8</v>
      </c>
      <c r="D102" s="1224">
        <f t="shared" si="70"/>
        <v>10</v>
      </c>
      <c r="E102" s="1224">
        <f t="shared" si="70"/>
        <v>12</v>
      </c>
      <c r="F102" s="1224">
        <f t="shared" si="70"/>
        <v>14</v>
      </c>
      <c r="G102" s="1224">
        <f t="shared" si="70"/>
        <v>16</v>
      </c>
      <c r="H102" s="960"/>
      <c r="I102" s="899"/>
      <c r="J102" s="899"/>
      <c r="K102" s="899"/>
      <c r="L102" s="899"/>
      <c r="M102" s="1494"/>
      <c r="N102" s="1494"/>
      <c r="O102" s="1474"/>
    </row>
    <row r="103">
      <c r="B103" s="1014" t="s">
        <v>1373</v>
      </c>
      <c r="C103" s="1224">
        <f t="shared" ref="C103:G103" si="71">(0.02*C104)*C104</f>
        <v>0.72</v>
      </c>
      <c r="D103" s="1224">
        <f t="shared" si="71"/>
        <v>0.98</v>
      </c>
      <c r="E103" s="1224">
        <f t="shared" si="71"/>
        <v>1.28</v>
      </c>
      <c r="F103" s="1224">
        <f t="shared" si="71"/>
        <v>1.62</v>
      </c>
      <c r="G103" s="1225">
        <f t="shared" si="71"/>
        <v>2</v>
      </c>
      <c r="H103" s="960"/>
      <c r="I103" s="899"/>
      <c r="J103" s="899"/>
      <c r="K103" s="899"/>
      <c r="L103" s="899"/>
      <c r="M103" s="1494"/>
      <c r="N103" s="1494"/>
      <c r="O103" s="1474"/>
    </row>
    <row r="104">
      <c r="B104" s="1014" t="s">
        <v>2056</v>
      </c>
      <c r="C104" s="1224">
        <v>6.0</v>
      </c>
      <c r="D104" s="1224">
        <v>7.0</v>
      </c>
      <c r="E104" s="1224">
        <v>8.0</v>
      </c>
      <c r="F104" s="1224">
        <v>9.0</v>
      </c>
      <c r="G104" s="1224">
        <v>10.0</v>
      </c>
      <c r="H104" s="960"/>
      <c r="I104" s="899"/>
      <c r="J104" s="899"/>
      <c r="K104" s="899"/>
      <c r="L104" s="899"/>
      <c r="M104" s="1494"/>
      <c r="N104" s="1494"/>
      <c r="O104" s="1474"/>
    </row>
    <row r="105">
      <c r="B105" s="1014" t="s">
        <v>2058</v>
      </c>
      <c r="C105" s="1453">
        <f t="shared" ref="C105:G105" si="72">10+(C104-1)*2</f>
        <v>20</v>
      </c>
      <c r="D105" s="1453">
        <f t="shared" si="72"/>
        <v>22</v>
      </c>
      <c r="E105" s="1453">
        <f t="shared" si="72"/>
        <v>24</v>
      </c>
      <c r="F105" s="1453">
        <f t="shared" si="72"/>
        <v>26</v>
      </c>
      <c r="G105" s="1453">
        <f t="shared" si="72"/>
        <v>28</v>
      </c>
      <c r="H105" s="960"/>
      <c r="I105" s="899"/>
      <c r="J105" s="899"/>
      <c r="K105" s="899"/>
      <c r="L105" s="899"/>
      <c r="M105" s="1494"/>
      <c r="N105" s="1494"/>
      <c r="O105" s="1474"/>
    </row>
    <row r="106">
      <c r="B106" s="1014" t="s">
        <v>2059</v>
      </c>
      <c r="C106" s="916" t="s">
        <v>1253</v>
      </c>
      <c r="D106" s="916" t="s">
        <v>1266</v>
      </c>
      <c r="E106" s="916" t="s">
        <v>1266</v>
      </c>
      <c r="F106" s="916" t="s">
        <v>1266</v>
      </c>
      <c r="G106" s="916" t="s">
        <v>1266</v>
      </c>
      <c r="H106" s="899"/>
      <c r="I106" s="899"/>
      <c r="J106" s="1157"/>
      <c r="K106" s="899"/>
      <c r="L106" s="899"/>
      <c r="M106" s="1494"/>
      <c r="N106" s="899"/>
      <c r="O106" s="453"/>
    </row>
    <row r="107">
      <c r="B107" s="1034"/>
      <c r="C107" s="899"/>
      <c r="D107" s="899"/>
      <c r="E107" s="899"/>
      <c r="F107" s="899"/>
      <c r="G107" s="899"/>
      <c r="H107" s="1501"/>
      <c r="I107" s="899"/>
      <c r="K107" s="677"/>
      <c r="L107" s="899"/>
      <c r="M107" s="899"/>
      <c r="N107" s="1502"/>
      <c r="O107" s="899"/>
    </row>
    <row r="108">
      <c r="B108" s="1034" t="s">
        <v>2093</v>
      </c>
      <c r="C108" s="899"/>
      <c r="D108" s="899"/>
      <c r="E108" s="899"/>
      <c r="F108" s="899"/>
      <c r="G108" s="899"/>
      <c r="H108" s="1081" t="s">
        <v>2094</v>
      </c>
      <c r="I108" s="899"/>
      <c r="K108" s="677" t="s">
        <v>2095</v>
      </c>
      <c r="L108" s="899"/>
      <c r="M108" s="899"/>
      <c r="N108" s="1494"/>
      <c r="O108" s="899"/>
    </row>
    <row r="109">
      <c r="B109" s="1433" t="s">
        <v>133</v>
      </c>
      <c r="C109" s="1497" t="s">
        <v>2096</v>
      </c>
      <c r="D109" s="1503" t="s">
        <v>134</v>
      </c>
      <c r="E109" s="1497" t="s">
        <v>2087</v>
      </c>
      <c r="F109" s="1503" t="s">
        <v>2049</v>
      </c>
      <c r="G109" s="1504"/>
      <c r="H109" s="1505" t="str">
        <f>D109</f>
        <v>Linen</v>
      </c>
      <c r="I109" s="899"/>
      <c r="K109" s="1433" t="s">
        <v>2097</v>
      </c>
      <c r="L109" s="1497" t="s">
        <v>2096</v>
      </c>
      <c r="M109" s="1503" t="s">
        <v>134</v>
      </c>
      <c r="N109" s="1497" t="s">
        <v>2087</v>
      </c>
      <c r="O109" s="1503" t="s">
        <v>2049</v>
      </c>
    </row>
    <row r="110">
      <c r="B110" s="1438" t="s">
        <v>2098</v>
      </c>
      <c r="C110" s="1506">
        <f t="shared" ref="C110:F110" si="73">C$111*C$112+C113*C115</f>
        <v>0.015</v>
      </c>
      <c r="D110" s="1506">
        <f t="shared" si="73"/>
        <v>0.035</v>
      </c>
      <c r="E110" s="1506">
        <f t="shared" si="73"/>
        <v>0.24</v>
      </c>
      <c r="F110" s="1506">
        <f t="shared" si="73"/>
        <v>3.63</v>
      </c>
      <c r="G110" s="1504"/>
      <c r="H110" s="1507">
        <f>H$111*H$112+H113*H115</f>
        <v>0.12</v>
      </c>
      <c r="I110" s="899"/>
      <c r="K110" s="1508" t="s">
        <v>2099</v>
      </c>
      <c r="L110" s="1509">
        <v>4.0</v>
      </c>
      <c r="M110" s="1509">
        <v>6.0</v>
      </c>
      <c r="N110" s="1509">
        <v>10.0</v>
      </c>
      <c r="O110" s="1509">
        <v>14.0</v>
      </c>
    </row>
    <row r="111">
      <c r="B111" s="999" t="s">
        <v>1389</v>
      </c>
      <c r="C111" s="1307">
        <f>'Materials and tools'!D6</f>
        <v>0.01</v>
      </c>
      <c r="D111" s="1307">
        <f>'Materials and tools'!E6</f>
        <v>0.04</v>
      </c>
      <c r="E111" s="1307">
        <f>'Materials and tools'!H6</f>
        <v>0.32</v>
      </c>
      <c r="F111" s="1306">
        <f>'Materials and tools'!I6</f>
        <v>6.72</v>
      </c>
      <c r="G111" s="1504"/>
      <c r="H111" s="1510">
        <f>'Materials and tools'!E6</f>
        <v>0.04</v>
      </c>
      <c r="I111" s="899"/>
      <c r="K111" s="1508" t="s">
        <v>2100</v>
      </c>
      <c r="L111" s="1509">
        <v>12.0</v>
      </c>
      <c r="M111" s="1509">
        <v>14.0</v>
      </c>
      <c r="N111" s="1509">
        <v>18.0</v>
      </c>
      <c r="O111" s="1509">
        <v>22.0</v>
      </c>
    </row>
    <row r="112">
      <c r="B112" s="999" t="s">
        <v>1366</v>
      </c>
      <c r="C112" s="1247">
        <v>0.5</v>
      </c>
      <c r="D112" s="1247">
        <v>0.5</v>
      </c>
      <c r="E112" s="1247">
        <v>0.5</v>
      </c>
      <c r="F112" s="1247">
        <v>0.5</v>
      </c>
      <c r="G112" s="1504"/>
      <c r="H112" s="1511">
        <v>2.0</v>
      </c>
      <c r="I112" s="899"/>
      <c r="K112" s="1508" t="s">
        <v>2101</v>
      </c>
      <c r="L112" s="1509">
        <v>14.0</v>
      </c>
      <c r="M112" s="1509">
        <v>16.0</v>
      </c>
      <c r="N112" s="1509">
        <v>20.0</v>
      </c>
      <c r="O112" s="1509"/>
    </row>
    <row r="113">
      <c r="B113" s="999" t="s">
        <v>1372</v>
      </c>
      <c r="C113" s="1224">
        <f t="shared" ref="C113:F113" si="74">C112*C114</f>
        <v>0.5</v>
      </c>
      <c r="D113" s="1224">
        <f t="shared" si="74"/>
        <v>0.75</v>
      </c>
      <c r="E113" s="1224">
        <f t="shared" si="74"/>
        <v>1</v>
      </c>
      <c r="F113" s="1224">
        <f t="shared" si="74"/>
        <v>1.5</v>
      </c>
      <c r="G113" s="1504"/>
      <c r="H113" s="1511">
        <f>H112*H114</f>
        <v>2</v>
      </c>
      <c r="I113" s="899"/>
      <c r="J113" s="899"/>
      <c r="K113" s="899"/>
      <c r="L113" s="899"/>
      <c r="M113" s="1512"/>
      <c r="N113" s="899"/>
      <c r="O113" s="453"/>
    </row>
    <row r="114">
      <c r="B114" s="1014" t="s">
        <v>1227</v>
      </c>
      <c r="C114" s="1247">
        <v>1.0</v>
      </c>
      <c r="D114" s="1247">
        <v>1.5</v>
      </c>
      <c r="E114" s="1247">
        <v>2.0</v>
      </c>
      <c r="F114" s="1247">
        <v>3.0</v>
      </c>
      <c r="G114" s="1504"/>
      <c r="H114" s="1511">
        <v>1.0</v>
      </c>
      <c r="I114" s="899"/>
      <c r="J114" s="899"/>
      <c r="K114" s="899"/>
      <c r="L114" s="899"/>
      <c r="M114" s="1494"/>
      <c r="N114" s="899"/>
      <c r="O114" s="453"/>
    </row>
    <row r="115">
      <c r="B115" s="1014" t="s">
        <v>1373</v>
      </c>
      <c r="C115" s="1224">
        <f t="shared" ref="C115:F115" si="75">(0.02*C116)*C116</f>
        <v>0.02</v>
      </c>
      <c r="D115" s="1224">
        <f t="shared" si="75"/>
        <v>0.02</v>
      </c>
      <c r="E115" s="1224">
        <f t="shared" si="75"/>
        <v>0.08</v>
      </c>
      <c r="F115" s="1224">
        <f t="shared" si="75"/>
        <v>0.18</v>
      </c>
      <c r="G115" s="1504"/>
      <c r="H115" s="1511">
        <f>(0.02*H116)*H116</f>
        <v>0.02</v>
      </c>
      <c r="I115" s="899"/>
      <c r="J115" s="899"/>
      <c r="K115" s="899"/>
      <c r="L115" s="899"/>
      <c r="M115" s="1494"/>
      <c r="N115" s="899"/>
      <c r="O115" s="453"/>
    </row>
    <row r="116">
      <c r="B116" s="1014" t="s">
        <v>2056</v>
      </c>
      <c r="C116" s="1247">
        <v>1.0</v>
      </c>
      <c r="D116" s="1247">
        <v>1.0</v>
      </c>
      <c r="E116" s="1247">
        <v>2.0</v>
      </c>
      <c r="F116" s="1247">
        <v>3.0</v>
      </c>
      <c r="G116" s="1504"/>
      <c r="H116" s="1511">
        <v>1.0</v>
      </c>
      <c r="I116" s="899"/>
      <c r="J116" s="899"/>
      <c r="K116" s="899"/>
      <c r="L116" s="899"/>
      <c r="M116" s="1494"/>
      <c r="N116" s="899"/>
      <c r="O116" s="453"/>
    </row>
    <row r="117">
      <c r="B117" s="1014" t="s">
        <v>2058</v>
      </c>
      <c r="C117" s="1513">
        <f t="shared" ref="C117:F117" si="76">10+(C116-1)*2</f>
        <v>10</v>
      </c>
      <c r="D117" s="1513">
        <f t="shared" si="76"/>
        <v>10</v>
      </c>
      <c r="E117" s="1513">
        <f t="shared" si="76"/>
        <v>12</v>
      </c>
      <c r="F117" s="1513">
        <f t="shared" si="76"/>
        <v>14</v>
      </c>
      <c r="G117" s="899"/>
      <c r="H117" s="1514">
        <v>8.0</v>
      </c>
      <c r="I117" s="899"/>
      <c r="J117" s="899"/>
      <c r="K117" s="899"/>
      <c r="L117" s="899"/>
      <c r="M117" s="1494"/>
      <c r="N117" s="899"/>
      <c r="O117" s="453"/>
    </row>
    <row r="118">
      <c r="B118" s="1014" t="s">
        <v>2059</v>
      </c>
      <c r="C118" s="916" t="s">
        <v>1240</v>
      </c>
      <c r="D118" s="916" t="s">
        <v>1240</v>
      </c>
      <c r="E118" s="916" t="s">
        <v>1240</v>
      </c>
      <c r="F118" s="916" t="s">
        <v>1240</v>
      </c>
      <c r="G118" s="899"/>
      <c r="H118" s="976" t="s">
        <v>1240</v>
      </c>
      <c r="I118" s="899"/>
      <c r="J118" s="899"/>
      <c r="K118" s="899"/>
      <c r="L118" s="899"/>
      <c r="M118" s="1494"/>
      <c r="N118" s="899"/>
      <c r="O118" s="453"/>
    </row>
    <row r="119">
      <c r="B119" s="1438" t="s">
        <v>2102</v>
      </c>
      <c r="C119" s="1506">
        <f t="shared" ref="C119:F119" si="77">C$120*C$121+C122*C124</f>
        <v>0.06</v>
      </c>
      <c r="D119" s="1506">
        <f t="shared" si="77"/>
        <v>0.32</v>
      </c>
      <c r="E119" s="1506">
        <f t="shared" si="77"/>
        <v>1.36</v>
      </c>
      <c r="F119" s="1506">
        <f t="shared" si="77"/>
        <v>15.36</v>
      </c>
      <c r="G119" s="899"/>
      <c r="H119" s="899"/>
      <c r="I119" s="899"/>
      <c r="J119" s="899"/>
      <c r="K119" s="899"/>
      <c r="L119" s="899"/>
      <c r="M119" s="1494"/>
      <c r="N119" s="899"/>
      <c r="O119" s="453"/>
    </row>
    <row r="120">
      <c r="B120" s="999" t="s">
        <v>1389</v>
      </c>
      <c r="C120" s="1307">
        <f>'Materials and tools'!D6</f>
        <v>0.01</v>
      </c>
      <c r="D120" s="1307">
        <f>'Materials and tools'!E6</f>
        <v>0.04</v>
      </c>
      <c r="E120" s="1307">
        <f>'Materials and tools'!H6</f>
        <v>0.32</v>
      </c>
      <c r="F120" s="1306">
        <f>'Materials and tools'!I6</f>
        <v>6.72</v>
      </c>
      <c r="G120" s="899"/>
      <c r="H120" s="899"/>
      <c r="I120" s="899"/>
      <c r="J120" s="899"/>
      <c r="K120" s="899"/>
      <c r="L120" s="899"/>
      <c r="M120" s="1494"/>
      <c r="N120" s="899"/>
      <c r="O120" s="453"/>
    </row>
    <row r="121">
      <c r="B121" s="999" t="s">
        <v>1366</v>
      </c>
      <c r="C121" s="1247">
        <v>2.0</v>
      </c>
      <c r="D121" s="1247">
        <v>2.0</v>
      </c>
      <c r="E121" s="1247">
        <v>2.0</v>
      </c>
      <c r="F121" s="1247">
        <v>2.0</v>
      </c>
      <c r="G121" s="899"/>
      <c r="H121" s="899"/>
      <c r="I121" s="899"/>
      <c r="J121" s="899"/>
      <c r="K121" s="899"/>
      <c r="L121" s="899"/>
      <c r="M121" s="1494"/>
      <c r="N121" s="899"/>
      <c r="O121" s="453"/>
    </row>
    <row r="122">
      <c r="B122" s="999" t="s">
        <v>1372</v>
      </c>
      <c r="C122" s="1224">
        <f t="shared" ref="C122:F122" si="78">C121*C123</f>
        <v>2</v>
      </c>
      <c r="D122" s="1224">
        <f t="shared" si="78"/>
        <v>3</v>
      </c>
      <c r="E122" s="1224">
        <f t="shared" si="78"/>
        <v>4</v>
      </c>
      <c r="F122" s="1224">
        <f t="shared" si="78"/>
        <v>6</v>
      </c>
      <c r="G122" s="899"/>
      <c r="H122" s="899"/>
      <c r="I122" s="899"/>
      <c r="J122" s="899"/>
      <c r="K122" s="899"/>
      <c r="L122" s="899"/>
      <c r="M122" s="1494"/>
      <c r="N122" s="899"/>
      <c r="O122" s="453"/>
    </row>
    <row r="123">
      <c r="B123" s="1014" t="s">
        <v>1227</v>
      </c>
      <c r="C123" s="1247">
        <v>1.0</v>
      </c>
      <c r="D123" s="1247">
        <v>1.5</v>
      </c>
      <c r="E123" s="1247">
        <v>2.0</v>
      </c>
      <c r="F123" s="1247">
        <v>3.0</v>
      </c>
      <c r="G123" s="899"/>
      <c r="H123" s="899"/>
      <c r="I123" s="899"/>
      <c r="J123" s="899"/>
      <c r="K123" s="899"/>
      <c r="L123" s="899"/>
      <c r="M123" s="1494"/>
      <c r="N123" s="899"/>
      <c r="O123" s="453"/>
    </row>
    <row r="124">
      <c r="B124" s="1014" t="s">
        <v>1373</v>
      </c>
      <c r="C124" s="1224">
        <f t="shared" ref="C124:F124" si="79">(0.02*C125)*C125</f>
        <v>0.02</v>
      </c>
      <c r="D124" s="1224">
        <f t="shared" si="79"/>
        <v>0.08</v>
      </c>
      <c r="E124" s="1224">
        <f t="shared" si="79"/>
        <v>0.18</v>
      </c>
      <c r="F124" s="1224">
        <f t="shared" si="79"/>
        <v>0.32</v>
      </c>
      <c r="G124" s="899"/>
      <c r="H124" s="899"/>
      <c r="I124" s="899"/>
      <c r="J124" s="899"/>
      <c r="K124" s="899"/>
      <c r="L124" s="899"/>
      <c r="M124" s="1494"/>
      <c r="N124" s="899"/>
      <c r="O124" s="453"/>
    </row>
    <row r="125">
      <c r="B125" s="1014" t="s">
        <v>2056</v>
      </c>
      <c r="C125" s="1247">
        <v>1.0</v>
      </c>
      <c r="D125" s="1247">
        <v>2.0</v>
      </c>
      <c r="E125" s="1247">
        <v>3.0</v>
      </c>
      <c r="F125" s="1247">
        <v>4.0</v>
      </c>
      <c r="G125" s="899"/>
      <c r="H125" s="899"/>
      <c r="I125" s="899"/>
      <c r="J125" s="899"/>
      <c r="K125" s="899"/>
      <c r="L125" s="899"/>
      <c r="M125" s="1494"/>
      <c r="N125" s="899"/>
      <c r="O125" s="453"/>
    </row>
    <row r="126">
      <c r="B126" s="1014" t="s">
        <v>2058</v>
      </c>
      <c r="C126" s="1513">
        <f t="shared" ref="C126:F126" si="80">10+(C125-1)*2</f>
        <v>10</v>
      </c>
      <c r="D126" s="1513">
        <f t="shared" si="80"/>
        <v>12</v>
      </c>
      <c r="E126" s="1513">
        <f t="shared" si="80"/>
        <v>14</v>
      </c>
      <c r="F126" s="1513">
        <f t="shared" si="80"/>
        <v>16</v>
      </c>
      <c r="G126" s="899"/>
      <c r="H126" s="899"/>
      <c r="I126" s="899"/>
      <c r="J126" s="899"/>
      <c r="K126" s="899"/>
      <c r="L126" s="899"/>
      <c r="M126" s="1494"/>
      <c r="N126" s="899"/>
      <c r="O126" s="453"/>
    </row>
    <row r="127">
      <c r="B127" s="1014" t="s">
        <v>2059</v>
      </c>
      <c r="C127" s="916" t="s">
        <v>1240</v>
      </c>
      <c r="D127" s="916" t="s">
        <v>1240</v>
      </c>
      <c r="E127" s="916" t="s">
        <v>1240</v>
      </c>
      <c r="F127" s="916" t="s">
        <v>1253</v>
      </c>
      <c r="G127" s="899"/>
      <c r="H127" s="899"/>
      <c r="I127" s="899"/>
      <c r="J127" s="899"/>
      <c r="K127" s="899"/>
      <c r="L127" s="899"/>
      <c r="M127" s="1494"/>
      <c r="N127" s="899"/>
      <c r="O127" s="453"/>
    </row>
    <row r="128">
      <c r="B128" s="1433" t="s">
        <v>133</v>
      </c>
      <c r="C128" s="1497" t="s">
        <v>2103</v>
      </c>
      <c r="D128" s="1497" t="s">
        <v>2104</v>
      </c>
      <c r="E128" s="1497" t="s">
        <v>2105</v>
      </c>
      <c r="F128" s="899"/>
      <c r="G128" s="899"/>
      <c r="H128" s="899"/>
      <c r="I128" s="899"/>
      <c r="J128" s="899"/>
      <c r="K128" s="899"/>
      <c r="L128" s="899"/>
      <c r="M128" s="1494"/>
      <c r="N128" s="899"/>
      <c r="O128" s="453"/>
    </row>
    <row r="129">
      <c r="B129" s="1438" t="s">
        <v>2106</v>
      </c>
      <c r="C129" s="1506">
        <f t="shared" ref="C129:E129" si="81">C$130*C$131+C132*C134</f>
        <v>2.8</v>
      </c>
      <c r="D129" s="1506">
        <f t="shared" si="81"/>
        <v>11.8</v>
      </c>
      <c r="E129" s="1506">
        <f t="shared" si="81"/>
        <v>40</v>
      </c>
      <c r="F129" s="899"/>
      <c r="G129" s="899"/>
      <c r="H129" s="899"/>
      <c r="I129" s="899"/>
      <c r="J129" s="899"/>
      <c r="K129" s="899"/>
      <c r="L129" s="899"/>
      <c r="M129" s="1494"/>
      <c r="N129" s="899"/>
      <c r="O129" s="453"/>
    </row>
    <row r="130">
      <c r="B130" s="999" t="s">
        <v>1389</v>
      </c>
      <c r="C130" s="1303">
        <f t="shared" ref="C130:E130" si="82">C119</f>
        <v>0.06</v>
      </c>
      <c r="D130" s="1303">
        <f t="shared" si="82"/>
        <v>0.32</v>
      </c>
      <c r="E130" s="1303">
        <f t="shared" si="82"/>
        <v>1.36</v>
      </c>
      <c r="F130" s="899"/>
      <c r="G130" s="899"/>
      <c r="H130" s="899"/>
      <c r="I130" s="899"/>
      <c r="J130" s="899"/>
      <c r="K130" s="899"/>
      <c r="L130" s="899"/>
      <c r="M130" s="1494"/>
      <c r="N130" s="899"/>
      <c r="O130" s="453"/>
    </row>
    <row r="131">
      <c r="B131" s="999" t="s">
        <v>1366</v>
      </c>
      <c r="C131" s="1247">
        <v>20.0</v>
      </c>
      <c r="D131" s="1247">
        <v>20.0</v>
      </c>
      <c r="E131" s="1247">
        <v>20.0</v>
      </c>
      <c r="F131" s="899"/>
      <c r="G131" s="899"/>
      <c r="H131" s="899"/>
      <c r="I131" s="899"/>
      <c r="J131" s="899"/>
      <c r="K131" s="899"/>
      <c r="L131" s="899"/>
      <c r="M131" s="1494"/>
      <c r="N131" s="899"/>
      <c r="O131" s="453"/>
    </row>
    <row r="132">
      <c r="B132" s="999" t="s">
        <v>1372</v>
      </c>
      <c r="C132" s="1224">
        <f t="shared" ref="C132:E132" si="83">C131*C133</f>
        <v>20</v>
      </c>
      <c r="D132" s="1224">
        <f t="shared" si="83"/>
        <v>30</v>
      </c>
      <c r="E132" s="1224">
        <f t="shared" si="83"/>
        <v>40</v>
      </c>
      <c r="F132" s="899"/>
      <c r="G132" s="899"/>
      <c r="H132" s="899"/>
      <c r="I132" s="899"/>
      <c r="J132" s="899"/>
      <c r="K132" s="899"/>
      <c r="L132" s="899"/>
      <c r="M132" s="1494"/>
      <c r="N132" s="899"/>
      <c r="O132" s="453"/>
    </row>
    <row r="133">
      <c r="B133" s="1014" t="s">
        <v>1227</v>
      </c>
      <c r="C133" s="1247">
        <v>1.0</v>
      </c>
      <c r="D133" s="1247">
        <v>1.5</v>
      </c>
      <c r="E133" s="1247">
        <v>2.0</v>
      </c>
      <c r="F133" s="899"/>
      <c r="G133" s="899"/>
      <c r="H133" s="899"/>
      <c r="I133" s="899"/>
      <c r="J133" s="899"/>
      <c r="K133" s="899"/>
      <c r="L133" s="899"/>
      <c r="M133" s="1494"/>
      <c r="N133" s="899"/>
      <c r="O133" s="453"/>
    </row>
    <row r="134">
      <c r="B134" s="1014" t="s">
        <v>1373</v>
      </c>
      <c r="C134" s="1224">
        <f t="shared" ref="C134:E134" si="84">(0.02*C135)*C135</f>
        <v>0.08</v>
      </c>
      <c r="D134" s="1224">
        <f t="shared" si="84"/>
        <v>0.18</v>
      </c>
      <c r="E134" s="1224">
        <f t="shared" si="84"/>
        <v>0.32</v>
      </c>
      <c r="F134" s="899"/>
      <c r="G134" s="899"/>
      <c r="H134" s="899"/>
      <c r="I134" s="899"/>
      <c r="J134" s="899"/>
      <c r="K134" s="899"/>
      <c r="L134" s="899"/>
      <c r="M134" s="1494"/>
      <c r="N134" s="899"/>
      <c r="O134" s="453"/>
    </row>
    <row r="135">
      <c r="B135" s="1014" t="s">
        <v>2056</v>
      </c>
      <c r="C135" s="1247">
        <v>2.0</v>
      </c>
      <c r="D135" s="1224">
        <v>3.0</v>
      </c>
      <c r="E135" s="1224">
        <v>4.0</v>
      </c>
      <c r="F135" s="899"/>
      <c r="G135" s="899"/>
      <c r="H135" s="899"/>
      <c r="I135" s="899"/>
      <c r="J135" s="899"/>
      <c r="K135" s="899"/>
      <c r="L135" s="899"/>
      <c r="M135" s="1494"/>
      <c r="N135" s="899"/>
      <c r="O135" s="453"/>
    </row>
    <row r="136">
      <c r="B136" s="1014" t="s">
        <v>2058</v>
      </c>
      <c r="C136" s="1513">
        <f t="shared" ref="C136:E136" si="85">10+(C135-1)*2</f>
        <v>12</v>
      </c>
      <c r="D136" s="1513">
        <f t="shared" si="85"/>
        <v>14</v>
      </c>
      <c r="E136" s="1513">
        <f t="shared" si="85"/>
        <v>16</v>
      </c>
      <c r="F136" s="899"/>
      <c r="G136" s="899"/>
      <c r="H136" s="899"/>
      <c r="I136" s="899"/>
      <c r="J136" s="899"/>
      <c r="K136" s="899"/>
      <c r="L136" s="899"/>
      <c r="M136" s="1494"/>
      <c r="N136" s="899"/>
      <c r="O136" s="453"/>
    </row>
    <row r="137">
      <c r="B137" s="1014" t="s">
        <v>2059</v>
      </c>
      <c r="C137" s="916" t="s">
        <v>1240</v>
      </c>
      <c r="D137" s="916" t="s">
        <v>1240</v>
      </c>
      <c r="E137" s="916" t="s">
        <v>1253</v>
      </c>
      <c r="F137" s="1031"/>
    </row>
  </sheetData>
  <mergeCells count="73">
    <mergeCell ref="S28:S29"/>
    <mergeCell ref="T28:T29"/>
    <mergeCell ref="P26:P27"/>
    <mergeCell ref="Q26:Q27"/>
    <mergeCell ref="R26:R27"/>
    <mergeCell ref="S26:S27"/>
    <mergeCell ref="T26:T27"/>
    <mergeCell ref="U26:U27"/>
    <mergeCell ref="U28:U29"/>
    <mergeCell ref="P28:P29"/>
    <mergeCell ref="P31:P32"/>
    <mergeCell ref="Q31:Q32"/>
    <mergeCell ref="R31:R32"/>
    <mergeCell ref="S31:S32"/>
    <mergeCell ref="T31:T32"/>
    <mergeCell ref="U31:U32"/>
    <mergeCell ref="Q35:Q36"/>
    <mergeCell ref="R35:R36"/>
    <mergeCell ref="P37:P38"/>
    <mergeCell ref="Q37:Q38"/>
    <mergeCell ref="R37:R38"/>
    <mergeCell ref="S35:S36"/>
    <mergeCell ref="T35:T36"/>
    <mergeCell ref="S37:S38"/>
    <mergeCell ref="T37:T38"/>
    <mergeCell ref="U37:U38"/>
    <mergeCell ref="P33:P34"/>
    <mergeCell ref="Q33:Q34"/>
    <mergeCell ref="R33:R34"/>
    <mergeCell ref="S33:S34"/>
    <mergeCell ref="T33:T34"/>
    <mergeCell ref="U33:U34"/>
    <mergeCell ref="P35:P36"/>
    <mergeCell ref="U35:U36"/>
    <mergeCell ref="J9:O9"/>
    <mergeCell ref="P13:P14"/>
    <mergeCell ref="Q13:Q14"/>
    <mergeCell ref="R13:R14"/>
    <mergeCell ref="S13:S14"/>
    <mergeCell ref="T13:T14"/>
    <mergeCell ref="U13:U14"/>
    <mergeCell ref="S17:S18"/>
    <mergeCell ref="T17:T18"/>
    <mergeCell ref="S19:S20"/>
    <mergeCell ref="T19:T20"/>
    <mergeCell ref="U19:U20"/>
    <mergeCell ref="P15:P16"/>
    <mergeCell ref="Q15:Q16"/>
    <mergeCell ref="R15:R16"/>
    <mergeCell ref="S15:S16"/>
    <mergeCell ref="T15:T16"/>
    <mergeCell ref="U15:U16"/>
    <mergeCell ref="P17:P18"/>
    <mergeCell ref="U17:U18"/>
    <mergeCell ref="R22:R23"/>
    <mergeCell ref="S22:S23"/>
    <mergeCell ref="T22:T23"/>
    <mergeCell ref="U22:U23"/>
    <mergeCell ref="P24:P25"/>
    <mergeCell ref="Q24:Q25"/>
    <mergeCell ref="R24:R25"/>
    <mergeCell ref="S24:S25"/>
    <mergeCell ref="T24:T25"/>
    <mergeCell ref="U24:U25"/>
    <mergeCell ref="Q17:Q18"/>
    <mergeCell ref="R17:R18"/>
    <mergeCell ref="P19:P20"/>
    <mergeCell ref="Q19:Q20"/>
    <mergeCell ref="R19:R20"/>
    <mergeCell ref="P22:P23"/>
    <mergeCell ref="Q22:Q23"/>
    <mergeCell ref="Q28:Q29"/>
    <mergeCell ref="R28:R29"/>
  </mergeCells>
  <drawing r:id="rId2"/>
  <legacyDrawing r:id="rId3"/>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3.75"/>
    <col customWidth="1" min="2" max="2" width="24.38"/>
    <col customWidth="1" min="3" max="8" width="11.0"/>
    <col customWidth="1" min="9" max="9" width="5.5"/>
    <col customWidth="1" min="10" max="19" width="11.0"/>
  </cols>
  <sheetData>
    <row r="2">
      <c r="B2" s="945" t="s">
        <v>2107</v>
      </c>
      <c r="C2" s="15"/>
      <c r="D2" s="15"/>
      <c r="E2" s="15"/>
      <c r="F2" s="15"/>
      <c r="G2" s="15"/>
      <c r="H2" s="15"/>
      <c r="I2" s="15"/>
      <c r="J2" s="15"/>
      <c r="K2" s="15"/>
      <c r="L2" s="15"/>
      <c r="M2" s="15"/>
      <c r="N2" s="15"/>
      <c r="O2" s="15"/>
      <c r="P2" s="15"/>
      <c r="Q2" s="15"/>
      <c r="R2" s="15"/>
      <c r="S2" s="15"/>
    </row>
    <row r="3">
      <c r="B3" s="897" t="s">
        <v>2108</v>
      </c>
      <c r="C3" s="15"/>
      <c r="D3" s="15"/>
      <c r="E3" s="15"/>
      <c r="F3" s="15"/>
      <c r="G3" s="15"/>
      <c r="H3" s="15"/>
      <c r="I3" s="15"/>
      <c r="J3" s="15"/>
      <c r="K3" s="15"/>
      <c r="L3" s="15"/>
      <c r="M3" s="15"/>
      <c r="N3" s="15"/>
      <c r="O3" s="15"/>
      <c r="P3" s="15"/>
      <c r="Q3" s="15"/>
      <c r="R3" s="15"/>
      <c r="S3" s="15"/>
    </row>
    <row r="4">
      <c r="B4" s="897" t="s">
        <v>1727</v>
      </c>
      <c r="C4" s="15"/>
      <c r="D4" s="15"/>
      <c r="E4" s="15"/>
      <c r="F4" s="15"/>
      <c r="G4" s="15"/>
      <c r="H4" s="15"/>
      <c r="I4" s="15"/>
      <c r="J4" s="15"/>
      <c r="K4" s="15"/>
      <c r="L4" s="15"/>
      <c r="M4" s="15"/>
      <c r="N4" s="15"/>
      <c r="O4" s="15"/>
      <c r="P4" s="15"/>
      <c r="Q4" s="15"/>
      <c r="R4" s="15"/>
      <c r="S4" s="15"/>
    </row>
    <row r="5">
      <c r="B5" s="15"/>
      <c r="C5" s="15"/>
      <c r="D5" s="15"/>
      <c r="E5" s="15"/>
      <c r="F5" s="15"/>
      <c r="G5" s="15"/>
      <c r="H5" s="15"/>
      <c r="I5" s="15"/>
      <c r="J5" s="15"/>
      <c r="K5" s="15"/>
      <c r="L5" s="15"/>
      <c r="M5" s="15"/>
      <c r="N5" s="15"/>
      <c r="O5" s="15"/>
      <c r="P5" s="15"/>
      <c r="Q5" s="15"/>
      <c r="R5" s="15"/>
      <c r="S5" s="15"/>
    </row>
    <row r="6">
      <c r="B6" s="1132" t="s">
        <v>2109</v>
      </c>
      <c r="C6" s="1515" t="str">
        <f>'Materials and tools'!E14</f>
        <v>Thin leather</v>
      </c>
      <c r="D6" s="1515" t="str">
        <f>'Materials and tools'!G14</f>
        <v>Medium leather</v>
      </c>
      <c r="E6" s="1515" t="str">
        <f>'Materials and tools'!I14</f>
        <v>Thick leather</v>
      </c>
      <c r="F6" s="15"/>
      <c r="G6" s="15"/>
      <c r="H6" s="15"/>
      <c r="I6" s="15"/>
      <c r="J6" s="15"/>
      <c r="K6" s="15"/>
      <c r="L6" s="15"/>
      <c r="M6" s="15"/>
      <c r="N6" s="1132" t="s">
        <v>2110</v>
      </c>
      <c r="O6" s="15"/>
      <c r="P6" s="15"/>
      <c r="Q6" s="15"/>
      <c r="R6" s="15"/>
      <c r="S6" s="15"/>
    </row>
    <row r="7">
      <c r="B7" s="1516" t="s">
        <v>2111</v>
      </c>
      <c r="C7" s="1517">
        <f t="shared" ref="C7:E7" si="1">C9*C10+C11*C12</f>
        <v>0.48</v>
      </c>
      <c r="D7" s="1517">
        <f t="shared" si="1"/>
        <v>6.56</v>
      </c>
      <c r="E7" s="1517">
        <f t="shared" si="1"/>
        <v>58.32</v>
      </c>
      <c r="F7" s="15"/>
      <c r="G7" s="15"/>
      <c r="H7" s="15"/>
      <c r="I7" s="15"/>
      <c r="J7" s="15"/>
      <c r="K7" s="15"/>
      <c r="L7" s="15"/>
      <c r="M7" s="1518" t="s">
        <v>2112</v>
      </c>
      <c r="N7" s="1519">
        <f>ROUND(N9*N10+N11*N12,2)</f>
        <v>0.03</v>
      </c>
      <c r="O7" s="15"/>
      <c r="P7" s="1520" t="s">
        <v>2113</v>
      </c>
      <c r="Q7" s="15"/>
      <c r="R7" s="15"/>
      <c r="S7" s="15"/>
    </row>
    <row r="8">
      <c r="B8" s="1521" t="s">
        <v>133</v>
      </c>
      <c r="C8" s="1522" t="str">
        <f>'Materials and tools'!D14</f>
        <v>Thin hide</v>
      </c>
      <c r="D8" s="1522" t="str">
        <f>'Materials and tools'!F14</f>
        <v>Medium hide</v>
      </c>
      <c r="E8" s="1522" t="str">
        <f>'Materials and tools'!H14</f>
        <v>Thick hide</v>
      </c>
      <c r="F8" s="15"/>
      <c r="G8" s="15"/>
      <c r="H8" s="15"/>
      <c r="I8" s="15"/>
      <c r="J8" s="15"/>
      <c r="K8" s="15"/>
      <c r="L8" s="15"/>
      <c r="M8" s="15"/>
      <c r="N8" s="1523" t="str">
        <f>'Materials and tools'!D14</f>
        <v>Thin hide</v>
      </c>
      <c r="O8" s="15"/>
      <c r="P8" s="15"/>
      <c r="Q8" s="15"/>
      <c r="R8" s="15"/>
      <c r="S8" s="15"/>
    </row>
    <row r="9">
      <c r="B9" s="999" t="s">
        <v>1389</v>
      </c>
      <c r="C9" s="1140">
        <f>'Materials and tools'!D15</f>
        <v>0.08</v>
      </c>
      <c r="D9" s="1140">
        <f>'Materials and tools'!F15</f>
        <v>0.72</v>
      </c>
      <c r="E9" s="1140">
        <f>'Materials and tools'!H15</f>
        <v>19.44</v>
      </c>
      <c r="F9" s="15"/>
      <c r="G9" s="15"/>
      <c r="H9" s="15"/>
      <c r="I9" s="15"/>
      <c r="J9" s="15"/>
      <c r="K9" s="15"/>
      <c r="L9" s="15"/>
      <c r="M9" s="15"/>
      <c r="N9" s="1268">
        <f>'Materials and tools'!D15</f>
        <v>0.08</v>
      </c>
      <c r="O9" s="15"/>
      <c r="P9" s="15"/>
      <c r="Q9" s="15"/>
      <c r="R9" s="15"/>
      <c r="S9" s="15"/>
    </row>
    <row r="10">
      <c r="B10" s="999" t="s">
        <v>1366</v>
      </c>
      <c r="C10" s="1097">
        <v>2.0</v>
      </c>
      <c r="D10" s="1097">
        <v>2.0</v>
      </c>
      <c r="E10" s="1097">
        <v>2.0</v>
      </c>
      <c r="F10" s="15"/>
      <c r="G10" s="15"/>
      <c r="H10" s="15"/>
      <c r="I10" s="15"/>
      <c r="J10" s="15"/>
      <c r="K10" s="15"/>
      <c r="L10" s="15"/>
      <c r="M10" s="15"/>
      <c r="N10" s="1111">
        <v>0.2</v>
      </c>
      <c r="O10" s="15"/>
      <c r="P10" s="15"/>
      <c r="Q10" s="15"/>
      <c r="R10" s="15"/>
      <c r="S10" s="15"/>
    </row>
    <row r="11">
      <c r="B11" s="999" t="s">
        <v>1372</v>
      </c>
      <c r="C11" s="1097">
        <v>4.0</v>
      </c>
      <c r="D11" s="1097">
        <v>16.0</v>
      </c>
      <c r="E11" s="1097">
        <v>27.0</v>
      </c>
      <c r="F11" s="15"/>
      <c r="G11" s="15"/>
      <c r="H11" s="15"/>
      <c r="I11" s="15"/>
      <c r="J11" s="15"/>
      <c r="K11" s="15"/>
      <c r="L11" s="15"/>
      <c r="M11" s="15"/>
      <c r="N11" s="1111">
        <v>0.5</v>
      </c>
      <c r="O11" s="15"/>
      <c r="P11" s="15"/>
      <c r="Q11" s="15"/>
      <c r="R11" s="15"/>
      <c r="S11" s="15"/>
    </row>
    <row r="12">
      <c r="B12" s="1014" t="s">
        <v>1373</v>
      </c>
      <c r="C12" s="1097">
        <f t="shared" ref="C12:E12" si="2">(0.02*C13)*C13</f>
        <v>0.08</v>
      </c>
      <c r="D12" s="1097">
        <f t="shared" si="2"/>
        <v>0.32</v>
      </c>
      <c r="E12" s="1097">
        <f t="shared" si="2"/>
        <v>0.72</v>
      </c>
      <c r="F12" s="15"/>
      <c r="G12" s="15"/>
      <c r="H12" s="15"/>
      <c r="I12" s="15"/>
      <c r="J12" s="15"/>
      <c r="K12" s="15"/>
      <c r="L12" s="15"/>
      <c r="M12" s="15"/>
      <c r="N12" s="962">
        <f>(0.02*N13)*N13</f>
        <v>0.02</v>
      </c>
      <c r="O12" s="15"/>
      <c r="P12" s="15"/>
      <c r="Q12" s="15"/>
      <c r="R12" s="15"/>
      <c r="S12" s="15"/>
    </row>
    <row r="13">
      <c r="B13" s="1014" t="s">
        <v>2114</v>
      </c>
      <c r="C13" s="1097">
        <v>2.0</v>
      </c>
      <c r="D13" s="1097">
        <v>4.0</v>
      </c>
      <c r="E13" s="1097">
        <v>6.0</v>
      </c>
      <c r="F13" s="15"/>
      <c r="G13" s="15"/>
      <c r="H13" s="15"/>
      <c r="I13" s="15"/>
      <c r="J13" s="15"/>
      <c r="K13" s="15"/>
      <c r="L13" s="15"/>
      <c r="M13" s="15"/>
      <c r="N13" s="1111">
        <v>1.0</v>
      </c>
      <c r="O13" s="15"/>
      <c r="P13" s="15"/>
      <c r="Q13" s="15"/>
      <c r="R13" s="15"/>
      <c r="S13" s="15"/>
    </row>
    <row r="14">
      <c r="B14" s="1285" t="s">
        <v>2115</v>
      </c>
      <c r="C14" s="1141">
        <v>12.0</v>
      </c>
      <c r="D14" s="1141">
        <v>16.0</v>
      </c>
      <c r="E14" s="1141">
        <v>20.0</v>
      </c>
      <c r="F14" s="15"/>
      <c r="G14" s="15"/>
      <c r="H14" s="15"/>
      <c r="I14" s="15"/>
      <c r="J14" s="15"/>
      <c r="K14" s="15"/>
      <c r="L14" s="15"/>
      <c r="M14" s="15"/>
      <c r="N14" s="1288">
        <v>10.0</v>
      </c>
      <c r="O14" s="15"/>
      <c r="P14" s="15"/>
      <c r="Q14" s="15"/>
      <c r="R14" s="15"/>
      <c r="S14" s="15"/>
    </row>
    <row r="15">
      <c r="B15" s="1014" t="s">
        <v>2116</v>
      </c>
      <c r="C15" s="916" t="s">
        <v>1240</v>
      </c>
      <c r="D15" s="916" t="s">
        <v>1253</v>
      </c>
      <c r="E15" s="916" t="s">
        <v>1253</v>
      </c>
      <c r="F15" s="1524"/>
      <c r="G15" s="1524"/>
      <c r="H15" s="1524"/>
      <c r="I15" s="15"/>
      <c r="J15" s="15"/>
      <c r="K15" s="15"/>
      <c r="L15" s="15"/>
      <c r="M15" s="15"/>
      <c r="N15" s="976" t="s">
        <v>1240</v>
      </c>
      <c r="O15" s="15"/>
      <c r="P15" s="15"/>
      <c r="Q15" s="15"/>
      <c r="R15" s="15"/>
      <c r="S15" s="15"/>
    </row>
    <row r="16">
      <c r="B16" s="1142"/>
      <c r="C16" s="1524"/>
      <c r="D16" s="1524"/>
      <c r="E16" s="1524"/>
      <c r="F16" s="1524"/>
      <c r="G16" s="1524"/>
      <c r="H16" s="1524"/>
      <c r="I16" s="15"/>
      <c r="J16" s="15"/>
      <c r="K16" s="1142"/>
      <c r="L16" s="15"/>
      <c r="M16" s="15"/>
      <c r="N16" s="1142"/>
      <c r="O16" s="15"/>
      <c r="P16" s="15"/>
      <c r="Q16" s="15"/>
      <c r="R16" s="15"/>
      <c r="S16" s="15"/>
    </row>
    <row r="17">
      <c r="B17" s="1132" t="s">
        <v>2117</v>
      </c>
      <c r="C17" s="1525"/>
      <c r="D17" s="1525"/>
      <c r="E17" s="1525"/>
      <c r="F17" s="1525"/>
      <c r="G17" s="1525"/>
      <c r="H17" s="1525"/>
      <c r="I17" s="15"/>
      <c r="J17" s="15"/>
      <c r="K17" s="1132" t="s">
        <v>2118</v>
      </c>
      <c r="L17" s="1133"/>
      <c r="M17" s="15"/>
      <c r="N17" s="1132" t="s">
        <v>2119</v>
      </c>
      <c r="O17" s="1133"/>
      <c r="P17" s="1133"/>
      <c r="Q17" s="1133"/>
      <c r="R17" s="1133"/>
      <c r="S17" s="1133"/>
    </row>
    <row r="18">
      <c r="B18" s="1526" t="s">
        <v>133</v>
      </c>
      <c r="C18" s="1527" t="s">
        <v>2120</v>
      </c>
      <c r="D18" s="1528" t="s">
        <v>2121</v>
      </c>
      <c r="E18" s="1527" t="s">
        <v>2122</v>
      </c>
      <c r="F18" s="1527" t="s">
        <v>2123</v>
      </c>
      <c r="G18" s="1528" t="s">
        <v>2124</v>
      </c>
      <c r="H18" s="1527" t="s">
        <v>2125</v>
      </c>
      <c r="I18" s="1529"/>
      <c r="J18" s="1530" t="s">
        <v>1363</v>
      </c>
      <c r="K18" s="1531" t="str">
        <f t="shared" ref="K18:L18" si="3">C18</f>
        <v>Thin hide</v>
      </c>
      <c r="L18" s="1532" t="str">
        <f t="shared" si="3"/>
        <v>Thin leather</v>
      </c>
      <c r="M18" s="1533"/>
      <c r="N18" s="1527" t="s">
        <v>2120</v>
      </c>
      <c r="O18" s="1528" t="s">
        <v>2121</v>
      </c>
      <c r="P18" s="1527" t="s">
        <v>2122</v>
      </c>
      <c r="Q18" s="1527" t="s">
        <v>2123</v>
      </c>
      <c r="R18" s="1528" t="s">
        <v>2124</v>
      </c>
      <c r="S18" s="1527" t="s">
        <v>2125</v>
      </c>
    </row>
    <row r="19">
      <c r="B19" s="1534" t="s">
        <v>2126</v>
      </c>
      <c r="C19" s="1535">
        <f t="shared" ref="C19:H19" si="4">C20*C21+C22*C24</f>
        <v>1.1</v>
      </c>
      <c r="D19" s="1535">
        <f t="shared" si="4"/>
        <v>4</v>
      </c>
      <c r="E19" s="1535">
        <f t="shared" si="4"/>
        <v>11.7</v>
      </c>
      <c r="F19" s="1535">
        <f t="shared" si="4"/>
        <v>74.4</v>
      </c>
      <c r="G19" s="1535">
        <f t="shared" si="4"/>
        <v>211.9</v>
      </c>
      <c r="H19" s="1535">
        <f t="shared" si="4"/>
        <v>612</v>
      </c>
      <c r="I19" s="1529"/>
      <c r="J19" s="1536">
        <v>1.0</v>
      </c>
      <c r="K19" s="1537">
        <f t="shared" ref="K19:L19" si="5">K20*K21+K22*K24</f>
        <v>0.5</v>
      </c>
      <c r="L19" s="1538">
        <f t="shared" si="5"/>
        <v>1.8</v>
      </c>
      <c r="M19" s="1533"/>
      <c r="N19" s="1538">
        <f t="shared" ref="N19:S19" si="6">N20*N21+N22*N24</f>
        <v>0.5</v>
      </c>
      <c r="O19" s="1538">
        <f t="shared" si="6"/>
        <v>1.8</v>
      </c>
      <c r="P19" s="1538">
        <f t="shared" si="6"/>
        <v>5.4</v>
      </c>
      <c r="Q19" s="1538">
        <f t="shared" si="6"/>
        <v>36.4</v>
      </c>
      <c r="R19" s="1538">
        <f t="shared" si="6"/>
        <v>104.7</v>
      </c>
      <c r="S19" s="1538">
        <f t="shared" si="6"/>
        <v>304.2</v>
      </c>
    </row>
    <row r="20">
      <c r="B20" s="999" t="s">
        <v>1389</v>
      </c>
      <c r="C20" s="1539">
        <f>'Materials and tools'!D15</f>
        <v>0.08</v>
      </c>
      <c r="D20" s="1539">
        <f>'Materials and tools'!E15</f>
        <v>0.24</v>
      </c>
      <c r="E20" s="1539">
        <f>'Materials and tools'!F15</f>
        <v>0.72</v>
      </c>
      <c r="F20" s="1539">
        <f>'Materials and tools'!G15</f>
        <v>6.48</v>
      </c>
      <c r="G20" s="1539">
        <f>'Materials and tools'!H15</f>
        <v>19.44</v>
      </c>
      <c r="H20" s="1539">
        <f>'Materials and tools'!I15</f>
        <v>58.32</v>
      </c>
      <c r="I20" s="1529"/>
      <c r="J20" s="1529"/>
      <c r="K20" s="1540">
        <f>'Materials and tools'!D15</f>
        <v>0.08</v>
      </c>
      <c r="L20" s="1541">
        <f>'Materials and tools'!E15</f>
        <v>0.24</v>
      </c>
      <c r="M20" s="1533"/>
      <c r="N20" s="1541">
        <f>'Materials and tools'!D15</f>
        <v>0.08</v>
      </c>
      <c r="O20" s="1541">
        <f>'Materials and tools'!E15</f>
        <v>0.24</v>
      </c>
      <c r="P20" s="1541">
        <f>'Materials and tools'!F15</f>
        <v>0.72</v>
      </c>
      <c r="Q20" s="1541">
        <f>'Materials and tools'!G15</f>
        <v>6.48</v>
      </c>
      <c r="R20" s="1541">
        <f>'Materials and tools'!H15</f>
        <v>19.44</v>
      </c>
      <c r="S20" s="1541">
        <f>'Materials and tools'!I15</f>
        <v>58.32</v>
      </c>
    </row>
    <row r="21">
      <c r="B21" s="999" t="s">
        <v>1366</v>
      </c>
      <c r="C21" s="1539">
        <v>10.0</v>
      </c>
      <c r="D21" s="1539">
        <v>10.0</v>
      </c>
      <c r="E21" s="1539">
        <v>10.0</v>
      </c>
      <c r="F21" s="1539">
        <v>10.0</v>
      </c>
      <c r="G21" s="1539">
        <v>10.0</v>
      </c>
      <c r="H21" s="1539">
        <v>10.0</v>
      </c>
      <c r="I21" s="1529"/>
      <c r="J21" s="1529"/>
      <c r="K21" s="1540">
        <v>5.0</v>
      </c>
      <c r="L21" s="1541">
        <v>5.0</v>
      </c>
      <c r="M21" s="1533"/>
      <c r="N21" s="1541">
        <v>5.0</v>
      </c>
      <c r="O21" s="1541">
        <v>5.0</v>
      </c>
      <c r="P21" s="1541">
        <v>5.0</v>
      </c>
      <c r="Q21" s="1541">
        <v>5.0</v>
      </c>
      <c r="R21" s="1541">
        <v>5.0</v>
      </c>
      <c r="S21" s="1541">
        <v>5.0</v>
      </c>
    </row>
    <row r="22">
      <c r="B22" s="999" t="s">
        <v>1372</v>
      </c>
      <c r="C22" s="1539">
        <f t="shared" ref="C22:H22" si="7">C21*C23</f>
        <v>15</v>
      </c>
      <c r="D22" s="1539">
        <f t="shared" si="7"/>
        <v>20</v>
      </c>
      <c r="E22" s="1539">
        <f t="shared" si="7"/>
        <v>25</v>
      </c>
      <c r="F22" s="1539">
        <f t="shared" si="7"/>
        <v>30</v>
      </c>
      <c r="G22" s="1539">
        <f t="shared" si="7"/>
        <v>35</v>
      </c>
      <c r="H22" s="1539">
        <f t="shared" si="7"/>
        <v>40</v>
      </c>
      <c r="I22" s="1529"/>
      <c r="J22" s="1529"/>
      <c r="K22" s="1540">
        <f t="shared" ref="K22:L22" si="8">K21*K23</f>
        <v>5</v>
      </c>
      <c r="L22" s="1541">
        <f t="shared" si="8"/>
        <v>7.5</v>
      </c>
      <c r="M22" s="1533"/>
      <c r="N22" s="1541">
        <f t="shared" ref="N22:S22" si="9">N21*N23</f>
        <v>5</v>
      </c>
      <c r="O22" s="1541">
        <f t="shared" si="9"/>
        <v>7.5</v>
      </c>
      <c r="P22" s="1541">
        <f t="shared" si="9"/>
        <v>10</v>
      </c>
      <c r="Q22" s="1541">
        <f t="shared" si="9"/>
        <v>12.5</v>
      </c>
      <c r="R22" s="1541">
        <f t="shared" si="9"/>
        <v>15</v>
      </c>
      <c r="S22" s="1541">
        <f t="shared" si="9"/>
        <v>17.5</v>
      </c>
    </row>
    <row r="23">
      <c r="B23" s="1014" t="s">
        <v>1227</v>
      </c>
      <c r="C23" s="1539">
        <v>1.5</v>
      </c>
      <c r="D23" s="1539">
        <f t="shared" ref="D23:H23" si="10">C23+0.5</f>
        <v>2</v>
      </c>
      <c r="E23" s="1539">
        <f t="shared" si="10"/>
        <v>2.5</v>
      </c>
      <c r="F23" s="1539">
        <f t="shared" si="10"/>
        <v>3</v>
      </c>
      <c r="G23" s="1539">
        <f t="shared" si="10"/>
        <v>3.5</v>
      </c>
      <c r="H23" s="1539">
        <f t="shared" si="10"/>
        <v>4</v>
      </c>
      <c r="I23" s="1529"/>
      <c r="J23" s="1529"/>
      <c r="K23" s="1540">
        <v>1.0</v>
      </c>
      <c r="L23" s="1541">
        <f>K23+0.5</f>
        <v>1.5</v>
      </c>
      <c r="M23" s="1533"/>
      <c r="N23" s="1541">
        <v>1.0</v>
      </c>
      <c r="O23" s="1541">
        <f t="shared" ref="O23:S23" si="11">N23+0.5</f>
        <v>1.5</v>
      </c>
      <c r="P23" s="1541">
        <f t="shared" si="11"/>
        <v>2</v>
      </c>
      <c r="Q23" s="1541">
        <f t="shared" si="11"/>
        <v>2.5</v>
      </c>
      <c r="R23" s="1541">
        <f t="shared" si="11"/>
        <v>3</v>
      </c>
      <c r="S23" s="1541">
        <f t="shared" si="11"/>
        <v>3.5</v>
      </c>
    </row>
    <row r="24">
      <c r="B24" s="1014" t="s">
        <v>1373</v>
      </c>
      <c r="C24" s="1539">
        <f t="shared" ref="C24:H24" si="12">(0.02*C25)*C25</f>
        <v>0.02</v>
      </c>
      <c r="D24" s="1539">
        <f t="shared" si="12"/>
        <v>0.08</v>
      </c>
      <c r="E24" s="1539">
        <f t="shared" si="12"/>
        <v>0.18</v>
      </c>
      <c r="F24" s="1539">
        <f t="shared" si="12"/>
        <v>0.32</v>
      </c>
      <c r="G24" s="1539">
        <f t="shared" si="12"/>
        <v>0.5</v>
      </c>
      <c r="H24" s="1539">
        <f t="shared" si="12"/>
        <v>0.72</v>
      </c>
      <c r="I24" s="1529"/>
      <c r="J24" s="1529"/>
      <c r="K24" s="1540">
        <f t="shared" ref="K24:L24" si="13">(0.02*K25)*K25</f>
        <v>0.02</v>
      </c>
      <c r="L24" s="1541">
        <f t="shared" si="13"/>
        <v>0.08</v>
      </c>
      <c r="M24" s="1533"/>
      <c r="N24" s="1541">
        <f t="shared" ref="N24:S24" si="14">(0.02*N25)*N25</f>
        <v>0.02</v>
      </c>
      <c r="O24" s="1541">
        <f t="shared" si="14"/>
        <v>0.08</v>
      </c>
      <c r="P24" s="1541">
        <f t="shared" si="14"/>
        <v>0.18</v>
      </c>
      <c r="Q24" s="1541">
        <f t="shared" si="14"/>
        <v>0.32</v>
      </c>
      <c r="R24" s="1541">
        <f t="shared" si="14"/>
        <v>0.5</v>
      </c>
      <c r="S24" s="1541">
        <f t="shared" si="14"/>
        <v>0.72</v>
      </c>
    </row>
    <row r="25">
      <c r="B25" s="1014" t="s">
        <v>2114</v>
      </c>
      <c r="C25" s="1539">
        <v>1.0</v>
      </c>
      <c r="D25" s="1539">
        <v>2.0</v>
      </c>
      <c r="E25" s="1539">
        <v>3.0</v>
      </c>
      <c r="F25" s="1539">
        <v>4.0</v>
      </c>
      <c r="G25" s="1539">
        <v>5.0</v>
      </c>
      <c r="H25" s="1539">
        <v>6.0</v>
      </c>
      <c r="I25" s="1529"/>
      <c r="J25" s="1529"/>
      <c r="K25" s="1540">
        <v>1.0</v>
      </c>
      <c r="L25" s="1541">
        <v>2.0</v>
      </c>
      <c r="M25" s="1533"/>
      <c r="N25" s="1541">
        <v>1.0</v>
      </c>
      <c r="O25" s="1541">
        <v>2.0</v>
      </c>
      <c r="P25" s="1542">
        <v>3.0</v>
      </c>
      <c r="Q25" s="1542">
        <v>4.0</v>
      </c>
      <c r="R25" s="1542">
        <v>5.0</v>
      </c>
      <c r="S25" s="1542">
        <v>6.0</v>
      </c>
    </row>
    <row r="26">
      <c r="B26" s="1014" t="s">
        <v>2115</v>
      </c>
      <c r="C26" s="1539">
        <v>10.0</v>
      </c>
      <c r="D26" s="1539">
        <v>12.0</v>
      </c>
      <c r="E26" s="1539">
        <v>14.0</v>
      </c>
      <c r="F26" s="1539">
        <v>16.0</v>
      </c>
      <c r="G26" s="1539">
        <v>18.0</v>
      </c>
      <c r="H26" s="1539">
        <v>20.0</v>
      </c>
      <c r="I26" s="1529"/>
      <c r="J26" s="1529"/>
      <c r="K26" s="1540">
        <v>10.0</v>
      </c>
      <c r="L26" s="1541">
        <v>12.0</v>
      </c>
      <c r="M26" s="1533"/>
      <c r="N26" s="1541">
        <v>10.0</v>
      </c>
      <c r="O26" s="1541">
        <v>12.0</v>
      </c>
      <c r="P26" s="1541">
        <v>14.0</v>
      </c>
      <c r="Q26" s="1541">
        <v>16.0</v>
      </c>
      <c r="R26" s="1541">
        <v>18.0</v>
      </c>
      <c r="S26" s="1541">
        <v>20.0</v>
      </c>
    </row>
    <row r="27">
      <c r="B27" s="1014" t="s">
        <v>2116</v>
      </c>
      <c r="C27" s="916" t="s">
        <v>1240</v>
      </c>
      <c r="D27" s="916" t="s">
        <v>1240</v>
      </c>
      <c r="E27" s="916" t="s">
        <v>1240</v>
      </c>
      <c r="F27" s="916" t="s">
        <v>1253</v>
      </c>
      <c r="G27" s="916" t="s">
        <v>1253</v>
      </c>
      <c r="H27" s="916" t="s">
        <v>1253</v>
      </c>
      <c r="I27" s="1529"/>
      <c r="J27" s="1536"/>
      <c r="K27" s="976" t="s">
        <v>1240</v>
      </c>
      <c r="L27" s="976" t="s">
        <v>1240</v>
      </c>
      <c r="M27" s="1533"/>
      <c r="N27" s="916" t="s">
        <v>1240</v>
      </c>
      <c r="O27" s="916" t="s">
        <v>1240</v>
      </c>
      <c r="P27" s="916" t="s">
        <v>1240</v>
      </c>
      <c r="Q27" s="916" t="s">
        <v>1253</v>
      </c>
      <c r="R27" s="916" t="s">
        <v>1253</v>
      </c>
      <c r="S27" s="916" t="s">
        <v>1253</v>
      </c>
    </row>
    <row r="28">
      <c r="B28" s="1534" t="s">
        <v>2127</v>
      </c>
      <c r="C28" s="1543">
        <f t="shared" ref="C28:H28" si="15">C$20*C$21+C29*C31</f>
        <v>3.2</v>
      </c>
      <c r="D28" s="1543">
        <f t="shared" si="15"/>
        <v>9.6</v>
      </c>
      <c r="E28" s="1543">
        <f t="shared" si="15"/>
        <v>23.2</v>
      </c>
      <c r="F28" s="1543">
        <f t="shared" si="15"/>
        <v>94.8</v>
      </c>
      <c r="G28" s="1543">
        <f t="shared" si="15"/>
        <v>244.8</v>
      </c>
      <c r="H28" s="1543">
        <f t="shared" si="15"/>
        <v>661.6</v>
      </c>
      <c r="I28" s="1529"/>
      <c r="J28" s="1536">
        <v>2.0</v>
      </c>
      <c r="K28" s="1544">
        <f t="shared" ref="K28:L28" si="16">K$20*K$21+K29*K31</f>
        <v>1.2</v>
      </c>
      <c r="L28" s="1545">
        <f t="shared" si="16"/>
        <v>3.9</v>
      </c>
      <c r="M28" s="1533"/>
      <c r="N28" s="1543">
        <f t="shared" ref="N28:S28" si="17">N$20*N$21+N29*N31</f>
        <v>1.2</v>
      </c>
      <c r="O28" s="1543">
        <f t="shared" si="17"/>
        <v>3.9</v>
      </c>
      <c r="P28" s="1543">
        <f t="shared" si="17"/>
        <v>10</v>
      </c>
      <c r="Q28" s="1543">
        <f t="shared" si="17"/>
        <v>44.9</v>
      </c>
      <c r="R28" s="1543">
        <f t="shared" si="17"/>
        <v>118.8</v>
      </c>
      <c r="S28" s="1543">
        <f t="shared" si="17"/>
        <v>325.9</v>
      </c>
    </row>
    <row r="29">
      <c r="B29" s="999" t="s">
        <v>1372</v>
      </c>
      <c r="C29" s="1539">
        <f t="shared" ref="C29:H29" si="18">C$21*C30</f>
        <v>30</v>
      </c>
      <c r="D29" s="1539">
        <f t="shared" si="18"/>
        <v>40</v>
      </c>
      <c r="E29" s="1539">
        <f t="shared" si="18"/>
        <v>50</v>
      </c>
      <c r="F29" s="1539">
        <f t="shared" si="18"/>
        <v>60</v>
      </c>
      <c r="G29" s="1539">
        <f t="shared" si="18"/>
        <v>70</v>
      </c>
      <c r="H29" s="1539">
        <f t="shared" si="18"/>
        <v>80</v>
      </c>
      <c r="I29" s="1529"/>
      <c r="J29" s="1529"/>
      <c r="K29" s="1540">
        <f t="shared" ref="K29:L29" si="19">K$21*K30</f>
        <v>10</v>
      </c>
      <c r="L29" s="1541">
        <f t="shared" si="19"/>
        <v>15</v>
      </c>
      <c r="M29" s="1533"/>
      <c r="N29" s="1539">
        <f t="shared" ref="N29:S29" si="20">N$21*N30</f>
        <v>10</v>
      </c>
      <c r="O29" s="1539">
        <f t="shared" si="20"/>
        <v>15</v>
      </c>
      <c r="P29" s="1539">
        <f t="shared" si="20"/>
        <v>20</v>
      </c>
      <c r="Q29" s="1539">
        <f t="shared" si="20"/>
        <v>25</v>
      </c>
      <c r="R29" s="1539">
        <f t="shared" si="20"/>
        <v>30</v>
      </c>
      <c r="S29" s="1539">
        <f t="shared" si="20"/>
        <v>35</v>
      </c>
    </row>
    <row r="30">
      <c r="B30" s="1014" t="s">
        <v>1227</v>
      </c>
      <c r="C30" s="1539">
        <f t="shared" ref="C30:H30" si="21">C$23*$J28</f>
        <v>3</v>
      </c>
      <c r="D30" s="1539">
        <f t="shared" si="21"/>
        <v>4</v>
      </c>
      <c r="E30" s="1539">
        <f t="shared" si="21"/>
        <v>5</v>
      </c>
      <c r="F30" s="1539">
        <f t="shared" si="21"/>
        <v>6</v>
      </c>
      <c r="G30" s="1539">
        <f t="shared" si="21"/>
        <v>7</v>
      </c>
      <c r="H30" s="1539">
        <f t="shared" si="21"/>
        <v>8</v>
      </c>
      <c r="I30" s="1529"/>
      <c r="J30" s="1529"/>
      <c r="K30" s="1540">
        <f t="shared" ref="K30:L30" si="22">K$23*$J28</f>
        <v>2</v>
      </c>
      <c r="L30" s="1541">
        <f t="shared" si="22"/>
        <v>3</v>
      </c>
      <c r="M30" s="1533"/>
      <c r="N30" s="1539">
        <f t="shared" ref="N30:S30" si="23">N$23*$J28</f>
        <v>2</v>
      </c>
      <c r="O30" s="1539">
        <f t="shared" si="23"/>
        <v>3</v>
      </c>
      <c r="P30" s="1539">
        <f t="shared" si="23"/>
        <v>4</v>
      </c>
      <c r="Q30" s="1539">
        <f t="shared" si="23"/>
        <v>5</v>
      </c>
      <c r="R30" s="1539">
        <f t="shared" si="23"/>
        <v>6</v>
      </c>
      <c r="S30" s="1539">
        <f t="shared" si="23"/>
        <v>7</v>
      </c>
    </row>
    <row r="31">
      <c r="B31" s="1014" t="s">
        <v>1373</v>
      </c>
      <c r="C31" s="1539">
        <f t="shared" ref="C31:H31" si="24">(0.02*C32)*C32</f>
        <v>0.08</v>
      </c>
      <c r="D31" s="1539">
        <f t="shared" si="24"/>
        <v>0.18</v>
      </c>
      <c r="E31" s="1539">
        <f t="shared" si="24"/>
        <v>0.32</v>
      </c>
      <c r="F31" s="1539">
        <f t="shared" si="24"/>
        <v>0.5</v>
      </c>
      <c r="G31" s="1539">
        <f t="shared" si="24"/>
        <v>0.72</v>
      </c>
      <c r="H31" s="1539">
        <f t="shared" si="24"/>
        <v>0.98</v>
      </c>
      <c r="I31" s="1529"/>
      <c r="J31" s="1529"/>
      <c r="K31" s="1540">
        <f t="shared" ref="K31:L31" si="25">(0.02*K32)*K32</f>
        <v>0.08</v>
      </c>
      <c r="L31" s="1541">
        <f t="shared" si="25"/>
        <v>0.18</v>
      </c>
      <c r="M31" s="1533"/>
      <c r="N31" s="1539">
        <f t="shared" ref="N31:S31" si="26">(0.02*N32)*N32</f>
        <v>0.08</v>
      </c>
      <c r="O31" s="1539">
        <f t="shared" si="26"/>
        <v>0.18</v>
      </c>
      <c r="P31" s="1539">
        <f t="shared" si="26"/>
        <v>0.32</v>
      </c>
      <c r="Q31" s="1539">
        <f t="shared" si="26"/>
        <v>0.5</v>
      </c>
      <c r="R31" s="1539">
        <f t="shared" si="26"/>
        <v>0.72</v>
      </c>
      <c r="S31" s="1539">
        <f t="shared" si="26"/>
        <v>0.98</v>
      </c>
    </row>
    <row r="32">
      <c r="B32" s="1014" t="s">
        <v>2114</v>
      </c>
      <c r="C32" s="1539">
        <v>2.0</v>
      </c>
      <c r="D32" s="1539">
        <v>3.0</v>
      </c>
      <c r="E32" s="1539">
        <v>4.0</v>
      </c>
      <c r="F32" s="1539">
        <v>5.0</v>
      </c>
      <c r="G32" s="1539">
        <v>6.0</v>
      </c>
      <c r="H32" s="1539">
        <v>7.0</v>
      </c>
      <c r="I32" s="1529"/>
      <c r="J32" s="1529"/>
      <c r="K32" s="1540">
        <v>2.0</v>
      </c>
      <c r="L32" s="1541">
        <v>3.0</v>
      </c>
      <c r="M32" s="1533"/>
      <c r="N32" s="1539">
        <v>2.0</v>
      </c>
      <c r="O32" s="1539">
        <v>3.0</v>
      </c>
      <c r="P32" s="1539">
        <v>4.0</v>
      </c>
      <c r="Q32" s="1539">
        <v>5.0</v>
      </c>
      <c r="R32" s="1539">
        <v>6.0</v>
      </c>
      <c r="S32" s="1539">
        <v>7.0</v>
      </c>
    </row>
    <row r="33">
      <c r="B33" s="1014" t="s">
        <v>2115</v>
      </c>
      <c r="C33" s="1539">
        <v>12.0</v>
      </c>
      <c r="D33" s="1539">
        <v>14.0</v>
      </c>
      <c r="E33" s="1539">
        <v>16.0</v>
      </c>
      <c r="F33" s="1539">
        <v>18.0</v>
      </c>
      <c r="G33" s="1539">
        <v>20.0</v>
      </c>
      <c r="H33" s="1539">
        <v>22.0</v>
      </c>
      <c r="I33" s="1529"/>
      <c r="J33" s="1529"/>
      <c r="K33" s="1540">
        <v>12.0</v>
      </c>
      <c r="L33" s="1541">
        <v>14.0</v>
      </c>
      <c r="M33" s="1533"/>
      <c r="N33" s="1539">
        <v>12.0</v>
      </c>
      <c r="O33" s="1539">
        <v>14.0</v>
      </c>
      <c r="P33" s="1539">
        <v>16.0</v>
      </c>
      <c r="Q33" s="1539">
        <v>18.0</v>
      </c>
      <c r="R33" s="1539">
        <v>20.0</v>
      </c>
      <c r="S33" s="1539">
        <v>22.0</v>
      </c>
    </row>
    <row r="34">
      <c r="B34" s="1014" t="s">
        <v>2116</v>
      </c>
      <c r="C34" s="916" t="s">
        <v>1240</v>
      </c>
      <c r="D34" s="916" t="s">
        <v>1240</v>
      </c>
      <c r="E34" s="916" t="s">
        <v>1253</v>
      </c>
      <c r="F34" s="916" t="s">
        <v>1253</v>
      </c>
      <c r="G34" s="916" t="s">
        <v>1253</v>
      </c>
      <c r="H34" s="916" t="s">
        <v>1266</v>
      </c>
      <c r="I34" s="1529"/>
      <c r="J34" s="1536"/>
      <c r="K34" s="976" t="s">
        <v>1240</v>
      </c>
      <c r="L34" s="976" t="s">
        <v>1240</v>
      </c>
      <c r="M34" s="1529"/>
      <c r="N34" s="916" t="s">
        <v>1240</v>
      </c>
      <c r="O34" s="916" t="s">
        <v>1240</v>
      </c>
      <c r="P34" s="916" t="s">
        <v>1253</v>
      </c>
      <c r="Q34" s="916" t="s">
        <v>1253</v>
      </c>
      <c r="R34" s="916" t="s">
        <v>1253</v>
      </c>
      <c r="S34" s="916" t="s">
        <v>1266</v>
      </c>
    </row>
    <row r="35">
      <c r="B35" s="1534" t="s">
        <v>2128</v>
      </c>
      <c r="C35" s="1543">
        <f t="shared" ref="C35:H35" si="27">C$20*C$21+C36*C38</f>
        <v>8.9</v>
      </c>
      <c r="D35" s="1543">
        <f t="shared" si="27"/>
        <v>21.6</v>
      </c>
      <c r="E35" s="1543">
        <f t="shared" si="27"/>
        <v>44.7</v>
      </c>
      <c r="F35" s="1543">
        <f t="shared" si="27"/>
        <v>129.6</v>
      </c>
      <c r="G35" s="1543">
        <f t="shared" si="27"/>
        <v>297.3</v>
      </c>
      <c r="H35" s="1543">
        <f t="shared" si="27"/>
        <v>736.8</v>
      </c>
      <c r="I35" s="1529"/>
      <c r="J35" s="1536">
        <v>3.0</v>
      </c>
      <c r="K35" s="1529"/>
      <c r="L35" s="1529"/>
      <c r="M35" s="1529"/>
      <c r="N35" s="1529"/>
      <c r="O35" s="1529"/>
      <c r="P35" s="1529"/>
      <c r="Q35" s="1529"/>
      <c r="R35" s="1529"/>
      <c r="S35" s="1529"/>
    </row>
    <row r="36">
      <c r="B36" s="999" t="s">
        <v>1372</v>
      </c>
      <c r="C36" s="1539">
        <f t="shared" ref="C36:H36" si="28">C$21*C37</f>
        <v>45</v>
      </c>
      <c r="D36" s="1539">
        <f t="shared" si="28"/>
        <v>60</v>
      </c>
      <c r="E36" s="1539">
        <f t="shared" si="28"/>
        <v>75</v>
      </c>
      <c r="F36" s="1539">
        <f t="shared" si="28"/>
        <v>90</v>
      </c>
      <c r="G36" s="1539">
        <f t="shared" si="28"/>
        <v>105</v>
      </c>
      <c r="H36" s="1539">
        <f t="shared" si="28"/>
        <v>120</v>
      </c>
      <c r="I36" s="1529"/>
      <c r="J36" s="1529"/>
      <c r="K36" s="1529"/>
      <c r="L36" s="1529"/>
      <c r="M36" s="1529"/>
      <c r="N36" s="1546" t="s">
        <v>2129</v>
      </c>
      <c r="O36" s="1547"/>
      <c r="P36" s="1547"/>
      <c r="Q36" s="1547"/>
      <c r="R36" s="1547"/>
      <c r="S36" s="1547"/>
    </row>
    <row r="37">
      <c r="B37" s="1014" t="s">
        <v>1227</v>
      </c>
      <c r="C37" s="1539">
        <f t="shared" ref="C37:H37" si="29">C$23*$J35</f>
        <v>4.5</v>
      </c>
      <c r="D37" s="1539">
        <f t="shared" si="29"/>
        <v>6</v>
      </c>
      <c r="E37" s="1539">
        <f t="shared" si="29"/>
        <v>7.5</v>
      </c>
      <c r="F37" s="1539">
        <f t="shared" si="29"/>
        <v>9</v>
      </c>
      <c r="G37" s="1539">
        <f t="shared" si="29"/>
        <v>10.5</v>
      </c>
      <c r="H37" s="1539">
        <f t="shared" si="29"/>
        <v>12</v>
      </c>
      <c r="I37" s="1529"/>
      <c r="J37" s="1529"/>
      <c r="K37" s="1529"/>
      <c r="L37" s="1529"/>
      <c r="M37" s="1548"/>
      <c r="N37" s="1549" t="str">
        <f t="shared" ref="N37:S37" si="30">N18</f>
        <v>Thin hide</v>
      </c>
      <c r="O37" s="1549" t="str">
        <f t="shared" si="30"/>
        <v>Thin leather</v>
      </c>
      <c r="P37" s="1549" t="str">
        <f t="shared" si="30"/>
        <v>Medium hide</v>
      </c>
      <c r="Q37" s="1549" t="str">
        <f t="shared" si="30"/>
        <v>Medium leather</v>
      </c>
      <c r="R37" s="1549" t="str">
        <f t="shared" si="30"/>
        <v>Thick hide</v>
      </c>
      <c r="S37" s="1549" t="str">
        <f t="shared" si="30"/>
        <v>Thick leather</v>
      </c>
    </row>
    <row r="38">
      <c r="B38" s="1014" t="s">
        <v>1373</v>
      </c>
      <c r="C38" s="1539">
        <f t="shared" ref="C38:H38" si="31">(0.02*C39)*C39</f>
        <v>0.18</v>
      </c>
      <c r="D38" s="1539">
        <f t="shared" si="31"/>
        <v>0.32</v>
      </c>
      <c r="E38" s="1539">
        <f t="shared" si="31"/>
        <v>0.5</v>
      </c>
      <c r="F38" s="1539">
        <f t="shared" si="31"/>
        <v>0.72</v>
      </c>
      <c r="G38" s="1539">
        <f t="shared" si="31"/>
        <v>0.98</v>
      </c>
      <c r="H38" s="1539">
        <f t="shared" si="31"/>
        <v>1.28</v>
      </c>
      <c r="I38" s="1529"/>
      <c r="J38" s="1529"/>
      <c r="K38" s="1529"/>
      <c r="L38" s="1533"/>
      <c r="M38" s="1550" t="s">
        <v>1847</v>
      </c>
      <c r="N38" s="1541">
        <v>0.0</v>
      </c>
      <c r="O38" s="1541">
        <v>1.0</v>
      </c>
      <c r="P38" s="1541">
        <v>1.0</v>
      </c>
      <c r="Q38" s="1541">
        <v>2.0</v>
      </c>
      <c r="R38" s="1541">
        <v>2.0</v>
      </c>
      <c r="S38" s="1541">
        <v>3.0</v>
      </c>
    </row>
    <row r="39">
      <c r="B39" s="1014" t="s">
        <v>2114</v>
      </c>
      <c r="C39" s="1539">
        <v>3.0</v>
      </c>
      <c r="D39" s="1539">
        <v>4.0</v>
      </c>
      <c r="E39" s="1539">
        <v>5.0</v>
      </c>
      <c r="F39" s="1539">
        <v>6.0</v>
      </c>
      <c r="G39" s="1539">
        <v>7.0</v>
      </c>
      <c r="H39" s="1539">
        <v>8.0</v>
      </c>
      <c r="I39" s="1529"/>
      <c r="J39" s="1529"/>
      <c r="K39" s="1529"/>
      <c r="L39" s="1533"/>
      <c r="M39" s="1550" t="s">
        <v>1849</v>
      </c>
      <c r="N39" s="1541">
        <v>1.0</v>
      </c>
      <c r="O39" s="1541">
        <v>1.0</v>
      </c>
      <c r="P39" s="1541">
        <v>2.0</v>
      </c>
      <c r="Q39" s="1541">
        <v>2.0</v>
      </c>
      <c r="R39" s="1541">
        <v>3.0</v>
      </c>
      <c r="S39" s="1541">
        <v>4.0</v>
      </c>
    </row>
    <row r="40">
      <c r="B40" s="1014" t="s">
        <v>2115</v>
      </c>
      <c r="C40" s="1539">
        <v>14.0</v>
      </c>
      <c r="D40" s="1539">
        <v>16.0</v>
      </c>
      <c r="E40" s="1539">
        <v>18.0</v>
      </c>
      <c r="F40" s="1539">
        <v>20.0</v>
      </c>
      <c r="G40" s="1539">
        <v>22.0</v>
      </c>
      <c r="H40" s="1539">
        <v>24.0</v>
      </c>
      <c r="I40" s="1529"/>
      <c r="J40" s="1529"/>
      <c r="K40" s="1529"/>
      <c r="L40" s="1529"/>
      <c r="M40" s="1529"/>
      <c r="N40" s="1529"/>
      <c r="O40" s="1529"/>
      <c r="P40" s="1529"/>
      <c r="Q40" s="1529"/>
      <c r="R40" s="1529"/>
      <c r="S40" s="1529"/>
    </row>
    <row r="41">
      <c r="B41" s="1014" t="s">
        <v>2116</v>
      </c>
      <c r="C41" s="916" t="s">
        <v>1240</v>
      </c>
      <c r="D41" s="916" t="s">
        <v>1253</v>
      </c>
      <c r="E41" s="916" t="s">
        <v>1253</v>
      </c>
      <c r="F41" s="916" t="s">
        <v>1253</v>
      </c>
      <c r="G41" s="916" t="s">
        <v>1266</v>
      </c>
      <c r="H41" s="916" t="s">
        <v>1266</v>
      </c>
      <c r="I41" s="1529"/>
      <c r="J41" s="1536"/>
      <c r="K41" s="1529"/>
      <c r="L41" s="1529"/>
      <c r="M41" s="1529"/>
      <c r="N41" s="1529"/>
      <c r="O41" s="1529"/>
      <c r="P41" s="1529"/>
      <c r="Q41" s="1529"/>
      <c r="R41" s="1529"/>
      <c r="S41" s="1529"/>
    </row>
    <row r="42">
      <c r="B42" s="1534" t="s">
        <v>2130</v>
      </c>
      <c r="C42" s="1543">
        <f t="shared" ref="C42:H42" si="32">C$20*C$21+C43*C45</f>
        <v>20</v>
      </c>
      <c r="D42" s="1543">
        <f t="shared" si="32"/>
        <v>42.4</v>
      </c>
      <c r="E42" s="1543">
        <f t="shared" si="32"/>
        <v>79.2</v>
      </c>
      <c r="F42" s="1543">
        <f t="shared" si="32"/>
        <v>182.4</v>
      </c>
      <c r="G42" s="1543">
        <f t="shared" si="32"/>
        <v>373.6</v>
      </c>
      <c r="H42" s="1543">
        <f t="shared" si="32"/>
        <v>842.4</v>
      </c>
      <c r="I42" s="1529"/>
      <c r="J42" s="1536">
        <v>4.0</v>
      </c>
      <c r="K42" s="1529"/>
      <c r="L42" s="1529"/>
      <c r="M42" s="1529"/>
      <c r="N42" s="1529"/>
      <c r="O42" s="1529"/>
      <c r="P42" s="1529"/>
      <c r="Q42" s="1529"/>
      <c r="R42" s="1529"/>
      <c r="S42" s="1529"/>
    </row>
    <row r="43">
      <c r="B43" s="999" t="s">
        <v>1372</v>
      </c>
      <c r="C43" s="1539">
        <f t="shared" ref="C43:H43" si="33">C$21*C44</f>
        <v>60</v>
      </c>
      <c r="D43" s="1539">
        <f t="shared" si="33"/>
        <v>80</v>
      </c>
      <c r="E43" s="1539">
        <f t="shared" si="33"/>
        <v>100</v>
      </c>
      <c r="F43" s="1539">
        <f t="shared" si="33"/>
        <v>120</v>
      </c>
      <c r="G43" s="1539">
        <f t="shared" si="33"/>
        <v>140</v>
      </c>
      <c r="H43" s="1539">
        <f t="shared" si="33"/>
        <v>160</v>
      </c>
      <c r="I43" s="1529"/>
      <c r="J43" s="1529"/>
      <c r="K43" s="1529"/>
      <c r="L43" s="1529"/>
      <c r="M43" s="1529"/>
      <c r="N43" s="1529"/>
      <c r="O43" s="1529"/>
      <c r="P43" s="1529"/>
      <c r="Q43" s="1529"/>
      <c r="R43" s="1529"/>
      <c r="S43" s="1529"/>
    </row>
    <row r="44">
      <c r="B44" s="1014" t="s">
        <v>1227</v>
      </c>
      <c r="C44" s="1539">
        <f t="shared" ref="C44:H44" si="34">C$23*$J42</f>
        <v>6</v>
      </c>
      <c r="D44" s="1539">
        <f t="shared" si="34"/>
        <v>8</v>
      </c>
      <c r="E44" s="1539">
        <f t="shared" si="34"/>
        <v>10</v>
      </c>
      <c r="F44" s="1539">
        <f t="shared" si="34"/>
        <v>12</v>
      </c>
      <c r="G44" s="1539">
        <f t="shared" si="34"/>
        <v>14</v>
      </c>
      <c r="H44" s="1539">
        <f t="shared" si="34"/>
        <v>16</v>
      </c>
      <c r="I44" s="1529"/>
      <c r="J44" s="1529"/>
      <c r="K44" s="1529"/>
      <c r="L44" s="1529"/>
      <c r="M44" s="1529"/>
      <c r="N44" s="1529"/>
      <c r="O44" s="1529"/>
      <c r="P44" s="1529"/>
      <c r="Q44" s="1529"/>
      <c r="R44" s="1529"/>
      <c r="S44" s="1529"/>
    </row>
    <row r="45">
      <c r="B45" s="1014" t="s">
        <v>1373</v>
      </c>
      <c r="C45" s="1539">
        <f t="shared" ref="C45:H45" si="35">(0.02*C46)*C46</f>
        <v>0.32</v>
      </c>
      <c r="D45" s="1539">
        <f t="shared" si="35"/>
        <v>0.5</v>
      </c>
      <c r="E45" s="1539">
        <f t="shared" si="35"/>
        <v>0.72</v>
      </c>
      <c r="F45" s="1539">
        <f t="shared" si="35"/>
        <v>0.98</v>
      </c>
      <c r="G45" s="1539">
        <f t="shared" si="35"/>
        <v>1.28</v>
      </c>
      <c r="H45" s="1539">
        <f t="shared" si="35"/>
        <v>1.62</v>
      </c>
      <c r="I45" s="1529"/>
      <c r="J45" s="1529"/>
      <c r="K45" s="1529"/>
      <c r="L45" s="1529"/>
      <c r="M45" s="1529"/>
      <c r="N45" s="1529"/>
      <c r="O45" s="1529"/>
      <c r="P45" s="1529"/>
      <c r="Q45" s="1529"/>
      <c r="R45" s="1529"/>
      <c r="S45" s="1529"/>
    </row>
    <row r="46">
      <c r="B46" s="1014" t="s">
        <v>2114</v>
      </c>
      <c r="C46" s="1539">
        <v>4.0</v>
      </c>
      <c r="D46" s="1539">
        <v>5.0</v>
      </c>
      <c r="E46" s="1539">
        <v>6.0</v>
      </c>
      <c r="F46" s="1539">
        <v>7.0</v>
      </c>
      <c r="G46" s="1539">
        <v>8.0</v>
      </c>
      <c r="H46" s="1539">
        <v>9.0</v>
      </c>
      <c r="I46" s="1529"/>
      <c r="J46" s="1529"/>
      <c r="K46" s="1529"/>
      <c r="L46" s="1529"/>
      <c r="M46" s="1529"/>
      <c r="N46" s="1529"/>
      <c r="O46" s="1529"/>
      <c r="P46" s="1529"/>
      <c r="Q46" s="1529"/>
      <c r="R46" s="1529"/>
      <c r="S46" s="1529"/>
    </row>
    <row r="47">
      <c r="B47" s="1014" t="s">
        <v>2115</v>
      </c>
      <c r="C47" s="1539">
        <v>16.0</v>
      </c>
      <c r="D47" s="1539">
        <v>18.0</v>
      </c>
      <c r="E47" s="1539">
        <v>20.0</v>
      </c>
      <c r="F47" s="1539">
        <v>22.0</v>
      </c>
      <c r="G47" s="1539">
        <v>24.0</v>
      </c>
      <c r="H47" s="1539">
        <v>26.0</v>
      </c>
      <c r="I47" s="1529"/>
      <c r="J47" s="1529"/>
      <c r="K47" s="1529"/>
      <c r="L47" s="1529"/>
      <c r="M47" s="1529"/>
      <c r="N47" s="1529"/>
      <c r="O47" s="1529"/>
      <c r="P47" s="1529"/>
      <c r="Q47" s="1529"/>
      <c r="R47" s="1529"/>
      <c r="S47" s="1529"/>
    </row>
    <row r="48">
      <c r="B48" s="1014" t="s">
        <v>2116</v>
      </c>
      <c r="C48" s="916" t="s">
        <v>1253</v>
      </c>
      <c r="D48" s="916" t="s">
        <v>1253</v>
      </c>
      <c r="E48" s="916" t="s">
        <v>1253</v>
      </c>
      <c r="F48" s="916" t="s">
        <v>1266</v>
      </c>
      <c r="G48" s="916" t="s">
        <v>1266</v>
      </c>
      <c r="H48" s="916" t="s">
        <v>1266</v>
      </c>
    </row>
    <row r="51">
      <c r="B51" s="946" t="s">
        <v>2131</v>
      </c>
    </row>
    <row r="54">
      <c r="B54" s="980" t="s">
        <v>1383</v>
      </c>
      <c r="C54" s="231"/>
      <c r="D54" s="231"/>
      <c r="E54" s="231"/>
      <c r="F54" s="231"/>
      <c r="G54" s="231"/>
      <c r="H54" s="652"/>
      <c r="I54" s="981" t="s">
        <v>1384</v>
      </c>
      <c r="J54" s="982" t="s">
        <v>155</v>
      </c>
      <c r="K54" s="982" t="s">
        <v>187</v>
      </c>
      <c r="L54" s="442" t="s">
        <v>189</v>
      </c>
      <c r="M54" s="442" t="s">
        <v>176</v>
      </c>
      <c r="N54" s="442" t="s">
        <v>25</v>
      </c>
      <c r="O54" s="442" t="s">
        <v>1385</v>
      </c>
    </row>
    <row r="55">
      <c r="B55" s="1551" t="s">
        <v>2117</v>
      </c>
      <c r="C55" s="1552"/>
      <c r="D55" s="1552"/>
      <c r="E55" s="1552"/>
      <c r="F55" s="1552"/>
      <c r="G55" s="1552"/>
      <c r="H55" s="1552"/>
      <c r="I55" s="1552"/>
      <c r="J55" s="1552"/>
      <c r="K55" s="1552"/>
      <c r="L55" s="1552"/>
      <c r="M55" s="1552"/>
      <c r="N55" s="1552"/>
      <c r="O55" s="1553"/>
    </row>
    <row r="56">
      <c r="B56" s="1554" t="s">
        <v>1388</v>
      </c>
      <c r="C56" s="1555" t="s">
        <v>2120</v>
      </c>
      <c r="D56" s="1555" t="s">
        <v>2121</v>
      </c>
      <c r="E56" s="1555" t="s">
        <v>2122</v>
      </c>
      <c r="F56" s="1555" t="s">
        <v>2123</v>
      </c>
      <c r="G56" s="1554" t="s">
        <v>2124</v>
      </c>
      <c r="H56" s="1556" t="s">
        <v>2125</v>
      </c>
      <c r="I56" s="1557"/>
      <c r="J56" s="1557"/>
      <c r="K56" s="1557"/>
      <c r="L56" s="1557"/>
      <c r="M56" s="1557"/>
      <c r="N56" s="1557"/>
      <c r="O56" s="1557"/>
    </row>
    <row r="57">
      <c r="B57" s="1558" t="s">
        <v>136</v>
      </c>
      <c r="C57" s="1558" t="s">
        <v>2132</v>
      </c>
      <c r="D57" s="1558" t="s">
        <v>2133</v>
      </c>
      <c r="E57" s="1558" t="s">
        <v>1390</v>
      </c>
      <c r="F57" s="1559" t="s">
        <v>1391</v>
      </c>
      <c r="G57" s="1559" t="s">
        <v>1392</v>
      </c>
      <c r="H57" s="1560" t="s">
        <v>1426</v>
      </c>
      <c r="I57" s="1561" t="s">
        <v>1396</v>
      </c>
      <c r="J57" s="1562" t="s">
        <v>1397</v>
      </c>
      <c r="K57" s="1563">
        <v>11.0</v>
      </c>
      <c r="L57" s="1564" t="s">
        <v>2134</v>
      </c>
      <c r="M57" s="1564" t="s">
        <v>1447</v>
      </c>
      <c r="N57" s="1564" t="s">
        <v>32</v>
      </c>
      <c r="O57" s="1564" t="s">
        <v>32</v>
      </c>
    </row>
    <row r="58">
      <c r="B58" s="1011" t="s">
        <v>1401</v>
      </c>
      <c r="C58" s="1054">
        <f t="shared" ref="C58:H58" si="36">C19</f>
        <v>1.1</v>
      </c>
      <c r="D58" s="1054">
        <f t="shared" si="36"/>
        <v>4</v>
      </c>
      <c r="E58" s="1054">
        <f t="shared" si="36"/>
        <v>11.7</v>
      </c>
      <c r="F58" s="1054">
        <f t="shared" si="36"/>
        <v>74.4</v>
      </c>
      <c r="G58" s="1054">
        <f t="shared" si="36"/>
        <v>211.9</v>
      </c>
      <c r="H58" s="1054">
        <f t="shared" si="36"/>
        <v>612</v>
      </c>
      <c r="I58" s="443"/>
      <c r="J58" s="443"/>
      <c r="K58" s="443"/>
      <c r="L58" s="443"/>
      <c r="M58" s="443"/>
      <c r="N58" s="443"/>
      <c r="O58" s="443"/>
    </row>
    <row r="59">
      <c r="B59" s="1558" t="s">
        <v>1216</v>
      </c>
      <c r="C59" s="1558" t="s">
        <v>2132</v>
      </c>
      <c r="D59" s="1558" t="s">
        <v>2133</v>
      </c>
      <c r="E59" s="1558" t="s">
        <v>1390</v>
      </c>
      <c r="F59" s="1559" t="s">
        <v>1391</v>
      </c>
      <c r="G59" s="1559" t="s">
        <v>1392</v>
      </c>
      <c r="H59" s="1560" t="s">
        <v>1426</v>
      </c>
      <c r="I59" s="1561" t="s">
        <v>1402</v>
      </c>
      <c r="J59" s="1562" t="s">
        <v>1403</v>
      </c>
      <c r="K59" s="1563">
        <v>12.0</v>
      </c>
      <c r="L59" s="1564" t="s">
        <v>2135</v>
      </c>
      <c r="M59" s="1564" t="s">
        <v>1451</v>
      </c>
      <c r="N59" s="1564" t="s">
        <v>32</v>
      </c>
      <c r="O59" s="1564" t="s">
        <v>32</v>
      </c>
    </row>
    <row r="60">
      <c r="B60" s="1011" t="s">
        <v>1401</v>
      </c>
      <c r="C60" s="1565">
        <f t="shared" ref="C60:H60" si="37">C28</f>
        <v>3.2</v>
      </c>
      <c r="D60" s="1565">
        <f t="shared" si="37"/>
        <v>9.6</v>
      </c>
      <c r="E60" s="1565">
        <f t="shared" si="37"/>
        <v>23.2</v>
      </c>
      <c r="F60" s="1565">
        <f t="shared" si="37"/>
        <v>94.8</v>
      </c>
      <c r="G60" s="1565">
        <f t="shared" si="37"/>
        <v>244.8</v>
      </c>
      <c r="H60" s="1565">
        <f t="shared" si="37"/>
        <v>661.6</v>
      </c>
      <c r="I60" s="443"/>
      <c r="J60" s="443"/>
      <c r="K60" s="443"/>
      <c r="L60" s="443"/>
      <c r="M60" s="443"/>
      <c r="N60" s="443"/>
      <c r="O60" s="443"/>
    </row>
    <row r="61">
      <c r="B61" s="1558" t="s">
        <v>1217</v>
      </c>
      <c r="C61" s="1558" t="s">
        <v>2132</v>
      </c>
      <c r="D61" s="1558" t="s">
        <v>2133</v>
      </c>
      <c r="E61" s="1558" t="s">
        <v>1390</v>
      </c>
      <c r="F61" s="1559" t="s">
        <v>1391</v>
      </c>
      <c r="G61" s="1559" t="s">
        <v>1392</v>
      </c>
      <c r="H61" s="1560" t="s">
        <v>1426</v>
      </c>
      <c r="I61" s="1561" t="s">
        <v>1412</v>
      </c>
      <c r="J61" s="1562" t="s">
        <v>1403</v>
      </c>
      <c r="K61" s="1563">
        <v>13.0</v>
      </c>
      <c r="L61" s="1564" t="s">
        <v>2136</v>
      </c>
      <c r="M61" s="1564" t="s">
        <v>1454</v>
      </c>
      <c r="N61" s="1564" t="s">
        <v>32</v>
      </c>
      <c r="O61" s="1564" t="s">
        <v>32</v>
      </c>
    </row>
    <row r="62">
      <c r="B62" s="1011" t="s">
        <v>1401</v>
      </c>
      <c r="C62" s="1565">
        <f t="shared" ref="C62:H62" si="38">C35</f>
        <v>8.9</v>
      </c>
      <c r="D62" s="1565">
        <f t="shared" si="38"/>
        <v>21.6</v>
      </c>
      <c r="E62" s="1565">
        <f t="shared" si="38"/>
        <v>44.7</v>
      </c>
      <c r="F62" s="1565">
        <f t="shared" si="38"/>
        <v>129.6</v>
      </c>
      <c r="G62" s="1565">
        <f t="shared" si="38"/>
        <v>297.3</v>
      </c>
      <c r="H62" s="1565">
        <f t="shared" si="38"/>
        <v>736.8</v>
      </c>
      <c r="I62" s="443"/>
      <c r="J62" s="443"/>
      <c r="K62" s="443"/>
      <c r="L62" s="443"/>
      <c r="M62" s="443"/>
      <c r="N62" s="443"/>
      <c r="O62" s="443"/>
    </row>
    <row r="63">
      <c r="B63" s="1558" t="s">
        <v>1218</v>
      </c>
      <c r="C63" s="1558" t="s">
        <v>2133</v>
      </c>
      <c r="D63" s="1558" t="s">
        <v>1390</v>
      </c>
      <c r="E63" s="1558" t="s">
        <v>1406</v>
      </c>
      <c r="F63" s="1559" t="s">
        <v>1407</v>
      </c>
      <c r="G63" s="1559" t="s">
        <v>1408</v>
      </c>
      <c r="H63" s="1560" t="s">
        <v>1393</v>
      </c>
      <c r="I63" s="1561" t="s">
        <v>1415</v>
      </c>
      <c r="J63" s="1562" t="s">
        <v>1403</v>
      </c>
      <c r="K63" s="1563">
        <v>14.0</v>
      </c>
      <c r="L63" s="1564" t="s">
        <v>2137</v>
      </c>
      <c r="M63" s="1564" t="s">
        <v>1457</v>
      </c>
      <c r="N63" s="1564" t="s">
        <v>32</v>
      </c>
      <c r="O63" s="1564" t="s">
        <v>32</v>
      </c>
    </row>
    <row r="64">
      <c r="B64" s="1011" t="s">
        <v>1401</v>
      </c>
      <c r="C64" s="1565">
        <f t="shared" ref="C64:H64" si="39">C42</f>
        <v>20</v>
      </c>
      <c r="D64" s="1565">
        <f t="shared" si="39"/>
        <v>42.4</v>
      </c>
      <c r="E64" s="1565">
        <f t="shared" si="39"/>
        <v>79.2</v>
      </c>
      <c r="F64" s="1565">
        <f t="shared" si="39"/>
        <v>182.4</v>
      </c>
      <c r="G64" s="1565">
        <f t="shared" si="39"/>
        <v>373.6</v>
      </c>
      <c r="H64" s="1565">
        <f t="shared" si="39"/>
        <v>842.4</v>
      </c>
      <c r="I64" s="443"/>
      <c r="J64" s="443"/>
      <c r="K64" s="443"/>
      <c r="L64" s="443"/>
      <c r="M64" s="443"/>
      <c r="N64" s="443"/>
      <c r="O64" s="443"/>
    </row>
  </sheetData>
  <mergeCells count="29">
    <mergeCell ref="B54:H54"/>
    <mergeCell ref="J57:J58"/>
    <mergeCell ref="K57:K58"/>
    <mergeCell ref="L57:L58"/>
    <mergeCell ref="M57:M58"/>
    <mergeCell ref="N57:N58"/>
    <mergeCell ref="O57:O58"/>
    <mergeCell ref="I57:I58"/>
    <mergeCell ref="J59:J60"/>
    <mergeCell ref="K59:K60"/>
    <mergeCell ref="L59:L60"/>
    <mergeCell ref="M59:M60"/>
    <mergeCell ref="N59:N60"/>
    <mergeCell ref="O59:O60"/>
    <mergeCell ref="I61:I62"/>
    <mergeCell ref="I63:I64"/>
    <mergeCell ref="J63:J64"/>
    <mergeCell ref="K63:K64"/>
    <mergeCell ref="L63:L64"/>
    <mergeCell ref="M63:M64"/>
    <mergeCell ref="N63:N64"/>
    <mergeCell ref="O63:O64"/>
    <mergeCell ref="I59:I60"/>
    <mergeCell ref="J61:J62"/>
    <mergeCell ref="K61:K62"/>
    <mergeCell ref="L61:L62"/>
    <mergeCell ref="M61:M62"/>
    <mergeCell ref="N61:N62"/>
    <mergeCell ref="O61:O62"/>
  </mergeCells>
  <hyperlinks>
    <hyperlink r:id="rId2" ref="P7"/>
  </hyperlinks>
  <drawing r:id="rId3"/>
  <legacyDrawing r:id="rId4"/>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00"/>
    <pageSetUpPr/>
  </sheetPr>
  <sheetViews>
    <sheetView showGridLines="0" workbookViewId="0"/>
  </sheetViews>
  <sheetFormatPr customHeight="1" defaultColWidth="12.63" defaultRowHeight="15.75" outlineLevelCol="1"/>
  <cols>
    <col customWidth="1" min="1" max="1" width="7.63"/>
    <col customWidth="1" min="2" max="2" width="31.25"/>
    <col customWidth="1" min="3" max="3" width="10.88"/>
    <col customWidth="1" min="4" max="4" width="11.13"/>
    <col customWidth="1" min="5" max="5" width="10.88"/>
    <col customWidth="1" min="6" max="6" width="12.0"/>
    <col customWidth="1" min="7" max="7" width="10.88"/>
    <col customWidth="1" min="8" max="8" width="10.38" outlineLevel="1"/>
    <col customWidth="1" min="9" max="9" width="9.5" outlineLevel="1"/>
    <col customWidth="1" min="10" max="10" width="23.0"/>
    <col customWidth="1" min="11" max="11" width="12.25"/>
    <col customWidth="1" min="12" max="12" width="8.0"/>
    <col customWidth="1" min="13" max="13" width="10.63"/>
    <col customWidth="1" min="14" max="14" width="14.88"/>
    <col customWidth="1" min="15" max="15" width="13.63"/>
    <col customWidth="1" min="16" max="16" width="13.5"/>
    <col customWidth="1" min="17" max="17" width="17.75"/>
    <col customWidth="1" min="18" max="18" width="15.0"/>
    <col customWidth="1" min="19" max="19" width="12.25"/>
    <col customWidth="1" min="20" max="20" width="13.0"/>
    <col customWidth="1" min="21" max="21" width="14.13"/>
    <col customWidth="1" min="22" max="22" width="11.5"/>
    <col customWidth="1" min="23" max="23" width="19.38"/>
    <col customWidth="1" min="24" max="24" width="17.75"/>
    <col customWidth="1" min="25" max="25" width="18.13"/>
    <col customWidth="1" min="26" max="26" width="11.88"/>
    <col customWidth="1" min="27" max="27" width="11.75"/>
    <col customWidth="1" min="28" max="28" width="13.38"/>
    <col customWidth="1" min="29" max="29" width="17.75"/>
    <col customWidth="1" min="30" max="30" width="19.63"/>
    <col customWidth="1" min="31" max="31" width="16.0"/>
    <col customWidth="1" min="32" max="32" width="18.0"/>
    <col customWidth="1" min="33" max="33" width="15.63"/>
    <col customWidth="1" min="34" max="34" width="16.13"/>
    <col customWidth="1" min="35" max="35" width="12.25"/>
    <col customWidth="1" min="36" max="36" width="20.63"/>
    <col customWidth="1" min="37" max="37" width="13.88"/>
    <col customWidth="1" min="38" max="38" width="13.25"/>
    <col customWidth="1" min="39" max="39" width="13.63"/>
    <col customWidth="1" min="40" max="41" width="12.0"/>
    <col customWidth="1" min="42" max="43" width="8.63"/>
    <col customWidth="1" min="44" max="53" width="7.63"/>
  </cols>
  <sheetData>
    <row r="1">
      <c r="A1" s="453"/>
      <c r="B1" s="947"/>
      <c r="C1" s="1566"/>
      <c r="D1" s="1566"/>
      <c r="E1" s="1566"/>
      <c r="F1" s="1566"/>
      <c r="G1" s="1566"/>
      <c r="H1" s="1566"/>
      <c r="I1" s="1566"/>
      <c r="J1" s="781"/>
      <c r="K1" s="785"/>
      <c r="L1" s="785"/>
      <c r="M1" s="785"/>
      <c r="N1" s="785"/>
      <c r="O1" s="785"/>
      <c r="P1" s="453"/>
      <c r="Q1" s="453"/>
      <c r="R1" s="453"/>
      <c r="S1" s="453"/>
      <c r="T1" s="453"/>
      <c r="U1" s="453"/>
      <c r="V1" s="453"/>
      <c r="W1" s="1080"/>
      <c r="X1" s="453"/>
      <c r="Y1" s="453"/>
      <c r="Z1" s="453"/>
      <c r="AA1" s="453"/>
      <c r="AB1" s="453"/>
      <c r="AC1" s="453"/>
      <c r="AD1" s="453"/>
      <c r="AE1" s="453"/>
      <c r="AF1" s="453"/>
      <c r="AG1" s="453"/>
      <c r="AH1" s="453"/>
      <c r="AI1" s="453"/>
      <c r="AJ1" s="453"/>
      <c r="AK1" s="453"/>
      <c r="AL1" s="453"/>
      <c r="AM1" s="453"/>
      <c r="AN1" s="453"/>
      <c r="AO1" s="453"/>
      <c r="AP1" s="453"/>
      <c r="AR1" s="1567"/>
      <c r="AS1" s="453"/>
      <c r="AT1" s="453"/>
      <c r="AU1" s="453"/>
      <c r="AV1" s="453"/>
      <c r="AW1" s="453"/>
      <c r="AX1" s="453"/>
      <c r="AY1" s="453"/>
      <c r="AZ1" s="453"/>
      <c r="BA1" s="453"/>
    </row>
    <row r="2" ht="30.0" customHeight="1">
      <c r="A2" s="453"/>
      <c r="B2" s="892" t="s">
        <v>2138</v>
      </c>
      <c r="C2" s="1566"/>
      <c r="D2" s="1566"/>
      <c r="E2" s="1566"/>
      <c r="F2" s="1566"/>
      <c r="G2" s="1566"/>
      <c r="H2" s="1566"/>
      <c r="I2" s="1566"/>
      <c r="J2" s="781"/>
      <c r="K2" s="785"/>
      <c r="L2" s="785"/>
      <c r="M2" s="785"/>
      <c r="N2" s="785"/>
      <c r="O2" s="785"/>
      <c r="P2" s="453"/>
      <c r="Q2" s="453"/>
      <c r="R2" s="453"/>
      <c r="S2" s="453"/>
      <c r="T2" s="453"/>
      <c r="U2" s="453"/>
      <c r="V2" s="453"/>
      <c r="W2" s="1080"/>
      <c r="X2" s="453"/>
      <c r="Y2" s="453"/>
      <c r="Z2" s="453"/>
      <c r="AA2" s="453"/>
      <c r="AB2" s="453"/>
      <c r="AC2" s="453"/>
      <c r="AD2" s="453"/>
      <c r="AE2" s="453"/>
      <c r="AF2" s="453"/>
      <c r="AG2" s="453"/>
      <c r="AH2" s="453"/>
      <c r="AI2" s="453"/>
      <c r="AJ2" s="453"/>
      <c r="AK2" s="453"/>
      <c r="AL2" s="453"/>
      <c r="AM2" s="453"/>
      <c r="AN2" s="453"/>
      <c r="AO2" s="453"/>
      <c r="AP2" s="453"/>
      <c r="AR2" s="1567"/>
      <c r="AS2" s="453"/>
      <c r="AT2" s="453"/>
      <c r="AU2" s="453"/>
      <c r="AV2" s="453"/>
      <c r="AW2" s="453"/>
      <c r="AX2" s="453"/>
      <c r="AY2" s="453"/>
      <c r="AZ2" s="453"/>
      <c r="BA2" s="453"/>
    </row>
    <row r="3">
      <c r="A3" s="453"/>
      <c r="B3" s="1568"/>
      <c r="C3" s="1566"/>
      <c r="D3" s="1566"/>
      <c r="E3" s="1566"/>
      <c r="F3" s="1566"/>
      <c r="G3" s="1566"/>
      <c r="H3" s="1566"/>
      <c r="I3" s="1566"/>
      <c r="J3" s="781"/>
      <c r="K3" s="785"/>
      <c r="L3" s="785"/>
      <c r="M3" s="785"/>
      <c r="N3" s="785"/>
      <c r="O3" s="785"/>
      <c r="P3" s="453"/>
      <c r="Q3" s="453"/>
      <c r="R3" s="453"/>
      <c r="S3" s="453"/>
      <c r="T3" s="453"/>
      <c r="U3" s="453"/>
      <c r="V3" s="453"/>
      <c r="W3" s="1080"/>
      <c r="X3" s="453"/>
      <c r="Y3" s="453"/>
      <c r="Z3" s="453"/>
      <c r="AA3" s="453"/>
      <c r="AB3" s="453"/>
      <c r="AC3" s="453"/>
      <c r="AD3" s="453"/>
      <c r="AE3" s="453"/>
      <c r="AF3" s="453"/>
      <c r="AG3" s="453"/>
      <c r="AH3" s="453"/>
      <c r="AI3" s="453"/>
      <c r="AJ3" s="453"/>
      <c r="AK3" s="453"/>
      <c r="AL3" s="453"/>
      <c r="AM3" s="453"/>
      <c r="AN3" s="453"/>
      <c r="AO3" s="453"/>
      <c r="AP3" s="453"/>
      <c r="AR3" s="1567"/>
      <c r="AS3" s="453"/>
      <c r="AT3" s="453"/>
      <c r="AU3" s="453"/>
      <c r="AV3" s="453"/>
      <c r="AW3" s="453"/>
      <c r="AX3" s="453"/>
      <c r="AY3" s="453"/>
      <c r="AZ3" s="453"/>
      <c r="BA3" s="453"/>
    </row>
    <row r="4" ht="30.0" customHeight="1">
      <c r="A4" s="453"/>
      <c r="B4" s="1566"/>
      <c r="C4" s="1566"/>
      <c r="D4" s="1566"/>
      <c r="E4" s="1566"/>
      <c r="F4" s="1566"/>
      <c r="G4" s="1566"/>
      <c r="H4" s="1566"/>
      <c r="I4" s="1566"/>
      <c r="J4" s="781"/>
      <c r="K4" s="785"/>
      <c r="L4" s="785"/>
      <c r="M4" s="785"/>
      <c r="N4" s="785"/>
      <c r="O4" s="785"/>
      <c r="P4" s="453"/>
      <c r="Q4" s="453"/>
      <c r="R4" s="453"/>
      <c r="S4" s="453"/>
      <c r="T4" s="453"/>
      <c r="U4" s="453"/>
      <c r="V4" s="453"/>
      <c r="W4" s="1080"/>
      <c r="X4" s="453"/>
      <c r="Y4" s="453"/>
      <c r="Z4" s="453"/>
      <c r="AA4" s="453"/>
      <c r="AB4" s="453"/>
      <c r="AC4" s="453"/>
      <c r="AD4" s="453"/>
      <c r="AE4" s="453"/>
      <c r="AF4" s="453"/>
      <c r="AG4" s="453"/>
      <c r="AH4" s="453"/>
      <c r="AI4" s="453"/>
      <c r="AJ4" s="453"/>
      <c r="AK4" s="453"/>
      <c r="AL4" s="453"/>
      <c r="AM4" s="453"/>
      <c r="AN4" s="453"/>
      <c r="AO4" s="453"/>
      <c r="AP4" s="453"/>
      <c r="AR4" s="1567"/>
      <c r="AS4" s="453"/>
      <c r="AT4" s="453"/>
      <c r="AU4" s="453"/>
      <c r="AV4" s="453"/>
      <c r="AW4" s="453"/>
      <c r="AX4" s="453"/>
      <c r="AY4" s="453"/>
      <c r="AZ4" s="453"/>
      <c r="BA4" s="453"/>
    </row>
    <row r="5">
      <c r="A5" s="453"/>
      <c r="B5" s="1569" t="s">
        <v>2046</v>
      </c>
      <c r="C5" s="231"/>
      <c r="D5" s="231"/>
      <c r="E5" s="231"/>
      <c r="F5" s="231"/>
      <c r="G5" s="231"/>
      <c r="H5" s="652"/>
      <c r="I5" s="981"/>
      <c r="J5" s="982" t="s">
        <v>155</v>
      </c>
      <c r="K5" s="982" t="s">
        <v>187</v>
      </c>
      <c r="L5" s="442" t="s">
        <v>189</v>
      </c>
      <c r="M5" s="442" t="s">
        <v>176</v>
      </c>
      <c r="N5" s="442" t="s">
        <v>25</v>
      </c>
      <c r="O5" s="442" t="s">
        <v>1444</v>
      </c>
      <c r="P5" s="453"/>
      <c r="Q5" s="453"/>
      <c r="R5" s="453"/>
      <c r="S5" s="453"/>
      <c r="T5" s="453"/>
      <c r="U5" s="453"/>
      <c r="V5" s="453"/>
      <c r="W5" s="1080"/>
      <c r="X5" s="453"/>
      <c r="Y5" s="453"/>
      <c r="Z5" s="453"/>
      <c r="AA5" s="453"/>
      <c r="AB5" s="453"/>
      <c r="AC5" s="453"/>
      <c r="AD5" s="453"/>
      <c r="AE5" s="453"/>
      <c r="AF5" s="453"/>
      <c r="AG5" s="453"/>
      <c r="AH5" s="453"/>
      <c r="AI5" s="453"/>
      <c r="AJ5" s="453"/>
      <c r="AK5" s="453"/>
      <c r="AL5" s="453"/>
      <c r="AM5" s="453"/>
      <c r="AN5" s="453"/>
      <c r="AO5" s="453"/>
      <c r="AP5" s="453"/>
      <c r="AR5" s="1567"/>
      <c r="AS5" s="453"/>
      <c r="AT5" s="453"/>
      <c r="AU5" s="453"/>
      <c r="AV5" s="453"/>
      <c r="AW5" s="453"/>
      <c r="AX5" s="453"/>
      <c r="AY5" s="453"/>
      <c r="AZ5" s="453"/>
      <c r="BA5" s="453"/>
    </row>
    <row r="6">
      <c r="A6" s="453"/>
      <c r="B6" s="1435"/>
      <c r="C6" s="1436"/>
      <c r="D6" s="1436"/>
      <c r="E6" s="1436"/>
      <c r="F6" s="1436"/>
      <c r="G6" s="1436"/>
      <c r="H6" s="1570" t="s">
        <v>2139</v>
      </c>
      <c r="I6" s="1436"/>
      <c r="J6" s="1436"/>
      <c r="K6" s="1436"/>
      <c r="L6" s="1436"/>
      <c r="M6" s="1436"/>
      <c r="N6" s="1436"/>
      <c r="O6" s="1437"/>
      <c r="P6" s="453"/>
      <c r="Q6" s="738"/>
      <c r="R6" s="453"/>
      <c r="T6" s="453"/>
      <c r="U6" s="453"/>
      <c r="V6" s="453"/>
      <c r="W6" s="1080"/>
      <c r="X6" s="453"/>
      <c r="Y6" s="453"/>
      <c r="Z6" s="453"/>
      <c r="AA6" s="1571"/>
      <c r="AB6" s="1571"/>
      <c r="AC6" s="1571"/>
      <c r="AD6" s="1571"/>
      <c r="AE6" s="1571"/>
      <c r="AF6" s="453"/>
      <c r="AG6" s="453"/>
      <c r="AH6" s="453"/>
      <c r="AI6" s="453"/>
      <c r="AJ6" s="1572"/>
      <c r="AK6" s="1573" t="s">
        <v>2140</v>
      </c>
      <c r="AL6" s="1572"/>
      <c r="AM6" s="1572"/>
      <c r="AN6" s="1572"/>
      <c r="AO6" s="1567" t="s">
        <v>2141</v>
      </c>
      <c r="AP6" s="1574" t="s">
        <v>25</v>
      </c>
      <c r="AQ6" s="1574" t="s">
        <v>903</v>
      </c>
      <c r="AR6" s="1574" t="s">
        <v>902</v>
      </c>
      <c r="AS6" s="1575" t="s">
        <v>133</v>
      </c>
      <c r="AT6" s="1575" t="s">
        <v>2142</v>
      </c>
      <c r="AU6" s="453"/>
      <c r="AV6" s="453"/>
      <c r="AW6" s="453"/>
      <c r="AX6" s="453"/>
      <c r="AY6" s="453"/>
      <c r="AZ6" s="453"/>
      <c r="BA6" s="453"/>
    </row>
    <row r="7">
      <c r="A7" s="453"/>
      <c r="B7" s="1576" t="s">
        <v>2051</v>
      </c>
      <c r="C7" s="1440" t="s">
        <v>134</v>
      </c>
      <c r="D7" s="1440" t="s">
        <v>2047</v>
      </c>
      <c r="E7" s="1440" t="s">
        <v>2048</v>
      </c>
      <c r="F7" s="1440" t="s">
        <v>2049</v>
      </c>
      <c r="G7" s="1440" t="s">
        <v>2052</v>
      </c>
      <c r="H7" s="1577"/>
      <c r="I7" s="1440"/>
      <c r="J7" s="1441"/>
      <c r="K7" s="1441"/>
      <c r="L7" s="1441"/>
      <c r="M7" s="1441"/>
      <c r="N7" s="1441"/>
      <c r="O7" s="1441"/>
      <c r="P7" s="453"/>
      <c r="Q7" s="1571" t="s">
        <v>129</v>
      </c>
      <c r="R7" s="1571" t="s">
        <v>2143</v>
      </c>
      <c r="S7" s="1571" t="s">
        <v>2144</v>
      </c>
      <c r="T7" s="1571" t="s">
        <v>2145</v>
      </c>
      <c r="U7" s="1571" t="s">
        <v>2146</v>
      </c>
      <c r="V7" s="1571" t="s">
        <v>2147</v>
      </c>
      <c r="W7" s="1578" t="s">
        <v>351</v>
      </c>
      <c r="X7" s="453" t="str">
        <f>Character!L2</f>
        <v>Creature</v>
      </c>
      <c r="Y7" s="453"/>
      <c r="Z7" s="453"/>
      <c r="AA7" s="1571" t="s">
        <v>1196</v>
      </c>
      <c r="AB7" s="1571" t="s">
        <v>1205</v>
      </c>
      <c r="AC7" s="1571" t="s">
        <v>1198</v>
      </c>
      <c r="AD7" s="1571" t="s">
        <v>1207</v>
      </c>
      <c r="AE7" s="1571" t="s">
        <v>1201</v>
      </c>
      <c r="AF7" s="1571" t="s">
        <v>1209</v>
      </c>
      <c r="AG7" s="1571" t="s">
        <v>228</v>
      </c>
      <c r="AH7" s="513" t="str">
        <f>Character!L2</f>
        <v>Creature</v>
      </c>
      <c r="AI7" s="453"/>
      <c r="AJ7" s="1579" t="s">
        <v>1196</v>
      </c>
      <c r="AK7" s="1580">
        <v>-3.0</v>
      </c>
      <c r="AL7" s="1580">
        <v>-2.0</v>
      </c>
      <c r="AM7" s="1580">
        <v>-1.0</v>
      </c>
      <c r="AN7" s="1580">
        <v>0.0</v>
      </c>
      <c r="AO7" s="1581">
        <v>0.0</v>
      </c>
      <c r="AP7" s="1581" t="s">
        <v>32</v>
      </c>
      <c r="AQ7" s="1582">
        <v>4.0</v>
      </c>
      <c r="AR7" s="1582">
        <v>7.0</v>
      </c>
      <c r="AS7" s="1583" t="s">
        <v>2148</v>
      </c>
      <c r="AT7" s="1584">
        <f>Blacksmith!W101</f>
        <v>290</v>
      </c>
      <c r="AU7" s="453"/>
      <c r="AV7" s="453"/>
      <c r="AW7" s="453"/>
      <c r="AX7" s="453"/>
      <c r="AY7" s="453"/>
      <c r="AZ7" s="453"/>
      <c r="BA7" s="453"/>
    </row>
    <row r="8">
      <c r="A8" s="453"/>
      <c r="B8" s="1585" t="s">
        <v>2053</v>
      </c>
      <c r="C8" s="1443"/>
      <c r="D8" s="1443"/>
      <c r="E8" s="1443"/>
      <c r="F8" s="1443"/>
      <c r="G8" s="1443"/>
      <c r="H8" s="1443"/>
      <c r="I8" s="1586"/>
      <c r="J8" s="1444"/>
      <c r="K8" s="1444"/>
      <c r="L8" s="1444"/>
      <c r="M8" s="1444"/>
      <c r="N8" s="1444"/>
      <c r="O8" s="1445"/>
      <c r="P8" s="453"/>
      <c r="Q8" s="1440" t="s">
        <v>134</v>
      </c>
      <c r="R8" s="1440" t="s">
        <v>134</v>
      </c>
      <c r="S8" s="1440" t="s">
        <v>134</v>
      </c>
      <c r="T8" s="1587" t="s">
        <v>2120</v>
      </c>
      <c r="U8" s="996" t="s">
        <v>148</v>
      </c>
      <c r="V8" s="996" t="s">
        <v>148</v>
      </c>
      <c r="W8" s="1588" t="s">
        <v>32</v>
      </c>
      <c r="X8" s="453" t="str">
        <f>INDIRECT(Character!D34)</f>
        <v>Linen</v>
      </c>
      <c r="Y8" s="453"/>
      <c r="Z8" s="453"/>
      <c r="AA8" s="1589" t="s">
        <v>148</v>
      </c>
      <c r="AB8" s="1589" t="s">
        <v>1155</v>
      </c>
      <c r="AC8" s="1590" t="s">
        <v>148</v>
      </c>
      <c r="AD8" s="1590" t="s">
        <v>1155</v>
      </c>
      <c r="AE8" s="1591" t="s">
        <v>148</v>
      </c>
      <c r="AF8" s="1591" t="s">
        <v>1155</v>
      </c>
      <c r="AG8" s="1592" t="s">
        <v>32</v>
      </c>
      <c r="AH8" s="513" t="str">
        <f>INDIRECT(Character!D57)</f>
        <v>_</v>
      </c>
      <c r="AI8" s="677"/>
      <c r="AJ8" s="1579" t="s">
        <v>1205</v>
      </c>
      <c r="AK8" s="1580">
        <v>-3.0</v>
      </c>
      <c r="AL8" s="1580">
        <v>-2.0</v>
      </c>
      <c r="AM8" s="1580">
        <v>-1.0</v>
      </c>
      <c r="AN8" s="1580">
        <v>0.0</v>
      </c>
      <c r="AO8" s="1581">
        <v>0.0</v>
      </c>
      <c r="AP8" s="1581" t="s">
        <v>32</v>
      </c>
      <c r="AQ8" s="1582">
        <v>4.0</v>
      </c>
      <c r="AR8" s="1582">
        <v>7.0</v>
      </c>
      <c r="AS8" s="1583" t="s">
        <v>1514</v>
      </c>
      <c r="AT8" s="1584">
        <f>Carpenter!X50</f>
        <v>290</v>
      </c>
      <c r="AU8" s="453"/>
      <c r="AV8" s="453"/>
      <c r="AW8" s="453"/>
      <c r="AX8" s="453"/>
      <c r="AY8" s="453"/>
      <c r="AZ8" s="453"/>
      <c r="BA8" s="453"/>
    </row>
    <row r="9">
      <c r="A9" s="453"/>
      <c r="B9" s="1593" t="s">
        <v>136</v>
      </c>
      <c r="C9" s="1447" t="s">
        <v>1396</v>
      </c>
      <c r="D9" s="1447" t="s">
        <v>1402</v>
      </c>
      <c r="E9" s="1447" t="s">
        <v>1867</v>
      </c>
      <c r="F9" s="1447" t="s">
        <v>2054</v>
      </c>
      <c r="G9" s="1447"/>
      <c r="H9" s="1447"/>
      <c r="I9" s="1449"/>
      <c r="J9" s="1448" t="s">
        <v>1397</v>
      </c>
      <c r="K9" s="1449" t="s">
        <v>2055</v>
      </c>
      <c r="L9" s="1449" t="s">
        <v>2055</v>
      </c>
      <c r="M9" s="1450">
        <v>0.0</v>
      </c>
      <c r="N9" s="1449" t="s">
        <v>32</v>
      </c>
      <c r="O9" s="1449" t="s">
        <v>32</v>
      </c>
      <c r="P9" s="453"/>
      <c r="Q9" s="1440" t="s">
        <v>2047</v>
      </c>
      <c r="R9" s="1440" t="s">
        <v>2047</v>
      </c>
      <c r="S9" s="1440" t="s">
        <v>2047</v>
      </c>
      <c r="T9" s="1594" t="s">
        <v>2121</v>
      </c>
      <c r="U9" s="996" t="s">
        <v>765</v>
      </c>
      <c r="V9" s="996" t="s">
        <v>765</v>
      </c>
      <c r="W9" s="512"/>
      <c r="X9" s="453" t="s">
        <v>2047</v>
      </c>
      <c r="Y9" s="453"/>
      <c r="Z9" s="453"/>
      <c r="AA9" s="1589" t="s">
        <v>765</v>
      </c>
      <c r="AB9" s="1589" t="s">
        <v>1156</v>
      </c>
      <c r="AC9" s="1590" t="s">
        <v>765</v>
      </c>
      <c r="AD9" s="1590" t="s">
        <v>1156</v>
      </c>
      <c r="AE9" s="1591" t="s">
        <v>765</v>
      </c>
      <c r="AF9" s="1591" t="s">
        <v>1156</v>
      </c>
      <c r="AG9" s="513"/>
      <c r="AH9" s="513"/>
      <c r="AI9" s="677"/>
      <c r="AJ9" s="1595" t="s">
        <v>1198</v>
      </c>
      <c r="AK9" s="1596">
        <v>-4.0</v>
      </c>
      <c r="AL9" s="1596">
        <v>-3.0</v>
      </c>
      <c r="AM9" s="1596">
        <v>-2.0</v>
      </c>
      <c r="AN9" s="1596">
        <v>-1.0</v>
      </c>
      <c r="AO9" s="1597">
        <v>0.0</v>
      </c>
      <c r="AP9" s="1597" t="s">
        <v>1199</v>
      </c>
      <c r="AQ9" s="1598">
        <v>5.0</v>
      </c>
      <c r="AR9" s="1598">
        <v>6.0</v>
      </c>
      <c r="AS9" s="1599" t="s">
        <v>2148</v>
      </c>
      <c r="AT9" s="1600">
        <f>Blacksmith!W110</f>
        <v>160</v>
      </c>
      <c r="AU9" s="453"/>
      <c r="AV9" s="453"/>
      <c r="AW9" s="453"/>
      <c r="AX9" s="453"/>
      <c r="AY9" s="453"/>
      <c r="AZ9" s="453"/>
      <c r="BA9" s="453"/>
    </row>
    <row r="10">
      <c r="A10" s="453"/>
      <c r="B10" s="1601" t="s">
        <v>1401</v>
      </c>
      <c r="C10" s="1012">
        <f>Tailor!C11</f>
        <v>0.6</v>
      </c>
      <c r="D10" s="1012">
        <f>Tailor!D11</f>
        <v>2</v>
      </c>
      <c r="E10" s="1012">
        <f>Tailor!E11</f>
        <v>5.2</v>
      </c>
      <c r="F10" s="1012">
        <f>Tailor!F11</f>
        <v>75.2</v>
      </c>
      <c r="G10" s="1452"/>
      <c r="H10" s="1452"/>
      <c r="I10" s="443"/>
      <c r="J10" s="443"/>
      <c r="K10" s="443"/>
      <c r="L10" s="443"/>
      <c r="M10" s="443"/>
      <c r="N10" s="443"/>
      <c r="O10" s="443"/>
      <c r="P10" s="453"/>
      <c r="Q10" s="1440" t="s">
        <v>2048</v>
      </c>
      <c r="R10" s="1440" t="s">
        <v>2048</v>
      </c>
      <c r="S10" s="1440" t="s">
        <v>2048</v>
      </c>
      <c r="T10" s="1594" t="s">
        <v>2122</v>
      </c>
      <c r="U10" s="996" t="s">
        <v>766</v>
      </c>
      <c r="V10" s="996" t="s">
        <v>766</v>
      </c>
      <c r="W10" s="512"/>
      <c r="X10" s="453" t="s">
        <v>2048</v>
      </c>
      <c r="Y10" s="453"/>
      <c r="Z10" s="453"/>
      <c r="AA10" s="1589" t="s">
        <v>766</v>
      </c>
      <c r="AB10" s="1589" t="s">
        <v>1157</v>
      </c>
      <c r="AC10" s="1590" t="s">
        <v>766</v>
      </c>
      <c r="AD10" s="1590" t="s">
        <v>1157</v>
      </c>
      <c r="AE10" s="1591" t="s">
        <v>766</v>
      </c>
      <c r="AF10" s="1591" t="s">
        <v>1157</v>
      </c>
      <c r="AG10" s="513"/>
      <c r="AH10" s="513"/>
      <c r="AI10" s="677"/>
      <c r="AJ10" s="1595" t="s">
        <v>1207</v>
      </c>
      <c r="AK10" s="1596">
        <v>-4.0</v>
      </c>
      <c r="AL10" s="1596">
        <v>-3.0</v>
      </c>
      <c r="AM10" s="1596">
        <v>-2.0</v>
      </c>
      <c r="AN10" s="1596">
        <v>-1.0</v>
      </c>
      <c r="AO10" s="1597">
        <v>0.0</v>
      </c>
      <c r="AP10" s="1597" t="s">
        <v>1122</v>
      </c>
      <c r="AQ10" s="1598">
        <v>5.0</v>
      </c>
      <c r="AR10" s="1598">
        <v>6.0</v>
      </c>
      <c r="AS10" s="1599" t="s">
        <v>1514</v>
      </c>
      <c r="AT10" s="1600">
        <f>Carpenter!X60</f>
        <v>160</v>
      </c>
      <c r="AU10" s="453"/>
      <c r="AV10" s="453"/>
      <c r="AW10" s="453"/>
      <c r="AX10" s="453"/>
      <c r="AY10" s="453"/>
      <c r="AZ10" s="453"/>
      <c r="BA10" s="453"/>
    </row>
    <row r="11">
      <c r="A11" s="453"/>
      <c r="B11" s="1593" t="s">
        <v>1216</v>
      </c>
      <c r="C11" s="1447" t="s">
        <v>1402</v>
      </c>
      <c r="D11" s="1447" t="s">
        <v>1867</v>
      </c>
      <c r="E11" s="1447" t="s">
        <v>1412</v>
      </c>
      <c r="F11" s="1447" t="s">
        <v>1415</v>
      </c>
      <c r="G11" s="1447"/>
      <c r="H11" s="1602"/>
      <c r="I11" s="1449"/>
      <c r="J11" s="1448" t="s">
        <v>1403</v>
      </c>
      <c r="K11" s="1449" t="s">
        <v>2055</v>
      </c>
      <c r="L11" s="1449" t="s">
        <v>2055</v>
      </c>
      <c r="M11" s="1450">
        <v>0.0</v>
      </c>
      <c r="N11" s="1449" t="s">
        <v>32</v>
      </c>
      <c r="O11" s="1449" t="s">
        <v>32</v>
      </c>
      <c r="P11" s="453"/>
      <c r="Q11" s="1440" t="s">
        <v>2049</v>
      </c>
      <c r="R11" s="513"/>
      <c r="S11" s="1440" t="s">
        <v>2049</v>
      </c>
      <c r="T11" s="1594" t="s">
        <v>2123</v>
      </c>
      <c r="U11" s="996" t="s">
        <v>768</v>
      </c>
      <c r="V11" s="996" t="s">
        <v>768</v>
      </c>
      <c r="W11" s="512"/>
      <c r="X11" s="453" t="s">
        <v>2049</v>
      </c>
      <c r="Y11" s="453"/>
      <c r="Z11" s="453"/>
      <c r="AA11" s="1589" t="s">
        <v>768</v>
      </c>
      <c r="AB11" s="1589" t="s">
        <v>1158</v>
      </c>
      <c r="AC11" s="1590" t="s">
        <v>768</v>
      </c>
      <c r="AD11" s="1590" t="s">
        <v>1158</v>
      </c>
      <c r="AE11" s="1591" t="s">
        <v>768</v>
      </c>
      <c r="AF11" s="1591" t="s">
        <v>1158</v>
      </c>
      <c r="AG11" s="513"/>
      <c r="AH11" s="513"/>
      <c r="AI11" s="677"/>
      <c r="AJ11" s="1603" t="s">
        <v>1201</v>
      </c>
      <c r="AK11" s="1604">
        <v>-5.0</v>
      </c>
      <c r="AL11" s="1604">
        <v>-4.0</v>
      </c>
      <c r="AM11" s="1604">
        <v>-3.0</v>
      </c>
      <c r="AN11" s="1604">
        <v>-2.0</v>
      </c>
      <c r="AO11" s="1605">
        <v>-1.0</v>
      </c>
      <c r="AP11" s="1605" t="s">
        <v>1202</v>
      </c>
      <c r="AQ11" s="1606">
        <v>7.0</v>
      </c>
      <c r="AR11" s="1606">
        <v>5.0</v>
      </c>
      <c r="AS11" s="1607" t="s">
        <v>2148</v>
      </c>
      <c r="AT11" s="1608">
        <f>Blacksmith!W119</f>
        <v>80</v>
      </c>
      <c r="AU11" s="453"/>
      <c r="AV11" s="453"/>
      <c r="AW11" s="453"/>
      <c r="AX11" s="453"/>
      <c r="AY11" s="453"/>
      <c r="AZ11" s="453"/>
      <c r="BA11" s="453"/>
    </row>
    <row r="12">
      <c r="A12" s="453"/>
      <c r="B12" s="1053" t="s">
        <v>1401</v>
      </c>
      <c r="C12" s="1013">
        <f>Tailor!C20</f>
        <v>2</v>
      </c>
      <c r="D12" s="1013">
        <f>Tailor!D20</f>
        <v>6.2</v>
      </c>
      <c r="E12" s="1013">
        <f>Tailor!E20</f>
        <v>14.4</v>
      </c>
      <c r="F12" s="1013">
        <f>Tailor!F20</f>
        <v>92.2</v>
      </c>
      <c r="G12" s="1452"/>
      <c r="H12" s="1452"/>
      <c r="I12" s="443"/>
      <c r="J12" s="443"/>
      <c r="K12" s="443"/>
      <c r="L12" s="443"/>
      <c r="M12" s="443"/>
      <c r="N12" s="443"/>
      <c r="O12" s="443"/>
      <c r="P12" s="453"/>
      <c r="Q12" s="513"/>
      <c r="R12" s="513"/>
      <c r="S12" s="1440" t="s">
        <v>2052</v>
      </c>
      <c r="T12" s="1594" t="s">
        <v>2124</v>
      </c>
      <c r="U12" s="996" t="s">
        <v>769</v>
      </c>
      <c r="V12" s="996" t="s">
        <v>769</v>
      </c>
      <c r="W12" s="512"/>
      <c r="X12" s="453"/>
      <c r="Y12" s="453"/>
      <c r="Z12" s="453"/>
      <c r="AA12" s="1589" t="s">
        <v>769</v>
      </c>
      <c r="AB12" s="1589" t="s">
        <v>1159</v>
      </c>
      <c r="AC12" s="1590" t="s">
        <v>769</v>
      </c>
      <c r="AD12" s="1590" t="s">
        <v>1159</v>
      </c>
      <c r="AE12" s="1591" t="s">
        <v>769</v>
      </c>
      <c r="AF12" s="1591" t="s">
        <v>1159</v>
      </c>
      <c r="AG12" s="513"/>
      <c r="AH12" s="513"/>
      <c r="AI12" s="677"/>
      <c r="AJ12" s="1603" t="s">
        <v>1209</v>
      </c>
      <c r="AK12" s="1604">
        <v>-5.0</v>
      </c>
      <c r="AL12" s="1604">
        <v>-4.0</v>
      </c>
      <c r="AM12" s="1604">
        <v>-3.0</v>
      </c>
      <c r="AN12" s="1604">
        <v>-2.0</v>
      </c>
      <c r="AO12" s="1605">
        <v>-1.0</v>
      </c>
      <c r="AP12" s="1605" t="s">
        <v>1577</v>
      </c>
      <c r="AQ12" s="1606">
        <v>7.0</v>
      </c>
      <c r="AR12" s="1606">
        <v>5.0</v>
      </c>
      <c r="AS12" s="1607" t="s">
        <v>1514</v>
      </c>
      <c r="AT12" s="1608">
        <f>Carpenter!X70</f>
        <v>80</v>
      </c>
      <c r="AU12" s="453"/>
      <c r="AV12" s="453"/>
      <c r="AW12" s="453"/>
      <c r="AX12" s="453"/>
      <c r="AY12" s="453"/>
      <c r="AZ12" s="453"/>
      <c r="BA12" s="453"/>
    </row>
    <row r="13">
      <c r="A13" s="453"/>
      <c r="B13" s="1593" t="s">
        <v>1217</v>
      </c>
      <c r="C13" s="1447" t="s">
        <v>1867</v>
      </c>
      <c r="D13" s="1447" t="s">
        <v>1412</v>
      </c>
      <c r="E13" s="1447" t="s">
        <v>2054</v>
      </c>
      <c r="F13" s="1447" t="s">
        <v>2057</v>
      </c>
      <c r="G13" s="1447"/>
      <c r="H13" s="1602"/>
      <c r="I13" s="1449"/>
      <c r="J13" s="1448" t="s">
        <v>1403</v>
      </c>
      <c r="K13" s="1449" t="s">
        <v>2055</v>
      </c>
      <c r="L13" s="1449" t="s">
        <v>2055</v>
      </c>
      <c r="M13" s="1450">
        <v>0.0</v>
      </c>
      <c r="N13" s="1449" t="s">
        <v>32</v>
      </c>
      <c r="O13" s="1449" t="s">
        <v>32</v>
      </c>
      <c r="P13" s="453"/>
      <c r="Q13" s="513"/>
      <c r="R13" s="513"/>
      <c r="S13" s="513"/>
      <c r="T13" s="1594" t="s">
        <v>2125</v>
      </c>
      <c r="U13" s="997" t="s">
        <v>770</v>
      </c>
      <c r="V13" s="996" t="s">
        <v>770</v>
      </c>
      <c r="W13" s="512"/>
      <c r="X13" s="453"/>
      <c r="Y13" s="453"/>
      <c r="Z13" s="453"/>
      <c r="AA13" s="1589" t="s">
        <v>770</v>
      </c>
      <c r="AB13" s="1589" t="s">
        <v>1160</v>
      </c>
      <c r="AC13" s="1590" t="s">
        <v>770</v>
      </c>
      <c r="AD13" s="1590" t="s">
        <v>1160</v>
      </c>
      <c r="AE13" s="1591" t="s">
        <v>770</v>
      </c>
      <c r="AF13" s="1591" t="s">
        <v>1160</v>
      </c>
      <c r="AG13" s="513"/>
      <c r="AH13" s="513"/>
      <c r="AI13" s="677"/>
      <c r="AJ13" s="677" t="s">
        <v>228</v>
      </c>
      <c r="AK13" s="1571">
        <v>0.0</v>
      </c>
      <c r="AL13" s="1571">
        <v>0.0</v>
      </c>
      <c r="AM13" s="1571">
        <v>0.0</v>
      </c>
      <c r="AN13" s="1571">
        <v>0.0</v>
      </c>
      <c r="AO13" s="1571">
        <v>0.0</v>
      </c>
      <c r="AP13" s="1571" t="s">
        <v>32</v>
      </c>
      <c r="AQ13" s="453"/>
      <c r="AR13" s="453"/>
      <c r="AS13" s="453"/>
      <c r="AT13" s="1609" t="s">
        <v>2055</v>
      </c>
      <c r="AU13" s="453"/>
      <c r="AV13" s="453"/>
      <c r="AW13" s="453"/>
      <c r="AX13" s="453"/>
      <c r="AY13" s="453"/>
      <c r="AZ13" s="453"/>
      <c r="BA13" s="453"/>
    </row>
    <row r="14">
      <c r="A14" s="453"/>
      <c r="B14" s="1053" t="s">
        <v>1401</v>
      </c>
      <c r="C14" s="1013">
        <f>Tailor!C27</f>
        <v>5.8</v>
      </c>
      <c r="D14" s="1013">
        <f>Tailor!D27</f>
        <v>15.2</v>
      </c>
      <c r="E14" s="1013">
        <f>Tailor!E27</f>
        <v>31.6</v>
      </c>
      <c r="F14" s="1013">
        <f>Tailor!F27</f>
        <v>121.2</v>
      </c>
      <c r="G14" s="1452"/>
      <c r="H14" s="1452"/>
      <c r="I14" s="443"/>
      <c r="J14" s="443"/>
      <c r="K14" s="443"/>
      <c r="L14" s="443"/>
      <c r="M14" s="443"/>
      <c r="N14" s="443"/>
      <c r="O14" s="443"/>
      <c r="P14" s="453"/>
      <c r="Q14" s="453"/>
      <c r="R14" s="453"/>
      <c r="S14" s="453"/>
      <c r="T14" s="453"/>
      <c r="U14" s="453"/>
      <c r="V14" s="453"/>
      <c r="W14" s="1080"/>
      <c r="X14" s="453"/>
      <c r="Y14" s="453"/>
      <c r="Z14" s="453"/>
      <c r="AA14" s="453"/>
      <c r="AB14" s="1589" t="s">
        <v>1161</v>
      </c>
      <c r="AC14" s="453"/>
      <c r="AD14" s="1590" t="s">
        <v>1161</v>
      </c>
      <c r="AE14" s="453"/>
      <c r="AF14" s="1591" t="s">
        <v>1161</v>
      </c>
      <c r="AG14" s="513"/>
      <c r="AH14" s="513"/>
      <c r="AI14" s="677"/>
      <c r="AJ14" s="453"/>
      <c r="AL14" s="453"/>
      <c r="AM14" s="453"/>
      <c r="AN14" s="453"/>
      <c r="AO14" s="453"/>
      <c r="AP14" s="453"/>
      <c r="AQ14" s="453"/>
      <c r="AR14" s="453"/>
      <c r="AS14" s="453"/>
      <c r="AT14" s="453"/>
      <c r="AU14" s="453"/>
      <c r="AV14" s="453"/>
      <c r="AW14" s="453"/>
      <c r="AX14" s="453"/>
      <c r="AY14" s="453"/>
      <c r="AZ14" s="453"/>
      <c r="BA14" s="453"/>
    </row>
    <row r="15">
      <c r="A15" s="453"/>
      <c r="B15" s="1593" t="s">
        <v>1218</v>
      </c>
      <c r="C15" s="1447" t="s">
        <v>1412</v>
      </c>
      <c r="D15" s="1447" t="s">
        <v>2054</v>
      </c>
      <c r="E15" s="1447" t="s">
        <v>1415</v>
      </c>
      <c r="F15" s="1447" t="s">
        <v>2060</v>
      </c>
      <c r="G15" s="1447"/>
      <c r="H15" s="1602"/>
      <c r="I15" s="1449"/>
      <c r="J15" s="1448" t="s">
        <v>1403</v>
      </c>
      <c r="K15" s="1449" t="s">
        <v>2055</v>
      </c>
      <c r="L15" s="1449" t="s">
        <v>2055</v>
      </c>
      <c r="M15" s="1450">
        <v>0.0</v>
      </c>
      <c r="N15" s="1449" t="s">
        <v>32</v>
      </c>
      <c r="O15" s="1449" t="s">
        <v>32</v>
      </c>
      <c r="P15" s="453"/>
      <c r="Q15" s="677"/>
      <c r="R15" s="453"/>
      <c r="S15" s="453"/>
      <c r="T15" s="453"/>
      <c r="U15" s="453"/>
      <c r="V15" s="453"/>
      <c r="W15" s="1080"/>
      <c r="X15" s="453"/>
      <c r="Y15" s="453"/>
      <c r="Z15" s="453"/>
      <c r="AA15" s="453"/>
      <c r="AB15" s="453"/>
      <c r="AC15" s="453"/>
      <c r="AD15" s="453"/>
      <c r="AE15" s="453"/>
      <c r="AF15" s="453"/>
      <c r="AG15" s="453"/>
      <c r="AH15" s="453"/>
      <c r="AI15" s="453"/>
      <c r="AJ15" s="426" t="s">
        <v>2149</v>
      </c>
      <c r="AT15" s="453"/>
      <c r="AU15" s="453"/>
      <c r="AV15" s="453"/>
      <c r="AW15" s="453"/>
      <c r="AX15" s="453"/>
      <c r="AY15" s="453"/>
      <c r="AZ15" s="453"/>
      <c r="BA15" s="453"/>
    </row>
    <row r="16">
      <c r="A16" s="453"/>
      <c r="B16" s="1053" t="s">
        <v>1401</v>
      </c>
      <c r="C16" s="1013">
        <f>Tailor!C34</f>
        <v>13.2</v>
      </c>
      <c r="D16" s="1013">
        <f>Tailor!D34</f>
        <v>30.8</v>
      </c>
      <c r="E16" s="1013">
        <f>Tailor!E34</f>
        <v>59.2</v>
      </c>
      <c r="F16" s="1013">
        <f>Tailor!F34</f>
        <v>165.2</v>
      </c>
      <c r="G16" s="1452"/>
      <c r="H16" s="1452"/>
      <c r="I16" s="443"/>
      <c r="J16" s="443"/>
      <c r="K16" s="443"/>
      <c r="L16" s="443"/>
      <c r="M16" s="443"/>
      <c r="N16" s="443"/>
      <c r="O16" s="443"/>
      <c r="P16" s="453"/>
      <c r="Q16" s="453"/>
      <c r="R16" s="453"/>
      <c r="S16" s="453"/>
      <c r="T16" s="453"/>
      <c r="U16" s="453"/>
      <c r="V16" s="453"/>
      <c r="W16" s="1080"/>
      <c r="X16" s="453"/>
      <c r="Y16" s="453"/>
      <c r="Z16" s="453"/>
      <c r="AA16" s="453"/>
      <c r="AB16" s="453"/>
      <c r="AC16" s="453"/>
      <c r="AD16" s="453"/>
      <c r="AE16" s="453"/>
      <c r="AF16" s="453"/>
      <c r="AG16" s="453"/>
      <c r="AH16" s="453"/>
      <c r="AI16" s="453"/>
      <c r="AT16" s="453"/>
      <c r="AU16" s="453"/>
      <c r="AV16" s="453"/>
      <c r="AW16" s="453"/>
      <c r="AX16" s="453"/>
      <c r="AY16" s="453"/>
      <c r="AZ16" s="453"/>
      <c r="BA16" s="453"/>
    </row>
    <row r="17">
      <c r="A17" s="453"/>
      <c r="B17" s="1610" t="s">
        <v>2062</v>
      </c>
      <c r="C17" s="1456"/>
      <c r="D17" s="1456"/>
      <c r="E17" s="1456"/>
      <c r="F17" s="1456"/>
      <c r="G17" s="1456"/>
      <c r="H17" s="1611"/>
      <c r="I17" s="1612"/>
      <c r="J17" s="1457"/>
      <c r="K17" s="1457"/>
      <c r="L17" s="1457"/>
      <c r="M17" s="1457"/>
      <c r="N17" s="1457"/>
      <c r="O17" s="1458"/>
      <c r="P17" s="453"/>
      <c r="Q17" s="453"/>
      <c r="R17" s="453"/>
      <c r="S17" s="453"/>
      <c r="T17" s="453"/>
      <c r="U17" s="453"/>
      <c r="V17" s="453"/>
      <c r="W17" s="1080"/>
      <c r="X17" s="453"/>
      <c r="Y17" s="453"/>
      <c r="Z17" s="453"/>
      <c r="AA17" s="453"/>
      <c r="AB17" s="453"/>
      <c r="AC17" s="453"/>
      <c r="AD17" s="453"/>
      <c r="AE17" s="453"/>
      <c r="AF17" s="453"/>
      <c r="AG17" s="677" t="s">
        <v>2150</v>
      </c>
      <c r="AH17" s="677" t="s">
        <v>2151</v>
      </c>
      <c r="AI17" s="453"/>
      <c r="AJ17" s="677" t="s">
        <v>228</v>
      </c>
      <c r="AK17" s="677" t="s">
        <v>137</v>
      </c>
      <c r="AL17" s="513" t="s">
        <v>148</v>
      </c>
      <c r="AM17" s="513" t="s">
        <v>765</v>
      </c>
      <c r="AN17" s="513" t="s">
        <v>766</v>
      </c>
      <c r="AO17" s="513" t="s">
        <v>768</v>
      </c>
      <c r="AP17" s="513" t="s">
        <v>769</v>
      </c>
      <c r="AQ17" s="513" t="s">
        <v>770</v>
      </c>
      <c r="AR17" s="1153" t="s">
        <v>110</v>
      </c>
      <c r="AT17" s="453"/>
      <c r="AU17" s="453"/>
      <c r="AV17" s="453"/>
      <c r="AW17" s="453"/>
      <c r="AX17" s="453"/>
      <c r="AY17" s="453"/>
      <c r="AZ17" s="453"/>
      <c r="BA17" s="453"/>
    </row>
    <row r="18">
      <c r="A18" s="453"/>
      <c r="B18" s="1613" t="s">
        <v>136</v>
      </c>
      <c r="C18" s="1460" t="s">
        <v>1396</v>
      </c>
      <c r="D18" s="1460" t="s">
        <v>1402</v>
      </c>
      <c r="E18" s="1460" t="s">
        <v>1867</v>
      </c>
      <c r="F18" s="1460"/>
      <c r="G18" s="1460"/>
      <c r="H18" s="1460"/>
      <c r="I18" s="1462"/>
      <c r="J18" s="1461" t="s">
        <v>1397</v>
      </c>
      <c r="K18" s="1462" t="s">
        <v>2055</v>
      </c>
      <c r="L18" s="1462" t="s">
        <v>2055</v>
      </c>
      <c r="M18" s="1463">
        <v>0.0</v>
      </c>
      <c r="N18" s="1462" t="s">
        <v>32</v>
      </c>
      <c r="O18" s="1462" t="s">
        <v>32</v>
      </c>
      <c r="P18" s="453"/>
      <c r="Q18" s="453"/>
      <c r="R18" s="453"/>
      <c r="S18" s="453"/>
      <c r="T18" s="453"/>
      <c r="U18" s="453"/>
      <c r="V18" s="453"/>
      <c r="W18" s="1080"/>
      <c r="X18" s="677" t="s">
        <v>2152</v>
      </c>
      <c r="Y18" s="453"/>
      <c r="Z18" s="453"/>
      <c r="AA18" s="453"/>
      <c r="AB18" s="453"/>
      <c r="AC18" s="453"/>
      <c r="AD18" s="453"/>
      <c r="AE18" s="453"/>
      <c r="AF18" s="453"/>
      <c r="AG18" s="1614" t="str">
        <f>VLOOKUP(Character!L32,'Clothes, Armor, Shields'!AJ7:AT12,10,FALSE)</f>
        <v>#N/A</v>
      </c>
      <c r="AH18" s="1614">
        <f>IF(Character!D57="No_Shield",0,VLOOKUP(Character!D57,'Clothes, Armor, Shields'!AJ7:AT12,10,FALSE))</f>
        <v>0</v>
      </c>
      <c r="AI18" s="453"/>
      <c r="AJ18" s="1579" t="s">
        <v>1196</v>
      </c>
      <c r="AK18" s="1579" t="s">
        <v>136</v>
      </c>
      <c r="AL18" s="1615">
        <f>Blacksmith!N101</f>
        <v>10</v>
      </c>
      <c r="AM18" s="1615">
        <f>Blacksmith!O101</f>
        <v>15</v>
      </c>
      <c r="AN18" s="1615">
        <f>Blacksmith!P101</f>
        <v>20</v>
      </c>
      <c r="AO18" s="1615">
        <f>Blacksmith!Q101</f>
        <v>26</v>
      </c>
      <c r="AP18" s="1615">
        <f>Blacksmith!R101</f>
        <v>32</v>
      </c>
      <c r="AQ18" s="1615">
        <f>Blacksmith!S101</f>
        <v>39</v>
      </c>
      <c r="AR18" s="1609">
        <v>40.0</v>
      </c>
      <c r="AT18" s="453"/>
      <c r="AU18" s="453"/>
      <c r="AV18" s="453"/>
      <c r="AW18" s="453"/>
      <c r="AX18" s="453"/>
      <c r="AY18" s="453"/>
      <c r="AZ18" s="453"/>
      <c r="BA18" s="453"/>
    </row>
    <row r="19">
      <c r="A19" s="453"/>
      <c r="B19" s="1601" t="s">
        <v>1401</v>
      </c>
      <c r="C19" s="1012">
        <f>Tailor!C44</f>
        <v>2.88</v>
      </c>
      <c r="D19" s="1012">
        <f>Tailor!D44</f>
        <v>7.92</v>
      </c>
      <c r="E19" s="1012">
        <f>Tailor!E44</f>
        <v>17.28</v>
      </c>
      <c r="F19" s="1452"/>
      <c r="G19" s="1452"/>
      <c r="H19" s="1452"/>
      <c r="I19" s="443"/>
      <c r="J19" s="443"/>
      <c r="K19" s="443"/>
      <c r="L19" s="443"/>
      <c r="M19" s="443"/>
      <c r="N19" s="443"/>
      <c r="O19" s="443"/>
      <c r="P19" s="453"/>
      <c r="Q19" s="453"/>
      <c r="R19" s="453"/>
      <c r="S19" s="453"/>
      <c r="T19" s="453"/>
      <c r="U19" s="453"/>
      <c r="V19" s="453"/>
      <c r="W19" s="1080"/>
      <c r="X19" s="677" t="s">
        <v>136</v>
      </c>
      <c r="Y19" s="453"/>
      <c r="Z19" s="453"/>
      <c r="AA19" s="453"/>
      <c r="AB19" s="453"/>
      <c r="AC19" s="453"/>
      <c r="AD19" s="453"/>
      <c r="AE19" s="453"/>
      <c r="AF19" s="453"/>
      <c r="AG19" s="453"/>
      <c r="AH19" s="453"/>
      <c r="AI19" s="453"/>
      <c r="AJ19" s="1579" t="s">
        <v>1196</v>
      </c>
      <c r="AK19" s="1579" t="s">
        <v>1216</v>
      </c>
      <c r="AL19" s="1615">
        <f>Blacksmith!N103</f>
        <v>10</v>
      </c>
      <c r="AM19" s="1615">
        <f>Blacksmith!O103</f>
        <v>15</v>
      </c>
      <c r="AN19" s="1615">
        <f>Blacksmith!P103</f>
        <v>20</v>
      </c>
      <c r="AO19" s="1615">
        <f>Blacksmith!Q103</f>
        <v>26</v>
      </c>
      <c r="AP19" s="1615">
        <f>Blacksmith!R103</f>
        <v>32</v>
      </c>
      <c r="AQ19" s="1615">
        <f>Blacksmith!S103</f>
        <v>39</v>
      </c>
      <c r="AR19" s="1609">
        <v>42.0</v>
      </c>
      <c r="AT19" s="453"/>
      <c r="AU19" s="453"/>
      <c r="AV19" s="453"/>
      <c r="AW19" s="453"/>
      <c r="AX19" s="453"/>
      <c r="AY19" s="453"/>
      <c r="AZ19" s="453"/>
      <c r="BA19" s="453"/>
    </row>
    <row r="20">
      <c r="A20" s="453"/>
      <c r="B20" s="1613" t="s">
        <v>1216</v>
      </c>
      <c r="C20" s="1460" t="s">
        <v>1402</v>
      </c>
      <c r="D20" s="1460" t="s">
        <v>1867</v>
      </c>
      <c r="E20" s="1460" t="s">
        <v>1412</v>
      </c>
      <c r="F20" s="1460"/>
      <c r="G20" s="1464"/>
      <c r="H20" s="1464"/>
      <c r="I20" s="1462"/>
      <c r="J20" s="1461" t="s">
        <v>1403</v>
      </c>
      <c r="K20" s="1462" t="s">
        <v>2055</v>
      </c>
      <c r="L20" s="1462" t="s">
        <v>2055</v>
      </c>
      <c r="M20" s="1463">
        <v>0.0</v>
      </c>
      <c r="N20" s="1462" t="s">
        <v>32</v>
      </c>
      <c r="O20" s="1462" t="s">
        <v>32</v>
      </c>
      <c r="P20" s="453"/>
      <c r="Q20" s="453"/>
      <c r="R20" s="453"/>
      <c r="S20" s="453"/>
      <c r="T20" s="453"/>
      <c r="U20" s="453"/>
      <c r="V20" s="453"/>
      <c r="W20" s="1080"/>
      <c r="X20" s="677" t="s">
        <v>1216</v>
      </c>
      <c r="Y20" s="453"/>
      <c r="Z20" s="453"/>
      <c r="AA20" s="453"/>
      <c r="AB20" s="453"/>
      <c r="AC20" s="453"/>
      <c r="AD20" s="453"/>
      <c r="AE20" s="453"/>
      <c r="AF20" s="453"/>
      <c r="AG20" s="453"/>
      <c r="AH20" s="453"/>
      <c r="AI20" s="453"/>
      <c r="AJ20" s="1579" t="s">
        <v>1196</v>
      </c>
      <c r="AK20" s="1579" t="s">
        <v>1217</v>
      </c>
      <c r="AL20" s="1615">
        <f>Blacksmith!N105</f>
        <v>11</v>
      </c>
      <c r="AM20" s="1615">
        <f>Blacksmith!O105</f>
        <v>16</v>
      </c>
      <c r="AN20" s="1615">
        <f>Blacksmith!P105</f>
        <v>21</v>
      </c>
      <c r="AO20" s="1615">
        <f>Blacksmith!Q105</f>
        <v>27</v>
      </c>
      <c r="AP20" s="1615">
        <f>Blacksmith!R105</f>
        <v>33</v>
      </c>
      <c r="AQ20" s="1615">
        <f>Blacksmith!S105</f>
        <v>40</v>
      </c>
      <c r="AR20" s="1609">
        <v>44.0</v>
      </c>
      <c r="AT20" s="453"/>
      <c r="AU20" s="453"/>
      <c r="AV20" s="453"/>
      <c r="AW20" s="453"/>
      <c r="AX20" s="453"/>
      <c r="AY20" s="453"/>
      <c r="AZ20" s="453"/>
      <c r="BA20" s="453"/>
    </row>
    <row r="21">
      <c r="A21" s="453"/>
      <c r="B21" s="1053" t="s">
        <v>1401</v>
      </c>
      <c r="C21" s="1013">
        <f>Tailor!C53</f>
        <v>10.44</v>
      </c>
      <c r="D21" s="1013">
        <f>Tailor!D53</f>
        <v>24.48</v>
      </c>
      <c r="E21" s="1013">
        <f>Tailor!E53</f>
        <v>47.88</v>
      </c>
      <c r="F21" s="1013"/>
      <c r="G21" s="1452"/>
      <c r="H21" s="1452"/>
      <c r="I21" s="443"/>
      <c r="J21" s="443"/>
      <c r="K21" s="443"/>
      <c r="L21" s="443"/>
      <c r="M21" s="443"/>
      <c r="N21" s="443"/>
      <c r="O21" s="443"/>
      <c r="P21" s="453"/>
      <c r="Q21" s="453"/>
      <c r="R21" s="453"/>
      <c r="S21" s="453"/>
      <c r="T21" s="453"/>
      <c r="U21" s="453"/>
      <c r="V21" s="453"/>
      <c r="W21" s="1080"/>
      <c r="X21" s="677" t="s">
        <v>1217</v>
      </c>
      <c r="Y21" s="453"/>
      <c r="Z21" s="453"/>
      <c r="AA21" s="453"/>
      <c r="AB21" s="453"/>
      <c r="AC21" s="453"/>
      <c r="AD21" s="453"/>
      <c r="AE21" s="453"/>
      <c r="AF21" s="453"/>
      <c r="AG21" s="453"/>
      <c r="AH21" s="453"/>
      <c r="AI21" s="453"/>
      <c r="AJ21" s="1579" t="s">
        <v>1196</v>
      </c>
      <c r="AK21" s="1579" t="s">
        <v>1218</v>
      </c>
      <c r="AL21" s="1615">
        <f>Blacksmith!N107</f>
        <v>12</v>
      </c>
      <c r="AM21" s="1615">
        <f>Blacksmith!O107</f>
        <v>17</v>
      </c>
      <c r="AN21" s="1615">
        <f>Blacksmith!P107</f>
        <v>22</v>
      </c>
      <c r="AO21" s="1615">
        <f>Blacksmith!Q107</f>
        <v>28</v>
      </c>
      <c r="AP21" s="1615">
        <f>Blacksmith!R107</f>
        <v>34</v>
      </c>
      <c r="AQ21" s="1615">
        <f>Blacksmith!S107</f>
        <v>41</v>
      </c>
      <c r="AR21" s="1609">
        <v>46.0</v>
      </c>
      <c r="AT21" s="453"/>
      <c r="AU21" s="453"/>
      <c r="AV21" s="453"/>
      <c r="AW21" s="453"/>
      <c r="AX21" s="453"/>
      <c r="AY21" s="453"/>
      <c r="AZ21" s="453"/>
      <c r="BA21" s="453"/>
    </row>
    <row r="22">
      <c r="A22" s="453"/>
      <c r="B22" s="1613" t="s">
        <v>1217</v>
      </c>
      <c r="C22" s="1460" t="s">
        <v>1867</v>
      </c>
      <c r="D22" s="1460" t="s">
        <v>1412</v>
      </c>
      <c r="E22" s="1460" t="s">
        <v>2054</v>
      </c>
      <c r="F22" s="1460"/>
      <c r="G22" s="1464"/>
      <c r="H22" s="1464"/>
      <c r="I22" s="1462"/>
      <c r="J22" s="1461" t="s">
        <v>1403</v>
      </c>
      <c r="K22" s="1462" t="s">
        <v>2055</v>
      </c>
      <c r="L22" s="1462" t="s">
        <v>2055</v>
      </c>
      <c r="M22" s="1463">
        <v>0.0</v>
      </c>
      <c r="N22" s="1462" t="s">
        <v>32</v>
      </c>
      <c r="O22" s="1462" t="s">
        <v>32</v>
      </c>
      <c r="P22" s="453"/>
      <c r="Q22" s="453"/>
      <c r="R22" s="453"/>
      <c r="S22" s="453"/>
      <c r="T22" s="453"/>
      <c r="U22" s="453"/>
      <c r="V22" s="453"/>
      <c r="W22" s="1080"/>
      <c r="X22" s="677" t="s">
        <v>1218</v>
      </c>
      <c r="Y22" s="453"/>
      <c r="Z22" s="453"/>
      <c r="AA22" s="453"/>
      <c r="AB22" s="453"/>
      <c r="AC22" s="453"/>
      <c r="AD22" s="453"/>
      <c r="AE22" s="453"/>
      <c r="AF22" s="453"/>
      <c r="AG22" s="453"/>
      <c r="AH22" s="453"/>
      <c r="AI22" s="453"/>
      <c r="AJ22" s="1595" t="s">
        <v>1198</v>
      </c>
      <c r="AK22" s="1059" t="s">
        <v>136</v>
      </c>
      <c r="AL22" s="1061">
        <f>Blacksmith!N110</f>
        <v>14</v>
      </c>
      <c r="AM22" s="1061">
        <f>Blacksmith!O110</f>
        <v>20</v>
      </c>
      <c r="AN22" s="1061">
        <f>Blacksmith!P110</f>
        <v>26</v>
      </c>
      <c r="AO22" s="1061">
        <f>Blacksmith!Q110</f>
        <v>33</v>
      </c>
      <c r="AP22" s="1061">
        <f>Blacksmith!R110</f>
        <v>40</v>
      </c>
      <c r="AQ22" s="1061">
        <f>Blacksmith!S110</f>
        <v>48</v>
      </c>
      <c r="AR22" s="1609">
        <v>52.0</v>
      </c>
      <c r="AT22" s="453"/>
      <c r="AU22" s="453"/>
      <c r="AV22" s="453"/>
      <c r="AW22" s="453"/>
      <c r="AX22" s="453"/>
      <c r="AY22" s="453"/>
      <c r="AZ22" s="453"/>
      <c r="BA22" s="453"/>
    </row>
    <row r="23">
      <c r="A23" s="453"/>
      <c r="B23" s="1053" t="s">
        <v>1401</v>
      </c>
      <c r="C23" s="1013">
        <f>Tailor!C60</f>
        <v>26.64</v>
      </c>
      <c r="D23" s="1013">
        <f>Tailor!D60</f>
        <v>55.44</v>
      </c>
      <c r="E23" s="1013">
        <f>Tailor!E60</f>
        <v>100.08</v>
      </c>
      <c r="F23" s="1452"/>
      <c r="G23" s="1452"/>
      <c r="H23" s="1452"/>
      <c r="I23" s="443"/>
      <c r="J23" s="443"/>
      <c r="K23" s="443"/>
      <c r="L23" s="443"/>
      <c r="M23" s="443"/>
      <c r="N23" s="443"/>
      <c r="O23" s="443"/>
      <c r="P23" s="453"/>
      <c r="Q23" s="453"/>
      <c r="R23" s="453"/>
      <c r="S23" s="453"/>
      <c r="T23" s="453"/>
      <c r="U23" s="453"/>
      <c r="V23" s="453"/>
      <c r="W23" s="1080"/>
      <c r="X23" s="677" t="s">
        <v>32</v>
      </c>
      <c r="Y23" s="453"/>
      <c r="Z23" s="453"/>
      <c r="AA23" s="453"/>
      <c r="AB23" s="453"/>
      <c r="AC23" s="453"/>
      <c r="AD23" s="453"/>
      <c r="AE23" s="453"/>
      <c r="AF23" s="453"/>
      <c r="AG23" s="453"/>
      <c r="AH23" s="453"/>
      <c r="AI23" s="453"/>
      <c r="AJ23" s="1595" t="s">
        <v>1198</v>
      </c>
      <c r="AK23" s="1059" t="s">
        <v>1216</v>
      </c>
      <c r="AL23" s="1061">
        <f>Blacksmith!N112</f>
        <v>15</v>
      </c>
      <c r="AM23" s="1061">
        <f>Blacksmith!O112</f>
        <v>21</v>
      </c>
      <c r="AN23" s="1061">
        <f>Blacksmith!P112</f>
        <v>27</v>
      </c>
      <c r="AO23" s="1061">
        <f>Blacksmith!Q112</f>
        <v>34</v>
      </c>
      <c r="AP23" s="1061">
        <f>Blacksmith!R112</f>
        <v>41</v>
      </c>
      <c r="AQ23" s="1061">
        <f>Blacksmith!S112</f>
        <v>49</v>
      </c>
      <c r="AR23" s="1609">
        <v>55.0</v>
      </c>
      <c r="AT23" s="453"/>
      <c r="AU23" s="453"/>
      <c r="AV23" s="453"/>
      <c r="AW23" s="453"/>
      <c r="AX23" s="453"/>
      <c r="AY23" s="453"/>
      <c r="AZ23" s="453"/>
      <c r="BA23" s="453"/>
    </row>
    <row r="24">
      <c r="A24" s="453"/>
      <c r="B24" s="1613" t="s">
        <v>1218</v>
      </c>
      <c r="C24" s="1460" t="s">
        <v>1412</v>
      </c>
      <c r="D24" s="1460" t="s">
        <v>2054</v>
      </c>
      <c r="E24" s="1460" t="s">
        <v>1415</v>
      </c>
      <c r="F24" s="1460"/>
      <c r="G24" s="1464"/>
      <c r="H24" s="1464"/>
      <c r="I24" s="1462"/>
      <c r="J24" s="1461" t="s">
        <v>1403</v>
      </c>
      <c r="K24" s="1462" t="s">
        <v>2055</v>
      </c>
      <c r="L24" s="1462" t="s">
        <v>2055</v>
      </c>
      <c r="M24" s="1463">
        <v>0.0</v>
      </c>
      <c r="N24" s="1462" t="s">
        <v>32</v>
      </c>
      <c r="O24" s="1462" t="s">
        <v>32</v>
      </c>
      <c r="P24" s="453"/>
      <c r="Q24" s="453"/>
      <c r="R24" s="453"/>
      <c r="S24" s="453"/>
      <c r="T24" s="453"/>
      <c r="U24" s="453"/>
      <c r="V24" s="453"/>
      <c r="W24" s="1080"/>
      <c r="X24" s="677"/>
      <c r="Y24" s="453"/>
      <c r="Z24" s="453"/>
      <c r="AA24" s="453"/>
      <c r="AB24" s="453"/>
      <c r="AC24" s="453"/>
      <c r="AD24" s="453"/>
      <c r="AE24" s="453"/>
      <c r="AF24" s="453"/>
      <c r="AG24" s="453"/>
      <c r="AH24" s="453"/>
      <c r="AI24" s="453"/>
      <c r="AJ24" s="1595" t="s">
        <v>1198</v>
      </c>
      <c r="AK24" s="1059" t="s">
        <v>1217</v>
      </c>
      <c r="AL24" s="1061">
        <f>Blacksmith!N114</f>
        <v>16</v>
      </c>
      <c r="AM24" s="1061">
        <f>Blacksmith!O114</f>
        <v>22</v>
      </c>
      <c r="AN24" s="1061">
        <f>Blacksmith!P114</f>
        <v>28</v>
      </c>
      <c r="AO24" s="1061">
        <f>Blacksmith!Q114</f>
        <v>35</v>
      </c>
      <c r="AP24" s="1061">
        <f>Blacksmith!R114</f>
        <v>42</v>
      </c>
      <c r="AQ24" s="1061">
        <f>Blacksmith!S114</f>
        <v>50</v>
      </c>
      <c r="AR24" s="1609">
        <v>58.0</v>
      </c>
      <c r="AT24" s="453"/>
      <c r="AU24" s="453"/>
      <c r="AV24" s="453"/>
      <c r="AW24" s="453"/>
      <c r="AX24" s="453"/>
      <c r="AY24" s="453"/>
      <c r="AZ24" s="453"/>
      <c r="BA24" s="453"/>
    </row>
    <row r="25">
      <c r="A25" s="453"/>
      <c r="B25" s="1053" t="s">
        <v>1401</v>
      </c>
      <c r="C25" s="1013">
        <f>Tailor!C67</f>
        <v>54.72</v>
      </c>
      <c r="D25" s="1013">
        <f>Tailor!D67</f>
        <v>105.12</v>
      </c>
      <c r="E25" s="1013">
        <f>Tailor!E67</f>
        <v>179.28</v>
      </c>
      <c r="F25" s="1452"/>
      <c r="G25" s="1452"/>
      <c r="H25" s="1452"/>
      <c r="I25" s="443"/>
      <c r="J25" s="443"/>
      <c r="K25" s="443"/>
      <c r="L25" s="443"/>
      <c r="M25" s="443"/>
      <c r="N25" s="443"/>
      <c r="O25" s="443"/>
      <c r="P25" s="453"/>
      <c r="Q25" s="453"/>
      <c r="R25" s="453"/>
      <c r="S25" s="453"/>
      <c r="T25" s="453"/>
      <c r="U25" s="453"/>
      <c r="V25" s="453"/>
      <c r="W25" s="1080"/>
      <c r="X25" s="677"/>
      <c r="Y25" s="453"/>
      <c r="Z25" s="453"/>
      <c r="AA25" s="453"/>
      <c r="AB25" s="453"/>
      <c r="AC25" s="453"/>
      <c r="AD25" s="453"/>
      <c r="AE25" s="453"/>
      <c r="AF25" s="453"/>
      <c r="AG25" s="453"/>
      <c r="AH25" s="453"/>
      <c r="AI25" s="453"/>
      <c r="AJ25" s="1595" t="s">
        <v>1198</v>
      </c>
      <c r="AK25" s="1059" t="s">
        <v>1218</v>
      </c>
      <c r="AL25" s="1061">
        <f>Blacksmith!N116</f>
        <v>17</v>
      </c>
      <c r="AM25" s="1061">
        <f>Blacksmith!O116</f>
        <v>23</v>
      </c>
      <c r="AN25" s="1061">
        <f>Blacksmith!P116</f>
        <v>29</v>
      </c>
      <c r="AO25" s="1061">
        <f>Blacksmith!Q116</f>
        <v>36</v>
      </c>
      <c r="AP25" s="1061">
        <f>Blacksmith!R116</f>
        <v>43</v>
      </c>
      <c r="AQ25" s="1061">
        <f>Blacksmith!S116</f>
        <v>51</v>
      </c>
      <c r="AR25" s="1609">
        <v>61.0</v>
      </c>
      <c r="AT25" s="453"/>
      <c r="AU25" s="453"/>
      <c r="AV25" s="453"/>
      <c r="AW25" s="453"/>
      <c r="AX25" s="453"/>
      <c r="AY25" s="453"/>
      <c r="AZ25" s="453"/>
      <c r="BA25" s="453"/>
    </row>
    <row r="26">
      <c r="A26" s="453"/>
      <c r="B26" s="1616" t="s">
        <v>2064</v>
      </c>
      <c r="C26" s="1466"/>
      <c r="D26" s="1466"/>
      <c r="E26" s="1466"/>
      <c r="F26" s="1466"/>
      <c r="G26" s="1466"/>
      <c r="H26" s="1466"/>
      <c r="I26" s="1617"/>
      <c r="J26" s="1467"/>
      <c r="K26" s="1467"/>
      <c r="L26" s="1467"/>
      <c r="M26" s="1467"/>
      <c r="N26" s="1467"/>
      <c r="O26" s="1468"/>
      <c r="P26" s="453"/>
      <c r="Q26" s="453"/>
      <c r="R26" s="453"/>
      <c r="S26" s="453"/>
      <c r="T26" s="453"/>
      <c r="U26" s="453"/>
      <c r="V26" s="453"/>
      <c r="W26" s="1080"/>
      <c r="X26" s="453"/>
      <c r="Y26" s="453"/>
      <c r="Z26" s="453"/>
      <c r="AA26" s="453"/>
      <c r="AB26" s="453"/>
      <c r="AC26" s="453"/>
      <c r="AD26" s="453"/>
      <c r="AE26" s="453"/>
      <c r="AF26" s="453"/>
      <c r="AG26" s="453"/>
      <c r="AH26" s="453"/>
      <c r="AI26" s="453"/>
      <c r="AJ26" s="1603" t="s">
        <v>1201</v>
      </c>
      <c r="AK26" s="1603" t="s">
        <v>136</v>
      </c>
      <c r="AL26" s="1073">
        <f>Blacksmith!N119</f>
        <v>18</v>
      </c>
      <c r="AM26" s="1073">
        <f>Blacksmith!O119</f>
        <v>25</v>
      </c>
      <c r="AN26" s="1073">
        <f>Blacksmith!P119</f>
        <v>32</v>
      </c>
      <c r="AO26" s="1073">
        <f>Blacksmith!Q119</f>
        <v>40</v>
      </c>
      <c r="AP26" s="1073">
        <f>Blacksmith!R119</f>
        <v>48</v>
      </c>
      <c r="AQ26" s="1073">
        <f>Blacksmith!S119</f>
        <v>57</v>
      </c>
      <c r="AR26" s="1609">
        <v>70.0</v>
      </c>
      <c r="AT26" s="453"/>
      <c r="AU26" s="453"/>
      <c r="AV26" s="453"/>
      <c r="AW26" s="453"/>
      <c r="AX26" s="453"/>
      <c r="AY26" s="453"/>
      <c r="AZ26" s="453"/>
      <c r="BA26" s="453"/>
    </row>
    <row r="27">
      <c r="A27" s="453"/>
      <c r="B27" s="1618" t="s">
        <v>136</v>
      </c>
      <c r="C27" s="1470" t="s">
        <v>1412</v>
      </c>
      <c r="D27" s="1470" t="s">
        <v>1415</v>
      </c>
      <c r="E27" s="1470" t="s">
        <v>2060</v>
      </c>
      <c r="F27" s="1470" t="s">
        <v>2065</v>
      </c>
      <c r="G27" s="1470" t="s">
        <v>2066</v>
      </c>
      <c r="H27" s="1470"/>
      <c r="I27" s="1472"/>
      <c r="J27" s="1471" t="s">
        <v>1397</v>
      </c>
      <c r="K27" s="1472" t="s">
        <v>2055</v>
      </c>
      <c r="L27" s="1472" t="s">
        <v>2055</v>
      </c>
      <c r="M27" s="1473">
        <v>0.0</v>
      </c>
      <c r="N27" s="1472" t="s">
        <v>32</v>
      </c>
      <c r="O27" s="1472" t="s">
        <v>32</v>
      </c>
      <c r="P27" s="453"/>
      <c r="Q27" s="453"/>
      <c r="R27" s="453"/>
      <c r="S27" s="453"/>
      <c r="T27" s="453"/>
      <c r="U27" s="453"/>
      <c r="V27" s="453"/>
      <c r="W27" s="1080"/>
      <c r="X27" s="453"/>
      <c r="Y27" s="453"/>
      <c r="Z27" s="453"/>
      <c r="AA27" s="453"/>
      <c r="AB27" s="453"/>
      <c r="AC27" s="453"/>
      <c r="AD27" s="453"/>
      <c r="AE27" s="453"/>
      <c r="AF27" s="453"/>
      <c r="AG27" s="453"/>
      <c r="AH27" s="453"/>
      <c r="AI27" s="453"/>
      <c r="AJ27" s="1603" t="s">
        <v>1201</v>
      </c>
      <c r="AK27" s="1603" t="s">
        <v>1216</v>
      </c>
      <c r="AL27" s="1073">
        <f>Blacksmith!N121</f>
        <v>20</v>
      </c>
      <c r="AM27" s="1073">
        <f>Blacksmith!O121</f>
        <v>27</v>
      </c>
      <c r="AN27" s="1073">
        <f>Blacksmith!P121</f>
        <v>34</v>
      </c>
      <c r="AO27" s="1073">
        <f>Blacksmith!Q121</f>
        <v>42</v>
      </c>
      <c r="AP27" s="1073">
        <f>Blacksmith!R121</f>
        <v>50</v>
      </c>
      <c r="AQ27" s="1073">
        <f>Blacksmith!S121</f>
        <v>59</v>
      </c>
      <c r="AR27" s="1609">
        <v>74.0</v>
      </c>
      <c r="AT27" s="453"/>
      <c r="AU27" s="453"/>
      <c r="AV27" s="453"/>
      <c r="AW27" s="453"/>
      <c r="AX27" s="453"/>
      <c r="AY27" s="453"/>
      <c r="AZ27" s="453"/>
      <c r="BA27" s="453"/>
    </row>
    <row r="28">
      <c r="A28" s="453"/>
      <c r="B28" s="1601" t="s">
        <v>1401</v>
      </c>
      <c r="C28" s="1012">
        <f>Tailor!C77</f>
        <v>6.4</v>
      </c>
      <c r="D28" s="1012">
        <f>Tailor!D77</f>
        <v>14.08</v>
      </c>
      <c r="E28" s="1012">
        <f>Tailor!E77</f>
        <v>26.56</v>
      </c>
      <c r="F28" s="1012">
        <f>Tailor!F77</f>
        <v>147.84</v>
      </c>
      <c r="G28" s="1012">
        <f>Tailor!G77</f>
        <v>492.8</v>
      </c>
      <c r="H28" s="1452"/>
      <c r="I28" s="443"/>
      <c r="J28" s="443"/>
      <c r="K28" s="443"/>
      <c r="L28" s="443"/>
      <c r="M28" s="443"/>
      <c r="N28" s="443"/>
      <c r="O28" s="443"/>
      <c r="P28" s="453"/>
      <c r="Q28" s="453"/>
      <c r="R28" s="453"/>
      <c r="S28" s="453"/>
      <c r="T28" s="453"/>
      <c r="U28" s="453"/>
      <c r="V28" s="453"/>
      <c r="W28" s="1080"/>
      <c r="X28" s="453"/>
      <c r="Y28" s="453"/>
      <c r="Z28" s="453"/>
      <c r="AA28" s="453"/>
      <c r="AB28" s="453"/>
      <c r="AC28" s="453"/>
      <c r="AD28" s="453"/>
      <c r="AE28" s="453"/>
      <c r="AF28" s="453"/>
      <c r="AG28" s="453"/>
      <c r="AH28" s="453"/>
      <c r="AI28" s="453"/>
      <c r="AJ28" s="1603" t="s">
        <v>1201</v>
      </c>
      <c r="AK28" s="1603" t="s">
        <v>1217</v>
      </c>
      <c r="AL28" s="1073">
        <f>Blacksmith!N123</f>
        <v>22</v>
      </c>
      <c r="AM28" s="1073">
        <f>Blacksmith!O123</f>
        <v>29</v>
      </c>
      <c r="AN28" s="1073">
        <f>Blacksmith!P123</f>
        <v>36</v>
      </c>
      <c r="AO28" s="1073">
        <f>Blacksmith!Q123</f>
        <v>44</v>
      </c>
      <c r="AP28" s="1073">
        <f>Blacksmith!R123</f>
        <v>52</v>
      </c>
      <c r="AQ28" s="1073">
        <f>Blacksmith!S123</f>
        <v>61</v>
      </c>
      <c r="AR28" s="1609">
        <v>78.0</v>
      </c>
      <c r="AT28" s="453"/>
      <c r="AU28" s="453"/>
      <c r="AV28" s="453"/>
      <c r="AW28" s="453"/>
      <c r="AX28" s="453"/>
      <c r="AY28" s="453"/>
      <c r="AZ28" s="453"/>
      <c r="BA28" s="453"/>
    </row>
    <row r="29">
      <c r="A29" s="453"/>
      <c r="B29" s="1618" t="s">
        <v>1216</v>
      </c>
      <c r="C29" s="1470" t="s">
        <v>2054</v>
      </c>
      <c r="D29" s="1470" t="s">
        <v>2057</v>
      </c>
      <c r="E29" s="1470" t="s">
        <v>2067</v>
      </c>
      <c r="F29" s="1470" t="s">
        <v>2068</v>
      </c>
      <c r="G29" s="1470" t="s">
        <v>2069</v>
      </c>
      <c r="H29" s="1619"/>
      <c r="I29" s="1472"/>
      <c r="J29" s="1471" t="s">
        <v>1403</v>
      </c>
      <c r="K29" s="1472" t="s">
        <v>2055</v>
      </c>
      <c r="L29" s="1472" t="s">
        <v>2055</v>
      </c>
      <c r="M29" s="1473">
        <v>0.0</v>
      </c>
      <c r="N29" s="1472" t="s">
        <v>32</v>
      </c>
      <c r="O29" s="1472" t="s">
        <v>32</v>
      </c>
      <c r="P29" s="453"/>
      <c r="Q29" s="453"/>
      <c r="R29" s="453"/>
      <c r="S29" s="453"/>
      <c r="T29" s="453"/>
      <c r="U29" s="453"/>
      <c r="V29" s="453"/>
      <c r="W29" s="1080"/>
      <c r="X29" s="453"/>
      <c r="Y29" s="453"/>
      <c r="Z29" s="453"/>
      <c r="AA29" s="453"/>
      <c r="AB29" s="453"/>
      <c r="AC29" s="453"/>
      <c r="AD29" s="453"/>
      <c r="AE29" s="453"/>
      <c r="AF29" s="453"/>
      <c r="AG29" s="453"/>
      <c r="AH29" s="453"/>
      <c r="AI29" s="453"/>
      <c r="AJ29" s="1603" t="s">
        <v>1201</v>
      </c>
      <c r="AK29" s="1603" t="s">
        <v>1218</v>
      </c>
      <c r="AL29" s="1620">
        <f>Blacksmith!N125</f>
        <v>24</v>
      </c>
      <c r="AM29" s="1620">
        <f>Blacksmith!O125</f>
        <v>31</v>
      </c>
      <c r="AN29" s="1620">
        <f>Blacksmith!P125</f>
        <v>38</v>
      </c>
      <c r="AO29" s="1620">
        <f>Blacksmith!Q125</f>
        <v>46</v>
      </c>
      <c r="AP29" s="1620">
        <f>Blacksmith!R125</f>
        <v>54</v>
      </c>
      <c r="AQ29" s="1620">
        <f>Blacksmith!S125</f>
        <v>63</v>
      </c>
      <c r="AR29" s="1609">
        <v>82.0</v>
      </c>
      <c r="AT29" s="453"/>
      <c r="AU29" s="453"/>
      <c r="AV29" s="453"/>
      <c r="AW29" s="453"/>
      <c r="AX29" s="453"/>
      <c r="AY29" s="453"/>
      <c r="AZ29" s="453"/>
      <c r="BA29" s="453"/>
    </row>
    <row r="30">
      <c r="A30" s="453"/>
      <c r="B30" s="1053" t="s">
        <v>1401</v>
      </c>
      <c r="C30" s="1013">
        <f>Tailor!C86</f>
        <v>21.12</v>
      </c>
      <c r="D30" s="1013">
        <f>Tailor!D86</f>
        <v>41.28</v>
      </c>
      <c r="E30" s="1013">
        <f>Tailor!E86</f>
        <v>71.68</v>
      </c>
      <c r="F30" s="1013">
        <f>Tailor!F86</f>
        <v>217.28</v>
      </c>
      <c r="G30" s="1013">
        <f>Tailor!G86</f>
        <v>593.92</v>
      </c>
      <c r="H30" s="1452"/>
      <c r="I30" s="443"/>
      <c r="J30" s="443"/>
      <c r="K30" s="443"/>
      <c r="L30" s="443"/>
      <c r="M30" s="443"/>
      <c r="N30" s="443"/>
      <c r="O30" s="443"/>
      <c r="P30" s="453"/>
      <c r="Q30" s="453"/>
      <c r="R30" s="453"/>
      <c r="S30" s="453"/>
      <c r="T30" s="453"/>
      <c r="U30" s="453"/>
      <c r="V30" s="453"/>
      <c r="W30" s="1080"/>
      <c r="X30" s="453"/>
      <c r="Y30" s="453"/>
      <c r="Z30" s="453"/>
      <c r="AA30" s="453"/>
      <c r="AB30" s="453"/>
      <c r="AC30" s="453"/>
      <c r="AD30" s="453"/>
      <c r="AE30" s="453"/>
      <c r="AF30" s="453"/>
      <c r="AG30" s="453"/>
      <c r="AH30" s="453"/>
      <c r="AI30" s="453"/>
      <c r="AJ30" s="453"/>
      <c r="AK30" s="453"/>
      <c r="AL30" s="453"/>
      <c r="AM30" s="453"/>
      <c r="AN30" s="453"/>
      <c r="AO30" s="453"/>
      <c r="AP30" s="453"/>
      <c r="AQ30" s="453"/>
      <c r="AR30" s="453"/>
      <c r="AS30" s="453"/>
      <c r="AT30" s="453"/>
      <c r="AU30" s="453"/>
      <c r="AV30" s="453"/>
      <c r="AW30" s="453"/>
      <c r="AX30" s="453"/>
      <c r="AY30" s="453"/>
      <c r="AZ30" s="453"/>
      <c r="BA30" s="453"/>
    </row>
    <row r="31">
      <c r="A31" s="453"/>
      <c r="B31" s="1618" t="s">
        <v>1217</v>
      </c>
      <c r="C31" s="1470" t="s">
        <v>1415</v>
      </c>
      <c r="D31" s="1470" t="s">
        <v>2060</v>
      </c>
      <c r="E31" s="1470" t="s">
        <v>2071</v>
      </c>
      <c r="F31" s="1470" t="s">
        <v>2066</v>
      </c>
      <c r="G31" s="1470" t="s">
        <v>2072</v>
      </c>
      <c r="H31" s="1619"/>
      <c r="I31" s="1472"/>
      <c r="J31" s="1471" t="s">
        <v>1403</v>
      </c>
      <c r="K31" s="1472" t="s">
        <v>2055</v>
      </c>
      <c r="L31" s="1472" t="s">
        <v>2055</v>
      </c>
      <c r="M31" s="1473">
        <v>0.0</v>
      </c>
      <c r="N31" s="1472" t="s">
        <v>32</v>
      </c>
      <c r="O31" s="1472" t="s">
        <v>32</v>
      </c>
      <c r="P31" s="453"/>
      <c r="Q31" s="453"/>
      <c r="R31" s="453"/>
      <c r="S31" s="453"/>
      <c r="T31" s="453"/>
      <c r="U31" s="453"/>
      <c r="V31" s="453"/>
      <c r="W31" s="1080"/>
      <c r="X31" s="453"/>
      <c r="Y31" s="453"/>
      <c r="Z31" s="453"/>
      <c r="AA31" s="453"/>
      <c r="AB31" s="453"/>
      <c r="AC31" s="453"/>
      <c r="AD31" s="453"/>
      <c r="AE31" s="453"/>
      <c r="AF31" s="453"/>
      <c r="AG31" s="453"/>
      <c r="AH31" s="453"/>
      <c r="AI31" s="453"/>
      <c r="AJ31" s="677" t="s">
        <v>228</v>
      </c>
      <c r="AK31" s="677" t="s">
        <v>137</v>
      </c>
      <c r="AL31" s="1621" t="str">
        <f>'Materials and tools'!E65</f>
        <v>Hazel</v>
      </c>
      <c r="AM31" s="1621" t="str">
        <f>'Materials and tools'!F65</f>
        <v>Maple</v>
      </c>
      <c r="AN31" s="1621" t="str">
        <f>'Materials and tools'!G65</f>
        <v>Ash</v>
      </c>
      <c r="AO31" s="1621" t="str">
        <f>'Materials and tools'!H65</f>
        <v>Elm</v>
      </c>
      <c r="AP31" s="1621" t="str">
        <f>'Materials and tools'!I65</f>
        <v>Cedar</v>
      </c>
      <c r="AQ31" s="1621" t="str">
        <f>'Materials and tools'!J65</f>
        <v>Corkwood</v>
      </c>
      <c r="AR31" s="1621" t="str">
        <f>'Materials and tools'!K65</f>
        <v>Yew</v>
      </c>
      <c r="AS31" s="1153" t="s">
        <v>110</v>
      </c>
      <c r="AT31" s="453"/>
      <c r="AU31" s="453"/>
      <c r="AV31" s="453"/>
      <c r="AW31" s="453"/>
      <c r="AX31" s="453"/>
      <c r="AY31" s="453"/>
      <c r="AZ31" s="453"/>
      <c r="BA31" s="453"/>
    </row>
    <row r="32">
      <c r="A32" s="453"/>
      <c r="B32" s="1053" t="s">
        <v>1401</v>
      </c>
      <c r="C32" s="1013">
        <f>Tailor!C93</f>
        <v>48.64</v>
      </c>
      <c r="D32" s="1013">
        <f>Tailor!D93</f>
        <v>87.68</v>
      </c>
      <c r="E32" s="1013">
        <f>Tailor!E93</f>
        <v>143.68</v>
      </c>
      <c r="F32" s="1013">
        <f>Tailor!F93</f>
        <v>322.56</v>
      </c>
      <c r="G32" s="1013">
        <f>Tailor!G93</f>
        <v>741.12</v>
      </c>
      <c r="H32" s="1452"/>
      <c r="I32" s="443"/>
      <c r="J32" s="443"/>
      <c r="K32" s="443"/>
      <c r="L32" s="443"/>
      <c r="M32" s="443"/>
      <c r="N32" s="443"/>
      <c r="O32" s="443"/>
      <c r="P32" s="453"/>
      <c r="Q32" s="453"/>
      <c r="R32" s="453"/>
      <c r="S32" s="453"/>
      <c r="T32" s="453"/>
      <c r="U32" s="453"/>
      <c r="V32" s="453"/>
      <c r="W32" s="1080"/>
      <c r="X32" s="453"/>
      <c r="Y32" s="453"/>
      <c r="Z32" s="453"/>
      <c r="AA32" s="453"/>
      <c r="AB32" s="453"/>
      <c r="AC32" s="453"/>
      <c r="AD32" s="453"/>
      <c r="AE32" s="453"/>
      <c r="AF32" s="453"/>
      <c r="AG32" s="453"/>
      <c r="AH32" s="453"/>
      <c r="AI32" s="453"/>
      <c r="AJ32" s="1579" t="s">
        <v>1205</v>
      </c>
      <c r="AK32" s="1579" t="s">
        <v>136</v>
      </c>
      <c r="AL32" s="1622">
        <f>Carpenter!N50</f>
        <v>5</v>
      </c>
      <c r="AM32" s="1622">
        <f>Carpenter!O50</f>
        <v>7</v>
      </c>
      <c r="AN32" s="1622">
        <f>Carpenter!P50</f>
        <v>10</v>
      </c>
      <c r="AO32" s="1622">
        <f>Carpenter!Q50</f>
        <v>13</v>
      </c>
      <c r="AP32" s="1622">
        <f>Carpenter!R50</f>
        <v>16</v>
      </c>
      <c r="AQ32" s="1622">
        <f>Carpenter!S50</f>
        <v>19</v>
      </c>
      <c r="AR32" s="1622">
        <f>Carpenter!T50</f>
        <v>20</v>
      </c>
      <c r="AS32" s="1609">
        <v>40.0</v>
      </c>
      <c r="AT32" s="453"/>
      <c r="AU32" s="453"/>
      <c r="AV32" s="453"/>
      <c r="AW32" s="453"/>
      <c r="AX32" s="453"/>
      <c r="AY32" s="453"/>
      <c r="AZ32" s="453"/>
      <c r="BA32" s="453"/>
    </row>
    <row r="33">
      <c r="A33" s="453"/>
      <c r="B33" s="1618" t="s">
        <v>1218</v>
      </c>
      <c r="C33" s="1470" t="s">
        <v>2057</v>
      </c>
      <c r="D33" s="1470" t="s">
        <v>2067</v>
      </c>
      <c r="E33" s="1470" t="s">
        <v>2073</v>
      </c>
      <c r="F33" s="1470" t="s">
        <v>2069</v>
      </c>
      <c r="G33" s="1470" t="s">
        <v>2074</v>
      </c>
      <c r="H33" s="1619"/>
      <c r="I33" s="1472"/>
      <c r="J33" s="1471" t="s">
        <v>1403</v>
      </c>
      <c r="K33" s="1472" t="s">
        <v>2055</v>
      </c>
      <c r="L33" s="1472" t="s">
        <v>2055</v>
      </c>
      <c r="M33" s="1473">
        <v>0.0</v>
      </c>
      <c r="N33" s="1472" t="s">
        <v>32</v>
      </c>
      <c r="O33" s="1472" t="s">
        <v>32</v>
      </c>
      <c r="P33" s="453"/>
      <c r="Q33" s="453"/>
      <c r="R33" s="453"/>
      <c r="S33" s="453"/>
      <c r="T33" s="453"/>
      <c r="U33" s="453"/>
      <c r="V33" s="453"/>
      <c r="W33" s="1080"/>
      <c r="X33" s="453"/>
      <c r="Y33" s="453"/>
      <c r="Z33" s="453"/>
      <c r="AA33" s="453"/>
      <c r="AB33" s="453"/>
      <c r="AC33" s="453"/>
      <c r="AD33" s="453"/>
      <c r="AE33" s="453"/>
      <c r="AF33" s="453"/>
      <c r="AG33" s="453"/>
      <c r="AH33" s="453"/>
      <c r="AI33" s="453"/>
      <c r="AJ33" s="1579" t="s">
        <v>1205</v>
      </c>
      <c r="AK33" s="1579" t="s">
        <v>1216</v>
      </c>
      <c r="AL33" s="1622">
        <f>Carpenter!N52</f>
        <v>5</v>
      </c>
      <c r="AM33" s="1622">
        <f>Carpenter!O52</f>
        <v>7</v>
      </c>
      <c r="AN33" s="1622">
        <f>Carpenter!P52</f>
        <v>10</v>
      </c>
      <c r="AO33" s="1622">
        <f>Carpenter!Q52</f>
        <v>13</v>
      </c>
      <c r="AP33" s="1622">
        <f>Carpenter!R52</f>
        <v>16</v>
      </c>
      <c r="AQ33" s="1622">
        <f>Carpenter!S52</f>
        <v>19</v>
      </c>
      <c r="AR33" s="1622">
        <f>Carpenter!T52</f>
        <v>21</v>
      </c>
      <c r="AS33" s="1609">
        <v>42.0</v>
      </c>
      <c r="AT33" s="453"/>
      <c r="AU33" s="453"/>
      <c r="AV33" s="453"/>
      <c r="AW33" s="453"/>
      <c r="AX33" s="453"/>
      <c r="AY33" s="453"/>
      <c r="AZ33" s="453"/>
      <c r="BA33" s="453"/>
    </row>
    <row r="34">
      <c r="A34" s="453"/>
      <c r="B34" s="1053" t="s">
        <v>1401</v>
      </c>
      <c r="C34" s="1013">
        <f>Tailor!C100</f>
        <v>92.8</v>
      </c>
      <c r="D34" s="1013">
        <f>Tailor!D100</f>
        <v>158.08</v>
      </c>
      <c r="E34" s="1013">
        <f>Tailor!E100</f>
        <v>248.32</v>
      </c>
      <c r="F34" s="1013">
        <f>Tailor!F100</f>
        <v>470.4</v>
      </c>
      <c r="G34" s="1013">
        <f>Tailor!G100</f>
        <v>942.08</v>
      </c>
      <c r="H34" s="1452"/>
      <c r="I34" s="443"/>
      <c r="J34" s="443"/>
      <c r="K34" s="443"/>
      <c r="L34" s="443"/>
      <c r="M34" s="443"/>
      <c r="N34" s="443"/>
      <c r="O34" s="443"/>
      <c r="P34" s="453"/>
      <c r="Q34" s="453"/>
      <c r="R34" s="453"/>
      <c r="S34" s="453"/>
      <c r="T34" s="453"/>
      <c r="U34" s="453"/>
      <c r="V34" s="453"/>
      <c r="W34" s="1080"/>
      <c r="X34" s="453"/>
      <c r="Y34" s="453"/>
      <c r="Z34" s="453"/>
      <c r="AA34" s="453"/>
      <c r="AB34" s="453"/>
      <c r="AC34" s="453"/>
      <c r="AD34" s="453"/>
      <c r="AE34" s="453"/>
      <c r="AF34" s="453"/>
      <c r="AG34" s="453"/>
      <c r="AH34" s="453"/>
      <c r="AI34" s="453"/>
      <c r="AJ34" s="1579" t="s">
        <v>1205</v>
      </c>
      <c r="AK34" s="1579" t="s">
        <v>1217</v>
      </c>
      <c r="AL34" s="1622">
        <f>Carpenter!N54</f>
        <v>5</v>
      </c>
      <c r="AM34" s="1622">
        <f>Carpenter!O54</f>
        <v>8</v>
      </c>
      <c r="AN34" s="1622">
        <f>Carpenter!P54</f>
        <v>10</v>
      </c>
      <c r="AO34" s="1622">
        <f>Carpenter!Q54</f>
        <v>13</v>
      </c>
      <c r="AP34" s="1622">
        <f>Carpenter!R54</f>
        <v>16</v>
      </c>
      <c r="AQ34" s="1622">
        <f>Carpenter!S54</f>
        <v>20</v>
      </c>
      <c r="AR34" s="1622">
        <f>Carpenter!T54</f>
        <v>22</v>
      </c>
      <c r="AS34" s="1609">
        <v>44.0</v>
      </c>
      <c r="AT34" s="453"/>
      <c r="AU34" s="453"/>
      <c r="AV34" s="453"/>
      <c r="AW34" s="453"/>
      <c r="AX34" s="453"/>
      <c r="AY34" s="453"/>
      <c r="AZ34" s="453"/>
      <c r="BA34" s="453"/>
    </row>
    <row r="35">
      <c r="A35" s="453"/>
      <c r="B35" s="453"/>
      <c r="C35" s="453"/>
      <c r="D35" s="453"/>
      <c r="E35" s="453"/>
      <c r="F35" s="453"/>
      <c r="G35" s="453"/>
      <c r="H35" s="453"/>
      <c r="I35" s="453"/>
      <c r="J35" s="453"/>
      <c r="K35" s="453"/>
      <c r="L35" s="453"/>
      <c r="M35" s="453"/>
      <c r="N35" s="453"/>
      <c r="O35" s="453"/>
      <c r="P35" s="453"/>
      <c r="Q35" s="453"/>
      <c r="R35" s="453"/>
      <c r="S35" s="453"/>
      <c r="T35" s="453"/>
      <c r="U35" s="453"/>
      <c r="V35" s="453"/>
      <c r="W35" s="1080"/>
      <c r="X35" s="453"/>
      <c r="Y35" s="453"/>
      <c r="Z35" s="453"/>
      <c r="AA35" s="453"/>
      <c r="AB35" s="453"/>
      <c r="AC35" s="453"/>
      <c r="AD35" s="453"/>
      <c r="AE35" s="453"/>
      <c r="AF35" s="453"/>
      <c r="AG35" s="453"/>
      <c r="AH35" s="453"/>
      <c r="AI35" s="453"/>
      <c r="AJ35" s="1579" t="s">
        <v>1205</v>
      </c>
      <c r="AK35" s="1579" t="s">
        <v>1218</v>
      </c>
      <c r="AL35" s="1622">
        <f>Carpenter!N56</f>
        <v>6</v>
      </c>
      <c r="AM35" s="1622">
        <f>Carpenter!O56</f>
        <v>8</v>
      </c>
      <c r="AN35" s="1622">
        <f>Carpenter!P56</f>
        <v>11</v>
      </c>
      <c r="AO35" s="1622">
        <f>Carpenter!Q56</f>
        <v>14</v>
      </c>
      <c r="AP35" s="1622">
        <f>Carpenter!R56</f>
        <v>17</v>
      </c>
      <c r="AQ35" s="1622">
        <f>Carpenter!S56</f>
        <v>20</v>
      </c>
      <c r="AR35" s="1622">
        <f>Carpenter!T56</f>
        <v>23</v>
      </c>
      <c r="AS35" s="1609">
        <v>46.0</v>
      </c>
      <c r="AT35" s="453"/>
      <c r="AU35" s="453"/>
      <c r="AV35" s="453"/>
      <c r="AW35" s="453"/>
      <c r="AX35" s="453"/>
      <c r="AY35" s="453"/>
      <c r="AZ35" s="453"/>
      <c r="BA35" s="453"/>
    </row>
    <row r="36">
      <c r="A36" s="453"/>
      <c r="B36" s="1569" t="s">
        <v>1383</v>
      </c>
      <c r="C36" s="231"/>
      <c r="D36" s="231"/>
      <c r="E36" s="231"/>
      <c r="F36" s="231"/>
      <c r="G36" s="231"/>
      <c r="H36" s="652"/>
      <c r="I36" s="981" t="s">
        <v>1384</v>
      </c>
      <c r="J36" s="982" t="s">
        <v>155</v>
      </c>
      <c r="K36" s="982" t="s">
        <v>187</v>
      </c>
      <c r="L36" s="442" t="s">
        <v>189</v>
      </c>
      <c r="M36" s="442" t="s">
        <v>176</v>
      </c>
      <c r="N36" s="442" t="s">
        <v>25</v>
      </c>
      <c r="O36" s="442" t="s">
        <v>1385</v>
      </c>
      <c r="P36" s="453"/>
      <c r="Q36" s="1623" t="s">
        <v>2153</v>
      </c>
      <c r="R36" s="1624"/>
      <c r="S36" s="1624"/>
      <c r="T36" s="1624"/>
      <c r="U36" s="1624"/>
      <c r="V36" s="1625"/>
      <c r="W36" s="1080"/>
      <c r="X36" s="453"/>
      <c r="Y36" s="453"/>
      <c r="Z36" s="453"/>
      <c r="AA36" s="453"/>
      <c r="AB36" s="453"/>
      <c r="AC36" s="453"/>
      <c r="AD36" s="453"/>
      <c r="AE36" s="453"/>
      <c r="AF36" s="453"/>
      <c r="AG36" s="453"/>
      <c r="AH36" s="453"/>
      <c r="AI36" s="453"/>
      <c r="AJ36" s="1626" t="s">
        <v>1207</v>
      </c>
      <c r="AK36" s="1059" t="s">
        <v>136</v>
      </c>
      <c r="AL36" s="1627">
        <f>Carpenter!N60</f>
        <v>7</v>
      </c>
      <c r="AM36" s="1627">
        <f>Carpenter!O60</f>
        <v>10</v>
      </c>
      <c r="AN36" s="1627">
        <f>Carpenter!P60</f>
        <v>13</v>
      </c>
      <c r="AO36" s="1627">
        <f>Carpenter!Q60</f>
        <v>16</v>
      </c>
      <c r="AP36" s="1627">
        <f>Carpenter!R60</f>
        <v>20</v>
      </c>
      <c r="AQ36" s="1627">
        <f>Carpenter!S60</f>
        <v>24</v>
      </c>
      <c r="AR36" s="1627">
        <f>Carpenter!T60</f>
        <v>26</v>
      </c>
      <c r="AS36" s="1609">
        <v>52.0</v>
      </c>
      <c r="AT36" s="453"/>
      <c r="AU36" s="453"/>
      <c r="AV36" s="453"/>
      <c r="AW36" s="453"/>
      <c r="AX36" s="453"/>
      <c r="AY36" s="453"/>
      <c r="AZ36" s="453"/>
      <c r="BA36" s="453"/>
    </row>
    <row r="37">
      <c r="A37" s="453"/>
      <c r="B37" s="1628" t="s">
        <v>2117</v>
      </c>
      <c r="C37" s="1552"/>
      <c r="D37" s="1552"/>
      <c r="E37" s="1552"/>
      <c r="F37" s="1552"/>
      <c r="G37" s="1552"/>
      <c r="H37" s="1552"/>
      <c r="I37" s="1552"/>
      <c r="J37" s="1552"/>
      <c r="K37" s="1552"/>
      <c r="L37" s="1552"/>
      <c r="M37" s="1552"/>
      <c r="N37" s="1552"/>
      <c r="O37" s="1553"/>
      <c r="P37" s="453"/>
      <c r="Q37" s="1629"/>
      <c r="R37" s="1629"/>
      <c r="S37" s="1629"/>
      <c r="T37" s="1629"/>
      <c r="U37" s="1629"/>
      <c r="V37" s="1629"/>
      <c r="W37" s="1080"/>
      <c r="X37" s="453"/>
      <c r="Y37" s="453"/>
      <c r="Z37" s="453"/>
      <c r="AA37" s="453"/>
      <c r="AJ37" s="1595" t="s">
        <v>1207</v>
      </c>
      <c r="AK37" s="1059" t="s">
        <v>1216</v>
      </c>
      <c r="AL37" s="1627">
        <f>Carpenter!N62</f>
        <v>7</v>
      </c>
      <c r="AM37" s="1627">
        <f>Carpenter!O62</f>
        <v>10</v>
      </c>
      <c r="AN37" s="1627">
        <f>Carpenter!P62</f>
        <v>13</v>
      </c>
      <c r="AO37" s="1627">
        <f>Carpenter!Q62</f>
        <v>17</v>
      </c>
      <c r="AP37" s="1627">
        <f>Carpenter!R62</f>
        <v>20</v>
      </c>
      <c r="AQ37" s="1627">
        <f>Carpenter!S62</f>
        <v>24</v>
      </c>
      <c r="AR37" s="1627">
        <f>Carpenter!T62</f>
        <v>27</v>
      </c>
      <c r="AS37" s="1609">
        <v>55.0</v>
      </c>
      <c r="AT37" s="453"/>
      <c r="AU37" s="453"/>
      <c r="AV37" s="453"/>
      <c r="AW37" s="453"/>
      <c r="AX37" s="453"/>
      <c r="AY37" s="453"/>
      <c r="AZ37" s="453"/>
      <c r="BA37" s="453"/>
    </row>
    <row r="38" ht="15.0" customHeight="1">
      <c r="A38" s="1630"/>
      <c r="B38" s="1631" t="s">
        <v>1388</v>
      </c>
      <c r="C38" s="1555" t="s">
        <v>2120</v>
      </c>
      <c r="D38" s="1555" t="s">
        <v>2121</v>
      </c>
      <c r="E38" s="1555" t="s">
        <v>2122</v>
      </c>
      <c r="F38" s="1555" t="s">
        <v>2123</v>
      </c>
      <c r="G38" s="1554" t="s">
        <v>2124</v>
      </c>
      <c r="H38" s="1556" t="s">
        <v>2125</v>
      </c>
      <c r="I38" s="1557"/>
      <c r="J38" s="1557"/>
      <c r="K38" s="1557"/>
      <c r="L38" s="1557"/>
      <c r="M38" s="1557"/>
      <c r="N38" s="1557"/>
      <c r="O38" s="1557"/>
      <c r="P38" s="1474"/>
      <c r="Q38" s="1632"/>
      <c r="R38" s="1632" t="s">
        <v>2154</v>
      </c>
      <c r="S38" s="1632" t="s">
        <v>2155</v>
      </c>
      <c r="T38" s="1632" t="s">
        <v>2156</v>
      </c>
      <c r="U38" s="1632" t="s">
        <v>34</v>
      </c>
      <c r="V38" s="1633" t="s">
        <v>2157</v>
      </c>
      <c r="W38" s="894"/>
      <c r="X38" s="453"/>
      <c r="Y38" s="453"/>
      <c r="Z38" s="453"/>
      <c r="AA38" s="453"/>
      <c r="AJ38" s="1595" t="s">
        <v>1207</v>
      </c>
      <c r="AK38" s="1059" t="s">
        <v>1217</v>
      </c>
      <c r="AL38" s="1627">
        <f>Carpenter!N64</f>
        <v>8</v>
      </c>
      <c r="AM38" s="1627">
        <f>Carpenter!O64</f>
        <v>11</v>
      </c>
      <c r="AN38" s="1627">
        <f>Carpenter!P64</f>
        <v>14</v>
      </c>
      <c r="AO38" s="1627">
        <f>Carpenter!Q64</f>
        <v>17</v>
      </c>
      <c r="AP38" s="1627">
        <f>Carpenter!R64</f>
        <v>21</v>
      </c>
      <c r="AQ38" s="1627">
        <f>Carpenter!S64</f>
        <v>25</v>
      </c>
      <c r="AR38" s="1627">
        <f>Carpenter!T64</f>
        <v>29</v>
      </c>
      <c r="AS38" s="1609">
        <v>58.0</v>
      </c>
      <c r="AT38" s="677"/>
      <c r="AU38" s="453"/>
      <c r="AV38" s="453"/>
      <c r="AW38" s="453"/>
      <c r="AX38" s="453"/>
      <c r="AY38" s="453"/>
      <c r="AZ38" s="453"/>
      <c r="BA38" s="453"/>
    </row>
    <row r="39" ht="15.0" customHeight="1">
      <c r="A39" s="453"/>
      <c r="B39" s="1634" t="s">
        <v>136</v>
      </c>
      <c r="C39" s="1558" t="s">
        <v>2132</v>
      </c>
      <c r="D39" s="1558" t="s">
        <v>2133</v>
      </c>
      <c r="E39" s="1558" t="s">
        <v>1390</v>
      </c>
      <c r="F39" s="1559" t="s">
        <v>1391</v>
      </c>
      <c r="G39" s="1559" t="s">
        <v>1392</v>
      </c>
      <c r="H39" s="1560" t="s">
        <v>1426</v>
      </c>
      <c r="I39" s="1561" t="s">
        <v>1396</v>
      </c>
      <c r="J39" s="1562" t="s">
        <v>1397</v>
      </c>
      <c r="K39" s="1563">
        <v>11.0</v>
      </c>
      <c r="L39" s="1564" t="s">
        <v>2134</v>
      </c>
      <c r="M39" s="1564" t="s">
        <v>1447</v>
      </c>
      <c r="N39" s="1564" t="s">
        <v>32</v>
      </c>
      <c r="O39" s="1564" t="s">
        <v>32</v>
      </c>
      <c r="P39" s="1474"/>
      <c r="Q39" s="1635" t="s">
        <v>2158</v>
      </c>
      <c r="R39" s="1636">
        <v>0.43749999999999994</v>
      </c>
      <c r="S39" s="1636">
        <v>0.18749999999999997</v>
      </c>
      <c r="T39" s="1636">
        <v>0.18749999999999997</v>
      </c>
      <c r="U39" s="1636">
        <v>0.18749999999999997</v>
      </c>
      <c r="V39" s="1633"/>
      <c r="W39" s="894"/>
      <c r="X39" s="453"/>
      <c r="Y39" s="453"/>
      <c r="Z39" s="453"/>
      <c r="AA39" s="453"/>
      <c r="AJ39" s="1595" t="s">
        <v>1207</v>
      </c>
      <c r="AK39" s="1059" t="s">
        <v>1218</v>
      </c>
      <c r="AL39" s="1627">
        <f>Carpenter!N66</f>
        <v>8</v>
      </c>
      <c r="AM39" s="1627">
        <f>Carpenter!O66</f>
        <v>11</v>
      </c>
      <c r="AN39" s="1627">
        <f>Carpenter!P66</f>
        <v>14</v>
      </c>
      <c r="AO39" s="1627">
        <f>Carpenter!Q66</f>
        <v>18</v>
      </c>
      <c r="AP39" s="1627">
        <f>Carpenter!R66</f>
        <v>21</v>
      </c>
      <c r="AQ39" s="1627">
        <f>Carpenter!S66</f>
        <v>25</v>
      </c>
      <c r="AR39" s="1627">
        <f>Carpenter!T66</f>
        <v>30</v>
      </c>
      <c r="AS39" s="1609">
        <v>61.0</v>
      </c>
      <c r="AT39" s="453"/>
      <c r="AU39" s="453"/>
      <c r="AV39" s="453"/>
      <c r="AW39" s="453"/>
      <c r="AX39" s="453"/>
      <c r="AY39" s="453"/>
      <c r="AZ39" s="453"/>
      <c r="BA39" s="453"/>
    </row>
    <row r="40" ht="15.0" customHeight="1">
      <c r="A40" s="453"/>
      <c r="B40" s="1053" t="s">
        <v>1401</v>
      </c>
      <c r="C40" s="1054">
        <f>Tanner!C19</f>
        <v>1.1</v>
      </c>
      <c r="D40" s="1054">
        <f>Tanner!D19</f>
        <v>4</v>
      </c>
      <c r="E40" s="1054">
        <f>Tanner!E19</f>
        <v>11.7</v>
      </c>
      <c r="F40" s="1054">
        <f>Tanner!F19</f>
        <v>74.4</v>
      </c>
      <c r="G40" s="1054">
        <f>Tanner!G19</f>
        <v>211.9</v>
      </c>
      <c r="H40" s="1054">
        <f>Tanner!H19</f>
        <v>612</v>
      </c>
      <c r="I40" s="443"/>
      <c r="J40" s="443"/>
      <c r="K40" s="443"/>
      <c r="L40" s="443"/>
      <c r="M40" s="443"/>
      <c r="N40" s="443"/>
      <c r="O40" s="443"/>
      <c r="P40" s="1474"/>
      <c r="Q40" s="1433" t="s">
        <v>2159</v>
      </c>
      <c r="R40" s="1637">
        <f t="shared" ref="R40:U40" si="1">$V$40*R39</f>
        <v>0.2625</v>
      </c>
      <c r="S40" s="1637">
        <f t="shared" si="1"/>
        <v>0.1125</v>
      </c>
      <c r="T40" s="1637">
        <f t="shared" si="1"/>
        <v>0.1125</v>
      </c>
      <c r="U40" s="1637">
        <f t="shared" si="1"/>
        <v>0.1125</v>
      </c>
      <c r="V40" s="1638">
        <f>C10</f>
        <v>0.6</v>
      </c>
      <c r="W40" s="894"/>
      <c r="X40" s="453"/>
      <c r="Y40" s="453"/>
      <c r="Z40" s="453"/>
      <c r="AA40" s="453"/>
      <c r="AJ40" s="1603" t="s">
        <v>1209</v>
      </c>
      <c r="AK40" s="1603" t="s">
        <v>136</v>
      </c>
      <c r="AL40" s="1639">
        <f>Carpenter!N70</f>
        <v>9</v>
      </c>
      <c r="AM40" s="1639">
        <f>Carpenter!O70</f>
        <v>12</v>
      </c>
      <c r="AN40" s="1639">
        <f>Carpenter!P70</f>
        <v>16</v>
      </c>
      <c r="AO40" s="1639">
        <f>Carpenter!Q70</f>
        <v>20</v>
      </c>
      <c r="AP40" s="1639">
        <f>Carpenter!R70</f>
        <v>24</v>
      </c>
      <c r="AQ40" s="1639">
        <f>Carpenter!S70</f>
        <v>28</v>
      </c>
      <c r="AR40" s="1639">
        <f>Carpenter!T70</f>
        <v>35</v>
      </c>
      <c r="AS40" s="1609">
        <v>70.0</v>
      </c>
      <c r="AT40" s="453"/>
      <c r="AU40" s="453"/>
      <c r="AV40" s="453"/>
      <c r="AW40" s="453"/>
      <c r="AX40" s="453"/>
      <c r="AY40" s="453"/>
      <c r="AZ40" s="453"/>
      <c r="BA40" s="453"/>
    </row>
    <row r="41" ht="15.0" customHeight="1">
      <c r="A41" s="453"/>
      <c r="B41" s="1634" t="s">
        <v>1216</v>
      </c>
      <c r="C41" s="1558" t="s">
        <v>2132</v>
      </c>
      <c r="D41" s="1558" t="s">
        <v>2133</v>
      </c>
      <c r="E41" s="1558" t="s">
        <v>1390</v>
      </c>
      <c r="F41" s="1559" t="s">
        <v>1391</v>
      </c>
      <c r="G41" s="1559" t="s">
        <v>1392</v>
      </c>
      <c r="H41" s="1560" t="s">
        <v>1426</v>
      </c>
      <c r="I41" s="1561" t="s">
        <v>1402</v>
      </c>
      <c r="J41" s="1562" t="s">
        <v>1403</v>
      </c>
      <c r="K41" s="1563">
        <v>12.0</v>
      </c>
      <c r="L41" s="1564" t="s">
        <v>2135</v>
      </c>
      <c r="M41" s="1564" t="s">
        <v>1451</v>
      </c>
      <c r="N41" s="1564" t="s">
        <v>32</v>
      </c>
      <c r="O41" s="1564" t="s">
        <v>32</v>
      </c>
      <c r="P41" s="1474"/>
      <c r="Q41" s="1305" t="s">
        <v>2160</v>
      </c>
      <c r="R41" s="1640">
        <v>4.0</v>
      </c>
      <c r="S41" s="1640">
        <v>2.0</v>
      </c>
      <c r="T41" s="1640">
        <v>2.0</v>
      </c>
      <c r="U41" s="1640">
        <v>2.0</v>
      </c>
      <c r="V41" s="1641">
        <f>Tailor!C13</f>
        <v>10</v>
      </c>
      <c r="W41" s="894"/>
      <c r="X41" s="453"/>
      <c r="Y41" s="453"/>
      <c r="Z41" s="453"/>
      <c r="AA41" s="453"/>
      <c r="AJ41" s="1603" t="s">
        <v>1209</v>
      </c>
      <c r="AK41" s="1603" t="s">
        <v>1216</v>
      </c>
      <c r="AL41" s="1639">
        <f>Carpenter!N72</f>
        <v>10</v>
      </c>
      <c r="AM41" s="1639">
        <f>Carpenter!O72</f>
        <v>13</v>
      </c>
      <c r="AN41" s="1639">
        <f>Carpenter!P72</f>
        <v>17</v>
      </c>
      <c r="AO41" s="1639">
        <f>Carpenter!Q72</f>
        <v>21</v>
      </c>
      <c r="AP41" s="1639">
        <f>Carpenter!R72</f>
        <v>25</v>
      </c>
      <c r="AQ41" s="1639">
        <f>Carpenter!S72</f>
        <v>29</v>
      </c>
      <c r="AR41" s="1639">
        <f>Carpenter!T72</f>
        <v>37</v>
      </c>
      <c r="AS41" s="1609">
        <v>74.0</v>
      </c>
      <c r="AT41" s="453"/>
      <c r="AU41" s="453"/>
      <c r="AV41" s="453"/>
      <c r="AW41" s="453"/>
      <c r="AX41" s="453"/>
      <c r="AY41" s="453"/>
      <c r="AZ41" s="453"/>
      <c r="BA41" s="453"/>
    </row>
    <row r="42" ht="15.0" customHeight="1">
      <c r="A42" s="453"/>
      <c r="B42" s="1053" t="s">
        <v>1401</v>
      </c>
      <c r="C42" s="1565">
        <f>Tanner!C28</f>
        <v>3.2</v>
      </c>
      <c r="D42" s="1565">
        <f>Tanner!D28</f>
        <v>9.6</v>
      </c>
      <c r="E42" s="1565">
        <f>Tanner!E28</f>
        <v>23.2</v>
      </c>
      <c r="F42" s="1565">
        <f>Tanner!F28</f>
        <v>94.8</v>
      </c>
      <c r="G42" s="1565">
        <f>Tanner!G28</f>
        <v>244.8</v>
      </c>
      <c r="H42" s="1565">
        <f>Tanner!H28</f>
        <v>661.6</v>
      </c>
      <c r="I42" s="443"/>
      <c r="J42" s="443"/>
      <c r="K42" s="443"/>
      <c r="L42" s="443"/>
      <c r="M42" s="443"/>
      <c r="N42" s="443"/>
      <c r="O42" s="443"/>
      <c r="P42" s="1474"/>
      <c r="Q42" s="1642" t="s">
        <v>2161</v>
      </c>
      <c r="R42" s="1643">
        <f t="shared" ref="R42:U42" si="2">$V$42*R39</f>
        <v>0.48125</v>
      </c>
      <c r="S42" s="1643">
        <f t="shared" si="2"/>
        <v>0.20625</v>
      </c>
      <c r="T42" s="1643">
        <f t="shared" si="2"/>
        <v>0.20625</v>
      </c>
      <c r="U42" s="1643">
        <f t="shared" si="2"/>
        <v>0.20625</v>
      </c>
      <c r="V42" s="1644">
        <f>C40</f>
        <v>1.1</v>
      </c>
      <c r="W42" s="894"/>
      <c r="X42" s="453"/>
      <c r="Y42" s="453"/>
      <c r="Z42" s="453"/>
      <c r="AA42" s="453"/>
      <c r="AJ42" s="1603" t="s">
        <v>1209</v>
      </c>
      <c r="AK42" s="1603" t="s">
        <v>1217</v>
      </c>
      <c r="AL42" s="1639">
        <f>Carpenter!N74</f>
        <v>11</v>
      </c>
      <c r="AM42" s="1639">
        <f>Carpenter!O74</f>
        <v>14</v>
      </c>
      <c r="AN42" s="1639">
        <f>Carpenter!P74</f>
        <v>18</v>
      </c>
      <c r="AO42" s="1639">
        <f>Carpenter!Q74</f>
        <v>22</v>
      </c>
      <c r="AP42" s="1639">
        <f>Carpenter!R74</f>
        <v>26</v>
      </c>
      <c r="AQ42" s="1639">
        <f>Carpenter!S74</f>
        <v>30</v>
      </c>
      <c r="AR42" s="1639">
        <f>Carpenter!T74</f>
        <v>39</v>
      </c>
      <c r="AS42" s="1609">
        <v>78.0</v>
      </c>
      <c r="AT42" s="453"/>
      <c r="AU42" s="453"/>
      <c r="AV42" s="453"/>
      <c r="AW42" s="453"/>
      <c r="AX42" s="453"/>
      <c r="AY42" s="453"/>
      <c r="AZ42" s="453"/>
      <c r="BA42" s="453"/>
    </row>
    <row r="43">
      <c r="A43" s="453"/>
      <c r="B43" s="1634" t="s">
        <v>1217</v>
      </c>
      <c r="C43" s="1558" t="s">
        <v>2132</v>
      </c>
      <c r="D43" s="1558" t="s">
        <v>2133</v>
      </c>
      <c r="E43" s="1558" t="s">
        <v>1390</v>
      </c>
      <c r="F43" s="1559" t="s">
        <v>1391</v>
      </c>
      <c r="G43" s="1559" t="s">
        <v>1392</v>
      </c>
      <c r="H43" s="1560" t="s">
        <v>1426</v>
      </c>
      <c r="I43" s="1561" t="s">
        <v>1412</v>
      </c>
      <c r="J43" s="1562" t="s">
        <v>1403</v>
      </c>
      <c r="K43" s="1563">
        <v>13.0</v>
      </c>
      <c r="L43" s="1564" t="s">
        <v>2136</v>
      </c>
      <c r="M43" s="1564" t="s">
        <v>1454</v>
      </c>
      <c r="N43" s="1564" t="s">
        <v>32</v>
      </c>
      <c r="O43" s="1564" t="s">
        <v>32</v>
      </c>
      <c r="P43" s="1474"/>
      <c r="Q43" s="1305" t="s">
        <v>2160</v>
      </c>
      <c r="R43" s="1640">
        <v>4.0</v>
      </c>
      <c r="S43" s="1640">
        <v>2.0</v>
      </c>
      <c r="T43" s="1640">
        <v>2.0</v>
      </c>
      <c r="U43" s="1640">
        <v>2.0</v>
      </c>
      <c r="V43" s="1641">
        <f>SUM(R43:U43)</f>
        <v>10</v>
      </c>
      <c r="W43" s="894"/>
      <c r="X43" s="453"/>
      <c r="Y43" s="453"/>
      <c r="Z43" s="453"/>
      <c r="AA43" s="453"/>
      <c r="AJ43" s="1603" t="s">
        <v>1209</v>
      </c>
      <c r="AK43" s="1603" t="s">
        <v>1218</v>
      </c>
      <c r="AL43" s="1645">
        <f>Carpenter!N76</f>
        <v>12</v>
      </c>
      <c r="AM43" s="1645">
        <f>Carpenter!O76</f>
        <v>15</v>
      </c>
      <c r="AN43" s="1645">
        <f>Carpenter!P76</f>
        <v>19</v>
      </c>
      <c r="AO43" s="1645">
        <f>Carpenter!Q76</f>
        <v>23</v>
      </c>
      <c r="AP43" s="1645">
        <f>Carpenter!R76</f>
        <v>27</v>
      </c>
      <c r="AQ43" s="1645">
        <f>Carpenter!S76</f>
        <v>31</v>
      </c>
      <c r="AR43" s="1645">
        <f>Carpenter!T76</f>
        <v>41</v>
      </c>
      <c r="AS43" s="1609">
        <v>82.0</v>
      </c>
      <c r="AT43" s="453"/>
      <c r="AU43" s="453"/>
      <c r="AV43" s="453"/>
      <c r="AW43" s="453"/>
      <c r="AX43" s="453"/>
      <c r="AY43" s="453"/>
      <c r="AZ43" s="453"/>
      <c r="BA43" s="453"/>
    </row>
    <row r="44">
      <c r="A44" s="453"/>
      <c r="B44" s="1053" t="s">
        <v>1401</v>
      </c>
      <c r="C44" s="1565">
        <f>Tanner!C35</f>
        <v>8.9</v>
      </c>
      <c r="D44" s="1565">
        <f>Tanner!D35</f>
        <v>21.6</v>
      </c>
      <c r="E44" s="1565">
        <f>Tanner!E35</f>
        <v>44.7</v>
      </c>
      <c r="F44" s="1565">
        <f>Tanner!F35</f>
        <v>129.6</v>
      </c>
      <c r="G44" s="1565">
        <f>Tanner!G35</f>
        <v>297.3</v>
      </c>
      <c r="H44" s="1565">
        <f>Tanner!H35</f>
        <v>736.8</v>
      </c>
      <c r="I44" s="443"/>
      <c r="J44" s="443"/>
      <c r="K44" s="443"/>
      <c r="L44" s="443"/>
      <c r="M44" s="443"/>
      <c r="N44" s="443"/>
      <c r="O44" s="443"/>
      <c r="P44" s="1474"/>
      <c r="Q44" s="1646" t="s">
        <v>2162</v>
      </c>
      <c r="R44" s="1647">
        <f t="shared" ref="R44:U44" si="3">$V$44*R39</f>
        <v>4.4625</v>
      </c>
      <c r="S44" s="1647">
        <f t="shared" si="3"/>
        <v>1.9125</v>
      </c>
      <c r="T44" s="1647">
        <f t="shared" si="3"/>
        <v>1.9125</v>
      </c>
      <c r="U44" s="1647">
        <f t="shared" si="3"/>
        <v>1.9125</v>
      </c>
      <c r="V44" s="1648">
        <f>C50</f>
        <v>10.2</v>
      </c>
      <c r="W44" s="894"/>
      <c r="X44" s="453"/>
      <c r="Y44" s="453"/>
      <c r="Z44" s="453"/>
      <c r="AA44" s="453"/>
      <c r="AB44" s="453"/>
      <c r="AC44" s="453"/>
      <c r="AD44" s="453"/>
      <c r="AE44" s="453"/>
      <c r="AF44" s="453"/>
      <c r="AG44" s="453"/>
      <c r="AH44" s="453"/>
      <c r="AI44" s="453"/>
      <c r="AJ44" s="453"/>
      <c r="AK44" s="453"/>
      <c r="AL44" s="453"/>
      <c r="AM44" s="453"/>
      <c r="AN44" s="453"/>
      <c r="AO44" s="453"/>
      <c r="AP44" s="453"/>
      <c r="AQ44" s="453"/>
      <c r="AR44" s="453"/>
      <c r="AS44" s="453"/>
      <c r="AT44" s="453"/>
      <c r="AU44" s="453"/>
      <c r="AV44" s="453"/>
      <c r="AW44" s="453"/>
      <c r="AX44" s="453"/>
      <c r="AY44" s="453"/>
      <c r="AZ44" s="453"/>
      <c r="BA44" s="453"/>
    </row>
    <row r="45">
      <c r="A45" s="453"/>
      <c r="B45" s="1634" t="s">
        <v>1218</v>
      </c>
      <c r="C45" s="1558" t="s">
        <v>2133</v>
      </c>
      <c r="D45" s="1558" t="s">
        <v>1390</v>
      </c>
      <c r="E45" s="1558" t="s">
        <v>1406</v>
      </c>
      <c r="F45" s="1559" t="s">
        <v>1407</v>
      </c>
      <c r="G45" s="1559" t="s">
        <v>1408</v>
      </c>
      <c r="H45" s="1560" t="s">
        <v>1393</v>
      </c>
      <c r="I45" s="1561" t="s">
        <v>1415</v>
      </c>
      <c r="J45" s="1562" t="s">
        <v>1403</v>
      </c>
      <c r="K45" s="1563">
        <v>14.0</v>
      </c>
      <c r="L45" s="1564" t="s">
        <v>2137</v>
      </c>
      <c r="M45" s="1564" t="s">
        <v>1457</v>
      </c>
      <c r="N45" s="1564" t="s">
        <v>32</v>
      </c>
      <c r="O45" s="1564" t="s">
        <v>32</v>
      </c>
      <c r="P45" s="1474"/>
      <c r="Q45" s="1305" t="s">
        <v>2160</v>
      </c>
      <c r="R45" s="1640">
        <v>6.0</v>
      </c>
      <c r="S45" s="1640">
        <v>3.0</v>
      </c>
      <c r="T45" s="1640">
        <v>3.0</v>
      </c>
      <c r="U45" s="1640">
        <v>3.0</v>
      </c>
      <c r="V45" s="1641">
        <f>SUM(R45:U45)</f>
        <v>15</v>
      </c>
      <c r="W45" s="894"/>
      <c r="X45" s="453"/>
      <c r="Y45" s="677" t="s">
        <v>2150</v>
      </c>
      <c r="Z45" s="453"/>
      <c r="AA45" s="453"/>
      <c r="AB45" s="453"/>
      <c r="AC45" s="453"/>
      <c r="AD45" s="453"/>
      <c r="AE45" s="453"/>
      <c r="AF45" s="453"/>
      <c r="AG45" s="453"/>
      <c r="AH45" s="453"/>
      <c r="AI45" s="453"/>
      <c r="AJ45" s="677" t="s">
        <v>2151</v>
      </c>
      <c r="AK45" s="453"/>
      <c r="AL45" s="453"/>
      <c r="AM45" s="453"/>
      <c r="AN45" s="453"/>
      <c r="AO45" s="453"/>
      <c r="AP45" s="453"/>
      <c r="AQ45" s="453"/>
      <c r="AR45" s="453"/>
      <c r="AS45" s="453"/>
      <c r="AT45" s="453"/>
      <c r="AU45" s="453"/>
      <c r="AV45" s="453"/>
      <c r="AW45" s="453"/>
      <c r="AX45" s="453"/>
      <c r="AY45" s="453"/>
      <c r="AZ45" s="453"/>
      <c r="BA45" s="453"/>
    </row>
    <row r="46">
      <c r="A46" s="453"/>
      <c r="B46" s="1053" t="s">
        <v>1401</v>
      </c>
      <c r="C46" s="1565">
        <f>Tanner!C42</f>
        <v>20</v>
      </c>
      <c r="D46" s="1565">
        <f>Tanner!D42</f>
        <v>42.4</v>
      </c>
      <c r="E46" s="1565">
        <f>Tanner!E42</f>
        <v>79.2</v>
      </c>
      <c r="F46" s="1565">
        <f>Tanner!F42</f>
        <v>182.4</v>
      </c>
      <c r="G46" s="1565">
        <f>Tanner!G42</f>
        <v>373.6</v>
      </c>
      <c r="H46" s="1565">
        <f>Tanner!H42</f>
        <v>842.4</v>
      </c>
      <c r="I46" s="443"/>
      <c r="J46" s="443"/>
      <c r="K46" s="443"/>
      <c r="L46" s="443"/>
      <c r="M46" s="443"/>
      <c r="N46" s="443"/>
      <c r="O46" s="443"/>
      <c r="P46" s="1474"/>
      <c r="Q46" s="1649" t="s">
        <v>2163</v>
      </c>
      <c r="R46" s="1650">
        <f t="shared" ref="R46:U46" si="4">R39*$V$46</f>
        <v>9.1875</v>
      </c>
      <c r="S46" s="1650">
        <f t="shared" si="4"/>
        <v>3.9375</v>
      </c>
      <c r="T46" s="1650">
        <f t="shared" si="4"/>
        <v>3.9375</v>
      </c>
      <c r="U46" s="1650">
        <f t="shared" si="4"/>
        <v>3.9375</v>
      </c>
      <c r="V46" s="1651">
        <f>C60</f>
        <v>21</v>
      </c>
      <c r="W46" s="894"/>
      <c r="X46" s="453"/>
      <c r="Y46" s="453"/>
      <c r="Z46" s="453"/>
      <c r="AA46" s="453"/>
      <c r="AB46" s="453"/>
      <c r="AC46" s="453"/>
      <c r="AD46" s="453"/>
      <c r="AE46" s="453"/>
      <c r="AF46" s="453"/>
      <c r="AG46" s="453"/>
      <c r="AH46" s="453"/>
      <c r="AI46" s="453"/>
      <c r="AJ46" s="453"/>
      <c r="AK46" s="453"/>
      <c r="AL46" s="453"/>
      <c r="AM46" s="453"/>
      <c r="AN46" s="453"/>
      <c r="AO46" s="453"/>
      <c r="AP46" s="453"/>
      <c r="AQ46" s="453"/>
      <c r="AR46" s="453"/>
      <c r="AS46" s="453"/>
      <c r="AT46" s="453"/>
      <c r="AU46" s="453"/>
      <c r="AV46" s="453"/>
      <c r="AW46" s="453"/>
      <c r="AX46" s="453"/>
      <c r="AY46" s="453"/>
      <c r="AZ46" s="453"/>
      <c r="BA46" s="453"/>
    </row>
    <row r="47" ht="15.0" customHeight="1">
      <c r="A47" s="453"/>
      <c r="B47" s="1652" t="s">
        <v>1381</v>
      </c>
      <c r="C47" s="989"/>
      <c r="D47" s="989"/>
      <c r="E47" s="989"/>
      <c r="F47" s="989"/>
      <c r="G47" s="989"/>
      <c r="H47" s="989"/>
      <c r="I47" s="989"/>
      <c r="J47" s="989"/>
      <c r="K47" s="989"/>
      <c r="L47" s="989"/>
      <c r="M47" s="989"/>
      <c r="N47" s="989"/>
      <c r="O47" s="990"/>
      <c r="P47" s="1653"/>
      <c r="Q47" s="1305" t="s">
        <v>2160</v>
      </c>
      <c r="R47" s="1640">
        <v>10.0</v>
      </c>
      <c r="S47" s="1640">
        <v>5.0</v>
      </c>
      <c r="T47" s="1640">
        <v>5.0</v>
      </c>
      <c r="U47" s="1640">
        <v>5.0</v>
      </c>
      <c r="V47" s="1641">
        <f>SUM(R47:U47)</f>
        <v>25</v>
      </c>
      <c r="W47" s="894"/>
      <c r="X47" s="453"/>
      <c r="Y47" s="677" t="s">
        <v>228</v>
      </c>
      <c r="Z47" s="677" t="s">
        <v>137</v>
      </c>
      <c r="AA47" s="513" t="s">
        <v>148</v>
      </c>
      <c r="AB47" s="513" t="s">
        <v>765</v>
      </c>
      <c r="AC47" s="513" t="s">
        <v>766</v>
      </c>
      <c r="AD47" s="513" t="s">
        <v>768</v>
      </c>
      <c r="AE47" s="513" t="s">
        <v>769</v>
      </c>
      <c r="AF47" s="513" t="s">
        <v>770</v>
      </c>
      <c r="AG47" s="1153" t="s">
        <v>110</v>
      </c>
      <c r="AI47" s="453"/>
      <c r="AJ47" s="677" t="s">
        <v>228</v>
      </c>
      <c r="AK47" s="677" t="s">
        <v>137</v>
      </c>
      <c r="AL47" s="513" t="s">
        <v>148</v>
      </c>
      <c r="AM47" s="513" t="s">
        <v>765</v>
      </c>
      <c r="AN47" s="513" t="s">
        <v>766</v>
      </c>
      <c r="AO47" s="513" t="s">
        <v>768</v>
      </c>
      <c r="AP47" s="513" t="s">
        <v>769</v>
      </c>
      <c r="AQ47" s="513" t="s">
        <v>770</v>
      </c>
      <c r="AR47" s="1153" t="s">
        <v>110</v>
      </c>
      <c r="AT47" s="453"/>
      <c r="AU47" s="453"/>
      <c r="AV47" s="453"/>
      <c r="AW47" s="453"/>
      <c r="AX47" s="453"/>
      <c r="AY47" s="453"/>
      <c r="AZ47" s="453"/>
      <c r="BA47" s="453"/>
    </row>
    <row r="48" ht="15.0" customHeight="1">
      <c r="A48" s="453"/>
      <c r="B48" s="1654" t="s">
        <v>1388</v>
      </c>
      <c r="C48" s="996" t="s">
        <v>148</v>
      </c>
      <c r="D48" s="996" t="s">
        <v>765</v>
      </c>
      <c r="E48" s="996" t="s">
        <v>766</v>
      </c>
      <c r="F48" s="996" t="s">
        <v>768</v>
      </c>
      <c r="G48" s="996" t="s">
        <v>769</v>
      </c>
      <c r="H48" s="997" t="s">
        <v>770</v>
      </c>
      <c r="I48" s="998"/>
      <c r="J48" s="998"/>
      <c r="K48" s="998"/>
      <c r="L48" s="998"/>
      <c r="M48" s="998"/>
      <c r="N48" s="998"/>
      <c r="O48" s="998"/>
      <c r="P48" s="1474"/>
      <c r="Q48" s="1655"/>
      <c r="R48" s="1656"/>
      <c r="S48" s="1656"/>
      <c r="T48" s="1656"/>
      <c r="U48" s="1656"/>
      <c r="V48" s="1474"/>
      <c r="W48" s="1080"/>
      <c r="X48" s="453"/>
      <c r="Y48" s="1657" t="str">
        <f>IFERROR(__xludf.DUMMYFUNCTION("FILTER(AJ18:AR29,AK18:AK29=Character!L35)"),"Metal_buckler")</f>
        <v>Metal_buckler</v>
      </c>
      <c r="Z48" s="1657" t="str">
        <f>IFERROR(__xludf.DUMMYFUNCTION("""COMPUTED_VALUE"""),"Standard")</f>
        <v>Standard</v>
      </c>
      <c r="AA48" s="1658">
        <f>IFERROR(__xludf.DUMMYFUNCTION("""COMPUTED_VALUE"""),10.0)</f>
        <v>10</v>
      </c>
      <c r="AB48" s="1658">
        <f>IFERROR(__xludf.DUMMYFUNCTION("""COMPUTED_VALUE"""),15.0)</f>
        <v>15</v>
      </c>
      <c r="AC48" s="1658">
        <f>IFERROR(__xludf.DUMMYFUNCTION("""COMPUTED_VALUE"""),20.0)</f>
        <v>20</v>
      </c>
      <c r="AD48" s="1658">
        <f>IFERROR(__xludf.DUMMYFUNCTION("""COMPUTED_VALUE"""),26.0)</f>
        <v>26</v>
      </c>
      <c r="AE48" s="1658">
        <f>IFERROR(__xludf.DUMMYFUNCTION("""COMPUTED_VALUE"""),32.0)</f>
        <v>32</v>
      </c>
      <c r="AF48" s="1658">
        <f>IFERROR(__xludf.DUMMYFUNCTION("""COMPUTED_VALUE"""),39.0)</f>
        <v>39</v>
      </c>
      <c r="AG48" s="775">
        <f>IFERROR(__xludf.DUMMYFUNCTION("""COMPUTED_VALUE"""),40.0)</f>
        <v>40</v>
      </c>
      <c r="AI48" s="453"/>
      <c r="AJ48" s="1657" t="str">
        <f>IFERROR(__xludf.DUMMYFUNCTION("FILTER(AJ18:AR29,AK18:AK29=Character!D60)"),"#N/A")</f>
        <v>#N/A</v>
      </c>
      <c r="AK48" s="1657"/>
      <c r="AL48" s="1658"/>
      <c r="AM48" s="1658"/>
      <c r="AN48" s="1658"/>
      <c r="AO48" s="1658"/>
      <c r="AP48" s="1658"/>
      <c r="AQ48" s="1658"/>
      <c r="AR48" s="775"/>
      <c r="AT48" s="453"/>
      <c r="AU48" s="453"/>
      <c r="AV48" s="453"/>
      <c r="AW48" s="453"/>
      <c r="AX48" s="453"/>
      <c r="AY48" s="453"/>
      <c r="AZ48" s="453"/>
      <c r="BA48" s="453"/>
    </row>
    <row r="49" ht="15.0" customHeight="1">
      <c r="A49" s="453"/>
      <c r="B49" s="1659" t="s">
        <v>136</v>
      </c>
      <c r="C49" s="1002" t="s">
        <v>1390</v>
      </c>
      <c r="D49" s="1002" t="s">
        <v>1391</v>
      </c>
      <c r="E49" s="1002" t="s">
        <v>1392</v>
      </c>
      <c r="F49" s="1003" t="s">
        <v>1393</v>
      </c>
      <c r="G49" s="1003" t="s">
        <v>1394</v>
      </c>
      <c r="H49" s="1660" t="s">
        <v>1395</v>
      </c>
      <c r="I49" s="1005" t="s">
        <v>1396</v>
      </c>
      <c r="J49" s="1006" t="s">
        <v>1397</v>
      </c>
      <c r="K49" s="1007">
        <v>7.0</v>
      </c>
      <c r="L49" s="1008" t="s">
        <v>1398</v>
      </c>
      <c r="M49" s="1008" t="s">
        <v>1399</v>
      </c>
      <c r="N49" s="1008" t="s">
        <v>1199</v>
      </c>
      <c r="O49" s="1009" t="s">
        <v>2164</v>
      </c>
      <c r="P49" s="1474"/>
      <c r="Q49" s="1623" t="s">
        <v>2165</v>
      </c>
      <c r="R49" s="1624"/>
      <c r="S49" s="1624"/>
      <c r="T49" s="1624"/>
      <c r="U49" s="1624"/>
      <c r="V49" s="1624"/>
      <c r="W49" s="1625"/>
      <c r="X49" s="453"/>
      <c r="Y49" s="1657" t="str">
        <f>IFERROR(__xludf.DUMMYFUNCTION("""COMPUTED_VALUE"""),"Medium_metal_shield")</f>
        <v>Medium_metal_shield</v>
      </c>
      <c r="Z49" s="1657" t="str">
        <f>IFERROR(__xludf.DUMMYFUNCTION("""COMPUTED_VALUE"""),"Standard")</f>
        <v>Standard</v>
      </c>
      <c r="AA49" s="1658">
        <f>IFERROR(__xludf.DUMMYFUNCTION("""COMPUTED_VALUE"""),14.0)</f>
        <v>14</v>
      </c>
      <c r="AB49" s="1658">
        <f>IFERROR(__xludf.DUMMYFUNCTION("""COMPUTED_VALUE"""),20.0)</f>
        <v>20</v>
      </c>
      <c r="AC49" s="1658">
        <f>IFERROR(__xludf.DUMMYFUNCTION("""COMPUTED_VALUE"""),26.0)</f>
        <v>26</v>
      </c>
      <c r="AD49" s="1658">
        <f>IFERROR(__xludf.DUMMYFUNCTION("""COMPUTED_VALUE"""),33.0)</f>
        <v>33</v>
      </c>
      <c r="AE49" s="1658">
        <f>IFERROR(__xludf.DUMMYFUNCTION("""COMPUTED_VALUE"""),40.0)</f>
        <v>40</v>
      </c>
      <c r="AF49" s="1658">
        <f>IFERROR(__xludf.DUMMYFUNCTION("""COMPUTED_VALUE"""),48.0)</f>
        <v>48</v>
      </c>
      <c r="AG49" s="775">
        <f>IFERROR(__xludf.DUMMYFUNCTION("""COMPUTED_VALUE"""),52.0)</f>
        <v>52</v>
      </c>
      <c r="AI49" s="453"/>
      <c r="AJ49" s="1657"/>
      <c r="AK49" s="1657"/>
      <c r="AL49" s="1658"/>
      <c r="AM49" s="1658"/>
      <c r="AN49" s="1658"/>
      <c r="AO49" s="1658"/>
      <c r="AP49" s="1658"/>
      <c r="AQ49" s="1658"/>
      <c r="AR49" s="775"/>
      <c r="AT49" s="453"/>
      <c r="AU49" s="453"/>
      <c r="AV49" s="453"/>
      <c r="AW49" s="453"/>
      <c r="AX49" s="453"/>
      <c r="AY49" s="453"/>
      <c r="AZ49" s="453"/>
      <c r="BA49" s="453"/>
    </row>
    <row r="50" ht="15.0" customHeight="1">
      <c r="A50" s="453"/>
      <c r="B50" s="1053" t="s">
        <v>1401</v>
      </c>
      <c r="C50" s="1012">
        <f>Blacksmith!C54</f>
        <v>10.2</v>
      </c>
      <c r="D50" s="1012">
        <f>Blacksmith!D54</f>
        <v>28.8</v>
      </c>
      <c r="E50" s="1012">
        <f>Blacksmith!E54</f>
        <v>82.95</v>
      </c>
      <c r="F50" s="1012">
        <f>Blacksmith!F54</f>
        <v>660</v>
      </c>
      <c r="G50" s="1012">
        <f>Blacksmith!G54</f>
        <v>1924.5</v>
      </c>
      <c r="H50" s="1012">
        <f>Blacksmith!H54</f>
        <v>5699.4</v>
      </c>
      <c r="I50" s="443"/>
      <c r="J50" s="443"/>
      <c r="K50" s="443"/>
      <c r="L50" s="443"/>
      <c r="M50" s="443"/>
      <c r="N50" s="443"/>
      <c r="O50" s="443"/>
      <c r="P50" s="1474"/>
      <c r="Q50" s="1629"/>
      <c r="R50" s="1629"/>
      <c r="S50" s="1629"/>
      <c r="T50" s="1629"/>
      <c r="U50" s="1629"/>
      <c r="V50" s="1629"/>
      <c r="W50" s="1080"/>
      <c r="X50" s="453"/>
      <c r="Y50" s="1657" t="str">
        <f>IFERROR(__xludf.DUMMYFUNCTION("""COMPUTED_VALUE"""),"Metal_tower_shield")</f>
        <v>Metal_tower_shield</v>
      </c>
      <c r="Z50" s="1657" t="str">
        <f>IFERROR(__xludf.DUMMYFUNCTION("""COMPUTED_VALUE"""),"Standard")</f>
        <v>Standard</v>
      </c>
      <c r="AA50" s="1658">
        <f>IFERROR(__xludf.DUMMYFUNCTION("""COMPUTED_VALUE"""),18.0)</f>
        <v>18</v>
      </c>
      <c r="AB50" s="1658">
        <f>IFERROR(__xludf.DUMMYFUNCTION("""COMPUTED_VALUE"""),25.0)</f>
        <v>25</v>
      </c>
      <c r="AC50" s="1658">
        <f>IFERROR(__xludf.DUMMYFUNCTION("""COMPUTED_VALUE"""),32.0)</f>
        <v>32</v>
      </c>
      <c r="AD50" s="1658">
        <f>IFERROR(__xludf.DUMMYFUNCTION("""COMPUTED_VALUE"""),40.0)</f>
        <v>40</v>
      </c>
      <c r="AE50" s="1658">
        <f>IFERROR(__xludf.DUMMYFUNCTION("""COMPUTED_VALUE"""),48.0)</f>
        <v>48</v>
      </c>
      <c r="AF50" s="1658">
        <f>IFERROR(__xludf.DUMMYFUNCTION("""COMPUTED_VALUE"""),57.0)</f>
        <v>57</v>
      </c>
      <c r="AG50" s="775">
        <f>IFERROR(__xludf.DUMMYFUNCTION("""COMPUTED_VALUE"""),70.0)</f>
        <v>70</v>
      </c>
      <c r="AI50" s="453"/>
      <c r="AJ50" s="1657"/>
      <c r="AK50" s="1657"/>
      <c r="AL50" s="1658"/>
      <c r="AM50" s="1658"/>
      <c r="AN50" s="1658"/>
      <c r="AO50" s="1658"/>
      <c r="AP50" s="1658"/>
      <c r="AQ50" s="1658"/>
      <c r="AR50" s="775"/>
      <c r="AT50" s="453"/>
      <c r="AU50" s="453"/>
      <c r="AV50" s="453"/>
      <c r="AW50" s="453"/>
      <c r="AX50" s="453"/>
      <c r="AY50" s="453"/>
      <c r="AZ50" s="453"/>
      <c r="BA50" s="453"/>
    </row>
    <row r="51" ht="15.0" customHeight="1">
      <c r="A51" s="453"/>
      <c r="B51" s="1659" t="s">
        <v>1216</v>
      </c>
      <c r="C51" s="1002" t="s">
        <v>1390</v>
      </c>
      <c r="D51" s="1002" t="s">
        <v>1391</v>
      </c>
      <c r="E51" s="1002" t="s">
        <v>1392</v>
      </c>
      <c r="F51" s="1003" t="s">
        <v>1393</v>
      </c>
      <c r="G51" s="1003" t="s">
        <v>1394</v>
      </c>
      <c r="H51" s="1660" t="s">
        <v>1395</v>
      </c>
      <c r="I51" s="1005" t="s">
        <v>1402</v>
      </c>
      <c r="J51" s="1006" t="s">
        <v>1403</v>
      </c>
      <c r="K51" s="1007">
        <v>8.0</v>
      </c>
      <c r="L51" s="1008" t="s">
        <v>1404</v>
      </c>
      <c r="M51" s="1008" t="s">
        <v>1405</v>
      </c>
      <c r="N51" s="1008" t="s">
        <v>1199</v>
      </c>
      <c r="O51" s="1009" t="s">
        <v>2164</v>
      </c>
      <c r="P51" s="1474"/>
      <c r="Q51" s="1632" t="s">
        <v>2166</v>
      </c>
      <c r="R51" s="1661"/>
      <c r="S51" s="1662"/>
      <c r="T51" s="1632">
        <v>1.0</v>
      </c>
      <c r="U51" s="1632">
        <v>2.0</v>
      </c>
      <c r="V51" s="1632">
        <v>3.0</v>
      </c>
      <c r="W51" s="1632" t="s">
        <v>2167</v>
      </c>
      <c r="X51" s="453"/>
      <c r="Y51" s="453"/>
      <c r="Z51" s="453"/>
      <c r="AA51" s="453"/>
      <c r="AB51" s="453"/>
      <c r="AC51" s="453"/>
      <c r="AD51" s="453"/>
      <c r="AE51" s="453"/>
      <c r="AF51" s="453"/>
      <c r="AG51" s="453"/>
      <c r="AH51" s="453"/>
      <c r="AI51" s="453"/>
      <c r="AJ51" s="453"/>
      <c r="AK51" s="453"/>
      <c r="AL51" s="453"/>
      <c r="AM51" s="453"/>
      <c r="AN51" s="453"/>
      <c r="AO51" s="453"/>
      <c r="AP51" s="453"/>
      <c r="AQ51" s="453"/>
      <c r="AR51" s="453"/>
      <c r="AS51" s="453"/>
      <c r="AT51" s="453"/>
      <c r="AU51" s="453"/>
      <c r="AV51" s="453"/>
      <c r="AW51" s="453"/>
      <c r="AX51" s="453"/>
      <c r="AY51" s="453"/>
      <c r="AZ51" s="453"/>
      <c r="BA51" s="453"/>
    </row>
    <row r="52" ht="15.0" customHeight="1">
      <c r="A52" s="453"/>
      <c r="B52" s="1053" t="s">
        <v>1401</v>
      </c>
      <c r="C52" s="1013">
        <f>Blacksmith!C67</f>
        <v>14.4</v>
      </c>
      <c r="D52" s="1013">
        <f>Blacksmith!D67</f>
        <v>39.3</v>
      </c>
      <c r="E52" s="1013">
        <f>Blacksmith!E67</f>
        <v>103.65</v>
      </c>
      <c r="F52" s="1013">
        <f>Blacksmith!F67</f>
        <v>709.35</v>
      </c>
      <c r="G52" s="1013">
        <f>Blacksmith!G67</f>
        <v>1998.9</v>
      </c>
      <c r="H52" s="1012">
        <f>Blacksmith!H67</f>
        <v>5806.05</v>
      </c>
      <c r="I52" s="443"/>
      <c r="J52" s="443"/>
      <c r="K52" s="443"/>
      <c r="L52" s="443"/>
      <c r="M52" s="443"/>
      <c r="N52" s="443"/>
      <c r="O52" s="443"/>
      <c r="P52" s="1474"/>
      <c r="Q52" s="1663" t="s">
        <v>2168</v>
      </c>
      <c r="R52" s="1664" t="s">
        <v>32</v>
      </c>
      <c r="S52" s="1665"/>
      <c r="T52" s="1637" t="s">
        <v>32</v>
      </c>
      <c r="U52" s="1637" t="s">
        <v>32</v>
      </c>
      <c r="V52" s="1637" t="s">
        <v>32</v>
      </c>
      <c r="W52" s="1637" t="s">
        <v>32</v>
      </c>
      <c r="X52" s="453"/>
      <c r="Y52" s="677" t="s">
        <v>228</v>
      </c>
      <c r="Z52" s="677" t="s">
        <v>137</v>
      </c>
      <c r="AA52" s="1621" t="s">
        <v>1155</v>
      </c>
      <c r="AB52" s="1621" t="s">
        <v>1156</v>
      </c>
      <c r="AC52" s="1621" t="s">
        <v>1157</v>
      </c>
      <c r="AD52" s="1621" t="s">
        <v>1158</v>
      </c>
      <c r="AE52" s="1621" t="s">
        <v>1159</v>
      </c>
      <c r="AF52" s="1621" t="s">
        <v>1160</v>
      </c>
      <c r="AG52" s="1621" t="s">
        <v>1161</v>
      </c>
      <c r="AH52" s="1153" t="s">
        <v>110</v>
      </c>
      <c r="AI52" s="453"/>
      <c r="AJ52" s="677" t="s">
        <v>228</v>
      </c>
      <c r="AK52" s="677" t="s">
        <v>137</v>
      </c>
      <c r="AL52" s="1621" t="s">
        <v>1155</v>
      </c>
      <c r="AM52" s="1621" t="s">
        <v>1156</v>
      </c>
      <c r="AN52" s="1621" t="s">
        <v>1157</v>
      </c>
      <c r="AO52" s="1621" t="s">
        <v>1158</v>
      </c>
      <c r="AP52" s="1621" t="s">
        <v>1159</v>
      </c>
      <c r="AQ52" s="1621" t="s">
        <v>1160</v>
      </c>
      <c r="AR52" s="1621" t="s">
        <v>1161</v>
      </c>
      <c r="AS52" s="1153" t="s">
        <v>110</v>
      </c>
      <c r="AT52" s="453"/>
      <c r="AU52" s="453"/>
      <c r="AV52" s="453"/>
      <c r="AW52" s="453"/>
      <c r="AX52" s="453"/>
      <c r="AY52" s="453"/>
      <c r="AZ52" s="453"/>
      <c r="BA52" s="453"/>
    </row>
    <row r="53">
      <c r="A53" s="453"/>
      <c r="B53" s="1659" t="s">
        <v>1217</v>
      </c>
      <c r="C53" s="1002" t="s">
        <v>1406</v>
      </c>
      <c r="D53" s="1002" t="s">
        <v>1407</v>
      </c>
      <c r="E53" s="1002" t="s">
        <v>1408</v>
      </c>
      <c r="F53" s="1003" t="s">
        <v>1409</v>
      </c>
      <c r="G53" s="1003" t="s">
        <v>1410</v>
      </c>
      <c r="H53" s="1660" t="s">
        <v>1411</v>
      </c>
      <c r="I53" s="1005" t="s">
        <v>1412</v>
      </c>
      <c r="J53" s="1006" t="s">
        <v>1403</v>
      </c>
      <c r="K53" s="1007">
        <v>9.0</v>
      </c>
      <c r="L53" s="1008" t="s">
        <v>1413</v>
      </c>
      <c r="M53" s="1008" t="s">
        <v>1414</v>
      </c>
      <c r="N53" s="1008" t="s">
        <v>1199</v>
      </c>
      <c r="O53" s="1009" t="s">
        <v>2164</v>
      </c>
      <c r="P53" s="1474"/>
      <c r="Q53" s="1666" t="s">
        <v>2169</v>
      </c>
      <c r="R53" s="1667" t="s">
        <v>189</v>
      </c>
      <c r="S53" s="1668"/>
      <c r="T53" s="1669">
        <v>260.0</v>
      </c>
      <c r="U53" s="1669">
        <v>240.0</v>
      </c>
      <c r="V53" s="1669">
        <v>220.0</v>
      </c>
      <c r="W53" s="1670" t="str">
        <f>L39</f>
        <v>200</v>
      </c>
      <c r="X53" s="453"/>
      <c r="Y53" s="1657" t="str">
        <f>IFERROR(__xludf.DUMMYFUNCTION("FILTER(AJ32:AS43,AK32:AK43=Character!L35)"),"Wooden_buckler")</f>
        <v>Wooden_buckler</v>
      </c>
      <c r="Z53" s="1657" t="str">
        <f>IFERROR(__xludf.DUMMYFUNCTION("""COMPUTED_VALUE"""),"Standard")</f>
        <v>Standard</v>
      </c>
      <c r="AA53" s="1658">
        <f>IFERROR(__xludf.DUMMYFUNCTION("""COMPUTED_VALUE"""),5.0)</f>
        <v>5</v>
      </c>
      <c r="AB53" s="1658">
        <f>IFERROR(__xludf.DUMMYFUNCTION("""COMPUTED_VALUE"""),7.0)</f>
        <v>7</v>
      </c>
      <c r="AC53" s="1658">
        <f>IFERROR(__xludf.DUMMYFUNCTION("""COMPUTED_VALUE"""),10.0)</f>
        <v>10</v>
      </c>
      <c r="AD53" s="1658">
        <f>IFERROR(__xludf.DUMMYFUNCTION("""COMPUTED_VALUE"""),13.0)</f>
        <v>13</v>
      </c>
      <c r="AE53" s="1658">
        <f>IFERROR(__xludf.DUMMYFUNCTION("""COMPUTED_VALUE"""),16.0)</f>
        <v>16</v>
      </c>
      <c r="AF53" s="1658">
        <f>IFERROR(__xludf.DUMMYFUNCTION("""COMPUTED_VALUE"""),19.0)</f>
        <v>19</v>
      </c>
      <c r="AG53" s="1658">
        <f>IFERROR(__xludf.DUMMYFUNCTION("""COMPUTED_VALUE"""),20.0)</f>
        <v>20</v>
      </c>
      <c r="AH53" s="775">
        <f>IFERROR(__xludf.DUMMYFUNCTION("""COMPUTED_VALUE"""),40.0)</f>
        <v>40</v>
      </c>
      <c r="AI53" s="453"/>
      <c r="AJ53" s="1657" t="str">
        <f>IFERROR(__xludf.DUMMYFUNCTION("FILTER(AJ32:AS43,AK32:AK43=Character!D60)"),"#N/A")</f>
        <v>#N/A</v>
      </c>
      <c r="AK53" s="1657"/>
      <c r="AL53" s="1658"/>
      <c r="AM53" s="1658"/>
      <c r="AN53" s="1658"/>
      <c r="AO53" s="1658"/>
      <c r="AP53" s="1658"/>
      <c r="AQ53" s="1658"/>
      <c r="AR53" s="1658"/>
      <c r="AS53" s="775"/>
      <c r="AT53" s="453"/>
      <c r="AU53" s="453"/>
      <c r="AV53" s="453"/>
      <c r="AW53" s="453"/>
      <c r="AX53" s="453"/>
      <c r="AY53" s="453"/>
      <c r="AZ53" s="453"/>
      <c r="BA53" s="453"/>
    </row>
    <row r="54">
      <c r="A54" s="453"/>
      <c r="B54" s="1053" t="s">
        <v>1401</v>
      </c>
      <c r="C54" s="1013">
        <f>Blacksmith!C74</f>
        <v>25.8</v>
      </c>
      <c r="D54" s="1013">
        <f>Blacksmith!D74</f>
        <v>61.8</v>
      </c>
      <c r="E54" s="1013">
        <f>Blacksmith!E74</f>
        <v>142.35</v>
      </c>
      <c r="F54" s="1013">
        <f>Blacksmith!F74</f>
        <v>788.1</v>
      </c>
      <c r="G54" s="1013">
        <f>Blacksmith!G74</f>
        <v>2111.7</v>
      </c>
      <c r="H54" s="1012">
        <f>Blacksmith!H74</f>
        <v>5961.3</v>
      </c>
      <c r="I54" s="443"/>
      <c r="J54" s="443"/>
      <c r="K54" s="443"/>
      <c r="L54" s="443"/>
      <c r="M54" s="443"/>
      <c r="N54" s="443"/>
      <c r="O54" s="443"/>
      <c r="P54" s="1474"/>
      <c r="Q54" s="937"/>
      <c r="R54" s="1667" t="s">
        <v>176</v>
      </c>
      <c r="S54" s="1668"/>
      <c r="T54" s="1671">
        <v>0.14</v>
      </c>
      <c r="U54" s="1672">
        <v>0.16</v>
      </c>
      <c r="V54" s="1672">
        <v>0.18</v>
      </c>
      <c r="W54" s="1670" t="str">
        <f>M39</f>
        <v>20%</v>
      </c>
      <c r="X54" s="453"/>
      <c r="Y54" s="1657" t="str">
        <f>IFERROR(__xludf.DUMMYFUNCTION("""COMPUTED_VALUE"""),"Medium_wooden_shield")</f>
        <v>Medium_wooden_shield</v>
      </c>
      <c r="Z54" s="1657" t="str">
        <f>IFERROR(__xludf.DUMMYFUNCTION("""COMPUTED_VALUE"""),"Standard")</f>
        <v>Standard</v>
      </c>
      <c r="AA54" s="1658">
        <f>IFERROR(__xludf.DUMMYFUNCTION("""COMPUTED_VALUE"""),7.0)</f>
        <v>7</v>
      </c>
      <c r="AB54" s="1658">
        <f>IFERROR(__xludf.DUMMYFUNCTION("""COMPUTED_VALUE"""),10.0)</f>
        <v>10</v>
      </c>
      <c r="AC54" s="1658">
        <f>IFERROR(__xludf.DUMMYFUNCTION("""COMPUTED_VALUE"""),13.0)</f>
        <v>13</v>
      </c>
      <c r="AD54" s="1658">
        <f>IFERROR(__xludf.DUMMYFUNCTION("""COMPUTED_VALUE"""),16.0)</f>
        <v>16</v>
      </c>
      <c r="AE54" s="1658">
        <f>IFERROR(__xludf.DUMMYFUNCTION("""COMPUTED_VALUE"""),20.0)</f>
        <v>20</v>
      </c>
      <c r="AF54" s="1658">
        <f>IFERROR(__xludf.DUMMYFUNCTION("""COMPUTED_VALUE"""),24.0)</f>
        <v>24</v>
      </c>
      <c r="AG54" s="1658">
        <f>IFERROR(__xludf.DUMMYFUNCTION("""COMPUTED_VALUE"""),26.0)</f>
        <v>26</v>
      </c>
      <c r="AH54" s="775">
        <f>IFERROR(__xludf.DUMMYFUNCTION("""COMPUTED_VALUE"""),52.0)</f>
        <v>52</v>
      </c>
      <c r="AI54" s="453"/>
      <c r="AJ54" s="1657"/>
      <c r="AK54" s="1657"/>
      <c r="AL54" s="1658"/>
      <c r="AM54" s="1658"/>
      <c r="AN54" s="1658"/>
      <c r="AO54" s="1658"/>
      <c r="AP54" s="1658"/>
      <c r="AQ54" s="1658"/>
      <c r="AR54" s="1658"/>
      <c r="AS54" s="775"/>
      <c r="AT54" s="453"/>
      <c r="AU54" s="453"/>
      <c r="AV54" s="453"/>
      <c r="AW54" s="453"/>
      <c r="AX54" s="453"/>
      <c r="AY54" s="453"/>
      <c r="AZ54" s="453"/>
      <c r="BA54" s="453"/>
    </row>
    <row r="55">
      <c r="A55" s="453"/>
      <c r="B55" s="1659" t="s">
        <v>1218</v>
      </c>
      <c r="C55" s="1002" t="s">
        <v>1406</v>
      </c>
      <c r="D55" s="1002" t="s">
        <v>1407</v>
      </c>
      <c r="E55" s="1002" t="s">
        <v>1408</v>
      </c>
      <c r="F55" s="1003" t="s">
        <v>1409</v>
      </c>
      <c r="G55" s="1003" t="s">
        <v>1410</v>
      </c>
      <c r="H55" s="1660" t="s">
        <v>1411</v>
      </c>
      <c r="I55" s="1005" t="s">
        <v>1415</v>
      </c>
      <c r="J55" s="1006" t="s">
        <v>1403</v>
      </c>
      <c r="K55" s="1007">
        <v>10.0</v>
      </c>
      <c r="L55" s="1008" t="s">
        <v>1416</v>
      </c>
      <c r="M55" s="1008" t="s">
        <v>1417</v>
      </c>
      <c r="N55" s="1008" t="s">
        <v>1199</v>
      </c>
      <c r="O55" s="1009" t="s">
        <v>2164</v>
      </c>
      <c r="P55" s="1474"/>
      <c r="Q55" s="443"/>
      <c r="R55" s="1667" t="s">
        <v>1385</v>
      </c>
      <c r="S55" s="1668"/>
      <c r="T55" s="1670" t="s">
        <v>32</v>
      </c>
      <c r="U55" s="1670" t="s">
        <v>32</v>
      </c>
      <c r="V55" s="1670" t="s">
        <v>32</v>
      </c>
      <c r="W55" s="1670" t="str">
        <f>O39</f>
        <v>_</v>
      </c>
      <c r="X55" s="453"/>
      <c r="Y55" s="1657" t="str">
        <f>IFERROR(__xludf.DUMMYFUNCTION("""COMPUTED_VALUE"""),"Wooden_tower_shield")</f>
        <v>Wooden_tower_shield</v>
      </c>
      <c r="Z55" s="1657" t="str">
        <f>IFERROR(__xludf.DUMMYFUNCTION("""COMPUTED_VALUE"""),"Standard")</f>
        <v>Standard</v>
      </c>
      <c r="AA55" s="1658">
        <f>IFERROR(__xludf.DUMMYFUNCTION("""COMPUTED_VALUE"""),9.0)</f>
        <v>9</v>
      </c>
      <c r="AB55" s="1658">
        <f>IFERROR(__xludf.DUMMYFUNCTION("""COMPUTED_VALUE"""),12.0)</f>
        <v>12</v>
      </c>
      <c r="AC55" s="1658">
        <f>IFERROR(__xludf.DUMMYFUNCTION("""COMPUTED_VALUE"""),16.0)</f>
        <v>16</v>
      </c>
      <c r="AD55" s="1658">
        <f>IFERROR(__xludf.DUMMYFUNCTION("""COMPUTED_VALUE"""),20.0)</f>
        <v>20</v>
      </c>
      <c r="AE55" s="1658">
        <f>IFERROR(__xludf.DUMMYFUNCTION("""COMPUTED_VALUE"""),24.0)</f>
        <v>24</v>
      </c>
      <c r="AF55" s="1658">
        <f>IFERROR(__xludf.DUMMYFUNCTION("""COMPUTED_VALUE"""),28.0)</f>
        <v>28</v>
      </c>
      <c r="AG55" s="1658">
        <f>IFERROR(__xludf.DUMMYFUNCTION("""COMPUTED_VALUE"""),35.0)</f>
        <v>35</v>
      </c>
      <c r="AH55" s="775">
        <f>IFERROR(__xludf.DUMMYFUNCTION("""COMPUTED_VALUE"""),70.0)</f>
        <v>70</v>
      </c>
      <c r="AI55" s="453"/>
      <c r="AJ55" s="1657"/>
      <c r="AK55" s="1657"/>
      <c r="AL55" s="1658"/>
      <c r="AM55" s="1658"/>
      <c r="AN55" s="1658"/>
      <c r="AO55" s="1658"/>
      <c r="AP55" s="1658"/>
      <c r="AQ55" s="1658"/>
      <c r="AR55" s="1658"/>
      <c r="AS55" s="775"/>
      <c r="AT55" s="453"/>
      <c r="AU55" s="453"/>
      <c r="AV55" s="453"/>
      <c r="AW55" s="453"/>
      <c r="AX55" s="453"/>
      <c r="AY55" s="453"/>
      <c r="AZ55" s="453"/>
      <c r="BA55" s="453"/>
    </row>
    <row r="56">
      <c r="A56" s="453"/>
      <c r="B56" s="1053" t="s">
        <v>1401</v>
      </c>
      <c r="C56" s="1013">
        <f>Blacksmith!C81</f>
        <v>48</v>
      </c>
      <c r="D56" s="1013">
        <f>Blacksmith!D81</f>
        <v>100.8</v>
      </c>
      <c r="E56" s="1013">
        <f>Blacksmith!E81</f>
        <v>204.45</v>
      </c>
      <c r="F56" s="1013">
        <f>Blacksmith!F81</f>
        <v>902.55</v>
      </c>
      <c r="G56" s="1013">
        <f>Blacksmith!G81</f>
        <v>2270.1</v>
      </c>
      <c r="H56" s="1012">
        <f>Blacksmith!H81</f>
        <v>6173.25</v>
      </c>
      <c r="I56" s="443"/>
      <c r="J56" s="443"/>
      <c r="K56" s="443"/>
      <c r="L56" s="443"/>
      <c r="M56" s="443"/>
      <c r="N56" s="443"/>
      <c r="O56" s="443"/>
      <c r="P56" s="1673"/>
      <c r="Q56" s="1674" t="s">
        <v>2170</v>
      </c>
      <c r="R56" s="1675" t="s">
        <v>189</v>
      </c>
      <c r="S56" s="1676"/>
      <c r="T56" s="1677">
        <v>130.0</v>
      </c>
      <c r="U56" s="1678">
        <v>120.0</v>
      </c>
      <c r="V56" s="1678">
        <v>110.0</v>
      </c>
      <c r="W56" s="1679" t="str">
        <f>L49</f>
        <v>100</v>
      </c>
      <c r="X56" s="453"/>
      <c r="Y56" s="453"/>
      <c r="Z56" s="453"/>
      <c r="AA56" s="453"/>
      <c r="AB56" s="453"/>
      <c r="AC56" s="453"/>
      <c r="AD56" s="453"/>
      <c r="AE56" s="453"/>
      <c r="AF56" s="453"/>
      <c r="AG56" s="453"/>
      <c r="AH56" s="453"/>
      <c r="AI56" s="453"/>
      <c r="AT56" s="453"/>
      <c r="AU56" s="453"/>
      <c r="AV56" s="453"/>
      <c r="AW56" s="453"/>
      <c r="AX56" s="453"/>
      <c r="AY56" s="453"/>
      <c r="AZ56" s="453"/>
      <c r="BA56" s="453"/>
    </row>
    <row r="57" ht="15.0" customHeight="1">
      <c r="A57" s="453"/>
      <c r="B57" s="1680" t="s">
        <v>1382</v>
      </c>
      <c r="C57" s="1016"/>
      <c r="D57" s="1016"/>
      <c r="E57" s="1016"/>
      <c r="F57" s="1016"/>
      <c r="G57" s="1016"/>
      <c r="H57" s="1016"/>
      <c r="I57" s="1016"/>
      <c r="J57" s="1016"/>
      <c r="K57" s="1016"/>
      <c r="L57" s="1016"/>
      <c r="M57" s="1016"/>
      <c r="N57" s="1016"/>
      <c r="O57" s="1017"/>
      <c r="P57" s="1681"/>
      <c r="Q57" s="937"/>
      <c r="R57" s="1675" t="s">
        <v>176</v>
      </c>
      <c r="S57" s="1676"/>
      <c r="T57" s="1682">
        <v>0.28</v>
      </c>
      <c r="U57" s="1683">
        <v>0.32</v>
      </c>
      <c r="V57" s="1683">
        <v>0.36</v>
      </c>
      <c r="W57" s="1679" t="str">
        <f>M49</f>
        <v>40%</v>
      </c>
      <c r="X57" s="453"/>
      <c r="Y57" s="453"/>
      <c r="Z57" s="453"/>
      <c r="AA57" s="453"/>
      <c r="AB57" s="453"/>
      <c r="AC57" s="453"/>
      <c r="AD57" s="453"/>
      <c r="AE57" s="453"/>
      <c r="AF57" s="453"/>
      <c r="AG57" s="453"/>
      <c r="AH57" s="453"/>
      <c r="AI57" s="453"/>
      <c r="AT57" s="453"/>
      <c r="AU57" s="453"/>
      <c r="AV57" s="453"/>
      <c r="AW57" s="453"/>
      <c r="AX57" s="453"/>
      <c r="AY57" s="453"/>
      <c r="AZ57" s="453"/>
      <c r="BA57" s="453"/>
    </row>
    <row r="58" ht="15.0" customHeight="1">
      <c r="A58" s="453"/>
      <c r="B58" s="1684" t="s">
        <v>1388</v>
      </c>
      <c r="C58" s="1019" t="s">
        <v>148</v>
      </c>
      <c r="D58" s="1019" t="s">
        <v>765</v>
      </c>
      <c r="E58" s="1019" t="s">
        <v>766</v>
      </c>
      <c r="F58" s="1019" t="s">
        <v>768</v>
      </c>
      <c r="G58" s="1019" t="s">
        <v>769</v>
      </c>
      <c r="H58" s="1020" t="s">
        <v>770</v>
      </c>
      <c r="I58" s="1021"/>
      <c r="J58" s="1021"/>
      <c r="K58" s="1021"/>
      <c r="L58" s="1021"/>
      <c r="M58" s="1021"/>
      <c r="N58" s="1021"/>
      <c r="O58" s="1021"/>
      <c r="P58" s="1673"/>
      <c r="Q58" s="443"/>
      <c r="R58" s="1675" t="s">
        <v>1385</v>
      </c>
      <c r="S58" s="1676"/>
      <c r="T58" s="1685" t="s">
        <v>2171</v>
      </c>
      <c r="U58" s="231"/>
      <c r="V58" s="652"/>
      <c r="W58" s="1679" t="str">
        <f>O49</f>
        <v>-1 MRS,
-5% Action rate</v>
      </c>
      <c r="X58" s="453"/>
      <c r="Y58" s="453"/>
      <c r="Z58" s="453"/>
      <c r="AA58" s="453"/>
      <c r="AB58" s="453"/>
      <c r="AC58" s="453"/>
      <c r="AD58" s="453"/>
      <c r="AE58" s="453"/>
      <c r="AF58" s="453"/>
      <c r="AG58" s="453"/>
      <c r="AH58" s="453"/>
      <c r="AI58" s="453"/>
      <c r="AT58" s="453"/>
      <c r="AU58" s="453"/>
      <c r="AV58" s="453"/>
      <c r="AW58" s="453"/>
      <c r="AX58" s="453"/>
      <c r="AY58" s="453"/>
      <c r="AZ58" s="453"/>
      <c r="BA58" s="453"/>
    </row>
    <row r="59" ht="15.0" customHeight="1">
      <c r="A59" s="453"/>
      <c r="B59" s="1686" t="s">
        <v>136</v>
      </c>
      <c r="C59" s="1023" t="s">
        <v>1391</v>
      </c>
      <c r="D59" s="1023" t="s">
        <v>1408</v>
      </c>
      <c r="E59" s="1023" t="s">
        <v>1409</v>
      </c>
      <c r="F59" s="1024" t="s">
        <v>1418</v>
      </c>
      <c r="G59" s="1024" t="s">
        <v>1419</v>
      </c>
      <c r="H59" s="1687" t="s">
        <v>1420</v>
      </c>
      <c r="I59" s="1026" t="s">
        <v>1396</v>
      </c>
      <c r="J59" s="1027" t="s">
        <v>1397</v>
      </c>
      <c r="K59" s="1028">
        <v>3.0</v>
      </c>
      <c r="L59" s="1029" t="s">
        <v>1421</v>
      </c>
      <c r="M59" s="1029" t="s">
        <v>1422</v>
      </c>
      <c r="N59" s="1029" t="s">
        <v>1202</v>
      </c>
      <c r="O59" s="1030" t="s">
        <v>2172</v>
      </c>
      <c r="P59" s="1673"/>
      <c r="Q59" s="1688" t="s">
        <v>2173</v>
      </c>
      <c r="R59" s="1689" t="s">
        <v>189</v>
      </c>
      <c r="S59" s="1690"/>
      <c r="T59" s="1691">
        <v>65.0</v>
      </c>
      <c r="U59" s="1692">
        <v>60.0</v>
      </c>
      <c r="V59" s="1692">
        <v>55.0</v>
      </c>
      <c r="W59" s="1693" t="str">
        <f>L59</f>
        <v>50</v>
      </c>
      <c r="X59" s="453"/>
      <c r="Y59" s="453"/>
      <c r="Z59" s="453"/>
      <c r="AA59" s="453"/>
      <c r="AB59" s="453"/>
      <c r="AC59" s="453"/>
      <c r="AD59" s="453"/>
      <c r="AE59" s="453"/>
      <c r="AF59" s="453"/>
      <c r="AG59" s="453"/>
      <c r="AH59" s="453"/>
      <c r="AI59" s="453"/>
      <c r="AT59" s="453"/>
      <c r="AU59" s="453"/>
      <c r="AV59" s="453"/>
      <c r="AW59" s="453"/>
      <c r="AX59" s="453"/>
      <c r="AY59" s="453"/>
      <c r="AZ59" s="453"/>
      <c r="BA59" s="453"/>
    </row>
    <row r="60" ht="15.0" customHeight="1">
      <c r="A60" s="453"/>
      <c r="B60" s="1053" t="s">
        <v>1401</v>
      </c>
      <c r="C60" s="1012">
        <f>Blacksmith!N54</f>
        <v>21</v>
      </c>
      <c r="D60" s="1012">
        <f>Blacksmith!O54</f>
        <v>56.5</v>
      </c>
      <c r="E60" s="1012">
        <f>Blacksmith!P54</f>
        <v>152.75</v>
      </c>
      <c r="F60" s="1012">
        <f>Blacksmith!Q54</f>
        <v>1128.25</v>
      </c>
      <c r="G60" s="1012">
        <f>Blacksmith!R54</f>
        <v>3245.75</v>
      </c>
      <c r="H60" s="1012">
        <f>Blacksmith!S54</f>
        <v>9548.75</v>
      </c>
      <c r="I60" s="443"/>
      <c r="J60" s="443"/>
      <c r="K60" s="443"/>
      <c r="L60" s="443"/>
      <c r="M60" s="443"/>
      <c r="N60" s="443"/>
      <c r="O60" s="443"/>
      <c r="P60" s="1673"/>
      <c r="Q60" s="937"/>
      <c r="R60" s="1689" t="s">
        <v>176</v>
      </c>
      <c r="S60" s="1690"/>
      <c r="T60" s="1694">
        <v>0.49</v>
      </c>
      <c r="U60" s="1695">
        <v>0.56</v>
      </c>
      <c r="V60" s="1695">
        <v>0.63</v>
      </c>
      <c r="W60" s="1693" t="str">
        <f>M59</f>
        <v>70%</v>
      </c>
      <c r="X60" s="453"/>
      <c r="Y60" s="453"/>
      <c r="Z60" s="453"/>
      <c r="AA60" s="453"/>
      <c r="AB60" s="453"/>
      <c r="AC60" s="453"/>
      <c r="AD60" s="453"/>
      <c r="AE60" s="453"/>
      <c r="AF60" s="453"/>
      <c r="AG60" s="453"/>
      <c r="AH60" s="453"/>
      <c r="AI60" s="453"/>
      <c r="AJ60" s="778" t="s">
        <v>289</v>
      </c>
      <c r="AK60" s="778" t="s">
        <v>292</v>
      </c>
      <c r="AL60" s="778" t="s">
        <v>295</v>
      </c>
      <c r="AM60" s="778" t="s">
        <v>298</v>
      </c>
      <c r="AN60" s="778" t="s">
        <v>300</v>
      </c>
      <c r="AO60" s="778" t="s">
        <v>302</v>
      </c>
      <c r="AP60" s="453"/>
      <c r="AQ60" s="453"/>
      <c r="AR60" s="453"/>
      <c r="AS60" s="453"/>
      <c r="AT60" s="453"/>
      <c r="AU60" s="453"/>
      <c r="AV60" s="453"/>
      <c r="AW60" s="453"/>
      <c r="AX60" s="453"/>
      <c r="AY60" s="453"/>
      <c r="AZ60" s="453"/>
      <c r="BA60" s="453"/>
    </row>
    <row r="61" ht="15.0" customHeight="1">
      <c r="A61" s="453"/>
      <c r="B61" s="1686" t="s">
        <v>1216</v>
      </c>
      <c r="C61" s="1023" t="s">
        <v>1407</v>
      </c>
      <c r="D61" s="1023" t="s">
        <v>1426</v>
      </c>
      <c r="E61" s="1023" t="s">
        <v>1427</v>
      </c>
      <c r="F61" s="1024" t="s">
        <v>1395</v>
      </c>
      <c r="G61" s="1024" t="s">
        <v>1428</v>
      </c>
      <c r="H61" s="1687" t="s">
        <v>1429</v>
      </c>
      <c r="I61" s="1026" t="s">
        <v>1402</v>
      </c>
      <c r="J61" s="1027" t="s">
        <v>1403</v>
      </c>
      <c r="K61" s="1028">
        <v>4.0</v>
      </c>
      <c r="L61" s="1029" t="s">
        <v>1430</v>
      </c>
      <c r="M61" s="1029" t="s">
        <v>1431</v>
      </c>
      <c r="N61" s="1029" t="s">
        <v>1202</v>
      </c>
      <c r="O61" s="1030" t="s">
        <v>2172</v>
      </c>
      <c r="P61" s="1681"/>
      <c r="Q61" s="443"/>
      <c r="R61" s="1689" t="s">
        <v>1385</v>
      </c>
      <c r="S61" s="1690"/>
      <c r="T61" s="1696" t="s">
        <v>2174</v>
      </c>
      <c r="U61" s="231"/>
      <c r="V61" s="652"/>
      <c r="W61" s="1693" t="str">
        <f>O59</f>
        <v>-2 MRS,
-10% Action rate</v>
      </c>
      <c r="X61" s="453"/>
      <c r="Y61" s="453"/>
      <c r="Z61" s="453"/>
      <c r="AA61" s="453"/>
      <c r="AB61" s="453"/>
      <c r="AC61" s="453"/>
      <c r="AD61" s="453"/>
      <c r="AE61" s="453"/>
      <c r="AF61" s="655"/>
      <c r="AG61" s="1697"/>
      <c r="AH61" s="453"/>
      <c r="AI61" s="453"/>
      <c r="AJ61" s="777" t="str">
        <f>INDIRECT(Character!K127)</f>
        <v>_</v>
      </c>
      <c r="AK61" s="777" t="str">
        <f>INDIRECT(Character!K128)</f>
        <v>_</v>
      </c>
      <c r="AL61" s="777" t="str">
        <f>INDIRECT(Character!K129)</f>
        <v>_</v>
      </c>
      <c r="AM61" s="777" t="str">
        <f>INDIRECT(Character!K130)</f>
        <v>_</v>
      </c>
      <c r="AN61" s="777" t="str">
        <f>INDIRECT(Character!K131)</f>
        <v>_</v>
      </c>
      <c r="AO61" s="777" t="str">
        <f>INDIRECT(Character!K132)</f>
        <v>_</v>
      </c>
      <c r="AP61" s="453"/>
      <c r="AQ61" s="453"/>
      <c r="AR61" s="453"/>
      <c r="AS61" s="677"/>
      <c r="AT61" s="453"/>
      <c r="AU61" s="453"/>
      <c r="AV61" s="453"/>
      <c r="AW61" s="453"/>
      <c r="AX61" s="453"/>
      <c r="AY61" s="453"/>
      <c r="AZ61" s="453"/>
      <c r="BA61" s="453"/>
    </row>
    <row r="62" ht="15.0" customHeight="1">
      <c r="A62" s="453"/>
      <c r="B62" s="1053" t="s">
        <v>1401</v>
      </c>
      <c r="C62" s="1013">
        <f>Blacksmith!N67</f>
        <v>38.5</v>
      </c>
      <c r="D62" s="1013">
        <f>Blacksmith!O67</f>
        <v>91</v>
      </c>
      <c r="E62" s="1013">
        <f>Blacksmith!P67</f>
        <v>212.25</v>
      </c>
      <c r="F62" s="1013">
        <f>Blacksmith!Q67</f>
        <v>1252.25</v>
      </c>
      <c r="G62" s="1013">
        <f>Blacksmith!R67</f>
        <v>3423.5</v>
      </c>
      <c r="H62" s="1012">
        <f>Blacksmith!S67</f>
        <v>9793.75</v>
      </c>
      <c r="I62" s="443"/>
      <c r="J62" s="443"/>
      <c r="K62" s="443"/>
      <c r="L62" s="443"/>
      <c r="M62" s="443"/>
      <c r="N62" s="443"/>
      <c r="O62" s="443"/>
      <c r="P62" s="1653"/>
      <c r="Y62" s="453"/>
      <c r="Z62" s="453"/>
      <c r="AA62" s="453"/>
      <c r="AB62" s="453"/>
      <c r="AC62" s="453"/>
      <c r="AD62" s="453"/>
      <c r="AE62" s="453"/>
      <c r="AF62" s="655"/>
      <c r="AG62" s="1697"/>
      <c r="AH62" s="453"/>
      <c r="AI62" s="453"/>
      <c r="AJ62" s="777"/>
      <c r="AK62" s="777"/>
      <c r="AL62" s="777"/>
      <c r="AM62" s="777"/>
      <c r="AN62" s="777"/>
      <c r="AO62" s="1698"/>
      <c r="AP62" s="453"/>
      <c r="AQ62" s="453"/>
      <c r="AR62" s="453"/>
      <c r="AS62" s="453"/>
      <c r="AT62" s="453"/>
      <c r="AU62" s="453"/>
      <c r="AV62" s="453"/>
      <c r="AW62" s="453"/>
      <c r="AX62" s="453"/>
      <c r="AY62" s="453"/>
      <c r="AZ62" s="453"/>
      <c r="BA62" s="453"/>
    </row>
    <row r="63" ht="17.25" customHeight="1">
      <c r="A63" s="453"/>
      <c r="B63" s="1686" t="s">
        <v>1217</v>
      </c>
      <c r="C63" s="1023" t="s">
        <v>1407</v>
      </c>
      <c r="D63" s="1023" t="s">
        <v>1426</v>
      </c>
      <c r="E63" s="1023" t="s">
        <v>1427</v>
      </c>
      <c r="F63" s="1024" t="s">
        <v>1395</v>
      </c>
      <c r="G63" s="1024" t="s">
        <v>1428</v>
      </c>
      <c r="H63" s="1687" t="s">
        <v>1429</v>
      </c>
      <c r="I63" s="1026" t="s">
        <v>1412</v>
      </c>
      <c r="J63" s="1027" t="s">
        <v>1403</v>
      </c>
      <c r="K63" s="1028">
        <v>5.0</v>
      </c>
      <c r="L63" s="1029" t="s">
        <v>1432</v>
      </c>
      <c r="M63" s="1029" t="s">
        <v>1433</v>
      </c>
      <c r="N63" s="1029" t="s">
        <v>1202</v>
      </c>
      <c r="O63" s="1030" t="s">
        <v>2172</v>
      </c>
      <c r="P63" s="1653"/>
      <c r="Y63" s="453"/>
      <c r="Z63" s="453"/>
      <c r="AA63" s="453"/>
      <c r="AB63" s="453"/>
      <c r="AC63" s="453"/>
      <c r="AD63" s="453"/>
      <c r="AE63" s="453"/>
      <c r="AF63" s="1699"/>
      <c r="AG63" s="1474"/>
      <c r="AH63" s="453"/>
      <c r="AI63" s="453"/>
      <c r="AJ63" s="777"/>
      <c r="AK63" s="777"/>
      <c r="AL63" s="777"/>
      <c r="AM63" s="777"/>
      <c r="AN63" s="777"/>
      <c r="AO63" s="777"/>
      <c r="AP63" s="453"/>
      <c r="AQ63" s="453"/>
      <c r="AR63" s="453"/>
      <c r="AS63" s="453"/>
      <c r="AT63" s="453"/>
      <c r="AU63" s="453"/>
      <c r="AV63" s="453"/>
      <c r="AW63" s="453"/>
      <c r="AX63" s="453"/>
      <c r="AY63" s="453"/>
      <c r="AZ63" s="453"/>
      <c r="BA63" s="453"/>
    </row>
    <row r="64" ht="17.25" customHeight="1">
      <c r="A64" s="453"/>
      <c r="B64" s="1053" t="s">
        <v>1401</v>
      </c>
      <c r="C64" s="1013">
        <f>Blacksmith!N74</f>
        <v>76</v>
      </c>
      <c r="D64" s="1013">
        <f>Blacksmith!O74</f>
        <v>155.5</v>
      </c>
      <c r="E64" s="1013">
        <f>Blacksmith!P74</f>
        <v>313.75</v>
      </c>
      <c r="F64" s="1013">
        <f>Blacksmith!Q74</f>
        <v>1440.25</v>
      </c>
      <c r="G64" s="1012">
        <f>Blacksmith!R74</f>
        <v>3682.25</v>
      </c>
      <c r="H64" s="1012">
        <f>Blacksmith!S74</f>
        <v>10138.75</v>
      </c>
      <c r="I64" s="443"/>
      <c r="J64" s="443"/>
      <c r="K64" s="443"/>
      <c r="L64" s="443"/>
      <c r="M64" s="443"/>
      <c r="N64" s="443"/>
      <c r="O64" s="443"/>
      <c r="P64" s="1653"/>
      <c r="Y64" s="453"/>
      <c r="Z64" s="453"/>
      <c r="AA64" s="453"/>
      <c r="AB64" s="453"/>
      <c r="AC64" s="453"/>
      <c r="AD64" s="453"/>
      <c r="AE64" s="453"/>
      <c r="AF64" s="1699"/>
      <c r="AG64" s="1474"/>
      <c r="AH64" s="453"/>
      <c r="AI64" s="453"/>
      <c r="AJ64" s="777"/>
      <c r="AK64" s="777"/>
      <c r="AL64" s="777"/>
      <c r="AM64" s="777"/>
      <c r="AN64" s="777"/>
      <c r="AO64" s="777"/>
      <c r="AP64" s="453"/>
      <c r="AQ64" s="453"/>
      <c r="AR64" s="513"/>
      <c r="AS64" s="453"/>
      <c r="AT64" s="453"/>
      <c r="AU64" s="453"/>
      <c r="AV64" s="453"/>
      <c r="AW64" s="453"/>
      <c r="AX64" s="453"/>
      <c r="AY64" s="453"/>
      <c r="AZ64" s="453"/>
      <c r="BA64" s="453"/>
    </row>
    <row r="65" ht="15.0" customHeight="1">
      <c r="A65" s="453"/>
      <c r="B65" s="1686" t="s">
        <v>1218</v>
      </c>
      <c r="C65" s="1023" t="s">
        <v>1392</v>
      </c>
      <c r="D65" s="1023" t="s">
        <v>1393</v>
      </c>
      <c r="E65" s="1023" t="s">
        <v>1394</v>
      </c>
      <c r="F65" s="1024" t="s">
        <v>1411</v>
      </c>
      <c r="G65" s="1024" t="s">
        <v>1434</v>
      </c>
      <c r="H65" s="1687" t="s">
        <v>1435</v>
      </c>
      <c r="I65" s="1026" t="s">
        <v>1415</v>
      </c>
      <c r="J65" s="1027" t="s">
        <v>1403</v>
      </c>
      <c r="K65" s="1028">
        <v>6.0</v>
      </c>
      <c r="L65" s="1029" t="s">
        <v>1194</v>
      </c>
      <c r="M65" s="1029" t="s">
        <v>1436</v>
      </c>
      <c r="N65" s="1029" t="s">
        <v>1202</v>
      </c>
      <c r="O65" s="1030" t="s">
        <v>2172</v>
      </c>
      <c r="P65" s="1653"/>
      <c r="Q65" s="453"/>
      <c r="R65" s="453"/>
      <c r="S65" s="453"/>
      <c r="T65" s="453"/>
      <c r="U65" s="453"/>
      <c r="V65" s="453"/>
      <c r="W65" s="453"/>
      <c r="X65" s="453"/>
      <c r="Y65" s="453"/>
      <c r="Z65" s="453"/>
      <c r="AA65" s="453"/>
      <c r="AB65" s="453"/>
      <c r="AC65" s="453"/>
      <c r="AD65" s="453"/>
      <c r="AE65" s="453"/>
      <c r="AF65" s="453"/>
      <c r="AG65" s="453"/>
      <c r="AH65" s="453"/>
      <c r="AI65" s="453"/>
      <c r="AJ65" s="777"/>
      <c r="AK65" s="777"/>
      <c r="AL65" s="777"/>
      <c r="AM65" s="777"/>
      <c r="AN65" s="777"/>
      <c r="AO65" s="777"/>
      <c r="AP65" s="453"/>
      <c r="AQ65" s="453"/>
      <c r="AR65" s="453"/>
      <c r="AS65" s="453"/>
      <c r="AT65" s="453"/>
      <c r="AU65" s="453"/>
      <c r="AV65" s="453"/>
      <c r="AW65" s="453"/>
      <c r="AX65" s="453"/>
      <c r="AY65" s="453"/>
      <c r="AZ65" s="453"/>
      <c r="BA65" s="453"/>
    </row>
    <row r="66" ht="15.0" customHeight="1">
      <c r="A66" s="453"/>
      <c r="B66" s="1053" t="s">
        <v>1401</v>
      </c>
      <c r="C66" s="1013">
        <f>Blacksmith!N81</f>
        <v>141</v>
      </c>
      <c r="D66" s="1013">
        <f>Blacksmith!O81</f>
        <v>259</v>
      </c>
      <c r="E66" s="1013">
        <f>Blacksmith!P81</f>
        <v>467.75</v>
      </c>
      <c r="F66" s="1013">
        <f>Blacksmith!Q81</f>
        <v>1704.25</v>
      </c>
      <c r="G66" s="1012">
        <f>Blacksmith!R81</f>
        <v>4035.5</v>
      </c>
      <c r="H66" s="1012">
        <f>Blacksmith!S81</f>
        <v>10598.75</v>
      </c>
      <c r="I66" s="443"/>
      <c r="J66" s="443"/>
      <c r="K66" s="443"/>
      <c r="L66" s="443"/>
      <c r="M66" s="443"/>
      <c r="N66" s="443"/>
      <c r="O66" s="443"/>
      <c r="P66" s="1653"/>
      <c r="Q66" s="453"/>
      <c r="R66" s="453"/>
      <c r="S66" s="453"/>
      <c r="T66" s="453"/>
      <c r="U66" s="453"/>
      <c r="V66" s="453"/>
      <c r="W66" s="453"/>
      <c r="X66" s="453"/>
      <c r="Y66" s="453"/>
      <c r="Z66" s="453"/>
      <c r="AA66" s="453"/>
      <c r="AB66" s="453"/>
      <c r="AC66" s="453"/>
      <c r="AD66" s="453"/>
      <c r="AE66" s="453"/>
      <c r="AF66" s="453"/>
      <c r="AG66" s="453"/>
      <c r="AH66" s="453"/>
      <c r="AI66" s="453"/>
      <c r="AJ66" s="777"/>
      <c r="AK66" s="777"/>
      <c r="AL66" s="777"/>
      <c r="AM66" s="777"/>
      <c r="AN66" s="777"/>
      <c r="AO66" s="777"/>
      <c r="AP66" s="453"/>
      <c r="AQ66" s="453"/>
      <c r="AR66" s="453"/>
      <c r="AS66" s="453"/>
      <c r="AT66" s="453"/>
      <c r="AU66" s="453"/>
      <c r="AV66" s="453"/>
      <c r="AW66" s="453"/>
      <c r="AX66" s="453"/>
      <c r="AY66" s="453"/>
      <c r="AZ66" s="453"/>
      <c r="BA66" s="453"/>
    </row>
    <row r="67">
      <c r="A67" s="453"/>
      <c r="B67" s="453"/>
      <c r="C67" s="453"/>
      <c r="D67" s="453"/>
      <c r="E67" s="453"/>
      <c r="F67" s="453"/>
      <c r="G67" s="453"/>
      <c r="H67" s="453"/>
      <c r="I67" s="453"/>
      <c r="J67" s="453"/>
      <c r="K67" s="453"/>
      <c r="L67" s="453"/>
      <c r="M67" s="1474"/>
      <c r="N67" s="1474"/>
      <c r="O67" s="1700"/>
      <c r="P67" s="1474"/>
      <c r="Q67" s="453"/>
      <c r="R67" s="453"/>
      <c r="S67" s="453"/>
      <c r="T67" s="453"/>
      <c r="U67" s="453"/>
      <c r="V67" s="453"/>
      <c r="W67" s="453"/>
      <c r="X67" s="453"/>
      <c r="Y67" s="453"/>
      <c r="Z67" s="453"/>
      <c r="AA67" s="453"/>
      <c r="AB67" s="453"/>
      <c r="AC67" s="453"/>
      <c r="AD67" s="453"/>
      <c r="AE67" s="453"/>
      <c r="AF67" s="453"/>
      <c r="AG67" s="453"/>
      <c r="AH67" s="453"/>
      <c r="AI67" s="453"/>
      <c r="AJ67" s="453"/>
      <c r="AK67" s="453"/>
      <c r="AL67" s="453"/>
      <c r="AM67" s="453"/>
      <c r="AN67" s="453"/>
      <c r="AO67" s="453"/>
      <c r="AP67" s="453"/>
      <c r="AQ67" s="453"/>
      <c r="AR67" s="453"/>
      <c r="AS67" s="453"/>
      <c r="AT67" s="453"/>
      <c r="AU67" s="453"/>
      <c r="AV67" s="453"/>
      <c r="AW67" s="453"/>
      <c r="AX67" s="453"/>
      <c r="AY67" s="453"/>
      <c r="AZ67" s="453"/>
      <c r="BA67" s="453"/>
    </row>
    <row r="68">
      <c r="A68" s="453"/>
      <c r="B68" s="1569" t="s">
        <v>1443</v>
      </c>
      <c r="C68" s="231"/>
      <c r="D68" s="231"/>
      <c r="E68" s="231"/>
      <c r="F68" s="231"/>
      <c r="G68" s="231"/>
      <c r="H68" s="231"/>
      <c r="I68" s="652"/>
      <c r="J68" s="981" t="s">
        <v>110</v>
      </c>
      <c r="K68" s="982" t="s">
        <v>155</v>
      </c>
      <c r="L68" s="982" t="s">
        <v>187</v>
      </c>
      <c r="M68" s="442" t="s">
        <v>189</v>
      </c>
      <c r="N68" s="442" t="s">
        <v>176</v>
      </c>
      <c r="O68" s="442" t="s">
        <v>25</v>
      </c>
      <c r="P68" s="442" t="s">
        <v>1444</v>
      </c>
      <c r="Q68" s="1655"/>
      <c r="R68" s="677"/>
      <c r="S68" s="677"/>
      <c r="T68" s="677"/>
      <c r="U68" s="677"/>
      <c r="V68" s="677"/>
      <c r="W68" s="677"/>
      <c r="X68" s="453"/>
      <c r="Y68" s="453"/>
      <c r="Z68" s="453"/>
      <c r="AA68" s="453"/>
      <c r="AB68" s="453"/>
      <c r="AC68" s="453"/>
      <c r="AD68" s="453"/>
      <c r="AE68" s="453"/>
      <c r="AF68" s="453"/>
      <c r="AG68" s="453"/>
      <c r="AH68" s="453"/>
      <c r="AI68" s="453"/>
      <c r="AJ68" s="453"/>
      <c r="AK68" s="453"/>
      <c r="AL68" s="453"/>
      <c r="AM68" s="453"/>
      <c r="AN68" s="453"/>
      <c r="AO68" s="453"/>
      <c r="AP68" s="453"/>
      <c r="AQ68" s="453"/>
      <c r="AR68" s="453"/>
      <c r="AS68" s="453"/>
      <c r="AT68" s="453"/>
      <c r="AU68" s="453"/>
      <c r="AV68" s="453"/>
      <c r="AW68" s="453"/>
      <c r="AX68" s="453"/>
      <c r="AY68" s="453"/>
      <c r="AZ68" s="453"/>
      <c r="BA68" s="453"/>
    </row>
    <row r="69">
      <c r="A69" s="453"/>
      <c r="B69" s="1041" t="s">
        <v>916</v>
      </c>
      <c r="C69" s="1042"/>
      <c r="D69" s="1042"/>
      <c r="E69" s="1042"/>
      <c r="F69" s="1042"/>
      <c r="G69" s="1042"/>
      <c r="H69" s="1042"/>
      <c r="I69" s="1042"/>
      <c r="J69" s="1042"/>
      <c r="K69" s="1042"/>
      <c r="L69" s="1042"/>
      <c r="M69" s="1042"/>
      <c r="N69" s="1042"/>
      <c r="O69" s="1042"/>
      <c r="P69" s="1043"/>
      <c r="Q69" s="1655"/>
      <c r="R69" s="453"/>
      <c r="S69" s="453"/>
      <c r="T69" s="453"/>
      <c r="U69" s="453"/>
      <c r="V69" s="453"/>
      <c r="W69" s="677"/>
      <c r="X69" s="453"/>
      <c r="Y69" s="453"/>
      <c r="Z69" s="453"/>
      <c r="AA69" s="453"/>
      <c r="AB69" s="453"/>
      <c r="AC69" s="453"/>
      <c r="AD69" s="453"/>
      <c r="AE69" s="453"/>
      <c r="AF69" s="453"/>
      <c r="AG69" s="453"/>
      <c r="AH69" s="453"/>
      <c r="AI69" s="453"/>
      <c r="AJ69" s="453"/>
      <c r="AK69" s="453"/>
      <c r="AL69" s="453"/>
      <c r="AM69" s="453"/>
      <c r="AN69" s="453"/>
      <c r="AO69" s="453"/>
      <c r="AP69" s="453"/>
      <c r="AQ69" s="453"/>
      <c r="AR69" s="453"/>
      <c r="AS69" s="453"/>
      <c r="AT69" s="453"/>
      <c r="AU69" s="453"/>
      <c r="AV69" s="453"/>
      <c r="AW69" s="453"/>
      <c r="AX69" s="453"/>
      <c r="AY69" s="453"/>
      <c r="AZ69" s="453"/>
      <c r="BA69" s="453"/>
    </row>
    <row r="70">
      <c r="A70" s="453"/>
      <c r="B70" s="1701" t="s">
        <v>1388</v>
      </c>
      <c r="C70" s="1701" t="s">
        <v>148</v>
      </c>
      <c r="D70" s="1701" t="s">
        <v>765</v>
      </c>
      <c r="E70" s="1701" t="s">
        <v>766</v>
      </c>
      <c r="F70" s="1045" t="s">
        <v>32</v>
      </c>
      <c r="G70" s="1701" t="s">
        <v>768</v>
      </c>
      <c r="H70" s="1701" t="s">
        <v>769</v>
      </c>
      <c r="I70" s="1702" t="s">
        <v>770</v>
      </c>
      <c r="J70" s="1046"/>
      <c r="K70" s="1046"/>
      <c r="L70" s="1046"/>
      <c r="M70" s="1046"/>
      <c r="N70" s="1046"/>
      <c r="O70" s="1046"/>
      <c r="P70" s="1046"/>
      <c r="Q70" s="1655"/>
      <c r="R70" s="453"/>
      <c r="S70" s="453"/>
      <c r="T70" s="453"/>
      <c r="U70" s="453"/>
      <c r="V70" s="453"/>
      <c r="W70" s="677"/>
      <c r="X70" s="453"/>
      <c r="Y70" s="453"/>
      <c r="Z70" s="453"/>
      <c r="AA70" s="453"/>
      <c r="AB70" s="453"/>
      <c r="AC70" s="453"/>
      <c r="AD70" s="453"/>
      <c r="AE70" s="453"/>
      <c r="AF70" s="453"/>
      <c r="AG70" s="453"/>
      <c r="AH70" s="453"/>
      <c r="AI70" s="453"/>
      <c r="AJ70" s="453"/>
      <c r="AK70" s="453"/>
      <c r="AL70" s="453"/>
      <c r="AM70" s="453"/>
      <c r="AN70" s="453"/>
      <c r="AO70" s="453"/>
      <c r="AP70" s="453"/>
      <c r="AQ70" s="453"/>
      <c r="AR70" s="453"/>
      <c r="AS70" s="453"/>
      <c r="AT70" s="453"/>
      <c r="AU70" s="453"/>
      <c r="AV70" s="453"/>
      <c r="AW70" s="453"/>
      <c r="AX70" s="453"/>
      <c r="AY70" s="453"/>
      <c r="AZ70" s="453"/>
      <c r="BA70" s="453"/>
    </row>
    <row r="71">
      <c r="A71" s="453"/>
      <c r="B71" s="1703" t="s">
        <v>1446</v>
      </c>
      <c r="C71" s="1615">
        <f>Blacksmith!N101</f>
        <v>10</v>
      </c>
      <c r="D71" s="1615">
        <f>Blacksmith!O101</f>
        <v>15</v>
      </c>
      <c r="E71" s="1615">
        <f>Blacksmith!P101</f>
        <v>20</v>
      </c>
      <c r="F71" s="1048" t="s">
        <v>32</v>
      </c>
      <c r="G71" s="1615">
        <f>Blacksmith!Q101</f>
        <v>26</v>
      </c>
      <c r="H71" s="1615">
        <f>Blacksmith!R101</f>
        <v>32</v>
      </c>
      <c r="I71" s="1615">
        <f>Blacksmith!S101</f>
        <v>39</v>
      </c>
      <c r="J71" s="1049" t="s">
        <v>1187</v>
      </c>
      <c r="K71" s="1050" t="s">
        <v>1397</v>
      </c>
      <c r="L71" s="1051">
        <v>14.0</v>
      </c>
      <c r="M71" s="1052">
        <v>290.0</v>
      </c>
      <c r="N71" s="1049" t="s">
        <v>1447</v>
      </c>
      <c r="O71" s="1049" t="s">
        <v>32</v>
      </c>
      <c r="P71" s="1049" t="s">
        <v>1448</v>
      </c>
      <c r="Q71" s="1655"/>
      <c r="R71" s="1697"/>
      <c r="S71" s="1697"/>
      <c r="T71" s="1697"/>
      <c r="U71" s="1474"/>
      <c r="V71" s="1474"/>
      <c r="W71" s="1704"/>
      <c r="X71" s="453"/>
      <c r="Y71" s="453"/>
      <c r="Z71" s="453"/>
      <c r="AA71" s="453"/>
      <c r="AB71" s="453"/>
      <c r="AC71" s="453"/>
      <c r="AD71" s="453"/>
      <c r="AE71" s="453"/>
      <c r="AF71" s="453"/>
      <c r="AG71" s="453"/>
      <c r="AH71" s="453"/>
      <c r="AI71" s="453"/>
      <c r="AJ71" s="453"/>
      <c r="AK71" s="453"/>
      <c r="AL71" s="453"/>
      <c r="AM71" s="453"/>
      <c r="AN71" s="453"/>
      <c r="AO71" s="453"/>
      <c r="AP71" s="453"/>
      <c r="AQ71" s="453"/>
      <c r="AR71" s="453"/>
      <c r="AS71" s="453"/>
      <c r="AT71" s="453"/>
      <c r="AU71" s="453"/>
      <c r="AV71" s="453"/>
      <c r="AW71" s="453"/>
      <c r="AX71" s="453"/>
      <c r="AY71" s="453"/>
      <c r="AZ71" s="453"/>
      <c r="BA71" s="453"/>
    </row>
    <row r="72">
      <c r="A72" s="453"/>
      <c r="B72" s="1163" t="s">
        <v>1568</v>
      </c>
      <c r="C72" s="1054">
        <f>Blacksmith!C99</f>
        <v>2.64</v>
      </c>
      <c r="D72" s="1054">
        <f>Blacksmith!D99</f>
        <v>7.36</v>
      </c>
      <c r="E72" s="1054">
        <f>Blacksmith!E99</f>
        <v>21.4</v>
      </c>
      <c r="F72" s="1705" t="s">
        <v>32</v>
      </c>
      <c r="G72" s="1054">
        <f>Blacksmith!F99</f>
        <v>174</v>
      </c>
      <c r="H72" s="1054">
        <f>Blacksmith!G99</f>
        <v>510.32</v>
      </c>
      <c r="I72" s="1054">
        <f>Blacksmith!H99</f>
        <v>1515.92</v>
      </c>
      <c r="J72" s="443"/>
      <c r="K72" s="443"/>
      <c r="L72" s="443"/>
      <c r="M72" s="443"/>
      <c r="N72" s="443"/>
      <c r="O72" s="443"/>
      <c r="P72" s="443"/>
      <c r="Q72" s="1655"/>
      <c r="R72" s="1697"/>
      <c r="S72" s="1697"/>
      <c r="T72" s="1697"/>
      <c r="U72" s="1474"/>
      <c r="V72" s="1474"/>
      <c r="W72" s="1080"/>
      <c r="X72" s="453"/>
      <c r="Y72" s="453"/>
      <c r="Z72" s="453"/>
      <c r="AA72" s="453"/>
      <c r="AB72" s="453"/>
      <c r="AC72" s="453"/>
      <c r="AD72" s="453"/>
      <c r="AE72" s="453"/>
      <c r="AF72" s="453"/>
      <c r="AG72" s="453"/>
      <c r="AH72" s="453"/>
      <c r="AI72" s="453"/>
      <c r="AJ72" s="453"/>
      <c r="AK72" s="453"/>
      <c r="AL72" s="453"/>
      <c r="AM72" s="453"/>
      <c r="AN72" s="453"/>
      <c r="AO72" s="453"/>
      <c r="AP72" s="453"/>
      <c r="AQ72" s="453"/>
      <c r="AR72" s="453"/>
      <c r="AS72" s="453"/>
      <c r="AT72" s="453"/>
      <c r="AU72" s="453"/>
      <c r="AV72" s="453"/>
      <c r="AW72" s="453"/>
      <c r="AX72" s="453"/>
      <c r="AY72" s="453"/>
      <c r="AZ72" s="453"/>
      <c r="BA72" s="453"/>
    </row>
    <row r="73">
      <c r="A73" s="453"/>
      <c r="B73" s="1703" t="s">
        <v>1449</v>
      </c>
      <c r="C73" s="1615">
        <f>Blacksmith!N103</f>
        <v>10</v>
      </c>
      <c r="D73" s="1615">
        <f>Blacksmith!O103</f>
        <v>15</v>
      </c>
      <c r="E73" s="1615">
        <f>Blacksmith!P103</f>
        <v>20</v>
      </c>
      <c r="F73" s="1048" t="s">
        <v>32</v>
      </c>
      <c r="G73" s="1615">
        <f>Blacksmith!Q103</f>
        <v>26</v>
      </c>
      <c r="H73" s="1615">
        <f>Blacksmith!R103</f>
        <v>32</v>
      </c>
      <c r="I73" s="1615">
        <f>Blacksmith!S103</f>
        <v>39</v>
      </c>
      <c r="J73" s="1049" t="s">
        <v>1450</v>
      </c>
      <c r="K73" s="1050" t="s">
        <v>1403</v>
      </c>
      <c r="L73" s="1051">
        <v>14.0</v>
      </c>
      <c r="M73" s="1052">
        <v>290.0</v>
      </c>
      <c r="N73" s="1049" t="s">
        <v>1451</v>
      </c>
      <c r="O73" s="1049" t="s">
        <v>32</v>
      </c>
      <c r="P73" s="1049" t="s">
        <v>1448</v>
      </c>
      <c r="Q73" s="1655"/>
      <c r="R73" s="1697"/>
      <c r="S73" s="1697"/>
      <c r="T73" s="1697"/>
      <c r="U73" s="1474"/>
      <c r="V73" s="1474"/>
      <c r="W73" s="1080"/>
      <c r="X73" s="453"/>
      <c r="Y73" s="453"/>
      <c r="Z73" s="453"/>
      <c r="AA73" s="453"/>
      <c r="AB73" s="453"/>
      <c r="AC73" s="453"/>
      <c r="AD73" s="453"/>
      <c r="AE73" s="453"/>
      <c r="AF73" s="453"/>
      <c r="AG73" s="453"/>
      <c r="AH73" s="453"/>
      <c r="AI73" s="453"/>
      <c r="AJ73" s="453"/>
      <c r="AK73" s="453"/>
      <c r="AL73" s="453"/>
      <c r="AM73" s="453"/>
      <c r="AN73" s="453"/>
      <c r="AO73" s="453"/>
      <c r="AP73" s="453"/>
      <c r="AQ73" s="453"/>
      <c r="AR73" s="453"/>
      <c r="AS73" s="453"/>
      <c r="AT73" s="453"/>
      <c r="AU73" s="453"/>
      <c r="AV73" s="453"/>
      <c r="AW73" s="453"/>
      <c r="AX73" s="453"/>
      <c r="AY73" s="453"/>
      <c r="AZ73" s="453"/>
      <c r="BA73" s="453"/>
    </row>
    <row r="74">
      <c r="A74" s="453"/>
      <c r="B74" s="1163" t="s">
        <v>1569</v>
      </c>
      <c r="C74" s="1565">
        <f>Blacksmith!C113</f>
        <v>3.2</v>
      </c>
      <c r="D74" s="1565">
        <f>Blacksmith!D113</f>
        <v>9.04</v>
      </c>
      <c r="E74" s="1565">
        <f>Blacksmith!E113</f>
        <v>25.08</v>
      </c>
      <c r="F74" s="1705" t="s">
        <v>32</v>
      </c>
      <c r="G74" s="1565">
        <f>Blacksmith!F113</f>
        <v>183.4</v>
      </c>
      <c r="H74" s="1565">
        <f>Blacksmith!G113</f>
        <v>525.2</v>
      </c>
      <c r="I74" s="1054">
        <f>Blacksmith!H113</f>
        <v>1538.04</v>
      </c>
      <c r="J74" s="443"/>
      <c r="K74" s="443"/>
      <c r="L74" s="443"/>
      <c r="M74" s="443"/>
      <c r="N74" s="443"/>
      <c r="O74" s="443"/>
      <c r="P74" s="443"/>
      <c r="Q74" s="1655"/>
      <c r="R74" s="1697"/>
      <c r="S74" s="1697"/>
      <c r="T74" s="1697"/>
      <c r="U74" s="1474"/>
      <c r="V74" s="1474"/>
      <c r="W74" s="1080"/>
      <c r="X74" s="453"/>
      <c r="Y74" s="453"/>
      <c r="Z74" s="453"/>
      <c r="AA74" s="453"/>
      <c r="AB74" s="453"/>
      <c r="AC74" s="453"/>
      <c r="AD74" s="453"/>
      <c r="AE74" s="453"/>
      <c r="AF74" s="453"/>
      <c r="AG74" s="453"/>
      <c r="AH74" s="453"/>
      <c r="AI74" s="453"/>
      <c r="AJ74" s="453"/>
      <c r="AK74" s="453"/>
      <c r="AL74" s="453"/>
      <c r="AM74" s="453"/>
      <c r="AN74" s="453"/>
      <c r="AO74" s="453"/>
      <c r="AP74" s="453"/>
      <c r="AQ74" s="453"/>
      <c r="AR74" s="453"/>
      <c r="AS74" s="453"/>
      <c r="AT74" s="453"/>
      <c r="AU74" s="453"/>
      <c r="AV74" s="453"/>
      <c r="AW74" s="453"/>
      <c r="AX74" s="453"/>
      <c r="AY74" s="453"/>
      <c r="AZ74" s="453"/>
      <c r="BA74" s="453"/>
    </row>
    <row r="75" ht="20.25" customHeight="1">
      <c r="A75" s="453"/>
      <c r="B75" s="1703" t="s">
        <v>1452</v>
      </c>
      <c r="C75" s="1615">
        <f>Blacksmith!N105</f>
        <v>11</v>
      </c>
      <c r="D75" s="1615">
        <f>Blacksmith!O105</f>
        <v>16</v>
      </c>
      <c r="E75" s="1615">
        <f>Blacksmith!P105</f>
        <v>21</v>
      </c>
      <c r="F75" s="1048" t="s">
        <v>32</v>
      </c>
      <c r="G75" s="1615">
        <f>Blacksmith!Q105</f>
        <v>27</v>
      </c>
      <c r="H75" s="1615">
        <f>Blacksmith!R105</f>
        <v>33</v>
      </c>
      <c r="I75" s="1615">
        <f>Blacksmith!S105</f>
        <v>40</v>
      </c>
      <c r="J75" s="1049" t="s">
        <v>1453</v>
      </c>
      <c r="K75" s="1050" t="s">
        <v>1403</v>
      </c>
      <c r="L75" s="1051">
        <v>14.0</v>
      </c>
      <c r="M75" s="1052">
        <v>290.0</v>
      </c>
      <c r="N75" s="1049" t="s">
        <v>1454</v>
      </c>
      <c r="O75" s="1049" t="s">
        <v>32</v>
      </c>
      <c r="P75" s="1049" t="s">
        <v>1448</v>
      </c>
      <c r="Q75" s="1655"/>
      <c r="R75" s="1697"/>
      <c r="S75" s="1697"/>
      <c r="T75" s="1697"/>
      <c r="U75" s="1474"/>
      <c r="V75" s="1474"/>
      <c r="W75" s="1080"/>
      <c r="X75" s="453"/>
      <c r="Y75" s="453"/>
      <c r="Z75" s="453"/>
      <c r="AA75" s="453"/>
      <c r="AB75" s="453"/>
      <c r="AC75" s="453"/>
      <c r="AD75" s="453"/>
      <c r="AE75" s="453"/>
      <c r="AF75" s="453"/>
      <c r="AG75" s="453"/>
      <c r="AH75" s="453"/>
      <c r="AI75" s="453"/>
      <c r="AJ75" s="453"/>
      <c r="AK75" s="453"/>
      <c r="AL75" s="453"/>
      <c r="AM75" s="453"/>
      <c r="AN75" s="453"/>
      <c r="AO75" s="453"/>
      <c r="AP75" s="453"/>
      <c r="AQ75" s="453"/>
      <c r="AR75" s="453"/>
      <c r="AS75" s="453"/>
      <c r="AT75" s="453"/>
      <c r="AU75" s="453"/>
      <c r="AV75" s="453"/>
      <c r="AW75" s="453"/>
      <c r="AX75" s="453"/>
      <c r="AY75" s="453"/>
      <c r="AZ75" s="453"/>
      <c r="BA75" s="453"/>
    </row>
    <row r="76" ht="18.0" customHeight="1">
      <c r="A76" s="453"/>
      <c r="B76" s="1163" t="s">
        <v>1571</v>
      </c>
      <c r="C76" s="1565">
        <f>Blacksmith!C121</f>
        <v>4.72</v>
      </c>
      <c r="D76" s="1565">
        <f>Blacksmith!D121</f>
        <v>12.64</v>
      </c>
      <c r="E76" s="1565">
        <f>Blacksmith!E121</f>
        <v>31.96</v>
      </c>
      <c r="F76" s="1705" t="s">
        <v>32</v>
      </c>
      <c r="G76" s="1565">
        <f>Blacksmith!F121</f>
        <v>198.4</v>
      </c>
      <c r="H76" s="1565">
        <f>Blacksmith!G121</f>
        <v>547.76</v>
      </c>
      <c r="I76" s="1054">
        <f>Blacksmith!H121</f>
        <v>1570.24</v>
      </c>
      <c r="J76" s="443"/>
      <c r="K76" s="443"/>
      <c r="L76" s="443"/>
      <c r="M76" s="443"/>
      <c r="N76" s="443"/>
      <c r="O76" s="443"/>
      <c r="P76" s="443"/>
      <c r="Q76" s="1655"/>
      <c r="R76" s="1697"/>
      <c r="S76" s="1697"/>
      <c r="T76" s="1697"/>
      <c r="U76" s="1474"/>
      <c r="V76" s="1474"/>
      <c r="W76" s="1080"/>
      <c r="X76" s="453"/>
      <c r="Y76" s="453"/>
      <c r="Z76" s="453"/>
      <c r="AA76" s="453"/>
      <c r="AB76" s="453"/>
      <c r="AC76" s="453"/>
      <c r="AD76" s="453"/>
      <c r="AE76" s="453"/>
      <c r="AF76" s="453"/>
      <c r="AG76" s="453"/>
      <c r="AH76" s="453"/>
      <c r="AI76" s="453"/>
      <c r="AJ76" s="453"/>
      <c r="AK76" s="453"/>
      <c r="AL76" s="453"/>
      <c r="AM76" s="453"/>
      <c r="AN76" s="453"/>
      <c r="AO76" s="453"/>
      <c r="AP76" s="453"/>
      <c r="AQ76" s="453"/>
      <c r="AR76" s="453"/>
      <c r="AS76" s="453"/>
      <c r="AT76" s="453"/>
      <c r="AU76" s="453"/>
      <c r="AV76" s="453"/>
      <c r="AW76" s="453"/>
      <c r="AX76" s="453"/>
      <c r="AY76" s="453"/>
      <c r="AZ76" s="453"/>
      <c r="BA76" s="453"/>
    </row>
    <row r="77" ht="18.0" customHeight="1">
      <c r="A77" s="453"/>
      <c r="B77" s="1703" t="s">
        <v>1455</v>
      </c>
      <c r="C77" s="1615">
        <f>Blacksmith!N107</f>
        <v>12</v>
      </c>
      <c r="D77" s="1615">
        <f>Blacksmith!O107</f>
        <v>17</v>
      </c>
      <c r="E77" s="1615">
        <f>Blacksmith!P107</f>
        <v>22</v>
      </c>
      <c r="F77" s="1048" t="s">
        <v>32</v>
      </c>
      <c r="G77" s="1615">
        <f>Blacksmith!Q107</f>
        <v>28</v>
      </c>
      <c r="H77" s="1615">
        <f>Blacksmith!R107</f>
        <v>34</v>
      </c>
      <c r="I77" s="1615">
        <f>Blacksmith!S107</f>
        <v>41</v>
      </c>
      <c r="J77" s="1049" t="s">
        <v>1456</v>
      </c>
      <c r="K77" s="1050" t="s">
        <v>1403</v>
      </c>
      <c r="L77" s="1051">
        <v>14.0</v>
      </c>
      <c r="M77" s="1052">
        <v>290.0</v>
      </c>
      <c r="N77" s="1049" t="s">
        <v>1457</v>
      </c>
      <c r="O77" s="1049" t="s">
        <v>32</v>
      </c>
      <c r="P77" s="1049" t="s">
        <v>1448</v>
      </c>
      <c r="Q77" s="1655"/>
      <c r="R77" s="1697"/>
      <c r="S77" s="1697"/>
      <c r="T77" s="1697"/>
      <c r="U77" s="1474"/>
      <c r="V77" s="1474"/>
      <c r="W77" s="1080"/>
      <c r="X77" s="453"/>
      <c r="Y77" s="453"/>
      <c r="Z77" s="453"/>
      <c r="AA77" s="453"/>
      <c r="AB77" s="453"/>
      <c r="AC77" s="453"/>
      <c r="AD77" s="453"/>
      <c r="AE77" s="453"/>
      <c r="AF77" s="453"/>
      <c r="AG77" s="453"/>
      <c r="AH77" s="453"/>
      <c r="AI77" s="453"/>
      <c r="AJ77" s="453"/>
      <c r="AK77" s="453"/>
      <c r="AL77" s="453"/>
      <c r="AM77" s="453"/>
      <c r="AN77" s="453"/>
      <c r="AO77" s="453"/>
      <c r="AP77" s="453"/>
      <c r="AQ77" s="453"/>
      <c r="AR77" s="453"/>
      <c r="AS77" s="453"/>
      <c r="AT77" s="453"/>
      <c r="AU77" s="453"/>
      <c r="AV77" s="453"/>
      <c r="AW77" s="453"/>
      <c r="AX77" s="453"/>
      <c r="AY77" s="453"/>
      <c r="AZ77" s="453"/>
      <c r="BA77" s="453"/>
    </row>
    <row r="78" ht="20.25" customHeight="1">
      <c r="A78" s="453"/>
      <c r="B78" s="1163" t="s">
        <v>1572</v>
      </c>
      <c r="C78" s="1565">
        <f>Blacksmith!C129</f>
        <v>7.68</v>
      </c>
      <c r="D78" s="1565">
        <f>Blacksmith!D129</f>
        <v>18.88</v>
      </c>
      <c r="E78" s="1565">
        <f>Blacksmith!E129</f>
        <v>43</v>
      </c>
      <c r="F78" s="1705" t="s">
        <v>32</v>
      </c>
      <c r="G78" s="1565">
        <f>Blacksmith!F129</f>
        <v>220.2</v>
      </c>
      <c r="H78" s="1565">
        <f>Blacksmith!G129</f>
        <v>579.44</v>
      </c>
      <c r="I78" s="1054">
        <f>Blacksmith!H129</f>
        <v>1614.2</v>
      </c>
      <c r="J78" s="443"/>
      <c r="K78" s="443"/>
      <c r="L78" s="443"/>
      <c r="M78" s="443"/>
      <c r="N78" s="443"/>
      <c r="O78" s="443"/>
      <c r="P78" s="443"/>
      <c r="Q78" s="1655"/>
      <c r="R78" s="1697"/>
      <c r="S78" s="1697"/>
      <c r="T78" s="1697"/>
      <c r="U78" s="1474"/>
      <c r="V78" s="1474"/>
      <c r="W78" s="1080"/>
      <c r="X78" s="453"/>
      <c r="Y78" s="453"/>
      <c r="Z78" s="453"/>
      <c r="AA78" s="453"/>
      <c r="AB78" s="453"/>
      <c r="AC78" s="453"/>
      <c r="AD78" s="453"/>
      <c r="AE78" s="453"/>
      <c r="AF78" s="453"/>
      <c r="AG78" s="453"/>
      <c r="AH78" s="453"/>
      <c r="AI78" s="453"/>
      <c r="AJ78" s="453"/>
      <c r="AK78" s="453"/>
      <c r="AL78" s="453"/>
      <c r="AM78" s="453"/>
      <c r="AN78" s="453"/>
      <c r="AO78" s="453"/>
      <c r="AP78" s="453"/>
      <c r="AQ78" s="453"/>
      <c r="AR78" s="453"/>
      <c r="AS78" s="453"/>
      <c r="AT78" s="453"/>
      <c r="AU78" s="453"/>
      <c r="AV78" s="453"/>
      <c r="AW78" s="453"/>
      <c r="AX78" s="453"/>
      <c r="AY78" s="453"/>
      <c r="AZ78" s="453"/>
      <c r="BA78" s="453"/>
    </row>
    <row r="79">
      <c r="A79" s="453"/>
      <c r="B79" s="1055" t="s">
        <v>1460</v>
      </c>
      <c r="C79" s="1056"/>
      <c r="D79" s="1056"/>
      <c r="E79" s="1056"/>
      <c r="F79" s="1056"/>
      <c r="G79" s="1056"/>
      <c r="H79" s="1056"/>
      <c r="I79" s="1056"/>
      <c r="J79" s="1056"/>
      <c r="K79" s="1056"/>
      <c r="L79" s="1056"/>
      <c r="M79" s="1057"/>
      <c r="N79" s="1056"/>
      <c r="O79" s="1056"/>
      <c r="P79" s="1058"/>
      <c r="Q79" s="1655"/>
      <c r="R79" s="1697"/>
      <c r="S79" s="1697"/>
      <c r="T79" s="1697"/>
      <c r="U79" s="1474"/>
      <c r="V79" s="1474"/>
      <c r="W79" s="1080"/>
      <c r="X79" s="453"/>
      <c r="Y79" s="453"/>
      <c r="Z79" s="453"/>
      <c r="AA79" s="453"/>
      <c r="AB79" s="453"/>
      <c r="AC79" s="453"/>
      <c r="AD79" s="453"/>
      <c r="AE79" s="453"/>
      <c r="AF79" s="453"/>
      <c r="AG79" s="453"/>
      <c r="AH79" s="453"/>
      <c r="AI79" s="453"/>
      <c r="AJ79" s="453"/>
      <c r="AK79" s="453"/>
      <c r="AL79" s="453"/>
      <c r="AM79" s="453"/>
      <c r="AN79" s="453"/>
      <c r="AO79" s="453"/>
      <c r="AP79" s="453"/>
      <c r="AQ79" s="453"/>
      <c r="AR79" s="453"/>
      <c r="AS79" s="453"/>
      <c r="AT79" s="453"/>
      <c r="AU79" s="453"/>
      <c r="AV79" s="453"/>
      <c r="AW79" s="453"/>
      <c r="AX79" s="453"/>
      <c r="AY79" s="453"/>
      <c r="AZ79" s="453"/>
      <c r="BA79" s="453"/>
    </row>
    <row r="80">
      <c r="A80" s="453"/>
      <c r="B80" s="1706" t="s">
        <v>1388</v>
      </c>
      <c r="C80" s="1706" t="s">
        <v>148</v>
      </c>
      <c r="D80" s="1706" t="s">
        <v>765</v>
      </c>
      <c r="E80" s="1706" t="s">
        <v>766</v>
      </c>
      <c r="F80" s="1707" t="s">
        <v>32</v>
      </c>
      <c r="G80" s="1706" t="s">
        <v>768</v>
      </c>
      <c r="H80" s="1706" t="s">
        <v>769</v>
      </c>
      <c r="I80" s="1708" t="s">
        <v>770</v>
      </c>
      <c r="J80" s="1166"/>
      <c r="K80" s="1166"/>
      <c r="L80" s="1166"/>
      <c r="M80" s="1167"/>
      <c r="N80" s="1166"/>
      <c r="O80" s="1166"/>
      <c r="P80" s="1166"/>
      <c r="Q80" s="1655"/>
      <c r="R80" s="1697"/>
      <c r="S80" s="1697"/>
      <c r="T80" s="1697"/>
      <c r="U80" s="1474"/>
      <c r="V80" s="1474"/>
      <c r="W80" s="1080"/>
      <c r="X80" s="453"/>
      <c r="Y80" s="453"/>
      <c r="Z80" s="453"/>
      <c r="AA80" s="453"/>
      <c r="AB80" s="453"/>
      <c r="AC80" s="453"/>
      <c r="AD80" s="453"/>
      <c r="AE80" s="453"/>
      <c r="AF80" s="453"/>
      <c r="AG80" s="453"/>
      <c r="AH80" s="453"/>
      <c r="AI80" s="453"/>
      <c r="AJ80" s="453"/>
      <c r="AK80" s="453"/>
      <c r="AL80" s="453"/>
      <c r="AM80" s="453"/>
      <c r="AN80" s="453"/>
      <c r="AO80" s="453"/>
      <c r="AP80" s="453"/>
      <c r="AQ80" s="453"/>
      <c r="AR80" s="453"/>
      <c r="AS80" s="453"/>
      <c r="AT80" s="453"/>
      <c r="AU80" s="453"/>
      <c r="AV80" s="453"/>
      <c r="AW80" s="453"/>
      <c r="AX80" s="453"/>
      <c r="AY80" s="453"/>
      <c r="AZ80" s="453"/>
      <c r="BA80" s="453"/>
    </row>
    <row r="81">
      <c r="A81" s="453"/>
      <c r="B81" s="1709" t="s">
        <v>1462</v>
      </c>
      <c r="C81" s="1061">
        <f>Blacksmith!N110</f>
        <v>14</v>
      </c>
      <c r="D81" s="1061">
        <f>Blacksmith!O110</f>
        <v>20</v>
      </c>
      <c r="E81" s="1061">
        <f>Blacksmith!P110</f>
        <v>26</v>
      </c>
      <c r="F81" s="1060" t="s">
        <v>32</v>
      </c>
      <c r="G81" s="1061">
        <f>Blacksmith!Q110</f>
        <v>33</v>
      </c>
      <c r="H81" s="1061">
        <f>Blacksmith!R110</f>
        <v>40</v>
      </c>
      <c r="I81" s="1061">
        <f>Blacksmith!S110</f>
        <v>48</v>
      </c>
      <c r="J81" s="1062" t="s">
        <v>1463</v>
      </c>
      <c r="K81" s="1063" t="s">
        <v>1397</v>
      </c>
      <c r="L81" s="1064">
        <v>10.0</v>
      </c>
      <c r="M81" s="1065">
        <v>160.0</v>
      </c>
      <c r="N81" s="1062" t="s">
        <v>1447</v>
      </c>
      <c r="O81" s="1062" t="s">
        <v>1199</v>
      </c>
      <c r="P81" s="1062" t="s">
        <v>1464</v>
      </c>
      <c r="Q81" s="1655"/>
      <c r="R81" s="1697"/>
      <c r="S81" s="1697"/>
      <c r="T81" s="1697"/>
      <c r="U81" s="1474"/>
      <c r="V81" s="1474"/>
      <c r="W81" s="1080"/>
      <c r="X81" s="453"/>
      <c r="Y81" s="453"/>
      <c r="Z81" s="453"/>
      <c r="AA81" s="453"/>
      <c r="AB81" s="453"/>
      <c r="AC81" s="453"/>
      <c r="AD81" s="453"/>
      <c r="AE81" s="453"/>
      <c r="AF81" s="453"/>
      <c r="AG81" s="453"/>
      <c r="AH81" s="453"/>
      <c r="AI81" s="453"/>
      <c r="AJ81" s="453"/>
      <c r="AK81" s="453"/>
      <c r="AL81" s="453"/>
      <c r="AM81" s="453"/>
      <c r="AN81" s="453"/>
      <c r="AO81" s="453"/>
      <c r="AP81" s="453"/>
      <c r="AQ81" s="453"/>
      <c r="AR81" s="453"/>
      <c r="AS81" s="453"/>
      <c r="AT81" s="453"/>
      <c r="AU81" s="453"/>
      <c r="AV81" s="453"/>
      <c r="AW81" s="453"/>
      <c r="AX81" s="453"/>
      <c r="AY81" s="453"/>
      <c r="AZ81" s="453"/>
      <c r="BA81" s="453"/>
    </row>
    <row r="82">
      <c r="A82" s="453"/>
      <c r="B82" s="1163" t="s">
        <v>1573</v>
      </c>
      <c r="C82" s="1054">
        <f>Blacksmith!N111</f>
        <v>4.69</v>
      </c>
      <c r="D82" s="1054">
        <f>Blacksmith!O111</f>
        <v>13.16</v>
      </c>
      <c r="E82" s="1054">
        <f>Blacksmith!P111</f>
        <v>38.08</v>
      </c>
      <c r="F82" s="1705" t="s">
        <v>32</v>
      </c>
      <c r="G82" s="1054">
        <f>Blacksmith!Q111</f>
        <v>306.25</v>
      </c>
      <c r="H82" s="1054">
        <f>Blacksmith!R111</f>
        <v>895.58</v>
      </c>
      <c r="I82" s="1054">
        <f>Blacksmith!S111</f>
        <v>2656.29</v>
      </c>
      <c r="J82" s="443"/>
      <c r="K82" s="443"/>
      <c r="L82" s="443"/>
      <c r="M82" s="443"/>
      <c r="N82" s="443"/>
      <c r="O82" s="443"/>
      <c r="P82" s="443"/>
      <c r="Q82" s="1655"/>
      <c r="R82" s="1697"/>
      <c r="S82" s="1697"/>
      <c r="T82" s="1697"/>
      <c r="U82" s="1474"/>
      <c r="V82" s="1474"/>
      <c r="W82" s="1080"/>
      <c r="X82" s="453"/>
      <c r="Y82" s="453"/>
      <c r="Z82" s="453"/>
      <c r="AA82" s="453"/>
      <c r="AB82" s="453"/>
      <c r="AC82" s="453"/>
      <c r="AD82" s="453"/>
      <c r="AE82" s="453"/>
      <c r="AF82" s="453"/>
      <c r="AG82" s="453"/>
      <c r="AH82" s="453"/>
      <c r="AI82" s="453"/>
      <c r="AJ82" s="453"/>
      <c r="AK82" s="453"/>
      <c r="AL82" s="453"/>
      <c r="AM82" s="453"/>
      <c r="AN82" s="453"/>
      <c r="AO82" s="453"/>
      <c r="AP82" s="453"/>
      <c r="AQ82" s="453"/>
      <c r="AR82" s="453"/>
      <c r="AS82" s="453"/>
      <c r="AT82" s="453"/>
      <c r="AU82" s="453"/>
      <c r="AV82" s="453"/>
      <c r="AW82" s="453"/>
      <c r="AX82" s="453"/>
      <c r="AY82" s="453"/>
      <c r="AZ82" s="453"/>
      <c r="BA82" s="453"/>
    </row>
    <row r="83">
      <c r="A83" s="453"/>
      <c r="B83" s="1709" t="s">
        <v>1466</v>
      </c>
      <c r="C83" s="1061">
        <f>Blacksmith!N112</f>
        <v>15</v>
      </c>
      <c r="D83" s="1061">
        <f>Blacksmith!O112</f>
        <v>21</v>
      </c>
      <c r="E83" s="1061">
        <f>Blacksmith!P112</f>
        <v>27</v>
      </c>
      <c r="F83" s="1060" t="s">
        <v>32</v>
      </c>
      <c r="G83" s="1061">
        <f>Blacksmith!Q112</f>
        <v>34</v>
      </c>
      <c r="H83" s="1061">
        <f>Blacksmith!R112</f>
        <v>41</v>
      </c>
      <c r="I83" s="1061">
        <f>Blacksmith!S112</f>
        <v>49</v>
      </c>
      <c r="J83" s="1062" t="s">
        <v>1467</v>
      </c>
      <c r="K83" s="1063" t="s">
        <v>1403</v>
      </c>
      <c r="L83" s="1064">
        <v>10.0</v>
      </c>
      <c r="M83" s="1065">
        <v>160.0</v>
      </c>
      <c r="N83" s="1062" t="s">
        <v>1451</v>
      </c>
      <c r="O83" s="1062" t="s">
        <v>1199</v>
      </c>
      <c r="P83" s="1062" t="s">
        <v>1464</v>
      </c>
      <c r="Q83" s="1655"/>
      <c r="R83" s="1697"/>
      <c r="S83" s="1697"/>
      <c r="T83" s="1697"/>
      <c r="U83" s="1474"/>
      <c r="V83" s="1474"/>
      <c r="W83" s="1080"/>
      <c r="X83" s="453"/>
      <c r="Y83" s="453"/>
      <c r="Z83" s="453"/>
      <c r="AA83" s="453"/>
      <c r="AB83" s="453"/>
      <c r="AC83" s="453"/>
      <c r="AD83" s="453"/>
      <c r="AE83" s="453"/>
      <c r="AF83" s="453"/>
      <c r="AG83" s="453"/>
      <c r="AH83" s="453"/>
      <c r="AI83" s="453"/>
      <c r="AJ83" s="453"/>
      <c r="AK83" s="453"/>
      <c r="AL83" s="453"/>
      <c r="AM83" s="453"/>
      <c r="AN83" s="453"/>
      <c r="AO83" s="453"/>
      <c r="AP83" s="453"/>
      <c r="AQ83" s="453"/>
      <c r="AR83" s="453"/>
      <c r="AS83" s="453"/>
      <c r="AT83" s="453"/>
      <c r="AU83" s="453"/>
      <c r="AV83" s="453"/>
      <c r="AW83" s="453"/>
      <c r="AX83" s="453"/>
      <c r="AY83" s="453"/>
      <c r="AZ83" s="453"/>
      <c r="BA83" s="453"/>
    </row>
    <row r="84">
      <c r="A84" s="453"/>
      <c r="B84" s="1163" t="s">
        <v>1574</v>
      </c>
      <c r="C84" s="1565">
        <f>Blacksmith!N113</f>
        <v>6.16</v>
      </c>
      <c r="D84" s="1565">
        <f>Blacksmith!O113</f>
        <v>17.08</v>
      </c>
      <c r="E84" s="1565">
        <f>Blacksmith!P113</f>
        <v>46.13</v>
      </c>
      <c r="F84" s="1705" t="s">
        <v>32</v>
      </c>
      <c r="G84" s="1565">
        <f>Blacksmith!Q113</f>
        <v>325.99</v>
      </c>
      <c r="H84" s="1565">
        <f>Blacksmith!R113</f>
        <v>925.96</v>
      </c>
      <c r="I84" s="1054">
        <f>Blacksmith!S113</f>
        <v>2700.53</v>
      </c>
      <c r="J84" s="443"/>
      <c r="K84" s="443"/>
      <c r="L84" s="443"/>
      <c r="M84" s="443"/>
      <c r="N84" s="443"/>
      <c r="O84" s="443"/>
      <c r="P84" s="443"/>
      <c r="Q84" s="1655"/>
      <c r="R84" s="1697"/>
      <c r="S84" s="1697"/>
      <c r="T84" s="1697"/>
      <c r="U84" s="1474"/>
      <c r="V84" s="1474"/>
      <c r="W84" s="1080"/>
      <c r="X84" s="453"/>
      <c r="Y84" s="453"/>
      <c r="Z84" s="453"/>
      <c r="AA84" s="453"/>
      <c r="AB84" s="453"/>
      <c r="AC84" s="453"/>
      <c r="AD84" s="453"/>
      <c r="AE84" s="453"/>
      <c r="AF84" s="453"/>
      <c r="AG84" s="453"/>
      <c r="AH84" s="453"/>
      <c r="AI84" s="453"/>
      <c r="AJ84" s="453"/>
      <c r="AK84" s="453"/>
      <c r="AL84" s="453"/>
      <c r="AM84" s="453"/>
      <c r="AN84" s="453"/>
      <c r="AO84" s="453"/>
      <c r="AP84" s="453"/>
      <c r="AQ84" s="453"/>
      <c r="AR84" s="453"/>
      <c r="AS84" s="453"/>
      <c r="AT84" s="453"/>
      <c r="AU84" s="453"/>
      <c r="AV84" s="453"/>
      <c r="AW84" s="453"/>
      <c r="AX84" s="453"/>
      <c r="AY84" s="453"/>
      <c r="AZ84" s="453"/>
      <c r="BA84" s="453"/>
    </row>
    <row r="85" ht="20.25" customHeight="1">
      <c r="A85" s="453"/>
      <c r="B85" s="1709" t="s">
        <v>1469</v>
      </c>
      <c r="C85" s="1061">
        <f>Blacksmith!N114</f>
        <v>16</v>
      </c>
      <c r="D85" s="1061">
        <f>Blacksmith!O114</f>
        <v>22</v>
      </c>
      <c r="E85" s="1061">
        <f>Blacksmith!P114</f>
        <v>28</v>
      </c>
      <c r="F85" s="1060" t="s">
        <v>32</v>
      </c>
      <c r="G85" s="1061">
        <f>Blacksmith!Q114</f>
        <v>35</v>
      </c>
      <c r="H85" s="1061">
        <f>Blacksmith!R114</f>
        <v>42</v>
      </c>
      <c r="I85" s="1061">
        <f>Blacksmith!S114</f>
        <v>50</v>
      </c>
      <c r="J85" s="1062" t="s">
        <v>1470</v>
      </c>
      <c r="K85" s="1063" t="s">
        <v>1403</v>
      </c>
      <c r="L85" s="1064">
        <v>10.0</v>
      </c>
      <c r="M85" s="1065">
        <v>160.0</v>
      </c>
      <c r="N85" s="1062" t="s">
        <v>1454</v>
      </c>
      <c r="O85" s="1062" t="s">
        <v>1199</v>
      </c>
      <c r="P85" s="1062" t="s">
        <v>1464</v>
      </c>
      <c r="Q85" s="1655"/>
      <c r="R85" s="1697"/>
      <c r="S85" s="1697"/>
      <c r="T85" s="1697"/>
      <c r="U85" s="1474"/>
      <c r="V85" s="1474"/>
      <c r="W85" s="1080"/>
      <c r="X85" s="453"/>
      <c r="Y85" s="453"/>
      <c r="Z85" s="453"/>
      <c r="AA85" s="453"/>
      <c r="AB85" s="453"/>
      <c r="AC85" s="453"/>
      <c r="AD85" s="453"/>
      <c r="AE85" s="453"/>
      <c r="AF85" s="453"/>
      <c r="AG85" s="453"/>
      <c r="AH85" s="453"/>
      <c r="AI85" s="453"/>
      <c r="AJ85" s="453"/>
      <c r="AK85" s="453"/>
      <c r="AL85" s="453"/>
      <c r="AM85" s="453"/>
      <c r="AN85" s="453"/>
      <c r="AO85" s="453"/>
      <c r="AP85" s="453"/>
      <c r="AQ85" s="453"/>
      <c r="AR85" s="453"/>
      <c r="AS85" s="453"/>
      <c r="AT85" s="453"/>
      <c r="AU85" s="453"/>
      <c r="AV85" s="453"/>
      <c r="AW85" s="453"/>
      <c r="AX85" s="453"/>
      <c r="AY85" s="453"/>
      <c r="AZ85" s="453"/>
      <c r="BA85" s="453"/>
    </row>
    <row r="86" ht="19.5" customHeight="1">
      <c r="A86" s="453"/>
      <c r="B86" s="1163" t="s">
        <v>1575</v>
      </c>
      <c r="C86" s="1565">
        <f>Blacksmith!N115</f>
        <v>10.15</v>
      </c>
      <c r="D86" s="1565">
        <f>Blacksmith!O115</f>
        <v>25.48</v>
      </c>
      <c r="E86" s="1565">
        <f>Blacksmith!P115</f>
        <v>61.18</v>
      </c>
      <c r="F86" s="1705" t="s">
        <v>32</v>
      </c>
      <c r="G86" s="1565">
        <f>Blacksmith!Q115</f>
        <v>357.49</v>
      </c>
      <c r="H86" s="1565">
        <f>Blacksmith!R115</f>
        <v>972.02</v>
      </c>
      <c r="I86" s="1054">
        <f>Blacksmith!S115</f>
        <v>2764.93</v>
      </c>
      <c r="J86" s="443"/>
      <c r="K86" s="443"/>
      <c r="L86" s="443"/>
      <c r="M86" s="443"/>
      <c r="N86" s="443"/>
      <c r="O86" s="443"/>
      <c r="P86" s="443"/>
      <c r="Q86" s="1655"/>
      <c r="R86" s="1697"/>
      <c r="S86" s="1697"/>
      <c r="T86" s="1697"/>
      <c r="U86" s="1474"/>
      <c r="V86" s="1474"/>
      <c r="W86" s="1080"/>
      <c r="X86" s="453"/>
      <c r="Y86" s="453"/>
      <c r="Z86" s="453"/>
      <c r="AA86" s="453"/>
      <c r="AB86" s="453"/>
      <c r="AC86" s="453"/>
      <c r="AD86" s="453"/>
      <c r="AE86" s="453"/>
      <c r="AF86" s="453"/>
      <c r="AG86" s="453"/>
      <c r="AH86" s="453"/>
      <c r="AI86" s="453"/>
      <c r="AJ86" s="453"/>
      <c r="AK86" s="453"/>
      <c r="AL86" s="453"/>
      <c r="AM86" s="453"/>
      <c r="AN86" s="453"/>
      <c r="AO86" s="453"/>
      <c r="AP86" s="453"/>
      <c r="AQ86" s="453"/>
      <c r="AR86" s="453"/>
      <c r="AS86" s="453"/>
      <c r="AT86" s="453"/>
      <c r="AU86" s="453"/>
      <c r="AV86" s="453"/>
      <c r="AW86" s="453"/>
      <c r="AX86" s="453"/>
      <c r="AY86" s="453"/>
      <c r="AZ86" s="453"/>
      <c r="BA86" s="453"/>
    </row>
    <row r="87" ht="18.75" customHeight="1">
      <c r="A87" s="453"/>
      <c r="B87" s="1709" t="s">
        <v>1471</v>
      </c>
      <c r="C87" s="1061">
        <f>Blacksmith!N116</f>
        <v>17</v>
      </c>
      <c r="D87" s="1061">
        <f>Blacksmith!O116</f>
        <v>23</v>
      </c>
      <c r="E87" s="1061">
        <f>Blacksmith!P116</f>
        <v>29</v>
      </c>
      <c r="F87" s="1060" t="s">
        <v>32</v>
      </c>
      <c r="G87" s="1061">
        <f>Blacksmith!Q116</f>
        <v>36</v>
      </c>
      <c r="H87" s="1061">
        <f>Blacksmith!R116</f>
        <v>43</v>
      </c>
      <c r="I87" s="1061">
        <f>Blacksmith!S116</f>
        <v>51</v>
      </c>
      <c r="J87" s="1062" t="s">
        <v>1472</v>
      </c>
      <c r="K87" s="1063" t="s">
        <v>1403</v>
      </c>
      <c r="L87" s="1064">
        <v>10.0</v>
      </c>
      <c r="M87" s="1065">
        <v>160.0</v>
      </c>
      <c r="N87" s="1062" t="s">
        <v>1457</v>
      </c>
      <c r="O87" s="1062" t="s">
        <v>1199</v>
      </c>
      <c r="P87" s="1062" t="s">
        <v>1464</v>
      </c>
      <c r="Q87" s="1655"/>
      <c r="R87" s="1697"/>
      <c r="S87" s="1697"/>
      <c r="T87" s="1697"/>
      <c r="U87" s="1474"/>
      <c r="V87" s="1474"/>
      <c r="W87" s="1080"/>
      <c r="X87" s="453"/>
      <c r="Y87" s="453"/>
      <c r="Z87" s="453"/>
      <c r="AA87" s="453"/>
      <c r="AB87" s="453"/>
      <c r="AC87" s="453"/>
      <c r="AD87" s="453"/>
      <c r="AE87" s="453"/>
      <c r="AF87" s="453"/>
      <c r="AG87" s="453"/>
      <c r="AH87" s="453"/>
      <c r="AI87" s="453"/>
      <c r="AJ87" s="453"/>
      <c r="AK87" s="453"/>
      <c r="AL87" s="453"/>
      <c r="AM87" s="453"/>
      <c r="AN87" s="453"/>
      <c r="AO87" s="453"/>
      <c r="AP87" s="453"/>
      <c r="AQ87" s="453"/>
      <c r="AR87" s="453"/>
      <c r="AS87" s="453"/>
      <c r="AT87" s="453"/>
      <c r="AU87" s="453"/>
      <c r="AV87" s="453"/>
      <c r="AW87" s="453"/>
      <c r="AX87" s="453"/>
      <c r="AY87" s="453"/>
      <c r="AZ87" s="453"/>
      <c r="BA87" s="453"/>
    </row>
    <row r="88" ht="19.5" customHeight="1">
      <c r="A88" s="453"/>
      <c r="B88" s="1163" t="s">
        <v>1576</v>
      </c>
      <c r="C88" s="1565">
        <f>Blacksmith!N117</f>
        <v>17.92</v>
      </c>
      <c r="D88" s="1565">
        <f>Blacksmith!O117</f>
        <v>40.04</v>
      </c>
      <c r="E88" s="1565">
        <f>Blacksmith!P117</f>
        <v>85.33</v>
      </c>
      <c r="F88" s="1705" t="s">
        <v>32</v>
      </c>
      <c r="G88" s="1565">
        <f>Blacksmith!Q117</f>
        <v>403.27</v>
      </c>
      <c r="H88" s="1054">
        <f>Blacksmith!R117</f>
        <v>1036.7</v>
      </c>
      <c r="I88" s="1054">
        <f>Blacksmith!S117</f>
        <v>2852.85</v>
      </c>
      <c r="J88" s="443"/>
      <c r="K88" s="443"/>
      <c r="L88" s="443"/>
      <c r="M88" s="443"/>
      <c r="N88" s="443"/>
      <c r="O88" s="443"/>
      <c r="P88" s="443"/>
      <c r="Q88" s="1655"/>
      <c r="R88" s="1697"/>
      <c r="S88" s="1697"/>
      <c r="T88" s="1697"/>
      <c r="U88" s="1474"/>
      <c r="V88" s="1474"/>
      <c r="W88" s="1080"/>
      <c r="X88" s="453"/>
      <c r="Y88" s="453"/>
      <c r="Z88" s="453"/>
      <c r="AA88" s="453"/>
      <c r="AB88" s="453"/>
      <c r="AC88" s="453"/>
      <c r="AD88" s="453"/>
      <c r="AE88" s="453"/>
      <c r="AF88" s="453"/>
      <c r="AG88" s="453"/>
      <c r="AH88" s="453"/>
      <c r="AI88" s="453"/>
      <c r="AJ88" s="453"/>
      <c r="AK88" s="453"/>
      <c r="AL88" s="453"/>
      <c r="AM88" s="453"/>
      <c r="AN88" s="453"/>
      <c r="AO88" s="453"/>
      <c r="AP88" s="453"/>
      <c r="AQ88" s="453"/>
      <c r="AR88" s="453"/>
      <c r="AS88" s="453"/>
      <c r="AT88" s="453"/>
      <c r="AU88" s="453"/>
      <c r="AV88" s="453"/>
      <c r="AW88" s="453"/>
      <c r="AX88" s="453"/>
      <c r="AY88" s="453"/>
      <c r="AZ88" s="453"/>
      <c r="BA88" s="453"/>
    </row>
    <row r="89">
      <c r="A89" s="453"/>
      <c r="B89" s="1067" t="s">
        <v>930</v>
      </c>
      <c r="C89" s="1068"/>
      <c r="D89" s="1068"/>
      <c r="E89" s="1068"/>
      <c r="F89" s="1068"/>
      <c r="G89" s="1068"/>
      <c r="H89" s="1068"/>
      <c r="I89" s="1068"/>
      <c r="J89" s="1068"/>
      <c r="K89" s="1068"/>
      <c r="L89" s="1068"/>
      <c r="M89" s="1069"/>
      <c r="N89" s="1068"/>
      <c r="O89" s="1068"/>
      <c r="P89" s="1070"/>
      <c r="Q89" s="1655"/>
      <c r="R89" s="1697"/>
      <c r="S89" s="1697"/>
      <c r="T89" s="1697"/>
      <c r="U89" s="1474"/>
      <c r="V89" s="1474"/>
      <c r="W89" s="1080"/>
      <c r="X89" s="453"/>
      <c r="Y89" s="453"/>
      <c r="Z89" s="453"/>
      <c r="AA89" s="453"/>
      <c r="AB89" s="453"/>
      <c r="AC89" s="453"/>
      <c r="AD89" s="453"/>
      <c r="AE89" s="453"/>
      <c r="AF89" s="453"/>
      <c r="AG89" s="453"/>
      <c r="AH89" s="453"/>
      <c r="AI89" s="453"/>
      <c r="AJ89" s="453"/>
      <c r="AK89" s="453"/>
      <c r="AL89" s="453"/>
      <c r="AM89" s="453"/>
      <c r="AN89" s="453"/>
      <c r="AO89" s="453"/>
      <c r="AP89" s="453"/>
      <c r="AQ89" s="453"/>
      <c r="AR89" s="453"/>
      <c r="AS89" s="453"/>
      <c r="AT89" s="453"/>
      <c r="AU89" s="453"/>
      <c r="AV89" s="453"/>
      <c r="AW89" s="453"/>
      <c r="AX89" s="453"/>
      <c r="AY89" s="453"/>
      <c r="AZ89" s="453"/>
      <c r="BA89" s="453"/>
    </row>
    <row r="90">
      <c r="A90" s="453"/>
      <c r="B90" s="1710" t="s">
        <v>1388</v>
      </c>
      <c r="C90" s="1710" t="s">
        <v>148</v>
      </c>
      <c r="D90" s="1710" t="s">
        <v>765</v>
      </c>
      <c r="E90" s="1710" t="s">
        <v>766</v>
      </c>
      <c r="F90" s="1711" t="s">
        <v>32</v>
      </c>
      <c r="G90" s="1710" t="s">
        <v>768</v>
      </c>
      <c r="H90" s="1710" t="s">
        <v>769</v>
      </c>
      <c r="I90" s="1712" t="s">
        <v>770</v>
      </c>
      <c r="J90" s="1171"/>
      <c r="K90" s="1171"/>
      <c r="L90" s="1171"/>
      <c r="M90" s="1172"/>
      <c r="N90" s="1171"/>
      <c r="O90" s="1171"/>
      <c r="P90" s="1171"/>
      <c r="Q90" s="1655"/>
      <c r="R90" s="1697"/>
      <c r="S90" s="1697"/>
      <c r="T90" s="1697"/>
      <c r="U90" s="1474"/>
      <c r="V90" s="1474"/>
      <c r="W90" s="1080"/>
      <c r="X90" s="453"/>
      <c r="Y90" s="453"/>
      <c r="Z90" s="453"/>
      <c r="AA90" s="453"/>
      <c r="AB90" s="453"/>
      <c r="AC90" s="453"/>
      <c r="AD90" s="453"/>
      <c r="AE90" s="453"/>
      <c r="AF90" s="453"/>
      <c r="AG90" s="453"/>
      <c r="AH90" s="453"/>
      <c r="AI90" s="453"/>
      <c r="AJ90" s="453"/>
      <c r="AK90" s="453"/>
      <c r="AL90" s="453"/>
      <c r="AM90" s="453"/>
      <c r="AN90" s="453"/>
      <c r="AO90" s="453"/>
      <c r="AP90" s="453"/>
      <c r="AQ90" s="453"/>
      <c r="AR90" s="453"/>
      <c r="AS90" s="453"/>
      <c r="AT90" s="453"/>
      <c r="AU90" s="453"/>
      <c r="AV90" s="453"/>
      <c r="AW90" s="453"/>
      <c r="AX90" s="453"/>
      <c r="AY90" s="453"/>
      <c r="AZ90" s="453"/>
      <c r="BA90" s="453"/>
    </row>
    <row r="91">
      <c r="A91" s="453"/>
      <c r="B91" s="1713" t="s">
        <v>1473</v>
      </c>
      <c r="C91" s="1073">
        <f>Blacksmith!N119</f>
        <v>18</v>
      </c>
      <c r="D91" s="1073">
        <f>Blacksmith!O119</f>
        <v>25</v>
      </c>
      <c r="E91" s="1073">
        <f>Blacksmith!P119</f>
        <v>32</v>
      </c>
      <c r="F91" s="1072" t="s">
        <v>32</v>
      </c>
      <c r="G91" s="1073">
        <f>Blacksmith!Q119</f>
        <v>40</v>
      </c>
      <c r="H91" s="1073">
        <f>Blacksmith!R119</f>
        <v>48</v>
      </c>
      <c r="I91" s="1073">
        <f>Blacksmith!S119</f>
        <v>57</v>
      </c>
      <c r="J91" s="1074" t="s">
        <v>1432</v>
      </c>
      <c r="K91" s="1075" t="s">
        <v>1397</v>
      </c>
      <c r="L91" s="1076">
        <v>6.0</v>
      </c>
      <c r="M91" s="1077">
        <v>80.0</v>
      </c>
      <c r="N91" s="1074" t="s">
        <v>1447</v>
      </c>
      <c r="O91" s="1074" t="s">
        <v>1202</v>
      </c>
      <c r="P91" s="1078" t="s">
        <v>1474</v>
      </c>
      <c r="Q91" s="1655"/>
      <c r="R91" s="1697"/>
      <c r="S91" s="1697"/>
      <c r="T91" s="1697"/>
      <c r="U91" s="1474"/>
      <c r="V91" s="1474"/>
      <c r="W91" s="1080"/>
      <c r="X91" s="453"/>
      <c r="Y91" s="453"/>
      <c r="Z91" s="453"/>
      <c r="AA91" s="453"/>
      <c r="AB91" s="453"/>
      <c r="AC91" s="453"/>
      <c r="AD91" s="453"/>
      <c r="AE91" s="453"/>
      <c r="AF91" s="453"/>
      <c r="AG91" s="453"/>
      <c r="AH91" s="453"/>
      <c r="AI91" s="453"/>
      <c r="AJ91" s="453"/>
      <c r="AK91" s="453"/>
      <c r="AL91" s="453"/>
      <c r="AM91" s="453"/>
      <c r="AN91" s="453"/>
      <c r="AO91" s="453"/>
      <c r="AP91" s="453"/>
      <c r="AQ91" s="453"/>
      <c r="AR91" s="453"/>
      <c r="AS91" s="453"/>
      <c r="AT91" s="453"/>
      <c r="AU91" s="453"/>
      <c r="AV91" s="453"/>
      <c r="AW91" s="453"/>
      <c r="AX91" s="453"/>
      <c r="AY91" s="453"/>
      <c r="AZ91" s="453"/>
      <c r="BA91" s="453"/>
    </row>
    <row r="92">
      <c r="A92" s="453"/>
      <c r="B92" s="1163" t="s">
        <v>1578</v>
      </c>
      <c r="C92" s="1054">
        <f>Blacksmith!N120</f>
        <v>7.48</v>
      </c>
      <c r="D92" s="1054">
        <f>Blacksmith!O120</f>
        <v>21.12</v>
      </c>
      <c r="E92" s="1054">
        <f>Blacksmith!P120</f>
        <v>60.83</v>
      </c>
      <c r="F92" s="1705" t="s">
        <v>32</v>
      </c>
      <c r="G92" s="1054">
        <f>Blacksmith!Q120</f>
        <v>484</v>
      </c>
      <c r="H92" s="1054">
        <f>Blacksmith!R120</f>
        <v>1411.3</v>
      </c>
      <c r="I92" s="1054">
        <f>Blacksmith!S120</f>
        <v>4179.56</v>
      </c>
      <c r="J92" s="443"/>
      <c r="K92" s="443"/>
      <c r="L92" s="443"/>
      <c r="M92" s="443"/>
      <c r="N92" s="443"/>
      <c r="O92" s="443"/>
      <c r="P92" s="443"/>
      <c r="Q92" s="1655"/>
      <c r="R92" s="1697"/>
      <c r="S92" s="1697"/>
      <c r="T92" s="1697"/>
      <c r="U92" s="1474"/>
      <c r="V92" s="1474"/>
      <c r="W92" s="1080"/>
      <c r="X92" s="453"/>
      <c r="Y92" s="453"/>
      <c r="Z92" s="453"/>
      <c r="AA92" s="453"/>
      <c r="AB92" s="453"/>
      <c r="AC92" s="453"/>
      <c r="AD92" s="453"/>
      <c r="AE92" s="453"/>
      <c r="AF92" s="453"/>
      <c r="AG92" s="453"/>
      <c r="AH92" s="453"/>
      <c r="AI92" s="453"/>
      <c r="AJ92" s="453"/>
      <c r="AK92" s="453"/>
      <c r="AL92" s="453"/>
      <c r="AM92" s="453"/>
      <c r="AN92" s="453"/>
      <c r="AO92" s="453"/>
      <c r="AP92" s="453"/>
      <c r="AQ92" s="453"/>
      <c r="AR92" s="453"/>
      <c r="AS92" s="453"/>
      <c r="AT92" s="453"/>
      <c r="AU92" s="453"/>
      <c r="AV92" s="453"/>
      <c r="AW92" s="453"/>
      <c r="AX92" s="453"/>
      <c r="AY92" s="453"/>
      <c r="AZ92" s="453"/>
      <c r="BA92" s="453"/>
    </row>
    <row r="93" ht="15.0" customHeight="1">
      <c r="A93" s="453"/>
      <c r="B93" s="1713" t="s">
        <v>1476</v>
      </c>
      <c r="C93" s="1073">
        <f>Blacksmith!N121</f>
        <v>20</v>
      </c>
      <c r="D93" s="1073">
        <f>Blacksmith!O121</f>
        <v>27</v>
      </c>
      <c r="E93" s="1073">
        <f>Blacksmith!P121</f>
        <v>34</v>
      </c>
      <c r="F93" s="1072" t="s">
        <v>32</v>
      </c>
      <c r="G93" s="1073">
        <f>Blacksmith!Q121</f>
        <v>42</v>
      </c>
      <c r="H93" s="1073">
        <f>Blacksmith!R121</f>
        <v>50</v>
      </c>
      <c r="I93" s="1073">
        <f>Blacksmith!S121</f>
        <v>59</v>
      </c>
      <c r="J93" s="1074" t="s">
        <v>1477</v>
      </c>
      <c r="K93" s="1075" t="s">
        <v>1403</v>
      </c>
      <c r="L93" s="1076">
        <v>6.0</v>
      </c>
      <c r="M93" s="1077">
        <v>80.0</v>
      </c>
      <c r="N93" s="1074" t="s">
        <v>1451</v>
      </c>
      <c r="O93" s="1074" t="s">
        <v>1202</v>
      </c>
      <c r="P93" s="1078" t="s">
        <v>1474</v>
      </c>
      <c r="Q93" s="1655"/>
      <c r="R93" s="1697"/>
      <c r="S93" s="1697"/>
      <c r="T93" s="1697"/>
      <c r="U93" s="1474"/>
      <c r="V93" s="1474"/>
      <c r="W93" s="1080"/>
      <c r="X93" s="453"/>
      <c r="Y93" s="453"/>
      <c r="Z93" s="453"/>
      <c r="AA93" s="453"/>
      <c r="AB93" s="453"/>
      <c r="AC93" s="453"/>
      <c r="AD93" s="453"/>
      <c r="AE93" s="453"/>
      <c r="AF93" s="453"/>
      <c r="AG93" s="453"/>
      <c r="AH93" s="453"/>
      <c r="AI93" s="453"/>
      <c r="AJ93" s="453"/>
      <c r="AK93" s="453"/>
      <c r="AL93" s="453"/>
      <c r="AM93" s="453"/>
      <c r="AN93" s="453"/>
      <c r="AO93" s="453"/>
      <c r="AP93" s="453"/>
      <c r="AQ93" s="453"/>
      <c r="AR93" s="453"/>
      <c r="AS93" s="453"/>
      <c r="AT93" s="453"/>
      <c r="AU93" s="453"/>
      <c r="AV93" s="453"/>
      <c r="AW93" s="453"/>
      <c r="AX93" s="453"/>
      <c r="AY93" s="453"/>
      <c r="AZ93" s="453"/>
      <c r="BA93" s="453"/>
    </row>
    <row r="94">
      <c r="A94" s="453"/>
      <c r="B94" s="1163" t="s">
        <v>1579</v>
      </c>
      <c r="C94" s="1565">
        <f>Blacksmith!N122</f>
        <v>10.56</v>
      </c>
      <c r="D94" s="1565">
        <f>Blacksmith!O122</f>
        <v>28.82</v>
      </c>
      <c r="E94" s="1565">
        <f>Blacksmith!P122</f>
        <v>76.01</v>
      </c>
      <c r="F94" s="1705" t="s">
        <v>32</v>
      </c>
      <c r="G94" s="1565">
        <f>Blacksmith!Q122</f>
        <v>520.19</v>
      </c>
      <c r="H94" s="1054">
        <f>Blacksmith!R122</f>
        <v>1465.86</v>
      </c>
      <c r="I94" s="1054">
        <f>Blacksmith!S122</f>
        <v>4257.77</v>
      </c>
      <c r="J94" s="443"/>
      <c r="K94" s="443"/>
      <c r="L94" s="443"/>
      <c r="M94" s="443"/>
      <c r="N94" s="443"/>
      <c r="O94" s="443"/>
      <c r="P94" s="443"/>
      <c r="Q94" s="1655"/>
      <c r="R94" s="1697"/>
      <c r="S94" s="1697"/>
      <c r="T94" s="1697"/>
      <c r="U94" s="1474"/>
      <c r="V94" s="1474"/>
      <c r="W94" s="1080"/>
      <c r="X94" s="453"/>
      <c r="Y94" s="453"/>
      <c r="Z94" s="453"/>
      <c r="AA94" s="453"/>
      <c r="AB94" s="453"/>
      <c r="AC94" s="453"/>
      <c r="AD94" s="453"/>
      <c r="AE94" s="453"/>
      <c r="AF94" s="453"/>
      <c r="AG94" s="453"/>
      <c r="AH94" s="453"/>
      <c r="AI94" s="453"/>
      <c r="AJ94" s="453"/>
      <c r="AK94" s="453"/>
      <c r="AL94" s="453"/>
      <c r="AM94" s="453"/>
      <c r="AN94" s="453"/>
      <c r="AO94" s="453"/>
      <c r="AP94" s="453"/>
      <c r="AQ94" s="453"/>
      <c r="AR94" s="453"/>
      <c r="AS94" s="453"/>
      <c r="AT94" s="453"/>
      <c r="AU94" s="453"/>
      <c r="AV94" s="453"/>
      <c r="AW94" s="453"/>
      <c r="AX94" s="453"/>
      <c r="AY94" s="453"/>
      <c r="AZ94" s="453"/>
      <c r="BA94" s="453"/>
    </row>
    <row r="95" ht="18.0" customHeight="1">
      <c r="A95" s="453"/>
      <c r="B95" s="1713" t="s">
        <v>1478</v>
      </c>
      <c r="C95" s="1073">
        <f>Blacksmith!N123</f>
        <v>22</v>
      </c>
      <c r="D95" s="1073">
        <f>Blacksmith!O123</f>
        <v>29</v>
      </c>
      <c r="E95" s="1073">
        <f>Blacksmith!P123</f>
        <v>36</v>
      </c>
      <c r="F95" s="1072" t="s">
        <v>32</v>
      </c>
      <c r="G95" s="1073">
        <f>Blacksmith!Q123</f>
        <v>44</v>
      </c>
      <c r="H95" s="1073">
        <f>Blacksmith!R123</f>
        <v>52</v>
      </c>
      <c r="I95" s="1073">
        <f>Blacksmith!S123</f>
        <v>61</v>
      </c>
      <c r="J95" s="1074" t="s">
        <v>1479</v>
      </c>
      <c r="K95" s="1075" t="s">
        <v>1403</v>
      </c>
      <c r="L95" s="1076">
        <v>6.0</v>
      </c>
      <c r="M95" s="1077">
        <v>80.0</v>
      </c>
      <c r="N95" s="1074" t="s">
        <v>1454</v>
      </c>
      <c r="O95" s="1074" t="s">
        <v>1202</v>
      </c>
      <c r="P95" s="1078" t="s">
        <v>1474</v>
      </c>
      <c r="Q95" s="1655"/>
      <c r="R95" s="1697"/>
      <c r="S95" s="1697"/>
      <c r="T95" s="1697"/>
      <c r="U95" s="1474"/>
      <c r="V95" s="1474"/>
      <c r="W95" s="1080"/>
      <c r="X95" s="453"/>
      <c r="Y95" s="453"/>
      <c r="Z95" s="453"/>
      <c r="AA95" s="453"/>
      <c r="AB95" s="453"/>
      <c r="AC95" s="453"/>
      <c r="AD95" s="453"/>
      <c r="AE95" s="453"/>
      <c r="AF95" s="453"/>
      <c r="AG95" s="453"/>
      <c r="AH95" s="453"/>
      <c r="AI95" s="453"/>
      <c r="AJ95" s="453"/>
      <c r="AK95" s="453"/>
      <c r="AL95" s="453"/>
      <c r="AM95" s="453"/>
      <c r="AN95" s="453"/>
      <c r="AO95" s="453"/>
      <c r="AP95" s="453"/>
      <c r="AQ95" s="453"/>
      <c r="AR95" s="453"/>
      <c r="AS95" s="453"/>
      <c r="AT95" s="453"/>
      <c r="AU95" s="453"/>
      <c r="AV95" s="453"/>
      <c r="AW95" s="453"/>
      <c r="AX95" s="453"/>
      <c r="AY95" s="453"/>
      <c r="AZ95" s="453"/>
      <c r="BA95" s="453"/>
    </row>
    <row r="96" ht="18.0" customHeight="1">
      <c r="A96" s="453"/>
      <c r="B96" s="1163" t="s">
        <v>1580</v>
      </c>
      <c r="C96" s="1565">
        <f>Blacksmith!N124</f>
        <v>18.92</v>
      </c>
      <c r="D96" s="1565">
        <f>Blacksmith!O124</f>
        <v>45.32</v>
      </c>
      <c r="E96" s="1565">
        <f>Blacksmith!P124</f>
        <v>104.39</v>
      </c>
      <c r="F96" s="1705" t="s">
        <v>32</v>
      </c>
      <c r="G96" s="1565">
        <f>Blacksmith!Q124</f>
        <v>577.94</v>
      </c>
      <c r="H96" s="1054">
        <f>Blacksmith!R124</f>
        <v>1548.58</v>
      </c>
      <c r="I96" s="1054">
        <f>Blacksmith!S124</f>
        <v>4371.62</v>
      </c>
      <c r="J96" s="443"/>
      <c r="K96" s="443"/>
      <c r="L96" s="443"/>
      <c r="M96" s="443"/>
      <c r="N96" s="443"/>
      <c r="O96" s="443"/>
      <c r="P96" s="443"/>
      <c r="Q96" s="1655"/>
      <c r="R96" s="1697"/>
      <c r="S96" s="1697"/>
      <c r="T96" s="1697"/>
      <c r="U96" s="1474"/>
      <c r="V96" s="1474"/>
      <c r="W96" s="1080"/>
      <c r="X96" s="453"/>
      <c r="Y96" s="453"/>
      <c r="Z96" s="453"/>
      <c r="AA96" s="453"/>
      <c r="AB96" s="453"/>
      <c r="AC96" s="453"/>
      <c r="AD96" s="453"/>
      <c r="AE96" s="453"/>
      <c r="AF96" s="453"/>
      <c r="AG96" s="453"/>
      <c r="AH96" s="453"/>
      <c r="AI96" s="453"/>
      <c r="AJ96" s="453"/>
      <c r="AK96" s="453"/>
      <c r="AL96" s="453"/>
      <c r="AM96" s="453"/>
      <c r="AN96" s="453"/>
      <c r="AO96" s="453"/>
      <c r="AP96" s="453"/>
      <c r="AQ96" s="453"/>
      <c r="AR96" s="453"/>
      <c r="AS96" s="453"/>
      <c r="AT96" s="453"/>
      <c r="AU96" s="453"/>
      <c r="AV96" s="453"/>
      <c r="AW96" s="453"/>
      <c r="AX96" s="453"/>
      <c r="AY96" s="453"/>
      <c r="AZ96" s="453"/>
      <c r="BA96" s="453"/>
    </row>
    <row r="97" ht="21.0" customHeight="1">
      <c r="A97" s="453"/>
      <c r="B97" s="1713" t="s">
        <v>1480</v>
      </c>
      <c r="C97" s="1073">
        <f>Blacksmith!N125</f>
        <v>24</v>
      </c>
      <c r="D97" s="1073">
        <f>Blacksmith!O125</f>
        <v>31</v>
      </c>
      <c r="E97" s="1073">
        <f>Blacksmith!P125</f>
        <v>38</v>
      </c>
      <c r="F97" s="1072" t="s">
        <v>32</v>
      </c>
      <c r="G97" s="1073">
        <f>Blacksmith!Q125</f>
        <v>46</v>
      </c>
      <c r="H97" s="1073">
        <f>Blacksmith!R125</f>
        <v>54</v>
      </c>
      <c r="I97" s="1073">
        <f>Blacksmith!S125</f>
        <v>63</v>
      </c>
      <c r="J97" s="1074" t="s">
        <v>1481</v>
      </c>
      <c r="K97" s="1075" t="s">
        <v>1403</v>
      </c>
      <c r="L97" s="1076">
        <v>6.0</v>
      </c>
      <c r="M97" s="1077">
        <v>80.0</v>
      </c>
      <c r="N97" s="1074" t="s">
        <v>1457</v>
      </c>
      <c r="O97" s="1074" t="s">
        <v>1202</v>
      </c>
      <c r="P97" s="1078" t="s">
        <v>1474</v>
      </c>
      <c r="Q97" s="1655"/>
      <c r="R97" s="1697"/>
      <c r="S97" s="1697"/>
      <c r="T97" s="1697"/>
      <c r="U97" s="1474"/>
      <c r="V97" s="1474"/>
      <c r="W97" s="1080"/>
      <c r="X97" s="453"/>
      <c r="Y97" s="453"/>
      <c r="Z97" s="453"/>
      <c r="AA97" s="453"/>
      <c r="AB97" s="453"/>
      <c r="AC97" s="453"/>
      <c r="AD97" s="453"/>
      <c r="AE97" s="453"/>
      <c r="AF97" s="453"/>
      <c r="AG97" s="453"/>
      <c r="AH97" s="453"/>
      <c r="AI97" s="453"/>
      <c r="AJ97" s="453"/>
      <c r="AK97" s="453"/>
      <c r="AL97" s="453"/>
      <c r="AM97" s="453"/>
      <c r="AN97" s="453"/>
      <c r="AO97" s="453"/>
      <c r="AP97" s="453"/>
      <c r="AQ97" s="453"/>
      <c r="AR97" s="453"/>
      <c r="AS97" s="453"/>
      <c r="AT97" s="453"/>
      <c r="AU97" s="453"/>
      <c r="AV97" s="453"/>
      <c r="AW97" s="453"/>
      <c r="AX97" s="453"/>
      <c r="AY97" s="453"/>
      <c r="AZ97" s="453"/>
      <c r="BA97" s="453"/>
    </row>
    <row r="98" ht="21.0" customHeight="1">
      <c r="A98" s="453"/>
      <c r="B98" s="1163" t="s">
        <v>1581</v>
      </c>
      <c r="C98" s="1565">
        <f>Blacksmith!N126</f>
        <v>35.2</v>
      </c>
      <c r="D98" s="1565">
        <f>Blacksmith!O126</f>
        <v>73.92</v>
      </c>
      <c r="E98" s="1565">
        <f>Blacksmith!P126</f>
        <v>149.93</v>
      </c>
      <c r="F98" s="1705" t="s">
        <v>32</v>
      </c>
      <c r="G98" s="1565">
        <f>Blacksmith!Q126</f>
        <v>661.87</v>
      </c>
      <c r="H98" s="1054">
        <f>Blacksmith!R126</f>
        <v>1664.74</v>
      </c>
      <c r="I98" s="1054">
        <f>Blacksmith!S126</f>
        <v>4527.05</v>
      </c>
      <c r="J98" s="443"/>
      <c r="K98" s="443"/>
      <c r="L98" s="443"/>
      <c r="M98" s="443"/>
      <c r="N98" s="443"/>
      <c r="O98" s="443"/>
      <c r="P98" s="443"/>
      <c r="Q98" s="1655"/>
      <c r="R98" s="1697"/>
      <c r="S98" s="1697"/>
      <c r="T98" s="1697"/>
      <c r="U98" s="1474"/>
      <c r="V98" s="1474"/>
      <c r="W98" s="1080"/>
      <c r="X98" s="453"/>
      <c r="Y98" s="453"/>
      <c r="Z98" s="453"/>
      <c r="AA98" s="453"/>
      <c r="AB98" s="453"/>
      <c r="AC98" s="453"/>
      <c r="AD98" s="453"/>
      <c r="AE98" s="453"/>
      <c r="AF98" s="453"/>
      <c r="AG98" s="453"/>
      <c r="AH98" s="453"/>
      <c r="AI98" s="453"/>
      <c r="AJ98" s="453"/>
      <c r="AK98" s="453"/>
      <c r="AL98" s="453"/>
      <c r="AM98" s="453"/>
      <c r="AN98" s="453"/>
      <c r="AO98" s="453"/>
      <c r="AP98" s="453"/>
      <c r="AQ98" s="453"/>
      <c r="AR98" s="453"/>
      <c r="AS98" s="453"/>
      <c r="AT98" s="453"/>
      <c r="AU98" s="453"/>
      <c r="AV98" s="453"/>
      <c r="AW98" s="453"/>
      <c r="AX98" s="453"/>
      <c r="AY98" s="453"/>
      <c r="AZ98" s="453"/>
      <c r="BA98" s="453"/>
    </row>
    <row r="99">
      <c r="A99" s="453"/>
      <c r="B99" s="677"/>
      <c r="C99" s="899"/>
      <c r="D99" s="453"/>
      <c r="E99" s="453"/>
      <c r="F99" s="453"/>
      <c r="G99" s="453"/>
      <c r="H99" s="453"/>
      <c r="I99" s="453"/>
      <c r="J99" s="453"/>
      <c r="K99" s="453"/>
      <c r="L99" s="453"/>
      <c r="M99" s="1700"/>
      <c r="N99" s="1700"/>
      <c r="O99" s="1700"/>
      <c r="P99" s="1474"/>
      <c r="Q99" s="1655"/>
      <c r="R99" s="1697"/>
      <c r="S99" s="1697"/>
      <c r="T99" s="1697"/>
      <c r="U99" s="1474"/>
      <c r="V99" s="1474"/>
      <c r="W99" s="1080"/>
      <c r="X99" s="453"/>
      <c r="Y99" s="453"/>
      <c r="Z99" s="453"/>
      <c r="AA99" s="453"/>
      <c r="AB99" s="453"/>
      <c r="AC99" s="453"/>
      <c r="AD99" s="453"/>
      <c r="AE99" s="453"/>
      <c r="AF99" s="453"/>
      <c r="AG99" s="453"/>
      <c r="AH99" s="453"/>
      <c r="AI99" s="453"/>
      <c r="AJ99" s="453"/>
      <c r="AK99" s="453"/>
      <c r="AL99" s="453"/>
      <c r="AM99" s="453"/>
      <c r="AN99" s="453"/>
      <c r="AO99" s="453"/>
      <c r="AP99" s="453"/>
      <c r="AQ99" s="453"/>
      <c r="AR99" s="453"/>
      <c r="AS99" s="453"/>
      <c r="AT99" s="453"/>
      <c r="AU99" s="453"/>
      <c r="AV99" s="453"/>
      <c r="AW99" s="453"/>
      <c r="AX99" s="453"/>
      <c r="AY99" s="453"/>
      <c r="AZ99" s="453"/>
      <c r="BA99" s="453"/>
    </row>
    <row r="100">
      <c r="A100" s="453"/>
      <c r="B100" s="1714" t="s">
        <v>1567</v>
      </c>
      <c r="C100" s="231"/>
      <c r="D100" s="231"/>
      <c r="E100" s="231"/>
      <c r="F100" s="231"/>
      <c r="G100" s="231"/>
      <c r="H100" s="231"/>
      <c r="I100" s="652"/>
      <c r="J100" s="981" t="s">
        <v>110</v>
      </c>
      <c r="K100" s="982" t="s">
        <v>155</v>
      </c>
      <c r="L100" s="982" t="s">
        <v>187</v>
      </c>
      <c r="M100" s="442" t="s">
        <v>189</v>
      </c>
      <c r="N100" s="442" t="s">
        <v>176</v>
      </c>
      <c r="O100" s="442" t="s">
        <v>25</v>
      </c>
      <c r="P100" s="442" t="s">
        <v>1444</v>
      </c>
      <c r="Q100" s="453"/>
      <c r="R100" s="453"/>
      <c r="S100" s="453"/>
      <c r="T100" s="453"/>
      <c r="U100" s="453"/>
      <c r="V100" s="453"/>
      <c r="W100" s="1080"/>
      <c r="X100" s="453"/>
      <c r="Y100" s="453"/>
      <c r="Z100" s="453"/>
      <c r="AA100" s="453"/>
      <c r="AB100" s="453"/>
      <c r="AC100" s="453"/>
      <c r="AD100" s="453"/>
      <c r="AE100" s="453"/>
      <c r="AF100" s="453"/>
      <c r="AG100" s="453"/>
      <c r="AH100" s="453"/>
      <c r="AI100" s="453"/>
      <c r="AJ100" s="453"/>
      <c r="AK100" s="453"/>
      <c r="AL100" s="453"/>
      <c r="AM100" s="453"/>
      <c r="AN100" s="453"/>
      <c r="AO100" s="453"/>
      <c r="AP100" s="453"/>
      <c r="AQ100" s="453"/>
      <c r="AR100" s="453"/>
      <c r="AS100" s="453"/>
      <c r="AT100" s="453"/>
      <c r="AU100" s="453"/>
      <c r="AV100" s="453"/>
      <c r="AW100" s="453"/>
      <c r="AX100" s="453"/>
      <c r="AY100" s="453"/>
      <c r="AZ100" s="453"/>
      <c r="BA100" s="453"/>
    </row>
    <row r="101">
      <c r="A101" s="453"/>
      <c r="B101" s="1041" t="s">
        <v>916</v>
      </c>
      <c r="C101" s="1042"/>
      <c r="D101" s="1042"/>
      <c r="E101" s="1042"/>
      <c r="F101" s="1042"/>
      <c r="G101" s="1042"/>
      <c r="H101" s="1042"/>
      <c r="I101" s="1042"/>
      <c r="J101" s="1042"/>
      <c r="K101" s="1042"/>
      <c r="L101" s="1042"/>
      <c r="M101" s="1042"/>
      <c r="N101" s="1042"/>
      <c r="O101" s="1042"/>
      <c r="P101" s="1043"/>
      <c r="Q101" s="453"/>
      <c r="R101" s="453"/>
      <c r="S101" s="453"/>
      <c r="T101" s="453"/>
      <c r="U101" s="453"/>
      <c r="V101" s="453"/>
      <c r="W101" s="1080"/>
      <c r="X101" s="453"/>
      <c r="Y101" s="453"/>
      <c r="Z101" s="453"/>
      <c r="AA101" s="453"/>
      <c r="AB101" s="453"/>
      <c r="AC101" s="453"/>
      <c r="AD101" s="453"/>
      <c r="AE101" s="453"/>
      <c r="AF101" s="453"/>
      <c r="AG101" s="453"/>
      <c r="AH101" s="453"/>
      <c r="AI101" s="453"/>
      <c r="AJ101" s="453"/>
      <c r="AK101" s="453"/>
      <c r="AL101" s="453"/>
      <c r="AM101" s="453"/>
      <c r="AN101" s="453"/>
      <c r="AO101" s="453"/>
      <c r="AP101" s="453"/>
      <c r="AQ101" s="453"/>
      <c r="AR101" s="453"/>
      <c r="AS101" s="453"/>
      <c r="AT101" s="453"/>
      <c r="AU101" s="453"/>
      <c r="AV101" s="453"/>
      <c r="AW101" s="453"/>
      <c r="AX101" s="453"/>
      <c r="AY101" s="453"/>
      <c r="AZ101" s="453"/>
      <c r="BA101" s="453"/>
    </row>
    <row r="102">
      <c r="A102" s="453"/>
      <c r="B102" s="1044" t="s">
        <v>1388</v>
      </c>
      <c r="C102" s="1045" t="str">
        <f>Carpenter!N49</f>
        <v>Hazel</v>
      </c>
      <c r="D102" s="1045" t="str">
        <f>Carpenter!O49</f>
        <v>Maple</v>
      </c>
      <c r="E102" s="1045" t="str">
        <f>Carpenter!P49</f>
        <v>Ash</v>
      </c>
      <c r="F102" s="1045" t="str">
        <f>Carpenter!Q49</f>
        <v>Elm</v>
      </c>
      <c r="G102" s="1045" t="str">
        <f>Carpenter!R49</f>
        <v>Cedar</v>
      </c>
      <c r="H102" s="1045" t="str">
        <f>Carpenter!S49</f>
        <v>Corkwood</v>
      </c>
      <c r="I102" s="1045" t="str">
        <f>Carpenter!T49</f>
        <v>Yew</v>
      </c>
      <c r="J102" s="1046"/>
      <c r="K102" s="1046"/>
      <c r="L102" s="1046"/>
      <c r="M102" s="1046"/>
      <c r="N102" s="1046"/>
      <c r="O102" s="1046"/>
      <c r="P102" s="1046"/>
      <c r="Q102" s="453"/>
      <c r="R102" s="453"/>
      <c r="S102" s="453"/>
      <c r="T102" s="453"/>
      <c r="U102" s="453"/>
      <c r="V102" s="453"/>
      <c r="W102" s="1080"/>
      <c r="X102" s="453"/>
      <c r="Y102" s="453"/>
      <c r="Z102" s="453"/>
      <c r="AA102" s="453"/>
      <c r="AB102" s="453"/>
      <c r="AC102" s="453"/>
      <c r="AD102" s="453"/>
      <c r="AE102" s="453"/>
      <c r="AF102" s="453"/>
      <c r="AG102" s="453"/>
      <c r="AH102" s="453"/>
      <c r="AI102" s="453"/>
      <c r="AJ102" s="453"/>
      <c r="AK102" s="453"/>
      <c r="AL102" s="453"/>
      <c r="AM102" s="453"/>
      <c r="AN102" s="453"/>
      <c r="AO102" s="453"/>
      <c r="AP102" s="453"/>
      <c r="AQ102" s="453"/>
      <c r="AR102" s="453"/>
      <c r="AS102" s="453"/>
      <c r="AT102" s="453"/>
      <c r="AU102" s="453"/>
      <c r="AV102" s="453"/>
      <c r="AW102" s="453"/>
      <c r="AX102" s="453"/>
      <c r="AY102" s="453"/>
      <c r="AZ102" s="453"/>
      <c r="BA102" s="453"/>
    </row>
    <row r="103">
      <c r="A103" s="453"/>
      <c r="B103" s="1703" t="s">
        <v>1446</v>
      </c>
      <c r="C103" s="1048">
        <f>Carpenter!N50</f>
        <v>5</v>
      </c>
      <c r="D103" s="1048">
        <f>Carpenter!O50</f>
        <v>7</v>
      </c>
      <c r="E103" s="1048">
        <f>Carpenter!P50</f>
        <v>10</v>
      </c>
      <c r="F103" s="1048">
        <f>Carpenter!Q50</f>
        <v>13</v>
      </c>
      <c r="G103" s="1048">
        <f>Carpenter!R50</f>
        <v>16</v>
      </c>
      <c r="H103" s="1048">
        <f>Carpenter!S50</f>
        <v>19</v>
      </c>
      <c r="I103" s="1048">
        <f>Carpenter!T50</f>
        <v>20</v>
      </c>
      <c r="J103" s="1049" t="s">
        <v>1187</v>
      </c>
      <c r="K103" s="1050" t="s">
        <v>1397</v>
      </c>
      <c r="L103" s="1051">
        <v>14.0</v>
      </c>
      <c r="M103" s="1052">
        <v>290.0</v>
      </c>
      <c r="N103" s="1049" t="s">
        <v>1447</v>
      </c>
      <c r="O103" s="1049" t="s">
        <v>32</v>
      </c>
      <c r="P103" s="1049" t="s">
        <v>1448</v>
      </c>
      <c r="Q103" s="453"/>
      <c r="R103" s="453"/>
      <c r="S103" s="453"/>
      <c r="T103" s="453"/>
      <c r="U103" s="453"/>
      <c r="V103" s="453"/>
      <c r="W103" s="1080"/>
      <c r="X103" s="453"/>
      <c r="Y103" s="453"/>
      <c r="Z103" s="453"/>
      <c r="AA103" s="453"/>
      <c r="AB103" s="453"/>
      <c r="AC103" s="453"/>
      <c r="AD103" s="453"/>
      <c r="AE103" s="453"/>
      <c r="AF103" s="453"/>
      <c r="AG103" s="453"/>
      <c r="AH103" s="453"/>
      <c r="AI103" s="453"/>
      <c r="AJ103" s="453"/>
      <c r="AK103" s="453"/>
      <c r="AL103" s="453"/>
      <c r="AM103" s="453"/>
      <c r="AN103" s="453"/>
      <c r="AO103" s="453"/>
      <c r="AP103" s="453"/>
      <c r="AQ103" s="453"/>
      <c r="AR103" s="453"/>
      <c r="AS103" s="453"/>
      <c r="AT103" s="453"/>
      <c r="AU103" s="453"/>
      <c r="AV103" s="453"/>
      <c r="AW103" s="453"/>
      <c r="AX103" s="453"/>
      <c r="AY103" s="453"/>
      <c r="AZ103" s="453"/>
      <c r="BA103" s="453"/>
    </row>
    <row r="104">
      <c r="A104" s="453"/>
      <c r="B104" s="1163" t="s">
        <v>1568</v>
      </c>
      <c r="C104" s="1054">
        <f>Carpenter!N51</f>
        <v>0.56</v>
      </c>
      <c r="D104" s="1054">
        <f>Carpenter!O51</f>
        <v>1.76</v>
      </c>
      <c r="E104" s="1054">
        <f>Carpenter!P51</f>
        <v>5.04</v>
      </c>
      <c r="F104" s="1054">
        <f>Carpenter!Q51</f>
        <v>14.24</v>
      </c>
      <c r="G104" s="1054">
        <f>Carpenter!R51</f>
        <v>40.88</v>
      </c>
      <c r="H104" s="1054">
        <f>Carpenter!S51</f>
        <v>119.52</v>
      </c>
      <c r="I104" s="1054">
        <f>Carpenter!T51</f>
        <v>353.84</v>
      </c>
      <c r="J104" s="443"/>
      <c r="K104" s="443"/>
      <c r="L104" s="443"/>
      <c r="M104" s="443"/>
      <c r="N104" s="443"/>
      <c r="O104" s="443"/>
      <c r="P104" s="443"/>
      <c r="Q104" s="453"/>
      <c r="R104" s="453"/>
      <c r="S104" s="453"/>
      <c r="T104" s="453"/>
      <c r="U104" s="453"/>
      <c r="V104" s="453"/>
      <c r="W104" s="1080"/>
      <c r="X104" s="453"/>
      <c r="Y104" s="453"/>
      <c r="Z104" s="453"/>
      <c r="AA104" s="453"/>
      <c r="AB104" s="453"/>
      <c r="AC104" s="453"/>
      <c r="AD104" s="453"/>
      <c r="AE104" s="453"/>
      <c r="AF104" s="453"/>
      <c r="AG104" s="453"/>
      <c r="AH104" s="453"/>
      <c r="AI104" s="453"/>
      <c r="AJ104" s="453"/>
      <c r="AK104" s="453"/>
      <c r="AL104" s="453"/>
      <c r="AM104" s="453"/>
      <c r="AN104" s="453"/>
      <c r="AO104" s="453"/>
      <c r="AP104" s="453"/>
      <c r="AQ104" s="453"/>
      <c r="AR104" s="453"/>
      <c r="AS104" s="453"/>
      <c r="AT104" s="453"/>
      <c r="AU104" s="453"/>
      <c r="AV104" s="453"/>
      <c r="AW104" s="453"/>
      <c r="AX104" s="453"/>
      <c r="AY104" s="453"/>
      <c r="AZ104" s="453"/>
      <c r="BA104" s="453"/>
    </row>
    <row r="105">
      <c r="A105" s="453"/>
      <c r="B105" s="1703" t="s">
        <v>1449</v>
      </c>
      <c r="C105" s="1048">
        <f>Carpenter!N52</f>
        <v>5</v>
      </c>
      <c r="D105" s="1048">
        <f>Carpenter!O52</f>
        <v>7</v>
      </c>
      <c r="E105" s="1048">
        <f>Carpenter!P52</f>
        <v>10</v>
      </c>
      <c r="F105" s="1048">
        <f>Carpenter!Q52</f>
        <v>13</v>
      </c>
      <c r="G105" s="1048">
        <f>Carpenter!R52</f>
        <v>16</v>
      </c>
      <c r="H105" s="1048">
        <f>Carpenter!S52</f>
        <v>19</v>
      </c>
      <c r="I105" s="1048">
        <f>Carpenter!T52</f>
        <v>21</v>
      </c>
      <c r="J105" s="1049" t="s">
        <v>1450</v>
      </c>
      <c r="K105" s="1050" t="s">
        <v>1403</v>
      </c>
      <c r="L105" s="1051">
        <v>14.0</v>
      </c>
      <c r="M105" s="1052">
        <v>290.0</v>
      </c>
      <c r="N105" s="1049" t="s">
        <v>1451</v>
      </c>
      <c r="O105" s="1049" t="s">
        <v>32</v>
      </c>
      <c r="P105" s="1049" t="s">
        <v>1448</v>
      </c>
      <c r="Q105" s="453"/>
      <c r="R105" s="453"/>
      <c r="S105" s="453"/>
      <c r="T105" s="453"/>
      <c r="U105" s="453"/>
      <c r="V105" s="453"/>
      <c r="W105" s="1080"/>
      <c r="X105" s="453"/>
      <c r="Y105" s="453"/>
      <c r="Z105" s="453"/>
      <c r="AA105" s="453"/>
      <c r="AB105" s="453"/>
      <c r="AC105" s="453"/>
      <c r="AD105" s="453"/>
      <c r="AE105" s="453"/>
      <c r="AF105" s="453"/>
      <c r="AG105" s="453"/>
      <c r="AH105" s="453"/>
      <c r="AI105" s="453"/>
      <c r="AJ105" s="453"/>
      <c r="AK105" s="453"/>
      <c r="AL105" s="453"/>
      <c r="AM105" s="453"/>
      <c r="AN105" s="453"/>
      <c r="AO105" s="453"/>
      <c r="AP105" s="453"/>
      <c r="AQ105" s="453"/>
      <c r="AR105" s="453"/>
      <c r="AS105" s="453"/>
      <c r="AT105" s="453"/>
      <c r="AU105" s="453"/>
      <c r="AV105" s="453"/>
      <c r="AW105" s="453"/>
      <c r="AX105" s="453"/>
      <c r="AY105" s="453"/>
      <c r="AZ105" s="453"/>
      <c r="BA105" s="453"/>
    </row>
    <row r="106">
      <c r="A106" s="453"/>
      <c r="B106" s="1163" t="s">
        <v>1569</v>
      </c>
      <c r="C106" s="1054">
        <f>Carpenter!N53</f>
        <v>1.12</v>
      </c>
      <c r="D106" s="1054">
        <f>Carpenter!O53</f>
        <v>2.88</v>
      </c>
      <c r="E106" s="1054">
        <f>Carpenter!P53</f>
        <v>6.88</v>
      </c>
      <c r="F106" s="1054">
        <f>Carpenter!Q53</f>
        <v>16.96</v>
      </c>
      <c r="G106" s="1054">
        <f>Carpenter!R53</f>
        <v>44.64</v>
      </c>
      <c r="H106" s="1054">
        <f>Carpenter!S53</f>
        <v>124.48</v>
      </c>
      <c r="I106" s="1054">
        <f>Carpenter!T53</f>
        <v>360.16</v>
      </c>
      <c r="J106" s="443"/>
      <c r="K106" s="443"/>
      <c r="L106" s="443"/>
      <c r="M106" s="443"/>
      <c r="N106" s="443"/>
      <c r="O106" s="443"/>
      <c r="P106" s="443"/>
      <c r="Q106" s="453"/>
      <c r="R106" s="453"/>
      <c r="S106" s="453"/>
      <c r="T106" s="453"/>
      <c r="U106" s="453"/>
      <c r="V106" s="453"/>
      <c r="W106" s="1080"/>
      <c r="X106" s="453"/>
      <c r="Y106" s="453"/>
      <c r="Z106" s="453"/>
      <c r="AA106" s="453"/>
      <c r="AB106" s="453"/>
      <c r="AC106" s="453"/>
      <c r="AD106" s="453"/>
      <c r="AE106" s="453"/>
      <c r="AF106" s="453"/>
      <c r="AG106" s="453"/>
      <c r="AH106" s="453"/>
      <c r="AI106" s="453"/>
      <c r="AJ106" s="453"/>
      <c r="AK106" s="453"/>
      <c r="AL106" s="453"/>
      <c r="AM106" s="453"/>
      <c r="AN106" s="453"/>
      <c r="AO106" s="453"/>
      <c r="AP106" s="453"/>
      <c r="AQ106" s="453"/>
      <c r="AR106" s="453"/>
      <c r="AS106" s="453"/>
      <c r="AT106" s="453"/>
      <c r="AU106" s="453"/>
      <c r="AV106" s="453"/>
      <c r="AW106" s="453"/>
      <c r="AX106" s="453"/>
      <c r="AY106" s="453"/>
      <c r="AZ106" s="453"/>
      <c r="BA106" s="453"/>
    </row>
    <row r="107">
      <c r="A107" s="453"/>
      <c r="B107" s="1703" t="s">
        <v>1452</v>
      </c>
      <c r="C107" s="1048">
        <f>Carpenter!N54</f>
        <v>5</v>
      </c>
      <c r="D107" s="1048">
        <f>Carpenter!O54</f>
        <v>8</v>
      </c>
      <c r="E107" s="1048">
        <f>Carpenter!P54</f>
        <v>10</v>
      </c>
      <c r="F107" s="1048">
        <f>Carpenter!Q54</f>
        <v>13</v>
      </c>
      <c r="G107" s="1048">
        <f>Carpenter!R54</f>
        <v>16</v>
      </c>
      <c r="H107" s="1048">
        <f>Carpenter!S54</f>
        <v>20</v>
      </c>
      <c r="I107" s="1048">
        <f>Carpenter!T54</f>
        <v>22</v>
      </c>
      <c r="J107" s="1049" t="s">
        <v>1453</v>
      </c>
      <c r="K107" s="1050" t="s">
        <v>1403</v>
      </c>
      <c r="L107" s="1051">
        <v>14.0</v>
      </c>
      <c r="M107" s="1052">
        <v>290.0</v>
      </c>
      <c r="N107" s="1049" t="s">
        <v>1454</v>
      </c>
      <c r="O107" s="1049" t="s">
        <v>32</v>
      </c>
      <c r="P107" s="1049" t="s">
        <v>1448</v>
      </c>
      <c r="Q107" s="453"/>
      <c r="R107" s="453"/>
      <c r="S107" s="453"/>
      <c r="T107" s="453"/>
      <c r="U107" s="453"/>
      <c r="V107" s="453"/>
      <c r="W107" s="453"/>
      <c r="X107" s="453"/>
      <c r="Y107" s="453"/>
      <c r="Z107" s="453"/>
      <c r="AA107" s="453"/>
      <c r="AB107" s="453"/>
      <c r="AC107" s="453"/>
      <c r="AD107" s="453"/>
      <c r="AE107" s="453"/>
      <c r="AF107" s="453"/>
      <c r="AG107" s="453"/>
      <c r="AH107" s="453"/>
      <c r="AI107" s="453"/>
      <c r="AJ107" s="453"/>
      <c r="AK107" s="453"/>
      <c r="AL107" s="453"/>
      <c r="AM107" s="453"/>
      <c r="AN107" s="453"/>
      <c r="AO107" s="453"/>
      <c r="AP107" s="453"/>
      <c r="AQ107" s="453"/>
      <c r="AR107" s="453"/>
      <c r="AS107" s="453"/>
      <c r="AT107" s="453"/>
      <c r="AU107" s="453"/>
      <c r="AV107" s="453"/>
      <c r="AW107" s="453"/>
      <c r="AX107" s="453"/>
      <c r="AY107" s="453"/>
      <c r="AZ107" s="453"/>
      <c r="BA107" s="453"/>
    </row>
    <row r="108">
      <c r="A108" s="453"/>
      <c r="B108" s="1163" t="s">
        <v>1571</v>
      </c>
      <c r="C108" s="1054">
        <f>Carpenter!N55</f>
        <v>2.64</v>
      </c>
      <c r="D108" s="1054">
        <f>Carpenter!O55</f>
        <v>5.28</v>
      </c>
      <c r="E108" s="1054">
        <f>Carpenter!P55</f>
        <v>10.32</v>
      </c>
      <c r="F108" s="1054">
        <f>Carpenter!Q55</f>
        <v>21.6</v>
      </c>
      <c r="G108" s="1054">
        <f>Carpenter!R55</f>
        <v>50.64</v>
      </c>
      <c r="H108" s="1054">
        <f>Carpenter!S55</f>
        <v>132</v>
      </c>
      <c r="I108" s="1054">
        <f>Carpenter!T55</f>
        <v>369.36</v>
      </c>
      <c r="J108" s="443"/>
      <c r="K108" s="443"/>
      <c r="L108" s="443"/>
      <c r="M108" s="443"/>
      <c r="N108" s="443"/>
      <c r="O108" s="443"/>
      <c r="P108" s="443"/>
      <c r="Q108" s="453"/>
      <c r="R108" s="453"/>
      <c r="S108" s="453"/>
      <c r="T108" s="453"/>
      <c r="U108" s="453"/>
      <c r="V108" s="453"/>
      <c r="W108" s="453"/>
      <c r="X108" s="453"/>
      <c r="Y108" s="453"/>
      <c r="Z108" s="453"/>
      <c r="AA108" s="453"/>
      <c r="AB108" s="453"/>
      <c r="AC108" s="453"/>
      <c r="AD108" s="453"/>
      <c r="AE108" s="453"/>
      <c r="AF108" s="453"/>
      <c r="AG108" s="453"/>
      <c r="AH108" s="453"/>
      <c r="AI108" s="453"/>
      <c r="AJ108" s="453"/>
      <c r="AK108" s="453"/>
      <c r="AL108" s="453"/>
      <c r="AM108" s="453"/>
      <c r="AN108" s="453"/>
      <c r="AO108" s="453"/>
      <c r="AP108" s="453"/>
      <c r="AQ108" s="453"/>
      <c r="AR108" s="453"/>
      <c r="AS108" s="453"/>
      <c r="AT108" s="453"/>
      <c r="AU108" s="453"/>
      <c r="AV108" s="453"/>
      <c r="AW108" s="453"/>
      <c r="AX108" s="453"/>
      <c r="AY108" s="453"/>
      <c r="AZ108" s="453"/>
      <c r="BA108" s="453"/>
    </row>
    <row r="109">
      <c r="A109" s="453"/>
      <c r="B109" s="1703" t="s">
        <v>1455</v>
      </c>
      <c r="C109" s="1048">
        <f>Carpenter!N56</f>
        <v>6</v>
      </c>
      <c r="D109" s="1048">
        <f>Carpenter!O56</f>
        <v>8</v>
      </c>
      <c r="E109" s="1048">
        <f>Carpenter!P56</f>
        <v>11</v>
      </c>
      <c r="F109" s="1048">
        <f>Carpenter!Q56</f>
        <v>14</v>
      </c>
      <c r="G109" s="1048">
        <f>Carpenter!R56</f>
        <v>17</v>
      </c>
      <c r="H109" s="1048">
        <f>Carpenter!S56</f>
        <v>20</v>
      </c>
      <c r="I109" s="1048">
        <f>Carpenter!T56</f>
        <v>23</v>
      </c>
      <c r="J109" s="1049" t="s">
        <v>1456</v>
      </c>
      <c r="K109" s="1050" t="s">
        <v>1403</v>
      </c>
      <c r="L109" s="1051">
        <v>14.0</v>
      </c>
      <c r="M109" s="1052">
        <v>290.0</v>
      </c>
      <c r="N109" s="1049" t="s">
        <v>1457</v>
      </c>
      <c r="O109" s="1049" t="s">
        <v>32</v>
      </c>
      <c r="P109" s="1049" t="s">
        <v>1448</v>
      </c>
      <c r="Q109" s="453"/>
      <c r="R109" s="453"/>
      <c r="S109" s="453"/>
      <c r="T109" s="453"/>
      <c r="U109" s="453"/>
      <c r="V109" s="453"/>
      <c r="W109" s="453"/>
      <c r="X109" s="453"/>
      <c r="Y109" s="453"/>
      <c r="Z109" s="453"/>
      <c r="AA109" s="453"/>
      <c r="AB109" s="453"/>
      <c r="AC109" s="453"/>
      <c r="AD109" s="453"/>
      <c r="AE109" s="453"/>
      <c r="AF109" s="453"/>
      <c r="AG109" s="453"/>
      <c r="AH109" s="453"/>
      <c r="AI109" s="453"/>
      <c r="AJ109" s="453"/>
      <c r="AK109" s="453"/>
      <c r="AL109" s="453"/>
      <c r="AM109" s="453"/>
      <c r="AN109" s="453"/>
      <c r="AO109" s="453"/>
      <c r="AP109" s="453"/>
      <c r="AQ109" s="453"/>
      <c r="AR109" s="453"/>
      <c r="AS109" s="453"/>
      <c r="AT109" s="453"/>
      <c r="AU109" s="453"/>
      <c r="AV109" s="453"/>
      <c r="AW109" s="453"/>
      <c r="AX109" s="453"/>
      <c r="AY109" s="453"/>
      <c r="AZ109" s="453"/>
      <c r="BA109" s="453"/>
    </row>
    <row r="110">
      <c r="A110" s="453"/>
      <c r="B110" s="1163" t="s">
        <v>1572</v>
      </c>
      <c r="C110" s="1054">
        <f>Carpenter!N57</f>
        <v>5.6</v>
      </c>
      <c r="D110" s="1054">
        <f>Carpenter!O57</f>
        <v>9.44</v>
      </c>
      <c r="E110" s="1054">
        <f>Carpenter!P57</f>
        <v>15.84</v>
      </c>
      <c r="F110" s="1054">
        <f>Carpenter!Q57</f>
        <v>28.64</v>
      </c>
      <c r="G110" s="1054">
        <f>Carpenter!R57</f>
        <v>59.36</v>
      </c>
      <c r="H110" s="1054">
        <f>Carpenter!S57</f>
        <v>142.56</v>
      </c>
      <c r="I110" s="1054">
        <f>Carpenter!T57</f>
        <v>381.92</v>
      </c>
      <c r="J110" s="443"/>
      <c r="K110" s="443"/>
      <c r="L110" s="443"/>
      <c r="M110" s="443"/>
      <c r="N110" s="443"/>
      <c r="O110" s="443"/>
      <c r="P110" s="443"/>
      <c r="Q110" s="453"/>
      <c r="R110" s="453"/>
      <c r="S110" s="453"/>
      <c r="T110" s="453"/>
      <c r="U110" s="453"/>
      <c r="V110" s="453"/>
      <c r="W110" s="453"/>
      <c r="X110" s="453"/>
      <c r="Y110" s="453"/>
      <c r="Z110" s="453"/>
      <c r="AA110" s="453"/>
      <c r="AB110" s="453"/>
      <c r="AC110" s="453"/>
      <c r="AD110" s="453"/>
      <c r="AE110" s="453"/>
      <c r="AF110" s="453"/>
      <c r="AG110" s="453"/>
      <c r="AH110" s="453"/>
      <c r="AI110" s="453"/>
      <c r="AJ110" s="453"/>
      <c r="AK110" s="453"/>
      <c r="AL110" s="453"/>
      <c r="AM110" s="453"/>
      <c r="AN110" s="453"/>
      <c r="AO110" s="453"/>
      <c r="AP110" s="453"/>
      <c r="AQ110" s="453"/>
      <c r="AR110" s="453"/>
      <c r="AS110" s="453"/>
      <c r="AT110" s="453"/>
      <c r="AU110" s="453"/>
      <c r="AV110" s="453"/>
      <c r="AW110" s="453"/>
      <c r="AX110" s="453"/>
      <c r="AY110" s="453"/>
      <c r="AZ110" s="453"/>
      <c r="BA110" s="453"/>
    </row>
    <row r="111">
      <c r="A111" s="453"/>
      <c r="B111" s="1055" t="s">
        <v>1460</v>
      </c>
      <c r="C111" s="1056"/>
      <c r="D111" s="1056"/>
      <c r="E111" s="1056"/>
      <c r="F111" s="1056"/>
      <c r="G111" s="1056"/>
      <c r="H111" s="1056"/>
      <c r="I111" s="1056"/>
      <c r="J111" s="1056"/>
      <c r="K111" s="1056"/>
      <c r="L111" s="1056"/>
      <c r="M111" s="1057"/>
      <c r="N111" s="1056"/>
      <c r="O111" s="1056"/>
      <c r="P111" s="1058"/>
      <c r="Q111" s="453"/>
      <c r="R111" s="453"/>
      <c r="S111" s="453"/>
      <c r="T111" s="453"/>
      <c r="U111" s="453"/>
      <c r="V111" s="453"/>
      <c r="W111" s="453"/>
      <c r="X111" s="453"/>
      <c r="Y111" s="453"/>
      <c r="Z111" s="453"/>
      <c r="AA111" s="453"/>
      <c r="AB111" s="453"/>
      <c r="AC111" s="453"/>
      <c r="AD111" s="453"/>
      <c r="AE111" s="453"/>
      <c r="AF111" s="453"/>
      <c r="AG111" s="453"/>
      <c r="AH111" s="453"/>
      <c r="AI111" s="453"/>
      <c r="AJ111" s="453"/>
      <c r="AK111" s="453"/>
      <c r="AL111" s="453"/>
      <c r="AM111" s="453"/>
      <c r="AN111" s="453"/>
      <c r="AO111" s="453"/>
      <c r="AP111" s="453"/>
      <c r="AQ111" s="453"/>
      <c r="AR111" s="453"/>
      <c r="AS111" s="453"/>
      <c r="AT111" s="453"/>
      <c r="AU111" s="453"/>
      <c r="AV111" s="453"/>
      <c r="AW111" s="453"/>
      <c r="AX111" s="453"/>
      <c r="AY111" s="453"/>
      <c r="AZ111" s="453"/>
      <c r="BA111" s="453"/>
    </row>
    <row r="112">
      <c r="A112" s="453"/>
      <c r="B112" s="1164" t="s">
        <v>1388</v>
      </c>
      <c r="C112" s="1165" t="str">
        <f>Carpenter!N59</f>
        <v>Hazel</v>
      </c>
      <c r="D112" s="1165" t="str">
        <f>Carpenter!O59</f>
        <v>Maple</v>
      </c>
      <c r="E112" s="1165" t="str">
        <f>Carpenter!P59</f>
        <v>Ash</v>
      </c>
      <c r="F112" s="1165" t="str">
        <f>Carpenter!Q59</f>
        <v>Elm</v>
      </c>
      <c r="G112" s="1165" t="str">
        <f>Carpenter!R59</f>
        <v>Cedar</v>
      </c>
      <c r="H112" s="1165" t="str">
        <f>Carpenter!S59</f>
        <v>Corkwood</v>
      </c>
      <c r="I112" s="1165" t="str">
        <f>Carpenter!T59</f>
        <v>Yew</v>
      </c>
      <c r="J112" s="1166"/>
      <c r="K112" s="1166"/>
      <c r="L112" s="1166"/>
      <c r="M112" s="1167"/>
      <c r="N112" s="1166"/>
      <c r="O112" s="1166"/>
      <c r="P112" s="1166"/>
      <c r="Q112" s="453"/>
      <c r="R112" s="453"/>
      <c r="S112" s="453"/>
      <c r="T112" s="453"/>
      <c r="U112" s="453"/>
      <c r="V112" s="453"/>
      <c r="W112" s="453"/>
      <c r="X112" s="453"/>
      <c r="Y112" s="453"/>
      <c r="Z112" s="453"/>
      <c r="AA112" s="453"/>
      <c r="AB112" s="453"/>
      <c r="AC112" s="453"/>
      <c r="AD112" s="453"/>
      <c r="AE112" s="453"/>
      <c r="AF112" s="453"/>
      <c r="AG112" s="453"/>
      <c r="AH112" s="453"/>
      <c r="AI112" s="453"/>
      <c r="AJ112" s="453"/>
      <c r="AK112" s="453"/>
      <c r="AL112" s="453"/>
      <c r="AM112" s="453"/>
      <c r="AN112" s="453"/>
      <c r="AO112" s="453"/>
      <c r="AP112" s="453"/>
      <c r="AQ112" s="453"/>
      <c r="AR112" s="453"/>
      <c r="AS112" s="453"/>
      <c r="AT112" s="453"/>
      <c r="AU112" s="453"/>
      <c r="AV112" s="453"/>
      <c r="AW112" s="453"/>
      <c r="AX112" s="453"/>
      <c r="AY112" s="453"/>
      <c r="AZ112" s="453"/>
      <c r="BA112" s="453"/>
    </row>
    <row r="113">
      <c r="A113" s="453"/>
      <c r="B113" s="1709" t="s">
        <v>1462</v>
      </c>
      <c r="C113" s="1060">
        <f>Carpenter!N60</f>
        <v>7</v>
      </c>
      <c r="D113" s="1060">
        <f>Carpenter!O60</f>
        <v>10</v>
      </c>
      <c r="E113" s="1060">
        <f>Carpenter!P60</f>
        <v>13</v>
      </c>
      <c r="F113" s="1060">
        <f>Carpenter!Q60</f>
        <v>16</v>
      </c>
      <c r="G113" s="1060">
        <f>Carpenter!R60</f>
        <v>20</v>
      </c>
      <c r="H113" s="1060">
        <f>Carpenter!S60</f>
        <v>24</v>
      </c>
      <c r="I113" s="1060">
        <f>Carpenter!T60</f>
        <v>26</v>
      </c>
      <c r="J113" s="1062" t="s">
        <v>1463</v>
      </c>
      <c r="K113" s="1063" t="s">
        <v>1397</v>
      </c>
      <c r="L113" s="1064">
        <v>10.0</v>
      </c>
      <c r="M113" s="1065">
        <v>160.0</v>
      </c>
      <c r="N113" s="1062" t="s">
        <v>1447</v>
      </c>
      <c r="O113" s="1062" t="s">
        <v>1199</v>
      </c>
      <c r="P113" s="1062" t="s">
        <v>1464</v>
      </c>
      <c r="Q113" s="453"/>
      <c r="R113" s="453"/>
      <c r="S113" s="453"/>
      <c r="T113" s="453"/>
      <c r="U113" s="453"/>
      <c r="V113" s="453"/>
      <c r="W113" s="453"/>
      <c r="X113" s="453"/>
      <c r="Y113" s="453"/>
      <c r="Z113" s="453"/>
      <c r="AA113" s="453"/>
      <c r="AB113" s="453"/>
      <c r="AC113" s="453"/>
      <c r="AD113" s="453"/>
      <c r="AE113" s="453"/>
      <c r="AF113" s="453"/>
      <c r="AG113" s="453"/>
      <c r="AH113" s="453"/>
      <c r="AI113" s="453"/>
      <c r="AJ113" s="453"/>
      <c r="AK113" s="453"/>
      <c r="AL113" s="453"/>
      <c r="AM113" s="453"/>
      <c r="AN113" s="453"/>
      <c r="AO113" s="453"/>
      <c r="AP113" s="453"/>
      <c r="AQ113" s="453"/>
      <c r="AR113" s="453"/>
      <c r="AS113" s="453"/>
      <c r="AT113" s="453"/>
      <c r="AU113" s="453"/>
      <c r="AV113" s="453"/>
      <c r="AW113" s="453"/>
      <c r="AX113" s="453"/>
      <c r="AY113" s="453"/>
      <c r="AZ113" s="453"/>
      <c r="BA113" s="453"/>
    </row>
    <row r="114">
      <c r="A114" s="453"/>
      <c r="B114" s="1163" t="s">
        <v>1573</v>
      </c>
      <c r="C114" s="1054">
        <f>Carpenter!N61</f>
        <v>1.2</v>
      </c>
      <c r="D114" s="1054">
        <f>Carpenter!O61</f>
        <v>3.84</v>
      </c>
      <c r="E114" s="1054">
        <f>Carpenter!P61</f>
        <v>10.8</v>
      </c>
      <c r="F114" s="1054">
        <f>Carpenter!Q61</f>
        <v>29.76</v>
      </c>
      <c r="G114" s="1054">
        <f>Carpenter!R61</f>
        <v>83.76</v>
      </c>
      <c r="H114" s="1054">
        <f>Carpenter!S61</f>
        <v>241.92</v>
      </c>
      <c r="I114" s="1054">
        <f>Carpenter!T61</f>
        <v>711.6</v>
      </c>
      <c r="J114" s="443"/>
      <c r="K114" s="443"/>
      <c r="L114" s="443"/>
      <c r="M114" s="443"/>
      <c r="N114" s="443"/>
      <c r="O114" s="443"/>
      <c r="P114" s="443"/>
      <c r="Q114" s="453"/>
      <c r="R114" s="453"/>
      <c r="S114" s="453"/>
      <c r="T114" s="453"/>
      <c r="U114" s="453"/>
      <c r="V114" s="453"/>
      <c r="W114" s="453"/>
      <c r="X114" s="453"/>
      <c r="Y114" s="453"/>
      <c r="Z114" s="453"/>
      <c r="AA114" s="453"/>
      <c r="AB114" s="453"/>
      <c r="AC114" s="453"/>
      <c r="AD114" s="453"/>
      <c r="AE114" s="453"/>
      <c r="AF114" s="453"/>
      <c r="AG114" s="453"/>
      <c r="AH114" s="453"/>
      <c r="AI114" s="453"/>
      <c r="AJ114" s="453"/>
      <c r="AK114" s="453"/>
      <c r="AL114" s="453"/>
      <c r="AM114" s="453"/>
      <c r="AN114" s="453"/>
      <c r="AO114" s="453"/>
      <c r="AP114" s="453"/>
      <c r="AQ114" s="453"/>
      <c r="AR114" s="453"/>
      <c r="AS114" s="453"/>
      <c r="AT114" s="453"/>
      <c r="AU114" s="453"/>
      <c r="AV114" s="453"/>
      <c r="AW114" s="453"/>
      <c r="AX114" s="453"/>
      <c r="AY114" s="453"/>
      <c r="AZ114" s="453"/>
      <c r="BA114" s="453"/>
    </row>
    <row r="115">
      <c r="A115" s="453"/>
      <c r="B115" s="1709" t="s">
        <v>1466</v>
      </c>
      <c r="C115" s="1060">
        <f>Carpenter!N62</f>
        <v>7</v>
      </c>
      <c r="D115" s="1060">
        <f>Carpenter!O62</f>
        <v>10</v>
      </c>
      <c r="E115" s="1060">
        <f>Carpenter!P62</f>
        <v>13</v>
      </c>
      <c r="F115" s="1060">
        <f>Carpenter!Q62</f>
        <v>17</v>
      </c>
      <c r="G115" s="1060">
        <f>Carpenter!R62</f>
        <v>20</v>
      </c>
      <c r="H115" s="1060">
        <f>Carpenter!S62</f>
        <v>24</v>
      </c>
      <c r="I115" s="1060">
        <f>Carpenter!T62</f>
        <v>27</v>
      </c>
      <c r="J115" s="1062" t="s">
        <v>1467</v>
      </c>
      <c r="K115" s="1063" t="s">
        <v>1403</v>
      </c>
      <c r="L115" s="1064">
        <v>10.0</v>
      </c>
      <c r="M115" s="1065">
        <v>160.0</v>
      </c>
      <c r="N115" s="1062" t="s">
        <v>1451</v>
      </c>
      <c r="O115" s="1062" t="s">
        <v>1199</v>
      </c>
      <c r="P115" s="1062" t="s">
        <v>1464</v>
      </c>
      <c r="Q115" s="453"/>
      <c r="R115" s="453"/>
      <c r="S115" s="453"/>
      <c r="T115" s="453"/>
      <c r="U115" s="453"/>
      <c r="V115" s="453"/>
      <c r="W115" s="453"/>
      <c r="X115" s="453"/>
      <c r="Y115" s="453"/>
      <c r="Z115" s="453"/>
      <c r="AA115" s="453"/>
      <c r="AB115" s="453"/>
      <c r="AC115" s="453"/>
      <c r="AD115" s="453"/>
      <c r="AE115" s="453"/>
      <c r="AF115" s="453"/>
      <c r="AG115" s="453"/>
      <c r="AH115" s="453"/>
      <c r="AI115" s="453"/>
      <c r="AJ115" s="453"/>
      <c r="AK115" s="453"/>
      <c r="AL115" s="453"/>
      <c r="AM115" s="453"/>
      <c r="AN115" s="453"/>
      <c r="AO115" s="453"/>
      <c r="AP115" s="453"/>
      <c r="AQ115" s="453"/>
      <c r="AR115" s="453"/>
      <c r="AS115" s="453"/>
      <c r="AT115" s="453"/>
      <c r="AU115" s="453"/>
      <c r="AV115" s="453"/>
      <c r="AW115" s="453"/>
      <c r="AX115" s="453"/>
      <c r="AY115" s="453"/>
      <c r="AZ115" s="453"/>
      <c r="BA115" s="453"/>
    </row>
    <row r="116">
      <c r="A116" s="453"/>
      <c r="B116" s="1163" t="s">
        <v>1574</v>
      </c>
      <c r="C116" s="1054">
        <f>Carpenter!N63</f>
        <v>2.88</v>
      </c>
      <c r="D116" s="1054">
        <f>Carpenter!O63</f>
        <v>7.2</v>
      </c>
      <c r="E116" s="1054">
        <f>Carpenter!P63</f>
        <v>16.32</v>
      </c>
      <c r="F116" s="1054">
        <f>Carpenter!Q63</f>
        <v>37.92</v>
      </c>
      <c r="G116" s="1054">
        <f>Carpenter!R63</f>
        <v>95.04</v>
      </c>
      <c r="H116" s="1054">
        <f>Carpenter!S63</f>
        <v>256.8</v>
      </c>
      <c r="I116" s="1054">
        <f>Carpenter!T63</f>
        <v>730.56</v>
      </c>
      <c r="J116" s="443"/>
      <c r="K116" s="443"/>
      <c r="L116" s="443"/>
      <c r="M116" s="443"/>
      <c r="N116" s="443"/>
      <c r="O116" s="443"/>
      <c r="P116" s="443"/>
      <c r="Q116" s="453"/>
      <c r="R116" s="453"/>
      <c r="S116" s="453"/>
      <c r="T116" s="453"/>
      <c r="U116" s="453"/>
      <c r="V116" s="453"/>
      <c r="W116" s="453"/>
      <c r="X116" s="453"/>
      <c r="Y116" s="453"/>
      <c r="Z116" s="453"/>
      <c r="AA116" s="453"/>
      <c r="AB116" s="453"/>
      <c r="AC116" s="453"/>
      <c r="AD116" s="453"/>
      <c r="AE116" s="453"/>
      <c r="AF116" s="453"/>
      <c r="AG116" s="453"/>
      <c r="AH116" s="453"/>
      <c r="AI116" s="453"/>
      <c r="AJ116" s="453"/>
      <c r="AK116" s="453"/>
      <c r="AL116" s="453"/>
      <c r="AM116" s="453"/>
      <c r="AN116" s="453"/>
      <c r="AO116" s="453"/>
      <c r="AP116" s="453"/>
      <c r="AQ116" s="453"/>
      <c r="AR116" s="453"/>
      <c r="AS116" s="453"/>
      <c r="AT116" s="453"/>
      <c r="AU116" s="453"/>
      <c r="AV116" s="453"/>
      <c r="AW116" s="453"/>
      <c r="AX116" s="453"/>
      <c r="AY116" s="453"/>
      <c r="AZ116" s="453"/>
      <c r="BA116" s="453"/>
    </row>
    <row r="117">
      <c r="A117" s="453"/>
      <c r="B117" s="1709" t="s">
        <v>1469</v>
      </c>
      <c r="C117" s="1060">
        <f>Carpenter!N64</f>
        <v>8</v>
      </c>
      <c r="D117" s="1060">
        <f>Carpenter!O64</f>
        <v>11</v>
      </c>
      <c r="E117" s="1060">
        <f>Carpenter!P64</f>
        <v>14</v>
      </c>
      <c r="F117" s="1060">
        <f>Carpenter!Q64</f>
        <v>17</v>
      </c>
      <c r="G117" s="1060">
        <f>Carpenter!R64</f>
        <v>21</v>
      </c>
      <c r="H117" s="1060">
        <f>Carpenter!S64</f>
        <v>25</v>
      </c>
      <c r="I117" s="1060">
        <f>Carpenter!T64</f>
        <v>29</v>
      </c>
      <c r="J117" s="1062" t="s">
        <v>1470</v>
      </c>
      <c r="K117" s="1063" t="s">
        <v>1403</v>
      </c>
      <c r="L117" s="1064">
        <v>10.0</v>
      </c>
      <c r="M117" s="1065">
        <v>160.0</v>
      </c>
      <c r="N117" s="1062" t="s">
        <v>1454</v>
      </c>
      <c r="O117" s="1062" t="s">
        <v>1199</v>
      </c>
      <c r="P117" s="1062" t="s">
        <v>1464</v>
      </c>
      <c r="Q117" s="453"/>
      <c r="R117" s="453"/>
      <c r="S117" s="453"/>
      <c r="T117" s="453"/>
      <c r="U117" s="453"/>
      <c r="V117" s="453"/>
      <c r="W117" s="453"/>
      <c r="X117" s="453"/>
      <c r="Y117" s="453"/>
      <c r="Z117" s="453"/>
      <c r="AA117" s="453"/>
      <c r="AB117" s="453"/>
      <c r="AC117" s="453"/>
      <c r="AD117" s="453"/>
      <c r="AE117" s="453"/>
      <c r="AF117" s="453"/>
      <c r="AG117" s="453"/>
      <c r="AH117" s="453"/>
      <c r="AI117" s="453"/>
      <c r="AJ117" s="453"/>
      <c r="AK117" s="453"/>
      <c r="AL117" s="453"/>
      <c r="AM117" s="453"/>
      <c r="AN117" s="453"/>
      <c r="AO117" s="453"/>
      <c r="AP117" s="453"/>
      <c r="AQ117" s="453"/>
      <c r="AR117" s="453"/>
      <c r="AS117" s="453"/>
      <c r="AT117" s="453"/>
      <c r="AU117" s="453"/>
      <c r="AV117" s="453"/>
      <c r="AW117" s="453"/>
      <c r="AX117" s="453"/>
      <c r="AY117" s="453"/>
      <c r="AZ117" s="453"/>
      <c r="BA117" s="453"/>
    </row>
    <row r="118">
      <c r="A118" s="453"/>
      <c r="B118" s="1163" t="s">
        <v>1575</v>
      </c>
      <c r="C118" s="1054">
        <f>Carpenter!N65</f>
        <v>7.44</v>
      </c>
      <c r="D118" s="1054">
        <f>Carpenter!O65</f>
        <v>14.4</v>
      </c>
      <c r="E118" s="1054">
        <f>Carpenter!P65</f>
        <v>26.64</v>
      </c>
      <c r="F118" s="1054">
        <f>Carpenter!Q65</f>
        <v>51.84</v>
      </c>
      <c r="G118" s="1054">
        <f>Carpenter!R65</f>
        <v>113.04</v>
      </c>
      <c r="H118" s="1054">
        <f>Carpenter!S65</f>
        <v>279.36</v>
      </c>
      <c r="I118" s="1054">
        <f>Carpenter!T65</f>
        <v>758.16</v>
      </c>
      <c r="J118" s="443"/>
      <c r="K118" s="443"/>
      <c r="L118" s="443"/>
      <c r="M118" s="443"/>
      <c r="N118" s="443"/>
      <c r="O118" s="443"/>
      <c r="P118" s="443"/>
      <c r="Q118" s="453"/>
      <c r="R118" s="453"/>
      <c r="S118" s="453"/>
      <c r="T118" s="453"/>
      <c r="U118" s="453"/>
      <c r="V118" s="453"/>
      <c r="W118" s="453"/>
      <c r="X118" s="453"/>
      <c r="Y118" s="453"/>
      <c r="Z118" s="453"/>
      <c r="AA118" s="453"/>
      <c r="AB118" s="453"/>
      <c r="AC118" s="453"/>
      <c r="AD118" s="453"/>
      <c r="AE118" s="453"/>
      <c r="AF118" s="453"/>
      <c r="AG118" s="453"/>
      <c r="AH118" s="453"/>
      <c r="AI118" s="453"/>
      <c r="AJ118" s="453"/>
      <c r="AK118" s="453"/>
      <c r="AL118" s="453"/>
      <c r="AM118" s="453"/>
      <c r="AN118" s="453"/>
      <c r="AO118" s="453"/>
      <c r="AP118" s="453"/>
      <c r="AQ118" s="453"/>
      <c r="AR118" s="453"/>
      <c r="AS118" s="453"/>
      <c r="AT118" s="453"/>
      <c r="AU118" s="453"/>
      <c r="AV118" s="453"/>
      <c r="AW118" s="453"/>
      <c r="AX118" s="453"/>
      <c r="AY118" s="453"/>
      <c r="AZ118" s="453"/>
      <c r="BA118" s="453"/>
    </row>
    <row r="119">
      <c r="A119" s="453"/>
      <c r="B119" s="1709" t="s">
        <v>1471</v>
      </c>
      <c r="C119" s="1060">
        <f>Carpenter!N66</f>
        <v>8</v>
      </c>
      <c r="D119" s="1060">
        <f>Carpenter!O66</f>
        <v>11</v>
      </c>
      <c r="E119" s="1060">
        <f>Carpenter!P66</f>
        <v>14</v>
      </c>
      <c r="F119" s="1060">
        <f>Carpenter!Q66</f>
        <v>18</v>
      </c>
      <c r="G119" s="1060">
        <f>Carpenter!R66</f>
        <v>21</v>
      </c>
      <c r="H119" s="1060">
        <f>Carpenter!S66</f>
        <v>25</v>
      </c>
      <c r="I119" s="1060">
        <f>Carpenter!T66</f>
        <v>30</v>
      </c>
      <c r="J119" s="1062" t="s">
        <v>1472</v>
      </c>
      <c r="K119" s="1063" t="s">
        <v>1403</v>
      </c>
      <c r="L119" s="1064">
        <v>10.0</v>
      </c>
      <c r="M119" s="1065">
        <v>160.0</v>
      </c>
      <c r="N119" s="1062" t="s">
        <v>1457</v>
      </c>
      <c r="O119" s="1062" t="s">
        <v>1199</v>
      </c>
      <c r="P119" s="1062" t="s">
        <v>1464</v>
      </c>
      <c r="Q119" s="453"/>
      <c r="R119" s="453"/>
      <c r="S119" s="453"/>
      <c r="T119" s="453"/>
      <c r="U119" s="453"/>
      <c r="V119" s="453"/>
      <c r="W119" s="453"/>
      <c r="X119" s="453"/>
      <c r="Y119" s="453"/>
      <c r="Z119" s="453"/>
      <c r="AA119" s="453"/>
      <c r="AB119" s="453"/>
      <c r="AC119" s="453"/>
      <c r="AD119" s="453"/>
      <c r="AE119" s="453"/>
      <c r="AF119" s="453"/>
      <c r="AG119" s="453"/>
      <c r="AH119" s="453"/>
      <c r="AI119" s="453"/>
      <c r="AJ119" s="453"/>
      <c r="AK119" s="453"/>
      <c r="AL119" s="453"/>
      <c r="AM119" s="453"/>
      <c r="AN119" s="453"/>
      <c r="AO119" s="453"/>
      <c r="AP119" s="453"/>
      <c r="AQ119" s="453"/>
      <c r="AR119" s="453"/>
      <c r="AS119" s="453"/>
      <c r="AT119" s="453"/>
      <c r="AU119" s="453"/>
      <c r="AV119" s="453"/>
      <c r="AW119" s="453"/>
      <c r="AX119" s="453"/>
      <c r="AY119" s="453"/>
      <c r="AZ119" s="453"/>
      <c r="BA119" s="453"/>
    </row>
    <row r="120">
      <c r="A120" s="453"/>
      <c r="B120" s="1163" t="s">
        <v>1576</v>
      </c>
      <c r="C120" s="1054">
        <f>Carpenter!N67</f>
        <v>16.32</v>
      </c>
      <c r="D120" s="1054">
        <f>Carpenter!O67</f>
        <v>26.88</v>
      </c>
      <c r="E120" s="1054">
        <f>Carpenter!P67</f>
        <v>43.2</v>
      </c>
      <c r="F120" s="1054">
        <f>Carpenter!Q67</f>
        <v>72.96</v>
      </c>
      <c r="G120" s="1054">
        <f>Carpenter!R67</f>
        <v>139.2</v>
      </c>
      <c r="H120" s="1054">
        <f>Carpenter!S67</f>
        <v>311.04</v>
      </c>
      <c r="I120" s="1054">
        <f>Carpenter!T67</f>
        <v>795.84</v>
      </c>
      <c r="J120" s="443"/>
      <c r="K120" s="443"/>
      <c r="L120" s="443"/>
      <c r="M120" s="443"/>
      <c r="N120" s="443"/>
      <c r="O120" s="443"/>
      <c r="P120" s="443"/>
      <c r="Q120" s="453"/>
      <c r="R120" s="453"/>
      <c r="S120" s="453"/>
      <c r="T120" s="453"/>
      <c r="U120" s="453"/>
      <c r="V120" s="453"/>
      <c r="W120" s="453"/>
      <c r="X120" s="453"/>
      <c r="Y120" s="453"/>
      <c r="Z120" s="453"/>
      <c r="AA120" s="453"/>
      <c r="AB120" s="453"/>
      <c r="AC120" s="453"/>
      <c r="AD120" s="453"/>
      <c r="AE120" s="453"/>
      <c r="AF120" s="453"/>
      <c r="AG120" s="453"/>
      <c r="AH120" s="453"/>
      <c r="AI120" s="453"/>
      <c r="AJ120" s="453"/>
      <c r="AK120" s="453"/>
      <c r="AL120" s="453"/>
      <c r="AM120" s="453"/>
      <c r="AN120" s="453"/>
      <c r="AO120" s="453"/>
      <c r="AP120" s="453"/>
      <c r="AQ120" s="453"/>
      <c r="AR120" s="453"/>
      <c r="AS120" s="453"/>
      <c r="AT120" s="453"/>
      <c r="AU120" s="453"/>
      <c r="AV120" s="453"/>
      <c r="AW120" s="453"/>
      <c r="AX120" s="453"/>
      <c r="AY120" s="453"/>
      <c r="AZ120" s="453"/>
      <c r="BA120" s="453"/>
    </row>
    <row r="121">
      <c r="A121" s="453"/>
      <c r="B121" s="1067" t="s">
        <v>930</v>
      </c>
      <c r="C121" s="1068"/>
      <c r="D121" s="1068"/>
      <c r="E121" s="1068"/>
      <c r="F121" s="1068"/>
      <c r="G121" s="1068"/>
      <c r="H121" s="1068"/>
      <c r="I121" s="1068"/>
      <c r="J121" s="1068"/>
      <c r="K121" s="1068"/>
      <c r="L121" s="1068"/>
      <c r="M121" s="1069"/>
      <c r="N121" s="1068"/>
      <c r="O121" s="1068"/>
      <c r="P121" s="1070"/>
      <c r="Q121" s="453"/>
      <c r="R121" s="453"/>
      <c r="S121" s="453"/>
      <c r="T121" s="453"/>
      <c r="U121" s="453"/>
      <c r="V121" s="453"/>
      <c r="W121" s="453"/>
      <c r="X121" s="453"/>
      <c r="Y121" s="453"/>
      <c r="Z121" s="453"/>
      <c r="AA121" s="453"/>
      <c r="AB121" s="453"/>
      <c r="AC121" s="453"/>
      <c r="AD121" s="453"/>
      <c r="AE121" s="453"/>
      <c r="AF121" s="453"/>
      <c r="AG121" s="453"/>
      <c r="AH121" s="453"/>
      <c r="AI121" s="453"/>
      <c r="AJ121" s="453"/>
      <c r="AK121" s="453"/>
      <c r="AL121" s="453"/>
      <c r="AM121" s="453"/>
      <c r="AN121" s="453"/>
      <c r="AO121" s="453"/>
      <c r="AP121" s="453"/>
      <c r="AQ121" s="453"/>
      <c r="AR121" s="453"/>
      <c r="AS121" s="453"/>
      <c r="AT121" s="453"/>
      <c r="AU121" s="453"/>
      <c r="AV121" s="453"/>
      <c r="AW121" s="453"/>
      <c r="AX121" s="453"/>
      <c r="AY121" s="453"/>
      <c r="AZ121" s="453"/>
      <c r="BA121" s="453"/>
    </row>
    <row r="122">
      <c r="A122" s="453"/>
      <c r="B122" s="1169" t="s">
        <v>1388</v>
      </c>
      <c r="C122" s="1170" t="str">
        <f>Carpenter!N69</f>
        <v>Hazel</v>
      </c>
      <c r="D122" s="1170" t="str">
        <f>Carpenter!O69</f>
        <v>Maple</v>
      </c>
      <c r="E122" s="1170" t="str">
        <f>Carpenter!P69</f>
        <v>Ash</v>
      </c>
      <c r="F122" s="1170" t="str">
        <f>Carpenter!Q69</f>
        <v>Elm</v>
      </c>
      <c r="G122" s="1170" t="str">
        <f>Carpenter!R69</f>
        <v>Cedar</v>
      </c>
      <c r="H122" s="1170" t="str">
        <f>Carpenter!S69</f>
        <v>Corkwood</v>
      </c>
      <c r="I122" s="1170" t="str">
        <f>Carpenter!T69</f>
        <v>Yew</v>
      </c>
      <c r="J122" s="1171"/>
      <c r="K122" s="1171"/>
      <c r="L122" s="1171"/>
      <c r="M122" s="1172"/>
      <c r="N122" s="1171"/>
      <c r="O122" s="1171"/>
      <c r="P122" s="1171"/>
      <c r="Q122" s="453"/>
      <c r="R122" s="453"/>
      <c r="S122" s="453"/>
      <c r="T122" s="453"/>
      <c r="U122" s="453"/>
      <c r="V122" s="453"/>
      <c r="W122" s="453"/>
      <c r="X122" s="453"/>
      <c r="Y122" s="453"/>
      <c r="Z122" s="453"/>
      <c r="AA122" s="453"/>
      <c r="AB122" s="453"/>
      <c r="AC122" s="453"/>
      <c r="AD122" s="453"/>
      <c r="AE122" s="453"/>
      <c r="AF122" s="453"/>
      <c r="AG122" s="453"/>
      <c r="AH122" s="453"/>
      <c r="AI122" s="453"/>
      <c r="AJ122" s="453"/>
      <c r="AK122" s="453"/>
      <c r="AL122" s="453"/>
      <c r="AM122" s="453"/>
      <c r="AN122" s="453"/>
      <c r="AO122" s="453"/>
      <c r="AP122" s="453"/>
      <c r="AQ122" s="453"/>
      <c r="AR122" s="453"/>
      <c r="AS122" s="453"/>
      <c r="AT122" s="453"/>
      <c r="AU122" s="453"/>
      <c r="AV122" s="453"/>
      <c r="AW122" s="453"/>
      <c r="AX122" s="453"/>
      <c r="AY122" s="453"/>
      <c r="AZ122" s="453"/>
      <c r="BA122" s="453"/>
    </row>
    <row r="123">
      <c r="A123" s="453"/>
      <c r="B123" s="1713" t="s">
        <v>1473</v>
      </c>
      <c r="C123" s="1072">
        <f>Carpenter!N70</f>
        <v>9</v>
      </c>
      <c r="D123" s="1072">
        <f>Carpenter!O70</f>
        <v>12</v>
      </c>
      <c r="E123" s="1072">
        <f>Carpenter!P70</f>
        <v>16</v>
      </c>
      <c r="F123" s="1072">
        <f>Carpenter!Q70</f>
        <v>20</v>
      </c>
      <c r="G123" s="1072">
        <f>Carpenter!R70</f>
        <v>24</v>
      </c>
      <c r="H123" s="1072">
        <f>Carpenter!S70</f>
        <v>28</v>
      </c>
      <c r="I123" s="1072">
        <f>Carpenter!T70</f>
        <v>35</v>
      </c>
      <c r="J123" s="1074" t="s">
        <v>1432</v>
      </c>
      <c r="K123" s="1075" t="s">
        <v>1397</v>
      </c>
      <c r="L123" s="1076">
        <v>6.0</v>
      </c>
      <c r="M123" s="1077">
        <v>80.0</v>
      </c>
      <c r="N123" s="1074" t="s">
        <v>1447</v>
      </c>
      <c r="O123" s="1074" t="s">
        <v>1202</v>
      </c>
      <c r="P123" s="1078" t="s">
        <v>1474</v>
      </c>
      <c r="Q123" s="453"/>
      <c r="R123" s="453"/>
      <c r="S123" s="453"/>
      <c r="T123" s="453"/>
      <c r="U123" s="453"/>
      <c r="V123" s="453"/>
      <c r="W123" s="453"/>
      <c r="X123" s="453"/>
      <c r="Y123" s="453"/>
      <c r="Z123" s="453"/>
      <c r="AA123" s="453"/>
      <c r="AB123" s="453"/>
      <c r="AC123" s="453"/>
      <c r="AD123" s="453"/>
      <c r="AE123" s="453"/>
      <c r="AF123" s="453"/>
      <c r="AG123" s="453"/>
      <c r="AH123" s="453"/>
      <c r="AI123" s="453"/>
      <c r="AJ123" s="453"/>
      <c r="AK123" s="453"/>
      <c r="AL123" s="453"/>
      <c r="AM123" s="453"/>
      <c r="AN123" s="453"/>
      <c r="AO123" s="453"/>
      <c r="AP123" s="453"/>
      <c r="AQ123" s="453"/>
      <c r="AR123" s="453"/>
      <c r="AS123" s="453"/>
      <c r="AT123" s="453"/>
      <c r="AU123" s="453"/>
      <c r="AV123" s="453"/>
      <c r="AW123" s="453"/>
      <c r="AX123" s="453"/>
      <c r="AY123" s="453"/>
      <c r="AZ123" s="453"/>
      <c r="BA123" s="453"/>
    </row>
    <row r="124">
      <c r="A124" s="453"/>
      <c r="B124" s="1163" t="s">
        <v>1578</v>
      </c>
      <c r="C124" s="1054">
        <f>Carpenter!N71</f>
        <v>2.56</v>
      </c>
      <c r="D124" s="1054">
        <f>Carpenter!O71</f>
        <v>8.32</v>
      </c>
      <c r="E124" s="1054">
        <f>Carpenter!P71</f>
        <v>23.04</v>
      </c>
      <c r="F124" s="1054">
        <f>Carpenter!Q71</f>
        <v>62.08</v>
      </c>
      <c r="G124" s="1054">
        <f>Carpenter!R71</f>
        <v>171.52</v>
      </c>
      <c r="H124" s="1054">
        <f>Carpenter!S71</f>
        <v>489.6</v>
      </c>
      <c r="I124" s="1054">
        <f>Carpenter!T71</f>
        <v>1431.04</v>
      </c>
      <c r="J124" s="443"/>
      <c r="K124" s="443"/>
      <c r="L124" s="443"/>
      <c r="M124" s="443"/>
      <c r="N124" s="443"/>
      <c r="O124" s="443"/>
      <c r="P124" s="443"/>
      <c r="Q124" s="453"/>
      <c r="R124" s="453"/>
      <c r="S124" s="453"/>
      <c r="T124" s="453"/>
      <c r="U124" s="453"/>
      <c r="V124" s="453"/>
      <c r="W124" s="453"/>
      <c r="X124" s="453"/>
      <c r="Y124" s="453"/>
      <c r="Z124" s="453"/>
      <c r="AA124" s="453"/>
      <c r="AB124" s="453"/>
      <c r="AC124" s="453"/>
      <c r="AD124" s="453"/>
      <c r="AE124" s="453"/>
      <c r="AF124" s="453"/>
      <c r="AG124" s="453"/>
      <c r="AH124" s="453"/>
      <c r="AI124" s="453"/>
      <c r="AJ124" s="453"/>
      <c r="AK124" s="453"/>
      <c r="AL124" s="453"/>
      <c r="AM124" s="453"/>
      <c r="AN124" s="453"/>
      <c r="AO124" s="453"/>
      <c r="AP124" s="453"/>
      <c r="AQ124" s="453"/>
      <c r="AR124" s="453"/>
      <c r="AS124" s="453"/>
      <c r="AT124" s="453"/>
      <c r="AU124" s="453"/>
      <c r="AV124" s="453"/>
      <c r="AW124" s="453"/>
      <c r="AX124" s="453"/>
      <c r="AY124" s="453"/>
      <c r="AZ124" s="453"/>
      <c r="BA124" s="453"/>
    </row>
    <row r="125">
      <c r="A125" s="453"/>
      <c r="B125" s="1713" t="s">
        <v>1476</v>
      </c>
      <c r="C125" s="1072">
        <f>Carpenter!N72</f>
        <v>10</v>
      </c>
      <c r="D125" s="1072">
        <f>Carpenter!O72</f>
        <v>13</v>
      </c>
      <c r="E125" s="1072">
        <f>Carpenter!P72</f>
        <v>17</v>
      </c>
      <c r="F125" s="1072">
        <f>Carpenter!Q72</f>
        <v>21</v>
      </c>
      <c r="G125" s="1072">
        <f>Carpenter!R72</f>
        <v>25</v>
      </c>
      <c r="H125" s="1072">
        <f>Carpenter!S72</f>
        <v>29</v>
      </c>
      <c r="I125" s="1072">
        <f>Carpenter!T72</f>
        <v>37</v>
      </c>
      <c r="J125" s="1074" t="s">
        <v>1477</v>
      </c>
      <c r="K125" s="1075" t="s">
        <v>1403</v>
      </c>
      <c r="L125" s="1076">
        <v>6.0</v>
      </c>
      <c r="M125" s="1077">
        <v>80.0</v>
      </c>
      <c r="N125" s="1074" t="s">
        <v>1451</v>
      </c>
      <c r="O125" s="1074" t="s">
        <v>1202</v>
      </c>
      <c r="P125" s="1078" t="s">
        <v>1474</v>
      </c>
      <c r="Q125" s="453"/>
      <c r="R125" s="453"/>
      <c r="S125" s="453"/>
      <c r="T125" s="453"/>
      <c r="U125" s="453"/>
      <c r="V125" s="453"/>
      <c r="W125" s="453"/>
      <c r="X125" s="453"/>
      <c r="Y125" s="453"/>
      <c r="Z125" s="453"/>
      <c r="AA125" s="453"/>
      <c r="AB125" s="453"/>
      <c r="AC125" s="453"/>
      <c r="AD125" s="453"/>
      <c r="AE125" s="453"/>
      <c r="AF125" s="453"/>
      <c r="AG125" s="453"/>
      <c r="AH125" s="453"/>
      <c r="AI125" s="453"/>
      <c r="AJ125" s="453"/>
      <c r="AK125" s="453"/>
      <c r="AL125" s="453"/>
      <c r="AM125" s="453"/>
      <c r="AN125" s="453"/>
      <c r="AO125" s="453"/>
      <c r="AP125" s="453"/>
      <c r="AQ125" s="453"/>
      <c r="AR125" s="453"/>
      <c r="AS125" s="453"/>
      <c r="AT125" s="453"/>
      <c r="AU125" s="453"/>
      <c r="AV125" s="453"/>
      <c r="AW125" s="453"/>
      <c r="AX125" s="453"/>
      <c r="AY125" s="453"/>
      <c r="AZ125" s="453"/>
      <c r="BA125" s="453"/>
    </row>
    <row r="126">
      <c r="A126" s="453"/>
      <c r="B126" s="1163" t="s">
        <v>1579</v>
      </c>
      <c r="C126" s="1054">
        <f>Carpenter!N73</f>
        <v>7.04</v>
      </c>
      <c r="D126" s="1054">
        <f>Carpenter!O73</f>
        <v>17.28</v>
      </c>
      <c r="E126" s="1054">
        <f>Carpenter!P73</f>
        <v>37.76</v>
      </c>
      <c r="F126" s="1054">
        <f>Carpenter!Q73</f>
        <v>83.84</v>
      </c>
      <c r="G126" s="1054">
        <f>Carpenter!R73</f>
        <v>201.6</v>
      </c>
      <c r="H126" s="1054">
        <f>Carpenter!S73</f>
        <v>529.28</v>
      </c>
      <c r="I126" s="1054">
        <f>Carpenter!T73</f>
        <v>1481.6</v>
      </c>
      <c r="J126" s="443"/>
      <c r="K126" s="443"/>
      <c r="L126" s="443"/>
      <c r="M126" s="443"/>
      <c r="N126" s="443"/>
      <c r="O126" s="443"/>
      <c r="P126" s="443"/>
      <c r="Q126" s="453"/>
      <c r="R126" s="453"/>
      <c r="S126" s="453"/>
      <c r="T126" s="453"/>
      <c r="U126" s="453"/>
      <c r="V126" s="453"/>
      <c r="W126" s="453"/>
      <c r="X126" s="453"/>
      <c r="Y126" s="453"/>
      <c r="Z126" s="453"/>
      <c r="AA126" s="453"/>
      <c r="AB126" s="453"/>
      <c r="AC126" s="453"/>
      <c r="AD126" s="453"/>
      <c r="AE126" s="453"/>
      <c r="AF126" s="453"/>
      <c r="AG126" s="453"/>
      <c r="AH126" s="453"/>
      <c r="AI126" s="453"/>
      <c r="AJ126" s="453"/>
      <c r="AK126" s="453"/>
      <c r="AL126" s="453"/>
      <c r="AM126" s="453"/>
      <c r="AN126" s="453"/>
      <c r="AO126" s="453"/>
      <c r="AP126" s="453"/>
      <c r="AQ126" s="453"/>
      <c r="AR126" s="453"/>
      <c r="AS126" s="453"/>
      <c r="AT126" s="453"/>
      <c r="AU126" s="453"/>
      <c r="AV126" s="453"/>
      <c r="AW126" s="453"/>
      <c r="AX126" s="453"/>
      <c r="AY126" s="453"/>
      <c r="AZ126" s="453"/>
      <c r="BA126" s="453"/>
    </row>
    <row r="127">
      <c r="A127" s="453"/>
      <c r="B127" s="1713" t="s">
        <v>1478</v>
      </c>
      <c r="C127" s="1072">
        <f>Carpenter!N74</f>
        <v>11</v>
      </c>
      <c r="D127" s="1072">
        <f>Carpenter!O74</f>
        <v>14</v>
      </c>
      <c r="E127" s="1072">
        <f>Carpenter!P74</f>
        <v>18</v>
      </c>
      <c r="F127" s="1072">
        <f>Carpenter!Q74</f>
        <v>22</v>
      </c>
      <c r="G127" s="1072">
        <f>Carpenter!R74</f>
        <v>26</v>
      </c>
      <c r="H127" s="1072">
        <f>Carpenter!S74</f>
        <v>30</v>
      </c>
      <c r="I127" s="1072">
        <f>Carpenter!T74</f>
        <v>39</v>
      </c>
      <c r="J127" s="1074" t="s">
        <v>1479</v>
      </c>
      <c r="K127" s="1075" t="s">
        <v>1403</v>
      </c>
      <c r="L127" s="1076">
        <v>6.0</v>
      </c>
      <c r="M127" s="1077">
        <v>80.0</v>
      </c>
      <c r="N127" s="1074" t="s">
        <v>1454</v>
      </c>
      <c r="O127" s="1074" t="s">
        <v>1202</v>
      </c>
      <c r="P127" s="1078" t="s">
        <v>1474</v>
      </c>
      <c r="Q127" s="453"/>
      <c r="R127" s="453"/>
      <c r="S127" s="453"/>
      <c r="T127" s="453"/>
      <c r="U127" s="453"/>
      <c r="V127" s="453"/>
      <c r="W127" s="453"/>
      <c r="X127" s="453"/>
      <c r="Y127" s="453"/>
      <c r="Z127" s="453"/>
      <c r="AA127" s="453"/>
      <c r="AB127" s="453"/>
      <c r="AC127" s="453"/>
      <c r="AD127" s="453"/>
      <c r="AE127" s="453"/>
      <c r="AF127" s="453"/>
      <c r="AG127" s="453"/>
      <c r="AH127" s="453"/>
      <c r="AI127" s="453"/>
      <c r="AJ127" s="453"/>
      <c r="AK127" s="453"/>
      <c r="AL127" s="453"/>
      <c r="AM127" s="453"/>
      <c r="AN127" s="453"/>
      <c r="AO127" s="453"/>
      <c r="AP127" s="453"/>
      <c r="AQ127" s="453"/>
      <c r="AR127" s="453"/>
      <c r="AS127" s="453"/>
      <c r="AT127" s="453"/>
      <c r="AU127" s="453"/>
      <c r="AV127" s="453"/>
      <c r="AW127" s="453"/>
      <c r="AX127" s="453"/>
      <c r="AY127" s="453"/>
      <c r="AZ127" s="453"/>
      <c r="BA127" s="453"/>
    </row>
    <row r="128">
      <c r="A128" s="453"/>
      <c r="B128" s="1163" t="s">
        <v>1580</v>
      </c>
      <c r="C128" s="1054">
        <f>Carpenter!N75</f>
        <v>19.2</v>
      </c>
      <c r="D128" s="1054">
        <f>Carpenter!O75</f>
        <v>36.48</v>
      </c>
      <c r="E128" s="1054">
        <f>Carpenter!P75</f>
        <v>65.28</v>
      </c>
      <c r="F128" s="1054">
        <f>Carpenter!Q75</f>
        <v>120.96</v>
      </c>
      <c r="G128" s="1054">
        <f>Carpenter!R75</f>
        <v>249.6</v>
      </c>
      <c r="H128" s="1054">
        <f>Carpenter!S75</f>
        <v>589.44</v>
      </c>
      <c r="I128" s="1054">
        <f>Carpenter!T75</f>
        <v>1555.2</v>
      </c>
      <c r="J128" s="443"/>
      <c r="K128" s="443"/>
      <c r="L128" s="443"/>
      <c r="M128" s="443"/>
      <c r="N128" s="443"/>
      <c r="O128" s="443"/>
      <c r="P128" s="443"/>
      <c r="Q128" s="453"/>
      <c r="R128" s="453"/>
      <c r="S128" s="453"/>
      <c r="T128" s="453"/>
      <c r="U128" s="453"/>
      <c r="V128" s="453"/>
      <c r="W128" s="453"/>
      <c r="X128" s="453"/>
      <c r="Y128" s="453"/>
      <c r="Z128" s="453"/>
      <c r="AA128" s="453"/>
      <c r="AB128" s="453"/>
      <c r="AC128" s="453"/>
      <c r="AD128" s="453"/>
      <c r="AE128" s="453"/>
      <c r="AF128" s="453"/>
      <c r="AG128" s="453"/>
      <c r="AH128" s="453"/>
      <c r="AI128" s="453"/>
      <c r="AJ128" s="453"/>
      <c r="AK128" s="453"/>
      <c r="AL128" s="453"/>
      <c r="AM128" s="453"/>
      <c r="AN128" s="453"/>
      <c r="AO128" s="453"/>
      <c r="AP128" s="453"/>
      <c r="AQ128" s="453"/>
      <c r="AR128" s="453"/>
      <c r="AS128" s="453"/>
      <c r="AT128" s="453"/>
      <c r="AU128" s="453"/>
      <c r="AV128" s="453"/>
      <c r="AW128" s="453"/>
      <c r="AX128" s="453"/>
      <c r="AY128" s="453"/>
      <c r="AZ128" s="453"/>
      <c r="BA128" s="453"/>
    </row>
    <row r="129">
      <c r="A129" s="453"/>
      <c r="B129" s="1713" t="s">
        <v>1480</v>
      </c>
      <c r="C129" s="1072">
        <f>Carpenter!N76</f>
        <v>12</v>
      </c>
      <c r="D129" s="1072">
        <f>Carpenter!O76</f>
        <v>15</v>
      </c>
      <c r="E129" s="1072">
        <f>Carpenter!P76</f>
        <v>19</v>
      </c>
      <c r="F129" s="1072">
        <f>Carpenter!Q76</f>
        <v>23</v>
      </c>
      <c r="G129" s="1072">
        <f>Carpenter!R76</f>
        <v>27</v>
      </c>
      <c r="H129" s="1072">
        <f>Carpenter!S76</f>
        <v>31</v>
      </c>
      <c r="I129" s="1072">
        <f>Carpenter!T76</f>
        <v>41</v>
      </c>
      <c r="J129" s="1074" t="s">
        <v>1481</v>
      </c>
      <c r="K129" s="1075" t="s">
        <v>1403</v>
      </c>
      <c r="L129" s="1076">
        <v>6.0</v>
      </c>
      <c r="M129" s="1077">
        <v>80.0</v>
      </c>
      <c r="N129" s="1074" t="s">
        <v>1457</v>
      </c>
      <c r="O129" s="1074" t="s">
        <v>1202</v>
      </c>
      <c r="P129" s="1078" t="s">
        <v>1474</v>
      </c>
      <c r="Q129" s="453"/>
      <c r="R129" s="453"/>
      <c r="S129" s="453"/>
      <c r="T129" s="453"/>
      <c r="U129" s="453"/>
      <c r="V129" s="453"/>
      <c r="W129" s="453"/>
      <c r="X129" s="453"/>
      <c r="Y129" s="453"/>
      <c r="Z129" s="453"/>
      <c r="AA129" s="453"/>
      <c r="AB129" s="453"/>
      <c r="AC129" s="453"/>
      <c r="AD129" s="453"/>
      <c r="AE129" s="453"/>
      <c r="AF129" s="453"/>
      <c r="AG129" s="453"/>
      <c r="AH129" s="453"/>
      <c r="AI129" s="453"/>
      <c r="AJ129" s="453"/>
      <c r="AK129" s="453"/>
      <c r="AL129" s="453"/>
      <c r="AM129" s="453"/>
      <c r="AN129" s="453"/>
      <c r="AO129" s="453"/>
      <c r="AP129" s="453"/>
      <c r="AQ129" s="453"/>
      <c r="AR129" s="453"/>
      <c r="AS129" s="453"/>
      <c r="AT129" s="453"/>
      <c r="AU129" s="453"/>
      <c r="AV129" s="453"/>
      <c r="AW129" s="453"/>
      <c r="AX129" s="453"/>
      <c r="AY129" s="453"/>
      <c r="AZ129" s="453"/>
      <c r="BA129" s="453"/>
    </row>
    <row r="130">
      <c r="A130" s="453"/>
      <c r="B130" s="1163" t="s">
        <v>1581</v>
      </c>
      <c r="C130" s="1054">
        <f>Carpenter!N77</f>
        <v>42.88</v>
      </c>
      <c r="D130" s="1054">
        <f>Carpenter!O77</f>
        <v>69.76</v>
      </c>
      <c r="E130" s="1054">
        <f>Carpenter!P77</f>
        <v>109.44</v>
      </c>
      <c r="F130" s="1054">
        <f>Carpenter!Q77</f>
        <v>177.28</v>
      </c>
      <c r="G130" s="1054">
        <f>Carpenter!R77</f>
        <v>319.36</v>
      </c>
      <c r="H130" s="1054">
        <f>Carpenter!S77</f>
        <v>673.92</v>
      </c>
      <c r="I130" s="1054">
        <f>Carpenter!T77</f>
        <v>1655.68</v>
      </c>
      <c r="J130" s="443"/>
      <c r="K130" s="443"/>
      <c r="L130" s="443"/>
      <c r="M130" s="443"/>
      <c r="N130" s="443"/>
      <c r="O130" s="443"/>
      <c r="P130" s="443"/>
      <c r="Q130" s="453"/>
      <c r="R130" s="453"/>
      <c r="S130" s="453"/>
      <c r="T130" s="453"/>
      <c r="U130" s="453"/>
      <c r="V130" s="453"/>
      <c r="W130" s="453"/>
      <c r="X130" s="453"/>
      <c r="Y130" s="453"/>
      <c r="Z130" s="453"/>
      <c r="AA130" s="453"/>
      <c r="AB130" s="453"/>
      <c r="AC130" s="453"/>
      <c r="AD130" s="453"/>
      <c r="AE130" s="453"/>
      <c r="AF130" s="453"/>
      <c r="AG130" s="453"/>
      <c r="AH130" s="453"/>
      <c r="AI130" s="453"/>
      <c r="AJ130" s="453"/>
      <c r="AK130" s="453"/>
      <c r="AL130" s="453"/>
      <c r="AM130" s="453"/>
      <c r="AN130" s="453"/>
      <c r="AO130" s="453"/>
      <c r="AP130" s="453"/>
      <c r="AQ130" s="453"/>
      <c r="AR130" s="453"/>
      <c r="AS130" s="453"/>
      <c r="AT130" s="453"/>
      <c r="AU130" s="453"/>
      <c r="AV130" s="453"/>
      <c r="AW130" s="453"/>
      <c r="AX130" s="453"/>
      <c r="AY130" s="453"/>
      <c r="AZ130" s="453"/>
      <c r="BA130" s="453"/>
    </row>
    <row r="131">
      <c r="A131" s="453"/>
      <c r="K131" s="960"/>
      <c r="L131" s="899"/>
      <c r="M131" s="899"/>
      <c r="N131" s="899"/>
      <c r="O131" s="453"/>
      <c r="P131" s="453"/>
      <c r="Q131" s="453"/>
      <c r="R131" s="453"/>
      <c r="S131" s="453"/>
      <c r="T131" s="453"/>
      <c r="U131" s="453"/>
      <c r="V131" s="453"/>
      <c r="W131" s="453"/>
      <c r="X131" s="453"/>
      <c r="Y131" s="453"/>
      <c r="Z131" s="453"/>
      <c r="AA131" s="453"/>
      <c r="AB131" s="453"/>
      <c r="AC131" s="453"/>
      <c r="AD131" s="453"/>
      <c r="AE131" s="453"/>
      <c r="AF131" s="453"/>
      <c r="AG131" s="453"/>
      <c r="AH131" s="453"/>
      <c r="AI131" s="453"/>
      <c r="AJ131" s="453"/>
      <c r="AK131" s="453"/>
      <c r="AL131" s="453"/>
      <c r="AM131" s="453"/>
      <c r="AN131" s="453"/>
      <c r="AO131" s="453"/>
      <c r="AP131" s="453"/>
      <c r="AQ131" s="453"/>
      <c r="AR131" s="453"/>
      <c r="AS131" s="453"/>
      <c r="AT131" s="453"/>
      <c r="AU131" s="453"/>
      <c r="AV131" s="453"/>
      <c r="AW131" s="453"/>
      <c r="AX131" s="453"/>
      <c r="AY131" s="453"/>
      <c r="AZ131" s="453"/>
      <c r="BA131" s="453"/>
    </row>
    <row r="132">
      <c r="A132" s="453"/>
      <c r="K132" s="960"/>
      <c r="L132" s="899"/>
      <c r="M132" s="899"/>
      <c r="N132" s="899"/>
      <c r="O132" s="453"/>
      <c r="P132" s="453"/>
      <c r="Q132" s="453"/>
      <c r="R132" s="453"/>
      <c r="S132" s="453"/>
      <c r="T132" s="453"/>
      <c r="U132" s="453"/>
      <c r="V132" s="453"/>
      <c r="W132" s="453"/>
      <c r="X132" s="453"/>
      <c r="Y132" s="453"/>
      <c r="Z132" s="453"/>
      <c r="AA132" s="453"/>
      <c r="AB132" s="453"/>
      <c r="AC132" s="453"/>
      <c r="AD132" s="453"/>
      <c r="AE132" s="453"/>
      <c r="AF132" s="453"/>
      <c r="AG132" s="453"/>
      <c r="AH132" s="453"/>
      <c r="AI132" s="453"/>
      <c r="AJ132" s="453"/>
      <c r="AK132" s="453"/>
      <c r="AL132" s="453"/>
      <c r="AM132" s="453"/>
      <c r="AN132" s="453"/>
      <c r="AO132" s="453"/>
      <c r="AP132" s="453"/>
      <c r="AQ132" s="453"/>
      <c r="AR132" s="453"/>
      <c r="AS132" s="453"/>
      <c r="AT132" s="453"/>
      <c r="AU132" s="453"/>
      <c r="AV132" s="453"/>
      <c r="AW132" s="453"/>
      <c r="AX132" s="453"/>
      <c r="AY132" s="453"/>
      <c r="AZ132" s="453"/>
      <c r="BA132" s="453"/>
    </row>
    <row r="133">
      <c r="A133" s="453"/>
      <c r="K133" s="960"/>
      <c r="L133" s="899"/>
      <c r="M133" s="899"/>
      <c r="N133" s="899"/>
      <c r="O133" s="453"/>
      <c r="P133" s="453"/>
      <c r="Q133" s="453"/>
      <c r="R133" s="453"/>
      <c r="S133" s="453"/>
      <c r="T133" s="453"/>
      <c r="U133" s="453"/>
      <c r="V133" s="453"/>
      <c r="W133" s="453"/>
      <c r="X133" s="453"/>
      <c r="Y133" s="453"/>
      <c r="Z133" s="453"/>
      <c r="AA133" s="453"/>
      <c r="AB133" s="453"/>
      <c r="AC133" s="453"/>
      <c r="AD133" s="453"/>
      <c r="AE133" s="453"/>
      <c r="AF133" s="453"/>
      <c r="AG133" s="453"/>
      <c r="AH133" s="453"/>
      <c r="AI133" s="453"/>
      <c r="AJ133" s="453"/>
      <c r="AK133" s="453"/>
      <c r="AL133" s="453"/>
      <c r="AM133" s="453"/>
      <c r="AN133" s="453"/>
      <c r="AO133" s="453"/>
      <c r="AP133" s="453"/>
      <c r="AQ133" s="453"/>
      <c r="AR133" s="453"/>
      <c r="AS133" s="453"/>
      <c r="AT133" s="453"/>
      <c r="AU133" s="453"/>
      <c r="AV133" s="453"/>
      <c r="AW133" s="453"/>
      <c r="AX133" s="453"/>
      <c r="AY133" s="453"/>
      <c r="AZ133" s="453"/>
      <c r="BA133" s="453"/>
    </row>
    <row r="134">
      <c r="A134" s="453"/>
      <c r="K134" s="960"/>
      <c r="L134" s="899"/>
      <c r="M134" s="899"/>
      <c r="N134" s="899"/>
      <c r="O134" s="453"/>
      <c r="P134" s="453"/>
      <c r="Q134" s="453"/>
      <c r="R134" s="453"/>
      <c r="S134" s="453"/>
      <c r="T134" s="453"/>
      <c r="U134" s="453"/>
      <c r="V134" s="453"/>
      <c r="W134" s="453"/>
      <c r="X134" s="453"/>
      <c r="Y134" s="453"/>
      <c r="Z134" s="453"/>
      <c r="AA134" s="453"/>
      <c r="AB134" s="453"/>
      <c r="AC134" s="453"/>
      <c r="AD134" s="453"/>
      <c r="AE134" s="453"/>
      <c r="AF134" s="453"/>
      <c r="AG134" s="453"/>
      <c r="AH134" s="453"/>
      <c r="AI134" s="453"/>
      <c r="AJ134" s="453"/>
      <c r="AK134" s="453"/>
      <c r="AL134" s="453"/>
      <c r="AM134" s="453"/>
      <c r="AN134" s="453"/>
      <c r="AO134" s="453"/>
      <c r="AP134" s="453"/>
      <c r="AQ134" s="453"/>
      <c r="AR134" s="453"/>
      <c r="AS134" s="453"/>
      <c r="AT134" s="453"/>
      <c r="AU134" s="453"/>
      <c r="AV134" s="453"/>
      <c r="AW134" s="453"/>
      <c r="AX134" s="453"/>
      <c r="AY134" s="453"/>
      <c r="AZ134" s="453"/>
      <c r="BA134" s="453"/>
    </row>
    <row r="135">
      <c r="A135" s="453"/>
      <c r="K135" s="960"/>
      <c r="L135" s="899"/>
      <c r="M135" s="899"/>
      <c r="N135" s="899"/>
      <c r="O135" s="453"/>
      <c r="P135" s="453"/>
      <c r="Q135" s="453"/>
      <c r="R135" s="453"/>
      <c r="S135" s="453"/>
      <c r="T135" s="453"/>
      <c r="U135" s="453"/>
      <c r="V135" s="453"/>
      <c r="W135" s="453"/>
      <c r="X135" s="453"/>
      <c r="Y135" s="453"/>
      <c r="Z135" s="453"/>
      <c r="AA135" s="453"/>
      <c r="AB135" s="453"/>
      <c r="AC135" s="453"/>
      <c r="AD135" s="453"/>
      <c r="AE135" s="453"/>
      <c r="AF135" s="453"/>
      <c r="AG135" s="453"/>
      <c r="AH135" s="453"/>
      <c r="AI135" s="453"/>
      <c r="AJ135" s="453"/>
      <c r="AK135" s="453"/>
      <c r="AL135" s="453"/>
      <c r="AM135" s="453"/>
      <c r="AN135" s="453"/>
      <c r="AO135" s="453"/>
      <c r="AP135" s="453"/>
      <c r="AQ135" s="453"/>
      <c r="AR135" s="453"/>
      <c r="AS135" s="453"/>
      <c r="AT135" s="453"/>
      <c r="AU135" s="453"/>
      <c r="AV135" s="453"/>
      <c r="AW135" s="453"/>
      <c r="AX135" s="453"/>
      <c r="AY135" s="453"/>
      <c r="AZ135" s="453"/>
      <c r="BA135" s="453"/>
    </row>
    <row r="136">
      <c r="A136" s="453"/>
      <c r="K136" s="960"/>
      <c r="L136" s="899"/>
      <c r="M136" s="899"/>
      <c r="N136" s="899"/>
      <c r="O136" s="453"/>
      <c r="P136" s="453"/>
      <c r="Q136" s="453"/>
      <c r="R136" s="453"/>
      <c r="S136" s="453"/>
      <c r="T136" s="453"/>
      <c r="U136" s="453"/>
      <c r="V136" s="453"/>
      <c r="W136" s="453"/>
      <c r="X136" s="453"/>
      <c r="Y136" s="453"/>
      <c r="Z136" s="453"/>
      <c r="AA136" s="453"/>
      <c r="AB136" s="453"/>
      <c r="AC136" s="453"/>
      <c r="AD136" s="453"/>
      <c r="AE136" s="453"/>
      <c r="AF136" s="453"/>
      <c r="AG136" s="453"/>
      <c r="AH136" s="453"/>
      <c r="AI136" s="453"/>
      <c r="AJ136" s="453"/>
      <c r="AK136" s="453"/>
      <c r="AL136" s="453"/>
      <c r="AM136" s="453"/>
      <c r="AN136" s="453"/>
      <c r="AO136" s="453"/>
      <c r="AP136" s="453"/>
      <c r="AQ136" s="453"/>
      <c r="AR136" s="453"/>
      <c r="AS136" s="453"/>
      <c r="AT136" s="453"/>
      <c r="AU136" s="453"/>
      <c r="AV136" s="453"/>
      <c r="AW136" s="453"/>
      <c r="AX136" s="453"/>
      <c r="AY136" s="453"/>
      <c r="AZ136" s="453"/>
      <c r="BA136" s="453"/>
    </row>
    <row r="137">
      <c r="A137" s="453"/>
      <c r="K137" s="960"/>
      <c r="L137" s="899"/>
      <c r="M137" s="899"/>
      <c r="N137" s="899"/>
      <c r="O137" s="453"/>
      <c r="P137" s="453"/>
      <c r="Q137" s="453"/>
      <c r="R137" s="453"/>
      <c r="S137" s="453"/>
      <c r="T137" s="453"/>
      <c r="U137" s="453"/>
      <c r="V137" s="453"/>
      <c r="W137" s="453"/>
      <c r="X137" s="453"/>
      <c r="Y137" s="453"/>
      <c r="Z137" s="453"/>
      <c r="AA137" s="453"/>
      <c r="AB137" s="453"/>
      <c r="AC137" s="453"/>
      <c r="AD137" s="453"/>
      <c r="AE137" s="453"/>
      <c r="AF137" s="453"/>
      <c r="AG137" s="453"/>
      <c r="AH137" s="453"/>
      <c r="AI137" s="453"/>
      <c r="AJ137" s="453"/>
      <c r="AK137" s="453"/>
      <c r="AL137" s="453"/>
      <c r="AM137" s="453"/>
      <c r="AN137" s="453"/>
      <c r="AO137" s="453"/>
      <c r="AP137" s="453"/>
      <c r="AQ137" s="453"/>
      <c r="AR137" s="453"/>
      <c r="AS137" s="453"/>
      <c r="AT137" s="453"/>
      <c r="AU137" s="453"/>
      <c r="AV137" s="453"/>
      <c r="AW137" s="453"/>
      <c r="AX137" s="453"/>
      <c r="AY137" s="453"/>
      <c r="AZ137" s="453"/>
      <c r="BA137" s="453"/>
    </row>
    <row r="138">
      <c r="A138" s="453"/>
      <c r="K138" s="960"/>
      <c r="L138" s="899"/>
      <c r="M138" s="899"/>
      <c r="N138" s="899"/>
      <c r="O138" s="453"/>
      <c r="P138" s="453"/>
      <c r="Q138" s="453"/>
      <c r="R138" s="453"/>
      <c r="S138" s="453"/>
      <c r="T138" s="453"/>
      <c r="U138" s="453"/>
      <c r="V138" s="453"/>
      <c r="W138" s="453"/>
      <c r="X138" s="453"/>
      <c r="Y138" s="453"/>
      <c r="Z138" s="453"/>
      <c r="AA138" s="453"/>
      <c r="AB138" s="453"/>
      <c r="AC138" s="453"/>
      <c r="AD138" s="453"/>
      <c r="AE138" s="453"/>
      <c r="AF138" s="453"/>
      <c r="AG138" s="453"/>
      <c r="AH138" s="453"/>
      <c r="AI138" s="453"/>
      <c r="AJ138" s="453"/>
      <c r="AK138" s="453"/>
      <c r="AL138" s="453"/>
      <c r="AM138" s="453"/>
      <c r="AN138" s="453"/>
      <c r="AO138" s="453"/>
      <c r="AP138" s="453"/>
      <c r="AQ138" s="453"/>
      <c r="AR138" s="453"/>
      <c r="AS138" s="453"/>
      <c r="AT138" s="453"/>
      <c r="AU138" s="453"/>
      <c r="AV138" s="453"/>
      <c r="AW138" s="453"/>
      <c r="AX138" s="453"/>
      <c r="AY138" s="453"/>
      <c r="AZ138" s="453"/>
      <c r="BA138" s="453"/>
    </row>
    <row r="139">
      <c r="A139" s="453"/>
      <c r="K139" s="960"/>
      <c r="L139" s="899"/>
      <c r="M139" s="899"/>
      <c r="N139" s="899"/>
      <c r="O139" s="453"/>
      <c r="P139" s="453"/>
      <c r="Q139" s="453"/>
      <c r="R139" s="453"/>
      <c r="S139" s="453"/>
      <c r="T139" s="453"/>
      <c r="U139" s="453"/>
      <c r="V139" s="453"/>
      <c r="W139" s="453"/>
      <c r="X139" s="453"/>
      <c r="Y139" s="453"/>
      <c r="Z139" s="453"/>
      <c r="AA139" s="453"/>
      <c r="AB139" s="453"/>
      <c r="AC139" s="453"/>
      <c r="AD139" s="453"/>
      <c r="AE139" s="453"/>
      <c r="AF139" s="453"/>
      <c r="AG139" s="453"/>
      <c r="AH139" s="453"/>
      <c r="AI139" s="453"/>
      <c r="AJ139" s="453"/>
      <c r="AK139" s="453"/>
      <c r="AL139" s="453"/>
      <c r="AM139" s="453"/>
      <c r="AN139" s="453"/>
      <c r="AO139" s="453"/>
      <c r="AP139" s="453"/>
      <c r="AQ139" s="453"/>
      <c r="AR139" s="453"/>
      <c r="AS139" s="453"/>
      <c r="AT139" s="453"/>
      <c r="AU139" s="453"/>
      <c r="AV139" s="453"/>
      <c r="AW139" s="453"/>
      <c r="AX139" s="453"/>
      <c r="AY139" s="453"/>
      <c r="AZ139" s="453"/>
      <c r="BA139" s="453"/>
    </row>
    <row r="140">
      <c r="A140" s="453"/>
      <c r="K140" s="960"/>
      <c r="L140" s="899"/>
      <c r="M140" s="899"/>
      <c r="N140" s="899"/>
      <c r="O140" s="453"/>
      <c r="P140" s="453"/>
      <c r="Q140" s="453"/>
      <c r="R140" s="453"/>
      <c r="S140" s="453"/>
      <c r="T140" s="453"/>
      <c r="U140" s="453"/>
      <c r="V140" s="453"/>
      <c r="W140" s="453"/>
      <c r="X140" s="453"/>
      <c r="Y140" s="453"/>
      <c r="Z140" s="453"/>
      <c r="AA140" s="453"/>
      <c r="AB140" s="453"/>
      <c r="AC140" s="453"/>
      <c r="AD140" s="453"/>
      <c r="AE140" s="453"/>
      <c r="AF140" s="453"/>
      <c r="AG140" s="453"/>
      <c r="AH140" s="453"/>
      <c r="AI140" s="453"/>
      <c r="AJ140" s="453"/>
      <c r="AK140" s="453"/>
      <c r="AL140" s="453"/>
      <c r="AM140" s="453"/>
      <c r="AN140" s="453"/>
      <c r="AO140" s="453"/>
      <c r="AP140" s="453"/>
      <c r="AQ140" s="453"/>
      <c r="AR140" s="453"/>
      <c r="AS140" s="453"/>
      <c r="AT140" s="453"/>
      <c r="AU140" s="453"/>
      <c r="AV140" s="453"/>
      <c r="AW140" s="453"/>
      <c r="AX140" s="453"/>
      <c r="AY140" s="453"/>
      <c r="AZ140" s="453"/>
      <c r="BA140" s="453"/>
    </row>
    <row r="141">
      <c r="A141" s="453"/>
      <c r="K141" s="960"/>
      <c r="L141" s="899"/>
      <c r="M141" s="899"/>
      <c r="N141" s="899"/>
      <c r="O141" s="453"/>
      <c r="P141" s="453"/>
      <c r="Q141" s="453"/>
      <c r="R141" s="453"/>
      <c r="S141" s="453"/>
      <c r="T141" s="453"/>
      <c r="U141" s="453"/>
      <c r="V141" s="453"/>
      <c r="W141" s="453"/>
      <c r="X141" s="453"/>
      <c r="Y141" s="453"/>
      <c r="Z141" s="453"/>
      <c r="AA141" s="453"/>
      <c r="AB141" s="453"/>
      <c r="AC141" s="453"/>
      <c r="AD141" s="453"/>
      <c r="AE141" s="453"/>
      <c r="AF141" s="453"/>
      <c r="AG141" s="453"/>
      <c r="AH141" s="453"/>
      <c r="AI141" s="453"/>
      <c r="AJ141" s="453"/>
      <c r="AK141" s="453"/>
      <c r="AL141" s="453"/>
      <c r="AM141" s="453"/>
      <c r="AN141" s="453"/>
      <c r="AO141" s="453"/>
      <c r="AP141" s="453"/>
      <c r="AQ141" s="453"/>
      <c r="AR141" s="453"/>
      <c r="AS141" s="453"/>
      <c r="AT141" s="453"/>
      <c r="AU141" s="453"/>
      <c r="AV141" s="453"/>
      <c r="AW141" s="453"/>
      <c r="AX141" s="453"/>
      <c r="AY141" s="453"/>
      <c r="AZ141" s="453"/>
      <c r="BA141" s="453"/>
    </row>
    <row r="142">
      <c r="A142" s="453"/>
      <c r="K142" s="960"/>
      <c r="L142" s="899"/>
      <c r="M142" s="899"/>
      <c r="N142" s="899"/>
      <c r="O142" s="453"/>
      <c r="P142" s="453"/>
      <c r="Q142" s="453"/>
      <c r="R142" s="453"/>
      <c r="S142" s="453"/>
      <c r="T142" s="453"/>
      <c r="U142" s="453"/>
      <c r="V142" s="453"/>
      <c r="W142" s="453"/>
      <c r="X142" s="453"/>
      <c r="Y142" s="453"/>
      <c r="Z142" s="453"/>
      <c r="AA142" s="453"/>
      <c r="AB142" s="453"/>
      <c r="AC142" s="453"/>
      <c r="AD142" s="453"/>
      <c r="AE142" s="453"/>
      <c r="AF142" s="453"/>
      <c r="AG142" s="453"/>
      <c r="AH142" s="453"/>
      <c r="AI142" s="453"/>
      <c r="AJ142" s="453"/>
      <c r="AK142" s="453"/>
      <c r="AL142" s="453"/>
      <c r="AM142" s="453"/>
      <c r="AN142" s="453"/>
      <c r="AO142" s="453"/>
      <c r="AP142" s="453"/>
      <c r="AQ142" s="453"/>
      <c r="AR142" s="453"/>
      <c r="AS142" s="453"/>
      <c r="AT142" s="453"/>
      <c r="AU142" s="453"/>
      <c r="AV142" s="453"/>
      <c r="AW142" s="453"/>
      <c r="AX142" s="453"/>
      <c r="AY142" s="453"/>
      <c r="AZ142" s="453"/>
      <c r="BA142" s="453"/>
    </row>
    <row r="143">
      <c r="A143" s="453"/>
      <c r="K143" s="960"/>
      <c r="L143" s="899"/>
      <c r="M143" s="899"/>
      <c r="N143" s="899"/>
      <c r="O143" s="453"/>
      <c r="P143" s="453"/>
      <c r="Q143" s="453"/>
      <c r="R143" s="453"/>
      <c r="S143" s="453"/>
      <c r="T143" s="453"/>
      <c r="U143" s="453"/>
      <c r="V143" s="453"/>
      <c r="W143" s="453"/>
      <c r="X143" s="453"/>
      <c r="Y143" s="453"/>
      <c r="Z143" s="453"/>
      <c r="AA143" s="453"/>
      <c r="AB143" s="453"/>
      <c r="AC143" s="453"/>
      <c r="AD143" s="453"/>
      <c r="AE143" s="453"/>
      <c r="AF143" s="453"/>
      <c r="AG143" s="453"/>
      <c r="AH143" s="453"/>
      <c r="AI143" s="453"/>
      <c r="AJ143" s="453"/>
      <c r="AK143" s="453"/>
      <c r="AL143" s="453"/>
      <c r="AM143" s="453"/>
      <c r="AN143" s="453"/>
      <c r="AO143" s="453"/>
      <c r="AP143" s="453"/>
      <c r="AQ143" s="453"/>
      <c r="AR143" s="453"/>
      <c r="AS143" s="453"/>
      <c r="AT143" s="453"/>
      <c r="AU143" s="453"/>
      <c r="AV143" s="453"/>
      <c r="AW143" s="453"/>
      <c r="AX143" s="453"/>
      <c r="AY143" s="453"/>
      <c r="AZ143" s="453"/>
      <c r="BA143" s="453"/>
    </row>
    <row r="144">
      <c r="A144" s="453"/>
      <c r="K144" s="960"/>
      <c r="L144" s="899"/>
      <c r="M144" s="899"/>
      <c r="N144" s="899"/>
      <c r="O144" s="453"/>
      <c r="P144" s="453"/>
      <c r="Q144" s="453"/>
      <c r="R144" s="453"/>
      <c r="S144" s="453"/>
      <c r="T144" s="453"/>
      <c r="U144" s="453"/>
      <c r="V144" s="453"/>
      <c r="W144" s="453"/>
      <c r="X144" s="453"/>
      <c r="Y144" s="453"/>
      <c r="Z144" s="453"/>
      <c r="AA144" s="453"/>
      <c r="AB144" s="453"/>
      <c r="AC144" s="453"/>
      <c r="AD144" s="453"/>
      <c r="AE144" s="453"/>
      <c r="AF144" s="453"/>
      <c r="AG144" s="453"/>
      <c r="AH144" s="453"/>
      <c r="AI144" s="453"/>
      <c r="AJ144" s="453"/>
      <c r="AK144" s="453"/>
      <c r="AL144" s="453"/>
      <c r="AM144" s="453"/>
      <c r="AN144" s="453"/>
      <c r="AO144" s="453"/>
      <c r="AP144" s="453"/>
      <c r="AQ144" s="453"/>
      <c r="AR144" s="453"/>
      <c r="AS144" s="453"/>
      <c r="AT144" s="453"/>
      <c r="AU144" s="453"/>
      <c r="AV144" s="453"/>
      <c r="AW144" s="453"/>
      <c r="AX144" s="453"/>
      <c r="AY144" s="453"/>
      <c r="AZ144" s="453"/>
      <c r="BA144" s="453"/>
    </row>
    <row r="145">
      <c r="A145" s="453"/>
      <c r="K145" s="960"/>
      <c r="L145" s="899"/>
      <c r="M145" s="899"/>
      <c r="N145" s="899"/>
      <c r="O145" s="453"/>
      <c r="P145" s="453"/>
      <c r="Q145" s="453"/>
      <c r="R145" s="453"/>
      <c r="S145" s="453"/>
      <c r="T145" s="453"/>
      <c r="U145" s="453"/>
      <c r="V145" s="453"/>
      <c r="W145" s="453"/>
      <c r="X145" s="453"/>
      <c r="Y145" s="453"/>
      <c r="Z145" s="453"/>
      <c r="AA145" s="453"/>
      <c r="AB145" s="453"/>
      <c r="AC145" s="453"/>
      <c r="AD145" s="453"/>
      <c r="AE145" s="453"/>
      <c r="AF145" s="453"/>
      <c r="AG145" s="453"/>
      <c r="AH145" s="453"/>
      <c r="AI145" s="453"/>
      <c r="AJ145" s="453"/>
      <c r="AK145" s="453"/>
      <c r="AL145" s="453"/>
      <c r="AM145" s="453"/>
      <c r="AN145" s="453"/>
      <c r="AO145" s="453"/>
      <c r="AP145" s="453"/>
      <c r="AQ145" s="453"/>
      <c r="AR145" s="453"/>
      <c r="AS145" s="453"/>
      <c r="AT145" s="453"/>
      <c r="AU145" s="453"/>
      <c r="AV145" s="453"/>
      <c r="AW145" s="453"/>
      <c r="AX145" s="453"/>
      <c r="AY145" s="453"/>
      <c r="AZ145" s="453"/>
      <c r="BA145" s="453"/>
    </row>
    <row r="146">
      <c r="A146" s="453"/>
      <c r="K146" s="960"/>
      <c r="L146" s="899"/>
      <c r="M146" s="899"/>
      <c r="N146" s="899"/>
      <c r="O146" s="453"/>
      <c r="P146" s="453"/>
      <c r="Q146" s="453"/>
      <c r="R146" s="453"/>
      <c r="S146" s="453"/>
      <c r="T146" s="453"/>
      <c r="U146" s="453"/>
      <c r="V146" s="453"/>
      <c r="W146" s="453"/>
      <c r="X146" s="453"/>
      <c r="Y146" s="453"/>
      <c r="Z146" s="453"/>
      <c r="AA146" s="453"/>
      <c r="AB146" s="453"/>
      <c r="AC146" s="453"/>
      <c r="AD146" s="453"/>
      <c r="AE146" s="453"/>
      <c r="AF146" s="453"/>
      <c r="AG146" s="453"/>
      <c r="AH146" s="453"/>
      <c r="AI146" s="453"/>
      <c r="AJ146" s="453"/>
      <c r="AK146" s="453"/>
      <c r="AL146" s="453"/>
      <c r="AM146" s="453"/>
      <c r="AN146" s="453"/>
      <c r="AO146" s="453"/>
      <c r="AP146" s="453"/>
      <c r="AQ146" s="453"/>
      <c r="AR146" s="453"/>
      <c r="AS146" s="453"/>
      <c r="AT146" s="453"/>
      <c r="AU146" s="453"/>
      <c r="AV146" s="453"/>
      <c r="AW146" s="453"/>
      <c r="AX146" s="453"/>
      <c r="AY146" s="453"/>
      <c r="AZ146" s="453"/>
      <c r="BA146" s="453"/>
    </row>
    <row r="147">
      <c r="A147" s="453"/>
      <c r="K147" s="960"/>
      <c r="L147" s="899"/>
      <c r="M147" s="899"/>
      <c r="N147" s="899"/>
      <c r="O147" s="453"/>
      <c r="P147" s="453"/>
      <c r="Q147" s="453"/>
      <c r="R147" s="453"/>
      <c r="S147" s="453"/>
      <c r="T147" s="453"/>
      <c r="U147" s="453"/>
      <c r="V147" s="453"/>
      <c r="W147" s="453"/>
      <c r="X147" s="453"/>
      <c r="Y147" s="453"/>
      <c r="Z147" s="453"/>
      <c r="AA147" s="453"/>
      <c r="AB147" s="453"/>
      <c r="AC147" s="453"/>
      <c r="AD147" s="453"/>
      <c r="AE147" s="453"/>
      <c r="AF147" s="453"/>
      <c r="AG147" s="453"/>
      <c r="AH147" s="453"/>
      <c r="AI147" s="453"/>
      <c r="AJ147" s="453"/>
      <c r="AK147" s="453"/>
      <c r="AL147" s="453"/>
      <c r="AM147" s="453"/>
      <c r="AN147" s="453"/>
      <c r="AO147" s="453"/>
      <c r="AP147" s="453"/>
      <c r="AQ147" s="453"/>
      <c r="AR147" s="453"/>
      <c r="AS147" s="453"/>
      <c r="AT147" s="453"/>
      <c r="AU147" s="453"/>
      <c r="AV147" s="453"/>
      <c r="AW147" s="453"/>
      <c r="AX147" s="453"/>
      <c r="AY147" s="453"/>
      <c r="AZ147" s="453"/>
      <c r="BA147" s="453"/>
    </row>
    <row r="148">
      <c r="A148" s="453"/>
      <c r="K148" s="960"/>
      <c r="L148" s="899"/>
      <c r="M148" s="899"/>
      <c r="N148" s="899"/>
      <c r="O148" s="453"/>
      <c r="P148" s="453"/>
      <c r="Q148" s="453"/>
      <c r="R148" s="453"/>
      <c r="S148" s="453"/>
      <c r="T148" s="453"/>
      <c r="U148" s="453"/>
      <c r="V148" s="453"/>
      <c r="W148" s="453"/>
      <c r="X148" s="453"/>
      <c r="Y148" s="453"/>
      <c r="Z148" s="453"/>
      <c r="AA148" s="453"/>
      <c r="AB148" s="453"/>
      <c r="AC148" s="453"/>
      <c r="AD148" s="453"/>
      <c r="AE148" s="453"/>
      <c r="AF148" s="453"/>
      <c r="AG148" s="453"/>
      <c r="AH148" s="453"/>
      <c r="AI148" s="453"/>
      <c r="AJ148" s="453"/>
      <c r="AK148" s="453"/>
      <c r="AL148" s="453"/>
      <c r="AM148" s="453"/>
      <c r="AN148" s="453"/>
      <c r="AO148" s="453"/>
      <c r="AP148" s="453"/>
      <c r="AQ148" s="453"/>
      <c r="AR148" s="453"/>
      <c r="AS148" s="453"/>
      <c r="AT148" s="453"/>
      <c r="AU148" s="453"/>
      <c r="AV148" s="453"/>
      <c r="AW148" s="453"/>
      <c r="AX148" s="453"/>
      <c r="AY148" s="453"/>
      <c r="AZ148" s="453"/>
      <c r="BA148" s="453"/>
    </row>
    <row r="149">
      <c r="A149" s="453"/>
      <c r="K149" s="960"/>
      <c r="L149" s="899"/>
      <c r="M149" s="899"/>
      <c r="N149" s="899"/>
      <c r="O149" s="453"/>
      <c r="P149" s="453"/>
      <c r="Q149" s="453"/>
      <c r="R149" s="453"/>
      <c r="S149" s="453"/>
      <c r="T149" s="453"/>
      <c r="U149" s="453"/>
      <c r="V149" s="453"/>
      <c r="W149" s="453"/>
      <c r="X149" s="453"/>
      <c r="Y149" s="453"/>
      <c r="Z149" s="453"/>
      <c r="AA149" s="453"/>
      <c r="AB149" s="453"/>
      <c r="AC149" s="453"/>
      <c r="AD149" s="453"/>
      <c r="AE149" s="453"/>
      <c r="AF149" s="453"/>
      <c r="AG149" s="453"/>
      <c r="AH149" s="453"/>
      <c r="AI149" s="453"/>
      <c r="AJ149" s="453"/>
      <c r="AK149" s="453"/>
      <c r="AL149" s="453"/>
      <c r="AM149" s="453"/>
      <c r="AN149" s="453"/>
      <c r="AO149" s="453"/>
      <c r="AP149" s="453"/>
      <c r="AQ149" s="453"/>
      <c r="AR149" s="453"/>
      <c r="AS149" s="453"/>
      <c r="AT149" s="453"/>
      <c r="AU149" s="453"/>
      <c r="AV149" s="453"/>
      <c r="AW149" s="453"/>
      <c r="AX149" s="453"/>
      <c r="AY149" s="453"/>
      <c r="AZ149" s="453"/>
      <c r="BA149" s="453"/>
    </row>
    <row r="150">
      <c r="A150" s="453"/>
      <c r="K150" s="960"/>
      <c r="L150" s="899"/>
      <c r="M150" s="899"/>
      <c r="N150" s="899"/>
      <c r="O150" s="453"/>
      <c r="P150" s="453"/>
      <c r="Q150" s="453"/>
      <c r="R150" s="453"/>
      <c r="S150" s="453"/>
      <c r="T150" s="453"/>
      <c r="U150" s="453"/>
      <c r="V150" s="453"/>
      <c r="W150" s="453"/>
      <c r="X150" s="453"/>
      <c r="Y150" s="453"/>
      <c r="Z150" s="453"/>
      <c r="AA150" s="453"/>
      <c r="AB150" s="453"/>
      <c r="AC150" s="453"/>
      <c r="AD150" s="453"/>
      <c r="AE150" s="453"/>
      <c r="AF150" s="453"/>
      <c r="AG150" s="453"/>
      <c r="AH150" s="453"/>
      <c r="AI150" s="453"/>
      <c r="AJ150" s="453"/>
      <c r="AK150" s="453"/>
      <c r="AL150" s="453"/>
      <c r="AM150" s="453"/>
      <c r="AN150" s="453"/>
      <c r="AO150" s="453"/>
      <c r="AP150" s="453"/>
      <c r="AQ150" s="453"/>
      <c r="AR150" s="453"/>
      <c r="AS150" s="453"/>
      <c r="AT150" s="453"/>
      <c r="AU150" s="453"/>
      <c r="AV150" s="453"/>
      <c r="AW150" s="453"/>
      <c r="AX150" s="453"/>
      <c r="AY150" s="453"/>
      <c r="AZ150" s="453"/>
      <c r="BA150" s="453"/>
    </row>
    <row r="151">
      <c r="A151" s="453"/>
      <c r="K151" s="960"/>
      <c r="L151" s="899"/>
      <c r="M151" s="899"/>
      <c r="N151" s="899"/>
      <c r="O151" s="453"/>
      <c r="P151" s="453"/>
      <c r="Q151" s="453"/>
      <c r="R151" s="453"/>
      <c r="S151" s="453"/>
      <c r="T151" s="453"/>
      <c r="U151" s="453"/>
      <c r="V151" s="453"/>
      <c r="W151" s="453"/>
      <c r="X151" s="453"/>
      <c r="Y151" s="453"/>
      <c r="Z151" s="453"/>
      <c r="AA151" s="453"/>
      <c r="AB151" s="453"/>
      <c r="AC151" s="453"/>
      <c r="AD151" s="453"/>
      <c r="AE151" s="453"/>
      <c r="AF151" s="453"/>
      <c r="AG151" s="453"/>
      <c r="AH151" s="453"/>
      <c r="AI151" s="453"/>
      <c r="AJ151" s="453"/>
      <c r="AK151" s="453"/>
      <c r="AL151" s="453"/>
      <c r="AM151" s="453"/>
      <c r="AN151" s="453"/>
      <c r="AO151" s="453"/>
      <c r="AP151" s="453"/>
      <c r="AQ151" s="453"/>
      <c r="AR151" s="453"/>
      <c r="AS151" s="453"/>
      <c r="AT151" s="453"/>
      <c r="AU151" s="453"/>
      <c r="AV151" s="453"/>
      <c r="AW151" s="453"/>
      <c r="AX151" s="453"/>
      <c r="AY151" s="453"/>
      <c r="AZ151" s="453"/>
      <c r="BA151" s="453"/>
    </row>
    <row r="152">
      <c r="A152" s="453"/>
      <c r="K152" s="960"/>
      <c r="L152" s="899"/>
      <c r="M152" s="899"/>
      <c r="N152" s="899"/>
      <c r="O152" s="453"/>
      <c r="P152" s="453"/>
      <c r="Q152" s="453"/>
      <c r="R152" s="453"/>
      <c r="S152" s="453"/>
      <c r="T152" s="453"/>
      <c r="U152" s="453"/>
      <c r="V152" s="453"/>
      <c r="W152" s="453"/>
      <c r="X152" s="453"/>
      <c r="Y152" s="453"/>
      <c r="Z152" s="453"/>
      <c r="AA152" s="453"/>
      <c r="AB152" s="453"/>
      <c r="AC152" s="453"/>
      <c r="AD152" s="453"/>
      <c r="AE152" s="453"/>
      <c r="AF152" s="453"/>
      <c r="AG152" s="453"/>
      <c r="AH152" s="453"/>
      <c r="AI152" s="453"/>
      <c r="AJ152" s="453"/>
      <c r="AK152" s="453"/>
      <c r="AL152" s="453"/>
      <c r="AM152" s="453"/>
      <c r="AN152" s="453"/>
      <c r="AO152" s="453"/>
      <c r="AP152" s="453"/>
      <c r="AQ152" s="453"/>
      <c r="AR152" s="453"/>
      <c r="AS152" s="453"/>
      <c r="AT152" s="453"/>
      <c r="AU152" s="453"/>
      <c r="AV152" s="453"/>
      <c r="AW152" s="453"/>
      <c r="AX152" s="453"/>
      <c r="AY152" s="453"/>
      <c r="AZ152" s="453"/>
      <c r="BA152" s="453"/>
    </row>
    <row r="153">
      <c r="A153" s="453"/>
      <c r="K153" s="960"/>
      <c r="L153" s="899"/>
      <c r="M153" s="899"/>
      <c r="N153" s="899"/>
      <c r="O153" s="453"/>
      <c r="P153" s="453"/>
      <c r="Q153" s="453"/>
      <c r="R153" s="453"/>
      <c r="S153" s="453"/>
      <c r="T153" s="453"/>
      <c r="U153" s="453"/>
      <c r="V153" s="453"/>
      <c r="W153" s="453"/>
      <c r="X153" s="453"/>
      <c r="Y153" s="453"/>
      <c r="Z153" s="453"/>
      <c r="AA153" s="453"/>
      <c r="AB153" s="453"/>
      <c r="AC153" s="453"/>
      <c r="AD153" s="453"/>
      <c r="AE153" s="453"/>
      <c r="AF153" s="453"/>
      <c r="AG153" s="453"/>
      <c r="AH153" s="453"/>
      <c r="AI153" s="453"/>
      <c r="AJ153" s="453"/>
      <c r="AK153" s="453"/>
      <c r="AL153" s="453"/>
      <c r="AM153" s="453"/>
      <c r="AN153" s="453"/>
      <c r="AO153" s="453"/>
      <c r="AP153" s="453"/>
      <c r="AQ153" s="453"/>
      <c r="AR153" s="453"/>
      <c r="AS153" s="453"/>
      <c r="AT153" s="453"/>
      <c r="AU153" s="453"/>
      <c r="AV153" s="453"/>
      <c r="AW153" s="453"/>
      <c r="AX153" s="453"/>
      <c r="AY153" s="453"/>
      <c r="AZ153" s="453"/>
      <c r="BA153" s="453"/>
    </row>
    <row r="154">
      <c r="A154" s="453"/>
      <c r="K154" s="960"/>
      <c r="L154" s="899"/>
      <c r="M154" s="899"/>
      <c r="N154" s="899"/>
      <c r="O154" s="453"/>
      <c r="P154" s="453"/>
      <c r="Q154" s="453"/>
      <c r="R154" s="453"/>
      <c r="S154" s="453"/>
      <c r="T154" s="453"/>
      <c r="U154" s="453"/>
      <c r="V154" s="453"/>
      <c r="W154" s="453"/>
      <c r="X154" s="453"/>
      <c r="Y154" s="453"/>
      <c r="Z154" s="453"/>
      <c r="AA154" s="453"/>
      <c r="AB154" s="453"/>
      <c r="AC154" s="453"/>
      <c r="AD154" s="453"/>
      <c r="AE154" s="453"/>
      <c r="AF154" s="453"/>
      <c r="AG154" s="453"/>
      <c r="AH154" s="453"/>
      <c r="AI154" s="453"/>
      <c r="AJ154" s="453"/>
      <c r="AK154" s="453"/>
      <c r="AL154" s="453"/>
      <c r="AM154" s="453"/>
      <c r="AN154" s="453"/>
      <c r="AO154" s="453"/>
      <c r="AP154" s="453"/>
      <c r="AQ154" s="453"/>
      <c r="AR154" s="453"/>
      <c r="AS154" s="453"/>
      <c r="AT154" s="453"/>
      <c r="AU154" s="453"/>
      <c r="AV154" s="453"/>
      <c r="AW154" s="453"/>
      <c r="AX154" s="453"/>
      <c r="AY154" s="453"/>
      <c r="AZ154" s="453"/>
      <c r="BA154" s="453"/>
    </row>
    <row r="155">
      <c r="A155" s="453"/>
      <c r="K155" s="960"/>
      <c r="L155" s="899"/>
      <c r="M155" s="899"/>
      <c r="N155" s="899"/>
      <c r="O155" s="453"/>
      <c r="P155" s="453"/>
      <c r="Q155" s="453"/>
      <c r="R155" s="453"/>
      <c r="S155" s="453"/>
      <c r="T155" s="453"/>
      <c r="U155" s="453"/>
      <c r="V155" s="453"/>
      <c r="W155" s="453"/>
      <c r="X155" s="453"/>
      <c r="Y155" s="453"/>
      <c r="Z155" s="453"/>
      <c r="AA155" s="453"/>
      <c r="AB155" s="453"/>
      <c r="AC155" s="453"/>
      <c r="AD155" s="453"/>
      <c r="AE155" s="453"/>
      <c r="AF155" s="453"/>
      <c r="AG155" s="453"/>
      <c r="AH155" s="453"/>
      <c r="AI155" s="453"/>
      <c r="AJ155" s="453"/>
      <c r="AK155" s="453"/>
      <c r="AL155" s="453"/>
      <c r="AM155" s="453"/>
      <c r="AN155" s="453"/>
      <c r="AO155" s="453"/>
      <c r="AP155" s="453"/>
      <c r="AQ155" s="453"/>
      <c r="AR155" s="453"/>
      <c r="AS155" s="453"/>
      <c r="AT155" s="453"/>
      <c r="AU155" s="453"/>
      <c r="AV155" s="453"/>
      <c r="AW155" s="453"/>
      <c r="AX155" s="453"/>
      <c r="AY155" s="453"/>
      <c r="AZ155" s="453"/>
      <c r="BA155" s="453"/>
    </row>
    <row r="156">
      <c r="A156" s="453"/>
      <c r="K156" s="960"/>
      <c r="L156" s="899"/>
      <c r="M156" s="899"/>
      <c r="N156" s="899"/>
      <c r="O156" s="453"/>
      <c r="P156" s="453"/>
      <c r="Q156" s="453"/>
      <c r="R156" s="453"/>
      <c r="S156" s="453"/>
      <c r="T156" s="453"/>
      <c r="U156" s="453"/>
      <c r="V156" s="453"/>
      <c r="W156" s="453"/>
      <c r="X156" s="453"/>
      <c r="Y156" s="453"/>
      <c r="Z156" s="453"/>
      <c r="AA156" s="453"/>
      <c r="AB156" s="453"/>
      <c r="AC156" s="453"/>
      <c r="AD156" s="453"/>
      <c r="AE156" s="453"/>
      <c r="AF156" s="453"/>
      <c r="AG156" s="453"/>
      <c r="AH156" s="453"/>
      <c r="AI156" s="453"/>
      <c r="AJ156" s="453"/>
      <c r="AK156" s="453"/>
      <c r="AL156" s="453"/>
      <c r="AM156" s="453"/>
      <c r="AN156" s="453"/>
      <c r="AO156" s="453"/>
      <c r="AP156" s="453"/>
      <c r="AQ156" s="453"/>
      <c r="AR156" s="453"/>
      <c r="AS156" s="453"/>
      <c r="AT156" s="453"/>
      <c r="AU156" s="453"/>
      <c r="AV156" s="453"/>
      <c r="AW156" s="453"/>
      <c r="AX156" s="453"/>
      <c r="AY156" s="453"/>
      <c r="AZ156" s="453"/>
      <c r="BA156" s="453"/>
    </row>
    <row r="157">
      <c r="A157" s="453"/>
      <c r="K157" s="960"/>
      <c r="L157" s="899"/>
      <c r="M157" s="899"/>
      <c r="N157" s="899"/>
      <c r="O157" s="453"/>
      <c r="P157" s="453"/>
      <c r="Q157" s="453"/>
      <c r="R157" s="453"/>
      <c r="S157" s="453"/>
      <c r="T157" s="453"/>
      <c r="U157" s="453"/>
      <c r="V157" s="453"/>
      <c r="W157" s="453"/>
      <c r="X157" s="453"/>
      <c r="Y157" s="453"/>
      <c r="Z157" s="453"/>
      <c r="AA157" s="453"/>
      <c r="AB157" s="453"/>
      <c r="AC157" s="453"/>
      <c r="AD157" s="453"/>
      <c r="AE157" s="453"/>
      <c r="AF157" s="453"/>
      <c r="AG157" s="453"/>
      <c r="AH157" s="453"/>
      <c r="AI157" s="453"/>
      <c r="AJ157" s="453"/>
      <c r="AK157" s="453"/>
      <c r="AL157" s="453"/>
      <c r="AM157" s="453"/>
      <c r="AN157" s="453"/>
      <c r="AO157" s="453"/>
      <c r="AP157" s="453"/>
      <c r="AQ157" s="453"/>
      <c r="AR157" s="453"/>
      <c r="AS157" s="453"/>
      <c r="AT157" s="453"/>
      <c r="AU157" s="453"/>
      <c r="AV157" s="453"/>
      <c r="AW157" s="453"/>
      <c r="AX157" s="453"/>
      <c r="AY157" s="453"/>
      <c r="AZ157" s="453"/>
      <c r="BA157" s="453"/>
    </row>
    <row r="158">
      <c r="A158" s="453"/>
      <c r="K158" s="960"/>
      <c r="L158" s="899"/>
      <c r="M158" s="899"/>
      <c r="N158" s="899"/>
      <c r="O158" s="453"/>
      <c r="P158" s="453"/>
      <c r="Q158" s="453"/>
      <c r="R158" s="453"/>
      <c r="S158" s="453"/>
      <c r="T158" s="453"/>
      <c r="U158" s="453"/>
      <c r="V158" s="453"/>
      <c r="W158" s="453"/>
      <c r="X158" s="453"/>
      <c r="Y158" s="453"/>
      <c r="Z158" s="453"/>
      <c r="AA158" s="453"/>
      <c r="AB158" s="453"/>
      <c r="AC158" s="453"/>
      <c r="AD158" s="453"/>
      <c r="AE158" s="453"/>
      <c r="AF158" s="453"/>
      <c r="AG158" s="453"/>
      <c r="AH158" s="453"/>
      <c r="AI158" s="453"/>
      <c r="AJ158" s="453"/>
      <c r="AK158" s="453"/>
      <c r="AL158" s="453"/>
      <c r="AM158" s="453"/>
      <c r="AN158" s="453"/>
      <c r="AO158" s="453"/>
      <c r="AP158" s="453"/>
      <c r="AQ158" s="453"/>
      <c r="AR158" s="453"/>
      <c r="AS158" s="453"/>
      <c r="AT158" s="453"/>
      <c r="AU158" s="453"/>
      <c r="AV158" s="453"/>
      <c r="AW158" s="453"/>
      <c r="AX158" s="453"/>
      <c r="AY158" s="453"/>
      <c r="AZ158" s="453"/>
      <c r="BA158" s="453"/>
    </row>
    <row r="159">
      <c r="A159" s="453"/>
      <c r="K159" s="960"/>
      <c r="L159" s="899"/>
      <c r="M159" s="899"/>
      <c r="N159" s="899"/>
      <c r="O159" s="453"/>
      <c r="P159" s="453"/>
      <c r="Q159" s="453"/>
      <c r="R159" s="453"/>
      <c r="S159" s="453"/>
      <c r="T159" s="453"/>
      <c r="U159" s="453"/>
      <c r="V159" s="453"/>
      <c r="W159" s="453"/>
      <c r="X159" s="453"/>
      <c r="Y159" s="453"/>
      <c r="Z159" s="453"/>
      <c r="AA159" s="453"/>
      <c r="AB159" s="453"/>
      <c r="AC159" s="453"/>
      <c r="AD159" s="453"/>
      <c r="AE159" s="453"/>
      <c r="AF159" s="453"/>
      <c r="AG159" s="453"/>
      <c r="AH159" s="453"/>
      <c r="AI159" s="453"/>
      <c r="AJ159" s="453"/>
      <c r="AK159" s="453"/>
      <c r="AL159" s="453"/>
      <c r="AM159" s="453"/>
      <c r="AN159" s="453"/>
      <c r="AO159" s="453"/>
      <c r="AP159" s="453"/>
      <c r="AQ159" s="453"/>
      <c r="AR159" s="453"/>
      <c r="AS159" s="453"/>
      <c r="AT159" s="453"/>
      <c r="AU159" s="453"/>
      <c r="AV159" s="453"/>
      <c r="AW159" s="453"/>
      <c r="AX159" s="453"/>
      <c r="AY159" s="453"/>
      <c r="AZ159" s="453"/>
      <c r="BA159" s="453"/>
    </row>
    <row r="160">
      <c r="A160" s="453"/>
      <c r="L160" s="899"/>
      <c r="M160" s="899"/>
      <c r="N160" s="899"/>
      <c r="O160" s="453"/>
      <c r="P160" s="453"/>
      <c r="Q160" s="453"/>
      <c r="R160" s="453"/>
      <c r="S160" s="453"/>
      <c r="T160" s="453"/>
      <c r="U160" s="453"/>
      <c r="V160" s="453"/>
      <c r="W160" s="453"/>
      <c r="X160" s="453"/>
      <c r="Y160" s="453"/>
      <c r="Z160" s="453"/>
      <c r="AA160" s="453"/>
      <c r="AB160" s="453"/>
      <c r="AC160" s="453"/>
      <c r="AD160" s="453"/>
      <c r="AE160" s="453"/>
      <c r="AF160" s="453"/>
      <c r="AG160" s="453"/>
      <c r="AH160" s="453"/>
      <c r="AI160" s="453"/>
      <c r="AJ160" s="453"/>
      <c r="AK160" s="453"/>
      <c r="AL160" s="453"/>
      <c r="AM160" s="453"/>
      <c r="AN160" s="453"/>
      <c r="AO160" s="453"/>
      <c r="AP160" s="453"/>
      <c r="AQ160" s="453"/>
      <c r="AR160" s="453"/>
      <c r="AS160" s="453"/>
      <c r="AT160" s="453"/>
      <c r="AU160" s="453"/>
      <c r="AV160" s="453"/>
      <c r="AW160" s="453"/>
      <c r="AX160" s="453"/>
      <c r="AY160" s="453"/>
      <c r="AZ160" s="453"/>
      <c r="BA160" s="453"/>
    </row>
    <row r="161">
      <c r="A161" s="453"/>
      <c r="L161" s="899"/>
      <c r="M161" s="899"/>
      <c r="N161" s="899"/>
      <c r="O161" s="453"/>
      <c r="P161" s="453"/>
      <c r="Q161" s="453"/>
      <c r="R161" s="453"/>
      <c r="S161" s="453"/>
      <c r="T161" s="453"/>
      <c r="U161" s="453"/>
      <c r="V161" s="453"/>
      <c r="W161" s="453"/>
      <c r="X161" s="453"/>
      <c r="Y161" s="453"/>
      <c r="Z161" s="453"/>
      <c r="AA161" s="453"/>
      <c r="AB161" s="453"/>
      <c r="AC161" s="453"/>
      <c r="AD161" s="453"/>
      <c r="AE161" s="453"/>
      <c r="AF161" s="453"/>
      <c r="AG161" s="453"/>
      <c r="AH161" s="453"/>
      <c r="AI161" s="453"/>
      <c r="AJ161" s="453"/>
      <c r="AK161" s="453"/>
      <c r="AL161" s="453"/>
      <c r="AM161" s="453"/>
      <c r="AN161" s="453"/>
      <c r="AO161" s="453"/>
      <c r="AP161" s="453"/>
      <c r="AQ161" s="453"/>
      <c r="AR161" s="453"/>
      <c r="AS161" s="453"/>
      <c r="AT161" s="453"/>
      <c r="AU161" s="453"/>
      <c r="AV161" s="453"/>
      <c r="AW161" s="453"/>
      <c r="AX161" s="453"/>
      <c r="AY161" s="453"/>
      <c r="AZ161" s="453"/>
      <c r="BA161" s="453"/>
    </row>
    <row r="162">
      <c r="A162" s="453"/>
      <c r="L162" s="899"/>
      <c r="M162" s="899"/>
      <c r="N162" s="899"/>
      <c r="O162" s="453"/>
      <c r="P162" s="453"/>
      <c r="Q162" s="453"/>
      <c r="R162" s="453"/>
      <c r="S162" s="453"/>
      <c r="T162" s="453"/>
      <c r="U162" s="453"/>
      <c r="V162" s="453"/>
      <c r="W162" s="453"/>
      <c r="X162" s="453"/>
      <c r="Y162" s="453"/>
      <c r="Z162" s="453"/>
      <c r="AA162" s="453"/>
      <c r="AB162" s="453"/>
      <c r="AC162" s="453"/>
      <c r="AD162" s="453"/>
      <c r="AE162" s="453"/>
      <c r="AF162" s="453"/>
      <c r="AG162" s="453"/>
      <c r="AH162" s="453"/>
      <c r="AI162" s="453"/>
      <c r="AJ162" s="453"/>
      <c r="AK162" s="453"/>
      <c r="AL162" s="453"/>
      <c r="AM162" s="453"/>
      <c r="AN162" s="453"/>
      <c r="AO162" s="453"/>
      <c r="AP162" s="453"/>
      <c r="AQ162" s="453"/>
      <c r="AR162" s="453"/>
      <c r="AS162" s="453"/>
      <c r="AT162" s="453"/>
      <c r="AU162" s="453"/>
      <c r="AV162" s="453"/>
      <c r="AW162" s="453"/>
      <c r="AX162" s="453"/>
      <c r="AY162" s="453"/>
      <c r="AZ162" s="453"/>
      <c r="BA162" s="453"/>
    </row>
    <row r="163">
      <c r="A163" s="453"/>
      <c r="L163" s="899"/>
      <c r="M163" s="899"/>
      <c r="N163" s="899"/>
      <c r="O163" s="453"/>
      <c r="P163" s="453"/>
      <c r="Q163" s="453"/>
      <c r="R163" s="453"/>
      <c r="S163" s="453"/>
      <c r="T163" s="453"/>
      <c r="U163" s="453"/>
      <c r="V163" s="453"/>
      <c r="W163" s="453"/>
      <c r="X163" s="453"/>
      <c r="Y163" s="453"/>
      <c r="Z163" s="453"/>
      <c r="AA163" s="453"/>
      <c r="AB163" s="453"/>
      <c r="AC163" s="453"/>
      <c r="AD163" s="453"/>
      <c r="AE163" s="453"/>
      <c r="AF163" s="453"/>
      <c r="AG163" s="453"/>
      <c r="AH163" s="453"/>
      <c r="AI163" s="453"/>
      <c r="AJ163" s="453"/>
      <c r="AK163" s="453"/>
      <c r="AL163" s="453"/>
      <c r="AM163" s="453"/>
      <c r="AN163" s="453"/>
      <c r="AO163" s="453"/>
      <c r="AP163" s="453"/>
      <c r="AQ163" s="453"/>
      <c r="AR163" s="453"/>
      <c r="AS163" s="453"/>
      <c r="AT163" s="453"/>
      <c r="AU163" s="453"/>
      <c r="AV163" s="453"/>
      <c r="AW163" s="453"/>
      <c r="AX163" s="453"/>
      <c r="AY163" s="453"/>
      <c r="AZ163" s="453"/>
      <c r="BA163" s="453"/>
    </row>
    <row r="164">
      <c r="A164" s="453"/>
      <c r="L164" s="899"/>
      <c r="M164" s="899"/>
      <c r="N164" s="899"/>
      <c r="O164" s="453"/>
      <c r="P164" s="453"/>
      <c r="Q164" s="453"/>
      <c r="R164" s="453"/>
      <c r="S164" s="453"/>
      <c r="T164" s="453"/>
      <c r="U164" s="453"/>
      <c r="V164" s="453"/>
      <c r="W164" s="453"/>
      <c r="X164" s="453"/>
      <c r="Y164" s="453"/>
      <c r="Z164" s="453"/>
      <c r="AA164" s="453"/>
      <c r="AB164" s="453"/>
      <c r="AC164" s="453"/>
      <c r="AD164" s="453"/>
      <c r="AE164" s="453"/>
      <c r="AF164" s="453"/>
      <c r="AG164" s="453"/>
      <c r="AH164" s="453"/>
      <c r="AI164" s="453"/>
      <c r="AJ164" s="453"/>
      <c r="AK164" s="453"/>
      <c r="AL164" s="453"/>
      <c r="AM164" s="453"/>
      <c r="AN164" s="453"/>
      <c r="AO164" s="453"/>
      <c r="AP164" s="453"/>
      <c r="AQ164" s="453"/>
      <c r="AR164" s="453"/>
      <c r="AS164" s="453"/>
      <c r="AT164" s="453"/>
      <c r="AU164" s="453"/>
      <c r="AV164" s="453"/>
      <c r="AW164" s="453"/>
      <c r="AX164" s="453"/>
      <c r="AY164" s="453"/>
      <c r="AZ164" s="453"/>
      <c r="BA164" s="453"/>
    </row>
    <row r="165">
      <c r="A165" s="453"/>
      <c r="L165" s="899"/>
      <c r="M165" s="899"/>
      <c r="N165" s="899"/>
      <c r="O165" s="453"/>
      <c r="P165" s="453"/>
      <c r="Q165" s="453"/>
      <c r="R165" s="453"/>
      <c r="S165" s="453"/>
      <c r="T165" s="453"/>
      <c r="U165" s="453"/>
      <c r="V165" s="453"/>
      <c r="W165" s="453"/>
      <c r="X165" s="453"/>
      <c r="Y165" s="453"/>
      <c r="Z165" s="453"/>
      <c r="AA165" s="453"/>
      <c r="AB165" s="453"/>
      <c r="AC165" s="453"/>
      <c r="AD165" s="453"/>
      <c r="AE165" s="453"/>
      <c r="AF165" s="453"/>
      <c r="AG165" s="453"/>
      <c r="AH165" s="453"/>
      <c r="AI165" s="453"/>
      <c r="AJ165" s="453"/>
      <c r="AK165" s="453"/>
      <c r="AL165" s="453"/>
      <c r="AM165" s="453"/>
      <c r="AN165" s="453"/>
      <c r="AO165" s="453"/>
      <c r="AP165" s="453"/>
      <c r="AQ165" s="453"/>
      <c r="AR165" s="453"/>
      <c r="AS165" s="453"/>
      <c r="AT165" s="453"/>
      <c r="AU165" s="453"/>
      <c r="AV165" s="453"/>
      <c r="AW165" s="453"/>
      <c r="AX165" s="453"/>
      <c r="AY165" s="453"/>
      <c r="AZ165" s="453"/>
      <c r="BA165" s="453"/>
    </row>
    <row r="166">
      <c r="A166" s="453"/>
      <c r="L166" s="899"/>
      <c r="M166" s="899"/>
      <c r="N166" s="899"/>
      <c r="O166" s="453"/>
      <c r="P166" s="453"/>
      <c r="Q166" s="453"/>
      <c r="R166" s="453"/>
      <c r="S166" s="453"/>
      <c r="T166" s="453"/>
      <c r="U166" s="453"/>
      <c r="V166" s="453"/>
      <c r="W166" s="453"/>
      <c r="X166" s="453"/>
      <c r="Y166" s="453"/>
      <c r="Z166" s="453"/>
      <c r="AA166" s="453"/>
      <c r="AB166" s="453"/>
      <c r="AC166" s="453"/>
      <c r="AD166" s="453"/>
      <c r="AE166" s="453"/>
      <c r="AF166" s="453"/>
      <c r="AG166" s="453"/>
      <c r="AH166" s="453"/>
      <c r="AI166" s="453"/>
      <c r="AJ166" s="453"/>
      <c r="AK166" s="453"/>
      <c r="AL166" s="453"/>
      <c r="AM166" s="453"/>
      <c r="AN166" s="453"/>
      <c r="AO166" s="453"/>
      <c r="AP166" s="453"/>
      <c r="AQ166" s="453"/>
      <c r="AR166" s="453"/>
      <c r="AS166" s="453"/>
      <c r="AT166" s="453"/>
      <c r="AU166" s="453"/>
      <c r="AV166" s="453"/>
      <c r="AW166" s="453"/>
      <c r="AX166" s="453"/>
      <c r="AY166" s="453"/>
      <c r="AZ166" s="453"/>
      <c r="BA166" s="453"/>
    </row>
    <row r="167">
      <c r="A167" s="453"/>
      <c r="L167" s="899"/>
      <c r="M167" s="899"/>
      <c r="N167" s="899"/>
      <c r="O167" s="453"/>
      <c r="P167" s="453"/>
      <c r="Q167" s="453"/>
      <c r="R167" s="453"/>
      <c r="S167" s="453"/>
      <c r="T167" s="453"/>
      <c r="U167" s="453"/>
      <c r="V167" s="453"/>
      <c r="W167" s="453"/>
      <c r="X167" s="453"/>
      <c r="Y167" s="453"/>
      <c r="Z167" s="453"/>
      <c r="AA167" s="453"/>
      <c r="AB167" s="453"/>
      <c r="AC167" s="453"/>
      <c r="AD167" s="453"/>
      <c r="AE167" s="453"/>
      <c r="AF167" s="453"/>
      <c r="AG167" s="453"/>
      <c r="AH167" s="453"/>
      <c r="AI167" s="453"/>
      <c r="AJ167" s="453"/>
      <c r="AK167" s="453"/>
      <c r="AL167" s="453"/>
      <c r="AM167" s="453"/>
      <c r="AN167" s="453"/>
      <c r="AO167" s="453"/>
      <c r="AP167" s="453"/>
      <c r="AQ167" s="453"/>
      <c r="AR167" s="453"/>
      <c r="AS167" s="453"/>
      <c r="AT167" s="453"/>
      <c r="AU167" s="453"/>
      <c r="AV167" s="453"/>
      <c r="AW167" s="453"/>
      <c r="AX167" s="453"/>
      <c r="AY167" s="453"/>
      <c r="AZ167" s="453"/>
      <c r="BA167" s="453"/>
    </row>
    <row r="168">
      <c r="A168" s="453"/>
      <c r="L168" s="899"/>
      <c r="M168" s="899"/>
      <c r="N168" s="899"/>
      <c r="O168" s="453"/>
      <c r="P168" s="453"/>
      <c r="Q168" s="453"/>
      <c r="R168" s="453"/>
      <c r="S168" s="453"/>
      <c r="T168" s="453"/>
      <c r="U168" s="453"/>
      <c r="V168" s="453"/>
      <c r="W168" s="453"/>
      <c r="X168" s="453"/>
      <c r="Y168" s="453"/>
      <c r="Z168" s="453"/>
      <c r="AA168" s="453"/>
      <c r="AB168" s="453"/>
      <c r="AC168" s="453"/>
      <c r="AD168" s="453"/>
      <c r="AE168" s="453"/>
      <c r="AF168" s="453"/>
      <c r="AG168" s="453"/>
      <c r="AH168" s="453"/>
      <c r="AI168" s="453"/>
      <c r="AJ168" s="453"/>
      <c r="AK168" s="453"/>
      <c r="AL168" s="453"/>
      <c r="AM168" s="453"/>
      <c r="AN168" s="453"/>
      <c r="AO168" s="453"/>
      <c r="AP168" s="453"/>
      <c r="AQ168" s="453"/>
      <c r="AR168" s="453"/>
      <c r="AS168" s="453"/>
      <c r="AT168" s="453"/>
      <c r="AU168" s="453"/>
      <c r="AV168" s="453"/>
      <c r="AW168" s="453"/>
      <c r="AX168" s="453"/>
      <c r="AY168" s="453"/>
      <c r="AZ168" s="453"/>
      <c r="BA168" s="453"/>
    </row>
    <row r="169">
      <c r="A169" s="453"/>
      <c r="L169" s="899"/>
      <c r="M169" s="899"/>
      <c r="N169" s="899"/>
      <c r="O169" s="453"/>
      <c r="P169" s="453"/>
      <c r="Q169" s="453"/>
      <c r="R169" s="453"/>
      <c r="S169" s="453"/>
      <c r="T169" s="453"/>
      <c r="U169" s="453"/>
      <c r="V169" s="453"/>
      <c r="W169" s="453"/>
      <c r="X169" s="453"/>
      <c r="Y169" s="453"/>
      <c r="Z169" s="453"/>
      <c r="AA169" s="453"/>
      <c r="AB169" s="453"/>
      <c r="AC169" s="453"/>
      <c r="AD169" s="453"/>
      <c r="AE169" s="453"/>
      <c r="AF169" s="453"/>
      <c r="AG169" s="453"/>
      <c r="AH169" s="453"/>
      <c r="AI169" s="453"/>
      <c r="AJ169" s="453"/>
      <c r="AK169" s="453"/>
      <c r="AL169" s="453"/>
      <c r="AM169" s="453"/>
      <c r="AN169" s="453"/>
      <c r="AO169" s="453"/>
      <c r="AP169" s="453"/>
      <c r="AQ169" s="453"/>
      <c r="AR169" s="453"/>
      <c r="AS169" s="453"/>
      <c r="AT169" s="453"/>
      <c r="AU169" s="453"/>
      <c r="AV169" s="453"/>
      <c r="AW169" s="453"/>
      <c r="AX169" s="453"/>
      <c r="AY169" s="453"/>
      <c r="AZ169" s="453"/>
      <c r="BA169" s="453"/>
    </row>
    <row r="170">
      <c r="A170" s="453"/>
      <c r="L170" s="899"/>
      <c r="M170" s="899"/>
      <c r="N170" s="899"/>
      <c r="O170" s="453"/>
      <c r="P170" s="453"/>
      <c r="Q170" s="453"/>
      <c r="R170" s="453"/>
      <c r="S170" s="453"/>
      <c r="T170" s="453"/>
      <c r="U170" s="453"/>
      <c r="V170" s="453"/>
      <c r="W170" s="453"/>
      <c r="X170" s="453"/>
      <c r="Y170" s="453"/>
      <c r="Z170" s="453"/>
      <c r="AA170" s="453"/>
      <c r="AB170" s="453"/>
      <c r="AC170" s="453"/>
      <c r="AD170" s="453"/>
      <c r="AE170" s="453"/>
      <c r="AF170" s="453"/>
      <c r="AG170" s="453"/>
      <c r="AH170" s="453"/>
      <c r="AI170" s="453"/>
      <c r="AJ170" s="453"/>
      <c r="AK170" s="453"/>
      <c r="AL170" s="453"/>
      <c r="AM170" s="453"/>
      <c r="AN170" s="453"/>
      <c r="AO170" s="453"/>
      <c r="AP170" s="453"/>
      <c r="AQ170" s="453"/>
      <c r="AR170" s="453"/>
      <c r="AS170" s="453"/>
      <c r="AT170" s="453"/>
      <c r="AU170" s="453"/>
      <c r="AV170" s="453"/>
      <c r="AW170" s="453"/>
      <c r="AX170" s="453"/>
      <c r="AY170" s="453"/>
      <c r="AZ170" s="453"/>
      <c r="BA170" s="453"/>
    </row>
    <row r="171">
      <c r="A171" s="453"/>
      <c r="L171" s="899"/>
      <c r="M171" s="899"/>
      <c r="N171" s="899"/>
      <c r="O171" s="453"/>
      <c r="P171" s="453"/>
      <c r="Q171" s="453"/>
      <c r="R171" s="453"/>
      <c r="S171" s="453"/>
      <c r="T171" s="453"/>
      <c r="U171" s="453"/>
      <c r="V171" s="453"/>
      <c r="W171" s="453"/>
      <c r="X171" s="453"/>
      <c r="Y171" s="453"/>
      <c r="Z171" s="453"/>
      <c r="AA171" s="453"/>
      <c r="AB171" s="453"/>
      <c r="AC171" s="453"/>
      <c r="AD171" s="453"/>
      <c r="AE171" s="453"/>
      <c r="AF171" s="453"/>
      <c r="AG171" s="453"/>
      <c r="AH171" s="453"/>
      <c r="AI171" s="453"/>
      <c r="AJ171" s="453"/>
      <c r="AK171" s="453"/>
      <c r="AL171" s="453"/>
      <c r="AM171" s="453"/>
      <c r="AN171" s="453"/>
      <c r="AO171" s="453"/>
      <c r="AP171" s="453"/>
      <c r="AQ171" s="453"/>
      <c r="AR171" s="453"/>
      <c r="AS171" s="453"/>
      <c r="AT171" s="453"/>
      <c r="AU171" s="453"/>
      <c r="AV171" s="453"/>
      <c r="AW171" s="453"/>
      <c r="AX171" s="453"/>
      <c r="AY171" s="453"/>
      <c r="AZ171" s="453"/>
      <c r="BA171" s="453"/>
    </row>
    <row r="172">
      <c r="A172" s="453"/>
      <c r="L172" s="899"/>
      <c r="M172" s="899"/>
      <c r="N172" s="899"/>
      <c r="O172" s="453"/>
      <c r="P172" s="453"/>
      <c r="Q172" s="453"/>
      <c r="R172" s="453"/>
      <c r="S172" s="453"/>
      <c r="T172" s="453"/>
      <c r="U172" s="453"/>
      <c r="V172" s="453"/>
      <c r="W172" s="453"/>
      <c r="X172" s="453"/>
      <c r="Y172" s="453"/>
      <c r="Z172" s="453"/>
      <c r="AA172" s="453"/>
      <c r="AB172" s="453"/>
      <c r="AC172" s="453"/>
      <c r="AD172" s="453"/>
      <c r="AE172" s="453"/>
      <c r="AF172" s="453"/>
      <c r="AG172" s="453"/>
      <c r="AH172" s="453"/>
      <c r="AI172" s="453"/>
      <c r="AJ172" s="453"/>
      <c r="AK172" s="453"/>
      <c r="AL172" s="453"/>
      <c r="AM172" s="453"/>
      <c r="AN172" s="453"/>
      <c r="AO172" s="453"/>
      <c r="AP172" s="453"/>
      <c r="AQ172" s="453"/>
      <c r="AR172" s="453"/>
      <c r="AS172" s="453"/>
      <c r="AT172" s="453"/>
      <c r="AU172" s="453"/>
      <c r="AV172" s="453"/>
      <c r="AW172" s="453"/>
      <c r="AX172" s="453"/>
      <c r="AY172" s="453"/>
      <c r="AZ172" s="453"/>
      <c r="BA172" s="453"/>
    </row>
    <row r="173">
      <c r="A173" s="453"/>
      <c r="L173" s="899"/>
      <c r="M173" s="899"/>
      <c r="N173" s="899"/>
      <c r="O173" s="453"/>
      <c r="P173" s="453"/>
      <c r="Q173" s="453"/>
      <c r="R173" s="453"/>
      <c r="S173" s="453"/>
      <c r="T173" s="453"/>
      <c r="U173" s="453"/>
      <c r="V173" s="453"/>
      <c r="W173" s="453"/>
      <c r="X173" s="453"/>
      <c r="Y173" s="453"/>
      <c r="Z173" s="453"/>
      <c r="AA173" s="453"/>
      <c r="AB173" s="453"/>
      <c r="AC173" s="453"/>
      <c r="AD173" s="453"/>
      <c r="AE173" s="453"/>
      <c r="AF173" s="453"/>
      <c r="AG173" s="453"/>
      <c r="AH173" s="453"/>
      <c r="AI173" s="453"/>
      <c r="AJ173" s="453"/>
      <c r="AK173" s="453"/>
      <c r="AL173" s="453"/>
      <c r="AM173" s="453"/>
      <c r="AN173" s="453"/>
      <c r="AO173" s="453"/>
      <c r="AP173" s="453"/>
      <c r="AQ173" s="453"/>
      <c r="AR173" s="453"/>
      <c r="AS173" s="453"/>
      <c r="AT173" s="453"/>
      <c r="AU173" s="453"/>
      <c r="AV173" s="453"/>
      <c r="AW173" s="453"/>
      <c r="AX173" s="453"/>
      <c r="AY173" s="453"/>
      <c r="AZ173" s="453"/>
      <c r="BA173" s="453"/>
    </row>
    <row r="174">
      <c r="A174" s="453"/>
      <c r="L174" s="899"/>
      <c r="M174" s="899"/>
      <c r="N174" s="899"/>
      <c r="O174" s="453"/>
      <c r="P174" s="453"/>
      <c r="Q174" s="453"/>
      <c r="R174" s="453"/>
      <c r="S174" s="453"/>
      <c r="T174" s="453"/>
      <c r="U174" s="453"/>
      <c r="V174" s="453"/>
      <c r="W174" s="453"/>
      <c r="X174" s="453"/>
      <c r="Y174" s="453"/>
      <c r="Z174" s="453"/>
      <c r="AA174" s="453"/>
      <c r="AB174" s="453"/>
      <c r="AC174" s="453"/>
      <c r="AD174" s="453"/>
      <c r="AE174" s="453"/>
      <c r="AF174" s="453"/>
      <c r="AG174" s="453"/>
      <c r="AH174" s="453"/>
      <c r="AI174" s="453"/>
      <c r="AJ174" s="453"/>
      <c r="AK174" s="453"/>
      <c r="AL174" s="453"/>
      <c r="AM174" s="453"/>
      <c r="AN174" s="453"/>
      <c r="AO174" s="453"/>
      <c r="AP174" s="453"/>
      <c r="AQ174" s="453"/>
      <c r="AR174" s="453"/>
      <c r="AS174" s="453"/>
      <c r="AT174" s="453"/>
      <c r="AU174" s="453"/>
      <c r="AV174" s="453"/>
      <c r="AW174" s="453"/>
      <c r="AX174" s="453"/>
      <c r="AY174" s="453"/>
      <c r="AZ174" s="453"/>
      <c r="BA174" s="453"/>
    </row>
    <row r="175">
      <c r="A175" s="453"/>
      <c r="L175" s="899"/>
      <c r="M175" s="899"/>
      <c r="N175" s="899"/>
      <c r="O175" s="453"/>
      <c r="P175" s="453"/>
      <c r="Q175" s="453"/>
      <c r="R175" s="453"/>
      <c r="S175" s="453"/>
      <c r="T175" s="453"/>
      <c r="U175" s="453"/>
      <c r="V175" s="453"/>
      <c r="W175" s="453"/>
      <c r="X175" s="453"/>
      <c r="Y175" s="453"/>
      <c r="Z175" s="453"/>
      <c r="AA175" s="453"/>
      <c r="AB175" s="453"/>
      <c r="AC175" s="453"/>
      <c r="AD175" s="453"/>
      <c r="AE175" s="453"/>
      <c r="AF175" s="453"/>
      <c r="AG175" s="453"/>
      <c r="AH175" s="453"/>
      <c r="AI175" s="453"/>
      <c r="AJ175" s="453"/>
      <c r="AK175" s="453"/>
      <c r="AL175" s="453"/>
      <c r="AM175" s="453"/>
      <c r="AN175" s="453"/>
      <c r="AO175" s="453"/>
      <c r="AP175" s="453"/>
      <c r="AQ175" s="453"/>
      <c r="AR175" s="453"/>
      <c r="AS175" s="453"/>
      <c r="AT175" s="453"/>
      <c r="AU175" s="453"/>
      <c r="AV175" s="453"/>
      <c r="AW175" s="453"/>
      <c r="AX175" s="453"/>
      <c r="AY175" s="453"/>
      <c r="AZ175" s="453"/>
      <c r="BA175" s="453"/>
    </row>
    <row r="176">
      <c r="A176" s="453"/>
      <c r="L176" s="899"/>
      <c r="M176" s="899"/>
      <c r="N176" s="899"/>
      <c r="O176" s="453"/>
      <c r="P176" s="453"/>
      <c r="Q176" s="453"/>
      <c r="R176" s="453"/>
      <c r="S176" s="453"/>
      <c r="T176" s="453"/>
      <c r="U176" s="453"/>
      <c r="V176" s="453"/>
      <c r="W176" s="453"/>
      <c r="X176" s="453"/>
      <c r="Y176" s="453"/>
      <c r="Z176" s="453"/>
      <c r="AA176" s="453"/>
      <c r="AB176" s="453"/>
      <c r="AC176" s="453"/>
      <c r="AD176" s="453"/>
      <c r="AE176" s="453"/>
      <c r="AF176" s="453"/>
      <c r="AG176" s="453"/>
      <c r="AH176" s="453"/>
      <c r="AI176" s="453"/>
      <c r="AJ176" s="453"/>
      <c r="AK176" s="453"/>
      <c r="AL176" s="453"/>
      <c r="AM176" s="453"/>
      <c r="AN176" s="453"/>
      <c r="AO176" s="453"/>
      <c r="AP176" s="453"/>
      <c r="AQ176" s="453"/>
      <c r="AR176" s="453"/>
      <c r="AS176" s="453"/>
      <c r="AT176" s="453"/>
      <c r="AU176" s="453"/>
      <c r="AV176" s="453"/>
      <c r="AW176" s="453"/>
      <c r="AX176" s="453"/>
      <c r="AY176" s="453"/>
      <c r="AZ176" s="453"/>
      <c r="BA176" s="453"/>
    </row>
    <row r="177">
      <c r="A177" s="453"/>
      <c r="L177" s="899"/>
      <c r="M177" s="899"/>
      <c r="N177" s="899"/>
      <c r="O177" s="453"/>
      <c r="P177" s="453"/>
      <c r="Q177" s="453"/>
      <c r="R177" s="453"/>
      <c r="S177" s="453"/>
      <c r="T177" s="453"/>
      <c r="U177" s="453"/>
      <c r="V177" s="453"/>
      <c r="W177" s="453"/>
      <c r="X177" s="453"/>
      <c r="Y177" s="453"/>
      <c r="Z177" s="453"/>
      <c r="AA177" s="453"/>
      <c r="AB177" s="453"/>
      <c r="AC177" s="453"/>
      <c r="AD177" s="453"/>
      <c r="AE177" s="453"/>
      <c r="AF177" s="453"/>
      <c r="AG177" s="453"/>
      <c r="AH177" s="453"/>
      <c r="AI177" s="453"/>
      <c r="AJ177" s="453"/>
      <c r="AK177" s="453"/>
      <c r="AL177" s="453"/>
      <c r="AM177" s="453"/>
      <c r="AN177" s="453"/>
      <c r="AO177" s="453"/>
      <c r="AP177" s="453"/>
      <c r="AQ177" s="453"/>
      <c r="AR177" s="453"/>
      <c r="AS177" s="453"/>
      <c r="AT177" s="453"/>
      <c r="AU177" s="453"/>
      <c r="AV177" s="453"/>
      <c r="AW177" s="453"/>
      <c r="AX177" s="453"/>
      <c r="AY177" s="453"/>
      <c r="AZ177" s="453"/>
      <c r="BA177" s="453"/>
    </row>
    <row r="178">
      <c r="A178" s="453"/>
      <c r="L178" s="899"/>
      <c r="M178" s="899"/>
      <c r="N178" s="899"/>
      <c r="O178" s="453"/>
      <c r="P178" s="453"/>
      <c r="Q178" s="453"/>
      <c r="R178" s="453"/>
      <c r="S178" s="453"/>
      <c r="T178" s="453"/>
      <c r="U178" s="453"/>
      <c r="V178" s="453"/>
      <c r="W178" s="453"/>
      <c r="X178" s="453"/>
      <c r="Y178" s="453"/>
      <c r="Z178" s="453"/>
      <c r="AA178" s="453"/>
      <c r="AB178" s="453"/>
      <c r="AC178" s="453"/>
      <c r="AD178" s="453"/>
      <c r="AE178" s="453"/>
      <c r="AF178" s="453"/>
      <c r="AG178" s="453"/>
      <c r="AH178" s="453"/>
      <c r="AI178" s="453"/>
      <c r="AJ178" s="453"/>
      <c r="AK178" s="453"/>
      <c r="AL178" s="453"/>
      <c r="AM178" s="453"/>
      <c r="AN178" s="453"/>
      <c r="AO178" s="453"/>
      <c r="AP178" s="453"/>
      <c r="AQ178" s="453"/>
      <c r="AR178" s="453"/>
      <c r="AS178" s="453"/>
      <c r="AT178" s="453"/>
      <c r="AU178" s="453"/>
      <c r="AV178" s="453"/>
      <c r="AW178" s="453"/>
      <c r="AX178" s="453"/>
      <c r="AY178" s="453"/>
      <c r="AZ178" s="453"/>
      <c r="BA178" s="453"/>
    </row>
    <row r="179">
      <c r="A179" s="453"/>
      <c r="L179" s="899"/>
      <c r="M179" s="899"/>
      <c r="N179" s="899"/>
      <c r="O179" s="453"/>
      <c r="P179" s="453"/>
      <c r="Q179" s="453"/>
      <c r="R179" s="453"/>
      <c r="S179" s="453"/>
      <c r="T179" s="453"/>
      <c r="U179" s="453"/>
      <c r="V179" s="453"/>
      <c r="W179" s="453"/>
      <c r="X179" s="453"/>
      <c r="Y179" s="453"/>
      <c r="Z179" s="453"/>
      <c r="AA179" s="453"/>
      <c r="AB179" s="453"/>
      <c r="AC179" s="453"/>
      <c r="AD179" s="453"/>
      <c r="AE179" s="453"/>
      <c r="AF179" s="453"/>
      <c r="AG179" s="453"/>
      <c r="AH179" s="453"/>
      <c r="AI179" s="453"/>
      <c r="AJ179" s="453"/>
      <c r="AK179" s="453"/>
      <c r="AL179" s="453"/>
      <c r="AM179" s="453"/>
      <c r="AN179" s="453"/>
      <c r="AO179" s="453"/>
      <c r="AP179" s="453"/>
      <c r="AQ179" s="453"/>
      <c r="AR179" s="453"/>
      <c r="AS179" s="453"/>
      <c r="AT179" s="453"/>
      <c r="AU179" s="453"/>
      <c r="AV179" s="453"/>
      <c r="AW179" s="453"/>
      <c r="AX179" s="453"/>
      <c r="AY179" s="453"/>
      <c r="AZ179" s="453"/>
      <c r="BA179" s="453"/>
    </row>
    <row r="180">
      <c r="A180" s="453"/>
      <c r="L180" s="899"/>
      <c r="M180" s="899"/>
      <c r="N180" s="899"/>
      <c r="O180" s="453"/>
      <c r="P180" s="453"/>
      <c r="Q180" s="453"/>
      <c r="R180" s="453"/>
      <c r="S180" s="453"/>
      <c r="T180" s="453"/>
      <c r="U180" s="453"/>
      <c r="V180" s="453"/>
      <c r="W180" s="453"/>
      <c r="X180" s="453"/>
      <c r="Y180" s="453"/>
      <c r="Z180" s="453"/>
      <c r="AA180" s="453"/>
      <c r="AB180" s="453"/>
      <c r="AC180" s="453"/>
      <c r="AD180" s="453"/>
      <c r="AE180" s="453"/>
      <c r="AF180" s="453"/>
      <c r="AG180" s="453"/>
      <c r="AH180" s="453"/>
      <c r="AI180" s="453"/>
      <c r="AJ180" s="453"/>
      <c r="AK180" s="453"/>
      <c r="AL180" s="453"/>
      <c r="AM180" s="453"/>
      <c r="AN180" s="453"/>
      <c r="AO180" s="453"/>
      <c r="AP180" s="453"/>
      <c r="AQ180" s="453"/>
      <c r="AR180" s="453"/>
      <c r="AS180" s="453"/>
      <c r="AT180" s="453"/>
      <c r="AU180" s="453"/>
      <c r="AV180" s="453"/>
      <c r="AW180" s="453"/>
      <c r="AX180" s="453"/>
      <c r="AY180" s="453"/>
      <c r="AZ180" s="453"/>
      <c r="BA180" s="453"/>
    </row>
    <row r="181">
      <c r="A181" s="453"/>
      <c r="L181" s="899"/>
      <c r="M181" s="899"/>
      <c r="N181" s="899"/>
      <c r="O181" s="453"/>
      <c r="P181" s="453"/>
      <c r="Q181" s="453"/>
      <c r="R181" s="453"/>
      <c r="S181" s="453"/>
      <c r="T181" s="453"/>
      <c r="U181" s="453"/>
      <c r="V181" s="453"/>
      <c r="W181" s="453"/>
      <c r="X181" s="453"/>
      <c r="Y181" s="453"/>
      <c r="Z181" s="453"/>
      <c r="AA181" s="453"/>
      <c r="AB181" s="453"/>
      <c r="AC181" s="453"/>
      <c r="AD181" s="453"/>
      <c r="AE181" s="453"/>
      <c r="AF181" s="453"/>
      <c r="AG181" s="453"/>
      <c r="AH181" s="453"/>
      <c r="AI181" s="453"/>
      <c r="AJ181" s="453"/>
      <c r="AK181" s="453"/>
      <c r="AL181" s="453"/>
      <c r="AM181" s="453"/>
      <c r="AN181" s="453"/>
      <c r="AO181" s="453"/>
      <c r="AP181" s="453"/>
      <c r="AQ181" s="453"/>
      <c r="AR181" s="453"/>
      <c r="AS181" s="453"/>
      <c r="AT181" s="453"/>
      <c r="AU181" s="453"/>
      <c r="AV181" s="453"/>
      <c r="AW181" s="453"/>
      <c r="AX181" s="453"/>
      <c r="AY181" s="453"/>
      <c r="AZ181" s="453"/>
      <c r="BA181" s="453"/>
    </row>
    <row r="182">
      <c r="A182" s="453"/>
      <c r="L182" s="899"/>
      <c r="M182" s="899"/>
      <c r="N182" s="899"/>
      <c r="O182" s="453"/>
      <c r="P182" s="453"/>
      <c r="Q182" s="453"/>
      <c r="R182" s="453"/>
      <c r="S182" s="453"/>
      <c r="T182" s="453"/>
      <c r="U182" s="453"/>
      <c r="V182" s="453"/>
      <c r="W182" s="453"/>
      <c r="X182" s="453"/>
      <c r="Y182" s="453"/>
      <c r="Z182" s="453"/>
      <c r="AA182" s="453"/>
      <c r="AB182" s="453"/>
      <c r="AC182" s="453"/>
      <c r="AD182" s="453"/>
      <c r="AE182" s="453"/>
      <c r="AF182" s="453"/>
      <c r="AG182" s="453"/>
      <c r="AH182" s="453"/>
      <c r="AI182" s="453"/>
      <c r="AJ182" s="453"/>
      <c r="AK182" s="453"/>
      <c r="AL182" s="453"/>
      <c r="AM182" s="453"/>
      <c r="AN182" s="453"/>
      <c r="AO182" s="453"/>
      <c r="AP182" s="453"/>
      <c r="AQ182" s="453"/>
      <c r="AR182" s="453"/>
      <c r="AS182" s="453"/>
      <c r="AT182" s="453"/>
      <c r="AU182" s="453"/>
      <c r="AV182" s="453"/>
      <c r="AW182" s="453"/>
      <c r="AX182" s="453"/>
      <c r="AY182" s="453"/>
      <c r="AZ182" s="453"/>
      <c r="BA182" s="453"/>
    </row>
    <row r="183">
      <c r="A183" s="453"/>
      <c r="L183" s="899"/>
      <c r="M183" s="899"/>
      <c r="N183" s="899"/>
      <c r="O183" s="453"/>
      <c r="P183" s="453"/>
      <c r="Q183" s="453"/>
      <c r="R183" s="453"/>
      <c r="S183" s="453"/>
      <c r="T183" s="453"/>
      <c r="U183" s="453"/>
      <c r="V183" s="453"/>
      <c r="W183" s="453"/>
      <c r="X183" s="453"/>
      <c r="Y183" s="453"/>
      <c r="Z183" s="453"/>
      <c r="AA183" s="453"/>
      <c r="AB183" s="453"/>
      <c r="AC183" s="453"/>
      <c r="AD183" s="453"/>
      <c r="AE183" s="453"/>
      <c r="AF183" s="453"/>
      <c r="AG183" s="453"/>
      <c r="AH183" s="453"/>
      <c r="AI183" s="453"/>
      <c r="AJ183" s="453"/>
      <c r="AK183" s="453"/>
      <c r="AL183" s="453"/>
      <c r="AM183" s="453"/>
      <c r="AN183" s="453"/>
      <c r="AO183" s="453"/>
      <c r="AP183" s="453"/>
      <c r="AQ183" s="453"/>
      <c r="AR183" s="453"/>
      <c r="AS183" s="453"/>
      <c r="AT183" s="453"/>
      <c r="AU183" s="453"/>
      <c r="AV183" s="453"/>
      <c r="AW183" s="453"/>
      <c r="AX183" s="453"/>
      <c r="AY183" s="453"/>
      <c r="AZ183" s="453"/>
      <c r="BA183" s="453"/>
    </row>
    <row r="184">
      <c r="A184" s="453"/>
      <c r="L184" s="899"/>
      <c r="M184" s="899"/>
      <c r="N184" s="899"/>
      <c r="O184" s="453"/>
      <c r="P184" s="453"/>
      <c r="Q184" s="453"/>
      <c r="R184" s="453"/>
      <c r="S184" s="453"/>
      <c r="T184" s="453"/>
      <c r="U184" s="453"/>
      <c r="V184" s="453"/>
      <c r="W184" s="453"/>
      <c r="X184" s="453"/>
      <c r="Y184" s="453"/>
      <c r="Z184" s="453"/>
      <c r="AA184" s="453"/>
      <c r="AB184" s="453"/>
      <c r="AC184" s="453"/>
      <c r="AD184" s="453"/>
      <c r="AE184" s="453"/>
      <c r="AF184" s="453"/>
      <c r="AG184" s="453"/>
      <c r="AH184" s="453"/>
      <c r="AI184" s="453"/>
      <c r="AJ184" s="453"/>
      <c r="AK184" s="453"/>
      <c r="AL184" s="453"/>
      <c r="AM184" s="453"/>
      <c r="AN184" s="453"/>
      <c r="AO184" s="453"/>
      <c r="AP184" s="453"/>
      <c r="AQ184" s="453"/>
      <c r="AR184" s="453"/>
      <c r="AS184" s="453"/>
      <c r="AT184" s="453"/>
      <c r="AU184" s="453"/>
      <c r="AV184" s="453"/>
      <c r="AW184" s="453"/>
      <c r="AX184" s="453"/>
      <c r="AY184" s="453"/>
      <c r="AZ184" s="453"/>
      <c r="BA184" s="453"/>
    </row>
    <row r="185">
      <c r="A185" s="453"/>
      <c r="L185" s="899"/>
      <c r="M185" s="899"/>
      <c r="N185" s="899"/>
      <c r="O185" s="453"/>
      <c r="P185" s="453"/>
      <c r="Q185" s="453"/>
      <c r="R185" s="453"/>
      <c r="S185" s="453"/>
      <c r="T185" s="453"/>
      <c r="U185" s="453"/>
      <c r="V185" s="453"/>
      <c r="W185" s="453"/>
      <c r="X185" s="453"/>
      <c r="Y185" s="453"/>
      <c r="Z185" s="453"/>
      <c r="AA185" s="453"/>
      <c r="AB185" s="453"/>
      <c r="AC185" s="453"/>
      <c r="AD185" s="453"/>
      <c r="AE185" s="453"/>
      <c r="AF185" s="453"/>
      <c r="AG185" s="453"/>
      <c r="AH185" s="453"/>
      <c r="AI185" s="453"/>
      <c r="AJ185" s="453"/>
      <c r="AK185" s="453"/>
      <c r="AL185" s="453"/>
      <c r="AM185" s="453"/>
      <c r="AN185" s="453"/>
      <c r="AO185" s="453"/>
      <c r="AP185" s="453"/>
      <c r="AQ185" s="453"/>
      <c r="AR185" s="453"/>
      <c r="AS185" s="453"/>
      <c r="AT185" s="453"/>
      <c r="AU185" s="453"/>
      <c r="AV185" s="453"/>
      <c r="AW185" s="453"/>
      <c r="AX185" s="453"/>
      <c r="AY185" s="453"/>
      <c r="AZ185" s="453"/>
      <c r="BA185" s="453"/>
    </row>
    <row r="186">
      <c r="A186" s="453"/>
      <c r="L186" s="899"/>
      <c r="M186" s="899"/>
      <c r="N186" s="899"/>
      <c r="O186" s="453"/>
      <c r="P186" s="453"/>
      <c r="Q186" s="453"/>
      <c r="R186" s="453"/>
      <c r="S186" s="453"/>
      <c r="T186" s="453"/>
      <c r="U186" s="453"/>
      <c r="V186" s="453"/>
      <c r="W186" s="453"/>
      <c r="X186" s="453"/>
      <c r="Y186" s="453"/>
      <c r="Z186" s="453"/>
      <c r="AA186" s="453"/>
      <c r="AB186" s="453"/>
      <c r="AC186" s="453"/>
      <c r="AD186" s="453"/>
      <c r="AE186" s="453"/>
      <c r="AF186" s="453"/>
      <c r="AG186" s="453"/>
      <c r="AH186" s="453"/>
      <c r="AI186" s="453"/>
      <c r="AJ186" s="453"/>
      <c r="AK186" s="453"/>
      <c r="AL186" s="453"/>
      <c r="AM186" s="453"/>
      <c r="AN186" s="453"/>
      <c r="AO186" s="453"/>
      <c r="AP186" s="453"/>
      <c r="AQ186" s="453"/>
      <c r="AR186" s="453"/>
      <c r="AS186" s="453"/>
      <c r="AT186" s="453"/>
      <c r="AU186" s="453"/>
      <c r="AV186" s="453"/>
      <c r="AW186" s="453"/>
      <c r="AX186" s="453"/>
      <c r="AY186" s="453"/>
      <c r="AZ186" s="453"/>
      <c r="BA186" s="453"/>
    </row>
    <row r="187">
      <c r="A187" s="453"/>
      <c r="L187" s="899"/>
      <c r="M187" s="899"/>
      <c r="N187" s="899"/>
      <c r="O187" s="453"/>
      <c r="P187" s="453"/>
      <c r="Q187" s="453"/>
      <c r="R187" s="453"/>
      <c r="S187" s="453"/>
      <c r="T187" s="453"/>
      <c r="U187" s="453"/>
      <c r="V187" s="453"/>
      <c r="W187" s="453"/>
      <c r="X187" s="453"/>
      <c r="Y187" s="453"/>
      <c r="Z187" s="453"/>
      <c r="AA187" s="453"/>
      <c r="AB187" s="453"/>
      <c r="AC187" s="453"/>
      <c r="AD187" s="453"/>
      <c r="AE187" s="453"/>
      <c r="AF187" s="453"/>
      <c r="AG187" s="453"/>
      <c r="AH187" s="453"/>
      <c r="AI187" s="453"/>
      <c r="AJ187" s="453"/>
      <c r="AK187" s="453"/>
      <c r="AL187" s="453"/>
      <c r="AM187" s="453"/>
      <c r="AN187" s="453"/>
      <c r="AO187" s="453"/>
      <c r="AP187" s="453"/>
      <c r="AQ187" s="453"/>
      <c r="AR187" s="453"/>
      <c r="AS187" s="453"/>
      <c r="AT187" s="453"/>
      <c r="AU187" s="453"/>
      <c r="AV187" s="453"/>
      <c r="AW187" s="453"/>
      <c r="AX187" s="453"/>
      <c r="AY187" s="453"/>
      <c r="AZ187" s="453"/>
      <c r="BA187" s="453"/>
    </row>
    <row r="188">
      <c r="A188" s="453"/>
      <c r="L188" s="899"/>
      <c r="M188" s="899"/>
      <c r="N188" s="899"/>
      <c r="O188" s="453"/>
      <c r="P188" s="453"/>
      <c r="Q188" s="453"/>
      <c r="R188" s="453"/>
      <c r="S188" s="453"/>
      <c r="T188" s="453"/>
      <c r="U188" s="453"/>
      <c r="V188" s="453"/>
      <c r="W188" s="453"/>
      <c r="X188" s="453"/>
      <c r="Y188" s="453"/>
      <c r="Z188" s="453"/>
      <c r="AA188" s="453"/>
      <c r="AB188" s="453"/>
      <c r="AC188" s="453"/>
      <c r="AD188" s="453"/>
      <c r="AE188" s="453"/>
      <c r="AF188" s="453"/>
      <c r="AG188" s="453"/>
      <c r="AH188" s="453"/>
      <c r="AI188" s="453"/>
      <c r="AJ188" s="453"/>
      <c r="AK188" s="453"/>
      <c r="AL188" s="453"/>
      <c r="AM188" s="453"/>
      <c r="AN188" s="453"/>
      <c r="AO188" s="453"/>
      <c r="AP188" s="453"/>
      <c r="AQ188" s="453"/>
      <c r="AR188" s="453"/>
      <c r="AS188" s="453"/>
      <c r="AT188" s="453"/>
      <c r="AU188" s="453"/>
      <c r="AV188" s="453"/>
      <c r="AW188" s="453"/>
      <c r="AX188" s="453"/>
      <c r="AY188" s="453"/>
      <c r="AZ188" s="453"/>
      <c r="BA188" s="453"/>
    </row>
    <row r="189">
      <c r="A189" s="453"/>
      <c r="L189" s="899"/>
      <c r="M189" s="899"/>
      <c r="N189" s="899"/>
      <c r="O189" s="453"/>
      <c r="P189" s="453"/>
      <c r="Q189" s="453"/>
      <c r="R189" s="453"/>
      <c r="S189" s="453"/>
      <c r="T189" s="453"/>
      <c r="U189" s="453"/>
      <c r="V189" s="453"/>
      <c r="W189" s="453"/>
      <c r="X189" s="453"/>
      <c r="Y189" s="453"/>
      <c r="Z189" s="453"/>
      <c r="AA189" s="453"/>
      <c r="AB189" s="453"/>
      <c r="AC189" s="453"/>
      <c r="AD189" s="453"/>
      <c r="AE189" s="453"/>
      <c r="AF189" s="453"/>
      <c r="AG189" s="453"/>
      <c r="AH189" s="453"/>
      <c r="AI189" s="453"/>
      <c r="AJ189" s="453"/>
      <c r="AK189" s="453"/>
      <c r="AL189" s="453"/>
      <c r="AM189" s="453"/>
      <c r="AN189" s="453"/>
      <c r="AO189" s="453"/>
      <c r="AP189" s="453"/>
      <c r="AQ189" s="453"/>
      <c r="AR189" s="453"/>
      <c r="AS189" s="453"/>
      <c r="AT189" s="453"/>
      <c r="AU189" s="453"/>
      <c r="AV189" s="453"/>
      <c r="AW189" s="453"/>
      <c r="AX189" s="453"/>
      <c r="AY189" s="453"/>
      <c r="AZ189" s="453"/>
      <c r="BA189" s="453"/>
    </row>
    <row r="190">
      <c r="A190" s="453"/>
      <c r="L190" s="899"/>
      <c r="M190" s="899"/>
      <c r="N190" s="899"/>
      <c r="O190" s="453"/>
      <c r="P190" s="453"/>
      <c r="Q190" s="453"/>
      <c r="R190" s="453"/>
      <c r="S190" s="453"/>
      <c r="T190" s="453"/>
      <c r="U190" s="453"/>
      <c r="V190" s="453"/>
      <c r="W190" s="453"/>
      <c r="X190" s="453"/>
      <c r="Y190" s="453"/>
      <c r="Z190" s="453"/>
      <c r="AA190" s="453"/>
      <c r="AB190" s="453"/>
      <c r="AC190" s="453"/>
      <c r="AD190" s="453"/>
      <c r="AE190" s="453"/>
      <c r="AF190" s="453"/>
      <c r="AG190" s="453"/>
      <c r="AH190" s="453"/>
      <c r="AI190" s="453"/>
      <c r="AJ190" s="453"/>
      <c r="AK190" s="453"/>
      <c r="AL190" s="453"/>
      <c r="AM190" s="453"/>
      <c r="AN190" s="453"/>
      <c r="AO190" s="453"/>
      <c r="AP190" s="453"/>
      <c r="AQ190" s="453"/>
      <c r="AR190" s="453"/>
      <c r="AS190" s="453"/>
      <c r="AT190" s="453"/>
      <c r="AU190" s="453"/>
      <c r="AV190" s="453"/>
      <c r="AW190" s="453"/>
      <c r="AX190" s="453"/>
      <c r="AY190" s="453"/>
      <c r="AZ190" s="453"/>
      <c r="BA190" s="453"/>
    </row>
    <row r="191">
      <c r="A191" s="453"/>
      <c r="L191" s="899"/>
      <c r="M191" s="899"/>
      <c r="N191" s="899"/>
      <c r="O191" s="453"/>
      <c r="P191" s="453"/>
      <c r="Q191" s="453"/>
      <c r="R191" s="453"/>
      <c r="S191" s="453"/>
      <c r="T191" s="453"/>
      <c r="U191" s="453"/>
      <c r="V191" s="453"/>
      <c r="W191" s="453"/>
      <c r="X191" s="453"/>
      <c r="Y191" s="453"/>
      <c r="Z191" s="453"/>
      <c r="AA191" s="453"/>
      <c r="AB191" s="453"/>
      <c r="AC191" s="453"/>
      <c r="AD191" s="453"/>
      <c r="AE191" s="453"/>
      <c r="AF191" s="453"/>
      <c r="AG191" s="453"/>
      <c r="AH191" s="453"/>
      <c r="AI191" s="453"/>
      <c r="AJ191" s="453"/>
      <c r="AK191" s="453"/>
      <c r="AL191" s="453"/>
      <c r="AM191" s="453"/>
      <c r="AN191" s="453"/>
      <c r="AO191" s="453"/>
      <c r="AP191" s="453"/>
      <c r="AQ191" s="453"/>
      <c r="AR191" s="453"/>
      <c r="AS191" s="453"/>
      <c r="AT191" s="453"/>
      <c r="AU191" s="453"/>
      <c r="AV191" s="453"/>
      <c r="AW191" s="453"/>
      <c r="AX191" s="453"/>
      <c r="AY191" s="453"/>
      <c r="AZ191" s="453"/>
      <c r="BA191" s="453"/>
    </row>
    <row r="192">
      <c r="A192" s="453"/>
      <c r="L192" s="899"/>
      <c r="M192" s="899"/>
      <c r="N192" s="899"/>
      <c r="O192" s="453"/>
      <c r="P192" s="453"/>
      <c r="Q192" s="453"/>
      <c r="R192" s="453"/>
      <c r="S192" s="453"/>
      <c r="T192" s="453"/>
      <c r="U192" s="453"/>
      <c r="V192" s="453"/>
      <c r="W192" s="453"/>
      <c r="X192" s="453"/>
      <c r="Y192" s="453"/>
      <c r="Z192" s="453"/>
      <c r="AA192" s="453"/>
      <c r="AB192" s="453"/>
      <c r="AC192" s="453"/>
      <c r="AD192" s="453"/>
      <c r="AE192" s="453"/>
      <c r="AF192" s="453"/>
      <c r="AG192" s="453"/>
      <c r="AH192" s="453"/>
      <c r="AI192" s="453"/>
      <c r="AJ192" s="453"/>
      <c r="AK192" s="453"/>
      <c r="AL192" s="453"/>
      <c r="AM192" s="453"/>
      <c r="AN192" s="453"/>
      <c r="AO192" s="453"/>
      <c r="AP192" s="453"/>
      <c r="AQ192" s="453"/>
      <c r="AR192" s="453"/>
      <c r="AS192" s="453"/>
      <c r="AT192" s="453"/>
      <c r="AU192" s="453"/>
      <c r="AV192" s="453"/>
      <c r="AW192" s="453"/>
      <c r="AX192" s="453"/>
      <c r="AY192" s="453"/>
      <c r="AZ192" s="453"/>
      <c r="BA192" s="453"/>
    </row>
    <row r="193">
      <c r="A193" s="453"/>
      <c r="L193" s="899"/>
      <c r="M193" s="899"/>
      <c r="N193" s="899"/>
      <c r="O193" s="453"/>
      <c r="P193" s="453"/>
      <c r="Q193" s="453"/>
      <c r="R193" s="453"/>
      <c r="S193" s="453"/>
      <c r="T193" s="453"/>
      <c r="U193" s="453"/>
      <c r="V193" s="453"/>
      <c r="W193" s="453"/>
      <c r="X193" s="453"/>
      <c r="Y193" s="453"/>
      <c r="Z193" s="453"/>
      <c r="AA193" s="453"/>
      <c r="AB193" s="453"/>
      <c r="AC193" s="453"/>
      <c r="AD193" s="453"/>
      <c r="AE193" s="453"/>
      <c r="AF193" s="453"/>
      <c r="AG193" s="453"/>
      <c r="AH193" s="453"/>
      <c r="AI193" s="453"/>
      <c r="AJ193" s="453"/>
      <c r="AK193" s="453"/>
      <c r="AL193" s="453"/>
      <c r="AM193" s="453"/>
      <c r="AN193" s="453"/>
      <c r="AO193" s="453"/>
      <c r="AP193" s="453"/>
      <c r="AQ193" s="453"/>
      <c r="AR193" s="453"/>
      <c r="AS193" s="453"/>
      <c r="AT193" s="453"/>
      <c r="AU193" s="453"/>
      <c r="AV193" s="453"/>
      <c r="AW193" s="453"/>
      <c r="AX193" s="453"/>
      <c r="AY193" s="453"/>
      <c r="AZ193" s="453"/>
      <c r="BA193" s="453"/>
    </row>
    <row r="194">
      <c r="A194" s="453"/>
      <c r="L194" s="899"/>
      <c r="M194" s="899"/>
      <c r="N194" s="899"/>
      <c r="O194" s="453"/>
      <c r="P194" s="453"/>
      <c r="Q194" s="453"/>
      <c r="R194" s="453"/>
      <c r="S194" s="453"/>
      <c r="T194" s="453"/>
      <c r="U194" s="453"/>
      <c r="V194" s="453"/>
      <c r="W194" s="453"/>
      <c r="X194" s="453"/>
      <c r="Y194" s="453"/>
      <c r="Z194" s="453"/>
      <c r="AA194" s="453"/>
      <c r="AB194" s="453"/>
      <c r="AC194" s="453"/>
      <c r="AD194" s="453"/>
      <c r="AE194" s="453"/>
      <c r="AF194" s="453"/>
      <c r="AG194" s="453"/>
      <c r="AH194" s="453"/>
      <c r="AI194" s="453"/>
      <c r="AJ194" s="453"/>
      <c r="AK194" s="453"/>
      <c r="AL194" s="453"/>
      <c r="AM194" s="453"/>
      <c r="AN194" s="453"/>
      <c r="AO194" s="453"/>
      <c r="AP194" s="453"/>
      <c r="AQ194" s="453"/>
      <c r="AR194" s="453"/>
      <c r="AS194" s="453"/>
      <c r="AT194" s="453"/>
      <c r="AU194" s="453"/>
      <c r="AV194" s="453"/>
      <c r="AW194" s="453"/>
      <c r="AX194" s="453"/>
      <c r="AY194" s="453"/>
      <c r="AZ194" s="453"/>
      <c r="BA194" s="453"/>
    </row>
    <row r="195">
      <c r="A195" s="453"/>
      <c r="L195" s="899"/>
      <c r="M195" s="899"/>
      <c r="N195" s="899"/>
      <c r="O195" s="453"/>
      <c r="P195" s="453"/>
      <c r="Q195" s="453"/>
      <c r="R195" s="453"/>
      <c r="S195" s="453"/>
      <c r="T195" s="453"/>
      <c r="U195" s="453"/>
      <c r="V195" s="453"/>
      <c r="W195" s="453"/>
      <c r="X195" s="453"/>
      <c r="Y195" s="453"/>
      <c r="Z195" s="453"/>
      <c r="AA195" s="453"/>
      <c r="AB195" s="453"/>
      <c r="AC195" s="453"/>
      <c r="AD195" s="453"/>
      <c r="AE195" s="453"/>
      <c r="AF195" s="453"/>
      <c r="AG195" s="453"/>
      <c r="AH195" s="453"/>
      <c r="AI195" s="453"/>
      <c r="AJ195" s="453"/>
      <c r="AK195" s="453"/>
      <c r="AL195" s="453"/>
      <c r="AM195" s="453"/>
      <c r="AN195" s="453"/>
      <c r="AO195" s="453"/>
      <c r="AP195" s="453"/>
      <c r="AQ195" s="453"/>
      <c r="AR195" s="453"/>
      <c r="AS195" s="453"/>
      <c r="AT195" s="453"/>
      <c r="AU195" s="453"/>
      <c r="AV195" s="453"/>
      <c r="AW195" s="453"/>
      <c r="AX195" s="453"/>
      <c r="AY195" s="453"/>
      <c r="AZ195" s="453"/>
      <c r="BA195" s="453"/>
    </row>
    <row r="196">
      <c r="A196" s="453"/>
      <c r="L196" s="899"/>
      <c r="M196" s="899"/>
      <c r="N196" s="899"/>
      <c r="O196" s="453"/>
      <c r="P196" s="453"/>
      <c r="Q196" s="453"/>
      <c r="R196" s="453"/>
      <c r="S196" s="453"/>
      <c r="T196" s="453"/>
      <c r="U196" s="453"/>
      <c r="V196" s="453"/>
      <c r="W196" s="453"/>
      <c r="X196" s="453"/>
      <c r="Y196" s="453"/>
      <c r="Z196" s="453"/>
      <c r="AA196" s="453"/>
      <c r="AB196" s="453"/>
      <c r="AC196" s="453"/>
      <c r="AD196" s="453"/>
      <c r="AE196" s="453"/>
      <c r="AF196" s="453"/>
      <c r="AG196" s="453"/>
      <c r="AH196" s="453"/>
      <c r="AI196" s="453"/>
      <c r="AJ196" s="453"/>
      <c r="AK196" s="453"/>
      <c r="AL196" s="453"/>
      <c r="AM196" s="453"/>
      <c r="AN196" s="453"/>
      <c r="AO196" s="453"/>
      <c r="AP196" s="453"/>
      <c r="AQ196" s="453"/>
      <c r="AR196" s="453"/>
      <c r="AS196" s="453"/>
      <c r="AT196" s="453"/>
      <c r="AU196" s="453"/>
      <c r="AV196" s="453"/>
      <c r="AW196" s="453"/>
      <c r="AX196" s="453"/>
      <c r="AY196" s="453"/>
      <c r="AZ196" s="453"/>
      <c r="BA196" s="453"/>
    </row>
    <row r="197">
      <c r="A197" s="453"/>
      <c r="L197" s="899"/>
      <c r="M197" s="899"/>
      <c r="N197" s="899"/>
      <c r="O197" s="453"/>
      <c r="P197" s="453"/>
      <c r="Q197" s="453"/>
      <c r="R197" s="453"/>
      <c r="S197" s="453"/>
      <c r="T197" s="453"/>
      <c r="U197" s="453"/>
      <c r="V197" s="453"/>
      <c r="W197" s="453"/>
      <c r="X197" s="453"/>
      <c r="Y197" s="453"/>
      <c r="Z197" s="453"/>
      <c r="AA197" s="453"/>
      <c r="AB197" s="453"/>
      <c r="AC197" s="453"/>
      <c r="AD197" s="453"/>
      <c r="AE197" s="453"/>
      <c r="AF197" s="453"/>
      <c r="AG197" s="453"/>
      <c r="AH197" s="453"/>
      <c r="AI197" s="453"/>
      <c r="AJ197" s="453"/>
      <c r="AK197" s="453"/>
      <c r="AL197" s="453"/>
      <c r="AM197" s="453"/>
      <c r="AN197" s="453"/>
      <c r="AO197" s="453"/>
      <c r="AP197" s="453"/>
      <c r="AQ197" s="453"/>
      <c r="AR197" s="453"/>
      <c r="AS197" s="453"/>
      <c r="AT197" s="453"/>
      <c r="AU197" s="453"/>
      <c r="AV197" s="453"/>
      <c r="AW197" s="453"/>
      <c r="AX197" s="453"/>
      <c r="AY197" s="453"/>
      <c r="AZ197" s="453"/>
      <c r="BA197" s="453"/>
    </row>
    <row r="198">
      <c r="A198" s="453"/>
      <c r="L198" s="899"/>
      <c r="M198" s="899"/>
      <c r="N198" s="899"/>
      <c r="O198" s="453"/>
      <c r="P198" s="453"/>
      <c r="Q198" s="453"/>
      <c r="R198" s="453"/>
      <c r="S198" s="453"/>
      <c r="T198" s="453"/>
      <c r="U198" s="453"/>
      <c r="V198" s="453"/>
      <c r="W198" s="453"/>
      <c r="X198" s="453"/>
      <c r="Y198" s="453"/>
      <c r="Z198" s="453"/>
      <c r="AA198" s="453"/>
      <c r="AB198" s="453"/>
      <c r="AC198" s="453"/>
      <c r="AD198" s="453"/>
      <c r="AE198" s="453"/>
      <c r="AF198" s="453"/>
      <c r="AG198" s="453"/>
      <c r="AH198" s="453"/>
      <c r="AI198" s="453"/>
      <c r="AJ198" s="453"/>
      <c r="AK198" s="453"/>
      <c r="AL198" s="453"/>
      <c r="AM198" s="453"/>
      <c r="AN198" s="453"/>
      <c r="AO198" s="453"/>
      <c r="AP198" s="453"/>
      <c r="AQ198" s="453"/>
      <c r="AR198" s="453"/>
      <c r="AS198" s="453"/>
      <c r="AT198" s="453"/>
      <c r="AU198" s="453"/>
      <c r="AV198" s="453"/>
      <c r="AW198" s="453"/>
      <c r="AX198" s="453"/>
      <c r="AY198" s="453"/>
      <c r="AZ198" s="453"/>
      <c r="BA198" s="453"/>
    </row>
    <row r="199">
      <c r="A199" s="453"/>
      <c r="L199" s="899"/>
      <c r="M199" s="899"/>
      <c r="N199" s="899"/>
      <c r="O199" s="453"/>
      <c r="P199" s="453"/>
      <c r="Q199" s="453"/>
      <c r="R199" s="453"/>
      <c r="S199" s="453"/>
      <c r="T199" s="453"/>
      <c r="U199" s="453"/>
      <c r="V199" s="453"/>
      <c r="W199" s="453"/>
      <c r="X199" s="453"/>
      <c r="Y199" s="453"/>
      <c r="Z199" s="453"/>
      <c r="AA199" s="453"/>
      <c r="AB199" s="453"/>
      <c r="AC199" s="453"/>
      <c r="AD199" s="453"/>
      <c r="AE199" s="453"/>
      <c r="AF199" s="453"/>
      <c r="AG199" s="453"/>
      <c r="AH199" s="453"/>
      <c r="AI199" s="453"/>
      <c r="AJ199" s="453"/>
      <c r="AK199" s="453"/>
      <c r="AL199" s="453"/>
      <c r="AM199" s="453"/>
      <c r="AN199" s="453"/>
      <c r="AO199" s="453"/>
      <c r="AP199" s="453"/>
      <c r="AQ199" s="453"/>
      <c r="AR199" s="453"/>
      <c r="AS199" s="453"/>
      <c r="AT199" s="453"/>
      <c r="AU199" s="453"/>
      <c r="AV199" s="453"/>
      <c r="AW199" s="453"/>
      <c r="AX199" s="453"/>
      <c r="AY199" s="453"/>
      <c r="AZ199" s="453"/>
      <c r="BA199" s="453"/>
    </row>
    <row r="200">
      <c r="A200" s="453"/>
      <c r="L200" s="899"/>
      <c r="M200" s="899"/>
      <c r="N200" s="899"/>
      <c r="O200" s="453"/>
      <c r="P200" s="453"/>
      <c r="Q200" s="453"/>
      <c r="R200" s="453"/>
      <c r="S200" s="453"/>
      <c r="T200" s="453"/>
      <c r="U200" s="453"/>
      <c r="V200" s="453"/>
      <c r="W200" s="453"/>
      <c r="X200" s="453"/>
      <c r="Y200" s="453"/>
      <c r="Z200" s="453"/>
      <c r="AA200" s="453"/>
      <c r="AB200" s="453"/>
      <c r="AC200" s="453"/>
      <c r="AD200" s="453"/>
      <c r="AE200" s="453"/>
      <c r="AF200" s="453"/>
      <c r="AG200" s="453"/>
      <c r="AH200" s="453"/>
      <c r="AI200" s="453"/>
      <c r="AJ200" s="453"/>
      <c r="AK200" s="453"/>
      <c r="AL200" s="453"/>
      <c r="AM200" s="453"/>
      <c r="AN200" s="453"/>
      <c r="AO200" s="453"/>
      <c r="AP200" s="453"/>
      <c r="AQ200" s="453"/>
      <c r="AR200" s="453"/>
      <c r="AS200" s="453"/>
      <c r="AT200" s="453"/>
      <c r="AU200" s="453"/>
      <c r="AV200" s="453"/>
      <c r="AW200" s="453"/>
      <c r="AX200" s="453"/>
      <c r="AY200" s="453"/>
      <c r="AZ200" s="453"/>
      <c r="BA200" s="453"/>
    </row>
    <row r="201">
      <c r="A201" s="453"/>
      <c r="L201" s="899"/>
      <c r="M201" s="899"/>
      <c r="N201" s="899"/>
      <c r="O201" s="453"/>
      <c r="P201" s="453"/>
      <c r="Q201" s="453"/>
      <c r="R201" s="453"/>
      <c r="S201" s="453"/>
      <c r="T201" s="453"/>
      <c r="U201" s="453"/>
      <c r="V201" s="453"/>
      <c r="W201" s="453"/>
      <c r="X201" s="453"/>
      <c r="Y201" s="453"/>
      <c r="Z201" s="453"/>
      <c r="AA201" s="453"/>
      <c r="AB201" s="453"/>
      <c r="AC201" s="453"/>
      <c r="AD201" s="453"/>
      <c r="AE201" s="453"/>
      <c r="AF201" s="453"/>
      <c r="AG201" s="453"/>
      <c r="AH201" s="453"/>
      <c r="AI201" s="453"/>
      <c r="AJ201" s="453"/>
      <c r="AK201" s="453"/>
      <c r="AL201" s="453"/>
      <c r="AM201" s="453"/>
      <c r="AN201" s="453"/>
      <c r="AO201" s="453"/>
      <c r="AP201" s="453"/>
      <c r="AQ201" s="453"/>
      <c r="AR201" s="453"/>
      <c r="AS201" s="453"/>
      <c r="AT201" s="453"/>
      <c r="AU201" s="453"/>
      <c r="AV201" s="453"/>
      <c r="AW201" s="453"/>
      <c r="AX201" s="453"/>
      <c r="AY201" s="453"/>
      <c r="AZ201" s="453"/>
      <c r="BA201" s="453"/>
    </row>
    <row r="202">
      <c r="A202" s="453"/>
      <c r="L202" s="899"/>
      <c r="M202" s="899"/>
      <c r="N202" s="899"/>
      <c r="O202" s="453"/>
      <c r="P202" s="453"/>
      <c r="Q202" s="453"/>
      <c r="R202" s="453"/>
      <c r="S202" s="453"/>
      <c r="T202" s="453"/>
      <c r="U202" s="453"/>
      <c r="V202" s="453"/>
      <c r="W202" s="453"/>
      <c r="X202" s="453"/>
      <c r="Y202" s="453"/>
      <c r="Z202" s="453"/>
      <c r="AA202" s="453"/>
      <c r="AB202" s="453"/>
      <c r="AC202" s="453"/>
      <c r="AD202" s="453"/>
      <c r="AE202" s="453"/>
      <c r="AF202" s="453"/>
      <c r="AG202" s="453"/>
      <c r="AH202" s="453"/>
      <c r="AI202" s="453"/>
      <c r="AJ202" s="453"/>
      <c r="AK202" s="453"/>
      <c r="AL202" s="453"/>
      <c r="AM202" s="453"/>
      <c r="AN202" s="453"/>
      <c r="AO202" s="453"/>
      <c r="AP202" s="453"/>
      <c r="AQ202" s="453"/>
      <c r="AR202" s="453"/>
      <c r="AS202" s="453"/>
      <c r="AT202" s="453"/>
      <c r="AU202" s="453"/>
      <c r="AV202" s="453"/>
      <c r="AW202" s="453"/>
      <c r="AX202" s="453"/>
      <c r="AY202" s="453"/>
      <c r="AZ202" s="453"/>
      <c r="BA202" s="453"/>
    </row>
    <row r="203">
      <c r="A203" s="453"/>
      <c r="L203" s="899"/>
      <c r="M203" s="899"/>
      <c r="N203" s="899"/>
      <c r="O203" s="453"/>
      <c r="P203" s="453"/>
      <c r="Q203" s="453"/>
      <c r="R203" s="453"/>
      <c r="S203" s="453"/>
      <c r="T203" s="453"/>
      <c r="U203" s="453"/>
      <c r="V203" s="453"/>
      <c r="W203" s="453"/>
      <c r="X203" s="453"/>
      <c r="Y203" s="453"/>
      <c r="Z203" s="453"/>
      <c r="AA203" s="453"/>
      <c r="AB203" s="453"/>
      <c r="AC203" s="453"/>
      <c r="AD203" s="453"/>
      <c r="AE203" s="453"/>
      <c r="AF203" s="453"/>
      <c r="AG203" s="453"/>
      <c r="AH203" s="453"/>
      <c r="AI203" s="453"/>
      <c r="AJ203" s="453"/>
      <c r="AK203" s="453"/>
      <c r="AL203" s="453"/>
      <c r="AM203" s="453"/>
      <c r="AN203" s="453"/>
      <c r="AO203" s="453"/>
      <c r="AP203" s="453"/>
      <c r="AQ203" s="453"/>
      <c r="AR203" s="453"/>
      <c r="AS203" s="453"/>
      <c r="AT203" s="453"/>
      <c r="AU203" s="453"/>
      <c r="AV203" s="453"/>
      <c r="AW203" s="453"/>
      <c r="AX203" s="453"/>
      <c r="AY203" s="453"/>
      <c r="AZ203" s="453"/>
      <c r="BA203" s="453"/>
    </row>
    <row r="204">
      <c r="A204" s="453"/>
      <c r="L204" s="899"/>
      <c r="M204" s="899"/>
      <c r="N204" s="899"/>
      <c r="O204" s="453"/>
      <c r="P204" s="453"/>
      <c r="Q204" s="453"/>
      <c r="R204" s="453"/>
      <c r="S204" s="453"/>
      <c r="T204" s="453"/>
      <c r="U204" s="453"/>
      <c r="V204" s="453"/>
      <c r="W204" s="453"/>
      <c r="X204" s="453"/>
      <c r="Y204" s="453"/>
      <c r="Z204" s="453"/>
      <c r="AA204" s="453"/>
      <c r="AB204" s="453"/>
      <c r="AC204" s="453"/>
      <c r="AD204" s="453"/>
      <c r="AE204" s="453"/>
      <c r="AF204" s="453"/>
      <c r="AG204" s="453"/>
      <c r="AH204" s="453"/>
      <c r="AI204" s="453"/>
      <c r="AJ204" s="453"/>
      <c r="AK204" s="453"/>
      <c r="AL204" s="453"/>
      <c r="AM204" s="453"/>
      <c r="AN204" s="453"/>
      <c r="AO204" s="453"/>
      <c r="AP204" s="453"/>
      <c r="AQ204" s="453"/>
      <c r="AR204" s="453"/>
      <c r="AS204" s="453"/>
      <c r="AT204" s="453"/>
      <c r="AU204" s="453"/>
      <c r="AV204" s="453"/>
      <c r="AW204" s="453"/>
      <c r="AX204" s="453"/>
      <c r="AY204" s="453"/>
      <c r="AZ204" s="453"/>
      <c r="BA204" s="453"/>
    </row>
    <row r="205">
      <c r="A205" s="453"/>
      <c r="L205" s="899"/>
      <c r="M205" s="899"/>
      <c r="N205" s="899"/>
      <c r="O205" s="453"/>
      <c r="P205" s="453"/>
      <c r="Q205" s="453"/>
      <c r="R205" s="453"/>
      <c r="S205" s="453"/>
      <c r="T205" s="453"/>
      <c r="U205" s="453"/>
      <c r="V205" s="453"/>
      <c r="W205" s="453"/>
      <c r="X205" s="453"/>
      <c r="Y205" s="453"/>
      <c r="Z205" s="453"/>
      <c r="AA205" s="453"/>
      <c r="AB205" s="453"/>
      <c r="AC205" s="453"/>
      <c r="AD205" s="453"/>
      <c r="AE205" s="453"/>
      <c r="AF205" s="453"/>
      <c r="AG205" s="453"/>
      <c r="AH205" s="453"/>
      <c r="AI205" s="453"/>
      <c r="AJ205" s="453"/>
      <c r="AK205" s="453"/>
      <c r="AL205" s="453"/>
      <c r="AM205" s="453"/>
      <c r="AN205" s="453"/>
      <c r="AO205" s="453"/>
      <c r="AP205" s="453"/>
      <c r="AQ205" s="453"/>
      <c r="AR205" s="453"/>
      <c r="AS205" s="453"/>
      <c r="AT205" s="453"/>
      <c r="AU205" s="453"/>
      <c r="AV205" s="453"/>
      <c r="AW205" s="453"/>
      <c r="AX205" s="453"/>
      <c r="AY205" s="453"/>
      <c r="AZ205" s="453"/>
      <c r="BA205" s="453"/>
    </row>
    <row r="206">
      <c r="A206" s="453"/>
      <c r="L206" s="899"/>
      <c r="M206" s="899"/>
      <c r="N206" s="899"/>
      <c r="O206" s="453"/>
      <c r="P206" s="453"/>
      <c r="Q206" s="453"/>
      <c r="R206" s="453"/>
      <c r="S206" s="453"/>
      <c r="T206" s="453"/>
      <c r="U206" s="453"/>
      <c r="V206" s="453"/>
      <c r="W206" s="453"/>
      <c r="X206" s="453"/>
      <c r="Y206" s="453"/>
      <c r="Z206" s="453"/>
      <c r="AA206" s="453"/>
      <c r="AB206" s="453"/>
      <c r="AC206" s="453"/>
      <c r="AD206" s="453"/>
      <c r="AE206" s="453"/>
      <c r="AF206" s="453"/>
      <c r="AG206" s="453"/>
      <c r="AH206" s="453"/>
      <c r="AI206" s="453"/>
      <c r="AJ206" s="453"/>
      <c r="AK206" s="453"/>
      <c r="AL206" s="453"/>
      <c r="AM206" s="453"/>
      <c r="AN206" s="453"/>
      <c r="AO206" s="453"/>
      <c r="AP206" s="453"/>
      <c r="AQ206" s="453"/>
      <c r="AR206" s="453"/>
      <c r="AS206" s="453"/>
      <c r="AT206" s="453"/>
      <c r="AU206" s="453"/>
      <c r="AV206" s="453"/>
      <c r="AW206" s="453"/>
      <c r="AX206" s="453"/>
      <c r="AY206" s="453"/>
      <c r="AZ206" s="453"/>
      <c r="BA206" s="453"/>
    </row>
    <row r="207">
      <c r="A207" s="453"/>
      <c r="L207" s="899"/>
      <c r="M207" s="899"/>
      <c r="N207" s="899"/>
      <c r="O207" s="453"/>
      <c r="P207" s="453"/>
      <c r="Q207" s="453"/>
      <c r="R207" s="453"/>
      <c r="S207" s="453"/>
      <c r="T207" s="453"/>
      <c r="U207" s="453"/>
      <c r="V207" s="453"/>
      <c r="W207" s="453"/>
      <c r="X207" s="453"/>
      <c r="Y207" s="453"/>
      <c r="Z207" s="453"/>
      <c r="AA207" s="453"/>
      <c r="AB207" s="453"/>
      <c r="AC207" s="453"/>
      <c r="AD207" s="453"/>
      <c r="AE207" s="453"/>
      <c r="AF207" s="453"/>
      <c r="AG207" s="453"/>
      <c r="AH207" s="453"/>
      <c r="AI207" s="453"/>
      <c r="AJ207" s="453"/>
      <c r="AK207" s="453"/>
      <c r="AL207" s="453"/>
      <c r="AM207" s="453"/>
      <c r="AN207" s="453"/>
      <c r="AO207" s="453"/>
      <c r="AP207" s="453"/>
      <c r="AQ207" s="453"/>
      <c r="AR207" s="453"/>
      <c r="AS207" s="453"/>
      <c r="AT207" s="453"/>
      <c r="AU207" s="453"/>
      <c r="AV207" s="453"/>
      <c r="AW207" s="453"/>
      <c r="AX207" s="453"/>
      <c r="AY207" s="453"/>
      <c r="AZ207" s="453"/>
      <c r="BA207" s="453"/>
    </row>
    <row r="208">
      <c r="A208" s="453"/>
      <c r="L208" s="899"/>
      <c r="M208" s="899"/>
      <c r="N208" s="899"/>
      <c r="O208" s="453"/>
      <c r="P208" s="453"/>
      <c r="Q208" s="453"/>
      <c r="R208" s="453"/>
      <c r="S208" s="453"/>
      <c r="T208" s="453"/>
      <c r="U208" s="453"/>
      <c r="V208" s="453"/>
      <c r="W208" s="453"/>
      <c r="X208" s="453"/>
      <c r="Y208" s="453"/>
      <c r="Z208" s="453"/>
      <c r="AA208" s="453"/>
      <c r="AB208" s="453"/>
      <c r="AC208" s="453"/>
      <c r="AD208" s="453"/>
      <c r="AE208" s="453"/>
      <c r="AF208" s="453"/>
      <c r="AG208" s="453"/>
      <c r="AH208" s="453"/>
      <c r="AI208" s="453"/>
      <c r="AJ208" s="453"/>
      <c r="AK208" s="453"/>
      <c r="AL208" s="453"/>
      <c r="AM208" s="453"/>
      <c r="AN208" s="453"/>
      <c r="AO208" s="453"/>
      <c r="AP208" s="453"/>
      <c r="AQ208" s="453"/>
      <c r="AR208" s="453"/>
      <c r="AS208" s="453"/>
      <c r="AT208" s="453"/>
      <c r="AU208" s="453"/>
      <c r="AV208" s="453"/>
      <c r="AW208" s="453"/>
      <c r="AX208" s="453"/>
      <c r="AY208" s="453"/>
      <c r="AZ208" s="453"/>
      <c r="BA208" s="453"/>
    </row>
    <row r="209">
      <c r="A209" s="453"/>
      <c r="L209" s="899"/>
      <c r="M209" s="899"/>
      <c r="N209" s="899"/>
      <c r="O209" s="453"/>
      <c r="P209" s="453"/>
      <c r="Q209" s="453"/>
      <c r="R209" s="453"/>
      <c r="S209" s="453"/>
      <c r="T209" s="453"/>
      <c r="U209" s="453"/>
      <c r="V209" s="453"/>
      <c r="W209" s="453"/>
      <c r="X209" s="453"/>
      <c r="Y209" s="453"/>
      <c r="Z209" s="453"/>
      <c r="AA209" s="453"/>
      <c r="AB209" s="453"/>
      <c r="AC209" s="453"/>
      <c r="AD209" s="453"/>
      <c r="AE209" s="453"/>
      <c r="AF209" s="453"/>
      <c r="AG209" s="453"/>
      <c r="AH209" s="453"/>
      <c r="AI209" s="453"/>
      <c r="AJ209" s="453"/>
      <c r="AK209" s="453"/>
      <c r="AL209" s="453"/>
      <c r="AM209" s="453"/>
      <c r="AN209" s="453"/>
      <c r="AO209" s="453"/>
      <c r="AP209" s="453"/>
      <c r="AQ209" s="453"/>
      <c r="AR209" s="453"/>
      <c r="AS209" s="453"/>
      <c r="AT209" s="453"/>
      <c r="AU209" s="453"/>
      <c r="AV209" s="453"/>
      <c r="AW209" s="453"/>
      <c r="AX209" s="453"/>
      <c r="AY209" s="453"/>
      <c r="AZ209" s="453"/>
      <c r="BA209" s="453"/>
    </row>
    <row r="210">
      <c r="A210" s="453"/>
      <c r="L210" s="899"/>
      <c r="M210" s="899"/>
      <c r="N210" s="899"/>
      <c r="O210" s="453"/>
      <c r="P210" s="453"/>
      <c r="Q210" s="453"/>
      <c r="R210" s="453"/>
      <c r="S210" s="453"/>
      <c r="T210" s="453"/>
      <c r="U210" s="453"/>
      <c r="V210" s="453"/>
      <c r="W210" s="453"/>
      <c r="X210" s="453"/>
      <c r="Y210" s="453"/>
      <c r="Z210" s="453"/>
      <c r="AA210" s="453"/>
      <c r="AB210" s="453"/>
      <c r="AC210" s="453"/>
      <c r="AD210" s="453"/>
      <c r="AE210" s="453"/>
      <c r="AF210" s="453"/>
      <c r="AG210" s="453"/>
      <c r="AH210" s="453"/>
      <c r="AI210" s="453"/>
      <c r="AJ210" s="453"/>
      <c r="AK210" s="453"/>
      <c r="AL210" s="453"/>
      <c r="AM210" s="453"/>
      <c r="AN210" s="453"/>
      <c r="AO210" s="453"/>
      <c r="AP210" s="453"/>
      <c r="AQ210" s="453"/>
      <c r="AR210" s="453"/>
      <c r="AS210" s="453"/>
      <c r="AT210" s="453"/>
      <c r="AU210" s="453"/>
      <c r="AV210" s="453"/>
      <c r="AW210" s="453"/>
      <c r="AX210" s="453"/>
      <c r="AY210" s="453"/>
      <c r="AZ210" s="453"/>
      <c r="BA210" s="453"/>
    </row>
    <row r="211">
      <c r="A211" s="453"/>
      <c r="L211" s="899"/>
      <c r="M211" s="899"/>
      <c r="N211" s="899"/>
      <c r="O211" s="453"/>
      <c r="P211" s="453"/>
      <c r="Q211" s="453"/>
      <c r="R211" s="453"/>
      <c r="S211" s="453"/>
      <c r="T211" s="453"/>
      <c r="U211" s="453"/>
      <c r="V211" s="453"/>
      <c r="W211" s="453"/>
      <c r="X211" s="453"/>
      <c r="Y211" s="453"/>
      <c r="Z211" s="453"/>
      <c r="AA211" s="453"/>
      <c r="AB211" s="453"/>
      <c r="AC211" s="453"/>
      <c r="AD211" s="453"/>
      <c r="AE211" s="453"/>
      <c r="AF211" s="453"/>
      <c r="AG211" s="453"/>
      <c r="AH211" s="453"/>
      <c r="AI211" s="453"/>
      <c r="AJ211" s="453"/>
      <c r="AK211" s="453"/>
      <c r="AL211" s="453"/>
      <c r="AM211" s="453"/>
      <c r="AN211" s="453"/>
      <c r="AO211" s="453"/>
      <c r="AP211" s="453"/>
      <c r="AQ211" s="453"/>
      <c r="AR211" s="453"/>
      <c r="AS211" s="453"/>
      <c r="AT211" s="453"/>
      <c r="AU211" s="453"/>
      <c r="AV211" s="453"/>
      <c r="AW211" s="453"/>
      <c r="AX211" s="453"/>
      <c r="AY211" s="453"/>
      <c r="AZ211" s="453"/>
      <c r="BA211" s="453"/>
    </row>
    <row r="212">
      <c r="A212" s="453"/>
      <c r="L212" s="899"/>
      <c r="M212" s="899"/>
      <c r="N212" s="899"/>
      <c r="O212" s="453"/>
      <c r="P212" s="453"/>
      <c r="Q212" s="453"/>
      <c r="R212" s="453"/>
      <c r="S212" s="453"/>
      <c r="T212" s="453"/>
      <c r="U212" s="453"/>
      <c r="V212" s="453"/>
      <c r="W212" s="453"/>
      <c r="X212" s="453"/>
      <c r="Y212" s="453"/>
      <c r="Z212" s="453"/>
      <c r="AA212" s="453"/>
      <c r="AB212" s="453"/>
      <c r="AC212" s="453"/>
      <c r="AD212" s="453"/>
      <c r="AE212" s="453"/>
      <c r="AF212" s="453"/>
      <c r="AG212" s="453"/>
      <c r="AH212" s="453"/>
      <c r="AI212" s="453"/>
      <c r="AJ212" s="453"/>
      <c r="AK212" s="453"/>
      <c r="AL212" s="453"/>
      <c r="AM212" s="453"/>
      <c r="AN212" s="453"/>
      <c r="AO212" s="453"/>
      <c r="AP212" s="453"/>
      <c r="AQ212" s="453"/>
      <c r="AR212" s="453"/>
      <c r="AS212" s="453"/>
      <c r="AT212" s="453"/>
      <c r="AU212" s="453"/>
      <c r="AV212" s="453"/>
      <c r="AW212" s="453"/>
      <c r="AX212" s="453"/>
      <c r="AY212" s="453"/>
      <c r="AZ212" s="453"/>
      <c r="BA212" s="453"/>
    </row>
    <row r="213">
      <c r="A213" s="453"/>
      <c r="L213" s="899"/>
      <c r="M213" s="899"/>
      <c r="N213" s="899"/>
      <c r="O213" s="453"/>
      <c r="P213" s="453"/>
      <c r="Q213" s="453"/>
      <c r="R213" s="453"/>
      <c r="S213" s="453"/>
      <c r="T213" s="453"/>
      <c r="U213" s="453"/>
      <c r="V213" s="453"/>
      <c r="W213" s="453"/>
      <c r="X213" s="453"/>
      <c r="Y213" s="453"/>
      <c r="Z213" s="453"/>
      <c r="AA213" s="453"/>
      <c r="AB213" s="453"/>
      <c r="AC213" s="453"/>
      <c r="AD213" s="453"/>
      <c r="AE213" s="453"/>
      <c r="AF213" s="453"/>
      <c r="AG213" s="453"/>
      <c r="AH213" s="453"/>
      <c r="AI213" s="453"/>
      <c r="AJ213" s="453"/>
      <c r="AK213" s="453"/>
      <c r="AL213" s="453"/>
      <c r="AM213" s="453"/>
      <c r="AN213" s="453"/>
      <c r="AO213" s="453"/>
      <c r="AP213" s="453"/>
      <c r="AQ213" s="453"/>
      <c r="AR213" s="453"/>
      <c r="AS213" s="453"/>
      <c r="AT213" s="453"/>
      <c r="AU213" s="453"/>
      <c r="AV213" s="453"/>
      <c r="AW213" s="453"/>
      <c r="AX213" s="453"/>
      <c r="AY213" s="453"/>
      <c r="AZ213" s="453"/>
      <c r="BA213" s="453"/>
    </row>
    <row r="214">
      <c r="A214" s="453"/>
      <c r="L214" s="899"/>
      <c r="M214" s="899"/>
      <c r="N214" s="899"/>
      <c r="O214" s="453"/>
      <c r="P214" s="453"/>
      <c r="Q214" s="453"/>
      <c r="R214" s="453"/>
      <c r="S214" s="453"/>
      <c r="T214" s="453"/>
      <c r="U214" s="453"/>
      <c r="V214" s="453"/>
      <c r="W214" s="453"/>
      <c r="X214" s="453"/>
      <c r="Y214" s="453"/>
      <c r="Z214" s="453"/>
      <c r="AA214" s="453"/>
      <c r="AB214" s="453"/>
      <c r="AC214" s="453"/>
      <c r="AD214" s="453"/>
      <c r="AE214" s="453"/>
      <c r="AF214" s="453"/>
      <c r="AG214" s="453"/>
      <c r="AH214" s="453"/>
      <c r="AI214" s="453"/>
      <c r="AJ214" s="453"/>
      <c r="AK214" s="453"/>
      <c r="AL214" s="453"/>
      <c r="AM214" s="453"/>
      <c r="AN214" s="453"/>
      <c r="AO214" s="453"/>
      <c r="AP214" s="453"/>
      <c r="AQ214" s="453"/>
      <c r="AR214" s="453"/>
      <c r="AS214" s="453"/>
      <c r="AT214" s="453"/>
      <c r="AU214" s="453"/>
      <c r="AV214" s="453"/>
      <c r="AW214" s="453"/>
      <c r="AX214" s="453"/>
      <c r="AY214" s="453"/>
      <c r="AZ214" s="453"/>
      <c r="BA214" s="453"/>
    </row>
    <row r="215">
      <c r="A215" s="453"/>
      <c r="L215" s="899"/>
      <c r="M215" s="899"/>
      <c r="N215" s="899"/>
      <c r="O215" s="453"/>
      <c r="P215" s="453"/>
      <c r="Q215" s="453"/>
      <c r="R215" s="453"/>
      <c r="S215" s="453"/>
      <c r="T215" s="453"/>
      <c r="U215" s="453"/>
      <c r="V215" s="453"/>
      <c r="W215" s="453"/>
      <c r="X215" s="453"/>
      <c r="Y215" s="453"/>
      <c r="Z215" s="453"/>
      <c r="AA215" s="453"/>
      <c r="AB215" s="453"/>
      <c r="AC215" s="453"/>
      <c r="AD215" s="453"/>
      <c r="AE215" s="453"/>
      <c r="AF215" s="453"/>
      <c r="AG215" s="453"/>
      <c r="AH215" s="453"/>
      <c r="AI215" s="453"/>
      <c r="AJ215" s="453"/>
      <c r="AK215" s="453"/>
      <c r="AL215" s="453"/>
      <c r="AM215" s="453"/>
      <c r="AN215" s="453"/>
      <c r="AO215" s="453"/>
      <c r="AP215" s="453"/>
      <c r="AQ215" s="453"/>
      <c r="AR215" s="453"/>
      <c r="AS215" s="453"/>
      <c r="AT215" s="453"/>
      <c r="AU215" s="453"/>
      <c r="AV215" s="453"/>
      <c r="AW215" s="453"/>
      <c r="AX215" s="453"/>
      <c r="AY215" s="453"/>
      <c r="AZ215" s="453"/>
      <c r="BA215" s="453"/>
    </row>
    <row r="216">
      <c r="A216" s="453"/>
      <c r="L216" s="899"/>
      <c r="M216" s="899"/>
      <c r="N216" s="899"/>
      <c r="O216" s="453"/>
      <c r="P216" s="453"/>
      <c r="Q216" s="453"/>
      <c r="R216" s="453"/>
      <c r="S216" s="453"/>
      <c r="T216" s="453"/>
      <c r="U216" s="453"/>
      <c r="V216" s="453"/>
      <c r="W216" s="453"/>
      <c r="X216" s="453"/>
      <c r="Y216" s="453"/>
      <c r="Z216" s="453"/>
      <c r="AA216" s="453"/>
      <c r="AB216" s="453"/>
      <c r="AC216" s="453"/>
      <c r="AD216" s="453"/>
      <c r="AE216" s="453"/>
      <c r="AF216" s="453"/>
      <c r="AG216" s="453"/>
      <c r="AH216" s="453"/>
      <c r="AI216" s="453"/>
      <c r="AJ216" s="453"/>
      <c r="AK216" s="453"/>
      <c r="AL216" s="453"/>
      <c r="AM216" s="453"/>
      <c r="AN216" s="453"/>
      <c r="AO216" s="453"/>
      <c r="AP216" s="453"/>
      <c r="AQ216" s="453"/>
      <c r="AR216" s="453"/>
      <c r="AS216" s="453"/>
      <c r="AT216" s="453"/>
      <c r="AU216" s="453"/>
      <c r="AV216" s="453"/>
      <c r="AW216" s="453"/>
      <c r="AX216" s="453"/>
      <c r="AY216" s="453"/>
      <c r="AZ216" s="453"/>
      <c r="BA216" s="453"/>
    </row>
    <row r="217">
      <c r="A217" s="453"/>
      <c r="L217" s="899"/>
      <c r="M217" s="899"/>
      <c r="N217" s="899"/>
      <c r="O217" s="453"/>
      <c r="P217" s="453"/>
      <c r="Q217" s="453"/>
      <c r="R217" s="453"/>
      <c r="S217" s="453"/>
      <c r="T217" s="453"/>
      <c r="U217" s="453"/>
      <c r="V217" s="453"/>
      <c r="W217" s="453"/>
      <c r="X217" s="453"/>
      <c r="Y217" s="453"/>
      <c r="Z217" s="453"/>
      <c r="AA217" s="453"/>
      <c r="AB217" s="453"/>
      <c r="AC217" s="453"/>
      <c r="AD217" s="453"/>
      <c r="AE217" s="453"/>
      <c r="AF217" s="453"/>
      <c r="AG217" s="453"/>
      <c r="AH217" s="453"/>
      <c r="AI217" s="453"/>
      <c r="AJ217" s="453"/>
      <c r="AK217" s="453"/>
      <c r="AL217" s="453"/>
      <c r="AM217" s="453"/>
      <c r="AN217" s="453"/>
      <c r="AO217" s="453"/>
      <c r="AP217" s="453"/>
      <c r="AQ217" s="453"/>
      <c r="AR217" s="453"/>
      <c r="AS217" s="453"/>
      <c r="AT217" s="453"/>
      <c r="AU217" s="453"/>
      <c r="AV217" s="453"/>
      <c r="AW217" s="453"/>
      <c r="AX217" s="453"/>
      <c r="AY217" s="453"/>
      <c r="AZ217" s="453"/>
      <c r="BA217" s="453"/>
    </row>
    <row r="218">
      <c r="A218" s="453"/>
      <c r="L218" s="899"/>
      <c r="M218" s="899"/>
      <c r="N218" s="899"/>
      <c r="O218" s="453"/>
      <c r="P218" s="453"/>
      <c r="Q218" s="453"/>
      <c r="R218" s="453"/>
      <c r="S218" s="453"/>
      <c r="T218" s="453"/>
      <c r="U218" s="453"/>
      <c r="V218" s="453"/>
      <c r="W218" s="453"/>
      <c r="X218" s="453"/>
      <c r="Y218" s="453"/>
      <c r="Z218" s="453"/>
      <c r="AA218" s="453"/>
      <c r="AB218" s="453"/>
      <c r="AC218" s="453"/>
      <c r="AD218" s="453"/>
      <c r="AE218" s="453"/>
      <c r="AF218" s="453"/>
      <c r="AG218" s="453"/>
      <c r="AH218" s="453"/>
      <c r="AI218" s="453"/>
      <c r="AJ218" s="453"/>
      <c r="AK218" s="453"/>
      <c r="AL218" s="453"/>
      <c r="AM218" s="453"/>
      <c r="AN218" s="453"/>
      <c r="AO218" s="453"/>
      <c r="AP218" s="453"/>
      <c r="AQ218" s="453"/>
      <c r="AR218" s="453"/>
      <c r="AS218" s="453"/>
      <c r="AT218" s="453"/>
      <c r="AU218" s="453"/>
      <c r="AV218" s="453"/>
      <c r="AW218" s="453"/>
      <c r="AX218" s="453"/>
      <c r="AY218" s="453"/>
      <c r="AZ218" s="453"/>
      <c r="BA218" s="453"/>
    </row>
    <row r="219">
      <c r="A219" s="453"/>
      <c r="L219" s="899"/>
      <c r="M219" s="899"/>
      <c r="N219" s="899"/>
      <c r="O219" s="453"/>
      <c r="P219" s="453"/>
      <c r="Q219" s="453"/>
      <c r="R219" s="453"/>
      <c r="S219" s="453"/>
      <c r="T219" s="453"/>
      <c r="U219" s="453"/>
      <c r="V219" s="453"/>
      <c r="W219" s="453"/>
      <c r="X219" s="453"/>
      <c r="Y219" s="453"/>
      <c r="Z219" s="453"/>
      <c r="AA219" s="453"/>
      <c r="AB219" s="453"/>
      <c r="AC219" s="453"/>
      <c r="AD219" s="453"/>
      <c r="AE219" s="453"/>
      <c r="AF219" s="453"/>
      <c r="AG219" s="453"/>
      <c r="AH219" s="453"/>
      <c r="AI219" s="453"/>
      <c r="AJ219" s="453"/>
      <c r="AK219" s="453"/>
      <c r="AL219" s="453"/>
      <c r="AM219" s="453"/>
      <c r="AN219" s="453"/>
      <c r="AO219" s="453"/>
      <c r="AP219" s="453"/>
      <c r="AQ219" s="453"/>
      <c r="AR219" s="453"/>
      <c r="AS219" s="453"/>
      <c r="AT219" s="453"/>
      <c r="AU219" s="453"/>
      <c r="AV219" s="453"/>
      <c r="AW219" s="453"/>
      <c r="AX219" s="453"/>
      <c r="AY219" s="453"/>
      <c r="AZ219" s="453"/>
      <c r="BA219" s="453"/>
    </row>
    <row r="220">
      <c r="A220" s="453"/>
      <c r="L220" s="899"/>
      <c r="M220" s="899"/>
      <c r="N220" s="899"/>
      <c r="O220" s="453"/>
      <c r="P220" s="453"/>
      <c r="Q220" s="453"/>
      <c r="R220" s="453"/>
      <c r="S220" s="453"/>
      <c r="T220" s="453"/>
      <c r="U220" s="453"/>
      <c r="V220" s="453"/>
      <c r="W220" s="453"/>
      <c r="X220" s="453"/>
      <c r="Y220" s="453"/>
      <c r="Z220" s="453"/>
      <c r="AA220" s="453"/>
      <c r="AB220" s="453"/>
      <c r="AC220" s="453"/>
      <c r="AD220" s="453"/>
      <c r="AE220" s="453"/>
      <c r="AF220" s="453"/>
      <c r="AG220" s="453"/>
      <c r="AH220" s="453"/>
      <c r="AI220" s="453"/>
      <c r="AJ220" s="453"/>
      <c r="AK220" s="453"/>
      <c r="AL220" s="453"/>
      <c r="AM220" s="453"/>
      <c r="AN220" s="453"/>
      <c r="AO220" s="453"/>
      <c r="AP220" s="453"/>
      <c r="AQ220" s="453"/>
      <c r="AR220" s="453"/>
      <c r="AS220" s="453"/>
      <c r="AT220" s="453"/>
      <c r="AU220" s="453"/>
      <c r="AV220" s="453"/>
      <c r="AW220" s="453"/>
      <c r="AX220" s="453"/>
      <c r="AY220" s="453"/>
      <c r="AZ220" s="453"/>
      <c r="BA220" s="453"/>
    </row>
    <row r="221">
      <c r="A221" s="453"/>
      <c r="L221" s="899"/>
      <c r="M221" s="899"/>
      <c r="N221" s="899"/>
      <c r="O221" s="453"/>
      <c r="P221" s="453"/>
      <c r="Q221" s="453"/>
      <c r="R221" s="453"/>
      <c r="S221" s="453"/>
      <c r="T221" s="453"/>
      <c r="U221" s="453"/>
      <c r="V221" s="453"/>
      <c r="W221" s="453"/>
      <c r="X221" s="453"/>
      <c r="Y221" s="453"/>
      <c r="Z221" s="453"/>
      <c r="AA221" s="453"/>
      <c r="AB221" s="453"/>
      <c r="AC221" s="453"/>
      <c r="AD221" s="453"/>
      <c r="AE221" s="453"/>
      <c r="AF221" s="453"/>
      <c r="AG221" s="453"/>
      <c r="AH221" s="453"/>
      <c r="AI221" s="453"/>
      <c r="AJ221" s="453"/>
      <c r="AK221" s="453"/>
      <c r="AL221" s="453"/>
      <c r="AM221" s="453"/>
      <c r="AN221" s="453"/>
      <c r="AO221" s="453"/>
      <c r="AP221" s="453"/>
      <c r="AQ221" s="453"/>
      <c r="AR221" s="453"/>
      <c r="AS221" s="453"/>
      <c r="AT221" s="453"/>
      <c r="AU221" s="453"/>
      <c r="AV221" s="453"/>
      <c r="AW221" s="453"/>
      <c r="AX221" s="453"/>
      <c r="AY221" s="453"/>
      <c r="AZ221" s="453"/>
      <c r="BA221" s="453"/>
    </row>
    <row r="222">
      <c r="A222" s="453"/>
      <c r="L222" s="899"/>
      <c r="M222" s="899"/>
      <c r="N222" s="899"/>
      <c r="O222" s="453"/>
      <c r="P222" s="453"/>
      <c r="Q222" s="453"/>
      <c r="R222" s="453"/>
      <c r="S222" s="453"/>
      <c r="T222" s="453"/>
      <c r="U222" s="453"/>
      <c r="V222" s="453"/>
      <c r="W222" s="453"/>
      <c r="X222" s="453"/>
      <c r="Y222" s="453"/>
      <c r="Z222" s="453"/>
      <c r="AA222" s="453"/>
      <c r="AB222" s="453"/>
      <c r="AC222" s="453"/>
      <c r="AD222" s="453"/>
      <c r="AE222" s="453"/>
      <c r="AF222" s="453"/>
      <c r="AG222" s="453"/>
      <c r="AH222" s="453"/>
      <c r="AI222" s="453"/>
      <c r="AJ222" s="453"/>
      <c r="AK222" s="453"/>
      <c r="AL222" s="453"/>
      <c r="AM222" s="453"/>
      <c r="AN222" s="453"/>
      <c r="AO222" s="453"/>
      <c r="AP222" s="453"/>
      <c r="AQ222" s="453"/>
      <c r="AR222" s="453"/>
      <c r="AS222" s="453"/>
      <c r="AT222" s="453"/>
      <c r="AU222" s="453"/>
      <c r="AV222" s="453"/>
      <c r="AW222" s="453"/>
      <c r="AX222" s="453"/>
      <c r="AY222" s="453"/>
      <c r="AZ222" s="453"/>
      <c r="BA222" s="453"/>
    </row>
    <row r="223">
      <c r="A223" s="453"/>
      <c r="L223" s="899"/>
      <c r="M223" s="899"/>
      <c r="N223" s="899"/>
      <c r="O223" s="453"/>
      <c r="P223" s="453"/>
      <c r="Q223" s="453"/>
      <c r="R223" s="453"/>
      <c r="S223" s="453"/>
      <c r="T223" s="453"/>
      <c r="U223" s="453"/>
      <c r="V223" s="453"/>
      <c r="W223" s="453"/>
      <c r="X223" s="453"/>
      <c r="Y223" s="453"/>
      <c r="Z223" s="453"/>
      <c r="AA223" s="453"/>
      <c r="AB223" s="453"/>
      <c r="AC223" s="453"/>
      <c r="AD223" s="453"/>
      <c r="AE223" s="453"/>
      <c r="AF223" s="453"/>
      <c r="AG223" s="453"/>
      <c r="AH223" s="453"/>
      <c r="AI223" s="453"/>
      <c r="AJ223" s="453"/>
      <c r="AK223" s="453"/>
      <c r="AL223" s="453"/>
      <c r="AM223" s="453"/>
      <c r="AN223" s="453"/>
      <c r="AO223" s="453"/>
      <c r="AP223" s="453"/>
      <c r="AQ223" s="453"/>
      <c r="AR223" s="453"/>
      <c r="AS223" s="453"/>
      <c r="AT223" s="453"/>
      <c r="AU223" s="453"/>
      <c r="AV223" s="453"/>
      <c r="AW223" s="453"/>
      <c r="AX223" s="453"/>
      <c r="AY223" s="453"/>
      <c r="AZ223" s="453"/>
      <c r="BA223" s="453"/>
    </row>
    <row r="224">
      <c r="A224" s="453"/>
      <c r="L224" s="899"/>
      <c r="M224" s="899"/>
      <c r="N224" s="899"/>
      <c r="O224" s="453"/>
      <c r="P224" s="453"/>
      <c r="Q224" s="453"/>
      <c r="R224" s="453"/>
      <c r="S224" s="453"/>
      <c r="T224" s="453"/>
      <c r="U224" s="453"/>
      <c r="V224" s="453"/>
      <c r="W224" s="453"/>
      <c r="X224" s="453"/>
      <c r="Y224" s="453"/>
      <c r="Z224" s="453"/>
      <c r="AA224" s="453"/>
      <c r="AB224" s="453"/>
      <c r="AC224" s="453"/>
      <c r="AD224" s="453"/>
      <c r="AE224" s="453"/>
      <c r="AF224" s="453"/>
      <c r="AG224" s="453"/>
      <c r="AH224" s="453"/>
      <c r="AI224" s="453"/>
      <c r="AJ224" s="453"/>
      <c r="AK224" s="453"/>
      <c r="AL224" s="453"/>
      <c r="AM224" s="453"/>
      <c r="AN224" s="453"/>
      <c r="AO224" s="453"/>
      <c r="AP224" s="453"/>
      <c r="AQ224" s="453"/>
      <c r="AR224" s="453"/>
      <c r="AS224" s="453"/>
      <c r="AT224" s="453"/>
      <c r="AU224" s="453"/>
      <c r="AV224" s="453"/>
      <c r="AW224" s="453"/>
      <c r="AX224" s="453"/>
      <c r="AY224" s="453"/>
      <c r="AZ224" s="453"/>
      <c r="BA224" s="453"/>
    </row>
    <row r="225">
      <c r="A225" s="453"/>
      <c r="L225" s="899"/>
      <c r="M225" s="899"/>
      <c r="N225" s="899"/>
      <c r="O225" s="453"/>
      <c r="P225" s="453"/>
      <c r="Q225" s="453"/>
      <c r="R225" s="453"/>
      <c r="S225" s="453"/>
      <c r="T225" s="453"/>
      <c r="U225" s="453"/>
      <c r="V225" s="453"/>
      <c r="W225" s="453"/>
      <c r="X225" s="453"/>
      <c r="Y225" s="453"/>
      <c r="Z225" s="453"/>
      <c r="AA225" s="453"/>
      <c r="AB225" s="453"/>
      <c r="AC225" s="453"/>
      <c r="AD225" s="453"/>
      <c r="AE225" s="453"/>
      <c r="AF225" s="453"/>
      <c r="AG225" s="453"/>
      <c r="AH225" s="453"/>
      <c r="AI225" s="453"/>
      <c r="AJ225" s="453"/>
      <c r="AK225" s="453"/>
      <c r="AL225" s="453"/>
      <c r="AM225" s="453"/>
      <c r="AN225" s="453"/>
      <c r="AO225" s="453"/>
      <c r="AP225" s="453"/>
      <c r="AQ225" s="453"/>
      <c r="AR225" s="453"/>
      <c r="AS225" s="453"/>
      <c r="AT225" s="453"/>
      <c r="AU225" s="453"/>
      <c r="AV225" s="453"/>
      <c r="AW225" s="453"/>
      <c r="AX225" s="453"/>
      <c r="AY225" s="453"/>
      <c r="AZ225" s="453"/>
      <c r="BA225" s="453"/>
    </row>
    <row r="226">
      <c r="A226" s="453"/>
      <c r="L226" s="899"/>
      <c r="M226" s="899"/>
      <c r="N226" s="899"/>
      <c r="O226" s="453"/>
      <c r="P226" s="453"/>
      <c r="Q226" s="453"/>
      <c r="R226" s="453"/>
      <c r="S226" s="453"/>
      <c r="T226" s="453"/>
      <c r="U226" s="453"/>
      <c r="V226" s="453"/>
      <c r="W226" s="453"/>
      <c r="X226" s="453"/>
      <c r="Y226" s="453"/>
      <c r="Z226" s="453"/>
      <c r="AA226" s="453"/>
      <c r="AB226" s="453"/>
      <c r="AC226" s="453"/>
      <c r="AD226" s="453"/>
      <c r="AE226" s="453"/>
      <c r="AF226" s="453"/>
      <c r="AG226" s="453"/>
      <c r="AH226" s="453"/>
      <c r="AI226" s="453"/>
      <c r="AJ226" s="453"/>
      <c r="AK226" s="453"/>
      <c r="AL226" s="453"/>
      <c r="AM226" s="453"/>
      <c r="AN226" s="453"/>
      <c r="AO226" s="453"/>
      <c r="AP226" s="453"/>
      <c r="AQ226" s="453"/>
      <c r="AR226" s="453"/>
      <c r="AS226" s="453"/>
      <c r="AT226" s="453"/>
      <c r="AU226" s="453"/>
      <c r="AV226" s="453"/>
      <c r="AW226" s="453"/>
      <c r="AX226" s="453"/>
      <c r="AY226" s="453"/>
      <c r="AZ226" s="453"/>
      <c r="BA226" s="453"/>
    </row>
    <row r="227">
      <c r="A227" s="453"/>
      <c r="L227" s="899"/>
      <c r="M227" s="899"/>
      <c r="N227" s="899"/>
      <c r="O227" s="453"/>
      <c r="P227" s="453"/>
      <c r="Q227" s="453"/>
      <c r="R227" s="453"/>
      <c r="S227" s="453"/>
      <c r="T227" s="453"/>
      <c r="U227" s="453"/>
      <c r="V227" s="453"/>
      <c r="W227" s="453"/>
      <c r="X227" s="453"/>
      <c r="Y227" s="453"/>
      <c r="Z227" s="453"/>
      <c r="AA227" s="453"/>
      <c r="AB227" s="453"/>
      <c r="AC227" s="453"/>
      <c r="AD227" s="453"/>
      <c r="AE227" s="453"/>
      <c r="AF227" s="453"/>
      <c r="AG227" s="453"/>
      <c r="AH227" s="453"/>
      <c r="AI227" s="453"/>
      <c r="AJ227" s="453"/>
      <c r="AK227" s="453"/>
      <c r="AL227" s="453"/>
      <c r="AM227" s="453"/>
      <c r="AN227" s="453"/>
      <c r="AO227" s="453"/>
      <c r="AP227" s="453"/>
      <c r="AQ227" s="453"/>
      <c r="AR227" s="453"/>
      <c r="AS227" s="453"/>
      <c r="AT227" s="453"/>
      <c r="AU227" s="453"/>
      <c r="AV227" s="453"/>
      <c r="AW227" s="453"/>
      <c r="AX227" s="453"/>
      <c r="AY227" s="453"/>
      <c r="AZ227" s="453"/>
      <c r="BA227" s="453"/>
    </row>
    <row r="228">
      <c r="A228" s="453"/>
      <c r="L228" s="899"/>
      <c r="M228" s="899"/>
      <c r="N228" s="899"/>
      <c r="O228" s="453"/>
      <c r="P228" s="453"/>
      <c r="Q228" s="453"/>
      <c r="R228" s="453"/>
      <c r="S228" s="453"/>
      <c r="T228" s="453"/>
      <c r="U228" s="453"/>
      <c r="V228" s="453"/>
      <c r="W228" s="453"/>
      <c r="X228" s="453"/>
      <c r="Y228" s="453"/>
      <c r="Z228" s="453"/>
      <c r="AA228" s="453"/>
      <c r="AB228" s="453"/>
      <c r="AC228" s="453"/>
      <c r="AD228" s="453"/>
      <c r="AE228" s="453"/>
      <c r="AF228" s="453"/>
      <c r="AG228" s="453"/>
      <c r="AH228" s="453"/>
      <c r="AI228" s="453"/>
      <c r="AJ228" s="453"/>
      <c r="AK228" s="453"/>
      <c r="AL228" s="453"/>
      <c r="AM228" s="453"/>
      <c r="AN228" s="453"/>
      <c r="AO228" s="453"/>
      <c r="AP228" s="453"/>
      <c r="AQ228" s="453"/>
      <c r="AR228" s="453"/>
      <c r="AS228" s="453"/>
      <c r="AT228" s="453"/>
      <c r="AU228" s="453"/>
      <c r="AV228" s="453"/>
      <c r="AW228" s="453"/>
      <c r="AX228" s="453"/>
      <c r="AY228" s="453"/>
      <c r="AZ228" s="453"/>
      <c r="BA228" s="453"/>
    </row>
    <row r="229">
      <c r="A229" s="453"/>
      <c r="L229" s="899"/>
      <c r="M229" s="899"/>
      <c r="N229" s="899"/>
      <c r="O229" s="453"/>
      <c r="P229" s="453"/>
      <c r="Q229" s="453"/>
      <c r="R229" s="453"/>
      <c r="S229" s="453"/>
      <c r="T229" s="453"/>
      <c r="U229" s="453"/>
      <c r="V229" s="453"/>
      <c r="W229" s="453"/>
      <c r="X229" s="453"/>
      <c r="Y229" s="453"/>
      <c r="Z229" s="453"/>
      <c r="AA229" s="453"/>
      <c r="AB229" s="453"/>
      <c r="AC229" s="453"/>
      <c r="AD229" s="453"/>
      <c r="AE229" s="453"/>
      <c r="AF229" s="453"/>
      <c r="AG229" s="453"/>
      <c r="AH229" s="453"/>
      <c r="AI229" s="453"/>
      <c r="AJ229" s="453"/>
      <c r="AK229" s="453"/>
      <c r="AL229" s="453"/>
      <c r="AM229" s="453"/>
      <c r="AN229" s="453"/>
      <c r="AO229" s="453"/>
      <c r="AP229" s="453"/>
      <c r="AQ229" s="453"/>
      <c r="AR229" s="453"/>
      <c r="AS229" s="453"/>
      <c r="AT229" s="453"/>
      <c r="AU229" s="453"/>
      <c r="AV229" s="453"/>
      <c r="AW229" s="453"/>
      <c r="AX229" s="453"/>
      <c r="AY229" s="453"/>
      <c r="AZ229" s="453"/>
      <c r="BA229" s="453"/>
    </row>
    <row r="230">
      <c r="A230" s="453"/>
      <c r="L230" s="899"/>
      <c r="M230" s="899"/>
      <c r="N230" s="899"/>
      <c r="O230" s="453"/>
      <c r="P230" s="453"/>
      <c r="Q230" s="453"/>
      <c r="R230" s="453"/>
      <c r="S230" s="453"/>
      <c r="T230" s="453"/>
      <c r="U230" s="453"/>
      <c r="V230" s="453"/>
      <c r="W230" s="453"/>
      <c r="X230" s="453"/>
      <c r="Y230" s="453"/>
      <c r="Z230" s="453"/>
      <c r="AA230" s="453"/>
      <c r="AB230" s="453"/>
      <c r="AC230" s="453"/>
      <c r="AD230" s="453"/>
      <c r="AE230" s="453"/>
      <c r="AF230" s="453"/>
      <c r="AG230" s="453"/>
      <c r="AH230" s="453"/>
      <c r="AI230" s="453"/>
      <c r="AJ230" s="453"/>
      <c r="AK230" s="453"/>
      <c r="AL230" s="453"/>
      <c r="AM230" s="453"/>
      <c r="AN230" s="453"/>
      <c r="AO230" s="453"/>
      <c r="AP230" s="453"/>
      <c r="AQ230" s="453"/>
      <c r="AR230" s="453"/>
      <c r="AS230" s="453"/>
      <c r="AT230" s="453"/>
      <c r="AU230" s="453"/>
      <c r="AV230" s="453"/>
      <c r="AW230" s="453"/>
      <c r="AX230" s="453"/>
      <c r="AY230" s="453"/>
      <c r="AZ230" s="453"/>
      <c r="BA230" s="453"/>
    </row>
    <row r="231">
      <c r="A231" s="453"/>
      <c r="L231" s="899"/>
      <c r="M231" s="899"/>
      <c r="N231" s="899"/>
      <c r="O231" s="453"/>
      <c r="P231" s="453"/>
      <c r="Q231" s="453"/>
      <c r="R231" s="453"/>
      <c r="S231" s="453"/>
      <c r="T231" s="453"/>
      <c r="U231" s="453"/>
      <c r="V231" s="453"/>
      <c r="W231" s="453"/>
      <c r="X231" s="453"/>
      <c r="Y231" s="453"/>
      <c r="Z231" s="453"/>
      <c r="AA231" s="453"/>
      <c r="AB231" s="453"/>
      <c r="AC231" s="453"/>
      <c r="AD231" s="453"/>
      <c r="AE231" s="453"/>
      <c r="AF231" s="453"/>
      <c r="AG231" s="453"/>
      <c r="AH231" s="453"/>
      <c r="AI231" s="453"/>
      <c r="AJ231" s="453"/>
      <c r="AK231" s="453"/>
      <c r="AL231" s="453"/>
      <c r="AM231" s="453"/>
      <c r="AN231" s="453"/>
      <c r="AO231" s="453"/>
      <c r="AP231" s="453"/>
      <c r="AQ231" s="453"/>
      <c r="AR231" s="453"/>
      <c r="AS231" s="453"/>
      <c r="AT231" s="453"/>
      <c r="AU231" s="453"/>
      <c r="AV231" s="453"/>
      <c r="AW231" s="453"/>
      <c r="AX231" s="453"/>
      <c r="AY231" s="453"/>
      <c r="AZ231" s="453"/>
      <c r="BA231" s="453"/>
    </row>
    <row r="232">
      <c r="A232" s="453"/>
      <c r="L232" s="899"/>
      <c r="M232" s="899"/>
      <c r="N232" s="899"/>
      <c r="O232" s="453"/>
      <c r="P232" s="453"/>
      <c r="Q232" s="453"/>
      <c r="R232" s="453"/>
      <c r="S232" s="453"/>
      <c r="T232" s="453"/>
      <c r="U232" s="453"/>
      <c r="V232" s="453"/>
      <c r="W232" s="453"/>
      <c r="X232" s="453"/>
      <c r="Y232" s="453"/>
      <c r="Z232" s="453"/>
      <c r="AA232" s="453"/>
      <c r="AB232" s="453"/>
      <c r="AC232" s="453"/>
      <c r="AD232" s="453"/>
      <c r="AE232" s="453"/>
      <c r="AF232" s="453"/>
      <c r="AG232" s="453"/>
      <c r="AH232" s="453"/>
      <c r="AI232" s="453"/>
      <c r="AJ232" s="453"/>
      <c r="AK232" s="453"/>
      <c r="AL232" s="453"/>
      <c r="AM232" s="453"/>
      <c r="AN232" s="453"/>
      <c r="AO232" s="453"/>
      <c r="AP232" s="453"/>
      <c r="AQ232" s="453"/>
      <c r="AR232" s="453"/>
      <c r="AS232" s="453"/>
      <c r="AT232" s="453"/>
      <c r="AU232" s="453"/>
      <c r="AV232" s="453"/>
      <c r="AW232" s="453"/>
      <c r="AX232" s="453"/>
      <c r="AY232" s="453"/>
      <c r="AZ232" s="453"/>
      <c r="BA232" s="453"/>
    </row>
    <row r="233">
      <c r="A233" s="453"/>
      <c r="L233" s="899"/>
      <c r="M233" s="899"/>
      <c r="N233" s="899"/>
      <c r="O233" s="453"/>
      <c r="P233" s="453"/>
      <c r="Q233" s="453"/>
      <c r="R233" s="453"/>
      <c r="S233" s="453"/>
      <c r="T233" s="453"/>
      <c r="U233" s="453"/>
      <c r="V233" s="453"/>
      <c r="W233" s="453"/>
      <c r="X233" s="453"/>
      <c r="Y233" s="453"/>
      <c r="Z233" s="453"/>
      <c r="AA233" s="453"/>
      <c r="AB233" s="453"/>
      <c r="AC233" s="453"/>
      <c r="AD233" s="453"/>
      <c r="AE233" s="453"/>
      <c r="AF233" s="453"/>
      <c r="AG233" s="453"/>
      <c r="AH233" s="453"/>
      <c r="AI233" s="453"/>
      <c r="AJ233" s="453"/>
      <c r="AK233" s="453"/>
      <c r="AL233" s="453"/>
      <c r="AM233" s="453"/>
      <c r="AN233" s="453"/>
      <c r="AO233" s="453"/>
      <c r="AP233" s="453"/>
      <c r="AQ233" s="453"/>
      <c r="AR233" s="453"/>
      <c r="AS233" s="453"/>
      <c r="AT233" s="453"/>
      <c r="AU233" s="453"/>
      <c r="AV233" s="453"/>
      <c r="AW233" s="453"/>
      <c r="AX233" s="453"/>
      <c r="AY233" s="453"/>
      <c r="AZ233" s="453"/>
      <c r="BA233" s="453"/>
    </row>
    <row r="234">
      <c r="A234" s="453"/>
      <c r="L234" s="899"/>
      <c r="M234" s="899"/>
      <c r="N234" s="899"/>
      <c r="O234" s="453"/>
      <c r="P234" s="453"/>
      <c r="Q234" s="453"/>
      <c r="R234" s="453"/>
      <c r="S234" s="453"/>
      <c r="T234" s="453"/>
      <c r="U234" s="453"/>
      <c r="V234" s="453"/>
      <c r="W234" s="453"/>
      <c r="X234" s="453"/>
      <c r="Y234" s="453"/>
      <c r="Z234" s="453"/>
      <c r="AA234" s="453"/>
      <c r="AB234" s="453"/>
      <c r="AC234" s="453"/>
      <c r="AD234" s="453"/>
      <c r="AE234" s="453"/>
      <c r="AF234" s="453"/>
      <c r="AG234" s="453"/>
      <c r="AH234" s="453"/>
      <c r="AI234" s="453"/>
      <c r="AJ234" s="453"/>
      <c r="AK234" s="453"/>
      <c r="AL234" s="453"/>
      <c r="AM234" s="453"/>
      <c r="AN234" s="453"/>
      <c r="AO234" s="453"/>
      <c r="AP234" s="453"/>
      <c r="AQ234" s="453"/>
      <c r="AR234" s="453"/>
      <c r="AS234" s="453"/>
      <c r="AT234" s="453"/>
      <c r="AU234" s="453"/>
      <c r="AV234" s="453"/>
      <c r="AW234" s="453"/>
      <c r="AX234" s="453"/>
      <c r="AY234" s="453"/>
      <c r="AZ234" s="453"/>
      <c r="BA234" s="453"/>
    </row>
    <row r="235">
      <c r="A235" s="453"/>
      <c r="L235" s="899"/>
      <c r="M235" s="899"/>
      <c r="N235" s="899"/>
      <c r="O235" s="453"/>
      <c r="P235" s="453"/>
      <c r="Q235" s="453"/>
      <c r="R235" s="453"/>
      <c r="S235" s="453"/>
      <c r="T235" s="453"/>
      <c r="U235" s="453"/>
      <c r="V235" s="453"/>
      <c r="W235" s="453"/>
      <c r="X235" s="453"/>
      <c r="Y235" s="453"/>
      <c r="Z235" s="453"/>
      <c r="AA235" s="453"/>
      <c r="AB235" s="453"/>
      <c r="AC235" s="453"/>
      <c r="AD235" s="453"/>
      <c r="AE235" s="453"/>
      <c r="AF235" s="453"/>
      <c r="AG235" s="453"/>
      <c r="AH235" s="453"/>
      <c r="AI235" s="453"/>
      <c r="AJ235" s="453"/>
      <c r="AK235" s="453"/>
      <c r="AL235" s="453"/>
      <c r="AM235" s="453"/>
      <c r="AN235" s="453"/>
      <c r="AO235" s="453"/>
      <c r="AP235" s="453"/>
      <c r="AQ235" s="453"/>
      <c r="AR235" s="453"/>
      <c r="AS235" s="453"/>
      <c r="AT235" s="453"/>
      <c r="AU235" s="453"/>
      <c r="AV235" s="453"/>
      <c r="AW235" s="453"/>
      <c r="AX235" s="453"/>
      <c r="AY235" s="453"/>
      <c r="AZ235" s="453"/>
      <c r="BA235" s="453"/>
    </row>
    <row r="236">
      <c r="A236" s="453"/>
      <c r="L236" s="899"/>
      <c r="M236" s="899"/>
      <c r="N236" s="899"/>
      <c r="O236" s="453"/>
      <c r="P236" s="453"/>
      <c r="Q236" s="453"/>
      <c r="R236" s="453"/>
      <c r="S236" s="453"/>
      <c r="T236" s="453"/>
      <c r="U236" s="453"/>
      <c r="V236" s="453"/>
      <c r="W236" s="453"/>
      <c r="X236" s="453"/>
      <c r="Y236" s="453"/>
      <c r="Z236" s="453"/>
      <c r="AA236" s="453"/>
      <c r="AB236" s="453"/>
      <c r="AC236" s="453"/>
      <c r="AD236" s="453"/>
      <c r="AE236" s="453"/>
      <c r="AF236" s="453"/>
      <c r="AG236" s="453"/>
      <c r="AH236" s="453"/>
      <c r="AI236" s="453"/>
      <c r="AJ236" s="453"/>
      <c r="AK236" s="453"/>
      <c r="AL236" s="453"/>
      <c r="AM236" s="453"/>
      <c r="AN236" s="453"/>
      <c r="AO236" s="453"/>
      <c r="AP236" s="453"/>
      <c r="AQ236" s="453"/>
      <c r="AR236" s="453"/>
      <c r="AS236" s="453"/>
      <c r="AT236" s="453"/>
      <c r="AU236" s="453"/>
      <c r="AV236" s="453"/>
      <c r="AW236" s="453"/>
      <c r="AX236" s="453"/>
      <c r="AY236" s="453"/>
      <c r="AZ236" s="453"/>
      <c r="BA236" s="453"/>
    </row>
    <row r="237">
      <c r="A237" s="453"/>
      <c r="L237" s="899"/>
      <c r="M237" s="899"/>
      <c r="N237" s="899"/>
      <c r="O237" s="453"/>
      <c r="P237" s="453"/>
      <c r="Q237" s="453"/>
      <c r="R237" s="453"/>
      <c r="S237" s="453"/>
      <c r="T237" s="453"/>
      <c r="U237" s="453"/>
      <c r="V237" s="453"/>
      <c r="W237" s="453"/>
      <c r="X237" s="453"/>
      <c r="Y237" s="453"/>
      <c r="Z237" s="453"/>
      <c r="AA237" s="453"/>
      <c r="AB237" s="453"/>
      <c r="AC237" s="453"/>
      <c r="AD237" s="453"/>
      <c r="AE237" s="453"/>
      <c r="AF237" s="453"/>
      <c r="AG237" s="453"/>
      <c r="AH237" s="453"/>
      <c r="AI237" s="453"/>
      <c r="AJ237" s="453"/>
      <c r="AK237" s="453"/>
      <c r="AL237" s="453"/>
      <c r="AM237" s="453"/>
      <c r="AN237" s="453"/>
      <c r="AO237" s="453"/>
      <c r="AP237" s="453"/>
      <c r="AQ237" s="453"/>
      <c r="AR237" s="453"/>
      <c r="AS237" s="453"/>
      <c r="AT237" s="453"/>
      <c r="AU237" s="453"/>
      <c r="AV237" s="453"/>
      <c r="AW237" s="453"/>
      <c r="AX237" s="453"/>
      <c r="AY237" s="453"/>
      <c r="AZ237" s="453"/>
      <c r="BA237" s="453"/>
    </row>
    <row r="238">
      <c r="A238" s="453"/>
      <c r="L238" s="899"/>
      <c r="M238" s="899"/>
      <c r="N238" s="899"/>
      <c r="O238" s="453"/>
      <c r="P238" s="453"/>
      <c r="Q238" s="453"/>
      <c r="R238" s="453"/>
      <c r="S238" s="453"/>
      <c r="T238" s="453"/>
      <c r="U238" s="453"/>
      <c r="V238" s="453"/>
      <c r="W238" s="453"/>
      <c r="X238" s="453"/>
      <c r="Y238" s="453"/>
      <c r="Z238" s="453"/>
      <c r="AA238" s="453"/>
      <c r="AB238" s="453"/>
      <c r="AC238" s="453"/>
      <c r="AD238" s="453"/>
      <c r="AE238" s="453"/>
      <c r="AF238" s="453"/>
      <c r="AG238" s="453"/>
      <c r="AH238" s="453"/>
      <c r="AI238" s="453"/>
      <c r="AJ238" s="453"/>
      <c r="AK238" s="453"/>
      <c r="AL238" s="453"/>
      <c r="AM238" s="453"/>
      <c r="AN238" s="453"/>
      <c r="AO238" s="453"/>
      <c r="AP238" s="453"/>
      <c r="AQ238" s="453"/>
      <c r="AR238" s="453"/>
      <c r="AS238" s="453"/>
      <c r="AT238" s="453"/>
      <c r="AU238" s="453"/>
      <c r="AV238" s="453"/>
      <c r="AW238" s="453"/>
      <c r="AX238" s="453"/>
      <c r="AY238" s="453"/>
      <c r="AZ238" s="453"/>
      <c r="BA238" s="453"/>
    </row>
    <row r="239">
      <c r="A239" s="453"/>
      <c r="L239" s="899"/>
      <c r="M239" s="899"/>
      <c r="N239" s="899"/>
      <c r="O239" s="453"/>
      <c r="P239" s="453"/>
      <c r="Q239" s="453"/>
      <c r="R239" s="453"/>
      <c r="S239" s="453"/>
      <c r="T239" s="453"/>
      <c r="U239" s="453"/>
      <c r="V239" s="453"/>
      <c r="W239" s="453"/>
      <c r="X239" s="453"/>
      <c r="Y239" s="453"/>
      <c r="Z239" s="453"/>
      <c r="AA239" s="453"/>
      <c r="AB239" s="453"/>
      <c r="AC239" s="453"/>
      <c r="AD239" s="453"/>
      <c r="AE239" s="453"/>
      <c r="AF239" s="453"/>
      <c r="AG239" s="453"/>
      <c r="AH239" s="453"/>
      <c r="AI239" s="453"/>
      <c r="AJ239" s="453"/>
      <c r="AK239" s="453"/>
      <c r="AL239" s="453"/>
      <c r="AM239" s="453"/>
      <c r="AN239" s="453"/>
      <c r="AO239" s="453"/>
      <c r="AP239" s="453"/>
      <c r="AQ239" s="453"/>
      <c r="AR239" s="453"/>
      <c r="AS239" s="453"/>
      <c r="AT239" s="453"/>
      <c r="AU239" s="453"/>
      <c r="AV239" s="453"/>
      <c r="AW239" s="453"/>
      <c r="AX239" s="453"/>
      <c r="AY239" s="453"/>
      <c r="AZ239" s="453"/>
      <c r="BA239" s="453"/>
    </row>
    <row r="240">
      <c r="A240" s="453"/>
      <c r="L240" s="899"/>
      <c r="M240" s="899"/>
      <c r="N240" s="899"/>
      <c r="O240" s="453"/>
      <c r="P240" s="453"/>
      <c r="Q240" s="453"/>
      <c r="R240" s="453"/>
      <c r="S240" s="453"/>
      <c r="T240" s="453"/>
      <c r="U240" s="453"/>
      <c r="V240" s="453"/>
      <c r="W240" s="453"/>
      <c r="X240" s="453"/>
      <c r="Y240" s="453"/>
      <c r="Z240" s="453"/>
      <c r="AA240" s="453"/>
      <c r="AB240" s="453"/>
      <c r="AC240" s="453"/>
      <c r="AD240" s="453"/>
      <c r="AE240" s="453"/>
      <c r="AF240" s="453"/>
      <c r="AG240" s="453"/>
      <c r="AH240" s="453"/>
      <c r="AI240" s="453"/>
      <c r="AJ240" s="453"/>
      <c r="AK240" s="453"/>
      <c r="AL240" s="453"/>
      <c r="AM240" s="453"/>
      <c r="AN240" s="453"/>
      <c r="AO240" s="453"/>
      <c r="AP240" s="453"/>
      <c r="AQ240" s="453"/>
      <c r="AR240" s="453"/>
      <c r="AS240" s="453"/>
      <c r="AT240" s="453"/>
      <c r="AU240" s="453"/>
      <c r="AV240" s="453"/>
      <c r="AW240" s="453"/>
      <c r="AX240" s="453"/>
      <c r="AY240" s="453"/>
      <c r="AZ240" s="453"/>
      <c r="BA240" s="453"/>
    </row>
    <row r="241">
      <c r="A241" s="453"/>
      <c r="L241" s="899"/>
      <c r="M241" s="899"/>
      <c r="N241" s="899"/>
      <c r="O241" s="453"/>
      <c r="P241" s="453"/>
      <c r="Q241" s="453"/>
      <c r="R241" s="453"/>
      <c r="S241" s="453"/>
      <c r="T241" s="453"/>
      <c r="U241" s="453"/>
      <c r="V241" s="453"/>
      <c r="W241" s="453"/>
      <c r="X241" s="453"/>
      <c r="Y241" s="453"/>
      <c r="Z241" s="453"/>
      <c r="AA241" s="453"/>
      <c r="AB241" s="453"/>
      <c r="AC241" s="453"/>
      <c r="AD241" s="453"/>
      <c r="AE241" s="453"/>
      <c r="AF241" s="453"/>
      <c r="AG241" s="453"/>
      <c r="AH241" s="453"/>
      <c r="AI241" s="453"/>
      <c r="AJ241" s="453"/>
      <c r="AK241" s="453"/>
      <c r="AL241" s="453"/>
      <c r="AM241" s="453"/>
      <c r="AN241" s="453"/>
      <c r="AO241" s="453"/>
      <c r="AP241" s="453"/>
      <c r="AQ241" s="453"/>
      <c r="AR241" s="453"/>
      <c r="AS241" s="453"/>
      <c r="AT241" s="453"/>
      <c r="AU241" s="453"/>
      <c r="AV241" s="453"/>
      <c r="AW241" s="453"/>
      <c r="AX241" s="453"/>
      <c r="AY241" s="453"/>
      <c r="AZ241" s="453"/>
      <c r="BA241" s="453"/>
    </row>
    <row r="242">
      <c r="A242" s="453"/>
      <c r="L242" s="899"/>
      <c r="M242" s="899"/>
      <c r="N242" s="899"/>
      <c r="O242" s="453"/>
      <c r="P242" s="453"/>
      <c r="Q242" s="453"/>
      <c r="R242" s="453"/>
      <c r="S242" s="453"/>
      <c r="T242" s="453"/>
      <c r="U242" s="453"/>
      <c r="V242" s="453"/>
      <c r="W242" s="453"/>
      <c r="X242" s="453"/>
      <c r="Y242" s="453"/>
      <c r="Z242" s="453"/>
      <c r="AA242" s="453"/>
      <c r="AB242" s="453"/>
      <c r="AC242" s="453"/>
      <c r="AD242" s="453"/>
      <c r="AE242" s="453"/>
      <c r="AF242" s="453"/>
      <c r="AG242" s="453"/>
      <c r="AH242" s="453"/>
      <c r="AI242" s="453"/>
      <c r="AJ242" s="453"/>
      <c r="AK242" s="453"/>
      <c r="AL242" s="453"/>
      <c r="AM242" s="453"/>
      <c r="AN242" s="453"/>
      <c r="AO242" s="453"/>
      <c r="AP242" s="453"/>
      <c r="AQ242" s="453"/>
      <c r="AR242" s="453"/>
      <c r="AS242" s="453"/>
      <c r="AT242" s="453"/>
      <c r="AU242" s="453"/>
      <c r="AV242" s="453"/>
      <c r="AW242" s="453"/>
      <c r="AX242" s="453"/>
      <c r="AY242" s="453"/>
      <c r="AZ242" s="453"/>
      <c r="BA242" s="453"/>
    </row>
    <row r="243">
      <c r="A243" s="453"/>
      <c r="L243" s="899"/>
      <c r="M243" s="899"/>
      <c r="N243" s="899"/>
      <c r="O243" s="453"/>
      <c r="P243" s="453"/>
      <c r="Q243" s="453"/>
      <c r="R243" s="453"/>
      <c r="S243" s="453"/>
      <c r="T243" s="453"/>
      <c r="U243" s="453"/>
      <c r="V243" s="453"/>
      <c r="W243" s="453"/>
      <c r="X243" s="453"/>
      <c r="Y243" s="453"/>
      <c r="Z243" s="453"/>
      <c r="AA243" s="453"/>
      <c r="AB243" s="453"/>
      <c r="AC243" s="453"/>
      <c r="AD243" s="453"/>
      <c r="AE243" s="453"/>
      <c r="AF243" s="453"/>
      <c r="AG243" s="453"/>
      <c r="AH243" s="453"/>
      <c r="AI243" s="453"/>
      <c r="AJ243" s="453"/>
      <c r="AK243" s="453"/>
      <c r="AL243" s="453"/>
      <c r="AM243" s="453"/>
      <c r="AN243" s="453"/>
      <c r="AO243" s="453"/>
      <c r="AP243" s="453"/>
      <c r="AQ243" s="453"/>
      <c r="AR243" s="453"/>
      <c r="AS243" s="453"/>
      <c r="AT243" s="453"/>
      <c r="AU243" s="453"/>
      <c r="AV243" s="453"/>
      <c r="AW243" s="453"/>
      <c r="AX243" s="453"/>
      <c r="AY243" s="453"/>
      <c r="AZ243" s="453"/>
      <c r="BA243" s="453"/>
    </row>
    <row r="244">
      <c r="A244" s="453"/>
      <c r="L244" s="899"/>
      <c r="M244" s="899"/>
      <c r="N244" s="899"/>
      <c r="O244" s="453"/>
      <c r="P244" s="453"/>
      <c r="Q244" s="453"/>
      <c r="R244" s="453"/>
      <c r="S244" s="453"/>
      <c r="T244" s="453"/>
      <c r="U244" s="453"/>
      <c r="V244" s="453"/>
      <c r="W244" s="453"/>
      <c r="X244" s="453"/>
      <c r="Y244" s="453"/>
      <c r="Z244" s="453"/>
      <c r="AA244" s="453"/>
      <c r="AB244" s="453"/>
      <c r="AC244" s="453"/>
      <c r="AD244" s="453"/>
      <c r="AE244" s="453"/>
      <c r="AF244" s="453"/>
      <c r="AG244" s="453"/>
      <c r="AH244" s="453"/>
      <c r="AI244" s="453"/>
      <c r="AJ244" s="453"/>
      <c r="AK244" s="453"/>
      <c r="AL244" s="453"/>
      <c r="AM244" s="453"/>
      <c r="AN244" s="453"/>
      <c r="AO244" s="453"/>
      <c r="AP244" s="453"/>
      <c r="AQ244" s="453"/>
      <c r="AR244" s="453"/>
      <c r="AS244" s="453"/>
      <c r="AT244" s="453"/>
      <c r="AU244" s="453"/>
      <c r="AV244" s="453"/>
      <c r="AW244" s="453"/>
      <c r="AX244" s="453"/>
      <c r="AY244" s="453"/>
      <c r="AZ244" s="453"/>
      <c r="BA244" s="453"/>
    </row>
    <row r="245">
      <c r="A245" s="453"/>
      <c r="L245" s="899"/>
      <c r="M245" s="899"/>
      <c r="N245" s="899"/>
      <c r="O245" s="453"/>
      <c r="P245" s="453"/>
      <c r="Q245" s="453"/>
      <c r="R245" s="453"/>
      <c r="S245" s="453"/>
      <c r="T245" s="453"/>
      <c r="U245" s="453"/>
      <c r="V245" s="453"/>
      <c r="W245" s="453"/>
      <c r="X245" s="453"/>
      <c r="Y245" s="453"/>
      <c r="Z245" s="453"/>
      <c r="AA245" s="453"/>
      <c r="AB245" s="453"/>
      <c r="AC245" s="453"/>
      <c r="AD245" s="453"/>
      <c r="AE245" s="453"/>
      <c r="AF245" s="453"/>
      <c r="AG245" s="453"/>
      <c r="AH245" s="453"/>
      <c r="AI245" s="453"/>
      <c r="AJ245" s="453"/>
      <c r="AK245" s="453"/>
      <c r="AL245" s="453"/>
      <c r="AM245" s="453"/>
      <c r="AN245" s="453"/>
      <c r="AO245" s="453"/>
      <c r="AP245" s="453"/>
      <c r="AQ245" s="453"/>
      <c r="AR245" s="453"/>
      <c r="AS245" s="453"/>
      <c r="AT245" s="453"/>
      <c r="AU245" s="453"/>
      <c r="AV245" s="453"/>
      <c r="AW245" s="453"/>
      <c r="AX245" s="453"/>
      <c r="AY245" s="453"/>
      <c r="AZ245" s="453"/>
      <c r="BA245" s="453"/>
    </row>
    <row r="246">
      <c r="A246" s="453"/>
      <c r="L246" s="899"/>
      <c r="M246" s="899"/>
      <c r="N246" s="899"/>
      <c r="O246" s="453"/>
      <c r="P246" s="453"/>
      <c r="Q246" s="453"/>
      <c r="R246" s="453"/>
      <c r="S246" s="453"/>
      <c r="T246" s="453"/>
      <c r="U246" s="453"/>
      <c r="V246" s="453"/>
      <c r="W246" s="453"/>
      <c r="X246" s="453"/>
      <c r="Y246" s="453"/>
      <c r="Z246" s="453"/>
      <c r="AA246" s="453"/>
      <c r="AB246" s="453"/>
      <c r="AC246" s="453"/>
      <c r="AD246" s="453"/>
      <c r="AE246" s="453"/>
      <c r="AF246" s="453"/>
      <c r="AG246" s="453"/>
      <c r="AH246" s="453"/>
      <c r="AI246" s="453"/>
      <c r="AJ246" s="453"/>
      <c r="AK246" s="453"/>
      <c r="AL246" s="453"/>
      <c r="AM246" s="453"/>
      <c r="AN246" s="453"/>
      <c r="AO246" s="453"/>
      <c r="AP246" s="453"/>
      <c r="AQ246" s="453"/>
      <c r="AR246" s="453"/>
      <c r="AS246" s="453"/>
      <c r="AT246" s="453"/>
      <c r="AU246" s="453"/>
      <c r="AV246" s="453"/>
      <c r="AW246" s="453"/>
      <c r="AX246" s="453"/>
      <c r="AY246" s="453"/>
      <c r="AZ246" s="453"/>
      <c r="BA246" s="453"/>
    </row>
    <row r="247">
      <c r="A247" s="453"/>
      <c r="L247" s="899"/>
      <c r="M247" s="899"/>
      <c r="N247" s="899"/>
      <c r="O247" s="453"/>
      <c r="P247" s="453"/>
      <c r="Q247" s="453"/>
      <c r="R247" s="453"/>
      <c r="S247" s="453"/>
      <c r="T247" s="453"/>
      <c r="U247" s="453"/>
      <c r="V247" s="453"/>
      <c r="W247" s="453"/>
      <c r="X247" s="453"/>
      <c r="Y247" s="453"/>
      <c r="Z247" s="453"/>
      <c r="AA247" s="453"/>
      <c r="AB247" s="453"/>
      <c r="AC247" s="453"/>
      <c r="AD247" s="453"/>
      <c r="AE247" s="453"/>
      <c r="AF247" s="453"/>
      <c r="AG247" s="453"/>
      <c r="AH247" s="453"/>
      <c r="AI247" s="453"/>
      <c r="AJ247" s="453"/>
      <c r="AK247" s="453"/>
      <c r="AL247" s="453"/>
      <c r="AM247" s="453"/>
      <c r="AN247" s="453"/>
      <c r="AO247" s="453"/>
      <c r="AP247" s="453"/>
      <c r="AQ247" s="453"/>
      <c r="AR247" s="453"/>
      <c r="AS247" s="453"/>
      <c r="AT247" s="453"/>
      <c r="AU247" s="453"/>
      <c r="AV247" s="453"/>
      <c r="AW247" s="453"/>
      <c r="AX247" s="453"/>
      <c r="AY247" s="453"/>
      <c r="AZ247" s="453"/>
      <c r="BA247" s="453"/>
    </row>
    <row r="248">
      <c r="A248" s="453"/>
      <c r="L248" s="899"/>
      <c r="M248" s="899"/>
      <c r="N248" s="899"/>
      <c r="O248" s="453"/>
      <c r="P248" s="453"/>
      <c r="Q248" s="453"/>
      <c r="R248" s="453"/>
      <c r="S248" s="453"/>
      <c r="T248" s="453"/>
      <c r="U248" s="453"/>
      <c r="V248" s="453"/>
      <c r="W248" s="453"/>
      <c r="X248" s="453"/>
      <c r="Y248" s="453"/>
      <c r="Z248" s="453"/>
      <c r="AA248" s="453"/>
      <c r="AB248" s="453"/>
      <c r="AC248" s="453"/>
      <c r="AD248" s="453"/>
      <c r="AE248" s="453"/>
      <c r="AF248" s="453"/>
      <c r="AG248" s="453"/>
      <c r="AH248" s="453"/>
      <c r="AI248" s="453"/>
      <c r="AJ248" s="453"/>
      <c r="AK248" s="453"/>
      <c r="AL248" s="453"/>
      <c r="AM248" s="453"/>
      <c r="AN248" s="453"/>
      <c r="AO248" s="453"/>
      <c r="AP248" s="453"/>
      <c r="AQ248" s="453"/>
      <c r="AR248" s="453"/>
      <c r="AS248" s="453"/>
      <c r="AT248" s="453"/>
      <c r="AU248" s="453"/>
      <c r="AV248" s="453"/>
      <c r="AW248" s="453"/>
      <c r="AX248" s="453"/>
      <c r="AY248" s="453"/>
      <c r="AZ248" s="453"/>
      <c r="BA248" s="453"/>
    </row>
    <row r="249">
      <c r="A249" s="453"/>
      <c r="L249" s="899"/>
      <c r="M249" s="899"/>
      <c r="N249" s="899"/>
      <c r="O249" s="453"/>
      <c r="P249" s="453"/>
      <c r="Q249" s="453"/>
      <c r="R249" s="453"/>
      <c r="S249" s="453"/>
      <c r="T249" s="453"/>
      <c r="U249" s="453"/>
      <c r="V249" s="453"/>
      <c r="W249" s="453"/>
      <c r="X249" s="453"/>
      <c r="Y249" s="453"/>
      <c r="Z249" s="453"/>
      <c r="AA249" s="453"/>
      <c r="AB249" s="453"/>
      <c r="AC249" s="453"/>
      <c r="AD249" s="453"/>
      <c r="AE249" s="453"/>
      <c r="AF249" s="453"/>
      <c r="AG249" s="453"/>
      <c r="AH249" s="453"/>
      <c r="AI249" s="453"/>
      <c r="AJ249" s="453"/>
      <c r="AK249" s="453"/>
      <c r="AL249" s="453"/>
      <c r="AM249" s="453"/>
      <c r="AN249" s="453"/>
      <c r="AO249" s="453"/>
      <c r="AP249" s="453"/>
      <c r="AQ249" s="453"/>
      <c r="AR249" s="453"/>
      <c r="AS249" s="453"/>
      <c r="AT249" s="453"/>
      <c r="AU249" s="453"/>
      <c r="AV249" s="453"/>
      <c r="AW249" s="453"/>
      <c r="AX249" s="453"/>
      <c r="AY249" s="453"/>
      <c r="AZ249" s="453"/>
      <c r="BA249" s="453"/>
    </row>
    <row r="250">
      <c r="A250" s="453"/>
      <c r="L250" s="899"/>
      <c r="M250" s="899"/>
      <c r="N250" s="899"/>
      <c r="O250" s="453"/>
      <c r="P250" s="453"/>
      <c r="Q250" s="453"/>
      <c r="R250" s="453"/>
      <c r="S250" s="453"/>
      <c r="T250" s="453"/>
      <c r="U250" s="453"/>
      <c r="V250" s="453"/>
      <c r="W250" s="453"/>
      <c r="X250" s="453"/>
      <c r="Y250" s="453"/>
      <c r="Z250" s="453"/>
      <c r="AA250" s="453"/>
      <c r="AB250" s="453"/>
      <c r="AC250" s="453"/>
      <c r="AD250" s="453"/>
      <c r="AE250" s="453"/>
      <c r="AF250" s="453"/>
      <c r="AG250" s="453"/>
      <c r="AH250" s="453"/>
      <c r="AI250" s="453"/>
      <c r="AJ250" s="453"/>
      <c r="AK250" s="453"/>
      <c r="AL250" s="453"/>
      <c r="AM250" s="453"/>
      <c r="AN250" s="453"/>
      <c r="AO250" s="453"/>
      <c r="AP250" s="453"/>
      <c r="AQ250" s="453"/>
      <c r="AR250" s="453"/>
      <c r="AS250" s="453"/>
      <c r="AT250" s="453"/>
      <c r="AU250" s="453"/>
      <c r="AV250" s="453"/>
      <c r="AW250" s="453"/>
      <c r="AX250" s="453"/>
      <c r="AY250" s="453"/>
      <c r="AZ250" s="453"/>
      <c r="BA250" s="453"/>
    </row>
    <row r="251">
      <c r="A251" s="453"/>
      <c r="L251" s="899"/>
      <c r="M251" s="899"/>
      <c r="N251" s="899"/>
      <c r="O251" s="453"/>
      <c r="P251" s="453"/>
      <c r="Q251" s="453"/>
      <c r="R251" s="453"/>
      <c r="S251" s="453"/>
      <c r="T251" s="453"/>
      <c r="U251" s="453"/>
      <c r="V251" s="453"/>
      <c r="W251" s="453"/>
      <c r="X251" s="453"/>
      <c r="Y251" s="453"/>
      <c r="Z251" s="453"/>
      <c r="AA251" s="453"/>
      <c r="AB251" s="453"/>
      <c r="AC251" s="453"/>
      <c r="AD251" s="453"/>
      <c r="AE251" s="453"/>
      <c r="AF251" s="453"/>
      <c r="AG251" s="453"/>
      <c r="AH251" s="453"/>
      <c r="AI251" s="453"/>
      <c r="AJ251" s="453"/>
      <c r="AK251" s="453"/>
      <c r="AL251" s="453"/>
      <c r="AM251" s="453"/>
      <c r="AN251" s="453"/>
      <c r="AO251" s="453"/>
      <c r="AP251" s="453"/>
      <c r="AQ251" s="453"/>
      <c r="AR251" s="453"/>
      <c r="AS251" s="453"/>
      <c r="AT251" s="453"/>
      <c r="AU251" s="453"/>
      <c r="AV251" s="453"/>
      <c r="AW251" s="453"/>
      <c r="AX251" s="453"/>
      <c r="AY251" s="453"/>
      <c r="AZ251" s="453"/>
      <c r="BA251" s="453"/>
    </row>
    <row r="252">
      <c r="A252" s="453"/>
      <c r="L252" s="899"/>
      <c r="M252" s="899"/>
      <c r="N252" s="899"/>
      <c r="O252" s="453"/>
      <c r="P252" s="453"/>
      <c r="Q252" s="453"/>
      <c r="R252" s="453"/>
      <c r="S252" s="453"/>
      <c r="T252" s="453"/>
      <c r="U252" s="453"/>
      <c r="V252" s="453"/>
      <c r="W252" s="453"/>
      <c r="X252" s="453"/>
      <c r="Y252" s="453"/>
      <c r="Z252" s="453"/>
      <c r="AA252" s="453"/>
      <c r="AB252" s="453"/>
      <c r="AC252" s="453"/>
      <c r="AD252" s="453"/>
      <c r="AE252" s="453"/>
      <c r="AF252" s="453"/>
      <c r="AG252" s="453"/>
      <c r="AH252" s="453"/>
      <c r="AI252" s="453"/>
      <c r="AJ252" s="453"/>
      <c r="AK252" s="453"/>
      <c r="AL252" s="453"/>
      <c r="AM252" s="453"/>
      <c r="AN252" s="453"/>
      <c r="AO252" s="453"/>
      <c r="AP252" s="453"/>
      <c r="AQ252" s="453"/>
      <c r="AR252" s="453"/>
      <c r="AS252" s="453"/>
      <c r="AT252" s="453"/>
      <c r="AU252" s="453"/>
      <c r="AV252" s="453"/>
      <c r="AW252" s="453"/>
      <c r="AX252" s="453"/>
      <c r="AY252" s="453"/>
      <c r="AZ252" s="453"/>
      <c r="BA252" s="453"/>
    </row>
    <row r="253">
      <c r="A253" s="453"/>
      <c r="L253" s="899"/>
      <c r="M253" s="899"/>
      <c r="N253" s="899"/>
      <c r="O253" s="453"/>
      <c r="P253" s="453"/>
      <c r="Q253" s="453"/>
      <c r="R253" s="453"/>
      <c r="S253" s="453"/>
      <c r="T253" s="453"/>
      <c r="U253" s="453"/>
      <c r="V253" s="453"/>
      <c r="W253" s="453"/>
      <c r="X253" s="453"/>
      <c r="Y253" s="453"/>
      <c r="Z253" s="453"/>
      <c r="AA253" s="453"/>
      <c r="AB253" s="453"/>
      <c r="AC253" s="453"/>
      <c r="AD253" s="453"/>
      <c r="AE253" s="453"/>
      <c r="AF253" s="453"/>
      <c r="AG253" s="453"/>
      <c r="AH253" s="453"/>
      <c r="AI253" s="453"/>
      <c r="AJ253" s="453"/>
      <c r="AK253" s="453"/>
      <c r="AL253" s="453"/>
      <c r="AM253" s="453"/>
      <c r="AN253" s="453"/>
      <c r="AO253" s="453"/>
      <c r="AP253" s="453"/>
      <c r="AQ253" s="453"/>
      <c r="AR253" s="453"/>
      <c r="AS253" s="453"/>
      <c r="AT253" s="453"/>
      <c r="AU253" s="453"/>
      <c r="AV253" s="453"/>
      <c r="AW253" s="453"/>
      <c r="AX253" s="453"/>
      <c r="AY253" s="453"/>
      <c r="AZ253" s="453"/>
      <c r="BA253" s="453"/>
    </row>
    <row r="254">
      <c r="A254" s="453"/>
      <c r="L254" s="899"/>
      <c r="M254" s="899"/>
      <c r="N254" s="899"/>
      <c r="O254" s="453"/>
      <c r="P254" s="453"/>
      <c r="Q254" s="453"/>
      <c r="R254" s="453"/>
      <c r="S254" s="453"/>
      <c r="T254" s="453"/>
      <c r="U254" s="453"/>
      <c r="V254" s="453"/>
      <c r="W254" s="453"/>
      <c r="X254" s="453"/>
      <c r="Y254" s="453"/>
      <c r="Z254" s="453"/>
      <c r="AA254" s="453"/>
      <c r="AB254" s="453"/>
      <c r="AC254" s="453"/>
      <c r="AD254" s="453"/>
      <c r="AE254" s="453"/>
      <c r="AF254" s="453"/>
      <c r="AG254" s="453"/>
      <c r="AH254" s="453"/>
      <c r="AI254" s="453"/>
      <c r="AJ254" s="453"/>
      <c r="AK254" s="453"/>
      <c r="AL254" s="453"/>
      <c r="AM254" s="453"/>
      <c r="AN254" s="453"/>
      <c r="AO254" s="453"/>
      <c r="AP254" s="453"/>
      <c r="AQ254" s="453"/>
      <c r="AR254" s="453"/>
      <c r="AS254" s="453"/>
      <c r="AT254" s="453"/>
      <c r="AU254" s="453"/>
      <c r="AV254" s="453"/>
      <c r="AW254" s="453"/>
      <c r="AX254" s="453"/>
      <c r="AY254" s="453"/>
      <c r="AZ254" s="453"/>
      <c r="BA254" s="453"/>
    </row>
    <row r="255">
      <c r="A255" s="453"/>
      <c r="L255" s="899"/>
      <c r="M255" s="899"/>
      <c r="N255" s="899"/>
      <c r="O255" s="453"/>
      <c r="P255" s="453"/>
      <c r="Q255" s="453"/>
      <c r="R255" s="453"/>
      <c r="S255" s="453"/>
      <c r="T255" s="453"/>
      <c r="U255" s="453"/>
      <c r="V255" s="453"/>
      <c r="W255" s="453"/>
      <c r="X255" s="453"/>
      <c r="Y255" s="453"/>
      <c r="Z255" s="453"/>
      <c r="AA255" s="453"/>
      <c r="AB255" s="453"/>
      <c r="AC255" s="453"/>
      <c r="AD255" s="453"/>
      <c r="AE255" s="453"/>
      <c r="AF255" s="453"/>
      <c r="AG255" s="453"/>
      <c r="AH255" s="453"/>
      <c r="AI255" s="453"/>
      <c r="AJ255" s="453"/>
      <c r="AK255" s="453"/>
      <c r="AL255" s="453"/>
      <c r="AM255" s="453"/>
      <c r="AN255" s="453"/>
      <c r="AO255" s="453"/>
      <c r="AP255" s="453"/>
      <c r="AQ255" s="453"/>
      <c r="AR255" s="453"/>
      <c r="AS255" s="453"/>
      <c r="AT255" s="453"/>
      <c r="AU255" s="453"/>
      <c r="AV255" s="453"/>
      <c r="AW255" s="453"/>
      <c r="AX255" s="453"/>
      <c r="AY255" s="453"/>
      <c r="AZ255" s="453"/>
      <c r="BA255" s="453"/>
    </row>
    <row r="256">
      <c r="A256" s="453"/>
      <c r="L256" s="453"/>
      <c r="M256" s="453"/>
      <c r="N256" s="453"/>
      <c r="O256" s="453"/>
      <c r="P256" s="453"/>
      <c r="Q256" s="453"/>
      <c r="R256" s="453"/>
      <c r="S256" s="453"/>
      <c r="T256" s="453"/>
      <c r="U256" s="453"/>
      <c r="V256" s="453"/>
      <c r="W256" s="453"/>
      <c r="X256" s="453"/>
      <c r="Y256" s="453"/>
      <c r="Z256" s="453"/>
      <c r="AA256" s="453"/>
      <c r="AB256" s="453"/>
      <c r="AC256" s="453"/>
      <c r="AD256" s="453"/>
      <c r="AE256" s="453"/>
      <c r="AF256" s="453"/>
      <c r="AG256" s="453"/>
      <c r="AH256" s="453"/>
      <c r="AI256" s="453"/>
      <c r="AJ256" s="453"/>
      <c r="AK256" s="453"/>
      <c r="AL256" s="453"/>
      <c r="AM256" s="453"/>
      <c r="AN256" s="453"/>
      <c r="AO256" s="453"/>
      <c r="AP256" s="453"/>
      <c r="AQ256" s="453"/>
      <c r="AR256" s="453"/>
      <c r="AS256" s="453"/>
      <c r="AT256" s="453"/>
      <c r="AU256" s="453"/>
      <c r="AV256" s="453"/>
      <c r="AW256" s="453"/>
      <c r="AX256" s="453"/>
      <c r="AY256" s="453"/>
      <c r="AZ256" s="453"/>
      <c r="BA256" s="453"/>
    </row>
    <row r="257">
      <c r="A257" s="453"/>
      <c r="B257" s="453"/>
      <c r="C257" s="453"/>
      <c r="D257" s="453"/>
      <c r="E257" s="453"/>
      <c r="F257" s="453"/>
      <c r="G257" s="453"/>
      <c r="H257" s="453"/>
      <c r="I257" s="453"/>
      <c r="J257" s="453"/>
      <c r="K257" s="453"/>
      <c r="L257" s="453"/>
      <c r="M257" s="453"/>
      <c r="N257" s="453"/>
      <c r="O257" s="453"/>
      <c r="P257" s="453"/>
      <c r="Q257" s="453"/>
      <c r="R257" s="453"/>
      <c r="S257" s="453"/>
      <c r="T257" s="453"/>
      <c r="U257" s="453"/>
      <c r="V257" s="453"/>
      <c r="W257" s="453"/>
      <c r="X257" s="453"/>
      <c r="Y257" s="453"/>
      <c r="Z257" s="453"/>
      <c r="AA257" s="453"/>
      <c r="AB257" s="453"/>
      <c r="AC257" s="453"/>
      <c r="AD257" s="453"/>
      <c r="AE257" s="453"/>
      <c r="AF257" s="453"/>
      <c r="AG257" s="453"/>
      <c r="AH257" s="453"/>
      <c r="AI257" s="453"/>
      <c r="AJ257" s="453"/>
      <c r="AK257" s="453"/>
      <c r="AL257" s="453"/>
      <c r="AM257" s="453"/>
      <c r="AN257" s="453"/>
      <c r="AO257" s="453"/>
      <c r="AP257" s="453"/>
      <c r="AQ257" s="453"/>
      <c r="AR257" s="453"/>
      <c r="AS257" s="453"/>
      <c r="AT257" s="453"/>
      <c r="AU257" s="453"/>
      <c r="AV257" s="453"/>
      <c r="AW257" s="453"/>
      <c r="AX257" s="453"/>
      <c r="AY257" s="453"/>
      <c r="AZ257" s="453"/>
      <c r="BA257" s="453"/>
    </row>
    <row r="258">
      <c r="A258" s="453"/>
      <c r="B258" s="453"/>
      <c r="C258" s="453"/>
      <c r="D258" s="453"/>
      <c r="E258" s="453"/>
      <c r="F258" s="453"/>
      <c r="G258" s="453"/>
      <c r="H258" s="453"/>
      <c r="I258" s="453"/>
      <c r="J258" s="453"/>
      <c r="K258" s="453"/>
      <c r="L258" s="453"/>
      <c r="M258" s="453"/>
      <c r="N258" s="453"/>
      <c r="O258" s="453"/>
      <c r="P258" s="453"/>
      <c r="Q258" s="453"/>
      <c r="R258" s="453"/>
      <c r="S258" s="453"/>
      <c r="T258" s="453"/>
      <c r="U258" s="453"/>
      <c r="V258" s="453"/>
      <c r="W258" s="453"/>
      <c r="X258" s="453"/>
      <c r="Y258" s="453"/>
      <c r="Z258" s="453"/>
      <c r="AA258" s="453"/>
      <c r="AB258" s="453"/>
      <c r="AC258" s="453"/>
      <c r="AD258" s="453"/>
      <c r="AE258" s="453"/>
      <c r="AF258" s="453"/>
      <c r="AG258" s="453"/>
      <c r="AH258" s="453"/>
      <c r="AI258" s="453"/>
      <c r="AJ258" s="453"/>
      <c r="AK258" s="453"/>
      <c r="AL258" s="453"/>
      <c r="AM258" s="453"/>
      <c r="AN258" s="453"/>
      <c r="AO258" s="453"/>
      <c r="AP258" s="453"/>
      <c r="AQ258" s="453"/>
      <c r="AR258" s="453"/>
      <c r="AS258" s="453"/>
      <c r="AT258" s="453"/>
      <c r="AU258" s="453"/>
      <c r="AV258" s="453"/>
      <c r="AW258" s="453"/>
      <c r="AX258" s="453"/>
      <c r="AY258" s="453"/>
      <c r="AZ258" s="453"/>
      <c r="BA258" s="453"/>
    </row>
    <row r="259">
      <c r="A259" s="453"/>
      <c r="B259" s="453"/>
      <c r="C259" s="453"/>
      <c r="D259" s="453"/>
      <c r="E259" s="453"/>
      <c r="F259" s="453"/>
      <c r="G259" s="453"/>
      <c r="H259" s="453"/>
      <c r="I259" s="453"/>
      <c r="J259" s="453"/>
      <c r="K259" s="453"/>
      <c r="L259" s="453"/>
      <c r="M259" s="453"/>
      <c r="N259" s="453"/>
      <c r="O259" s="453"/>
      <c r="P259" s="453"/>
      <c r="Q259" s="453"/>
      <c r="R259" s="453"/>
      <c r="S259" s="453"/>
      <c r="T259" s="453"/>
      <c r="U259" s="453"/>
      <c r="V259" s="453"/>
      <c r="W259" s="453"/>
      <c r="X259" s="453"/>
      <c r="Y259" s="453"/>
      <c r="Z259" s="453"/>
      <c r="AA259" s="453"/>
      <c r="AB259" s="453"/>
      <c r="AC259" s="453"/>
      <c r="AD259" s="453"/>
      <c r="AE259" s="453"/>
      <c r="AF259" s="453"/>
      <c r="AG259" s="453"/>
      <c r="AH259" s="453"/>
      <c r="AI259" s="453"/>
      <c r="AJ259" s="453"/>
      <c r="AK259" s="453"/>
      <c r="AL259" s="453"/>
      <c r="AM259" s="453"/>
      <c r="AN259" s="453"/>
      <c r="AO259" s="453"/>
      <c r="AP259" s="453"/>
      <c r="AQ259" s="453"/>
      <c r="AR259" s="453"/>
      <c r="AS259" s="453"/>
      <c r="AT259" s="453"/>
      <c r="AU259" s="453"/>
      <c r="AV259" s="453"/>
      <c r="AW259" s="453"/>
      <c r="AX259" s="453"/>
      <c r="AY259" s="453"/>
      <c r="AZ259" s="453"/>
      <c r="BA259" s="453"/>
    </row>
    <row r="260">
      <c r="A260" s="453"/>
      <c r="B260" s="453"/>
      <c r="C260" s="453"/>
      <c r="D260" s="453"/>
      <c r="E260" s="453"/>
      <c r="F260" s="453"/>
      <c r="G260" s="453"/>
      <c r="H260" s="453"/>
      <c r="I260" s="453"/>
      <c r="J260" s="453"/>
      <c r="K260" s="453"/>
      <c r="L260" s="453"/>
      <c r="M260" s="453"/>
      <c r="N260" s="453"/>
      <c r="O260" s="453"/>
      <c r="P260" s="453"/>
      <c r="Q260" s="453"/>
      <c r="R260" s="453"/>
      <c r="S260" s="453"/>
      <c r="T260" s="453"/>
      <c r="U260" s="453"/>
      <c r="V260" s="453"/>
      <c r="W260" s="453"/>
      <c r="X260" s="453"/>
      <c r="Y260" s="453"/>
      <c r="Z260" s="453"/>
      <c r="AA260" s="453"/>
      <c r="AB260" s="453"/>
      <c r="AC260" s="453"/>
      <c r="AD260" s="453"/>
      <c r="AE260" s="453"/>
      <c r="AF260" s="453"/>
      <c r="AG260" s="453"/>
      <c r="AH260" s="453"/>
      <c r="AI260" s="453"/>
      <c r="AJ260" s="453"/>
      <c r="AK260" s="453"/>
      <c r="AL260" s="453"/>
      <c r="AM260" s="453"/>
      <c r="AN260" s="453"/>
      <c r="AO260" s="453"/>
      <c r="AP260" s="453"/>
      <c r="AQ260" s="453"/>
      <c r="AR260" s="453"/>
      <c r="AS260" s="453"/>
      <c r="AT260" s="453"/>
      <c r="AU260" s="453"/>
      <c r="AV260" s="453"/>
      <c r="AW260" s="453"/>
      <c r="AX260" s="453"/>
      <c r="AY260" s="453"/>
      <c r="AZ260" s="453"/>
      <c r="BA260" s="453"/>
    </row>
    <row r="261">
      <c r="A261" s="453"/>
      <c r="B261" s="453"/>
      <c r="C261" s="453"/>
      <c r="D261" s="453"/>
      <c r="E261" s="453"/>
      <c r="F261" s="453"/>
      <c r="G261" s="453"/>
      <c r="H261" s="453"/>
      <c r="I261" s="453"/>
      <c r="J261" s="453"/>
      <c r="K261" s="453"/>
      <c r="L261" s="453"/>
      <c r="M261" s="453"/>
      <c r="N261" s="453"/>
      <c r="O261" s="453"/>
      <c r="P261" s="453"/>
      <c r="Q261" s="453"/>
      <c r="R261" s="453"/>
      <c r="S261" s="453"/>
      <c r="T261" s="453"/>
      <c r="U261" s="453"/>
      <c r="V261" s="453"/>
      <c r="W261" s="453"/>
      <c r="X261" s="453"/>
      <c r="Y261" s="453"/>
      <c r="Z261" s="453"/>
      <c r="AA261" s="453"/>
      <c r="AB261" s="453"/>
      <c r="AC261" s="453"/>
      <c r="AD261" s="453"/>
      <c r="AE261" s="453"/>
      <c r="AF261" s="453"/>
      <c r="AG261" s="453"/>
      <c r="AH261" s="453"/>
      <c r="AI261" s="453"/>
      <c r="AJ261" s="453"/>
      <c r="AK261" s="453"/>
      <c r="AL261" s="453"/>
      <c r="AM261" s="453"/>
      <c r="AN261" s="453"/>
      <c r="AO261" s="453"/>
      <c r="AP261" s="453"/>
      <c r="AQ261" s="453"/>
      <c r="AR261" s="453"/>
      <c r="AS261" s="453"/>
      <c r="AT261" s="453"/>
      <c r="AU261" s="453"/>
      <c r="AV261" s="453"/>
      <c r="AW261" s="453"/>
      <c r="AX261" s="453"/>
      <c r="AY261" s="453"/>
      <c r="AZ261" s="453"/>
      <c r="BA261" s="453"/>
    </row>
    <row r="262">
      <c r="A262" s="453"/>
      <c r="B262" s="453"/>
      <c r="C262" s="453"/>
      <c r="D262" s="453"/>
      <c r="E262" s="453"/>
      <c r="F262" s="453"/>
      <c r="G262" s="453"/>
      <c r="H262" s="453"/>
      <c r="I262" s="453"/>
      <c r="J262" s="453"/>
      <c r="K262" s="453"/>
      <c r="L262" s="453"/>
      <c r="M262" s="453"/>
      <c r="N262" s="453"/>
      <c r="O262" s="453"/>
      <c r="P262" s="453"/>
      <c r="Q262" s="453"/>
      <c r="R262" s="453"/>
      <c r="S262" s="453"/>
      <c r="T262" s="453"/>
      <c r="U262" s="453"/>
      <c r="V262" s="453"/>
      <c r="W262" s="453"/>
      <c r="X262" s="453"/>
      <c r="Y262" s="453"/>
      <c r="Z262" s="453"/>
      <c r="AA262" s="453"/>
      <c r="AB262" s="453"/>
      <c r="AC262" s="453"/>
      <c r="AD262" s="453"/>
      <c r="AE262" s="453"/>
      <c r="AF262" s="453"/>
      <c r="AG262" s="453"/>
      <c r="AH262" s="453"/>
      <c r="AI262" s="453"/>
      <c r="AJ262" s="453"/>
      <c r="AK262" s="453"/>
      <c r="AL262" s="453"/>
      <c r="AM262" s="453"/>
      <c r="AN262" s="453"/>
      <c r="AO262" s="453"/>
      <c r="AP262" s="453"/>
      <c r="AQ262" s="453"/>
      <c r="AR262" s="453"/>
      <c r="AS262" s="453"/>
      <c r="AT262" s="453"/>
      <c r="AU262" s="453"/>
      <c r="AV262" s="453"/>
      <c r="AW262" s="453"/>
      <c r="AX262" s="453"/>
      <c r="AY262" s="453"/>
      <c r="AZ262" s="453"/>
      <c r="BA262" s="453"/>
    </row>
    <row r="263">
      <c r="A263" s="453"/>
      <c r="B263" s="453"/>
      <c r="C263" s="453"/>
      <c r="D263" s="453"/>
      <c r="E263" s="453"/>
      <c r="F263" s="453"/>
      <c r="G263" s="453"/>
      <c r="H263" s="453"/>
      <c r="I263" s="453"/>
      <c r="J263" s="453"/>
      <c r="K263" s="453"/>
      <c r="L263" s="453"/>
      <c r="M263" s="453"/>
      <c r="N263" s="453"/>
      <c r="O263" s="453"/>
      <c r="P263" s="453"/>
      <c r="Q263" s="453"/>
      <c r="R263" s="453"/>
      <c r="S263" s="453"/>
      <c r="T263" s="453"/>
      <c r="U263" s="453"/>
      <c r="V263" s="453"/>
      <c r="W263" s="453"/>
      <c r="X263" s="453"/>
      <c r="Y263" s="453"/>
      <c r="Z263" s="453"/>
      <c r="AA263" s="453"/>
      <c r="AB263" s="453"/>
      <c r="AC263" s="453"/>
      <c r="AD263" s="453"/>
      <c r="AE263" s="453"/>
      <c r="AF263" s="453"/>
      <c r="AG263" s="453"/>
      <c r="AH263" s="453"/>
      <c r="AI263" s="453"/>
      <c r="AJ263" s="453"/>
      <c r="AK263" s="453"/>
      <c r="AL263" s="453"/>
      <c r="AM263" s="453"/>
      <c r="AN263" s="453"/>
      <c r="AO263" s="453"/>
      <c r="AP263" s="453"/>
      <c r="AQ263" s="453"/>
      <c r="AR263" s="453"/>
      <c r="AS263" s="453"/>
      <c r="AT263" s="453"/>
      <c r="AU263" s="453"/>
      <c r="AV263" s="453"/>
      <c r="AW263" s="453"/>
      <c r="AX263" s="453"/>
      <c r="AY263" s="453"/>
      <c r="AZ263" s="453"/>
      <c r="BA263" s="453"/>
    </row>
    <row r="264">
      <c r="A264" s="453"/>
      <c r="B264" s="453"/>
      <c r="C264" s="453"/>
      <c r="D264" s="453"/>
      <c r="E264" s="453"/>
      <c r="F264" s="453"/>
      <c r="G264" s="453"/>
      <c r="H264" s="453"/>
      <c r="I264" s="453"/>
      <c r="J264" s="453"/>
      <c r="K264" s="453"/>
      <c r="L264" s="453"/>
      <c r="M264" s="453"/>
      <c r="N264" s="453"/>
      <c r="O264" s="453"/>
      <c r="P264" s="453"/>
      <c r="Q264" s="453"/>
      <c r="R264" s="453"/>
      <c r="S264" s="453"/>
      <c r="T264" s="453"/>
      <c r="U264" s="453"/>
      <c r="V264" s="453"/>
      <c r="W264" s="453"/>
      <c r="X264" s="453"/>
      <c r="Y264" s="453"/>
      <c r="Z264" s="453"/>
      <c r="AA264" s="453"/>
      <c r="AB264" s="453"/>
      <c r="AC264" s="453"/>
      <c r="AD264" s="453"/>
      <c r="AE264" s="453"/>
      <c r="AF264" s="453"/>
      <c r="AG264" s="453"/>
      <c r="AH264" s="453"/>
      <c r="AI264" s="453"/>
      <c r="AJ264" s="453"/>
      <c r="AK264" s="453"/>
      <c r="AL264" s="453"/>
      <c r="AM264" s="453"/>
      <c r="AN264" s="453"/>
      <c r="AO264" s="453"/>
      <c r="AP264" s="453"/>
      <c r="AQ264" s="453"/>
      <c r="AR264" s="453"/>
      <c r="AS264" s="453"/>
      <c r="AT264" s="453"/>
      <c r="AU264" s="453"/>
      <c r="AV264" s="453"/>
      <c r="AW264" s="453"/>
      <c r="AX264" s="453"/>
      <c r="AY264" s="453"/>
      <c r="AZ264" s="453"/>
      <c r="BA264" s="453"/>
    </row>
    <row r="265">
      <c r="A265" s="453"/>
      <c r="B265" s="453"/>
      <c r="C265" s="453"/>
      <c r="D265" s="453"/>
      <c r="E265" s="453"/>
      <c r="F265" s="453"/>
      <c r="G265" s="453"/>
      <c r="H265" s="453"/>
      <c r="I265" s="453"/>
      <c r="J265" s="453"/>
      <c r="K265" s="453"/>
      <c r="L265" s="453"/>
      <c r="M265" s="453"/>
      <c r="N265" s="453"/>
      <c r="O265" s="453"/>
      <c r="P265" s="453"/>
      <c r="Q265" s="453"/>
      <c r="R265" s="453"/>
      <c r="S265" s="453"/>
      <c r="T265" s="453"/>
      <c r="U265" s="453"/>
      <c r="V265" s="453"/>
      <c r="W265" s="453"/>
      <c r="X265" s="453"/>
      <c r="Y265" s="453"/>
      <c r="Z265" s="453"/>
      <c r="AA265" s="453"/>
      <c r="AB265" s="453"/>
      <c r="AC265" s="453"/>
      <c r="AD265" s="453"/>
      <c r="AE265" s="453"/>
      <c r="AF265" s="453"/>
      <c r="AG265" s="453"/>
      <c r="AH265" s="453"/>
      <c r="AI265" s="453"/>
      <c r="AJ265" s="453"/>
      <c r="AK265" s="453"/>
      <c r="AL265" s="453"/>
      <c r="AM265" s="453"/>
      <c r="AN265" s="453"/>
      <c r="AO265" s="453"/>
      <c r="AP265" s="453"/>
      <c r="AQ265" s="453"/>
      <c r="AR265" s="453"/>
      <c r="AS265" s="453"/>
      <c r="AT265" s="453"/>
      <c r="AU265" s="453"/>
      <c r="AV265" s="453"/>
      <c r="AW265" s="453"/>
      <c r="AX265" s="453"/>
      <c r="AY265" s="453"/>
      <c r="AZ265" s="453"/>
      <c r="BA265" s="453"/>
    </row>
    <row r="266">
      <c r="A266" s="453"/>
      <c r="B266" s="453"/>
      <c r="C266" s="453"/>
      <c r="D266" s="453"/>
      <c r="E266" s="453"/>
      <c r="F266" s="453"/>
      <c r="G266" s="453"/>
      <c r="H266" s="453"/>
      <c r="I266" s="453"/>
      <c r="J266" s="453"/>
      <c r="K266" s="453"/>
      <c r="L266" s="453"/>
      <c r="M266" s="453"/>
      <c r="N266" s="453"/>
      <c r="O266" s="453"/>
      <c r="P266" s="453"/>
      <c r="Q266" s="453"/>
      <c r="R266" s="453"/>
      <c r="S266" s="453"/>
      <c r="T266" s="453"/>
      <c r="U266" s="453"/>
      <c r="V266" s="453"/>
      <c r="W266" s="453"/>
      <c r="X266" s="453"/>
      <c r="Y266" s="453"/>
      <c r="Z266" s="453"/>
      <c r="AA266" s="453"/>
      <c r="AB266" s="453"/>
      <c r="AC266" s="453"/>
      <c r="AD266" s="453"/>
      <c r="AE266" s="453"/>
      <c r="AF266" s="453"/>
      <c r="AG266" s="453"/>
      <c r="AH266" s="453"/>
      <c r="AI266" s="453"/>
      <c r="AJ266" s="453"/>
      <c r="AK266" s="453"/>
      <c r="AL266" s="453"/>
      <c r="AM266" s="453"/>
      <c r="AN266" s="453"/>
      <c r="AO266" s="453"/>
      <c r="AP266" s="453"/>
      <c r="AQ266" s="453"/>
      <c r="AR266" s="453"/>
      <c r="AS266" s="453"/>
      <c r="AT266" s="453"/>
      <c r="AU266" s="453"/>
      <c r="AV266" s="453"/>
      <c r="AW266" s="453"/>
      <c r="AX266" s="453"/>
      <c r="AY266" s="453"/>
      <c r="AZ266" s="453"/>
      <c r="BA266" s="453"/>
    </row>
    <row r="267">
      <c r="A267" s="453"/>
      <c r="B267" s="453"/>
      <c r="C267" s="453"/>
      <c r="D267" s="453"/>
      <c r="E267" s="453"/>
      <c r="F267" s="453"/>
      <c r="G267" s="453"/>
      <c r="H267" s="453"/>
      <c r="I267" s="453"/>
      <c r="J267" s="453"/>
      <c r="K267" s="453"/>
      <c r="L267" s="453"/>
      <c r="M267" s="453"/>
      <c r="N267" s="453"/>
      <c r="O267" s="453"/>
      <c r="P267" s="453"/>
      <c r="Q267" s="453"/>
      <c r="R267" s="453"/>
      <c r="S267" s="453"/>
      <c r="T267" s="453"/>
      <c r="U267" s="453"/>
      <c r="V267" s="453"/>
      <c r="W267" s="453"/>
      <c r="X267" s="453"/>
      <c r="Y267" s="453"/>
      <c r="Z267" s="453"/>
      <c r="AA267" s="453"/>
      <c r="AB267" s="453"/>
      <c r="AC267" s="453"/>
      <c r="AD267" s="453"/>
      <c r="AE267" s="453"/>
      <c r="AF267" s="453"/>
      <c r="AG267" s="453"/>
      <c r="AH267" s="453"/>
      <c r="AI267" s="453"/>
      <c r="AJ267" s="453"/>
      <c r="AK267" s="453"/>
      <c r="AL267" s="453"/>
      <c r="AM267" s="453"/>
      <c r="AN267" s="453"/>
      <c r="AO267" s="453"/>
      <c r="AP267" s="453"/>
      <c r="AQ267" s="453"/>
      <c r="AR267" s="453"/>
      <c r="AS267" s="453"/>
      <c r="AT267" s="453"/>
      <c r="AU267" s="453"/>
      <c r="AV267" s="453"/>
      <c r="AW267" s="453"/>
      <c r="AX267" s="453"/>
      <c r="AY267" s="453"/>
      <c r="AZ267" s="453"/>
      <c r="BA267" s="453"/>
    </row>
    <row r="268">
      <c r="A268" s="453"/>
      <c r="B268" s="453"/>
      <c r="C268" s="453"/>
      <c r="D268" s="453"/>
      <c r="E268" s="453"/>
      <c r="F268" s="453"/>
      <c r="G268" s="453"/>
      <c r="H268" s="453"/>
      <c r="I268" s="453"/>
      <c r="J268" s="453"/>
      <c r="K268" s="453"/>
      <c r="L268" s="453"/>
      <c r="M268" s="453"/>
      <c r="N268" s="453"/>
      <c r="O268" s="453"/>
      <c r="P268" s="453"/>
      <c r="Q268" s="453"/>
      <c r="R268" s="453"/>
      <c r="S268" s="453"/>
      <c r="T268" s="453"/>
      <c r="U268" s="453"/>
      <c r="V268" s="453"/>
      <c r="W268" s="453"/>
      <c r="X268" s="453"/>
      <c r="Y268" s="453"/>
      <c r="Z268" s="453"/>
      <c r="AA268" s="453"/>
      <c r="AB268" s="453"/>
      <c r="AC268" s="453"/>
      <c r="AD268" s="453"/>
      <c r="AE268" s="453"/>
      <c r="AF268" s="453"/>
      <c r="AG268" s="453"/>
      <c r="AH268" s="453"/>
      <c r="AI268" s="453"/>
      <c r="AJ268" s="453"/>
      <c r="AK268" s="453"/>
      <c r="AL268" s="453"/>
      <c r="AM268" s="453"/>
      <c r="AN268" s="453"/>
      <c r="AO268" s="453"/>
      <c r="AP268" s="453"/>
      <c r="AQ268" s="453"/>
      <c r="AR268" s="453"/>
      <c r="AS268" s="453"/>
      <c r="AT268" s="453"/>
      <c r="AU268" s="453"/>
      <c r="AV268" s="453"/>
      <c r="AW268" s="453"/>
      <c r="AX268" s="453"/>
      <c r="AY268" s="453"/>
      <c r="AZ268" s="453"/>
      <c r="BA268" s="453"/>
    </row>
    <row r="269">
      <c r="A269" s="453"/>
      <c r="B269" s="453"/>
      <c r="C269" s="453"/>
      <c r="D269" s="453"/>
      <c r="E269" s="453"/>
      <c r="F269" s="453"/>
      <c r="G269" s="453"/>
      <c r="H269" s="453"/>
      <c r="I269" s="453"/>
      <c r="J269" s="453"/>
      <c r="K269" s="453"/>
      <c r="L269" s="453"/>
      <c r="M269" s="453"/>
      <c r="N269" s="453"/>
      <c r="O269" s="453"/>
      <c r="P269" s="453"/>
      <c r="Q269" s="453"/>
      <c r="R269" s="453"/>
      <c r="S269" s="453"/>
      <c r="T269" s="453"/>
      <c r="U269" s="453"/>
      <c r="V269" s="453"/>
      <c r="W269" s="453"/>
      <c r="X269" s="453"/>
      <c r="Y269" s="453"/>
      <c r="Z269" s="453"/>
      <c r="AA269" s="453"/>
      <c r="AB269" s="453"/>
      <c r="AC269" s="453"/>
      <c r="AD269" s="453"/>
      <c r="AE269" s="453"/>
      <c r="AF269" s="453"/>
      <c r="AG269" s="453"/>
      <c r="AH269" s="453"/>
      <c r="AI269" s="453"/>
      <c r="AJ269" s="453"/>
      <c r="AK269" s="453"/>
      <c r="AL269" s="453"/>
      <c r="AM269" s="453"/>
      <c r="AN269" s="453"/>
      <c r="AO269" s="453"/>
      <c r="AP269" s="453"/>
      <c r="AQ269" s="453"/>
      <c r="AR269" s="453"/>
      <c r="AS269" s="453"/>
      <c r="AT269" s="453"/>
      <c r="AU269" s="453"/>
      <c r="AV269" s="453"/>
      <c r="AW269" s="453"/>
      <c r="AX269" s="453"/>
      <c r="AY269" s="453"/>
      <c r="AZ269" s="453"/>
      <c r="BA269" s="453"/>
    </row>
    <row r="270">
      <c r="A270" s="453"/>
      <c r="B270" s="453"/>
      <c r="C270" s="453"/>
      <c r="D270" s="453"/>
      <c r="E270" s="453"/>
      <c r="F270" s="453"/>
      <c r="G270" s="453"/>
      <c r="H270" s="453"/>
      <c r="I270" s="453"/>
      <c r="J270" s="453"/>
      <c r="K270" s="453"/>
      <c r="L270" s="453"/>
      <c r="M270" s="453"/>
      <c r="N270" s="453"/>
      <c r="O270" s="453"/>
      <c r="P270" s="453"/>
      <c r="Q270" s="453"/>
      <c r="R270" s="453"/>
      <c r="S270" s="453"/>
      <c r="T270" s="453"/>
      <c r="U270" s="453"/>
      <c r="V270" s="453"/>
      <c r="W270" s="453"/>
      <c r="X270" s="453"/>
      <c r="Y270" s="453"/>
      <c r="Z270" s="453"/>
      <c r="AA270" s="453"/>
      <c r="AB270" s="453"/>
      <c r="AC270" s="453"/>
      <c r="AD270" s="453"/>
      <c r="AE270" s="453"/>
      <c r="AF270" s="453"/>
      <c r="AG270" s="453"/>
      <c r="AH270" s="453"/>
      <c r="AI270" s="453"/>
      <c r="AJ270" s="453"/>
      <c r="AK270" s="453"/>
      <c r="AL270" s="453"/>
      <c r="AM270" s="453"/>
      <c r="AN270" s="453"/>
      <c r="AO270" s="453"/>
      <c r="AP270" s="453"/>
      <c r="AQ270" s="453"/>
      <c r="AR270" s="453"/>
      <c r="AS270" s="453"/>
      <c r="AT270" s="453"/>
      <c r="AU270" s="453"/>
      <c r="AV270" s="453"/>
      <c r="AW270" s="453"/>
      <c r="AX270" s="453"/>
      <c r="AY270" s="453"/>
      <c r="AZ270" s="453"/>
      <c r="BA270" s="453"/>
    </row>
    <row r="271">
      <c r="A271" s="453"/>
      <c r="B271" s="453"/>
      <c r="C271" s="453"/>
      <c r="D271" s="453"/>
      <c r="E271" s="453"/>
      <c r="F271" s="453"/>
      <c r="G271" s="453"/>
      <c r="H271" s="453"/>
      <c r="I271" s="453"/>
      <c r="J271" s="453"/>
      <c r="K271" s="453"/>
      <c r="L271" s="453"/>
      <c r="M271" s="453"/>
      <c r="N271" s="453"/>
      <c r="O271" s="453"/>
      <c r="P271" s="453"/>
      <c r="Q271" s="453"/>
      <c r="R271" s="453"/>
      <c r="S271" s="453"/>
      <c r="T271" s="453"/>
      <c r="U271" s="453"/>
      <c r="V271" s="453"/>
      <c r="W271" s="453"/>
      <c r="X271" s="453"/>
      <c r="Y271" s="453"/>
      <c r="Z271" s="453"/>
      <c r="AA271" s="453"/>
      <c r="AB271" s="453"/>
      <c r="AC271" s="453"/>
      <c r="AD271" s="453"/>
      <c r="AE271" s="453"/>
      <c r="AF271" s="453"/>
      <c r="AG271" s="453"/>
      <c r="AH271" s="453"/>
      <c r="AI271" s="453"/>
      <c r="AJ271" s="453"/>
      <c r="AK271" s="453"/>
      <c r="AL271" s="453"/>
      <c r="AM271" s="453"/>
      <c r="AN271" s="453"/>
      <c r="AO271" s="453"/>
      <c r="AP271" s="453"/>
      <c r="AQ271" s="453"/>
      <c r="AR271" s="453"/>
      <c r="AS271" s="453"/>
      <c r="AT271" s="453"/>
      <c r="AU271" s="453"/>
      <c r="AV271" s="453"/>
      <c r="AW271" s="453"/>
      <c r="AX271" s="453"/>
      <c r="AY271" s="453"/>
      <c r="AZ271" s="453"/>
      <c r="BA271" s="453"/>
    </row>
    <row r="272">
      <c r="A272" s="453"/>
      <c r="B272" s="453"/>
      <c r="C272" s="453"/>
      <c r="D272" s="453"/>
      <c r="E272" s="453"/>
      <c r="F272" s="453"/>
      <c r="G272" s="453"/>
      <c r="H272" s="453"/>
      <c r="I272" s="453"/>
      <c r="J272" s="453"/>
      <c r="K272" s="453"/>
      <c r="L272" s="453"/>
      <c r="M272" s="453"/>
      <c r="N272" s="453"/>
      <c r="O272" s="453"/>
      <c r="P272" s="453"/>
      <c r="Q272" s="453"/>
      <c r="R272" s="453"/>
      <c r="S272" s="453"/>
      <c r="T272" s="453"/>
      <c r="U272" s="453"/>
      <c r="V272" s="453"/>
      <c r="W272" s="453"/>
      <c r="X272" s="453"/>
      <c r="Y272" s="453"/>
      <c r="Z272" s="453"/>
      <c r="AA272" s="453"/>
      <c r="AB272" s="453"/>
      <c r="AC272" s="453"/>
      <c r="AD272" s="453"/>
      <c r="AE272" s="453"/>
      <c r="AF272" s="453"/>
      <c r="AG272" s="453"/>
      <c r="AH272" s="453"/>
      <c r="AI272" s="453"/>
      <c r="AJ272" s="453"/>
      <c r="AK272" s="453"/>
      <c r="AL272" s="453"/>
      <c r="AM272" s="453"/>
      <c r="AN272" s="453"/>
      <c r="AO272" s="453"/>
      <c r="AP272" s="453"/>
      <c r="AQ272" s="453"/>
      <c r="AR272" s="453"/>
      <c r="AS272" s="453"/>
      <c r="AT272" s="453"/>
      <c r="AU272" s="453"/>
      <c r="AV272" s="453"/>
      <c r="AW272" s="453"/>
      <c r="AX272" s="453"/>
      <c r="AY272" s="453"/>
      <c r="AZ272" s="453"/>
      <c r="BA272" s="453"/>
    </row>
    <row r="273">
      <c r="A273" s="453"/>
      <c r="B273" s="453"/>
      <c r="C273" s="453"/>
      <c r="D273" s="453"/>
      <c r="E273" s="453"/>
      <c r="F273" s="453"/>
      <c r="G273" s="453"/>
      <c r="H273" s="453"/>
      <c r="I273" s="453"/>
      <c r="J273" s="453"/>
      <c r="K273" s="453"/>
      <c r="L273" s="453"/>
      <c r="M273" s="453"/>
      <c r="N273" s="453"/>
      <c r="O273" s="453"/>
      <c r="P273" s="453"/>
      <c r="Q273" s="453"/>
      <c r="R273" s="453"/>
      <c r="S273" s="453"/>
      <c r="T273" s="453"/>
      <c r="U273" s="453"/>
      <c r="V273" s="453"/>
      <c r="W273" s="453"/>
      <c r="X273" s="453"/>
      <c r="Y273" s="453"/>
      <c r="Z273" s="453"/>
      <c r="AA273" s="453"/>
      <c r="AB273" s="453"/>
      <c r="AC273" s="453"/>
      <c r="AD273" s="453"/>
      <c r="AE273" s="453"/>
      <c r="AF273" s="453"/>
      <c r="AG273" s="453"/>
      <c r="AH273" s="453"/>
      <c r="AI273" s="453"/>
      <c r="AJ273" s="453"/>
      <c r="AK273" s="453"/>
      <c r="AL273" s="453"/>
      <c r="AM273" s="453"/>
      <c r="AN273" s="453"/>
      <c r="AO273" s="453"/>
      <c r="AP273" s="453"/>
      <c r="AQ273" s="453"/>
      <c r="AR273" s="453"/>
      <c r="AS273" s="453"/>
      <c r="AT273" s="453"/>
      <c r="AU273" s="453"/>
      <c r="AV273" s="453"/>
      <c r="AW273" s="453"/>
      <c r="AX273" s="453"/>
      <c r="AY273" s="453"/>
      <c r="AZ273" s="453"/>
      <c r="BA273" s="453"/>
    </row>
    <row r="274">
      <c r="A274" s="453"/>
      <c r="B274" s="453"/>
      <c r="C274" s="453"/>
      <c r="D274" s="453"/>
      <c r="E274" s="453"/>
      <c r="F274" s="453"/>
      <c r="G274" s="453"/>
      <c r="H274" s="453"/>
      <c r="I274" s="453"/>
      <c r="J274" s="453"/>
      <c r="K274" s="453"/>
      <c r="L274" s="453"/>
      <c r="M274" s="453"/>
      <c r="N274" s="453"/>
      <c r="O274" s="453"/>
      <c r="P274" s="453"/>
      <c r="Q274" s="453"/>
      <c r="R274" s="453"/>
      <c r="S274" s="453"/>
      <c r="T274" s="453"/>
      <c r="U274" s="453"/>
      <c r="V274" s="453"/>
      <c r="W274" s="453"/>
      <c r="X274" s="453"/>
      <c r="Y274" s="453"/>
      <c r="Z274" s="453"/>
      <c r="AA274" s="453"/>
      <c r="AB274" s="453"/>
      <c r="AC274" s="453"/>
      <c r="AD274" s="453"/>
      <c r="AE274" s="453"/>
      <c r="AF274" s="453"/>
      <c r="AG274" s="453"/>
      <c r="AH274" s="453"/>
      <c r="AI274" s="453"/>
      <c r="AJ274" s="453"/>
      <c r="AK274" s="453"/>
      <c r="AL274" s="453"/>
      <c r="AM274" s="453"/>
      <c r="AN274" s="453"/>
      <c r="AO274" s="453"/>
      <c r="AP274" s="453"/>
      <c r="AQ274" s="453"/>
      <c r="AR274" s="453"/>
      <c r="AS274" s="453"/>
      <c r="AT274" s="453"/>
      <c r="AU274" s="453"/>
      <c r="AV274" s="453"/>
      <c r="AW274" s="453"/>
      <c r="AX274" s="453"/>
      <c r="AY274" s="453"/>
      <c r="AZ274" s="453"/>
      <c r="BA274" s="453"/>
    </row>
    <row r="275">
      <c r="A275" s="453"/>
      <c r="B275" s="453"/>
      <c r="C275" s="453"/>
      <c r="D275" s="453"/>
      <c r="E275" s="453"/>
      <c r="F275" s="453"/>
      <c r="G275" s="453"/>
      <c r="H275" s="453"/>
      <c r="I275" s="453"/>
      <c r="J275" s="453"/>
      <c r="K275" s="453"/>
      <c r="L275" s="453"/>
      <c r="M275" s="453"/>
      <c r="N275" s="453"/>
      <c r="O275" s="453"/>
      <c r="P275" s="453"/>
      <c r="Q275" s="453"/>
      <c r="R275" s="453"/>
      <c r="S275" s="453"/>
      <c r="T275" s="453"/>
      <c r="U275" s="453"/>
      <c r="V275" s="453"/>
      <c r="W275" s="453"/>
      <c r="X275" s="453"/>
      <c r="Y275" s="453"/>
      <c r="Z275" s="453"/>
      <c r="AA275" s="453"/>
      <c r="AB275" s="453"/>
      <c r="AC275" s="453"/>
      <c r="AD275" s="453"/>
      <c r="AE275" s="453"/>
      <c r="AF275" s="453"/>
      <c r="AG275" s="453"/>
      <c r="AH275" s="453"/>
      <c r="AI275" s="453"/>
      <c r="AJ275" s="453"/>
      <c r="AK275" s="453"/>
      <c r="AL275" s="453"/>
      <c r="AM275" s="453"/>
      <c r="AN275" s="453"/>
      <c r="AO275" s="453"/>
      <c r="AP275" s="453"/>
      <c r="AQ275" s="453"/>
      <c r="AR275" s="453"/>
      <c r="AS275" s="453"/>
      <c r="AT275" s="453"/>
      <c r="AU275" s="453"/>
      <c r="AV275" s="453"/>
      <c r="AW275" s="453"/>
      <c r="AX275" s="453"/>
      <c r="AY275" s="453"/>
      <c r="AZ275" s="453"/>
      <c r="BA275" s="453"/>
    </row>
    <row r="276">
      <c r="A276" s="453"/>
      <c r="B276" s="453"/>
      <c r="C276" s="453"/>
      <c r="D276" s="453"/>
      <c r="E276" s="453"/>
      <c r="F276" s="453"/>
      <c r="G276" s="453"/>
      <c r="H276" s="453"/>
      <c r="I276" s="453"/>
      <c r="J276" s="453"/>
      <c r="K276" s="453"/>
      <c r="L276" s="453"/>
      <c r="M276" s="453"/>
      <c r="N276" s="453"/>
      <c r="O276" s="453"/>
      <c r="P276" s="453"/>
      <c r="Q276" s="453"/>
      <c r="R276" s="453"/>
      <c r="S276" s="453"/>
      <c r="T276" s="453"/>
      <c r="U276" s="453"/>
      <c r="V276" s="453"/>
      <c r="W276" s="453"/>
      <c r="X276" s="453"/>
      <c r="Y276" s="453"/>
      <c r="Z276" s="453"/>
      <c r="AA276" s="453"/>
      <c r="AB276" s="453"/>
      <c r="AC276" s="453"/>
      <c r="AD276" s="453"/>
      <c r="AE276" s="453"/>
      <c r="AF276" s="453"/>
      <c r="AG276" s="453"/>
      <c r="AH276" s="453"/>
      <c r="AI276" s="453"/>
      <c r="AJ276" s="453"/>
      <c r="AK276" s="453"/>
      <c r="AL276" s="453"/>
      <c r="AM276" s="453"/>
      <c r="AN276" s="453"/>
      <c r="AO276" s="453"/>
      <c r="AP276" s="453"/>
      <c r="AQ276" s="453"/>
      <c r="AR276" s="453"/>
      <c r="AS276" s="453"/>
      <c r="AT276" s="453"/>
      <c r="AU276" s="453"/>
      <c r="AV276" s="453"/>
      <c r="AW276" s="453"/>
      <c r="AX276" s="453"/>
      <c r="AY276" s="453"/>
      <c r="AZ276" s="453"/>
      <c r="BA276" s="453"/>
    </row>
    <row r="277">
      <c r="A277" s="453"/>
      <c r="B277" s="453"/>
      <c r="C277" s="453"/>
      <c r="D277" s="453"/>
      <c r="E277" s="453"/>
      <c r="F277" s="453"/>
      <c r="G277" s="453"/>
      <c r="H277" s="453"/>
      <c r="I277" s="453"/>
      <c r="J277" s="453"/>
      <c r="K277" s="453"/>
      <c r="L277" s="453"/>
      <c r="M277" s="453"/>
      <c r="N277" s="453"/>
      <c r="O277" s="453"/>
      <c r="P277" s="453"/>
      <c r="Q277" s="453"/>
      <c r="R277" s="453"/>
      <c r="S277" s="453"/>
      <c r="T277" s="453"/>
      <c r="U277" s="453"/>
      <c r="V277" s="453"/>
      <c r="W277" s="453"/>
      <c r="X277" s="453"/>
      <c r="Y277" s="453"/>
      <c r="Z277" s="453"/>
      <c r="AA277" s="453"/>
      <c r="AB277" s="453"/>
      <c r="AC277" s="453"/>
      <c r="AD277" s="453"/>
      <c r="AE277" s="453"/>
      <c r="AF277" s="453"/>
      <c r="AG277" s="453"/>
      <c r="AH277" s="453"/>
      <c r="AI277" s="453"/>
      <c r="AJ277" s="453"/>
      <c r="AK277" s="453"/>
      <c r="AL277" s="453"/>
      <c r="AM277" s="453"/>
      <c r="AN277" s="453"/>
      <c r="AO277" s="453"/>
      <c r="AP277" s="453"/>
      <c r="AQ277" s="453"/>
      <c r="AR277" s="453"/>
      <c r="AS277" s="453"/>
      <c r="AT277" s="453"/>
      <c r="AU277" s="453"/>
      <c r="AV277" s="453"/>
      <c r="AW277" s="453"/>
      <c r="AX277" s="453"/>
      <c r="AY277" s="453"/>
      <c r="AZ277" s="453"/>
      <c r="BA277" s="453"/>
    </row>
    <row r="278">
      <c r="A278" s="453"/>
      <c r="B278" s="453"/>
      <c r="C278" s="453"/>
      <c r="D278" s="453"/>
      <c r="E278" s="453"/>
      <c r="F278" s="453"/>
      <c r="G278" s="453"/>
      <c r="H278" s="453"/>
      <c r="I278" s="453"/>
      <c r="J278" s="453"/>
      <c r="K278" s="453"/>
      <c r="L278" s="453"/>
      <c r="M278" s="453"/>
      <c r="N278" s="453"/>
      <c r="O278" s="453"/>
      <c r="P278" s="453"/>
      <c r="Q278" s="453"/>
      <c r="R278" s="453"/>
      <c r="S278" s="453"/>
      <c r="T278" s="453"/>
      <c r="U278" s="453"/>
      <c r="V278" s="453"/>
      <c r="W278" s="453"/>
      <c r="X278" s="453"/>
      <c r="Y278" s="453"/>
      <c r="Z278" s="453"/>
      <c r="AA278" s="453"/>
      <c r="AB278" s="453"/>
      <c r="AC278" s="453"/>
      <c r="AD278" s="453"/>
      <c r="AE278" s="453"/>
      <c r="AF278" s="453"/>
      <c r="AG278" s="453"/>
      <c r="AH278" s="453"/>
      <c r="AI278" s="453"/>
      <c r="AJ278" s="453"/>
      <c r="AK278" s="453"/>
      <c r="AL278" s="453"/>
      <c r="AM278" s="453"/>
      <c r="AN278" s="453"/>
      <c r="AO278" s="453"/>
      <c r="AP278" s="453"/>
      <c r="AQ278" s="453"/>
      <c r="AR278" s="453"/>
      <c r="AS278" s="453"/>
      <c r="AT278" s="453"/>
      <c r="AU278" s="453"/>
      <c r="AV278" s="453"/>
      <c r="AW278" s="453"/>
      <c r="AX278" s="453"/>
      <c r="AY278" s="453"/>
      <c r="AZ278" s="453"/>
      <c r="BA278" s="453"/>
    </row>
    <row r="279">
      <c r="A279" s="453"/>
      <c r="B279" s="453"/>
      <c r="C279" s="453"/>
      <c r="D279" s="453"/>
      <c r="E279" s="453"/>
      <c r="F279" s="453"/>
      <c r="G279" s="453"/>
      <c r="H279" s="453"/>
      <c r="I279" s="453"/>
      <c r="J279" s="453"/>
      <c r="K279" s="453"/>
      <c r="L279" s="453"/>
      <c r="M279" s="453"/>
      <c r="N279" s="453"/>
      <c r="O279" s="453"/>
      <c r="P279" s="453"/>
      <c r="Q279" s="453"/>
      <c r="R279" s="453"/>
      <c r="S279" s="453"/>
      <c r="T279" s="453"/>
      <c r="U279" s="453"/>
      <c r="V279" s="453"/>
      <c r="W279" s="453"/>
      <c r="X279" s="453"/>
      <c r="Y279" s="453"/>
      <c r="Z279" s="453"/>
      <c r="AA279" s="453"/>
      <c r="AB279" s="453"/>
      <c r="AC279" s="453"/>
      <c r="AD279" s="453"/>
      <c r="AE279" s="453"/>
      <c r="AF279" s="453"/>
      <c r="AG279" s="453"/>
      <c r="AH279" s="453"/>
      <c r="AI279" s="453"/>
      <c r="AJ279" s="453"/>
      <c r="AK279" s="453"/>
      <c r="AL279" s="453"/>
      <c r="AM279" s="453"/>
      <c r="AN279" s="453"/>
      <c r="AO279" s="453"/>
      <c r="AP279" s="453"/>
      <c r="AQ279" s="453"/>
      <c r="AR279" s="453"/>
      <c r="AS279" s="453"/>
      <c r="AT279" s="453"/>
      <c r="AU279" s="453"/>
      <c r="AV279" s="453"/>
      <c r="AW279" s="453"/>
      <c r="AX279" s="453"/>
      <c r="AY279" s="453"/>
      <c r="AZ279" s="453"/>
      <c r="BA279" s="453"/>
    </row>
    <row r="280">
      <c r="A280" s="453"/>
      <c r="B280" s="453"/>
      <c r="C280" s="453"/>
      <c r="D280" s="453"/>
      <c r="E280" s="453"/>
      <c r="F280" s="453"/>
      <c r="G280" s="453"/>
      <c r="H280" s="453"/>
      <c r="I280" s="453"/>
      <c r="J280" s="453"/>
      <c r="K280" s="453"/>
      <c r="L280" s="453"/>
      <c r="M280" s="453"/>
      <c r="N280" s="453"/>
      <c r="O280" s="453"/>
      <c r="P280" s="453"/>
      <c r="Q280" s="453"/>
      <c r="R280" s="453"/>
      <c r="S280" s="453"/>
      <c r="T280" s="453"/>
      <c r="U280" s="453"/>
      <c r="V280" s="453"/>
      <c r="W280" s="453"/>
      <c r="X280" s="453"/>
      <c r="Y280" s="453"/>
      <c r="Z280" s="453"/>
      <c r="AA280" s="453"/>
      <c r="AB280" s="453"/>
      <c r="AC280" s="453"/>
      <c r="AD280" s="453"/>
      <c r="AE280" s="453"/>
      <c r="AF280" s="453"/>
      <c r="AG280" s="453"/>
      <c r="AH280" s="453"/>
      <c r="AI280" s="453"/>
      <c r="AJ280" s="453"/>
      <c r="AK280" s="453"/>
      <c r="AL280" s="453"/>
      <c r="AM280" s="453"/>
      <c r="AN280" s="453"/>
      <c r="AO280" s="453"/>
      <c r="AP280" s="453"/>
      <c r="AQ280" s="453"/>
      <c r="AR280" s="453"/>
      <c r="AS280" s="453"/>
      <c r="AT280" s="453"/>
      <c r="AU280" s="453"/>
      <c r="AV280" s="453"/>
      <c r="AW280" s="453"/>
      <c r="AX280" s="453"/>
      <c r="AY280" s="453"/>
      <c r="AZ280" s="453"/>
      <c r="BA280" s="453"/>
    </row>
    <row r="281">
      <c r="A281" s="453"/>
      <c r="B281" s="453"/>
      <c r="C281" s="453"/>
      <c r="D281" s="453"/>
      <c r="E281" s="453"/>
      <c r="F281" s="453"/>
      <c r="G281" s="453"/>
      <c r="H281" s="453"/>
      <c r="I281" s="453"/>
      <c r="J281" s="453"/>
      <c r="K281" s="453"/>
      <c r="L281" s="453"/>
      <c r="M281" s="453"/>
      <c r="N281" s="453"/>
      <c r="O281" s="453"/>
      <c r="P281" s="453"/>
      <c r="Q281" s="453"/>
      <c r="R281" s="453"/>
      <c r="S281" s="453"/>
      <c r="T281" s="453"/>
      <c r="U281" s="453"/>
      <c r="V281" s="453"/>
      <c r="W281" s="453"/>
      <c r="X281" s="453"/>
      <c r="Y281" s="453"/>
      <c r="Z281" s="453"/>
      <c r="AA281" s="453"/>
      <c r="AB281" s="453"/>
      <c r="AC281" s="453"/>
      <c r="AD281" s="453"/>
      <c r="AE281" s="453"/>
      <c r="AF281" s="453"/>
      <c r="AG281" s="453"/>
      <c r="AH281" s="453"/>
      <c r="AI281" s="453"/>
      <c r="AJ281" s="453"/>
      <c r="AK281" s="453"/>
      <c r="AL281" s="453"/>
      <c r="AM281" s="453"/>
      <c r="AN281" s="453"/>
      <c r="AO281" s="453"/>
      <c r="AP281" s="453"/>
      <c r="AQ281" s="453"/>
      <c r="AR281" s="453"/>
      <c r="AS281" s="453"/>
      <c r="AT281" s="453"/>
      <c r="AU281" s="453"/>
      <c r="AV281" s="453"/>
      <c r="AW281" s="453"/>
      <c r="AX281" s="453"/>
      <c r="AY281" s="453"/>
      <c r="AZ281" s="453"/>
      <c r="BA281" s="453"/>
    </row>
    <row r="282">
      <c r="A282" s="453"/>
      <c r="B282" s="453"/>
      <c r="C282" s="453"/>
      <c r="D282" s="453"/>
      <c r="E282" s="453"/>
      <c r="F282" s="453"/>
      <c r="G282" s="453"/>
      <c r="H282" s="453"/>
      <c r="I282" s="453"/>
      <c r="J282" s="453"/>
      <c r="K282" s="453"/>
      <c r="L282" s="453"/>
      <c r="M282" s="453"/>
      <c r="N282" s="453"/>
      <c r="O282" s="453"/>
      <c r="P282" s="453"/>
      <c r="Q282" s="453"/>
      <c r="R282" s="453"/>
      <c r="S282" s="453"/>
      <c r="T282" s="453"/>
      <c r="U282" s="453"/>
      <c r="V282" s="453"/>
      <c r="W282" s="453"/>
      <c r="X282" s="453"/>
      <c r="Y282" s="453"/>
      <c r="Z282" s="453"/>
      <c r="AA282" s="453"/>
      <c r="AB282" s="453"/>
      <c r="AC282" s="453"/>
      <c r="AD282" s="453"/>
      <c r="AE282" s="453"/>
      <c r="AF282" s="453"/>
      <c r="AG282" s="453"/>
      <c r="AH282" s="453"/>
      <c r="AI282" s="453"/>
      <c r="AJ282" s="453"/>
      <c r="AK282" s="453"/>
      <c r="AL282" s="453"/>
      <c r="AM282" s="453"/>
      <c r="AN282" s="453"/>
      <c r="AO282" s="453"/>
      <c r="AP282" s="453"/>
      <c r="AQ282" s="453"/>
      <c r="AR282" s="453"/>
      <c r="AS282" s="453"/>
      <c r="AT282" s="453"/>
      <c r="AU282" s="453"/>
      <c r="AV282" s="453"/>
      <c r="AW282" s="453"/>
      <c r="AX282" s="453"/>
      <c r="AY282" s="453"/>
      <c r="AZ282" s="453"/>
      <c r="BA282" s="453"/>
    </row>
    <row r="283">
      <c r="A283" s="453"/>
      <c r="B283" s="453"/>
      <c r="C283" s="453"/>
      <c r="D283" s="453"/>
      <c r="E283" s="453"/>
      <c r="F283" s="453"/>
      <c r="G283" s="453"/>
      <c r="H283" s="453"/>
      <c r="I283" s="453"/>
      <c r="J283" s="453"/>
      <c r="K283" s="453"/>
      <c r="L283" s="453"/>
      <c r="M283" s="453"/>
      <c r="N283" s="453"/>
      <c r="O283" s="453"/>
      <c r="P283" s="453"/>
      <c r="Q283" s="453"/>
      <c r="R283" s="453"/>
      <c r="S283" s="453"/>
      <c r="T283" s="453"/>
      <c r="U283" s="453"/>
      <c r="V283" s="453"/>
      <c r="W283" s="453"/>
      <c r="X283" s="453"/>
      <c r="Y283" s="453"/>
      <c r="Z283" s="453"/>
      <c r="AA283" s="453"/>
      <c r="AB283" s="453"/>
      <c r="AC283" s="453"/>
      <c r="AD283" s="453"/>
      <c r="AE283" s="453"/>
      <c r="AF283" s="453"/>
      <c r="AG283" s="453"/>
      <c r="AH283" s="453"/>
      <c r="AI283" s="453"/>
      <c r="AJ283" s="453"/>
      <c r="AK283" s="453"/>
      <c r="AL283" s="453"/>
      <c r="AM283" s="453"/>
      <c r="AN283" s="453"/>
      <c r="AO283" s="453"/>
      <c r="AP283" s="453"/>
      <c r="AQ283" s="453"/>
      <c r="AR283" s="453"/>
      <c r="AS283" s="453"/>
      <c r="AT283" s="453"/>
      <c r="AU283" s="453"/>
      <c r="AV283" s="453"/>
      <c r="AW283" s="453"/>
      <c r="AX283" s="453"/>
      <c r="AY283" s="453"/>
      <c r="AZ283" s="453"/>
      <c r="BA283" s="453"/>
    </row>
    <row r="284">
      <c r="A284" s="453"/>
      <c r="B284" s="453"/>
      <c r="C284" s="453"/>
      <c r="D284" s="453"/>
      <c r="E284" s="453"/>
      <c r="F284" s="453"/>
      <c r="G284" s="453"/>
      <c r="H284" s="453"/>
      <c r="I284" s="453"/>
      <c r="J284" s="453"/>
      <c r="K284" s="453"/>
      <c r="L284" s="453"/>
      <c r="M284" s="453"/>
      <c r="N284" s="453"/>
      <c r="O284" s="453"/>
      <c r="P284" s="453"/>
      <c r="Q284" s="453"/>
      <c r="R284" s="453"/>
      <c r="S284" s="453"/>
      <c r="T284" s="453"/>
      <c r="U284" s="453"/>
      <c r="V284" s="453"/>
      <c r="W284" s="453"/>
      <c r="X284" s="453"/>
      <c r="Y284" s="453"/>
      <c r="Z284" s="453"/>
      <c r="AA284" s="453"/>
      <c r="AB284" s="453"/>
      <c r="AC284" s="453"/>
      <c r="AD284" s="453"/>
      <c r="AE284" s="453"/>
      <c r="AF284" s="453"/>
      <c r="AG284" s="453"/>
      <c r="AH284" s="453"/>
      <c r="AI284" s="453"/>
      <c r="AJ284" s="453"/>
      <c r="AK284" s="453"/>
      <c r="AL284" s="453"/>
      <c r="AM284" s="453"/>
      <c r="AN284" s="453"/>
      <c r="AO284" s="453"/>
      <c r="AP284" s="453"/>
      <c r="AQ284" s="453"/>
      <c r="AR284" s="453"/>
      <c r="AS284" s="453"/>
      <c r="AT284" s="453"/>
      <c r="AU284" s="453"/>
      <c r="AV284" s="453"/>
      <c r="AW284" s="453"/>
      <c r="AX284" s="453"/>
      <c r="AY284" s="453"/>
      <c r="AZ284" s="453"/>
      <c r="BA284" s="453"/>
    </row>
    <row r="285">
      <c r="A285" s="453"/>
      <c r="B285" s="453"/>
      <c r="C285" s="453"/>
      <c r="D285" s="453"/>
      <c r="E285" s="453"/>
      <c r="F285" s="453"/>
      <c r="G285" s="453"/>
      <c r="H285" s="453"/>
      <c r="I285" s="453"/>
      <c r="J285" s="453"/>
      <c r="K285" s="453"/>
      <c r="L285" s="453"/>
      <c r="M285" s="453"/>
      <c r="N285" s="453"/>
      <c r="O285" s="453"/>
      <c r="P285" s="453"/>
      <c r="Q285" s="453"/>
      <c r="R285" s="453"/>
      <c r="S285" s="453"/>
      <c r="T285" s="453"/>
      <c r="U285" s="453"/>
      <c r="V285" s="453"/>
      <c r="W285" s="453"/>
      <c r="X285" s="453"/>
      <c r="Y285" s="453"/>
      <c r="Z285" s="453"/>
      <c r="AA285" s="453"/>
      <c r="AB285" s="453"/>
      <c r="AC285" s="453"/>
      <c r="AD285" s="453"/>
      <c r="AE285" s="453"/>
      <c r="AF285" s="453"/>
      <c r="AG285" s="453"/>
      <c r="AH285" s="453"/>
      <c r="AI285" s="453"/>
      <c r="AJ285" s="453"/>
      <c r="AK285" s="453"/>
      <c r="AL285" s="453"/>
      <c r="AM285" s="453"/>
      <c r="AN285" s="453"/>
      <c r="AO285" s="453"/>
      <c r="AP285" s="453"/>
      <c r="AQ285" s="453"/>
      <c r="AR285" s="453"/>
      <c r="AS285" s="453"/>
      <c r="AT285" s="453"/>
      <c r="AU285" s="453"/>
      <c r="AV285" s="453"/>
      <c r="AW285" s="453"/>
      <c r="AX285" s="453"/>
      <c r="AY285" s="453"/>
      <c r="AZ285" s="453"/>
      <c r="BA285" s="453"/>
    </row>
    <row r="286">
      <c r="A286" s="453"/>
      <c r="B286" s="453"/>
      <c r="C286" s="453"/>
      <c r="D286" s="453"/>
      <c r="E286" s="453"/>
      <c r="F286" s="453"/>
      <c r="G286" s="453"/>
      <c r="H286" s="453"/>
      <c r="I286" s="453"/>
      <c r="J286" s="453"/>
      <c r="K286" s="453"/>
      <c r="L286" s="453"/>
      <c r="M286" s="453"/>
      <c r="N286" s="453"/>
      <c r="O286" s="453"/>
      <c r="P286" s="453"/>
      <c r="Q286" s="453"/>
      <c r="R286" s="453"/>
      <c r="S286" s="453"/>
      <c r="T286" s="453"/>
      <c r="U286" s="453"/>
      <c r="V286" s="453"/>
      <c r="W286" s="453"/>
      <c r="X286" s="453"/>
      <c r="Y286" s="453"/>
      <c r="Z286" s="453"/>
      <c r="AA286" s="453"/>
      <c r="AB286" s="453"/>
      <c r="AC286" s="453"/>
      <c r="AD286" s="453"/>
      <c r="AE286" s="453"/>
      <c r="AF286" s="453"/>
      <c r="AG286" s="453"/>
      <c r="AH286" s="453"/>
      <c r="AI286" s="453"/>
      <c r="AJ286" s="453"/>
      <c r="AK286" s="453"/>
      <c r="AL286" s="453"/>
      <c r="AM286" s="453"/>
      <c r="AN286" s="453"/>
      <c r="AO286" s="453"/>
      <c r="AP286" s="453"/>
      <c r="AQ286" s="453"/>
      <c r="AR286" s="453"/>
      <c r="AS286" s="453"/>
      <c r="AT286" s="453"/>
      <c r="AU286" s="453"/>
      <c r="AV286" s="453"/>
      <c r="AW286" s="453"/>
      <c r="AX286" s="453"/>
      <c r="AY286" s="453"/>
      <c r="AZ286" s="453"/>
      <c r="BA286" s="453"/>
    </row>
    <row r="287">
      <c r="A287" s="453"/>
      <c r="B287" s="453"/>
      <c r="C287" s="453"/>
      <c r="D287" s="453"/>
      <c r="E287" s="453"/>
      <c r="F287" s="453"/>
      <c r="G287" s="453"/>
      <c r="H287" s="453"/>
      <c r="I287" s="453"/>
      <c r="J287" s="453"/>
      <c r="K287" s="453"/>
      <c r="L287" s="453"/>
      <c r="M287" s="453"/>
      <c r="N287" s="453"/>
      <c r="O287" s="453"/>
      <c r="P287" s="453"/>
      <c r="Q287" s="453"/>
      <c r="R287" s="453"/>
      <c r="S287" s="453"/>
      <c r="T287" s="453"/>
      <c r="U287" s="453"/>
      <c r="V287" s="453"/>
      <c r="W287" s="453"/>
      <c r="X287" s="453"/>
      <c r="Y287" s="453"/>
      <c r="Z287" s="453"/>
      <c r="AA287" s="453"/>
      <c r="AB287" s="453"/>
      <c r="AC287" s="453"/>
      <c r="AD287" s="453"/>
      <c r="AE287" s="453"/>
      <c r="AF287" s="453"/>
      <c r="AG287" s="453"/>
      <c r="AH287" s="453"/>
      <c r="AI287" s="453"/>
      <c r="AJ287" s="453"/>
      <c r="AK287" s="453"/>
      <c r="AL287" s="453"/>
      <c r="AM287" s="453"/>
      <c r="AN287" s="453"/>
      <c r="AO287" s="453"/>
      <c r="AP287" s="453"/>
      <c r="AQ287" s="453"/>
      <c r="AR287" s="453"/>
      <c r="AS287" s="453"/>
      <c r="AT287" s="453"/>
      <c r="AU287" s="453"/>
      <c r="AV287" s="453"/>
      <c r="AW287" s="453"/>
      <c r="AX287" s="453"/>
      <c r="AY287" s="453"/>
      <c r="AZ287" s="453"/>
      <c r="BA287" s="453"/>
    </row>
    <row r="288">
      <c r="A288" s="453"/>
      <c r="B288" s="453"/>
      <c r="C288" s="453"/>
      <c r="D288" s="453"/>
      <c r="E288" s="453"/>
      <c r="F288" s="453"/>
      <c r="G288" s="453"/>
      <c r="H288" s="453"/>
      <c r="I288" s="453"/>
      <c r="J288" s="453"/>
      <c r="K288" s="453"/>
      <c r="L288" s="453"/>
      <c r="M288" s="453"/>
      <c r="N288" s="453"/>
      <c r="O288" s="453"/>
      <c r="P288" s="453"/>
      <c r="Q288" s="453"/>
      <c r="R288" s="453"/>
      <c r="S288" s="453"/>
      <c r="T288" s="453"/>
      <c r="U288" s="453"/>
      <c r="V288" s="453"/>
      <c r="W288" s="453"/>
      <c r="X288" s="453"/>
      <c r="Y288" s="453"/>
      <c r="Z288" s="453"/>
      <c r="AA288" s="453"/>
      <c r="AB288" s="453"/>
      <c r="AC288" s="453"/>
      <c r="AD288" s="453"/>
      <c r="AE288" s="453"/>
      <c r="AF288" s="453"/>
      <c r="AG288" s="453"/>
      <c r="AH288" s="453"/>
      <c r="AI288" s="453"/>
      <c r="AJ288" s="453"/>
      <c r="AK288" s="453"/>
      <c r="AL288" s="453"/>
      <c r="AM288" s="453"/>
      <c r="AN288" s="453"/>
      <c r="AO288" s="453"/>
      <c r="AP288" s="453"/>
      <c r="AQ288" s="453"/>
      <c r="AR288" s="453"/>
      <c r="AS288" s="453"/>
      <c r="AT288" s="453"/>
      <c r="AU288" s="453"/>
      <c r="AV288" s="453"/>
      <c r="AW288" s="453"/>
      <c r="AX288" s="453"/>
      <c r="AY288" s="453"/>
      <c r="AZ288" s="453"/>
      <c r="BA288" s="453"/>
    </row>
    <row r="289">
      <c r="A289" s="453"/>
      <c r="B289" s="453"/>
      <c r="C289" s="453"/>
      <c r="D289" s="453"/>
      <c r="E289" s="453"/>
      <c r="F289" s="453"/>
      <c r="G289" s="453"/>
      <c r="H289" s="453"/>
      <c r="I289" s="453"/>
      <c r="J289" s="453"/>
      <c r="K289" s="453"/>
      <c r="L289" s="453"/>
      <c r="M289" s="453"/>
      <c r="N289" s="453"/>
      <c r="O289" s="453"/>
      <c r="P289" s="453"/>
      <c r="Q289" s="453"/>
      <c r="R289" s="453"/>
      <c r="S289" s="453"/>
      <c r="T289" s="453"/>
      <c r="U289" s="453"/>
      <c r="V289" s="453"/>
      <c r="W289" s="453"/>
      <c r="X289" s="453"/>
      <c r="Y289" s="453"/>
      <c r="Z289" s="453"/>
      <c r="AA289" s="453"/>
      <c r="AB289" s="453"/>
      <c r="AC289" s="453"/>
      <c r="AD289" s="453"/>
      <c r="AE289" s="453"/>
      <c r="AF289" s="453"/>
      <c r="AG289" s="453"/>
      <c r="AH289" s="453"/>
      <c r="AI289" s="453"/>
      <c r="AJ289" s="453"/>
      <c r="AK289" s="453"/>
      <c r="AL289" s="453"/>
      <c r="AM289" s="453"/>
      <c r="AN289" s="453"/>
      <c r="AO289" s="453"/>
      <c r="AP289" s="453"/>
      <c r="AQ289" s="453"/>
      <c r="AR289" s="453"/>
      <c r="AS289" s="453"/>
      <c r="AT289" s="453"/>
      <c r="AU289" s="453"/>
      <c r="AV289" s="453"/>
      <c r="AW289" s="453"/>
      <c r="AX289" s="453"/>
      <c r="AY289" s="453"/>
      <c r="AZ289" s="453"/>
      <c r="BA289" s="453"/>
    </row>
    <row r="290">
      <c r="A290" s="453"/>
      <c r="B290" s="453"/>
      <c r="C290" s="453"/>
      <c r="D290" s="453"/>
      <c r="E290" s="453"/>
      <c r="F290" s="453"/>
      <c r="G290" s="453"/>
      <c r="H290" s="453"/>
      <c r="I290" s="453"/>
      <c r="J290" s="453"/>
      <c r="K290" s="453"/>
      <c r="L290" s="453"/>
      <c r="M290" s="453"/>
      <c r="N290" s="453"/>
      <c r="O290" s="453"/>
      <c r="P290" s="453"/>
      <c r="Q290" s="453"/>
      <c r="R290" s="453"/>
      <c r="S290" s="453"/>
      <c r="T290" s="453"/>
      <c r="U290" s="453"/>
      <c r="V290" s="453"/>
      <c r="W290" s="453"/>
      <c r="X290" s="453"/>
      <c r="Y290" s="453"/>
      <c r="Z290" s="453"/>
      <c r="AA290" s="453"/>
      <c r="AB290" s="453"/>
      <c r="AC290" s="453"/>
      <c r="AD290" s="453"/>
      <c r="AE290" s="453"/>
      <c r="AF290" s="453"/>
      <c r="AG290" s="453"/>
      <c r="AH290" s="453"/>
      <c r="AI290" s="453"/>
      <c r="AJ290" s="453"/>
      <c r="AK290" s="453"/>
      <c r="AL290" s="453"/>
      <c r="AM290" s="453"/>
      <c r="AN290" s="453"/>
      <c r="AO290" s="453"/>
      <c r="AP290" s="453"/>
      <c r="AQ290" s="453"/>
      <c r="AR290" s="453"/>
      <c r="AS290" s="453"/>
      <c r="AT290" s="453"/>
      <c r="AU290" s="453"/>
      <c r="AV290" s="453"/>
      <c r="AW290" s="453"/>
      <c r="AX290" s="453"/>
      <c r="AY290" s="453"/>
      <c r="AZ290" s="453"/>
      <c r="BA290" s="453"/>
    </row>
    <row r="291">
      <c r="A291" s="453"/>
      <c r="B291" s="453"/>
      <c r="C291" s="453"/>
      <c r="D291" s="453"/>
      <c r="E291" s="453"/>
      <c r="F291" s="453"/>
      <c r="G291" s="453"/>
      <c r="H291" s="453"/>
      <c r="I291" s="453"/>
      <c r="J291" s="453"/>
      <c r="K291" s="453"/>
      <c r="L291" s="453"/>
      <c r="M291" s="453"/>
      <c r="N291" s="453"/>
      <c r="O291" s="453"/>
      <c r="P291" s="453"/>
      <c r="Q291" s="453"/>
      <c r="R291" s="453"/>
      <c r="S291" s="453"/>
      <c r="T291" s="453"/>
      <c r="U291" s="453"/>
      <c r="V291" s="453"/>
      <c r="W291" s="453"/>
      <c r="X291" s="453"/>
      <c r="Y291" s="453"/>
      <c r="Z291" s="453"/>
      <c r="AA291" s="453"/>
      <c r="AB291" s="453"/>
      <c r="AC291" s="453"/>
      <c r="AD291" s="453"/>
      <c r="AE291" s="453"/>
      <c r="AF291" s="453"/>
      <c r="AG291" s="453"/>
      <c r="AH291" s="453"/>
      <c r="AI291" s="453"/>
      <c r="AJ291" s="453"/>
      <c r="AK291" s="453"/>
      <c r="AL291" s="453"/>
      <c r="AM291" s="453"/>
      <c r="AN291" s="453"/>
      <c r="AO291" s="453"/>
      <c r="AP291" s="453"/>
      <c r="AQ291" s="453"/>
      <c r="AR291" s="453"/>
      <c r="AS291" s="453"/>
      <c r="AT291" s="453"/>
      <c r="AU291" s="453"/>
      <c r="AV291" s="453"/>
      <c r="AW291" s="453"/>
      <c r="AX291" s="453"/>
      <c r="AY291" s="453"/>
      <c r="AZ291" s="453"/>
      <c r="BA291" s="453"/>
    </row>
    <row r="292">
      <c r="A292" s="453"/>
      <c r="B292" s="453"/>
      <c r="C292" s="453"/>
      <c r="D292" s="453"/>
      <c r="E292" s="453"/>
      <c r="F292" s="453"/>
      <c r="G292" s="453"/>
      <c r="H292" s="453"/>
      <c r="I292" s="453"/>
      <c r="J292" s="453"/>
      <c r="K292" s="453"/>
      <c r="L292" s="453"/>
      <c r="M292" s="453"/>
      <c r="N292" s="453"/>
      <c r="O292" s="453"/>
      <c r="P292" s="453"/>
      <c r="Q292" s="453"/>
      <c r="R292" s="453"/>
      <c r="S292" s="453"/>
      <c r="T292" s="453"/>
      <c r="U292" s="453"/>
      <c r="V292" s="453"/>
      <c r="W292" s="453"/>
      <c r="X292" s="453"/>
      <c r="Y292" s="453"/>
      <c r="Z292" s="453"/>
      <c r="AA292" s="453"/>
      <c r="AB292" s="453"/>
      <c r="AC292" s="453"/>
      <c r="AD292" s="453"/>
      <c r="AE292" s="453"/>
      <c r="AF292" s="453"/>
      <c r="AG292" s="453"/>
      <c r="AH292" s="453"/>
      <c r="AI292" s="453"/>
      <c r="AJ292" s="453"/>
      <c r="AK292" s="453"/>
      <c r="AL292" s="453"/>
      <c r="AM292" s="453"/>
      <c r="AN292" s="453"/>
      <c r="AO292" s="453"/>
      <c r="AP292" s="453"/>
      <c r="AQ292" s="453"/>
      <c r="AR292" s="453"/>
      <c r="AS292" s="453"/>
      <c r="AT292" s="453"/>
      <c r="AU292" s="453"/>
      <c r="AV292" s="453"/>
      <c r="AW292" s="453"/>
      <c r="AX292" s="453"/>
      <c r="AY292" s="453"/>
      <c r="AZ292" s="453"/>
      <c r="BA292" s="453"/>
    </row>
    <row r="293">
      <c r="A293" s="453"/>
      <c r="B293" s="453"/>
      <c r="C293" s="453"/>
      <c r="D293" s="453"/>
      <c r="E293" s="453"/>
      <c r="F293" s="453"/>
      <c r="G293" s="453"/>
      <c r="H293" s="453"/>
      <c r="I293" s="453"/>
      <c r="J293" s="453"/>
      <c r="K293" s="453"/>
      <c r="L293" s="453"/>
      <c r="M293" s="453"/>
      <c r="N293" s="453"/>
      <c r="O293" s="453"/>
      <c r="P293" s="453"/>
      <c r="Q293" s="453"/>
      <c r="R293" s="453"/>
      <c r="S293" s="453"/>
      <c r="T293" s="453"/>
      <c r="U293" s="453"/>
      <c r="V293" s="453"/>
      <c r="W293" s="453"/>
      <c r="X293" s="453"/>
      <c r="Y293" s="453"/>
      <c r="Z293" s="453"/>
      <c r="AA293" s="453"/>
      <c r="AB293" s="453"/>
      <c r="AC293" s="453"/>
      <c r="AD293" s="453"/>
      <c r="AE293" s="453"/>
      <c r="AF293" s="453"/>
      <c r="AG293" s="453"/>
      <c r="AH293" s="453"/>
      <c r="AI293" s="453"/>
      <c r="AJ293" s="453"/>
      <c r="AK293" s="453"/>
      <c r="AL293" s="453"/>
      <c r="AM293" s="453"/>
      <c r="AN293" s="453"/>
      <c r="AO293" s="453"/>
      <c r="AP293" s="453"/>
      <c r="AQ293" s="453"/>
      <c r="AR293" s="453"/>
      <c r="AS293" s="453"/>
      <c r="AT293" s="453"/>
      <c r="AU293" s="453"/>
      <c r="AV293" s="453"/>
      <c r="AW293" s="453"/>
      <c r="AX293" s="453"/>
      <c r="AY293" s="453"/>
      <c r="AZ293" s="453"/>
      <c r="BA293" s="453"/>
    </row>
    <row r="294">
      <c r="A294" s="453"/>
      <c r="B294" s="453"/>
      <c r="C294" s="453"/>
      <c r="D294" s="453"/>
      <c r="E294" s="453"/>
      <c r="F294" s="453"/>
      <c r="G294" s="453"/>
      <c r="H294" s="453"/>
      <c r="I294" s="453"/>
      <c r="J294" s="453"/>
      <c r="K294" s="453"/>
      <c r="L294" s="453"/>
      <c r="M294" s="453"/>
      <c r="N294" s="453"/>
      <c r="O294" s="453"/>
      <c r="P294" s="453"/>
      <c r="Q294" s="453"/>
      <c r="R294" s="453"/>
      <c r="S294" s="453"/>
      <c r="T294" s="453"/>
      <c r="U294" s="453"/>
      <c r="V294" s="453"/>
      <c r="W294" s="453"/>
      <c r="X294" s="453"/>
      <c r="Y294" s="453"/>
      <c r="Z294" s="453"/>
      <c r="AA294" s="453"/>
      <c r="AB294" s="453"/>
      <c r="AC294" s="453"/>
      <c r="AD294" s="453"/>
      <c r="AE294" s="453"/>
      <c r="AF294" s="453"/>
      <c r="AG294" s="453"/>
      <c r="AH294" s="453"/>
      <c r="AI294" s="453"/>
      <c r="AJ294" s="453"/>
      <c r="AK294" s="453"/>
      <c r="AL294" s="453"/>
      <c r="AM294" s="453"/>
      <c r="AN294" s="453"/>
      <c r="AO294" s="453"/>
      <c r="AP294" s="453"/>
      <c r="AQ294" s="453"/>
      <c r="AR294" s="453"/>
      <c r="AS294" s="453"/>
      <c r="AT294" s="453"/>
      <c r="AU294" s="453"/>
      <c r="AV294" s="453"/>
      <c r="AW294" s="453"/>
      <c r="AX294" s="453"/>
      <c r="AY294" s="453"/>
      <c r="AZ294" s="453"/>
      <c r="BA294" s="453"/>
    </row>
    <row r="295">
      <c r="A295" s="453"/>
      <c r="B295" s="453"/>
      <c r="C295" s="453"/>
      <c r="D295" s="453"/>
      <c r="E295" s="453"/>
      <c r="F295" s="453"/>
      <c r="G295" s="453"/>
      <c r="H295" s="453"/>
      <c r="I295" s="453"/>
      <c r="J295" s="453"/>
      <c r="K295" s="453"/>
      <c r="L295" s="453"/>
      <c r="M295" s="453"/>
      <c r="N295" s="453"/>
      <c r="O295" s="453"/>
      <c r="P295" s="453"/>
      <c r="Q295" s="453"/>
      <c r="R295" s="453"/>
      <c r="S295" s="453"/>
      <c r="T295" s="453"/>
      <c r="U295" s="453"/>
      <c r="V295" s="453"/>
      <c r="W295" s="453"/>
      <c r="X295" s="453"/>
      <c r="Y295" s="453"/>
      <c r="Z295" s="453"/>
      <c r="AA295" s="453"/>
      <c r="AB295" s="453"/>
      <c r="AC295" s="453"/>
      <c r="AD295" s="453"/>
      <c r="AE295" s="453"/>
      <c r="AF295" s="453"/>
      <c r="AG295" s="453"/>
      <c r="AH295" s="453"/>
      <c r="AI295" s="453"/>
      <c r="AJ295" s="453"/>
      <c r="AK295" s="453"/>
      <c r="AL295" s="453"/>
      <c r="AM295" s="453"/>
      <c r="AN295" s="453"/>
      <c r="AO295" s="453"/>
      <c r="AP295" s="453"/>
      <c r="AQ295" s="453"/>
      <c r="AR295" s="453"/>
      <c r="AS295" s="453"/>
      <c r="AT295" s="453"/>
      <c r="AU295" s="453"/>
      <c r="AV295" s="453"/>
      <c r="AW295" s="453"/>
      <c r="AX295" s="453"/>
      <c r="AY295" s="453"/>
      <c r="AZ295" s="453"/>
      <c r="BA295" s="453"/>
    </row>
    <row r="296">
      <c r="A296" s="453"/>
      <c r="B296" s="453"/>
      <c r="C296" s="453"/>
      <c r="D296" s="453"/>
      <c r="E296" s="453"/>
      <c r="F296" s="453"/>
      <c r="G296" s="453"/>
      <c r="H296" s="453"/>
      <c r="I296" s="453"/>
      <c r="J296" s="453"/>
      <c r="K296" s="453"/>
      <c r="L296" s="453"/>
      <c r="M296" s="453"/>
      <c r="N296" s="453"/>
      <c r="O296" s="453"/>
      <c r="P296" s="453"/>
      <c r="Q296" s="453"/>
      <c r="R296" s="453"/>
      <c r="S296" s="453"/>
      <c r="T296" s="453"/>
      <c r="U296" s="453"/>
      <c r="V296" s="453"/>
      <c r="W296" s="453"/>
      <c r="X296" s="453"/>
      <c r="Y296" s="453"/>
      <c r="Z296" s="453"/>
      <c r="AA296" s="453"/>
      <c r="AB296" s="453"/>
      <c r="AC296" s="453"/>
      <c r="AD296" s="453"/>
      <c r="AE296" s="453"/>
      <c r="AF296" s="453"/>
      <c r="AG296" s="453"/>
      <c r="AH296" s="453"/>
      <c r="AI296" s="453"/>
      <c r="AJ296" s="453"/>
      <c r="AK296" s="453"/>
      <c r="AL296" s="453"/>
      <c r="AM296" s="453"/>
      <c r="AN296" s="453"/>
      <c r="AO296" s="453"/>
      <c r="AP296" s="453"/>
      <c r="AQ296" s="453"/>
      <c r="AR296" s="453"/>
      <c r="AS296" s="453"/>
      <c r="AT296" s="453"/>
      <c r="AU296" s="453"/>
      <c r="AV296" s="453"/>
      <c r="AW296" s="453"/>
      <c r="AX296" s="453"/>
      <c r="AY296" s="453"/>
      <c r="AZ296" s="453"/>
      <c r="BA296" s="453"/>
    </row>
    <row r="297">
      <c r="A297" s="453"/>
      <c r="B297" s="453"/>
      <c r="C297" s="453"/>
      <c r="D297" s="453"/>
      <c r="E297" s="453"/>
      <c r="F297" s="453"/>
      <c r="G297" s="453"/>
      <c r="H297" s="453"/>
      <c r="I297" s="453"/>
      <c r="J297" s="453"/>
      <c r="K297" s="453"/>
      <c r="L297" s="453"/>
      <c r="M297" s="453"/>
      <c r="N297" s="453"/>
      <c r="O297" s="453"/>
      <c r="P297" s="453"/>
      <c r="Q297" s="453"/>
      <c r="R297" s="453"/>
      <c r="S297" s="453"/>
      <c r="T297" s="453"/>
      <c r="U297" s="453"/>
      <c r="V297" s="453"/>
      <c r="W297" s="453"/>
      <c r="X297" s="453"/>
      <c r="Y297" s="453"/>
      <c r="Z297" s="453"/>
      <c r="AA297" s="453"/>
      <c r="AB297" s="453"/>
      <c r="AC297" s="453"/>
      <c r="AD297" s="453"/>
      <c r="AE297" s="453"/>
      <c r="AF297" s="453"/>
      <c r="AG297" s="453"/>
      <c r="AH297" s="453"/>
      <c r="AI297" s="453"/>
      <c r="AJ297" s="453"/>
      <c r="AK297" s="453"/>
      <c r="AL297" s="453"/>
      <c r="AM297" s="453"/>
      <c r="AN297" s="453"/>
      <c r="AO297" s="453"/>
      <c r="AP297" s="453"/>
      <c r="AQ297" s="453"/>
      <c r="AR297" s="453"/>
      <c r="AS297" s="453"/>
      <c r="AT297" s="453"/>
      <c r="AU297" s="453"/>
      <c r="AV297" s="453"/>
      <c r="AW297" s="453"/>
      <c r="AX297" s="453"/>
      <c r="AY297" s="453"/>
      <c r="AZ297" s="453"/>
      <c r="BA297" s="453"/>
    </row>
    <row r="298">
      <c r="A298" s="453"/>
      <c r="B298" s="453"/>
      <c r="C298" s="453"/>
      <c r="D298" s="453"/>
      <c r="E298" s="453"/>
      <c r="F298" s="453"/>
      <c r="G298" s="453"/>
      <c r="H298" s="453"/>
      <c r="I298" s="453"/>
      <c r="J298" s="453"/>
      <c r="K298" s="453"/>
      <c r="L298" s="453"/>
      <c r="M298" s="453"/>
      <c r="N298" s="453"/>
      <c r="O298" s="453"/>
      <c r="P298" s="453"/>
      <c r="Q298" s="453"/>
      <c r="R298" s="453"/>
      <c r="S298" s="453"/>
      <c r="T298" s="453"/>
      <c r="U298" s="453"/>
      <c r="V298" s="453"/>
      <c r="W298" s="453"/>
      <c r="X298" s="453"/>
      <c r="Y298" s="453"/>
      <c r="Z298" s="453"/>
      <c r="AA298" s="453"/>
      <c r="AB298" s="453"/>
      <c r="AC298" s="453"/>
      <c r="AD298" s="453"/>
      <c r="AE298" s="453"/>
      <c r="AF298" s="453"/>
      <c r="AG298" s="453"/>
      <c r="AH298" s="453"/>
      <c r="AI298" s="453"/>
      <c r="AJ298" s="453"/>
      <c r="AK298" s="453"/>
      <c r="AL298" s="453"/>
      <c r="AM298" s="453"/>
      <c r="AN298" s="453"/>
      <c r="AO298" s="453"/>
      <c r="AP298" s="453"/>
      <c r="AQ298" s="453"/>
      <c r="AR298" s="453"/>
      <c r="AS298" s="453"/>
      <c r="AT298" s="453"/>
      <c r="AU298" s="453"/>
      <c r="AV298" s="453"/>
      <c r="AW298" s="453"/>
      <c r="AX298" s="453"/>
      <c r="AY298" s="453"/>
      <c r="AZ298" s="453"/>
      <c r="BA298" s="453"/>
    </row>
    <row r="299">
      <c r="A299" s="453"/>
      <c r="B299" s="453"/>
      <c r="C299" s="453"/>
      <c r="D299" s="453"/>
      <c r="E299" s="453"/>
      <c r="F299" s="453"/>
      <c r="G299" s="453"/>
      <c r="H299" s="453"/>
      <c r="I299" s="453"/>
      <c r="J299" s="453"/>
      <c r="K299" s="453"/>
      <c r="L299" s="453"/>
      <c r="M299" s="453"/>
      <c r="N299" s="453"/>
      <c r="O299" s="453"/>
      <c r="P299" s="453"/>
      <c r="Q299" s="453"/>
      <c r="R299" s="453"/>
      <c r="S299" s="453"/>
      <c r="T299" s="453"/>
      <c r="U299" s="453"/>
      <c r="V299" s="453"/>
      <c r="W299" s="453"/>
      <c r="X299" s="453"/>
      <c r="Y299" s="453"/>
      <c r="Z299" s="453"/>
      <c r="AA299" s="453"/>
      <c r="AB299" s="453"/>
      <c r="AC299" s="453"/>
      <c r="AD299" s="453"/>
      <c r="AE299" s="453"/>
      <c r="AF299" s="453"/>
      <c r="AG299" s="453"/>
      <c r="AH299" s="453"/>
      <c r="AI299" s="453"/>
      <c r="AJ299" s="453"/>
      <c r="AK299" s="453"/>
      <c r="AL299" s="453"/>
      <c r="AM299" s="453"/>
      <c r="AN299" s="453"/>
      <c r="AO299" s="453"/>
      <c r="AP299" s="453"/>
      <c r="AQ299" s="453"/>
      <c r="AR299" s="453"/>
      <c r="AS299" s="453"/>
      <c r="AT299" s="453"/>
      <c r="AU299" s="453"/>
      <c r="AV299" s="453"/>
      <c r="AW299" s="453"/>
      <c r="AX299" s="453"/>
      <c r="AY299" s="453"/>
      <c r="AZ299" s="453"/>
      <c r="BA299" s="453"/>
    </row>
    <row r="300">
      <c r="A300" s="453"/>
      <c r="B300" s="453"/>
      <c r="C300" s="453"/>
      <c r="D300" s="453"/>
      <c r="E300" s="453"/>
      <c r="F300" s="453"/>
      <c r="G300" s="453"/>
      <c r="H300" s="453"/>
      <c r="I300" s="453"/>
      <c r="J300" s="453"/>
      <c r="K300" s="453"/>
      <c r="L300" s="453"/>
      <c r="M300" s="453"/>
      <c r="N300" s="453"/>
      <c r="O300" s="453"/>
      <c r="P300" s="453"/>
      <c r="Q300" s="453"/>
      <c r="R300" s="453"/>
      <c r="S300" s="453"/>
      <c r="T300" s="453"/>
      <c r="U300" s="453"/>
      <c r="V300" s="453"/>
      <c r="W300" s="453"/>
      <c r="X300" s="453"/>
      <c r="Y300" s="453"/>
      <c r="Z300" s="453"/>
      <c r="AA300" s="453"/>
      <c r="AB300" s="453"/>
      <c r="AC300" s="453"/>
      <c r="AD300" s="453"/>
      <c r="AE300" s="453"/>
      <c r="AF300" s="453"/>
      <c r="AG300" s="453"/>
      <c r="AH300" s="453"/>
      <c r="AI300" s="453"/>
      <c r="AJ300" s="453"/>
      <c r="AK300" s="453"/>
      <c r="AL300" s="453"/>
      <c r="AM300" s="453"/>
      <c r="AN300" s="453"/>
      <c r="AO300" s="453"/>
      <c r="AP300" s="453"/>
      <c r="AQ300" s="453"/>
      <c r="AR300" s="453"/>
      <c r="AS300" s="453"/>
      <c r="AT300" s="453"/>
      <c r="AU300" s="453"/>
      <c r="AV300" s="453"/>
      <c r="AW300" s="453"/>
      <c r="AX300" s="453"/>
      <c r="AY300" s="453"/>
      <c r="AZ300" s="453"/>
      <c r="BA300" s="453"/>
    </row>
    <row r="301">
      <c r="A301" s="453"/>
      <c r="B301" s="453"/>
      <c r="C301" s="453"/>
      <c r="D301" s="453"/>
      <c r="E301" s="453"/>
      <c r="F301" s="453"/>
      <c r="G301" s="453"/>
      <c r="H301" s="453"/>
      <c r="I301" s="453"/>
      <c r="J301" s="453"/>
      <c r="K301" s="453"/>
      <c r="L301" s="453"/>
      <c r="M301" s="453"/>
      <c r="N301" s="453"/>
      <c r="O301" s="453"/>
      <c r="P301" s="453"/>
      <c r="Q301" s="453"/>
      <c r="R301" s="453"/>
      <c r="S301" s="453"/>
      <c r="T301" s="453"/>
      <c r="U301" s="453"/>
      <c r="V301" s="453"/>
      <c r="W301" s="453"/>
      <c r="X301" s="453"/>
      <c r="Y301" s="453"/>
      <c r="Z301" s="453"/>
      <c r="AA301" s="453"/>
      <c r="AB301" s="453"/>
      <c r="AC301" s="453"/>
      <c r="AD301" s="453"/>
      <c r="AE301" s="453"/>
      <c r="AF301" s="453"/>
      <c r="AG301" s="453"/>
      <c r="AH301" s="453"/>
      <c r="AI301" s="453"/>
      <c r="AJ301" s="453"/>
      <c r="AK301" s="453"/>
      <c r="AL301" s="453"/>
      <c r="AM301" s="453"/>
      <c r="AN301" s="453"/>
      <c r="AO301" s="453"/>
      <c r="AP301" s="453"/>
      <c r="AQ301" s="453"/>
      <c r="AR301" s="453"/>
      <c r="AS301" s="453"/>
      <c r="AT301" s="453"/>
      <c r="AU301" s="453"/>
      <c r="AV301" s="453"/>
      <c r="AW301" s="453"/>
      <c r="AX301" s="453"/>
      <c r="AY301" s="453"/>
      <c r="AZ301" s="453"/>
      <c r="BA301" s="453"/>
    </row>
    <row r="302">
      <c r="A302" s="453"/>
      <c r="B302" s="453"/>
      <c r="C302" s="453"/>
      <c r="D302" s="453"/>
      <c r="E302" s="453"/>
      <c r="F302" s="453"/>
      <c r="G302" s="453"/>
      <c r="H302" s="453"/>
      <c r="I302" s="453"/>
      <c r="J302" s="453"/>
      <c r="K302" s="453"/>
      <c r="L302" s="453"/>
      <c r="M302" s="453"/>
      <c r="N302" s="453"/>
      <c r="O302" s="453"/>
      <c r="P302" s="453"/>
      <c r="Q302" s="453"/>
      <c r="R302" s="453"/>
      <c r="S302" s="453"/>
      <c r="T302" s="453"/>
      <c r="U302" s="453"/>
      <c r="V302" s="453"/>
      <c r="W302" s="453"/>
      <c r="X302" s="453"/>
      <c r="Y302" s="453"/>
      <c r="Z302" s="453"/>
      <c r="AA302" s="453"/>
      <c r="AB302" s="453"/>
      <c r="AC302" s="453"/>
      <c r="AD302" s="453"/>
      <c r="AE302" s="453"/>
      <c r="AF302" s="453"/>
      <c r="AG302" s="453"/>
      <c r="AH302" s="453"/>
      <c r="AI302" s="453"/>
      <c r="AJ302" s="453"/>
      <c r="AK302" s="453"/>
      <c r="AL302" s="453"/>
      <c r="AM302" s="453"/>
      <c r="AN302" s="453"/>
      <c r="AO302" s="453"/>
      <c r="AP302" s="453"/>
      <c r="AQ302" s="453"/>
      <c r="AR302" s="453"/>
      <c r="AS302" s="453"/>
      <c r="AT302" s="453"/>
      <c r="AU302" s="453"/>
      <c r="AV302" s="453"/>
      <c r="AW302" s="453"/>
      <c r="AX302" s="453"/>
      <c r="AY302" s="453"/>
      <c r="AZ302" s="453"/>
      <c r="BA302" s="453"/>
    </row>
    <row r="303">
      <c r="A303" s="453"/>
      <c r="B303" s="453"/>
      <c r="C303" s="453"/>
      <c r="D303" s="453"/>
      <c r="E303" s="453"/>
      <c r="F303" s="453"/>
      <c r="G303" s="453"/>
      <c r="H303" s="453"/>
      <c r="I303" s="453"/>
      <c r="J303" s="453"/>
      <c r="K303" s="453"/>
      <c r="L303" s="453"/>
      <c r="M303" s="453"/>
      <c r="N303" s="453"/>
      <c r="O303" s="453"/>
      <c r="P303" s="453"/>
      <c r="Q303" s="453"/>
      <c r="R303" s="453"/>
      <c r="S303" s="453"/>
      <c r="T303" s="453"/>
      <c r="U303" s="453"/>
      <c r="V303" s="453"/>
      <c r="W303" s="453"/>
      <c r="X303" s="453"/>
      <c r="Y303" s="453"/>
      <c r="Z303" s="453"/>
      <c r="AA303" s="453"/>
      <c r="AB303" s="453"/>
      <c r="AC303" s="453"/>
      <c r="AD303" s="453"/>
      <c r="AE303" s="453"/>
      <c r="AF303" s="453"/>
      <c r="AG303" s="453"/>
      <c r="AH303" s="453"/>
      <c r="AI303" s="453"/>
      <c r="AJ303" s="453"/>
      <c r="AK303" s="453"/>
      <c r="AL303" s="453"/>
      <c r="AM303" s="453"/>
      <c r="AN303" s="453"/>
      <c r="AO303" s="453"/>
      <c r="AP303" s="453"/>
      <c r="AQ303" s="453"/>
      <c r="AR303" s="453"/>
      <c r="AS303" s="453"/>
      <c r="AT303" s="453"/>
      <c r="AU303" s="453"/>
      <c r="AV303" s="453"/>
      <c r="AW303" s="453"/>
      <c r="AX303" s="453"/>
      <c r="AY303" s="453"/>
      <c r="AZ303" s="453"/>
      <c r="BA303" s="453"/>
    </row>
    <row r="304">
      <c r="A304" s="453"/>
      <c r="B304" s="453"/>
      <c r="C304" s="453"/>
      <c r="D304" s="453"/>
      <c r="E304" s="453"/>
      <c r="F304" s="453"/>
      <c r="G304" s="453"/>
      <c r="H304" s="453"/>
      <c r="I304" s="453"/>
      <c r="J304" s="453"/>
      <c r="K304" s="453"/>
      <c r="L304" s="453"/>
      <c r="M304" s="453"/>
      <c r="N304" s="453"/>
      <c r="O304" s="453"/>
      <c r="P304" s="453"/>
      <c r="Q304" s="453"/>
      <c r="R304" s="453"/>
      <c r="S304" s="453"/>
      <c r="T304" s="453"/>
      <c r="U304" s="453"/>
      <c r="V304" s="453"/>
      <c r="W304" s="453"/>
      <c r="X304" s="453"/>
      <c r="Y304" s="453"/>
      <c r="Z304" s="453"/>
      <c r="AA304" s="453"/>
      <c r="AB304" s="453"/>
      <c r="AC304" s="453"/>
      <c r="AD304" s="453"/>
      <c r="AE304" s="453"/>
      <c r="AF304" s="453"/>
      <c r="AG304" s="453"/>
      <c r="AH304" s="453"/>
      <c r="AI304" s="453"/>
      <c r="AJ304" s="453"/>
      <c r="AK304" s="453"/>
      <c r="AL304" s="453"/>
      <c r="AM304" s="453"/>
      <c r="AN304" s="453"/>
      <c r="AO304" s="453"/>
      <c r="AP304" s="453"/>
      <c r="AQ304" s="453"/>
      <c r="AR304" s="453"/>
      <c r="AS304" s="453"/>
      <c r="AT304" s="453"/>
      <c r="AU304" s="453"/>
      <c r="AV304" s="453"/>
      <c r="AW304" s="453"/>
      <c r="AX304" s="453"/>
      <c r="AY304" s="453"/>
      <c r="AZ304" s="453"/>
      <c r="BA304" s="453"/>
    </row>
    <row r="305">
      <c r="A305" s="453"/>
      <c r="B305" s="453"/>
      <c r="C305" s="453"/>
      <c r="D305" s="453"/>
      <c r="E305" s="453"/>
      <c r="F305" s="453"/>
      <c r="G305" s="453"/>
      <c r="H305" s="453"/>
      <c r="I305" s="453"/>
      <c r="J305" s="453"/>
      <c r="K305" s="453"/>
      <c r="L305" s="453"/>
      <c r="M305" s="453"/>
      <c r="N305" s="453"/>
      <c r="O305" s="453"/>
      <c r="P305" s="453"/>
      <c r="Q305" s="453"/>
      <c r="R305" s="453"/>
      <c r="S305" s="453"/>
      <c r="T305" s="453"/>
      <c r="U305" s="453"/>
      <c r="V305" s="453"/>
      <c r="W305" s="453"/>
      <c r="X305" s="453"/>
      <c r="Y305" s="453"/>
      <c r="Z305" s="453"/>
      <c r="AA305" s="453"/>
      <c r="AB305" s="453"/>
      <c r="AC305" s="453"/>
      <c r="AD305" s="453"/>
      <c r="AE305" s="453"/>
      <c r="AF305" s="453"/>
      <c r="AG305" s="453"/>
      <c r="AH305" s="453"/>
      <c r="AI305" s="453"/>
      <c r="AJ305" s="453"/>
      <c r="AK305" s="453"/>
      <c r="AL305" s="453"/>
      <c r="AM305" s="453"/>
      <c r="AN305" s="453"/>
      <c r="AO305" s="453"/>
      <c r="AP305" s="453"/>
      <c r="AQ305" s="453"/>
      <c r="AR305" s="453"/>
      <c r="AS305" s="453"/>
      <c r="AT305" s="453"/>
      <c r="AU305" s="453"/>
      <c r="AV305" s="453"/>
      <c r="AW305" s="453"/>
      <c r="AX305" s="453"/>
      <c r="AY305" s="453"/>
      <c r="AZ305" s="453"/>
      <c r="BA305" s="453"/>
    </row>
    <row r="306">
      <c r="A306" s="453"/>
      <c r="B306" s="453"/>
      <c r="C306" s="453"/>
      <c r="D306" s="453"/>
      <c r="E306" s="453"/>
      <c r="F306" s="453"/>
      <c r="G306" s="453"/>
      <c r="H306" s="453"/>
      <c r="I306" s="453"/>
      <c r="J306" s="453"/>
      <c r="K306" s="453"/>
      <c r="L306" s="453"/>
      <c r="M306" s="453"/>
      <c r="N306" s="453"/>
      <c r="O306" s="453"/>
      <c r="P306" s="453"/>
      <c r="Q306" s="453"/>
      <c r="R306" s="453"/>
      <c r="S306" s="453"/>
      <c r="T306" s="453"/>
      <c r="U306" s="453"/>
      <c r="V306" s="453"/>
      <c r="W306" s="453"/>
      <c r="X306" s="453"/>
      <c r="Y306" s="453"/>
      <c r="Z306" s="453"/>
      <c r="AA306" s="453"/>
      <c r="AB306" s="453"/>
      <c r="AC306" s="453"/>
      <c r="AD306" s="453"/>
      <c r="AE306" s="453"/>
      <c r="AF306" s="453"/>
      <c r="AG306" s="453"/>
      <c r="AH306" s="453"/>
      <c r="AI306" s="453"/>
      <c r="AJ306" s="453"/>
      <c r="AK306" s="453"/>
      <c r="AL306" s="453"/>
      <c r="AM306" s="453"/>
      <c r="AN306" s="453"/>
      <c r="AO306" s="453"/>
      <c r="AP306" s="453"/>
      <c r="AQ306" s="453"/>
      <c r="AR306" s="453"/>
      <c r="AS306" s="453"/>
      <c r="AT306" s="453"/>
      <c r="AU306" s="453"/>
      <c r="AV306" s="453"/>
      <c r="AW306" s="453"/>
      <c r="AX306" s="453"/>
      <c r="AY306" s="453"/>
      <c r="AZ306" s="453"/>
      <c r="BA306" s="453"/>
    </row>
    <row r="307">
      <c r="A307" s="453"/>
      <c r="B307" s="453"/>
      <c r="C307" s="453"/>
      <c r="D307" s="453"/>
      <c r="E307" s="453"/>
      <c r="F307" s="453"/>
      <c r="G307" s="453"/>
      <c r="H307" s="453"/>
      <c r="I307" s="453"/>
      <c r="J307" s="453"/>
      <c r="K307" s="453"/>
      <c r="L307" s="453"/>
      <c r="M307" s="453"/>
      <c r="N307" s="453"/>
      <c r="O307" s="453"/>
      <c r="P307" s="453"/>
      <c r="Q307" s="453"/>
      <c r="R307" s="453"/>
      <c r="S307" s="453"/>
      <c r="T307" s="453"/>
      <c r="U307" s="453"/>
      <c r="V307" s="453"/>
      <c r="W307" s="453"/>
      <c r="X307" s="453"/>
      <c r="Y307" s="453"/>
      <c r="Z307" s="453"/>
      <c r="AA307" s="453"/>
      <c r="AB307" s="453"/>
      <c r="AC307" s="453"/>
      <c r="AD307" s="453"/>
      <c r="AE307" s="453"/>
      <c r="AF307" s="453"/>
      <c r="AG307" s="453"/>
      <c r="AH307" s="453"/>
      <c r="AI307" s="453"/>
      <c r="AJ307" s="453"/>
      <c r="AK307" s="453"/>
      <c r="AL307" s="453"/>
      <c r="AM307" s="453"/>
      <c r="AN307" s="453"/>
      <c r="AO307" s="453"/>
      <c r="AP307" s="453"/>
      <c r="AQ307" s="453"/>
      <c r="AR307" s="453"/>
      <c r="AS307" s="453"/>
      <c r="AT307" s="453"/>
      <c r="AU307" s="453"/>
      <c r="AV307" s="453"/>
      <c r="AW307" s="453"/>
      <c r="AX307" s="453"/>
      <c r="AY307" s="453"/>
      <c r="AZ307" s="453"/>
      <c r="BA307" s="453"/>
    </row>
    <row r="308">
      <c r="A308" s="453"/>
      <c r="B308" s="453"/>
      <c r="C308" s="453"/>
      <c r="D308" s="453"/>
      <c r="E308" s="453"/>
      <c r="F308" s="453"/>
      <c r="G308" s="453"/>
      <c r="H308" s="453"/>
      <c r="I308" s="453"/>
      <c r="J308" s="453"/>
      <c r="K308" s="453"/>
      <c r="L308" s="453"/>
      <c r="M308" s="453"/>
      <c r="N308" s="453"/>
      <c r="O308" s="453"/>
      <c r="P308" s="453"/>
      <c r="Q308" s="453"/>
      <c r="R308" s="453"/>
      <c r="S308" s="453"/>
      <c r="T308" s="453"/>
      <c r="U308" s="453"/>
      <c r="V308" s="453"/>
      <c r="W308" s="453"/>
      <c r="X308" s="453"/>
      <c r="Y308" s="453"/>
      <c r="Z308" s="453"/>
      <c r="AA308" s="453"/>
      <c r="AB308" s="453"/>
      <c r="AC308" s="453"/>
      <c r="AD308" s="453"/>
      <c r="AE308" s="453"/>
      <c r="AF308" s="453"/>
      <c r="AG308" s="453"/>
      <c r="AH308" s="453"/>
      <c r="AI308" s="453"/>
      <c r="AJ308" s="453"/>
      <c r="AK308" s="453"/>
      <c r="AL308" s="453"/>
      <c r="AM308" s="453"/>
      <c r="AN308" s="453"/>
      <c r="AO308" s="453"/>
      <c r="AP308" s="453"/>
      <c r="AQ308" s="453"/>
      <c r="AR308" s="453"/>
      <c r="AS308" s="453"/>
      <c r="AT308" s="453"/>
      <c r="AU308" s="453"/>
      <c r="AV308" s="453"/>
      <c r="AW308" s="453"/>
      <c r="AX308" s="453"/>
      <c r="AY308" s="453"/>
      <c r="AZ308" s="453"/>
      <c r="BA308" s="453"/>
    </row>
    <row r="309">
      <c r="A309" s="453"/>
      <c r="B309" s="453"/>
      <c r="C309" s="453"/>
      <c r="D309" s="453"/>
      <c r="E309" s="453"/>
      <c r="F309" s="453"/>
      <c r="G309" s="453"/>
      <c r="H309" s="453"/>
      <c r="I309" s="453"/>
      <c r="J309" s="453"/>
      <c r="K309" s="453"/>
      <c r="L309" s="453"/>
      <c r="M309" s="453"/>
      <c r="N309" s="453"/>
      <c r="O309" s="453"/>
      <c r="P309" s="453"/>
      <c r="Q309" s="453"/>
      <c r="R309" s="453"/>
      <c r="S309" s="453"/>
      <c r="T309" s="453"/>
      <c r="U309" s="453"/>
      <c r="V309" s="453"/>
      <c r="W309" s="453"/>
      <c r="X309" s="453"/>
      <c r="Y309" s="453"/>
      <c r="Z309" s="453"/>
      <c r="AA309" s="453"/>
      <c r="AB309" s="453"/>
      <c r="AC309" s="453"/>
      <c r="AD309" s="453"/>
      <c r="AE309" s="453"/>
      <c r="AF309" s="453"/>
      <c r="AG309" s="453"/>
      <c r="AH309" s="453"/>
      <c r="AI309" s="453"/>
      <c r="AJ309" s="453"/>
      <c r="AK309" s="453"/>
      <c r="AL309" s="453"/>
      <c r="AM309" s="453"/>
      <c r="AN309" s="453"/>
      <c r="AO309" s="453"/>
      <c r="AP309" s="453"/>
      <c r="AQ309" s="453"/>
      <c r="AR309" s="453"/>
      <c r="AS309" s="453"/>
      <c r="AT309" s="453"/>
      <c r="AU309" s="453"/>
      <c r="AV309" s="453"/>
      <c r="AW309" s="453"/>
      <c r="AX309" s="453"/>
      <c r="AY309" s="453"/>
      <c r="AZ309" s="453"/>
      <c r="BA309" s="453"/>
    </row>
    <row r="310">
      <c r="A310" s="453"/>
      <c r="B310" s="453"/>
      <c r="C310" s="453"/>
      <c r="D310" s="453"/>
      <c r="E310" s="453"/>
      <c r="F310" s="453"/>
      <c r="G310" s="453"/>
      <c r="H310" s="453"/>
      <c r="I310" s="453"/>
      <c r="J310" s="453"/>
      <c r="K310" s="453"/>
      <c r="L310" s="453"/>
      <c r="M310" s="453"/>
      <c r="N310" s="453"/>
      <c r="O310" s="453"/>
      <c r="P310" s="453"/>
      <c r="Q310" s="453"/>
      <c r="R310" s="453"/>
      <c r="S310" s="453"/>
      <c r="T310" s="453"/>
      <c r="U310" s="453"/>
      <c r="V310" s="453"/>
      <c r="W310" s="453"/>
      <c r="X310" s="453"/>
      <c r="Y310" s="453"/>
      <c r="Z310" s="453"/>
      <c r="AA310" s="453"/>
      <c r="AB310" s="453"/>
      <c r="AC310" s="453"/>
      <c r="AD310" s="453"/>
      <c r="AE310" s="453"/>
      <c r="AF310" s="453"/>
      <c r="AG310" s="453"/>
      <c r="AH310" s="453"/>
      <c r="AI310" s="453"/>
      <c r="AJ310" s="453"/>
      <c r="AK310" s="453"/>
      <c r="AL310" s="453"/>
      <c r="AM310" s="453"/>
      <c r="AN310" s="453"/>
      <c r="AO310" s="453"/>
      <c r="AP310" s="453"/>
      <c r="AQ310" s="453"/>
      <c r="AR310" s="453"/>
      <c r="AS310" s="453"/>
      <c r="AT310" s="453"/>
      <c r="AU310" s="453"/>
      <c r="AV310" s="453"/>
      <c r="AW310" s="453"/>
      <c r="AX310" s="453"/>
      <c r="AY310" s="453"/>
      <c r="AZ310" s="453"/>
      <c r="BA310" s="453"/>
    </row>
    <row r="311">
      <c r="A311" s="453"/>
      <c r="B311" s="453"/>
      <c r="C311" s="453"/>
      <c r="D311" s="453"/>
      <c r="E311" s="453"/>
      <c r="F311" s="453"/>
      <c r="G311" s="453"/>
      <c r="H311" s="453"/>
      <c r="I311" s="453"/>
      <c r="J311" s="453"/>
      <c r="K311" s="453"/>
      <c r="L311" s="453"/>
      <c r="M311" s="453"/>
      <c r="N311" s="453"/>
      <c r="O311" s="453"/>
      <c r="P311" s="453"/>
      <c r="Q311" s="453"/>
      <c r="R311" s="453"/>
      <c r="S311" s="453"/>
      <c r="T311" s="453"/>
      <c r="U311" s="453"/>
      <c r="V311" s="453"/>
      <c r="W311" s="453"/>
      <c r="X311" s="453"/>
      <c r="Y311" s="453"/>
      <c r="Z311" s="453"/>
      <c r="AA311" s="453"/>
      <c r="AB311" s="453"/>
      <c r="AC311" s="453"/>
      <c r="AD311" s="453"/>
      <c r="AE311" s="453"/>
      <c r="AF311" s="453"/>
      <c r="AG311" s="453"/>
      <c r="AH311" s="453"/>
      <c r="AI311" s="453"/>
      <c r="AJ311" s="453"/>
      <c r="AK311" s="453"/>
      <c r="AL311" s="453"/>
      <c r="AM311" s="453"/>
      <c r="AN311" s="453"/>
      <c r="AO311" s="453"/>
      <c r="AP311" s="453"/>
      <c r="AQ311" s="453"/>
      <c r="AR311" s="453"/>
      <c r="AS311" s="453"/>
      <c r="AT311" s="453"/>
      <c r="AU311" s="453"/>
      <c r="AV311" s="453"/>
      <c r="AW311" s="453"/>
      <c r="AX311" s="453"/>
      <c r="AY311" s="453"/>
      <c r="AZ311" s="453"/>
      <c r="BA311" s="453"/>
    </row>
    <row r="312">
      <c r="A312" s="453"/>
      <c r="B312" s="453"/>
      <c r="C312" s="453"/>
      <c r="D312" s="453"/>
      <c r="E312" s="453"/>
      <c r="F312" s="453"/>
      <c r="G312" s="453"/>
      <c r="H312" s="453"/>
      <c r="I312" s="453"/>
      <c r="J312" s="453"/>
      <c r="K312" s="453"/>
      <c r="L312" s="453"/>
      <c r="M312" s="453"/>
      <c r="N312" s="453"/>
      <c r="O312" s="453"/>
      <c r="P312" s="453"/>
      <c r="Q312" s="453"/>
      <c r="R312" s="453"/>
      <c r="S312" s="453"/>
      <c r="T312" s="453"/>
      <c r="U312" s="453"/>
      <c r="V312" s="453"/>
      <c r="W312" s="453"/>
      <c r="X312" s="453"/>
      <c r="Y312" s="453"/>
      <c r="Z312" s="453"/>
      <c r="AA312" s="453"/>
      <c r="AB312" s="453"/>
      <c r="AC312" s="453"/>
      <c r="AD312" s="453"/>
      <c r="AE312" s="453"/>
      <c r="AF312" s="453"/>
      <c r="AG312" s="453"/>
      <c r="AH312" s="453"/>
      <c r="AI312" s="453"/>
      <c r="AJ312" s="453"/>
      <c r="AK312" s="453"/>
      <c r="AL312" s="453"/>
      <c r="AM312" s="453"/>
      <c r="AN312" s="453"/>
      <c r="AO312" s="453"/>
      <c r="AP312" s="453"/>
      <c r="AQ312" s="453"/>
      <c r="AR312" s="453"/>
      <c r="AS312" s="453"/>
      <c r="AT312" s="453"/>
      <c r="AU312" s="453"/>
      <c r="AV312" s="453"/>
      <c r="AW312" s="453"/>
      <c r="AX312" s="453"/>
      <c r="AY312" s="453"/>
      <c r="AZ312" s="453"/>
      <c r="BA312" s="453"/>
    </row>
    <row r="313">
      <c r="A313" s="453"/>
      <c r="B313" s="453"/>
      <c r="C313" s="453"/>
      <c r="D313" s="453"/>
      <c r="E313" s="453"/>
      <c r="F313" s="453"/>
      <c r="G313" s="453"/>
      <c r="H313" s="453"/>
      <c r="I313" s="453"/>
      <c r="J313" s="453"/>
      <c r="K313" s="453"/>
      <c r="L313" s="453"/>
      <c r="M313" s="453"/>
      <c r="N313" s="453"/>
      <c r="O313" s="453"/>
      <c r="P313" s="453"/>
      <c r="Q313" s="453"/>
      <c r="R313" s="453"/>
      <c r="S313" s="453"/>
      <c r="T313" s="453"/>
      <c r="U313" s="453"/>
      <c r="V313" s="453"/>
      <c r="W313" s="453"/>
      <c r="X313" s="453"/>
      <c r="Y313" s="453"/>
      <c r="Z313" s="453"/>
      <c r="AA313" s="453"/>
      <c r="AB313" s="453"/>
      <c r="AC313" s="453"/>
      <c r="AD313" s="453"/>
      <c r="AE313" s="453"/>
      <c r="AF313" s="453"/>
      <c r="AG313" s="453"/>
      <c r="AH313" s="453"/>
      <c r="AI313" s="453"/>
      <c r="AJ313" s="453"/>
      <c r="AK313" s="453"/>
      <c r="AL313" s="453"/>
      <c r="AM313" s="453"/>
      <c r="AN313" s="453"/>
      <c r="AO313" s="453"/>
      <c r="AP313" s="453"/>
      <c r="AQ313" s="453"/>
      <c r="AR313" s="453"/>
      <c r="AS313" s="453"/>
      <c r="AT313" s="453"/>
      <c r="AU313" s="453"/>
      <c r="AV313" s="453"/>
      <c r="AW313" s="453"/>
      <c r="AX313" s="453"/>
      <c r="AY313" s="453"/>
      <c r="AZ313" s="453"/>
      <c r="BA313" s="453"/>
    </row>
    <row r="314">
      <c r="A314" s="453"/>
      <c r="B314" s="453"/>
      <c r="C314" s="453"/>
      <c r="D314" s="453"/>
      <c r="E314" s="453"/>
      <c r="F314" s="453"/>
      <c r="G314" s="453"/>
      <c r="H314" s="453"/>
      <c r="I314" s="453"/>
      <c r="J314" s="453"/>
      <c r="K314" s="453"/>
      <c r="L314" s="453"/>
      <c r="M314" s="453"/>
      <c r="N314" s="453"/>
      <c r="O314" s="453"/>
      <c r="P314" s="453"/>
      <c r="Q314" s="453"/>
      <c r="R314" s="453"/>
      <c r="S314" s="453"/>
      <c r="T314" s="453"/>
      <c r="U314" s="453"/>
      <c r="V314" s="453"/>
      <c r="W314" s="453"/>
      <c r="X314" s="453"/>
      <c r="Y314" s="453"/>
      <c r="Z314" s="453"/>
      <c r="AA314" s="453"/>
      <c r="AB314" s="453"/>
      <c r="AC314" s="453"/>
      <c r="AD314" s="453"/>
      <c r="AE314" s="453"/>
      <c r="AF314" s="453"/>
      <c r="AG314" s="453"/>
      <c r="AH314" s="453"/>
      <c r="AI314" s="453"/>
      <c r="AJ314" s="453"/>
      <c r="AK314" s="453"/>
      <c r="AL314" s="453"/>
      <c r="AM314" s="453"/>
      <c r="AN314" s="453"/>
      <c r="AO314" s="453"/>
      <c r="AP314" s="453"/>
      <c r="AQ314" s="453"/>
      <c r="AR314" s="453"/>
      <c r="AS314" s="453"/>
      <c r="AT314" s="453"/>
      <c r="AU314" s="453"/>
      <c r="AV314" s="453"/>
      <c r="AW314" s="453"/>
      <c r="AX314" s="453"/>
      <c r="AY314" s="453"/>
      <c r="AZ314" s="453"/>
      <c r="BA314" s="453"/>
    </row>
    <row r="315">
      <c r="A315" s="453"/>
      <c r="B315" s="453"/>
      <c r="C315" s="453"/>
      <c r="D315" s="453"/>
      <c r="E315" s="453"/>
      <c r="F315" s="453"/>
      <c r="G315" s="453"/>
      <c r="H315" s="453"/>
      <c r="I315" s="453"/>
      <c r="J315" s="453"/>
      <c r="K315" s="453"/>
      <c r="L315" s="453"/>
      <c r="M315" s="453"/>
      <c r="N315" s="453"/>
      <c r="O315" s="453"/>
      <c r="P315" s="453"/>
      <c r="Q315" s="453"/>
      <c r="R315" s="453"/>
      <c r="S315" s="453"/>
      <c r="T315" s="453"/>
      <c r="U315" s="453"/>
      <c r="V315" s="453"/>
      <c r="W315" s="453"/>
      <c r="X315" s="453"/>
      <c r="Y315" s="453"/>
      <c r="Z315" s="453"/>
      <c r="AA315" s="453"/>
      <c r="AB315" s="453"/>
      <c r="AC315" s="453"/>
      <c r="AD315" s="453"/>
      <c r="AE315" s="453"/>
      <c r="AF315" s="453"/>
      <c r="AG315" s="453"/>
      <c r="AH315" s="453"/>
      <c r="AI315" s="453"/>
      <c r="AJ315" s="453"/>
      <c r="AK315" s="453"/>
      <c r="AL315" s="453"/>
      <c r="AM315" s="453"/>
      <c r="AN315" s="453"/>
      <c r="AO315" s="453"/>
      <c r="AP315" s="453"/>
      <c r="AQ315" s="453"/>
      <c r="AR315" s="453"/>
      <c r="AS315" s="453"/>
      <c r="AT315" s="453"/>
      <c r="AU315" s="453"/>
      <c r="AV315" s="453"/>
      <c r="AW315" s="453"/>
      <c r="AX315" s="453"/>
      <c r="AY315" s="453"/>
      <c r="AZ315" s="453"/>
      <c r="BA315" s="453"/>
    </row>
    <row r="316">
      <c r="A316" s="453"/>
      <c r="B316" s="453"/>
      <c r="C316" s="453"/>
      <c r="D316" s="453"/>
      <c r="E316" s="453"/>
      <c r="F316" s="453"/>
      <c r="G316" s="453"/>
      <c r="H316" s="453"/>
      <c r="I316" s="453"/>
      <c r="J316" s="453"/>
      <c r="K316" s="453"/>
      <c r="L316" s="453"/>
      <c r="M316" s="453"/>
      <c r="N316" s="453"/>
      <c r="O316" s="453"/>
      <c r="P316" s="453"/>
      <c r="Q316" s="453"/>
      <c r="R316" s="453"/>
      <c r="S316" s="453"/>
      <c r="T316" s="453"/>
      <c r="U316" s="453"/>
      <c r="V316" s="453"/>
      <c r="W316" s="453"/>
      <c r="X316" s="453"/>
      <c r="Y316" s="453"/>
      <c r="Z316" s="453"/>
      <c r="AA316" s="453"/>
      <c r="AB316" s="453"/>
      <c r="AC316" s="453"/>
      <c r="AD316" s="453"/>
      <c r="AE316" s="453"/>
      <c r="AF316" s="453"/>
      <c r="AG316" s="453"/>
      <c r="AH316" s="453"/>
      <c r="AI316" s="453"/>
      <c r="AJ316" s="453"/>
      <c r="AK316" s="453"/>
      <c r="AL316" s="453"/>
      <c r="AM316" s="453"/>
      <c r="AN316" s="453"/>
      <c r="AO316" s="453"/>
      <c r="AP316" s="453"/>
      <c r="AQ316" s="453"/>
      <c r="AR316" s="453"/>
      <c r="AS316" s="453"/>
      <c r="AT316" s="453"/>
      <c r="AU316" s="453"/>
      <c r="AV316" s="453"/>
      <c r="AW316" s="453"/>
      <c r="AX316" s="453"/>
      <c r="AY316" s="453"/>
      <c r="AZ316" s="453"/>
      <c r="BA316" s="453"/>
    </row>
    <row r="317">
      <c r="A317" s="453"/>
      <c r="B317" s="453"/>
      <c r="C317" s="453"/>
      <c r="D317" s="453"/>
      <c r="E317" s="453"/>
      <c r="F317" s="453"/>
      <c r="G317" s="453"/>
      <c r="H317" s="453"/>
      <c r="I317" s="453"/>
      <c r="J317" s="453"/>
      <c r="K317" s="453"/>
      <c r="L317" s="453"/>
      <c r="M317" s="453"/>
      <c r="N317" s="453"/>
      <c r="O317" s="453"/>
      <c r="P317" s="453"/>
      <c r="Q317" s="453"/>
      <c r="R317" s="453"/>
      <c r="S317" s="453"/>
      <c r="T317" s="453"/>
      <c r="U317" s="453"/>
      <c r="V317" s="453"/>
      <c r="W317" s="453"/>
      <c r="X317" s="453"/>
      <c r="Y317" s="453"/>
      <c r="Z317" s="453"/>
      <c r="AA317" s="453"/>
      <c r="AB317" s="453"/>
      <c r="AC317" s="453"/>
      <c r="AD317" s="453"/>
      <c r="AE317" s="453"/>
      <c r="AF317" s="453"/>
      <c r="AG317" s="453"/>
      <c r="AH317" s="453"/>
      <c r="AI317" s="453"/>
      <c r="AJ317" s="453"/>
      <c r="AK317" s="453"/>
      <c r="AL317" s="453"/>
      <c r="AM317" s="453"/>
      <c r="AN317" s="453"/>
      <c r="AO317" s="453"/>
      <c r="AP317" s="453"/>
      <c r="AQ317" s="453"/>
      <c r="AR317" s="453"/>
      <c r="AS317" s="453"/>
      <c r="AT317" s="453"/>
      <c r="AU317" s="453"/>
      <c r="AV317" s="453"/>
      <c r="AW317" s="453"/>
      <c r="AX317" s="453"/>
      <c r="AY317" s="453"/>
      <c r="AZ317" s="453"/>
      <c r="BA317" s="453"/>
    </row>
    <row r="318">
      <c r="A318" s="453"/>
      <c r="B318" s="453"/>
      <c r="C318" s="453"/>
      <c r="D318" s="453"/>
      <c r="E318" s="453"/>
      <c r="F318" s="453"/>
      <c r="G318" s="453"/>
      <c r="H318" s="453"/>
      <c r="I318" s="453"/>
      <c r="J318" s="453"/>
      <c r="K318" s="453"/>
      <c r="L318" s="453"/>
      <c r="M318" s="453"/>
      <c r="N318" s="453"/>
      <c r="O318" s="453"/>
      <c r="P318" s="453"/>
      <c r="Q318" s="453"/>
      <c r="R318" s="453"/>
      <c r="S318" s="453"/>
      <c r="T318" s="453"/>
      <c r="U318" s="453"/>
      <c r="V318" s="453"/>
      <c r="W318" s="453"/>
      <c r="X318" s="453"/>
      <c r="Y318" s="453"/>
      <c r="Z318" s="453"/>
      <c r="AA318" s="453"/>
      <c r="AB318" s="453"/>
      <c r="AC318" s="453"/>
      <c r="AD318" s="453"/>
      <c r="AE318" s="453"/>
      <c r="AF318" s="453"/>
      <c r="AG318" s="453"/>
      <c r="AH318" s="453"/>
      <c r="AI318" s="453"/>
      <c r="AJ318" s="453"/>
      <c r="AK318" s="453"/>
      <c r="AL318" s="453"/>
      <c r="AM318" s="453"/>
      <c r="AN318" s="453"/>
      <c r="AO318" s="453"/>
      <c r="AP318" s="453"/>
      <c r="AQ318" s="453"/>
      <c r="AR318" s="453"/>
      <c r="AS318" s="453"/>
      <c r="AT318" s="453"/>
      <c r="AU318" s="453"/>
      <c r="AV318" s="453"/>
      <c r="AW318" s="453"/>
      <c r="AX318" s="453"/>
      <c r="AY318" s="453"/>
      <c r="AZ318" s="453"/>
      <c r="BA318" s="453"/>
    </row>
    <row r="319">
      <c r="A319" s="453"/>
      <c r="B319" s="453"/>
      <c r="C319" s="453"/>
      <c r="D319" s="453"/>
      <c r="E319" s="453"/>
      <c r="F319" s="453"/>
      <c r="G319" s="453"/>
      <c r="H319" s="453"/>
      <c r="I319" s="453"/>
      <c r="J319" s="453"/>
      <c r="K319" s="453"/>
      <c r="L319" s="453"/>
      <c r="M319" s="453"/>
      <c r="N319" s="453"/>
      <c r="O319" s="453"/>
      <c r="P319" s="453"/>
      <c r="Q319" s="453"/>
      <c r="R319" s="453"/>
      <c r="S319" s="453"/>
      <c r="T319" s="453"/>
      <c r="U319" s="453"/>
      <c r="V319" s="453"/>
      <c r="W319" s="453"/>
      <c r="X319" s="453"/>
      <c r="Y319" s="453"/>
      <c r="Z319" s="453"/>
      <c r="AA319" s="453"/>
      <c r="AB319" s="453"/>
      <c r="AC319" s="453"/>
      <c r="AD319" s="453"/>
      <c r="AE319" s="453"/>
      <c r="AF319" s="453"/>
      <c r="AG319" s="453"/>
      <c r="AH319" s="453"/>
      <c r="AI319" s="453"/>
      <c r="AJ319" s="453"/>
      <c r="AK319" s="453"/>
      <c r="AL319" s="453"/>
      <c r="AM319" s="453"/>
      <c r="AN319" s="453"/>
      <c r="AO319" s="453"/>
      <c r="AP319" s="453"/>
      <c r="AQ319" s="453"/>
      <c r="AR319" s="453"/>
      <c r="AS319" s="453"/>
      <c r="AT319" s="453"/>
      <c r="AU319" s="453"/>
      <c r="AV319" s="453"/>
      <c r="AW319" s="453"/>
      <c r="AX319" s="453"/>
      <c r="AY319" s="453"/>
      <c r="AZ319" s="453"/>
      <c r="BA319" s="453"/>
    </row>
    <row r="320">
      <c r="A320" s="453"/>
      <c r="B320" s="453"/>
      <c r="C320" s="453"/>
      <c r="D320" s="453"/>
      <c r="E320" s="453"/>
      <c r="F320" s="453"/>
      <c r="G320" s="453"/>
      <c r="H320" s="453"/>
      <c r="I320" s="453"/>
      <c r="J320" s="453"/>
      <c r="K320" s="453"/>
      <c r="L320" s="453"/>
      <c r="M320" s="453"/>
      <c r="N320" s="453"/>
      <c r="O320" s="453"/>
      <c r="P320" s="453"/>
      <c r="Q320" s="453"/>
      <c r="R320" s="453"/>
      <c r="S320" s="453"/>
      <c r="T320" s="453"/>
      <c r="U320" s="453"/>
      <c r="V320" s="453"/>
      <c r="W320" s="453"/>
      <c r="X320" s="453"/>
      <c r="Y320" s="453"/>
      <c r="Z320" s="453"/>
      <c r="AA320" s="453"/>
      <c r="AB320" s="453"/>
      <c r="AC320" s="453"/>
      <c r="AD320" s="453"/>
      <c r="AE320" s="453"/>
      <c r="AF320" s="453"/>
      <c r="AG320" s="453"/>
      <c r="AH320" s="453"/>
      <c r="AI320" s="453"/>
      <c r="AJ320" s="453"/>
      <c r="AK320" s="453"/>
      <c r="AL320" s="453"/>
      <c r="AM320" s="453"/>
      <c r="AN320" s="453"/>
      <c r="AO320" s="453"/>
      <c r="AP320" s="453"/>
      <c r="AQ320" s="453"/>
      <c r="AR320" s="453"/>
      <c r="AS320" s="453"/>
      <c r="AT320" s="453"/>
      <c r="AU320" s="453"/>
      <c r="AV320" s="453"/>
      <c r="AW320" s="453"/>
      <c r="AX320" s="453"/>
      <c r="AY320" s="453"/>
      <c r="AZ320" s="453"/>
      <c r="BA320" s="453"/>
    </row>
    <row r="321">
      <c r="A321" s="453"/>
      <c r="B321" s="453"/>
      <c r="C321" s="453"/>
      <c r="D321" s="453"/>
      <c r="E321" s="453"/>
      <c r="F321" s="453"/>
      <c r="G321" s="453"/>
      <c r="H321" s="453"/>
      <c r="I321" s="453"/>
      <c r="J321" s="453"/>
      <c r="K321" s="453"/>
      <c r="L321" s="453"/>
      <c r="M321" s="453"/>
      <c r="N321" s="453"/>
      <c r="O321" s="453"/>
      <c r="P321" s="453"/>
      <c r="Q321" s="453"/>
      <c r="R321" s="453"/>
      <c r="S321" s="453"/>
      <c r="T321" s="453"/>
      <c r="U321" s="453"/>
      <c r="V321" s="453"/>
      <c r="W321" s="453"/>
      <c r="X321" s="453"/>
      <c r="Y321" s="453"/>
      <c r="Z321" s="453"/>
      <c r="AA321" s="453"/>
      <c r="AB321" s="453"/>
      <c r="AC321" s="453"/>
      <c r="AD321" s="453"/>
      <c r="AE321" s="453"/>
      <c r="AF321" s="453"/>
      <c r="AG321" s="453"/>
      <c r="AH321" s="453"/>
      <c r="AI321" s="453"/>
      <c r="AJ321" s="453"/>
      <c r="AK321" s="453"/>
      <c r="AL321" s="453"/>
      <c r="AM321" s="453"/>
      <c r="AN321" s="453"/>
      <c r="AO321" s="453"/>
      <c r="AP321" s="453"/>
      <c r="AQ321" s="453"/>
      <c r="AR321" s="453"/>
      <c r="AS321" s="453"/>
      <c r="AT321" s="453"/>
      <c r="AU321" s="453"/>
      <c r="AV321" s="453"/>
      <c r="AW321" s="453"/>
      <c r="AX321" s="453"/>
      <c r="AY321" s="453"/>
      <c r="AZ321" s="453"/>
      <c r="BA321" s="453"/>
    </row>
    <row r="322">
      <c r="A322" s="453"/>
      <c r="B322" s="453"/>
      <c r="C322" s="453"/>
      <c r="D322" s="453"/>
      <c r="E322" s="453"/>
      <c r="F322" s="453"/>
      <c r="G322" s="453"/>
      <c r="H322" s="453"/>
      <c r="I322" s="453"/>
      <c r="J322" s="453"/>
      <c r="K322" s="453"/>
      <c r="L322" s="453"/>
      <c r="M322" s="453"/>
      <c r="N322" s="453"/>
      <c r="O322" s="453"/>
      <c r="P322" s="453"/>
      <c r="Q322" s="453"/>
      <c r="R322" s="453"/>
      <c r="S322" s="453"/>
      <c r="T322" s="453"/>
      <c r="U322" s="453"/>
      <c r="V322" s="453"/>
      <c r="W322" s="453"/>
      <c r="X322" s="453"/>
      <c r="Y322" s="453"/>
      <c r="Z322" s="453"/>
      <c r="AA322" s="453"/>
      <c r="AB322" s="453"/>
      <c r="AC322" s="453"/>
      <c r="AD322" s="453"/>
      <c r="AE322" s="453"/>
      <c r="AF322" s="453"/>
      <c r="AG322" s="453"/>
      <c r="AH322" s="453"/>
      <c r="AI322" s="453"/>
      <c r="AJ322" s="453"/>
      <c r="AK322" s="453"/>
      <c r="AL322" s="453"/>
      <c r="AM322" s="453"/>
      <c r="AN322" s="453"/>
      <c r="AO322" s="453"/>
      <c r="AP322" s="453"/>
      <c r="AQ322" s="453"/>
      <c r="AR322" s="453"/>
      <c r="AS322" s="453"/>
      <c r="AT322" s="453"/>
      <c r="AU322" s="453"/>
      <c r="AV322" s="453"/>
      <c r="AW322" s="453"/>
      <c r="AX322" s="453"/>
      <c r="AY322" s="453"/>
      <c r="AZ322" s="453"/>
      <c r="BA322" s="453"/>
    </row>
    <row r="323">
      <c r="A323" s="453"/>
      <c r="B323" s="453"/>
      <c r="C323" s="453"/>
      <c r="D323" s="453"/>
      <c r="E323" s="453"/>
      <c r="F323" s="453"/>
      <c r="G323" s="453"/>
      <c r="H323" s="453"/>
      <c r="I323" s="453"/>
      <c r="J323" s="453"/>
      <c r="K323" s="453"/>
      <c r="L323" s="453"/>
      <c r="M323" s="453"/>
      <c r="N323" s="453"/>
      <c r="O323" s="453"/>
      <c r="P323" s="453"/>
      <c r="Q323" s="453"/>
      <c r="R323" s="453"/>
      <c r="S323" s="453"/>
      <c r="T323" s="453"/>
      <c r="U323" s="453"/>
      <c r="V323" s="453"/>
      <c r="W323" s="453"/>
      <c r="X323" s="453"/>
      <c r="Y323" s="453"/>
      <c r="Z323" s="453"/>
      <c r="AA323" s="453"/>
      <c r="AB323" s="453"/>
      <c r="AC323" s="453"/>
      <c r="AD323" s="453"/>
      <c r="AE323" s="453"/>
      <c r="AF323" s="453"/>
      <c r="AG323" s="453"/>
      <c r="AH323" s="453"/>
      <c r="AI323" s="453"/>
      <c r="AJ323" s="453"/>
      <c r="AK323" s="453"/>
      <c r="AL323" s="453"/>
      <c r="AM323" s="453"/>
      <c r="AN323" s="453"/>
      <c r="AO323" s="453"/>
      <c r="AP323" s="453"/>
      <c r="AQ323" s="453"/>
      <c r="AR323" s="453"/>
      <c r="AS323" s="453"/>
      <c r="AT323" s="453"/>
      <c r="AU323" s="453"/>
      <c r="AV323" s="453"/>
      <c r="AW323" s="453"/>
      <c r="AX323" s="453"/>
      <c r="AY323" s="453"/>
      <c r="AZ323" s="453"/>
      <c r="BA323" s="453"/>
    </row>
    <row r="324">
      <c r="A324" s="453"/>
      <c r="B324" s="453"/>
      <c r="C324" s="453"/>
      <c r="D324" s="453"/>
      <c r="E324" s="453"/>
      <c r="F324" s="453"/>
      <c r="G324" s="453"/>
      <c r="H324" s="453"/>
      <c r="I324" s="453"/>
      <c r="J324" s="453"/>
      <c r="K324" s="453"/>
      <c r="L324" s="453"/>
      <c r="M324" s="453"/>
      <c r="N324" s="453"/>
      <c r="O324" s="453"/>
      <c r="P324" s="453"/>
      <c r="Q324" s="453"/>
      <c r="R324" s="453"/>
      <c r="S324" s="453"/>
      <c r="T324" s="453"/>
      <c r="U324" s="453"/>
      <c r="V324" s="453"/>
      <c r="W324" s="453"/>
      <c r="X324" s="453"/>
      <c r="Y324" s="453"/>
      <c r="Z324" s="453"/>
      <c r="AA324" s="453"/>
      <c r="AB324" s="453"/>
      <c r="AC324" s="453"/>
      <c r="AD324" s="453"/>
      <c r="AE324" s="453"/>
      <c r="AF324" s="453"/>
      <c r="AG324" s="453"/>
      <c r="AH324" s="453"/>
      <c r="AI324" s="453"/>
      <c r="AJ324" s="453"/>
      <c r="AK324" s="453"/>
      <c r="AL324" s="453"/>
      <c r="AM324" s="453"/>
      <c r="AN324" s="453"/>
      <c r="AO324" s="453"/>
      <c r="AP324" s="453"/>
      <c r="AQ324" s="453"/>
      <c r="AR324" s="453"/>
      <c r="AS324" s="453"/>
      <c r="AT324" s="453"/>
      <c r="AU324" s="453"/>
      <c r="AV324" s="453"/>
      <c r="AW324" s="453"/>
      <c r="AX324" s="453"/>
      <c r="AY324" s="453"/>
      <c r="AZ324" s="453"/>
      <c r="BA324" s="453"/>
    </row>
    <row r="325">
      <c r="A325" s="453"/>
      <c r="B325" s="453"/>
      <c r="C325" s="453"/>
      <c r="D325" s="453"/>
      <c r="E325" s="453"/>
      <c r="F325" s="453"/>
      <c r="G325" s="453"/>
      <c r="H325" s="453"/>
      <c r="I325" s="453"/>
      <c r="J325" s="453"/>
      <c r="K325" s="453"/>
      <c r="L325" s="453"/>
      <c r="M325" s="453"/>
      <c r="N325" s="453"/>
      <c r="O325" s="453"/>
      <c r="P325" s="453"/>
      <c r="Q325" s="453"/>
      <c r="R325" s="453"/>
      <c r="S325" s="453"/>
      <c r="T325" s="453"/>
      <c r="U325" s="453"/>
      <c r="V325" s="453"/>
      <c r="W325" s="453"/>
      <c r="X325" s="453"/>
      <c r="Y325" s="453"/>
      <c r="Z325" s="453"/>
      <c r="AA325" s="453"/>
      <c r="AB325" s="453"/>
      <c r="AC325" s="453"/>
      <c r="AD325" s="453"/>
      <c r="AE325" s="453"/>
      <c r="AF325" s="453"/>
      <c r="AG325" s="453"/>
      <c r="AH325" s="453"/>
      <c r="AI325" s="453"/>
      <c r="AJ325" s="453"/>
      <c r="AK325" s="453"/>
      <c r="AL325" s="453"/>
      <c r="AM325" s="453"/>
      <c r="AN325" s="453"/>
      <c r="AO325" s="453"/>
      <c r="AP325" s="453"/>
      <c r="AQ325" s="453"/>
      <c r="AR325" s="453"/>
      <c r="AS325" s="453"/>
      <c r="AT325" s="453"/>
      <c r="AU325" s="453"/>
      <c r="AV325" s="453"/>
      <c r="AW325" s="453"/>
      <c r="AX325" s="453"/>
      <c r="AY325" s="453"/>
      <c r="AZ325" s="453"/>
      <c r="BA325" s="453"/>
    </row>
    <row r="326">
      <c r="A326" s="453"/>
      <c r="B326" s="453"/>
      <c r="C326" s="453"/>
      <c r="D326" s="453"/>
      <c r="E326" s="453"/>
      <c r="F326" s="453"/>
      <c r="G326" s="453"/>
      <c r="H326" s="453"/>
      <c r="I326" s="453"/>
      <c r="J326" s="453"/>
      <c r="K326" s="453"/>
      <c r="L326" s="453"/>
      <c r="M326" s="453"/>
      <c r="N326" s="453"/>
      <c r="O326" s="453"/>
      <c r="P326" s="453"/>
      <c r="Q326" s="453"/>
      <c r="R326" s="453"/>
      <c r="S326" s="453"/>
      <c r="T326" s="453"/>
      <c r="U326" s="453"/>
      <c r="V326" s="453"/>
      <c r="W326" s="453"/>
      <c r="X326" s="453"/>
      <c r="Y326" s="453"/>
      <c r="Z326" s="453"/>
      <c r="AA326" s="453"/>
      <c r="AB326" s="453"/>
      <c r="AC326" s="453"/>
      <c r="AD326" s="453"/>
      <c r="AE326" s="453"/>
      <c r="AF326" s="453"/>
      <c r="AG326" s="453"/>
      <c r="AH326" s="453"/>
      <c r="AI326" s="453"/>
      <c r="AJ326" s="453"/>
      <c r="AK326" s="453"/>
      <c r="AL326" s="453"/>
      <c r="AM326" s="453"/>
      <c r="AN326" s="453"/>
      <c r="AO326" s="453"/>
      <c r="AP326" s="453"/>
      <c r="AQ326" s="453"/>
      <c r="AR326" s="453"/>
      <c r="AS326" s="453"/>
      <c r="AT326" s="453"/>
      <c r="AU326" s="453"/>
      <c r="AV326" s="453"/>
      <c r="AW326" s="453"/>
      <c r="AX326" s="453"/>
      <c r="AY326" s="453"/>
      <c r="AZ326" s="453"/>
      <c r="BA326" s="453"/>
    </row>
    <row r="327">
      <c r="A327" s="453"/>
      <c r="B327" s="453"/>
      <c r="C327" s="453"/>
      <c r="D327" s="453"/>
      <c r="E327" s="453"/>
      <c r="F327" s="453"/>
      <c r="G327" s="453"/>
      <c r="H327" s="453"/>
      <c r="I327" s="453"/>
      <c r="J327" s="453"/>
      <c r="K327" s="453"/>
      <c r="L327" s="453"/>
      <c r="M327" s="453"/>
      <c r="N327" s="453"/>
      <c r="O327" s="453"/>
      <c r="P327" s="453"/>
      <c r="Q327" s="453"/>
      <c r="R327" s="453"/>
      <c r="S327" s="453"/>
      <c r="T327" s="453"/>
      <c r="U327" s="453"/>
      <c r="V327" s="453"/>
      <c r="W327" s="453"/>
      <c r="X327" s="453"/>
      <c r="Y327" s="453"/>
      <c r="Z327" s="453"/>
      <c r="AA327" s="453"/>
      <c r="AB327" s="453"/>
      <c r="AC327" s="453"/>
      <c r="AD327" s="453"/>
      <c r="AE327" s="453"/>
      <c r="AF327" s="453"/>
      <c r="AG327" s="453"/>
      <c r="AH327" s="453"/>
      <c r="AI327" s="453"/>
      <c r="AJ327" s="453"/>
      <c r="AK327" s="453"/>
      <c r="AL327" s="453"/>
      <c r="AM327" s="453"/>
      <c r="AN327" s="453"/>
      <c r="AO327" s="453"/>
      <c r="AP327" s="453"/>
      <c r="AQ327" s="453"/>
      <c r="AR327" s="453"/>
      <c r="AS327" s="453"/>
      <c r="AT327" s="453"/>
      <c r="AU327" s="453"/>
      <c r="AV327" s="453"/>
      <c r="AW327" s="453"/>
      <c r="AX327" s="453"/>
      <c r="AY327" s="453"/>
      <c r="AZ327" s="453"/>
      <c r="BA327" s="453"/>
    </row>
    <row r="328">
      <c r="A328" s="453"/>
      <c r="B328" s="453"/>
      <c r="C328" s="453"/>
      <c r="D328" s="453"/>
      <c r="E328" s="453"/>
      <c r="F328" s="453"/>
      <c r="G328" s="453"/>
      <c r="H328" s="453"/>
      <c r="I328" s="453"/>
      <c r="J328" s="453"/>
      <c r="K328" s="453"/>
      <c r="L328" s="453"/>
      <c r="M328" s="453"/>
      <c r="N328" s="453"/>
      <c r="O328" s="453"/>
      <c r="P328" s="453"/>
      <c r="Q328" s="453"/>
      <c r="R328" s="453"/>
      <c r="S328" s="453"/>
      <c r="T328" s="453"/>
      <c r="U328" s="453"/>
      <c r="V328" s="453"/>
      <c r="W328" s="453"/>
      <c r="X328" s="453"/>
      <c r="Y328" s="453"/>
      <c r="Z328" s="453"/>
      <c r="AA328" s="453"/>
      <c r="AB328" s="453"/>
      <c r="AC328" s="453"/>
      <c r="AD328" s="453"/>
      <c r="AE328" s="453"/>
      <c r="AF328" s="453"/>
      <c r="AG328" s="453"/>
      <c r="AH328" s="453"/>
      <c r="AI328" s="453"/>
      <c r="AJ328" s="453"/>
      <c r="AK328" s="453"/>
      <c r="AL328" s="453"/>
      <c r="AM328" s="453"/>
      <c r="AN328" s="453"/>
      <c r="AO328" s="453"/>
      <c r="AP328" s="453"/>
      <c r="AQ328" s="453"/>
      <c r="AR328" s="453"/>
      <c r="AS328" s="453"/>
      <c r="AT328" s="453"/>
      <c r="AU328" s="453"/>
      <c r="AV328" s="453"/>
      <c r="AW328" s="453"/>
      <c r="AX328" s="453"/>
      <c r="AY328" s="453"/>
      <c r="AZ328" s="453"/>
      <c r="BA328" s="453"/>
    </row>
    <row r="329">
      <c r="A329" s="453"/>
      <c r="B329" s="453"/>
      <c r="C329" s="453"/>
      <c r="D329" s="453"/>
      <c r="E329" s="453"/>
      <c r="F329" s="453"/>
      <c r="G329" s="453"/>
      <c r="H329" s="453"/>
      <c r="I329" s="453"/>
      <c r="J329" s="453"/>
      <c r="K329" s="453"/>
      <c r="L329" s="453"/>
      <c r="M329" s="453"/>
      <c r="N329" s="453"/>
      <c r="O329" s="453"/>
      <c r="P329" s="453"/>
      <c r="Q329" s="453"/>
      <c r="R329" s="453"/>
      <c r="S329" s="453"/>
      <c r="T329" s="453"/>
      <c r="U329" s="453"/>
      <c r="V329" s="453"/>
      <c r="W329" s="453"/>
      <c r="X329" s="453"/>
      <c r="Y329" s="453"/>
      <c r="Z329" s="453"/>
      <c r="AA329" s="453"/>
      <c r="AB329" s="453"/>
      <c r="AC329" s="453"/>
      <c r="AD329" s="453"/>
      <c r="AE329" s="453"/>
      <c r="AF329" s="453"/>
      <c r="AG329" s="453"/>
      <c r="AH329" s="453"/>
      <c r="AI329" s="453"/>
      <c r="AJ329" s="453"/>
      <c r="AK329" s="453"/>
      <c r="AL329" s="453"/>
      <c r="AM329" s="453"/>
      <c r="AN329" s="453"/>
      <c r="AO329" s="453"/>
      <c r="AP329" s="453"/>
      <c r="AQ329" s="453"/>
      <c r="AR329" s="453"/>
      <c r="AS329" s="453"/>
      <c r="AT329" s="453"/>
      <c r="AU329" s="453"/>
      <c r="AV329" s="453"/>
      <c r="AW329" s="453"/>
      <c r="AX329" s="453"/>
      <c r="AY329" s="453"/>
      <c r="AZ329" s="453"/>
      <c r="BA329" s="453"/>
    </row>
    <row r="330">
      <c r="A330" s="453"/>
      <c r="B330" s="453"/>
      <c r="C330" s="453"/>
      <c r="D330" s="453"/>
      <c r="E330" s="453"/>
      <c r="F330" s="453"/>
      <c r="G330" s="453"/>
      <c r="H330" s="453"/>
      <c r="I330" s="453"/>
      <c r="J330" s="453"/>
      <c r="K330" s="453"/>
      <c r="L330" s="453"/>
      <c r="M330" s="453"/>
      <c r="N330" s="453"/>
      <c r="O330" s="453"/>
      <c r="P330" s="453"/>
      <c r="Q330" s="453"/>
      <c r="R330" s="453"/>
      <c r="S330" s="453"/>
      <c r="T330" s="453"/>
      <c r="U330" s="453"/>
      <c r="V330" s="453"/>
      <c r="W330" s="453"/>
      <c r="X330" s="453"/>
      <c r="Y330" s="453"/>
      <c r="Z330" s="453"/>
      <c r="AA330" s="453"/>
      <c r="AB330" s="453"/>
      <c r="AC330" s="453"/>
      <c r="AD330" s="453"/>
      <c r="AE330" s="453"/>
      <c r="AF330" s="453"/>
      <c r="AG330" s="453"/>
      <c r="AH330" s="453"/>
      <c r="AI330" s="453"/>
      <c r="AJ330" s="453"/>
      <c r="AK330" s="453"/>
      <c r="AL330" s="453"/>
      <c r="AM330" s="453"/>
      <c r="AN330" s="453"/>
      <c r="AO330" s="453"/>
      <c r="AP330" s="453"/>
      <c r="AQ330" s="453"/>
      <c r="AR330" s="453"/>
      <c r="AS330" s="453"/>
      <c r="AT330" s="453"/>
      <c r="AU330" s="453"/>
      <c r="AV330" s="453"/>
      <c r="AW330" s="453"/>
      <c r="AX330" s="453"/>
      <c r="AY330" s="453"/>
      <c r="AZ330" s="453"/>
      <c r="BA330" s="453"/>
    </row>
    <row r="331">
      <c r="A331" s="453"/>
      <c r="B331" s="453"/>
      <c r="C331" s="453"/>
      <c r="D331" s="453"/>
      <c r="E331" s="453"/>
      <c r="F331" s="453"/>
      <c r="G331" s="453"/>
      <c r="H331" s="453"/>
      <c r="I331" s="453"/>
      <c r="J331" s="453"/>
      <c r="K331" s="453"/>
      <c r="L331" s="453"/>
      <c r="M331" s="453"/>
      <c r="N331" s="453"/>
      <c r="O331" s="453"/>
      <c r="P331" s="453"/>
      <c r="Q331" s="453"/>
      <c r="R331" s="453"/>
      <c r="S331" s="453"/>
      <c r="T331" s="453"/>
      <c r="U331" s="453"/>
      <c r="V331" s="453"/>
      <c r="W331" s="453"/>
      <c r="X331" s="453"/>
      <c r="Y331" s="453"/>
      <c r="Z331" s="453"/>
      <c r="AA331" s="453"/>
      <c r="AB331" s="453"/>
      <c r="AC331" s="453"/>
      <c r="AD331" s="453"/>
      <c r="AE331" s="453"/>
      <c r="AF331" s="453"/>
      <c r="AG331" s="453"/>
      <c r="AH331" s="453"/>
      <c r="AI331" s="453"/>
      <c r="AJ331" s="453"/>
      <c r="AK331" s="453"/>
      <c r="AL331" s="453"/>
      <c r="AM331" s="453"/>
      <c r="AN331" s="453"/>
      <c r="AO331" s="453"/>
      <c r="AP331" s="453"/>
      <c r="AQ331" s="453"/>
      <c r="AR331" s="453"/>
      <c r="AS331" s="453"/>
      <c r="AT331" s="453"/>
      <c r="AU331" s="453"/>
      <c r="AV331" s="453"/>
      <c r="AW331" s="453"/>
      <c r="AX331" s="453"/>
      <c r="AY331" s="453"/>
      <c r="AZ331" s="453"/>
      <c r="BA331" s="453"/>
    </row>
    <row r="332">
      <c r="A332" s="453"/>
      <c r="B332" s="453"/>
      <c r="C332" s="453"/>
      <c r="D332" s="453"/>
      <c r="E332" s="453"/>
      <c r="F332" s="453"/>
      <c r="G332" s="453"/>
      <c r="H332" s="453"/>
      <c r="I332" s="453"/>
      <c r="J332" s="453"/>
      <c r="K332" s="453"/>
      <c r="L332" s="453"/>
      <c r="M332" s="453"/>
      <c r="N332" s="453"/>
      <c r="O332" s="453"/>
      <c r="P332" s="453"/>
      <c r="Q332" s="453"/>
      <c r="R332" s="453"/>
      <c r="S332" s="453"/>
      <c r="T332" s="453"/>
      <c r="U332" s="453"/>
      <c r="V332" s="453"/>
      <c r="W332" s="453"/>
      <c r="X332" s="453"/>
      <c r="Y332" s="453"/>
      <c r="Z332" s="453"/>
      <c r="AA332" s="453"/>
      <c r="AB332" s="453"/>
      <c r="AC332" s="453"/>
      <c r="AD332" s="453"/>
      <c r="AE332" s="453"/>
      <c r="AF332" s="453"/>
      <c r="AG332" s="453"/>
      <c r="AH332" s="453"/>
      <c r="AI332" s="453"/>
      <c r="AJ332" s="453"/>
      <c r="AK332" s="453"/>
      <c r="AL332" s="453"/>
      <c r="AM332" s="453"/>
      <c r="AN332" s="453"/>
      <c r="AO332" s="453"/>
      <c r="AP332" s="453"/>
      <c r="AQ332" s="453"/>
      <c r="AR332" s="453"/>
      <c r="AS332" s="453"/>
      <c r="AT332" s="453"/>
      <c r="AU332" s="453"/>
      <c r="AV332" s="453"/>
      <c r="AW332" s="453"/>
      <c r="AX332" s="453"/>
      <c r="AY332" s="453"/>
      <c r="AZ332" s="453"/>
      <c r="BA332" s="453"/>
    </row>
    <row r="333">
      <c r="A333" s="453"/>
      <c r="B333" s="453"/>
      <c r="C333" s="453"/>
      <c r="D333" s="453"/>
      <c r="E333" s="453"/>
      <c r="F333" s="453"/>
      <c r="G333" s="453"/>
      <c r="H333" s="453"/>
      <c r="I333" s="453"/>
      <c r="J333" s="453"/>
      <c r="K333" s="453"/>
      <c r="L333" s="453"/>
      <c r="M333" s="453"/>
      <c r="N333" s="453"/>
      <c r="O333" s="453"/>
      <c r="P333" s="453"/>
      <c r="Q333" s="453"/>
      <c r="R333" s="453"/>
      <c r="S333" s="453"/>
      <c r="T333" s="453"/>
      <c r="U333" s="453"/>
      <c r="V333" s="453"/>
      <c r="W333" s="453"/>
      <c r="X333" s="453"/>
      <c r="Y333" s="453"/>
      <c r="Z333" s="453"/>
      <c r="AA333" s="453"/>
      <c r="AB333" s="453"/>
      <c r="AC333" s="453"/>
      <c r="AD333" s="453"/>
      <c r="AE333" s="453"/>
      <c r="AF333" s="453"/>
      <c r="AG333" s="453"/>
      <c r="AH333" s="453"/>
      <c r="AI333" s="453"/>
      <c r="AJ333" s="453"/>
      <c r="AK333" s="453"/>
      <c r="AL333" s="453"/>
      <c r="AM333" s="453"/>
      <c r="AN333" s="453"/>
      <c r="AO333" s="453"/>
      <c r="AP333" s="453"/>
      <c r="AQ333" s="453"/>
      <c r="AR333" s="453"/>
      <c r="AS333" s="453"/>
      <c r="AT333" s="453"/>
      <c r="AU333" s="453"/>
      <c r="AV333" s="453"/>
      <c r="AW333" s="453"/>
      <c r="AX333" s="453"/>
      <c r="AY333" s="453"/>
      <c r="AZ333" s="453"/>
      <c r="BA333" s="453"/>
    </row>
    <row r="334">
      <c r="A334" s="453"/>
      <c r="B334" s="453"/>
      <c r="C334" s="453"/>
      <c r="D334" s="453"/>
      <c r="E334" s="453"/>
      <c r="F334" s="453"/>
      <c r="G334" s="453"/>
      <c r="H334" s="453"/>
      <c r="I334" s="453"/>
      <c r="J334" s="453"/>
      <c r="K334" s="453"/>
      <c r="L334" s="453"/>
      <c r="M334" s="453"/>
      <c r="N334" s="453"/>
      <c r="O334" s="453"/>
      <c r="P334" s="453"/>
      <c r="Q334" s="453"/>
      <c r="R334" s="453"/>
      <c r="S334" s="453"/>
      <c r="T334" s="453"/>
      <c r="U334" s="453"/>
      <c r="V334" s="453"/>
      <c r="W334" s="453"/>
      <c r="X334" s="453"/>
      <c r="Y334" s="453"/>
      <c r="Z334" s="453"/>
      <c r="AA334" s="453"/>
      <c r="AB334" s="453"/>
      <c r="AC334" s="453"/>
      <c r="AD334" s="453"/>
      <c r="AE334" s="453"/>
      <c r="AF334" s="453"/>
      <c r="AG334" s="453"/>
      <c r="AH334" s="453"/>
      <c r="AI334" s="453"/>
      <c r="AJ334" s="453"/>
      <c r="AK334" s="453"/>
      <c r="AL334" s="453"/>
      <c r="AM334" s="453"/>
      <c r="AN334" s="453"/>
      <c r="AO334" s="453"/>
      <c r="AP334" s="453"/>
      <c r="AQ334" s="453"/>
      <c r="AR334" s="453"/>
      <c r="AS334" s="453"/>
      <c r="AT334" s="453"/>
      <c r="AU334" s="453"/>
      <c r="AV334" s="453"/>
      <c r="AW334" s="453"/>
      <c r="AX334" s="453"/>
      <c r="AY334" s="453"/>
      <c r="AZ334" s="453"/>
      <c r="BA334" s="453"/>
    </row>
    <row r="335">
      <c r="A335" s="453"/>
      <c r="B335" s="453"/>
      <c r="C335" s="453"/>
      <c r="D335" s="453"/>
      <c r="E335" s="453"/>
      <c r="F335" s="453"/>
      <c r="G335" s="453"/>
      <c r="H335" s="453"/>
      <c r="I335" s="453"/>
      <c r="J335" s="453"/>
      <c r="K335" s="453"/>
      <c r="L335" s="453"/>
      <c r="M335" s="453"/>
      <c r="N335" s="453"/>
      <c r="O335" s="453"/>
      <c r="P335" s="453"/>
      <c r="Q335" s="453"/>
      <c r="R335" s="453"/>
      <c r="S335" s="453"/>
      <c r="T335" s="453"/>
      <c r="U335" s="453"/>
      <c r="V335" s="453"/>
      <c r="W335" s="453"/>
      <c r="X335" s="453"/>
      <c r="Y335" s="453"/>
      <c r="Z335" s="453"/>
      <c r="AA335" s="453"/>
      <c r="AB335" s="453"/>
      <c r="AC335" s="453"/>
      <c r="AD335" s="453"/>
      <c r="AE335" s="453"/>
      <c r="AF335" s="453"/>
      <c r="AG335" s="453"/>
      <c r="AH335" s="453"/>
      <c r="AI335" s="453"/>
      <c r="AJ335" s="453"/>
      <c r="AK335" s="453"/>
      <c r="AL335" s="453"/>
      <c r="AM335" s="453"/>
      <c r="AN335" s="453"/>
      <c r="AO335" s="453"/>
      <c r="AP335" s="453"/>
      <c r="AQ335" s="453"/>
      <c r="AR335" s="453"/>
      <c r="AS335" s="453"/>
      <c r="AT335" s="453"/>
      <c r="AU335" s="453"/>
      <c r="AV335" s="453"/>
      <c r="AW335" s="453"/>
      <c r="AX335" s="453"/>
      <c r="AY335" s="453"/>
      <c r="AZ335" s="453"/>
      <c r="BA335" s="453"/>
    </row>
    <row r="336">
      <c r="A336" s="453"/>
      <c r="B336" s="453"/>
      <c r="C336" s="453"/>
      <c r="D336" s="453"/>
      <c r="E336" s="453"/>
      <c r="F336" s="453"/>
      <c r="G336" s="453"/>
      <c r="H336" s="453"/>
      <c r="I336" s="453"/>
      <c r="J336" s="453"/>
      <c r="K336" s="453"/>
      <c r="L336" s="453"/>
      <c r="M336" s="453"/>
      <c r="N336" s="453"/>
      <c r="O336" s="453"/>
      <c r="P336" s="453"/>
      <c r="Q336" s="453"/>
      <c r="R336" s="453"/>
      <c r="S336" s="453"/>
      <c r="T336" s="453"/>
      <c r="U336" s="453"/>
      <c r="V336" s="453"/>
      <c r="W336" s="453"/>
      <c r="X336" s="453"/>
      <c r="Y336" s="453"/>
      <c r="Z336" s="453"/>
      <c r="AA336" s="453"/>
      <c r="AB336" s="453"/>
      <c r="AC336" s="453"/>
      <c r="AD336" s="453"/>
      <c r="AE336" s="453"/>
      <c r="AF336" s="453"/>
      <c r="AG336" s="453"/>
      <c r="AH336" s="453"/>
      <c r="AI336" s="453"/>
      <c r="AJ336" s="453"/>
      <c r="AK336" s="453"/>
      <c r="AL336" s="453"/>
      <c r="AM336" s="453"/>
      <c r="AN336" s="453"/>
      <c r="AO336" s="453"/>
      <c r="AP336" s="453"/>
      <c r="AQ336" s="453"/>
      <c r="AR336" s="453"/>
      <c r="AS336" s="453"/>
      <c r="AT336" s="453"/>
      <c r="AU336" s="453"/>
      <c r="AV336" s="453"/>
      <c r="AW336" s="453"/>
      <c r="AX336" s="453"/>
      <c r="AY336" s="453"/>
      <c r="AZ336" s="453"/>
      <c r="BA336" s="453"/>
    </row>
    <row r="337">
      <c r="A337" s="453"/>
      <c r="B337" s="453"/>
      <c r="C337" s="453"/>
      <c r="D337" s="453"/>
      <c r="E337" s="453"/>
      <c r="F337" s="453"/>
      <c r="G337" s="453"/>
      <c r="H337" s="453"/>
      <c r="I337" s="453"/>
      <c r="J337" s="453"/>
      <c r="K337" s="453"/>
      <c r="L337" s="453"/>
      <c r="M337" s="453"/>
      <c r="N337" s="453"/>
      <c r="O337" s="453"/>
      <c r="P337" s="453"/>
      <c r="Q337" s="453"/>
      <c r="R337" s="453"/>
      <c r="S337" s="453"/>
      <c r="T337" s="453"/>
      <c r="U337" s="453"/>
      <c r="V337" s="453"/>
      <c r="W337" s="453"/>
      <c r="X337" s="453"/>
      <c r="Y337" s="453"/>
      <c r="Z337" s="453"/>
      <c r="AA337" s="453"/>
      <c r="AB337" s="453"/>
      <c r="AC337" s="453"/>
      <c r="AD337" s="453"/>
      <c r="AE337" s="453"/>
      <c r="AF337" s="453"/>
      <c r="AG337" s="453"/>
      <c r="AH337" s="453"/>
      <c r="AI337" s="453"/>
      <c r="AJ337" s="453"/>
      <c r="AK337" s="453"/>
      <c r="AL337" s="453"/>
      <c r="AM337" s="453"/>
      <c r="AN337" s="453"/>
      <c r="AO337" s="453"/>
      <c r="AP337" s="453"/>
      <c r="AQ337" s="453"/>
      <c r="AR337" s="453"/>
      <c r="AS337" s="453"/>
      <c r="AT337" s="453"/>
      <c r="AU337" s="453"/>
      <c r="AV337" s="453"/>
      <c r="AW337" s="453"/>
      <c r="AX337" s="453"/>
      <c r="AY337" s="453"/>
      <c r="AZ337" s="453"/>
      <c r="BA337" s="453"/>
    </row>
    <row r="338">
      <c r="A338" s="453"/>
      <c r="B338" s="453"/>
      <c r="C338" s="453"/>
      <c r="D338" s="453"/>
      <c r="E338" s="453"/>
      <c r="F338" s="453"/>
      <c r="G338" s="453"/>
      <c r="H338" s="453"/>
      <c r="I338" s="453"/>
      <c r="J338" s="453"/>
      <c r="K338" s="453"/>
      <c r="L338" s="453"/>
      <c r="M338" s="453"/>
      <c r="N338" s="453"/>
      <c r="O338" s="453"/>
      <c r="P338" s="453"/>
      <c r="Q338" s="453"/>
      <c r="R338" s="453"/>
      <c r="S338" s="453"/>
      <c r="T338" s="453"/>
      <c r="U338" s="453"/>
      <c r="V338" s="453"/>
      <c r="W338" s="453"/>
      <c r="X338" s="453"/>
      <c r="Y338" s="453"/>
      <c r="Z338" s="453"/>
      <c r="AA338" s="453"/>
      <c r="AB338" s="453"/>
      <c r="AC338" s="453"/>
      <c r="AD338" s="453"/>
      <c r="AE338" s="453"/>
      <c r="AF338" s="453"/>
      <c r="AG338" s="453"/>
      <c r="AH338" s="453"/>
      <c r="AI338" s="453"/>
      <c r="AJ338" s="453"/>
      <c r="AK338" s="453"/>
      <c r="AL338" s="453"/>
      <c r="AM338" s="453"/>
      <c r="AN338" s="453"/>
      <c r="AO338" s="453"/>
      <c r="AP338" s="453"/>
      <c r="AQ338" s="453"/>
      <c r="AR338" s="453"/>
      <c r="AS338" s="453"/>
      <c r="AT338" s="453"/>
      <c r="AU338" s="453"/>
      <c r="AV338" s="453"/>
      <c r="AW338" s="453"/>
      <c r="AX338" s="453"/>
      <c r="AY338" s="453"/>
      <c r="AZ338" s="453"/>
      <c r="BA338" s="453"/>
    </row>
    <row r="339">
      <c r="A339" s="453"/>
      <c r="B339" s="453"/>
      <c r="C339" s="453"/>
      <c r="D339" s="453"/>
      <c r="E339" s="453"/>
      <c r="F339" s="453"/>
      <c r="G339" s="453"/>
      <c r="H339" s="453"/>
      <c r="I339" s="453"/>
      <c r="J339" s="453"/>
      <c r="K339" s="453"/>
      <c r="L339" s="453"/>
      <c r="M339" s="453"/>
      <c r="N339" s="453"/>
      <c r="O339" s="453"/>
      <c r="P339" s="453"/>
      <c r="Q339" s="453"/>
      <c r="R339" s="453"/>
      <c r="S339" s="453"/>
      <c r="T339" s="453"/>
      <c r="U339" s="453"/>
      <c r="V339" s="453"/>
      <c r="W339" s="453"/>
      <c r="X339" s="453"/>
      <c r="Y339" s="453"/>
      <c r="Z339" s="453"/>
      <c r="AA339" s="453"/>
      <c r="AB339" s="453"/>
      <c r="AC339" s="453"/>
      <c r="AD339" s="453"/>
      <c r="AE339" s="453"/>
      <c r="AF339" s="453"/>
      <c r="AG339" s="453"/>
      <c r="AH339" s="453"/>
      <c r="AI339" s="453"/>
      <c r="AJ339" s="453"/>
      <c r="AK339" s="453"/>
      <c r="AL339" s="453"/>
      <c r="AM339" s="453"/>
      <c r="AN339" s="453"/>
      <c r="AO339" s="453"/>
      <c r="AP339" s="453"/>
      <c r="AQ339" s="453"/>
      <c r="AR339" s="453"/>
      <c r="AS339" s="453"/>
      <c r="AT339" s="453"/>
      <c r="AU339" s="453"/>
      <c r="AV339" s="453"/>
      <c r="AW339" s="453"/>
      <c r="AX339" s="453"/>
      <c r="AY339" s="453"/>
      <c r="AZ339" s="453"/>
      <c r="BA339" s="453"/>
    </row>
    <row r="340">
      <c r="A340" s="453"/>
      <c r="B340" s="453"/>
      <c r="C340" s="453"/>
      <c r="D340" s="453"/>
      <c r="E340" s="453"/>
      <c r="F340" s="453"/>
      <c r="G340" s="453"/>
      <c r="H340" s="453"/>
      <c r="I340" s="453"/>
      <c r="J340" s="453"/>
      <c r="K340" s="453"/>
      <c r="L340" s="453"/>
      <c r="M340" s="453"/>
      <c r="N340" s="453"/>
      <c r="O340" s="453"/>
      <c r="P340" s="453"/>
      <c r="Q340" s="453"/>
      <c r="R340" s="453"/>
      <c r="S340" s="453"/>
      <c r="T340" s="453"/>
      <c r="U340" s="453"/>
      <c r="V340" s="453"/>
      <c r="W340" s="453"/>
      <c r="X340" s="453"/>
      <c r="Y340" s="453"/>
      <c r="Z340" s="453"/>
      <c r="AA340" s="453"/>
      <c r="AB340" s="453"/>
      <c r="AC340" s="453"/>
      <c r="AD340" s="453"/>
      <c r="AE340" s="453"/>
      <c r="AF340" s="453"/>
      <c r="AG340" s="453"/>
      <c r="AH340" s="453"/>
      <c r="AI340" s="453"/>
      <c r="AJ340" s="453"/>
      <c r="AK340" s="453"/>
      <c r="AL340" s="453"/>
      <c r="AM340" s="453"/>
      <c r="AN340" s="453"/>
      <c r="AO340" s="453"/>
      <c r="AP340" s="453"/>
      <c r="AQ340" s="453"/>
      <c r="AR340" s="453"/>
      <c r="AS340" s="453"/>
      <c r="AT340" s="453"/>
      <c r="AU340" s="453"/>
      <c r="AV340" s="453"/>
      <c r="AW340" s="453"/>
      <c r="AX340" s="453"/>
      <c r="AY340" s="453"/>
      <c r="AZ340" s="453"/>
      <c r="BA340" s="453"/>
    </row>
    <row r="341">
      <c r="A341" s="453"/>
      <c r="B341" s="453"/>
      <c r="C341" s="453"/>
      <c r="D341" s="453"/>
      <c r="E341" s="453"/>
      <c r="F341" s="453"/>
      <c r="G341" s="453"/>
      <c r="H341" s="453"/>
      <c r="I341" s="453"/>
      <c r="J341" s="453"/>
      <c r="K341" s="453"/>
      <c r="L341" s="453"/>
      <c r="M341" s="453"/>
      <c r="N341" s="453"/>
      <c r="O341" s="453"/>
      <c r="P341" s="453"/>
      <c r="Q341" s="453"/>
      <c r="R341" s="453"/>
      <c r="S341" s="453"/>
      <c r="T341" s="453"/>
      <c r="U341" s="453"/>
      <c r="V341" s="453"/>
      <c r="W341" s="453"/>
      <c r="X341" s="453"/>
      <c r="Y341" s="453"/>
      <c r="Z341" s="453"/>
      <c r="AA341" s="453"/>
      <c r="AB341" s="453"/>
      <c r="AC341" s="453"/>
      <c r="AD341" s="453"/>
      <c r="AE341" s="453"/>
      <c r="AF341" s="453"/>
      <c r="AG341" s="453"/>
      <c r="AH341" s="453"/>
      <c r="AI341" s="453"/>
      <c r="AJ341" s="453"/>
      <c r="AK341" s="453"/>
      <c r="AL341" s="453"/>
      <c r="AM341" s="453"/>
      <c r="AN341" s="453"/>
      <c r="AO341" s="453"/>
      <c r="AP341" s="453"/>
      <c r="AQ341" s="453"/>
      <c r="AR341" s="453"/>
      <c r="AS341" s="453"/>
      <c r="AT341" s="453"/>
      <c r="AU341" s="453"/>
      <c r="AV341" s="453"/>
      <c r="AW341" s="453"/>
      <c r="AX341" s="453"/>
      <c r="AY341" s="453"/>
      <c r="AZ341" s="453"/>
      <c r="BA341" s="453"/>
    </row>
    <row r="342">
      <c r="A342" s="453"/>
      <c r="B342" s="453"/>
      <c r="C342" s="453"/>
      <c r="D342" s="453"/>
      <c r="E342" s="453"/>
      <c r="F342" s="453"/>
      <c r="G342" s="453"/>
      <c r="H342" s="453"/>
      <c r="I342" s="453"/>
      <c r="J342" s="453"/>
      <c r="K342" s="453"/>
      <c r="L342" s="453"/>
      <c r="M342" s="453"/>
      <c r="N342" s="453"/>
      <c r="O342" s="453"/>
      <c r="P342" s="453"/>
      <c r="Q342" s="453"/>
      <c r="R342" s="453"/>
      <c r="S342" s="453"/>
      <c r="T342" s="453"/>
      <c r="U342" s="453"/>
      <c r="V342" s="453"/>
      <c r="W342" s="453"/>
      <c r="X342" s="453"/>
      <c r="Y342" s="453"/>
      <c r="Z342" s="453"/>
      <c r="AA342" s="453"/>
      <c r="AB342" s="453"/>
      <c r="AC342" s="453"/>
      <c r="AD342" s="453"/>
      <c r="AE342" s="453"/>
      <c r="AF342" s="453"/>
      <c r="AG342" s="453"/>
      <c r="AH342" s="453"/>
      <c r="AI342" s="453"/>
      <c r="AJ342" s="453"/>
      <c r="AK342" s="453"/>
      <c r="AL342" s="453"/>
      <c r="AM342" s="453"/>
      <c r="AN342" s="453"/>
      <c r="AO342" s="453"/>
      <c r="AP342" s="453"/>
      <c r="AQ342" s="453"/>
      <c r="AR342" s="453"/>
      <c r="AS342" s="453"/>
      <c r="AT342" s="453"/>
      <c r="AU342" s="453"/>
      <c r="AV342" s="453"/>
      <c r="AW342" s="453"/>
      <c r="AX342" s="453"/>
      <c r="AY342" s="453"/>
      <c r="AZ342" s="453"/>
      <c r="BA342" s="453"/>
    </row>
    <row r="343">
      <c r="A343" s="453"/>
      <c r="B343" s="453"/>
      <c r="C343" s="453"/>
      <c r="D343" s="453"/>
      <c r="E343" s="453"/>
      <c r="F343" s="453"/>
      <c r="G343" s="453"/>
      <c r="H343" s="453"/>
      <c r="I343" s="453"/>
      <c r="J343" s="453"/>
      <c r="K343" s="453"/>
      <c r="L343" s="453"/>
      <c r="M343" s="453"/>
      <c r="N343" s="453"/>
      <c r="O343" s="453"/>
      <c r="P343" s="453"/>
      <c r="Q343" s="453"/>
      <c r="R343" s="453"/>
      <c r="S343" s="453"/>
      <c r="T343" s="453"/>
      <c r="U343" s="453"/>
      <c r="V343" s="453"/>
      <c r="W343" s="453"/>
      <c r="X343" s="453"/>
      <c r="Y343" s="453"/>
      <c r="Z343" s="453"/>
      <c r="AA343" s="453"/>
      <c r="AB343" s="453"/>
      <c r="AC343" s="453"/>
      <c r="AD343" s="453"/>
      <c r="AE343" s="453"/>
      <c r="AF343" s="453"/>
      <c r="AG343" s="453"/>
      <c r="AH343" s="453"/>
      <c r="AI343" s="453"/>
      <c r="AJ343" s="453"/>
      <c r="AK343" s="453"/>
      <c r="AL343" s="453"/>
      <c r="AM343" s="453"/>
      <c r="AN343" s="453"/>
      <c r="AO343" s="453"/>
      <c r="AP343" s="453"/>
      <c r="AQ343" s="453"/>
      <c r="AR343" s="453"/>
      <c r="AS343" s="453"/>
      <c r="AT343" s="453"/>
      <c r="AU343" s="453"/>
      <c r="AV343" s="453"/>
      <c r="AW343" s="453"/>
      <c r="AX343" s="453"/>
      <c r="AY343" s="453"/>
      <c r="AZ343" s="453"/>
      <c r="BA343" s="453"/>
    </row>
    <row r="344">
      <c r="A344" s="453"/>
      <c r="B344" s="453"/>
      <c r="C344" s="453"/>
      <c r="D344" s="453"/>
      <c r="E344" s="453"/>
      <c r="F344" s="453"/>
      <c r="G344" s="453"/>
      <c r="H344" s="453"/>
      <c r="I344" s="453"/>
      <c r="J344" s="453"/>
      <c r="K344" s="453"/>
      <c r="L344" s="453"/>
      <c r="M344" s="453"/>
      <c r="N344" s="453"/>
      <c r="O344" s="453"/>
      <c r="P344" s="453"/>
      <c r="Q344" s="453"/>
      <c r="R344" s="453"/>
      <c r="S344" s="453"/>
      <c r="T344" s="453"/>
      <c r="U344" s="453"/>
      <c r="V344" s="453"/>
      <c r="W344" s="453"/>
      <c r="X344" s="453"/>
      <c r="Y344" s="453"/>
      <c r="Z344" s="453"/>
      <c r="AA344" s="453"/>
      <c r="AB344" s="453"/>
      <c r="AC344" s="453"/>
      <c r="AD344" s="453"/>
      <c r="AE344" s="453"/>
      <c r="AF344" s="453"/>
      <c r="AG344" s="453"/>
      <c r="AH344" s="453"/>
      <c r="AI344" s="453"/>
      <c r="AJ344" s="453"/>
      <c r="AK344" s="453"/>
      <c r="AL344" s="453"/>
      <c r="AM344" s="453"/>
      <c r="AN344" s="453"/>
      <c r="AO344" s="453"/>
      <c r="AP344" s="453"/>
      <c r="AQ344" s="453"/>
      <c r="AR344" s="453"/>
      <c r="AS344" s="453"/>
      <c r="AT344" s="453"/>
      <c r="AU344" s="453"/>
      <c r="AV344" s="453"/>
      <c r="AW344" s="453"/>
      <c r="AX344" s="453"/>
      <c r="AY344" s="453"/>
      <c r="AZ344" s="453"/>
      <c r="BA344" s="453"/>
    </row>
    <row r="345">
      <c r="A345" s="453"/>
      <c r="B345" s="453"/>
      <c r="C345" s="453"/>
      <c r="D345" s="453"/>
      <c r="E345" s="453"/>
      <c r="F345" s="453"/>
      <c r="G345" s="453"/>
      <c r="H345" s="453"/>
      <c r="I345" s="453"/>
      <c r="J345" s="453"/>
      <c r="K345" s="453"/>
      <c r="L345" s="453"/>
      <c r="M345" s="453"/>
      <c r="N345" s="453"/>
      <c r="O345" s="453"/>
      <c r="P345" s="453"/>
      <c r="Q345" s="453"/>
      <c r="R345" s="453"/>
      <c r="S345" s="453"/>
      <c r="T345" s="453"/>
      <c r="U345" s="453"/>
      <c r="V345" s="453"/>
      <c r="W345" s="453"/>
      <c r="X345" s="453"/>
      <c r="Y345" s="453"/>
      <c r="Z345" s="453"/>
      <c r="AA345" s="453"/>
      <c r="AB345" s="453"/>
      <c r="AC345" s="453"/>
      <c r="AD345" s="453"/>
      <c r="AE345" s="453"/>
      <c r="AF345" s="453"/>
      <c r="AG345" s="453"/>
      <c r="AH345" s="453"/>
      <c r="AI345" s="453"/>
      <c r="AJ345" s="453"/>
      <c r="AK345" s="453"/>
      <c r="AL345" s="453"/>
      <c r="AM345" s="453"/>
      <c r="AN345" s="453"/>
      <c r="AO345" s="453"/>
      <c r="AP345" s="453"/>
      <c r="AQ345" s="453"/>
      <c r="AR345" s="453"/>
      <c r="AS345" s="453"/>
      <c r="AT345" s="453"/>
      <c r="AU345" s="453"/>
      <c r="AV345" s="453"/>
      <c r="AW345" s="453"/>
      <c r="AX345" s="453"/>
      <c r="AY345" s="453"/>
      <c r="AZ345" s="453"/>
      <c r="BA345" s="453"/>
    </row>
    <row r="346">
      <c r="A346" s="453"/>
      <c r="B346" s="453"/>
      <c r="C346" s="453"/>
      <c r="D346" s="453"/>
      <c r="E346" s="453"/>
      <c r="F346" s="453"/>
      <c r="G346" s="453"/>
      <c r="H346" s="453"/>
      <c r="I346" s="453"/>
      <c r="J346" s="453"/>
      <c r="K346" s="453"/>
      <c r="L346" s="453"/>
      <c r="M346" s="453"/>
      <c r="N346" s="453"/>
      <c r="O346" s="453"/>
      <c r="P346" s="453"/>
      <c r="Q346" s="453"/>
      <c r="R346" s="453"/>
      <c r="S346" s="453"/>
      <c r="T346" s="453"/>
      <c r="U346" s="453"/>
      <c r="V346" s="453"/>
      <c r="W346" s="453"/>
      <c r="X346" s="453"/>
      <c r="Y346" s="453"/>
      <c r="Z346" s="453"/>
      <c r="AA346" s="453"/>
      <c r="AB346" s="453"/>
      <c r="AC346" s="453"/>
      <c r="AD346" s="453"/>
      <c r="AE346" s="453"/>
      <c r="AF346" s="453"/>
      <c r="AG346" s="453"/>
      <c r="AH346" s="453"/>
      <c r="AI346" s="453"/>
      <c r="AJ346" s="453"/>
      <c r="AK346" s="453"/>
      <c r="AL346" s="453"/>
      <c r="AM346" s="453"/>
      <c r="AN346" s="453"/>
      <c r="AO346" s="453"/>
      <c r="AP346" s="453"/>
      <c r="AQ346" s="453"/>
      <c r="AR346" s="453"/>
      <c r="AS346" s="453"/>
      <c r="AT346" s="453"/>
      <c r="AU346" s="453"/>
      <c r="AV346" s="453"/>
      <c r="AW346" s="453"/>
      <c r="AX346" s="453"/>
      <c r="AY346" s="453"/>
      <c r="AZ346" s="453"/>
      <c r="BA346" s="453"/>
    </row>
    <row r="347">
      <c r="A347" s="453"/>
      <c r="B347" s="453"/>
      <c r="C347" s="453"/>
      <c r="D347" s="453"/>
      <c r="E347" s="453"/>
      <c r="F347" s="453"/>
      <c r="G347" s="453"/>
      <c r="H347" s="453"/>
      <c r="I347" s="453"/>
      <c r="J347" s="453"/>
      <c r="K347" s="453"/>
      <c r="L347" s="453"/>
      <c r="M347" s="453"/>
      <c r="N347" s="453"/>
      <c r="O347" s="453"/>
      <c r="P347" s="453"/>
      <c r="Q347" s="453"/>
      <c r="R347" s="453"/>
      <c r="S347" s="453"/>
      <c r="T347" s="453"/>
      <c r="U347" s="453"/>
      <c r="V347" s="453"/>
      <c r="W347" s="453"/>
      <c r="X347" s="453"/>
      <c r="Y347" s="453"/>
      <c r="Z347" s="453"/>
      <c r="AA347" s="453"/>
      <c r="AB347" s="453"/>
      <c r="AC347" s="453"/>
      <c r="AD347" s="453"/>
      <c r="AE347" s="453"/>
      <c r="AF347" s="453"/>
      <c r="AG347" s="453"/>
      <c r="AH347" s="453"/>
      <c r="AI347" s="453"/>
      <c r="AJ347" s="453"/>
      <c r="AK347" s="453"/>
      <c r="AL347" s="453"/>
      <c r="AM347" s="453"/>
      <c r="AN347" s="453"/>
      <c r="AO347" s="453"/>
      <c r="AP347" s="453"/>
      <c r="AQ347" s="453"/>
      <c r="AR347" s="453"/>
      <c r="AS347" s="453"/>
      <c r="AT347" s="453"/>
      <c r="AU347" s="453"/>
      <c r="AV347" s="453"/>
      <c r="AW347" s="453"/>
      <c r="AX347" s="453"/>
      <c r="AY347" s="453"/>
      <c r="AZ347" s="453"/>
      <c r="BA347" s="453"/>
    </row>
    <row r="348">
      <c r="A348" s="453"/>
      <c r="B348" s="453"/>
      <c r="C348" s="453"/>
      <c r="D348" s="453"/>
      <c r="E348" s="453"/>
      <c r="F348" s="453"/>
      <c r="G348" s="453"/>
      <c r="H348" s="453"/>
      <c r="I348" s="453"/>
      <c r="J348" s="453"/>
      <c r="K348" s="453"/>
      <c r="L348" s="453"/>
      <c r="M348" s="453"/>
      <c r="N348" s="453"/>
      <c r="O348" s="453"/>
      <c r="P348" s="453"/>
      <c r="Q348" s="453"/>
      <c r="R348" s="453"/>
      <c r="S348" s="453"/>
      <c r="T348" s="453"/>
      <c r="U348" s="453"/>
      <c r="V348" s="453"/>
      <c r="W348" s="453"/>
      <c r="X348" s="453"/>
      <c r="Y348" s="453"/>
      <c r="Z348" s="453"/>
      <c r="AA348" s="453"/>
      <c r="AB348" s="453"/>
      <c r="AC348" s="453"/>
      <c r="AD348" s="453"/>
      <c r="AE348" s="453"/>
      <c r="AF348" s="453"/>
      <c r="AG348" s="453"/>
      <c r="AH348" s="453"/>
      <c r="AI348" s="453"/>
      <c r="AJ348" s="453"/>
      <c r="AK348" s="453"/>
      <c r="AL348" s="453"/>
      <c r="AM348" s="453"/>
      <c r="AN348" s="453"/>
      <c r="AO348" s="453"/>
      <c r="AP348" s="453"/>
      <c r="AQ348" s="453"/>
      <c r="AR348" s="453"/>
      <c r="AS348" s="453"/>
      <c r="AT348" s="453"/>
      <c r="AU348" s="453"/>
      <c r="AV348" s="453"/>
      <c r="AW348" s="453"/>
      <c r="AX348" s="453"/>
      <c r="AY348" s="453"/>
      <c r="AZ348" s="453"/>
      <c r="BA348" s="453"/>
    </row>
    <row r="349">
      <c r="A349" s="453"/>
      <c r="B349" s="453"/>
      <c r="C349" s="453"/>
      <c r="D349" s="453"/>
      <c r="E349" s="453"/>
      <c r="F349" s="453"/>
      <c r="G349" s="453"/>
      <c r="H349" s="453"/>
      <c r="I349" s="453"/>
      <c r="J349" s="453"/>
      <c r="K349" s="453"/>
      <c r="L349" s="453"/>
      <c r="M349" s="453"/>
      <c r="N349" s="453"/>
      <c r="O349" s="453"/>
      <c r="P349" s="453"/>
      <c r="Q349" s="453"/>
      <c r="R349" s="453"/>
      <c r="S349" s="453"/>
      <c r="T349" s="453"/>
      <c r="U349" s="453"/>
      <c r="V349" s="453"/>
      <c r="W349" s="453"/>
      <c r="X349" s="453"/>
      <c r="Y349" s="453"/>
      <c r="Z349" s="453"/>
      <c r="AA349" s="453"/>
      <c r="AB349" s="453"/>
      <c r="AC349" s="453"/>
      <c r="AD349" s="453"/>
      <c r="AE349" s="453"/>
      <c r="AF349" s="453"/>
      <c r="AG349" s="453"/>
      <c r="AH349" s="453"/>
      <c r="AI349" s="453"/>
      <c r="AJ349" s="453"/>
      <c r="AK349" s="453"/>
      <c r="AL349" s="453"/>
      <c r="AM349" s="453"/>
      <c r="AN349" s="453"/>
      <c r="AO349" s="453"/>
      <c r="AP349" s="453"/>
      <c r="AQ349" s="453"/>
      <c r="AR349" s="453"/>
      <c r="AS349" s="453"/>
      <c r="AT349" s="453"/>
      <c r="AU349" s="453"/>
      <c r="AV349" s="453"/>
      <c r="AW349" s="453"/>
      <c r="AX349" s="453"/>
      <c r="AY349" s="453"/>
      <c r="AZ349" s="453"/>
      <c r="BA349" s="453"/>
    </row>
    <row r="350">
      <c r="A350" s="453"/>
      <c r="B350" s="453"/>
      <c r="C350" s="453"/>
      <c r="D350" s="453"/>
      <c r="E350" s="453"/>
      <c r="F350" s="453"/>
      <c r="G350" s="453"/>
      <c r="H350" s="453"/>
      <c r="I350" s="453"/>
      <c r="J350" s="453"/>
      <c r="K350" s="453"/>
      <c r="L350" s="453"/>
      <c r="M350" s="453"/>
      <c r="N350" s="453"/>
      <c r="O350" s="453"/>
      <c r="P350" s="453"/>
      <c r="Q350" s="453"/>
      <c r="R350" s="453"/>
      <c r="S350" s="453"/>
      <c r="T350" s="453"/>
      <c r="U350" s="453"/>
      <c r="V350" s="453"/>
      <c r="W350" s="453"/>
      <c r="X350" s="453"/>
      <c r="Y350" s="453"/>
      <c r="Z350" s="453"/>
      <c r="AA350" s="453"/>
      <c r="AB350" s="453"/>
      <c r="AC350" s="453"/>
      <c r="AD350" s="453"/>
      <c r="AE350" s="453"/>
      <c r="AF350" s="453"/>
      <c r="AG350" s="453"/>
      <c r="AH350" s="453"/>
      <c r="AI350" s="453"/>
      <c r="AJ350" s="453"/>
      <c r="AK350" s="453"/>
      <c r="AL350" s="453"/>
      <c r="AM350" s="453"/>
      <c r="AN350" s="453"/>
      <c r="AO350" s="453"/>
      <c r="AP350" s="453"/>
      <c r="AQ350" s="453"/>
      <c r="AR350" s="453"/>
      <c r="AS350" s="453"/>
      <c r="AT350" s="453"/>
      <c r="AU350" s="453"/>
      <c r="AV350" s="453"/>
      <c r="AW350" s="453"/>
      <c r="AX350" s="453"/>
      <c r="AY350" s="453"/>
      <c r="AZ350" s="453"/>
      <c r="BA350" s="453"/>
    </row>
    <row r="351">
      <c r="A351" s="453"/>
      <c r="B351" s="453"/>
      <c r="C351" s="453"/>
      <c r="D351" s="453"/>
      <c r="E351" s="453"/>
      <c r="F351" s="453"/>
      <c r="G351" s="453"/>
      <c r="H351" s="453"/>
      <c r="I351" s="453"/>
      <c r="J351" s="453"/>
      <c r="K351" s="453"/>
      <c r="L351" s="453"/>
      <c r="M351" s="453"/>
      <c r="N351" s="453"/>
      <c r="O351" s="453"/>
      <c r="P351" s="453"/>
      <c r="Q351" s="453"/>
      <c r="R351" s="453"/>
      <c r="S351" s="453"/>
      <c r="T351" s="453"/>
      <c r="U351" s="453"/>
      <c r="V351" s="453"/>
      <c r="W351" s="453"/>
      <c r="X351" s="453"/>
      <c r="Y351" s="453"/>
      <c r="Z351" s="453"/>
      <c r="AA351" s="453"/>
      <c r="AB351" s="453"/>
      <c r="AC351" s="453"/>
      <c r="AD351" s="453"/>
      <c r="AE351" s="453"/>
      <c r="AF351" s="453"/>
      <c r="AG351" s="453"/>
      <c r="AH351" s="453"/>
      <c r="AI351" s="453"/>
      <c r="AJ351" s="453"/>
      <c r="AK351" s="453"/>
      <c r="AL351" s="453"/>
      <c r="AM351" s="453"/>
      <c r="AN351" s="453"/>
      <c r="AO351" s="453"/>
      <c r="AP351" s="453"/>
      <c r="AQ351" s="453"/>
      <c r="AR351" s="453"/>
      <c r="AS351" s="453"/>
      <c r="AT351" s="453"/>
      <c r="AU351" s="453"/>
      <c r="AV351" s="453"/>
      <c r="AW351" s="453"/>
      <c r="AX351" s="453"/>
      <c r="AY351" s="453"/>
      <c r="AZ351" s="453"/>
      <c r="BA351" s="453"/>
    </row>
    <row r="352">
      <c r="A352" s="453"/>
      <c r="B352" s="453"/>
      <c r="C352" s="453"/>
      <c r="D352" s="453"/>
      <c r="E352" s="453"/>
      <c r="F352" s="453"/>
      <c r="G352" s="453"/>
      <c r="H352" s="453"/>
      <c r="I352" s="453"/>
      <c r="J352" s="453"/>
      <c r="K352" s="453"/>
      <c r="L352" s="453"/>
      <c r="M352" s="453"/>
      <c r="N352" s="453"/>
      <c r="O352" s="453"/>
      <c r="P352" s="453"/>
      <c r="Q352" s="453"/>
      <c r="R352" s="453"/>
      <c r="S352" s="453"/>
      <c r="T352" s="453"/>
      <c r="U352" s="453"/>
      <c r="V352" s="453"/>
      <c r="W352" s="453"/>
      <c r="X352" s="453"/>
      <c r="Y352" s="453"/>
      <c r="Z352" s="453"/>
      <c r="AA352" s="453"/>
      <c r="AB352" s="453"/>
      <c r="AC352" s="453"/>
      <c r="AD352" s="453"/>
      <c r="AE352" s="453"/>
      <c r="AF352" s="453"/>
      <c r="AG352" s="453"/>
      <c r="AH352" s="453"/>
      <c r="AI352" s="453"/>
      <c r="AJ352" s="453"/>
      <c r="AK352" s="453"/>
      <c r="AL352" s="453"/>
      <c r="AM352" s="453"/>
      <c r="AN352" s="453"/>
      <c r="AO352" s="453"/>
      <c r="AP352" s="453"/>
      <c r="AQ352" s="453"/>
      <c r="AR352" s="453"/>
      <c r="AS352" s="453"/>
      <c r="AT352" s="453"/>
      <c r="AU352" s="453"/>
      <c r="AV352" s="453"/>
      <c r="AW352" s="453"/>
      <c r="AX352" s="453"/>
      <c r="AY352" s="453"/>
      <c r="AZ352" s="453"/>
      <c r="BA352" s="453"/>
    </row>
    <row r="353">
      <c r="A353" s="453"/>
      <c r="B353" s="453"/>
      <c r="C353" s="453"/>
      <c r="D353" s="453"/>
      <c r="E353" s="453"/>
      <c r="F353" s="453"/>
      <c r="G353" s="453"/>
      <c r="H353" s="453"/>
      <c r="I353" s="453"/>
      <c r="J353" s="453"/>
      <c r="K353" s="453"/>
      <c r="L353" s="453"/>
      <c r="M353" s="453"/>
      <c r="N353" s="453"/>
      <c r="O353" s="453"/>
      <c r="P353" s="453"/>
      <c r="Q353" s="453"/>
      <c r="R353" s="453"/>
      <c r="S353" s="453"/>
      <c r="T353" s="453"/>
      <c r="U353" s="453"/>
      <c r="V353" s="453"/>
      <c r="W353" s="453"/>
      <c r="X353" s="453"/>
      <c r="Y353" s="453"/>
      <c r="Z353" s="453"/>
      <c r="AA353" s="453"/>
      <c r="AB353" s="453"/>
      <c r="AC353" s="453"/>
      <c r="AD353" s="453"/>
      <c r="AE353" s="453"/>
      <c r="AF353" s="453"/>
      <c r="AG353" s="453"/>
      <c r="AH353" s="453"/>
      <c r="AI353" s="453"/>
      <c r="AJ353" s="453"/>
      <c r="AK353" s="453"/>
      <c r="AL353" s="453"/>
      <c r="AM353" s="453"/>
      <c r="AN353" s="453"/>
      <c r="AO353" s="453"/>
      <c r="AP353" s="453"/>
      <c r="AQ353" s="453"/>
      <c r="AR353" s="453"/>
      <c r="AS353" s="453"/>
      <c r="AT353" s="453"/>
      <c r="AU353" s="453"/>
      <c r="AV353" s="453"/>
      <c r="AW353" s="453"/>
      <c r="AX353" s="453"/>
      <c r="AY353" s="453"/>
      <c r="AZ353" s="453"/>
      <c r="BA353" s="453"/>
    </row>
    <row r="354">
      <c r="A354" s="453"/>
      <c r="B354" s="453"/>
      <c r="C354" s="453"/>
      <c r="D354" s="453"/>
      <c r="E354" s="453"/>
      <c r="F354" s="453"/>
      <c r="G354" s="453"/>
      <c r="H354" s="453"/>
      <c r="I354" s="453"/>
      <c r="J354" s="453"/>
      <c r="K354" s="453"/>
      <c r="L354" s="453"/>
      <c r="M354" s="453"/>
      <c r="N354" s="453"/>
      <c r="O354" s="453"/>
      <c r="P354" s="453"/>
      <c r="Q354" s="453"/>
      <c r="R354" s="453"/>
      <c r="S354" s="453"/>
      <c r="T354" s="453"/>
      <c r="U354" s="453"/>
      <c r="V354" s="453"/>
      <c r="W354" s="453"/>
      <c r="X354" s="453"/>
      <c r="Y354" s="453"/>
      <c r="Z354" s="453"/>
      <c r="AA354" s="453"/>
      <c r="AB354" s="453"/>
      <c r="AC354" s="453"/>
      <c r="AD354" s="453"/>
      <c r="AE354" s="453"/>
      <c r="AF354" s="453"/>
      <c r="AG354" s="453"/>
      <c r="AH354" s="453"/>
      <c r="AI354" s="453"/>
      <c r="AJ354" s="453"/>
      <c r="AK354" s="453"/>
      <c r="AL354" s="453"/>
      <c r="AM354" s="453"/>
      <c r="AN354" s="453"/>
      <c r="AO354" s="453"/>
      <c r="AP354" s="453"/>
      <c r="AQ354" s="453"/>
      <c r="AR354" s="453"/>
      <c r="AS354" s="453"/>
      <c r="AT354" s="453"/>
      <c r="AU354" s="453"/>
      <c r="AV354" s="453"/>
      <c r="AW354" s="453"/>
      <c r="AX354" s="453"/>
      <c r="AY354" s="453"/>
      <c r="AZ354" s="453"/>
      <c r="BA354" s="453"/>
    </row>
    <row r="355">
      <c r="A355" s="453"/>
      <c r="B355" s="453"/>
      <c r="C355" s="453"/>
      <c r="D355" s="453"/>
      <c r="E355" s="453"/>
      <c r="F355" s="453"/>
      <c r="G355" s="453"/>
      <c r="H355" s="453"/>
      <c r="I355" s="453"/>
      <c r="J355" s="453"/>
      <c r="K355" s="453"/>
      <c r="L355" s="453"/>
      <c r="M355" s="453"/>
      <c r="N355" s="453"/>
      <c r="O355" s="453"/>
      <c r="P355" s="453"/>
      <c r="Q355" s="453"/>
      <c r="R355" s="453"/>
      <c r="S355" s="453"/>
      <c r="T355" s="453"/>
      <c r="U355" s="453"/>
      <c r="V355" s="453"/>
      <c r="W355" s="453"/>
      <c r="X355" s="453"/>
      <c r="Y355" s="453"/>
      <c r="Z355" s="453"/>
      <c r="AA355" s="453"/>
      <c r="AB355" s="453"/>
      <c r="AC355" s="453"/>
      <c r="AD355" s="453"/>
      <c r="AE355" s="453"/>
      <c r="AF355" s="453"/>
      <c r="AG355" s="453"/>
      <c r="AH355" s="453"/>
      <c r="AI355" s="453"/>
      <c r="AJ355" s="453"/>
      <c r="AK355" s="453"/>
      <c r="AL355" s="453"/>
      <c r="AM355" s="453"/>
      <c r="AN355" s="453"/>
      <c r="AO355" s="453"/>
      <c r="AP355" s="453"/>
      <c r="AQ355" s="453"/>
      <c r="AR355" s="453"/>
      <c r="AS355" s="453"/>
      <c r="AT355" s="453"/>
      <c r="AU355" s="453"/>
      <c r="AV355" s="453"/>
      <c r="AW355" s="453"/>
      <c r="AX355" s="453"/>
      <c r="AY355" s="453"/>
      <c r="AZ355" s="453"/>
      <c r="BA355" s="453"/>
    </row>
    <row r="356">
      <c r="A356" s="453"/>
      <c r="B356" s="453"/>
      <c r="C356" s="453"/>
      <c r="D356" s="453"/>
      <c r="E356" s="453"/>
      <c r="F356" s="453"/>
      <c r="G356" s="453"/>
      <c r="H356" s="453"/>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c r="AL356" s="453"/>
      <c r="AM356" s="453"/>
      <c r="AN356" s="453"/>
      <c r="AO356" s="453"/>
      <c r="AP356" s="453"/>
      <c r="AQ356" s="453"/>
      <c r="AR356" s="453"/>
      <c r="AS356" s="453"/>
      <c r="AT356" s="453"/>
      <c r="AU356" s="453"/>
      <c r="AV356" s="453"/>
      <c r="AW356" s="453"/>
      <c r="AX356" s="453"/>
      <c r="AY356" s="453"/>
      <c r="AZ356" s="453"/>
      <c r="BA356" s="453"/>
    </row>
    <row r="357">
      <c r="A357" s="453"/>
      <c r="B357" s="453"/>
      <c r="C357" s="453"/>
      <c r="D357" s="453"/>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c r="AL357" s="453"/>
      <c r="AM357" s="453"/>
      <c r="AN357" s="453"/>
      <c r="AO357" s="453"/>
      <c r="AP357" s="453"/>
      <c r="AQ357" s="453"/>
      <c r="AR357" s="453"/>
      <c r="AS357" s="453"/>
      <c r="AT357" s="453"/>
      <c r="AU357" s="453"/>
      <c r="AV357" s="453"/>
      <c r="AW357" s="453"/>
      <c r="AX357" s="453"/>
      <c r="AY357" s="453"/>
      <c r="AZ357" s="453"/>
      <c r="BA357" s="453"/>
    </row>
    <row r="358">
      <c r="A358" s="453"/>
      <c r="B358" s="453"/>
      <c r="C358" s="453"/>
      <c r="D358" s="453"/>
      <c r="E358" s="453"/>
      <c r="F358" s="453"/>
      <c r="G358" s="453"/>
      <c r="H358" s="453"/>
      <c r="I358" s="453"/>
      <c r="J358" s="453"/>
      <c r="K358" s="453"/>
      <c r="L358" s="453"/>
      <c r="M358" s="453"/>
      <c r="N358" s="453"/>
      <c r="O358" s="453"/>
      <c r="P358" s="453"/>
      <c r="Q358" s="453"/>
      <c r="R358" s="453"/>
      <c r="S358" s="453"/>
      <c r="T358" s="453"/>
      <c r="U358" s="453"/>
      <c r="V358" s="453"/>
      <c r="W358" s="453"/>
      <c r="X358" s="453"/>
      <c r="Y358" s="453"/>
      <c r="Z358" s="453"/>
      <c r="AA358" s="453"/>
      <c r="AB358" s="453"/>
      <c r="AC358" s="453"/>
      <c r="AD358" s="453"/>
      <c r="AE358" s="453"/>
      <c r="AF358" s="453"/>
      <c r="AG358" s="453"/>
      <c r="AH358" s="453"/>
      <c r="AI358" s="453"/>
      <c r="AJ358" s="453"/>
      <c r="AK358" s="453"/>
      <c r="AL358" s="453"/>
      <c r="AM358" s="453"/>
      <c r="AN358" s="453"/>
      <c r="AO358" s="453"/>
      <c r="AP358" s="453"/>
      <c r="AQ358" s="453"/>
      <c r="AR358" s="453"/>
      <c r="AS358" s="453"/>
      <c r="AT358" s="453"/>
      <c r="AU358" s="453"/>
      <c r="AV358" s="453"/>
      <c r="AW358" s="453"/>
      <c r="AX358" s="453"/>
      <c r="AY358" s="453"/>
      <c r="AZ358" s="453"/>
      <c r="BA358" s="453"/>
    </row>
    <row r="359">
      <c r="A359" s="453"/>
      <c r="B359" s="453"/>
      <c r="C359" s="453"/>
      <c r="D359" s="453"/>
      <c r="E359" s="453"/>
      <c r="F359" s="453"/>
      <c r="G359" s="453"/>
      <c r="H359" s="453"/>
      <c r="I359" s="453"/>
      <c r="J359" s="453"/>
      <c r="K359" s="453"/>
      <c r="L359" s="453"/>
      <c r="M359" s="453"/>
      <c r="N359" s="453"/>
      <c r="O359" s="453"/>
      <c r="P359" s="453"/>
      <c r="Q359" s="453"/>
      <c r="R359" s="453"/>
      <c r="S359" s="453"/>
      <c r="T359" s="453"/>
      <c r="U359" s="453"/>
      <c r="V359" s="453"/>
      <c r="W359" s="453"/>
      <c r="X359" s="453"/>
      <c r="Y359" s="453"/>
      <c r="Z359" s="453"/>
      <c r="AA359" s="453"/>
      <c r="AB359" s="453"/>
      <c r="AC359" s="453"/>
      <c r="AD359" s="453"/>
      <c r="AE359" s="453"/>
      <c r="AF359" s="453"/>
      <c r="AG359" s="453"/>
      <c r="AH359" s="453"/>
      <c r="AI359" s="453"/>
      <c r="AJ359" s="453"/>
      <c r="AK359" s="453"/>
      <c r="AL359" s="453"/>
      <c r="AM359" s="453"/>
      <c r="AN359" s="453"/>
      <c r="AO359" s="453"/>
      <c r="AP359" s="453"/>
      <c r="AQ359" s="453"/>
      <c r="AR359" s="453"/>
      <c r="AS359" s="453"/>
      <c r="AT359" s="453"/>
      <c r="AU359" s="453"/>
      <c r="AV359" s="453"/>
      <c r="AW359" s="453"/>
      <c r="AX359" s="453"/>
      <c r="AY359" s="453"/>
      <c r="AZ359" s="453"/>
      <c r="BA359" s="453"/>
    </row>
    <row r="360">
      <c r="A360" s="453"/>
      <c r="B360" s="453"/>
      <c r="C360" s="453"/>
      <c r="D360" s="453"/>
      <c r="E360" s="453"/>
      <c r="F360" s="453"/>
      <c r="G360" s="453"/>
      <c r="H360" s="453"/>
      <c r="I360" s="453"/>
      <c r="J360" s="453"/>
      <c r="K360" s="453"/>
      <c r="L360" s="453"/>
      <c r="M360" s="453"/>
      <c r="N360" s="453"/>
      <c r="O360" s="453"/>
      <c r="P360" s="453"/>
      <c r="Q360" s="453"/>
      <c r="R360" s="453"/>
      <c r="S360" s="453"/>
      <c r="T360" s="453"/>
      <c r="U360" s="453"/>
      <c r="V360" s="453"/>
      <c r="W360" s="453"/>
      <c r="X360" s="453"/>
      <c r="Y360" s="453"/>
      <c r="Z360" s="453"/>
      <c r="AA360" s="453"/>
      <c r="AB360" s="453"/>
      <c r="AC360" s="453"/>
      <c r="AD360" s="453"/>
      <c r="AE360" s="453"/>
      <c r="AF360" s="453"/>
      <c r="AG360" s="453"/>
      <c r="AH360" s="453"/>
      <c r="AI360" s="453"/>
      <c r="AJ360" s="453"/>
      <c r="AK360" s="453"/>
      <c r="AL360" s="453"/>
      <c r="AM360" s="453"/>
      <c r="AN360" s="453"/>
      <c r="AO360" s="453"/>
      <c r="AP360" s="453"/>
      <c r="AQ360" s="453"/>
      <c r="AR360" s="453"/>
      <c r="AS360" s="453"/>
      <c r="AT360" s="453"/>
      <c r="AU360" s="453"/>
      <c r="AV360" s="453"/>
      <c r="AW360" s="453"/>
      <c r="AX360" s="453"/>
      <c r="AY360" s="453"/>
      <c r="AZ360" s="453"/>
      <c r="BA360" s="453"/>
    </row>
    <row r="361">
      <c r="A361" s="453"/>
      <c r="B361" s="453"/>
      <c r="C361" s="453"/>
      <c r="D361" s="453"/>
      <c r="E361" s="453"/>
      <c r="F361" s="453"/>
      <c r="G361" s="453"/>
      <c r="H361" s="453"/>
      <c r="I361" s="453"/>
      <c r="J361" s="453"/>
      <c r="K361" s="453"/>
      <c r="L361" s="453"/>
      <c r="M361" s="453"/>
      <c r="N361" s="453"/>
      <c r="O361" s="453"/>
      <c r="P361" s="453"/>
      <c r="Q361" s="453"/>
      <c r="R361" s="453"/>
      <c r="S361" s="453"/>
      <c r="T361" s="453"/>
      <c r="U361" s="453"/>
      <c r="V361" s="453"/>
      <c r="W361" s="453"/>
      <c r="X361" s="453"/>
      <c r="Y361" s="453"/>
      <c r="Z361" s="453"/>
      <c r="AA361" s="453"/>
      <c r="AB361" s="453"/>
      <c r="AC361" s="453"/>
      <c r="AD361" s="453"/>
      <c r="AE361" s="453"/>
      <c r="AF361" s="453"/>
      <c r="AG361" s="453"/>
      <c r="AH361" s="453"/>
      <c r="AI361" s="453"/>
      <c r="AJ361" s="453"/>
      <c r="AK361" s="453"/>
      <c r="AL361" s="453"/>
      <c r="AM361" s="453"/>
      <c r="AN361" s="453"/>
      <c r="AO361" s="453"/>
      <c r="AP361" s="453"/>
      <c r="AQ361" s="453"/>
      <c r="AR361" s="453"/>
      <c r="AS361" s="453"/>
      <c r="AT361" s="453"/>
      <c r="AU361" s="453"/>
      <c r="AV361" s="453"/>
      <c r="AW361" s="453"/>
      <c r="AX361" s="453"/>
      <c r="AY361" s="453"/>
      <c r="AZ361" s="453"/>
      <c r="BA361" s="453"/>
    </row>
    <row r="362">
      <c r="A362" s="453"/>
      <c r="B362" s="453"/>
      <c r="C362" s="453"/>
      <c r="D362" s="453"/>
      <c r="E362" s="453"/>
      <c r="F362" s="453"/>
      <c r="G362" s="453"/>
      <c r="H362" s="453"/>
      <c r="I362" s="453"/>
      <c r="J362" s="453"/>
      <c r="K362" s="453"/>
      <c r="L362" s="453"/>
      <c r="M362" s="453"/>
      <c r="N362" s="453"/>
      <c r="O362" s="453"/>
      <c r="P362" s="453"/>
      <c r="Q362" s="453"/>
      <c r="R362" s="453"/>
      <c r="S362" s="453"/>
      <c r="T362" s="453"/>
      <c r="U362" s="453"/>
      <c r="V362" s="453"/>
      <c r="W362" s="453"/>
      <c r="X362" s="453"/>
      <c r="Y362" s="453"/>
      <c r="Z362" s="453"/>
      <c r="AA362" s="453"/>
      <c r="AB362" s="453"/>
      <c r="AC362" s="453"/>
      <c r="AD362" s="453"/>
      <c r="AE362" s="453"/>
      <c r="AF362" s="453"/>
      <c r="AG362" s="453"/>
      <c r="AH362" s="453"/>
      <c r="AI362" s="453"/>
      <c r="AJ362" s="453"/>
      <c r="AK362" s="453"/>
      <c r="AL362" s="453"/>
      <c r="AM362" s="453"/>
      <c r="AN362" s="453"/>
      <c r="AO362" s="453"/>
      <c r="AP362" s="453"/>
      <c r="AQ362" s="453"/>
      <c r="AR362" s="453"/>
      <c r="AS362" s="453"/>
      <c r="AT362" s="453"/>
      <c r="AU362" s="453"/>
      <c r="AV362" s="453"/>
      <c r="AW362" s="453"/>
      <c r="AX362" s="453"/>
      <c r="AY362" s="453"/>
      <c r="AZ362" s="453"/>
      <c r="BA362" s="453"/>
    </row>
    <row r="363">
      <c r="A363" s="453"/>
      <c r="B363" s="453"/>
      <c r="C363" s="453"/>
      <c r="D363" s="453"/>
      <c r="E363" s="453"/>
      <c r="F363" s="453"/>
      <c r="G363" s="453"/>
      <c r="H363" s="453"/>
      <c r="I363" s="453"/>
      <c r="J363" s="453"/>
      <c r="K363" s="453"/>
      <c r="L363" s="453"/>
      <c r="M363" s="453"/>
      <c r="N363" s="453"/>
      <c r="O363" s="453"/>
      <c r="P363" s="453"/>
      <c r="Q363" s="453"/>
      <c r="R363" s="453"/>
      <c r="S363" s="453"/>
      <c r="T363" s="453"/>
      <c r="U363" s="453"/>
      <c r="V363" s="453"/>
      <c r="W363" s="453"/>
      <c r="X363" s="453"/>
      <c r="Y363" s="453"/>
      <c r="Z363" s="453"/>
      <c r="AA363" s="453"/>
      <c r="AB363" s="453"/>
      <c r="AC363" s="453"/>
      <c r="AD363" s="453"/>
      <c r="AE363" s="453"/>
      <c r="AF363" s="453"/>
      <c r="AG363" s="453"/>
      <c r="AH363" s="453"/>
      <c r="AI363" s="453"/>
      <c r="AJ363" s="453"/>
      <c r="AK363" s="453"/>
      <c r="AL363" s="453"/>
      <c r="AM363" s="453"/>
      <c r="AN363" s="453"/>
      <c r="AO363" s="453"/>
      <c r="AP363" s="453"/>
      <c r="AQ363" s="453"/>
      <c r="AR363" s="453"/>
      <c r="AS363" s="453"/>
      <c r="AT363" s="453"/>
      <c r="AU363" s="453"/>
      <c r="AV363" s="453"/>
      <c r="AW363" s="453"/>
      <c r="AX363" s="453"/>
      <c r="AY363" s="453"/>
      <c r="AZ363" s="453"/>
      <c r="BA363" s="453"/>
    </row>
    <row r="364">
      <c r="A364" s="453"/>
      <c r="B364" s="453"/>
      <c r="C364" s="453"/>
      <c r="D364" s="453"/>
      <c r="E364" s="453"/>
      <c r="F364" s="453"/>
      <c r="G364" s="453"/>
      <c r="H364" s="453"/>
      <c r="I364" s="453"/>
      <c r="J364" s="453"/>
      <c r="K364" s="453"/>
      <c r="L364" s="453"/>
      <c r="M364" s="453"/>
      <c r="N364" s="453"/>
      <c r="O364" s="453"/>
      <c r="P364" s="453"/>
      <c r="Q364" s="453"/>
      <c r="R364" s="453"/>
      <c r="S364" s="453"/>
      <c r="T364" s="453"/>
      <c r="U364" s="453"/>
      <c r="V364" s="453"/>
      <c r="W364" s="453"/>
      <c r="X364" s="453"/>
      <c r="Y364" s="453"/>
      <c r="Z364" s="453"/>
      <c r="AA364" s="453"/>
      <c r="AB364" s="453"/>
      <c r="AC364" s="453"/>
      <c r="AD364" s="453"/>
      <c r="AE364" s="453"/>
      <c r="AF364" s="453"/>
      <c r="AG364" s="453"/>
      <c r="AH364" s="453"/>
      <c r="AI364" s="453"/>
      <c r="AJ364" s="453"/>
      <c r="AK364" s="453"/>
      <c r="AL364" s="453"/>
      <c r="AM364" s="453"/>
      <c r="AN364" s="453"/>
      <c r="AO364" s="453"/>
      <c r="AP364" s="453"/>
      <c r="AQ364" s="453"/>
      <c r="AR364" s="453"/>
      <c r="AS364" s="453"/>
      <c r="AT364" s="453"/>
      <c r="AU364" s="453"/>
      <c r="AV364" s="453"/>
      <c r="AW364" s="453"/>
      <c r="AX364" s="453"/>
      <c r="AY364" s="453"/>
      <c r="AZ364" s="453"/>
      <c r="BA364" s="453"/>
    </row>
    <row r="365">
      <c r="A365" s="453"/>
      <c r="B365" s="453"/>
      <c r="C365" s="453"/>
      <c r="D365" s="453"/>
      <c r="E365" s="453"/>
      <c r="F365" s="453"/>
      <c r="G365" s="453"/>
      <c r="H365" s="453"/>
      <c r="I365" s="453"/>
      <c r="J365" s="453"/>
      <c r="K365" s="453"/>
      <c r="L365" s="453"/>
      <c r="M365" s="453"/>
      <c r="N365" s="453"/>
      <c r="O365" s="453"/>
      <c r="P365" s="453"/>
      <c r="Q365" s="453"/>
      <c r="R365" s="453"/>
      <c r="S365" s="453"/>
      <c r="T365" s="453"/>
      <c r="U365" s="453"/>
      <c r="V365" s="453"/>
      <c r="W365" s="453"/>
      <c r="X365" s="453"/>
      <c r="Y365" s="453"/>
      <c r="Z365" s="453"/>
      <c r="AA365" s="453"/>
      <c r="AB365" s="453"/>
      <c r="AC365" s="453"/>
      <c r="AD365" s="453"/>
      <c r="AE365" s="453"/>
      <c r="AF365" s="453"/>
      <c r="AG365" s="453"/>
      <c r="AH365" s="453"/>
      <c r="AI365" s="453"/>
      <c r="AJ365" s="453"/>
      <c r="AK365" s="453"/>
      <c r="AL365" s="453"/>
      <c r="AM365" s="453"/>
      <c r="AN365" s="453"/>
      <c r="AO365" s="453"/>
      <c r="AP365" s="453"/>
      <c r="AQ365" s="453"/>
      <c r="AR365" s="453"/>
      <c r="AS365" s="453"/>
      <c r="AT365" s="453"/>
      <c r="AU365" s="453"/>
      <c r="AV365" s="453"/>
      <c r="AW365" s="453"/>
      <c r="AX365" s="453"/>
      <c r="AY365" s="453"/>
      <c r="AZ365" s="453"/>
      <c r="BA365" s="453"/>
    </row>
    <row r="366">
      <c r="A366" s="453"/>
      <c r="B366" s="453"/>
      <c r="C366" s="453"/>
      <c r="D366" s="453"/>
      <c r="E366" s="453"/>
      <c r="F366" s="453"/>
      <c r="G366" s="453"/>
      <c r="H366" s="453"/>
      <c r="I366" s="453"/>
      <c r="J366" s="453"/>
      <c r="K366" s="453"/>
      <c r="L366" s="453"/>
      <c r="M366" s="453"/>
      <c r="N366" s="453"/>
      <c r="O366" s="453"/>
      <c r="P366" s="453"/>
      <c r="Q366" s="453"/>
      <c r="R366" s="453"/>
      <c r="S366" s="453"/>
      <c r="T366" s="453"/>
      <c r="U366" s="453"/>
      <c r="V366" s="453"/>
      <c r="W366" s="453"/>
      <c r="X366" s="453"/>
      <c r="Y366" s="453"/>
      <c r="Z366" s="453"/>
      <c r="AA366" s="453"/>
      <c r="AB366" s="453"/>
      <c r="AC366" s="453"/>
      <c r="AD366" s="453"/>
      <c r="AE366" s="453"/>
      <c r="AF366" s="453"/>
      <c r="AG366" s="453"/>
      <c r="AH366" s="453"/>
      <c r="AI366" s="453"/>
      <c r="AJ366" s="453"/>
      <c r="AK366" s="453"/>
      <c r="AL366" s="453"/>
      <c r="AM366" s="453"/>
      <c r="AN366" s="453"/>
      <c r="AO366" s="453"/>
      <c r="AP366" s="453"/>
      <c r="AQ366" s="453"/>
      <c r="AR366" s="453"/>
      <c r="AS366" s="453"/>
      <c r="AT366" s="453"/>
      <c r="AU366" s="453"/>
      <c r="AV366" s="453"/>
      <c r="AW366" s="453"/>
      <c r="AX366" s="453"/>
      <c r="AY366" s="453"/>
      <c r="AZ366" s="453"/>
      <c r="BA366" s="453"/>
    </row>
    <row r="367">
      <c r="A367" s="453"/>
      <c r="B367" s="453"/>
      <c r="C367" s="453"/>
      <c r="D367" s="453"/>
      <c r="E367" s="453"/>
      <c r="F367" s="453"/>
      <c r="G367" s="453"/>
      <c r="H367" s="453"/>
      <c r="I367" s="453"/>
      <c r="J367" s="453"/>
      <c r="K367" s="453"/>
      <c r="L367" s="453"/>
      <c r="M367" s="453"/>
      <c r="N367" s="453"/>
      <c r="O367" s="453"/>
      <c r="P367" s="453"/>
      <c r="Q367" s="453"/>
      <c r="R367" s="453"/>
      <c r="S367" s="453"/>
      <c r="T367" s="453"/>
      <c r="U367" s="453"/>
      <c r="V367" s="453"/>
      <c r="W367" s="453"/>
      <c r="X367" s="453"/>
      <c r="Y367" s="453"/>
      <c r="Z367" s="453"/>
      <c r="AA367" s="453"/>
      <c r="AB367" s="453"/>
      <c r="AC367" s="453"/>
      <c r="AD367" s="453"/>
      <c r="AE367" s="453"/>
      <c r="AF367" s="453"/>
      <c r="AG367" s="453"/>
      <c r="AH367" s="453"/>
      <c r="AI367" s="453"/>
      <c r="AJ367" s="453"/>
      <c r="AK367" s="453"/>
      <c r="AL367" s="453"/>
      <c r="AM367" s="453"/>
      <c r="AN367" s="453"/>
      <c r="AO367" s="453"/>
      <c r="AP367" s="453"/>
      <c r="AQ367" s="453"/>
      <c r="AR367" s="453"/>
      <c r="AS367" s="453"/>
      <c r="AT367" s="453"/>
      <c r="AU367" s="453"/>
      <c r="AV367" s="453"/>
      <c r="AW367" s="453"/>
      <c r="AX367" s="453"/>
      <c r="AY367" s="453"/>
      <c r="AZ367" s="453"/>
      <c r="BA367" s="453"/>
    </row>
    <row r="368">
      <c r="A368" s="453"/>
      <c r="B368" s="453"/>
      <c r="C368" s="453"/>
      <c r="D368" s="453"/>
      <c r="E368" s="453"/>
      <c r="F368" s="453"/>
      <c r="G368" s="453"/>
      <c r="H368" s="453"/>
      <c r="I368" s="453"/>
      <c r="J368" s="453"/>
      <c r="K368" s="453"/>
      <c r="L368" s="453"/>
      <c r="M368" s="453"/>
      <c r="N368" s="453"/>
      <c r="O368" s="453"/>
      <c r="P368" s="453"/>
      <c r="Q368" s="453"/>
      <c r="R368" s="453"/>
      <c r="S368" s="453"/>
      <c r="T368" s="453"/>
      <c r="U368" s="453"/>
      <c r="V368" s="453"/>
      <c r="W368" s="453"/>
      <c r="X368" s="453"/>
      <c r="Y368" s="453"/>
      <c r="Z368" s="453"/>
      <c r="AA368" s="453"/>
      <c r="AB368" s="453"/>
      <c r="AC368" s="453"/>
      <c r="AD368" s="453"/>
      <c r="AE368" s="453"/>
      <c r="AF368" s="453"/>
      <c r="AG368" s="453"/>
      <c r="AH368" s="453"/>
      <c r="AI368" s="453"/>
      <c r="AJ368" s="453"/>
      <c r="AK368" s="453"/>
      <c r="AL368" s="453"/>
      <c r="AM368" s="453"/>
      <c r="AN368" s="453"/>
      <c r="AO368" s="453"/>
      <c r="AP368" s="453"/>
      <c r="AQ368" s="453"/>
      <c r="AR368" s="453"/>
      <c r="AS368" s="453"/>
      <c r="AT368" s="453"/>
      <c r="AU368" s="453"/>
      <c r="AV368" s="453"/>
      <c r="AW368" s="453"/>
      <c r="AX368" s="453"/>
      <c r="AY368" s="453"/>
      <c r="AZ368" s="453"/>
      <c r="BA368" s="453"/>
    </row>
    <row r="369">
      <c r="A369" s="453"/>
      <c r="B369" s="453"/>
      <c r="C369" s="453"/>
      <c r="D369" s="453"/>
      <c r="E369" s="453"/>
      <c r="F369" s="453"/>
      <c r="G369" s="453"/>
      <c r="H369" s="453"/>
      <c r="I369" s="453"/>
      <c r="J369" s="453"/>
      <c r="K369" s="453"/>
      <c r="L369" s="453"/>
      <c r="M369" s="453"/>
      <c r="N369" s="453"/>
      <c r="O369" s="453"/>
      <c r="P369" s="453"/>
      <c r="Q369" s="453"/>
      <c r="R369" s="453"/>
      <c r="S369" s="453"/>
      <c r="T369" s="453"/>
      <c r="U369" s="453"/>
      <c r="V369" s="453"/>
      <c r="W369" s="453"/>
      <c r="X369" s="453"/>
      <c r="Y369" s="453"/>
      <c r="Z369" s="453"/>
      <c r="AA369" s="453"/>
      <c r="AB369" s="453"/>
      <c r="AC369" s="453"/>
      <c r="AD369" s="453"/>
      <c r="AE369" s="453"/>
      <c r="AF369" s="453"/>
      <c r="AG369" s="453"/>
      <c r="AH369" s="453"/>
      <c r="AI369" s="453"/>
      <c r="AJ369" s="453"/>
      <c r="AK369" s="453"/>
      <c r="AL369" s="453"/>
      <c r="AM369" s="453"/>
      <c r="AN369" s="453"/>
      <c r="AO369" s="453"/>
      <c r="AP369" s="453"/>
      <c r="AQ369" s="453"/>
      <c r="AR369" s="453"/>
      <c r="AS369" s="453"/>
      <c r="AT369" s="453"/>
      <c r="AU369" s="453"/>
      <c r="AV369" s="453"/>
      <c r="AW369" s="453"/>
      <c r="AX369" s="453"/>
      <c r="AY369" s="453"/>
      <c r="AZ369" s="453"/>
      <c r="BA369" s="453"/>
    </row>
    <row r="370">
      <c r="A370" s="453"/>
      <c r="B370" s="453"/>
      <c r="C370" s="453"/>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453"/>
      <c r="AD370" s="453"/>
      <c r="AE370" s="453"/>
      <c r="AF370" s="453"/>
      <c r="AG370" s="453"/>
      <c r="AH370" s="453"/>
      <c r="AI370" s="453"/>
      <c r="AJ370" s="453"/>
      <c r="AK370" s="453"/>
      <c r="AL370" s="453"/>
      <c r="AM370" s="453"/>
      <c r="AN370" s="453"/>
      <c r="AO370" s="453"/>
      <c r="AP370" s="453"/>
      <c r="AQ370" s="453"/>
      <c r="AR370" s="453"/>
      <c r="AS370" s="453"/>
      <c r="AT370" s="453"/>
      <c r="AU370" s="453"/>
      <c r="AV370" s="453"/>
      <c r="AW370" s="453"/>
      <c r="AX370" s="453"/>
      <c r="AY370" s="453"/>
      <c r="AZ370" s="453"/>
      <c r="BA370" s="453"/>
    </row>
    <row r="371">
      <c r="A371" s="453"/>
      <c r="B371" s="453"/>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453"/>
      <c r="AD371" s="453"/>
      <c r="AE371" s="453"/>
      <c r="AF371" s="453"/>
      <c r="AG371" s="453"/>
      <c r="AH371" s="453"/>
      <c r="AI371" s="453"/>
      <c r="AJ371" s="453"/>
      <c r="AK371" s="453"/>
      <c r="AL371" s="453"/>
      <c r="AM371" s="453"/>
      <c r="AN371" s="453"/>
      <c r="AO371" s="453"/>
      <c r="AP371" s="453"/>
      <c r="AQ371" s="453"/>
      <c r="AR371" s="453"/>
      <c r="AS371" s="453"/>
      <c r="AT371" s="453"/>
      <c r="AU371" s="453"/>
      <c r="AV371" s="453"/>
      <c r="AW371" s="453"/>
      <c r="AX371" s="453"/>
      <c r="AY371" s="453"/>
      <c r="AZ371" s="453"/>
      <c r="BA371" s="453"/>
    </row>
    <row r="372">
      <c r="A372" s="453"/>
      <c r="B372" s="453"/>
      <c r="C372" s="453"/>
      <c r="D372" s="453"/>
      <c r="E372" s="453"/>
      <c r="F372" s="453"/>
      <c r="G372" s="453"/>
      <c r="H372" s="453"/>
      <c r="I372" s="453"/>
      <c r="J372" s="453"/>
      <c r="K372" s="453"/>
      <c r="L372" s="453"/>
      <c r="M372" s="453"/>
      <c r="N372" s="453"/>
      <c r="O372" s="453"/>
      <c r="P372" s="453"/>
      <c r="Q372" s="453"/>
      <c r="R372" s="453"/>
      <c r="S372" s="453"/>
      <c r="T372" s="453"/>
      <c r="U372" s="453"/>
      <c r="V372" s="453"/>
      <c r="W372" s="453"/>
      <c r="X372" s="453"/>
      <c r="Y372" s="453"/>
      <c r="Z372" s="453"/>
      <c r="AA372" s="453"/>
      <c r="AB372" s="453"/>
      <c r="AC372" s="453"/>
      <c r="AD372" s="453"/>
      <c r="AE372" s="453"/>
      <c r="AF372" s="453"/>
      <c r="AG372" s="453"/>
      <c r="AH372" s="453"/>
      <c r="AI372" s="453"/>
      <c r="AJ372" s="453"/>
      <c r="AK372" s="453"/>
      <c r="AL372" s="453"/>
      <c r="AM372" s="453"/>
      <c r="AN372" s="453"/>
      <c r="AO372" s="453"/>
      <c r="AP372" s="453"/>
      <c r="AQ372" s="453"/>
      <c r="AR372" s="453"/>
      <c r="AS372" s="453"/>
      <c r="AT372" s="453"/>
      <c r="AU372" s="453"/>
      <c r="AV372" s="453"/>
      <c r="AW372" s="453"/>
      <c r="AX372" s="453"/>
      <c r="AY372" s="453"/>
      <c r="AZ372" s="453"/>
      <c r="BA372" s="453"/>
    </row>
    <row r="373">
      <c r="A373" s="453"/>
      <c r="B373" s="453"/>
      <c r="C373" s="453"/>
      <c r="D373" s="453"/>
      <c r="E373" s="453"/>
      <c r="F373" s="453"/>
      <c r="G373" s="453"/>
      <c r="H373" s="453"/>
      <c r="I373" s="453"/>
      <c r="J373" s="453"/>
      <c r="K373" s="453"/>
      <c r="L373" s="453"/>
      <c r="M373" s="453"/>
      <c r="N373" s="453"/>
      <c r="O373" s="453"/>
      <c r="P373" s="453"/>
      <c r="Q373" s="453"/>
      <c r="R373" s="453"/>
      <c r="S373" s="453"/>
      <c r="T373" s="453"/>
      <c r="U373" s="453"/>
      <c r="V373" s="453"/>
      <c r="W373" s="453"/>
      <c r="X373" s="453"/>
      <c r="Y373" s="453"/>
      <c r="Z373" s="453"/>
      <c r="AA373" s="453"/>
      <c r="AB373" s="453"/>
      <c r="AC373" s="453"/>
      <c r="AD373" s="453"/>
      <c r="AE373" s="453"/>
      <c r="AF373" s="453"/>
      <c r="AG373" s="453"/>
      <c r="AH373" s="453"/>
      <c r="AI373" s="453"/>
      <c r="AJ373" s="453"/>
      <c r="AK373" s="453"/>
      <c r="AL373" s="453"/>
      <c r="AM373" s="453"/>
      <c r="AN373" s="453"/>
      <c r="AO373" s="453"/>
      <c r="AP373" s="453"/>
      <c r="AQ373" s="453"/>
      <c r="AR373" s="453"/>
      <c r="AS373" s="453"/>
      <c r="AT373" s="453"/>
      <c r="AU373" s="453"/>
      <c r="AV373" s="453"/>
      <c r="AW373" s="453"/>
      <c r="AX373" s="453"/>
      <c r="AY373" s="453"/>
      <c r="AZ373" s="453"/>
      <c r="BA373" s="453"/>
    </row>
    <row r="374">
      <c r="A374" s="453"/>
      <c r="B374" s="453"/>
      <c r="C374" s="453"/>
      <c r="D374" s="453"/>
      <c r="E374" s="453"/>
      <c r="F374" s="453"/>
      <c r="G374" s="453"/>
      <c r="H374" s="453"/>
      <c r="I374" s="453"/>
      <c r="J374" s="453"/>
      <c r="K374" s="453"/>
      <c r="L374" s="453"/>
      <c r="M374" s="453"/>
      <c r="N374" s="453"/>
      <c r="O374" s="453"/>
      <c r="P374" s="453"/>
      <c r="Q374" s="453"/>
      <c r="R374" s="453"/>
      <c r="S374" s="453"/>
      <c r="T374" s="453"/>
      <c r="U374" s="453"/>
      <c r="V374" s="453"/>
      <c r="W374" s="453"/>
      <c r="X374" s="453"/>
      <c r="Y374" s="453"/>
      <c r="Z374" s="453"/>
      <c r="AA374" s="453"/>
      <c r="AB374" s="453"/>
      <c r="AC374" s="453"/>
      <c r="AD374" s="453"/>
      <c r="AE374" s="453"/>
      <c r="AF374" s="453"/>
      <c r="AG374" s="453"/>
      <c r="AH374" s="453"/>
      <c r="AI374" s="453"/>
      <c r="AJ374" s="453"/>
      <c r="AK374" s="453"/>
      <c r="AL374" s="453"/>
      <c r="AM374" s="453"/>
      <c r="AN374" s="453"/>
      <c r="AO374" s="453"/>
      <c r="AP374" s="453"/>
      <c r="AQ374" s="453"/>
      <c r="AR374" s="453"/>
      <c r="AS374" s="453"/>
      <c r="AT374" s="453"/>
      <c r="AU374" s="453"/>
      <c r="AV374" s="453"/>
      <c r="AW374" s="453"/>
      <c r="AX374" s="453"/>
      <c r="AY374" s="453"/>
      <c r="AZ374" s="453"/>
      <c r="BA374" s="453"/>
    </row>
    <row r="375">
      <c r="A375" s="453"/>
      <c r="B375" s="453"/>
      <c r="C375" s="453"/>
      <c r="D375" s="453"/>
      <c r="E375" s="453"/>
      <c r="F375" s="453"/>
      <c r="G375" s="453"/>
      <c r="H375" s="453"/>
      <c r="I375" s="453"/>
      <c r="J375" s="453"/>
      <c r="K375" s="453"/>
      <c r="L375" s="453"/>
      <c r="M375" s="453"/>
      <c r="N375" s="453"/>
      <c r="O375" s="453"/>
      <c r="P375" s="453"/>
      <c r="Q375" s="453"/>
      <c r="R375" s="453"/>
      <c r="S375" s="453"/>
      <c r="T375" s="453"/>
      <c r="U375" s="453"/>
      <c r="V375" s="453"/>
      <c r="W375" s="453"/>
      <c r="X375" s="453"/>
      <c r="Y375" s="453"/>
      <c r="Z375" s="453"/>
      <c r="AA375" s="453"/>
      <c r="AB375" s="453"/>
      <c r="AC375" s="453"/>
      <c r="AD375" s="453"/>
      <c r="AE375" s="453"/>
      <c r="AF375" s="453"/>
      <c r="AG375" s="453"/>
      <c r="AH375" s="453"/>
      <c r="AI375" s="453"/>
      <c r="AJ375" s="453"/>
      <c r="AK375" s="453"/>
      <c r="AL375" s="453"/>
      <c r="AM375" s="453"/>
      <c r="AN375" s="453"/>
      <c r="AO375" s="453"/>
      <c r="AP375" s="453"/>
      <c r="AQ375" s="453"/>
      <c r="AR375" s="453"/>
      <c r="AS375" s="453"/>
      <c r="AT375" s="453"/>
      <c r="AU375" s="453"/>
      <c r="AV375" s="453"/>
      <c r="AW375" s="453"/>
      <c r="AX375" s="453"/>
      <c r="AY375" s="453"/>
      <c r="AZ375" s="453"/>
      <c r="BA375" s="453"/>
    </row>
    <row r="376">
      <c r="A376" s="453"/>
      <c r="B376" s="453"/>
      <c r="C376" s="453"/>
      <c r="D376" s="453"/>
      <c r="E376" s="453"/>
      <c r="F376" s="453"/>
      <c r="G376" s="453"/>
      <c r="H376" s="453"/>
      <c r="I376" s="453"/>
      <c r="J376" s="453"/>
      <c r="K376" s="453"/>
      <c r="L376" s="453"/>
      <c r="M376" s="453"/>
      <c r="N376" s="453"/>
      <c r="O376" s="453"/>
      <c r="P376" s="453"/>
      <c r="Q376" s="453"/>
      <c r="R376" s="453"/>
      <c r="S376" s="453"/>
      <c r="T376" s="453"/>
      <c r="U376" s="453"/>
      <c r="V376" s="453"/>
      <c r="W376" s="453"/>
      <c r="X376" s="453"/>
      <c r="Y376" s="453"/>
      <c r="Z376" s="453"/>
      <c r="AA376" s="453"/>
      <c r="AB376" s="453"/>
      <c r="AC376" s="453"/>
      <c r="AD376" s="453"/>
      <c r="AE376" s="453"/>
      <c r="AF376" s="453"/>
      <c r="AG376" s="453"/>
      <c r="AH376" s="453"/>
      <c r="AI376" s="453"/>
      <c r="AJ376" s="453"/>
      <c r="AK376" s="453"/>
      <c r="AL376" s="453"/>
      <c r="AM376" s="453"/>
      <c r="AN376" s="453"/>
      <c r="AO376" s="453"/>
      <c r="AP376" s="453"/>
      <c r="AQ376" s="453"/>
      <c r="AR376" s="453"/>
      <c r="AS376" s="453"/>
      <c r="AT376" s="453"/>
      <c r="AU376" s="453"/>
      <c r="AV376" s="453"/>
      <c r="AW376" s="453"/>
      <c r="AX376" s="453"/>
      <c r="AY376" s="453"/>
      <c r="AZ376" s="453"/>
      <c r="BA376" s="453"/>
    </row>
    <row r="377">
      <c r="A377" s="453"/>
      <c r="B377" s="453"/>
      <c r="C377" s="453"/>
      <c r="D377" s="453"/>
      <c r="E377" s="453"/>
      <c r="F377" s="453"/>
      <c r="G377" s="453"/>
      <c r="H377" s="453"/>
      <c r="I377" s="453"/>
      <c r="J377" s="453"/>
      <c r="K377" s="453"/>
      <c r="L377" s="453"/>
      <c r="M377" s="453"/>
      <c r="N377" s="453"/>
      <c r="O377" s="453"/>
      <c r="P377" s="453"/>
      <c r="Q377" s="453"/>
      <c r="R377" s="453"/>
      <c r="S377" s="453"/>
      <c r="T377" s="453"/>
      <c r="U377" s="453"/>
      <c r="V377" s="453"/>
      <c r="W377" s="453"/>
      <c r="X377" s="453"/>
      <c r="Y377" s="453"/>
      <c r="Z377" s="453"/>
      <c r="AA377" s="453"/>
      <c r="AB377" s="453"/>
      <c r="AC377" s="453"/>
      <c r="AD377" s="453"/>
      <c r="AE377" s="453"/>
      <c r="AF377" s="453"/>
      <c r="AG377" s="453"/>
      <c r="AH377" s="453"/>
      <c r="AI377" s="453"/>
      <c r="AJ377" s="453"/>
      <c r="AK377" s="453"/>
      <c r="AL377" s="453"/>
      <c r="AM377" s="453"/>
      <c r="AN377" s="453"/>
      <c r="AO377" s="453"/>
      <c r="AP377" s="453"/>
      <c r="AQ377" s="453"/>
      <c r="AR377" s="453"/>
      <c r="AS377" s="453"/>
      <c r="AT377" s="453"/>
      <c r="AU377" s="453"/>
      <c r="AV377" s="453"/>
      <c r="AW377" s="453"/>
      <c r="AX377" s="453"/>
      <c r="AY377" s="453"/>
      <c r="AZ377" s="453"/>
      <c r="BA377" s="453"/>
    </row>
    <row r="378">
      <c r="A378" s="453"/>
      <c r="B378" s="453"/>
      <c r="C378" s="453"/>
      <c r="D378" s="453"/>
      <c r="E378" s="453"/>
      <c r="F378" s="453"/>
      <c r="G378" s="453"/>
      <c r="H378" s="453"/>
      <c r="I378" s="453"/>
      <c r="J378" s="453"/>
      <c r="K378" s="453"/>
      <c r="L378" s="453"/>
      <c r="M378" s="453"/>
      <c r="N378" s="453"/>
      <c r="O378" s="453"/>
      <c r="P378" s="453"/>
      <c r="Q378" s="453"/>
      <c r="R378" s="453"/>
      <c r="S378" s="453"/>
      <c r="T378" s="453"/>
      <c r="U378" s="453"/>
      <c r="V378" s="453"/>
      <c r="W378" s="453"/>
      <c r="X378" s="453"/>
      <c r="Y378" s="453"/>
      <c r="Z378" s="453"/>
      <c r="AA378" s="453"/>
      <c r="AB378" s="453"/>
      <c r="AC378" s="453"/>
      <c r="AD378" s="453"/>
      <c r="AE378" s="453"/>
      <c r="AF378" s="453"/>
      <c r="AG378" s="453"/>
      <c r="AH378" s="453"/>
      <c r="AI378" s="453"/>
      <c r="AJ378" s="453"/>
      <c r="AK378" s="453"/>
      <c r="AL378" s="453"/>
      <c r="AM378" s="453"/>
      <c r="AN378" s="453"/>
      <c r="AO378" s="453"/>
      <c r="AP378" s="453"/>
      <c r="AQ378" s="453"/>
      <c r="AR378" s="453"/>
      <c r="AS378" s="453"/>
      <c r="AT378" s="453"/>
      <c r="AU378" s="453"/>
      <c r="AV378" s="453"/>
      <c r="AW378" s="453"/>
      <c r="AX378" s="453"/>
      <c r="AY378" s="453"/>
      <c r="AZ378" s="453"/>
      <c r="BA378" s="453"/>
    </row>
    <row r="379">
      <c r="A379" s="453"/>
      <c r="B379" s="453"/>
      <c r="C379" s="453"/>
      <c r="D379" s="453"/>
      <c r="E379" s="453"/>
      <c r="F379" s="453"/>
      <c r="G379" s="453"/>
      <c r="H379" s="453"/>
      <c r="I379" s="453"/>
      <c r="J379" s="453"/>
      <c r="K379" s="453"/>
      <c r="L379" s="453"/>
      <c r="M379" s="453"/>
      <c r="N379" s="453"/>
      <c r="O379" s="453"/>
      <c r="P379" s="453"/>
      <c r="Q379" s="453"/>
      <c r="R379" s="453"/>
      <c r="S379" s="453"/>
      <c r="T379" s="453"/>
      <c r="U379" s="453"/>
      <c r="V379" s="453"/>
      <c r="W379" s="453"/>
      <c r="X379" s="453"/>
      <c r="Y379" s="453"/>
      <c r="Z379" s="453"/>
      <c r="AA379" s="453"/>
      <c r="AB379" s="453"/>
      <c r="AC379" s="453"/>
      <c r="AD379" s="453"/>
      <c r="AE379" s="453"/>
      <c r="AF379" s="453"/>
      <c r="AG379" s="453"/>
      <c r="AH379" s="453"/>
      <c r="AI379" s="453"/>
      <c r="AJ379" s="453"/>
      <c r="AK379" s="453"/>
      <c r="AL379" s="453"/>
      <c r="AM379" s="453"/>
      <c r="AN379" s="453"/>
      <c r="AO379" s="453"/>
      <c r="AP379" s="453"/>
      <c r="AQ379" s="453"/>
      <c r="AR379" s="453"/>
      <c r="AS379" s="453"/>
      <c r="AT379" s="453"/>
      <c r="AU379" s="453"/>
      <c r="AV379" s="453"/>
      <c r="AW379" s="453"/>
      <c r="AX379" s="453"/>
      <c r="AY379" s="453"/>
      <c r="AZ379" s="453"/>
      <c r="BA379" s="453"/>
    </row>
    <row r="380">
      <c r="A380" s="453"/>
      <c r="B380" s="453"/>
      <c r="C380" s="453"/>
      <c r="D380" s="453"/>
      <c r="E380" s="453"/>
      <c r="F380" s="453"/>
      <c r="G380" s="453"/>
      <c r="H380" s="453"/>
      <c r="I380" s="453"/>
      <c r="J380" s="453"/>
      <c r="K380" s="453"/>
      <c r="L380" s="453"/>
      <c r="M380" s="453"/>
      <c r="N380" s="453"/>
      <c r="O380" s="453"/>
      <c r="P380" s="453"/>
      <c r="Q380" s="453"/>
      <c r="R380" s="453"/>
      <c r="S380" s="453"/>
      <c r="T380" s="453"/>
      <c r="U380" s="453"/>
      <c r="V380" s="453"/>
      <c r="W380" s="453"/>
      <c r="X380" s="453"/>
      <c r="Y380" s="453"/>
      <c r="Z380" s="453"/>
      <c r="AA380" s="453"/>
      <c r="AB380" s="453"/>
      <c r="AC380" s="453"/>
      <c r="AD380" s="453"/>
      <c r="AE380" s="453"/>
      <c r="AF380" s="453"/>
      <c r="AG380" s="453"/>
      <c r="AH380" s="453"/>
      <c r="AI380" s="453"/>
      <c r="AJ380" s="453"/>
      <c r="AK380" s="453"/>
      <c r="AL380" s="453"/>
      <c r="AM380" s="453"/>
      <c r="AN380" s="453"/>
      <c r="AO380" s="453"/>
      <c r="AP380" s="453"/>
      <c r="AQ380" s="453"/>
      <c r="AR380" s="453"/>
      <c r="AS380" s="453"/>
      <c r="AT380" s="453"/>
      <c r="AU380" s="453"/>
      <c r="AV380" s="453"/>
      <c r="AW380" s="453"/>
      <c r="AX380" s="453"/>
      <c r="AY380" s="453"/>
      <c r="AZ380" s="453"/>
      <c r="BA380" s="453"/>
    </row>
    <row r="381">
      <c r="A381" s="453"/>
      <c r="B381" s="453"/>
      <c r="C381" s="453"/>
      <c r="D381" s="453"/>
      <c r="E381" s="453"/>
      <c r="F381" s="453"/>
      <c r="G381" s="453"/>
      <c r="H381" s="453"/>
      <c r="I381" s="453"/>
      <c r="J381" s="453"/>
      <c r="K381" s="453"/>
      <c r="L381" s="453"/>
      <c r="M381" s="453"/>
      <c r="N381" s="453"/>
      <c r="O381" s="453"/>
      <c r="P381" s="453"/>
      <c r="Q381" s="453"/>
      <c r="R381" s="453"/>
      <c r="S381" s="453"/>
      <c r="T381" s="453"/>
      <c r="U381" s="453"/>
      <c r="V381" s="453"/>
      <c r="W381" s="453"/>
      <c r="X381" s="453"/>
      <c r="Y381" s="453"/>
      <c r="Z381" s="453"/>
      <c r="AA381" s="453"/>
      <c r="AB381" s="453"/>
      <c r="AC381" s="453"/>
      <c r="AD381" s="453"/>
      <c r="AE381" s="453"/>
      <c r="AF381" s="453"/>
      <c r="AG381" s="453"/>
      <c r="AH381" s="453"/>
      <c r="AI381" s="453"/>
      <c r="AJ381" s="453"/>
      <c r="AK381" s="453"/>
      <c r="AL381" s="453"/>
      <c r="AM381" s="453"/>
      <c r="AN381" s="453"/>
      <c r="AO381" s="453"/>
      <c r="AP381" s="453"/>
      <c r="AQ381" s="453"/>
      <c r="AR381" s="453"/>
      <c r="AS381" s="453"/>
      <c r="AT381" s="453"/>
      <c r="AU381" s="453"/>
      <c r="AV381" s="453"/>
      <c r="AW381" s="453"/>
      <c r="AX381" s="453"/>
      <c r="AY381" s="453"/>
      <c r="AZ381" s="453"/>
      <c r="BA381" s="453"/>
    </row>
    <row r="382">
      <c r="A382" s="453"/>
      <c r="B382" s="453"/>
      <c r="C382" s="453"/>
      <c r="D382" s="453"/>
      <c r="E382" s="453"/>
      <c r="F382" s="453"/>
      <c r="G382" s="453"/>
      <c r="H382" s="453"/>
      <c r="I382" s="453"/>
      <c r="J382" s="453"/>
      <c r="K382" s="453"/>
      <c r="L382" s="453"/>
      <c r="M382" s="453"/>
      <c r="N382" s="453"/>
      <c r="O382" s="453"/>
      <c r="P382" s="453"/>
      <c r="Q382" s="453"/>
      <c r="R382" s="453"/>
      <c r="S382" s="453"/>
      <c r="T382" s="453"/>
      <c r="U382" s="453"/>
      <c r="V382" s="453"/>
      <c r="W382" s="453"/>
      <c r="X382" s="453"/>
      <c r="Y382" s="453"/>
      <c r="Z382" s="453"/>
      <c r="AA382" s="453"/>
      <c r="AB382" s="453"/>
      <c r="AC382" s="453"/>
      <c r="AD382" s="453"/>
      <c r="AE382" s="453"/>
      <c r="AF382" s="453"/>
      <c r="AG382" s="453"/>
      <c r="AH382" s="453"/>
      <c r="AI382" s="453"/>
      <c r="AJ382" s="453"/>
      <c r="AK382" s="453"/>
      <c r="AL382" s="453"/>
      <c r="AM382" s="453"/>
      <c r="AN382" s="453"/>
      <c r="AO382" s="453"/>
      <c r="AP382" s="453"/>
      <c r="AQ382" s="453"/>
      <c r="AR382" s="453"/>
      <c r="AS382" s="453"/>
      <c r="AT382" s="453"/>
      <c r="AU382" s="453"/>
      <c r="AV382" s="453"/>
      <c r="AW382" s="453"/>
      <c r="AX382" s="453"/>
      <c r="AY382" s="453"/>
      <c r="AZ382" s="453"/>
      <c r="BA382" s="453"/>
    </row>
    <row r="383">
      <c r="A383" s="453"/>
      <c r="B383" s="453"/>
      <c r="C383" s="453"/>
      <c r="D383" s="453"/>
      <c r="E383" s="453"/>
      <c r="F383" s="453"/>
      <c r="G383" s="453"/>
      <c r="H383" s="453"/>
      <c r="I383" s="453"/>
      <c r="J383" s="453"/>
      <c r="K383" s="453"/>
      <c r="L383" s="453"/>
      <c r="M383" s="453"/>
      <c r="N383" s="453"/>
      <c r="O383" s="453"/>
      <c r="P383" s="453"/>
      <c r="Q383" s="453"/>
      <c r="R383" s="453"/>
      <c r="S383" s="453"/>
      <c r="T383" s="453"/>
      <c r="U383" s="453"/>
      <c r="V383" s="453"/>
      <c r="W383" s="453"/>
      <c r="X383" s="453"/>
      <c r="Y383" s="453"/>
      <c r="Z383" s="453"/>
      <c r="AA383" s="453"/>
      <c r="AB383" s="453"/>
      <c r="AC383" s="453"/>
      <c r="AD383" s="453"/>
      <c r="AE383" s="453"/>
      <c r="AF383" s="453"/>
      <c r="AG383" s="453"/>
      <c r="AH383" s="453"/>
      <c r="AI383" s="453"/>
      <c r="AJ383" s="453"/>
      <c r="AK383" s="453"/>
      <c r="AL383" s="453"/>
      <c r="AM383" s="453"/>
      <c r="AN383" s="453"/>
      <c r="AO383" s="453"/>
      <c r="AP383" s="453"/>
      <c r="AQ383" s="453"/>
      <c r="AR383" s="453"/>
      <c r="AS383" s="453"/>
      <c r="AT383" s="453"/>
      <c r="AU383" s="453"/>
      <c r="AV383" s="453"/>
      <c r="AW383" s="453"/>
      <c r="AX383" s="453"/>
      <c r="AY383" s="453"/>
      <c r="AZ383" s="453"/>
      <c r="BA383" s="453"/>
    </row>
    <row r="384">
      <c r="A384" s="453"/>
      <c r="B384" s="453"/>
      <c r="C384" s="453"/>
      <c r="D384" s="453"/>
      <c r="E384" s="453"/>
      <c r="F384" s="453"/>
      <c r="G384" s="453"/>
      <c r="H384" s="453"/>
      <c r="I384" s="453"/>
      <c r="J384" s="453"/>
      <c r="K384" s="453"/>
      <c r="L384" s="453"/>
      <c r="M384" s="453"/>
      <c r="N384" s="453"/>
      <c r="O384" s="453"/>
      <c r="P384" s="453"/>
      <c r="Q384" s="453"/>
      <c r="R384" s="453"/>
      <c r="S384" s="453"/>
      <c r="T384" s="453"/>
      <c r="U384" s="453"/>
      <c r="V384" s="453"/>
      <c r="W384" s="453"/>
      <c r="X384" s="453"/>
      <c r="Y384" s="453"/>
      <c r="Z384" s="453"/>
      <c r="AA384" s="453"/>
      <c r="AB384" s="453"/>
      <c r="AC384" s="453"/>
      <c r="AD384" s="453"/>
      <c r="AE384" s="453"/>
      <c r="AF384" s="453"/>
      <c r="AG384" s="453"/>
      <c r="AH384" s="453"/>
      <c r="AI384" s="453"/>
      <c r="AJ384" s="453"/>
      <c r="AK384" s="453"/>
      <c r="AL384" s="453"/>
      <c r="AM384" s="453"/>
      <c r="AN384" s="453"/>
      <c r="AO384" s="453"/>
      <c r="AP384" s="453"/>
      <c r="AQ384" s="453"/>
      <c r="AR384" s="453"/>
      <c r="AS384" s="453"/>
      <c r="AT384" s="453"/>
      <c r="AU384" s="453"/>
      <c r="AV384" s="453"/>
      <c r="AW384" s="453"/>
      <c r="AX384" s="453"/>
      <c r="AY384" s="453"/>
      <c r="AZ384" s="453"/>
      <c r="BA384" s="453"/>
    </row>
    <row r="385">
      <c r="A385" s="453"/>
      <c r="B385" s="453"/>
      <c r="C385" s="453"/>
      <c r="D385" s="453"/>
      <c r="E385" s="453"/>
      <c r="F385" s="453"/>
      <c r="G385" s="453"/>
      <c r="H385" s="453"/>
      <c r="I385" s="453"/>
      <c r="J385" s="453"/>
      <c r="K385" s="453"/>
      <c r="L385" s="453"/>
      <c r="M385" s="453"/>
      <c r="N385" s="453"/>
      <c r="O385" s="453"/>
      <c r="P385" s="453"/>
      <c r="Q385" s="453"/>
      <c r="R385" s="453"/>
      <c r="S385" s="453"/>
      <c r="T385" s="453"/>
      <c r="U385" s="453"/>
      <c r="V385" s="453"/>
      <c r="W385" s="453"/>
      <c r="X385" s="453"/>
      <c r="Y385" s="453"/>
      <c r="Z385" s="453"/>
      <c r="AA385" s="453"/>
      <c r="AB385" s="453"/>
      <c r="AC385" s="453"/>
      <c r="AD385" s="453"/>
      <c r="AE385" s="453"/>
      <c r="AF385" s="453"/>
      <c r="AG385" s="453"/>
      <c r="AH385" s="453"/>
      <c r="AI385" s="453"/>
      <c r="AJ385" s="453"/>
      <c r="AK385" s="453"/>
      <c r="AL385" s="453"/>
      <c r="AM385" s="453"/>
      <c r="AN385" s="453"/>
      <c r="AO385" s="453"/>
      <c r="AP385" s="453"/>
      <c r="AQ385" s="453"/>
      <c r="AR385" s="453"/>
      <c r="AS385" s="453"/>
      <c r="AT385" s="453"/>
      <c r="AU385" s="453"/>
      <c r="AV385" s="453"/>
      <c r="AW385" s="453"/>
      <c r="AX385" s="453"/>
      <c r="AY385" s="453"/>
      <c r="AZ385" s="453"/>
      <c r="BA385" s="453"/>
    </row>
    <row r="386">
      <c r="A386" s="453"/>
      <c r="B386" s="453"/>
      <c r="C386" s="453"/>
      <c r="D386" s="453"/>
      <c r="E386" s="453"/>
      <c r="F386" s="453"/>
      <c r="G386" s="453"/>
      <c r="H386" s="453"/>
      <c r="I386" s="453"/>
      <c r="J386" s="453"/>
      <c r="K386" s="453"/>
      <c r="L386" s="453"/>
      <c r="M386" s="453"/>
      <c r="N386" s="453"/>
      <c r="O386" s="453"/>
      <c r="P386" s="453"/>
      <c r="Q386" s="453"/>
      <c r="R386" s="453"/>
      <c r="S386" s="453"/>
      <c r="T386" s="453"/>
      <c r="U386" s="453"/>
      <c r="V386" s="453"/>
      <c r="W386" s="453"/>
      <c r="X386" s="453"/>
      <c r="Y386" s="453"/>
      <c r="Z386" s="453"/>
      <c r="AA386" s="453"/>
      <c r="AB386" s="453"/>
      <c r="AC386" s="453"/>
      <c r="AD386" s="453"/>
      <c r="AE386" s="453"/>
      <c r="AF386" s="453"/>
      <c r="AG386" s="453"/>
      <c r="AH386" s="453"/>
      <c r="AI386" s="453"/>
      <c r="AJ386" s="453"/>
      <c r="AK386" s="453"/>
      <c r="AL386" s="453"/>
      <c r="AM386" s="453"/>
      <c r="AN386" s="453"/>
      <c r="AO386" s="453"/>
      <c r="AP386" s="453"/>
      <c r="AQ386" s="453"/>
      <c r="AR386" s="453"/>
      <c r="AS386" s="453"/>
      <c r="AT386" s="453"/>
      <c r="AU386" s="453"/>
      <c r="AV386" s="453"/>
      <c r="AW386" s="453"/>
      <c r="AX386" s="453"/>
      <c r="AY386" s="453"/>
      <c r="AZ386" s="453"/>
      <c r="BA386" s="453"/>
    </row>
    <row r="387">
      <c r="A387" s="453"/>
      <c r="B387" s="453"/>
      <c r="C387" s="453"/>
      <c r="D387" s="453"/>
      <c r="E387" s="453"/>
      <c r="F387" s="453"/>
      <c r="G387" s="453"/>
      <c r="H387" s="453"/>
      <c r="I387" s="453"/>
      <c r="J387" s="453"/>
      <c r="K387" s="453"/>
      <c r="L387" s="453"/>
      <c r="M387" s="453"/>
      <c r="N387" s="453"/>
      <c r="O387" s="453"/>
      <c r="P387" s="453"/>
      <c r="Q387" s="453"/>
      <c r="R387" s="453"/>
      <c r="S387" s="453"/>
      <c r="T387" s="453"/>
      <c r="U387" s="453"/>
      <c r="V387" s="453"/>
      <c r="W387" s="453"/>
      <c r="X387" s="453"/>
      <c r="Y387" s="453"/>
      <c r="Z387" s="453"/>
      <c r="AA387" s="453"/>
      <c r="AB387" s="453"/>
      <c r="AC387" s="453"/>
      <c r="AD387" s="453"/>
      <c r="AE387" s="453"/>
      <c r="AF387" s="453"/>
      <c r="AG387" s="453"/>
      <c r="AH387" s="453"/>
      <c r="AI387" s="453"/>
      <c r="AJ387" s="453"/>
      <c r="AK387" s="453"/>
      <c r="AL387" s="453"/>
      <c r="AM387" s="453"/>
      <c r="AN387" s="453"/>
      <c r="AO387" s="453"/>
      <c r="AP387" s="453"/>
      <c r="AQ387" s="453"/>
      <c r="AR387" s="453"/>
      <c r="AS387" s="453"/>
      <c r="AT387" s="453"/>
      <c r="AU387" s="453"/>
      <c r="AV387" s="453"/>
      <c r="AW387" s="453"/>
      <c r="AX387" s="453"/>
      <c r="AY387" s="453"/>
      <c r="AZ387" s="453"/>
      <c r="BA387" s="453"/>
    </row>
    <row r="388">
      <c r="A388" s="453"/>
      <c r="B388" s="453"/>
      <c r="C388" s="453"/>
      <c r="D388" s="453"/>
      <c r="E388" s="453"/>
      <c r="F388" s="453"/>
      <c r="G388" s="453"/>
      <c r="H388" s="453"/>
      <c r="I388" s="453"/>
      <c r="J388" s="453"/>
      <c r="K388" s="453"/>
      <c r="L388" s="453"/>
      <c r="M388" s="453"/>
      <c r="N388" s="453"/>
      <c r="O388" s="453"/>
      <c r="P388" s="453"/>
      <c r="Q388" s="453"/>
      <c r="R388" s="453"/>
      <c r="S388" s="453"/>
      <c r="T388" s="453"/>
      <c r="U388" s="453"/>
      <c r="V388" s="453"/>
      <c r="W388" s="453"/>
      <c r="X388" s="453"/>
      <c r="Y388" s="453"/>
      <c r="Z388" s="453"/>
      <c r="AA388" s="453"/>
      <c r="AB388" s="453"/>
      <c r="AC388" s="453"/>
      <c r="AD388" s="453"/>
      <c r="AE388" s="453"/>
      <c r="AF388" s="453"/>
      <c r="AG388" s="453"/>
      <c r="AH388" s="453"/>
      <c r="AI388" s="453"/>
      <c r="AJ388" s="453"/>
      <c r="AK388" s="453"/>
      <c r="AL388" s="453"/>
      <c r="AM388" s="453"/>
      <c r="AN388" s="453"/>
      <c r="AO388" s="453"/>
      <c r="AP388" s="453"/>
      <c r="AQ388" s="453"/>
      <c r="AR388" s="453"/>
      <c r="AS388" s="453"/>
      <c r="AT388" s="453"/>
      <c r="AU388" s="453"/>
      <c r="AV388" s="453"/>
      <c r="AW388" s="453"/>
      <c r="AX388" s="453"/>
      <c r="AY388" s="453"/>
      <c r="AZ388" s="453"/>
      <c r="BA388" s="453"/>
    </row>
    <row r="389">
      <c r="A389" s="453"/>
      <c r="B389" s="453"/>
      <c r="C389" s="453"/>
      <c r="D389" s="453"/>
      <c r="E389" s="453"/>
      <c r="F389" s="453"/>
      <c r="G389" s="453"/>
      <c r="H389" s="453"/>
      <c r="I389" s="453"/>
      <c r="J389" s="453"/>
      <c r="K389" s="453"/>
      <c r="L389" s="453"/>
      <c r="M389" s="453"/>
      <c r="N389" s="453"/>
      <c r="O389" s="453"/>
      <c r="P389" s="453"/>
      <c r="Q389" s="453"/>
      <c r="R389" s="453"/>
      <c r="S389" s="453"/>
      <c r="T389" s="453"/>
      <c r="U389" s="453"/>
      <c r="V389" s="453"/>
      <c r="W389" s="453"/>
      <c r="X389" s="453"/>
      <c r="Y389" s="453"/>
      <c r="Z389" s="453"/>
      <c r="AA389" s="453"/>
      <c r="AB389" s="453"/>
      <c r="AC389" s="453"/>
      <c r="AD389" s="453"/>
      <c r="AE389" s="453"/>
      <c r="AF389" s="453"/>
      <c r="AG389" s="453"/>
      <c r="AH389" s="453"/>
      <c r="AI389" s="453"/>
      <c r="AJ389" s="453"/>
      <c r="AK389" s="453"/>
      <c r="AL389" s="453"/>
      <c r="AM389" s="453"/>
      <c r="AN389" s="453"/>
      <c r="AO389" s="453"/>
      <c r="AP389" s="453"/>
      <c r="AQ389" s="453"/>
      <c r="AR389" s="453"/>
      <c r="AS389" s="453"/>
      <c r="AT389" s="453"/>
      <c r="AU389" s="453"/>
      <c r="AV389" s="453"/>
      <c r="AW389" s="453"/>
      <c r="AX389" s="453"/>
      <c r="AY389" s="453"/>
      <c r="AZ389" s="453"/>
      <c r="BA389" s="453"/>
    </row>
    <row r="390">
      <c r="A390" s="453"/>
      <c r="B390" s="453"/>
      <c r="C390" s="453"/>
      <c r="D390" s="453"/>
      <c r="E390" s="453"/>
      <c r="F390" s="453"/>
      <c r="G390" s="453"/>
      <c r="H390" s="453"/>
      <c r="I390" s="453"/>
      <c r="J390" s="453"/>
      <c r="K390" s="453"/>
      <c r="L390" s="453"/>
      <c r="M390" s="453"/>
      <c r="N390" s="453"/>
      <c r="O390" s="453"/>
      <c r="P390" s="453"/>
      <c r="Q390" s="453"/>
      <c r="R390" s="453"/>
      <c r="S390" s="453"/>
      <c r="T390" s="453"/>
      <c r="U390" s="453"/>
      <c r="V390" s="453"/>
      <c r="W390" s="453"/>
      <c r="X390" s="453"/>
      <c r="Y390" s="453"/>
      <c r="Z390" s="453"/>
      <c r="AA390" s="453"/>
      <c r="AB390" s="453"/>
      <c r="AC390" s="453"/>
      <c r="AD390" s="453"/>
      <c r="AE390" s="453"/>
      <c r="AF390" s="453"/>
      <c r="AG390" s="453"/>
      <c r="AH390" s="453"/>
      <c r="AI390" s="453"/>
      <c r="AJ390" s="453"/>
      <c r="AK390" s="453"/>
      <c r="AL390" s="453"/>
      <c r="AM390" s="453"/>
      <c r="AN390" s="453"/>
      <c r="AO390" s="453"/>
      <c r="AP390" s="453"/>
      <c r="AQ390" s="453"/>
      <c r="AR390" s="453"/>
      <c r="AS390" s="453"/>
      <c r="AT390" s="453"/>
      <c r="AU390" s="453"/>
      <c r="AV390" s="453"/>
      <c r="AW390" s="453"/>
      <c r="AX390" s="453"/>
      <c r="AY390" s="453"/>
      <c r="AZ390" s="453"/>
      <c r="BA390" s="453"/>
    </row>
    <row r="391">
      <c r="A391" s="453"/>
      <c r="B391" s="453"/>
      <c r="C391" s="453"/>
      <c r="D391" s="453"/>
      <c r="E391" s="453"/>
      <c r="F391" s="453"/>
      <c r="G391" s="453"/>
      <c r="H391" s="453"/>
      <c r="I391" s="453"/>
      <c r="J391" s="453"/>
      <c r="K391" s="453"/>
      <c r="L391" s="453"/>
      <c r="M391" s="453"/>
      <c r="N391" s="453"/>
      <c r="O391" s="453"/>
      <c r="P391" s="453"/>
      <c r="Q391" s="453"/>
      <c r="R391" s="453"/>
      <c r="S391" s="453"/>
      <c r="T391" s="453"/>
      <c r="U391" s="453"/>
      <c r="V391" s="453"/>
      <c r="W391" s="453"/>
      <c r="X391" s="453"/>
      <c r="Y391" s="453"/>
      <c r="Z391" s="453"/>
      <c r="AA391" s="453"/>
      <c r="AB391" s="453"/>
      <c r="AC391" s="453"/>
      <c r="AD391" s="453"/>
      <c r="AE391" s="453"/>
      <c r="AF391" s="453"/>
      <c r="AG391" s="453"/>
      <c r="AH391" s="453"/>
      <c r="AI391" s="453"/>
      <c r="AJ391" s="453"/>
      <c r="AK391" s="453"/>
      <c r="AL391" s="453"/>
      <c r="AM391" s="453"/>
      <c r="AN391" s="453"/>
      <c r="AO391" s="453"/>
      <c r="AP391" s="453"/>
      <c r="AQ391" s="453"/>
      <c r="AR391" s="453"/>
      <c r="AS391" s="453"/>
      <c r="AT391" s="453"/>
      <c r="AU391" s="453"/>
      <c r="AV391" s="453"/>
      <c r="AW391" s="453"/>
      <c r="AX391" s="453"/>
      <c r="AY391" s="453"/>
      <c r="AZ391" s="453"/>
      <c r="BA391" s="453"/>
    </row>
    <row r="392">
      <c r="A392" s="453"/>
      <c r="B392" s="453"/>
      <c r="C392" s="453"/>
      <c r="D392" s="453"/>
      <c r="E392" s="453"/>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c r="AM392" s="453"/>
      <c r="AN392" s="453"/>
      <c r="AO392" s="453"/>
      <c r="AP392" s="453"/>
      <c r="AQ392" s="453"/>
      <c r="AR392" s="453"/>
      <c r="AS392" s="453"/>
      <c r="AT392" s="453"/>
      <c r="AU392" s="453"/>
      <c r="AV392" s="453"/>
      <c r="AW392" s="453"/>
      <c r="AX392" s="453"/>
      <c r="AY392" s="453"/>
      <c r="AZ392" s="453"/>
      <c r="BA392" s="453"/>
    </row>
    <row r="393">
      <c r="A393" s="453"/>
      <c r="B393" s="453"/>
      <c r="C393" s="453"/>
      <c r="D393" s="453"/>
      <c r="E393" s="453"/>
      <c r="F393" s="453"/>
      <c r="G393" s="453"/>
      <c r="H393" s="453"/>
      <c r="I393" s="453"/>
      <c r="J393" s="453"/>
      <c r="K393" s="453"/>
      <c r="L393" s="453"/>
      <c r="M393" s="453"/>
      <c r="N393" s="453"/>
      <c r="O393" s="453"/>
      <c r="P393" s="453"/>
      <c r="Q393" s="453"/>
      <c r="R393" s="453"/>
      <c r="S393" s="453"/>
      <c r="T393" s="453"/>
      <c r="U393" s="453"/>
      <c r="V393" s="453"/>
      <c r="W393" s="453"/>
      <c r="X393" s="453"/>
      <c r="Y393" s="453"/>
      <c r="Z393" s="453"/>
      <c r="AA393" s="453"/>
      <c r="AB393" s="453"/>
      <c r="AC393" s="453"/>
      <c r="AD393" s="453"/>
      <c r="AE393" s="453"/>
      <c r="AF393" s="453"/>
      <c r="AG393" s="453"/>
      <c r="AH393" s="453"/>
      <c r="AI393" s="453"/>
      <c r="AJ393" s="453"/>
      <c r="AK393" s="453"/>
      <c r="AL393" s="453"/>
      <c r="AM393" s="453"/>
      <c r="AN393" s="453"/>
      <c r="AO393" s="453"/>
      <c r="AP393" s="453"/>
      <c r="AQ393" s="453"/>
      <c r="AR393" s="453"/>
      <c r="AS393" s="453"/>
      <c r="AT393" s="453"/>
      <c r="AU393" s="453"/>
      <c r="AV393" s="453"/>
      <c r="AW393" s="453"/>
      <c r="AX393" s="453"/>
      <c r="AY393" s="453"/>
      <c r="AZ393" s="453"/>
      <c r="BA393" s="453"/>
    </row>
    <row r="394">
      <c r="A394" s="453"/>
      <c r="B394" s="453"/>
      <c r="C394" s="453"/>
      <c r="D394" s="453"/>
      <c r="E394" s="453"/>
      <c r="F394" s="453"/>
      <c r="G394" s="453"/>
      <c r="H394" s="453"/>
      <c r="I394" s="453"/>
      <c r="J394" s="453"/>
      <c r="K394" s="453"/>
      <c r="L394" s="453"/>
      <c r="M394" s="453"/>
      <c r="N394" s="453"/>
      <c r="O394" s="453"/>
      <c r="P394" s="453"/>
      <c r="Q394" s="453"/>
      <c r="R394" s="453"/>
      <c r="S394" s="453"/>
      <c r="T394" s="453"/>
      <c r="U394" s="453"/>
      <c r="V394" s="453"/>
      <c r="W394" s="453"/>
      <c r="X394" s="453"/>
      <c r="Y394" s="453"/>
      <c r="Z394" s="453"/>
      <c r="AA394" s="453"/>
      <c r="AB394" s="453"/>
      <c r="AC394" s="453"/>
      <c r="AD394" s="453"/>
      <c r="AE394" s="453"/>
      <c r="AF394" s="453"/>
      <c r="AG394" s="453"/>
      <c r="AH394" s="453"/>
      <c r="AI394" s="453"/>
      <c r="AJ394" s="453"/>
      <c r="AK394" s="453"/>
      <c r="AL394" s="453"/>
      <c r="AM394" s="453"/>
      <c r="AN394" s="453"/>
      <c r="AO394" s="453"/>
      <c r="AP394" s="453"/>
      <c r="AQ394" s="453"/>
      <c r="AR394" s="453"/>
      <c r="AS394" s="453"/>
      <c r="AT394" s="453"/>
      <c r="AU394" s="453"/>
      <c r="AV394" s="453"/>
      <c r="AW394" s="453"/>
      <c r="AX394" s="453"/>
      <c r="AY394" s="453"/>
      <c r="AZ394" s="453"/>
      <c r="BA394" s="453"/>
    </row>
    <row r="395">
      <c r="A395" s="453"/>
      <c r="B395" s="453"/>
      <c r="C395" s="453"/>
      <c r="D395" s="453"/>
      <c r="E395" s="453"/>
      <c r="F395" s="453"/>
      <c r="G395" s="453"/>
      <c r="H395" s="453"/>
      <c r="I395" s="453"/>
      <c r="J395" s="453"/>
      <c r="K395" s="453"/>
      <c r="L395" s="453"/>
      <c r="M395" s="453"/>
      <c r="N395" s="453"/>
      <c r="O395" s="453"/>
      <c r="P395" s="453"/>
      <c r="Q395" s="453"/>
      <c r="R395" s="453"/>
      <c r="S395" s="453"/>
      <c r="T395" s="453"/>
      <c r="U395" s="453"/>
      <c r="V395" s="453"/>
      <c r="W395" s="453"/>
      <c r="X395" s="453"/>
      <c r="Y395" s="453"/>
      <c r="Z395" s="453"/>
      <c r="AA395" s="453"/>
      <c r="AB395" s="453"/>
      <c r="AC395" s="453"/>
      <c r="AD395" s="453"/>
      <c r="AE395" s="453"/>
      <c r="AF395" s="453"/>
      <c r="AG395" s="453"/>
      <c r="AH395" s="453"/>
      <c r="AI395" s="453"/>
      <c r="AJ395" s="453"/>
      <c r="AK395" s="453"/>
      <c r="AL395" s="453"/>
      <c r="AM395" s="453"/>
      <c r="AN395" s="453"/>
      <c r="AO395" s="453"/>
      <c r="AP395" s="453"/>
      <c r="AQ395" s="453"/>
      <c r="AR395" s="453"/>
      <c r="AS395" s="453"/>
      <c r="AT395" s="453"/>
      <c r="AU395" s="453"/>
      <c r="AV395" s="453"/>
      <c r="AW395" s="453"/>
      <c r="AX395" s="453"/>
      <c r="AY395" s="453"/>
      <c r="AZ395" s="453"/>
      <c r="BA395" s="453"/>
    </row>
    <row r="396">
      <c r="A396" s="453"/>
      <c r="B396" s="453"/>
      <c r="C396" s="453"/>
      <c r="D396" s="453"/>
      <c r="E396" s="453"/>
      <c r="F396" s="453"/>
      <c r="G396" s="453"/>
      <c r="H396" s="453"/>
      <c r="I396" s="453"/>
      <c r="J396" s="453"/>
      <c r="K396" s="453"/>
      <c r="L396" s="453"/>
      <c r="M396" s="453"/>
      <c r="N396" s="453"/>
      <c r="O396" s="453"/>
      <c r="P396" s="453"/>
      <c r="Q396" s="453"/>
      <c r="R396" s="453"/>
      <c r="S396" s="453"/>
      <c r="T396" s="453"/>
      <c r="U396" s="453"/>
      <c r="V396" s="453"/>
      <c r="W396" s="453"/>
      <c r="X396" s="453"/>
      <c r="Y396" s="453"/>
      <c r="Z396" s="453"/>
      <c r="AA396" s="453"/>
      <c r="AB396" s="453"/>
      <c r="AC396" s="453"/>
      <c r="AD396" s="453"/>
      <c r="AE396" s="453"/>
      <c r="AF396" s="453"/>
      <c r="AG396" s="453"/>
      <c r="AH396" s="453"/>
      <c r="AI396" s="453"/>
      <c r="AJ396" s="453"/>
      <c r="AK396" s="453"/>
      <c r="AL396" s="453"/>
      <c r="AM396" s="453"/>
      <c r="AN396" s="453"/>
      <c r="AO396" s="453"/>
      <c r="AP396" s="453"/>
      <c r="AQ396" s="453"/>
      <c r="AR396" s="453"/>
      <c r="AS396" s="453"/>
      <c r="AT396" s="453"/>
      <c r="AU396" s="453"/>
      <c r="AV396" s="453"/>
      <c r="AW396" s="453"/>
      <c r="AX396" s="453"/>
      <c r="AY396" s="453"/>
      <c r="AZ396" s="453"/>
      <c r="BA396" s="453"/>
    </row>
    <row r="397">
      <c r="A397" s="453"/>
      <c r="B397" s="453"/>
      <c r="C397" s="453"/>
      <c r="D397" s="453"/>
      <c r="E397" s="453"/>
      <c r="F397" s="453"/>
      <c r="G397" s="453"/>
      <c r="H397" s="453"/>
      <c r="I397" s="453"/>
      <c r="J397" s="453"/>
      <c r="K397" s="453"/>
      <c r="L397" s="453"/>
      <c r="M397" s="453"/>
      <c r="N397" s="453"/>
      <c r="O397" s="453"/>
      <c r="P397" s="453"/>
      <c r="Q397" s="453"/>
      <c r="R397" s="453"/>
      <c r="S397" s="453"/>
      <c r="T397" s="453"/>
      <c r="U397" s="453"/>
      <c r="V397" s="453"/>
      <c r="W397" s="453"/>
      <c r="X397" s="453"/>
      <c r="Y397" s="453"/>
      <c r="Z397" s="453"/>
      <c r="AA397" s="453"/>
      <c r="AB397" s="453"/>
      <c r="AC397" s="453"/>
      <c r="AD397" s="453"/>
      <c r="AE397" s="453"/>
      <c r="AF397" s="453"/>
      <c r="AG397" s="453"/>
      <c r="AH397" s="453"/>
      <c r="AI397" s="453"/>
      <c r="AJ397" s="453"/>
      <c r="AK397" s="453"/>
      <c r="AL397" s="453"/>
      <c r="AM397" s="453"/>
      <c r="AN397" s="453"/>
      <c r="AO397" s="453"/>
      <c r="AP397" s="453"/>
      <c r="AQ397" s="453"/>
      <c r="AR397" s="453"/>
      <c r="AS397" s="453"/>
      <c r="AT397" s="453"/>
      <c r="AU397" s="453"/>
      <c r="AV397" s="453"/>
      <c r="AW397" s="453"/>
      <c r="AX397" s="453"/>
      <c r="AY397" s="453"/>
      <c r="AZ397" s="453"/>
      <c r="BA397" s="453"/>
    </row>
    <row r="398">
      <c r="A398" s="453"/>
      <c r="B398" s="453"/>
      <c r="C398" s="453"/>
      <c r="D398" s="453"/>
      <c r="E398" s="453"/>
      <c r="F398" s="453"/>
      <c r="G398" s="453"/>
      <c r="H398" s="453"/>
      <c r="I398" s="453"/>
      <c r="J398" s="453"/>
      <c r="K398" s="453"/>
      <c r="L398" s="453"/>
      <c r="M398" s="453"/>
      <c r="N398" s="453"/>
      <c r="O398" s="453"/>
      <c r="P398" s="453"/>
      <c r="Q398" s="453"/>
      <c r="R398" s="453"/>
      <c r="S398" s="453"/>
      <c r="T398" s="453"/>
      <c r="U398" s="453"/>
      <c r="V398" s="453"/>
      <c r="W398" s="453"/>
      <c r="X398" s="453"/>
      <c r="Y398" s="453"/>
      <c r="Z398" s="453"/>
      <c r="AA398" s="453"/>
      <c r="AB398" s="453"/>
      <c r="AC398" s="453"/>
      <c r="AD398" s="453"/>
      <c r="AE398" s="453"/>
      <c r="AF398" s="453"/>
      <c r="AG398" s="453"/>
      <c r="AH398" s="453"/>
      <c r="AI398" s="453"/>
      <c r="AJ398" s="453"/>
      <c r="AK398" s="453"/>
      <c r="AL398" s="453"/>
      <c r="AM398" s="453"/>
      <c r="AN398" s="453"/>
      <c r="AO398" s="453"/>
      <c r="AP398" s="453"/>
      <c r="AQ398" s="453"/>
      <c r="AR398" s="453"/>
      <c r="AS398" s="453"/>
      <c r="AT398" s="453"/>
      <c r="AU398" s="453"/>
      <c r="AV398" s="453"/>
      <c r="AW398" s="453"/>
      <c r="AX398" s="453"/>
      <c r="AY398" s="453"/>
      <c r="AZ398" s="453"/>
      <c r="BA398" s="453"/>
    </row>
    <row r="399">
      <c r="A399" s="453"/>
      <c r="B399" s="453"/>
      <c r="C399" s="453"/>
      <c r="D399" s="453"/>
      <c r="E399" s="453"/>
      <c r="F399" s="453"/>
      <c r="G399" s="453"/>
      <c r="H399" s="453"/>
      <c r="I399" s="453"/>
      <c r="J399" s="453"/>
      <c r="K399" s="453"/>
      <c r="L399" s="453"/>
      <c r="M399" s="453"/>
      <c r="N399" s="453"/>
      <c r="O399" s="453"/>
      <c r="P399" s="453"/>
      <c r="Q399" s="453"/>
      <c r="R399" s="453"/>
      <c r="S399" s="453"/>
      <c r="T399" s="453"/>
      <c r="U399" s="453"/>
      <c r="V399" s="453"/>
      <c r="W399" s="453"/>
      <c r="X399" s="453"/>
      <c r="Y399" s="453"/>
      <c r="Z399" s="453"/>
      <c r="AA399" s="453"/>
      <c r="AB399" s="453"/>
      <c r="AC399" s="453"/>
      <c r="AD399" s="453"/>
      <c r="AE399" s="453"/>
      <c r="AF399" s="453"/>
      <c r="AG399" s="453"/>
      <c r="AH399" s="453"/>
      <c r="AI399" s="453"/>
      <c r="AJ399" s="453"/>
      <c r="AK399" s="453"/>
      <c r="AL399" s="453"/>
      <c r="AM399" s="453"/>
      <c r="AN399" s="453"/>
      <c r="AO399" s="453"/>
      <c r="AP399" s="453"/>
      <c r="AQ399" s="453"/>
      <c r="AR399" s="453"/>
      <c r="AS399" s="453"/>
      <c r="AT399" s="453"/>
      <c r="AU399" s="453"/>
      <c r="AV399" s="453"/>
      <c r="AW399" s="453"/>
      <c r="AX399" s="453"/>
      <c r="AY399" s="453"/>
      <c r="AZ399" s="453"/>
      <c r="BA399" s="453"/>
    </row>
    <row r="400">
      <c r="A400" s="453"/>
      <c r="B400" s="453"/>
      <c r="C400" s="453"/>
      <c r="D400" s="453"/>
      <c r="E400" s="453"/>
      <c r="F400" s="453"/>
      <c r="G400" s="453"/>
      <c r="H400" s="453"/>
      <c r="I400" s="453"/>
      <c r="J400" s="453"/>
      <c r="K400" s="453"/>
      <c r="L400" s="453"/>
      <c r="M400" s="453"/>
      <c r="N400" s="453"/>
      <c r="O400" s="453"/>
      <c r="P400" s="453"/>
      <c r="Q400" s="453"/>
      <c r="R400" s="453"/>
      <c r="S400" s="453"/>
      <c r="T400" s="453"/>
      <c r="U400" s="453"/>
      <c r="V400" s="453"/>
      <c r="W400" s="453"/>
      <c r="X400" s="453"/>
      <c r="Y400" s="453"/>
      <c r="Z400" s="453"/>
      <c r="AA400" s="453"/>
      <c r="AB400" s="453"/>
      <c r="AC400" s="453"/>
      <c r="AD400" s="453"/>
      <c r="AE400" s="453"/>
      <c r="AF400" s="453"/>
      <c r="AG400" s="453"/>
      <c r="AH400" s="453"/>
      <c r="AI400" s="453"/>
      <c r="AJ400" s="453"/>
      <c r="AK400" s="453"/>
      <c r="AL400" s="453"/>
      <c r="AM400" s="453"/>
      <c r="AN400" s="453"/>
      <c r="AO400" s="453"/>
      <c r="AP400" s="453"/>
      <c r="AQ400" s="453"/>
      <c r="AR400" s="453"/>
      <c r="AS400" s="453"/>
      <c r="AT400" s="453"/>
      <c r="AU400" s="453"/>
      <c r="AV400" s="453"/>
      <c r="AW400" s="453"/>
      <c r="AX400" s="453"/>
      <c r="AY400" s="453"/>
      <c r="AZ400" s="453"/>
      <c r="BA400" s="453"/>
    </row>
    <row r="401">
      <c r="A401" s="453"/>
      <c r="B401" s="453"/>
      <c r="C401" s="453"/>
      <c r="D401" s="453"/>
      <c r="E401" s="453"/>
      <c r="F401" s="453"/>
      <c r="G401" s="453"/>
      <c r="H401" s="453"/>
      <c r="I401" s="453"/>
      <c r="J401" s="453"/>
      <c r="K401" s="453"/>
      <c r="L401" s="453"/>
      <c r="M401" s="453"/>
      <c r="N401" s="453"/>
      <c r="O401" s="453"/>
      <c r="P401" s="453"/>
      <c r="Q401" s="453"/>
      <c r="R401" s="453"/>
      <c r="S401" s="453"/>
      <c r="T401" s="453"/>
      <c r="U401" s="453"/>
      <c r="V401" s="453"/>
      <c r="W401" s="453"/>
      <c r="X401" s="453"/>
      <c r="Y401" s="453"/>
      <c r="Z401" s="453"/>
      <c r="AA401" s="453"/>
      <c r="AB401" s="453"/>
      <c r="AC401" s="453"/>
      <c r="AD401" s="453"/>
      <c r="AE401" s="453"/>
      <c r="AF401" s="453"/>
      <c r="AG401" s="453"/>
      <c r="AH401" s="453"/>
      <c r="AI401" s="453"/>
      <c r="AJ401" s="453"/>
      <c r="AK401" s="453"/>
      <c r="AL401" s="453"/>
      <c r="AM401" s="453"/>
      <c r="AN401" s="453"/>
      <c r="AO401" s="453"/>
      <c r="AP401" s="453"/>
      <c r="AQ401" s="453"/>
      <c r="AR401" s="453"/>
      <c r="AS401" s="453"/>
      <c r="AT401" s="453"/>
      <c r="AU401" s="453"/>
      <c r="AV401" s="453"/>
      <c r="AW401" s="453"/>
      <c r="AX401" s="453"/>
      <c r="AY401" s="453"/>
      <c r="AZ401" s="453"/>
      <c r="BA401" s="453"/>
    </row>
    <row r="402">
      <c r="A402" s="453"/>
      <c r="B402" s="453"/>
      <c r="C402" s="453"/>
      <c r="D402" s="453"/>
      <c r="E402" s="453"/>
      <c r="F402" s="453"/>
      <c r="G402" s="453"/>
      <c r="H402" s="453"/>
      <c r="I402" s="453"/>
      <c r="J402" s="453"/>
      <c r="K402" s="453"/>
      <c r="L402" s="453"/>
      <c r="M402" s="453"/>
      <c r="N402" s="453"/>
      <c r="O402" s="453"/>
      <c r="P402" s="453"/>
      <c r="Q402" s="453"/>
      <c r="R402" s="453"/>
      <c r="S402" s="453"/>
      <c r="T402" s="453"/>
      <c r="U402" s="453"/>
      <c r="V402" s="453"/>
      <c r="W402" s="453"/>
      <c r="X402" s="453"/>
      <c r="Y402" s="453"/>
      <c r="Z402" s="453"/>
      <c r="AA402" s="453"/>
      <c r="AB402" s="453"/>
      <c r="AC402" s="453"/>
      <c r="AD402" s="453"/>
      <c r="AE402" s="453"/>
      <c r="AF402" s="453"/>
      <c r="AG402" s="453"/>
      <c r="AH402" s="453"/>
      <c r="AI402" s="453"/>
      <c r="AJ402" s="453"/>
      <c r="AK402" s="453"/>
      <c r="AL402" s="453"/>
      <c r="AM402" s="453"/>
      <c r="AN402" s="453"/>
      <c r="AO402" s="453"/>
      <c r="AP402" s="453"/>
      <c r="AQ402" s="453"/>
      <c r="AR402" s="453"/>
      <c r="AS402" s="453"/>
      <c r="AT402" s="453"/>
      <c r="AU402" s="453"/>
      <c r="AV402" s="453"/>
      <c r="AW402" s="453"/>
      <c r="AX402" s="453"/>
      <c r="AY402" s="453"/>
      <c r="AZ402" s="453"/>
      <c r="BA402" s="453"/>
    </row>
    <row r="403">
      <c r="A403" s="453"/>
      <c r="B403" s="453"/>
      <c r="C403" s="453"/>
      <c r="D403" s="453"/>
      <c r="E403" s="453"/>
      <c r="F403" s="453"/>
      <c r="G403" s="453"/>
      <c r="H403" s="453"/>
      <c r="I403" s="453"/>
      <c r="J403" s="453"/>
      <c r="K403" s="453"/>
      <c r="L403" s="453"/>
      <c r="M403" s="453"/>
      <c r="N403" s="453"/>
      <c r="O403" s="453"/>
      <c r="P403" s="453"/>
      <c r="Q403" s="453"/>
      <c r="R403" s="453"/>
      <c r="S403" s="453"/>
      <c r="T403" s="453"/>
      <c r="U403" s="453"/>
      <c r="V403" s="453"/>
      <c r="W403" s="453"/>
      <c r="X403" s="453"/>
      <c r="Y403" s="453"/>
      <c r="Z403" s="453"/>
      <c r="AA403" s="453"/>
      <c r="AB403" s="453"/>
      <c r="AC403" s="453"/>
      <c r="AD403" s="453"/>
      <c r="AE403" s="453"/>
      <c r="AF403" s="453"/>
      <c r="AG403" s="453"/>
      <c r="AH403" s="453"/>
      <c r="AI403" s="453"/>
      <c r="AJ403" s="453"/>
      <c r="AK403" s="453"/>
      <c r="AL403" s="453"/>
      <c r="AM403" s="453"/>
      <c r="AN403" s="453"/>
      <c r="AO403" s="453"/>
      <c r="AP403" s="453"/>
      <c r="AQ403" s="453"/>
      <c r="AR403" s="453"/>
      <c r="AS403" s="453"/>
      <c r="AT403" s="453"/>
      <c r="AU403" s="453"/>
      <c r="AV403" s="453"/>
      <c r="AW403" s="453"/>
      <c r="AX403" s="453"/>
      <c r="AY403" s="453"/>
      <c r="AZ403" s="453"/>
      <c r="BA403" s="453"/>
    </row>
    <row r="404">
      <c r="A404" s="453"/>
      <c r="B404" s="453"/>
      <c r="C404" s="453"/>
      <c r="D404" s="453"/>
      <c r="E404" s="453"/>
      <c r="F404" s="453"/>
      <c r="G404" s="453"/>
      <c r="H404" s="453"/>
      <c r="I404" s="453"/>
      <c r="J404" s="453"/>
      <c r="K404" s="453"/>
      <c r="L404" s="453"/>
      <c r="M404" s="453"/>
      <c r="N404" s="453"/>
      <c r="O404" s="453"/>
      <c r="P404" s="453"/>
      <c r="Q404" s="453"/>
      <c r="R404" s="453"/>
      <c r="S404" s="453"/>
      <c r="T404" s="453"/>
      <c r="U404" s="453"/>
      <c r="V404" s="453"/>
      <c r="W404" s="453"/>
      <c r="X404" s="453"/>
      <c r="Y404" s="453"/>
      <c r="Z404" s="453"/>
      <c r="AA404" s="453"/>
      <c r="AB404" s="453"/>
      <c r="AC404" s="453"/>
      <c r="AD404" s="453"/>
      <c r="AE404" s="453"/>
      <c r="AF404" s="453"/>
      <c r="AG404" s="453"/>
      <c r="AH404" s="453"/>
      <c r="AI404" s="453"/>
      <c r="AJ404" s="453"/>
      <c r="AK404" s="453"/>
      <c r="AL404" s="453"/>
      <c r="AM404" s="453"/>
      <c r="AN404" s="453"/>
      <c r="AO404" s="453"/>
      <c r="AP404" s="453"/>
      <c r="AQ404" s="453"/>
      <c r="AR404" s="453"/>
      <c r="AS404" s="453"/>
      <c r="AT404" s="453"/>
      <c r="AU404" s="453"/>
      <c r="AV404" s="453"/>
      <c r="AW404" s="453"/>
      <c r="AX404" s="453"/>
      <c r="AY404" s="453"/>
      <c r="AZ404" s="453"/>
      <c r="BA404" s="453"/>
    </row>
    <row r="405">
      <c r="A405" s="453"/>
      <c r="B405" s="453"/>
      <c r="C405" s="453"/>
      <c r="D405" s="453"/>
      <c r="E405" s="453"/>
      <c r="F405" s="453"/>
      <c r="G405" s="453"/>
      <c r="H405" s="453"/>
      <c r="I405" s="453"/>
      <c r="J405" s="453"/>
      <c r="K405" s="453"/>
      <c r="L405" s="453"/>
      <c r="M405" s="453"/>
      <c r="N405" s="453"/>
      <c r="O405" s="453"/>
      <c r="P405" s="453"/>
      <c r="Q405" s="453"/>
      <c r="R405" s="453"/>
      <c r="S405" s="453"/>
      <c r="T405" s="453"/>
      <c r="U405" s="453"/>
      <c r="V405" s="453"/>
      <c r="W405" s="453"/>
      <c r="X405" s="453"/>
      <c r="Y405" s="453"/>
      <c r="Z405" s="453"/>
      <c r="AA405" s="453"/>
      <c r="AB405" s="453"/>
      <c r="AC405" s="453"/>
      <c r="AD405" s="453"/>
      <c r="AE405" s="453"/>
      <c r="AF405" s="453"/>
      <c r="AG405" s="453"/>
      <c r="AH405" s="453"/>
      <c r="AI405" s="453"/>
      <c r="AJ405" s="453"/>
      <c r="AK405" s="453"/>
      <c r="AL405" s="453"/>
      <c r="AM405" s="453"/>
      <c r="AN405" s="453"/>
      <c r="AO405" s="453"/>
      <c r="AP405" s="453"/>
      <c r="AQ405" s="453"/>
      <c r="AR405" s="453"/>
      <c r="AS405" s="453"/>
      <c r="AT405" s="453"/>
      <c r="AU405" s="453"/>
      <c r="AV405" s="453"/>
      <c r="AW405" s="453"/>
      <c r="AX405" s="453"/>
      <c r="AY405" s="453"/>
      <c r="AZ405" s="453"/>
      <c r="BA405" s="453"/>
    </row>
    <row r="406">
      <c r="A406" s="453"/>
      <c r="B406" s="453"/>
      <c r="C406" s="453"/>
      <c r="D406" s="453"/>
      <c r="E406" s="453"/>
      <c r="F406" s="453"/>
      <c r="G406" s="453"/>
      <c r="H406" s="453"/>
      <c r="I406" s="453"/>
      <c r="J406" s="453"/>
      <c r="K406" s="453"/>
      <c r="L406" s="453"/>
      <c r="M406" s="453"/>
      <c r="N406" s="453"/>
      <c r="O406" s="453"/>
      <c r="P406" s="453"/>
      <c r="Q406" s="453"/>
      <c r="R406" s="453"/>
      <c r="S406" s="453"/>
      <c r="T406" s="453"/>
      <c r="U406" s="453"/>
      <c r="V406" s="453"/>
      <c r="W406" s="453"/>
      <c r="X406" s="453"/>
      <c r="Y406" s="453"/>
      <c r="Z406" s="453"/>
      <c r="AA406" s="453"/>
      <c r="AB406" s="453"/>
      <c r="AC406" s="453"/>
      <c r="AD406" s="453"/>
      <c r="AE406" s="453"/>
      <c r="AF406" s="453"/>
      <c r="AG406" s="453"/>
      <c r="AH406" s="453"/>
      <c r="AI406" s="453"/>
      <c r="AJ406" s="453"/>
      <c r="AK406" s="453"/>
      <c r="AL406" s="453"/>
      <c r="AM406" s="453"/>
      <c r="AN406" s="453"/>
      <c r="AO406" s="453"/>
      <c r="AP406" s="453"/>
      <c r="AQ406" s="453"/>
      <c r="AR406" s="453"/>
      <c r="AS406" s="453"/>
      <c r="AT406" s="453"/>
      <c r="AU406" s="453"/>
      <c r="AV406" s="453"/>
      <c r="AW406" s="453"/>
      <c r="AX406" s="453"/>
      <c r="AY406" s="453"/>
      <c r="AZ406" s="453"/>
      <c r="BA406" s="453"/>
    </row>
    <row r="407">
      <c r="A407" s="453"/>
      <c r="B407" s="453"/>
      <c r="C407" s="453"/>
      <c r="D407" s="453"/>
      <c r="E407" s="453"/>
      <c r="F407" s="453"/>
      <c r="G407" s="453"/>
      <c r="H407" s="453"/>
      <c r="I407" s="453"/>
      <c r="J407" s="453"/>
      <c r="K407" s="453"/>
      <c r="L407" s="453"/>
      <c r="M407" s="453"/>
      <c r="N407" s="453"/>
      <c r="O407" s="453"/>
      <c r="P407" s="453"/>
      <c r="Q407" s="453"/>
      <c r="R407" s="453"/>
      <c r="S407" s="453"/>
      <c r="T407" s="453"/>
      <c r="U407" s="453"/>
      <c r="V407" s="453"/>
      <c r="W407" s="453"/>
      <c r="X407" s="453"/>
      <c r="Y407" s="453"/>
      <c r="Z407" s="453"/>
      <c r="AA407" s="453"/>
      <c r="AB407" s="453"/>
      <c r="AC407" s="453"/>
      <c r="AD407" s="453"/>
      <c r="AE407" s="453"/>
      <c r="AF407" s="453"/>
      <c r="AG407" s="453"/>
      <c r="AH407" s="453"/>
      <c r="AI407" s="453"/>
      <c r="AJ407" s="453"/>
      <c r="AK407" s="453"/>
      <c r="AL407" s="453"/>
      <c r="AM407" s="453"/>
      <c r="AN407" s="453"/>
      <c r="AO407" s="453"/>
      <c r="AP407" s="453"/>
      <c r="AQ407" s="453"/>
      <c r="AR407" s="453"/>
      <c r="AS407" s="453"/>
      <c r="AT407" s="453"/>
      <c r="AU407" s="453"/>
      <c r="AV407" s="453"/>
      <c r="AW407" s="453"/>
      <c r="AX407" s="453"/>
      <c r="AY407" s="453"/>
      <c r="AZ407" s="453"/>
      <c r="BA407" s="453"/>
    </row>
    <row r="408">
      <c r="A408" s="453"/>
      <c r="B408" s="453"/>
      <c r="C408" s="453"/>
      <c r="D408" s="453"/>
      <c r="E408" s="453"/>
      <c r="F408" s="453"/>
      <c r="G408" s="453"/>
      <c r="H408" s="453"/>
      <c r="I408" s="453"/>
      <c r="J408" s="453"/>
      <c r="K408" s="453"/>
      <c r="L408" s="453"/>
      <c r="M408" s="453"/>
      <c r="N408" s="453"/>
      <c r="O408" s="453"/>
      <c r="P408" s="453"/>
      <c r="Q408" s="453"/>
      <c r="R408" s="453"/>
      <c r="S408" s="453"/>
      <c r="T408" s="453"/>
      <c r="U408" s="453"/>
      <c r="V408" s="453"/>
      <c r="W408" s="453"/>
      <c r="X408" s="453"/>
      <c r="Y408" s="453"/>
      <c r="Z408" s="453"/>
      <c r="AA408" s="453"/>
      <c r="AB408" s="453"/>
      <c r="AC408" s="453"/>
      <c r="AD408" s="453"/>
      <c r="AE408" s="453"/>
      <c r="AF408" s="453"/>
      <c r="AG408" s="453"/>
      <c r="AH408" s="453"/>
      <c r="AI408" s="453"/>
      <c r="AJ408" s="453"/>
      <c r="AK408" s="453"/>
      <c r="AL408" s="453"/>
      <c r="AM408" s="453"/>
      <c r="AN408" s="453"/>
      <c r="AO408" s="453"/>
      <c r="AP408" s="453"/>
      <c r="AQ408" s="453"/>
      <c r="AR408" s="453"/>
      <c r="AS408" s="453"/>
      <c r="AT408" s="453"/>
      <c r="AU408" s="453"/>
      <c r="AV408" s="453"/>
      <c r="AW408" s="453"/>
      <c r="AX408" s="453"/>
      <c r="AY408" s="453"/>
      <c r="AZ408" s="453"/>
      <c r="BA408" s="453"/>
    </row>
    <row r="409">
      <c r="A409" s="453"/>
      <c r="B409" s="453"/>
      <c r="C409" s="453"/>
      <c r="D409" s="453"/>
      <c r="E409" s="453"/>
      <c r="F409" s="453"/>
      <c r="G409" s="453"/>
      <c r="H409" s="453"/>
      <c r="I409" s="453"/>
      <c r="J409" s="453"/>
      <c r="K409" s="453"/>
      <c r="L409" s="453"/>
      <c r="M409" s="453"/>
      <c r="N409" s="453"/>
      <c r="O409" s="453"/>
      <c r="P409" s="453"/>
      <c r="Q409" s="453"/>
      <c r="R409" s="453"/>
      <c r="S409" s="453"/>
      <c r="T409" s="453"/>
      <c r="U409" s="453"/>
      <c r="V409" s="453"/>
      <c r="W409" s="453"/>
      <c r="X409" s="453"/>
      <c r="Y409" s="453"/>
      <c r="Z409" s="453"/>
      <c r="AA409" s="453"/>
      <c r="AB409" s="453"/>
      <c r="AC409" s="453"/>
      <c r="AD409" s="453"/>
      <c r="AE409" s="453"/>
      <c r="AF409" s="453"/>
      <c r="AG409" s="453"/>
      <c r="AH409" s="453"/>
      <c r="AI409" s="453"/>
      <c r="AJ409" s="453"/>
      <c r="AK409" s="453"/>
      <c r="AL409" s="453"/>
      <c r="AM409" s="453"/>
      <c r="AN409" s="453"/>
      <c r="AO409" s="453"/>
      <c r="AP409" s="453"/>
      <c r="AQ409" s="453"/>
      <c r="AR409" s="453"/>
      <c r="AS409" s="453"/>
      <c r="AT409" s="453"/>
      <c r="AU409" s="453"/>
      <c r="AV409" s="453"/>
      <c r="AW409" s="453"/>
      <c r="AX409" s="453"/>
      <c r="AY409" s="453"/>
      <c r="AZ409" s="453"/>
      <c r="BA409" s="453"/>
    </row>
    <row r="410">
      <c r="A410" s="453"/>
      <c r="B410" s="453"/>
      <c r="C410" s="453"/>
      <c r="D410" s="453"/>
      <c r="E410" s="453"/>
      <c r="F410" s="453"/>
      <c r="G410" s="453"/>
      <c r="H410" s="453"/>
      <c r="I410" s="453"/>
      <c r="J410" s="453"/>
      <c r="K410" s="453"/>
      <c r="L410" s="453"/>
      <c r="M410" s="453"/>
      <c r="N410" s="453"/>
      <c r="O410" s="453"/>
      <c r="P410" s="453"/>
      <c r="Q410" s="453"/>
      <c r="R410" s="453"/>
      <c r="S410" s="453"/>
      <c r="T410" s="453"/>
      <c r="U410" s="453"/>
      <c r="V410" s="453"/>
      <c r="W410" s="453"/>
      <c r="X410" s="453"/>
      <c r="Y410" s="453"/>
      <c r="Z410" s="453"/>
      <c r="AA410" s="453"/>
      <c r="AB410" s="453"/>
      <c r="AC410" s="453"/>
      <c r="AD410" s="453"/>
      <c r="AE410" s="453"/>
      <c r="AF410" s="453"/>
      <c r="AG410" s="453"/>
      <c r="AH410" s="453"/>
      <c r="AI410" s="453"/>
      <c r="AJ410" s="453"/>
      <c r="AK410" s="453"/>
      <c r="AL410" s="453"/>
      <c r="AM410" s="453"/>
      <c r="AN410" s="453"/>
      <c r="AO410" s="453"/>
      <c r="AP410" s="453"/>
      <c r="AQ410" s="453"/>
      <c r="AR410" s="453"/>
      <c r="AS410" s="453"/>
      <c r="AT410" s="453"/>
      <c r="AU410" s="453"/>
      <c r="AV410" s="453"/>
      <c r="AW410" s="453"/>
      <c r="AX410" s="453"/>
      <c r="AY410" s="453"/>
      <c r="AZ410" s="453"/>
      <c r="BA410" s="453"/>
    </row>
    <row r="411">
      <c r="A411" s="453"/>
      <c r="B411" s="453"/>
      <c r="C411" s="453"/>
      <c r="D411" s="453"/>
      <c r="E411" s="453"/>
      <c r="F411" s="453"/>
      <c r="G411" s="453"/>
      <c r="H411" s="453"/>
      <c r="I411" s="453"/>
      <c r="J411" s="453"/>
      <c r="K411" s="453"/>
      <c r="L411" s="453"/>
      <c r="M411" s="453"/>
      <c r="N411" s="453"/>
      <c r="O411" s="453"/>
      <c r="P411" s="453"/>
      <c r="Q411" s="453"/>
      <c r="R411" s="453"/>
      <c r="S411" s="453"/>
      <c r="T411" s="453"/>
      <c r="U411" s="453"/>
      <c r="V411" s="453"/>
      <c r="W411" s="453"/>
      <c r="X411" s="453"/>
      <c r="Y411" s="453"/>
      <c r="Z411" s="453"/>
      <c r="AA411" s="453"/>
      <c r="AB411" s="453"/>
      <c r="AC411" s="453"/>
      <c r="AD411" s="453"/>
      <c r="AE411" s="453"/>
      <c r="AF411" s="453"/>
      <c r="AG411" s="453"/>
      <c r="AH411" s="453"/>
      <c r="AI411" s="453"/>
      <c r="AJ411" s="453"/>
      <c r="AK411" s="453"/>
      <c r="AL411" s="453"/>
      <c r="AM411" s="453"/>
      <c r="AN411" s="453"/>
      <c r="AO411" s="453"/>
      <c r="AP411" s="453"/>
      <c r="AQ411" s="453"/>
      <c r="AR411" s="453"/>
      <c r="AS411" s="453"/>
      <c r="AT411" s="453"/>
      <c r="AU411" s="453"/>
      <c r="AV411" s="453"/>
      <c r="AW411" s="453"/>
      <c r="AX411" s="453"/>
      <c r="AY411" s="453"/>
      <c r="AZ411" s="453"/>
      <c r="BA411" s="453"/>
    </row>
    <row r="412">
      <c r="A412" s="453"/>
      <c r="B412" s="453"/>
      <c r="C412" s="453"/>
      <c r="D412" s="453"/>
      <c r="E412" s="453"/>
      <c r="F412" s="453"/>
      <c r="G412" s="453"/>
      <c r="H412" s="453"/>
      <c r="I412" s="453"/>
      <c r="J412" s="453"/>
      <c r="K412" s="453"/>
      <c r="L412" s="453"/>
      <c r="M412" s="453"/>
      <c r="N412" s="453"/>
      <c r="O412" s="453"/>
      <c r="P412" s="453"/>
      <c r="Q412" s="453"/>
      <c r="R412" s="453"/>
      <c r="S412" s="453"/>
      <c r="T412" s="453"/>
      <c r="U412" s="453"/>
      <c r="V412" s="453"/>
      <c r="W412" s="453"/>
      <c r="X412" s="453"/>
      <c r="Y412" s="453"/>
      <c r="Z412" s="453"/>
      <c r="AA412" s="453"/>
      <c r="AB412" s="453"/>
      <c r="AC412" s="453"/>
      <c r="AD412" s="453"/>
      <c r="AE412" s="453"/>
      <c r="AF412" s="453"/>
      <c r="AG412" s="453"/>
      <c r="AH412" s="453"/>
      <c r="AI412" s="453"/>
      <c r="AJ412" s="453"/>
      <c r="AK412" s="453"/>
      <c r="AL412" s="453"/>
      <c r="AM412" s="453"/>
      <c r="AN412" s="453"/>
      <c r="AO412" s="453"/>
      <c r="AP412" s="453"/>
      <c r="AQ412" s="453"/>
      <c r="AR412" s="453"/>
      <c r="AS412" s="453"/>
      <c r="AT412" s="453"/>
      <c r="AU412" s="453"/>
      <c r="AV412" s="453"/>
      <c r="AW412" s="453"/>
      <c r="AX412" s="453"/>
      <c r="AY412" s="453"/>
      <c r="AZ412" s="453"/>
      <c r="BA412" s="453"/>
    </row>
    <row r="413">
      <c r="A413" s="453"/>
      <c r="B413" s="453"/>
      <c r="C413" s="453"/>
      <c r="D413" s="453"/>
      <c r="E413" s="453"/>
      <c r="F413" s="453"/>
      <c r="G413" s="453"/>
      <c r="H413" s="453"/>
      <c r="I413" s="453"/>
      <c r="J413" s="453"/>
      <c r="K413" s="453"/>
      <c r="L413" s="453"/>
      <c r="M413" s="453"/>
      <c r="N413" s="453"/>
      <c r="O413" s="453"/>
      <c r="P413" s="453"/>
      <c r="Q413" s="453"/>
      <c r="R413" s="453"/>
      <c r="S413" s="453"/>
      <c r="T413" s="453"/>
      <c r="U413" s="453"/>
      <c r="V413" s="453"/>
      <c r="W413" s="453"/>
      <c r="X413" s="453"/>
      <c r="Y413" s="453"/>
      <c r="Z413" s="453"/>
      <c r="AA413" s="453"/>
      <c r="AB413" s="453"/>
      <c r="AC413" s="453"/>
      <c r="AD413" s="453"/>
      <c r="AE413" s="453"/>
      <c r="AF413" s="453"/>
      <c r="AG413" s="453"/>
      <c r="AH413" s="453"/>
      <c r="AI413" s="453"/>
      <c r="AJ413" s="453"/>
      <c r="AK413" s="453"/>
      <c r="AL413" s="453"/>
      <c r="AM413" s="453"/>
      <c r="AN413" s="453"/>
      <c r="AO413" s="453"/>
      <c r="AP413" s="453"/>
      <c r="AQ413" s="453"/>
      <c r="AR413" s="453"/>
      <c r="AS413" s="453"/>
      <c r="AT413" s="453"/>
      <c r="AU413" s="453"/>
      <c r="AV413" s="453"/>
      <c r="AW413" s="453"/>
      <c r="AX413" s="453"/>
      <c r="AY413" s="453"/>
      <c r="AZ413" s="453"/>
      <c r="BA413" s="453"/>
    </row>
    <row r="414">
      <c r="A414" s="453"/>
      <c r="B414" s="453"/>
      <c r="C414" s="453"/>
      <c r="D414" s="453"/>
      <c r="E414" s="453"/>
      <c r="F414" s="453"/>
      <c r="G414" s="453"/>
      <c r="H414" s="453"/>
      <c r="I414" s="453"/>
      <c r="J414" s="453"/>
      <c r="K414" s="453"/>
      <c r="L414" s="453"/>
      <c r="M414" s="453"/>
      <c r="N414" s="453"/>
      <c r="O414" s="453"/>
      <c r="P414" s="453"/>
      <c r="Q414" s="453"/>
      <c r="R414" s="453"/>
      <c r="S414" s="453"/>
      <c r="T414" s="453"/>
      <c r="U414" s="453"/>
      <c r="V414" s="453"/>
      <c r="W414" s="453"/>
      <c r="X414" s="453"/>
      <c r="Y414" s="453"/>
      <c r="Z414" s="453"/>
      <c r="AA414" s="453"/>
      <c r="AB414" s="453"/>
      <c r="AC414" s="453"/>
      <c r="AD414" s="453"/>
      <c r="AE414" s="453"/>
      <c r="AF414" s="453"/>
      <c r="AG414" s="453"/>
      <c r="AH414" s="453"/>
      <c r="AI414" s="453"/>
      <c r="AJ414" s="453"/>
      <c r="AK414" s="453"/>
      <c r="AL414" s="453"/>
      <c r="AM414" s="453"/>
      <c r="AN414" s="453"/>
      <c r="AO414" s="453"/>
      <c r="AP414" s="453"/>
      <c r="AQ414" s="453"/>
      <c r="AR414" s="453"/>
      <c r="AS414" s="453"/>
      <c r="AT414" s="453"/>
      <c r="AU414" s="453"/>
      <c r="AV414" s="453"/>
      <c r="AW414" s="453"/>
      <c r="AX414" s="453"/>
      <c r="AY414" s="453"/>
      <c r="AZ414" s="453"/>
      <c r="BA414" s="453"/>
    </row>
    <row r="415">
      <c r="A415" s="453"/>
      <c r="B415" s="453"/>
      <c r="C415" s="453"/>
      <c r="D415" s="453"/>
      <c r="E415" s="453"/>
      <c r="F415" s="453"/>
      <c r="G415" s="453"/>
      <c r="H415" s="453"/>
      <c r="I415" s="453"/>
      <c r="J415" s="453"/>
      <c r="K415" s="453"/>
      <c r="L415" s="453"/>
      <c r="M415" s="453"/>
      <c r="N415" s="453"/>
      <c r="O415" s="453"/>
      <c r="P415" s="453"/>
      <c r="Q415" s="453"/>
      <c r="R415" s="453"/>
      <c r="S415" s="453"/>
      <c r="T415" s="453"/>
      <c r="U415" s="453"/>
      <c r="V415" s="453"/>
      <c r="W415" s="453"/>
      <c r="X415" s="453"/>
      <c r="Y415" s="453"/>
      <c r="Z415" s="453"/>
      <c r="AA415" s="453"/>
      <c r="AB415" s="453"/>
      <c r="AC415" s="453"/>
      <c r="AD415" s="453"/>
      <c r="AE415" s="453"/>
      <c r="AF415" s="453"/>
      <c r="AG415" s="453"/>
      <c r="AH415" s="453"/>
      <c r="AI415" s="453"/>
      <c r="AJ415" s="453"/>
      <c r="AK415" s="453"/>
      <c r="AL415" s="453"/>
      <c r="AM415" s="453"/>
      <c r="AN415" s="453"/>
      <c r="AO415" s="453"/>
      <c r="AP415" s="453"/>
      <c r="AQ415" s="453"/>
      <c r="AR415" s="453"/>
      <c r="AS415" s="453"/>
      <c r="AT415" s="453"/>
      <c r="AU415" s="453"/>
      <c r="AV415" s="453"/>
      <c r="AW415" s="453"/>
      <c r="AX415" s="453"/>
      <c r="AY415" s="453"/>
      <c r="AZ415" s="453"/>
      <c r="BA415" s="453"/>
    </row>
    <row r="416">
      <c r="A416" s="453"/>
      <c r="B416" s="453"/>
      <c r="C416" s="453"/>
      <c r="D416" s="453"/>
      <c r="E416" s="453"/>
      <c r="F416" s="453"/>
      <c r="G416" s="453"/>
      <c r="H416" s="453"/>
      <c r="I416" s="453"/>
      <c r="J416" s="453"/>
      <c r="K416" s="453"/>
      <c r="L416" s="453"/>
      <c r="M416" s="453"/>
      <c r="N416" s="453"/>
      <c r="O416" s="453"/>
      <c r="P416" s="453"/>
      <c r="Q416" s="453"/>
      <c r="R416" s="453"/>
      <c r="S416" s="453"/>
      <c r="T416" s="453"/>
      <c r="U416" s="453"/>
      <c r="V416" s="453"/>
      <c r="W416" s="453"/>
      <c r="X416" s="453"/>
      <c r="Y416" s="453"/>
      <c r="Z416" s="453"/>
      <c r="AA416" s="453"/>
      <c r="AB416" s="453"/>
      <c r="AC416" s="453"/>
      <c r="AD416" s="453"/>
      <c r="AE416" s="453"/>
      <c r="AF416" s="453"/>
      <c r="AG416" s="453"/>
      <c r="AH416" s="453"/>
      <c r="AI416" s="453"/>
      <c r="AJ416" s="453"/>
      <c r="AK416" s="453"/>
      <c r="AL416" s="453"/>
      <c r="AM416" s="453"/>
      <c r="AN416" s="453"/>
      <c r="AO416" s="453"/>
      <c r="AP416" s="453"/>
      <c r="AQ416" s="453"/>
      <c r="AR416" s="453"/>
      <c r="AS416" s="453"/>
      <c r="AT416" s="453"/>
      <c r="AU416" s="453"/>
      <c r="AV416" s="453"/>
      <c r="AW416" s="453"/>
      <c r="AX416" s="453"/>
      <c r="AY416" s="453"/>
      <c r="AZ416" s="453"/>
      <c r="BA416" s="453"/>
    </row>
    <row r="417">
      <c r="A417" s="453"/>
      <c r="B417" s="453"/>
      <c r="C417" s="453"/>
      <c r="D417" s="453"/>
      <c r="E417" s="453"/>
      <c r="F417" s="453"/>
      <c r="G417" s="453"/>
      <c r="H417" s="453"/>
      <c r="I417" s="453"/>
      <c r="J417" s="453"/>
      <c r="K417" s="453"/>
      <c r="L417" s="453"/>
      <c r="M417" s="453"/>
      <c r="N417" s="453"/>
      <c r="O417" s="453"/>
      <c r="P417" s="453"/>
      <c r="Q417" s="453"/>
      <c r="R417" s="453"/>
      <c r="S417" s="453"/>
      <c r="T417" s="453"/>
      <c r="U417" s="453"/>
      <c r="V417" s="453"/>
      <c r="W417" s="453"/>
      <c r="X417" s="453"/>
      <c r="Y417" s="453"/>
      <c r="Z417" s="453"/>
      <c r="AA417" s="453"/>
      <c r="AB417" s="453"/>
      <c r="AC417" s="453"/>
      <c r="AD417" s="453"/>
      <c r="AE417" s="453"/>
      <c r="AF417" s="453"/>
      <c r="AG417" s="453"/>
      <c r="AH417" s="453"/>
      <c r="AI417" s="453"/>
      <c r="AJ417" s="453"/>
      <c r="AK417" s="453"/>
      <c r="AL417" s="453"/>
      <c r="AM417" s="453"/>
      <c r="AN417" s="453"/>
      <c r="AO417" s="453"/>
      <c r="AP417" s="453"/>
      <c r="AQ417" s="453"/>
      <c r="AR417" s="453"/>
      <c r="AS417" s="453"/>
      <c r="AT417" s="453"/>
      <c r="AU417" s="453"/>
      <c r="AV417" s="453"/>
      <c r="AW417" s="453"/>
      <c r="AX417" s="453"/>
      <c r="AY417" s="453"/>
      <c r="AZ417" s="453"/>
      <c r="BA417" s="453"/>
    </row>
    <row r="418">
      <c r="A418" s="453"/>
      <c r="B418" s="453"/>
      <c r="C418" s="453"/>
      <c r="D418" s="453"/>
      <c r="E418" s="453"/>
      <c r="F418" s="453"/>
      <c r="G418" s="453"/>
      <c r="H418" s="453"/>
      <c r="I418" s="453"/>
      <c r="J418" s="453"/>
      <c r="K418" s="453"/>
      <c r="L418" s="453"/>
      <c r="M418" s="453"/>
      <c r="N418" s="453"/>
      <c r="O418" s="453"/>
      <c r="P418" s="453"/>
      <c r="Q418" s="453"/>
      <c r="R418" s="453"/>
      <c r="S418" s="453"/>
      <c r="T418" s="453"/>
      <c r="U418" s="453"/>
      <c r="V418" s="453"/>
      <c r="W418" s="453"/>
      <c r="X418" s="453"/>
      <c r="Y418" s="453"/>
      <c r="Z418" s="453"/>
      <c r="AA418" s="453"/>
      <c r="AB418" s="453"/>
      <c r="AC418" s="453"/>
      <c r="AD418" s="453"/>
      <c r="AE418" s="453"/>
      <c r="AF418" s="453"/>
      <c r="AG418" s="453"/>
      <c r="AH418" s="453"/>
      <c r="AI418" s="453"/>
      <c r="AJ418" s="453"/>
      <c r="AK418" s="453"/>
      <c r="AL418" s="453"/>
      <c r="AM418" s="453"/>
      <c r="AN418" s="453"/>
      <c r="AO418" s="453"/>
      <c r="AP418" s="453"/>
      <c r="AQ418" s="453"/>
      <c r="AR418" s="453"/>
      <c r="AS418" s="453"/>
      <c r="AT418" s="453"/>
      <c r="AU418" s="453"/>
      <c r="AV418" s="453"/>
      <c r="AW418" s="453"/>
      <c r="AX418" s="453"/>
      <c r="AY418" s="453"/>
      <c r="AZ418" s="453"/>
      <c r="BA418" s="453"/>
    </row>
    <row r="419">
      <c r="A419" s="453"/>
      <c r="B419" s="453"/>
      <c r="C419" s="453"/>
      <c r="D419" s="453"/>
      <c r="E419" s="453"/>
      <c r="F419" s="453"/>
      <c r="G419" s="453"/>
      <c r="H419" s="453"/>
      <c r="I419" s="453"/>
      <c r="J419" s="453"/>
      <c r="K419" s="453"/>
      <c r="L419" s="453"/>
      <c r="M419" s="453"/>
      <c r="N419" s="453"/>
      <c r="O419" s="453"/>
      <c r="P419" s="453"/>
      <c r="Q419" s="453"/>
      <c r="R419" s="453"/>
      <c r="S419" s="453"/>
      <c r="T419" s="453"/>
      <c r="U419" s="453"/>
      <c r="V419" s="453"/>
      <c r="W419" s="453"/>
      <c r="X419" s="453"/>
      <c r="Y419" s="453"/>
      <c r="Z419" s="453"/>
      <c r="AA419" s="453"/>
      <c r="AB419" s="453"/>
      <c r="AC419" s="453"/>
      <c r="AD419" s="453"/>
      <c r="AE419" s="453"/>
      <c r="AF419" s="453"/>
      <c r="AG419" s="453"/>
      <c r="AH419" s="453"/>
      <c r="AI419" s="453"/>
      <c r="AJ419" s="453"/>
      <c r="AK419" s="453"/>
      <c r="AL419" s="453"/>
      <c r="AM419" s="453"/>
      <c r="AN419" s="453"/>
      <c r="AO419" s="453"/>
      <c r="AP419" s="453"/>
      <c r="AQ419" s="453"/>
      <c r="AR419" s="453"/>
      <c r="AS419" s="453"/>
      <c r="AT419" s="453"/>
      <c r="AU419" s="453"/>
      <c r="AV419" s="453"/>
      <c r="AW419" s="453"/>
      <c r="AX419" s="453"/>
      <c r="AY419" s="453"/>
      <c r="AZ419" s="453"/>
      <c r="BA419" s="453"/>
    </row>
    <row r="420">
      <c r="A420" s="453"/>
      <c r="B420" s="453"/>
      <c r="C420" s="453"/>
      <c r="D420" s="453"/>
      <c r="E420" s="453"/>
      <c r="F420" s="453"/>
      <c r="G420" s="453"/>
      <c r="H420" s="453"/>
      <c r="I420" s="453"/>
      <c r="J420" s="453"/>
      <c r="K420" s="453"/>
      <c r="L420" s="453"/>
      <c r="M420" s="453"/>
      <c r="N420" s="453"/>
      <c r="O420" s="453"/>
      <c r="P420" s="453"/>
      <c r="Q420" s="453"/>
      <c r="R420" s="453"/>
      <c r="S420" s="453"/>
      <c r="T420" s="453"/>
      <c r="U420" s="453"/>
      <c r="V420" s="453"/>
      <c r="W420" s="453"/>
      <c r="X420" s="453"/>
      <c r="Y420" s="453"/>
      <c r="Z420" s="453"/>
      <c r="AA420" s="453"/>
      <c r="AB420" s="453"/>
      <c r="AC420" s="453"/>
      <c r="AD420" s="453"/>
      <c r="AE420" s="453"/>
      <c r="AF420" s="453"/>
      <c r="AG420" s="453"/>
      <c r="AH420" s="453"/>
      <c r="AI420" s="453"/>
      <c r="AJ420" s="453"/>
      <c r="AK420" s="453"/>
      <c r="AL420" s="453"/>
      <c r="AM420" s="453"/>
      <c r="AN420" s="453"/>
      <c r="AO420" s="453"/>
      <c r="AP420" s="453"/>
      <c r="AQ420" s="453"/>
      <c r="AR420" s="453"/>
      <c r="AS420" s="453"/>
      <c r="AT420" s="453"/>
      <c r="AU420" s="453"/>
      <c r="AV420" s="453"/>
      <c r="AW420" s="453"/>
      <c r="AX420" s="453"/>
      <c r="AY420" s="453"/>
      <c r="AZ420" s="453"/>
      <c r="BA420" s="453"/>
    </row>
    <row r="421">
      <c r="A421" s="453"/>
      <c r="B421" s="453"/>
      <c r="C421" s="453"/>
      <c r="D421" s="453"/>
      <c r="E421" s="453"/>
      <c r="F421" s="453"/>
      <c r="G421" s="453"/>
      <c r="H421" s="453"/>
      <c r="I421" s="453"/>
      <c r="J421" s="453"/>
      <c r="K421" s="453"/>
      <c r="L421" s="453"/>
      <c r="M421" s="453"/>
      <c r="N421" s="453"/>
      <c r="O421" s="453"/>
      <c r="P421" s="453"/>
      <c r="Q421" s="453"/>
      <c r="R421" s="453"/>
      <c r="S421" s="453"/>
      <c r="T421" s="453"/>
      <c r="U421" s="453"/>
      <c r="V421" s="453"/>
      <c r="W421" s="453"/>
      <c r="X421" s="453"/>
      <c r="Y421" s="453"/>
      <c r="Z421" s="453"/>
      <c r="AA421" s="453"/>
      <c r="AB421" s="453"/>
      <c r="AC421" s="453"/>
      <c r="AD421" s="453"/>
      <c r="AE421" s="453"/>
      <c r="AF421" s="453"/>
      <c r="AG421" s="453"/>
      <c r="AH421" s="453"/>
      <c r="AI421" s="453"/>
      <c r="AJ421" s="453"/>
      <c r="AK421" s="453"/>
      <c r="AL421" s="453"/>
      <c r="AM421" s="453"/>
      <c r="AN421" s="453"/>
      <c r="AO421" s="453"/>
      <c r="AP421" s="453"/>
      <c r="AQ421" s="453"/>
      <c r="AR421" s="453"/>
      <c r="AS421" s="453"/>
      <c r="AT421" s="453"/>
      <c r="AU421" s="453"/>
      <c r="AV421" s="453"/>
      <c r="AW421" s="453"/>
      <c r="AX421" s="453"/>
      <c r="AY421" s="453"/>
      <c r="AZ421" s="453"/>
      <c r="BA421" s="453"/>
    </row>
    <row r="422">
      <c r="A422" s="453"/>
      <c r="B422" s="453"/>
      <c r="C422" s="453"/>
      <c r="D422" s="453"/>
      <c r="E422" s="453"/>
      <c r="F422" s="453"/>
      <c r="G422" s="453"/>
      <c r="H422" s="453"/>
      <c r="I422" s="453"/>
      <c r="J422" s="453"/>
      <c r="K422" s="453"/>
      <c r="L422" s="453"/>
      <c r="M422" s="453"/>
      <c r="N422" s="453"/>
      <c r="O422" s="453"/>
      <c r="P422" s="453"/>
      <c r="Q422" s="453"/>
      <c r="R422" s="453"/>
      <c r="S422" s="453"/>
      <c r="T422" s="453"/>
      <c r="U422" s="453"/>
      <c r="V422" s="453"/>
      <c r="W422" s="453"/>
      <c r="X422" s="453"/>
      <c r="Y422" s="453"/>
      <c r="Z422" s="453"/>
      <c r="AA422" s="453"/>
      <c r="AB422" s="453"/>
      <c r="AC422" s="453"/>
      <c r="AD422" s="453"/>
      <c r="AE422" s="453"/>
      <c r="AF422" s="453"/>
      <c r="AG422" s="453"/>
      <c r="AH422" s="453"/>
      <c r="AI422" s="453"/>
      <c r="AJ422" s="453"/>
      <c r="AK422" s="453"/>
      <c r="AL422" s="453"/>
      <c r="AM422" s="453"/>
      <c r="AN422" s="453"/>
      <c r="AO422" s="453"/>
      <c r="AP422" s="453"/>
      <c r="AQ422" s="453"/>
      <c r="AR422" s="453"/>
      <c r="AS422" s="453"/>
      <c r="AT422" s="453"/>
      <c r="AU422" s="453"/>
      <c r="AV422" s="453"/>
      <c r="AW422" s="453"/>
      <c r="AX422" s="453"/>
      <c r="AY422" s="453"/>
      <c r="AZ422" s="453"/>
      <c r="BA422" s="453"/>
    </row>
    <row r="423">
      <c r="A423" s="453"/>
      <c r="B423" s="453"/>
      <c r="C423" s="453"/>
      <c r="D423" s="453"/>
      <c r="E423" s="453"/>
      <c r="F423" s="453"/>
      <c r="G423" s="453"/>
      <c r="H423" s="453"/>
      <c r="I423" s="453"/>
      <c r="J423" s="453"/>
      <c r="K423" s="453"/>
      <c r="L423" s="453"/>
      <c r="M423" s="453"/>
      <c r="N423" s="453"/>
      <c r="O423" s="453"/>
      <c r="P423" s="453"/>
      <c r="Q423" s="453"/>
      <c r="R423" s="453"/>
      <c r="S423" s="453"/>
      <c r="T423" s="453"/>
      <c r="U423" s="453"/>
      <c r="V423" s="453"/>
      <c r="W423" s="453"/>
      <c r="X423" s="453"/>
      <c r="Y423" s="453"/>
      <c r="Z423" s="453"/>
      <c r="AA423" s="453"/>
      <c r="AB423" s="453"/>
      <c r="AC423" s="453"/>
      <c r="AD423" s="453"/>
      <c r="AE423" s="453"/>
      <c r="AF423" s="453"/>
      <c r="AG423" s="453"/>
      <c r="AH423" s="453"/>
      <c r="AI423" s="453"/>
      <c r="AJ423" s="453"/>
      <c r="AK423" s="453"/>
      <c r="AL423" s="453"/>
      <c r="AM423" s="453"/>
      <c r="AN423" s="453"/>
      <c r="AO423" s="453"/>
      <c r="AP423" s="453"/>
      <c r="AQ423" s="453"/>
      <c r="AR423" s="453"/>
      <c r="AS423" s="453"/>
      <c r="AT423" s="453"/>
      <c r="AU423" s="453"/>
      <c r="AV423" s="453"/>
      <c r="AW423" s="453"/>
      <c r="AX423" s="453"/>
      <c r="AY423" s="453"/>
      <c r="AZ423" s="453"/>
      <c r="BA423" s="453"/>
    </row>
    <row r="424">
      <c r="A424" s="453"/>
      <c r="B424" s="453"/>
      <c r="C424" s="453"/>
      <c r="D424" s="453"/>
      <c r="E424" s="453"/>
      <c r="F424" s="453"/>
      <c r="G424" s="453"/>
      <c r="H424" s="453"/>
      <c r="I424" s="453"/>
      <c r="J424" s="453"/>
      <c r="K424" s="453"/>
      <c r="L424" s="453"/>
      <c r="M424" s="453"/>
      <c r="N424" s="453"/>
      <c r="O424" s="453"/>
      <c r="P424" s="453"/>
      <c r="Q424" s="453"/>
      <c r="R424" s="453"/>
      <c r="S424" s="453"/>
      <c r="T424" s="453"/>
      <c r="U424" s="453"/>
      <c r="V424" s="453"/>
      <c r="W424" s="453"/>
      <c r="X424" s="453"/>
      <c r="Y424" s="453"/>
      <c r="Z424" s="453"/>
      <c r="AA424" s="453"/>
      <c r="AB424" s="453"/>
      <c r="AC424" s="453"/>
      <c r="AD424" s="453"/>
      <c r="AE424" s="453"/>
      <c r="AF424" s="453"/>
      <c r="AG424" s="453"/>
      <c r="AH424" s="453"/>
      <c r="AI424" s="453"/>
      <c r="AJ424" s="453"/>
      <c r="AK424" s="453"/>
      <c r="AL424" s="453"/>
      <c r="AM424" s="453"/>
      <c r="AN424" s="453"/>
      <c r="AO424" s="453"/>
      <c r="AP424" s="453"/>
      <c r="AQ424" s="453"/>
      <c r="AR424" s="453"/>
      <c r="AS424" s="453"/>
      <c r="AT424" s="453"/>
      <c r="AU424" s="453"/>
      <c r="AV424" s="453"/>
      <c r="AW424" s="453"/>
      <c r="AX424" s="453"/>
      <c r="AY424" s="453"/>
      <c r="AZ424" s="453"/>
      <c r="BA424" s="453"/>
    </row>
    <row r="425">
      <c r="A425" s="453"/>
      <c r="B425" s="453"/>
      <c r="C425" s="453"/>
      <c r="D425" s="453"/>
      <c r="E425" s="453"/>
      <c r="F425" s="453"/>
      <c r="G425" s="453"/>
      <c r="H425" s="453"/>
      <c r="I425" s="453"/>
      <c r="J425" s="453"/>
      <c r="K425" s="453"/>
      <c r="L425" s="453"/>
      <c r="M425" s="453"/>
      <c r="N425" s="453"/>
      <c r="O425" s="453"/>
      <c r="P425" s="453"/>
      <c r="Q425" s="453"/>
      <c r="R425" s="453"/>
      <c r="S425" s="453"/>
      <c r="T425" s="453"/>
      <c r="U425" s="453"/>
      <c r="V425" s="453"/>
      <c r="W425" s="453"/>
      <c r="X425" s="453"/>
      <c r="Y425" s="453"/>
      <c r="Z425" s="453"/>
      <c r="AA425" s="453"/>
      <c r="AB425" s="453"/>
      <c r="AC425" s="453"/>
      <c r="AD425" s="453"/>
      <c r="AE425" s="453"/>
      <c r="AF425" s="453"/>
      <c r="AG425" s="453"/>
      <c r="AH425" s="453"/>
      <c r="AI425" s="453"/>
      <c r="AJ425" s="453"/>
      <c r="AK425" s="453"/>
      <c r="AL425" s="453"/>
      <c r="AM425" s="453"/>
      <c r="AN425" s="453"/>
      <c r="AO425" s="453"/>
      <c r="AP425" s="453"/>
      <c r="AQ425" s="453"/>
      <c r="AR425" s="453"/>
      <c r="AS425" s="453"/>
      <c r="AT425" s="453"/>
      <c r="AU425" s="453"/>
      <c r="AV425" s="453"/>
      <c r="AW425" s="453"/>
      <c r="AX425" s="453"/>
      <c r="AY425" s="453"/>
      <c r="AZ425" s="453"/>
      <c r="BA425" s="453"/>
    </row>
    <row r="426">
      <c r="A426" s="453"/>
      <c r="B426" s="453"/>
      <c r="C426" s="453"/>
      <c r="D426" s="453"/>
      <c r="E426" s="453"/>
      <c r="F426" s="453"/>
      <c r="G426" s="453"/>
      <c r="H426" s="453"/>
      <c r="I426" s="453"/>
      <c r="J426" s="453"/>
      <c r="K426" s="453"/>
      <c r="L426" s="453"/>
      <c r="M426" s="453"/>
      <c r="N426" s="453"/>
      <c r="O426" s="453"/>
      <c r="P426" s="453"/>
      <c r="Q426" s="453"/>
      <c r="R426" s="453"/>
      <c r="S426" s="453"/>
      <c r="T426" s="453"/>
      <c r="U426" s="453"/>
      <c r="V426" s="453"/>
      <c r="W426" s="453"/>
      <c r="X426" s="453"/>
      <c r="Y426" s="453"/>
      <c r="Z426" s="453"/>
      <c r="AA426" s="453"/>
      <c r="AB426" s="453"/>
      <c r="AC426" s="453"/>
      <c r="AD426" s="453"/>
      <c r="AE426" s="453"/>
      <c r="AF426" s="453"/>
      <c r="AG426" s="453"/>
      <c r="AH426" s="453"/>
      <c r="AI426" s="453"/>
      <c r="AJ426" s="453"/>
      <c r="AK426" s="453"/>
      <c r="AL426" s="453"/>
      <c r="AM426" s="453"/>
      <c r="AN426" s="453"/>
      <c r="AO426" s="453"/>
      <c r="AP426" s="453"/>
      <c r="AQ426" s="453"/>
      <c r="AR426" s="453"/>
      <c r="AS426" s="453"/>
      <c r="AT426" s="453"/>
      <c r="AU426" s="453"/>
      <c r="AV426" s="453"/>
      <c r="AW426" s="453"/>
      <c r="AX426" s="453"/>
      <c r="AY426" s="453"/>
      <c r="AZ426" s="453"/>
      <c r="BA426" s="453"/>
    </row>
    <row r="427">
      <c r="A427" s="453"/>
      <c r="B427" s="453"/>
      <c r="C427" s="453"/>
      <c r="D427" s="453"/>
      <c r="E427" s="453"/>
      <c r="F427" s="453"/>
      <c r="G427" s="453"/>
      <c r="H427" s="453"/>
      <c r="I427" s="453"/>
      <c r="J427" s="453"/>
      <c r="K427" s="453"/>
      <c r="L427" s="453"/>
      <c r="M427" s="453"/>
      <c r="N427" s="453"/>
      <c r="O427" s="453"/>
      <c r="P427" s="453"/>
      <c r="Q427" s="453"/>
      <c r="R427" s="453"/>
      <c r="S427" s="453"/>
      <c r="T427" s="453"/>
      <c r="U427" s="453"/>
      <c r="V427" s="453"/>
      <c r="W427" s="453"/>
      <c r="X427" s="453"/>
      <c r="Y427" s="453"/>
      <c r="Z427" s="453"/>
      <c r="AA427" s="453"/>
      <c r="AB427" s="453"/>
      <c r="AC427" s="453"/>
      <c r="AD427" s="453"/>
      <c r="AE427" s="453"/>
      <c r="AF427" s="453"/>
      <c r="AG427" s="453"/>
      <c r="AH427" s="453"/>
      <c r="AI427" s="453"/>
      <c r="AJ427" s="453"/>
      <c r="AK427" s="453"/>
      <c r="AL427" s="453"/>
      <c r="AM427" s="453"/>
      <c r="AN427" s="453"/>
      <c r="AO427" s="453"/>
      <c r="AP427" s="453"/>
      <c r="AQ427" s="453"/>
      <c r="AR427" s="453"/>
      <c r="AS427" s="453"/>
      <c r="AT427" s="453"/>
      <c r="AU427" s="453"/>
      <c r="AV427" s="453"/>
      <c r="AW427" s="453"/>
      <c r="AX427" s="453"/>
      <c r="AY427" s="453"/>
      <c r="AZ427" s="453"/>
      <c r="BA427" s="453"/>
    </row>
    <row r="428">
      <c r="A428" s="453"/>
      <c r="B428" s="453"/>
      <c r="C428" s="453"/>
      <c r="D428" s="453"/>
      <c r="E428" s="453"/>
      <c r="F428" s="453"/>
      <c r="G428" s="453"/>
      <c r="H428" s="453"/>
      <c r="I428" s="453"/>
      <c r="J428" s="453"/>
      <c r="K428" s="453"/>
      <c r="L428" s="453"/>
      <c r="M428" s="453"/>
      <c r="N428" s="453"/>
      <c r="O428" s="453"/>
      <c r="P428" s="453"/>
      <c r="Q428" s="453"/>
      <c r="R428" s="453"/>
      <c r="S428" s="453"/>
      <c r="T428" s="453"/>
      <c r="U428" s="453"/>
      <c r="V428" s="453"/>
      <c r="W428" s="453"/>
      <c r="X428" s="453"/>
      <c r="Y428" s="453"/>
      <c r="Z428" s="453"/>
      <c r="AA428" s="453"/>
      <c r="AB428" s="453"/>
      <c r="AC428" s="453"/>
      <c r="AD428" s="453"/>
      <c r="AE428" s="453"/>
      <c r="AF428" s="453"/>
      <c r="AG428" s="453"/>
      <c r="AH428" s="453"/>
      <c r="AI428" s="453"/>
      <c r="AJ428" s="453"/>
      <c r="AK428" s="453"/>
      <c r="AL428" s="453"/>
      <c r="AM428" s="453"/>
      <c r="AN428" s="453"/>
      <c r="AO428" s="453"/>
      <c r="AP428" s="453"/>
      <c r="AQ428" s="453"/>
      <c r="AR428" s="453"/>
      <c r="AS428" s="453"/>
      <c r="AT428" s="453"/>
      <c r="AU428" s="453"/>
      <c r="AV428" s="453"/>
      <c r="AW428" s="453"/>
      <c r="AX428" s="453"/>
      <c r="AY428" s="453"/>
      <c r="AZ428" s="453"/>
      <c r="BA428" s="453"/>
    </row>
    <row r="429">
      <c r="A429" s="453"/>
      <c r="B429" s="453"/>
      <c r="C429" s="453"/>
      <c r="D429" s="453"/>
      <c r="E429" s="453"/>
      <c r="F429" s="453"/>
      <c r="G429" s="453"/>
      <c r="H429" s="453"/>
      <c r="I429" s="453"/>
      <c r="J429" s="453"/>
      <c r="K429" s="453"/>
      <c r="L429" s="453"/>
      <c r="M429" s="453"/>
      <c r="N429" s="453"/>
      <c r="O429" s="453"/>
      <c r="P429" s="453"/>
      <c r="Q429" s="453"/>
      <c r="R429" s="453"/>
      <c r="S429" s="453"/>
      <c r="T429" s="453"/>
      <c r="U429" s="453"/>
      <c r="V429" s="453"/>
      <c r="W429" s="453"/>
      <c r="X429" s="453"/>
      <c r="Y429" s="453"/>
      <c r="Z429" s="453"/>
      <c r="AA429" s="453"/>
      <c r="AB429" s="453"/>
      <c r="AC429" s="453"/>
      <c r="AD429" s="453"/>
      <c r="AE429" s="453"/>
      <c r="AF429" s="453"/>
      <c r="AG429" s="453"/>
      <c r="AH429" s="453"/>
      <c r="AI429" s="453"/>
      <c r="AJ429" s="453"/>
      <c r="AK429" s="453"/>
      <c r="AL429" s="453"/>
      <c r="AM429" s="453"/>
      <c r="AN429" s="453"/>
      <c r="AO429" s="453"/>
      <c r="AP429" s="453"/>
      <c r="AQ429" s="453"/>
      <c r="AR429" s="453"/>
      <c r="AS429" s="453"/>
      <c r="AT429" s="453"/>
      <c r="AU429" s="453"/>
      <c r="AV429" s="453"/>
      <c r="AW429" s="453"/>
      <c r="AX429" s="453"/>
      <c r="AY429" s="453"/>
      <c r="AZ429" s="453"/>
      <c r="BA429" s="453"/>
    </row>
    <row r="430">
      <c r="A430" s="453"/>
      <c r="B430" s="453"/>
      <c r="C430" s="453"/>
      <c r="D430" s="453"/>
      <c r="E430" s="453"/>
      <c r="F430" s="453"/>
      <c r="G430" s="453"/>
      <c r="H430" s="453"/>
      <c r="I430" s="453"/>
      <c r="J430" s="453"/>
      <c r="K430" s="453"/>
      <c r="L430" s="453"/>
      <c r="M430" s="453"/>
      <c r="N430" s="453"/>
      <c r="O430" s="453"/>
      <c r="P430" s="453"/>
      <c r="Q430" s="453"/>
      <c r="R430" s="453"/>
      <c r="S430" s="453"/>
      <c r="T430" s="453"/>
      <c r="U430" s="453"/>
      <c r="V430" s="453"/>
      <c r="W430" s="453"/>
      <c r="X430" s="453"/>
      <c r="Y430" s="453"/>
      <c r="Z430" s="453"/>
      <c r="AA430" s="453"/>
      <c r="AB430" s="453"/>
      <c r="AC430" s="453"/>
      <c r="AD430" s="453"/>
      <c r="AE430" s="453"/>
      <c r="AF430" s="453"/>
      <c r="AG430" s="453"/>
      <c r="AH430" s="453"/>
      <c r="AI430" s="453"/>
      <c r="AJ430" s="453"/>
      <c r="AK430" s="453"/>
      <c r="AL430" s="453"/>
      <c r="AM430" s="453"/>
      <c r="AN430" s="453"/>
      <c r="AO430" s="453"/>
      <c r="AP430" s="453"/>
      <c r="AQ430" s="453"/>
      <c r="AR430" s="453"/>
      <c r="AS430" s="453"/>
      <c r="AT430" s="453"/>
      <c r="AU430" s="453"/>
      <c r="AV430" s="453"/>
      <c r="AW430" s="453"/>
      <c r="AX430" s="453"/>
      <c r="AY430" s="453"/>
      <c r="AZ430" s="453"/>
      <c r="BA430" s="453"/>
    </row>
    <row r="431">
      <c r="A431" s="453"/>
      <c r="B431" s="453"/>
      <c r="C431" s="453"/>
      <c r="D431" s="453"/>
      <c r="E431" s="453"/>
      <c r="F431" s="453"/>
      <c r="G431" s="453"/>
      <c r="H431" s="453"/>
      <c r="I431" s="453"/>
      <c r="J431" s="453"/>
      <c r="K431" s="453"/>
      <c r="L431" s="453"/>
      <c r="M431" s="453"/>
      <c r="N431" s="453"/>
      <c r="O431" s="453"/>
      <c r="P431" s="453"/>
      <c r="Q431" s="453"/>
      <c r="R431" s="453"/>
      <c r="S431" s="453"/>
      <c r="T431" s="453"/>
      <c r="U431" s="453"/>
      <c r="V431" s="453"/>
      <c r="W431" s="453"/>
      <c r="X431" s="453"/>
      <c r="Y431" s="453"/>
      <c r="Z431" s="453"/>
      <c r="AA431" s="453"/>
      <c r="AB431" s="453"/>
      <c r="AC431" s="453"/>
      <c r="AD431" s="453"/>
      <c r="AE431" s="453"/>
      <c r="AF431" s="453"/>
      <c r="AG431" s="453"/>
      <c r="AH431" s="453"/>
      <c r="AI431" s="453"/>
      <c r="AJ431" s="453"/>
      <c r="AK431" s="453"/>
      <c r="AL431" s="453"/>
      <c r="AM431" s="453"/>
      <c r="AN431" s="453"/>
      <c r="AO431" s="453"/>
      <c r="AP431" s="453"/>
      <c r="AQ431" s="453"/>
      <c r="AR431" s="453"/>
      <c r="AS431" s="453"/>
      <c r="AT431" s="453"/>
      <c r="AU431" s="453"/>
      <c r="AV431" s="453"/>
      <c r="AW431" s="453"/>
      <c r="AX431" s="453"/>
      <c r="AY431" s="453"/>
      <c r="AZ431" s="453"/>
      <c r="BA431" s="453"/>
    </row>
    <row r="432">
      <c r="A432" s="453"/>
      <c r="B432" s="453"/>
      <c r="C432" s="453"/>
      <c r="D432" s="453"/>
      <c r="E432" s="453"/>
      <c r="F432" s="453"/>
      <c r="G432" s="453"/>
      <c r="H432" s="453"/>
      <c r="I432" s="453"/>
      <c r="J432" s="453"/>
      <c r="K432" s="453"/>
      <c r="L432" s="453"/>
      <c r="M432" s="453"/>
      <c r="N432" s="453"/>
      <c r="O432" s="453"/>
      <c r="P432" s="453"/>
      <c r="Q432" s="453"/>
      <c r="R432" s="453"/>
      <c r="S432" s="453"/>
      <c r="T432" s="453"/>
      <c r="U432" s="453"/>
      <c r="V432" s="453"/>
      <c r="W432" s="453"/>
      <c r="X432" s="453"/>
      <c r="Y432" s="453"/>
      <c r="Z432" s="453"/>
      <c r="AA432" s="453"/>
      <c r="AB432" s="453"/>
      <c r="AC432" s="453"/>
      <c r="AD432" s="453"/>
      <c r="AE432" s="453"/>
      <c r="AF432" s="453"/>
      <c r="AG432" s="453"/>
      <c r="AH432" s="453"/>
      <c r="AI432" s="453"/>
      <c r="AJ432" s="453"/>
      <c r="AK432" s="453"/>
      <c r="AL432" s="453"/>
      <c r="AM432" s="453"/>
      <c r="AN432" s="453"/>
      <c r="AO432" s="453"/>
      <c r="AP432" s="453"/>
      <c r="AQ432" s="453"/>
      <c r="AR432" s="453"/>
      <c r="AS432" s="453"/>
      <c r="AT432" s="453"/>
      <c r="AU432" s="453"/>
      <c r="AV432" s="453"/>
      <c r="AW432" s="453"/>
      <c r="AX432" s="453"/>
      <c r="AY432" s="453"/>
      <c r="AZ432" s="453"/>
      <c r="BA432" s="453"/>
    </row>
    <row r="433">
      <c r="A433" s="453"/>
      <c r="B433" s="453"/>
      <c r="C433" s="453"/>
      <c r="D433" s="453"/>
      <c r="E433" s="453"/>
      <c r="F433" s="453"/>
      <c r="G433" s="453"/>
      <c r="H433" s="453"/>
      <c r="I433" s="453"/>
      <c r="J433" s="453"/>
      <c r="K433" s="453"/>
      <c r="L433" s="453"/>
      <c r="M433" s="453"/>
      <c r="N433" s="453"/>
      <c r="O433" s="453"/>
      <c r="P433" s="453"/>
      <c r="Q433" s="453"/>
      <c r="R433" s="453"/>
      <c r="S433" s="453"/>
      <c r="T433" s="453"/>
      <c r="U433" s="453"/>
      <c r="V433" s="453"/>
      <c r="W433" s="453"/>
      <c r="X433" s="453"/>
      <c r="Y433" s="453"/>
      <c r="Z433" s="453"/>
      <c r="AA433" s="453"/>
      <c r="AB433" s="453"/>
      <c r="AC433" s="453"/>
      <c r="AD433" s="453"/>
      <c r="AE433" s="453"/>
      <c r="AF433" s="453"/>
      <c r="AG433" s="453"/>
      <c r="AH433" s="453"/>
      <c r="AI433" s="453"/>
      <c r="AJ433" s="453"/>
      <c r="AK433" s="453"/>
      <c r="AL433" s="453"/>
      <c r="AM433" s="453"/>
      <c r="AN433" s="453"/>
      <c r="AO433" s="453"/>
      <c r="AP433" s="453"/>
      <c r="AQ433" s="453"/>
      <c r="AR433" s="453"/>
      <c r="AS433" s="453"/>
      <c r="AT433" s="453"/>
      <c r="AU433" s="453"/>
      <c r="AV433" s="453"/>
      <c r="AW433" s="453"/>
      <c r="AX433" s="453"/>
      <c r="AY433" s="453"/>
      <c r="AZ433" s="453"/>
      <c r="BA433" s="453"/>
    </row>
    <row r="434">
      <c r="A434" s="453"/>
      <c r="B434" s="453"/>
      <c r="C434" s="453"/>
      <c r="D434" s="453"/>
      <c r="E434" s="453"/>
      <c r="F434" s="453"/>
      <c r="G434" s="453"/>
      <c r="H434" s="453"/>
      <c r="I434" s="453"/>
      <c r="J434" s="453"/>
      <c r="K434" s="453"/>
      <c r="L434" s="453"/>
      <c r="M434" s="453"/>
      <c r="N434" s="453"/>
      <c r="O434" s="453"/>
      <c r="P434" s="453"/>
      <c r="Q434" s="453"/>
      <c r="R434" s="453"/>
      <c r="S434" s="453"/>
      <c r="T434" s="453"/>
      <c r="U434" s="453"/>
      <c r="V434" s="453"/>
      <c r="W434" s="453"/>
      <c r="X434" s="453"/>
      <c r="Y434" s="453"/>
      <c r="Z434" s="453"/>
      <c r="AA434" s="453"/>
      <c r="AB434" s="453"/>
      <c r="AC434" s="453"/>
      <c r="AD434" s="453"/>
      <c r="AE434" s="453"/>
      <c r="AF434" s="453"/>
      <c r="AG434" s="453"/>
      <c r="AH434" s="453"/>
      <c r="AI434" s="453"/>
      <c r="AJ434" s="453"/>
      <c r="AK434" s="453"/>
      <c r="AL434" s="453"/>
      <c r="AM434" s="453"/>
      <c r="AN434" s="453"/>
      <c r="AO434" s="453"/>
      <c r="AP434" s="453"/>
      <c r="AQ434" s="453"/>
      <c r="AR434" s="453"/>
      <c r="AS434" s="453"/>
      <c r="AT434" s="453"/>
      <c r="AU434" s="453"/>
      <c r="AV434" s="453"/>
      <c r="AW434" s="453"/>
      <c r="AX434" s="453"/>
      <c r="AY434" s="453"/>
      <c r="AZ434" s="453"/>
      <c r="BA434" s="453"/>
    </row>
    <row r="435">
      <c r="A435" s="453"/>
      <c r="B435" s="453"/>
      <c r="C435" s="453"/>
      <c r="D435" s="453"/>
      <c r="E435" s="453"/>
      <c r="F435" s="453"/>
      <c r="G435" s="453"/>
      <c r="H435" s="453"/>
      <c r="I435" s="453"/>
      <c r="J435" s="453"/>
      <c r="K435" s="453"/>
      <c r="L435" s="453"/>
      <c r="M435" s="453"/>
      <c r="N435" s="453"/>
      <c r="O435" s="453"/>
      <c r="P435" s="453"/>
      <c r="Q435" s="453"/>
      <c r="R435" s="453"/>
      <c r="S435" s="453"/>
      <c r="T435" s="453"/>
      <c r="U435" s="453"/>
      <c r="V435" s="453"/>
      <c r="W435" s="453"/>
      <c r="X435" s="453"/>
      <c r="Y435" s="453"/>
      <c r="Z435" s="453"/>
      <c r="AA435" s="453"/>
      <c r="AB435" s="453"/>
      <c r="AC435" s="453"/>
      <c r="AD435" s="453"/>
      <c r="AE435" s="453"/>
      <c r="AF435" s="453"/>
      <c r="AG435" s="453"/>
      <c r="AH435" s="453"/>
      <c r="AI435" s="453"/>
      <c r="AJ435" s="453"/>
      <c r="AK435" s="453"/>
      <c r="AL435" s="453"/>
      <c r="AM435" s="453"/>
      <c r="AN435" s="453"/>
      <c r="AO435" s="453"/>
      <c r="AP435" s="453"/>
      <c r="AQ435" s="453"/>
      <c r="AR435" s="453"/>
      <c r="AS435" s="453"/>
      <c r="AT435" s="453"/>
      <c r="AU435" s="453"/>
      <c r="AV435" s="453"/>
      <c r="AW435" s="453"/>
      <c r="AX435" s="453"/>
      <c r="AY435" s="453"/>
      <c r="AZ435" s="453"/>
      <c r="BA435" s="453"/>
    </row>
    <row r="436">
      <c r="A436" s="453"/>
      <c r="B436" s="453"/>
      <c r="C436" s="453"/>
      <c r="D436" s="453"/>
      <c r="E436" s="453"/>
      <c r="F436" s="453"/>
      <c r="G436" s="453"/>
      <c r="H436" s="453"/>
      <c r="I436" s="453"/>
      <c r="J436" s="453"/>
      <c r="K436" s="453"/>
      <c r="L436" s="453"/>
      <c r="M436" s="453"/>
      <c r="N436" s="453"/>
      <c r="O436" s="453"/>
      <c r="P436" s="453"/>
      <c r="Q436" s="453"/>
      <c r="R436" s="453"/>
      <c r="S436" s="453"/>
      <c r="T436" s="453"/>
      <c r="U436" s="453"/>
      <c r="V436" s="453"/>
      <c r="W436" s="453"/>
      <c r="X436" s="453"/>
      <c r="Y436" s="453"/>
      <c r="Z436" s="453"/>
      <c r="AA436" s="453"/>
      <c r="AB436" s="453"/>
      <c r="AC436" s="453"/>
      <c r="AD436" s="453"/>
      <c r="AE436" s="453"/>
      <c r="AF436" s="453"/>
      <c r="AG436" s="453"/>
      <c r="AH436" s="453"/>
      <c r="AI436" s="453"/>
      <c r="AJ436" s="453"/>
      <c r="AK436" s="453"/>
      <c r="AL436" s="453"/>
      <c r="AM436" s="453"/>
      <c r="AN436" s="453"/>
      <c r="AO436" s="453"/>
      <c r="AP436" s="453"/>
      <c r="AQ436" s="453"/>
      <c r="AR436" s="453"/>
      <c r="AS436" s="453"/>
      <c r="AT436" s="453"/>
      <c r="AU436" s="453"/>
      <c r="AV436" s="453"/>
      <c r="AW436" s="453"/>
      <c r="AX436" s="453"/>
      <c r="AY436" s="453"/>
      <c r="AZ436" s="453"/>
      <c r="BA436" s="453"/>
    </row>
    <row r="437">
      <c r="A437" s="453"/>
      <c r="B437" s="453"/>
      <c r="C437" s="453"/>
      <c r="D437" s="453"/>
      <c r="E437" s="453"/>
      <c r="F437" s="453"/>
      <c r="G437" s="453"/>
      <c r="H437" s="453"/>
      <c r="I437" s="453"/>
      <c r="J437" s="453"/>
      <c r="K437" s="453"/>
      <c r="L437" s="453"/>
      <c r="M437" s="453"/>
      <c r="N437" s="453"/>
      <c r="O437" s="453"/>
      <c r="P437" s="453"/>
      <c r="Q437" s="453"/>
      <c r="R437" s="453"/>
      <c r="S437" s="453"/>
      <c r="T437" s="453"/>
      <c r="U437" s="453"/>
      <c r="V437" s="453"/>
      <c r="W437" s="453"/>
      <c r="X437" s="453"/>
      <c r="Y437" s="453"/>
      <c r="Z437" s="453"/>
      <c r="AA437" s="453"/>
      <c r="AB437" s="453"/>
      <c r="AC437" s="453"/>
      <c r="AD437" s="453"/>
      <c r="AE437" s="453"/>
      <c r="AF437" s="453"/>
      <c r="AG437" s="453"/>
      <c r="AH437" s="453"/>
      <c r="AI437" s="453"/>
      <c r="AJ437" s="453"/>
      <c r="AK437" s="453"/>
      <c r="AL437" s="453"/>
      <c r="AM437" s="453"/>
      <c r="AN437" s="453"/>
      <c r="AO437" s="453"/>
      <c r="AP437" s="453"/>
      <c r="AQ437" s="453"/>
      <c r="AR437" s="453"/>
      <c r="AS437" s="453"/>
      <c r="AT437" s="453"/>
      <c r="AU437" s="453"/>
      <c r="AV437" s="453"/>
      <c r="AW437" s="453"/>
      <c r="AX437" s="453"/>
      <c r="AY437" s="453"/>
      <c r="AZ437" s="453"/>
      <c r="BA437" s="453"/>
    </row>
    <row r="438">
      <c r="A438" s="453"/>
      <c r="B438" s="453"/>
      <c r="C438" s="453"/>
      <c r="D438" s="453"/>
      <c r="E438" s="453"/>
      <c r="F438" s="453"/>
      <c r="G438" s="453"/>
      <c r="H438" s="453"/>
      <c r="I438" s="453"/>
      <c r="J438" s="453"/>
      <c r="K438" s="453"/>
      <c r="L438" s="453"/>
      <c r="M438" s="453"/>
      <c r="N438" s="453"/>
      <c r="O438" s="453"/>
      <c r="P438" s="453"/>
      <c r="Q438" s="453"/>
      <c r="R438" s="453"/>
      <c r="S438" s="453"/>
      <c r="T438" s="453"/>
      <c r="U438" s="453"/>
      <c r="V438" s="453"/>
      <c r="W438" s="453"/>
      <c r="X438" s="453"/>
      <c r="Y438" s="453"/>
      <c r="Z438" s="453"/>
      <c r="AA438" s="453"/>
      <c r="AB438" s="453"/>
      <c r="AC438" s="453"/>
      <c r="AD438" s="453"/>
      <c r="AE438" s="453"/>
      <c r="AF438" s="453"/>
      <c r="AG438" s="453"/>
      <c r="AH438" s="453"/>
      <c r="AI438" s="453"/>
      <c r="AJ438" s="453"/>
      <c r="AK438" s="453"/>
      <c r="AL438" s="453"/>
      <c r="AM438" s="453"/>
      <c r="AN438" s="453"/>
      <c r="AO438" s="453"/>
      <c r="AP438" s="453"/>
      <c r="AQ438" s="453"/>
      <c r="AR438" s="453"/>
      <c r="AS438" s="453"/>
      <c r="AT438" s="453"/>
      <c r="AU438" s="453"/>
      <c r="AV438" s="453"/>
      <c r="AW438" s="453"/>
      <c r="AX438" s="453"/>
      <c r="AY438" s="453"/>
      <c r="AZ438" s="453"/>
      <c r="BA438" s="453"/>
    </row>
    <row r="439">
      <c r="A439" s="453"/>
      <c r="B439" s="453"/>
      <c r="C439" s="453"/>
      <c r="D439" s="453"/>
      <c r="E439" s="453"/>
      <c r="F439" s="453"/>
      <c r="G439" s="453"/>
      <c r="H439" s="453"/>
      <c r="I439" s="453"/>
      <c r="J439" s="453"/>
      <c r="K439" s="453"/>
      <c r="L439" s="453"/>
      <c r="M439" s="453"/>
      <c r="N439" s="453"/>
      <c r="O439" s="453"/>
      <c r="P439" s="453"/>
      <c r="Q439" s="453"/>
      <c r="R439" s="453"/>
      <c r="S439" s="453"/>
      <c r="T439" s="453"/>
      <c r="U439" s="453"/>
      <c r="V439" s="453"/>
      <c r="W439" s="453"/>
      <c r="X439" s="453"/>
      <c r="Y439" s="453"/>
      <c r="Z439" s="453"/>
      <c r="AA439" s="453"/>
      <c r="AB439" s="453"/>
      <c r="AC439" s="453"/>
      <c r="AD439" s="453"/>
      <c r="AE439" s="453"/>
      <c r="AF439" s="453"/>
      <c r="AG439" s="453"/>
      <c r="AH439" s="453"/>
      <c r="AI439" s="453"/>
      <c r="AJ439" s="453"/>
      <c r="AK439" s="453"/>
      <c r="AL439" s="453"/>
      <c r="AM439" s="453"/>
      <c r="AN439" s="453"/>
      <c r="AO439" s="453"/>
      <c r="AP439" s="453"/>
      <c r="AQ439" s="453"/>
      <c r="AR439" s="453"/>
      <c r="AS439" s="453"/>
      <c r="AT439" s="453"/>
      <c r="AU439" s="453"/>
      <c r="AV439" s="453"/>
      <c r="AW439" s="453"/>
      <c r="AX439" s="453"/>
      <c r="AY439" s="453"/>
      <c r="AZ439" s="453"/>
      <c r="BA439" s="453"/>
    </row>
    <row r="440">
      <c r="A440" s="453"/>
      <c r="B440" s="453"/>
      <c r="C440" s="453"/>
      <c r="D440" s="453"/>
      <c r="E440" s="453"/>
      <c r="F440" s="453"/>
      <c r="G440" s="453"/>
      <c r="H440" s="453"/>
      <c r="I440" s="453"/>
      <c r="J440" s="453"/>
      <c r="K440" s="453"/>
      <c r="L440" s="453"/>
      <c r="M440" s="453"/>
      <c r="N440" s="453"/>
      <c r="O440" s="453"/>
      <c r="P440" s="453"/>
      <c r="Q440" s="453"/>
      <c r="R440" s="453"/>
      <c r="S440" s="453"/>
      <c r="T440" s="453"/>
      <c r="U440" s="453"/>
      <c r="V440" s="453"/>
      <c r="W440" s="453"/>
      <c r="X440" s="453"/>
      <c r="Y440" s="453"/>
      <c r="Z440" s="453"/>
      <c r="AA440" s="453"/>
      <c r="AB440" s="453"/>
      <c r="AC440" s="453"/>
      <c r="AD440" s="453"/>
      <c r="AE440" s="453"/>
      <c r="AF440" s="453"/>
      <c r="AG440" s="453"/>
      <c r="AH440" s="453"/>
      <c r="AI440" s="453"/>
      <c r="AJ440" s="453"/>
      <c r="AK440" s="453"/>
      <c r="AL440" s="453"/>
      <c r="AM440" s="453"/>
      <c r="AN440" s="453"/>
      <c r="AO440" s="453"/>
      <c r="AP440" s="453"/>
      <c r="AQ440" s="453"/>
      <c r="AR440" s="453"/>
      <c r="AS440" s="453"/>
      <c r="AT440" s="453"/>
      <c r="AU440" s="453"/>
      <c r="AV440" s="453"/>
      <c r="AW440" s="453"/>
      <c r="AX440" s="453"/>
      <c r="AY440" s="453"/>
      <c r="AZ440" s="453"/>
      <c r="BA440" s="453"/>
    </row>
    <row r="441">
      <c r="A441" s="453"/>
      <c r="B441" s="453"/>
      <c r="C441" s="453"/>
      <c r="D441" s="453"/>
      <c r="E441" s="453"/>
      <c r="F441" s="453"/>
      <c r="G441" s="453"/>
      <c r="H441" s="453"/>
      <c r="I441" s="453"/>
      <c r="J441" s="453"/>
      <c r="K441" s="453"/>
      <c r="L441" s="453"/>
      <c r="M441" s="453"/>
      <c r="N441" s="453"/>
      <c r="O441" s="453"/>
      <c r="P441" s="453"/>
      <c r="Q441" s="453"/>
      <c r="R441" s="453"/>
      <c r="S441" s="453"/>
      <c r="T441" s="453"/>
      <c r="U441" s="453"/>
      <c r="V441" s="453"/>
      <c r="W441" s="453"/>
      <c r="X441" s="453"/>
      <c r="Y441" s="453"/>
      <c r="Z441" s="453"/>
      <c r="AA441" s="453"/>
      <c r="AB441" s="453"/>
      <c r="AC441" s="453"/>
      <c r="AD441" s="453"/>
      <c r="AE441" s="453"/>
      <c r="AF441" s="453"/>
      <c r="AG441" s="453"/>
      <c r="AH441" s="453"/>
      <c r="AI441" s="453"/>
      <c r="AJ441" s="453"/>
      <c r="AK441" s="453"/>
      <c r="AL441" s="453"/>
      <c r="AM441" s="453"/>
      <c r="AN441" s="453"/>
      <c r="AO441" s="453"/>
      <c r="AP441" s="453"/>
      <c r="AQ441" s="453"/>
      <c r="AR441" s="453"/>
      <c r="AS441" s="453"/>
      <c r="AT441" s="453"/>
      <c r="AU441" s="453"/>
      <c r="AV441" s="453"/>
      <c r="AW441" s="453"/>
      <c r="AX441" s="453"/>
      <c r="AY441" s="453"/>
      <c r="AZ441" s="453"/>
      <c r="BA441" s="453"/>
    </row>
    <row r="442">
      <c r="A442" s="453"/>
      <c r="B442" s="453"/>
      <c r="C442" s="453"/>
      <c r="D442" s="453"/>
      <c r="E442" s="453"/>
      <c r="F442" s="453"/>
      <c r="G442" s="453"/>
      <c r="H442" s="453"/>
      <c r="I442" s="453"/>
      <c r="J442" s="453"/>
      <c r="K442" s="453"/>
      <c r="L442" s="453"/>
      <c r="M442" s="453"/>
      <c r="N442" s="453"/>
      <c r="O442" s="453"/>
      <c r="P442" s="453"/>
      <c r="Q442" s="453"/>
      <c r="R442" s="453"/>
      <c r="S442" s="453"/>
      <c r="T442" s="453"/>
      <c r="U442" s="453"/>
      <c r="V442" s="453"/>
      <c r="W442" s="453"/>
      <c r="X442" s="453"/>
      <c r="Y442" s="453"/>
      <c r="Z442" s="453"/>
      <c r="AA442" s="453"/>
      <c r="AB442" s="453"/>
      <c r="AC442" s="453"/>
      <c r="AD442" s="453"/>
      <c r="AE442" s="453"/>
      <c r="AF442" s="453"/>
      <c r="AG442" s="453"/>
      <c r="AH442" s="453"/>
      <c r="AI442" s="453"/>
      <c r="AJ442" s="453"/>
      <c r="AK442" s="453"/>
      <c r="AL442" s="453"/>
      <c r="AM442" s="453"/>
      <c r="AN442" s="453"/>
      <c r="AO442" s="453"/>
      <c r="AP442" s="453"/>
      <c r="AQ442" s="453"/>
      <c r="AR442" s="453"/>
      <c r="AS442" s="453"/>
      <c r="AT442" s="453"/>
      <c r="AU442" s="453"/>
      <c r="AV442" s="453"/>
      <c r="AW442" s="453"/>
      <c r="AX442" s="453"/>
      <c r="AY442" s="453"/>
      <c r="AZ442" s="453"/>
      <c r="BA442" s="453"/>
    </row>
    <row r="443">
      <c r="A443" s="453"/>
      <c r="B443" s="453"/>
      <c r="C443" s="453"/>
      <c r="D443" s="453"/>
      <c r="E443" s="453"/>
      <c r="F443" s="453"/>
      <c r="G443" s="453"/>
      <c r="H443" s="453"/>
      <c r="I443" s="453"/>
      <c r="J443" s="453"/>
      <c r="K443" s="453"/>
      <c r="L443" s="453"/>
      <c r="M443" s="453"/>
      <c r="N443" s="453"/>
      <c r="O443" s="453"/>
      <c r="P443" s="453"/>
      <c r="Q443" s="453"/>
      <c r="R443" s="453"/>
      <c r="S443" s="453"/>
      <c r="T443" s="453"/>
      <c r="U443" s="453"/>
      <c r="V443" s="453"/>
      <c r="W443" s="453"/>
      <c r="X443" s="453"/>
      <c r="Y443" s="453"/>
      <c r="Z443" s="453"/>
      <c r="AA443" s="453"/>
      <c r="AB443" s="453"/>
      <c r="AC443" s="453"/>
      <c r="AD443" s="453"/>
      <c r="AE443" s="453"/>
      <c r="AF443" s="453"/>
      <c r="AG443" s="453"/>
      <c r="AH443" s="453"/>
      <c r="AI443" s="453"/>
      <c r="AJ443" s="453"/>
      <c r="AK443" s="453"/>
      <c r="AL443" s="453"/>
      <c r="AM443" s="453"/>
      <c r="AN443" s="453"/>
      <c r="AO443" s="453"/>
      <c r="AP443" s="453"/>
      <c r="AQ443" s="453"/>
      <c r="AR443" s="453"/>
      <c r="AS443" s="453"/>
      <c r="AT443" s="453"/>
      <c r="AU443" s="453"/>
      <c r="AV443" s="453"/>
      <c r="AW443" s="453"/>
      <c r="AX443" s="453"/>
      <c r="AY443" s="453"/>
      <c r="AZ443" s="453"/>
      <c r="BA443" s="453"/>
    </row>
    <row r="444">
      <c r="A444" s="453"/>
      <c r="B444" s="453"/>
      <c r="C444" s="453"/>
      <c r="D444" s="453"/>
      <c r="E444" s="453"/>
      <c r="F444" s="453"/>
      <c r="G444" s="453"/>
      <c r="H444" s="453"/>
      <c r="I444" s="453"/>
      <c r="J444" s="453"/>
      <c r="K444" s="453"/>
      <c r="L444" s="453"/>
      <c r="M444" s="453"/>
      <c r="N444" s="453"/>
      <c r="O444" s="453"/>
      <c r="P444" s="453"/>
      <c r="Q444" s="453"/>
      <c r="R444" s="453"/>
      <c r="S444" s="453"/>
      <c r="T444" s="453"/>
      <c r="U444" s="453"/>
      <c r="V444" s="453"/>
      <c r="W444" s="453"/>
      <c r="X444" s="453"/>
      <c r="Y444" s="453"/>
      <c r="Z444" s="453"/>
      <c r="AA444" s="453"/>
      <c r="AB444" s="453"/>
      <c r="AC444" s="453"/>
      <c r="AD444" s="453"/>
      <c r="AE444" s="453"/>
      <c r="AF444" s="453"/>
      <c r="AG444" s="453"/>
      <c r="AH444" s="453"/>
      <c r="AI444" s="453"/>
      <c r="AJ444" s="453"/>
      <c r="AK444" s="453"/>
      <c r="AL444" s="453"/>
      <c r="AM444" s="453"/>
      <c r="AN444" s="453"/>
      <c r="AO444" s="453"/>
      <c r="AP444" s="453"/>
      <c r="AQ444" s="453"/>
      <c r="AR444" s="453"/>
      <c r="AS444" s="453"/>
      <c r="AT444" s="453"/>
      <c r="AU444" s="453"/>
      <c r="AV444" s="453"/>
      <c r="AW444" s="453"/>
      <c r="AX444" s="453"/>
      <c r="AY444" s="453"/>
      <c r="AZ444" s="453"/>
      <c r="BA444" s="453"/>
    </row>
    <row r="445">
      <c r="A445" s="453"/>
      <c r="B445" s="453"/>
      <c r="C445" s="453"/>
      <c r="D445" s="453"/>
      <c r="E445" s="453"/>
      <c r="F445" s="453"/>
      <c r="G445" s="453"/>
      <c r="H445" s="453"/>
      <c r="I445" s="453"/>
      <c r="J445" s="453"/>
      <c r="K445" s="453"/>
      <c r="L445" s="453"/>
      <c r="M445" s="453"/>
      <c r="N445" s="453"/>
      <c r="O445" s="453"/>
      <c r="P445" s="453"/>
      <c r="Q445" s="453"/>
      <c r="R445" s="453"/>
      <c r="S445" s="453"/>
      <c r="T445" s="453"/>
      <c r="U445" s="453"/>
      <c r="V445" s="453"/>
      <c r="W445" s="453"/>
      <c r="X445" s="453"/>
      <c r="Y445" s="453"/>
      <c r="Z445" s="453"/>
      <c r="AA445" s="453"/>
      <c r="AB445" s="453"/>
      <c r="AC445" s="453"/>
      <c r="AD445" s="453"/>
      <c r="AE445" s="453"/>
      <c r="AF445" s="453"/>
      <c r="AG445" s="453"/>
      <c r="AH445" s="453"/>
      <c r="AI445" s="453"/>
      <c r="AJ445" s="453"/>
      <c r="AK445" s="453"/>
      <c r="AL445" s="453"/>
      <c r="AM445" s="453"/>
      <c r="AN445" s="453"/>
      <c r="AO445" s="453"/>
      <c r="AP445" s="453"/>
      <c r="AQ445" s="453"/>
      <c r="AR445" s="453"/>
      <c r="AS445" s="453"/>
      <c r="AT445" s="453"/>
      <c r="AU445" s="453"/>
      <c r="AV445" s="453"/>
      <c r="AW445" s="453"/>
      <c r="AX445" s="453"/>
      <c r="AY445" s="453"/>
      <c r="AZ445" s="453"/>
      <c r="BA445" s="453"/>
    </row>
    <row r="446">
      <c r="A446" s="453"/>
      <c r="B446" s="453"/>
      <c r="C446" s="453"/>
      <c r="D446" s="453"/>
      <c r="E446" s="453"/>
      <c r="F446" s="453"/>
      <c r="G446" s="453"/>
      <c r="H446" s="453"/>
      <c r="I446" s="453"/>
      <c r="J446" s="453"/>
      <c r="K446" s="453"/>
      <c r="L446" s="453"/>
      <c r="M446" s="453"/>
      <c r="N446" s="453"/>
      <c r="O446" s="453"/>
      <c r="P446" s="453"/>
      <c r="Q446" s="453"/>
      <c r="R446" s="453"/>
      <c r="S446" s="453"/>
      <c r="T446" s="453"/>
      <c r="U446" s="453"/>
      <c r="V446" s="453"/>
      <c r="W446" s="453"/>
      <c r="X446" s="453"/>
      <c r="Y446" s="453"/>
      <c r="Z446" s="453"/>
      <c r="AA446" s="453"/>
      <c r="AB446" s="453"/>
      <c r="AC446" s="453"/>
      <c r="AD446" s="453"/>
      <c r="AE446" s="453"/>
      <c r="AF446" s="453"/>
      <c r="AG446" s="453"/>
      <c r="AH446" s="453"/>
      <c r="AI446" s="453"/>
      <c r="AJ446" s="453"/>
      <c r="AK446" s="453"/>
      <c r="AL446" s="453"/>
      <c r="AM446" s="453"/>
      <c r="AN446" s="453"/>
      <c r="AO446" s="453"/>
      <c r="AP446" s="453"/>
      <c r="AQ446" s="453"/>
      <c r="AR446" s="453"/>
      <c r="AS446" s="453"/>
      <c r="AT446" s="453"/>
      <c r="AU446" s="453"/>
      <c r="AV446" s="453"/>
      <c r="AW446" s="453"/>
      <c r="AX446" s="453"/>
      <c r="AY446" s="453"/>
      <c r="AZ446" s="453"/>
      <c r="BA446" s="453"/>
    </row>
    <row r="447">
      <c r="A447" s="453"/>
      <c r="B447" s="453"/>
      <c r="C447" s="453"/>
      <c r="D447" s="453"/>
      <c r="E447" s="453"/>
      <c r="F447" s="453"/>
      <c r="G447" s="453"/>
      <c r="H447" s="453"/>
      <c r="I447" s="453"/>
      <c r="J447" s="453"/>
      <c r="K447" s="453"/>
      <c r="L447" s="453"/>
      <c r="M447" s="453"/>
      <c r="N447" s="453"/>
      <c r="O447" s="453"/>
      <c r="P447" s="453"/>
      <c r="Q447" s="453"/>
      <c r="R447" s="453"/>
      <c r="S447" s="453"/>
      <c r="T447" s="453"/>
      <c r="U447" s="453"/>
      <c r="V447" s="453"/>
      <c r="W447" s="453"/>
      <c r="X447" s="453"/>
      <c r="Y447" s="453"/>
      <c r="Z447" s="453"/>
      <c r="AA447" s="453"/>
      <c r="AB447" s="453"/>
      <c r="AC447" s="453"/>
      <c r="AD447" s="453"/>
      <c r="AE447" s="453"/>
      <c r="AF447" s="453"/>
      <c r="AG447" s="453"/>
      <c r="AH447" s="453"/>
      <c r="AI447" s="453"/>
      <c r="AJ447" s="453"/>
      <c r="AK447" s="453"/>
      <c r="AL447" s="453"/>
      <c r="AM447" s="453"/>
      <c r="AN447" s="453"/>
      <c r="AO447" s="453"/>
      <c r="AP447" s="453"/>
      <c r="AQ447" s="453"/>
      <c r="AR447" s="453"/>
      <c r="AS447" s="453"/>
      <c r="AT447" s="453"/>
      <c r="AU447" s="453"/>
      <c r="AV447" s="453"/>
      <c r="AW447" s="453"/>
      <c r="AX447" s="453"/>
      <c r="AY447" s="453"/>
      <c r="AZ447" s="453"/>
      <c r="BA447" s="453"/>
    </row>
    <row r="448">
      <c r="A448" s="453"/>
      <c r="B448" s="453"/>
      <c r="C448" s="453"/>
      <c r="D448" s="453"/>
      <c r="E448" s="453"/>
      <c r="F448" s="453"/>
      <c r="G448" s="453"/>
      <c r="H448" s="453"/>
      <c r="I448" s="453"/>
      <c r="J448" s="453"/>
      <c r="K448" s="453"/>
      <c r="L448" s="453"/>
      <c r="M448" s="453"/>
      <c r="N448" s="453"/>
      <c r="O448" s="453"/>
      <c r="P448" s="453"/>
      <c r="Q448" s="453"/>
      <c r="R448" s="453"/>
      <c r="S448" s="453"/>
      <c r="T448" s="453"/>
      <c r="U448" s="453"/>
      <c r="V448" s="453"/>
      <c r="W448" s="453"/>
      <c r="X448" s="453"/>
      <c r="Y448" s="453"/>
      <c r="Z448" s="453"/>
      <c r="AA448" s="453"/>
      <c r="AB448" s="453"/>
      <c r="AC448" s="453"/>
      <c r="AD448" s="453"/>
      <c r="AE448" s="453"/>
      <c r="AF448" s="453"/>
      <c r="AG448" s="453"/>
      <c r="AH448" s="453"/>
      <c r="AI448" s="453"/>
      <c r="AJ448" s="453"/>
      <c r="AK448" s="453"/>
      <c r="AL448" s="453"/>
      <c r="AM448" s="453"/>
      <c r="AN448" s="453"/>
      <c r="AO448" s="453"/>
      <c r="AP448" s="453"/>
      <c r="AQ448" s="453"/>
      <c r="AR448" s="453"/>
      <c r="AS448" s="453"/>
      <c r="AT448" s="453"/>
      <c r="AU448" s="453"/>
      <c r="AV448" s="453"/>
      <c r="AW448" s="453"/>
      <c r="AX448" s="453"/>
      <c r="AY448" s="453"/>
      <c r="AZ448" s="453"/>
      <c r="BA448" s="453"/>
    </row>
    <row r="449">
      <c r="A449" s="453"/>
      <c r="B449" s="453"/>
      <c r="C449" s="453"/>
      <c r="D449" s="453"/>
      <c r="E449" s="453"/>
      <c r="F449" s="453"/>
      <c r="G449" s="453"/>
      <c r="H449" s="453"/>
      <c r="I449" s="453"/>
      <c r="J449" s="453"/>
      <c r="K449" s="453"/>
      <c r="L449" s="453"/>
      <c r="M449" s="453"/>
      <c r="N449" s="453"/>
      <c r="O449" s="453"/>
      <c r="P449" s="453"/>
      <c r="Q449" s="453"/>
      <c r="R449" s="453"/>
      <c r="S449" s="453"/>
      <c r="T449" s="453"/>
      <c r="U449" s="453"/>
      <c r="V449" s="453"/>
      <c r="W449" s="453"/>
      <c r="X449" s="453"/>
      <c r="Y449" s="453"/>
      <c r="Z449" s="453"/>
      <c r="AA449" s="453"/>
      <c r="AB449" s="453"/>
      <c r="AC449" s="453"/>
      <c r="AD449" s="453"/>
      <c r="AE449" s="453"/>
      <c r="AF449" s="453"/>
      <c r="AG449" s="453"/>
      <c r="AH449" s="453"/>
      <c r="AI449" s="453"/>
      <c r="AJ449" s="453"/>
      <c r="AK449" s="453"/>
      <c r="AL449" s="453"/>
      <c r="AM449" s="453"/>
      <c r="AN449" s="453"/>
      <c r="AO449" s="453"/>
      <c r="AP449" s="453"/>
      <c r="AQ449" s="453"/>
      <c r="AR449" s="453"/>
      <c r="AS449" s="453"/>
      <c r="AT449" s="453"/>
      <c r="AU449" s="453"/>
      <c r="AV449" s="453"/>
      <c r="AW449" s="453"/>
      <c r="AX449" s="453"/>
      <c r="AY449" s="453"/>
      <c r="AZ449" s="453"/>
      <c r="BA449" s="453"/>
    </row>
    <row r="450">
      <c r="A450" s="453"/>
      <c r="B450" s="453"/>
      <c r="C450" s="453"/>
      <c r="D450" s="453"/>
      <c r="E450" s="453"/>
      <c r="F450" s="453"/>
      <c r="G450" s="453"/>
      <c r="H450" s="453"/>
      <c r="I450" s="453"/>
      <c r="J450" s="453"/>
      <c r="K450" s="453"/>
      <c r="L450" s="453"/>
      <c r="M450" s="453"/>
      <c r="N450" s="453"/>
      <c r="O450" s="453"/>
      <c r="P450" s="453"/>
      <c r="Q450" s="453"/>
      <c r="R450" s="453"/>
      <c r="S450" s="453"/>
      <c r="T450" s="453"/>
      <c r="U450" s="453"/>
      <c r="V450" s="453"/>
      <c r="W450" s="453"/>
      <c r="X450" s="453"/>
      <c r="Y450" s="453"/>
      <c r="Z450" s="453"/>
      <c r="AA450" s="453"/>
      <c r="AB450" s="453"/>
      <c r="AC450" s="453"/>
      <c r="AD450" s="453"/>
      <c r="AE450" s="453"/>
      <c r="AF450" s="453"/>
      <c r="AG450" s="453"/>
      <c r="AH450" s="453"/>
      <c r="AI450" s="453"/>
      <c r="AJ450" s="453"/>
      <c r="AK450" s="453"/>
      <c r="AL450" s="453"/>
      <c r="AM450" s="453"/>
      <c r="AN450" s="453"/>
      <c r="AO450" s="453"/>
      <c r="AP450" s="453"/>
      <c r="AQ450" s="453"/>
      <c r="AR450" s="453"/>
      <c r="AS450" s="453"/>
      <c r="AT450" s="453"/>
      <c r="AU450" s="453"/>
      <c r="AV450" s="453"/>
      <c r="AW450" s="453"/>
      <c r="AX450" s="453"/>
      <c r="AY450" s="453"/>
      <c r="AZ450" s="453"/>
      <c r="BA450" s="453"/>
    </row>
    <row r="451">
      <c r="A451" s="453"/>
      <c r="B451" s="453"/>
      <c r="C451" s="453"/>
      <c r="D451" s="453"/>
      <c r="E451" s="453"/>
      <c r="F451" s="453"/>
      <c r="G451" s="453"/>
      <c r="H451" s="453"/>
      <c r="I451" s="453"/>
      <c r="J451" s="453"/>
      <c r="K451" s="453"/>
      <c r="L451" s="453"/>
      <c r="M451" s="453"/>
      <c r="N451" s="453"/>
      <c r="O451" s="453"/>
      <c r="P451" s="453"/>
      <c r="Q451" s="453"/>
      <c r="R451" s="453"/>
      <c r="S451" s="453"/>
      <c r="T451" s="453"/>
      <c r="U451" s="453"/>
      <c r="V451" s="453"/>
      <c r="W451" s="453"/>
      <c r="X451" s="453"/>
      <c r="Y451" s="453"/>
      <c r="Z451" s="453"/>
      <c r="AA451" s="453"/>
      <c r="AB451" s="453"/>
      <c r="AC451" s="453"/>
      <c r="AD451" s="453"/>
      <c r="AE451" s="453"/>
      <c r="AF451" s="453"/>
      <c r="AG451" s="453"/>
      <c r="AH451" s="453"/>
      <c r="AI451" s="453"/>
      <c r="AJ451" s="453"/>
      <c r="AK451" s="453"/>
      <c r="AL451" s="453"/>
      <c r="AM451" s="453"/>
      <c r="AN451" s="453"/>
      <c r="AO451" s="453"/>
      <c r="AP451" s="453"/>
      <c r="AQ451" s="453"/>
      <c r="AR451" s="453"/>
      <c r="AS451" s="453"/>
      <c r="AT451" s="453"/>
      <c r="AU451" s="453"/>
      <c r="AV451" s="453"/>
      <c r="AW451" s="453"/>
      <c r="AX451" s="453"/>
      <c r="AY451" s="453"/>
      <c r="AZ451" s="453"/>
      <c r="BA451" s="453"/>
    </row>
    <row r="452">
      <c r="A452" s="453"/>
      <c r="B452" s="453"/>
      <c r="C452" s="453"/>
      <c r="D452" s="453"/>
      <c r="E452" s="453"/>
      <c r="F452" s="453"/>
      <c r="G452" s="453"/>
      <c r="H452" s="453"/>
      <c r="I452" s="453"/>
      <c r="J452" s="453"/>
      <c r="K452" s="453"/>
      <c r="L452" s="453"/>
      <c r="M452" s="453"/>
      <c r="N452" s="453"/>
      <c r="O452" s="453"/>
      <c r="P452" s="453"/>
      <c r="Q452" s="453"/>
      <c r="R452" s="453"/>
      <c r="S452" s="453"/>
      <c r="T452" s="453"/>
      <c r="U452" s="453"/>
      <c r="V452" s="453"/>
      <c r="W452" s="453"/>
      <c r="X452" s="453"/>
      <c r="Y452" s="453"/>
      <c r="Z452" s="453"/>
      <c r="AA452" s="453"/>
      <c r="AB452" s="453"/>
      <c r="AC452" s="453"/>
      <c r="AD452" s="453"/>
      <c r="AE452" s="453"/>
      <c r="AF452" s="453"/>
      <c r="AG452" s="453"/>
      <c r="AH452" s="453"/>
      <c r="AI452" s="453"/>
      <c r="AJ452" s="453"/>
      <c r="AK452" s="453"/>
      <c r="AL452" s="453"/>
      <c r="AM452" s="453"/>
      <c r="AN452" s="453"/>
      <c r="AO452" s="453"/>
      <c r="AP452" s="453"/>
      <c r="AQ452" s="453"/>
      <c r="AR452" s="453"/>
      <c r="AS452" s="453"/>
      <c r="AT452" s="453"/>
      <c r="AU452" s="453"/>
      <c r="AV452" s="453"/>
      <c r="AW452" s="453"/>
      <c r="AX452" s="453"/>
      <c r="AY452" s="453"/>
      <c r="AZ452" s="453"/>
      <c r="BA452" s="453"/>
    </row>
    <row r="453">
      <c r="A453" s="453"/>
      <c r="B453" s="453"/>
      <c r="C453" s="453"/>
      <c r="D453" s="453"/>
      <c r="E453" s="453"/>
      <c r="F453" s="453"/>
      <c r="G453" s="453"/>
      <c r="H453" s="453"/>
      <c r="I453" s="453"/>
      <c r="J453" s="453"/>
      <c r="K453" s="453"/>
      <c r="L453" s="453"/>
      <c r="M453" s="453"/>
      <c r="N453" s="453"/>
      <c r="O453" s="453"/>
      <c r="P453" s="453"/>
      <c r="Q453" s="453"/>
      <c r="R453" s="453"/>
      <c r="S453" s="453"/>
      <c r="T453" s="453"/>
      <c r="U453" s="453"/>
      <c r="V453" s="453"/>
      <c r="W453" s="453"/>
      <c r="X453" s="453"/>
      <c r="Y453" s="453"/>
      <c r="Z453" s="453"/>
      <c r="AA453" s="453"/>
      <c r="AB453" s="453"/>
      <c r="AC453" s="453"/>
      <c r="AD453" s="453"/>
      <c r="AE453" s="453"/>
      <c r="AF453" s="453"/>
      <c r="AG453" s="453"/>
      <c r="AH453" s="453"/>
      <c r="AI453" s="453"/>
      <c r="AJ453" s="453"/>
      <c r="AK453" s="453"/>
      <c r="AL453" s="453"/>
      <c r="AM453" s="453"/>
      <c r="AN453" s="453"/>
      <c r="AO453" s="453"/>
      <c r="AP453" s="453"/>
      <c r="AQ453" s="453"/>
      <c r="AR453" s="453"/>
      <c r="AS453" s="453"/>
      <c r="AT453" s="453"/>
      <c r="AU453" s="453"/>
      <c r="AV453" s="453"/>
      <c r="AW453" s="453"/>
      <c r="AX453" s="453"/>
      <c r="AY453" s="453"/>
      <c r="AZ453" s="453"/>
      <c r="BA453" s="453"/>
    </row>
    <row r="454">
      <c r="A454" s="453"/>
      <c r="B454" s="453"/>
      <c r="C454" s="453"/>
      <c r="D454" s="453"/>
      <c r="E454" s="453"/>
      <c r="F454" s="453"/>
      <c r="G454" s="453"/>
      <c r="H454" s="453"/>
      <c r="I454" s="453"/>
      <c r="J454" s="453"/>
      <c r="K454" s="453"/>
      <c r="L454" s="453"/>
      <c r="M454" s="453"/>
      <c r="N454" s="453"/>
      <c r="O454" s="453"/>
      <c r="P454" s="453"/>
      <c r="Q454" s="453"/>
      <c r="R454" s="453"/>
      <c r="S454" s="453"/>
      <c r="T454" s="453"/>
      <c r="U454" s="453"/>
      <c r="V454" s="453"/>
      <c r="W454" s="453"/>
      <c r="X454" s="453"/>
      <c r="Y454" s="453"/>
      <c r="Z454" s="453"/>
      <c r="AA454" s="453"/>
      <c r="AB454" s="453"/>
      <c r="AC454" s="453"/>
      <c r="AD454" s="453"/>
      <c r="AE454" s="453"/>
      <c r="AF454" s="453"/>
      <c r="AG454" s="453"/>
      <c r="AH454" s="453"/>
      <c r="AI454" s="453"/>
      <c r="AJ454" s="453"/>
      <c r="AK454" s="453"/>
      <c r="AL454" s="453"/>
      <c r="AM454" s="453"/>
      <c r="AN454" s="453"/>
      <c r="AO454" s="453"/>
      <c r="AP454" s="453"/>
      <c r="AQ454" s="453"/>
      <c r="AR454" s="453"/>
      <c r="AS454" s="453"/>
      <c r="AT454" s="453"/>
      <c r="AU454" s="453"/>
      <c r="AV454" s="453"/>
      <c r="AW454" s="453"/>
      <c r="AX454" s="453"/>
      <c r="AY454" s="453"/>
      <c r="AZ454" s="453"/>
      <c r="BA454" s="453"/>
    </row>
    <row r="455">
      <c r="A455" s="453"/>
      <c r="B455" s="453"/>
      <c r="C455" s="453"/>
      <c r="D455" s="453"/>
      <c r="E455" s="453"/>
      <c r="F455" s="453"/>
      <c r="G455" s="453"/>
      <c r="H455" s="453"/>
      <c r="I455" s="453"/>
      <c r="J455" s="453"/>
      <c r="K455" s="453"/>
      <c r="L455" s="453"/>
      <c r="M455" s="453"/>
      <c r="N455" s="453"/>
      <c r="O455" s="453"/>
      <c r="P455" s="453"/>
      <c r="Q455" s="453"/>
      <c r="R455" s="453"/>
      <c r="S455" s="453"/>
      <c r="T455" s="453"/>
      <c r="U455" s="453"/>
      <c r="V455" s="453"/>
      <c r="W455" s="453"/>
      <c r="X455" s="453"/>
      <c r="Y455" s="453"/>
      <c r="Z455" s="453"/>
      <c r="AA455" s="453"/>
      <c r="AB455" s="453"/>
      <c r="AC455" s="453"/>
      <c r="AD455" s="453"/>
      <c r="AE455" s="453"/>
      <c r="AF455" s="453"/>
      <c r="AG455" s="453"/>
      <c r="AH455" s="453"/>
      <c r="AI455" s="453"/>
      <c r="AJ455" s="453"/>
      <c r="AK455" s="453"/>
      <c r="AL455" s="453"/>
      <c r="AM455" s="453"/>
      <c r="AN455" s="453"/>
      <c r="AO455" s="453"/>
      <c r="AP455" s="453"/>
      <c r="AQ455" s="453"/>
      <c r="AR455" s="453"/>
      <c r="AS455" s="453"/>
      <c r="AT455" s="453"/>
      <c r="AU455" s="453"/>
      <c r="AV455" s="453"/>
      <c r="AW455" s="453"/>
      <c r="AX455" s="453"/>
      <c r="AY455" s="453"/>
      <c r="AZ455" s="453"/>
      <c r="BA455" s="453"/>
    </row>
    <row r="456">
      <c r="A456" s="453"/>
      <c r="B456" s="453"/>
      <c r="C456" s="453"/>
      <c r="D456" s="453"/>
      <c r="E456" s="453"/>
      <c r="F456" s="453"/>
      <c r="G456" s="453"/>
      <c r="H456" s="453"/>
      <c r="I456" s="453"/>
      <c r="J456" s="453"/>
      <c r="K456" s="453"/>
      <c r="L456" s="453"/>
      <c r="M456" s="453"/>
      <c r="N456" s="453"/>
      <c r="O456" s="453"/>
      <c r="P456" s="453"/>
      <c r="Q456" s="453"/>
      <c r="R456" s="453"/>
      <c r="S456" s="453"/>
      <c r="T456" s="453"/>
      <c r="U456" s="453"/>
      <c r="V456" s="453"/>
      <c r="W456" s="453"/>
      <c r="X456" s="453"/>
      <c r="Y456" s="453"/>
      <c r="Z456" s="453"/>
      <c r="AA456" s="453"/>
      <c r="AB456" s="453"/>
      <c r="AC456" s="453"/>
      <c r="AD456" s="453"/>
      <c r="AE456" s="453"/>
      <c r="AF456" s="453"/>
      <c r="AG456" s="453"/>
      <c r="AH456" s="453"/>
      <c r="AI456" s="453"/>
      <c r="AJ456" s="453"/>
      <c r="AK456" s="453"/>
      <c r="AL456" s="453"/>
      <c r="AM456" s="453"/>
      <c r="AN456" s="453"/>
      <c r="AO456" s="453"/>
      <c r="AP456" s="453"/>
      <c r="AQ456" s="453"/>
      <c r="AR456" s="453"/>
      <c r="AS456" s="453"/>
      <c r="AT456" s="453"/>
      <c r="AU456" s="453"/>
      <c r="AV456" s="453"/>
      <c r="AW456" s="453"/>
      <c r="AX456" s="453"/>
      <c r="AY456" s="453"/>
      <c r="AZ456" s="453"/>
      <c r="BA456" s="453"/>
    </row>
    <row r="457">
      <c r="A457" s="453"/>
      <c r="B457" s="453"/>
      <c r="C457" s="453"/>
      <c r="D457" s="453"/>
      <c r="E457" s="453"/>
      <c r="F457" s="453"/>
      <c r="G457" s="453"/>
      <c r="H457" s="453"/>
      <c r="I457" s="453"/>
      <c r="J457" s="453"/>
      <c r="K457" s="453"/>
      <c r="L457" s="453"/>
      <c r="M457" s="453"/>
      <c r="N457" s="453"/>
      <c r="O457" s="453"/>
      <c r="P457" s="453"/>
      <c r="Q457" s="453"/>
      <c r="R457" s="453"/>
      <c r="S457" s="453"/>
      <c r="T457" s="453"/>
      <c r="U457" s="453"/>
      <c r="V457" s="453"/>
      <c r="W457" s="453"/>
      <c r="X457" s="453"/>
      <c r="Y457" s="453"/>
      <c r="Z457" s="453"/>
      <c r="AA457" s="453"/>
      <c r="AB457" s="453"/>
      <c r="AC457" s="453"/>
      <c r="AD457" s="453"/>
      <c r="AE457" s="453"/>
      <c r="AF457" s="453"/>
      <c r="AG457" s="453"/>
      <c r="AH457" s="453"/>
      <c r="AI457" s="453"/>
      <c r="AJ457" s="453"/>
      <c r="AK457" s="453"/>
      <c r="AL457" s="453"/>
      <c r="AM457" s="453"/>
      <c r="AN457" s="453"/>
      <c r="AO457" s="453"/>
      <c r="AP457" s="453"/>
      <c r="AQ457" s="453"/>
      <c r="AR457" s="453"/>
      <c r="AS457" s="453"/>
      <c r="AT457" s="453"/>
      <c r="AU457" s="453"/>
      <c r="AV457" s="453"/>
      <c r="AW457" s="453"/>
      <c r="AX457" s="453"/>
      <c r="AY457" s="453"/>
      <c r="AZ457" s="453"/>
      <c r="BA457" s="453"/>
    </row>
    <row r="458">
      <c r="A458" s="453"/>
      <c r="B458" s="453"/>
      <c r="C458" s="453"/>
      <c r="D458" s="453"/>
      <c r="E458" s="453"/>
      <c r="F458" s="453"/>
      <c r="G458" s="453"/>
      <c r="H458" s="453"/>
      <c r="I458" s="453"/>
      <c r="J458" s="453"/>
      <c r="K458" s="453"/>
      <c r="L458" s="453"/>
      <c r="M458" s="453"/>
      <c r="N458" s="453"/>
      <c r="O458" s="453"/>
      <c r="P458" s="453"/>
      <c r="Q458" s="453"/>
      <c r="R458" s="453"/>
      <c r="S458" s="453"/>
      <c r="T458" s="453"/>
      <c r="U458" s="453"/>
      <c r="V458" s="453"/>
      <c r="W458" s="453"/>
      <c r="X458" s="453"/>
      <c r="Y458" s="453"/>
      <c r="Z458" s="453"/>
      <c r="AA458" s="453"/>
      <c r="AB458" s="453"/>
      <c r="AC458" s="453"/>
      <c r="AD458" s="453"/>
      <c r="AE458" s="453"/>
      <c r="AF458" s="453"/>
      <c r="AG458" s="453"/>
      <c r="AH458" s="453"/>
      <c r="AI458" s="453"/>
      <c r="AJ458" s="453"/>
      <c r="AK458" s="453"/>
      <c r="AL458" s="453"/>
      <c r="AM458" s="453"/>
      <c r="AN458" s="453"/>
      <c r="AO458" s="453"/>
      <c r="AP458" s="453"/>
      <c r="AQ458" s="453"/>
      <c r="AR458" s="453"/>
      <c r="AS458" s="453"/>
      <c r="AT458" s="453"/>
      <c r="AU458" s="453"/>
      <c r="AV458" s="453"/>
      <c r="AW458" s="453"/>
      <c r="AX458" s="453"/>
      <c r="AY458" s="453"/>
      <c r="AZ458" s="453"/>
      <c r="BA458" s="453"/>
    </row>
    <row r="459">
      <c r="A459" s="453"/>
      <c r="B459" s="453"/>
      <c r="C459" s="453"/>
      <c r="D459" s="453"/>
      <c r="E459" s="453"/>
      <c r="F459" s="453"/>
      <c r="G459" s="453"/>
      <c r="H459" s="453"/>
      <c r="I459" s="453"/>
      <c r="J459" s="453"/>
      <c r="K459" s="453"/>
      <c r="L459" s="453"/>
      <c r="M459" s="453"/>
      <c r="N459" s="453"/>
      <c r="O459" s="453"/>
      <c r="P459" s="453"/>
      <c r="Q459" s="453"/>
      <c r="R459" s="453"/>
      <c r="S459" s="453"/>
      <c r="T459" s="453"/>
      <c r="U459" s="453"/>
      <c r="V459" s="453"/>
      <c r="W459" s="453"/>
      <c r="X459" s="453"/>
      <c r="Y459" s="453"/>
      <c r="Z459" s="453"/>
      <c r="AA459" s="453"/>
      <c r="AB459" s="453"/>
      <c r="AC459" s="453"/>
      <c r="AD459" s="453"/>
      <c r="AE459" s="453"/>
      <c r="AF459" s="453"/>
      <c r="AG459" s="453"/>
      <c r="AH459" s="453"/>
      <c r="AI459" s="453"/>
      <c r="AJ459" s="453"/>
      <c r="AK459" s="453"/>
      <c r="AL459" s="453"/>
      <c r="AM459" s="453"/>
      <c r="AN459" s="453"/>
      <c r="AO459" s="453"/>
      <c r="AP459" s="453"/>
      <c r="AQ459" s="453"/>
      <c r="AR459" s="453"/>
      <c r="AS459" s="453"/>
      <c r="AT459" s="453"/>
      <c r="AU459" s="453"/>
      <c r="AV459" s="453"/>
      <c r="AW459" s="453"/>
      <c r="AX459" s="453"/>
      <c r="AY459" s="453"/>
      <c r="AZ459" s="453"/>
      <c r="BA459" s="453"/>
    </row>
    <row r="460">
      <c r="A460" s="453"/>
      <c r="B460" s="453"/>
      <c r="C460" s="453"/>
      <c r="D460" s="453"/>
      <c r="E460" s="453"/>
      <c r="F460" s="453"/>
      <c r="G460" s="453"/>
      <c r="H460" s="453"/>
      <c r="I460" s="453"/>
      <c r="J460" s="453"/>
      <c r="K460" s="453"/>
      <c r="L460" s="453"/>
      <c r="M460" s="453"/>
      <c r="N460" s="453"/>
      <c r="O460" s="453"/>
      <c r="P460" s="453"/>
      <c r="Q460" s="453"/>
      <c r="R460" s="453"/>
      <c r="S460" s="453"/>
      <c r="T460" s="453"/>
      <c r="U460" s="453"/>
      <c r="V460" s="453"/>
      <c r="W460" s="453"/>
      <c r="X460" s="453"/>
      <c r="Y460" s="453"/>
      <c r="Z460" s="453"/>
      <c r="AA460" s="453"/>
      <c r="AB460" s="453"/>
      <c r="AC460" s="453"/>
      <c r="AD460" s="453"/>
      <c r="AE460" s="453"/>
      <c r="AF460" s="453"/>
      <c r="AG460" s="453"/>
      <c r="AH460" s="453"/>
      <c r="AI460" s="453"/>
      <c r="AJ460" s="453"/>
      <c r="AK460" s="453"/>
      <c r="AL460" s="453"/>
      <c r="AM460" s="453"/>
      <c r="AN460" s="453"/>
      <c r="AO460" s="453"/>
      <c r="AP460" s="453"/>
      <c r="AQ460" s="453"/>
      <c r="AR460" s="453"/>
      <c r="AS460" s="453"/>
      <c r="AT460" s="453"/>
      <c r="AU460" s="453"/>
      <c r="AV460" s="453"/>
      <c r="AW460" s="453"/>
      <c r="AX460" s="453"/>
      <c r="AY460" s="453"/>
      <c r="AZ460" s="453"/>
      <c r="BA460" s="453"/>
    </row>
    <row r="461">
      <c r="A461" s="453"/>
      <c r="B461" s="453"/>
      <c r="C461" s="453"/>
      <c r="D461" s="453"/>
      <c r="E461" s="453"/>
      <c r="F461" s="453"/>
      <c r="G461" s="453"/>
      <c r="H461" s="453"/>
      <c r="I461" s="453"/>
      <c r="J461" s="453"/>
      <c r="K461" s="453"/>
      <c r="L461" s="453"/>
      <c r="M461" s="453"/>
      <c r="N461" s="453"/>
      <c r="O461" s="453"/>
      <c r="P461" s="453"/>
      <c r="Q461" s="453"/>
      <c r="R461" s="453"/>
      <c r="S461" s="453"/>
      <c r="T461" s="453"/>
      <c r="U461" s="453"/>
      <c r="V461" s="453"/>
      <c r="W461" s="453"/>
      <c r="X461" s="453"/>
      <c r="Y461" s="453"/>
      <c r="Z461" s="453"/>
      <c r="AA461" s="453"/>
      <c r="AB461" s="453"/>
      <c r="AC461" s="453"/>
      <c r="AD461" s="453"/>
      <c r="AE461" s="453"/>
      <c r="AF461" s="453"/>
      <c r="AG461" s="453"/>
      <c r="AH461" s="453"/>
      <c r="AI461" s="453"/>
      <c r="AJ461" s="453"/>
      <c r="AK461" s="453"/>
      <c r="AL461" s="453"/>
      <c r="AM461" s="453"/>
      <c r="AN461" s="453"/>
      <c r="AO461" s="453"/>
      <c r="AP461" s="453"/>
      <c r="AQ461" s="453"/>
      <c r="AR461" s="453"/>
      <c r="AS461" s="453"/>
      <c r="AT461" s="453"/>
      <c r="AU461" s="453"/>
      <c r="AV461" s="453"/>
      <c r="AW461" s="453"/>
      <c r="AX461" s="453"/>
      <c r="AY461" s="453"/>
      <c r="AZ461" s="453"/>
      <c r="BA461" s="453"/>
    </row>
    <row r="462">
      <c r="A462" s="453"/>
      <c r="B462" s="453"/>
      <c r="C462" s="453"/>
      <c r="D462" s="453"/>
      <c r="E462" s="453"/>
      <c r="F462" s="453"/>
      <c r="G462" s="453"/>
      <c r="H462" s="453"/>
      <c r="I462" s="453"/>
      <c r="J462" s="453"/>
      <c r="K462" s="453"/>
      <c r="L462" s="453"/>
      <c r="M462" s="453"/>
      <c r="N462" s="453"/>
      <c r="O462" s="453"/>
      <c r="P462" s="453"/>
      <c r="Q462" s="453"/>
      <c r="R462" s="453"/>
      <c r="S462" s="453"/>
      <c r="T462" s="453"/>
      <c r="U462" s="453"/>
      <c r="V462" s="453"/>
      <c r="W462" s="453"/>
      <c r="X462" s="453"/>
      <c r="Y462" s="453"/>
      <c r="Z462" s="453"/>
      <c r="AA462" s="453"/>
      <c r="AB462" s="453"/>
      <c r="AC462" s="453"/>
      <c r="AD462" s="453"/>
      <c r="AE462" s="453"/>
      <c r="AF462" s="453"/>
      <c r="AG462" s="453"/>
      <c r="AH462" s="453"/>
      <c r="AI462" s="453"/>
      <c r="AJ462" s="453"/>
      <c r="AK462" s="453"/>
      <c r="AL462" s="453"/>
      <c r="AM462" s="453"/>
      <c r="AN462" s="453"/>
      <c r="AO462" s="453"/>
      <c r="AP462" s="453"/>
      <c r="AQ462" s="453"/>
      <c r="AR462" s="453"/>
      <c r="AS462" s="453"/>
      <c r="AT462" s="453"/>
      <c r="AU462" s="453"/>
      <c r="AV462" s="453"/>
      <c r="AW462" s="453"/>
      <c r="AX462" s="453"/>
      <c r="AY462" s="453"/>
      <c r="AZ462" s="453"/>
      <c r="BA462" s="453"/>
    </row>
    <row r="463">
      <c r="A463" s="453"/>
      <c r="B463" s="453"/>
      <c r="C463" s="453"/>
      <c r="D463" s="453"/>
      <c r="E463" s="453"/>
      <c r="F463" s="453"/>
      <c r="G463" s="453"/>
      <c r="H463" s="453"/>
      <c r="I463" s="453"/>
      <c r="J463" s="453"/>
      <c r="K463" s="453"/>
      <c r="L463" s="453"/>
      <c r="M463" s="453"/>
      <c r="N463" s="453"/>
      <c r="O463" s="453"/>
      <c r="P463" s="453"/>
      <c r="Q463" s="453"/>
      <c r="R463" s="453"/>
      <c r="S463" s="453"/>
      <c r="T463" s="453"/>
      <c r="U463" s="453"/>
      <c r="V463" s="453"/>
      <c r="W463" s="453"/>
      <c r="X463" s="453"/>
      <c r="Y463" s="453"/>
      <c r="Z463" s="453"/>
      <c r="AA463" s="453"/>
      <c r="AB463" s="453"/>
      <c r="AC463" s="453"/>
      <c r="AD463" s="453"/>
      <c r="AE463" s="453"/>
      <c r="AF463" s="453"/>
      <c r="AG463" s="453"/>
      <c r="AH463" s="453"/>
      <c r="AI463" s="453"/>
      <c r="AJ463" s="453"/>
      <c r="AK463" s="453"/>
      <c r="AL463" s="453"/>
      <c r="AM463" s="453"/>
      <c r="AN463" s="453"/>
      <c r="AO463" s="453"/>
      <c r="AP463" s="453"/>
      <c r="AQ463" s="453"/>
      <c r="AR463" s="453"/>
      <c r="AS463" s="453"/>
      <c r="AT463" s="453"/>
      <c r="AU463" s="453"/>
      <c r="AV463" s="453"/>
      <c r="AW463" s="453"/>
      <c r="AX463" s="453"/>
      <c r="AY463" s="453"/>
      <c r="AZ463" s="453"/>
      <c r="BA463" s="453"/>
    </row>
    <row r="464">
      <c r="A464" s="453"/>
      <c r="B464" s="453"/>
      <c r="C464" s="453"/>
      <c r="D464" s="453"/>
      <c r="E464" s="453"/>
      <c r="F464" s="453"/>
      <c r="G464" s="453"/>
      <c r="H464" s="453"/>
      <c r="I464" s="453"/>
      <c r="J464" s="453"/>
      <c r="K464" s="453"/>
      <c r="L464" s="453"/>
      <c r="M464" s="453"/>
      <c r="N464" s="453"/>
      <c r="O464" s="453"/>
      <c r="P464" s="453"/>
      <c r="Q464" s="453"/>
      <c r="R464" s="453"/>
      <c r="S464" s="453"/>
      <c r="T464" s="453"/>
      <c r="U464" s="453"/>
      <c r="V464" s="453"/>
      <c r="W464" s="453"/>
      <c r="X464" s="453"/>
      <c r="Y464" s="453"/>
      <c r="Z464" s="453"/>
      <c r="AA464" s="453"/>
      <c r="AB464" s="453"/>
      <c r="AC464" s="453"/>
      <c r="AD464" s="453"/>
      <c r="AE464" s="453"/>
      <c r="AF464" s="453"/>
      <c r="AG464" s="453"/>
      <c r="AH464" s="453"/>
      <c r="AI464" s="453"/>
      <c r="AJ464" s="453"/>
      <c r="AK464" s="453"/>
      <c r="AL464" s="453"/>
      <c r="AM464" s="453"/>
      <c r="AN464" s="453"/>
      <c r="AO464" s="453"/>
      <c r="AP464" s="453"/>
      <c r="AQ464" s="453"/>
      <c r="AR464" s="453"/>
      <c r="AS464" s="453"/>
      <c r="AT464" s="453"/>
      <c r="AU464" s="453"/>
      <c r="AV464" s="453"/>
      <c r="AW464" s="453"/>
      <c r="AX464" s="453"/>
      <c r="AY464" s="453"/>
      <c r="AZ464" s="453"/>
      <c r="BA464" s="453"/>
    </row>
    <row r="465">
      <c r="A465" s="453"/>
      <c r="B465" s="453"/>
      <c r="C465" s="453"/>
      <c r="D465" s="453"/>
      <c r="E465" s="453"/>
      <c r="F465" s="453"/>
      <c r="G465" s="453"/>
      <c r="H465" s="453"/>
      <c r="I465" s="453"/>
      <c r="J465" s="453"/>
      <c r="K465" s="453"/>
      <c r="L465" s="453"/>
      <c r="M465" s="453"/>
      <c r="N465" s="453"/>
      <c r="O465" s="453"/>
      <c r="P465" s="453"/>
      <c r="Q465" s="453"/>
      <c r="R465" s="453"/>
      <c r="S465" s="453"/>
      <c r="T465" s="453"/>
      <c r="U465" s="453"/>
      <c r="V465" s="453"/>
      <c r="W465" s="453"/>
      <c r="X465" s="453"/>
      <c r="Y465" s="453"/>
      <c r="Z465" s="453"/>
      <c r="AA465" s="453"/>
      <c r="AB465" s="453"/>
      <c r="AC465" s="453"/>
      <c r="AD465" s="453"/>
      <c r="AE465" s="453"/>
      <c r="AF465" s="453"/>
      <c r="AG465" s="453"/>
      <c r="AH465" s="453"/>
      <c r="AI465" s="453"/>
      <c r="AJ465" s="453"/>
      <c r="AK465" s="453"/>
      <c r="AL465" s="453"/>
      <c r="AM465" s="453"/>
      <c r="AN465" s="453"/>
      <c r="AO465" s="453"/>
      <c r="AP465" s="453"/>
      <c r="AQ465" s="453"/>
      <c r="AR465" s="453"/>
      <c r="AS465" s="453"/>
      <c r="AT465" s="453"/>
      <c r="AU465" s="453"/>
      <c r="AV465" s="453"/>
      <c r="AW465" s="453"/>
      <c r="AX465" s="453"/>
      <c r="AY465" s="453"/>
      <c r="AZ465" s="453"/>
      <c r="BA465" s="453"/>
    </row>
    <row r="466">
      <c r="A466" s="453"/>
      <c r="B466" s="453"/>
      <c r="C466" s="453"/>
      <c r="D466" s="453"/>
      <c r="E466" s="453"/>
      <c r="F466" s="453"/>
      <c r="G466" s="453"/>
      <c r="H466" s="453"/>
      <c r="I466" s="453"/>
      <c r="J466" s="453"/>
      <c r="K466" s="453"/>
      <c r="L466" s="453"/>
      <c r="M466" s="453"/>
      <c r="N466" s="453"/>
      <c r="O466" s="453"/>
      <c r="P466" s="453"/>
      <c r="Q466" s="453"/>
      <c r="R466" s="453"/>
      <c r="S466" s="453"/>
      <c r="T466" s="453"/>
      <c r="U466" s="453"/>
      <c r="V466" s="453"/>
      <c r="W466" s="453"/>
      <c r="X466" s="453"/>
      <c r="Y466" s="453"/>
      <c r="Z466" s="453"/>
      <c r="AA466" s="453"/>
      <c r="AB466" s="453"/>
      <c r="AC466" s="453"/>
      <c r="AD466" s="453"/>
      <c r="AE466" s="453"/>
      <c r="AF466" s="453"/>
      <c r="AG466" s="453"/>
      <c r="AH466" s="453"/>
      <c r="AI466" s="453"/>
      <c r="AJ466" s="453"/>
      <c r="AK466" s="453"/>
      <c r="AL466" s="453"/>
      <c r="AM466" s="453"/>
      <c r="AN466" s="453"/>
      <c r="AO466" s="453"/>
      <c r="AP466" s="453"/>
      <c r="AQ466" s="453"/>
      <c r="AR466" s="453"/>
      <c r="AS466" s="453"/>
      <c r="AT466" s="453"/>
      <c r="AU466" s="453"/>
      <c r="AV466" s="453"/>
      <c r="AW466" s="453"/>
      <c r="AX466" s="453"/>
      <c r="AY466" s="453"/>
      <c r="AZ466" s="453"/>
      <c r="BA466" s="453"/>
    </row>
    <row r="467">
      <c r="A467" s="453"/>
      <c r="B467" s="453"/>
      <c r="C467" s="453"/>
      <c r="D467" s="453"/>
      <c r="E467" s="453"/>
      <c r="F467" s="453"/>
      <c r="G467" s="453"/>
      <c r="H467" s="453"/>
      <c r="I467" s="453"/>
      <c r="J467" s="453"/>
      <c r="K467" s="453"/>
      <c r="L467" s="453"/>
      <c r="M467" s="453"/>
      <c r="N467" s="453"/>
      <c r="O467" s="453"/>
      <c r="P467" s="453"/>
      <c r="Q467" s="453"/>
      <c r="R467" s="453"/>
      <c r="S467" s="453"/>
      <c r="T467" s="453"/>
      <c r="U467" s="453"/>
      <c r="V467" s="453"/>
      <c r="W467" s="453"/>
      <c r="X467" s="453"/>
      <c r="Y467" s="453"/>
      <c r="Z467" s="453"/>
      <c r="AA467" s="453"/>
      <c r="AB467" s="453"/>
      <c r="AC467" s="453"/>
      <c r="AD467" s="453"/>
      <c r="AE467" s="453"/>
      <c r="AF467" s="453"/>
      <c r="AG467" s="453"/>
      <c r="AH467" s="453"/>
      <c r="AI467" s="453"/>
      <c r="AJ467" s="453"/>
      <c r="AK467" s="453"/>
      <c r="AL467" s="453"/>
      <c r="AM467" s="453"/>
      <c r="AN467" s="453"/>
      <c r="AO467" s="453"/>
      <c r="AP467" s="453"/>
      <c r="AQ467" s="453"/>
      <c r="AR467" s="453"/>
      <c r="AS467" s="453"/>
      <c r="AT467" s="453"/>
      <c r="AU467" s="453"/>
      <c r="AV467" s="453"/>
      <c r="AW467" s="453"/>
      <c r="AX467" s="453"/>
      <c r="AY467" s="453"/>
      <c r="AZ467" s="453"/>
      <c r="BA467" s="453"/>
    </row>
    <row r="468">
      <c r="A468" s="453"/>
      <c r="B468" s="453"/>
      <c r="C468" s="453"/>
      <c r="D468" s="453"/>
      <c r="E468" s="453"/>
      <c r="F468" s="453"/>
      <c r="G468" s="453"/>
      <c r="H468" s="453"/>
      <c r="I468" s="453"/>
      <c r="J468" s="453"/>
      <c r="K468" s="453"/>
      <c r="L468" s="453"/>
      <c r="M468" s="453"/>
      <c r="N468" s="453"/>
      <c r="O468" s="453"/>
      <c r="P468" s="453"/>
      <c r="Q468" s="453"/>
      <c r="R468" s="453"/>
      <c r="S468" s="453"/>
      <c r="T468" s="453"/>
      <c r="U468" s="453"/>
      <c r="V468" s="453"/>
      <c r="W468" s="453"/>
      <c r="X468" s="453"/>
      <c r="Y468" s="453"/>
      <c r="Z468" s="453"/>
      <c r="AA468" s="453"/>
      <c r="AB468" s="453"/>
      <c r="AC468" s="453"/>
      <c r="AD468" s="453"/>
      <c r="AE468" s="453"/>
      <c r="AF468" s="453"/>
      <c r="AG468" s="453"/>
      <c r="AH468" s="453"/>
      <c r="AI468" s="453"/>
      <c r="AJ468" s="453"/>
      <c r="AK468" s="453"/>
      <c r="AL468" s="453"/>
      <c r="AM468" s="453"/>
      <c r="AN468" s="453"/>
      <c r="AO468" s="453"/>
      <c r="AP468" s="453"/>
      <c r="AQ468" s="453"/>
      <c r="AR468" s="453"/>
      <c r="AS468" s="453"/>
      <c r="AT468" s="453"/>
      <c r="AU468" s="453"/>
      <c r="AV468" s="453"/>
      <c r="AW468" s="453"/>
      <c r="AX468" s="453"/>
      <c r="AY468" s="453"/>
      <c r="AZ468" s="453"/>
      <c r="BA468" s="453"/>
    </row>
    <row r="469">
      <c r="A469" s="453"/>
      <c r="B469" s="453"/>
      <c r="C469" s="453"/>
      <c r="D469" s="453"/>
      <c r="E469" s="453"/>
      <c r="F469" s="453"/>
      <c r="G469" s="453"/>
      <c r="H469" s="453"/>
      <c r="I469" s="453"/>
      <c r="J469" s="453"/>
      <c r="K469" s="453"/>
      <c r="L469" s="453"/>
      <c r="M469" s="453"/>
      <c r="N469" s="453"/>
      <c r="O469" s="453"/>
      <c r="P469" s="453"/>
      <c r="Q469" s="453"/>
      <c r="R469" s="453"/>
      <c r="S469" s="453"/>
      <c r="T469" s="453"/>
      <c r="U469" s="453"/>
      <c r="V469" s="453"/>
      <c r="W469" s="453"/>
      <c r="X469" s="453"/>
      <c r="Y469" s="453"/>
      <c r="Z469" s="453"/>
      <c r="AA469" s="453"/>
      <c r="AB469" s="453"/>
      <c r="AC469" s="453"/>
      <c r="AD469" s="453"/>
      <c r="AE469" s="453"/>
      <c r="AF469" s="453"/>
      <c r="AG469" s="453"/>
      <c r="AH469" s="453"/>
      <c r="AI469" s="453"/>
      <c r="AJ469" s="453"/>
      <c r="AK469" s="453"/>
      <c r="AL469" s="453"/>
      <c r="AM469" s="453"/>
      <c r="AN469" s="453"/>
      <c r="AO469" s="453"/>
      <c r="AP469" s="453"/>
      <c r="AQ469" s="453"/>
      <c r="AR469" s="453"/>
      <c r="AS469" s="453"/>
      <c r="AT469" s="453"/>
      <c r="AU469" s="453"/>
      <c r="AV469" s="453"/>
      <c r="AW469" s="453"/>
      <c r="AX469" s="453"/>
      <c r="AY469" s="453"/>
      <c r="AZ469" s="453"/>
      <c r="BA469" s="453"/>
    </row>
    <row r="470">
      <c r="A470" s="453"/>
      <c r="B470" s="453"/>
      <c r="C470" s="453"/>
      <c r="D470" s="453"/>
      <c r="E470" s="453"/>
      <c r="F470" s="453"/>
      <c r="G470" s="453"/>
      <c r="H470" s="453"/>
      <c r="I470" s="453"/>
      <c r="J470" s="453"/>
      <c r="K470" s="453"/>
      <c r="L470" s="453"/>
      <c r="M470" s="453"/>
      <c r="N470" s="453"/>
      <c r="O470" s="453"/>
      <c r="P470" s="453"/>
      <c r="Q470" s="453"/>
      <c r="R470" s="453"/>
      <c r="S470" s="453"/>
      <c r="T470" s="453"/>
      <c r="U470" s="453"/>
      <c r="V470" s="453"/>
      <c r="W470" s="453"/>
      <c r="X470" s="453"/>
      <c r="Y470" s="453"/>
      <c r="Z470" s="453"/>
      <c r="AA470" s="453"/>
      <c r="AB470" s="453"/>
      <c r="AC470" s="453"/>
      <c r="AD470" s="453"/>
      <c r="AE470" s="453"/>
      <c r="AF470" s="453"/>
      <c r="AG470" s="453"/>
      <c r="AH470" s="453"/>
      <c r="AI470" s="453"/>
      <c r="AJ470" s="453"/>
      <c r="AK470" s="453"/>
      <c r="AL470" s="453"/>
      <c r="AM470" s="453"/>
      <c r="AN470" s="453"/>
      <c r="AO470" s="453"/>
      <c r="AP470" s="453"/>
      <c r="AQ470" s="453"/>
      <c r="AR470" s="453"/>
      <c r="AS470" s="453"/>
      <c r="AT470" s="453"/>
      <c r="AU470" s="453"/>
      <c r="AV470" s="453"/>
      <c r="AW470" s="453"/>
      <c r="AX470" s="453"/>
      <c r="AY470" s="453"/>
      <c r="AZ470" s="453"/>
      <c r="BA470" s="453"/>
    </row>
    <row r="471">
      <c r="A471" s="453"/>
      <c r="B471" s="453"/>
      <c r="C471" s="453"/>
      <c r="D471" s="453"/>
      <c r="E471" s="453"/>
      <c r="F471" s="453"/>
      <c r="G471" s="453"/>
      <c r="H471" s="453"/>
      <c r="I471" s="453"/>
      <c r="J471" s="453"/>
      <c r="K471" s="453"/>
      <c r="L471" s="453"/>
      <c r="M471" s="453"/>
      <c r="N471" s="453"/>
      <c r="O471" s="453"/>
      <c r="P471" s="453"/>
      <c r="Q471" s="453"/>
      <c r="R471" s="453"/>
      <c r="S471" s="453"/>
      <c r="T471" s="453"/>
      <c r="U471" s="453"/>
      <c r="V471" s="453"/>
      <c r="W471" s="453"/>
      <c r="X471" s="453"/>
      <c r="Y471" s="453"/>
      <c r="Z471" s="453"/>
      <c r="AA471" s="453"/>
      <c r="AB471" s="453"/>
      <c r="AC471" s="453"/>
      <c r="AD471" s="453"/>
      <c r="AE471" s="453"/>
      <c r="AF471" s="453"/>
      <c r="AG471" s="453"/>
      <c r="AH471" s="453"/>
      <c r="AI471" s="453"/>
      <c r="AJ471" s="453"/>
      <c r="AK471" s="453"/>
      <c r="AL471" s="453"/>
      <c r="AM471" s="453"/>
      <c r="AN471" s="453"/>
      <c r="AO471" s="453"/>
      <c r="AP471" s="453"/>
      <c r="AQ471" s="453"/>
      <c r="AR471" s="453"/>
      <c r="AS471" s="453"/>
      <c r="AT471" s="453"/>
      <c r="AU471" s="453"/>
      <c r="AV471" s="453"/>
      <c r="AW471" s="453"/>
      <c r="AX471" s="453"/>
      <c r="AY471" s="453"/>
      <c r="AZ471" s="453"/>
      <c r="BA471" s="453"/>
    </row>
    <row r="472">
      <c r="A472" s="453"/>
      <c r="B472" s="453"/>
      <c r="C472" s="453"/>
      <c r="D472" s="453"/>
      <c r="E472" s="453"/>
      <c r="F472" s="453"/>
      <c r="G472" s="453"/>
      <c r="H472" s="453"/>
      <c r="I472" s="453"/>
      <c r="J472" s="453"/>
      <c r="K472" s="453"/>
      <c r="L472" s="453"/>
      <c r="M472" s="453"/>
      <c r="N472" s="453"/>
      <c r="O472" s="453"/>
      <c r="P472" s="453"/>
      <c r="Q472" s="453"/>
      <c r="R472" s="453"/>
      <c r="S472" s="453"/>
      <c r="T472" s="453"/>
      <c r="U472" s="453"/>
      <c r="V472" s="453"/>
      <c r="W472" s="453"/>
      <c r="X472" s="453"/>
      <c r="Y472" s="453"/>
      <c r="Z472" s="453"/>
      <c r="AA472" s="453"/>
      <c r="AB472" s="453"/>
      <c r="AC472" s="453"/>
      <c r="AD472" s="453"/>
      <c r="AE472" s="453"/>
      <c r="AF472" s="453"/>
      <c r="AG472" s="453"/>
      <c r="AH472" s="453"/>
      <c r="AI472" s="453"/>
      <c r="AJ472" s="453"/>
      <c r="AK472" s="453"/>
      <c r="AL472" s="453"/>
      <c r="AM472" s="453"/>
      <c r="AN472" s="453"/>
      <c r="AO472" s="453"/>
      <c r="AP472" s="453"/>
      <c r="AQ472" s="453"/>
      <c r="AR472" s="453"/>
      <c r="AS472" s="453"/>
      <c r="AT472" s="453"/>
      <c r="AU472" s="453"/>
      <c r="AV472" s="453"/>
      <c r="AW472" s="453"/>
      <c r="AX472" s="453"/>
      <c r="AY472" s="453"/>
      <c r="AZ472" s="453"/>
      <c r="BA472" s="453"/>
    </row>
    <row r="473">
      <c r="A473" s="453"/>
      <c r="B473" s="453"/>
      <c r="C473" s="453"/>
      <c r="D473" s="453"/>
      <c r="E473" s="453"/>
      <c r="F473" s="453"/>
      <c r="G473" s="453"/>
      <c r="H473" s="453"/>
      <c r="I473" s="453"/>
      <c r="J473" s="453"/>
      <c r="K473" s="453"/>
      <c r="L473" s="453"/>
      <c r="M473" s="453"/>
      <c r="N473" s="453"/>
      <c r="O473" s="453"/>
      <c r="P473" s="453"/>
      <c r="Q473" s="453"/>
      <c r="R473" s="453"/>
      <c r="S473" s="453"/>
      <c r="T473" s="453"/>
      <c r="U473" s="453"/>
      <c r="V473" s="453"/>
      <c r="W473" s="453"/>
      <c r="X473" s="453"/>
      <c r="Y473" s="453"/>
      <c r="Z473" s="453"/>
      <c r="AA473" s="453"/>
      <c r="AB473" s="453"/>
      <c r="AC473" s="453"/>
      <c r="AD473" s="453"/>
      <c r="AE473" s="453"/>
      <c r="AF473" s="453"/>
      <c r="AG473" s="453"/>
      <c r="AH473" s="453"/>
      <c r="AI473" s="453"/>
      <c r="AJ473" s="453"/>
      <c r="AK473" s="453"/>
      <c r="AL473" s="453"/>
      <c r="AM473" s="453"/>
      <c r="AN473" s="453"/>
      <c r="AO473" s="453"/>
      <c r="AP473" s="453"/>
      <c r="AQ473" s="453"/>
      <c r="AR473" s="453"/>
      <c r="AS473" s="453"/>
      <c r="AT473" s="453"/>
      <c r="AU473" s="453"/>
      <c r="AV473" s="453"/>
      <c r="AW473" s="453"/>
      <c r="AX473" s="453"/>
      <c r="AY473" s="453"/>
      <c r="AZ473" s="453"/>
      <c r="BA473" s="453"/>
    </row>
    <row r="474">
      <c r="A474" s="453"/>
      <c r="B474" s="453"/>
      <c r="C474" s="453"/>
      <c r="D474" s="453"/>
      <c r="E474" s="453"/>
      <c r="F474" s="453"/>
      <c r="G474" s="453"/>
      <c r="H474" s="453"/>
      <c r="I474" s="453"/>
      <c r="J474" s="453"/>
      <c r="K474" s="453"/>
      <c r="L474" s="453"/>
      <c r="M474" s="453"/>
      <c r="N474" s="453"/>
      <c r="O474" s="453"/>
      <c r="P474" s="453"/>
      <c r="Q474" s="453"/>
      <c r="R474" s="453"/>
      <c r="S474" s="453"/>
      <c r="T474" s="453"/>
      <c r="U474" s="453"/>
      <c r="V474" s="453"/>
      <c r="W474" s="453"/>
      <c r="X474" s="453"/>
      <c r="Y474" s="453"/>
      <c r="Z474" s="453"/>
      <c r="AA474" s="453"/>
      <c r="AB474" s="453"/>
      <c r="AC474" s="453"/>
      <c r="AD474" s="453"/>
      <c r="AE474" s="453"/>
      <c r="AF474" s="453"/>
      <c r="AG474" s="453"/>
      <c r="AH474" s="453"/>
      <c r="AI474" s="453"/>
      <c r="AJ474" s="453"/>
      <c r="AK474" s="453"/>
      <c r="AL474" s="453"/>
      <c r="AM474" s="453"/>
      <c r="AN474" s="453"/>
      <c r="AO474" s="453"/>
      <c r="AP474" s="453"/>
      <c r="AQ474" s="453"/>
      <c r="AR474" s="453"/>
      <c r="AS474" s="453"/>
      <c r="AT474" s="453"/>
      <c r="AU474" s="453"/>
      <c r="AV474" s="453"/>
      <c r="AW474" s="453"/>
      <c r="AX474" s="453"/>
      <c r="AY474" s="453"/>
      <c r="AZ474" s="453"/>
      <c r="BA474" s="453"/>
    </row>
    <row r="475">
      <c r="A475" s="453"/>
      <c r="B475" s="453"/>
      <c r="C475" s="453"/>
      <c r="D475" s="453"/>
      <c r="E475" s="453"/>
      <c r="F475" s="453"/>
      <c r="G475" s="453"/>
      <c r="H475" s="453"/>
      <c r="I475" s="453"/>
      <c r="J475" s="453"/>
      <c r="K475" s="453"/>
      <c r="L475" s="453"/>
      <c r="M475" s="453"/>
      <c r="N475" s="453"/>
      <c r="O475" s="453"/>
      <c r="P475" s="453"/>
      <c r="Q475" s="453"/>
      <c r="R475" s="453"/>
      <c r="S475" s="453"/>
      <c r="T475" s="453"/>
      <c r="U475" s="453"/>
      <c r="V475" s="453"/>
      <c r="W475" s="453"/>
      <c r="X475" s="453"/>
      <c r="Y475" s="453"/>
      <c r="Z475" s="453"/>
      <c r="AA475" s="453"/>
      <c r="AB475" s="453"/>
      <c r="AC475" s="453"/>
      <c r="AD475" s="453"/>
      <c r="AE475" s="453"/>
      <c r="AF475" s="453"/>
      <c r="AG475" s="453"/>
      <c r="AH475" s="453"/>
      <c r="AI475" s="453"/>
      <c r="AJ475" s="453"/>
      <c r="AK475" s="453"/>
      <c r="AL475" s="453"/>
      <c r="AM475" s="453"/>
      <c r="AN475" s="453"/>
      <c r="AO475" s="453"/>
      <c r="AP475" s="453"/>
      <c r="AQ475" s="453"/>
      <c r="AR475" s="453"/>
      <c r="AS475" s="453"/>
      <c r="AT475" s="453"/>
      <c r="AU475" s="453"/>
      <c r="AV475" s="453"/>
      <c r="AW475" s="453"/>
      <c r="AX475" s="453"/>
      <c r="AY475" s="453"/>
      <c r="AZ475" s="453"/>
      <c r="BA475" s="453"/>
    </row>
    <row r="476">
      <c r="A476" s="453"/>
      <c r="B476" s="453"/>
      <c r="C476" s="453"/>
      <c r="D476" s="453"/>
      <c r="E476" s="453"/>
      <c r="F476" s="453"/>
      <c r="G476" s="453"/>
      <c r="H476" s="453"/>
      <c r="I476" s="453"/>
      <c r="J476" s="453"/>
      <c r="K476" s="453"/>
      <c r="L476" s="453"/>
      <c r="M476" s="453"/>
      <c r="N476" s="453"/>
      <c r="O476" s="453"/>
      <c r="P476" s="453"/>
      <c r="Q476" s="453"/>
      <c r="R476" s="453"/>
      <c r="S476" s="453"/>
      <c r="T476" s="453"/>
      <c r="U476" s="453"/>
      <c r="V476" s="453"/>
      <c r="W476" s="453"/>
      <c r="X476" s="453"/>
      <c r="Y476" s="453"/>
      <c r="Z476" s="453"/>
      <c r="AA476" s="453"/>
      <c r="AB476" s="453"/>
      <c r="AC476" s="453"/>
      <c r="AD476" s="453"/>
      <c r="AE476" s="453"/>
      <c r="AF476" s="453"/>
      <c r="AG476" s="453"/>
      <c r="AH476" s="453"/>
      <c r="AI476" s="453"/>
      <c r="AJ476" s="453"/>
      <c r="AK476" s="453"/>
      <c r="AL476" s="453"/>
      <c r="AM476" s="453"/>
      <c r="AN476" s="453"/>
      <c r="AO476" s="453"/>
      <c r="AP476" s="453"/>
      <c r="AQ476" s="453"/>
      <c r="AR476" s="453"/>
      <c r="AS476" s="453"/>
      <c r="AT476" s="453"/>
      <c r="AU476" s="453"/>
      <c r="AV476" s="453"/>
      <c r="AW476" s="453"/>
      <c r="AX476" s="453"/>
      <c r="AY476" s="453"/>
      <c r="AZ476" s="453"/>
      <c r="BA476" s="453"/>
    </row>
    <row r="477">
      <c r="A477" s="453"/>
      <c r="B477" s="453"/>
      <c r="C477" s="453"/>
      <c r="D477" s="453"/>
      <c r="E477" s="453"/>
      <c r="F477" s="453"/>
      <c r="G477" s="453"/>
      <c r="H477" s="453"/>
      <c r="I477" s="453"/>
      <c r="J477" s="453"/>
      <c r="K477" s="453"/>
      <c r="L477" s="453"/>
      <c r="M477" s="453"/>
      <c r="N477" s="453"/>
      <c r="O477" s="453"/>
      <c r="P477" s="453"/>
      <c r="Q477" s="453"/>
      <c r="R477" s="453"/>
      <c r="S477" s="453"/>
      <c r="T477" s="453"/>
      <c r="U477" s="453"/>
      <c r="V477" s="453"/>
      <c r="W477" s="453"/>
      <c r="X477" s="453"/>
      <c r="Y477" s="453"/>
      <c r="Z477" s="453"/>
      <c r="AA477" s="453"/>
      <c r="AB477" s="453"/>
      <c r="AC477" s="453"/>
      <c r="AD477" s="453"/>
      <c r="AE477" s="453"/>
      <c r="AF477" s="453"/>
      <c r="AG477" s="453"/>
      <c r="AH477" s="453"/>
      <c r="AI477" s="453"/>
      <c r="AJ477" s="453"/>
      <c r="AK477" s="453"/>
      <c r="AL477" s="453"/>
      <c r="AM477" s="453"/>
      <c r="AN477" s="453"/>
      <c r="AO477" s="453"/>
      <c r="AP477" s="453"/>
      <c r="AQ477" s="453"/>
      <c r="AR477" s="453"/>
      <c r="AS477" s="453"/>
      <c r="AT477" s="453"/>
      <c r="AU477" s="453"/>
      <c r="AV477" s="453"/>
      <c r="AW477" s="453"/>
      <c r="AX477" s="453"/>
      <c r="AY477" s="453"/>
      <c r="AZ477" s="453"/>
      <c r="BA477" s="453"/>
    </row>
    <row r="478">
      <c r="A478" s="453"/>
      <c r="B478" s="453"/>
      <c r="C478" s="453"/>
      <c r="D478" s="453"/>
      <c r="E478" s="453"/>
      <c r="F478" s="453"/>
      <c r="G478" s="453"/>
      <c r="H478" s="453"/>
      <c r="I478" s="453"/>
      <c r="J478" s="453"/>
      <c r="K478" s="453"/>
      <c r="L478" s="453"/>
      <c r="M478" s="453"/>
      <c r="N478" s="453"/>
      <c r="O478" s="453"/>
      <c r="P478" s="453"/>
      <c r="Q478" s="453"/>
      <c r="R478" s="453"/>
      <c r="S478" s="453"/>
      <c r="T478" s="453"/>
      <c r="U478" s="453"/>
      <c r="V478" s="453"/>
      <c r="W478" s="453"/>
      <c r="X478" s="453"/>
      <c r="Y478" s="453"/>
      <c r="Z478" s="453"/>
      <c r="AA478" s="453"/>
      <c r="AB478" s="453"/>
      <c r="AC478" s="453"/>
      <c r="AD478" s="453"/>
      <c r="AE478" s="453"/>
      <c r="AF478" s="453"/>
      <c r="AG478" s="453"/>
      <c r="AH478" s="453"/>
      <c r="AI478" s="453"/>
      <c r="AJ478" s="453"/>
      <c r="AK478" s="453"/>
      <c r="AL478" s="453"/>
      <c r="AM478" s="453"/>
      <c r="AN478" s="453"/>
      <c r="AO478" s="453"/>
      <c r="AP478" s="453"/>
      <c r="AQ478" s="453"/>
      <c r="AR478" s="453"/>
      <c r="AS478" s="453"/>
      <c r="AT478" s="453"/>
      <c r="AU478" s="453"/>
      <c r="AV478" s="453"/>
      <c r="AW478" s="453"/>
      <c r="AX478" s="453"/>
      <c r="AY478" s="453"/>
      <c r="AZ478" s="453"/>
      <c r="BA478" s="453"/>
    </row>
    <row r="479">
      <c r="A479" s="453"/>
      <c r="B479" s="453"/>
      <c r="C479" s="453"/>
      <c r="D479" s="453"/>
      <c r="E479" s="453"/>
      <c r="F479" s="453"/>
      <c r="G479" s="453"/>
      <c r="H479" s="453"/>
      <c r="I479" s="453"/>
      <c r="J479" s="453"/>
      <c r="K479" s="453"/>
      <c r="L479" s="453"/>
      <c r="M479" s="453"/>
      <c r="N479" s="453"/>
      <c r="O479" s="453"/>
      <c r="P479" s="453"/>
      <c r="Q479" s="453"/>
      <c r="R479" s="453"/>
      <c r="S479" s="453"/>
      <c r="T479" s="453"/>
      <c r="U479" s="453"/>
      <c r="V479" s="453"/>
      <c r="W479" s="453"/>
      <c r="X479" s="453"/>
      <c r="Y479" s="453"/>
      <c r="Z479" s="453"/>
      <c r="AA479" s="453"/>
      <c r="AB479" s="453"/>
      <c r="AC479" s="453"/>
      <c r="AD479" s="453"/>
      <c r="AE479" s="453"/>
      <c r="AF479" s="453"/>
      <c r="AG479" s="453"/>
      <c r="AH479" s="453"/>
      <c r="AI479" s="453"/>
      <c r="AJ479" s="453"/>
      <c r="AK479" s="453"/>
      <c r="AL479" s="453"/>
      <c r="AM479" s="453"/>
      <c r="AN479" s="453"/>
      <c r="AO479" s="453"/>
      <c r="AP479" s="453"/>
      <c r="AQ479" s="453"/>
      <c r="AR479" s="453"/>
      <c r="AS479" s="453"/>
      <c r="AT479" s="453"/>
      <c r="AU479" s="453"/>
      <c r="AV479" s="453"/>
      <c r="AW479" s="453"/>
      <c r="AX479" s="453"/>
      <c r="AY479" s="453"/>
      <c r="AZ479" s="453"/>
      <c r="BA479" s="453"/>
    </row>
    <row r="480">
      <c r="A480" s="453"/>
      <c r="B480" s="453"/>
      <c r="C480" s="453"/>
      <c r="D480" s="453"/>
      <c r="E480" s="453"/>
      <c r="F480" s="453"/>
      <c r="G480" s="453"/>
      <c r="H480" s="453"/>
      <c r="I480" s="453"/>
      <c r="J480" s="453"/>
      <c r="K480" s="453"/>
      <c r="L480" s="453"/>
      <c r="M480" s="453"/>
      <c r="N480" s="453"/>
      <c r="O480" s="453"/>
      <c r="P480" s="453"/>
      <c r="Q480" s="453"/>
      <c r="R480" s="453"/>
      <c r="S480" s="453"/>
      <c r="T480" s="453"/>
      <c r="U480" s="453"/>
      <c r="V480" s="453"/>
      <c r="W480" s="453"/>
      <c r="X480" s="453"/>
      <c r="Y480" s="453"/>
      <c r="Z480" s="453"/>
      <c r="AA480" s="453"/>
      <c r="AB480" s="453"/>
      <c r="AC480" s="453"/>
      <c r="AD480" s="453"/>
      <c r="AE480" s="453"/>
      <c r="AF480" s="453"/>
      <c r="AG480" s="453"/>
      <c r="AH480" s="453"/>
      <c r="AI480" s="453"/>
      <c r="AJ480" s="453"/>
      <c r="AK480" s="453"/>
      <c r="AL480" s="453"/>
      <c r="AM480" s="453"/>
      <c r="AN480" s="453"/>
      <c r="AO480" s="453"/>
      <c r="AP480" s="453"/>
      <c r="AQ480" s="453"/>
      <c r="AR480" s="453"/>
      <c r="AS480" s="453"/>
      <c r="AT480" s="453"/>
      <c r="AU480" s="453"/>
      <c r="AV480" s="453"/>
      <c r="AW480" s="453"/>
      <c r="AX480" s="453"/>
      <c r="AY480" s="453"/>
      <c r="AZ480" s="453"/>
      <c r="BA480" s="453"/>
    </row>
    <row r="481">
      <c r="A481" s="453"/>
      <c r="B481" s="453"/>
      <c r="C481" s="453"/>
      <c r="D481" s="453"/>
      <c r="E481" s="453"/>
      <c r="F481" s="453"/>
      <c r="G481" s="453"/>
      <c r="H481" s="453"/>
      <c r="I481" s="453"/>
      <c r="J481" s="453"/>
      <c r="K481" s="453"/>
      <c r="L481" s="453"/>
      <c r="M481" s="453"/>
      <c r="N481" s="453"/>
      <c r="O481" s="453"/>
      <c r="P481" s="453"/>
      <c r="Q481" s="453"/>
      <c r="R481" s="453"/>
      <c r="S481" s="453"/>
      <c r="T481" s="453"/>
      <c r="U481" s="453"/>
      <c r="V481" s="453"/>
      <c r="W481" s="453"/>
      <c r="X481" s="453"/>
      <c r="Y481" s="453"/>
      <c r="Z481" s="453"/>
      <c r="AA481" s="453"/>
      <c r="AB481" s="453"/>
      <c r="AC481" s="453"/>
      <c r="AD481" s="453"/>
      <c r="AE481" s="453"/>
      <c r="AF481" s="453"/>
      <c r="AG481" s="453"/>
      <c r="AH481" s="453"/>
      <c r="AI481" s="453"/>
      <c r="AJ481" s="453"/>
      <c r="AK481" s="453"/>
      <c r="AL481" s="453"/>
      <c r="AM481" s="453"/>
      <c r="AN481" s="453"/>
      <c r="AO481" s="453"/>
      <c r="AP481" s="453"/>
      <c r="AQ481" s="453"/>
      <c r="AR481" s="453"/>
      <c r="AS481" s="453"/>
      <c r="AT481" s="453"/>
      <c r="AU481" s="453"/>
      <c r="AV481" s="453"/>
      <c r="AW481" s="453"/>
      <c r="AX481" s="453"/>
      <c r="AY481" s="453"/>
      <c r="AZ481" s="453"/>
      <c r="BA481" s="453"/>
    </row>
    <row r="482">
      <c r="A482" s="453"/>
      <c r="B482" s="453"/>
      <c r="C482" s="453"/>
      <c r="D482" s="453"/>
      <c r="E482" s="453"/>
      <c r="F482" s="453"/>
      <c r="G482" s="453"/>
      <c r="H482" s="453"/>
      <c r="I482" s="453"/>
      <c r="J482" s="453"/>
      <c r="K482" s="453"/>
      <c r="L482" s="453"/>
      <c r="M482" s="453"/>
      <c r="N482" s="453"/>
      <c r="O482" s="453"/>
      <c r="P482" s="453"/>
      <c r="Q482" s="453"/>
      <c r="R482" s="453"/>
      <c r="S482" s="453"/>
      <c r="T482" s="453"/>
      <c r="U482" s="453"/>
      <c r="V482" s="453"/>
      <c r="W482" s="453"/>
      <c r="X482" s="453"/>
      <c r="Y482" s="453"/>
      <c r="Z482" s="453"/>
      <c r="AA482" s="453"/>
      <c r="AB482" s="453"/>
      <c r="AC482" s="453"/>
      <c r="AD482" s="453"/>
      <c r="AE482" s="453"/>
      <c r="AF482" s="453"/>
      <c r="AG482" s="453"/>
      <c r="AH482" s="453"/>
      <c r="AI482" s="453"/>
      <c r="AJ482" s="453"/>
      <c r="AK482" s="453"/>
      <c r="AL482" s="453"/>
      <c r="AM482" s="453"/>
      <c r="AN482" s="453"/>
      <c r="AO482" s="453"/>
      <c r="AP482" s="453"/>
      <c r="AQ482" s="453"/>
      <c r="AR482" s="453"/>
      <c r="AS482" s="453"/>
      <c r="AT482" s="453"/>
      <c r="AU482" s="453"/>
      <c r="AV482" s="453"/>
      <c r="AW482" s="453"/>
      <c r="AX482" s="453"/>
      <c r="AY482" s="453"/>
      <c r="AZ482" s="453"/>
      <c r="BA482" s="453"/>
    </row>
    <row r="483">
      <c r="A483" s="453"/>
      <c r="B483" s="453"/>
      <c r="C483" s="453"/>
      <c r="D483" s="453"/>
      <c r="E483" s="453"/>
      <c r="F483" s="453"/>
      <c r="G483" s="453"/>
      <c r="H483" s="453"/>
      <c r="I483" s="453"/>
      <c r="J483" s="453"/>
      <c r="K483" s="453"/>
      <c r="L483" s="453"/>
      <c r="M483" s="453"/>
      <c r="N483" s="453"/>
      <c r="O483" s="453"/>
      <c r="P483" s="453"/>
      <c r="Q483" s="453"/>
      <c r="R483" s="453"/>
      <c r="S483" s="453"/>
      <c r="T483" s="453"/>
      <c r="U483" s="453"/>
      <c r="V483" s="453"/>
      <c r="W483" s="453"/>
      <c r="X483" s="453"/>
      <c r="Y483" s="453"/>
      <c r="Z483" s="453"/>
      <c r="AA483" s="453"/>
      <c r="AB483" s="453"/>
      <c r="AC483" s="453"/>
      <c r="AD483" s="453"/>
      <c r="AE483" s="453"/>
      <c r="AF483" s="453"/>
      <c r="AG483" s="453"/>
      <c r="AH483" s="453"/>
      <c r="AI483" s="453"/>
      <c r="AJ483" s="453"/>
      <c r="AK483" s="453"/>
      <c r="AL483" s="453"/>
      <c r="AM483" s="453"/>
      <c r="AN483" s="453"/>
      <c r="AO483" s="453"/>
      <c r="AP483" s="453"/>
      <c r="AQ483" s="453"/>
      <c r="AR483" s="453"/>
      <c r="AS483" s="453"/>
      <c r="AT483" s="453"/>
      <c r="AU483" s="453"/>
      <c r="AV483" s="453"/>
      <c r="AW483" s="453"/>
      <c r="AX483" s="453"/>
      <c r="AY483" s="453"/>
      <c r="AZ483" s="453"/>
      <c r="BA483" s="453"/>
    </row>
    <row r="484">
      <c r="A484" s="453"/>
      <c r="B484" s="453"/>
      <c r="C484" s="453"/>
      <c r="D484" s="453"/>
      <c r="E484" s="453"/>
      <c r="F484" s="453"/>
      <c r="G484" s="453"/>
      <c r="H484" s="453"/>
      <c r="I484" s="453"/>
      <c r="J484" s="453"/>
      <c r="K484" s="453"/>
      <c r="L484" s="453"/>
      <c r="M484" s="453"/>
      <c r="N484" s="453"/>
      <c r="O484" s="453"/>
      <c r="P484" s="453"/>
      <c r="Q484" s="453"/>
      <c r="R484" s="453"/>
      <c r="S484" s="453"/>
      <c r="T484" s="453"/>
      <c r="U484" s="453"/>
      <c r="V484" s="453"/>
      <c r="W484" s="453"/>
      <c r="X484" s="453"/>
      <c r="Y484" s="453"/>
      <c r="Z484" s="453"/>
      <c r="AA484" s="453"/>
      <c r="AB484" s="453"/>
      <c r="AC484" s="453"/>
      <c r="AD484" s="453"/>
      <c r="AE484" s="453"/>
      <c r="AF484" s="453"/>
      <c r="AG484" s="453"/>
      <c r="AH484" s="453"/>
      <c r="AI484" s="453"/>
      <c r="AJ484" s="453"/>
      <c r="AK484" s="453"/>
      <c r="AL484" s="453"/>
      <c r="AM484" s="453"/>
      <c r="AN484" s="453"/>
      <c r="AO484" s="453"/>
      <c r="AP484" s="453"/>
      <c r="AQ484" s="453"/>
      <c r="AR484" s="453"/>
      <c r="AS484" s="453"/>
      <c r="AT484" s="453"/>
      <c r="AU484" s="453"/>
      <c r="AV484" s="453"/>
      <c r="AW484" s="453"/>
      <c r="AX484" s="453"/>
      <c r="AY484" s="453"/>
      <c r="AZ484" s="453"/>
      <c r="BA484" s="453"/>
    </row>
    <row r="485">
      <c r="A485" s="453"/>
      <c r="B485" s="453"/>
      <c r="C485" s="453"/>
      <c r="D485" s="453"/>
      <c r="E485" s="453"/>
      <c r="F485" s="453"/>
      <c r="G485" s="453"/>
      <c r="H485" s="453"/>
      <c r="I485" s="453"/>
      <c r="J485" s="453"/>
      <c r="K485" s="453"/>
      <c r="L485" s="453"/>
      <c r="M485" s="453"/>
      <c r="N485" s="453"/>
      <c r="O485" s="453"/>
      <c r="P485" s="453"/>
      <c r="Q485" s="453"/>
      <c r="R485" s="453"/>
      <c r="S485" s="453"/>
      <c r="T485" s="453"/>
      <c r="U485" s="453"/>
      <c r="V485" s="453"/>
      <c r="W485" s="453"/>
      <c r="X485" s="453"/>
      <c r="Y485" s="453"/>
      <c r="Z485" s="453"/>
      <c r="AA485" s="453"/>
      <c r="AB485" s="453"/>
      <c r="AC485" s="453"/>
      <c r="AD485" s="453"/>
      <c r="AE485" s="453"/>
      <c r="AF485" s="453"/>
      <c r="AG485" s="453"/>
      <c r="AH485" s="453"/>
      <c r="AI485" s="453"/>
      <c r="AJ485" s="453"/>
      <c r="AK485" s="453"/>
      <c r="AL485" s="453"/>
      <c r="AM485" s="453"/>
      <c r="AN485" s="453"/>
      <c r="AO485" s="453"/>
      <c r="AP485" s="453"/>
      <c r="AQ485" s="453"/>
      <c r="AR485" s="453"/>
      <c r="AS485" s="453"/>
      <c r="AT485" s="453"/>
      <c r="AU485" s="453"/>
      <c r="AV485" s="453"/>
      <c r="AW485" s="453"/>
      <c r="AX485" s="453"/>
      <c r="AY485" s="453"/>
      <c r="AZ485" s="453"/>
      <c r="BA485" s="453"/>
    </row>
    <row r="486">
      <c r="A486" s="453"/>
      <c r="B486" s="453"/>
      <c r="C486" s="453"/>
      <c r="D486" s="453"/>
      <c r="E486" s="453"/>
      <c r="F486" s="453"/>
      <c r="G486" s="453"/>
      <c r="H486" s="453"/>
      <c r="I486" s="453"/>
      <c r="J486" s="453"/>
      <c r="K486" s="453"/>
      <c r="L486" s="453"/>
      <c r="M486" s="453"/>
      <c r="N486" s="453"/>
      <c r="O486" s="453"/>
      <c r="P486" s="453"/>
      <c r="Q486" s="453"/>
      <c r="R486" s="453"/>
      <c r="S486" s="453"/>
      <c r="T486" s="453"/>
      <c r="U486" s="453"/>
      <c r="V486" s="453"/>
      <c r="W486" s="453"/>
      <c r="X486" s="453"/>
      <c r="Y486" s="453"/>
      <c r="Z486" s="453"/>
      <c r="AA486" s="453"/>
      <c r="AB486" s="453"/>
      <c r="AC486" s="453"/>
      <c r="AD486" s="453"/>
      <c r="AE486" s="453"/>
      <c r="AF486" s="453"/>
      <c r="AG486" s="453"/>
      <c r="AH486" s="453"/>
      <c r="AI486" s="453"/>
      <c r="AJ486" s="453"/>
      <c r="AK486" s="453"/>
      <c r="AL486" s="453"/>
      <c r="AM486" s="453"/>
      <c r="AN486" s="453"/>
      <c r="AO486" s="453"/>
      <c r="AP486" s="453"/>
      <c r="AQ486" s="453"/>
      <c r="AR486" s="453"/>
      <c r="AS486" s="453"/>
      <c r="AT486" s="453"/>
      <c r="AU486" s="453"/>
      <c r="AV486" s="453"/>
      <c r="AW486" s="453"/>
      <c r="AX486" s="453"/>
      <c r="AY486" s="453"/>
      <c r="AZ486" s="453"/>
      <c r="BA486" s="453"/>
    </row>
    <row r="487">
      <c r="A487" s="453"/>
      <c r="B487" s="453"/>
      <c r="C487" s="453"/>
      <c r="D487" s="453"/>
      <c r="E487" s="453"/>
      <c r="F487" s="453"/>
      <c r="G487" s="453"/>
      <c r="H487" s="453"/>
      <c r="I487" s="453"/>
      <c r="J487" s="453"/>
      <c r="K487" s="453"/>
      <c r="L487" s="453"/>
      <c r="M487" s="453"/>
      <c r="N487" s="453"/>
      <c r="O487" s="453"/>
      <c r="P487" s="453"/>
      <c r="Q487" s="453"/>
      <c r="R487" s="453"/>
      <c r="S487" s="453"/>
      <c r="T487" s="453"/>
      <c r="U487" s="453"/>
      <c r="V487" s="453"/>
      <c r="W487" s="453"/>
      <c r="X487" s="453"/>
      <c r="Y487" s="453"/>
      <c r="Z487" s="453"/>
      <c r="AA487" s="453"/>
      <c r="AB487" s="453"/>
      <c r="AC487" s="453"/>
      <c r="AD487" s="453"/>
      <c r="AE487" s="453"/>
      <c r="AF487" s="453"/>
      <c r="AG487" s="453"/>
      <c r="AH487" s="453"/>
      <c r="AI487" s="453"/>
      <c r="AJ487" s="453"/>
      <c r="AK487" s="453"/>
      <c r="AL487" s="453"/>
      <c r="AM487" s="453"/>
      <c r="AN487" s="453"/>
      <c r="AO487" s="453"/>
      <c r="AP487" s="453"/>
      <c r="AQ487" s="453"/>
      <c r="AR487" s="453"/>
      <c r="AS487" s="453"/>
      <c r="AT487" s="453"/>
      <c r="AU487" s="453"/>
      <c r="AV487" s="453"/>
      <c r="AW487" s="453"/>
      <c r="AX487" s="453"/>
      <c r="AY487" s="453"/>
      <c r="AZ487" s="453"/>
      <c r="BA487" s="453"/>
    </row>
    <row r="488">
      <c r="A488" s="453"/>
      <c r="B488" s="453"/>
      <c r="C488" s="453"/>
      <c r="D488" s="453"/>
      <c r="E488" s="453"/>
      <c r="F488" s="453"/>
      <c r="G488" s="453"/>
      <c r="H488" s="453"/>
      <c r="I488" s="453"/>
      <c r="J488" s="453"/>
      <c r="K488" s="453"/>
      <c r="L488" s="453"/>
      <c r="M488" s="453"/>
      <c r="N488" s="453"/>
      <c r="O488" s="453"/>
      <c r="P488" s="453"/>
      <c r="Q488" s="453"/>
      <c r="R488" s="453"/>
      <c r="S488" s="453"/>
      <c r="T488" s="453"/>
      <c r="U488" s="453"/>
      <c r="V488" s="453"/>
      <c r="W488" s="453"/>
      <c r="X488" s="453"/>
      <c r="Y488" s="453"/>
      <c r="Z488" s="453"/>
      <c r="AA488" s="453"/>
      <c r="AB488" s="453"/>
      <c r="AC488" s="453"/>
      <c r="AD488" s="453"/>
      <c r="AE488" s="453"/>
      <c r="AF488" s="453"/>
      <c r="AG488" s="453"/>
      <c r="AH488" s="453"/>
      <c r="AI488" s="453"/>
      <c r="AJ488" s="453"/>
      <c r="AK488" s="453"/>
      <c r="AL488" s="453"/>
      <c r="AM488" s="453"/>
      <c r="AN488" s="453"/>
      <c r="AO488" s="453"/>
      <c r="AP488" s="453"/>
      <c r="AQ488" s="453"/>
      <c r="AR488" s="453"/>
      <c r="AS488" s="453"/>
      <c r="AT488" s="453"/>
      <c r="AU488" s="453"/>
      <c r="AV488" s="453"/>
      <c r="AW488" s="453"/>
      <c r="AX488" s="453"/>
      <c r="AY488" s="453"/>
      <c r="AZ488" s="453"/>
      <c r="BA488" s="453"/>
    </row>
    <row r="489">
      <c r="A489" s="453"/>
      <c r="B489" s="453"/>
      <c r="C489" s="453"/>
      <c r="D489" s="453"/>
      <c r="E489" s="453"/>
      <c r="F489" s="453"/>
      <c r="G489" s="453"/>
      <c r="H489" s="453"/>
      <c r="I489" s="453"/>
      <c r="J489" s="453"/>
      <c r="K489" s="453"/>
      <c r="L489" s="453"/>
      <c r="M489" s="453"/>
      <c r="N489" s="453"/>
      <c r="O489" s="453"/>
      <c r="P489" s="453"/>
      <c r="Q489" s="453"/>
      <c r="R489" s="453"/>
      <c r="S489" s="453"/>
      <c r="T489" s="453"/>
      <c r="U489" s="453"/>
      <c r="V489" s="453"/>
      <c r="W489" s="453"/>
      <c r="X489" s="453"/>
      <c r="Y489" s="453"/>
      <c r="Z489" s="453"/>
      <c r="AA489" s="453"/>
      <c r="AB489" s="453"/>
      <c r="AC489" s="453"/>
      <c r="AD489" s="453"/>
      <c r="AE489" s="453"/>
      <c r="AF489" s="453"/>
      <c r="AG489" s="453"/>
      <c r="AH489" s="453"/>
      <c r="AI489" s="453"/>
      <c r="AJ489" s="453"/>
      <c r="AK489" s="453"/>
      <c r="AL489" s="453"/>
      <c r="AM489" s="453"/>
      <c r="AN489" s="453"/>
      <c r="AO489" s="453"/>
      <c r="AP489" s="453"/>
      <c r="AQ489" s="453"/>
      <c r="AR489" s="453"/>
      <c r="AS489" s="453"/>
      <c r="AT489" s="453"/>
      <c r="AU489" s="453"/>
      <c r="AV489" s="453"/>
      <c r="AW489" s="453"/>
      <c r="AX489" s="453"/>
      <c r="AY489" s="453"/>
      <c r="AZ489" s="453"/>
      <c r="BA489" s="453"/>
    </row>
    <row r="490">
      <c r="A490" s="453"/>
      <c r="B490" s="453"/>
      <c r="C490" s="453"/>
      <c r="D490" s="453"/>
      <c r="E490" s="453"/>
      <c r="F490" s="453"/>
      <c r="G490" s="453"/>
      <c r="H490" s="453"/>
      <c r="I490" s="453"/>
      <c r="J490" s="453"/>
      <c r="K490" s="453"/>
      <c r="L490" s="453"/>
      <c r="M490" s="453"/>
      <c r="N490" s="453"/>
      <c r="O490" s="453"/>
      <c r="P490" s="453"/>
      <c r="Q490" s="453"/>
      <c r="R490" s="453"/>
      <c r="S490" s="453"/>
      <c r="T490" s="453"/>
      <c r="U490" s="453"/>
      <c r="V490" s="453"/>
      <c r="W490" s="453"/>
      <c r="X490" s="453"/>
      <c r="Y490" s="453"/>
      <c r="Z490" s="453"/>
      <c r="AA490" s="453"/>
      <c r="AB490" s="453"/>
      <c r="AC490" s="453"/>
      <c r="AD490" s="453"/>
      <c r="AE490" s="453"/>
      <c r="AF490" s="453"/>
      <c r="AG490" s="453"/>
      <c r="AH490" s="453"/>
      <c r="AI490" s="453"/>
      <c r="AJ490" s="453"/>
      <c r="AK490" s="453"/>
      <c r="AL490" s="453"/>
      <c r="AM490" s="453"/>
      <c r="AN490" s="453"/>
      <c r="AO490" s="453"/>
      <c r="AP490" s="453"/>
      <c r="AQ490" s="453"/>
      <c r="AR490" s="453"/>
      <c r="AS490" s="453"/>
      <c r="AT490" s="453"/>
      <c r="AU490" s="453"/>
      <c r="AV490" s="453"/>
      <c r="AW490" s="453"/>
      <c r="AX490" s="453"/>
      <c r="AY490" s="453"/>
      <c r="AZ490" s="453"/>
      <c r="BA490" s="453"/>
    </row>
    <row r="491">
      <c r="A491" s="453"/>
      <c r="B491" s="453"/>
      <c r="C491" s="453"/>
      <c r="D491" s="453"/>
      <c r="E491" s="453"/>
      <c r="F491" s="453"/>
      <c r="G491" s="453"/>
      <c r="H491" s="453"/>
      <c r="I491" s="453"/>
      <c r="J491" s="453"/>
      <c r="K491" s="453"/>
      <c r="L491" s="453"/>
      <c r="M491" s="453"/>
      <c r="N491" s="453"/>
      <c r="O491" s="453"/>
      <c r="P491" s="453"/>
      <c r="Q491" s="453"/>
      <c r="R491" s="453"/>
      <c r="S491" s="453"/>
      <c r="T491" s="453"/>
      <c r="U491" s="453"/>
      <c r="V491" s="453"/>
      <c r="W491" s="453"/>
      <c r="X491" s="453"/>
      <c r="Y491" s="453"/>
      <c r="Z491" s="453"/>
      <c r="AA491" s="453"/>
      <c r="AB491" s="453"/>
      <c r="AC491" s="453"/>
      <c r="AD491" s="453"/>
      <c r="AE491" s="453"/>
      <c r="AF491" s="453"/>
      <c r="AG491" s="453"/>
      <c r="AH491" s="453"/>
      <c r="AI491" s="453"/>
      <c r="AJ491" s="453"/>
      <c r="AK491" s="453"/>
      <c r="AL491" s="453"/>
      <c r="AM491" s="453"/>
      <c r="AN491" s="453"/>
      <c r="AO491" s="453"/>
      <c r="AP491" s="453"/>
      <c r="AQ491" s="453"/>
      <c r="AR491" s="453"/>
      <c r="AS491" s="453"/>
      <c r="AT491" s="453"/>
      <c r="AU491" s="453"/>
      <c r="AV491" s="453"/>
      <c r="AW491" s="453"/>
      <c r="AX491" s="453"/>
      <c r="AY491" s="453"/>
      <c r="AZ491" s="453"/>
      <c r="BA491" s="453"/>
    </row>
    <row r="492">
      <c r="A492" s="453"/>
      <c r="B492" s="453"/>
      <c r="C492" s="453"/>
      <c r="D492" s="453"/>
      <c r="E492" s="453"/>
      <c r="F492" s="453"/>
      <c r="G492" s="453"/>
      <c r="H492" s="453"/>
      <c r="I492" s="453"/>
      <c r="J492" s="453"/>
      <c r="K492" s="453"/>
      <c r="L492" s="453"/>
      <c r="M492" s="453"/>
      <c r="N492" s="453"/>
      <c r="O492" s="453"/>
      <c r="P492" s="453"/>
      <c r="Q492" s="453"/>
      <c r="R492" s="453"/>
      <c r="S492" s="453"/>
      <c r="T492" s="453"/>
      <c r="U492" s="453"/>
      <c r="V492" s="453"/>
      <c r="W492" s="453"/>
      <c r="X492" s="453"/>
      <c r="Y492" s="453"/>
      <c r="Z492" s="453"/>
      <c r="AA492" s="453"/>
      <c r="AB492" s="453"/>
      <c r="AC492" s="453"/>
      <c r="AD492" s="453"/>
      <c r="AE492" s="453"/>
      <c r="AF492" s="453"/>
      <c r="AG492" s="453"/>
      <c r="AH492" s="453"/>
      <c r="AI492" s="453"/>
      <c r="AJ492" s="453"/>
      <c r="AK492" s="453"/>
      <c r="AL492" s="453"/>
      <c r="AM492" s="453"/>
      <c r="AN492" s="453"/>
      <c r="AO492" s="453"/>
      <c r="AP492" s="453"/>
      <c r="AQ492" s="453"/>
      <c r="AR492" s="453"/>
      <c r="AS492" s="453"/>
      <c r="AT492" s="453"/>
      <c r="AU492" s="453"/>
      <c r="AV492" s="453"/>
      <c r="AW492" s="453"/>
      <c r="AX492" s="453"/>
      <c r="AY492" s="453"/>
      <c r="AZ492" s="453"/>
      <c r="BA492" s="453"/>
    </row>
    <row r="493">
      <c r="A493" s="453"/>
      <c r="B493" s="453"/>
      <c r="C493" s="453"/>
      <c r="D493" s="453"/>
      <c r="E493" s="453"/>
      <c r="F493" s="453"/>
      <c r="G493" s="453"/>
      <c r="H493" s="453"/>
      <c r="I493" s="453"/>
      <c r="J493" s="453"/>
      <c r="K493" s="453"/>
      <c r="L493" s="453"/>
      <c r="M493" s="453"/>
      <c r="N493" s="453"/>
      <c r="O493" s="453"/>
      <c r="P493" s="453"/>
      <c r="Q493" s="453"/>
      <c r="R493" s="453"/>
      <c r="S493" s="453"/>
      <c r="T493" s="453"/>
      <c r="U493" s="453"/>
      <c r="V493" s="453"/>
      <c r="W493" s="453"/>
      <c r="X493" s="453"/>
      <c r="Y493" s="453"/>
      <c r="Z493" s="453"/>
      <c r="AA493" s="453"/>
      <c r="AB493" s="453"/>
      <c r="AC493" s="453"/>
      <c r="AD493" s="453"/>
      <c r="AE493" s="453"/>
      <c r="AF493" s="453"/>
      <c r="AG493" s="453"/>
      <c r="AH493" s="453"/>
      <c r="AI493" s="453"/>
      <c r="AJ493" s="453"/>
      <c r="AK493" s="453"/>
      <c r="AL493" s="453"/>
      <c r="AM493" s="453"/>
      <c r="AN493" s="453"/>
      <c r="AO493" s="453"/>
      <c r="AP493" s="453"/>
      <c r="AQ493" s="453"/>
      <c r="AR493" s="453"/>
      <c r="AS493" s="453"/>
      <c r="AT493" s="453"/>
      <c r="AU493" s="453"/>
      <c r="AV493" s="453"/>
      <c r="AW493" s="453"/>
      <c r="AX493" s="453"/>
      <c r="AY493" s="453"/>
      <c r="AZ493" s="453"/>
      <c r="BA493" s="453"/>
    </row>
    <row r="494">
      <c r="A494" s="453"/>
      <c r="B494" s="453"/>
      <c r="C494" s="453"/>
      <c r="D494" s="453"/>
      <c r="E494" s="453"/>
      <c r="F494" s="453"/>
      <c r="G494" s="453"/>
      <c r="H494" s="453"/>
      <c r="I494" s="453"/>
      <c r="J494" s="453"/>
      <c r="K494" s="453"/>
      <c r="L494" s="453"/>
      <c r="M494" s="453"/>
      <c r="N494" s="453"/>
      <c r="O494" s="453"/>
      <c r="P494" s="453"/>
      <c r="Q494" s="453"/>
      <c r="R494" s="453"/>
      <c r="S494" s="453"/>
      <c r="T494" s="453"/>
      <c r="U494" s="453"/>
      <c r="V494" s="453"/>
      <c r="W494" s="453"/>
      <c r="X494" s="453"/>
      <c r="Y494" s="453"/>
      <c r="Z494" s="453"/>
      <c r="AA494" s="453"/>
      <c r="AB494" s="453"/>
      <c r="AC494" s="453"/>
      <c r="AD494" s="453"/>
      <c r="AE494" s="453"/>
      <c r="AF494" s="453"/>
      <c r="AG494" s="453"/>
      <c r="AH494" s="453"/>
      <c r="AI494" s="453"/>
      <c r="AJ494" s="453"/>
      <c r="AK494" s="453"/>
      <c r="AL494" s="453"/>
      <c r="AM494" s="453"/>
      <c r="AN494" s="453"/>
      <c r="AO494" s="453"/>
      <c r="AP494" s="453"/>
      <c r="AQ494" s="453"/>
      <c r="AR494" s="453"/>
      <c r="AS494" s="453"/>
      <c r="AT494" s="453"/>
      <c r="AU494" s="453"/>
      <c r="AV494" s="453"/>
      <c r="AW494" s="453"/>
      <c r="AX494" s="453"/>
      <c r="AY494" s="453"/>
      <c r="AZ494" s="453"/>
      <c r="BA494" s="453"/>
    </row>
    <row r="495">
      <c r="A495" s="453"/>
      <c r="B495" s="453"/>
      <c r="C495" s="453"/>
      <c r="D495" s="453"/>
      <c r="E495" s="453"/>
      <c r="F495" s="453"/>
      <c r="G495" s="453"/>
      <c r="H495" s="453"/>
      <c r="I495" s="453"/>
      <c r="J495" s="453"/>
      <c r="K495" s="453"/>
      <c r="L495" s="453"/>
      <c r="M495" s="453"/>
      <c r="N495" s="453"/>
      <c r="O495" s="453"/>
      <c r="P495" s="453"/>
      <c r="Q495" s="453"/>
      <c r="R495" s="453"/>
      <c r="S495" s="453"/>
      <c r="T495" s="453"/>
      <c r="U495" s="453"/>
      <c r="V495" s="453"/>
      <c r="W495" s="453"/>
      <c r="X495" s="453"/>
      <c r="Y495" s="453"/>
      <c r="Z495" s="453"/>
      <c r="AA495" s="453"/>
      <c r="AB495" s="453"/>
      <c r="AC495" s="453"/>
      <c r="AD495" s="453"/>
      <c r="AE495" s="453"/>
      <c r="AF495" s="453"/>
      <c r="AG495" s="453"/>
      <c r="AH495" s="453"/>
      <c r="AI495" s="453"/>
      <c r="AJ495" s="453"/>
      <c r="AK495" s="453"/>
      <c r="AL495" s="453"/>
      <c r="AM495" s="453"/>
      <c r="AN495" s="453"/>
      <c r="AO495" s="453"/>
      <c r="AP495" s="453"/>
      <c r="AQ495" s="453"/>
      <c r="AR495" s="453"/>
      <c r="AS495" s="453"/>
      <c r="AT495" s="453"/>
      <c r="AU495" s="453"/>
      <c r="AV495" s="453"/>
      <c r="AW495" s="453"/>
      <c r="AX495" s="453"/>
      <c r="AY495" s="453"/>
      <c r="AZ495" s="453"/>
      <c r="BA495" s="453"/>
    </row>
    <row r="496">
      <c r="A496" s="453"/>
      <c r="B496" s="453"/>
      <c r="C496" s="453"/>
      <c r="D496" s="453"/>
      <c r="E496" s="453"/>
      <c r="F496" s="453"/>
      <c r="G496" s="453"/>
      <c r="H496" s="453"/>
      <c r="I496" s="453"/>
      <c r="J496" s="453"/>
      <c r="K496" s="453"/>
      <c r="L496" s="453"/>
      <c r="M496" s="453"/>
      <c r="N496" s="453"/>
      <c r="O496" s="453"/>
      <c r="P496" s="453"/>
      <c r="Q496" s="453"/>
      <c r="R496" s="453"/>
      <c r="S496" s="453"/>
      <c r="T496" s="453"/>
      <c r="U496" s="453"/>
      <c r="V496" s="453"/>
      <c r="W496" s="453"/>
      <c r="X496" s="453"/>
      <c r="Y496" s="453"/>
      <c r="Z496" s="453"/>
      <c r="AA496" s="453"/>
      <c r="AB496" s="453"/>
      <c r="AC496" s="453"/>
      <c r="AD496" s="453"/>
      <c r="AE496" s="453"/>
      <c r="AF496" s="453"/>
      <c r="AG496" s="453"/>
      <c r="AH496" s="453"/>
      <c r="AI496" s="453"/>
      <c r="AJ496" s="453"/>
      <c r="AK496" s="453"/>
      <c r="AL496" s="453"/>
      <c r="AM496" s="453"/>
      <c r="AN496" s="453"/>
      <c r="AO496" s="453"/>
      <c r="AP496" s="453"/>
      <c r="AQ496" s="453"/>
      <c r="AR496" s="453"/>
      <c r="AS496" s="453"/>
      <c r="AT496" s="453"/>
      <c r="AU496" s="453"/>
      <c r="AV496" s="453"/>
      <c r="AW496" s="453"/>
      <c r="AX496" s="453"/>
      <c r="AY496" s="453"/>
      <c r="AZ496" s="453"/>
      <c r="BA496" s="453"/>
    </row>
    <row r="497">
      <c r="A497" s="453"/>
      <c r="B497" s="453"/>
      <c r="C497" s="453"/>
      <c r="D497" s="453"/>
      <c r="E497" s="453"/>
      <c r="F497" s="453"/>
      <c r="G497" s="453"/>
      <c r="H497" s="453"/>
      <c r="I497" s="453"/>
      <c r="J497" s="453"/>
      <c r="K497" s="453"/>
      <c r="L497" s="453"/>
      <c r="M497" s="453"/>
      <c r="N497" s="453"/>
      <c r="O497" s="453"/>
      <c r="P497" s="453"/>
      <c r="Q497" s="453"/>
      <c r="R497" s="453"/>
      <c r="S497" s="453"/>
      <c r="T497" s="453"/>
      <c r="U497" s="453"/>
      <c r="V497" s="453"/>
      <c r="W497" s="453"/>
      <c r="X497" s="453"/>
      <c r="Y497" s="453"/>
      <c r="Z497" s="453"/>
      <c r="AA497" s="453"/>
      <c r="AB497" s="453"/>
      <c r="AC497" s="453"/>
      <c r="AD497" s="453"/>
      <c r="AE497" s="453"/>
      <c r="AF497" s="453"/>
      <c r="AG497" s="453"/>
      <c r="AH497" s="453"/>
      <c r="AI497" s="453"/>
      <c r="AJ497" s="453"/>
      <c r="AK497" s="453"/>
      <c r="AL497" s="453"/>
      <c r="AM497" s="453"/>
      <c r="AN497" s="453"/>
      <c r="AO497" s="453"/>
      <c r="AP497" s="453"/>
      <c r="AQ497" s="453"/>
      <c r="AR497" s="453"/>
      <c r="AS497" s="453"/>
      <c r="AT497" s="453"/>
      <c r="AU497" s="453"/>
      <c r="AV497" s="453"/>
      <c r="AW497" s="453"/>
      <c r="AX497" s="453"/>
      <c r="AY497" s="453"/>
      <c r="AZ497" s="453"/>
      <c r="BA497" s="453"/>
    </row>
    <row r="498">
      <c r="A498" s="453"/>
      <c r="B498" s="453"/>
      <c r="C498" s="453"/>
      <c r="D498" s="453"/>
      <c r="E498" s="453"/>
      <c r="F498" s="453"/>
      <c r="G498" s="453"/>
      <c r="H498" s="453"/>
      <c r="I498" s="453"/>
      <c r="J498" s="453"/>
      <c r="K498" s="453"/>
      <c r="L498" s="453"/>
      <c r="M498" s="453"/>
      <c r="N498" s="453"/>
      <c r="O498" s="453"/>
      <c r="P498" s="453"/>
      <c r="Q498" s="453"/>
      <c r="R498" s="453"/>
      <c r="S498" s="453"/>
      <c r="T498" s="453"/>
      <c r="U498" s="453"/>
      <c r="V498" s="453"/>
      <c r="W498" s="453"/>
      <c r="X498" s="453"/>
      <c r="Y498" s="453"/>
      <c r="Z498" s="453"/>
      <c r="AA498" s="453"/>
      <c r="AB498" s="453"/>
      <c r="AC498" s="453"/>
      <c r="AD498" s="453"/>
      <c r="AE498" s="453"/>
      <c r="AF498" s="453"/>
      <c r="AG498" s="453"/>
      <c r="AH498" s="453"/>
      <c r="AI498" s="453"/>
      <c r="AJ498" s="453"/>
      <c r="AK498" s="453"/>
      <c r="AL498" s="453"/>
      <c r="AM498" s="453"/>
      <c r="AN498" s="453"/>
      <c r="AO498" s="453"/>
      <c r="AP498" s="453"/>
      <c r="AQ498" s="453"/>
      <c r="AR498" s="453"/>
      <c r="AS498" s="453"/>
      <c r="AT498" s="453"/>
      <c r="AU498" s="453"/>
      <c r="AV498" s="453"/>
      <c r="AW498" s="453"/>
      <c r="AX498" s="453"/>
      <c r="AY498" s="453"/>
      <c r="AZ498" s="453"/>
      <c r="BA498" s="453"/>
    </row>
    <row r="499">
      <c r="A499" s="453"/>
      <c r="B499" s="453"/>
      <c r="C499" s="453"/>
      <c r="D499" s="453"/>
      <c r="E499" s="453"/>
      <c r="F499" s="453"/>
      <c r="G499" s="453"/>
      <c r="H499" s="453"/>
      <c r="I499" s="453"/>
      <c r="J499" s="453"/>
      <c r="K499" s="453"/>
      <c r="L499" s="453"/>
      <c r="M499" s="453"/>
      <c r="N499" s="453"/>
      <c r="O499" s="453"/>
      <c r="P499" s="453"/>
      <c r="Q499" s="453"/>
      <c r="R499" s="453"/>
      <c r="S499" s="453"/>
      <c r="T499" s="453"/>
      <c r="U499" s="453"/>
      <c r="V499" s="453"/>
      <c r="W499" s="453"/>
      <c r="X499" s="453"/>
      <c r="Y499" s="453"/>
      <c r="Z499" s="453"/>
      <c r="AA499" s="453"/>
      <c r="AB499" s="453"/>
      <c r="AC499" s="453"/>
      <c r="AD499" s="453"/>
      <c r="AE499" s="453"/>
      <c r="AF499" s="453"/>
      <c r="AG499" s="453"/>
      <c r="AH499" s="453"/>
      <c r="AI499" s="453"/>
      <c r="AJ499" s="453"/>
      <c r="AK499" s="453"/>
      <c r="AL499" s="453"/>
      <c r="AM499" s="453"/>
      <c r="AN499" s="453"/>
      <c r="AO499" s="453"/>
      <c r="AP499" s="453"/>
      <c r="AQ499" s="453"/>
      <c r="AR499" s="453"/>
      <c r="AS499" s="453"/>
      <c r="AT499" s="453"/>
      <c r="AU499" s="453"/>
      <c r="AV499" s="453"/>
      <c r="AW499" s="453"/>
      <c r="AX499" s="453"/>
      <c r="AY499" s="453"/>
      <c r="AZ499" s="453"/>
      <c r="BA499" s="453"/>
    </row>
    <row r="500">
      <c r="A500" s="453"/>
      <c r="B500" s="453"/>
      <c r="C500" s="453"/>
      <c r="D500" s="453"/>
      <c r="E500" s="453"/>
      <c r="F500" s="453"/>
      <c r="G500" s="453"/>
      <c r="H500" s="453"/>
      <c r="I500" s="453"/>
      <c r="J500" s="453"/>
      <c r="K500" s="453"/>
      <c r="L500" s="453"/>
      <c r="M500" s="453"/>
      <c r="N500" s="453"/>
      <c r="O500" s="453"/>
      <c r="P500" s="453"/>
      <c r="Q500" s="453"/>
      <c r="R500" s="453"/>
      <c r="S500" s="453"/>
      <c r="T500" s="453"/>
      <c r="U500" s="453"/>
      <c r="V500" s="453"/>
      <c r="W500" s="453"/>
      <c r="X500" s="453"/>
      <c r="Y500" s="453"/>
      <c r="Z500" s="453"/>
      <c r="AA500" s="453"/>
      <c r="AB500" s="453"/>
      <c r="AC500" s="453"/>
      <c r="AD500" s="453"/>
      <c r="AE500" s="453"/>
      <c r="AF500" s="453"/>
      <c r="AG500" s="453"/>
      <c r="AH500" s="453"/>
      <c r="AI500" s="453"/>
      <c r="AJ500" s="453"/>
      <c r="AK500" s="453"/>
      <c r="AL500" s="453"/>
      <c r="AM500" s="453"/>
      <c r="AN500" s="453"/>
      <c r="AO500" s="453"/>
      <c r="AP500" s="453"/>
      <c r="AQ500" s="453"/>
      <c r="AR500" s="453"/>
      <c r="AS500" s="453"/>
      <c r="AT500" s="453"/>
      <c r="AU500" s="453"/>
      <c r="AV500" s="453"/>
      <c r="AW500" s="453"/>
      <c r="AX500" s="453"/>
      <c r="AY500" s="453"/>
      <c r="AZ500" s="453"/>
      <c r="BA500" s="453"/>
    </row>
    <row r="501">
      <c r="A501" s="453"/>
      <c r="B501" s="453"/>
      <c r="C501" s="453"/>
      <c r="D501" s="453"/>
      <c r="E501" s="453"/>
      <c r="F501" s="453"/>
      <c r="G501" s="453"/>
      <c r="H501" s="453"/>
      <c r="I501" s="453"/>
      <c r="J501" s="453"/>
      <c r="K501" s="453"/>
      <c r="L501" s="453"/>
      <c r="M501" s="453"/>
      <c r="N501" s="453"/>
      <c r="O501" s="453"/>
      <c r="P501" s="453"/>
      <c r="Q501" s="453"/>
      <c r="R501" s="453"/>
      <c r="S501" s="453"/>
      <c r="T501" s="453"/>
      <c r="U501" s="453"/>
      <c r="V501" s="453"/>
      <c r="W501" s="453"/>
      <c r="X501" s="453"/>
      <c r="Y501" s="453"/>
      <c r="Z501" s="453"/>
      <c r="AA501" s="453"/>
      <c r="AB501" s="453"/>
      <c r="AC501" s="453"/>
      <c r="AD501" s="453"/>
      <c r="AE501" s="453"/>
      <c r="AF501" s="453"/>
      <c r="AG501" s="453"/>
      <c r="AH501" s="453"/>
      <c r="AI501" s="453"/>
      <c r="AJ501" s="453"/>
      <c r="AK501" s="453"/>
      <c r="AL501" s="453"/>
      <c r="AM501" s="453"/>
      <c r="AN501" s="453"/>
      <c r="AO501" s="453"/>
      <c r="AP501" s="453"/>
      <c r="AQ501" s="453"/>
      <c r="AR501" s="453"/>
      <c r="AS501" s="453"/>
      <c r="AT501" s="453"/>
      <c r="AU501" s="453"/>
      <c r="AV501" s="453"/>
      <c r="AW501" s="453"/>
      <c r="AX501" s="453"/>
      <c r="AY501" s="453"/>
      <c r="AZ501" s="453"/>
      <c r="BA501" s="453"/>
    </row>
    <row r="502">
      <c r="A502" s="453"/>
      <c r="B502" s="453"/>
      <c r="C502" s="453"/>
      <c r="D502" s="453"/>
      <c r="E502" s="453"/>
      <c r="F502" s="453"/>
      <c r="G502" s="453"/>
      <c r="H502" s="453"/>
      <c r="I502" s="453"/>
      <c r="J502" s="453"/>
      <c r="K502" s="453"/>
      <c r="L502" s="453"/>
      <c r="M502" s="453"/>
      <c r="N502" s="453"/>
      <c r="O502" s="453"/>
      <c r="P502" s="453"/>
      <c r="Q502" s="453"/>
      <c r="R502" s="453"/>
      <c r="S502" s="453"/>
      <c r="T502" s="453"/>
      <c r="U502" s="453"/>
      <c r="V502" s="453"/>
      <c r="W502" s="453"/>
      <c r="X502" s="453"/>
      <c r="Y502" s="453"/>
      <c r="Z502" s="453"/>
      <c r="AA502" s="453"/>
      <c r="AB502" s="453"/>
      <c r="AC502" s="453"/>
      <c r="AD502" s="453"/>
      <c r="AE502" s="453"/>
      <c r="AF502" s="453"/>
      <c r="AG502" s="453"/>
      <c r="AH502" s="453"/>
      <c r="AI502" s="453"/>
      <c r="AJ502" s="453"/>
      <c r="AK502" s="453"/>
      <c r="AL502" s="453"/>
      <c r="AM502" s="453"/>
      <c r="AN502" s="453"/>
      <c r="AO502" s="453"/>
      <c r="AP502" s="453"/>
      <c r="AQ502" s="453"/>
      <c r="AR502" s="453"/>
      <c r="AS502" s="453"/>
      <c r="AT502" s="453"/>
      <c r="AU502" s="453"/>
      <c r="AV502" s="453"/>
      <c r="AW502" s="453"/>
      <c r="AX502" s="453"/>
      <c r="AY502" s="453"/>
      <c r="AZ502" s="453"/>
      <c r="BA502" s="453"/>
    </row>
    <row r="503">
      <c r="A503" s="453"/>
      <c r="B503" s="453"/>
      <c r="C503" s="453"/>
      <c r="D503" s="453"/>
      <c r="E503" s="453"/>
      <c r="F503" s="453"/>
      <c r="G503" s="453"/>
      <c r="H503" s="453"/>
      <c r="I503" s="453"/>
      <c r="J503" s="453"/>
      <c r="K503" s="453"/>
      <c r="L503" s="453"/>
      <c r="M503" s="453"/>
      <c r="N503" s="453"/>
      <c r="O503" s="453"/>
      <c r="P503" s="453"/>
      <c r="Q503" s="453"/>
      <c r="R503" s="453"/>
      <c r="S503" s="453"/>
      <c r="T503" s="453"/>
      <c r="U503" s="453"/>
      <c r="V503" s="453"/>
      <c r="W503" s="453"/>
      <c r="X503" s="453"/>
      <c r="Y503" s="453"/>
      <c r="Z503" s="453"/>
      <c r="AA503" s="453"/>
      <c r="AB503" s="453"/>
      <c r="AC503" s="453"/>
      <c r="AD503" s="453"/>
      <c r="AE503" s="453"/>
      <c r="AF503" s="453"/>
      <c r="AG503" s="453"/>
      <c r="AH503" s="453"/>
      <c r="AI503" s="453"/>
      <c r="AJ503" s="453"/>
      <c r="AK503" s="453"/>
      <c r="AL503" s="453"/>
      <c r="AM503" s="453"/>
      <c r="AN503" s="453"/>
      <c r="AO503" s="453"/>
      <c r="AP503" s="453"/>
      <c r="AQ503" s="453"/>
      <c r="AR503" s="453"/>
      <c r="AS503" s="453"/>
      <c r="AT503" s="453"/>
      <c r="AU503" s="453"/>
      <c r="AV503" s="453"/>
      <c r="AW503" s="453"/>
      <c r="AX503" s="453"/>
      <c r="AY503" s="453"/>
      <c r="AZ503" s="453"/>
      <c r="BA503" s="453"/>
    </row>
    <row r="504">
      <c r="A504" s="453"/>
      <c r="B504" s="453"/>
      <c r="C504" s="453"/>
      <c r="D504" s="453"/>
      <c r="E504" s="453"/>
      <c r="F504" s="453"/>
      <c r="G504" s="453"/>
      <c r="H504" s="453"/>
      <c r="I504" s="453"/>
      <c r="J504" s="453"/>
      <c r="K504" s="453"/>
      <c r="L504" s="453"/>
      <c r="M504" s="453"/>
      <c r="N504" s="453"/>
      <c r="O504" s="453"/>
      <c r="P504" s="453"/>
      <c r="Q504" s="453"/>
      <c r="R504" s="453"/>
      <c r="S504" s="453"/>
      <c r="T504" s="453"/>
      <c r="U504" s="453"/>
      <c r="V504" s="453"/>
      <c r="W504" s="453"/>
      <c r="X504" s="453"/>
      <c r="Y504" s="453"/>
      <c r="Z504" s="453"/>
      <c r="AA504" s="453"/>
      <c r="AB504" s="453"/>
      <c r="AC504" s="453"/>
      <c r="AD504" s="453"/>
      <c r="AE504" s="453"/>
      <c r="AF504" s="453"/>
      <c r="AG504" s="453"/>
      <c r="AH504" s="453"/>
      <c r="AI504" s="453"/>
      <c r="AJ504" s="453"/>
      <c r="AK504" s="453"/>
      <c r="AL504" s="453"/>
      <c r="AM504" s="453"/>
      <c r="AN504" s="453"/>
      <c r="AO504" s="453"/>
      <c r="AP504" s="453"/>
      <c r="AQ504" s="453"/>
      <c r="AR504" s="453"/>
      <c r="AS504" s="453"/>
      <c r="AT504" s="453"/>
      <c r="AU504" s="453"/>
      <c r="AV504" s="453"/>
      <c r="AW504" s="453"/>
      <c r="AX504" s="453"/>
      <c r="AY504" s="453"/>
      <c r="AZ504" s="453"/>
      <c r="BA504" s="453"/>
    </row>
    <row r="505">
      <c r="A505" s="453"/>
      <c r="B505" s="453"/>
      <c r="C505" s="453"/>
      <c r="D505" s="453"/>
      <c r="E505" s="453"/>
      <c r="F505" s="453"/>
      <c r="G505" s="453"/>
      <c r="H505" s="453"/>
      <c r="I505" s="453"/>
      <c r="J505" s="453"/>
      <c r="K505" s="453"/>
      <c r="L505" s="453"/>
      <c r="M505" s="453"/>
      <c r="N505" s="453"/>
      <c r="O505" s="453"/>
      <c r="P505" s="453"/>
      <c r="Q505" s="453"/>
      <c r="R505" s="453"/>
      <c r="S505" s="453"/>
      <c r="T505" s="453"/>
      <c r="U505" s="453"/>
      <c r="V505" s="453"/>
      <c r="W505" s="453"/>
      <c r="X505" s="453"/>
      <c r="Y505" s="453"/>
      <c r="Z505" s="453"/>
      <c r="AA505" s="453"/>
      <c r="AB505" s="453"/>
      <c r="AC505" s="453"/>
      <c r="AD505" s="453"/>
      <c r="AE505" s="453"/>
      <c r="AF505" s="453"/>
      <c r="AG505" s="453"/>
      <c r="AH505" s="453"/>
      <c r="AI505" s="453"/>
      <c r="AJ505" s="453"/>
      <c r="AK505" s="453"/>
      <c r="AL505" s="453"/>
      <c r="AM505" s="453"/>
      <c r="AN505" s="453"/>
      <c r="AO505" s="453"/>
      <c r="AP505" s="453"/>
      <c r="AQ505" s="453"/>
      <c r="AR505" s="453"/>
      <c r="AS505" s="453"/>
      <c r="AT505" s="453"/>
      <c r="AU505" s="453"/>
      <c r="AV505" s="453"/>
      <c r="AW505" s="453"/>
      <c r="AX505" s="453"/>
      <c r="AY505" s="453"/>
      <c r="AZ505" s="453"/>
      <c r="BA505" s="453"/>
    </row>
    <row r="506">
      <c r="A506" s="453"/>
      <c r="B506" s="453"/>
      <c r="C506" s="453"/>
      <c r="D506" s="453"/>
      <c r="E506" s="453"/>
      <c r="F506" s="453"/>
      <c r="G506" s="453"/>
      <c r="H506" s="453"/>
      <c r="I506" s="453"/>
      <c r="J506" s="453"/>
      <c r="K506" s="453"/>
      <c r="L506" s="453"/>
      <c r="M506" s="453"/>
      <c r="N506" s="453"/>
      <c r="O506" s="453"/>
      <c r="P506" s="453"/>
      <c r="Q506" s="453"/>
      <c r="R506" s="453"/>
      <c r="S506" s="453"/>
      <c r="T506" s="453"/>
      <c r="U506" s="453"/>
      <c r="V506" s="453"/>
      <c r="W506" s="453"/>
      <c r="X506" s="453"/>
      <c r="Y506" s="453"/>
      <c r="Z506" s="453"/>
      <c r="AA506" s="453"/>
      <c r="AB506" s="453"/>
      <c r="AC506" s="453"/>
      <c r="AD506" s="453"/>
      <c r="AE506" s="453"/>
      <c r="AF506" s="453"/>
      <c r="AG506" s="453"/>
      <c r="AH506" s="453"/>
      <c r="AI506" s="453"/>
      <c r="AJ506" s="453"/>
      <c r="AK506" s="453"/>
      <c r="AL506" s="453"/>
      <c r="AM506" s="453"/>
      <c r="AN506" s="453"/>
      <c r="AO506" s="453"/>
      <c r="AP506" s="453"/>
      <c r="AQ506" s="453"/>
      <c r="AR506" s="453"/>
      <c r="AS506" s="453"/>
      <c r="AT506" s="453"/>
      <c r="AU506" s="453"/>
      <c r="AV506" s="453"/>
      <c r="AW506" s="453"/>
      <c r="AX506" s="453"/>
      <c r="AY506" s="453"/>
      <c r="AZ506" s="453"/>
      <c r="BA506" s="453"/>
    </row>
    <row r="507">
      <c r="A507" s="453"/>
      <c r="B507" s="453"/>
      <c r="C507" s="453"/>
      <c r="D507" s="453"/>
      <c r="E507" s="453"/>
      <c r="F507" s="453"/>
      <c r="G507" s="453"/>
      <c r="H507" s="453"/>
      <c r="I507" s="453"/>
      <c r="J507" s="453"/>
      <c r="K507" s="453"/>
      <c r="L507" s="453"/>
      <c r="M507" s="453"/>
      <c r="N507" s="453"/>
      <c r="O507" s="453"/>
      <c r="P507" s="453"/>
      <c r="Q507" s="453"/>
      <c r="R507" s="453"/>
      <c r="S507" s="453"/>
      <c r="T507" s="453"/>
      <c r="U507" s="453"/>
      <c r="V507" s="453"/>
      <c r="W507" s="453"/>
      <c r="X507" s="453"/>
      <c r="Y507" s="453"/>
      <c r="Z507" s="453"/>
      <c r="AA507" s="453"/>
      <c r="AB507" s="453"/>
      <c r="AC507" s="453"/>
      <c r="AD507" s="453"/>
      <c r="AE507" s="453"/>
      <c r="AF507" s="453"/>
      <c r="AG507" s="453"/>
      <c r="AH507" s="453"/>
      <c r="AI507" s="453"/>
      <c r="AJ507" s="453"/>
      <c r="AK507" s="453"/>
      <c r="AL507" s="453"/>
      <c r="AM507" s="453"/>
      <c r="AN507" s="453"/>
      <c r="AO507" s="453"/>
      <c r="AP507" s="453"/>
      <c r="AQ507" s="453"/>
      <c r="AR507" s="453"/>
      <c r="AS507" s="453"/>
      <c r="AT507" s="453"/>
      <c r="AU507" s="453"/>
      <c r="AV507" s="453"/>
      <c r="AW507" s="453"/>
      <c r="AX507" s="453"/>
      <c r="AY507" s="453"/>
      <c r="AZ507" s="453"/>
      <c r="BA507" s="453"/>
    </row>
    <row r="508">
      <c r="A508" s="453"/>
      <c r="B508" s="453"/>
      <c r="C508" s="453"/>
      <c r="D508" s="453"/>
      <c r="E508" s="453"/>
      <c r="F508" s="453"/>
      <c r="G508" s="453"/>
      <c r="H508" s="453"/>
      <c r="I508" s="453"/>
      <c r="J508" s="453"/>
      <c r="K508" s="453"/>
      <c r="L508" s="453"/>
      <c r="M508" s="453"/>
      <c r="N508" s="453"/>
      <c r="O508" s="453"/>
      <c r="P508" s="453"/>
      <c r="Q508" s="453"/>
      <c r="R508" s="453"/>
      <c r="S508" s="453"/>
      <c r="T508" s="453"/>
      <c r="U508" s="453"/>
      <c r="V508" s="453"/>
      <c r="W508" s="453"/>
      <c r="X508" s="453"/>
      <c r="Y508" s="453"/>
      <c r="Z508" s="453"/>
      <c r="AA508" s="453"/>
      <c r="AB508" s="453"/>
      <c r="AC508" s="453"/>
      <c r="AD508" s="453"/>
      <c r="AE508" s="453"/>
      <c r="AF508" s="453"/>
      <c r="AG508" s="453"/>
      <c r="AH508" s="453"/>
      <c r="AI508" s="453"/>
      <c r="AJ508" s="453"/>
      <c r="AK508" s="453"/>
      <c r="AL508" s="453"/>
      <c r="AM508" s="453"/>
      <c r="AN508" s="453"/>
      <c r="AO508" s="453"/>
      <c r="AP508" s="453"/>
      <c r="AQ508" s="453"/>
      <c r="AR508" s="453"/>
      <c r="AS508" s="453"/>
      <c r="AT508" s="453"/>
      <c r="AU508" s="453"/>
      <c r="AV508" s="453"/>
      <c r="AW508" s="453"/>
      <c r="AX508" s="453"/>
      <c r="AY508" s="453"/>
      <c r="AZ508" s="453"/>
      <c r="BA508" s="453"/>
    </row>
    <row r="509">
      <c r="A509" s="453"/>
      <c r="B509" s="453"/>
      <c r="C509" s="453"/>
      <c r="D509" s="453"/>
      <c r="E509" s="453"/>
      <c r="F509" s="453"/>
      <c r="G509" s="453"/>
      <c r="H509" s="453"/>
      <c r="I509" s="453"/>
      <c r="J509" s="453"/>
      <c r="K509" s="453"/>
      <c r="L509" s="453"/>
      <c r="M509" s="453"/>
      <c r="N509" s="453"/>
      <c r="O509" s="453"/>
      <c r="P509" s="453"/>
      <c r="Q509" s="453"/>
      <c r="R509" s="453"/>
      <c r="S509" s="453"/>
      <c r="T509" s="453"/>
      <c r="U509" s="453"/>
      <c r="V509" s="453"/>
      <c r="W509" s="453"/>
      <c r="X509" s="453"/>
      <c r="Y509" s="453"/>
      <c r="Z509" s="453"/>
      <c r="AA509" s="453"/>
      <c r="AB509" s="453"/>
      <c r="AC509" s="453"/>
      <c r="AD509" s="453"/>
      <c r="AE509" s="453"/>
      <c r="AF509" s="453"/>
      <c r="AG509" s="453"/>
      <c r="AH509" s="453"/>
      <c r="AI509" s="453"/>
      <c r="AJ509" s="453"/>
      <c r="AK509" s="453"/>
      <c r="AL509" s="453"/>
      <c r="AM509" s="453"/>
      <c r="AN509" s="453"/>
      <c r="AO509" s="453"/>
      <c r="AP509" s="453"/>
      <c r="AQ509" s="453"/>
      <c r="AR509" s="453"/>
      <c r="AS509" s="453"/>
      <c r="AT509" s="453"/>
      <c r="AU509" s="453"/>
      <c r="AV509" s="453"/>
      <c r="AW509" s="453"/>
      <c r="AX509" s="453"/>
      <c r="AY509" s="453"/>
      <c r="AZ509" s="453"/>
      <c r="BA509" s="453"/>
    </row>
    <row r="510">
      <c r="A510" s="453"/>
      <c r="B510" s="453"/>
      <c r="C510" s="453"/>
      <c r="D510" s="453"/>
      <c r="E510" s="453"/>
      <c r="F510" s="453"/>
      <c r="G510" s="453"/>
      <c r="H510" s="453"/>
      <c r="I510" s="453"/>
      <c r="J510" s="453"/>
      <c r="K510" s="453"/>
      <c r="L510" s="453"/>
      <c r="M510" s="453"/>
      <c r="N510" s="453"/>
      <c r="O510" s="453"/>
      <c r="P510" s="453"/>
      <c r="Q510" s="453"/>
      <c r="R510" s="453"/>
      <c r="S510" s="453"/>
      <c r="T510" s="453"/>
      <c r="U510" s="453"/>
      <c r="V510" s="453"/>
      <c r="W510" s="453"/>
      <c r="X510" s="453"/>
      <c r="Y510" s="453"/>
      <c r="Z510" s="453"/>
      <c r="AA510" s="453"/>
      <c r="AB510" s="453"/>
      <c r="AC510" s="453"/>
      <c r="AD510" s="453"/>
      <c r="AE510" s="453"/>
      <c r="AF510" s="453"/>
      <c r="AG510" s="453"/>
      <c r="AH510" s="453"/>
      <c r="AI510" s="453"/>
      <c r="AJ510" s="453"/>
      <c r="AK510" s="453"/>
      <c r="AL510" s="453"/>
      <c r="AM510" s="453"/>
      <c r="AN510" s="453"/>
      <c r="AO510" s="453"/>
      <c r="AP510" s="453"/>
      <c r="AQ510" s="453"/>
      <c r="AR510" s="453"/>
      <c r="AS510" s="453"/>
      <c r="AT510" s="453"/>
      <c r="AU510" s="453"/>
      <c r="AV510" s="453"/>
      <c r="AW510" s="453"/>
      <c r="AX510" s="453"/>
      <c r="AY510" s="453"/>
      <c r="AZ510" s="453"/>
      <c r="BA510" s="453"/>
    </row>
    <row r="511">
      <c r="A511" s="453"/>
      <c r="B511" s="453"/>
      <c r="C511" s="453"/>
      <c r="D511" s="453"/>
      <c r="E511" s="453"/>
      <c r="F511" s="453"/>
      <c r="G511" s="453"/>
      <c r="H511" s="453"/>
      <c r="I511" s="453"/>
      <c r="J511" s="453"/>
      <c r="K511" s="453"/>
      <c r="L511" s="453"/>
      <c r="M511" s="453"/>
      <c r="N511" s="453"/>
      <c r="O511" s="453"/>
      <c r="P511" s="453"/>
      <c r="Q511" s="453"/>
      <c r="R511" s="453"/>
      <c r="S511" s="453"/>
      <c r="T511" s="453"/>
      <c r="U511" s="453"/>
      <c r="V511" s="453"/>
      <c r="W511" s="453"/>
      <c r="X511" s="453"/>
      <c r="Y511" s="453"/>
      <c r="Z511" s="453"/>
      <c r="AA511" s="453"/>
      <c r="AB511" s="453"/>
      <c r="AC511" s="453"/>
      <c r="AD511" s="453"/>
      <c r="AE511" s="453"/>
      <c r="AF511" s="453"/>
      <c r="AG511" s="453"/>
      <c r="AH511" s="453"/>
      <c r="AI511" s="453"/>
      <c r="AJ511" s="453"/>
      <c r="AK511" s="453"/>
      <c r="AL511" s="453"/>
      <c r="AM511" s="453"/>
      <c r="AN511" s="453"/>
      <c r="AO511" s="453"/>
      <c r="AP511" s="453"/>
      <c r="AQ511" s="453"/>
      <c r="AR511" s="453"/>
      <c r="AS511" s="453"/>
      <c r="AT511" s="453"/>
      <c r="AU511" s="453"/>
      <c r="AV511" s="453"/>
      <c r="AW511" s="453"/>
      <c r="AX511" s="453"/>
      <c r="AY511" s="453"/>
      <c r="AZ511" s="453"/>
      <c r="BA511" s="453"/>
    </row>
    <row r="512">
      <c r="A512" s="453"/>
      <c r="B512" s="453"/>
      <c r="C512" s="453"/>
      <c r="D512" s="453"/>
      <c r="E512" s="453"/>
      <c r="F512" s="453"/>
      <c r="G512" s="453"/>
      <c r="H512" s="453"/>
      <c r="I512" s="453"/>
      <c r="J512" s="453"/>
      <c r="K512" s="453"/>
      <c r="L512" s="453"/>
      <c r="M512" s="453"/>
      <c r="N512" s="453"/>
      <c r="O512" s="453"/>
      <c r="P512" s="453"/>
      <c r="Q512" s="453"/>
      <c r="R512" s="453"/>
      <c r="S512" s="453"/>
      <c r="T512" s="453"/>
      <c r="U512" s="453"/>
      <c r="V512" s="453"/>
      <c r="W512" s="453"/>
      <c r="X512" s="453"/>
      <c r="Y512" s="453"/>
      <c r="Z512" s="453"/>
      <c r="AA512" s="453"/>
      <c r="AB512" s="453"/>
      <c r="AC512" s="453"/>
      <c r="AD512" s="453"/>
      <c r="AE512" s="453"/>
      <c r="AF512" s="453"/>
      <c r="AG512" s="453"/>
      <c r="AH512" s="453"/>
      <c r="AI512" s="453"/>
      <c r="AJ512" s="453"/>
      <c r="AK512" s="453"/>
      <c r="AL512" s="453"/>
      <c r="AM512" s="453"/>
      <c r="AN512" s="453"/>
      <c r="AO512" s="453"/>
      <c r="AP512" s="453"/>
      <c r="AQ512" s="453"/>
      <c r="AR512" s="453"/>
      <c r="AS512" s="453"/>
      <c r="AT512" s="453"/>
      <c r="AU512" s="453"/>
      <c r="AV512" s="453"/>
      <c r="AW512" s="453"/>
      <c r="AX512" s="453"/>
      <c r="AY512" s="453"/>
      <c r="AZ512" s="453"/>
      <c r="BA512" s="453"/>
    </row>
    <row r="513">
      <c r="A513" s="453"/>
      <c r="B513" s="453"/>
      <c r="C513" s="453"/>
      <c r="D513" s="453"/>
      <c r="E513" s="453"/>
      <c r="F513" s="453"/>
      <c r="G513" s="453"/>
      <c r="H513" s="453"/>
      <c r="I513" s="453"/>
      <c r="J513" s="453"/>
      <c r="K513" s="453"/>
      <c r="L513" s="453"/>
      <c r="M513" s="453"/>
      <c r="N513" s="453"/>
      <c r="O513" s="453"/>
      <c r="P513" s="453"/>
      <c r="Q513" s="453"/>
      <c r="R513" s="453"/>
      <c r="S513" s="453"/>
      <c r="T513" s="453"/>
      <c r="U513" s="453"/>
      <c r="V513" s="453"/>
      <c r="W513" s="453"/>
      <c r="X513" s="453"/>
      <c r="Y513" s="453"/>
      <c r="Z513" s="453"/>
      <c r="AA513" s="453"/>
      <c r="AB513" s="453"/>
      <c r="AC513" s="453"/>
      <c r="AD513" s="453"/>
      <c r="AE513" s="453"/>
      <c r="AF513" s="453"/>
      <c r="AG513" s="453"/>
      <c r="AH513" s="453"/>
      <c r="AI513" s="453"/>
      <c r="AJ513" s="453"/>
      <c r="AK513" s="453"/>
      <c r="AL513" s="453"/>
      <c r="AM513" s="453"/>
      <c r="AN513" s="453"/>
      <c r="AO513" s="453"/>
      <c r="AP513" s="453"/>
      <c r="AQ513" s="453"/>
      <c r="AR513" s="453"/>
      <c r="AS513" s="453"/>
      <c r="AT513" s="453"/>
      <c r="AU513" s="453"/>
      <c r="AV513" s="453"/>
      <c r="AW513" s="453"/>
      <c r="AX513" s="453"/>
      <c r="AY513" s="453"/>
      <c r="AZ513" s="453"/>
      <c r="BA513" s="453"/>
    </row>
    <row r="514">
      <c r="A514" s="453"/>
      <c r="B514" s="453"/>
      <c r="C514" s="453"/>
      <c r="D514" s="453"/>
      <c r="E514" s="453"/>
      <c r="F514" s="453"/>
      <c r="G514" s="453"/>
      <c r="H514" s="453"/>
      <c r="I514" s="453"/>
      <c r="J514" s="453"/>
      <c r="K514" s="453"/>
      <c r="L514" s="453"/>
      <c r="M514" s="453"/>
      <c r="N514" s="453"/>
      <c r="O514" s="453"/>
      <c r="P514" s="453"/>
      <c r="Q514" s="453"/>
      <c r="R514" s="453"/>
      <c r="S514" s="453"/>
      <c r="T514" s="453"/>
      <c r="U514" s="453"/>
      <c r="V514" s="453"/>
      <c r="W514" s="453"/>
      <c r="X514" s="453"/>
      <c r="Y514" s="453"/>
      <c r="Z514" s="453"/>
      <c r="AA514" s="453"/>
      <c r="AB514" s="453"/>
      <c r="AC514" s="453"/>
      <c r="AD514" s="453"/>
      <c r="AE514" s="453"/>
      <c r="AF514" s="453"/>
      <c r="AG514" s="453"/>
      <c r="AH514" s="453"/>
      <c r="AI514" s="453"/>
      <c r="AJ514" s="453"/>
      <c r="AK514" s="453"/>
      <c r="AL514" s="453"/>
      <c r="AM514" s="453"/>
      <c r="AN514" s="453"/>
      <c r="AO514" s="453"/>
      <c r="AP514" s="453"/>
      <c r="AQ514" s="453"/>
      <c r="AR514" s="453"/>
      <c r="AS514" s="453"/>
      <c r="AT514" s="453"/>
      <c r="AU514" s="453"/>
      <c r="AV514" s="453"/>
      <c r="AW514" s="453"/>
      <c r="AX514" s="453"/>
      <c r="AY514" s="453"/>
      <c r="AZ514" s="453"/>
      <c r="BA514" s="453"/>
    </row>
    <row r="515">
      <c r="A515" s="453"/>
      <c r="B515" s="453"/>
      <c r="C515" s="453"/>
      <c r="D515" s="453"/>
      <c r="E515" s="453"/>
      <c r="F515" s="453"/>
      <c r="G515" s="453"/>
      <c r="H515" s="453"/>
      <c r="I515" s="453"/>
      <c r="J515" s="453"/>
      <c r="K515" s="453"/>
      <c r="L515" s="453"/>
      <c r="M515" s="453"/>
      <c r="N515" s="453"/>
      <c r="O515" s="453"/>
      <c r="P515" s="453"/>
      <c r="Q515" s="453"/>
      <c r="R515" s="453"/>
      <c r="S515" s="453"/>
      <c r="T515" s="453"/>
      <c r="U515" s="453"/>
      <c r="V515" s="453"/>
      <c r="W515" s="453"/>
      <c r="X515" s="453"/>
      <c r="Y515" s="453"/>
      <c r="Z515" s="453"/>
      <c r="AA515" s="453"/>
      <c r="AB515" s="453"/>
      <c r="AC515" s="453"/>
      <c r="AD515" s="453"/>
      <c r="AE515" s="453"/>
      <c r="AF515" s="453"/>
      <c r="AG515" s="453"/>
      <c r="AH515" s="453"/>
      <c r="AI515" s="453"/>
      <c r="AJ515" s="453"/>
      <c r="AK515" s="453"/>
      <c r="AL515" s="453"/>
      <c r="AM515" s="453"/>
      <c r="AN515" s="453"/>
      <c r="AO515" s="453"/>
      <c r="AP515" s="453"/>
      <c r="AQ515" s="453"/>
      <c r="AR515" s="453"/>
      <c r="AS515" s="453"/>
      <c r="AT515" s="453"/>
      <c r="AU515" s="453"/>
      <c r="AV515" s="453"/>
      <c r="AW515" s="453"/>
      <c r="AX515" s="453"/>
      <c r="AY515" s="453"/>
      <c r="AZ515" s="453"/>
      <c r="BA515" s="453"/>
    </row>
    <row r="516">
      <c r="A516" s="453"/>
      <c r="B516" s="453"/>
      <c r="C516" s="453"/>
      <c r="D516" s="453"/>
      <c r="E516" s="453"/>
      <c r="F516" s="453"/>
      <c r="G516" s="453"/>
      <c r="H516" s="453"/>
      <c r="I516" s="453"/>
      <c r="J516" s="453"/>
      <c r="K516" s="453"/>
      <c r="L516" s="453"/>
      <c r="M516" s="453"/>
      <c r="N516" s="453"/>
      <c r="O516" s="453"/>
      <c r="P516" s="453"/>
      <c r="Q516" s="453"/>
      <c r="R516" s="453"/>
      <c r="S516" s="453"/>
      <c r="T516" s="453"/>
      <c r="U516" s="453"/>
      <c r="V516" s="453"/>
      <c r="W516" s="453"/>
      <c r="X516" s="453"/>
      <c r="Y516" s="453"/>
      <c r="Z516" s="453"/>
      <c r="AA516" s="453"/>
      <c r="AB516" s="453"/>
      <c r="AC516" s="453"/>
      <c r="AD516" s="453"/>
      <c r="AE516" s="453"/>
      <c r="AF516" s="453"/>
      <c r="AG516" s="453"/>
      <c r="AH516" s="453"/>
      <c r="AI516" s="453"/>
      <c r="AJ516" s="453"/>
      <c r="AK516" s="453"/>
      <c r="AL516" s="453"/>
      <c r="AM516" s="453"/>
      <c r="AN516" s="453"/>
      <c r="AO516" s="453"/>
      <c r="AP516" s="453"/>
      <c r="AQ516" s="453"/>
      <c r="AR516" s="453"/>
      <c r="AS516" s="453"/>
      <c r="AT516" s="453"/>
      <c r="AU516" s="453"/>
      <c r="AV516" s="453"/>
      <c r="AW516" s="453"/>
      <c r="AX516" s="453"/>
      <c r="AY516" s="453"/>
      <c r="AZ516" s="453"/>
      <c r="BA516" s="453"/>
    </row>
    <row r="517">
      <c r="A517" s="453"/>
      <c r="B517" s="453"/>
      <c r="C517" s="453"/>
      <c r="D517" s="453"/>
      <c r="E517" s="453"/>
      <c r="F517" s="453"/>
      <c r="G517" s="453"/>
      <c r="H517" s="453"/>
      <c r="I517" s="453"/>
      <c r="J517" s="453"/>
      <c r="K517" s="453"/>
      <c r="L517" s="453"/>
      <c r="M517" s="453"/>
      <c r="N517" s="453"/>
      <c r="O517" s="453"/>
      <c r="P517" s="453"/>
      <c r="Q517" s="453"/>
      <c r="R517" s="453"/>
      <c r="S517" s="453"/>
      <c r="T517" s="453"/>
      <c r="U517" s="453"/>
      <c r="V517" s="453"/>
      <c r="W517" s="453"/>
      <c r="X517" s="453"/>
      <c r="Y517" s="453"/>
      <c r="Z517" s="453"/>
      <c r="AA517" s="453"/>
      <c r="AB517" s="453"/>
      <c r="AC517" s="453"/>
      <c r="AD517" s="453"/>
      <c r="AE517" s="453"/>
      <c r="AF517" s="453"/>
      <c r="AG517" s="453"/>
      <c r="AH517" s="453"/>
      <c r="AI517" s="453"/>
      <c r="AJ517" s="453"/>
      <c r="AK517" s="453"/>
      <c r="AL517" s="453"/>
      <c r="AM517" s="453"/>
      <c r="AN517" s="453"/>
      <c r="AO517" s="453"/>
      <c r="AP517" s="453"/>
      <c r="AQ517" s="453"/>
      <c r="AR517" s="453"/>
      <c r="AS517" s="453"/>
      <c r="AT517" s="453"/>
      <c r="AU517" s="453"/>
      <c r="AV517" s="453"/>
      <c r="AW517" s="453"/>
      <c r="AX517" s="453"/>
      <c r="AY517" s="453"/>
      <c r="AZ517" s="453"/>
      <c r="BA517" s="453"/>
    </row>
    <row r="518">
      <c r="A518" s="453"/>
      <c r="B518" s="453"/>
      <c r="C518" s="453"/>
      <c r="D518" s="453"/>
      <c r="E518" s="453"/>
      <c r="F518" s="453"/>
      <c r="G518" s="453"/>
      <c r="H518" s="453"/>
      <c r="I518" s="453"/>
      <c r="J518" s="453"/>
      <c r="K518" s="453"/>
      <c r="L518" s="453"/>
      <c r="M518" s="453"/>
      <c r="N518" s="453"/>
      <c r="O518" s="453"/>
      <c r="P518" s="453"/>
      <c r="Q518" s="453"/>
      <c r="R518" s="453"/>
      <c r="S518" s="453"/>
      <c r="T518" s="453"/>
      <c r="U518" s="453"/>
      <c r="V518" s="453"/>
      <c r="W518" s="453"/>
      <c r="X518" s="453"/>
      <c r="Y518" s="453"/>
      <c r="Z518" s="453"/>
      <c r="AA518" s="453"/>
      <c r="AB518" s="453"/>
      <c r="AC518" s="453"/>
      <c r="AD518" s="453"/>
      <c r="AE518" s="453"/>
      <c r="AF518" s="453"/>
      <c r="AG518" s="453"/>
      <c r="AH518" s="453"/>
      <c r="AI518" s="453"/>
      <c r="AJ518" s="453"/>
      <c r="AK518" s="453"/>
      <c r="AL518" s="453"/>
      <c r="AM518" s="453"/>
      <c r="AN518" s="453"/>
      <c r="AO518" s="453"/>
      <c r="AP518" s="453"/>
      <c r="AQ518" s="453"/>
      <c r="AR518" s="453"/>
      <c r="AS518" s="453"/>
      <c r="AT518" s="453"/>
      <c r="AU518" s="453"/>
      <c r="AV518" s="453"/>
      <c r="AW518" s="453"/>
      <c r="AX518" s="453"/>
      <c r="AY518" s="453"/>
      <c r="AZ518" s="453"/>
      <c r="BA518" s="453"/>
    </row>
    <row r="519">
      <c r="A519" s="453"/>
      <c r="B519" s="453"/>
      <c r="C519" s="453"/>
      <c r="D519" s="453"/>
      <c r="E519" s="453"/>
      <c r="F519" s="453"/>
      <c r="G519" s="453"/>
      <c r="H519" s="453"/>
      <c r="I519" s="453"/>
      <c r="J519" s="453"/>
      <c r="K519" s="453"/>
      <c r="L519" s="453"/>
      <c r="M519" s="453"/>
      <c r="N519" s="453"/>
      <c r="O519" s="453"/>
      <c r="P519" s="453"/>
      <c r="Q519" s="453"/>
      <c r="R519" s="453"/>
      <c r="S519" s="453"/>
      <c r="T519" s="453"/>
      <c r="U519" s="453"/>
      <c r="V519" s="453"/>
      <c r="W519" s="453"/>
      <c r="X519" s="453"/>
      <c r="Y519" s="453"/>
      <c r="Z519" s="453"/>
      <c r="AA519" s="453"/>
      <c r="AB519" s="453"/>
      <c r="AC519" s="453"/>
      <c r="AD519" s="453"/>
      <c r="AE519" s="453"/>
      <c r="AF519" s="453"/>
      <c r="AG519" s="453"/>
      <c r="AH519" s="453"/>
      <c r="AI519" s="453"/>
      <c r="AJ519" s="453"/>
      <c r="AK519" s="453"/>
      <c r="AL519" s="453"/>
      <c r="AM519" s="453"/>
      <c r="AN519" s="453"/>
      <c r="AO519" s="453"/>
      <c r="AP519" s="453"/>
      <c r="AQ519" s="453"/>
      <c r="AR519" s="453"/>
      <c r="AS519" s="453"/>
      <c r="AT519" s="453"/>
      <c r="AU519" s="453"/>
      <c r="AV519" s="453"/>
      <c r="AW519" s="453"/>
      <c r="AX519" s="453"/>
      <c r="AY519" s="453"/>
      <c r="AZ519" s="453"/>
      <c r="BA519" s="453"/>
    </row>
    <row r="520">
      <c r="A520" s="453"/>
      <c r="B520" s="453"/>
      <c r="C520" s="453"/>
      <c r="D520" s="453"/>
      <c r="E520" s="453"/>
      <c r="F520" s="453"/>
      <c r="G520" s="453"/>
      <c r="H520" s="453"/>
      <c r="I520" s="453"/>
      <c r="J520" s="453"/>
      <c r="K520" s="453"/>
      <c r="L520" s="453"/>
      <c r="M520" s="453"/>
      <c r="N520" s="453"/>
      <c r="O520" s="453"/>
      <c r="P520" s="453"/>
      <c r="Q520" s="453"/>
      <c r="R520" s="453"/>
      <c r="S520" s="453"/>
      <c r="T520" s="453"/>
      <c r="U520" s="453"/>
      <c r="V520" s="453"/>
      <c r="W520" s="453"/>
      <c r="X520" s="453"/>
      <c r="Y520" s="453"/>
      <c r="Z520" s="453"/>
      <c r="AA520" s="453"/>
      <c r="AB520" s="453"/>
      <c r="AC520" s="453"/>
      <c r="AD520" s="453"/>
      <c r="AE520" s="453"/>
      <c r="AF520" s="453"/>
      <c r="AG520" s="453"/>
      <c r="AH520" s="453"/>
      <c r="AI520" s="453"/>
      <c r="AJ520" s="453"/>
      <c r="AK520" s="453"/>
      <c r="AL520" s="453"/>
      <c r="AM520" s="453"/>
      <c r="AN520" s="453"/>
      <c r="AO520" s="453"/>
      <c r="AP520" s="453"/>
      <c r="AQ520" s="453"/>
      <c r="AR520" s="453"/>
      <c r="AS520" s="453"/>
      <c r="AT520" s="453"/>
      <c r="AU520" s="453"/>
      <c r="AV520" s="453"/>
      <c r="AW520" s="453"/>
      <c r="AX520" s="453"/>
      <c r="AY520" s="453"/>
      <c r="AZ520" s="453"/>
      <c r="BA520" s="453"/>
    </row>
    <row r="521">
      <c r="A521" s="453"/>
      <c r="B521" s="453"/>
      <c r="C521" s="453"/>
      <c r="D521" s="453"/>
      <c r="E521" s="453"/>
      <c r="F521" s="453"/>
      <c r="G521" s="453"/>
      <c r="H521" s="453"/>
      <c r="I521" s="453"/>
      <c r="J521" s="453"/>
      <c r="K521" s="453"/>
      <c r="L521" s="453"/>
      <c r="M521" s="453"/>
      <c r="N521" s="453"/>
      <c r="O521" s="453"/>
      <c r="P521" s="453"/>
      <c r="Q521" s="453"/>
      <c r="R521" s="453"/>
      <c r="S521" s="453"/>
      <c r="T521" s="453"/>
      <c r="U521" s="453"/>
      <c r="V521" s="453"/>
      <c r="W521" s="453"/>
      <c r="X521" s="453"/>
      <c r="Y521" s="453"/>
      <c r="Z521" s="453"/>
      <c r="AA521" s="453"/>
      <c r="AB521" s="453"/>
      <c r="AC521" s="453"/>
      <c r="AD521" s="453"/>
      <c r="AE521" s="453"/>
      <c r="AF521" s="453"/>
      <c r="AG521" s="453"/>
      <c r="AH521" s="453"/>
      <c r="AI521" s="453"/>
      <c r="AJ521" s="453"/>
      <c r="AK521" s="453"/>
      <c r="AL521" s="453"/>
      <c r="AM521" s="453"/>
      <c r="AN521" s="453"/>
      <c r="AO521" s="453"/>
      <c r="AP521" s="453"/>
      <c r="AQ521" s="453"/>
      <c r="AR521" s="453"/>
      <c r="AS521" s="453"/>
      <c r="AT521" s="453"/>
      <c r="AU521" s="453"/>
      <c r="AV521" s="453"/>
      <c r="AW521" s="453"/>
      <c r="AX521" s="453"/>
      <c r="AY521" s="453"/>
      <c r="AZ521" s="453"/>
      <c r="BA521" s="453"/>
    </row>
    <row r="522">
      <c r="A522" s="453"/>
      <c r="B522" s="453"/>
      <c r="C522" s="453"/>
      <c r="D522" s="453"/>
      <c r="E522" s="453"/>
      <c r="F522" s="453"/>
      <c r="G522" s="453"/>
      <c r="H522" s="453"/>
      <c r="I522" s="453"/>
      <c r="J522" s="453"/>
      <c r="K522" s="453"/>
      <c r="L522" s="453"/>
      <c r="M522" s="453"/>
      <c r="N522" s="453"/>
      <c r="O522" s="453"/>
      <c r="P522" s="453"/>
      <c r="Q522" s="453"/>
      <c r="R522" s="453"/>
      <c r="S522" s="453"/>
      <c r="T522" s="453"/>
      <c r="U522" s="453"/>
      <c r="V522" s="453"/>
      <c r="W522" s="453"/>
      <c r="X522" s="453"/>
      <c r="Y522" s="453"/>
      <c r="Z522" s="453"/>
      <c r="AA522" s="453"/>
      <c r="AB522" s="453"/>
      <c r="AC522" s="453"/>
      <c r="AD522" s="453"/>
      <c r="AE522" s="453"/>
      <c r="AF522" s="453"/>
      <c r="AG522" s="453"/>
      <c r="AH522" s="453"/>
      <c r="AI522" s="453"/>
      <c r="AJ522" s="453"/>
      <c r="AK522" s="453"/>
      <c r="AL522" s="453"/>
      <c r="AM522" s="453"/>
      <c r="AN522" s="453"/>
      <c r="AO522" s="453"/>
      <c r="AP522" s="453"/>
      <c r="AQ522" s="453"/>
      <c r="AR522" s="453"/>
      <c r="AS522" s="453"/>
      <c r="AT522" s="453"/>
      <c r="AU522" s="453"/>
      <c r="AV522" s="453"/>
      <c r="AW522" s="453"/>
      <c r="AX522" s="453"/>
      <c r="AY522" s="453"/>
      <c r="AZ522" s="453"/>
      <c r="BA522" s="453"/>
    </row>
    <row r="523">
      <c r="A523" s="453"/>
      <c r="B523" s="453"/>
      <c r="C523" s="453"/>
      <c r="D523" s="453"/>
      <c r="E523" s="453"/>
      <c r="F523" s="453"/>
      <c r="G523" s="453"/>
      <c r="H523" s="453"/>
      <c r="I523" s="453"/>
      <c r="J523" s="453"/>
      <c r="K523" s="453"/>
      <c r="L523" s="453"/>
      <c r="M523" s="453"/>
      <c r="N523" s="453"/>
      <c r="O523" s="453"/>
      <c r="P523" s="453"/>
      <c r="Q523" s="453"/>
      <c r="R523" s="453"/>
      <c r="S523" s="453"/>
      <c r="T523" s="453"/>
      <c r="U523" s="453"/>
      <c r="V523" s="453"/>
      <c r="W523" s="453"/>
      <c r="X523" s="453"/>
      <c r="Y523" s="453"/>
      <c r="Z523" s="453"/>
      <c r="AA523" s="453"/>
      <c r="AB523" s="453"/>
      <c r="AC523" s="453"/>
      <c r="AD523" s="453"/>
      <c r="AE523" s="453"/>
      <c r="AF523" s="453"/>
      <c r="AG523" s="453"/>
      <c r="AH523" s="453"/>
      <c r="AI523" s="453"/>
      <c r="AJ523" s="453"/>
      <c r="AK523" s="453"/>
      <c r="AL523" s="453"/>
      <c r="AM523" s="453"/>
      <c r="AN523" s="453"/>
      <c r="AO523" s="453"/>
      <c r="AP523" s="453"/>
      <c r="AQ523" s="453"/>
      <c r="AR523" s="453"/>
      <c r="AS523" s="453"/>
      <c r="AT523" s="453"/>
      <c r="AU523" s="453"/>
      <c r="AV523" s="453"/>
      <c r="AW523" s="453"/>
      <c r="AX523" s="453"/>
      <c r="AY523" s="453"/>
      <c r="AZ523" s="453"/>
      <c r="BA523" s="453"/>
    </row>
    <row r="524">
      <c r="A524" s="453"/>
      <c r="B524" s="453"/>
      <c r="C524" s="453"/>
      <c r="D524" s="453"/>
      <c r="E524" s="453"/>
      <c r="F524" s="453"/>
      <c r="G524" s="453"/>
      <c r="H524" s="453"/>
      <c r="I524" s="453"/>
      <c r="J524" s="453"/>
      <c r="K524" s="453"/>
      <c r="L524" s="453"/>
      <c r="M524" s="453"/>
      <c r="N524" s="453"/>
      <c r="O524" s="453"/>
      <c r="P524" s="453"/>
      <c r="Q524" s="453"/>
      <c r="R524" s="453"/>
      <c r="S524" s="453"/>
      <c r="T524" s="453"/>
      <c r="U524" s="453"/>
      <c r="V524" s="453"/>
      <c r="W524" s="453"/>
      <c r="X524" s="453"/>
      <c r="Y524" s="453"/>
      <c r="Z524" s="453"/>
      <c r="AA524" s="453"/>
      <c r="AB524" s="453"/>
      <c r="AC524" s="453"/>
      <c r="AD524" s="453"/>
      <c r="AE524" s="453"/>
      <c r="AF524" s="453"/>
      <c r="AG524" s="453"/>
      <c r="AH524" s="453"/>
      <c r="AI524" s="453"/>
      <c r="AJ524" s="453"/>
      <c r="AK524" s="453"/>
      <c r="AL524" s="453"/>
      <c r="AM524" s="453"/>
      <c r="AN524" s="453"/>
      <c r="AO524" s="453"/>
      <c r="AP524" s="453"/>
      <c r="AQ524" s="453"/>
      <c r="AR524" s="453"/>
      <c r="AS524" s="453"/>
      <c r="AT524" s="453"/>
      <c r="AU524" s="453"/>
      <c r="AV524" s="453"/>
      <c r="AW524" s="453"/>
      <c r="AX524" s="453"/>
      <c r="AY524" s="453"/>
      <c r="AZ524" s="453"/>
      <c r="BA524" s="453"/>
    </row>
    <row r="525">
      <c r="A525" s="453"/>
      <c r="B525" s="453"/>
      <c r="C525" s="453"/>
      <c r="D525" s="453"/>
      <c r="E525" s="453"/>
      <c r="F525" s="453"/>
      <c r="G525" s="453"/>
      <c r="H525" s="453"/>
      <c r="I525" s="453"/>
      <c r="J525" s="453"/>
      <c r="K525" s="453"/>
      <c r="L525" s="453"/>
      <c r="M525" s="453"/>
      <c r="N525" s="453"/>
      <c r="O525" s="453"/>
      <c r="P525" s="453"/>
      <c r="Q525" s="453"/>
      <c r="R525" s="453"/>
      <c r="S525" s="453"/>
      <c r="T525" s="453"/>
      <c r="U525" s="453"/>
      <c r="V525" s="453"/>
      <c r="W525" s="453"/>
      <c r="X525" s="453"/>
      <c r="Y525" s="453"/>
      <c r="Z525" s="453"/>
      <c r="AA525" s="453"/>
      <c r="AB525" s="453"/>
      <c r="AC525" s="453"/>
      <c r="AD525" s="453"/>
      <c r="AE525" s="453"/>
      <c r="AF525" s="453"/>
      <c r="AG525" s="453"/>
      <c r="AH525" s="453"/>
      <c r="AI525" s="453"/>
      <c r="AJ525" s="453"/>
      <c r="AK525" s="453"/>
      <c r="AL525" s="453"/>
      <c r="AM525" s="453"/>
      <c r="AN525" s="453"/>
      <c r="AO525" s="453"/>
      <c r="AP525" s="453"/>
      <c r="AQ525" s="453"/>
      <c r="AR525" s="453"/>
      <c r="AS525" s="453"/>
      <c r="AT525" s="453"/>
      <c r="AU525" s="453"/>
      <c r="AV525" s="453"/>
      <c r="AW525" s="453"/>
      <c r="AX525" s="453"/>
      <c r="AY525" s="453"/>
      <c r="AZ525" s="453"/>
      <c r="BA525" s="453"/>
    </row>
    <row r="526">
      <c r="A526" s="453"/>
      <c r="B526" s="453"/>
      <c r="C526" s="453"/>
      <c r="D526" s="453"/>
      <c r="E526" s="453"/>
      <c r="F526" s="453"/>
      <c r="G526" s="453"/>
      <c r="H526" s="453"/>
      <c r="I526" s="453"/>
      <c r="J526" s="453"/>
      <c r="K526" s="453"/>
      <c r="L526" s="453"/>
      <c r="M526" s="453"/>
      <c r="N526" s="453"/>
      <c r="O526" s="453"/>
      <c r="P526" s="453"/>
      <c r="Q526" s="453"/>
      <c r="R526" s="453"/>
      <c r="S526" s="453"/>
      <c r="T526" s="453"/>
      <c r="U526" s="453"/>
      <c r="V526" s="453"/>
      <c r="W526" s="453"/>
      <c r="X526" s="453"/>
      <c r="Y526" s="453"/>
      <c r="Z526" s="453"/>
      <c r="AA526" s="453"/>
      <c r="AB526" s="453"/>
      <c r="AC526" s="453"/>
      <c r="AD526" s="453"/>
      <c r="AE526" s="453"/>
      <c r="AF526" s="453"/>
      <c r="AG526" s="453"/>
      <c r="AH526" s="453"/>
      <c r="AI526" s="453"/>
      <c r="AJ526" s="453"/>
      <c r="AK526" s="453"/>
      <c r="AL526" s="453"/>
      <c r="AM526" s="453"/>
      <c r="AN526" s="453"/>
      <c r="AO526" s="453"/>
      <c r="AP526" s="453"/>
      <c r="AQ526" s="453"/>
      <c r="AR526" s="453"/>
      <c r="AS526" s="453"/>
      <c r="AT526" s="453"/>
      <c r="AU526" s="453"/>
      <c r="AV526" s="453"/>
      <c r="AW526" s="453"/>
      <c r="AX526" s="453"/>
      <c r="AY526" s="453"/>
      <c r="AZ526" s="453"/>
      <c r="BA526" s="453"/>
    </row>
    <row r="527">
      <c r="A527" s="453"/>
      <c r="B527" s="453"/>
      <c r="C527" s="453"/>
      <c r="D527" s="453"/>
      <c r="E527" s="453"/>
      <c r="F527" s="453"/>
      <c r="G527" s="453"/>
      <c r="H527" s="453"/>
      <c r="I527" s="453"/>
      <c r="J527" s="453"/>
      <c r="K527" s="453"/>
      <c r="L527" s="453"/>
      <c r="M527" s="453"/>
      <c r="N527" s="453"/>
      <c r="O527" s="453"/>
      <c r="P527" s="453"/>
      <c r="Q527" s="453"/>
      <c r="R527" s="453"/>
      <c r="S527" s="453"/>
      <c r="T527" s="453"/>
      <c r="U527" s="453"/>
      <c r="V527" s="453"/>
      <c r="W527" s="453"/>
      <c r="X527" s="453"/>
      <c r="Y527" s="453"/>
      <c r="Z527" s="453"/>
      <c r="AA527" s="453"/>
      <c r="AB527" s="453"/>
      <c r="AC527" s="453"/>
      <c r="AD527" s="453"/>
      <c r="AE527" s="453"/>
      <c r="AF527" s="453"/>
      <c r="AG527" s="453"/>
      <c r="AH527" s="453"/>
      <c r="AI527" s="453"/>
      <c r="AJ527" s="453"/>
      <c r="AK527" s="453"/>
      <c r="AL527" s="453"/>
      <c r="AM527" s="453"/>
      <c r="AN527" s="453"/>
      <c r="AO527" s="453"/>
      <c r="AP527" s="453"/>
      <c r="AQ527" s="453"/>
      <c r="AR527" s="453"/>
      <c r="AS527" s="453"/>
      <c r="AT527" s="453"/>
      <c r="AU527" s="453"/>
      <c r="AV527" s="453"/>
      <c r="AW527" s="453"/>
      <c r="AX527" s="453"/>
      <c r="AY527" s="453"/>
      <c r="AZ527" s="453"/>
      <c r="BA527" s="453"/>
    </row>
    <row r="528">
      <c r="A528" s="453"/>
      <c r="B528" s="453"/>
      <c r="C528" s="453"/>
      <c r="D528" s="453"/>
      <c r="E528" s="453"/>
      <c r="F528" s="453"/>
      <c r="G528" s="453"/>
      <c r="H528" s="453"/>
      <c r="I528" s="453"/>
      <c r="J528" s="453"/>
      <c r="K528" s="453"/>
      <c r="L528" s="453"/>
      <c r="M528" s="453"/>
      <c r="N528" s="453"/>
      <c r="O528" s="453"/>
      <c r="P528" s="453"/>
      <c r="Q528" s="453"/>
      <c r="R528" s="453"/>
      <c r="S528" s="453"/>
      <c r="T528" s="453"/>
      <c r="U528" s="453"/>
      <c r="V528" s="453"/>
      <c r="W528" s="453"/>
      <c r="X528" s="453"/>
      <c r="Y528" s="453"/>
      <c r="Z528" s="453"/>
      <c r="AA528" s="453"/>
      <c r="AB528" s="453"/>
      <c r="AC528" s="453"/>
      <c r="AD528" s="453"/>
      <c r="AE528" s="453"/>
      <c r="AF528" s="453"/>
      <c r="AG528" s="453"/>
      <c r="AH528" s="453"/>
      <c r="AI528" s="453"/>
      <c r="AJ528" s="453"/>
      <c r="AK528" s="453"/>
      <c r="AL528" s="453"/>
      <c r="AM528" s="453"/>
      <c r="AN528" s="453"/>
      <c r="AO528" s="453"/>
      <c r="AP528" s="453"/>
      <c r="AQ528" s="453"/>
      <c r="AR528" s="453"/>
      <c r="AS528" s="453"/>
      <c r="AT528" s="453"/>
      <c r="AU528" s="453"/>
      <c r="AV528" s="453"/>
      <c r="AW528" s="453"/>
      <c r="AX528" s="453"/>
      <c r="AY528" s="453"/>
      <c r="AZ528" s="453"/>
      <c r="BA528" s="453"/>
    </row>
    <row r="529">
      <c r="A529" s="453"/>
      <c r="B529" s="453"/>
      <c r="C529" s="453"/>
      <c r="D529" s="453"/>
      <c r="E529" s="453"/>
      <c r="F529" s="453"/>
      <c r="G529" s="453"/>
      <c r="H529" s="453"/>
      <c r="I529" s="453"/>
      <c r="J529" s="453"/>
      <c r="K529" s="453"/>
      <c r="L529" s="453"/>
      <c r="M529" s="453"/>
      <c r="N529" s="453"/>
      <c r="O529" s="453"/>
      <c r="P529" s="453"/>
      <c r="Q529" s="453"/>
      <c r="R529" s="453"/>
      <c r="S529" s="453"/>
      <c r="T529" s="453"/>
      <c r="U529" s="453"/>
      <c r="V529" s="453"/>
      <c r="W529" s="453"/>
      <c r="X529" s="453"/>
      <c r="Y529" s="453"/>
      <c r="Z529" s="453"/>
      <c r="AA529" s="453"/>
      <c r="AB529" s="453"/>
      <c r="AC529" s="453"/>
      <c r="AD529" s="453"/>
      <c r="AE529" s="453"/>
      <c r="AF529" s="453"/>
      <c r="AG529" s="453"/>
      <c r="AH529" s="453"/>
      <c r="AI529" s="453"/>
      <c r="AJ529" s="453"/>
      <c r="AK529" s="453"/>
      <c r="AL529" s="453"/>
      <c r="AM529" s="453"/>
      <c r="AN529" s="453"/>
      <c r="AO529" s="453"/>
      <c r="AP529" s="453"/>
      <c r="AQ529" s="453"/>
      <c r="AR529" s="453"/>
      <c r="AS529" s="453"/>
      <c r="AT529" s="453"/>
      <c r="AU529" s="453"/>
      <c r="AV529" s="453"/>
      <c r="AW529" s="453"/>
      <c r="AX529" s="453"/>
      <c r="AY529" s="453"/>
      <c r="AZ529" s="453"/>
      <c r="BA529" s="453"/>
    </row>
    <row r="530">
      <c r="A530" s="453"/>
      <c r="B530" s="453"/>
      <c r="C530" s="453"/>
      <c r="D530" s="453"/>
      <c r="E530" s="453"/>
      <c r="F530" s="453"/>
      <c r="G530" s="453"/>
      <c r="H530" s="453"/>
      <c r="I530" s="453"/>
      <c r="J530" s="453"/>
      <c r="K530" s="453"/>
      <c r="L530" s="453"/>
      <c r="M530" s="453"/>
      <c r="N530" s="453"/>
      <c r="O530" s="453"/>
      <c r="P530" s="453"/>
      <c r="Q530" s="453"/>
      <c r="R530" s="453"/>
      <c r="S530" s="453"/>
      <c r="T530" s="453"/>
      <c r="U530" s="453"/>
      <c r="V530" s="453"/>
      <c r="W530" s="453"/>
      <c r="X530" s="453"/>
      <c r="Y530" s="453"/>
      <c r="Z530" s="453"/>
      <c r="AA530" s="453"/>
      <c r="AB530" s="453"/>
      <c r="AC530" s="453"/>
      <c r="AD530" s="453"/>
      <c r="AE530" s="453"/>
      <c r="AF530" s="453"/>
      <c r="AG530" s="453"/>
      <c r="AH530" s="453"/>
      <c r="AI530" s="453"/>
      <c r="AJ530" s="453"/>
      <c r="AK530" s="453"/>
      <c r="AL530" s="453"/>
      <c r="AM530" s="453"/>
      <c r="AN530" s="453"/>
      <c r="AO530" s="453"/>
      <c r="AP530" s="453"/>
      <c r="AQ530" s="453"/>
      <c r="AR530" s="453"/>
      <c r="AS530" s="453"/>
      <c r="AT530" s="453"/>
      <c r="AU530" s="453"/>
      <c r="AV530" s="453"/>
      <c r="AW530" s="453"/>
      <c r="AX530" s="453"/>
      <c r="AY530" s="453"/>
      <c r="AZ530" s="453"/>
      <c r="BA530" s="453"/>
    </row>
    <row r="531">
      <c r="A531" s="453"/>
      <c r="B531" s="453"/>
      <c r="C531" s="453"/>
      <c r="D531" s="453"/>
      <c r="E531" s="453"/>
      <c r="F531" s="453"/>
      <c r="G531" s="453"/>
      <c r="H531" s="453"/>
      <c r="I531" s="453"/>
      <c r="J531" s="453"/>
      <c r="K531" s="453"/>
      <c r="L531" s="453"/>
      <c r="M531" s="453"/>
      <c r="N531" s="453"/>
      <c r="O531" s="453"/>
      <c r="P531" s="453"/>
      <c r="Q531" s="453"/>
      <c r="R531" s="453"/>
      <c r="S531" s="453"/>
      <c r="T531" s="453"/>
      <c r="U531" s="453"/>
      <c r="V531" s="453"/>
      <c r="W531" s="453"/>
      <c r="X531" s="453"/>
      <c r="Y531" s="453"/>
      <c r="Z531" s="453"/>
      <c r="AA531" s="453"/>
      <c r="AB531" s="453"/>
      <c r="AC531" s="453"/>
      <c r="AD531" s="453"/>
      <c r="AE531" s="453"/>
      <c r="AF531" s="453"/>
      <c r="AG531" s="453"/>
      <c r="AH531" s="453"/>
      <c r="AI531" s="453"/>
      <c r="AJ531" s="453"/>
      <c r="AK531" s="453"/>
      <c r="AL531" s="453"/>
      <c r="AM531" s="453"/>
      <c r="AN531" s="453"/>
      <c r="AO531" s="453"/>
      <c r="AP531" s="453"/>
      <c r="AQ531" s="453"/>
      <c r="AR531" s="453"/>
      <c r="AS531" s="453"/>
      <c r="AT531" s="453"/>
      <c r="AU531" s="453"/>
      <c r="AV531" s="453"/>
      <c r="AW531" s="453"/>
      <c r="AX531" s="453"/>
      <c r="AY531" s="453"/>
      <c r="AZ531" s="453"/>
      <c r="BA531" s="453"/>
    </row>
    <row r="532">
      <c r="A532" s="453"/>
      <c r="B532" s="453"/>
      <c r="C532" s="453"/>
      <c r="D532" s="453"/>
      <c r="E532" s="453"/>
      <c r="F532" s="453"/>
      <c r="G532" s="453"/>
      <c r="H532" s="453"/>
      <c r="I532" s="453"/>
      <c r="J532" s="453"/>
      <c r="K532" s="453"/>
      <c r="L532" s="453"/>
      <c r="M532" s="453"/>
      <c r="N532" s="453"/>
      <c r="O532" s="453"/>
      <c r="P532" s="453"/>
      <c r="Q532" s="453"/>
      <c r="R532" s="453"/>
      <c r="S532" s="453"/>
      <c r="T532" s="453"/>
      <c r="U532" s="453"/>
      <c r="V532" s="453"/>
      <c r="W532" s="453"/>
      <c r="X532" s="453"/>
      <c r="Y532" s="453"/>
      <c r="Z532" s="453"/>
      <c r="AA532" s="453"/>
      <c r="AB532" s="453"/>
      <c r="AC532" s="453"/>
      <c r="AD532" s="453"/>
      <c r="AE532" s="453"/>
      <c r="AF532" s="453"/>
      <c r="AG532" s="453"/>
      <c r="AH532" s="453"/>
      <c r="AI532" s="453"/>
      <c r="AJ532" s="453"/>
      <c r="AK532" s="453"/>
      <c r="AL532" s="453"/>
      <c r="AM532" s="453"/>
      <c r="AN532" s="453"/>
      <c r="AO532" s="453"/>
      <c r="AP532" s="453"/>
      <c r="AQ532" s="453"/>
      <c r="AR532" s="453"/>
      <c r="AS532" s="453"/>
      <c r="AT532" s="453"/>
      <c r="AU532" s="453"/>
      <c r="AV532" s="453"/>
      <c r="AW532" s="453"/>
      <c r="AX532" s="453"/>
      <c r="AY532" s="453"/>
      <c r="AZ532" s="453"/>
      <c r="BA532" s="453"/>
    </row>
    <row r="533">
      <c r="A533" s="453"/>
      <c r="B533" s="453"/>
      <c r="C533" s="453"/>
      <c r="D533" s="453"/>
      <c r="E533" s="453"/>
      <c r="F533" s="453"/>
      <c r="G533" s="453"/>
      <c r="H533" s="453"/>
      <c r="I533" s="453"/>
      <c r="J533" s="453"/>
      <c r="K533" s="453"/>
      <c r="L533" s="453"/>
      <c r="M533" s="453"/>
      <c r="N533" s="453"/>
      <c r="O533" s="453"/>
      <c r="P533" s="453"/>
      <c r="Q533" s="453"/>
      <c r="R533" s="453"/>
      <c r="S533" s="453"/>
      <c r="T533" s="453"/>
      <c r="U533" s="453"/>
      <c r="V533" s="453"/>
      <c r="W533" s="453"/>
      <c r="X533" s="453"/>
      <c r="Y533" s="453"/>
      <c r="Z533" s="453"/>
      <c r="AA533" s="453"/>
      <c r="AB533" s="453"/>
      <c r="AC533" s="453"/>
      <c r="AD533" s="453"/>
      <c r="AE533" s="453"/>
      <c r="AF533" s="453"/>
      <c r="AG533" s="453"/>
      <c r="AH533" s="453"/>
      <c r="AI533" s="453"/>
      <c r="AJ533" s="453"/>
      <c r="AK533" s="453"/>
      <c r="AL533" s="453"/>
      <c r="AM533" s="453"/>
      <c r="AN533" s="453"/>
      <c r="AO533" s="453"/>
      <c r="AP533" s="453"/>
      <c r="AQ533" s="453"/>
      <c r="AR533" s="453"/>
      <c r="AS533" s="453"/>
      <c r="AT533" s="453"/>
      <c r="AU533" s="453"/>
      <c r="AV533" s="453"/>
      <c r="AW533" s="453"/>
      <c r="AX533" s="453"/>
      <c r="AY533" s="453"/>
      <c r="AZ533" s="453"/>
      <c r="BA533" s="453"/>
    </row>
    <row r="534">
      <c r="A534" s="453"/>
      <c r="B534" s="453"/>
      <c r="C534" s="453"/>
      <c r="D534" s="453"/>
      <c r="E534" s="453"/>
      <c r="F534" s="453"/>
      <c r="G534" s="453"/>
      <c r="H534" s="453"/>
      <c r="I534" s="453"/>
      <c r="J534" s="453"/>
      <c r="K534" s="453"/>
      <c r="L534" s="453"/>
      <c r="M534" s="453"/>
      <c r="N534" s="453"/>
      <c r="O534" s="453"/>
      <c r="P534" s="453"/>
      <c r="Q534" s="453"/>
      <c r="R534" s="453"/>
      <c r="S534" s="453"/>
      <c r="T534" s="453"/>
      <c r="U534" s="453"/>
      <c r="V534" s="453"/>
      <c r="W534" s="453"/>
      <c r="X534" s="453"/>
      <c r="Y534" s="453"/>
      <c r="Z534" s="453"/>
      <c r="AA534" s="453"/>
      <c r="AB534" s="453"/>
      <c r="AC534" s="453"/>
      <c r="AD534" s="453"/>
      <c r="AE534" s="453"/>
      <c r="AF534" s="453"/>
      <c r="AG534" s="453"/>
      <c r="AH534" s="453"/>
      <c r="AI534" s="453"/>
      <c r="AJ534" s="453"/>
      <c r="AK534" s="453"/>
      <c r="AL534" s="453"/>
      <c r="AM534" s="453"/>
      <c r="AN534" s="453"/>
      <c r="AO534" s="453"/>
      <c r="AP534" s="453"/>
      <c r="AQ534" s="453"/>
      <c r="AR534" s="453"/>
      <c r="AS534" s="453"/>
      <c r="AT534" s="453"/>
      <c r="AU534" s="453"/>
      <c r="AV534" s="453"/>
      <c r="AW534" s="453"/>
      <c r="AX534" s="453"/>
      <c r="AY534" s="453"/>
      <c r="AZ534" s="453"/>
      <c r="BA534" s="453"/>
    </row>
    <row r="535">
      <c r="A535" s="453"/>
      <c r="B535" s="453"/>
      <c r="C535" s="453"/>
      <c r="D535" s="453"/>
      <c r="E535" s="453"/>
      <c r="F535" s="453"/>
      <c r="G535" s="453"/>
      <c r="H535" s="453"/>
      <c r="I535" s="453"/>
      <c r="J535" s="453"/>
      <c r="K535" s="453"/>
      <c r="L535" s="453"/>
      <c r="M535" s="453"/>
      <c r="N535" s="453"/>
      <c r="O535" s="453"/>
      <c r="P535" s="453"/>
      <c r="Q535" s="453"/>
      <c r="R535" s="453"/>
      <c r="S535" s="453"/>
      <c r="T535" s="453"/>
      <c r="U535" s="453"/>
      <c r="V535" s="453"/>
      <c r="W535" s="453"/>
      <c r="X535" s="453"/>
      <c r="Y535" s="453"/>
      <c r="Z535" s="453"/>
      <c r="AA535" s="453"/>
      <c r="AB535" s="453"/>
      <c r="AC535" s="453"/>
      <c r="AD535" s="453"/>
      <c r="AE535" s="453"/>
      <c r="AF535" s="453"/>
      <c r="AG535" s="453"/>
      <c r="AH535" s="453"/>
      <c r="AI535" s="453"/>
      <c r="AJ535" s="453"/>
      <c r="AK535" s="453"/>
      <c r="AL535" s="453"/>
      <c r="AM535" s="453"/>
      <c r="AN535" s="453"/>
      <c r="AO535" s="453"/>
      <c r="AP535" s="453"/>
      <c r="AQ535" s="453"/>
      <c r="AR535" s="453"/>
      <c r="AS535" s="453"/>
      <c r="AT535" s="453"/>
      <c r="AU535" s="453"/>
      <c r="AV535" s="453"/>
      <c r="AW535" s="453"/>
      <c r="AX535" s="453"/>
      <c r="AY535" s="453"/>
      <c r="AZ535" s="453"/>
      <c r="BA535" s="453"/>
    </row>
    <row r="536">
      <c r="A536" s="453"/>
      <c r="B536" s="453"/>
      <c r="C536" s="453"/>
      <c r="D536" s="453"/>
      <c r="E536" s="453"/>
      <c r="F536" s="453"/>
      <c r="G536" s="453"/>
      <c r="H536" s="453"/>
      <c r="I536" s="453"/>
      <c r="J536" s="453"/>
      <c r="K536" s="453"/>
      <c r="L536" s="453"/>
      <c r="M536" s="453"/>
      <c r="N536" s="453"/>
      <c r="O536" s="453"/>
      <c r="P536" s="453"/>
      <c r="Q536" s="453"/>
      <c r="R536" s="453"/>
      <c r="S536" s="453"/>
      <c r="T536" s="453"/>
      <c r="U536" s="453"/>
      <c r="V536" s="453"/>
      <c r="W536" s="453"/>
      <c r="X536" s="453"/>
      <c r="Y536" s="453"/>
      <c r="Z536" s="453"/>
      <c r="AA536" s="453"/>
      <c r="AB536" s="453"/>
      <c r="AC536" s="453"/>
      <c r="AD536" s="453"/>
      <c r="AE536" s="453"/>
      <c r="AF536" s="453"/>
      <c r="AG536" s="453"/>
      <c r="AH536" s="453"/>
      <c r="AI536" s="453"/>
      <c r="AJ536" s="453"/>
      <c r="AK536" s="453"/>
      <c r="AL536" s="453"/>
      <c r="AM536" s="453"/>
      <c r="AN536" s="453"/>
      <c r="AO536" s="453"/>
      <c r="AP536" s="453"/>
      <c r="AQ536" s="453"/>
      <c r="AR536" s="453"/>
      <c r="AS536" s="453"/>
      <c r="AT536" s="453"/>
      <c r="AU536" s="453"/>
      <c r="AV536" s="453"/>
      <c r="AW536" s="453"/>
      <c r="AX536" s="453"/>
      <c r="AY536" s="453"/>
      <c r="AZ536" s="453"/>
      <c r="BA536" s="453"/>
    </row>
    <row r="537">
      <c r="A537" s="453"/>
      <c r="B537" s="453"/>
      <c r="C537" s="453"/>
      <c r="D537" s="453"/>
      <c r="E537" s="453"/>
      <c r="F537" s="453"/>
      <c r="G537" s="453"/>
      <c r="H537" s="453"/>
      <c r="I537" s="453"/>
      <c r="J537" s="453"/>
      <c r="K537" s="453"/>
      <c r="L537" s="453"/>
      <c r="M537" s="453"/>
      <c r="N537" s="453"/>
      <c r="O537" s="453"/>
      <c r="P537" s="453"/>
      <c r="Q537" s="453"/>
      <c r="R537" s="453"/>
      <c r="S537" s="453"/>
      <c r="T537" s="453"/>
      <c r="U537" s="453"/>
      <c r="V537" s="453"/>
      <c r="W537" s="453"/>
      <c r="X537" s="453"/>
      <c r="Y537" s="453"/>
      <c r="Z537" s="453"/>
      <c r="AA537" s="453"/>
      <c r="AB537" s="453"/>
      <c r="AC537" s="453"/>
      <c r="AD537" s="453"/>
      <c r="AE537" s="453"/>
      <c r="AF537" s="453"/>
      <c r="AG537" s="453"/>
      <c r="AH537" s="453"/>
      <c r="AI537" s="453"/>
      <c r="AJ537" s="453"/>
      <c r="AK537" s="453"/>
      <c r="AL537" s="453"/>
      <c r="AM537" s="453"/>
      <c r="AN537" s="453"/>
      <c r="AO537" s="453"/>
      <c r="AP537" s="453"/>
      <c r="AQ537" s="453"/>
      <c r="AR537" s="453"/>
      <c r="AS537" s="453"/>
      <c r="AT537" s="453"/>
      <c r="AU537" s="453"/>
      <c r="AV537" s="453"/>
      <c r="AW537" s="453"/>
      <c r="AX537" s="453"/>
      <c r="AY537" s="453"/>
      <c r="AZ537" s="453"/>
      <c r="BA537" s="453"/>
    </row>
    <row r="538">
      <c r="A538" s="453"/>
      <c r="B538" s="453"/>
      <c r="C538" s="453"/>
      <c r="D538" s="453"/>
      <c r="E538" s="453"/>
      <c r="F538" s="453"/>
      <c r="G538" s="453"/>
      <c r="H538" s="453"/>
      <c r="I538" s="453"/>
      <c r="J538" s="453"/>
      <c r="K538" s="453"/>
      <c r="L538" s="453"/>
      <c r="M538" s="453"/>
      <c r="N538" s="453"/>
      <c r="O538" s="453"/>
      <c r="P538" s="453"/>
      <c r="Q538" s="453"/>
      <c r="R538" s="453"/>
      <c r="S538" s="453"/>
      <c r="T538" s="453"/>
      <c r="U538" s="453"/>
      <c r="V538" s="453"/>
      <c r="W538" s="453"/>
      <c r="X538" s="453"/>
      <c r="Y538" s="453"/>
      <c r="Z538" s="453"/>
      <c r="AA538" s="453"/>
      <c r="AB538" s="453"/>
      <c r="AC538" s="453"/>
      <c r="AD538" s="453"/>
      <c r="AE538" s="453"/>
      <c r="AF538" s="453"/>
      <c r="AG538" s="453"/>
      <c r="AH538" s="453"/>
      <c r="AI538" s="453"/>
      <c r="AJ538" s="453"/>
      <c r="AK538" s="453"/>
      <c r="AL538" s="453"/>
      <c r="AM538" s="453"/>
      <c r="AN538" s="453"/>
      <c r="AO538" s="453"/>
      <c r="AP538" s="453"/>
      <c r="AQ538" s="453"/>
      <c r="AR538" s="453"/>
      <c r="AS538" s="453"/>
      <c r="AT538" s="453"/>
      <c r="AU538" s="453"/>
      <c r="AV538" s="453"/>
      <c r="AW538" s="453"/>
      <c r="AX538" s="453"/>
      <c r="AY538" s="453"/>
      <c r="AZ538" s="453"/>
      <c r="BA538" s="453"/>
    </row>
    <row r="539">
      <c r="A539" s="453"/>
      <c r="B539" s="453"/>
      <c r="C539" s="453"/>
      <c r="D539" s="453"/>
      <c r="E539" s="453"/>
      <c r="F539" s="453"/>
      <c r="G539" s="453"/>
      <c r="H539" s="453"/>
      <c r="I539" s="453"/>
      <c r="J539" s="453"/>
      <c r="K539" s="453"/>
      <c r="L539" s="453"/>
      <c r="M539" s="453"/>
      <c r="N539" s="453"/>
      <c r="O539" s="453"/>
      <c r="P539" s="453"/>
      <c r="Q539" s="453"/>
      <c r="R539" s="453"/>
      <c r="S539" s="453"/>
      <c r="T539" s="453"/>
      <c r="U539" s="453"/>
      <c r="V539" s="453"/>
      <c r="W539" s="453"/>
      <c r="X539" s="453"/>
      <c r="Y539" s="453"/>
      <c r="Z539" s="453"/>
      <c r="AA539" s="453"/>
      <c r="AB539" s="453"/>
      <c r="AC539" s="453"/>
      <c r="AD539" s="453"/>
      <c r="AE539" s="453"/>
      <c r="AF539" s="453"/>
      <c r="AG539" s="453"/>
      <c r="AH539" s="453"/>
      <c r="AI539" s="453"/>
      <c r="AJ539" s="453"/>
      <c r="AK539" s="453"/>
      <c r="AL539" s="453"/>
      <c r="AM539" s="453"/>
      <c r="AN539" s="453"/>
      <c r="AO539" s="453"/>
      <c r="AP539" s="453"/>
      <c r="AQ539" s="453"/>
      <c r="AR539" s="453"/>
      <c r="AS539" s="453"/>
      <c r="AT539" s="453"/>
      <c r="AU539" s="453"/>
      <c r="AV539" s="453"/>
      <c r="AW539" s="453"/>
      <c r="AX539" s="453"/>
      <c r="AY539" s="453"/>
      <c r="AZ539" s="453"/>
      <c r="BA539" s="453"/>
    </row>
    <row r="540">
      <c r="A540" s="453"/>
      <c r="B540" s="453"/>
      <c r="C540" s="453"/>
      <c r="D540" s="453"/>
      <c r="E540" s="453"/>
      <c r="F540" s="453"/>
      <c r="G540" s="453"/>
      <c r="H540" s="453"/>
      <c r="I540" s="453"/>
      <c r="J540" s="453"/>
      <c r="K540" s="453"/>
      <c r="L540" s="453"/>
      <c r="M540" s="453"/>
      <c r="N540" s="453"/>
      <c r="O540" s="453"/>
      <c r="P540" s="453"/>
      <c r="Q540" s="453"/>
      <c r="R540" s="453"/>
      <c r="S540" s="453"/>
      <c r="T540" s="453"/>
      <c r="U540" s="453"/>
      <c r="V540" s="453"/>
      <c r="W540" s="453"/>
      <c r="X540" s="453"/>
      <c r="Y540" s="453"/>
      <c r="Z540" s="453"/>
      <c r="AA540" s="453"/>
      <c r="AB540" s="453"/>
      <c r="AC540" s="453"/>
      <c r="AD540" s="453"/>
      <c r="AE540" s="453"/>
      <c r="AF540" s="453"/>
      <c r="AG540" s="453"/>
      <c r="AH540" s="453"/>
      <c r="AI540" s="453"/>
      <c r="AJ540" s="453"/>
      <c r="AK540" s="453"/>
      <c r="AL540" s="453"/>
      <c r="AM540" s="453"/>
      <c r="AN540" s="453"/>
      <c r="AO540" s="453"/>
      <c r="AP540" s="453"/>
      <c r="AQ540" s="453"/>
      <c r="AR540" s="453"/>
      <c r="AS540" s="453"/>
      <c r="AT540" s="453"/>
      <c r="AU540" s="453"/>
      <c r="AV540" s="453"/>
      <c r="AW540" s="453"/>
      <c r="AX540" s="453"/>
      <c r="AY540" s="453"/>
      <c r="AZ540" s="453"/>
      <c r="BA540" s="453"/>
    </row>
    <row r="541">
      <c r="A541" s="453"/>
      <c r="B541" s="453"/>
      <c r="C541" s="453"/>
      <c r="D541" s="453"/>
      <c r="E541" s="453"/>
      <c r="F541" s="453"/>
      <c r="G541" s="453"/>
      <c r="H541" s="453"/>
      <c r="I541" s="453"/>
      <c r="J541" s="453"/>
      <c r="K541" s="453"/>
      <c r="L541" s="453"/>
      <c r="M541" s="453"/>
      <c r="N541" s="453"/>
      <c r="O541" s="453"/>
      <c r="P541" s="453"/>
      <c r="Q541" s="453"/>
      <c r="R541" s="453"/>
      <c r="S541" s="453"/>
      <c r="T541" s="453"/>
      <c r="U541" s="453"/>
      <c r="V541" s="453"/>
      <c r="W541" s="453"/>
      <c r="X541" s="453"/>
      <c r="Y541" s="453"/>
      <c r="Z541" s="453"/>
      <c r="AA541" s="453"/>
      <c r="AB541" s="453"/>
      <c r="AC541" s="453"/>
      <c r="AD541" s="453"/>
      <c r="AE541" s="453"/>
      <c r="AF541" s="453"/>
      <c r="AG541" s="453"/>
      <c r="AH541" s="453"/>
      <c r="AI541" s="453"/>
      <c r="AJ541" s="453"/>
      <c r="AK541" s="453"/>
      <c r="AL541" s="453"/>
      <c r="AM541" s="453"/>
      <c r="AN541" s="453"/>
      <c r="AO541" s="453"/>
      <c r="AP541" s="453"/>
      <c r="AQ541" s="453"/>
      <c r="AR541" s="453"/>
      <c r="AS541" s="453"/>
      <c r="AT541" s="453"/>
      <c r="AU541" s="453"/>
      <c r="AV541" s="453"/>
      <c r="AW541" s="453"/>
      <c r="AX541" s="453"/>
      <c r="AY541" s="453"/>
      <c r="AZ541" s="453"/>
      <c r="BA541" s="453"/>
    </row>
    <row r="542">
      <c r="A542" s="453"/>
      <c r="B542" s="453"/>
      <c r="C542" s="453"/>
      <c r="D542" s="453"/>
      <c r="E542" s="453"/>
      <c r="F542" s="453"/>
      <c r="G542" s="453"/>
      <c r="H542" s="453"/>
      <c r="I542" s="453"/>
      <c r="J542" s="453"/>
      <c r="K542" s="453"/>
      <c r="L542" s="453"/>
      <c r="M542" s="453"/>
      <c r="N542" s="453"/>
      <c r="O542" s="453"/>
      <c r="P542" s="453"/>
      <c r="Q542" s="453"/>
      <c r="R542" s="453"/>
      <c r="S542" s="453"/>
      <c r="T542" s="453"/>
      <c r="U542" s="453"/>
      <c r="V542" s="453"/>
      <c r="W542" s="453"/>
      <c r="X542" s="453"/>
      <c r="Y542" s="453"/>
      <c r="Z542" s="453"/>
      <c r="AA542" s="453"/>
      <c r="AB542" s="453"/>
      <c r="AC542" s="453"/>
      <c r="AD542" s="453"/>
      <c r="AE542" s="453"/>
      <c r="AF542" s="453"/>
      <c r="AG542" s="453"/>
      <c r="AH542" s="453"/>
      <c r="AI542" s="453"/>
      <c r="AJ542" s="453"/>
      <c r="AK542" s="453"/>
      <c r="AL542" s="453"/>
      <c r="AM542" s="453"/>
      <c r="AN542" s="453"/>
      <c r="AO542" s="453"/>
      <c r="AP542" s="453"/>
      <c r="AQ542" s="453"/>
      <c r="AR542" s="453"/>
      <c r="AS542" s="453"/>
      <c r="AT542" s="453"/>
      <c r="AU542" s="453"/>
      <c r="AV542" s="453"/>
      <c r="AW542" s="453"/>
      <c r="AX542" s="453"/>
      <c r="AY542" s="453"/>
      <c r="AZ542" s="453"/>
      <c r="BA542" s="453"/>
    </row>
    <row r="543">
      <c r="A543" s="453"/>
      <c r="B543" s="453"/>
      <c r="C543" s="453"/>
      <c r="D543" s="453"/>
      <c r="E543" s="453"/>
      <c r="F543" s="453"/>
      <c r="G543" s="453"/>
      <c r="H543" s="453"/>
      <c r="I543" s="453"/>
      <c r="J543" s="453"/>
      <c r="K543" s="453"/>
      <c r="L543" s="453"/>
      <c r="M543" s="453"/>
      <c r="N543" s="453"/>
      <c r="O543" s="453"/>
      <c r="P543" s="453"/>
      <c r="Q543" s="453"/>
      <c r="R543" s="453"/>
      <c r="S543" s="453"/>
      <c r="T543" s="453"/>
      <c r="U543" s="453"/>
      <c r="V543" s="453"/>
      <c r="W543" s="453"/>
      <c r="X543" s="453"/>
      <c r="Y543" s="453"/>
      <c r="Z543" s="453"/>
      <c r="AA543" s="453"/>
      <c r="AB543" s="453"/>
      <c r="AC543" s="453"/>
      <c r="AD543" s="453"/>
      <c r="AE543" s="453"/>
      <c r="AF543" s="453"/>
      <c r="AG543" s="453"/>
      <c r="AH543" s="453"/>
      <c r="AI543" s="453"/>
      <c r="AJ543" s="453"/>
      <c r="AK543" s="453"/>
      <c r="AL543" s="453"/>
      <c r="AM543" s="453"/>
      <c r="AN543" s="453"/>
      <c r="AO543" s="453"/>
      <c r="AP543" s="453"/>
      <c r="AQ543" s="453"/>
      <c r="AR543" s="453"/>
      <c r="AS543" s="453"/>
      <c r="AT543" s="453"/>
      <c r="AU543" s="453"/>
      <c r="AV543" s="453"/>
      <c r="AW543" s="453"/>
      <c r="AX543" s="453"/>
      <c r="AY543" s="453"/>
      <c r="AZ543" s="453"/>
      <c r="BA543" s="453"/>
    </row>
    <row r="544">
      <c r="A544" s="453"/>
      <c r="B544" s="453"/>
      <c r="C544" s="453"/>
      <c r="D544" s="453"/>
      <c r="E544" s="453"/>
      <c r="F544" s="453"/>
      <c r="G544" s="453"/>
      <c r="H544" s="453"/>
      <c r="I544" s="453"/>
      <c r="J544" s="453"/>
      <c r="K544" s="453"/>
      <c r="L544" s="453"/>
      <c r="M544" s="453"/>
      <c r="N544" s="453"/>
      <c r="O544" s="453"/>
      <c r="P544" s="453"/>
      <c r="Q544" s="453"/>
      <c r="R544" s="453"/>
      <c r="S544" s="453"/>
      <c r="T544" s="453"/>
      <c r="U544" s="453"/>
      <c r="V544" s="453"/>
      <c r="W544" s="453"/>
      <c r="X544" s="453"/>
      <c r="Y544" s="453"/>
      <c r="Z544" s="453"/>
      <c r="AA544" s="453"/>
      <c r="AB544" s="453"/>
      <c r="AC544" s="453"/>
      <c r="AD544" s="453"/>
      <c r="AE544" s="453"/>
      <c r="AF544" s="453"/>
      <c r="AG544" s="453"/>
      <c r="AH544" s="453"/>
      <c r="AI544" s="453"/>
      <c r="AJ544" s="453"/>
      <c r="AK544" s="453"/>
      <c r="AL544" s="453"/>
      <c r="AM544" s="453"/>
      <c r="AN544" s="453"/>
      <c r="AO544" s="453"/>
      <c r="AP544" s="453"/>
      <c r="AQ544" s="453"/>
      <c r="AR544" s="453"/>
      <c r="AS544" s="453"/>
      <c r="AT544" s="453"/>
      <c r="AU544" s="453"/>
      <c r="AV544" s="453"/>
      <c r="AW544" s="453"/>
      <c r="AX544" s="453"/>
      <c r="AY544" s="453"/>
      <c r="AZ544" s="453"/>
      <c r="BA544" s="453"/>
    </row>
    <row r="545">
      <c r="A545" s="453"/>
      <c r="B545" s="453"/>
      <c r="C545" s="453"/>
      <c r="D545" s="453"/>
      <c r="E545" s="453"/>
      <c r="F545" s="453"/>
      <c r="G545" s="453"/>
      <c r="H545" s="453"/>
      <c r="I545" s="453"/>
      <c r="J545" s="453"/>
      <c r="K545" s="453"/>
      <c r="L545" s="453"/>
      <c r="M545" s="453"/>
      <c r="N545" s="453"/>
      <c r="O545" s="453"/>
      <c r="P545" s="453"/>
      <c r="Q545" s="453"/>
      <c r="R545" s="453"/>
      <c r="S545" s="453"/>
      <c r="T545" s="453"/>
      <c r="U545" s="453"/>
      <c r="V545" s="453"/>
      <c r="W545" s="453"/>
      <c r="X545" s="453"/>
      <c r="Y545" s="453"/>
      <c r="Z545" s="453"/>
      <c r="AA545" s="453"/>
      <c r="AB545" s="453"/>
      <c r="AC545" s="453"/>
      <c r="AD545" s="453"/>
      <c r="AE545" s="453"/>
      <c r="AF545" s="453"/>
      <c r="AG545" s="453"/>
      <c r="AH545" s="453"/>
      <c r="AI545" s="453"/>
      <c r="AJ545" s="453"/>
      <c r="AK545" s="453"/>
      <c r="AL545" s="453"/>
      <c r="AM545" s="453"/>
      <c r="AN545" s="453"/>
      <c r="AO545" s="453"/>
      <c r="AP545" s="453"/>
      <c r="AQ545" s="453"/>
      <c r="AR545" s="453"/>
      <c r="AS545" s="453"/>
      <c r="AT545" s="453"/>
      <c r="AU545" s="453"/>
      <c r="AV545" s="453"/>
      <c r="AW545" s="453"/>
      <c r="AX545" s="453"/>
      <c r="AY545" s="453"/>
      <c r="AZ545" s="453"/>
      <c r="BA545" s="453"/>
    </row>
    <row r="546">
      <c r="A546" s="453"/>
      <c r="B546" s="453"/>
      <c r="C546" s="453"/>
      <c r="D546" s="453"/>
      <c r="E546" s="453"/>
      <c r="F546" s="453"/>
      <c r="G546" s="453"/>
      <c r="H546" s="453"/>
      <c r="I546" s="453"/>
      <c r="J546" s="453"/>
      <c r="K546" s="453"/>
      <c r="L546" s="453"/>
      <c r="M546" s="453"/>
      <c r="N546" s="453"/>
      <c r="O546" s="453"/>
      <c r="P546" s="453"/>
      <c r="Q546" s="453"/>
      <c r="R546" s="453"/>
      <c r="S546" s="453"/>
      <c r="T546" s="453"/>
      <c r="U546" s="453"/>
      <c r="V546" s="453"/>
      <c r="W546" s="453"/>
      <c r="X546" s="453"/>
      <c r="Y546" s="453"/>
      <c r="Z546" s="453"/>
      <c r="AA546" s="453"/>
      <c r="AB546" s="453"/>
      <c r="AC546" s="453"/>
      <c r="AD546" s="453"/>
      <c r="AE546" s="453"/>
      <c r="AF546" s="453"/>
      <c r="AG546" s="453"/>
      <c r="AH546" s="453"/>
      <c r="AI546" s="453"/>
      <c r="AJ546" s="453"/>
      <c r="AK546" s="453"/>
      <c r="AL546" s="453"/>
      <c r="AM546" s="453"/>
      <c r="AN546" s="453"/>
      <c r="AO546" s="453"/>
      <c r="AP546" s="453"/>
      <c r="AQ546" s="453"/>
      <c r="AR546" s="453"/>
      <c r="AS546" s="453"/>
      <c r="AT546" s="453"/>
      <c r="AU546" s="453"/>
      <c r="AV546" s="453"/>
      <c r="AW546" s="453"/>
      <c r="AX546" s="453"/>
      <c r="AY546" s="453"/>
      <c r="AZ546" s="453"/>
      <c r="BA546" s="453"/>
    </row>
    <row r="547">
      <c r="A547" s="453"/>
      <c r="B547" s="453"/>
      <c r="C547" s="453"/>
      <c r="D547" s="453"/>
      <c r="E547" s="453"/>
      <c r="F547" s="453"/>
      <c r="G547" s="453"/>
      <c r="H547" s="453"/>
      <c r="I547" s="453"/>
      <c r="J547" s="453"/>
      <c r="K547" s="453"/>
      <c r="L547" s="453"/>
      <c r="M547" s="453"/>
      <c r="N547" s="453"/>
      <c r="O547" s="453"/>
      <c r="P547" s="453"/>
      <c r="Q547" s="453"/>
      <c r="R547" s="453"/>
      <c r="S547" s="453"/>
      <c r="T547" s="453"/>
      <c r="U547" s="453"/>
      <c r="V547" s="453"/>
      <c r="W547" s="453"/>
      <c r="X547" s="453"/>
      <c r="Y547" s="453"/>
      <c r="Z547" s="453"/>
      <c r="AA547" s="453"/>
      <c r="AB547" s="453"/>
      <c r="AC547" s="453"/>
      <c r="AD547" s="453"/>
      <c r="AE547" s="453"/>
      <c r="AF547" s="453"/>
      <c r="AG547" s="453"/>
      <c r="AH547" s="453"/>
      <c r="AI547" s="453"/>
      <c r="AJ547" s="453"/>
      <c r="AK547" s="453"/>
      <c r="AL547" s="453"/>
      <c r="AM547" s="453"/>
      <c r="AN547" s="453"/>
      <c r="AO547" s="453"/>
      <c r="AP547" s="453"/>
      <c r="AQ547" s="453"/>
      <c r="AR547" s="453"/>
      <c r="AS547" s="453"/>
      <c r="AT547" s="453"/>
      <c r="AU547" s="453"/>
      <c r="AV547" s="453"/>
      <c r="AW547" s="453"/>
      <c r="AX547" s="453"/>
      <c r="AY547" s="453"/>
      <c r="AZ547" s="453"/>
      <c r="BA547" s="453"/>
    </row>
    <row r="548">
      <c r="A548" s="453"/>
      <c r="B548" s="453"/>
      <c r="C548" s="453"/>
      <c r="D548" s="453"/>
      <c r="E548" s="453"/>
      <c r="F548" s="453"/>
      <c r="G548" s="453"/>
      <c r="H548" s="453"/>
      <c r="I548" s="453"/>
      <c r="J548" s="453"/>
      <c r="K548" s="453"/>
      <c r="L548" s="453"/>
      <c r="M548" s="453"/>
      <c r="N548" s="453"/>
      <c r="O548" s="453"/>
      <c r="P548" s="453"/>
      <c r="Q548" s="453"/>
      <c r="R548" s="453"/>
      <c r="S548" s="453"/>
      <c r="T548" s="453"/>
      <c r="U548" s="453"/>
      <c r="V548" s="453"/>
      <c r="W548" s="453"/>
      <c r="X548" s="453"/>
      <c r="Y548" s="453"/>
      <c r="Z548" s="453"/>
      <c r="AA548" s="453"/>
      <c r="AB548" s="453"/>
      <c r="AC548" s="453"/>
      <c r="AD548" s="453"/>
      <c r="AE548" s="453"/>
      <c r="AF548" s="453"/>
      <c r="AG548" s="453"/>
      <c r="AH548" s="453"/>
      <c r="AI548" s="453"/>
      <c r="AJ548" s="453"/>
      <c r="AK548" s="453"/>
      <c r="AL548" s="453"/>
      <c r="AM548" s="453"/>
      <c r="AN548" s="453"/>
      <c r="AO548" s="453"/>
      <c r="AP548" s="453"/>
      <c r="AQ548" s="453"/>
      <c r="AR548" s="453"/>
      <c r="AS548" s="453"/>
      <c r="AT548" s="453"/>
      <c r="AU548" s="453"/>
      <c r="AV548" s="453"/>
      <c r="AW548" s="453"/>
      <c r="AX548" s="453"/>
      <c r="AY548" s="453"/>
      <c r="AZ548" s="453"/>
      <c r="BA548" s="453"/>
    </row>
    <row r="549">
      <c r="A549" s="453"/>
      <c r="B549" s="453"/>
      <c r="C549" s="453"/>
      <c r="D549" s="453"/>
      <c r="E549" s="453"/>
      <c r="F549" s="453"/>
      <c r="G549" s="453"/>
      <c r="H549" s="453"/>
      <c r="I549" s="453"/>
      <c r="J549" s="453"/>
      <c r="K549" s="453"/>
      <c r="L549" s="453"/>
      <c r="M549" s="453"/>
      <c r="N549" s="453"/>
      <c r="O549" s="453"/>
      <c r="P549" s="453"/>
      <c r="Q549" s="453"/>
      <c r="R549" s="453"/>
      <c r="S549" s="453"/>
      <c r="T549" s="453"/>
      <c r="U549" s="453"/>
      <c r="V549" s="453"/>
      <c r="W549" s="453"/>
      <c r="X549" s="453"/>
      <c r="Y549" s="453"/>
      <c r="Z549" s="453"/>
      <c r="AA549" s="453"/>
      <c r="AB549" s="453"/>
      <c r="AC549" s="453"/>
      <c r="AD549" s="453"/>
      <c r="AE549" s="453"/>
      <c r="AF549" s="453"/>
      <c r="AG549" s="453"/>
      <c r="AH549" s="453"/>
      <c r="AI549" s="453"/>
      <c r="AJ549" s="453"/>
      <c r="AK549" s="453"/>
      <c r="AL549" s="453"/>
      <c r="AM549" s="453"/>
      <c r="AN549" s="453"/>
      <c r="AO549" s="453"/>
      <c r="AP549" s="453"/>
      <c r="AQ549" s="453"/>
      <c r="AR549" s="453"/>
      <c r="AS549" s="453"/>
      <c r="AT549" s="453"/>
      <c r="AU549" s="453"/>
      <c r="AV549" s="453"/>
      <c r="AW549" s="453"/>
      <c r="AX549" s="453"/>
      <c r="AY549" s="453"/>
      <c r="AZ549" s="453"/>
      <c r="BA549" s="453"/>
    </row>
    <row r="550">
      <c r="A550" s="453"/>
      <c r="B550" s="453"/>
      <c r="C550" s="453"/>
      <c r="D550" s="453"/>
      <c r="E550" s="453"/>
      <c r="F550" s="453"/>
      <c r="G550" s="453"/>
      <c r="H550" s="453"/>
      <c r="I550" s="453"/>
      <c r="J550" s="453"/>
      <c r="K550" s="453"/>
      <c r="L550" s="453"/>
      <c r="M550" s="453"/>
      <c r="N550" s="453"/>
      <c r="O550" s="453"/>
      <c r="P550" s="453"/>
      <c r="Q550" s="453"/>
      <c r="R550" s="453"/>
      <c r="S550" s="453"/>
      <c r="T550" s="453"/>
      <c r="U550" s="453"/>
      <c r="V550" s="453"/>
      <c r="W550" s="453"/>
      <c r="X550" s="453"/>
      <c r="Y550" s="453"/>
      <c r="Z550" s="453"/>
      <c r="AA550" s="453"/>
      <c r="AB550" s="453"/>
      <c r="AC550" s="453"/>
      <c r="AD550" s="453"/>
      <c r="AE550" s="453"/>
      <c r="AF550" s="453"/>
      <c r="AG550" s="453"/>
      <c r="AH550" s="453"/>
      <c r="AI550" s="453"/>
      <c r="AJ550" s="453"/>
      <c r="AK550" s="453"/>
      <c r="AL550" s="453"/>
      <c r="AM550" s="453"/>
      <c r="AN550" s="453"/>
      <c r="AO550" s="453"/>
      <c r="AP550" s="453"/>
      <c r="AQ550" s="453"/>
      <c r="AR550" s="453"/>
      <c r="AS550" s="453"/>
      <c r="AT550" s="453"/>
      <c r="AU550" s="453"/>
      <c r="AV550" s="453"/>
      <c r="AW550" s="453"/>
      <c r="AX550" s="453"/>
      <c r="AY550" s="453"/>
      <c r="AZ550" s="453"/>
      <c r="BA550" s="453"/>
    </row>
    <row r="551">
      <c r="A551" s="453"/>
      <c r="B551" s="453"/>
      <c r="C551" s="453"/>
      <c r="D551" s="453"/>
      <c r="E551" s="453"/>
      <c r="F551" s="453"/>
      <c r="G551" s="453"/>
      <c r="H551" s="453"/>
      <c r="I551" s="453"/>
      <c r="J551" s="453"/>
      <c r="K551" s="453"/>
      <c r="L551" s="453"/>
      <c r="M551" s="453"/>
      <c r="N551" s="453"/>
      <c r="O551" s="453"/>
      <c r="P551" s="453"/>
      <c r="Q551" s="453"/>
      <c r="R551" s="453"/>
      <c r="S551" s="453"/>
      <c r="T551" s="453"/>
      <c r="U551" s="453"/>
      <c r="V551" s="453"/>
      <c r="W551" s="453"/>
      <c r="X551" s="453"/>
      <c r="Y551" s="453"/>
      <c r="Z551" s="453"/>
      <c r="AA551" s="453"/>
      <c r="AB551" s="453"/>
      <c r="AC551" s="453"/>
      <c r="AD551" s="453"/>
      <c r="AE551" s="453"/>
      <c r="AF551" s="453"/>
      <c r="AG551" s="453"/>
      <c r="AH551" s="453"/>
      <c r="AI551" s="453"/>
      <c r="AJ551" s="453"/>
      <c r="AK551" s="453"/>
      <c r="AL551" s="453"/>
      <c r="AM551" s="453"/>
      <c r="AN551" s="453"/>
      <c r="AO551" s="453"/>
      <c r="AP551" s="453"/>
      <c r="AQ551" s="453"/>
      <c r="AR551" s="453"/>
      <c r="AS551" s="453"/>
      <c r="AT551" s="453"/>
      <c r="AU551" s="453"/>
      <c r="AV551" s="453"/>
      <c r="AW551" s="453"/>
      <c r="AX551" s="453"/>
      <c r="AY551" s="453"/>
      <c r="AZ551" s="453"/>
      <c r="BA551" s="453"/>
    </row>
    <row r="552">
      <c r="A552" s="453"/>
      <c r="B552" s="453"/>
      <c r="C552" s="453"/>
      <c r="D552" s="453"/>
      <c r="E552" s="453"/>
      <c r="F552" s="453"/>
      <c r="G552" s="453"/>
      <c r="H552" s="453"/>
      <c r="I552" s="453"/>
      <c r="J552" s="453"/>
      <c r="K552" s="453"/>
      <c r="L552" s="453"/>
      <c r="M552" s="453"/>
      <c r="N552" s="453"/>
      <c r="O552" s="453"/>
      <c r="P552" s="453"/>
      <c r="Q552" s="453"/>
      <c r="R552" s="453"/>
      <c r="S552" s="453"/>
      <c r="T552" s="453"/>
      <c r="U552" s="453"/>
      <c r="V552" s="453"/>
      <c r="W552" s="453"/>
      <c r="X552" s="453"/>
      <c r="Y552" s="453"/>
      <c r="Z552" s="453"/>
      <c r="AA552" s="453"/>
      <c r="AB552" s="453"/>
      <c r="AC552" s="453"/>
      <c r="AD552" s="453"/>
      <c r="AE552" s="453"/>
      <c r="AF552" s="453"/>
      <c r="AG552" s="453"/>
      <c r="AH552" s="453"/>
      <c r="AI552" s="453"/>
      <c r="AJ552" s="453"/>
      <c r="AK552" s="453"/>
      <c r="AL552" s="453"/>
      <c r="AM552" s="453"/>
      <c r="AN552" s="453"/>
      <c r="AO552" s="453"/>
      <c r="AP552" s="453"/>
      <c r="AQ552" s="453"/>
      <c r="AR552" s="453"/>
      <c r="AS552" s="453"/>
      <c r="AT552" s="453"/>
      <c r="AU552" s="453"/>
      <c r="AV552" s="453"/>
      <c r="AW552" s="453"/>
      <c r="AX552" s="453"/>
      <c r="AY552" s="453"/>
      <c r="AZ552" s="453"/>
      <c r="BA552" s="453"/>
    </row>
    <row r="553">
      <c r="A553" s="453"/>
      <c r="B553" s="453"/>
      <c r="C553" s="453"/>
      <c r="D553" s="453"/>
      <c r="E553" s="453"/>
      <c r="F553" s="453"/>
      <c r="G553" s="453"/>
      <c r="H553" s="453"/>
      <c r="I553" s="453"/>
      <c r="J553" s="453"/>
      <c r="K553" s="453"/>
      <c r="L553" s="453"/>
      <c r="M553" s="453"/>
      <c r="N553" s="453"/>
      <c r="O553" s="453"/>
      <c r="P553" s="453"/>
      <c r="Q553" s="453"/>
      <c r="R553" s="453"/>
      <c r="S553" s="453"/>
      <c r="T553" s="453"/>
      <c r="U553" s="453"/>
      <c r="V553" s="453"/>
      <c r="W553" s="453"/>
      <c r="X553" s="453"/>
      <c r="Y553" s="453"/>
      <c r="Z553" s="453"/>
      <c r="AA553" s="453"/>
      <c r="AB553" s="453"/>
      <c r="AC553" s="453"/>
      <c r="AD553" s="453"/>
      <c r="AE553" s="453"/>
      <c r="AF553" s="453"/>
      <c r="AG553" s="453"/>
      <c r="AH553" s="453"/>
      <c r="AI553" s="453"/>
      <c r="AJ553" s="453"/>
      <c r="AK553" s="453"/>
      <c r="AL553" s="453"/>
      <c r="AM553" s="453"/>
      <c r="AN553" s="453"/>
      <c r="AO553" s="453"/>
      <c r="AP553" s="453"/>
      <c r="AQ553" s="453"/>
      <c r="AR553" s="453"/>
      <c r="AS553" s="453"/>
      <c r="AT553" s="453"/>
      <c r="AU553" s="453"/>
      <c r="AV553" s="453"/>
      <c r="AW553" s="453"/>
      <c r="AX553" s="453"/>
      <c r="AY553" s="453"/>
      <c r="AZ553" s="453"/>
      <c r="BA553" s="453"/>
    </row>
    <row r="554">
      <c r="A554" s="453"/>
      <c r="B554" s="453"/>
      <c r="C554" s="453"/>
      <c r="D554" s="453"/>
      <c r="E554" s="453"/>
      <c r="F554" s="453"/>
      <c r="G554" s="453"/>
      <c r="H554" s="453"/>
      <c r="I554" s="453"/>
      <c r="J554" s="453"/>
      <c r="K554" s="453"/>
      <c r="L554" s="453"/>
      <c r="M554" s="453"/>
      <c r="N554" s="453"/>
      <c r="O554" s="453"/>
      <c r="P554" s="453"/>
      <c r="Q554" s="453"/>
      <c r="R554" s="453"/>
      <c r="S554" s="453"/>
      <c r="T554" s="453"/>
      <c r="U554" s="453"/>
      <c r="V554" s="453"/>
      <c r="W554" s="453"/>
      <c r="X554" s="453"/>
      <c r="Y554" s="453"/>
      <c r="Z554" s="453"/>
      <c r="AA554" s="453"/>
      <c r="AB554" s="453"/>
      <c r="AC554" s="453"/>
      <c r="AD554" s="453"/>
      <c r="AE554" s="453"/>
      <c r="AF554" s="453"/>
      <c r="AG554" s="453"/>
      <c r="AH554" s="453"/>
      <c r="AI554" s="453"/>
      <c r="AJ554" s="453"/>
      <c r="AK554" s="453"/>
      <c r="AL554" s="453"/>
      <c r="AM554" s="453"/>
      <c r="AN554" s="453"/>
      <c r="AO554" s="453"/>
      <c r="AP554" s="453"/>
      <c r="AQ554" s="453"/>
      <c r="AR554" s="453"/>
      <c r="AS554" s="453"/>
      <c r="AT554" s="453"/>
      <c r="AU554" s="453"/>
      <c r="AV554" s="453"/>
      <c r="AW554" s="453"/>
      <c r="AX554" s="453"/>
      <c r="AY554" s="453"/>
      <c r="AZ554" s="453"/>
      <c r="BA554" s="453"/>
    </row>
    <row r="555">
      <c r="A555" s="453"/>
      <c r="B555" s="453"/>
      <c r="C555" s="453"/>
      <c r="D555" s="453"/>
      <c r="E555" s="453"/>
      <c r="F555" s="453"/>
      <c r="G555" s="453"/>
      <c r="H555" s="453"/>
      <c r="I555" s="453"/>
      <c r="J555" s="453"/>
      <c r="K555" s="453"/>
      <c r="L555" s="453"/>
      <c r="M555" s="453"/>
      <c r="N555" s="453"/>
      <c r="O555" s="453"/>
      <c r="P555" s="453"/>
      <c r="Q555" s="453"/>
      <c r="R555" s="453"/>
      <c r="S555" s="453"/>
      <c r="T555" s="453"/>
      <c r="U555" s="453"/>
      <c r="V555" s="453"/>
      <c r="W555" s="453"/>
      <c r="X555" s="453"/>
      <c r="Y555" s="453"/>
      <c r="Z555" s="453"/>
      <c r="AA555" s="453"/>
      <c r="AB555" s="453"/>
      <c r="AC555" s="453"/>
      <c r="AD555" s="453"/>
      <c r="AE555" s="453"/>
      <c r="AF555" s="453"/>
      <c r="AG555" s="453"/>
      <c r="AH555" s="453"/>
      <c r="AI555" s="453"/>
      <c r="AJ555" s="453"/>
      <c r="AK555" s="453"/>
      <c r="AL555" s="453"/>
      <c r="AM555" s="453"/>
      <c r="AN555" s="453"/>
      <c r="AO555" s="453"/>
      <c r="AP555" s="453"/>
      <c r="AQ555" s="453"/>
      <c r="AR555" s="453"/>
      <c r="AS555" s="453"/>
      <c r="AT555" s="453"/>
      <c r="AU555" s="453"/>
      <c r="AV555" s="453"/>
      <c r="AW555" s="453"/>
      <c r="AX555" s="453"/>
      <c r="AY555" s="453"/>
      <c r="AZ555" s="453"/>
      <c r="BA555" s="453"/>
    </row>
    <row r="556">
      <c r="A556" s="453"/>
      <c r="B556" s="453"/>
      <c r="C556" s="453"/>
      <c r="D556" s="453"/>
      <c r="E556" s="453"/>
      <c r="F556" s="453"/>
      <c r="G556" s="453"/>
      <c r="H556" s="453"/>
      <c r="I556" s="453"/>
      <c r="J556" s="453"/>
      <c r="K556" s="453"/>
      <c r="L556" s="453"/>
      <c r="M556" s="453"/>
      <c r="N556" s="453"/>
      <c r="O556" s="453"/>
      <c r="P556" s="453"/>
      <c r="Q556" s="453"/>
      <c r="R556" s="453"/>
      <c r="S556" s="453"/>
      <c r="T556" s="453"/>
      <c r="U556" s="453"/>
      <c r="V556" s="453"/>
      <c r="W556" s="453"/>
      <c r="X556" s="453"/>
      <c r="Y556" s="453"/>
      <c r="Z556" s="453"/>
      <c r="AA556" s="453"/>
      <c r="AB556" s="453"/>
      <c r="AC556" s="453"/>
      <c r="AD556" s="453"/>
      <c r="AE556" s="453"/>
      <c r="AF556" s="453"/>
      <c r="AG556" s="453"/>
      <c r="AH556" s="453"/>
      <c r="AI556" s="453"/>
      <c r="AJ556" s="453"/>
      <c r="AK556" s="453"/>
      <c r="AL556" s="453"/>
      <c r="AM556" s="453"/>
      <c r="AN556" s="453"/>
      <c r="AO556" s="453"/>
      <c r="AP556" s="453"/>
      <c r="AQ556" s="453"/>
      <c r="AR556" s="453"/>
      <c r="AS556" s="453"/>
      <c r="AT556" s="453"/>
      <c r="AU556" s="453"/>
      <c r="AV556" s="453"/>
      <c r="AW556" s="453"/>
      <c r="AX556" s="453"/>
      <c r="AY556" s="453"/>
      <c r="AZ556" s="453"/>
      <c r="BA556" s="453"/>
    </row>
    <row r="557">
      <c r="A557" s="453"/>
      <c r="B557" s="453"/>
      <c r="C557" s="453"/>
      <c r="D557" s="453"/>
      <c r="E557" s="453"/>
      <c r="F557" s="453"/>
      <c r="G557" s="453"/>
      <c r="H557" s="453"/>
      <c r="I557" s="453"/>
      <c r="J557" s="453"/>
      <c r="K557" s="453"/>
      <c r="L557" s="453"/>
      <c r="M557" s="453"/>
      <c r="N557" s="453"/>
      <c r="O557" s="453"/>
      <c r="P557" s="453"/>
      <c r="Q557" s="453"/>
      <c r="R557" s="453"/>
      <c r="S557" s="453"/>
      <c r="T557" s="453"/>
      <c r="U557" s="453"/>
      <c r="V557" s="453"/>
      <c r="W557" s="453"/>
      <c r="X557" s="453"/>
      <c r="Y557" s="453"/>
      <c r="Z557" s="453"/>
      <c r="AA557" s="453"/>
      <c r="AB557" s="453"/>
      <c r="AC557" s="453"/>
      <c r="AD557" s="453"/>
      <c r="AE557" s="453"/>
      <c r="AF557" s="453"/>
      <c r="AG557" s="453"/>
      <c r="AH557" s="453"/>
      <c r="AI557" s="453"/>
      <c r="AJ557" s="453"/>
      <c r="AK557" s="453"/>
      <c r="AL557" s="453"/>
      <c r="AM557" s="453"/>
      <c r="AN557" s="453"/>
      <c r="AO557" s="453"/>
      <c r="AP557" s="453"/>
      <c r="AQ557" s="453"/>
      <c r="AR557" s="453"/>
      <c r="AS557" s="453"/>
      <c r="AT557" s="453"/>
      <c r="AU557" s="453"/>
      <c r="AV557" s="453"/>
      <c r="AW557" s="453"/>
      <c r="AX557" s="453"/>
      <c r="AY557" s="453"/>
      <c r="AZ557" s="453"/>
      <c r="BA557" s="453"/>
    </row>
    <row r="558">
      <c r="A558" s="453"/>
      <c r="B558" s="453"/>
      <c r="C558" s="453"/>
      <c r="D558" s="453"/>
      <c r="E558" s="453"/>
      <c r="F558" s="453"/>
      <c r="G558" s="453"/>
      <c r="H558" s="453"/>
      <c r="I558" s="453"/>
      <c r="J558" s="453"/>
      <c r="K558" s="453"/>
      <c r="L558" s="453"/>
      <c r="M558" s="453"/>
      <c r="N558" s="453"/>
      <c r="O558" s="453"/>
      <c r="P558" s="453"/>
      <c r="Q558" s="453"/>
      <c r="R558" s="453"/>
      <c r="S558" s="453"/>
      <c r="T558" s="453"/>
      <c r="U558" s="453"/>
      <c r="V558" s="453"/>
      <c r="W558" s="453"/>
      <c r="X558" s="453"/>
      <c r="Y558" s="453"/>
      <c r="Z558" s="453"/>
      <c r="AA558" s="453"/>
      <c r="AB558" s="453"/>
      <c r="AC558" s="453"/>
      <c r="AD558" s="453"/>
      <c r="AE558" s="453"/>
      <c r="AF558" s="453"/>
      <c r="AG558" s="453"/>
      <c r="AH558" s="453"/>
      <c r="AI558" s="453"/>
      <c r="AJ558" s="453"/>
      <c r="AK558" s="453"/>
      <c r="AL558" s="453"/>
      <c r="AM558" s="453"/>
      <c r="AN558" s="453"/>
      <c r="AO558" s="453"/>
      <c r="AP558" s="453"/>
      <c r="AQ558" s="453"/>
      <c r="AR558" s="453"/>
      <c r="AS558" s="453"/>
      <c r="AT558" s="453"/>
      <c r="AU558" s="453"/>
      <c r="AV558" s="453"/>
      <c r="AW558" s="453"/>
      <c r="AX558" s="453"/>
      <c r="AY558" s="453"/>
      <c r="AZ558" s="453"/>
      <c r="BA558" s="453"/>
    </row>
    <row r="559">
      <c r="A559" s="453"/>
      <c r="B559" s="453"/>
      <c r="C559" s="453"/>
      <c r="D559" s="453"/>
      <c r="E559" s="453"/>
      <c r="F559" s="453"/>
      <c r="G559" s="453"/>
      <c r="H559" s="453"/>
      <c r="I559" s="453"/>
      <c r="J559" s="453"/>
      <c r="K559" s="453"/>
      <c r="L559" s="453"/>
      <c r="M559" s="453"/>
      <c r="N559" s="453"/>
      <c r="O559" s="453"/>
      <c r="P559" s="453"/>
      <c r="Q559" s="453"/>
      <c r="R559" s="453"/>
      <c r="S559" s="453"/>
      <c r="T559" s="453"/>
      <c r="U559" s="453"/>
      <c r="V559" s="453"/>
      <c r="W559" s="453"/>
      <c r="X559" s="453"/>
      <c r="Y559" s="453"/>
      <c r="Z559" s="453"/>
      <c r="AA559" s="453"/>
      <c r="AB559" s="453"/>
      <c r="AC559" s="453"/>
      <c r="AD559" s="453"/>
      <c r="AE559" s="453"/>
      <c r="AF559" s="453"/>
      <c r="AG559" s="453"/>
      <c r="AH559" s="453"/>
      <c r="AI559" s="453"/>
      <c r="AJ559" s="453"/>
      <c r="AK559" s="453"/>
      <c r="AL559" s="453"/>
      <c r="AM559" s="453"/>
      <c r="AN559" s="453"/>
      <c r="AO559" s="453"/>
      <c r="AP559" s="453"/>
      <c r="AQ559" s="453"/>
      <c r="AR559" s="453"/>
      <c r="AS559" s="453"/>
      <c r="AT559" s="453"/>
      <c r="AU559" s="453"/>
      <c r="AV559" s="453"/>
      <c r="AW559" s="453"/>
      <c r="AX559" s="453"/>
      <c r="AY559" s="453"/>
      <c r="AZ559" s="453"/>
      <c r="BA559" s="453"/>
    </row>
    <row r="560">
      <c r="A560" s="453"/>
      <c r="B560" s="453"/>
      <c r="C560" s="453"/>
      <c r="D560" s="453"/>
      <c r="E560" s="453"/>
      <c r="F560" s="453"/>
      <c r="G560" s="453"/>
      <c r="H560" s="453"/>
      <c r="I560" s="453"/>
      <c r="J560" s="453"/>
      <c r="K560" s="453"/>
      <c r="L560" s="453"/>
      <c r="M560" s="453"/>
      <c r="N560" s="453"/>
      <c r="O560" s="453"/>
      <c r="P560" s="453"/>
      <c r="Q560" s="453"/>
      <c r="R560" s="453"/>
      <c r="S560" s="453"/>
      <c r="T560" s="453"/>
      <c r="U560" s="453"/>
      <c r="V560" s="453"/>
      <c r="W560" s="453"/>
      <c r="X560" s="453"/>
      <c r="Y560" s="453"/>
      <c r="Z560" s="453"/>
      <c r="AA560" s="453"/>
      <c r="AB560" s="453"/>
      <c r="AC560" s="453"/>
      <c r="AD560" s="453"/>
      <c r="AE560" s="453"/>
      <c r="AF560" s="453"/>
      <c r="AG560" s="453"/>
      <c r="AH560" s="453"/>
      <c r="AI560" s="453"/>
      <c r="AJ560" s="453"/>
      <c r="AK560" s="453"/>
      <c r="AL560" s="453"/>
      <c r="AM560" s="453"/>
      <c r="AN560" s="453"/>
      <c r="AO560" s="453"/>
      <c r="AP560" s="453"/>
      <c r="AQ560" s="453"/>
      <c r="AR560" s="453"/>
      <c r="AS560" s="453"/>
      <c r="AT560" s="453"/>
      <c r="AU560" s="453"/>
      <c r="AV560" s="453"/>
      <c r="AW560" s="453"/>
      <c r="AX560" s="453"/>
      <c r="AY560" s="453"/>
      <c r="AZ560" s="453"/>
      <c r="BA560" s="453"/>
    </row>
    <row r="561">
      <c r="A561" s="453"/>
      <c r="B561" s="453"/>
      <c r="C561" s="453"/>
      <c r="D561" s="453"/>
      <c r="E561" s="453"/>
      <c r="F561" s="453"/>
      <c r="G561" s="453"/>
      <c r="H561" s="453"/>
      <c r="I561" s="453"/>
      <c r="J561" s="453"/>
      <c r="K561" s="453"/>
      <c r="L561" s="453"/>
      <c r="M561" s="453"/>
      <c r="N561" s="453"/>
      <c r="O561" s="453"/>
      <c r="P561" s="453"/>
      <c r="Q561" s="453"/>
      <c r="R561" s="453"/>
      <c r="S561" s="453"/>
      <c r="T561" s="453"/>
      <c r="U561" s="453"/>
      <c r="V561" s="453"/>
      <c r="W561" s="453"/>
      <c r="X561" s="453"/>
      <c r="Y561" s="453"/>
      <c r="Z561" s="453"/>
      <c r="AA561" s="453"/>
      <c r="AB561" s="453"/>
      <c r="AC561" s="453"/>
      <c r="AD561" s="453"/>
      <c r="AE561" s="453"/>
      <c r="AF561" s="453"/>
      <c r="AG561" s="453"/>
      <c r="AH561" s="453"/>
      <c r="AI561" s="453"/>
      <c r="AJ561" s="453"/>
      <c r="AK561" s="453"/>
      <c r="AL561" s="453"/>
      <c r="AM561" s="453"/>
      <c r="AN561" s="453"/>
      <c r="AO561" s="453"/>
      <c r="AP561" s="453"/>
      <c r="AQ561" s="453"/>
      <c r="AR561" s="453"/>
      <c r="AS561" s="453"/>
      <c r="AT561" s="453"/>
      <c r="AU561" s="453"/>
      <c r="AV561" s="453"/>
      <c r="AW561" s="453"/>
      <c r="AX561" s="453"/>
      <c r="AY561" s="453"/>
      <c r="AZ561" s="453"/>
      <c r="BA561" s="453"/>
    </row>
    <row r="562">
      <c r="A562" s="453"/>
      <c r="B562" s="453"/>
      <c r="C562" s="453"/>
      <c r="D562" s="453"/>
      <c r="E562" s="453"/>
      <c r="F562" s="453"/>
      <c r="G562" s="453"/>
      <c r="H562" s="453"/>
      <c r="I562" s="453"/>
      <c r="J562" s="453"/>
      <c r="K562" s="453"/>
      <c r="L562" s="453"/>
      <c r="M562" s="453"/>
      <c r="N562" s="453"/>
      <c r="O562" s="453"/>
      <c r="P562" s="453"/>
      <c r="Q562" s="453"/>
      <c r="R562" s="453"/>
      <c r="S562" s="453"/>
      <c r="T562" s="453"/>
      <c r="U562" s="453"/>
      <c r="V562" s="453"/>
      <c r="W562" s="453"/>
      <c r="X562" s="453"/>
      <c r="Y562" s="453"/>
      <c r="Z562" s="453"/>
      <c r="AA562" s="453"/>
      <c r="AB562" s="453"/>
      <c r="AC562" s="453"/>
      <c r="AD562" s="453"/>
      <c r="AE562" s="453"/>
      <c r="AF562" s="453"/>
      <c r="AG562" s="453"/>
      <c r="AH562" s="453"/>
      <c r="AI562" s="453"/>
      <c r="AJ562" s="453"/>
      <c r="AK562" s="453"/>
      <c r="AL562" s="453"/>
      <c r="AM562" s="453"/>
      <c r="AN562" s="453"/>
      <c r="AO562" s="453"/>
      <c r="AP562" s="453"/>
      <c r="AQ562" s="453"/>
      <c r="AR562" s="453"/>
      <c r="AS562" s="453"/>
      <c r="AT562" s="453"/>
      <c r="AU562" s="453"/>
      <c r="AV562" s="453"/>
      <c r="AW562" s="453"/>
      <c r="AX562" s="453"/>
      <c r="AY562" s="453"/>
      <c r="AZ562" s="453"/>
      <c r="BA562" s="453"/>
    </row>
    <row r="563">
      <c r="A563" s="453"/>
      <c r="B563" s="453"/>
      <c r="C563" s="453"/>
      <c r="D563" s="453"/>
      <c r="E563" s="453"/>
      <c r="F563" s="453"/>
      <c r="G563" s="453"/>
      <c r="H563" s="453"/>
      <c r="I563" s="453"/>
      <c r="J563" s="453"/>
      <c r="K563" s="453"/>
      <c r="L563" s="453"/>
      <c r="M563" s="453"/>
      <c r="N563" s="453"/>
      <c r="O563" s="453"/>
      <c r="P563" s="453"/>
      <c r="Q563" s="453"/>
      <c r="R563" s="453"/>
      <c r="S563" s="453"/>
      <c r="T563" s="453"/>
      <c r="U563" s="453"/>
      <c r="V563" s="453"/>
      <c r="W563" s="453"/>
      <c r="X563" s="453"/>
      <c r="Y563" s="453"/>
      <c r="Z563" s="453"/>
      <c r="AA563" s="453"/>
      <c r="AB563" s="453"/>
      <c r="AC563" s="453"/>
      <c r="AD563" s="453"/>
      <c r="AE563" s="453"/>
      <c r="AF563" s="453"/>
      <c r="AG563" s="453"/>
      <c r="AH563" s="453"/>
      <c r="AI563" s="453"/>
      <c r="AJ563" s="453"/>
      <c r="AK563" s="453"/>
      <c r="AL563" s="453"/>
      <c r="AM563" s="453"/>
      <c r="AN563" s="453"/>
      <c r="AO563" s="453"/>
      <c r="AP563" s="453"/>
      <c r="AQ563" s="453"/>
      <c r="AR563" s="453"/>
      <c r="AS563" s="453"/>
      <c r="AT563" s="453"/>
      <c r="AU563" s="453"/>
      <c r="AV563" s="453"/>
      <c r="AW563" s="453"/>
      <c r="AX563" s="453"/>
      <c r="AY563" s="453"/>
      <c r="AZ563" s="453"/>
      <c r="BA563" s="453"/>
    </row>
    <row r="564">
      <c r="A564" s="453"/>
      <c r="B564" s="453"/>
      <c r="C564" s="453"/>
      <c r="D564" s="453"/>
      <c r="E564" s="453"/>
      <c r="F564" s="453"/>
      <c r="G564" s="453"/>
      <c r="H564" s="453"/>
      <c r="I564" s="453"/>
      <c r="J564" s="453"/>
      <c r="K564" s="453"/>
      <c r="L564" s="453"/>
      <c r="M564" s="453"/>
      <c r="N564" s="453"/>
      <c r="O564" s="453"/>
      <c r="P564" s="453"/>
      <c r="Q564" s="453"/>
      <c r="R564" s="453"/>
      <c r="S564" s="453"/>
      <c r="T564" s="453"/>
      <c r="U564" s="453"/>
      <c r="V564" s="453"/>
      <c r="W564" s="453"/>
      <c r="X564" s="453"/>
      <c r="Y564" s="453"/>
      <c r="Z564" s="453"/>
      <c r="AA564" s="453"/>
      <c r="AB564" s="453"/>
      <c r="AC564" s="453"/>
      <c r="AD564" s="453"/>
      <c r="AE564" s="453"/>
      <c r="AF564" s="453"/>
      <c r="AG564" s="453"/>
      <c r="AH564" s="453"/>
      <c r="AI564" s="453"/>
      <c r="AJ564" s="453"/>
      <c r="AK564" s="453"/>
      <c r="AL564" s="453"/>
      <c r="AM564" s="453"/>
      <c r="AN564" s="453"/>
      <c r="AO564" s="453"/>
      <c r="AP564" s="453"/>
      <c r="AQ564" s="453"/>
      <c r="AR564" s="453"/>
      <c r="AS564" s="453"/>
      <c r="AT564" s="453"/>
      <c r="AU564" s="453"/>
      <c r="AV564" s="453"/>
      <c r="AW564" s="453"/>
      <c r="AX564" s="453"/>
      <c r="AY564" s="453"/>
      <c r="AZ564" s="453"/>
      <c r="BA564" s="453"/>
    </row>
    <row r="565">
      <c r="A565" s="453"/>
      <c r="B565" s="453"/>
      <c r="C565" s="453"/>
      <c r="D565" s="453"/>
      <c r="E565" s="453"/>
      <c r="F565" s="453"/>
      <c r="G565" s="453"/>
      <c r="H565" s="453"/>
      <c r="I565" s="453"/>
      <c r="J565" s="453"/>
      <c r="K565" s="453"/>
      <c r="L565" s="453"/>
      <c r="M565" s="453"/>
      <c r="N565" s="453"/>
      <c r="O565" s="453"/>
      <c r="P565" s="453"/>
      <c r="Q565" s="453"/>
      <c r="R565" s="453"/>
      <c r="S565" s="453"/>
      <c r="T565" s="453"/>
      <c r="U565" s="453"/>
      <c r="V565" s="453"/>
      <c r="W565" s="453"/>
      <c r="X565" s="453"/>
      <c r="Y565" s="453"/>
      <c r="Z565" s="453"/>
      <c r="AA565" s="453"/>
      <c r="AB565" s="453"/>
      <c r="AC565" s="453"/>
      <c r="AD565" s="453"/>
      <c r="AE565" s="453"/>
      <c r="AF565" s="453"/>
      <c r="AG565" s="453"/>
      <c r="AH565" s="453"/>
      <c r="AI565" s="453"/>
      <c r="AJ565" s="453"/>
      <c r="AK565" s="453"/>
      <c r="AL565" s="453"/>
      <c r="AM565" s="453"/>
      <c r="AN565" s="453"/>
      <c r="AO565" s="453"/>
      <c r="AP565" s="453"/>
      <c r="AQ565" s="453"/>
      <c r="AR565" s="453"/>
      <c r="AS565" s="453"/>
      <c r="AT565" s="453"/>
      <c r="AU565" s="453"/>
      <c r="AV565" s="453"/>
      <c r="AW565" s="453"/>
      <c r="AX565" s="453"/>
      <c r="AY565" s="453"/>
      <c r="AZ565" s="453"/>
      <c r="BA565" s="453"/>
    </row>
    <row r="566">
      <c r="A566" s="453"/>
      <c r="B566" s="453"/>
      <c r="C566" s="453"/>
      <c r="D566" s="453"/>
      <c r="E566" s="453"/>
      <c r="F566" s="453"/>
      <c r="G566" s="453"/>
      <c r="H566" s="453"/>
      <c r="I566" s="453"/>
      <c r="J566" s="453"/>
      <c r="K566" s="453"/>
      <c r="L566" s="453"/>
      <c r="M566" s="453"/>
      <c r="N566" s="453"/>
      <c r="O566" s="453"/>
      <c r="P566" s="453"/>
      <c r="Q566" s="453"/>
      <c r="R566" s="453"/>
      <c r="S566" s="453"/>
      <c r="T566" s="453"/>
      <c r="U566" s="453"/>
      <c r="V566" s="453"/>
      <c r="W566" s="453"/>
      <c r="X566" s="453"/>
      <c r="Y566" s="453"/>
      <c r="Z566" s="453"/>
      <c r="AA566" s="453"/>
      <c r="AB566" s="453"/>
      <c r="AC566" s="453"/>
      <c r="AD566" s="453"/>
      <c r="AE566" s="453"/>
      <c r="AF566" s="453"/>
      <c r="AG566" s="453"/>
      <c r="AH566" s="453"/>
      <c r="AI566" s="453"/>
      <c r="AJ566" s="453"/>
      <c r="AK566" s="453"/>
      <c r="AL566" s="453"/>
      <c r="AM566" s="453"/>
      <c r="AN566" s="453"/>
      <c r="AO566" s="453"/>
      <c r="AP566" s="453"/>
      <c r="AQ566" s="453"/>
      <c r="AR566" s="453"/>
      <c r="AS566" s="453"/>
      <c r="AT566" s="453"/>
      <c r="AU566" s="453"/>
      <c r="AV566" s="453"/>
      <c r="AW566" s="453"/>
      <c r="AX566" s="453"/>
      <c r="AY566" s="453"/>
      <c r="AZ566" s="453"/>
      <c r="BA566" s="453"/>
    </row>
    <row r="567">
      <c r="A567" s="453"/>
      <c r="B567" s="453"/>
      <c r="C567" s="453"/>
      <c r="D567" s="453"/>
      <c r="E567" s="453"/>
      <c r="F567" s="453"/>
      <c r="G567" s="453"/>
      <c r="H567" s="453"/>
      <c r="I567" s="453"/>
      <c r="J567" s="453"/>
      <c r="K567" s="453"/>
      <c r="L567" s="453"/>
      <c r="M567" s="453"/>
      <c r="N567" s="453"/>
      <c r="O567" s="453"/>
      <c r="P567" s="453"/>
      <c r="Q567" s="453"/>
      <c r="R567" s="453"/>
      <c r="S567" s="453"/>
      <c r="T567" s="453"/>
      <c r="U567" s="453"/>
      <c r="V567" s="453"/>
      <c r="W567" s="453"/>
      <c r="X567" s="453"/>
      <c r="Y567" s="453"/>
      <c r="Z567" s="453"/>
      <c r="AA567" s="453"/>
      <c r="AB567" s="453"/>
      <c r="AC567" s="453"/>
      <c r="AD567" s="453"/>
      <c r="AE567" s="453"/>
      <c r="AF567" s="453"/>
      <c r="AG567" s="453"/>
      <c r="AH567" s="453"/>
      <c r="AI567" s="453"/>
      <c r="AJ567" s="453"/>
      <c r="AK567" s="453"/>
      <c r="AL567" s="453"/>
      <c r="AM567" s="453"/>
      <c r="AN567" s="453"/>
      <c r="AO567" s="453"/>
      <c r="AP567" s="453"/>
      <c r="AQ567" s="453"/>
      <c r="AR567" s="453"/>
      <c r="AS567" s="453"/>
      <c r="AT567" s="453"/>
      <c r="AU567" s="453"/>
      <c r="AV567" s="453"/>
      <c r="AW567" s="453"/>
      <c r="AX567" s="453"/>
      <c r="AY567" s="453"/>
      <c r="AZ567" s="453"/>
      <c r="BA567" s="453"/>
    </row>
    <row r="568">
      <c r="A568" s="453"/>
      <c r="B568" s="453"/>
      <c r="C568" s="453"/>
      <c r="D568" s="453"/>
      <c r="E568" s="453"/>
      <c r="F568" s="453"/>
      <c r="G568" s="453"/>
      <c r="H568" s="453"/>
      <c r="I568" s="453"/>
      <c r="J568" s="453"/>
      <c r="K568" s="453"/>
      <c r="L568" s="453"/>
      <c r="M568" s="453"/>
      <c r="N568" s="453"/>
      <c r="O568" s="453"/>
      <c r="P568" s="453"/>
      <c r="Q568" s="453"/>
      <c r="R568" s="453"/>
      <c r="S568" s="453"/>
      <c r="T568" s="453"/>
      <c r="U568" s="453"/>
      <c r="V568" s="453"/>
      <c r="W568" s="453"/>
      <c r="X568" s="453"/>
      <c r="Y568" s="453"/>
      <c r="Z568" s="453"/>
      <c r="AA568" s="453"/>
      <c r="AB568" s="453"/>
      <c r="AC568" s="453"/>
      <c r="AD568" s="453"/>
      <c r="AE568" s="453"/>
      <c r="AF568" s="453"/>
      <c r="AG568" s="453"/>
      <c r="AH568" s="453"/>
      <c r="AI568" s="453"/>
      <c r="AJ568" s="453"/>
      <c r="AK568" s="453"/>
      <c r="AL568" s="453"/>
      <c r="AM568" s="453"/>
      <c r="AN568" s="453"/>
      <c r="AO568" s="453"/>
      <c r="AP568" s="453"/>
      <c r="AQ568" s="453"/>
      <c r="AR568" s="453"/>
      <c r="AS568" s="453"/>
      <c r="AT568" s="453"/>
      <c r="AU568" s="453"/>
      <c r="AV568" s="453"/>
      <c r="AW568" s="453"/>
      <c r="AX568" s="453"/>
      <c r="AY568" s="453"/>
      <c r="AZ568" s="453"/>
      <c r="BA568" s="453"/>
    </row>
    <row r="569">
      <c r="A569" s="453"/>
      <c r="B569" s="453"/>
      <c r="C569" s="453"/>
      <c r="D569" s="453"/>
      <c r="E569" s="453"/>
      <c r="F569" s="453"/>
      <c r="G569" s="453"/>
      <c r="H569" s="453"/>
      <c r="I569" s="453"/>
      <c r="J569" s="453"/>
      <c r="K569" s="453"/>
      <c r="L569" s="453"/>
      <c r="M569" s="453"/>
      <c r="N569" s="453"/>
      <c r="O569" s="453"/>
      <c r="P569" s="453"/>
      <c r="Q569" s="453"/>
      <c r="R569" s="453"/>
      <c r="S569" s="453"/>
      <c r="T569" s="453"/>
      <c r="U569" s="453"/>
      <c r="V569" s="453"/>
      <c r="W569" s="453"/>
      <c r="X569" s="453"/>
      <c r="Y569" s="453"/>
      <c r="Z569" s="453"/>
      <c r="AA569" s="453"/>
      <c r="AB569" s="453"/>
      <c r="AC569" s="453"/>
      <c r="AD569" s="453"/>
      <c r="AE569" s="453"/>
      <c r="AF569" s="453"/>
      <c r="AG569" s="453"/>
      <c r="AH569" s="453"/>
      <c r="AI569" s="453"/>
      <c r="AJ569" s="453"/>
      <c r="AK569" s="453"/>
      <c r="AL569" s="453"/>
      <c r="AM569" s="453"/>
      <c r="AN569" s="453"/>
      <c r="AO569" s="453"/>
      <c r="AP569" s="453"/>
      <c r="AQ569" s="453"/>
      <c r="AR569" s="453"/>
      <c r="AS569" s="453"/>
      <c r="AT569" s="453"/>
      <c r="AU569" s="453"/>
      <c r="AV569" s="453"/>
      <c r="AW569" s="453"/>
      <c r="AX569" s="453"/>
      <c r="AY569" s="453"/>
      <c r="AZ569" s="453"/>
      <c r="BA569" s="453"/>
    </row>
    <row r="570">
      <c r="A570" s="453"/>
      <c r="B570" s="453"/>
      <c r="C570" s="453"/>
      <c r="D570" s="453"/>
      <c r="E570" s="453"/>
      <c r="F570" s="453"/>
      <c r="G570" s="453"/>
      <c r="H570" s="453"/>
      <c r="I570" s="453"/>
      <c r="J570" s="453"/>
      <c r="K570" s="453"/>
      <c r="L570" s="453"/>
      <c r="M570" s="453"/>
      <c r="N570" s="453"/>
      <c r="O570" s="453"/>
      <c r="P570" s="453"/>
      <c r="Q570" s="453"/>
      <c r="R570" s="453"/>
      <c r="S570" s="453"/>
      <c r="T570" s="453"/>
      <c r="U570" s="453"/>
      <c r="V570" s="453"/>
      <c r="W570" s="453"/>
      <c r="X570" s="453"/>
      <c r="Y570" s="453"/>
      <c r="Z570" s="453"/>
      <c r="AA570" s="453"/>
      <c r="AB570" s="453"/>
      <c r="AC570" s="453"/>
      <c r="AD570" s="453"/>
      <c r="AE570" s="453"/>
      <c r="AF570" s="453"/>
      <c r="AG570" s="453"/>
      <c r="AH570" s="453"/>
      <c r="AI570" s="453"/>
      <c r="AJ570" s="453"/>
      <c r="AK570" s="453"/>
      <c r="AL570" s="453"/>
      <c r="AM570" s="453"/>
      <c r="AN570" s="453"/>
      <c r="AO570" s="453"/>
      <c r="AP570" s="453"/>
      <c r="AQ570" s="453"/>
      <c r="AR570" s="453"/>
      <c r="AS570" s="453"/>
      <c r="AT570" s="453"/>
      <c r="AU570" s="453"/>
      <c r="AV570" s="453"/>
      <c r="AW570" s="453"/>
      <c r="AX570" s="453"/>
      <c r="AY570" s="453"/>
      <c r="AZ570" s="453"/>
      <c r="BA570" s="453"/>
    </row>
    <row r="571">
      <c r="A571" s="453"/>
      <c r="B571" s="453"/>
      <c r="C571" s="453"/>
      <c r="D571" s="453"/>
      <c r="E571" s="453"/>
      <c r="F571" s="453"/>
      <c r="G571" s="453"/>
      <c r="H571" s="453"/>
      <c r="I571" s="453"/>
      <c r="J571" s="453"/>
      <c r="K571" s="453"/>
      <c r="L571" s="453"/>
      <c r="M571" s="453"/>
      <c r="N571" s="453"/>
      <c r="O571" s="453"/>
      <c r="P571" s="453"/>
      <c r="Q571" s="453"/>
      <c r="R571" s="453"/>
      <c r="S571" s="453"/>
      <c r="T571" s="453"/>
      <c r="U571" s="453"/>
      <c r="V571" s="453"/>
      <c r="W571" s="453"/>
      <c r="X571" s="453"/>
      <c r="Y571" s="453"/>
      <c r="Z571" s="453"/>
      <c r="AA571" s="453"/>
      <c r="AB571" s="453"/>
      <c r="AC571" s="453"/>
      <c r="AD571" s="453"/>
      <c r="AE571" s="453"/>
      <c r="AF571" s="453"/>
      <c r="AG571" s="453"/>
      <c r="AH571" s="453"/>
      <c r="AI571" s="453"/>
      <c r="AJ571" s="453"/>
      <c r="AK571" s="453"/>
      <c r="AL571" s="453"/>
      <c r="AM571" s="453"/>
      <c r="AN571" s="453"/>
      <c r="AO571" s="453"/>
      <c r="AP571" s="453"/>
      <c r="AQ571" s="453"/>
      <c r="AR571" s="453"/>
      <c r="AS571" s="453"/>
      <c r="AT571" s="453"/>
      <c r="AU571" s="453"/>
      <c r="AV571" s="453"/>
      <c r="AW571" s="453"/>
      <c r="AX571" s="453"/>
      <c r="AY571" s="453"/>
      <c r="AZ571" s="453"/>
      <c r="BA571" s="453"/>
    </row>
    <row r="572">
      <c r="A572" s="453"/>
      <c r="B572" s="453"/>
      <c r="C572" s="453"/>
      <c r="D572" s="453"/>
      <c r="E572" s="453"/>
      <c r="F572" s="453"/>
      <c r="G572" s="453"/>
      <c r="H572" s="453"/>
      <c r="I572" s="453"/>
      <c r="J572" s="453"/>
      <c r="K572" s="453"/>
      <c r="L572" s="453"/>
      <c r="M572" s="453"/>
      <c r="N572" s="453"/>
      <c r="O572" s="453"/>
      <c r="P572" s="453"/>
      <c r="Q572" s="453"/>
      <c r="R572" s="453"/>
      <c r="S572" s="453"/>
      <c r="T572" s="453"/>
      <c r="U572" s="453"/>
      <c r="V572" s="453"/>
      <c r="W572" s="453"/>
      <c r="X572" s="453"/>
      <c r="Y572" s="453"/>
      <c r="Z572" s="453"/>
      <c r="AA572" s="453"/>
      <c r="AB572" s="453"/>
      <c r="AC572" s="453"/>
      <c r="AD572" s="453"/>
      <c r="AE572" s="453"/>
      <c r="AF572" s="453"/>
      <c r="AG572" s="453"/>
      <c r="AH572" s="453"/>
      <c r="AI572" s="453"/>
      <c r="AJ572" s="453"/>
      <c r="AK572" s="453"/>
      <c r="AL572" s="453"/>
      <c r="AM572" s="453"/>
      <c r="AN572" s="453"/>
      <c r="AO572" s="453"/>
      <c r="AP572" s="453"/>
      <c r="AQ572" s="453"/>
      <c r="AR572" s="453"/>
      <c r="AS572" s="453"/>
      <c r="AT572" s="453"/>
      <c r="AU572" s="453"/>
      <c r="AV572" s="453"/>
      <c r="AW572" s="453"/>
      <c r="AX572" s="453"/>
      <c r="AY572" s="453"/>
      <c r="AZ572" s="453"/>
      <c r="BA572" s="453"/>
    </row>
    <row r="573">
      <c r="A573" s="453"/>
      <c r="B573" s="453"/>
      <c r="C573" s="453"/>
      <c r="D573" s="453"/>
      <c r="E573" s="453"/>
      <c r="F573" s="453"/>
      <c r="G573" s="453"/>
      <c r="H573" s="453"/>
      <c r="I573" s="453"/>
      <c r="J573" s="453"/>
      <c r="K573" s="453"/>
      <c r="L573" s="453"/>
      <c r="M573" s="453"/>
      <c r="N573" s="453"/>
      <c r="O573" s="453"/>
      <c r="P573" s="453"/>
      <c r="Q573" s="453"/>
      <c r="R573" s="453"/>
      <c r="S573" s="453"/>
      <c r="T573" s="453"/>
      <c r="U573" s="453"/>
      <c r="V573" s="453"/>
      <c r="W573" s="453"/>
      <c r="X573" s="453"/>
      <c r="Y573" s="453"/>
      <c r="Z573" s="453"/>
      <c r="AA573" s="453"/>
      <c r="AB573" s="453"/>
      <c r="AC573" s="453"/>
      <c r="AD573" s="453"/>
      <c r="AE573" s="453"/>
      <c r="AF573" s="453"/>
      <c r="AG573" s="453"/>
      <c r="AH573" s="453"/>
      <c r="AI573" s="453"/>
      <c r="AJ573" s="453"/>
      <c r="AK573" s="453"/>
      <c r="AL573" s="453"/>
      <c r="AM573" s="453"/>
      <c r="AN573" s="453"/>
      <c r="AO573" s="453"/>
      <c r="AP573" s="453"/>
      <c r="AQ573" s="453"/>
      <c r="AR573" s="453"/>
      <c r="AS573" s="453"/>
      <c r="AT573" s="453"/>
      <c r="AU573" s="453"/>
      <c r="AV573" s="453"/>
      <c r="AW573" s="453"/>
      <c r="AX573" s="453"/>
      <c r="AY573" s="453"/>
      <c r="AZ573" s="453"/>
      <c r="BA573" s="453"/>
    </row>
    <row r="574">
      <c r="A574" s="453"/>
      <c r="B574" s="453"/>
      <c r="C574" s="453"/>
      <c r="D574" s="453"/>
      <c r="E574" s="453"/>
      <c r="F574" s="453"/>
      <c r="G574" s="453"/>
      <c r="H574" s="453"/>
      <c r="I574" s="453"/>
      <c r="J574" s="453"/>
      <c r="K574" s="453"/>
      <c r="L574" s="453"/>
      <c r="M574" s="453"/>
      <c r="N574" s="453"/>
      <c r="O574" s="453"/>
      <c r="P574" s="453"/>
      <c r="Q574" s="453"/>
      <c r="R574" s="453"/>
      <c r="S574" s="453"/>
      <c r="T574" s="453"/>
      <c r="U574" s="453"/>
      <c r="V574" s="453"/>
      <c r="W574" s="453"/>
      <c r="X574" s="453"/>
      <c r="Y574" s="453"/>
      <c r="Z574" s="453"/>
      <c r="AA574" s="453"/>
      <c r="AB574" s="453"/>
      <c r="AC574" s="453"/>
      <c r="AD574" s="453"/>
      <c r="AE574" s="453"/>
      <c r="AF574" s="453"/>
      <c r="AG574" s="453"/>
      <c r="AH574" s="453"/>
      <c r="AI574" s="453"/>
      <c r="AJ574" s="453"/>
      <c r="AK574" s="453"/>
      <c r="AL574" s="453"/>
      <c r="AM574" s="453"/>
      <c r="AN574" s="453"/>
      <c r="AO574" s="453"/>
      <c r="AP574" s="453"/>
      <c r="AQ574" s="453"/>
      <c r="AR574" s="453"/>
      <c r="AS574" s="453"/>
      <c r="AT574" s="453"/>
      <c r="AU574" s="453"/>
      <c r="AV574" s="453"/>
      <c r="AW574" s="453"/>
      <c r="AX574" s="453"/>
      <c r="AY574" s="453"/>
      <c r="AZ574" s="453"/>
      <c r="BA574" s="453"/>
    </row>
    <row r="575">
      <c r="A575" s="453"/>
      <c r="B575" s="453"/>
      <c r="C575" s="453"/>
      <c r="D575" s="453"/>
      <c r="E575" s="453"/>
      <c r="F575" s="453"/>
      <c r="G575" s="453"/>
      <c r="H575" s="453"/>
      <c r="I575" s="453"/>
      <c r="J575" s="453"/>
      <c r="K575" s="453"/>
      <c r="L575" s="453"/>
      <c r="M575" s="453"/>
      <c r="N575" s="453"/>
      <c r="O575" s="453"/>
      <c r="P575" s="453"/>
      <c r="Q575" s="453"/>
      <c r="R575" s="453"/>
      <c r="S575" s="453"/>
      <c r="T575" s="453"/>
      <c r="U575" s="453"/>
      <c r="V575" s="453"/>
      <c r="W575" s="453"/>
      <c r="X575" s="453"/>
      <c r="Y575" s="453"/>
      <c r="Z575" s="453"/>
      <c r="AA575" s="453"/>
      <c r="AB575" s="453"/>
      <c r="AC575" s="453"/>
      <c r="AD575" s="453"/>
      <c r="AE575" s="453"/>
      <c r="AF575" s="453"/>
      <c r="AG575" s="453"/>
      <c r="AH575" s="453"/>
      <c r="AI575" s="453"/>
      <c r="AJ575" s="453"/>
      <c r="AK575" s="453"/>
      <c r="AL575" s="453"/>
      <c r="AM575" s="453"/>
      <c r="AN575" s="453"/>
      <c r="AO575" s="453"/>
      <c r="AP575" s="453"/>
      <c r="AQ575" s="453"/>
      <c r="AR575" s="453"/>
      <c r="AS575" s="453"/>
      <c r="AT575" s="453"/>
      <c r="AU575" s="453"/>
      <c r="AV575" s="453"/>
      <c r="AW575" s="453"/>
      <c r="AX575" s="453"/>
      <c r="AY575" s="453"/>
      <c r="AZ575" s="453"/>
      <c r="BA575" s="453"/>
    </row>
    <row r="576">
      <c r="A576" s="453"/>
      <c r="B576" s="453"/>
      <c r="C576" s="453"/>
      <c r="D576" s="453"/>
      <c r="E576" s="453"/>
      <c r="F576" s="453"/>
      <c r="G576" s="453"/>
      <c r="H576" s="453"/>
      <c r="I576" s="453"/>
      <c r="J576" s="453"/>
      <c r="K576" s="453"/>
      <c r="L576" s="453"/>
      <c r="M576" s="453"/>
      <c r="N576" s="453"/>
      <c r="O576" s="453"/>
      <c r="P576" s="453"/>
      <c r="Q576" s="453"/>
      <c r="R576" s="453"/>
      <c r="S576" s="453"/>
      <c r="T576" s="453"/>
      <c r="U576" s="453"/>
      <c r="V576" s="453"/>
      <c r="W576" s="453"/>
      <c r="X576" s="453"/>
      <c r="Y576" s="453"/>
      <c r="Z576" s="453"/>
      <c r="AA576" s="453"/>
      <c r="AB576" s="453"/>
      <c r="AC576" s="453"/>
      <c r="AD576" s="453"/>
      <c r="AE576" s="453"/>
      <c r="AF576" s="453"/>
      <c r="AG576" s="453"/>
      <c r="AH576" s="453"/>
      <c r="AI576" s="453"/>
      <c r="AJ576" s="453"/>
      <c r="AK576" s="453"/>
      <c r="AL576" s="453"/>
      <c r="AM576" s="453"/>
      <c r="AN576" s="453"/>
      <c r="AO576" s="453"/>
      <c r="AP576" s="453"/>
      <c r="AQ576" s="453"/>
      <c r="AR576" s="453"/>
      <c r="AS576" s="453"/>
      <c r="AT576" s="453"/>
      <c r="AU576" s="453"/>
      <c r="AV576" s="453"/>
      <c r="AW576" s="453"/>
      <c r="AX576" s="453"/>
      <c r="AY576" s="453"/>
      <c r="AZ576" s="453"/>
      <c r="BA576" s="453"/>
    </row>
    <row r="577">
      <c r="A577" s="453"/>
      <c r="B577" s="453"/>
      <c r="C577" s="453"/>
      <c r="D577" s="453"/>
      <c r="E577" s="453"/>
      <c r="F577" s="453"/>
      <c r="G577" s="453"/>
      <c r="H577" s="453"/>
      <c r="I577" s="453"/>
      <c r="J577" s="453"/>
      <c r="K577" s="453"/>
      <c r="L577" s="453"/>
      <c r="M577" s="453"/>
      <c r="N577" s="453"/>
      <c r="O577" s="453"/>
      <c r="P577" s="453"/>
      <c r="Q577" s="453"/>
      <c r="R577" s="453"/>
      <c r="S577" s="453"/>
      <c r="T577" s="453"/>
      <c r="U577" s="453"/>
      <c r="V577" s="453"/>
      <c r="W577" s="453"/>
      <c r="X577" s="453"/>
      <c r="Y577" s="453"/>
      <c r="Z577" s="453"/>
      <c r="AA577" s="453"/>
      <c r="AB577" s="453"/>
      <c r="AC577" s="453"/>
      <c r="AD577" s="453"/>
      <c r="AE577" s="453"/>
      <c r="AF577" s="453"/>
      <c r="AG577" s="453"/>
      <c r="AH577" s="453"/>
      <c r="AI577" s="453"/>
      <c r="AJ577" s="453"/>
      <c r="AK577" s="453"/>
      <c r="AL577" s="453"/>
      <c r="AM577" s="453"/>
      <c r="AN577" s="453"/>
      <c r="AO577" s="453"/>
      <c r="AP577" s="453"/>
      <c r="AQ577" s="453"/>
      <c r="AR577" s="453"/>
      <c r="AS577" s="453"/>
      <c r="AT577" s="453"/>
      <c r="AU577" s="453"/>
      <c r="AV577" s="453"/>
      <c r="AW577" s="453"/>
      <c r="AX577" s="453"/>
      <c r="AY577" s="453"/>
      <c r="AZ577" s="453"/>
      <c r="BA577" s="453"/>
    </row>
    <row r="578">
      <c r="A578" s="453"/>
      <c r="B578" s="453"/>
      <c r="C578" s="453"/>
      <c r="D578" s="453"/>
      <c r="E578" s="453"/>
      <c r="F578" s="453"/>
      <c r="G578" s="453"/>
      <c r="H578" s="453"/>
      <c r="I578" s="453"/>
      <c r="J578" s="453"/>
      <c r="K578" s="453"/>
      <c r="L578" s="453"/>
      <c r="M578" s="453"/>
      <c r="N578" s="453"/>
      <c r="O578" s="453"/>
      <c r="P578" s="453"/>
      <c r="Q578" s="453"/>
      <c r="R578" s="453"/>
      <c r="S578" s="453"/>
      <c r="T578" s="453"/>
      <c r="U578" s="453"/>
      <c r="V578" s="453"/>
      <c r="W578" s="453"/>
      <c r="X578" s="453"/>
      <c r="Y578" s="453"/>
      <c r="Z578" s="453"/>
      <c r="AA578" s="453"/>
      <c r="AB578" s="453"/>
      <c r="AC578" s="453"/>
      <c r="AD578" s="453"/>
      <c r="AE578" s="453"/>
      <c r="AF578" s="453"/>
      <c r="AG578" s="453"/>
      <c r="AH578" s="453"/>
      <c r="AI578" s="453"/>
      <c r="AJ578" s="453"/>
      <c r="AK578" s="453"/>
      <c r="AL578" s="453"/>
      <c r="AM578" s="453"/>
      <c r="AN578" s="453"/>
      <c r="AO578" s="453"/>
      <c r="AP578" s="453"/>
      <c r="AQ578" s="453"/>
      <c r="AR578" s="453"/>
      <c r="AS578" s="453"/>
      <c r="AT578" s="453"/>
      <c r="AU578" s="453"/>
      <c r="AV578" s="453"/>
      <c r="AW578" s="453"/>
      <c r="AX578" s="453"/>
      <c r="AY578" s="453"/>
      <c r="AZ578" s="453"/>
      <c r="BA578" s="453"/>
    </row>
    <row r="579">
      <c r="A579" s="453"/>
      <c r="B579" s="453"/>
      <c r="C579" s="453"/>
      <c r="D579" s="453"/>
      <c r="E579" s="453"/>
      <c r="F579" s="453"/>
      <c r="G579" s="453"/>
      <c r="H579" s="453"/>
      <c r="I579" s="453"/>
      <c r="J579" s="453"/>
      <c r="K579" s="453"/>
      <c r="L579" s="453"/>
      <c r="M579" s="453"/>
      <c r="N579" s="453"/>
      <c r="O579" s="453"/>
      <c r="P579" s="453"/>
      <c r="Q579" s="453"/>
      <c r="R579" s="453"/>
      <c r="S579" s="453"/>
      <c r="T579" s="453"/>
      <c r="U579" s="453"/>
      <c r="V579" s="453"/>
      <c r="W579" s="453"/>
      <c r="X579" s="453"/>
      <c r="Y579" s="453"/>
      <c r="Z579" s="453"/>
      <c r="AA579" s="453"/>
      <c r="AB579" s="453"/>
      <c r="AC579" s="453"/>
      <c r="AD579" s="453"/>
      <c r="AE579" s="453"/>
      <c r="AF579" s="453"/>
      <c r="AG579" s="453"/>
      <c r="AH579" s="453"/>
      <c r="AI579" s="453"/>
      <c r="AJ579" s="453"/>
      <c r="AK579" s="453"/>
      <c r="AL579" s="453"/>
      <c r="AM579" s="453"/>
      <c r="AN579" s="453"/>
      <c r="AO579" s="453"/>
      <c r="AP579" s="453"/>
      <c r="AQ579" s="453"/>
      <c r="AR579" s="453"/>
      <c r="AS579" s="453"/>
      <c r="AT579" s="453"/>
      <c r="AU579" s="453"/>
      <c r="AV579" s="453"/>
      <c r="AW579" s="453"/>
      <c r="AX579" s="453"/>
      <c r="AY579" s="453"/>
      <c r="AZ579" s="453"/>
      <c r="BA579" s="453"/>
    </row>
    <row r="580">
      <c r="A580" s="453"/>
      <c r="B580" s="453"/>
      <c r="C580" s="453"/>
      <c r="D580" s="453"/>
      <c r="E580" s="453"/>
      <c r="F580" s="453"/>
      <c r="G580" s="453"/>
      <c r="H580" s="453"/>
      <c r="I580" s="453"/>
      <c r="J580" s="453"/>
      <c r="K580" s="453"/>
      <c r="L580" s="453"/>
      <c r="M580" s="453"/>
      <c r="N580" s="453"/>
      <c r="O580" s="453"/>
      <c r="P580" s="453"/>
      <c r="Q580" s="453"/>
      <c r="R580" s="453"/>
      <c r="S580" s="453"/>
      <c r="T580" s="453"/>
      <c r="U580" s="453"/>
      <c r="V580" s="453"/>
      <c r="W580" s="453"/>
      <c r="X580" s="453"/>
      <c r="Y580" s="453"/>
      <c r="Z580" s="453"/>
      <c r="AA580" s="453"/>
      <c r="AB580" s="453"/>
      <c r="AC580" s="453"/>
      <c r="AD580" s="453"/>
      <c r="AE580" s="453"/>
      <c r="AF580" s="453"/>
      <c r="AG580" s="453"/>
      <c r="AH580" s="453"/>
      <c r="AI580" s="453"/>
      <c r="AJ580" s="453"/>
      <c r="AK580" s="453"/>
      <c r="AL580" s="453"/>
      <c r="AM580" s="453"/>
      <c r="AN580" s="453"/>
      <c r="AO580" s="453"/>
      <c r="AP580" s="453"/>
      <c r="AQ580" s="453"/>
      <c r="AR580" s="453"/>
      <c r="AS580" s="453"/>
      <c r="AT580" s="453"/>
      <c r="AU580" s="453"/>
      <c r="AV580" s="453"/>
      <c r="AW580" s="453"/>
      <c r="AX580" s="453"/>
      <c r="AY580" s="453"/>
      <c r="AZ580" s="453"/>
      <c r="BA580" s="453"/>
    </row>
    <row r="581">
      <c r="A581" s="453"/>
      <c r="B581" s="453"/>
      <c r="C581" s="453"/>
      <c r="D581" s="453"/>
      <c r="E581" s="453"/>
      <c r="F581" s="453"/>
      <c r="G581" s="453"/>
      <c r="H581" s="453"/>
      <c r="I581" s="453"/>
      <c r="J581" s="453"/>
      <c r="K581" s="453"/>
      <c r="L581" s="453"/>
      <c r="M581" s="453"/>
      <c r="N581" s="453"/>
      <c r="O581" s="453"/>
      <c r="P581" s="453"/>
      <c r="Q581" s="453"/>
      <c r="R581" s="453"/>
      <c r="S581" s="453"/>
      <c r="T581" s="453"/>
      <c r="U581" s="453"/>
      <c r="V581" s="453"/>
      <c r="W581" s="453"/>
      <c r="X581" s="453"/>
      <c r="Y581" s="453"/>
      <c r="Z581" s="453"/>
      <c r="AA581" s="453"/>
      <c r="AB581" s="453"/>
      <c r="AC581" s="453"/>
      <c r="AD581" s="453"/>
      <c r="AE581" s="453"/>
      <c r="AF581" s="453"/>
      <c r="AG581" s="453"/>
      <c r="AH581" s="453"/>
      <c r="AI581" s="453"/>
      <c r="AJ581" s="453"/>
      <c r="AK581" s="453"/>
      <c r="AL581" s="453"/>
      <c r="AM581" s="453"/>
      <c r="AN581" s="453"/>
      <c r="AO581" s="453"/>
      <c r="AP581" s="453"/>
      <c r="AQ581" s="453"/>
      <c r="AR581" s="453"/>
      <c r="AS581" s="453"/>
      <c r="AT581" s="453"/>
      <c r="AU581" s="453"/>
      <c r="AV581" s="453"/>
      <c r="AW581" s="453"/>
      <c r="AX581" s="453"/>
      <c r="AY581" s="453"/>
      <c r="AZ581" s="453"/>
      <c r="BA581" s="453"/>
    </row>
    <row r="582">
      <c r="A582" s="453"/>
      <c r="B582" s="453"/>
      <c r="C582" s="453"/>
      <c r="D582" s="453"/>
      <c r="E582" s="453"/>
      <c r="F582" s="453"/>
      <c r="G582" s="453"/>
      <c r="H582" s="453"/>
      <c r="I582" s="453"/>
      <c r="J582" s="453"/>
      <c r="K582" s="453"/>
      <c r="L582" s="453"/>
      <c r="M582" s="453"/>
      <c r="N582" s="453"/>
      <c r="O582" s="453"/>
      <c r="P582" s="453"/>
      <c r="Q582" s="453"/>
      <c r="R582" s="453"/>
      <c r="S582" s="453"/>
      <c r="T582" s="453"/>
      <c r="U582" s="453"/>
      <c r="V582" s="453"/>
      <c r="W582" s="453"/>
      <c r="X582" s="453"/>
      <c r="Y582" s="453"/>
      <c r="Z582" s="453"/>
      <c r="AA582" s="453"/>
      <c r="AB582" s="453"/>
      <c r="AC582" s="453"/>
      <c r="AD582" s="453"/>
      <c r="AE582" s="453"/>
      <c r="AF582" s="453"/>
      <c r="AG582" s="453"/>
      <c r="AH582" s="453"/>
      <c r="AI582" s="453"/>
      <c r="AJ582" s="453"/>
      <c r="AK582" s="453"/>
      <c r="AL582" s="453"/>
      <c r="AM582" s="453"/>
      <c r="AN582" s="453"/>
      <c r="AO582" s="453"/>
      <c r="AP582" s="453"/>
      <c r="AQ582" s="453"/>
      <c r="AR582" s="453"/>
      <c r="AS582" s="453"/>
      <c r="AT582" s="453"/>
      <c r="AU582" s="453"/>
      <c r="AV582" s="453"/>
      <c r="AW582" s="453"/>
      <c r="AX582" s="453"/>
      <c r="AY582" s="453"/>
      <c r="AZ582" s="453"/>
      <c r="BA582" s="453"/>
    </row>
    <row r="583">
      <c r="A583" s="453"/>
      <c r="B583" s="453"/>
      <c r="C583" s="453"/>
      <c r="D583" s="453"/>
      <c r="E583" s="453"/>
      <c r="F583" s="453"/>
      <c r="G583" s="453"/>
      <c r="H583" s="453"/>
      <c r="I583" s="453"/>
      <c r="J583" s="453"/>
      <c r="K583" s="453"/>
      <c r="L583" s="453"/>
      <c r="M583" s="453"/>
      <c r="N583" s="453"/>
      <c r="O583" s="453"/>
      <c r="P583" s="453"/>
      <c r="Q583" s="453"/>
      <c r="R583" s="453"/>
      <c r="S583" s="453"/>
      <c r="T583" s="453"/>
      <c r="U583" s="453"/>
      <c r="V583" s="453"/>
      <c r="W583" s="453"/>
      <c r="X583" s="453"/>
      <c r="Y583" s="453"/>
      <c r="Z583" s="453"/>
      <c r="AA583" s="453"/>
      <c r="AB583" s="453"/>
      <c r="AC583" s="453"/>
      <c r="AD583" s="453"/>
      <c r="AE583" s="453"/>
      <c r="AF583" s="453"/>
      <c r="AG583" s="453"/>
      <c r="AH583" s="453"/>
      <c r="AI583" s="453"/>
      <c r="AJ583" s="453"/>
      <c r="AK583" s="453"/>
      <c r="AL583" s="453"/>
      <c r="AM583" s="453"/>
      <c r="AN583" s="453"/>
      <c r="AO583" s="453"/>
      <c r="AP583" s="453"/>
      <c r="AQ583" s="453"/>
      <c r="AR583" s="453"/>
      <c r="AS583" s="453"/>
      <c r="AT583" s="453"/>
      <c r="AU583" s="453"/>
      <c r="AV583" s="453"/>
      <c r="AW583" s="453"/>
      <c r="AX583" s="453"/>
      <c r="AY583" s="453"/>
      <c r="AZ583" s="453"/>
      <c r="BA583" s="453"/>
    </row>
    <row r="584">
      <c r="A584" s="453"/>
      <c r="B584" s="453"/>
      <c r="C584" s="453"/>
      <c r="D584" s="453"/>
      <c r="E584" s="453"/>
      <c r="F584" s="453"/>
      <c r="G584" s="453"/>
      <c r="H584" s="453"/>
      <c r="I584" s="453"/>
      <c r="J584" s="453"/>
      <c r="K584" s="453"/>
      <c r="L584" s="453"/>
      <c r="M584" s="453"/>
      <c r="N584" s="453"/>
      <c r="O584" s="453"/>
      <c r="P584" s="453"/>
      <c r="Q584" s="453"/>
      <c r="R584" s="453"/>
      <c r="S584" s="453"/>
      <c r="T584" s="453"/>
      <c r="U584" s="453"/>
      <c r="V584" s="453"/>
      <c r="W584" s="453"/>
      <c r="X584" s="453"/>
      <c r="Y584" s="453"/>
      <c r="Z584" s="453"/>
      <c r="AA584" s="453"/>
      <c r="AB584" s="453"/>
      <c r="AC584" s="453"/>
      <c r="AD584" s="453"/>
      <c r="AE584" s="453"/>
      <c r="AF584" s="453"/>
      <c r="AG584" s="453"/>
      <c r="AH584" s="453"/>
      <c r="AI584" s="453"/>
      <c r="AJ584" s="453"/>
      <c r="AK584" s="453"/>
      <c r="AL584" s="453"/>
      <c r="AM584" s="453"/>
      <c r="AN584" s="453"/>
      <c r="AO584" s="453"/>
      <c r="AP584" s="453"/>
      <c r="AQ584" s="453"/>
      <c r="AR584" s="453"/>
      <c r="AS584" s="453"/>
      <c r="AT584" s="453"/>
      <c r="AU584" s="453"/>
      <c r="AV584" s="453"/>
      <c r="AW584" s="453"/>
      <c r="AX584" s="453"/>
      <c r="AY584" s="453"/>
      <c r="AZ584" s="453"/>
      <c r="BA584" s="453"/>
    </row>
    <row r="585">
      <c r="A585" s="453"/>
      <c r="B585" s="453"/>
      <c r="C585" s="453"/>
      <c r="D585" s="453"/>
      <c r="E585" s="453"/>
      <c r="F585" s="453"/>
      <c r="G585" s="453"/>
      <c r="H585" s="453"/>
      <c r="I585" s="453"/>
      <c r="J585" s="453"/>
      <c r="K585" s="453"/>
      <c r="L585" s="453"/>
      <c r="M585" s="453"/>
      <c r="N585" s="453"/>
      <c r="O585" s="453"/>
      <c r="P585" s="453"/>
      <c r="Q585" s="453"/>
      <c r="R585" s="453"/>
      <c r="S585" s="453"/>
      <c r="T585" s="453"/>
      <c r="U585" s="453"/>
      <c r="V585" s="453"/>
      <c r="W585" s="453"/>
      <c r="X585" s="453"/>
      <c r="Y585" s="453"/>
      <c r="Z585" s="453"/>
      <c r="AA585" s="453"/>
      <c r="AB585" s="453"/>
      <c r="AC585" s="453"/>
      <c r="AD585" s="453"/>
      <c r="AE585" s="453"/>
      <c r="AF585" s="453"/>
      <c r="AG585" s="453"/>
      <c r="AH585" s="453"/>
      <c r="AI585" s="453"/>
      <c r="AJ585" s="453"/>
      <c r="AK585" s="453"/>
      <c r="AL585" s="453"/>
      <c r="AM585" s="453"/>
      <c r="AN585" s="453"/>
      <c r="AO585" s="453"/>
      <c r="AP585" s="453"/>
      <c r="AQ585" s="453"/>
      <c r="AR585" s="453"/>
      <c r="AS585" s="453"/>
      <c r="AT585" s="453"/>
      <c r="AU585" s="453"/>
      <c r="AV585" s="453"/>
      <c r="AW585" s="453"/>
      <c r="AX585" s="453"/>
      <c r="AY585" s="453"/>
      <c r="AZ585" s="453"/>
      <c r="BA585" s="453"/>
    </row>
    <row r="586">
      <c r="A586" s="453"/>
      <c r="B586" s="453"/>
      <c r="C586" s="453"/>
      <c r="D586" s="453"/>
      <c r="E586" s="453"/>
      <c r="F586" s="453"/>
      <c r="G586" s="453"/>
      <c r="H586" s="453"/>
      <c r="I586" s="453"/>
      <c r="J586" s="453"/>
      <c r="K586" s="453"/>
      <c r="L586" s="453"/>
      <c r="M586" s="453"/>
      <c r="N586" s="453"/>
      <c r="O586" s="453"/>
      <c r="P586" s="453"/>
      <c r="Q586" s="453"/>
      <c r="R586" s="453"/>
      <c r="S586" s="453"/>
      <c r="T586" s="453"/>
      <c r="U586" s="453"/>
      <c r="V586" s="453"/>
      <c r="W586" s="453"/>
      <c r="X586" s="453"/>
      <c r="Y586" s="453"/>
      <c r="Z586" s="453"/>
      <c r="AA586" s="453"/>
      <c r="AB586" s="453"/>
      <c r="AC586" s="453"/>
      <c r="AD586" s="453"/>
      <c r="AE586" s="453"/>
      <c r="AF586" s="453"/>
      <c r="AG586" s="453"/>
      <c r="AH586" s="453"/>
      <c r="AI586" s="453"/>
      <c r="AJ586" s="453"/>
      <c r="AK586" s="453"/>
      <c r="AL586" s="453"/>
      <c r="AM586" s="453"/>
      <c r="AN586" s="453"/>
      <c r="AO586" s="453"/>
      <c r="AP586" s="453"/>
      <c r="AQ586" s="453"/>
      <c r="AR586" s="453"/>
      <c r="AS586" s="453"/>
      <c r="AT586" s="453"/>
      <c r="AU586" s="453"/>
      <c r="AV586" s="453"/>
      <c r="AW586" s="453"/>
      <c r="AX586" s="453"/>
      <c r="AY586" s="453"/>
      <c r="AZ586" s="453"/>
      <c r="BA586" s="453"/>
    </row>
    <row r="587">
      <c r="A587" s="453"/>
      <c r="B587" s="453"/>
      <c r="C587" s="453"/>
      <c r="D587" s="453"/>
      <c r="E587" s="453"/>
      <c r="F587" s="453"/>
      <c r="G587" s="453"/>
      <c r="H587" s="453"/>
      <c r="I587" s="453"/>
      <c r="J587" s="453"/>
      <c r="K587" s="453"/>
      <c r="L587" s="453"/>
      <c r="M587" s="453"/>
      <c r="N587" s="453"/>
      <c r="O587" s="453"/>
      <c r="P587" s="453"/>
      <c r="Q587" s="453"/>
      <c r="R587" s="453"/>
      <c r="S587" s="453"/>
      <c r="T587" s="453"/>
      <c r="U587" s="453"/>
      <c r="V587" s="453"/>
      <c r="W587" s="453"/>
      <c r="X587" s="453"/>
      <c r="Y587" s="453"/>
      <c r="Z587" s="453"/>
      <c r="AA587" s="453"/>
      <c r="AB587" s="453"/>
      <c r="AC587" s="453"/>
      <c r="AD587" s="453"/>
      <c r="AE587" s="453"/>
      <c r="AF587" s="453"/>
      <c r="AG587" s="453"/>
      <c r="AH587" s="453"/>
      <c r="AI587" s="453"/>
      <c r="AJ587" s="453"/>
      <c r="AK587" s="453"/>
      <c r="AL587" s="453"/>
      <c r="AM587" s="453"/>
      <c r="AN587" s="453"/>
      <c r="AO587" s="453"/>
      <c r="AP587" s="453"/>
      <c r="AQ587" s="453"/>
      <c r="AR587" s="453"/>
      <c r="AS587" s="453"/>
      <c r="AT587" s="453"/>
      <c r="AU587" s="453"/>
      <c r="AV587" s="453"/>
      <c r="AW587" s="453"/>
      <c r="AX587" s="453"/>
      <c r="AY587" s="453"/>
      <c r="AZ587" s="453"/>
      <c r="BA587" s="453"/>
    </row>
    <row r="588">
      <c r="A588" s="453"/>
      <c r="B588" s="453"/>
      <c r="C588" s="453"/>
      <c r="D588" s="453"/>
      <c r="E588" s="453"/>
      <c r="F588" s="453"/>
      <c r="G588" s="453"/>
      <c r="H588" s="453"/>
      <c r="I588" s="453"/>
      <c r="J588" s="453"/>
      <c r="K588" s="453"/>
      <c r="L588" s="453"/>
      <c r="M588" s="453"/>
      <c r="N588" s="453"/>
      <c r="O588" s="453"/>
      <c r="P588" s="453"/>
      <c r="Q588" s="453"/>
      <c r="R588" s="453"/>
      <c r="S588" s="453"/>
      <c r="T588" s="453"/>
      <c r="U588" s="453"/>
      <c r="V588" s="453"/>
      <c r="W588" s="453"/>
      <c r="X588" s="453"/>
      <c r="Y588" s="453"/>
      <c r="Z588" s="453"/>
      <c r="AA588" s="453"/>
      <c r="AB588" s="453"/>
      <c r="AC588" s="453"/>
      <c r="AD588" s="453"/>
      <c r="AE588" s="453"/>
      <c r="AF588" s="453"/>
      <c r="AG588" s="453"/>
      <c r="AH588" s="453"/>
      <c r="AI588" s="453"/>
      <c r="AJ588" s="453"/>
      <c r="AK588" s="453"/>
      <c r="AL588" s="453"/>
      <c r="AM588" s="453"/>
      <c r="AN588" s="453"/>
      <c r="AO588" s="453"/>
      <c r="AP588" s="453"/>
      <c r="AQ588" s="453"/>
      <c r="AR588" s="453"/>
      <c r="AS588" s="453"/>
      <c r="AT588" s="453"/>
      <c r="AU588" s="453"/>
      <c r="AV588" s="453"/>
      <c r="AW588" s="453"/>
      <c r="AX588" s="453"/>
      <c r="AY588" s="453"/>
      <c r="AZ588" s="453"/>
      <c r="BA588" s="453"/>
    </row>
    <row r="589">
      <c r="A589" s="453"/>
      <c r="B589" s="453"/>
      <c r="C589" s="453"/>
      <c r="D589" s="453"/>
      <c r="E589" s="453"/>
      <c r="F589" s="453"/>
      <c r="G589" s="453"/>
      <c r="H589" s="453"/>
      <c r="I589" s="453"/>
      <c r="J589" s="453"/>
      <c r="K589" s="453"/>
      <c r="L589" s="453"/>
      <c r="M589" s="453"/>
      <c r="N589" s="453"/>
      <c r="O589" s="453"/>
      <c r="P589" s="453"/>
      <c r="Q589" s="453"/>
      <c r="R589" s="453"/>
      <c r="S589" s="453"/>
      <c r="T589" s="453"/>
      <c r="U589" s="453"/>
      <c r="V589" s="453"/>
      <c r="W589" s="453"/>
      <c r="X589" s="453"/>
      <c r="Y589" s="453"/>
      <c r="Z589" s="453"/>
      <c r="AA589" s="453"/>
      <c r="AB589" s="453"/>
      <c r="AC589" s="453"/>
      <c r="AD589" s="453"/>
      <c r="AE589" s="453"/>
      <c r="AF589" s="453"/>
      <c r="AG589" s="453"/>
      <c r="AH589" s="453"/>
      <c r="AI589" s="453"/>
      <c r="AJ589" s="453"/>
      <c r="AK589" s="453"/>
      <c r="AL589" s="453"/>
      <c r="AM589" s="453"/>
      <c r="AN589" s="453"/>
      <c r="AO589" s="453"/>
      <c r="AP589" s="453"/>
      <c r="AQ589" s="453"/>
      <c r="AR589" s="453"/>
      <c r="AS589" s="453"/>
      <c r="AT589" s="453"/>
      <c r="AU589" s="453"/>
      <c r="AV589" s="453"/>
      <c r="AW589" s="453"/>
      <c r="AX589" s="453"/>
      <c r="AY589" s="453"/>
      <c r="AZ589" s="453"/>
      <c r="BA589" s="453"/>
    </row>
    <row r="590">
      <c r="A590" s="453"/>
      <c r="B590" s="453"/>
      <c r="C590" s="453"/>
      <c r="D590" s="453"/>
      <c r="E590" s="453"/>
      <c r="F590" s="453"/>
      <c r="G590" s="453"/>
      <c r="H590" s="453"/>
      <c r="I590" s="453"/>
      <c r="J590" s="453"/>
      <c r="K590" s="453"/>
      <c r="L590" s="453"/>
      <c r="M590" s="453"/>
      <c r="N590" s="453"/>
      <c r="O590" s="453"/>
      <c r="P590" s="453"/>
      <c r="Q590" s="453"/>
      <c r="R590" s="453"/>
      <c r="S590" s="453"/>
      <c r="T590" s="453"/>
      <c r="U590" s="453"/>
      <c r="V590" s="453"/>
      <c r="W590" s="453"/>
      <c r="X590" s="453"/>
      <c r="Y590" s="453"/>
      <c r="Z590" s="453"/>
      <c r="AA590" s="453"/>
      <c r="AB590" s="453"/>
      <c r="AC590" s="453"/>
      <c r="AD590" s="453"/>
      <c r="AE590" s="453"/>
      <c r="AF590" s="453"/>
      <c r="AG590" s="453"/>
      <c r="AH590" s="453"/>
      <c r="AI590" s="453"/>
      <c r="AJ590" s="453"/>
      <c r="AK590" s="453"/>
      <c r="AL590" s="453"/>
      <c r="AM590" s="453"/>
      <c r="AN590" s="453"/>
      <c r="AO590" s="453"/>
      <c r="AP590" s="453"/>
      <c r="AQ590" s="453"/>
      <c r="AR590" s="453"/>
      <c r="AS590" s="453"/>
      <c r="AT590" s="453"/>
      <c r="AU590" s="453"/>
      <c r="AV590" s="453"/>
      <c r="AW590" s="453"/>
      <c r="AX590" s="453"/>
      <c r="AY590" s="453"/>
      <c r="AZ590" s="453"/>
      <c r="BA590" s="453"/>
    </row>
    <row r="591">
      <c r="A591" s="453"/>
      <c r="B591" s="453"/>
      <c r="C591" s="453"/>
      <c r="D591" s="453"/>
      <c r="E591" s="453"/>
      <c r="F591" s="453"/>
      <c r="G591" s="453"/>
      <c r="H591" s="453"/>
      <c r="I591" s="453"/>
      <c r="J591" s="453"/>
      <c r="K591" s="453"/>
      <c r="L591" s="453"/>
      <c r="M591" s="453"/>
      <c r="N591" s="453"/>
      <c r="O591" s="453"/>
      <c r="P591" s="453"/>
      <c r="Q591" s="453"/>
      <c r="R591" s="453"/>
      <c r="S591" s="453"/>
      <c r="T591" s="453"/>
      <c r="U591" s="453"/>
      <c r="V591" s="453"/>
      <c r="W591" s="453"/>
      <c r="X591" s="453"/>
      <c r="Y591" s="453"/>
      <c r="Z591" s="453"/>
      <c r="AA591" s="453"/>
      <c r="AB591" s="453"/>
      <c r="AC591" s="453"/>
      <c r="AD591" s="453"/>
      <c r="AE591" s="453"/>
      <c r="AF591" s="453"/>
      <c r="AG591" s="453"/>
      <c r="AH591" s="453"/>
      <c r="AI591" s="453"/>
      <c r="AJ591" s="453"/>
      <c r="AK591" s="453"/>
      <c r="AL591" s="453"/>
      <c r="AM591" s="453"/>
      <c r="AN591" s="453"/>
      <c r="AO591" s="453"/>
      <c r="AP591" s="453"/>
      <c r="AQ591" s="453"/>
      <c r="AR591" s="453"/>
      <c r="AS591" s="453"/>
      <c r="AT591" s="453"/>
      <c r="AU591" s="453"/>
      <c r="AV591" s="453"/>
      <c r="AW591" s="453"/>
      <c r="AX591" s="453"/>
      <c r="AY591" s="453"/>
      <c r="AZ591" s="453"/>
      <c r="BA591" s="453"/>
    </row>
    <row r="592">
      <c r="A592" s="453"/>
      <c r="B592" s="453"/>
      <c r="C592" s="453"/>
      <c r="D592" s="453"/>
      <c r="E592" s="453"/>
      <c r="F592" s="453"/>
      <c r="G592" s="453"/>
      <c r="H592" s="453"/>
      <c r="I592" s="453"/>
      <c r="J592" s="453"/>
      <c r="K592" s="453"/>
      <c r="L592" s="453"/>
      <c r="M592" s="453"/>
      <c r="N592" s="453"/>
      <c r="O592" s="453"/>
      <c r="P592" s="453"/>
      <c r="Q592" s="453"/>
      <c r="R592" s="453"/>
      <c r="S592" s="453"/>
      <c r="T592" s="453"/>
      <c r="U592" s="453"/>
      <c r="V592" s="453"/>
      <c r="W592" s="453"/>
      <c r="X592" s="453"/>
      <c r="Y592" s="453"/>
      <c r="Z592" s="453"/>
      <c r="AA592" s="453"/>
      <c r="AB592" s="453"/>
      <c r="AC592" s="453"/>
      <c r="AD592" s="453"/>
      <c r="AE592" s="453"/>
      <c r="AF592" s="453"/>
      <c r="AG592" s="453"/>
      <c r="AH592" s="453"/>
      <c r="AI592" s="453"/>
      <c r="AJ592" s="453"/>
      <c r="AK592" s="453"/>
      <c r="AL592" s="453"/>
      <c r="AM592" s="453"/>
      <c r="AN592" s="453"/>
      <c r="AO592" s="453"/>
      <c r="AP592" s="453"/>
      <c r="AQ592" s="453"/>
      <c r="AR592" s="453"/>
      <c r="AS592" s="453"/>
      <c r="AT592" s="453"/>
      <c r="AU592" s="453"/>
      <c r="AV592" s="453"/>
      <c r="AW592" s="453"/>
      <c r="AX592" s="453"/>
      <c r="AY592" s="453"/>
      <c r="AZ592" s="453"/>
      <c r="BA592" s="453"/>
    </row>
    <row r="593">
      <c r="A593" s="453"/>
      <c r="B593" s="453"/>
      <c r="C593" s="453"/>
      <c r="D593" s="453"/>
      <c r="E593" s="453"/>
      <c r="F593" s="453"/>
      <c r="G593" s="453"/>
      <c r="H593" s="453"/>
      <c r="I593" s="453"/>
      <c r="J593" s="453"/>
      <c r="K593" s="453"/>
      <c r="L593" s="453"/>
      <c r="M593" s="453"/>
      <c r="N593" s="453"/>
      <c r="O593" s="453"/>
      <c r="P593" s="453"/>
      <c r="Q593" s="453"/>
      <c r="R593" s="453"/>
      <c r="S593" s="453"/>
      <c r="T593" s="453"/>
      <c r="U593" s="453"/>
      <c r="V593" s="453"/>
      <c r="W593" s="453"/>
      <c r="X593" s="453"/>
      <c r="Y593" s="453"/>
      <c r="Z593" s="453"/>
      <c r="AA593" s="453"/>
      <c r="AB593" s="453"/>
      <c r="AC593" s="453"/>
      <c r="AD593" s="453"/>
      <c r="AE593" s="453"/>
      <c r="AF593" s="453"/>
      <c r="AG593" s="453"/>
      <c r="AH593" s="453"/>
      <c r="AI593" s="453"/>
      <c r="AJ593" s="453"/>
      <c r="AK593" s="453"/>
      <c r="AL593" s="453"/>
      <c r="AM593" s="453"/>
      <c r="AN593" s="453"/>
      <c r="AO593" s="453"/>
      <c r="AP593" s="453"/>
      <c r="AQ593" s="453"/>
      <c r="AR593" s="453"/>
      <c r="AS593" s="453"/>
      <c r="AT593" s="453"/>
      <c r="AU593" s="453"/>
      <c r="AV593" s="453"/>
      <c r="AW593" s="453"/>
      <c r="AX593" s="453"/>
      <c r="AY593" s="453"/>
      <c r="AZ593" s="453"/>
      <c r="BA593" s="453"/>
    </row>
    <row r="594">
      <c r="A594" s="453"/>
      <c r="B594" s="453"/>
      <c r="C594" s="453"/>
      <c r="D594" s="453"/>
      <c r="E594" s="453"/>
      <c r="F594" s="453"/>
      <c r="G594" s="453"/>
      <c r="H594" s="453"/>
      <c r="I594" s="453"/>
      <c r="J594" s="453"/>
      <c r="K594" s="453"/>
      <c r="L594" s="453"/>
      <c r="M594" s="453"/>
      <c r="N594" s="453"/>
      <c r="O594" s="453"/>
      <c r="P594" s="453"/>
      <c r="Q594" s="453"/>
      <c r="R594" s="453"/>
      <c r="S594" s="453"/>
      <c r="T594" s="453"/>
      <c r="U594" s="453"/>
      <c r="V594" s="453"/>
      <c r="W594" s="453"/>
      <c r="X594" s="453"/>
      <c r="Y594" s="453"/>
      <c r="Z594" s="453"/>
      <c r="AA594" s="453"/>
      <c r="AB594" s="453"/>
      <c r="AC594" s="453"/>
      <c r="AD594" s="453"/>
      <c r="AE594" s="453"/>
      <c r="AF594" s="453"/>
      <c r="AG594" s="453"/>
      <c r="AH594" s="453"/>
      <c r="AI594" s="453"/>
      <c r="AJ594" s="453"/>
      <c r="AK594" s="453"/>
      <c r="AL594" s="453"/>
      <c r="AM594" s="453"/>
      <c r="AN594" s="453"/>
      <c r="AO594" s="453"/>
      <c r="AP594" s="453"/>
      <c r="AQ594" s="453"/>
      <c r="AR594" s="453"/>
      <c r="AS594" s="453"/>
      <c r="AT594" s="453"/>
      <c r="AU594" s="453"/>
      <c r="AV594" s="453"/>
      <c r="AW594" s="453"/>
      <c r="AX594" s="453"/>
      <c r="AY594" s="453"/>
      <c r="AZ594" s="453"/>
      <c r="BA594" s="453"/>
    </row>
    <row r="595">
      <c r="A595" s="453"/>
      <c r="B595" s="453"/>
      <c r="C595" s="453"/>
      <c r="D595" s="453"/>
      <c r="E595" s="453"/>
      <c r="F595" s="453"/>
      <c r="G595" s="453"/>
      <c r="H595" s="453"/>
      <c r="I595" s="453"/>
      <c r="J595" s="453"/>
      <c r="K595" s="453"/>
      <c r="L595" s="453"/>
      <c r="M595" s="453"/>
      <c r="N595" s="453"/>
      <c r="O595" s="453"/>
      <c r="P595" s="453"/>
      <c r="Q595" s="453"/>
      <c r="R595" s="453"/>
      <c r="S595" s="453"/>
      <c r="T595" s="453"/>
      <c r="U595" s="453"/>
      <c r="V595" s="453"/>
      <c r="W595" s="453"/>
      <c r="X595" s="453"/>
      <c r="Y595" s="453"/>
      <c r="Z595" s="453"/>
      <c r="AA595" s="453"/>
      <c r="AB595" s="453"/>
      <c r="AC595" s="453"/>
      <c r="AD595" s="453"/>
      <c r="AE595" s="453"/>
      <c r="AF595" s="453"/>
      <c r="AG595" s="453"/>
      <c r="AH595" s="453"/>
      <c r="AI595" s="453"/>
      <c r="AJ595" s="453"/>
      <c r="AK595" s="453"/>
      <c r="AL595" s="453"/>
      <c r="AM595" s="453"/>
      <c r="AN595" s="453"/>
      <c r="AO595" s="453"/>
      <c r="AP595" s="453"/>
      <c r="AQ595" s="453"/>
      <c r="AR595" s="453"/>
      <c r="AS595" s="453"/>
      <c r="AT595" s="453"/>
      <c r="AU595" s="453"/>
      <c r="AV595" s="453"/>
      <c r="AW595" s="453"/>
      <c r="AX595" s="453"/>
      <c r="AY595" s="453"/>
      <c r="AZ595" s="453"/>
      <c r="BA595" s="453"/>
    </row>
    <row r="596">
      <c r="A596" s="453"/>
      <c r="B596" s="453"/>
      <c r="C596" s="453"/>
      <c r="D596" s="453"/>
      <c r="E596" s="453"/>
      <c r="F596" s="453"/>
      <c r="G596" s="453"/>
      <c r="H596" s="453"/>
      <c r="I596" s="453"/>
      <c r="J596" s="453"/>
      <c r="K596" s="453"/>
      <c r="L596" s="453"/>
      <c r="M596" s="453"/>
      <c r="N596" s="453"/>
      <c r="O596" s="453"/>
      <c r="P596" s="453"/>
      <c r="Q596" s="453"/>
      <c r="R596" s="453"/>
      <c r="S596" s="453"/>
      <c r="T596" s="453"/>
      <c r="U596" s="453"/>
      <c r="V596" s="453"/>
      <c r="W596" s="453"/>
      <c r="X596" s="453"/>
      <c r="Y596" s="453"/>
      <c r="Z596" s="453"/>
      <c r="AA596" s="453"/>
      <c r="AB596" s="453"/>
      <c r="AC596" s="453"/>
      <c r="AD596" s="453"/>
      <c r="AE596" s="453"/>
      <c r="AF596" s="453"/>
      <c r="AG596" s="453"/>
      <c r="AH596" s="453"/>
      <c r="AI596" s="453"/>
      <c r="AJ596" s="453"/>
      <c r="AK596" s="453"/>
      <c r="AL596" s="453"/>
      <c r="AM596" s="453"/>
      <c r="AN596" s="453"/>
      <c r="AO596" s="453"/>
      <c r="AP596" s="453"/>
      <c r="AQ596" s="453"/>
      <c r="AR596" s="453"/>
      <c r="AS596" s="453"/>
      <c r="AT596" s="453"/>
      <c r="AU596" s="453"/>
      <c r="AV596" s="453"/>
      <c r="AW596" s="453"/>
      <c r="AX596" s="453"/>
      <c r="AY596" s="453"/>
      <c r="AZ596" s="453"/>
      <c r="BA596" s="453"/>
    </row>
    <row r="597">
      <c r="A597" s="453"/>
      <c r="B597" s="453"/>
      <c r="C597" s="453"/>
      <c r="D597" s="453"/>
      <c r="E597" s="453"/>
      <c r="F597" s="453"/>
      <c r="G597" s="453"/>
      <c r="H597" s="453"/>
      <c r="I597" s="453"/>
      <c r="J597" s="453"/>
      <c r="K597" s="453"/>
      <c r="L597" s="453"/>
      <c r="M597" s="453"/>
      <c r="N597" s="453"/>
      <c r="O597" s="453"/>
      <c r="P597" s="453"/>
      <c r="Q597" s="453"/>
      <c r="R597" s="453"/>
      <c r="S597" s="453"/>
      <c r="T597" s="453"/>
      <c r="U597" s="453"/>
      <c r="V597" s="453"/>
      <c r="W597" s="453"/>
      <c r="X597" s="453"/>
      <c r="Y597" s="453"/>
      <c r="Z597" s="453"/>
      <c r="AA597" s="453"/>
      <c r="AB597" s="453"/>
      <c r="AC597" s="453"/>
      <c r="AD597" s="453"/>
      <c r="AE597" s="453"/>
      <c r="AF597" s="453"/>
      <c r="AG597" s="453"/>
      <c r="AH597" s="453"/>
      <c r="AI597" s="453"/>
      <c r="AJ597" s="453"/>
      <c r="AK597" s="453"/>
      <c r="AL597" s="453"/>
      <c r="AM597" s="453"/>
      <c r="AN597" s="453"/>
      <c r="AO597" s="453"/>
      <c r="AP597" s="453"/>
      <c r="AQ597" s="453"/>
      <c r="AR597" s="453"/>
      <c r="AS597" s="453"/>
      <c r="AT597" s="453"/>
      <c r="AU597" s="453"/>
      <c r="AV597" s="453"/>
      <c r="AW597" s="453"/>
      <c r="AX597" s="453"/>
      <c r="AY597" s="453"/>
      <c r="AZ597" s="453"/>
      <c r="BA597" s="453"/>
    </row>
    <row r="598">
      <c r="A598" s="453"/>
      <c r="B598" s="453"/>
      <c r="C598" s="453"/>
      <c r="D598" s="453"/>
      <c r="E598" s="453"/>
      <c r="F598" s="453"/>
      <c r="G598" s="453"/>
      <c r="H598" s="453"/>
      <c r="I598" s="453"/>
      <c r="J598" s="453"/>
      <c r="K598" s="453"/>
      <c r="L598" s="453"/>
      <c r="M598" s="453"/>
      <c r="N598" s="453"/>
      <c r="O598" s="453"/>
      <c r="P598" s="453"/>
      <c r="Q598" s="453"/>
      <c r="R598" s="453"/>
      <c r="S598" s="453"/>
      <c r="T598" s="453"/>
      <c r="U598" s="453"/>
      <c r="V598" s="453"/>
      <c r="W598" s="453"/>
      <c r="X598" s="453"/>
      <c r="Y598" s="453"/>
      <c r="Z598" s="453"/>
      <c r="AA598" s="453"/>
      <c r="AB598" s="453"/>
      <c r="AC598" s="453"/>
      <c r="AD598" s="453"/>
      <c r="AE598" s="453"/>
      <c r="AF598" s="453"/>
      <c r="AG598" s="453"/>
      <c r="AH598" s="453"/>
      <c r="AI598" s="453"/>
      <c r="AJ598" s="453"/>
      <c r="AK598" s="453"/>
      <c r="AL598" s="453"/>
      <c r="AM598" s="453"/>
      <c r="AN598" s="453"/>
      <c r="AO598" s="453"/>
      <c r="AP598" s="453"/>
      <c r="AQ598" s="453"/>
      <c r="AR598" s="453"/>
      <c r="AS598" s="453"/>
      <c r="AT598" s="453"/>
      <c r="AU598" s="453"/>
      <c r="AV598" s="453"/>
      <c r="AW598" s="453"/>
      <c r="AX598" s="453"/>
      <c r="AY598" s="453"/>
      <c r="AZ598" s="453"/>
      <c r="BA598" s="453"/>
    </row>
    <row r="599">
      <c r="A599" s="453"/>
      <c r="B599" s="453"/>
      <c r="C599" s="453"/>
      <c r="D599" s="453"/>
      <c r="E599" s="453"/>
      <c r="F599" s="453"/>
      <c r="G599" s="453"/>
      <c r="H599" s="453"/>
      <c r="I599" s="453"/>
      <c r="J599" s="453"/>
      <c r="K599" s="453"/>
      <c r="L599" s="453"/>
      <c r="M599" s="453"/>
      <c r="N599" s="453"/>
      <c r="O599" s="453"/>
      <c r="P599" s="453"/>
      <c r="Q599" s="453"/>
      <c r="R599" s="453"/>
      <c r="S599" s="453"/>
      <c r="T599" s="453"/>
      <c r="U599" s="453"/>
      <c r="V599" s="453"/>
      <c r="W599" s="453"/>
      <c r="X599" s="453"/>
      <c r="Y599" s="453"/>
      <c r="Z599" s="453"/>
      <c r="AA599" s="453"/>
      <c r="AB599" s="453"/>
      <c r="AC599" s="453"/>
      <c r="AD599" s="453"/>
      <c r="AE599" s="453"/>
      <c r="AF599" s="453"/>
      <c r="AG599" s="453"/>
      <c r="AH599" s="453"/>
      <c r="AI599" s="453"/>
      <c r="AJ599" s="453"/>
      <c r="AK599" s="453"/>
      <c r="AL599" s="453"/>
      <c r="AM599" s="453"/>
      <c r="AN599" s="453"/>
      <c r="AO599" s="453"/>
      <c r="AP599" s="453"/>
      <c r="AQ599" s="453"/>
      <c r="AR599" s="453"/>
      <c r="AS599" s="453"/>
      <c r="AT599" s="453"/>
      <c r="AU599" s="453"/>
      <c r="AV599" s="453"/>
      <c r="AW599" s="453"/>
      <c r="AX599" s="453"/>
      <c r="AY599" s="453"/>
      <c r="AZ599" s="453"/>
      <c r="BA599" s="453"/>
    </row>
    <row r="600">
      <c r="A600" s="453"/>
      <c r="B600" s="453"/>
      <c r="C600" s="453"/>
      <c r="D600" s="453"/>
      <c r="E600" s="453"/>
      <c r="F600" s="453"/>
      <c r="G600" s="453"/>
      <c r="H600" s="453"/>
      <c r="I600" s="453"/>
      <c r="J600" s="453"/>
      <c r="K600" s="453"/>
      <c r="L600" s="453"/>
      <c r="M600" s="453"/>
      <c r="N600" s="453"/>
      <c r="O600" s="453"/>
      <c r="P600" s="453"/>
      <c r="Q600" s="453"/>
      <c r="R600" s="453"/>
      <c r="S600" s="453"/>
      <c r="T600" s="453"/>
      <c r="U600" s="453"/>
      <c r="V600" s="453"/>
      <c r="W600" s="453"/>
      <c r="X600" s="453"/>
      <c r="Y600" s="453"/>
      <c r="Z600" s="453"/>
      <c r="AA600" s="453"/>
      <c r="AB600" s="453"/>
      <c r="AC600" s="453"/>
      <c r="AD600" s="453"/>
      <c r="AE600" s="453"/>
      <c r="AF600" s="453"/>
      <c r="AG600" s="453"/>
      <c r="AH600" s="453"/>
      <c r="AI600" s="453"/>
      <c r="AJ600" s="453"/>
      <c r="AK600" s="453"/>
      <c r="AL600" s="453"/>
      <c r="AM600" s="453"/>
      <c r="AN600" s="453"/>
      <c r="AO600" s="453"/>
      <c r="AP600" s="453"/>
      <c r="AQ600" s="453"/>
      <c r="AR600" s="453"/>
      <c r="AS600" s="453"/>
      <c r="AT600" s="453"/>
      <c r="AU600" s="453"/>
      <c r="AV600" s="453"/>
      <c r="AW600" s="453"/>
      <c r="AX600" s="453"/>
      <c r="AY600" s="453"/>
      <c r="AZ600" s="453"/>
      <c r="BA600" s="453"/>
    </row>
    <row r="601">
      <c r="A601" s="453"/>
      <c r="B601" s="453"/>
      <c r="C601" s="453"/>
      <c r="D601" s="453"/>
      <c r="E601" s="453"/>
      <c r="F601" s="453"/>
      <c r="G601" s="453"/>
      <c r="H601" s="453"/>
      <c r="I601" s="453"/>
      <c r="J601" s="453"/>
      <c r="K601" s="453"/>
      <c r="L601" s="453"/>
      <c r="M601" s="453"/>
      <c r="N601" s="453"/>
      <c r="O601" s="453"/>
      <c r="P601" s="453"/>
      <c r="Q601" s="453"/>
      <c r="R601" s="453"/>
      <c r="S601" s="453"/>
      <c r="T601" s="453"/>
      <c r="U601" s="453"/>
      <c r="V601" s="453"/>
      <c r="W601" s="453"/>
      <c r="X601" s="453"/>
      <c r="Y601" s="453"/>
      <c r="Z601" s="453"/>
      <c r="AA601" s="453"/>
      <c r="AB601" s="453"/>
      <c r="AC601" s="453"/>
      <c r="AD601" s="453"/>
      <c r="AE601" s="453"/>
      <c r="AF601" s="453"/>
      <c r="AG601" s="453"/>
      <c r="AH601" s="453"/>
      <c r="AI601" s="453"/>
      <c r="AJ601" s="453"/>
      <c r="AK601" s="453"/>
      <c r="AL601" s="453"/>
      <c r="AM601" s="453"/>
      <c r="AN601" s="453"/>
      <c r="AO601" s="453"/>
      <c r="AP601" s="453"/>
      <c r="AQ601" s="453"/>
      <c r="AR601" s="453"/>
      <c r="AS601" s="453"/>
      <c r="AT601" s="453"/>
      <c r="AU601" s="453"/>
      <c r="AV601" s="453"/>
      <c r="AW601" s="453"/>
      <c r="AX601" s="453"/>
      <c r="AY601" s="453"/>
      <c r="AZ601" s="453"/>
      <c r="BA601" s="453"/>
    </row>
    <row r="602">
      <c r="A602" s="453"/>
      <c r="B602" s="453"/>
      <c r="C602" s="453"/>
      <c r="D602" s="453"/>
      <c r="E602" s="453"/>
      <c r="F602" s="453"/>
      <c r="G602" s="453"/>
      <c r="H602" s="453"/>
      <c r="I602" s="453"/>
      <c r="J602" s="453"/>
      <c r="K602" s="453"/>
      <c r="L602" s="453"/>
      <c r="M602" s="453"/>
      <c r="N602" s="453"/>
      <c r="O602" s="453"/>
      <c r="P602" s="453"/>
      <c r="Q602" s="453"/>
      <c r="R602" s="453"/>
      <c r="S602" s="453"/>
      <c r="T602" s="453"/>
      <c r="U602" s="453"/>
      <c r="V602" s="453"/>
      <c r="W602" s="453"/>
      <c r="X602" s="453"/>
      <c r="Y602" s="453"/>
      <c r="Z602" s="453"/>
      <c r="AA602" s="453"/>
      <c r="AB602" s="453"/>
      <c r="AC602" s="453"/>
      <c r="AD602" s="453"/>
      <c r="AE602" s="453"/>
      <c r="AF602" s="453"/>
      <c r="AG602" s="453"/>
      <c r="AH602" s="453"/>
      <c r="AI602" s="453"/>
      <c r="AJ602" s="453"/>
      <c r="AK602" s="453"/>
      <c r="AL602" s="453"/>
      <c r="AM602" s="453"/>
      <c r="AN602" s="453"/>
      <c r="AO602" s="453"/>
      <c r="AP602" s="453"/>
      <c r="AQ602" s="453"/>
      <c r="AR602" s="453"/>
      <c r="AS602" s="453"/>
      <c r="AT602" s="453"/>
      <c r="AU602" s="453"/>
      <c r="AV602" s="453"/>
      <c r="AW602" s="453"/>
      <c r="AX602" s="453"/>
      <c r="AY602" s="453"/>
      <c r="AZ602" s="453"/>
      <c r="BA602" s="453"/>
    </row>
    <row r="603">
      <c r="A603" s="453"/>
      <c r="B603" s="453"/>
      <c r="C603" s="453"/>
      <c r="D603" s="453"/>
      <c r="E603" s="453"/>
      <c r="F603" s="453"/>
      <c r="G603" s="453"/>
      <c r="H603" s="453"/>
      <c r="I603" s="453"/>
      <c r="J603" s="453"/>
      <c r="K603" s="453"/>
      <c r="L603" s="453"/>
      <c r="M603" s="453"/>
      <c r="N603" s="453"/>
      <c r="O603" s="453"/>
      <c r="P603" s="453"/>
      <c r="Q603" s="453"/>
      <c r="R603" s="453"/>
      <c r="S603" s="453"/>
      <c r="T603" s="453"/>
      <c r="U603" s="453"/>
      <c r="V603" s="453"/>
      <c r="W603" s="453"/>
      <c r="X603" s="453"/>
      <c r="Y603" s="453"/>
      <c r="Z603" s="453"/>
      <c r="AA603" s="453"/>
      <c r="AB603" s="453"/>
      <c r="AC603" s="453"/>
      <c r="AD603" s="453"/>
      <c r="AE603" s="453"/>
      <c r="AF603" s="453"/>
      <c r="AG603" s="453"/>
      <c r="AH603" s="453"/>
      <c r="AI603" s="453"/>
      <c r="AJ603" s="453"/>
      <c r="AK603" s="453"/>
      <c r="AL603" s="453"/>
      <c r="AM603" s="453"/>
      <c r="AN603" s="453"/>
      <c r="AO603" s="453"/>
      <c r="AP603" s="453"/>
      <c r="AQ603" s="453"/>
      <c r="AR603" s="453"/>
      <c r="AS603" s="453"/>
      <c r="AT603" s="453"/>
      <c r="AU603" s="453"/>
      <c r="AV603" s="453"/>
      <c r="AW603" s="453"/>
      <c r="AX603" s="453"/>
      <c r="AY603" s="453"/>
      <c r="AZ603" s="453"/>
      <c r="BA603" s="453"/>
    </row>
    <row r="604">
      <c r="A604" s="453"/>
      <c r="B604" s="453"/>
      <c r="C604" s="453"/>
      <c r="D604" s="453"/>
      <c r="E604" s="453"/>
      <c r="F604" s="453"/>
      <c r="G604" s="453"/>
      <c r="H604" s="453"/>
      <c r="I604" s="453"/>
      <c r="J604" s="453"/>
      <c r="K604" s="453"/>
      <c r="L604" s="453"/>
      <c r="M604" s="453"/>
      <c r="N604" s="453"/>
      <c r="O604" s="453"/>
      <c r="P604" s="453"/>
      <c r="Q604" s="453"/>
      <c r="R604" s="453"/>
      <c r="S604" s="453"/>
      <c r="T604" s="453"/>
      <c r="U604" s="453"/>
      <c r="V604" s="453"/>
      <c r="W604" s="453"/>
      <c r="X604" s="453"/>
      <c r="Y604" s="453"/>
      <c r="Z604" s="453"/>
      <c r="AA604" s="453"/>
      <c r="AB604" s="453"/>
      <c r="AC604" s="453"/>
      <c r="AD604" s="453"/>
      <c r="AE604" s="453"/>
      <c r="AF604" s="453"/>
      <c r="AG604" s="453"/>
      <c r="AH604" s="453"/>
      <c r="AI604" s="453"/>
      <c r="AJ604" s="453"/>
      <c r="AK604" s="453"/>
      <c r="AL604" s="453"/>
      <c r="AM604" s="453"/>
      <c r="AN604" s="453"/>
      <c r="AO604" s="453"/>
      <c r="AP604" s="453"/>
      <c r="AQ604" s="453"/>
      <c r="AR604" s="453"/>
      <c r="AS604" s="453"/>
      <c r="AT604" s="453"/>
      <c r="AU604" s="453"/>
      <c r="AV604" s="453"/>
      <c r="AW604" s="453"/>
      <c r="AX604" s="453"/>
      <c r="AY604" s="453"/>
      <c r="AZ604" s="453"/>
      <c r="BA604" s="453"/>
    </row>
    <row r="605">
      <c r="A605" s="453"/>
      <c r="B605" s="453"/>
      <c r="C605" s="453"/>
      <c r="D605" s="453"/>
      <c r="E605" s="453"/>
      <c r="F605" s="453"/>
      <c r="G605" s="453"/>
      <c r="H605" s="453"/>
      <c r="I605" s="453"/>
      <c r="J605" s="453"/>
      <c r="K605" s="453"/>
      <c r="L605" s="453"/>
      <c r="M605" s="453"/>
      <c r="N605" s="453"/>
      <c r="O605" s="453"/>
      <c r="P605" s="453"/>
      <c r="Q605" s="453"/>
      <c r="R605" s="453"/>
      <c r="S605" s="453"/>
      <c r="T605" s="453"/>
      <c r="U605" s="453"/>
      <c r="V605" s="453"/>
      <c r="W605" s="453"/>
      <c r="X605" s="453"/>
      <c r="Y605" s="453"/>
      <c r="Z605" s="453"/>
      <c r="AA605" s="453"/>
      <c r="AB605" s="453"/>
      <c r="AC605" s="453"/>
      <c r="AD605" s="453"/>
      <c r="AE605" s="453"/>
      <c r="AF605" s="453"/>
      <c r="AG605" s="453"/>
      <c r="AH605" s="453"/>
      <c r="AI605" s="453"/>
      <c r="AJ605" s="453"/>
      <c r="AK605" s="453"/>
      <c r="AL605" s="453"/>
      <c r="AM605" s="453"/>
      <c r="AN605" s="453"/>
      <c r="AO605" s="453"/>
      <c r="AP605" s="453"/>
      <c r="AQ605" s="453"/>
      <c r="AR605" s="453"/>
      <c r="AS605" s="453"/>
      <c r="AT605" s="453"/>
      <c r="AU605" s="453"/>
      <c r="AV605" s="453"/>
      <c r="AW605" s="453"/>
      <c r="AX605" s="453"/>
      <c r="AY605" s="453"/>
      <c r="AZ605" s="453"/>
      <c r="BA605" s="453"/>
    </row>
    <row r="606">
      <c r="A606" s="453"/>
      <c r="B606" s="453"/>
      <c r="C606" s="453"/>
      <c r="D606" s="453"/>
      <c r="E606" s="453"/>
      <c r="F606" s="453"/>
      <c r="G606" s="453"/>
      <c r="H606" s="453"/>
      <c r="I606" s="453"/>
      <c r="J606" s="453"/>
      <c r="K606" s="453"/>
      <c r="L606" s="453"/>
      <c r="M606" s="453"/>
      <c r="N606" s="453"/>
      <c r="O606" s="453"/>
      <c r="P606" s="453"/>
      <c r="Q606" s="453"/>
      <c r="R606" s="453"/>
      <c r="S606" s="453"/>
      <c r="T606" s="453"/>
      <c r="U606" s="453"/>
      <c r="V606" s="453"/>
      <c r="W606" s="453"/>
      <c r="X606" s="453"/>
      <c r="Y606" s="453"/>
      <c r="Z606" s="453"/>
      <c r="AA606" s="453"/>
      <c r="AB606" s="453"/>
      <c r="AC606" s="453"/>
      <c r="AD606" s="453"/>
      <c r="AE606" s="453"/>
      <c r="AF606" s="453"/>
      <c r="AG606" s="453"/>
      <c r="AH606" s="453"/>
      <c r="AI606" s="453"/>
      <c r="AJ606" s="453"/>
      <c r="AK606" s="453"/>
      <c r="AL606" s="453"/>
      <c r="AM606" s="453"/>
      <c r="AN606" s="453"/>
      <c r="AO606" s="453"/>
      <c r="AP606" s="453"/>
      <c r="AQ606" s="453"/>
      <c r="AR606" s="453"/>
      <c r="AS606" s="453"/>
      <c r="AT606" s="453"/>
      <c r="AU606" s="453"/>
      <c r="AV606" s="453"/>
      <c r="AW606" s="453"/>
      <c r="AX606" s="453"/>
      <c r="AY606" s="453"/>
      <c r="AZ606" s="453"/>
      <c r="BA606" s="453"/>
    </row>
    <row r="607">
      <c r="A607" s="453"/>
      <c r="B607" s="453"/>
      <c r="C607" s="453"/>
      <c r="D607" s="453"/>
      <c r="E607" s="453"/>
      <c r="F607" s="453"/>
      <c r="G607" s="453"/>
      <c r="H607" s="453"/>
      <c r="I607" s="453"/>
      <c r="J607" s="453"/>
      <c r="K607" s="453"/>
      <c r="L607" s="453"/>
      <c r="M607" s="453"/>
      <c r="N607" s="453"/>
      <c r="O607" s="453"/>
      <c r="P607" s="453"/>
      <c r="Q607" s="453"/>
      <c r="R607" s="453"/>
      <c r="S607" s="453"/>
      <c r="T607" s="453"/>
      <c r="U607" s="453"/>
      <c r="V607" s="453"/>
      <c r="W607" s="453"/>
      <c r="X607" s="453"/>
      <c r="Y607" s="453"/>
      <c r="Z607" s="453"/>
      <c r="AA607" s="453"/>
      <c r="AB607" s="453"/>
      <c r="AC607" s="453"/>
      <c r="AD607" s="453"/>
      <c r="AE607" s="453"/>
      <c r="AF607" s="453"/>
      <c r="AG607" s="453"/>
      <c r="AH607" s="453"/>
      <c r="AI607" s="453"/>
      <c r="AJ607" s="453"/>
      <c r="AK607" s="453"/>
      <c r="AL607" s="453"/>
      <c r="AM607" s="453"/>
      <c r="AN607" s="453"/>
      <c r="AO607" s="453"/>
      <c r="AP607" s="453"/>
      <c r="AQ607" s="453"/>
      <c r="AR607" s="453"/>
      <c r="AS607" s="453"/>
      <c r="AT607" s="453"/>
      <c r="AU607" s="453"/>
      <c r="AV607" s="453"/>
      <c r="AW607" s="453"/>
      <c r="AX607" s="453"/>
      <c r="AY607" s="453"/>
      <c r="AZ607" s="453"/>
      <c r="BA607" s="453"/>
    </row>
    <row r="608">
      <c r="A608" s="453"/>
      <c r="B608" s="453"/>
      <c r="C608" s="453"/>
      <c r="D608" s="453"/>
      <c r="E608" s="453"/>
      <c r="F608" s="453"/>
      <c r="G608" s="453"/>
      <c r="H608" s="453"/>
      <c r="I608" s="453"/>
      <c r="J608" s="453"/>
      <c r="K608" s="453"/>
      <c r="L608" s="453"/>
      <c r="M608" s="453"/>
      <c r="N608" s="453"/>
      <c r="O608" s="453"/>
      <c r="P608" s="453"/>
      <c r="Q608" s="453"/>
      <c r="R608" s="453"/>
      <c r="S608" s="453"/>
      <c r="T608" s="453"/>
      <c r="U608" s="453"/>
      <c r="V608" s="453"/>
      <c r="W608" s="453"/>
      <c r="X608" s="453"/>
      <c r="Y608" s="453"/>
      <c r="Z608" s="453"/>
      <c r="AA608" s="453"/>
      <c r="AB608" s="453"/>
      <c r="AC608" s="453"/>
      <c r="AD608" s="453"/>
      <c r="AE608" s="453"/>
      <c r="AF608" s="453"/>
      <c r="AG608" s="453"/>
      <c r="AH608" s="453"/>
      <c r="AI608" s="453"/>
      <c r="AJ608" s="453"/>
      <c r="AK608" s="453"/>
      <c r="AL608" s="453"/>
      <c r="AM608" s="453"/>
      <c r="AN608" s="453"/>
      <c r="AO608" s="453"/>
      <c r="AP608" s="453"/>
      <c r="AQ608" s="453"/>
      <c r="AR608" s="453"/>
      <c r="AS608" s="453"/>
      <c r="AT608" s="453"/>
      <c r="AU608" s="453"/>
      <c r="AV608" s="453"/>
      <c r="AW608" s="453"/>
      <c r="AX608" s="453"/>
      <c r="AY608" s="453"/>
      <c r="AZ608" s="453"/>
      <c r="BA608" s="453"/>
    </row>
    <row r="609">
      <c r="A609" s="453"/>
      <c r="B609" s="453"/>
      <c r="C609" s="453"/>
      <c r="D609" s="453"/>
      <c r="E609" s="453"/>
      <c r="F609" s="453"/>
      <c r="G609" s="453"/>
      <c r="H609" s="453"/>
      <c r="I609" s="453"/>
      <c r="J609" s="453"/>
      <c r="K609" s="453"/>
      <c r="L609" s="453"/>
      <c r="M609" s="453"/>
      <c r="N609" s="453"/>
      <c r="O609" s="453"/>
      <c r="P609" s="453"/>
      <c r="Q609" s="453"/>
      <c r="R609" s="453"/>
      <c r="S609" s="453"/>
      <c r="T609" s="453"/>
      <c r="U609" s="453"/>
      <c r="V609" s="453"/>
      <c r="W609" s="453"/>
      <c r="X609" s="453"/>
      <c r="Y609" s="453"/>
      <c r="Z609" s="453"/>
      <c r="AA609" s="453"/>
      <c r="AB609" s="453"/>
      <c r="AC609" s="453"/>
      <c r="AD609" s="453"/>
      <c r="AE609" s="453"/>
      <c r="AF609" s="453"/>
      <c r="AG609" s="453"/>
      <c r="AH609" s="453"/>
      <c r="AI609" s="453"/>
      <c r="AJ609" s="453"/>
      <c r="AK609" s="453"/>
      <c r="AL609" s="453"/>
      <c r="AM609" s="453"/>
      <c r="AN609" s="453"/>
      <c r="AO609" s="453"/>
      <c r="AP609" s="453"/>
      <c r="AQ609" s="453"/>
      <c r="AR609" s="453"/>
      <c r="AS609" s="453"/>
      <c r="AT609" s="453"/>
      <c r="AU609" s="453"/>
      <c r="AV609" s="453"/>
      <c r="AW609" s="453"/>
      <c r="AX609" s="453"/>
      <c r="AY609" s="453"/>
      <c r="AZ609" s="453"/>
      <c r="BA609" s="453"/>
    </row>
    <row r="610">
      <c r="A610" s="453"/>
      <c r="B610" s="453"/>
      <c r="C610" s="453"/>
      <c r="D610" s="453"/>
      <c r="E610" s="453"/>
      <c r="F610" s="453"/>
      <c r="G610" s="453"/>
      <c r="H610" s="453"/>
      <c r="I610" s="453"/>
      <c r="J610" s="453"/>
      <c r="K610" s="453"/>
      <c r="L610" s="453"/>
      <c r="M610" s="453"/>
      <c r="N610" s="453"/>
      <c r="O610" s="453"/>
      <c r="P610" s="453"/>
      <c r="Q610" s="453"/>
      <c r="R610" s="453"/>
      <c r="S610" s="453"/>
      <c r="T610" s="453"/>
      <c r="U610" s="453"/>
      <c r="V610" s="453"/>
      <c r="W610" s="453"/>
      <c r="X610" s="453"/>
      <c r="Y610" s="453"/>
      <c r="Z610" s="453"/>
      <c r="AA610" s="453"/>
      <c r="AB610" s="453"/>
      <c r="AC610" s="453"/>
      <c r="AD610" s="453"/>
      <c r="AE610" s="453"/>
      <c r="AF610" s="453"/>
      <c r="AG610" s="453"/>
      <c r="AH610" s="453"/>
      <c r="AI610" s="453"/>
      <c r="AJ610" s="453"/>
      <c r="AK610" s="453"/>
      <c r="AL610" s="453"/>
      <c r="AM610" s="453"/>
      <c r="AN610" s="453"/>
      <c r="AO610" s="453"/>
      <c r="AP610" s="453"/>
      <c r="AQ610" s="453"/>
      <c r="AR610" s="453"/>
      <c r="AS610" s="453"/>
      <c r="AT610" s="453"/>
      <c r="AU610" s="453"/>
      <c r="AV610" s="453"/>
      <c r="AW610" s="453"/>
      <c r="AX610" s="453"/>
      <c r="AY610" s="453"/>
      <c r="AZ610" s="453"/>
      <c r="BA610" s="453"/>
    </row>
    <row r="611">
      <c r="A611" s="453"/>
      <c r="B611" s="453"/>
      <c r="C611" s="453"/>
      <c r="D611" s="453"/>
      <c r="E611" s="453"/>
      <c r="F611" s="453"/>
      <c r="G611" s="453"/>
      <c r="H611" s="453"/>
      <c r="I611" s="453"/>
      <c r="J611" s="453"/>
      <c r="K611" s="453"/>
      <c r="L611" s="453"/>
      <c r="M611" s="453"/>
      <c r="N611" s="453"/>
      <c r="O611" s="453"/>
      <c r="P611" s="453"/>
      <c r="Q611" s="453"/>
      <c r="R611" s="453"/>
      <c r="S611" s="453"/>
      <c r="T611" s="453"/>
      <c r="U611" s="453"/>
      <c r="V611" s="453"/>
      <c r="W611" s="453"/>
      <c r="X611" s="453"/>
      <c r="Y611" s="453"/>
      <c r="Z611" s="453"/>
      <c r="AA611" s="453"/>
      <c r="AB611" s="453"/>
      <c r="AC611" s="453"/>
      <c r="AD611" s="453"/>
      <c r="AE611" s="453"/>
      <c r="AF611" s="453"/>
      <c r="AG611" s="453"/>
      <c r="AH611" s="453"/>
      <c r="AI611" s="453"/>
      <c r="AJ611" s="453"/>
      <c r="AK611" s="453"/>
      <c r="AL611" s="453"/>
      <c r="AM611" s="453"/>
      <c r="AN611" s="453"/>
      <c r="AO611" s="453"/>
      <c r="AP611" s="453"/>
      <c r="AQ611" s="453"/>
      <c r="AR611" s="453"/>
      <c r="AS611" s="453"/>
      <c r="AT611" s="453"/>
      <c r="AU611" s="453"/>
      <c r="AV611" s="453"/>
      <c r="AW611" s="453"/>
      <c r="AX611" s="453"/>
      <c r="AY611" s="453"/>
      <c r="AZ611" s="453"/>
      <c r="BA611" s="453"/>
    </row>
    <row r="612">
      <c r="A612" s="453"/>
      <c r="B612" s="453"/>
      <c r="C612" s="453"/>
      <c r="D612" s="453"/>
      <c r="E612" s="453"/>
      <c r="F612" s="453"/>
      <c r="G612" s="453"/>
      <c r="H612" s="453"/>
      <c r="I612" s="453"/>
      <c r="J612" s="453"/>
      <c r="K612" s="453"/>
      <c r="L612" s="453"/>
      <c r="M612" s="453"/>
      <c r="N612" s="453"/>
      <c r="O612" s="453"/>
      <c r="P612" s="453"/>
      <c r="Q612" s="453"/>
      <c r="R612" s="453"/>
      <c r="S612" s="453"/>
      <c r="T612" s="453"/>
      <c r="U612" s="453"/>
      <c r="V612" s="453"/>
      <c r="W612" s="453"/>
      <c r="X612" s="453"/>
      <c r="Y612" s="453"/>
      <c r="Z612" s="453"/>
      <c r="AA612" s="453"/>
      <c r="AB612" s="453"/>
      <c r="AC612" s="453"/>
      <c r="AD612" s="453"/>
      <c r="AE612" s="453"/>
      <c r="AF612" s="453"/>
      <c r="AG612" s="453"/>
      <c r="AH612" s="453"/>
      <c r="AI612" s="453"/>
      <c r="AJ612" s="453"/>
      <c r="AK612" s="453"/>
      <c r="AL612" s="453"/>
      <c r="AM612" s="453"/>
      <c r="AN612" s="453"/>
      <c r="AO612" s="453"/>
      <c r="AP612" s="453"/>
      <c r="AQ612" s="453"/>
      <c r="AR612" s="453"/>
      <c r="AS612" s="453"/>
      <c r="AT612" s="453"/>
      <c r="AU612" s="453"/>
      <c r="AV612" s="453"/>
      <c r="AW612" s="453"/>
      <c r="AX612" s="453"/>
      <c r="AY612" s="453"/>
      <c r="AZ612" s="453"/>
      <c r="BA612" s="453"/>
    </row>
    <row r="613">
      <c r="A613" s="453"/>
      <c r="B613" s="453"/>
      <c r="C613" s="453"/>
      <c r="D613" s="453"/>
      <c r="E613" s="453"/>
      <c r="F613" s="453"/>
      <c r="G613" s="453"/>
      <c r="H613" s="453"/>
      <c r="I613" s="453"/>
      <c r="J613" s="453"/>
      <c r="K613" s="453"/>
      <c r="L613" s="453"/>
      <c r="M613" s="453"/>
      <c r="N613" s="453"/>
      <c r="O613" s="453"/>
      <c r="P613" s="453"/>
      <c r="Q613" s="453"/>
      <c r="R613" s="453"/>
      <c r="S613" s="453"/>
      <c r="T613" s="453"/>
      <c r="U613" s="453"/>
      <c r="V613" s="453"/>
      <c r="W613" s="453"/>
      <c r="X613" s="453"/>
      <c r="Y613" s="453"/>
      <c r="Z613" s="453"/>
      <c r="AA613" s="453"/>
      <c r="AB613" s="453"/>
      <c r="AC613" s="453"/>
      <c r="AD613" s="453"/>
      <c r="AE613" s="453"/>
      <c r="AF613" s="453"/>
      <c r="AG613" s="453"/>
      <c r="AH613" s="453"/>
      <c r="AI613" s="453"/>
      <c r="AJ613" s="453"/>
      <c r="AK613" s="453"/>
      <c r="AL613" s="453"/>
      <c r="AM613" s="453"/>
      <c r="AN613" s="453"/>
      <c r="AO613" s="453"/>
      <c r="AP613" s="453"/>
      <c r="AQ613" s="453"/>
      <c r="AR613" s="453"/>
      <c r="AS613" s="453"/>
      <c r="AT613" s="453"/>
      <c r="AU613" s="453"/>
      <c r="AV613" s="453"/>
      <c r="AW613" s="453"/>
      <c r="AX613" s="453"/>
      <c r="AY613" s="453"/>
      <c r="AZ613" s="453"/>
      <c r="BA613" s="453"/>
    </row>
    <row r="614">
      <c r="A614" s="453"/>
      <c r="B614" s="453"/>
      <c r="C614" s="453"/>
      <c r="D614" s="453"/>
      <c r="E614" s="453"/>
      <c r="F614" s="453"/>
      <c r="G614" s="453"/>
      <c r="H614" s="453"/>
      <c r="I614" s="453"/>
      <c r="J614" s="453"/>
      <c r="K614" s="453"/>
      <c r="L614" s="453"/>
      <c r="M614" s="453"/>
      <c r="N614" s="453"/>
      <c r="O614" s="453"/>
      <c r="P614" s="453"/>
      <c r="Q614" s="453"/>
      <c r="R614" s="453"/>
      <c r="S614" s="453"/>
      <c r="T614" s="453"/>
      <c r="U614" s="453"/>
      <c r="V614" s="453"/>
      <c r="W614" s="453"/>
      <c r="X614" s="453"/>
      <c r="Y614" s="453"/>
      <c r="Z614" s="453"/>
      <c r="AA614" s="453"/>
      <c r="AB614" s="453"/>
      <c r="AC614" s="453"/>
      <c r="AD614" s="453"/>
      <c r="AE614" s="453"/>
      <c r="AF614" s="453"/>
      <c r="AG614" s="453"/>
      <c r="AH614" s="453"/>
      <c r="AI614" s="453"/>
      <c r="AJ614" s="453"/>
      <c r="AK614" s="453"/>
      <c r="AL614" s="453"/>
      <c r="AM614" s="453"/>
      <c r="AN614" s="453"/>
      <c r="AO614" s="453"/>
      <c r="AP614" s="453"/>
      <c r="AQ614" s="453"/>
      <c r="AR614" s="453"/>
      <c r="AS614" s="453"/>
      <c r="AT614" s="453"/>
      <c r="AU614" s="453"/>
      <c r="AV614" s="453"/>
      <c r="AW614" s="453"/>
      <c r="AX614" s="453"/>
      <c r="AY614" s="453"/>
      <c r="AZ614" s="453"/>
      <c r="BA614" s="453"/>
    </row>
    <row r="615">
      <c r="A615" s="453"/>
      <c r="B615" s="453"/>
      <c r="C615" s="453"/>
      <c r="D615" s="453"/>
      <c r="E615" s="453"/>
      <c r="F615" s="453"/>
      <c r="G615" s="453"/>
      <c r="H615" s="453"/>
      <c r="I615" s="453"/>
      <c r="J615" s="453"/>
      <c r="K615" s="453"/>
      <c r="L615" s="453"/>
      <c r="M615" s="453"/>
      <c r="N615" s="453"/>
      <c r="O615" s="453"/>
      <c r="P615" s="453"/>
      <c r="Q615" s="453"/>
      <c r="R615" s="453"/>
      <c r="S615" s="453"/>
      <c r="T615" s="453"/>
      <c r="U615" s="453"/>
      <c r="V615" s="453"/>
      <c r="W615" s="453"/>
      <c r="X615" s="453"/>
      <c r="Y615" s="453"/>
      <c r="Z615" s="453"/>
      <c r="AA615" s="453"/>
      <c r="AB615" s="453"/>
      <c r="AC615" s="453"/>
      <c r="AD615" s="453"/>
      <c r="AE615" s="453"/>
      <c r="AF615" s="453"/>
      <c r="AG615" s="453"/>
      <c r="AH615" s="453"/>
      <c r="AI615" s="453"/>
      <c r="AJ615" s="453"/>
      <c r="AK615" s="453"/>
      <c r="AL615" s="453"/>
      <c r="AM615" s="453"/>
      <c r="AN615" s="453"/>
      <c r="AO615" s="453"/>
      <c r="AP615" s="453"/>
      <c r="AQ615" s="453"/>
      <c r="AR615" s="453"/>
      <c r="AS615" s="453"/>
      <c r="AT615" s="453"/>
      <c r="AU615" s="453"/>
      <c r="AV615" s="453"/>
      <c r="AW615" s="453"/>
      <c r="AX615" s="453"/>
      <c r="AY615" s="453"/>
      <c r="AZ615" s="453"/>
      <c r="BA615" s="453"/>
    </row>
    <row r="616">
      <c r="A616" s="453"/>
      <c r="B616" s="453"/>
      <c r="C616" s="453"/>
      <c r="D616" s="453"/>
      <c r="E616" s="453"/>
      <c r="F616" s="453"/>
      <c r="G616" s="453"/>
      <c r="H616" s="453"/>
      <c r="I616" s="453"/>
      <c r="J616" s="453"/>
      <c r="K616" s="453"/>
      <c r="L616" s="453"/>
      <c r="M616" s="453"/>
      <c r="N616" s="453"/>
      <c r="O616" s="453"/>
      <c r="P616" s="453"/>
      <c r="Q616" s="453"/>
      <c r="R616" s="453"/>
      <c r="S616" s="453"/>
      <c r="T616" s="453"/>
      <c r="U616" s="453"/>
      <c r="V616" s="453"/>
      <c r="W616" s="453"/>
      <c r="X616" s="453"/>
      <c r="Y616" s="453"/>
      <c r="Z616" s="453"/>
      <c r="AA616" s="453"/>
      <c r="AB616" s="453"/>
      <c r="AC616" s="453"/>
      <c r="AD616" s="453"/>
      <c r="AE616" s="453"/>
      <c r="AF616" s="453"/>
      <c r="AG616" s="453"/>
      <c r="AH616" s="453"/>
      <c r="AI616" s="453"/>
      <c r="AJ616" s="453"/>
      <c r="AK616" s="453"/>
      <c r="AL616" s="453"/>
      <c r="AM616" s="453"/>
      <c r="AN616" s="453"/>
      <c r="AO616" s="453"/>
      <c r="AP616" s="453"/>
      <c r="AQ616" s="453"/>
      <c r="AR616" s="453"/>
      <c r="AS616" s="453"/>
      <c r="AT616" s="453"/>
      <c r="AU616" s="453"/>
      <c r="AV616" s="453"/>
      <c r="AW616" s="453"/>
      <c r="AX616" s="453"/>
      <c r="AY616" s="453"/>
      <c r="AZ616" s="453"/>
      <c r="BA616" s="453"/>
    </row>
    <row r="617">
      <c r="A617" s="453"/>
      <c r="B617" s="453"/>
      <c r="C617" s="453"/>
      <c r="D617" s="453"/>
      <c r="E617" s="453"/>
      <c r="F617" s="453"/>
      <c r="G617" s="453"/>
      <c r="H617" s="453"/>
      <c r="I617" s="453"/>
      <c r="J617" s="453"/>
      <c r="K617" s="453"/>
      <c r="L617" s="453"/>
      <c r="M617" s="453"/>
      <c r="N617" s="453"/>
      <c r="O617" s="453"/>
      <c r="P617" s="453"/>
      <c r="Q617" s="453"/>
      <c r="R617" s="453"/>
      <c r="S617" s="453"/>
      <c r="T617" s="453"/>
      <c r="U617" s="453"/>
      <c r="V617" s="453"/>
      <c r="W617" s="453"/>
      <c r="X617" s="453"/>
      <c r="Y617" s="453"/>
      <c r="Z617" s="453"/>
      <c r="AA617" s="453"/>
      <c r="AB617" s="453"/>
      <c r="AC617" s="453"/>
      <c r="AD617" s="453"/>
      <c r="AE617" s="453"/>
      <c r="AF617" s="453"/>
      <c r="AG617" s="453"/>
      <c r="AH617" s="453"/>
      <c r="AI617" s="453"/>
      <c r="AJ617" s="453"/>
      <c r="AK617" s="453"/>
      <c r="AL617" s="453"/>
      <c r="AM617" s="453"/>
      <c r="AN617" s="453"/>
      <c r="AO617" s="453"/>
      <c r="AP617" s="453"/>
      <c r="AQ617" s="453"/>
      <c r="AR617" s="453"/>
      <c r="AS617" s="453"/>
      <c r="AT617" s="453"/>
      <c r="AU617" s="453"/>
      <c r="AV617" s="453"/>
      <c r="AW617" s="453"/>
      <c r="AX617" s="453"/>
      <c r="AY617" s="453"/>
      <c r="AZ617" s="453"/>
      <c r="BA617" s="453"/>
    </row>
    <row r="618">
      <c r="A618" s="453"/>
      <c r="B618" s="453"/>
      <c r="C618" s="453"/>
      <c r="D618" s="453"/>
      <c r="E618" s="453"/>
      <c r="F618" s="453"/>
      <c r="G618" s="453"/>
      <c r="H618" s="453"/>
      <c r="I618" s="453"/>
      <c r="J618" s="453"/>
      <c r="K618" s="453"/>
      <c r="L618" s="453"/>
      <c r="M618" s="453"/>
      <c r="N618" s="453"/>
      <c r="O618" s="453"/>
      <c r="P618" s="453"/>
      <c r="Q618" s="453"/>
      <c r="R618" s="453"/>
      <c r="S618" s="453"/>
      <c r="T618" s="453"/>
      <c r="U618" s="453"/>
      <c r="V618" s="453"/>
      <c r="W618" s="453"/>
      <c r="X618" s="453"/>
      <c r="Y618" s="453"/>
      <c r="Z618" s="453"/>
      <c r="AA618" s="453"/>
      <c r="AB618" s="453"/>
      <c r="AC618" s="453"/>
      <c r="AD618" s="453"/>
      <c r="AE618" s="453"/>
      <c r="AF618" s="453"/>
      <c r="AG618" s="453"/>
      <c r="AH618" s="453"/>
      <c r="AI618" s="453"/>
      <c r="AJ618" s="453"/>
      <c r="AK618" s="453"/>
      <c r="AL618" s="453"/>
      <c r="AM618" s="453"/>
      <c r="AN618" s="453"/>
      <c r="AO618" s="453"/>
      <c r="AP618" s="453"/>
      <c r="AQ618" s="453"/>
      <c r="AR618" s="453"/>
      <c r="AS618" s="453"/>
      <c r="AT618" s="453"/>
      <c r="AU618" s="453"/>
      <c r="AV618" s="453"/>
      <c r="AW618" s="453"/>
      <c r="AX618" s="453"/>
      <c r="AY618" s="453"/>
      <c r="AZ618" s="453"/>
      <c r="BA618" s="453"/>
    </row>
    <row r="619">
      <c r="A619" s="453"/>
      <c r="B619" s="453"/>
      <c r="C619" s="453"/>
      <c r="D619" s="453"/>
      <c r="E619" s="453"/>
      <c r="F619" s="453"/>
      <c r="G619" s="453"/>
      <c r="H619" s="453"/>
      <c r="I619" s="453"/>
      <c r="J619" s="453"/>
      <c r="K619" s="453"/>
      <c r="L619" s="453"/>
      <c r="M619" s="453"/>
      <c r="N619" s="453"/>
      <c r="O619" s="453"/>
      <c r="P619" s="453"/>
      <c r="Q619" s="453"/>
      <c r="R619" s="453"/>
      <c r="S619" s="453"/>
      <c r="T619" s="453"/>
      <c r="U619" s="453"/>
      <c r="V619" s="453"/>
      <c r="W619" s="453"/>
      <c r="X619" s="453"/>
      <c r="Y619" s="453"/>
      <c r="Z619" s="453"/>
      <c r="AA619" s="453"/>
      <c r="AB619" s="453"/>
      <c r="AC619" s="453"/>
      <c r="AD619" s="453"/>
      <c r="AE619" s="453"/>
      <c r="AF619" s="453"/>
      <c r="AG619" s="453"/>
      <c r="AH619" s="453"/>
      <c r="AI619" s="453"/>
      <c r="AJ619" s="453"/>
      <c r="AK619" s="453"/>
      <c r="AL619" s="453"/>
      <c r="AM619" s="453"/>
      <c r="AN619" s="453"/>
      <c r="AO619" s="453"/>
      <c r="AP619" s="453"/>
      <c r="AQ619" s="453"/>
      <c r="AR619" s="453"/>
      <c r="AS619" s="453"/>
      <c r="AT619" s="453"/>
      <c r="AU619" s="453"/>
      <c r="AV619" s="453"/>
      <c r="AW619" s="453"/>
      <c r="AX619" s="453"/>
      <c r="AY619" s="453"/>
      <c r="AZ619" s="453"/>
      <c r="BA619" s="453"/>
    </row>
    <row r="620">
      <c r="A620" s="453"/>
      <c r="B620" s="453"/>
      <c r="C620" s="453"/>
      <c r="D620" s="453"/>
      <c r="E620" s="453"/>
      <c r="F620" s="453"/>
      <c r="G620" s="453"/>
      <c r="H620" s="453"/>
      <c r="I620" s="453"/>
      <c r="J620" s="453"/>
      <c r="K620" s="453"/>
      <c r="L620" s="453"/>
      <c r="M620" s="453"/>
      <c r="N620" s="453"/>
      <c r="O620" s="453"/>
      <c r="P620" s="453"/>
      <c r="Q620" s="453"/>
      <c r="R620" s="453"/>
      <c r="S620" s="453"/>
      <c r="T620" s="453"/>
      <c r="U620" s="453"/>
      <c r="V620" s="453"/>
      <c r="W620" s="453"/>
      <c r="X620" s="453"/>
      <c r="Y620" s="453"/>
      <c r="Z620" s="453"/>
      <c r="AA620" s="453"/>
      <c r="AB620" s="453"/>
      <c r="AC620" s="453"/>
      <c r="AD620" s="453"/>
      <c r="AE620" s="453"/>
      <c r="AF620" s="453"/>
      <c r="AG620" s="453"/>
      <c r="AH620" s="453"/>
      <c r="AI620" s="453"/>
      <c r="AJ620" s="453"/>
      <c r="AK620" s="453"/>
      <c r="AL620" s="453"/>
      <c r="AM620" s="453"/>
      <c r="AN620" s="453"/>
      <c r="AO620" s="453"/>
      <c r="AP620" s="453"/>
      <c r="AQ620" s="453"/>
      <c r="AR620" s="453"/>
      <c r="AS620" s="453"/>
      <c r="AT620" s="453"/>
      <c r="AU620" s="453"/>
      <c r="AV620" s="453"/>
      <c r="AW620" s="453"/>
      <c r="AX620" s="453"/>
      <c r="AY620" s="453"/>
      <c r="AZ620" s="453"/>
      <c r="BA620" s="453"/>
    </row>
    <row r="621">
      <c r="A621" s="453"/>
      <c r="B621" s="453"/>
      <c r="C621" s="453"/>
      <c r="D621" s="453"/>
      <c r="E621" s="453"/>
      <c r="F621" s="453"/>
      <c r="G621" s="453"/>
      <c r="H621" s="453"/>
      <c r="I621" s="453"/>
      <c r="J621" s="453"/>
      <c r="K621" s="453"/>
      <c r="L621" s="453"/>
      <c r="M621" s="453"/>
      <c r="N621" s="453"/>
      <c r="O621" s="453"/>
      <c r="P621" s="453"/>
      <c r="Q621" s="453"/>
      <c r="R621" s="453"/>
      <c r="S621" s="453"/>
      <c r="T621" s="453"/>
      <c r="U621" s="453"/>
      <c r="V621" s="453"/>
      <c r="W621" s="453"/>
      <c r="X621" s="453"/>
      <c r="Y621" s="453"/>
      <c r="Z621" s="453"/>
      <c r="AA621" s="453"/>
      <c r="AB621" s="453"/>
      <c r="AC621" s="453"/>
      <c r="AD621" s="453"/>
      <c r="AE621" s="453"/>
      <c r="AF621" s="453"/>
      <c r="AG621" s="453"/>
      <c r="AH621" s="453"/>
      <c r="AI621" s="453"/>
      <c r="AJ621" s="453"/>
      <c r="AK621" s="453"/>
      <c r="AL621" s="453"/>
      <c r="AM621" s="453"/>
      <c r="AN621" s="453"/>
      <c r="AO621" s="453"/>
      <c r="AP621" s="453"/>
      <c r="AQ621" s="453"/>
      <c r="AR621" s="453"/>
      <c r="AS621" s="453"/>
      <c r="AT621" s="453"/>
      <c r="AU621" s="453"/>
      <c r="AV621" s="453"/>
      <c r="AW621" s="453"/>
      <c r="AX621" s="453"/>
      <c r="AY621" s="453"/>
      <c r="AZ621" s="453"/>
      <c r="BA621" s="453"/>
    </row>
    <row r="622">
      <c r="A622" s="453"/>
      <c r="B622" s="453"/>
      <c r="C622" s="453"/>
      <c r="D622" s="453"/>
      <c r="E622" s="453"/>
      <c r="F622" s="453"/>
      <c r="G622" s="453"/>
      <c r="H622" s="453"/>
      <c r="I622" s="453"/>
      <c r="J622" s="453"/>
      <c r="K622" s="453"/>
      <c r="L622" s="453"/>
      <c r="M622" s="453"/>
      <c r="N622" s="453"/>
      <c r="O622" s="453"/>
      <c r="P622" s="453"/>
      <c r="Q622" s="453"/>
      <c r="R622" s="453"/>
      <c r="S622" s="453"/>
      <c r="T622" s="453"/>
      <c r="U622" s="453"/>
      <c r="V622" s="453"/>
      <c r="W622" s="453"/>
      <c r="X622" s="453"/>
      <c r="Y622" s="453"/>
      <c r="Z622" s="453"/>
      <c r="AA622" s="453"/>
      <c r="AB622" s="453"/>
      <c r="AC622" s="453"/>
      <c r="AD622" s="453"/>
      <c r="AE622" s="453"/>
      <c r="AF622" s="453"/>
      <c r="AG622" s="453"/>
      <c r="AH622" s="453"/>
      <c r="AI622" s="453"/>
      <c r="AJ622" s="453"/>
      <c r="AK622" s="453"/>
      <c r="AL622" s="453"/>
      <c r="AM622" s="453"/>
      <c r="AN622" s="453"/>
      <c r="AO622" s="453"/>
      <c r="AP622" s="453"/>
      <c r="AQ622" s="453"/>
      <c r="AR622" s="453"/>
      <c r="AS622" s="453"/>
      <c r="AT622" s="453"/>
      <c r="AU622" s="453"/>
      <c r="AV622" s="453"/>
      <c r="AW622" s="453"/>
      <c r="AX622" s="453"/>
      <c r="AY622" s="453"/>
      <c r="AZ622" s="453"/>
      <c r="BA622" s="453"/>
    </row>
    <row r="623">
      <c r="A623" s="453"/>
      <c r="B623" s="453"/>
      <c r="C623" s="453"/>
      <c r="D623" s="453"/>
      <c r="E623" s="453"/>
      <c r="F623" s="453"/>
      <c r="G623" s="453"/>
      <c r="H623" s="453"/>
      <c r="I623" s="453"/>
      <c r="J623" s="453"/>
      <c r="K623" s="453"/>
      <c r="L623" s="453"/>
      <c r="M623" s="453"/>
      <c r="N623" s="453"/>
      <c r="O623" s="453"/>
      <c r="P623" s="453"/>
      <c r="Q623" s="453"/>
      <c r="R623" s="453"/>
      <c r="S623" s="453"/>
      <c r="T623" s="453"/>
      <c r="U623" s="453"/>
      <c r="V623" s="453"/>
      <c r="W623" s="453"/>
      <c r="X623" s="453"/>
      <c r="Y623" s="453"/>
      <c r="Z623" s="453"/>
      <c r="AA623" s="453"/>
      <c r="AB623" s="453"/>
      <c r="AC623" s="453"/>
      <c r="AD623" s="453"/>
      <c r="AE623" s="453"/>
      <c r="AF623" s="453"/>
      <c r="AG623" s="453"/>
      <c r="AH623" s="453"/>
      <c r="AI623" s="453"/>
      <c r="AJ623" s="453"/>
      <c r="AK623" s="453"/>
      <c r="AL623" s="453"/>
      <c r="AM623" s="453"/>
      <c r="AN623" s="453"/>
      <c r="AO623" s="453"/>
      <c r="AP623" s="453"/>
      <c r="AQ623" s="453"/>
      <c r="AR623" s="453"/>
      <c r="AS623" s="453"/>
      <c r="AT623" s="453"/>
      <c r="AU623" s="453"/>
      <c r="AV623" s="453"/>
      <c r="AW623" s="453"/>
      <c r="AX623" s="453"/>
      <c r="AY623" s="453"/>
      <c r="AZ623" s="453"/>
      <c r="BA623" s="453"/>
    </row>
    <row r="624">
      <c r="A624" s="453"/>
      <c r="B624" s="453"/>
      <c r="C624" s="453"/>
      <c r="D624" s="453"/>
      <c r="E624" s="453"/>
      <c r="F624" s="453"/>
      <c r="G624" s="453"/>
      <c r="H624" s="453"/>
      <c r="I624" s="453"/>
      <c r="J624" s="453"/>
      <c r="K624" s="453"/>
      <c r="L624" s="453"/>
      <c r="M624" s="453"/>
      <c r="N624" s="453"/>
      <c r="O624" s="453"/>
      <c r="P624" s="453"/>
      <c r="Q624" s="453"/>
      <c r="R624" s="453"/>
      <c r="S624" s="453"/>
      <c r="T624" s="453"/>
      <c r="U624" s="453"/>
      <c r="V624" s="453"/>
      <c r="W624" s="453"/>
      <c r="X624" s="453"/>
      <c r="Y624" s="453"/>
      <c r="Z624" s="453"/>
      <c r="AA624" s="453"/>
      <c r="AB624" s="453"/>
      <c r="AC624" s="453"/>
      <c r="AD624" s="453"/>
      <c r="AE624" s="453"/>
      <c r="AF624" s="453"/>
      <c r="AG624" s="453"/>
      <c r="AH624" s="453"/>
      <c r="AI624" s="453"/>
      <c r="AJ624" s="453"/>
      <c r="AK624" s="453"/>
      <c r="AL624" s="453"/>
      <c r="AM624" s="453"/>
      <c r="AN624" s="453"/>
      <c r="AO624" s="453"/>
      <c r="AP624" s="453"/>
      <c r="AQ624" s="453"/>
      <c r="AR624" s="453"/>
      <c r="AS624" s="453"/>
      <c r="AT624" s="453"/>
      <c r="AU624" s="453"/>
      <c r="AV624" s="453"/>
      <c r="AW624" s="453"/>
      <c r="AX624" s="453"/>
      <c r="AY624" s="453"/>
      <c r="AZ624" s="453"/>
      <c r="BA624" s="453"/>
    </row>
    <row r="625">
      <c r="A625" s="453"/>
      <c r="B625" s="453"/>
      <c r="C625" s="453"/>
      <c r="D625" s="453"/>
      <c r="E625" s="453"/>
      <c r="F625" s="453"/>
      <c r="G625" s="453"/>
      <c r="H625" s="453"/>
      <c r="I625" s="453"/>
      <c r="J625" s="453"/>
      <c r="K625" s="453"/>
      <c r="L625" s="453"/>
      <c r="M625" s="453"/>
      <c r="N625" s="453"/>
      <c r="O625" s="453"/>
      <c r="P625" s="453"/>
      <c r="Q625" s="453"/>
      <c r="R625" s="453"/>
      <c r="S625" s="453"/>
      <c r="T625" s="453"/>
      <c r="U625" s="453"/>
      <c r="V625" s="453"/>
      <c r="W625" s="453"/>
      <c r="X625" s="453"/>
      <c r="Y625" s="453"/>
      <c r="Z625" s="453"/>
      <c r="AA625" s="453"/>
      <c r="AB625" s="453"/>
      <c r="AC625" s="453"/>
      <c r="AD625" s="453"/>
      <c r="AE625" s="453"/>
      <c r="AF625" s="453"/>
      <c r="AG625" s="453"/>
      <c r="AH625" s="453"/>
      <c r="AI625" s="453"/>
      <c r="AJ625" s="453"/>
      <c r="AK625" s="453"/>
      <c r="AL625" s="453"/>
      <c r="AM625" s="453"/>
      <c r="AN625" s="453"/>
      <c r="AO625" s="453"/>
      <c r="AP625" s="453"/>
      <c r="AQ625" s="453"/>
      <c r="AR625" s="453"/>
      <c r="AS625" s="453"/>
      <c r="AT625" s="453"/>
      <c r="AU625" s="453"/>
      <c r="AV625" s="453"/>
      <c r="AW625" s="453"/>
      <c r="AX625" s="453"/>
      <c r="AY625" s="453"/>
      <c r="AZ625" s="453"/>
      <c r="BA625" s="453"/>
    </row>
    <row r="626">
      <c r="A626" s="453"/>
      <c r="B626" s="453"/>
      <c r="C626" s="453"/>
      <c r="D626" s="453"/>
      <c r="E626" s="453"/>
      <c r="F626" s="453"/>
      <c r="G626" s="453"/>
      <c r="H626" s="453"/>
      <c r="I626" s="453"/>
      <c r="J626" s="453"/>
      <c r="K626" s="453"/>
      <c r="L626" s="453"/>
      <c r="M626" s="453"/>
      <c r="N626" s="453"/>
      <c r="O626" s="453"/>
      <c r="P626" s="453"/>
      <c r="Q626" s="453"/>
      <c r="R626" s="453"/>
      <c r="S626" s="453"/>
      <c r="T626" s="453"/>
      <c r="U626" s="453"/>
      <c r="V626" s="453"/>
      <c r="W626" s="453"/>
      <c r="X626" s="453"/>
      <c r="Y626" s="453"/>
      <c r="Z626" s="453"/>
      <c r="AA626" s="453"/>
      <c r="AB626" s="453"/>
      <c r="AC626" s="453"/>
      <c r="AD626" s="453"/>
      <c r="AE626" s="453"/>
      <c r="AF626" s="453"/>
      <c r="AG626" s="453"/>
      <c r="AH626" s="453"/>
      <c r="AI626" s="453"/>
      <c r="AJ626" s="453"/>
      <c r="AK626" s="453"/>
      <c r="AL626" s="453"/>
      <c r="AM626" s="453"/>
      <c r="AN626" s="453"/>
      <c r="AO626" s="453"/>
      <c r="AP626" s="453"/>
      <c r="AQ626" s="453"/>
      <c r="AR626" s="453"/>
      <c r="AS626" s="453"/>
      <c r="AT626" s="453"/>
      <c r="AU626" s="453"/>
      <c r="AV626" s="453"/>
      <c r="AW626" s="453"/>
      <c r="AX626" s="453"/>
      <c r="AY626" s="453"/>
      <c r="AZ626" s="453"/>
      <c r="BA626" s="453"/>
    </row>
    <row r="627">
      <c r="A627" s="453"/>
      <c r="B627" s="453"/>
      <c r="C627" s="453"/>
      <c r="D627" s="453"/>
      <c r="E627" s="453"/>
      <c r="F627" s="453"/>
      <c r="G627" s="453"/>
      <c r="H627" s="453"/>
      <c r="I627" s="453"/>
      <c r="J627" s="453"/>
      <c r="K627" s="453"/>
      <c r="L627" s="453"/>
      <c r="M627" s="453"/>
      <c r="N627" s="453"/>
      <c r="O627" s="453"/>
      <c r="P627" s="453"/>
      <c r="Q627" s="453"/>
      <c r="R627" s="453"/>
      <c r="S627" s="453"/>
      <c r="T627" s="453"/>
      <c r="U627" s="453"/>
      <c r="V627" s="453"/>
      <c r="W627" s="453"/>
      <c r="X627" s="453"/>
      <c r="Y627" s="453"/>
      <c r="Z627" s="453"/>
      <c r="AA627" s="453"/>
      <c r="AB627" s="453"/>
      <c r="AC627" s="453"/>
      <c r="AD627" s="453"/>
      <c r="AE627" s="453"/>
      <c r="AF627" s="453"/>
      <c r="AG627" s="453"/>
      <c r="AH627" s="453"/>
      <c r="AI627" s="453"/>
      <c r="AJ627" s="453"/>
      <c r="AK627" s="453"/>
      <c r="AL627" s="453"/>
      <c r="AM627" s="453"/>
      <c r="AN627" s="453"/>
      <c r="AO627" s="453"/>
      <c r="AP627" s="453"/>
      <c r="AQ627" s="453"/>
      <c r="AR627" s="453"/>
      <c r="AS627" s="453"/>
      <c r="AT627" s="453"/>
      <c r="AU627" s="453"/>
      <c r="AV627" s="453"/>
      <c r="AW627" s="453"/>
      <c r="AX627" s="453"/>
      <c r="AY627" s="453"/>
      <c r="AZ627" s="453"/>
      <c r="BA627" s="453"/>
    </row>
    <row r="628">
      <c r="A628" s="453"/>
      <c r="B628" s="453"/>
      <c r="C628" s="453"/>
      <c r="D628" s="453"/>
      <c r="E628" s="453"/>
      <c r="F628" s="453"/>
      <c r="G628" s="453"/>
      <c r="H628" s="453"/>
      <c r="I628" s="453"/>
      <c r="J628" s="453"/>
      <c r="K628" s="453"/>
      <c r="L628" s="453"/>
      <c r="M628" s="453"/>
      <c r="N628" s="453"/>
      <c r="O628" s="453"/>
      <c r="P628" s="453"/>
      <c r="Q628" s="453"/>
      <c r="R628" s="453"/>
      <c r="S628" s="453"/>
      <c r="T628" s="453"/>
      <c r="U628" s="453"/>
      <c r="V628" s="453"/>
      <c r="W628" s="453"/>
      <c r="X628" s="453"/>
      <c r="Y628" s="453"/>
      <c r="Z628" s="453"/>
      <c r="AA628" s="453"/>
      <c r="AB628" s="453"/>
      <c r="AC628" s="453"/>
      <c r="AD628" s="453"/>
      <c r="AE628" s="453"/>
      <c r="AF628" s="453"/>
      <c r="AG628" s="453"/>
      <c r="AH628" s="453"/>
      <c r="AI628" s="453"/>
      <c r="AJ628" s="453"/>
      <c r="AK628" s="453"/>
      <c r="AL628" s="453"/>
      <c r="AM628" s="453"/>
      <c r="AN628" s="453"/>
      <c r="AO628" s="453"/>
      <c r="AP628" s="453"/>
      <c r="AQ628" s="453"/>
      <c r="AR628" s="453"/>
      <c r="AS628" s="453"/>
      <c r="AT628" s="453"/>
      <c r="AU628" s="453"/>
      <c r="AV628" s="453"/>
      <c r="AW628" s="453"/>
      <c r="AX628" s="453"/>
      <c r="AY628" s="453"/>
      <c r="AZ628" s="453"/>
      <c r="BA628" s="453"/>
    </row>
    <row r="629">
      <c r="A629" s="453"/>
      <c r="B629" s="453"/>
      <c r="C629" s="453"/>
      <c r="D629" s="453"/>
      <c r="E629" s="453"/>
      <c r="F629" s="453"/>
      <c r="G629" s="453"/>
      <c r="H629" s="453"/>
      <c r="I629" s="453"/>
      <c r="J629" s="453"/>
      <c r="K629" s="453"/>
      <c r="L629" s="453"/>
      <c r="M629" s="453"/>
      <c r="N629" s="453"/>
      <c r="O629" s="453"/>
      <c r="P629" s="453"/>
      <c r="Q629" s="453"/>
      <c r="R629" s="453"/>
      <c r="S629" s="453"/>
      <c r="T629" s="453"/>
      <c r="U629" s="453"/>
      <c r="V629" s="453"/>
      <c r="W629" s="453"/>
      <c r="X629" s="453"/>
      <c r="Y629" s="453"/>
      <c r="Z629" s="453"/>
      <c r="AA629" s="453"/>
      <c r="AB629" s="453"/>
      <c r="AC629" s="453"/>
      <c r="AD629" s="453"/>
      <c r="AE629" s="453"/>
      <c r="AF629" s="453"/>
      <c r="AG629" s="453"/>
      <c r="AH629" s="453"/>
      <c r="AI629" s="453"/>
      <c r="AJ629" s="453"/>
      <c r="AK629" s="453"/>
      <c r="AL629" s="453"/>
      <c r="AM629" s="453"/>
      <c r="AN629" s="453"/>
      <c r="AO629" s="453"/>
      <c r="AP629" s="453"/>
      <c r="AQ629" s="453"/>
      <c r="AR629" s="453"/>
      <c r="AS629" s="453"/>
      <c r="AT629" s="453"/>
      <c r="AU629" s="453"/>
      <c r="AV629" s="453"/>
      <c r="AW629" s="453"/>
      <c r="AX629" s="453"/>
      <c r="AY629" s="453"/>
      <c r="AZ629" s="453"/>
      <c r="BA629" s="453"/>
    </row>
    <row r="630">
      <c r="A630" s="453"/>
      <c r="B630" s="453"/>
      <c r="C630" s="453"/>
      <c r="D630" s="453"/>
      <c r="E630" s="453"/>
      <c r="F630" s="453"/>
      <c r="G630" s="453"/>
      <c r="H630" s="453"/>
      <c r="I630" s="453"/>
      <c r="J630" s="453"/>
      <c r="K630" s="453"/>
      <c r="L630" s="453"/>
      <c r="M630" s="453"/>
      <c r="N630" s="453"/>
      <c r="O630" s="453"/>
      <c r="P630" s="453"/>
      <c r="Q630" s="453"/>
      <c r="R630" s="453"/>
      <c r="S630" s="453"/>
      <c r="T630" s="453"/>
      <c r="U630" s="453"/>
      <c r="V630" s="453"/>
      <c r="W630" s="453"/>
      <c r="X630" s="453"/>
      <c r="Y630" s="453"/>
      <c r="Z630" s="453"/>
      <c r="AA630" s="453"/>
      <c r="AB630" s="453"/>
      <c r="AC630" s="453"/>
      <c r="AD630" s="453"/>
      <c r="AE630" s="453"/>
      <c r="AF630" s="453"/>
      <c r="AG630" s="453"/>
      <c r="AH630" s="453"/>
      <c r="AI630" s="453"/>
      <c r="AJ630" s="453"/>
      <c r="AK630" s="453"/>
      <c r="AL630" s="453"/>
      <c r="AM630" s="453"/>
      <c r="AN630" s="453"/>
      <c r="AO630" s="453"/>
      <c r="AP630" s="453"/>
      <c r="AQ630" s="453"/>
      <c r="AR630" s="453"/>
      <c r="AS630" s="453"/>
      <c r="AT630" s="453"/>
      <c r="AU630" s="453"/>
      <c r="AV630" s="453"/>
      <c r="AW630" s="453"/>
      <c r="AX630" s="453"/>
      <c r="AY630" s="453"/>
      <c r="AZ630" s="453"/>
      <c r="BA630" s="453"/>
    </row>
    <row r="631">
      <c r="A631" s="453"/>
      <c r="B631" s="453"/>
      <c r="C631" s="453"/>
      <c r="D631" s="453"/>
      <c r="E631" s="453"/>
      <c r="F631" s="453"/>
      <c r="G631" s="453"/>
      <c r="H631" s="453"/>
      <c r="I631" s="453"/>
      <c r="J631" s="453"/>
      <c r="K631" s="453"/>
      <c r="L631" s="453"/>
      <c r="M631" s="453"/>
      <c r="N631" s="453"/>
      <c r="O631" s="453"/>
      <c r="P631" s="453"/>
      <c r="Q631" s="453"/>
      <c r="R631" s="453"/>
      <c r="S631" s="453"/>
      <c r="T631" s="453"/>
      <c r="U631" s="453"/>
      <c r="V631" s="453"/>
      <c r="W631" s="453"/>
      <c r="X631" s="453"/>
      <c r="Y631" s="453"/>
      <c r="Z631" s="453"/>
      <c r="AA631" s="453"/>
      <c r="AB631" s="453"/>
      <c r="AC631" s="453"/>
      <c r="AD631" s="453"/>
      <c r="AE631" s="453"/>
      <c r="AF631" s="453"/>
      <c r="AG631" s="453"/>
      <c r="AH631" s="453"/>
      <c r="AI631" s="453"/>
      <c r="AJ631" s="453"/>
      <c r="AK631" s="453"/>
      <c r="AL631" s="453"/>
      <c r="AM631" s="453"/>
      <c r="AN631" s="453"/>
      <c r="AO631" s="453"/>
      <c r="AP631" s="453"/>
      <c r="AQ631" s="453"/>
      <c r="AR631" s="453"/>
      <c r="AS631" s="453"/>
      <c r="AT631" s="453"/>
      <c r="AU631" s="453"/>
      <c r="AV631" s="453"/>
      <c r="AW631" s="453"/>
      <c r="AX631" s="453"/>
      <c r="AY631" s="453"/>
      <c r="AZ631" s="453"/>
      <c r="BA631" s="453"/>
    </row>
    <row r="632">
      <c r="A632" s="453"/>
      <c r="B632" s="453"/>
      <c r="C632" s="453"/>
      <c r="D632" s="453"/>
      <c r="E632" s="453"/>
      <c r="F632" s="453"/>
      <c r="G632" s="453"/>
      <c r="H632" s="453"/>
      <c r="I632" s="453"/>
      <c r="J632" s="453"/>
      <c r="K632" s="453"/>
      <c r="L632" s="453"/>
      <c r="M632" s="453"/>
      <c r="N632" s="453"/>
      <c r="O632" s="453"/>
      <c r="P632" s="453"/>
      <c r="Q632" s="453"/>
      <c r="R632" s="453"/>
      <c r="S632" s="453"/>
      <c r="T632" s="453"/>
      <c r="U632" s="453"/>
      <c r="V632" s="453"/>
      <c r="W632" s="453"/>
      <c r="X632" s="453"/>
      <c r="Y632" s="453"/>
      <c r="Z632" s="453"/>
      <c r="AA632" s="453"/>
      <c r="AB632" s="453"/>
      <c r="AC632" s="453"/>
      <c r="AD632" s="453"/>
      <c r="AE632" s="453"/>
      <c r="AF632" s="453"/>
      <c r="AG632" s="453"/>
      <c r="AH632" s="453"/>
      <c r="AI632" s="453"/>
      <c r="AJ632" s="453"/>
      <c r="AK632" s="453"/>
      <c r="AL632" s="453"/>
      <c r="AM632" s="453"/>
      <c r="AN632" s="453"/>
      <c r="AO632" s="453"/>
      <c r="AP632" s="453"/>
      <c r="AQ632" s="453"/>
      <c r="AR632" s="453"/>
      <c r="AS632" s="453"/>
      <c r="AT632" s="453"/>
      <c r="AU632" s="453"/>
      <c r="AV632" s="453"/>
      <c r="AW632" s="453"/>
      <c r="AX632" s="453"/>
      <c r="AY632" s="453"/>
      <c r="AZ632" s="453"/>
      <c r="BA632" s="453"/>
    </row>
    <row r="633">
      <c r="A633" s="453"/>
      <c r="B633" s="453"/>
      <c r="C633" s="453"/>
      <c r="D633" s="453"/>
      <c r="E633" s="453"/>
      <c r="F633" s="453"/>
      <c r="G633" s="453"/>
      <c r="H633" s="453"/>
      <c r="I633" s="453"/>
      <c r="J633" s="453"/>
      <c r="K633" s="453"/>
      <c r="L633" s="453"/>
      <c r="M633" s="453"/>
      <c r="N633" s="453"/>
      <c r="O633" s="453"/>
      <c r="P633" s="453"/>
      <c r="Q633" s="453"/>
      <c r="R633" s="453"/>
      <c r="S633" s="453"/>
      <c r="T633" s="453"/>
      <c r="U633" s="453"/>
      <c r="V633" s="453"/>
      <c r="W633" s="453"/>
      <c r="X633" s="453"/>
      <c r="Y633" s="453"/>
      <c r="Z633" s="453"/>
      <c r="AA633" s="453"/>
      <c r="AB633" s="453"/>
      <c r="AC633" s="453"/>
      <c r="AD633" s="453"/>
      <c r="AE633" s="453"/>
      <c r="AF633" s="453"/>
      <c r="AG633" s="453"/>
      <c r="AH633" s="453"/>
      <c r="AI633" s="453"/>
      <c r="AJ633" s="453"/>
      <c r="AK633" s="453"/>
      <c r="AL633" s="453"/>
      <c r="AM633" s="453"/>
      <c r="AN633" s="453"/>
      <c r="AO633" s="453"/>
      <c r="AP633" s="453"/>
      <c r="AQ633" s="453"/>
      <c r="AR633" s="453"/>
      <c r="AS633" s="453"/>
      <c r="AT633" s="453"/>
      <c r="AU633" s="453"/>
      <c r="AV633" s="453"/>
      <c r="AW633" s="453"/>
      <c r="AX633" s="453"/>
      <c r="AY633" s="453"/>
      <c r="AZ633" s="453"/>
      <c r="BA633" s="453"/>
    </row>
    <row r="634">
      <c r="A634" s="453"/>
      <c r="B634" s="453"/>
      <c r="C634" s="453"/>
      <c r="D634" s="453"/>
      <c r="E634" s="453"/>
      <c r="F634" s="453"/>
      <c r="G634" s="453"/>
      <c r="H634" s="453"/>
      <c r="I634" s="453"/>
      <c r="J634" s="453"/>
      <c r="K634" s="453"/>
      <c r="L634" s="453"/>
      <c r="M634" s="453"/>
      <c r="N634" s="453"/>
      <c r="O634" s="453"/>
      <c r="P634" s="453"/>
      <c r="Q634" s="453"/>
      <c r="R634" s="453"/>
      <c r="S634" s="453"/>
      <c r="T634" s="453"/>
      <c r="U634" s="453"/>
      <c r="V634" s="453"/>
      <c r="W634" s="453"/>
      <c r="X634" s="453"/>
      <c r="Y634" s="453"/>
      <c r="Z634" s="453"/>
      <c r="AA634" s="453"/>
      <c r="AB634" s="453"/>
      <c r="AC634" s="453"/>
      <c r="AD634" s="453"/>
      <c r="AE634" s="453"/>
      <c r="AF634" s="453"/>
      <c r="AG634" s="453"/>
      <c r="AH634" s="453"/>
      <c r="AI634" s="453"/>
      <c r="AJ634" s="453"/>
      <c r="AK634" s="453"/>
      <c r="AL634" s="453"/>
      <c r="AM634" s="453"/>
      <c r="AN634" s="453"/>
      <c r="AO634" s="453"/>
      <c r="AP634" s="453"/>
      <c r="AQ634" s="453"/>
      <c r="AR634" s="453"/>
      <c r="AS634" s="453"/>
      <c r="AT634" s="453"/>
      <c r="AU634" s="453"/>
      <c r="AV634" s="453"/>
      <c r="AW634" s="453"/>
      <c r="AX634" s="453"/>
      <c r="AY634" s="453"/>
      <c r="AZ634" s="453"/>
      <c r="BA634" s="453"/>
    </row>
    <row r="635">
      <c r="A635" s="453"/>
      <c r="B635" s="453"/>
      <c r="C635" s="453"/>
      <c r="D635" s="453"/>
      <c r="E635" s="453"/>
      <c r="F635" s="453"/>
      <c r="G635" s="453"/>
      <c r="H635" s="453"/>
      <c r="I635" s="453"/>
      <c r="J635" s="453"/>
      <c r="K635" s="453"/>
      <c r="L635" s="453"/>
      <c r="M635" s="453"/>
      <c r="N635" s="453"/>
      <c r="O635" s="453"/>
      <c r="P635" s="453"/>
      <c r="Q635" s="453"/>
      <c r="R635" s="453"/>
      <c r="S635" s="453"/>
      <c r="T635" s="453"/>
      <c r="U635" s="453"/>
      <c r="V635" s="453"/>
      <c r="W635" s="453"/>
      <c r="X635" s="453"/>
      <c r="Y635" s="453"/>
      <c r="Z635" s="453"/>
      <c r="AA635" s="453"/>
      <c r="AB635" s="453"/>
      <c r="AC635" s="453"/>
      <c r="AD635" s="453"/>
      <c r="AE635" s="453"/>
      <c r="AF635" s="453"/>
      <c r="AG635" s="453"/>
      <c r="AH635" s="453"/>
      <c r="AI635" s="453"/>
      <c r="AJ635" s="453"/>
      <c r="AK635" s="453"/>
      <c r="AL635" s="453"/>
      <c r="AM635" s="453"/>
      <c r="AN635" s="453"/>
      <c r="AO635" s="453"/>
      <c r="AP635" s="453"/>
      <c r="AQ635" s="453"/>
      <c r="AR635" s="453"/>
      <c r="AS635" s="453"/>
      <c r="AT635" s="453"/>
      <c r="AU635" s="453"/>
      <c r="AV635" s="453"/>
      <c r="AW635" s="453"/>
      <c r="AX635" s="453"/>
      <c r="AY635" s="453"/>
      <c r="AZ635" s="453"/>
      <c r="BA635" s="453"/>
    </row>
    <row r="636">
      <c r="A636" s="453"/>
      <c r="B636" s="453"/>
      <c r="C636" s="453"/>
      <c r="D636" s="453"/>
      <c r="E636" s="453"/>
      <c r="F636" s="453"/>
      <c r="G636" s="453"/>
      <c r="H636" s="453"/>
      <c r="I636" s="453"/>
      <c r="J636" s="453"/>
      <c r="K636" s="453"/>
      <c r="L636" s="453"/>
      <c r="M636" s="453"/>
      <c r="N636" s="453"/>
      <c r="O636" s="453"/>
      <c r="P636" s="453"/>
      <c r="Q636" s="453"/>
      <c r="R636" s="453"/>
      <c r="S636" s="453"/>
      <c r="T636" s="453"/>
      <c r="U636" s="453"/>
      <c r="V636" s="453"/>
      <c r="W636" s="453"/>
      <c r="X636" s="453"/>
      <c r="Y636" s="453"/>
      <c r="Z636" s="453"/>
      <c r="AA636" s="453"/>
      <c r="AB636" s="453"/>
      <c r="AC636" s="453"/>
      <c r="AD636" s="453"/>
      <c r="AE636" s="453"/>
      <c r="AF636" s="453"/>
      <c r="AG636" s="453"/>
      <c r="AH636" s="453"/>
      <c r="AI636" s="453"/>
      <c r="AJ636" s="453"/>
      <c r="AK636" s="453"/>
      <c r="AL636" s="453"/>
      <c r="AM636" s="453"/>
      <c r="AN636" s="453"/>
      <c r="AO636" s="453"/>
      <c r="AP636" s="453"/>
      <c r="AQ636" s="453"/>
      <c r="AR636" s="453"/>
      <c r="AS636" s="453"/>
      <c r="AT636" s="453"/>
      <c r="AU636" s="453"/>
      <c r="AV636" s="453"/>
      <c r="AW636" s="453"/>
      <c r="AX636" s="453"/>
      <c r="AY636" s="453"/>
      <c r="AZ636" s="453"/>
      <c r="BA636" s="453"/>
    </row>
    <row r="637">
      <c r="A637" s="453"/>
      <c r="B637" s="453"/>
      <c r="C637" s="453"/>
      <c r="D637" s="453"/>
      <c r="E637" s="453"/>
      <c r="F637" s="453"/>
      <c r="G637" s="453"/>
      <c r="H637" s="453"/>
      <c r="I637" s="453"/>
      <c r="J637" s="453"/>
      <c r="K637" s="453"/>
      <c r="L637" s="453"/>
      <c r="M637" s="453"/>
      <c r="N637" s="453"/>
      <c r="O637" s="453"/>
      <c r="P637" s="453"/>
      <c r="Q637" s="453"/>
      <c r="R637" s="453"/>
      <c r="S637" s="453"/>
      <c r="T637" s="453"/>
      <c r="U637" s="453"/>
      <c r="V637" s="453"/>
      <c r="W637" s="453"/>
      <c r="X637" s="453"/>
      <c r="Y637" s="453"/>
      <c r="Z637" s="453"/>
      <c r="AA637" s="453"/>
      <c r="AB637" s="453"/>
      <c r="AC637" s="453"/>
      <c r="AD637" s="453"/>
      <c r="AE637" s="453"/>
      <c r="AF637" s="453"/>
      <c r="AG637" s="453"/>
      <c r="AH637" s="453"/>
      <c r="AI637" s="453"/>
      <c r="AJ637" s="453"/>
      <c r="AK637" s="453"/>
      <c r="AL637" s="453"/>
      <c r="AM637" s="453"/>
      <c r="AN637" s="453"/>
      <c r="AO637" s="453"/>
      <c r="AP637" s="453"/>
      <c r="AQ637" s="453"/>
      <c r="AR637" s="453"/>
      <c r="AS637" s="453"/>
      <c r="AT637" s="453"/>
      <c r="AU637" s="453"/>
      <c r="AV637" s="453"/>
      <c r="AW637" s="453"/>
      <c r="AX637" s="453"/>
      <c r="AY637" s="453"/>
      <c r="AZ637" s="453"/>
      <c r="BA637" s="453"/>
    </row>
    <row r="638">
      <c r="A638" s="453"/>
      <c r="B638" s="453"/>
      <c r="C638" s="453"/>
      <c r="D638" s="453"/>
      <c r="E638" s="453"/>
      <c r="F638" s="453"/>
      <c r="G638" s="453"/>
      <c r="H638" s="453"/>
      <c r="I638" s="453"/>
      <c r="J638" s="453"/>
      <c r="K638" s="453"/>
      <c r="L638" s="453"/>
      <c r="M638" s="453"/>
      <c r="N638" s="453"/>
      <c r="O638" s="453"/>
      <c r="P638" s="453"/>
      <c r="Q638" s="453"/>
      <c r="R638" s="453"/>
      <c r="S638" s="453"/>
      <c r="T638" s="453"/>
      <c r="U638" s="453"/>
      <c r="V638" s="453"/>
      <c r="W638" s="453"/>
      <c r="X638" s="453"/>
      <c r="Y638" s="453"/>
      <c r="Z638" s="453"/>
      <c r="AA638" s="453"/>
      <c r="AB638" s="453"/>
      <c r="AC638" s="453"/>
      <c r="AD638" s="453"/>
      <c r="AE638" s="453"/>
      <c r="AF638" s="453"/>
      <c r="AG638" s="453"/>
      <c r="AH638" s="453"/>
      <c r="AI638" s="453"/>
      <c r="AJ638" s="453"/>
      <c r="AK638" s="453"/>
      <c r="AL638" s="453"/>
      <c r="AM638" s="453"/>
      <c r="AN638" s="453"/>
      <c r="AO638" s="453"/>
      <c r="AP638" s="453"/>
      <c r="AQ638" s="453"/>
      <c r="AR638" s="453"/>
      <c r="AS638" s="453"/>
      <c r="AT638" s="453"/>
      <c r="AU638" s="453"/>
      <c r="AV638" s="453"/>
      <c r="AW638" s="453"/>
      <c r="AX638" s="453"/>
      <c r="AY638" s="453"/>
      <c r="AZ638" s="453"/>
      <c r="BA638" s="453"/>
    </row>
    <row r="639">
      <c r="A639" s="453"/>
      <c r="B639" s="453"/>
      <c r="C639" s="453"/>
      <c r="D639" s="453"/>
      <c r="E639" s="453"/>
      <c r="F639" s="453"/>
      <c r="G639" s="453"/>
      <c r="H639" s="453"/>
      <c r="I639" s="453"/>
      <c r="J639" s="453"/>
      <c r="K639" s="453"/>
      <c r="L639" s="453"/>
      <c r="M639" s="453"/>
      <c r="N639" s="453"/>
      <c r="O639" s="453"/>
      <c r="P639" s="453"/>
      <c r="Q639" s="453"/>
      <c r="R639" s="453"/>
      <c r="S639" s="453"/>
      <c r="T639" s="453"/>
      <c r="U639" s="453"/>
      <c r="V639" s="453"/>
      <c r="W639" s="453"/>
      <c r="X639" s="453"/>
      <c r="Y639" s="453"/>
      <c r="Z639" s="453"/>
      <c r="AA639" s="453"/>
      <c r="AB639" s="453"/>
      <c r="AC639" s="453"/>
      <c r="AD639" s="453"/>
      <c r="AE639" s="453"/>
      <c r="AF639" s="453"/>
      <c r="AG639" s="453"/>
      <c r="AH639" s="453"/>
      <c r="AI639" s="453"/>
      <c r="AJ639" s="453"/>
      <c r="AK639" s="453"/>
      <c r="AL639" s="453"/>
      <c r="AM639" s="453"/>
      <c r="AN639" s="453"/>
      <c r="AO639" s="453"/>
      <c r="AP639" s="453"/>
      <c r="AQ639" s="453"/>
      <c r="AR639" s="453"/>
      <c r="AS639" s="453"/>
      <c r="AT639" s="453"/>
      <c r="AU639" s="453"/>
      <c r="AV639" s="453"/>
      <c r="AW639" s="453"/>
      <c r="AX639" s="453"/>
      <c r="AY639" s="453"/>
      <c r="AZ639" s="453"/>
      <c r="BA639" s="453"/>
    </row>
    <row r="640">
      <c r="A640" s="453"/>
      <c r="B640" s="453"/>
      <c r="C640" s="453"/>
      <c r="D640" s="453"/>
      <c r="E640" s="453"/>
      <c r="F640" s="453"/>
      <c r="G640" s="453"/>
      <c r="H640" s="453"/>
      <c r="I640" s="453"/>
      <c r="J640" s="453"/>
      <c r="K640" s="453"/>
      <c r="L640" s="453"/>
      <c r="M640" s="453"/>
      <c r="N640" s="453"/>
      <c r="O640" s="453"/>
      <c r="P640" s="453"/>
      <c r="Q640" s="453"/>
      <c r="R640" s="453"/>
      <c r="S640" s="453"/>
      <c r="T640" s="453"/>
      <c r="U640" s="453"/>
      <c r="V640" s="453"/>
      <c r="W640" s="453"/>
      <c r="X640" s="453"/>
      <c r="Y640" s="453"/>
      <c r="Z640" s="453"/>
      <c r="AA640" s="453"/>
      <c r="AB640" s="453"/>
      <c r="AC640" s="453"/>
      <c r="AD640" s="453"/>
      <c r="AE640" s="453"/>
      <c r="AF640" s="453"/>
      <c r="AG640" s="453"/>
      <c r="AH640" s="453"/>
      <c r="AI640" s="453"/>
      <c r="AJ640" s="453"/>
      <c r="AK640" s="453"/>
      <c r="AL640" s="453"/>
      <c r="AM640" s="453"/>
      <c r="AN640" s="453"/>
      <c r="AO640" s="453"/>
      <c r="AP640" s="453"/>
      <c r="AQ640" s="453"/>
      <c r="AR640" s="453"/>
      <c r="AS640" s="453"/>
      <c r="AT640" s="453"/>
      <c r="AU640" s="453"/>
      <c r="AV640" s="453"/>
      <c r="AW640" s="453"/>
      <c r="AX640" s="453"/>
      <c r="AY640" s="453"/>
      <c r="AZ640" s="453"/>
      <c r="BA640" s="453"/>
    </row>
    <row r="641">
      <c r="A641" s="453"/>
      <c r="B641" s="453"/>
      <c r="C641" s="453"/>
      <c r="D641" s="453"/>
      <c r="E641" s="453"/>
      <c r="F641" s="453"/>
      <c r="G641" s="453"/>
      <c r="H641" s="453"/>
      <c r="I641" s="453"/>
      <c r="J641" s="453"/>
      <c r="K641" s="453"/>
      <c r="L641" s="453"/>
      <c r="M641" s="453"/>
      <c r="N641" s="453"/>
      <c r="O641" s="453"/>
      <c r="P641" s="453"/>
      <c r="Q641" s="453"/>
      <c r="R641" s="453"/>
      <c r="S641" s="453"/>
      <c r="T641" s="453"/>
      <c r="U641" s="453"/>
      <c r="V641" s="453"/>
      <c r="W641" s="453"/>
      <c r="X641" s="453"/>
      <c r="Y641" s="453"/>
      <c r="Z641" s="453"/>
      <c r="AA641" s="453"/>
      <c r="AB641" s="453"/>
      <c r="AC641" s="453"/>
      <c r="AD641" s="453"/>
      <c r="AE641" s="453"/>
      <c r="AF641" s="453"/>
      <c r="AG641" s="453"/>
      <c r="AH641" s="453"/>
      <c r="AI641" s="453"/>
      <c r="AJ641" s="453"/>
      <c r="AK641" s="453"/>
      <c r="AL641" s="453"/>
      <c r="AM641" s="453"/>
      <c r="AN641" s="453"/>
      <c r="AO641" s="453"/>
      <c r="AP641" s="453"/>
      <c r="AQ641" s="453"/>
      <c r="AR641" s="453"/>
      <c r="AS641" s="453"/>
      <c r="AT641" s="453"/>
      <c r="AU641" s="453"/>
      <c r="AV641" s="453"/>
      <c r="AW641" s="453"/>
      <c r="AX641" s="453"/>
      <c r="AY641" s="453"/>
      <c r="AZ641" s="453"/>
      <c r="BA641" s="453"/>
    </row>
    <row r="642">
      <c r="A642" s="453"/>
      <c r="B642" s="453"/>
      <c r="C642" s="453"/>
      <c r="D642" s="453"/>
      <c r="E642" s="453"/>
      <c r="F642" s="453"/>
      <c r="G642" s="453"/>
      <c r="H642" s="453"/>
      <c r="I642" s="453"/>
      <c r="J642" s="453"/>
      <c r="K642" s="453"/>
      <c r="L642" s="453"/>
      <c r="M642" s="453"/>
      <c r="N642" s="453"/>
      <c r="O642" s="453"/>
      <c r="P642" s="453"/>
      <c r="Q642" s="453"/>
      <c r="R642" s="453"/>
      <c r="S642" s="453"/>
      <c r="T642" s="453"/>
      <c r="U642" s="453"/>
      <c r="V642" s="453"/>
      <c r="W642" s="453"/>
      <c r="X642" s="453"/>
      <c r="Y642" s="453"/>
      <c r="Z642" s="453"/>
      <c r="AA642" s="453"/>
      <c r="AB642" s="453"/>
      <c r="AC642" s="453"/>
      <c r="AD642" s="453"/>
      <c r="AE642" s="453"/>
      <c r="AF642" s="453"/>
      <c r="AG642" s="453"/>
      <c r="AH642" s="453"/>
      <c r="AI642" s="453"/>
      <c r="AJ642" s="453"/>
      <c r="AK642" s="453"/>
      <c r="AL642" s="453"/>
      <c r="AM642" s="453"/>
      <c r="AN642" s="453"/>
      <c r="AO642" s="453"/>
      <c r="AP642" s="453"/>
      <c r="AQ642" s="453"/>
      <c r="AR642" s="453"/>
      <c r="AS642" s="453"/>
      <c r="AT642" s="453"/>
      <c r="AU642" s="453"/>
      <c r="AV642" s="453"/>
      <c r="AW642" s="453"/>
      <c r="AX642" s="453"/>
      <c r="AY642" s="453"/>
      <c r="AZ642" s="453"/>
      <c r="BA642" s="453"/>
    </row>
    <row r="643">
      <c r="A643" s="453"/>
      <c r="B643" s="453"/>
      <c r="C643" s="453"/>
      <c r="D643" s="453"/>
      <c r="E643" s="453"/>
      <c r="F643" s="453"/>
      <c r="G643" s="453"/>
      <c r="H643" s="453"/>
      <c r="I643" s="453"/>
      <c r="J643" s="453"/>
      <c r="K643" s="453"/>
      <c r="L643" s="453"/>
      <c r="M643" s="453"/>
      <c r="N643" s="453"/>
      <c r="O643" s="453"/>
      <c r="P643" s="453"/>
      <c r="Q643" s="453"/>
      <c r="R643" s="453"/>
      <c r="S643" s="453"/>
      <c r="T643" s="453"/>
      <c r="U643" s="453"/>
      <c r="V643" s="453"/>
      <c r="W643" s="453"/>
      <c r="X643" s="453"/>
      <c r="Y643" s="453"/>
      <c r="Z643" s="453"/>
      <c r="AA643" s="453"/>
      <c r="AB643" s="453"/>
      <c r="AC643" s="453"/>
      <c r="AD643" s="453"/>
      <c r="AE643" s="453"/>
      <c r="AF643" s="453"/>
      <c r="AG643" s="453"/>
      <c r="AH643" s="453"/>
      <c r="AI643" s="453"/>
      <c r="AJ643" s="453"/>
      <c r="AK643" s="453"/>
      <c r="AL643" s="453"/>
      <c r="AM643" s="453"/>
      <c r="AN643" s="453"/>
      <c r="AO643" s="453"/>
      <c r="AP643" s="453"/>
      <c r="AQ643" s="453"/>
      <c r="AR643" s="453"/>
      <c r="AS643" s="453"/>
      <c r="AT643" s="453"/>
      <c r="AU643" s="453"/>
      <c r="AV643" s="453"/>
      <c r="AW643" s="453"/>
      <c r="AX643" s="453"/>
      <c r="AY643" s="453"/>
      <c r="AZ643" s="453"/>
      <c r="BA643" s="453"/>
    </row>
    <row r="644">
      <c r="A644" s="453"/>
      <c r="B644" s="453"/>
      <c r="C644" s="453"/>
      <c r="D644" s="453"/>
      <c r="E644" s="453"/>
      <c r="F644" s="453"/>
      <c r="G644" s="453"/>
      <c r="H644" s="453"/>
      <c r="I644" s="453"/>
      <c r="J644" s="453"/>
      <c r="K644" s="453"/>
      <c r="L644" s="453"/>
      <c r="M644" s="453"/>
      <c r="N644" s="453"/>
      <c r="O644" s="453"/>
      <c r="P644" s="453"/>
      <c r="Q644" s="453"/>
      <c r="R644" s="453"/>
      <c r="S644" s="453"/>
      <c r="T644" s="453"/>
      <c r="U644" s="453"/>
      <c r="V644" s="453"/>
      <c r="W644" s="453"/>
      <c r="X644" s="453"/>
      <c r="Y644" s="453"/>
      <c r="Z644" s="453"/>
      <c r="AA644" s="453"/>
      <c r="AB644" s="453"/>
      <c r="AC644" s="453"/>
      <c r="AD644" s="453"/>
      <c r="AE644" s="453"/>
      <c r="AF644" s="453"/>
      <c r="AG644" s="453"/>
      <c r="AH644" s="453"/>
      <c r="AI644" s="453"/>
      <c r="AJ644" s="453"/>
      <c r="AK644" s="453"/>
      <c r="AL644" s="453"/>
      <c r="AM644" s="453"/>
      <c r="AN644" s="453"/>
      <c r="AO644" s="453"/>
      <c r="AP644" s="453"/>
      <c r="AQ644" s="453"/>
      <c r="AR644" s="453"/>
      <c r="AS644" s="453"/>
      <c r="AT644" s="453"/>
      <c r="AU644" s="453"/>
      <c r="AV644" s="453"/>
      <c r="AW644" s="453"/>
      <c r="AX644" s="453"/>
      <c r="AY644" s="453"/>
      <c r="AZ644" s="453"/>
      <c r="BA644" s="453"/>
    </row>
    <row r="645">
      <c r="A645" s="453"/>
      <c r="B645" s="453"/>
      <c r="C645" s="453"/>
      <c r="D645" s="453"/>
      <c r="E645" s="453"/>
      <c r="F645" s="453"/>
      <c r="G645" s="453"/>
      <c r="H645" s="453"/>
      <c r="I645" s="453"/>
      <c r="J645" s="453"/>
      <c r="K645" s="453"/>
      <c r="L645" s="453"/>
      <c r="M645" s="453"/>
      <c r="N645" s="453"/>
      <c r="O645" s="453"/>
      <c r="P645" s="453"/>
      <c r="Q645" s="453"/>
      <c r="R645" s="453"/>
      <c r="S645" s="453"/>
      <c r="T645" s="453"/>
      <c r="U645" s="453"/>
      <c r="V645" s="453"/>
      <c r="W645" s="453"/>
      <c r="X645" s="453"/>
      <c r="Y645" s="453"/>
      <c r="Z645" s="453"/>
      <c r="AA645" s="453"/>
      <c r="AB645" s="453"/>
      <c r="AC645" s="453"/>
      <c r="AD645" s="453"/>
      <c r="AE645" s="453"/>
      <c r="AF645" s="453"/>
      <c r="AG645" s="453"/>
      <c r="AH645" s="453"/>
      <c r="AI645" s="453"/>
      <c r="AJ645" s="453"/>
      <c r="AK645" s="453"/>
      <c r="AL645" s="453"/>
      <c r="AM645" s="453"/>
      <c r="AN645" s="453"/>
      <c r="AO645" s="453"/>
      <c r="AP645" s="453"/>
      <c r="AQ645" s="453"/>
      <c r="AR645" s="453"/>
      <c r="AS645" s="453"/>
      <c r="AT645" s="453"/>
      <c r="AU645" s="453"/>
      <c r="AV645" s="453"/>
      <c r="AW645" s="453"/>
      <c r="AX645" s="453"/>
      <c r="AY645" s="453"/>
      <c r="AZ645" s="453"/>
      <c r="BA645" s="453"/>
    </row>
    <row r="646">
      <c r="A646" s="453"/>
      <c r="B646" s="453"/>
      <c r="C646" s="453"/>
      <c r="D646" s="453"/>
      <c r="E646" s="453"/>
      <c r="F646" s="453"/>
      <c r="G646" s="453"/>
      <c r="H646" s="453"/>
      <c r="I646" s="453"/>
      <c r="J646" s="453"/>
      <c r="K646" s="453"/>
      <c r="L646" s="453"/>
      <c r="M646" s="453"/>
      <c r="N646" s="453"/>
      <c r="O646" s="453"/>
      <c r="P646" s="453"/>
      <c r="Q646" s="453"/>
      <c r="R646" s="453"/>
      <c r="S646" s="453"/>
      <c r="T646" s="453"/>
      <c r="U646" s="453"/>
      <c r="V646" s="453"/>
      <c r="W646" s="453"/>
      <c r="X646" s="453"/>
      <c r="Y646" s="453"/>
      <c r="Z646" s="453"/>
      <c r="AA646" s="453"/>
      <c r="AB646" s="453"/>
      <c r="AC646" s="453"/>
      <c r="AD646" s="453"/>
      <c r="AE646" s="453"/>
      <c r="AF646" s="453"/>
      <c r="AG646" s="453"/>
      <c r="AH646" s="453"/>
      <c r="AI646" s="453"/>
      <c r="AJ646" s="453"/>
      <c r="AK646" s="453"/>
      <c r="AL646" s="453"/>
      <c r="AM646" s="453"/>
      <c r="AN646" s="453"/>
      <c r="AO646" s="453"/>
      <c r="AP646" s="453"/>
      <c r="AQ646" s="453"/>
      <c r="AR646" s="453"/>
      <c r="AS646" s="453"/>
      <c r="AT646" s="453"/>
      <c r="AU646" s="453"/>
      <c r="AV646" s="453"/>
      <c r="AW646" s="453"/>
      <c r="AX646" s="453"/>
      <c r="AY646" s="453"/>
      <c r="AZ646" s="453"/>
      <c r="BA646" s="453"/>
    </row>
    <row r="647">
      <c r="A647" s="453"/>
      <c r="B647" s="453"/>
      <c r="C647" s="453"/>
      <c r="D647" s="453"/>
      <c r="E647" s="453"/>
      <c r="F647" s="453"/>
      <c r="G647" s="453"/>
      <c r="H647" s="453"/>
      <c r="I647" s="453"/>
      <c r="J647" s="453"/>
      <c r="K647" s="453"/>
      <c r="L647" s="453"/>
      <c r="M647" s="453"/>
      <c r="N647" s="453"/>
      <c r="O647" s="453"/>
      <c r="P647" s="453"/>
      <c r="Q647" s="453"/>
      <c r="R647" s="453"/>
      <c r="S647" s="453"/>
      <c r="T647" s="453"/>
      <c r="U647" s="453"/>
      <c r="V647" s="453"/>
      <c r="W647" s="453"/>
      <c r="X647" s="453"/>
      <c r="Y647" s="453"/>
      <c r="Z647" s="453"/>
      <c r="AA647" s="453"/>
      <c r="AB647" s="453"/>
      <c r="AC647" s="453"/>
      <c r="AD647" s="453"/>
      <c r="AE647" s="453"/>
      <c r="AF647" s="453"/>
      <c r="AG647" s="453"/>
      <c r="AH647" s="453"/>
      <c r="AI647" s="453"/>
      <c r="AJ647" s="453"/>
      <c r="AK647" s="453"/>
      <c r="AL647" s="453"/>
      <c r="AM647" s="453"/>
      <c r="AN647" s="453"/>
      <c r="AO647" s="453"/>
      <c r="AP647" s="453"/>
      <c r="AQ647" s="453"/>
      <c r="AR647" s="453"/>
      <c r="AS647" s="453"/>
      <c r="AT647" s="453"/>
      <c r="AU647" s="453"/>
      <c r="AV647" s="453"/>
      <c r="AW647" s="453"/>
      <c r="AX647" s="453"/>
      <c r="AY647" s="453"/>
      <c r="AZ647" s="453"/>
      <c r="BA647" s="453"/>
    </row>
    <row r="648">
      <c r="A648" s="453"/>
      <c r="B648" s="453"/>
      <c r="C648" s="453"/>
      <c r="D648" s="453"/>
      <c r="E648" s="453"/>
      <c r="F648" s="453"/>
      <c r="G648" s="453"/>
      <c r="H648" s="453"/>
      <c r="I648" s="453"/>
      <c r="J648" s="453"/>
      <c r="K648" s="453"/>
      <c r="L648" s="453"/>
      <c r="M648" s="453"/>
      <c r="N648" s="453"/>
      <c r="O648" s="453"/>
      <c r="P648" s="453"/>
      <c r="Q648" s="453"/>
      <c r="R648" s="453"/>
      <c r="S648" s="453"/>
      <c r="T648" s="453"/>
      <c r="U648" s="453"/>
      <c r="V648" s="453"/>
      <c r="W648" s="453"/>
      <c r="X648" s="453"/>
      <c r="Y648" s="453"/>
      <c r="Z648" s="453"/>
      <c r="AA648" s="453"/>
      <c r="AB648" s="453"/>
      <c r="AC648" s="453"/>
      <c r="AD648" s="453"/>
      <c r="AE648" s="453"/>
      <c r="AF648" s="453"/>
      <c r="AG648" s="453"/>
      <c r="AH648" s="453"/>
      <c r="AI648" s="453"/>
      <c r="AJ648" s="453"/>
      <c r="AK648" s="453"/>
      <c r="AL648" s="453"/>
      <c r="AM648" s="453"/>
      <c r="AN648" s="453"/>
      <c r="AO648" s="453"/>
      <c r="AP648" s="453"/>
      <c r="AQ648" s="453"/>
      <c r="AR648" s="453"/>
      <c r="AS648" s="453"/>
      <c r="AT648" s="453"/>
      <c r="AU648" s="453"/>
      <c r="AV648" s="453"/>
      <c r="AW648" s="453"/>
      <c r="AX648" s="453"/>
      <c r="AY648" s="453"/>
      <c r="AZ648" s="453"/>
      <c r="BA648" s="453"/>
    </row>
    <row r="649">
      <c r="A649" s="453"/>
      <c r="B649" s="453"/>
      <c r="C649" s="453"/>
      <c r="D649" s="453"/>
      <c r="E649" s="453"/>
      <c r="F649" s="453"/>
      <c r="G649" s="453"/>
      <c r="H649" s="453"/>
      <c r="I649" s="453"/>
      <c r="J649" s="453"/>
      <c r="K649" s="453"/>
      <c r="L649" s="453"/>
      <c r="M649" s="453"/>
      <c r="N649" s="453"/>
      <c r="O649" s="453"/>
      <c r="P649" s="453"/>
      <c r="Q649" s="453"/>
      <c r="R649" s="453"/>
      <c r="S649" s="453"/>
      <c r="T649" s="453"/>
      <c r="U649" s="453"/>
      <c r="V649" s="453"/>
      <c r="W649" s="453"/>
      <c r="X649" s="453"/>
      <c r="Y649" s="453"/>
      <c r="Z649" s="453"/>
      <c r="AA649" s="453"/>
      <c r="AB649" s="453"/>
      <c r="AC649" s="453"/>
      <c r="AD649" s="453"/>
      <c r="AE649" s="453"/>
      <c r="AF649" s="453"/>
      <c r="AG649" s="453"/>
      <c r="AH649" s="453"/>
      <c r="AI649" s="453"/>
      <c r="AJ649" s="453"/>
      <c r="AK649" s="453"/>
      <c r="AL649" s="453"/>
      <c r="AM649" s="453"/>
      <c r="AN649" s="453"/>
      <c r="AO649" s="453"/>
      <c r="AP649" s="453"/>
      <c r="AQ649" s="453"/>
      <c r="AR649" s="453"/>
      <c r="AS649" s="453"/>
      <c r="AT649" s="453"/>
      <c r="AU649" s="453"/>
      <c r="AV649" s="453"/>
      <c r="AW649" s="453"/>
      <c r="AX649" s="453"/>
      <c r="AY649" s="453"/>
      <c r="AZ649" s="453"/>
      <c r="BA649" s="453"/>
    </row>
    <row r="650">
      <c r="A650" s="453"/>
      <c r="B650" s="453"/>
      <c r="C650" s="453"/>
      <c r="D650" s="453"/>
      <c r="E650" s="453"/>
      <c r="F650" s="453"/>
      <c r="G650" s="453"/>
      <c r="H650" s="453"/>
      <c r="I650" s="453"/>
      <c r="J650" s="453"/>
      <c r="K650" s="453"/>
      <c r="L650" s="453"/>
      <c r="M650" s="453"/>
      <c r="N650" s="453"/>
      <c r="O650" s="453"/>
      <c r="P650" s="453"/>
      <c r="Q650" s="453"/>
      <c r="R650" s="453"/>
      <c r="S650" s="453"/>
      <c r="T650" s="453"/>
      <c r="U650" s="453"/>
      <c r="V650" s="453"/>
      <c r="W650" s="453"/>
      <c r="X650" s="453"/>
      <c r="Y650" s="453"/>
      <c r="Z650" s="453"/>
      <c r="AA650" s="453"/>
      <c r="AB650" s="453"/>
      <c r="AC650" s="453"/>
      <c r="AD650" s="453"/>
      <c r="AE650" s="453"/>
      <c r="AF650" s="453"/>
      <c r="AG650" s="453"/>
      <c r="AH650" s="453"/>
      <c r="AI650" s="453"/>
      <c r="AJ650" s="453"/>
      <c r="AK650" s="453"/>
      <c r="AL650" s="453"/>
      <c r="AM650" s="453"/>
      <c r="AN650" s="453"/>
      <c r="AO650" s="453"/>
      <c r="AP650" s="453"/>
      <c r="AQ650" s="453"/>
      <c r="AR650" s="453"/>
      <c r="AS650" s="453"/>
      <c r="AT650" s="453"/>
      <c r="AU650" s="453"/>
      <c r="AV650" s="453"/>
      <c r="AW650" s="453"/>
      <c r="AX650" s="453"/>
      <c r="AY650" s="453"/>
      <c r="AZ650" s="453"/>
      <c r="BA650" s="453"/>
    </row>
    <row r="651">
      <c r="A651" s="453"/>
      <c r="B651" s="453"/>
      <c r="C651" s="453"/>
      <c r="D651" s="453"/>
      <c r="E651" s="453"/>
      <c r="F651" s="453"/>
      <c r="G651" s="453"/>
      <c r="H651" s="453"/>
      <c r="I651" s="453"/>
      <c r="J651" s="453"/>
      <c r="K651" s="453"/>
      <c r="L651" s="453"/>
      <c r="M651" s="453"/>
      <c r="N651" s="453"/>
      <c r="O651" s="453"/>
      <c r="P651" s="453"/>
      <c r="Q651" s="453"/>
      <c r="R651" s="453"/>
      <c r="S651" s="453"/>
      <c r="T651" s="453"/>
      <c r="U651" s="453"/>
      <c r="V651" s="453"/>
      <c r="W651" s="453"/>
      <c r="X651" s="453"/>
      <c r="Y651" s="453"/>
      <c r="Z651" s="453"/>
      <c r="AA651" s="453"/>
      <c r="AB651" s="453"/>
      <c r="AC651" s="453"/>
      <c r="AD651" s="453"/>
      <c r="AE651" s="453"/>
      <c r="AF651" s="453"/>
      <c r="AG651" s="453"/>
      <c r="AH651" s="453"/>
      <c r="AI651" s="453"/>
      <c r="AJ651" s="453"/>
      <c r="AK651" s="453"/>
      <c r="AL651" s="453"/>
      <c r="AM651" s="453"/>
      <c r="AN651" s="453"/>
      <c r="AO651" s="453"/>
      <c r="AP651" s="453"/>
      <c r="AQ651" s="453"/>
      <c r="AR651" s="453"/>
      <c r="AS651" s="453"/>
      <c r="AT651" s="453"/>
      <c r="AU651" s="453"/>
      <c r="AV651" s="453"/>
      <c r="AW651" s="453"/>
      <c r="AX651" s="453"/>
      <c r="AY651" s="453"/>
      <c r="AZ651" s="453"/>
      <c r="BA651" s="453"/>
    </row>
    <row r="652">
      <c r="A652" s="453"/>
      <c r="B652" s="453"/>
      <c r="C652" s="453"/>
      <c r="D652" s="453"/>
      <c r="E652" s="453"/>
      <c r="F652" s="453"/>
      <c r="G652" s="453"/>
      <c r="H652" s="453"/>
      <c r="I652" s="453"/>
      <c r="J652" s="453"/>
      <c r="K652" s="453"/>
      <c r="L652" s="453"/>
      <c r="M652" s="453"/>
      <c r="N652" s="453"/>
      <c r="O652" s="453"/>
      <c r="P652" s="453"/>
      <c r="Q652" s="453"/>
      <c r="R652" s="453"/>
      <c r="S652" s="453"/>
      <c r="T652" s="453"/>
      <c r="U652" s="453"/>
      <c r="V652" s="453"/>
      <c r="W652" s="453"/>
      <c r="X652" s="453"/>
      <c r="Y652" s="453"/>
      <c r="Z652" s="453"/>
      <c r="AA652" s="453"/>
      <c r="AB652" s="453"/>
      <c r="AC652" s="453"/>
      <c r="AD652" s="453"/>
      <c r="AE652" s="453"/>
      <c r="AF652" s="453"/>
      <c r="AG652" s="453"/>
      <c r="AH652" s="453"/>
      <c r="AI652" s="453"/>
      <c r="AJ652" s="453"/>
      <c r="AK652" s="453"/>
      <c r="AL652" s="453"/>
      <c r="AM652" s="453"/>
      <c r="AN652" s="453"/>
      <c r="AO652" s="453"/>
      <c r="AP652" s="453"/>
      <c r="AQ652" s="453"/>
      <c r="AR652" s="453"/>
      <c r="AS652" s="453"/>
      <c r="AT652" s="453"/>
      <c r="AU652" s="453"/>
      <c r="AV652" s="453"/>
      <c r="AW652" s="453"/>
      <c r="AX652" s="453"/>
      <c r="AY652" s="453"/>
      <c r="AZ652" s="453"/>
      <c r="BA652" s="453"/>
    </row>
    <row r="653">
      <c r="A653" s="453"/>
      <c r="B653" s="453"/>
      <c r="C653" s="453"/>
      <c r="D653" s="453"/>
      <c r="E653" s="453"/>
      <c r="F653" s="453"/>
      <c r="G653" s="453"/>
      <c r="H653" s="453"/>
      <c r="I653" s="453"/>
      <c r="J653" s="453"/>
      <c r="K653" s="453"/>
      <c r="L653" s="453"/>
      <c r="M653" s="453"/>
      <c r="N653" s="453"/>
      <c r="O653" s="453"/>
      <c r="P653" s="453"/>
      <c r="Q653" s="453"/>
      <c r="R653" s="453"/>
      <c r="S653" s="453"/>
      <c r="T653" s="453"/>
      <c r="U653" s="453"/>
      <c r="V653" s="453"/>
      <c r="W653" s="453"/>
      <c r="X653" s="453"/>
      <c r="Y653" s="453"/>
      <c r="Z653" s="453"/>
      <c r="AA653" s="453"/>
      <c r="AB653" s="453"/>
      <c r="AC653" s="453"/>
      <c r="AD653" s="453"/>
      <c r="AE653" s="453"/>
      <c r="AF653" s="453"/>
      <c r="AG653" s="453"/>
      <c r="AH653" s="453"/>
      <c r="AI653" s="453"/>
      <c r="AJ653" s="453"/>
      <c r="AK653" s="453"/>
      <c r="AL653" s="453"/>
      <c r="AM653" s="453"/>
      <c r="AN653" s="453"/>
      <c r="AO653" s="453"/>
      <c r="AP653" s="453"/>
      <c r="AQ653" s="453"/>
      <c r="AR653" s="453"/>
      <c r="AS653" s="453"/>
      <c r="AT653" s="453"/>
      <c r="AU653" s="453"/>
      <c r="AV653" s="453"/>
      <c r="AW653" s="453"/>
      <c r="AX653" s="453"/>
      <c r="AY653" s="453"/>
      <c r="AZ653" s="453"/>
      <c r="BA653" s="453"/>
    </row>
    <row r="654">
      <c r="A654" s="453"/>
      <c r="B654" s="453"/>
      <c r="C654" s="453"/>
      <c r="D654" s="453"/>
      <c r="E654" s="453"/>
      <c r="F654" s="453"/>
      <c r="G654" s="453"/>
      <c r="H654" s="453"/>
      <c r="I654" s="453"/>
      <c r="J654" s="453"/>
      <c r="K654" s="453"/>
      <c r="L654" s="453"/>
      <c r="M654" s="453"/>
      <c r="N654" s="453"/>
      <c r="O654" s="453"/>
      <c r="P654" s="453"/>
      <c r="Q654" s="453"/>
      <c r="R654" s="453"/>
      <c r="S654" s="453"/>
      <c r="T654" s="453"/>
      <c r="U654" s="453"/>
      <c r="V654" s="453"/>
      <c r="W654" s="453"/>
      <c r="X654" s="453"/>
      <c r="Y654" s="453"/>
      <c r="Z654" s="453"/>
      <c r="AA654" s="453"/>
      <c r="AB654" s="453"/>
      <c r="AC654" s="453"/>
      <c r="AD654" s="453"/>
      <c r="AE654" s="453"/>
      <c r="AF654" s="453"/>
      <c r="AG654" s="453"/>
      <c r="AH654" s="453"/>
      <c r="AI654" s="453"/>
      <c r="AJ654" s="453"/>
      <c r="AK654" s="453"/>
      <c r="AL654" s="453"/>
      <c r="AM654" s="453"/>
      <c r="AN654" s="453"/>
      <c r="AO654" s="453"/>
      <c r="AP654" s="453"/>
      <c r="AQ654" s="453"/>
      <c r="AR654" s="453"/>
      <c r="AS654" s="453"/>
      <c r="AT654" s="453"/>
      <c r="AU654" s="453"/>
      <c r="AV654" s="453"/>
      <c r="AW654" s="453"/>
      <c r="AX654" s="453"/>
      <c r="AY654" s="453"/>
      <c r="AZ654" s="453"/>
      <c r="BA654" s="453"/>
    </row>
    <row r="655">
      <c r="A655" s="453"/>
      <c r="B655" s="453"/>
      <c r="C655" s="453"/>
      <c r="D655" s="453"/>
      <c r="E655" s="453"/>
      <c r="F655" s="453"/>
      <c r="G655" s="453"/>
      <c r="H655" s="453"/>
      <c r="I655" s="453"/>
      <c r="J655" s="453"/>
      <c r="K655" s="453"/>
      <c r="L655" s="453"/>
      <c r="M655" s="453"/>
      <c r="N655" s="453"/>
      <c r="O655" s="453"/>
      <c r="P655" s="453"/>
      <c r="Q655" s="453"/>
      <c r="R655" s="453"/>
      <c r="S655" s="453"/>
      <c r="T655" s="453"/>
      <c r="U655" s="453"/>
      <c r="V655" s="453"/>
      <c r="W655" s="453"/>
      <c r="X655" s="453"/>
      <c r="Y655" s="453"/>
      <c r="Z655" s="453"/>
      <c r="AA655" s="453"/>
      <c r="AB655" s="453"/>
      <c r="AC655" s="453"/>
      <c r="AD655" s="453"/>
      <c r="AE655" s="453"/>
      <c r="AF655" s="453"/>
      <c r="AG655" s="453"/>
      <c r="AH655" s="453"/>
      <c r="AI655" s="453"/>
      <c r="AJ655" s="453"/>
      <c r="AK655" s="453"/>
      <c r="AL655" s="453"/>
      <c r="AM655" s="453"/>
      <c r="AN655" s="453"/>
      <c r="AO655" s="453"/>
      <c r="AP655" s="453"/>
      <c r="AQ655" s="453"/>
      <c r="AR655" s="453"/>
      <c r="AS655" s="453"/>
      <c r="AT655" s="453"/>
      <c r="AU655" s="453"/>
      <c r="AV655" s="453"/>
      <c r="AW655" s="453"/>
      <c r="AX655" s="453"/>
      <c r="AY655" s="453"/>
      <c r="AZ655" s="453"/>
      <c r="BA655" s="453"/>
    </row>
    <row r="656">
      <c r="A656" s="453"/>
      <c r="B656" s="453"/>
      <c r="C656" s="453"/>
      <c r="D656" s="453"/>
      <c r="E656" s="453"/>
      <c r="F656" s="453"/>
      <c r="G656" s="453"/>
      <c r="H656" s="453"/>
      <c r="I656" s="453"/>
      <c r="J656" s="453"/>
      <c r="K656" s="453"/>
      <c r="L656" s="453"/>
      <c r="M656" s="453"/>
      <c r="N656" s="453"/>
      <c r="O656" s="453"/>
      <c r="P656" s="453"/>
      <c r="Q656" s="453"/>
      <c r="R656" s="453"/>
      <c r="S656" s="453"/>
      <c r="T656" s="453"/>
      <c r="U656" s="453"/>
      <c r="V656" s="453"/>
      <c r="W656" s="453"/>
      <c r="X656" s="453"/>
      <c r="Y656" s="453"/>
      <c r="Z656" s="453"/>
      <c r="AA656" s="453"/>
      <c r="AB656" s="453"/>
      <c r="AC656" s="453"/>
      <c r="AD656" s="453"/>
      <c r="AE656" s="453"/>
      <c r="AF656" s="453"/>
      <c r="AG656" s="453"/>
      <c r="AH656" s="453"/>
      <c r="AI656" s="453"/>
      <c r="AJ656" s="453"/>
      <c r="AK656" s="453"/>
      <c r="AL656" s="453"/>
      <c r="AM656" s="453"/>
      <c r="AN656" s="453"/>
      <c r="AO656" s="453"/>
      <c r="AP656" s="453"/>
      <c r="AQ656" s="453"/>
      <c r="AR656" s="453"/>
      <c r="AS656" s="453"/>
      <c r="AT656" s="453"/>
      <c r="AU656" s="453"/>
      <c r="AV656" s="453"/>
      <c r="AW656" s="453"/>
      <c r="AX656" s="453"/>
      <c r="AY656" s="453"/>
      <c r="AZ656" s="453"/>
      <c r="BA656" s="453"/>
    </row>
    <row r="657">
      <c r="A657" s="453"/>
      <c r="B657" s="453"/>
      <c r="C657" s="453"/>
      <c r="D657" s="453"/>
      <c r="E657" s="453"/>
      <c r="F657" s="453"/>
      <c r="G657" s="453"/>
      <c r="H657" s="453"/>
      <c r="I657" s="453"/>
      <c r="J657" s="453"/>
      <c r="K657" s="453"/>
      <c r="L657" s="453"/>
      <c r="M657" s="453"/>
      <c r="N657" s="453"/>
      <c r="O657" s="453"/>
      <c r="P657" s="453"/>
      <c r="Q657" s="453"/>
      <c r="R657" s="453"/>
      <c r="S657" s="453"/>
      <c r="T657" s="453"/>
      <c r="U657" s="453"/>
      <c r="V657" s="453"/>
      <c r="W657" s="453"/>
      <c r="X657" s="453"/>
      <c r="Y657" s="453"/>
      <c r="Z657" s="453"/>
      <c r="AA657" s="453"/>
      <c r="AB657" s="453"/>
      <c r="AC657" s="453"/>
      <c r="AD657" s="453"/>
      <c r="AE657" s="453"/>
      <c r="AF657" s="453"/>
      <c r="AG657" s="453"/>
      <c r="AH657" s="453"/>
      <c r="AI657" s="453"/>
      <c r="AJ657" s="453"/>
      <c r="AK657" s="453"/>
      <c r="AL657" s="453"/>
      <c r="AM657" s="453"/>
      <c r="AN657" s="453"/>
      <c r="AO657" s="453"/>
      <c r="AP657" s="453"/>
      <c r="AQ657" s="453"/>
      <c r="AR657" s="453"/>
      <c r="AS657" s="453"/>
      <c r="AT657" s="453"/>
      <c r="AU657" s="453"/>
      <c r="AV657" s="453"/>
      <c r="AW657" s="453"/>
      <c r="AX657" s="453"/>
      <c r="AY657" s="453"/>
      <c r="AZ657" s="453"/>
      <c r="BA657" s="453"/>
    </row>
    <row r="658">
      <c r="A658" s="453"/>
      <c r="B658" s="453"/>
      <c r="C658" s="453"/>
      <c r="D658" s="453"/>
      <c r="E658" s="453"/>
      <c r="F658" s="453"/>
      <c r="G658" s="453"/>
      <c r="H658" s="453"/>
      <c r="I658" s="453"/>
      <c r="J658" s="453"/>
      <c r="K658" s="453"/>
      <c r="L658" s="453"/>
      <c r="M658" s="453"/>
      <c r="N658" s="453"/>
      <c r="O658" s="453"/>
      <c r="P658" s="453"/>
      <c r="Q658" s="453"/>
      <c r="R658" s="453"/>
      <c r="S658" s="453"/>
      <c r="T658" s="453"/>
      <c r="U658" s="453"/>
      <c r="V658" s="453"/>
      <c r="W658" s="453"/>
      <c r="X658" s="453"/>
      <c r="Y658" s="453"/>
      <c r="Z658" s="453"/>
      <c r="AA658" s="453"/>
      <c r="AB658" s="453"/>
      <c r="AC658" s="453"/>
      <c r="AD658" s="453"/>
      <c r="AE658" s="453"/>
      <c r="AF658" s="453"/>
      <c r="AG658" s="453"/>
      <c r="AH658" s="453"/>
      <c r="AI658" s="453"/>
      <c r="AJ658" s="453"/>
      <c r="AK658" s="453"/>
      <c r="AL658" s="453"/>
      <c r="AM658" s="453"/>
      <c r="AN658" s="453"/>
      <c r="AO658" s="453"/>
      <c r="AP658" s="453"/>
      <c r="AQ658" s="453"/>
      <c r="AR658" s="453"/>
      <c r="AS658" s="453"/>
      <c r="AT658" s="453"/>
      <c r="AU658" s="453"/>
      <c r="AV658" s="453"/>
      <c r="AW658" s="453"/>
      <c r="AX658" s="453"/>
      <c r="AY658" s="453"/>
      <c r="AZ658" s="453"/>
      <c r="BA658" s="453"/>
    </row>
    <row r="659">
      <c r="A659" s="453"/>
      <c r="B659" s="453"/>
      <c r="C659" s="453"/>
      <c r="D659" s="453"/>
      <c r="E659" s="453"/>
      <c r="F659" s="453"/>
      <c r="G659" s="453"/>
      <c r="H659" s="453"/>
      <c r="I659" s="453"/>
      <c r="J659" s="453"/>
      <c r="K659" s="453"/>
      <c r="L659" s="453"/>
      <c r="M659" s="453"/>
      <c r="N659" s="453"/>
      <c r="O659" s="453"/>
      <c r="P659" s="453"/>
      <c r="Q659" s="453"/>
      <c r="R659" s="453"/>
      <c r="S659" s="453"/>
      <c r="T659" s="453"/>
      <c r="U659" s="453"/>
      <c r="V659" s="453"/>
      <c r="W659" s="453"/>
      <c r="X659" s="453"/>
      <c r="Y659" s="453"/>
      <c r="Z659" s="453"/>
      <c r="AA659" s="453"/>
      <c r="AB659" s="453"/>
      <c r="AC659" s="453"/>
      <c r="AD659" s="453"/>
      <c r="AE659" s="453"/>
      <c r="AF659" s="453"/>
      <c r="AG659" s="453"/>
      <c r="AH659" s="453"/>
      <c r="AI659" s="453"/>
      <c r="AJ659" s="453"/>
      <c r="AK659" s="453"/>
      <c r="AL659" s="453"/>
      <c r="AM659" s="453"/>
      <c r="AN659" s="453"/>
      <c r="AO659" s="453"/>
      <c r="AP659" s="453"/>
      <c r="AQ659" s="453"/>
      <c r="AR659" s="453"/>
      <c r="AS659" s="453"/>
      <c r="AT659" s="453"/>
      <c r="AU659" s="453"/>
      <c r="AV659" s="453"/>
      <c r="AW659" s="453"/>
      <c r="AX659" s="453"/>
      <c r="AY659" s="453"/>
      <c r="AZ659" s="453"/>
      <c r="BA659" s="453"/>
    </row>
    <row r="660">
      <c r="A660" s="453"/>
      <c r="B660" s="453"/>
      <c r="C660" s="453"/>
      <c r="D660" s="453"/>
      <c r="E660" s="453"/>
      <c r="F660" s="453"/>
      <c r="G660" s="453"/>
      <c r="H660" s="453"/>
      <c r="I660" s="453"/>
      <c r="J660" s="453"/>
      <c r="K660" s="453"/>
      <c r="L660" s="453"/>
      <c r="M660" s="453"/>
      <c r="N660" s="453"/>
      <c r="O660" s="453"/>
      <c r="P660" s="453"/>
      <c r="Q660" s="453"/>
      <c r="R660" s="453"/>
      <c r="S660" s="453"/>
      <c r="T660" s="453"/>
      <c r="U660" s="453"/>
      <c r="V660" s="453"/>
      <c r="W660" s="453"/>
      <c r="X660" s="453"/>
      <c r="Y660" s="453"/>
      <c r="Z660" s="453"/>
      <c r="AA660" s="453"/>
      <c r="AB660" s="453"/>
      <c r="AC660" s="453"/>
      <c r="AD660" s="453"/>
      <c r="AE660" s="453"/>
      <c r="AF660" s="453"/>
      <c r="AG660" s="453"/>
      <c r="AH660" s="453"/>
      <c r="AI660" s="453"/>
      <c r="AJ660" s="453"/>
      <c r="AK660" s="453"/>
      <c r="AL660" s="453"/>
      <c r="AM660" s="453"/>
      <c r="AN660" s="453"/>
      <c r="AO660" s="453"/>
      <c r="AP660" s="453"/>
      <c r="AQ660" s="453"/>
      <c r="AR660" s="453"/>
      <c r="AS660" s="453"/>
      <c r="AT660" s="453"/>
      <c r="AU660" s="453"/>
      <c r="AV660" s="453"/>
      <c r="AW660" s="453"/>
      <c r="AX660" s="453"/>
      <c r="AY660" s="453"/>
      <c r="AZ660" s="453"/>
      <c r="BA660" s="453"/>
    </row>
    <row r="661">
      <c r="A661" s="453"/>
      <c r="B661" s="453"/>
      <c r="C661" s="453"/>
      <c r="D661" s="453"/>
      <c r="E661" s="453"/>
      <c r="F661" s="453"/>
      <c r="G661" s="453"/>
      <c r="H661" s="453"/>
      <c r="I661" s="453"/>
      <c r="J661" s="453"/>
      <c r="K661" s="453"/>
      <c r="L661" s="453"/>
      <c r="M661" s="453"/>
      <c r="N661" s="453"/>
      <c r="O661" s="453"/>
      <c r="P661" s="453"/>
      <c r="Q661" s="453"/>
      <c r="R661" s="453"/>
      <c r="S661" s="453"/>
      <c r="T661" s="453"/>
      <c r="U661" s="453"/>
      <c r="V661" s="453"/>
      <c r="W661" s="453"/>
      <c r="X661" s="453"/>
      <c r="Y661" s="453"/>
      <c r="Z661" s="453"/>
      <c r="AA661" s="453"/>
      <c r="AB661" s="453"/>
      <c r="AC661" s="453"/>
      <c r="AD661" s="453"/>
      <c r="AE661" s="453"/>
      <c r="AF661" s="453"/>
      <c r="AG661" s="453"/>
      <c r="AH661" s="453"/>
      <c r="AI661" s="453"/>
      <c r="AJ661" s="453"/>
      <c r="AK661" s="453"/>
      <c r="AL661" s="453"/>
      <c r="AM661" s="453"/>
      <c r="AN661" s="453"/>
      <c r="AO661" s="453"/>
      <c r="AP661" s="453"/>
      <c r="AQ661" s="453"/>
      <c r="AR661" s="453"/>
      <c r="AS661" s="453"/>
      <c r="AT661" s="453"/>
      <c r="AU661" s="453"/>
      <c r="AV661" s="453"/>
      <c r="AW661" s="453"/>
      <c r="AX661" s="453"/>
      <c r="AY661" s="453"/>
      <c r="AZ661" s="453"/>
      <c r="BA661" s="453"/>
    </row>
    <row r="662">
      <c r="A662" s="453"/>
      <c r="B662" s="453"/>
      <c r="C662" s="453"/>
      <c r="D662" s="453"/>
      <c r="E662" s="453"/>
      <c r="F662" s="453"/>
      <c r="G662" s="453"/>
      <c r="H662" s="453"/>
      <c r="I662" s="453"/>
      <c r="J662" s="453"/>
      <c r="K662" s="453"/>
      <c r="L662" s="453"/>
      <c r="M662" s="453"/>
      <c r="N662" s="453"/>
      <c r="O662" s="453"/>
      <c r="P662" s="453"/>
      <c r="Q662" s="453"/>
      <c r="R662" s="453"/>
      <c r="S662" s="453"/>
      <c r="T662" s="453"/>
      <c r="U662" s="453"/>
      <c r="V662" s="453"/>
      <c r="W662" s="453"/>
      <c r="X662" s="453"/>
      <c r="Y662" s="453"/>
      <c r="Z662" s="453"/>
      <c r="AA662" s="453"/>
      <c r="AB662" s="453"/>
      <c r="AC662" s="453"/>
      <c r="AD662" s="453"/>
      <c r="AE662" s="453"/>
      <c r="AF662" s="453"/>
      <c r="AG662" s="453"/>
      <c r="AH662" s="453"/>
      <c r="AI662" s="453"/>
      <c r="AJ662" s="453"/>
      <c r="AK662" s="453"/>
      <c r="AL662" s="453"/>
      <c r="AM662" s="453"/>
      <c r="AN662" s="453"/>
      <c r="AO662" s="453"/>
      <c r="AP662" s="453"/>
      <c r="AQ662" s="453"/>
      <c r="AR662" s="453"/>
      <c r="AS662" s="453"/>
      <c r="AT662" s="453"/>
      <c r="AU662" s="453"/>
      <c r="AV662" s="453"/>
      <c r="AW662" s="453"/>
      <c r="AX662" s="453"/>
      <c r="AY662" s="453"/>
      <c r="AZ662" s="453"/>
      <c r="BA662" s="453"/>
    </row>
    <row r="663">
      <c r="A663" s="453"/>
      <c r="B663" s="453"/>
      <c r="C663" s="453"/>
      <c r="D663" s="453"/>
      <c r="E663" s="453"/>
      <c r="F663" s="453"/>
      <c r="G663" s="453"/>
      <c r="H663" s="453"/>
      <c r="I663" s="453"/>
      <c r="J663" s="453"/>
      <c r="K663" s="453"/>
      <c r="L663" s="453"/>
      <c r="M663" s="453"/>
      <c r="N663" s="453"/>
      <c r="O663" s="453"/>
      <c r="P663" s="453"/>
      <c r="Q663" s="453"/>
      <c r="R663" s="453"/>
      <c r="S663" s="453"/>
      <c r="T663" s="453"/>
      <c r="U663" s="453"/>
      <c r="V663" s="453"/>
      <c r="W663" s="453"/>
      <c r="X663" s="453"/>
      <c r="Y663" s="453"/>
      <c r="Z663" s="453"/>
      <c r="AA663" s="453"/>
      <c r="AB663" s="453"/>
      <c r="AC663" s="453"/>
      <c r="AD663" s="453"/>
      <c r="AE663" s="453"/>
      <c r="AF663" s="453"/>
      <c r="AG663" s="453"/>
      <c r="AH663" s="453"/>
      <c r="AI663" s="453"/>
      <c r="AJ663" s="453"/>
      <c r="AK663" s="453"/>
      <c r="AL663" s="453"/>
      <c r="AM663" s="453"/>
      <c r="AN663" s="453"/>
      <c r="AO663" s="453"/>
      <c r="AP663" s="453"/>
      <c r="AQ663" s="453"/>
      <c r="AR663" s="453"/>
      <c r="AS663" s="453"/>
      <c r="AT663" s="453"/>
      <c r="AU663" s="453"/>
      <c r="AV663" s="453"/>
      <c r="AW663" s="453"/>
      <c r="AX663" s="453"/>
      <c r="AY663" s="453"/>
      <c r="AZ663" s="453"/>
      <c r="BA663" s="453"/>
    </row>
    <row r="664">
      <c r="A664" s="453"/>
      <c r="B664" s="453"/>
      <c r="C664" s="453"/>
      <c r="D664" s="453"/>
      <c r="E664" s="453"/>
      <c r="F664" s="453"/>
      <c r="G664" s="453"/>
      <c r="H664" s="453"/>
      <c r="I664" s="453"/>
      <c r="J664" s="453"/>
      <c r="K664" s="453"/>
      <c r="L664" s="453"/>
      <c r="M664" s="453"/>
      <c r="N664" s="453"/>
      <c r="O664" s="453"/>
      <c r="P664" s="453"/>
      <c r="Q664" s="453"/>
      <c r="R664" s="453"/>
      <c r="S664" s="453"/>
      <c r="T664" s="453"/>
      <c r="U664" s="453"/>
      <c r="V664" s="453"/>
      <c r="W664" s="453"/>
      <c r="X664" s="453"/>
      <c r="Y664" s="453"/>
      <c r="Z664" s="453"/>
      <c r="AA664" s="453"/>
      <c r="AB664" s="453"/>
      <c r="AC664" s="453"/>
      <c r="AD664" s="453"/>
      <c r="AE664" s="453"/>
      <c r="AF664" s="453"/>
      <c r="AG664" s="453"/>
      <c r="AH664" s="453"/>
      <c r="AI664" s="453"/>
      <c r="AJ664" s="453"/>
      <c r="AK664" s="453"/>
      <c r="AL664" s="453"/>
      <c r="AM664" s="453"/>
      <c r="AN664" s="453"/>
      <c r="AO664" s="453"/>
      <c r="AP664" s="453"/>
      <c r="AQ664" s="453"/>
      <c r="AR664" s="453"/>
      <c r="AS664" s="453"/>
      <c r="AT664" s="453"/>
      <c r="AU664" s="453"/>
      <c r="AV664" s="453"/>
      <c r="AW664" s="453"/>
      <c r="AX664" s="453"/>
      <c r="AY664" s="453"/>
      <c r="AZ664" s="453"/>
      <c r="BA664" s="453"/>
    </row>
    <row r="665">
      <c r="A665" s="453"/>
      <c r="B665" s="453"/>
      <c r="C665" s="453"/>
      <c r="D665" s="453"/>
      <c r="E665" s="453"/>
      <c r="F665" s="453"/>
      <c r="G665" s="453"/>
      <c r="H665" s="453"/>
      <c r="I665" s="453"/>
      <c r="J665" s="453"/>
      <c r="K665" s="453"/>
      <c r="L665" s="453"/>
      <c r="M665" s="453"/>
      <c r="N665" s="453"/>
      <c r="O665" s="453"/>
      <c r="P665" s="453"/>
      <c r="Q665" s="453"/>
      <c r="R665" s="453"/>
      <c r="S665" s="453"/>
      <c r="T665" s="453"/>
      <c r="U665" s="453"/>
      <c r="V665" s="453"/>
      <c r="W665" s="453"/>
      <c r="X665" s="453"/>
      <c r="Y665" s="453"/>
      <c r="Z665" s="453"/>
      <c r="AA665" s="453"/>
      <c r="AB665" s="453"/>
      <c r="AC665" s="453"/>
      <c r="AD665" s="453"/>
      <c r="AE665" s="453"/>
      <c r="AF665" s="453"/>
      <c r="AG665" s="453"/>
      <c r="AH665" s="453"/>
      <c r="AI665" s="453"/>
      <c r="AJ665" s="453"/>
      <c r="AK665" s="453"/>
      <c r="AL665" s="453"/>
      <c r="AM665" s="453"/>
      <c r="AN665" s="453"/>
      <c r="AO665" s="453"/>
      <c r="AP665" s="453"/>
      <c r="AQ665" s="453"/>
      <c r="AR665" s="453"/>
      <c r="AS665" s="453"/>
      <c r="AT665" s="453"/>
      <c r="AU665" s="453"/>
      <c r="AV665" s="453"/>
      <c r="AW665" s="453"/>
      <c r="AX665" s="453"/>
      <c r="AY665" s="453"/>
      <c r="AZ665" s="453"/>
      <c r="BA665" s="453"/>
    </row>
    <row r="666">
      <c r="A666" s="453"/>
      <c r="B666" s="453"/>
      <c r="C666" s="453"/>
      <c r="D666" s="453"/>
      <c r="E666" s="453"/>
      <c r="F666" s="453"/>
      <c r="G666" s="453"/>
      <c r="H666" s="453"/>
      <c r="I666" s="453"/>
      <c r="J666" s="453"/>
      <c r="K666" s="453"/>
      <c r="L666" s="453"/>
      <c r="M666" s="453"/>
      <c r="N666" s="453"/>
      <c r="O666" s="453"/>
      <c r="P666" s="453"/>
      <c r="Q666" s="453"/>
      <c r="R666" s="453"/>
      <c r="S666" s="453"/>
      <c r="T666" s="453"/>
      <c r="U666" s="453"/>
      <c r="V666" s="453"/>
      <c r="W666" s="453"/>
      <c r="X666" s="453"/>
      <c r="Y666" s="453"/>
      <c r="Z666" s="453"/>
      <c r="AA666" s="453"/>
      <c r="AB666" s="453"/>
      <c r="AC666" s="453"/>
      <c r="AD666" s="453"/>
      <c r="AE666" s="453"/>
      <c r="AF666" s="453"/>
      <c r="AG666" s="453"/>
      <c r="AH666" s="453"/>
      <c r="AI666" s="453"/>
      <c r="AJ666" s="453"/>
      <c r="AK666" s="453"/>
      <c r="AL666" s="453"/>
      <c r="AM666" s="453"/>
      <c r="AN666" s="453"/>
      <c r="AO666" s="453"/>
      <c r="AP666" s="453"/>
      <c r="AQ666" s="453"/>
      <c r="AR666" s="453"/>
      <c r="AS666" s="453"/>
      <c r="AT666" s="453"/>
      <c r="AU666" s="453"/>
      <c r="AV666" s="453"/>
      <c r="AW666" s="453"/>
      <c r="AX666" s="453"/>
      <c r="AY666" s="453"/>
      <c r="AZ666" s="453"/>
      <c r="BA666" s="453"/>
    </row>
    <row r="667">
      <c r="A667" s="453"/>
      <c r="B667" s="453"/>
      <c r="C667" s="453"/>
      <c r="D667" s="453"/>
      <c r="E667" s="453"/>
      <c r="F667" s="453"/>
      <c r="G667" s="453"/>
      <c r="H667" s="453"/>
      <c r="I667" s="453"/>
      <c r="J667" s="453"/>
      <c r="K667" s="453"/>
      <c r="L667" s="453"/>
      <c r="M667" s="453"/>
      <c r="N667" s="453"/>
      <c r="O667" s="453"/>
      <c r="P667" s="453"/>
      <c r="Q667" s="453"/>
      <c r="R667" s="453"/>
      <c r="S667" s="453"/>
      <c r="T667" s="453"/>
      <c r="U667" s="453"/>
      <c r="V667" s="453"/>
      <c r="W667" s="453"/>
      <c r="X667" s="453"/>
      <c r="Y667" s="453"/>
      <c r="Z667" s="453"/>
      <c r="AA667" s="453"/>
      <c r="AB667" s="453"/>
      <c r="AC667" s="453"/>
      <c r="AD667" s="453"/>
      <c r="AE667" s="453"/>
      <c r="AF667" s="453"/>
      <c r="AG667" s="453"/>
      <c r="AH667" s="453"/>
      <c r="AI667" s="453"/>
      <c r="AJ667" s="453"/>
      <c r="AK667" s="453"/>
      <c r="AL667" s="453"/>
      <c r="AM667" s="453"/>
      <c r="AN667" s="453"/>
      <c r="AO667" s="453"/>
      <c r="AP667" s="453"/>
      <c r="AQ667" s="453"/>
      <c r="AR667" s="453"/>
      <c r="AS667" s="453"/>
      <c r="AT667" s="453"/>
      <c r="AU667" s="453"/>
      <c r="AV667" s="453"/>
      <c r="AW667" s="453"/>
      <c r="AX667" s="453"/>
      <c r="AY667" s="453"/>
      <c r="AZ667" s="453"/>
      <c r="BA667" s="453"/>
    </row>
    <row r="668">
      <c r="A668" s="453"/>
      <c r="B668" s="453"/>
      <c r="C668" s="453"/>
      <c r="D668" s="453"/>
      <c r="E668" s="453"/>
      <c r="F668" s="453"/>
      <c r="G668" s="453"/>
      <c r="H668" s="453"/>
      <c r="I668" s="453"/>
      <c r="J668" s="453"/>
      <c r="K668" s="453"/>
      <c r="L668" s="453"/>
      <c r="M668" s="453"/>
      <c r="N668" s="453"/>
      <c r="O668" s="453"/>
      <c r="P668" s="453"/>
      <c r="Q668" s="453"/>
      <c r="R668" s="453"/>
      <c r="S668" s="453"/>
      <c r="T668" s="453"/>
      <c r="U668" s="453"/>
      <c r="V668" s="453"/>
      <c r="W668" s="453"/>
      <c r="X668" s="453"/>
      <c r="Y668" s="453"/>
      <c r="Z668" s="453"/>
      <c r="AA668" s="453"/>
      <c r="AB668" s="453"/>
      <c r="AC668" s="453"/>
      <c r="AD668" s="453"/>
      <c r="AE668" s="453"/>
      <c r="AF668" s="453"/>
      <c r="AG668" s="453"/>
      <c r="AH668" s="453"/>
      <c r="AI668" s="453"/>
      <c r="AJ668" s="453"/>
      <c r="AK668" s="453"/>
      <c r="AL668" s="453"/>
      <c r="AM668" s="453"/>
      <c r="AN668" s="453"/>
      <c r="AO668" s="453"/>
      <c r="AP668" s="453"/>
      <c r="AQ668" s="453"/>
      <c r="AR668" s="453"/>
      <c r="AS668" s="453"/>
      <c r="AT668" s="453"/>
      <c r="AU668" s="453"/>
      <c r="AV668" s="453"/>
      <c r="AW668" s="453"/>
      <c r="AX668" s="453"/>
      <c r="AY668" s="453"/>
      <c r="AZ668" s="453"/>
      <c r="BA668" s="453"/>
    </row>
    <row r="669">
      <c r="A669" s="453"/>
      <c r="B669" s="453"/>
      <c r="C669" s="453"/>
      <c r="D669" s="453"/>
      <c r="E669" s="453"/>
      <c r="F669" s="453"/>
      <c r="G669" s="453"/>
      <c r="H669" s="453"/>
      <c r="I669" s="453"/>
      <c r="J669" s="453"/>
      <c r="K669" s="453"/>
      <c r="L669" s="453"/>
      <c r="M669" s="453"/>
      <c r="N669" s="453"/>
      <c r="O669" s="453"/>
      <c r="P669" s="453"/>
      <c r="Q669" s="453"/>
      <c r="R669" s="453"/>
      <c r="S669" s="453"/>
      <c r="T669" s="453"/>
      <c r="U669" s="453"/>
      <c r="V669" s="453"/>
      <c r="W669" s="453"/>
      <c r="X669" s="453"/>
      <c r="Y669" s="453"/>
      <c r="Z669" s="453"/>
      <c r="AA669" s="453"/>
      <c r="AB669" s="453"/>
      <c r="AC669" s="453"/>
      <c r="AD669" s="453"/>
      <c r="AE669" s="453"/>
      <c r="AF669" s="453"/>
      <c r="AG669" s="453"/>
      <c r="AH669" s="453"/>
      <c r="AI669" s="453"/>
      <c r="AJ669" s="453"/>
      <c r="AK669" s="453"/>
      <c r="AL669" s="453"/>
      <c r="AM669" s="453"/>
      <c r="AN669" s="453"/>
      <c r="AO669" s="453"/>
      <c r="AP669" s="453"/>
      <c r="AQ669" s="453"/>
      <c r="AR669" s="453"/>
      <c r="AS669" s="453"/>
      <c r="AT669" s="453"/>
      <c r="AU669" s="453"/>
      <c r="AV669" s="453"/>
      <c r="AW669" s="453"/>
      <c r="AX669" s="453"/>
      <c r="AY669" s="453"/>
      <c r="AZ669" s="453"/>
      <c r="BA669" s="453"/>
    </row>
    <row r="670">
      <c r="A670" s="453"/>
      <c r="B670" s="453"/>
      <c r="C670" s="453"/>
      <c r="D670" s="453"/>
      <c r="E670" s="453"/>
      <c r="F670" s="453"/>
      <c r="G670" s="453"/>
      <c r="H670" s="453"/>
      <c r="I670" s="453"/>
      <c r="J670" s="453"/>
      <c r="K670" s="453"/>
      <c r="L670" s="453"/>
      <c r="M670" s="453"/>
      <c r="N670" s="453"/>
      <c r="O670" s="453"/>
      <c r="P670" s="453"/>
      <c r="Q670" s="453"/>
      <c r="R670" s="453"/>
      <c r="S670" s="453"/>
      <c r="T670" s="453"/>
      <c r="U670" s="453"/>
      <c r="V670" s="453"/>
      <c r="W670" s="453"/>
      <c r="X670" s="453"/>
      <c r="Y670" s="453"/>
      <c r="Z670" s="453"/>
      <c r="AA670" s="453"/>
      <c r="AB670" s="453"/>
      <c r="AC670" s="453"/>
      <c r="AD670" s="453"/>
      <c r="AE670" s="453"/>
      <c r="AF670" s="453"/>
      <c r="AG670" s="453"/>
      <c r="AH670" s="453"/>
      <c r="AI670" s="453"/>
      <c r="AJ670" s="453"/>
      <c r="AK670" s="453"/>
      <c r="AL670" s="453"/>
      <c r="AM670" s="453"/>
      <c r="AN670" s="453"/>
      <c r="AO670" s="453"/>
      <c r="AP670" s="453"/>
      <c r="AQ670" s="453"/>
      <c r="AR670" s="453"/>
      <c r="AS670" s="453"/>
      <c r="AT670" s="453"/>
      <c r="AU670" s="453"/>
      <c r="AV670" s="453"/>
      <c r="AW670" s="453"/>
      <c r="AX670" s="453"/>
      <c r="AY670" s="453"/>
      <c r="AZ670" s="453"/>
      <c r="BA670" s="453"/>
    </row>
    <row r="671">
      <c r="A671" s="453"/>
      <c r="B671" s="453"/>
      <c r="C671" s="453"/>
      <c r="D671" s="453"/>
      <c r="E671" s="453"/>
      <c r="F671" s="453"/>
      <c r="G671" s="453"/>
      <c r="H671" s="453"/>
      <c r="I671" s="453"/>
      <c r="J671" s="453"/>
      <c r="K671" s="453"/>
      <c r="L671" s="453"/>
      <c r="M671" s="453"/>
      <c r="N671" s="453"/>
      <c r="O671" s="453"/>
      <c r="P671" s="453"/>
      <c r="Q671" s="453"/>
      <c r="R671" s="453"/>
      <c r="S671" s="453"/>
      <c r="T671" s="453"/>
      <c r="U671" s="453"/>
      <c r="V671" s="453"/>
      <c r="W671" s="453"/>
      <c r="X671" s="453"/>
      <c r="Y671" s="453"/>
      <c r="Z671" s="453"/>
      <c r="AA671" s="453"/>
      <c r="AB671" s="453"/>
      <c r="AC671" s="453"/>
      <c r="AD671" s="453"/>
      <c r="AE671" s="453"/>
      <c r="AF671" s="453"/>
      <c r="AG671" s="453"/>
      <c r="AH671" s="453"/>
      <c r="AI671" s="453"/>
      <c r="AJ671" s="453"/>
      <c r="AK671" s="453"/>
      <c r="AL671" s="453"/>
      <c r="AM671" s="453"/>
      <c r="AN671" s="453"/>
      <c r="AO671" s="453"/>
      <c r="AP671" s="453"/>
      <c r="AQ671" s="453"/>
      <c r="AR671" s="453"/>
      <c r="AS671" s="453"/>
      <c r="AT671" s="453"/>
      <c r="AU671" s="453"/>
      <c r="AV671" s="453"/>
      <c r="AW671" s="453"/>
      <c r="AX671" s="453"/>
      <c r="AY671" s="453"/>
      <c r="AZ671" s="453"/>
      <c r="BA671" s="453"/>
    </row>
    <row r="672">
      <c r="A672" s="453"/>
      <c r="B672" s="453"/>
      <c r="C672" s="453"/>
      <c r="D672" s="453"/>
      <c r="E672" s="453"/>
      <c r="F672" s="453"/>
      <c r="G672" s="453"/>
      <c r="H672" s="453"/>
      <c r="I672" s="453"/>
      <c r="J672" s="453"/>
      <c r="K672" s="453"/>
      <c r="L672" s="453"/>
      <c r="M672" s="453"/>
      <c r="N672" s="453"/>
      <c r="O672" s="453"/>
      <c r="P672" s="453"/>
      <c r="Q672" s="453"/>
      <c r="R672" s="453"/>
      <c r="S672" s="453"/>
      <c r="T672" s="453"/>
      <c r="U672" s="453"/>
      <c r="V672" s="453"/>
      <c r="W672" s="453"/>
      <c r="X672" s="453"/>
      <c r="Y672" s="453"/>
      <c r="Z672" s="453"/>
      <c r="AA672" s="453"/>
      <c r="AB672" s="453"/>
      <c r="AC672" s="453"/>
      <c r="AD672" s="453"/>
      <c r="AE672" s="453"/>
      <c r="AF672" s="453"/>
      <c r="AG672" s="453"/>
      <c r="AH672" s="453"/>
      <c r="AI672" s="453"/>
      <c r="AJ672" s="453"/>
      <c r="AK672" s="453"/>
      <c r="AL672" s="453"/>
      <c r="AM672" s="453"/>
      <c r="AN672" s="453"/>
      <c r="AO672" s="453"/>
      <c r="AP672" s="453"/>
      <c r="AQ672" s="453"/>
      <c r="AR672" s="453"/>
      <c r="AS672" s="453"/>
      <c r="AT672" s="453"/>
      <c r="AU672" s="453"/>
      <c r="AV672" s="453"/>
      <c r="AW672" s="453"/>
      <c r="AX672" s="453"/>
      <c r="AY672" s="453"/>
      <c r="AZ672" s="453"/>
      <c r="BA672" s="453"/>
    </row>
    <row r="673">
      <c r="A673" s="453"/>
      <c r="B673" s="453"/>
      <c r="C673" s="453"/>
      <c r="D673" s="453"/>
      <c r="E673" s="453"/>
      <c r="F673" s="453"/>
      <c r="G673" s="453"/>
      <c r="H673" s="453"/>
      <c r="I673" s="453"/>
      <c r="J673" s="453"/>
      <c r="K673" s="453"/>
      <c r="L673" s="453"/>
      <c r="M673" s="453"/>
      <c r="N673" s="453"/>
      <c r="O673" s="453"/>
      <c r="P673" s="453"/>
      <c r="Q673" s="453"/>
      <c r="R673" s="453"/>
      <c r="S673" s="453"/>
      <c r="T673" s="453"/>
      <c r="U673" s="453"/>
      <c r="V673" s="453"/>
      <c r="W673" s="453"/>
      <c r="X673" s="453"/>
      <c r="Y673" s="453"/>
      <c r="Z673" s="453"/>
      <c r="AA673" s="453"/>
      <c r="AB673" s="453"/>
      <c r="AC673" s="453"/>
      <c r="AD673" s="453"/>
      <c r="AE673" s="453"/>
      <c r="AF673" s="453"/>
      <c r="AG673" s="453"/>
      <c r="AH673" s="453"/>
      <c r="AI673" s="453"/>
      <c r="AJ673" s="453"/>
      <c r="AK673" s="453"/>
      <c r="AL673" s="453"/>
      <c r="AM673" s="453"/>
      <c r="AN673" s="453"/>
      <c r="AO673" s="453"/>
      <c r="AP673" s="453"/>
      <c r="AQ673" s="453"/>
      <c r="AR673" s="453"/>
      <c r="AS673" s="453"/>
      <c r="AT673" s="453"/>
      <c r="AU673" s="453"/>
      <c r="AV673" s="453"/>
      <c r="AW673" s="453"/>
      <c r="AX673" s="453"/>
      <c r="AY673" s="453"/>
      <c r="AZ673" s="453"/>
      <c r="BA673" s="453"/>
    </row>
    <row r="674">
      <c r="A674" s="453"/>
      <c r="B674" s="453"/>
      <c r="C674" s="453"/>
      <c r="D674" s="453"/>
      <c r="E674" s="453"/>
      <c r="F674" s="453"/>
      <c r="G674" s="453"/>
      <c r="H674" s="453"/>
      <c r="I674" s="453"/>
      <c r="J674" s="453"/>
      <c r="K674" s="453"/>
      <c r="L674" s="453"/>
      <c r="M674" s="453"/>
      <c r="N674" s="453"/>
      <c r="O674" s="453"/>
      <c r="P674" s="453"/>
      <c r="Q674" s="453"/>
      <c r="R674" s="453"/>
      <c r="S674" s="453"/>
      <c r="T674" s="453"/>
      <c r="U674" s="453"/>
      <c r="V674" s="453"/>
      <c r="W674" s="453"/>
      <c r="X674" s="453"/>
      <c r="Y674" s="453"/>
      <c r="Z674" s="453"/>
      <c r="AA674" s="453"/>
      <c r="AB674" s="453"/>
      <c r="AC674" s="453"/>
      <c r="AD674" s="453"/>
      <c r="AE674" s="453"/>
      <c r="AF674" s="453"/>
      <c r="AG674" s="453"/>
      <c r="AH674" s="453"/>
      <c r="AI674" s="453"/>
      <c r="AJ674" s="453"/>
      <c r="AK674" s="453"/>
      <c r="AL674" s="453"/>
      <c r="AM674" s="453"/>
      <c r="AN674" s="453"/>
      <c r="AO674" s="453"/>
      <c r="AP674" s="453"/>
      <c r="AQ674" s="453"/>
      <c r="AR674" s="453"/>
      <c r="AS674" s="453"/>
      <c r="AT674" s="453"/>
      <c r="AU674" s="453"/>
      <c r="AV674" s="453"/>
      <c r="AW674" s="453"/>
      <c r="AX674" s="453"/>
      <c r="AY674" s="453"/>
      <c r="AZ674" s="453"/>
      <c r="BA674" s="453"/>
    </row>
    <row r="675">
      <c r="A675" s="453"/>
      <c r="B675" s="453"/>
      <c r="C675" s="453"/>
      <c r="D675" s="453"/>
      <c r="E675" s="453"/>
      <c r="F675" s="453"/>
      <c r="G675" s="453"/>
      <c r="H675" s="453"/>
      <c r="I675" s="453"/>
      <c r="J675" s="453"/>
      <c r="K675" s="453"/>
      <c r="L675" s="453"/>
      <c r="M675" s="453"/>
      <c r="N675" s="453"/>
      <c r="O675" s="453"/>
      <c r="P675" s="453"/>
      <c r="Q675" s="453"/>
      <c r="R675" s="453"/>
      <c r="S675" s="453"/>
      <c r="T675" s="453"/>
      <c r="U675" s="453"/>
      <c r="V675" s="453"/>
      <c r="W675" s="453"/>
      <c r="X675" s="453"/>
      <c r="Y675" s="453"/>
      <c r="Z675" s="453"/>
      <c r="AA675" s="453"/>
      <c r="AB675" s="453"/>
      <c r="AC675" s="453"/>
      <c r="AD675" s="453"/>
      <c r="AE675" s="453"/>
      <c r="AF675" s="453"/>
      <c r="AG675" s="453"/>
      <c r="AH675" s="453"/>
      <c r="AI675" s="453"/>
      <c r="AJ675" s="453"/>
      <c r="AK675" s="453"/>
      <c r="AL675" s="453"/>
      <c r="AM675" s="453"/>
      <c r="AN675" s="453"/>
      <c r="AO675" s="453"/>
      <c r="AP675" s="453"/>
      <c r="AQ675" s="453"/>
      <c r="AR675" s="453"/>
      <c r="AS675" s="453"/>
      <c r="AT675" s="453"/>
      <c r="AU675" s="453"/>
      <c r="AV675" s="453"/>
      <c r="AW675" s="453"/>
      <c r="AX675" s="453"/>
      <c r="AY675" s="453"/>
      <c r="AZ675" s="453"/>
      <c r="BA675" s="453"/>
    </row>
    <row r="676">
      <c r="A676" s="453"/>
      <c r="B676" s="453"/>
      <c r="C676" s="453"/>
      <c r="D676" s="453"/>
      <c r="E676" s="453"/>
      <c r="F676" s="453"/>
      <c r="G676" s="453"/>
      <c r="H676" s="453"/>
      <c r="I676" s="453"/>
      <c r="J676" s="453"/>
      <c r="K676" s="453"/>
      <c r="L676" s="453"/>
      <c r="M676" s="453"/>
      <c r="N676" s="453"/>
      <c r="O676" s="453"/>
      <c r="P676" s="453"/>
      <c r="Q676" s="453"/>
      <c r="R676" s="453"/>
      <c r="S676" s="453"/>
      <c r="T676" s="453"/>
      <c r="U676" s="453"/>
      <c r="V676" s="453"/>
      <c r="W676" s="453"/>
      <c r="X676" s="453"/>
      <c r="Y676" s="453"/>
      <c r="Z676" s="453"/>
      <c r="AA676" s="453"/>
      <c r="AB676" s="453"/>
      <c r="AC676" s="453"/>
      <c r="AD676" s="453"/>
      <c r="AE676" s="453"/>
      <c r="AF676" s="453"/>
      <c r="AG676" s="453"/>
      <c r="AH676" s="453"/>
      <c r="AI676" s="453"/>
      <c r="AJ676" s="453"/>
      <c r="AK676" s="453"/>
      <c r="AL676" s="453"/>
      <c r="AM676" s="453"/>
      <c r="AN676" s="453"/>
      <c r="AO676" s="453"/>
      <c r="AP676" s="453"/>
      <c r="AQ676" s="453"/>
      <c r="AR676" s="453"/>
      <c r="AS676" s="453"/>
      <c r="AT676" s="453"/>
      <c r="AU676" s="453"/>
      <c r="AV676" s="453"/>
      <c r="AW676" s="453"/>
      <c r="AX676" s="453"/>
      <c r="AY676" s="453"/>
      <c r="AZ676" s="453"/>
      <c r="BA676" s="453"/>
    </row>
    <row r="677">
      <c r="A677" s="453"/>
      <c r="B677" s="453"/>
      <c r="C677" s="453"/>
      <c r="D677" s="453"/>
      <c r="E677" s="453"/>
      <c r="F677" s="453"/>
      <c r="G677" s="453"/>
      <c r="H677" s="453"/>
      <c r="I677" s="453"/>
      <c r="J677" s="453"/>
      <c r="K677" s="453"/>
      <c r="L677" s="453"/>
      <c r="M677" s="453"/>
      <c r="N677" s="453"/>
      <c r="O677" s="453"/>
      <c r="P677" s="453"/>
      <c r="Q677" s="453"/>
      <c r="R677" s="453"/>
      <c r="S677" s="453"/>
      <c r="T677" s="453"/>
      <c r="U677" s="453"/>
      <c r="V677" s="453"/>
      <c r="W677" s="453"/>
      <c r="X677" s="453"/>
      <c r="Y677" s="453"/>
      <c r="Z677" s="453"/>
      <c r="AA677" s="453"/>
      <c r="AB677" s="453"/>
      <c r="AC677" s="453"/>
      <c r="AD677" s="453"/>
      <c r="AE677" s="453"/>
      <c r="AF677" s="453"/>
      <c r="AG677" s="453"/>
      <c r="AH677" s="453"/>
      <c r="AI677" s="453"/>
      <c r="AJ677" s="453"/>
      <c r="AK677" s="453"/>
      <c r="AL677" s="453"/>
      <c r="AM677" s="453"/>
      <c r="AN677" s="453"/>
      <c r="AO677" s="453"/>
      <c r="AP677" s="453"/>
      <c r="AQ677" s="453"/>
      <c r="AR677" s="453"/>
      <c r="AS677" s="453"/>
      <c r="AT677" s="453"/>
      <c r="AU677" s="453"/>
      <c r="AV677" s="453"/>
      <c r="AW677" s="453"/>
      <c r="AX677" s="453"/>
      <c r="AY677" s="453"/>
      <c r="AZ677" s="453"/>
      <c r="BA677" s="453"/>
    </row>
    <row r="678">
      <c r="A678" s="453"/>
      <c r="B678" s="453"/>
      <c r="C678" s="453"/>
      <c r="D678" s="453"/>
      <c r="E678" s="453"/>
      <c r="F678" s="453"/>
      <c r="G678" s="453"/>
      <c r="H678" s="453"/>
      <c r="I678" s="453"/>
      <c r="J678" s="453"/>
      <c r="K678" s="453"/>
      <c r="L678" s="453"/>
      <c r="M678" s="453"/>
      <c r="N678" s="453"/>
      <c r="O678" s="453"/>
      <c r="P678" s="453"/>
      <c r="Q678" s="453"/>
      <c r="R678" s="453"/>
      <c r="S678" s="453"/>
      <c r="T678" s="453"/>
      <c r="U678" s="453"/>
      <c r="V678" s="453"/>
      <c r="W678" s="453"/>
      <c r="X678" s="453"/>
      <c r="Y678" s="453"/>
      <c r="Z678" s="453"/>
      <c r="AA678" s="453"/>
      <c r="AB678" s="453"/>
      <c r="AC678" s="453"/>
      <c r="AD678" s="453"/>
      <c r="AE678" s="453"/>
      <c r="AF678" s="453"/>
      <c r="AG678" s="453"/>
      <c r="AH678" s="453"/>
      <c r="AI678" s="453"/>
      <c r="AJ678" s="453"/>
      <c r="AK678" s="453"/>
      <c r="AL678" s="453"/>
      <c r="AM678" s="453"/>
      <c r="AN678" s="453"/>
      <c r="AO678" s="453"/>
      <c r="AP678" s="453"/>
      <c r="AQ678" s="453"/>
      <c r="AR678" s="453"/>
      <c r="AS678" s="453"/>
      <c r="AT678" s="453"/>
      <c r="AU678" s="453"/>
      <c r="AV678" s="453"/>
      <c r="AW678" s="453"/>
      <c r="AX678" s="453"/>
      <c r="AY678" s="453"/>
      <c r="AZ678" s="453"/>
      <c r="BA678" s="453"/>
    </row>
    <row r="679">
      <c r="A679" s="453"/>
      <c r="B679" s="453"/>
      <c r="C679" s="453"/>
      <c r="D679" s="453"/>
      <c r="E679" s="453"/>
      <c r="F679" s="453"/>
      <c r="G679" s="453"/>
      <c r="H679" s="453"/>
      <c r="I679" s="453"/>
      <c r="J679" s="453"/>
      <c r="K679" s="453"/>
      <c r="L679" s="453"/>
      <c r="M679" s="453"/>
      <c r="N679" s="453"/>
      <c r="O679" s="453"/>
      <c r="P679" s="453"/>
      <c r="Q679" s="453"/>
      <c r="R679" s="453"/>
      <c r="S679" s="453"/>
      <c r="T679" s="453"/>
      <c r="U679" s="453"/>
      <c r="V679" s="453"/>
      <c r="W679" s="453"/>
      <c r="X679" s="453"/>
      <c r="Y679" s="453"/>
      <c r="Z679" s="453"/>
      <c r="AA679" s="453"/>
      <c r="AB679" s="453"/>
      <c r="AC679" s="453"/>
      <c r="AD679" s="453"/>
      <c r="AE679" s="453"/>
      <c r="AF679" s="453"/>
      <c r="AG679" s="453"/>
      <c r="AH679" s="453"/>
      <c r="AI679" s="453"/>
      <c r="AJ679" s="453"/>
      <c r="AK679" s="453"/>
      <c r="AL679" s="453"/>
      <c r="AM679" s="453"/>
      <c r="AN679" s="453"/>
      <c r="AO679" s="453"/>
      <c r="AP679" s="453"/>
      <c r="AQ679" s="453"/>
      <c r="AR679" s="453"/>
      <c r="AS679" s="453"/>
      <c r="AT679" s="453"/>
      <c r="AU679" s="453"/>
      <c r="AV679" s="453"/>
      <c r="AW679" s="453"/>
      <c r="AX679" s="453"/>
      <c r="AY679" s="453"/>
      <c r="AZ679" s="453"/>
      <c r="BA679" s="453"/>
    </row>
    <row r="680">
      <c r="A680" s="453"/>
      <c r="B680" s="453"/>
      <c r="C680" s="453"/>
      <c r="D680" s="453"/>
      <c r="E680" s="453"/>
      <c r="F680" s="453"/>
      <c r="G680" s="453"/>
      <c r="H680" s="453"/>
      <c r="I680" s="453"/>
      <c r="J680" s="453"/>
      <c r="K680" s="453"/>
      <c r="L680" s="453"/>
      <c r="M680" s="453"/>
      <c r="N680" s="453"/>
      <c r="O680" s="453"/>
      <c r="P680" s="453"/>
      <c r="Q680" s="453"/>
      <c r="R680" s="453"/>
      <c r="S680" s="453"/>
      <c r="T680" s="453"/>
      <c r="U680" s="453"/>
      <c r="V680" s="453"/>
      <c r="W680" s="453"/>
      <c r="X680" s="453"/>
      <c r="Y680" s="453"/>
      <c r="Z680" s="453"/>
      <c r="AA680" s="453"/>
      <c r="AB680" s="453"/>
      <c r="AC680" s="453"/>
      <c r="AD680" s="453"/>
      <c r="AE680" s="453"/>
      <c r="AF680" s="453"/>
      <c r="AG680" s="453"/>
      <c r="AH680" s="453"/>
      <c r="AI680" s="453"/>
      <c r="AJ680" s="453"/>
      <c r="AK680" s="453"/>
      <c r="AL680" s="453"/>
      <c r="AM680" s="453"/>
      <c r="AN680" s="453"/>
      <c r="AO680" s="453"/>
      <c r="AP680" s="453"/>
      <c r="AQ680" s="453"/>
      <c r="AR680" s="453"/>
      <c r="AS680" s="453"/>
      <c r="AT680" s="453"/>
      <c r="AU680" s="453"/>
      <c r="AV680" s="453"/>
      <c r="AW680" s="453"/>
      <c r="AX680" s="453"/>
      <c r="AY680" s="453"/>
      <c r="AZ680" s="453"/>
      <c r="BA680" s="453"/>
    </row>
    <row r="681">
      <c r="A681" s="453"/>
      <c r="B681" s="453"/>
      <c r="C681" s="453"/>
      <c r="D681" s="453"/>
      <c r="E681" s="453"/>
      <c r="F681" s="453"/>
      <c r="G681" s="453"/>
      <c r="H681" s="453"/>
      <c r="I681" s="453"/>
      <c r="J681" s="453"/>
      <c r="K681" s="453"/>
      <c r="L681" s="453"/>
      <c r="M681" s="453"/>
      <c r="N681" s="453"/>
      <c r="O681" s="453"/>
      <c r="P681" s="453"/>
      <c r="Q681" s="453"/>
      <c r="R681" s="453"/>
      <c r="S681" s="453"/>
      <c r="T681" s="453"/>
      <c r="U681" s="453"/>
      <c r="V681" s="453"/>
      <c r="W681" s="453"/>
      <c r="X681" s="453"/>
      <c r="Y681" s="453"/>
      <c r="Z681" s="453"/>
      <c r="AA681" s="453"/>
      <c r="AB681" s="453"/>
      <c r="AC681" s="453"/>
      <c r="AD681" s="453"/>
      <c r="AE681" s="453"/>
      <c r="AF681" s="453"/>
      <c r="AG681" s="453"/>
      <c r="AH681" s="453"/>
      <c r="AI681" s="453"/>
      <c r="AJ681" s="453"/>
      <c r="AK681" s="453"/>
      <c r="AL681" s="453"/>
      <c r="AM681" s="453"/>
      <c r="AN681" s="453"/>
      <c r="AO681" s="453"/>
      <c r="AP681" s="453"/>
      <c r="AQ681" s="453"/>
      <c r="AR681" s="453"/>
      <c r="AS681" s="453"/>
      <c r="AT681" s="453"/>
      <c r="AU681" s="453"/>
      <c r="AV681" s="453"/>
      <c r="AW681" s="453"/>
      <c r="AX681" s="453"/>
      <c r="AY681" s="453"/>
      <c r="AZ681" s="453"/>
      <c r="BA681" s="453"/>
    </row>
    <row r="682">
      <c r="A682" s="453"/>
      <c r="B682" s="453"/>
      <c r="C682" s="453"/>
      <c r="D682" s="453"/>
      <c r="E682" s="453"/>
      <c r="F682" s="453"/>
      <c r="G682" s="453"/>
      <c r="H682" s="453"/>
      <c r="I682" s="453"/>
      <c r="J682" s="453"/>
      <c r="K682" s="453"/>
      <c r="L682" s="453"/>
      <c r="M682" s="453"/>
      <c r="N682" s="453"/>
      <c r="O682" s="453"/>
      <c r="P682" s="453"/>
      <c r="Q682" s="453"/>
      <c r="R682" s="453"/>
      <c r="S682" s="453"/>
      <c r="T682" s="453"/>
      <c r="U682" s="453"/>
      <c r="V682" s="453"/>
      <c r="W682" s="453"/>
      <c r="X682" s="453"/>
      <c r="Y682" s="453"/>
      <c r="Z682" s="453"/>
      <c r="AA682" s="453"/>
      <c r="AB682" s="453"/>
      <c r="AC682" s="453"/>
      <c r="AD682" s="453"/>
      <c r="AE682" s="453"/>
      <c r="AF682" s="453"/>
      <c r="AG682" s="453"/>
      <c r="AH682" s="453"/>
      <c r="AI682" s="453"/>
      <c r="AJ682" s="453"/>
      <c r="AK682" s="453"/>
      <c r="AL682" s="453"/>
      <c r="AM682" s="453"/>
      <c r="AN682" s="453"/>
      <c r="AO682" s="453"/>
      <c r="AP682" s="453"/>
      <c r="AQ682" s="453"/>
      <c r="AR682" s="453"/>
      <c r="AS682" s="453"/>
      <c r="AT682" s="453"/>
      <c r="AU682" s="453"/>
      <c r="AV682" s="453"/>
      <c r="AW682" s="453"/>
      <c r="AX682" s="453"/>
      <c r="AY682" s="453"/>
      <c r="AZ682" s="453"/>
      <c r="BA682" s="453"/>
    </row>
    <row r="683">
      <c r="A683" s="453"/>
      <c r="B683" s="453"/>
      <c r="C683" s="453"/>
      <c r="D683" s="453"/>
      <c r="E683" s="453"/>
      <c r="F683" s="453"/>
      <c r="G683" s="453"/>
      <c r="H683" s="453"/>
      <c r="I683" s="453"/>
      <c r="J683" s="453"/>
      <c r="K683" s="453"/>
      <c r="L683" s="453"/>
      <c r="M683" s="453"/>
      <c r="N683" s="453"/>
      <c r="O683" s="453"/>
      <c r="P683" s="453"/>
      <c r="Q683" s="453"/>
      <c r="R683" s="453"/>
      <c r="S683" s="453"/>
      <c r="T683" s="453"/>
      <c r="U683" s="453"/>
      <c r="V683" s="453"/>
      <c r="W683" s="453"/>
      <c r="X683" s="453"/>
      <c r="Y683" s="453"/>
      <c r="Z683" s="453"/>
      <c r="AA683" s="453"/>
      <c r="AB683" s="453"/>
      <c r="AC683" s="453"/>
      <c r="AD683" s="453"/>
      <c r="AE683" s="453"/>
      <c r="AF683" s="453"/>
      <c r="AG683" s="453"/>
      <c r="AH683" s="453"/>
      <c r="AI683" s="453"/>
      <c r="AJ683" s="453"/>
      <c r="AK683" s="453"/>
      <c r="AL683" s="453"/>
      <c r="AM683" s="453"/>
      <c r="AN683" s="453"/>
      <c r="AO683" s="453"/>
      <c r="AP683" s="453"/>
      <c r="AQ683" s="453"/>
      <c r="AR683" s="453"/>
      <c r="AS683" s="453"/>
      <c r="AT683" s="453"/>
      <c r="AU683" s="453"/>
      <c r="AV683" s="453"/>
      <c r="AW683" s="453"/>
      <c r="AX683" s="453"/>
      <c r="AY683" s="453"/>
      <c r="AZ683" s="453"/>
      <c r="BA683" s="453"/>
    </row>
    <row r="684">
      <c r="A684" s="453"/>
      <c r="B684" s="453"/>
      <c r="C684" s="453"/>
      <c r="D684" s="453"/>
      <c r="E684" s="453"/>
      <c r="F684" s="453"/>
      <c r="G684" s="453"/>
      <c r="H684" s="453"/>
      <c r="I684" s="453"/>
      <c r="J684" s="453"/>
      <c r="K684" s="453"/>
      <c r="L684" s="453"/>
      <c r="M684" s="453"/>
      <c r="N684" s="453"/>
      <c r="O684" s="453"/>
      <c r="P684" s="453"/>
      <c r="Q684" s="453"/>
      <c r="R684" s="453"/>
      <c r="S684" s="453"/>
      <c r="T684" s="453"/>
      <c r="U684" s="453"/>
      <c r="V684" s="453"/>
      <c r="W684" s="453"/>
      <c r="X684" s="453"/>
      <c r="Y684" s="453"/>
      <c r="Z684" s="453"/>
      <c r="AA684" s="453"/>
      <c r="AB684" s="453"/>
      <c r="AC684" s="453"/>
      <c r="AD684" s="453"/>
      <c r="AE684" s="453"/>
      <c r="AF684" s="453"/>
      <c r="AG684" s="453"/>
      <c r="AH684" s="453"/>
      <c r="AI684" s="453"/>
      <c r="AJ684" s="453"/>
      <c r="AK684" s="453"/>
      <c r="AL684" s="453"/>
      <c r="AM684" s="453"/>
      <c r="AN684" s="453"/>
      <c r="AO684" s="453"/>
      <c r="AP684" s="453"/>
      <c r="AQ684" s="453"/>
      <c r="AR684" s="453"/>
      <c r="AS684" s="453"/>
      <c r="AT684" s="453"/>
      <c r="AU684" s="453"/>
      <c r="AV684" s="453"/>
      <c r="AW684" s="453"/>
      <c r="AX684" s="453"/>
      <c r="AY684" s="453"/>
      <c r="AZ684" s="453"/>
      <c r="BA684" s="453"/>
    </row>
    <row r="685">
      <c r="A685" s="453"/>
      <c r="B685" s="453"/>
      <c r="C685" s="453"/>
      <c r="D685" s="453"/>
      <c r="E685" s="453"/>
      <c r="F685" s="453"/>
      <c r="G685" s="453"/>
      <c r="H685" s="453"/>
      <c r="I685" s="453"/>
      <c r="J685" s="453"/>
      <c r="K685" s="453"/>
      <c r="L685" s="453"/>
      <c r="M685" s="453"/>
      <c r="N685" s="453"/>
      <c r="O685" s="453"/>
      <c r="P685" s="453"/>
      <c r="Q685" s="453"/>
      <c r="R685" s="453"/>
      <c r="S685" s="453"/>
      <c r="T685" s="453"/>
      <c r="U685" s="453"/>
      <c r="V685" s="453"/>
      <c r="W685" s="453"/>
      <c r="X685" s="453"/>
      <c r="Y685" s="453"/>
      <c r="Z685" s="453"/>
      <c r="AA685" s="453"/>
      <c r="AB685" s="453"/>
      <c r="AC685" s="453"/>
      <c r="AD685" s="453"/>
      <c r="AE685" s="453"/>
      <c r="AF685" s="453"/>
      <c r="AG685" s="453"/>
      <c r="AH685" s="453"/>
      <c r="AI685" s="453"/>
      <c r="AJ685" s="453"/>
      <c r="AK685" s="453"/>
      <c r="AL685" s="453"/>
      <c r="AM685" s="453"/>
      <c r="AN685" s="453"/>
      <c r="AO685" s="453"/>
      <c r="AP685" s="453"/>
      <c r="AQ685" s="453"/>
      <c r="AR685" s="453"/>
      <c r="AS685" s="453"/>
      <c r="AT685" s="453"/>
      <c r="AU685" s="453"/>
      <c r="AV685" s="453"/>
      <c r="AW685" s="453"/>
      <c r="AX685" s="453"/>
      <c r="AY685" s="453"/>
      <c r="AZ685" s="453"/>
      <c r="BA685" s="453"/>
    </row>
    <row r="686">
      <c r="A686" s="453"/>
      <c r="B686" s="453"/>
      <c r="C686" s="453"/>
      <c r="D686" s="453"/>
      <c r="E686" s="453"/>
      <c r="F686" s="453"/>
      <c r="G686" s="453"/>
      <c r="H686" s="453"/>
      <c r="I686" s="453"/>
      <c r="J686" s="453"/>
      <c r="K686" s="453"/>
      <c r="L686" s="453"/>
      <c r="M686" s="453"/>
      <c r="N686" s="453"/>
      <c r="O686" s="453"/>
      <c r="P686" s="453"/>
      <c r="Q686" s="453"/>
      <c r="R686" s="453"/>
      <c r="S686" s="453"/>
      <c r="T686" s="453"/>
      <c r="U686" s="453"/>
      <c r="V686" s="453"/>
      <c r="W686" s="453"/>
      <c r="X686" s="453"/>
      <c r="Y686" s="453"/>
      <c r="Z686" s="453"/>
      <c r="AA686" s="453"/>
      <c r="AB686" s="453"/>
      <c r="AC686" s="453"/>
      <c r="AD686" s="453"/>
      <c r="AE686" s="453"/>
      <c r="AF686" s="453"/>
      <c r="AG686" s="453"/>
      <c r="AH686" s="453"/>
      <c r="AI686" s="453"/>
      <c r="AJ686" s="453"/>
      <c r="AK686" s="453"/>
      <c r="AL686" s="453"/>
      <c r="AM686" s="453"/>
      <c r="AN686" s="453"/>
      <c r="AO686" s="453"/>
      <c r="AP686" s="453"/>
      <c r="AQ686" s="453"/>
      <c r="AR686" s="453"/>
      <c r="AS686" s="453"/>
      <c r="AT686" s="453"/>
      <c r="AU686" s="453"/>
      <c r="AV686" s="453"/>
      <c r="AW686" s="453"/>
      <c r="AX686" s="453"/>
      <c r="AY686" s="453"/>
      <c r="AZ686" s="453"/>
      <c r="BA686" s="453"/>
    </row>
    <row r="687">
      <c r="A687" s="453"/>
      <c r="B687" s="453"/>
      <c r="C687" s="453"/>
      <c r="D687" s="453"/>
      <c r="E687" s="453"/>
      <c r="F687" s="453"/>
      <c r="G687" s="453"/>
      <c r="H687" s="453"/>
      <c r="I687" s="453"/>
      <c r="J687" s="453"/>
      <c r="K687" s="453"/>
      <c r="L687" s="453"/>
      <c r="M687" s="453"/>
      <c r="N687" s="453"/>
      <c r="O687" s="453"/>
      <c r="P687" s="453"/>
      <c r="Q687" s="453"/>
      <c r="R687" s="453"/>
      <c r="S687" s="453"/>
      <c r="T687" s="453"/>
      <c r="U687" s="453"/>
      <c r="V687" s="453"/>
      <c r="W687" s="453"/>
      <c r="X687" s="453"/>
      <c r="Y687" s="453"/>
      <c r="Z687" s="453"/>
      <c r="AA687" s="453"/>
      <c r="AB687" s="453"/>
      <c r="AC687" s="453"/>
      <c r="AD687" s="453"/>
      <c r="AE687" s="453"/>
      <c r="AF687" s="453"/>
      <c r="AG687" s="453"/>
      <c r="AH687" s="453"/>
      <c r="AI687" s="453"/>
      <c r="AJ687" s="453"/>
      <c r="AK687" s="453"/>
      <c r="AL687" s="453"/>
      <c r="AM687" s="453"/>
      <c r="AN687" s="453"/>
      <c r="AO687" s="453"/>
      <c r="AP687" s="453"/>
      <c r="AQ687" s="453"/>
      <c r="AR687" s="453"/>
      <c r="AS687" s="453"/>
      <c r="AT687" s="453"/>
      <c r="AU687" s="453"/>
      <c r="AV687" s="453"/>
      <c r="AW687" s="453"/>
      <c r="AX687" s="453"/>
      <c r="AY687" s="453"/>
      <c r="AZ687" s="453"/>
      <c r="BA687" s="453"/>
    </row>
    <row r="688">
      <c r="A688" s="453"/>
      <c r="B688" s="453"/>
      <c r="C688" s="453"/>
      <c r="D688" s="453"/>
      <c r="E688" s="453"/>
      <c r="F688" s="453"/>
      <c r="G688" s="453"/>
      <c r="H688" s="453"/>
      <c r="I688" s="453"/>
      <c r="J688" s="453"/>
      <c r="K688" s="453"/>
      <c r="L688" s="453"/>
      <c r="M688" s="453"/>
      <c r="N688" s="453"/>
      <c r="O688" s="453"/>
      <c r="P688" s="453"/>
      <c r="Q688" s="453"/>
      <c r="R688" s="453"/>
      <c r="S688" s="453"/>
      <c r="T688" s="453"/>
      <c r="U688" s="453"/>
      <c r="V688" s="453"/>
      <c r="W688" s="453"/>
      <c r="X688" s="453"/>
      <c r="Y688" s="453"/>
      <c r="Z688" s="453"/>
      <c r="AA688" s="453"/>
      <c r="AB688" s="453"/>
      <c r="AC688" s="453"/>
      <c r="AD688" s="453"/>
      <c r="AE688" s="453"/>
      <c r="AF688" s="453"/>
      <c r="AG688" s="453"/>
      <c r="AH688" s="453"/>
      <c r="AI688" s="453"/>
      <c r="AJ688" s="453"/>
      <c r="AK688" s="453"/>
      <c r="AL688" s="453"/>
      <c r="AM688" s="453"/>
      <c r="AN688" s="453"/>
      <c r="AO688" s="453"/>
      <c r="AP688" s="453"/>
      <c r="AQ688" s="453"/>
      <c r="AR688" s="453"/>
      <c r="AS688" s="453"/>
      <c r="AT688" s="453"/>
      <c r="AU688" s="453"/>
      <c r="AV688" s="453"/>
      <c r="AW688" s="453"/>
      <c r="AX688" s="453"/>
      <c r="AY688" s="453"/>
      <c r="AZ688" s="453"/>
      <c r="BA688" s="453"/>
    </row>
    <row r="689">
      <c r="A689" s="453"/>
      <c r="B689" s="453"/>
      <c r="C689" s="453"/>
      <c r="D689" s="453"/>
      <c r="E689" s="453"/>
      <c r="F689" s="453"/>
      <c r="G689" s="453"/>
      <c r="H689" s="453"/>
      <c r="I689" s="453"/>
      <c r="J689" s="453"/>
      <c r="K689" s="453"/>
      <c r="L689" s="453"/>
      <c r="M689" s="453"/>
      <c r="N689" s="453"/>
      <c r="O689" s="453"/>
      <c r="P689" s="453"/>
      <c r="Q689" s="453"/>
      <c r="R689" s="453"/>
      <c r="S689" s="453"/>
      <c r="T689" s="453"/>
      <c r="U689" s="453"/>
      <c r="V689" s="453"/>
      <c r="W689" s="453"/>
      <c r="X689" s="453"/>
      <c r="Y689" s="453"/>
      <c r="Z689" s="453"/>
      <c r="AA689" s="453"/>
      <c r="AB689" s="453"/>
      <c r="AC689" s="453"/>
      <c r="AD689" s="453"/>
      <c r="AE689" s="453"/>
      <c r="AF689" s="453"/>
      <c r="AG689" s="453"/>
      <c r="AH689" s="453"/>
      <c r="AI689" s="453"/>
      <c r="AJ689" s="453"/>
      <c r="AK689" s="453"/>
      <c r="AL689" s="453"/>
      <c r="AM689" s="453"/>
      <c r="AN689" s="453"/>
      <c r="AO689" s="453"/>
      <c r="AP689" s="453"/>
      <c r="AQ689" s="453"/>
      <c r="AR689" s="453"/>
      <c r="AS689" s="453"/>
      <c r="AT689" s="453"/>
      <c r="AU689" s="453"/>
      <c r="AV689" s="453"/>
      <c r="AW689" s="453"/>
      <c r="AX689" s="453"/>
      <c r="AY689" s="453"/>
      <c r="AZ689" s="453"/>
      <c r="BA689" s="453"/>
    </row>
    <row r="690">
      <c r="A690" s="453"/>
      <c r="B690" s="453"/>
      <c r="C690" s="453"/>
      <c r="D690" s="453"/>
      <c r="E690" s="453"/>
      <c r="F690" s="453"/>
      <c r="G690" s="453"/>
      <c r="H690" s="453"/>
      <c r="I690" s="453"/>
      <c r="J690" s="453"/>
      <c r="K690" s="453"/>
      <c r="L690" s="453"/>
      <c r="M690" s="453"/>
      <c r="N690" s="453"/>
      <c r="O690" s="453"/>
      <c r="P690" s="453"/>
      <c r="Q690" s="453"/>
      <c r="R690" s="453"/>
      <c r="S690" s="453"/>
      <c r="T690" s="453"/>
      <c r="U690" s="453"/>
      <c r="V690" s="453"/>
      <c r="W690" s="453"/>
      <c r="X690" s="453"/>
      <c r="Y690" s="453"/>
      <c r="Z690" s="453"/>
      <c r="AA690" s="453"/>
      <c r="AB690" s="453"/>
      <c r="AC690" s="453"/>
      <c r="AD690" s="453"/>
      <c r="AE690" s="453"/>
      <c r="AF690" s="453"/>
      <c r="AG690" s="453"/>
      <c r="AH690" s="453"/>
      <c r="AI690" s="453"/>
      <c r="AJ690" s="453"/>
      <c r="AK690" s="453"/>
      <c r="AL690" s="453"/>
      <c r="AM690" s="453"/>
      <c r="AN690" s="453"/>
      <c r="AO690" s="453"/>
      <c r="AP690" s="453"/>
      <c r="AQ690" s="453"/>
      <c r="AR690" s="453"/>
      <c r="AS690" s="453"/>
      <c r="AT690" s="453"/>
      <c r="AU690" s="453"/>
      <c r="AV690" s="453"/>
      <c r="AW690" s="453"/>
      <c r="AX690" s="453"/>
      <c r="AY690" s="453"/>
      <c r="AZ690" s="453"/>
      <c r="BA690" s="453"/>
    </row>
    <row r="691">
      <c r="A691" s="453"/>
      <c r="B691" s="453"/>
      <c r="C691" s="453"/>
      <c r="D691" s="453"/>
      <c r="E691" s="453"/>
      <c r="F691" s="453"/>
      <c r="G691" s="453"/>
      <c r="H691" s="453"/>
      <c r="I691" s="453"/>
      <c r="J691" s="453"/>
      <c r="K691" s="453"/>
      <c r="L691" s="453"/>
      <c r="M691" s="453"/>
      <c r="N691" s="453"/>
      <c r="O691" s="453"/>
      <c r="P691" s="453"/>
      <c r="Q691" s="453"/>
      <c r="R691" s="453"/>
      <c r="S691" s="453"/>
      <c r="T691" s="453"/>
      <c r="U691" s="453"/>
      <c r="V691" s="453"/>
      <c r="W691" s="453"/>
      <c r="X691" s="453"/>
      <c r="Y691" s="453"/>
      <c r="Z691" s="453"/>
      <c r="AA691" s="453"/>
      <c r="AB691" s="453"/>
      <c r="AC691" s="453"/>
      <c r="AD691" s="453"/>
      <c r="AE691" s="453"/>
      <c r="AF691" s="453"/>
      <c r="AG691" s="453"/>
      <c r="AH691" s="453"/>
      <c r="AI691" s="453"/>
      <c r="AJ691" s="453"/>
      <c r="AK691" s="453"/>
      <c r="AL691" s="453"/>
      <c r="AM691" s="453"/>
      <c r="AN691" s="453"/>
      <c r="AO691" s="453"/>
      <c r="AP691" s="453"/>
      <c r="AQ691" s="453"/>
      <c r="AR691" s="453"/>
      <c r="AS691" s="453"/>
      <c r="AT691" s="453"/>
      <c r="AU691" s="453"/>
      <c r="AV691" s="453"/>
      <c r="AW691" s="453"/>
      <c r="AX691" s="453"/>
      <c r="AY691" s="453"/>
      <c r="AZ691" s="453"/>
      <c r="BA691" s="453"/>
    </row>
    <row r="692">
      <c r="A692" s="453"/>
      <c r="B692" s="453"/>
      <c r="C692" s="453"/>
      <c r="D692" s="453"/>
      <c r="E692" s="453"/>
      <c r="F692" s="453"/>
      <c r="G692" s="453"/>
      <c r="H692" s="453"/>
      <c r="I692" s="453"/>
      <c r="J692" s="453"/>
      <c r="K692" s="453"/>
      <c r="L692" s="453"/>
      <c r="M692" s="453"/>
      <c r="N692" s="453"/>
      <c r="O692" s="453"/>
      <c r="P692" s="453"/>
      <c r="Q692" s="453"/>
      <c r="R692" s="453"/>
      <c r="S692" s="453"/>
      <c r="T692" s="453"/>
      <c r="U692" s="453"/>
      <c r="V692" s="453"/>
      <c r="W692" s="453"/>
      <c r="X692" s="453"/>
      <c r="Y692" s="453"/>
      <c r="Z692" s="453"/>
      <c r="AA692" s="453"/>
      <c r="AB692" s="453"/>
      <c r="AC692" s="453"/>
      <c r="AD692" s="453"/>
      <c r="AE692" s="453"/>
      <c r="AF692" s="453"/>
      <c r="AG692" s="453"/>
      <c r="AH692" s="453"/>
      <c r="AI692" s="453"/>
      <c r="AJ692" s="453"/>
      <c r="AK692" s="453"/>
      <c r="AL692" s="453"/>
      <c r="AM692" s="453"/>
      <c r="AN692" s="453"/>
      <c r="AO692" s="453"/>
      <c r="AP692" s="453"/>
      <c r="AQ692" s="453"/>
      <c r="AR692" s="453"/>
      <c r="AS692" s="453"/>
      <c r="AT692" s="453"/>
      <c r="AU692" s="453"/>
      <c r="AV692" s="453"/>
      <c r="AW692" s="453"/>
      <c r="AX692" s="453"/>
      <c r="AY692" s="453"/>
      <c r="AZ692" s="453"/>
      <c r="BA692" s="453"/>
    </row>
    <row r="693">
      <c r="A693" s="453"/>
      <c r="B693" s="453"/>
      <c r="C693" s="453"/>
      <c r="D693" s="453"/>
      <c r="E693" s="453"/>
      <c r="F693" s="453"/>
      <c r="G693" s="453"/>
      <c r="H693" s="453"/>
      <c r="I693" s="453"/>
      <c r="J693" s="453"/>
      <c r="K693" s="453"/>
      <c r="L693" s="453"/>
      <c r="M693" s="453"/>
      <c r="N693" s="453"/>
      <c r="O693" s="453"/>
      <c r="P693" s="453"/>
      <c r="Q693" s="453"/>
      <c r="R693" s="453"/>
      <c r="S693" s="453"/>
      <c r="T693" s="453"/>
      <c r="U693" s="453"/>
      <c r="V693" s="453"/>
      <c r="W693" s="453"/>
      <c r="X693" s="453"/>
      <c r="Y693" s="453"/>
      <c r="Z693" s="453"/>
      <c r="AA693" s="453"/>
      <c r="AB693" s="453"/>
      <c r="AC693" s="453"/>
      <c r="AD693" s="453"/>
      <c r="AE693" s="453"/>
      <c r="AF693" s="453"/>
      <c r="AG693" s="453"/>
      <c r="AH693" s="453"/>
      <c r="AI693" s="453"/>
      <c r="AJ693" s="453"/>
      <c r="AK693" s="453"/>
      <c r="AL693" s="453"/>
      <c r="AM693" s="453"/>
      <c r="AN693" s="453"/>
      <c r="AO693" s="453"/>
      <c r="AP693" s="453"/>
      <c r="AQ693" s="453"/>
      <c r="AR693" s="453"/>
      <c r="AS693" s="453"/>
      <c r="AT693" s="453"/>
      <c r="AU693" s="453"/>
      <c r="AV693" s="453"/>
      <c r="AW693" s="453"/>
      <c r="AX693" s="453"/>
      <c r="AY693" s="453"/>
      <c r="AZ693" s="453"/>
      <c r="BA693" s="453"/>
    </row>
    <row r="694">
      <c r="A694" s="453"/>
      <c r="B694" s="453"/>
      <c r="C694" s="453"/>
      <c r="D694" s="453"/>
      <c r="E694" s="453"/>
      <c r="F694" s="453"/>
      <c r="G694" s="453"/>
      <c r="H694" s="453"/>
      <c r="I694" s="453"/>
      <c r="J694" s="453"/>
      <c r="K694" s="453"/>
      <c r="L694" s="453"/>
      <c r="M694" s="453"/>
      <c r="N694" s="453"/>
      <c r="O694" s="453"/>
      <c r="P694" s="453"/>
      <c r="Q694" s="453"/>
      <c r="R694" s="453"/>
      <c r="S694" s="453"/>
      <c r="T694" s="453"/>
      <c r="U694" s="453"/>
      <c r="V694" s="453"/>
      <c r="W694" s="453"/>
      <c r="X694" s="453"/>
      <c r="Y694" s="453"/>
      <c r="Z694" s="453"/>
      <c r="AA694" s="453"/>
      <c r="AB694" s="453"/>
      <c r="AC694" s="453"/>
      <c r="AD694" s="453"/>
      <c r="AE694" s="453"/>
      <c r="AF694" s="453"/>
      <c r="AG694" s="453"/>
      <c r="AH694" s="453"/>
      <c r="AI694" s="453"/>
      <c r="AJ694" s="453"/>
      <c r="AK694" s="453"/>
      <c r="AL694" s="453"/>
      <c r="AM694" s="453"/>
      <c r="AN694" s="453"/>
      <c r="AO694" s="453"/>
      <c r="AP694" s="453"/>
      <c r="AQ694" s="453"/>
      <c r="AR694" s="453"/>
      <c r="AS694" s="453"/>
      <c r="AT694" s="453"/>
      <c r="AU694" s="453"/>
      <c r="AV694" s="453"/>
      <c r="AW694" s="453"/>
      <c r="AX694" s="453"/>
      <c r="AY694" s="453"/>
      <c r="AZ694" s="453"/>
      <c r="BA694" s="453"/>
    </row>
    <row r="695">
      <c r="A695" s="453"/>
      <c r="B695" s="453"/>
      <c r="C695" s="453"/>
      <c r="D695" s="453"/>
      <c r="E695" s="453"/>
      <c r="F695" s="453"/>
      <c r="G695" s="453"/>
      <c r="H695" s="453"/>
      <c r="I695" s="453"/>
      <c r="J695" s="453"/>
      <c r="K695" s="453"/>
      <c r="L695" s="453"/>
      <c r="M695" s="453"/>
      <c r="N695" s="453"/>
      <c r="O695" s="453"/>
      <c r="P695" s="453"/>
      <c r="Q695" s="453"/>
      <c r="R695" s="453"/>
      <c r="S695" s="453"/>
      <c r="T695" s="453"/>
      <c r="U695" s="453"/>
      <c r="V695" s="453"/>
      <c r="W695" s="453"/>
      <c r="X695" s="453"/>
      <c r="Y695" s="453"/>
      <c r="Z695" s="453"/>
      <c r="AA695" s="453"/>
      <c r="AB695" s="453"/>
      <c r="AC695" s="453"/>
      <c r="AD695" s="453"/>
      <c r="AE695" s="453"/>
      <c r="AF695" s="453"/>
      <c r="AG695" s="453"/>
      <c r="AH695" s="453"/>
      <c r="AI695" s="453"/>
      <c r="AJ695" s="453"/>
      <c r="AK695" s="453"/>
      <c r="AL695" s="453"/>
      <c r="AM695" s="453"/>
      <c r="AN695" s="453"/>
      <c r="AO695" s="453"/>
      <c r="AP695" s="453"/>
      <c r="AQ695" s="453"/>
      <c r="AR695" s="453"/>
      <c r="AS695" s="453"/>
      <c r="AT695" s="453"/>
      <c r="AU695" s="453"/>
      <c r="AV695" s="453"/>
      <c r="AW695" s="453"/>
      <c r="AX695" s="453"/>
      <c r="AY695" s="453"/>
      <c r="AZ695" s="453"/>
      <c r="BA695" s="453"/>
    </row>
    <row r="696">
      <c r="A696" s="453"/>
      <c r="B696" s="453"/>
      <c r="C696" s="453"/>
      <c r="D696" s="453"/>
      <c r="E696" s="453"/>
      <c r="F696" s="453"/>
      <c r="G696" s="453"/>
      <c r="H696" s="453"/>
      <c r="I696" s="453"/>
      <c r="J696" s="453"/>
      <c r="K696" s="453"/>
      <c r="L696" s="453"/>
      <c r="M696" s="453"/>
      <c r="N696" s="453"/>
      <c r="O696" s="453"/>
      <c r="P696" s="453"/>
      <c r="Q696" s="453"/>
      <c r="R696" s="453"/>
      <c r="S696" s="453"/>
      <c r="T696" s="453"/>
      <c r="U696" s="453"/>
      <c r="V696" s="453"/>
      <c r="W696" s="453"/>
      <c r="X696" s="453"/>
      <c r="Y696" s="453"/>
      <c r="Z696" s="453"/>
      <c r="AA696" s="453"/>
      <c r="AB696" s="453"/>
      <c r="AC696" s="453"/>
      <c r="AD696" s="453"/>
      <c r="AE696" s="453"/>
      <c r="AF696" s="453"/>
      <c r="AG696" s="453"/>
      <c r="AH696" s="453"/>
      <c r="AI696" s="453"/>
      <c r="AJ696" s="453"/>
      <c r="AK696" s="453"/>
      <c r="AL696" s="453"/>
      <c r="AM696" s="453"/>
      <c r="AN696" s="453"/>
      <c r="AO696" s="453"/>
      <c r="AP696" s="453"/>
      <c r="AQ696" s="453"/>
      <c r="AR696" s="453"/>
      <c r="AS696" s="453"/>
      <c r="AT696" s="453"/>
      <c r="AU696" s="453"/>
      <c r="AV696" s="453"/>
      <c r="AW696" s="453"/>
      <c r="AX696" s="453"/>
      <c r="AY696" s="453"/>
      <c r="AZ696" s="453"/>
      <c r="BA696" s="453"/>
    </row>
    <row r="697">
      <c r="A697" s="453"/>
      <c r="B697" s="453"/>
      <c r="C697" s="453"/>
      <c r="D697" s="453"/>
      <c r="E697" s="453"/>
      <c r="F697" s="453"/>
      <c r="G697" s="453"/>
      <c r="H697" s="453"/>
      <c r="I697" s="453"/>
      <c r="J697" s="453"/>
      <c r="K697" s="453"/>
      <c r="L697" s="453"/>
      <c r="M697" s="453"/>
      <c r="N697" s="453"/>
      <c r="O697" s="453"/>
      <c r="P697" s="453"/>
      <c r="Q697" s="453"/>
      <c r="R697" s="453"/>
      <c r="S697" s="453"/>
      <c r="T697" s="453"/>
      <c r="U697" s="453"/>
      <c r="V697" s="453"/>
      <c r="W697" s="453"/>
      <c r="X697" s="453"/>
      <c r="Y697" s="453"/>
      <c r="Z697" s="453"/>
      <c r="AA697" s="453"/>
      <c r="AB697" s="453"/>
      <c r="AC697" s="453"/>
      <c r="AD697" s="453"/>
      <c r="AE697" s="453"/>
      <c r="AF697" s="453"/>
      <c r="AG697" s="453"/>
      <c r="AH697" s="453"/>
      <c r="AI697" s="453"/>
      <c r="AJ697" s="453"/>
      <c r="AK697" s="453"/>
      <c r="AL697" s="453"/>
      <c r="AM697" s="453"/>
      <c r="AN697" s="453"/>
      <c r="AO697" s="453"/>
      <c r="AP697" s="453"/>
      <c r="AQ697" s="453"/>
      <c r="AR697" s="453"/>
      <c r="AS697" s="453"/>
      <c r="AT697" s="453"/>
      <c r="AU697" s="453"/>
      <c r="AV697" s="453"/>
      <c r="AW697" s="453"/>
      <c r="AX697" s="453"/>
      <c r="AY697" s="453"/>
      <c r="AZ697" s="453"/>
      <c r="BA697" s="453"/>
    </row>
    <row r="698">
      <c r="A698" s="453"/>
      <c r="B698" s="453"/>
      <c r="C698" s="453"/>
      <c r="D698" s="453"/>
      <c r="E698" s="453"/>
      <c r="F698" s="453"/>
      <c r="G698" s="453"/>
      <c r="H698" s="453"/>
      <c r="I698" s="453"/>
      <c r="J698" s="453"/>
      <c r="K698" s="453"/>
      <c r="L698" s="453"/>
      <c r="M698" s="453"/>
      <c r="N698" s="453"/>
      <c r="O698" s="453"/>
      <c r="P698" s="453"/>
      <c r="Q698" s="453"/>
      <c r="R698" s="453"/>
      <c r="S698" s="453"/>
      <c r="T698" s="453"/>
      <c r="U698" s="453"/>
      <c r="V698" s="453"/>
      <c r="W698" s="453"/>
      <c r="X698" s="453"/>
      <c r="Y698" s="453"/>
      <c r="Z698" s="453"/>
      <c r="AA698" s="453"/>
      <c r="AB698" s="453"/>
      <c r="AC698" s="453"/>
      <c r="AD698" s="453"/>
      <c r="AE698" s="453"/>
      <c r="AF698" s="453"/>
      <c r="AG698" s="453"/>
      <c r="AH698" s="453"/>
      <c r="AI698" s="453"/>
      <c r="AJ698" s="453"/>
      <c r="AK698" s="453"/>
      <c r="AL698" s="453"/>
      <c r="AM698" s="453"/>
      <c r="AN698" s="453"/>
      <c r="AO698" s="453"/>
      <c r="AP698" s="453"/>
      <c r="AQ698" s="453"/>
      <c r="AR698" s="453"/>
      <c r="AS698" s="453"/>
      <c r="AT698" s="453"/>
      <c r="AU698" s="453"/>
      <c r="AV698" s="453"/>
      <c r="AW698" s="453"/>
      <c r="AX698" s="453"/>
      <c r="AY698" s="453"/>
      <c r="AZ698" s="453"/>
      <c r="BA698" s="453"/>
    </row>
    <row r="699">
      <c r="A699" s="453"/>
      <c r="B699" s="453"/>
      <c r="C699" s="453"/>
      <c r="D699" s="453"/>
      <c r="E699" s="453"/>
      <c r="F699" s="453"/>
      <c r="G699" s="453"/>
      <c r="H699" s="453"/>
      <c r="I699" s="453"/>
      <c r="J699" s="453"/>
      <c r="K699" s="453"/>
      <c r="L699" s="453"/>
      <c r="M699" s="453"/>
      <c r="N699" s="453"/>
      <c r="O699" s="453"/>
      <c r="P699" s="453"/>
      <c r="Q699" s="453"/>
      <c r="R699" s="453"/>
      <c r="S699" s="453"/>
      <c r="T699" s="453"/>
      <c r="U699" s="453"/>
      <c r="V699" s="453"/>
      <c r="W699" s="453"/>
      <c r="X699" s="453"/>
      <c r="Y699" s="453"/>
      <c r="Z699" s="453"/>
      <c r="AA699" s="453"/>
      <c r="AB699" s="453"/>
      <c r="AC699" s="453"/>
      <c r="AD699" s="453"/>
      <c r="AE699" s="453"/>
      <c r="AF699" s="453"/>
      <c r="AG699" s="453"/>
      <c r="AH699" s="453"/>
      <c r="AI699" s="453"/>
      <c r="AJ699" s="453"/>
      <c r="AK699" s="453"/>
      <c r="AL699" s="453"/>
      <c r="AM699" s="453"/>
      <c r="AN699" s="453"/>
      <c r="AO699" s="453"/>
      <c r="AP699" s="453"/>
      <c r="AQ699" s="453"/>
      <c r="AR699" s="453"/>
      <c r="AS699" s="453"/>
      <c r="AT699" s="453"/>
      <c r="AU699" s="453"/>
      <c r="AV699" s="453"/>
      <c r="AW699" s="453"/>
      <c r="AX699" s="453"/>
      <c r="AY699" s="453"/>
      <c r="AZ699" s="453"/>
      <c r="BA699" s="453"/>
    </row>
    <row r="700">
      <c r="A700" s="453"/>
      <c r="B700" s="453"/>
      <c r="C700" s="453"/>
      <c r="D700" s="453"/>
      <c r="E700" s="453"/>
      <c r="F700" s="453"/>
      <c r="G700" s="453"/>
      <c r="H700" s="453"/>
      <c r="I700" s="453"/>
      <c r="J700" s="453"/>
      <c r="K700" s="453"/>
      <c r="L700" s="453"/>
      <c r="M700" s="453"/>
      <c r="N700" s="453"/>
      <c r="O700" s="453"/>
      <c r="P700" s="453"/>
      <c r="Q700" s="453"/>
      <c r="R700" s="453"/>
      <c r="S700" s="453"/>
      <c r="T700" s="453"/>
      <c r="U700" s="453"/>
      <c r="V700" s="453"/>
      <c r="W700" s="453"/>
      <c r="X700" s="453"/>
      <c r="Y700" s="453"/>
      <c r="Z700" s="453"/>
      <c r="AA700" s="453"/>
      <c r="AB700" s="453"/>
      <c r="AC700" s="453"/>
      <c r="AD700" s="453"/>
      <c r="AE700" s="453"/>
      <c r="AF700" s="453"/>
      <c r="AG700" s="453"/>
      <c r="AH700" s="453"/>
      <c r="AI700" s="453"/>
      <c r="AJ700" s="453"/>
      <c r="AK700" s="453"/>
      <c r="AL700" s="453"/>
      <c r="AM700" s="453"/>
      <c r="AN700" s="453"/>
      <c r="AO700" s="453"/>
      <c r="AP700" s="453"/>
      <c r="AQ700" s="453"/>
      <c r="AR700" s="453"/>
      <c r="AS700" s="453"/>
      <c r="AT700" s="453"/>
      <c r="AU700" s="453"/>
      <c r="AV700" s="453"/>
      <c r="AW700" s="453"/>
      <c r="AX700" s="453"/>
      <c r="AY700" s="453"/>
      <c r="AZ700" s="453"/>
      <c r="BA700" s="453"/>
    </row>
    <row r="701">
      <c r="A701" s="453"/>
      <c r="B701" s="453"/>
      <c r="C701" s="453"/>
      <c r="D701" s="453"/>
      <c r="E701" s="453"/>
      <c r="F701" s="453"/>
      <c r="G701" s="453"/>
      <c r="H701" s="453"/>
      <c r="I701" s="453"/>
      <c r="J701" s="453"/>
      <c r="K701" s="453"/>
      <c r="L701" s="453"/>
      <c r="M701" s="453"/>
      <c r="N701" s="453"/>
      <c r="O701" s="453"/>
      <c r="P701" s="453"/>
      <c r="Q701" s="453"/>
      <c r="R701" s="453"/>
      <c r="S701" s="453"/>
      <c r="T701" s="453"/>
      <c r="U701" s="453"/>
      <c r="V701" s="453"/>
      <c r="W701" s="453"/>
      <c r="X701" s="453"/>
      <c r="Y701" s="453"/>
      <c r="Z701" s="453"/>
      <c r="AA701" s="453"/>
      <c r="AB701" s="453"/>
      <c r="AC701" s="453"/>
      <c r="AD701" s="453"/>
      <c r="AE701" s="453"/>
      <c r="AF701" s="453"/>
      <c r="AG701" s="453"/>
      <c r="AH701" s="453"/>
      <c r="AI701" s="453"/>
      <c r="AJ701" s="453"/>
      <c r="AK701" s="453"/>
      <c r="AL701" s="453"/>
      <c r="AM701" s="453"/>
      <c r="AN701" s="453"/>
      <c r="AO701" s="453"/>
      <c r="AP701" s="453"/>
      <c r="AQ701" s="453"/>
      <c r="AR701" s="453"/>
      <c r="AS701" s="453"/>
      <c r="AT701" s="453"/>
      <c r="AU701" s="453"/>
      <c r="AV701" s="453"/>
      <c r="AW701" s="453"/>
      <c r="AX701" s="453"/>
      <c r="AY701" s="453"/>
      <c r="AZ701" s="453"/>
      <c r="BA701" s="453"/>
    </row>
    <row r="702">
      <c r="A702" s="453"/>
      <c r="B702" s="453"/>
      <c r="C702" s="453"/>
      <c r="D702" s="453"/>
      <c r="E702" s="453"/>
      <c r="F702" s="453"/>
      <c r="G702" s="453"/>
      <c r="H702" s="453"/>
      <c r="I702" s="453"/>
      <c r="J702" s="453"/>
      <c r="K702" s="453"/>
      <c r="L702" s="453"/>
      <c r="M702" s="453"/>
      <c r="N702" s="453"/>
      <c r="O702" s="453"/>
      <c r="P702" s="453"/>
      <c r="Q702" s="453"/>
      <c r="R702" s="453"/>
      <c r="S702" s="453"/>
      <c r="T702" s="453"/>
      <c r="U702" s="453"/>
      <c r="V702" s="453"/>
      <c r="W702" s="453"/>
      <c r="X702" s="453"/>
      <c r="Y702" s="453"/>
      <c r="Z702" s="453"/>
      <c r="AA702" s="453"/>
      <c r="AB702" s="453"/>
      <c r="AC702" s="453"/>
      <c r="AD702" s="453"/>
      <c r="AE702" s="453"/>
      <c r="AF702" s="453"/>
      <c r="AG702" s="453"/>
      <c r="AH702" s="453"/>
      <c r="AI702" s="453"/>
      <c r="AJ702" s="453"/>
      <c r="AK702" s="453"/>
      <c r="AL702" s="453"/>
      <c r="AM702" s="453"/>
      <c r="AN702" s="453"/>
      <c r="AO702" s="453"/>
      <c r="AP702" s="453"/>
      <c r="AQ702" s="453"/>
      <c r="AR702" s="453"/>
      <c r="AS702" s="453"/>
      <c r="AT702" s="453"/>
      <c r="AU702" s="453"/>
      <c r="AV702" s="453"/>
      <c r="AW702" s="453"/>
      <c r="AX702" s="453"/>
      <c r="AY702" s="453"/>
      <c r="AZ702" s="453"/>
      <c r="BA702" s="453"/>
    </row>
    <row r="703">
      <c r="A703" s="453"/>
      <c r="B703" s="453"/>
      <c r="C703" s="453"/>
      <c r="D703" s="453"/>
      <c r="E703" s="453"/>
      <c r="F703" s="453"/>
      <c r="G703" s="453"/>
      <c r="H703" s="453"/>
      <c r="I703" s="453"/>
      <c r="J703" s="453"/>
      <c r="K703" s="453"/>
      <c r="L703" s="453"/>
      <c r="M703" s="453"/>
      <c r="N703" s="453"/>
      <c r="O703" s="453"/>
      <c r="P703" s="453"/>
      <c r="Q703" s="453"/>
      <c r="R703" s="453"/>
      <c r="S703" s="453"/>
      <c r="T703" s="453"/>
      <c r="U703" s="453"/>
      <c r="V703" s="453"/>
      <c r="W703" s="453"/>
      <c r="X703" s="453"/>
      <c r="Y703" s="453"/>
      <c r="Z703" s="453"/>
      <c r="AA703" s="453"/>
      <c r="AB703" s="453"/>
      <c r="AC703" s="453"/>
      <c r="AD703" s="453"/>
      <c r="AE703" s="453"/>
      <c r="AF703" s="453"/>
      <c r="AG703" s="453"/>
      <c r="AH703" s="453"/>
      <c r="AI703" s="453"/>
      <c r="AJ703" s="453"/>
      <c r="AK703" s="453"/>
      <c r="AL703" s="453"/>
      <c r="AM703" s="453"/>
      <c r="AN703" s="453"/>
      <c r="AO703" s="453"/>
      <c r="AP703" s="453"/>
      <c r="AQ703" s="453"/>
      <c r="AR703" s="453"/>
      <c r="AS703" s="453"/>
      <c r="AT703" s="453"/>
      <c r="AU703" s="453"/>
      <c r="AV703" s="453"/>
      <c r="AW703" s="453"/>
      <c r="AX703" s="453"/>
      <c r="AY703" s="453"/>
      <c r="AZ703" s="453"/>
      <c r="BA703" s="453"/>
    </row>
    <row r="704">
      <c r="A704" s="453"/>
      <c r="B704" s="453"/>
      <c r="C704" s="453"/>
      <c r="D704" s="453"/>
      <c r="E704" s="453"/>
      <c r="F704" s="453"/>
      <c r="G704" s="453"/>
      <c r="H704" s="453"/>
      <c r="I704" s="453"/>
      <c r="J704" s="453"/>
      <c r="K704" s="453"/>
      <c r="L704" s="453"/>
      <c r="M704" s="453"/>
      <c r="N704" s="453"/>
      <c r="O704" s="453"/>
      <c r="P704" s="453"/>
      <c r="Q704" s="453"/>
      <c r="R704" s="453"/>
      <c r="S704" s="453"/>
      <c r="T704" s="453"/>
      <c r="U704" s="453"/>
      <c r="V704" s="453"/>
      <c r="W704" s="453"/>
      <c r="X704" s="453"/>
      <c r="Y704" s="453"/>
      <c r="Z704" s="453"/>
      <c r="AA704" s="453"/>
      <c r="AB704" s="453"/>
      <c r="AC704" s="453"/>
      <c r="AD704" s="453"/>
      <c r="AE704" s="453"/>
      <c r="AF704" s="453"/>
      <c r="AG704" s="453"/>
      <c r="AH704" s="453"/>
      <c r="AI704" s="453"/>
      <c r="AJ704" s="453"/>
      <c r="AK704" s="453"/>
      <c r="AL704" s="453"/>
      <c r="AM704" s="453"/>
      <c r="AN704" s="453"/>
      <c r="AO704" s="453"/>
      <c r="AP704" s="453"/>
      <c r="AQ704" s="453"/>
      <c r="AR704" s="453"/>
      <c r="AS704" s="453"/>
      <c r="AT704" s="453"/>
      <c r="AU704" s="453"/>
      <c r="AV704" s="453"/>
      <c r="AW704" s="453"/>
      <c r="AX704" s="453"/>
      <c r="AY704" s="453"/>
      <c r="AZ704" s="453"/>
      <c r="BA704" s="453"/>
    </row>
    <row r="705">
      <c r="A705" s="453"/>
      <c r="B705" s="453"/>
      <c r="C705" s="453"/>
      <c r="D705" s="453"/>
      <c r="E705" s="453"/>
      <c r="F705" s="453"/>
      <c r="G705" s="453"/>
      <c r="H705" s="453"/>
      <c r="I705" s="453"/>
      <c r="J705" s="453"/>
      <c r="K705" s="453"/>
      <c r="L705" s="453"/>
      <c r="M705" s="453"/>
      <c r="N705" s="453"/>
      <c r="O705" s="453"/>
      <c r="P705" s="453"/>
      <c r="Q705" s="453"/>
      <c r="R705" s="453"/>
      <c r="S705" s="453"/>
      <c r="T705" s="453"/>
      <c r="U705" s="453"/>
      <c r="V705" s="453"/>
      <c r="W705" s="453"/>
      <c r="X705" s="453"/>
      <c r="Y705" s="453"/>
      <c r="Z705" s="453"/>
      <c r="AA705" s="453"/>
      <c r="AB705" s="453"/>
      <c r="AC705" s="453"/>
      <c r="AD705" s="453"/>
      <c r="AE705" s="453"/>
      <c r="AF705" s="453"/>
      <c r="AG705" s="453"/>
      <c r="AH705" s="453"/>
      <c r="AI705" s="453"/>
      <c r="AJ705" s="453"/>
      <c r="AK705" s="453"/>
      <c r="AL705" s="453"/>
      <c r="AM705" s="453"/>
      <c r="AN705" s="453"/>
      <c r="AO705" s="453"/>
      <c r="AP705" s="453"/>
      <c r="AQ705" s="453"/>
      <c r="AR705" s="453"/>
      <c r="AS705" s="453"/>
      <c r="AT705" s="453"/>
      <c r="AU705" s="453"/>
      <c r="AV705" s="453"/>
      <c r="AW705" s="453"/>
      <c r="AX705" s="453"/>
      <c r="AY705" s="453"/>
      <c r="AZ705" s="453"/>
      <c r="BA705" s="453"/>
    </row>
    <row r="706">
      <c r="A706" s="453"/>
      <c r="B706" s="453"/>
      <c r="C706" s="453"/>
      <c r="D706" s="453"/>
      <c r="E706" s="453"/>
      <c r="F706" s="453"/>
      <c r="G706" s="453"/>
      <c r="H706" s="453"/>
      <c r="I706" s="453"/>
      <c r="J706" s="453"/>
      <c r="K706" s="453"/>
      <c r="L706" s="453"/>
      <c r="M706" s="453"/>
      <c r="N706" s="453"/>
      <c r="O706" s="453"/>
      <c r="P706" s="453"/>
      <c r="Q706" s="453"/>
      <c r="R706" s="453"/>
      <c r="S706" s="453"/>
      <c r="T706" s="453"/>
      <c r="U706" s="453"/>
      <c r="V706" s="453"/>
      <c r="W706" s="453"/>
      <c r="X706" s="453"/>
      <c r="Y706" s="453"/>
      <c r="Z706" s="453"/>
      <c r="AA706" s="453"/>
      <c r="AB706" s="453"/>
      <c r="AC706" s="453"/>
      <c r="AD706" s="453"/>
      <c r="AE706" s="453"/>
      <c r="AF706" s="453"/>
      <c r="AG706" s="453"/>
      <c r="AH706" s="453"/>
      <c r="AI706" s="453"/>
      <c r="AJ706" s="453"/>
      <c r="AK706" s="453"/>
      <c r="AL706" s="453"/>
      <c r="AM706" s="453"/>
      <c r="AN706" s="453"/>
      <c r="AO706" s="453"/>
      <c r="AP706" s="453"/>
      <c r="AQ706" s="453"/>
      <c r="AR706" s="453"/>
      <c r="AS706" s="453"/>
      <c r="AT706" s="453"/>
      <c r="AU706" s="453"/>
      <c r="AV706" s="453"/>
      <c r="AW706" s="453"/>
      <c r="AX706" s="453"/>
      <c r="AY706" s="453"/>
      <c r="AZ706" s="453"/>
      <c r="BA706" s="453"/>
    </row>
    <row r="707">
      <c r="A707" s="453"/>
      <c r="B707" s="453"/>
      <c r="C707" s="453"/>
      <c r="D707" s="453"/>
      <c r="E707" s="453"/>
      <c r="F707" s="453"/>
      <c r="G707" s="453"/>
      <c r="H707" s="453"/>
      <c r="I707" s="453"/>
      <c r="J707" s="453"/>
      <c r="K707" s="453"/>
      <c r="L707" s="453"/>
      <c r="M707" s="453"/>
      <c r="N707" s="453"/>
      <c r="O707" s="453"/>
      <c r="P707" s="453"/>
      <c r="Q707" s="453"/>
      <c r="R707" s="453"/>
      <c r="S707" s="453"/>
      <c r="T707" s="453"/>
      <c r="U707" s="453"/>
      <c r="V707" s="453"/>
      <c r="W707" s="453"/>
      <c r="X707" s="453"/>
      <c r="Y707" s="453"/>
      <c r="Z707" s="453"/>
      <c r="AA707" s="453"/>
      <c r="AB707" s="453"/>
      <c r="AC707" s="453"/>
      <c r="AD707" s="453"/>
      <c r="AE707" s="453"/>
      <c r="AF707" s="453"/>
      <c r="AG707" s="453"/>
      <c r="AH707" s="453"/>
      <c r="AI707" s="453"/>
      <c r="AJ707" s="453"/>
      <c r="AK707" s="453"/>
      <c r="AL707" s="453"/>
      <c r="AM707" s="453"/>
      <c r="AN707" s="453"/>
      <c r="AO707" s="453"/>
      <c r="AP707" s="453"/>
      <c r="AQ707" s="453"/>
      <c r="AR707" s="453"/>
      <c r="AS707" s="453"/>
      <c r="AT707" s="453"/>
      <c r="AU707" s="453"/>
      <c r="AV707" s="453"/>
      <c r="AW707" s="453"/>
      <c r="AX707" s="453"/>
      <c r="AY707" s="453"/>
      <c r="AZ707" s="453"/>
      <c r="BA707" s="453"/>
    </row>
    <row r="708">
      <c r="A708" s="453"/>
      <c r="B708" s="453"/>
      <c r="C708" s="453"/>
      <c r="D708" s="453"/>
      <c r="E708" s="453"/>
      <c r="F708" s="453"/>
      <c r="G708" s="453"/>
      <c r="H708" s="453"/>
      <c r="I708" s="453"/>
      <c r="J708" s="453"/>
      <c r="K708" s="453"/>
      <c r="L708" s="453"/>
      <c r="M708" s="453"/>
      <c r="N708" s="453"/>
      <c r="O708" s="453"/>
      <c r="P708" s="453"/>
      <c r="Q708" s="453"/>
      <c r="R708" s="453"/>
      <c r="S708" s="453"/>
      <c r="T708" s="453"/>
      <c r="U708" s="453"/>
      <c r="V708" s="453"/>
      <c r="W708" s="453"/>
      <c r="X708" s="453"/>
      <c r="Y708" s="453"/>
      <c r="Z708" s="453"/>
      <c r="AA708" s="453"/>
      <c r="AB708" s="453"/>
      <c r="AC708" s="453"/>
      <c r="AD708" s="453"/>
      <c r="AE708" s="453"/>
      <c r="AF708" s="453"/>
      <c r="AG708" s="453"/>
      <c r="AH708" s="453"/>
      <c r="AI708" s="453"/>
      <c r="AJ708" s="453"/>
      <c r="AK708" s="453"/>
      <c r="AL708" s="453"/>
      <c r="AM708" s="453"/>
      <c r="AN708" s="453"/>
      <c r="AO708" s="453"/>
      <c r="AP708" s="453"/>
      <c r="AQ708" s="453"/>
      <c r="AR708" s="453"/>
      <c r="AS708" s="453"/>
      <c r="AT708" s="453"/>
      <c r="AU708" s="453"/>
      <c r="AV708" s="453"/>
      <c r="AW708" s="453"/>
      <c r="AX708" s="453"/>
      <c r="AY708" s="453"/>
      <c r="AZ708" s="453"/>
      <c r="BA708" s="453"/>
    </row>
    <row r="709">
      <c r="A709" s="453"/>
      <c r="B709" s="453"/>
      <c r="C709" s="453"/>
      <c r="D709" s="453"/>
      <c r="E709" s="453"/>
      <c r="F709" s="453"/>
      <c r="G709" s="453"/>
      <c r="H709" s="453"/>
      <c r="I709" s="453"/>
      <c r="J709" s="453"/>
      <c r="K709" s="453"/>
      <c r="L709" s="453"/>
      <c r="M709" s="453"/>
      <c r="N709" s="453"/>
      <c r="O709" s="453"/>
      <c r="P709" s="453"/>
      <c r="Q709" s="453"/>
      <c r="R709" s="453"/>
      <c r="S709" s="453"/>
      <c r="T709" s="453"/>
      <c r="U709" s="453"/>
      <c r="V709" s="453"/>
      <c r="W709" s="453"/>
      <c r="X709" s="453"/>
      <c r="Y709" s="453"/>
      <c r="Z709" s="453"/>
      <c r="AA709" s="453"/>
      <c r="AB709" s="453"/>
      <c r="AC709" s="453"/>
      <c r="AD709" s="453"/>
      <c r="AE709" s="453"/>
      <c r="AF709" s="453"/>
      <c r="AG709" s="453"/>
      <c r="AH709" s="453"/>
      <c r="AI709" s="453"/>
      <c r="AJ709" s="453"/>
      <c r="AK709" s="453"/>
      <c r="AL709" s="453"/>
      <c r="AM709" s="453"/>
      <c r="AN709" s="453"/>
      <c r="AO709" s="453"/>
      <c r="AP709" s="453"/>
      <c r="AQ709" s="453"/>
      <c r="AR709" s="453"/>
      <c r="AS709" s="453"/>
      <c r="AT709" s="453"/>
      <c r="AU709" s="453"/>
      <c r="AV709" s="453"/>
      <c r="AW709" s="453"/>
      <c r="AX709" s="453"/>
      <c r="AY709" s="453"/>
      <c r="AZ709" s="453"/>
      <c r="BA709" s="453"/>
    </row>
    <row r="710">
      <c r="A710" s="453"/>
      <c r="B710" s="453"/>
      <c r="C710" s="453"/>
      <c r="D710" s="453"/>
      <c r="E710" s="453"/>
      <c r="F710" s="453"/>
      <c r="G710" s="453"/>
      <c r="H710" s="453"/>
      <c r="I710" s="453"/>
      <c r="J710" s="453"/>
      <c r="K710" s="453"/>
      <c r="L710" s="453"/>
      <c r="M710" s="453"/>
      <c r="N710" s="453"/>
      <c r="O710" s="453"/>
      <c r="P710" s="453"/>
      <c r="Q710" s="453"/>
      <c r="R710" s="453"/>
      <c r="S710" s="453"/>
      <c r="T710" s="453"/>
      <c r="U710" s="453"/>
      <c r="V710" s="453"/>
      <c r="W710" s="453"/>
      <c r="X710" s="453"/>
      <c r="Y710" s="453"/>
      <c r="Z710" s="453"/>
      <c r="AA710" s="453"/>
      <c r="AB710" s="453"/>
      <c r="AC710" s="453"/>
      <c r="AD710" s="453"/>
      <c r="AE710" s="453"/>
      <c r="AF710" s="453"/>
      <c r="AG710" s="453"/>
      <c r="AH710" s="453"/>
      <c r="AI710" s="453"/>
      <c r="AJ710" s="453"/>
      <c r="AK710" s="453"/>
      <c r="AL710" s="453"/>
      <c r="AM710" s="453"/>
      <c r="AN710" s="453"/>
      <c r="AO710" s="453"/>
      <c r="AP710" s="453"/>
      <c r="AQ710" s="453"/>
      <c r="AR710" s="453"/>
      <c r="AS710" s="453"/>
      <c r="AT710" s="453"/>
      <c r="AU710" s="453"/>
      <c r="AV710" s="453"/>
      <c r="AW710" s="453"/>
      <c r="AX710" s="453"/>
      <c r="AY710" s="453"/>
      <c r="AZ710" s="453"/>
      <c r="BA710" s="453"/>
    </row>
    <row r="711">
      <c r="A711" s="453"/>
      <c r="B711" s="453"/>
      <c r="C711" s="453"/>
      <c r="D711" s="453"/>
      <c r="E711" s="453"/>
      <c r="F711" s="453"/>
      <c r="G711" s="453"/>
      <c r="H711" s="453"/>
      <c r="I711" s="453"/>
      <c r="J711" s="453"/>
      <c r="K711" s="453"/>
      <c r="L711" s="453"/>
      <c r="M711" s="453"/>
      <c r="N711" s="453"/>
      <c r="O711" s="453"/>
      <c r="P711" s="453"/>
      <c r="Q711" s="453"/>
      <c r="R711" s="453"/>
      <c r="S711" s="453"/>
      <c r="T711" s="453"/>
      <c r="U711" s="453"/>
      <c r="V711" s="453"/>
      <c r="W711" s="453"/>
      <c r="X711" s="453"/>
      <c r="Y711" s="453"/>
      <c r="Z711" s="453"/>
      <c r="AA711" s="453"/>
      <c r="AB711" s="453"/>
      <c r="AC711" s="453"/>
      <c r="AD711" s="453"/>
      <c r="AE711" s="453"/>
      <c r="AF711" s="453"/>
      <c r="AG711" s="453"/>
      <c r="AH711" s="453"/>
      <c r="AI711" s="453"/>
      <c r="AJ711" s="453"/>
      <c r="AK711" s="453"/>
      <c r="AL711" s="453"/>
      <c r="AM711" s="453"/>
      <c r="AN711" s="453"/>
      <c r="AO711" s="453"/>
      <c r="AP711" s="453"/>
      <c r="AQ711" s="453"/>
      <c r="AR711" s="453"/>
      <c r="AS711" s="453"/>
      <c r="AT711" s="453"/>
      <c r="AU711" s="453"/>
      <c r="AV711" s="453"/>
      <c r="AW711" s="453"/>
      <c r="AX711" s="453"/>
      <c r="AY711" s="453"/>
      <c r="AZ711" s="453"/>
      <c r="BA711" s="453"/>
    </row>
    <row r="712">
      <c r="A712" s="453"/>
      <c r="B712" s="453"/>
      <c r="C712" s="453"/>
      <c r="D712" s="453"/>
      <c r="E712" s="453"/>
      <c r="F712" s="453"/>
      <c r="G712" s="453"/>
      <c r="H712" s="453"/>
      <c r="I712" s="453"/>
      <c r="J712" s="453"/>
      <c r="K712" s="453"/>
      <c r="L712" s="453"/>
      <c r="M712" s="453"/>
      <c r="N712" s="453"/>
      <c r="O712" s="453"/>
      <c r="P712" s="453"/>
      <c r="Q712" s="453"/>
      <c r="R712" s="453"/>
      <c r="S712" s="453"/>
      <c r="T712" s="453"/>
      <c r="U712" s="453"/>
      <c r="V712" s="453"/>
      <c r="W712" s="453"/>
      <c r="X712" s="453"/>
      <c r="Y712" s="453"/>
      <c r="Z712" s="453"/>
      <c r="AA712" s="453"/>
      <c r="AB712" s="453"/>
      <c r="AC712" s="453"/>
      <c r="AD712" s="453"/>
      <c r="AE712" s="453"/>
      <c r="AF712" s="453"/>
      <c r="AG712" s="453"/>
      <c r="AH712" s="453"/>
      <c r="AI712" s="453"/>
      <c r="AJ712" s="453"/>
      <c r="AK712" s="453"/>
      <c r="AL712" s="453"/>
      <c r="AM712" s="453"/>
      <c r="AN712" s="453"/>
      <c r="AO712" s="453"/>
      <c r="AP712" s="453"/>
      <c r="AQ712" s="453"/>
      <c r="AR712" s="453"/>
      <c r="AS712" s="453"/>
      <c r="AT712" s="453"/>
      <c r="AU712" s="453"/>
      <c r="AV712" s="453"/>
      <c r="AW712" s="453"/>
      <c r="AX712" s="453"/>
      <c r="AY712" s="453"/>
      <c r="AZ712" s="453"/>
      <c r="BA712" s="453"/>
    </row>
    <row r="713">
      <c r="A713" s="453"/>
      <c r="B713" s="453"/>
      <c r="C713" s="453"/>
      <c r="D713" s="453"/>
      <c r="E713" s="453"/>
      <c r="F713" s="453"/>
      <c r="G713" s="453"/>
      <c r="H713" s="453"/>
      <c r="I713" s="453"/>
      <c r="J713" s="453"/>
      <c r="K713" s="453"/>
      <c r="L713" s="453"/>
      <c r="M713" s="453"/>
      <c r="N713" s="453"/>
      <c r="O713" s="453"/>
      <c r="P713" s="453"/>
      <c r="Q713" s="453"/>
      <c r="R713" s="453"/>
      <c r="S713" s="453"/>
      <c r="T713" s="453"/>
      <c r="U713" s="453"/>
      <c r="V713" s="453"/>
      <c r="W713" s="453"/>
      <c r="X713" s="453"/>
      <c r="Y713" s="453"/>
      <c r="Z713" s="453"/>
      <c r="AA713" s="453"/>
      <c r="AB713" s="453"/>
      <c r="AC713" s="453"/>
      <c r="AD713" s="453"/>
      <c r="AE713" s="453"/>
      <c r="AF713" s="453"/>
      <c r="AG713" s="453"/>
      <c r="AH713" s="453"/>
      <c r="AI713" s="453"/>
      <c r="AJ713" s="453"/>
      <c r="AK713" s="453"/>
      <c r="AL713" s="453"/>
      <c r="AM713" s="453"/>
      <c r="AN713" s="453"/>
      <c r="AO713" s="453"/>
      <c r="AP713" s="453"/>
      <c r="AQ713" s="453"/>
      <c r="AR713" s="453"/>
      <c r="AS713" s="453"/>
      <c r="AT713" s="453"/>
      <c r="AU713" s="453"/>
      <c r="AV713" s="453"/>
      <c r="AW713" s="453"/>
      <c r="AX713" s="453"/>
      <c r="AY713" s="453"/>
      <c r="AZ713" s="453"/>
      <c r="BA713" s="453"/>
    </row>
    <row r="714">
      <c r="A714" s="453"/>
      <c r="B714" s="453"/>
      <c r="C714" s="453"/>
      <c r="D714" s="453"/>
      <c r="E714" s="453"/>
      <c r="F714" s="453"/>
      <c r="G714" s="453"/>
      <c r="H714" s="453"/>
      <c r="I714" s="453"/>
      <c r="J714" s="453"/>
      <c r="K714" s="453"/>
      <c r="L714" s="453"/>
      <c r="M714" s="453"/>
      <c r="N714" s="453"/>
      <c r="O714" s="453"/>
      <c r="P714" s="453"/>
      <c r="Q714" s="453"/>
      <c r="R714" s="453"/>
      <c r="S714" s="453"/>
      <c r="T714" s="453"/>
      <c r="U714" s="453"/>
      <c r="V714" s="453"/>
      <c r="W714" s="453"/>
      <c r="X714" s="453"/>
      <c r="Y714" s="453"/>
      <c r="Z714" s="453"/>
      <c r="AA714" s="453"/>
      <c r="AB714" s="453"/>
      <c r="AC714" s="453"/>
      <c r="AD714" s="453"/>
      <c r="AE714" s="453"/>
      <c r="AF714" s="453"/>
      <c r="AG714" s="453"/>
      <c r="AH714" s="453"/>
      <c r="AI714" s="453"/>
      <c r="AJ714" s="453"/>
      <c r="AK714" s="453"/>
      <c r="AL714" s="453"/>
      <c r="AM714" s="453"/>
      <c r="AN714" s="453"/>
      <c r="AO714" s="453"/>
      <c r="AP714" s="453"/>
      <c r="AQ714" s="453"/>
      <c r="AR714" s="453"/>
      <c r="AS714" s="453"/>
      <c r="AT714" s="453"/>
      <c r="AU714" s="453"/>
      <c r="AV714" s="453"/>
      <c r="AW714" s="453"/>
      <c r="AX714" s="453"/>
      <c r="AY714" s="453"/>
      <c r="AZ714" s="453"/>
      <c r="BA714" s="453"/>
    </row>
    <row r="715">
      <c r="A715" s="453"/>
      <c r="B715" s="453"/>
      <c r="C715" s="453"/>
      <c r="D715" s="453"/>
      <c r="E715" s="453"/>
      <c r="F715" s="453"/>
      <c r="G715" s="453"/>
      <c r="H715" s="453"/>
      <c r="I715" s="453"/>
      <c r="J715" s="453"/>
      <c r="K715" s="453"/>
      <c r="L715" s="453"/>
      <c r="M715" s="453"/>
      <c r="N715" s="453"/>
      <c r="O715" s="453"/>
      <c r="P715" s="453"/>
      <c r="Q715" s="453"/>
      <c r="R715" s="453"/>
      <c r="S715" s="453"/>
      <c r="T715" s="453"/>
      <c r="U715" s="453"/>
      <c r="V715" s="453"/>
      <c r="W715" s="453"/>
      <c r="X715" s="453"/>
      <c r="Y715" s="453"/>
      <c r="Z715" s="453"/>
      <c r="AA715" s="453"/>
      <c r="AB715" s="453"/>
      <c r="AC715" s="453"/>
      <c r="AD715" s="453"/>
      <c r="AE715" s="453"/>
      <c r="AF715" s="453"/>
      <c r="AG715" s="453"/>
      <c r="AH715" s="453"/>
      <c r="AI715" s="453"/>
      <c r="AJ715" s="453"/>
      <c r="AK715" s="453"/>
      <c r="AL715" s="453"/>
      <c r="AM715" s="453"/>
      <c r="AN715" s="453"/>
      <c r="AO715" s="453"/>
      <c r="AP715" s="453"/>
      <c r="AQ715" s="453"/>
      <c r="AR715" s="453"/>
      <c r="AS715" s="453"/>
      <c r="AT715" s="453"/>
      <c r="AU715" s="453"/>
      <c r="AV715" s="453"/>
      <c r="AW715" s="453"/>
      <c r="AX715" s="453"/>
      <c r="AY715" s="453"/>
      <c r="AZ715" s="453"/>
      <c r="BA715" s="453"/>
    </row>
    <row r="716">
      <c r="A716" s="453"/>
      <c r="B716" s="453"/>
      <c r="C716" s="453"/>
      <c r="D716" s="453"/>
      <c r="E716" s="453"/>
      <c r="F716" s="453"/>
      <c r="G716" s="453"/>
      <c r="H716" s="453"/>
      <c r="I716" s="453"/>
      <c r="J716" s="453"/>
      <c r="K716" s="453"/>
      <c r="L716" s="453"/>
      <c r="M716" s="453"/>
      <c r="N716" s="453"/>
      <c r="O716" s="453"/>
      <c r="P716" s="453"/>
      <c r="Q716" s="453"/>
      <c r="R716" s="453"/>
      <c r="S716" s="453"/>
      <c r="T716" s="453"/>
      <c r="U716" s="453"/>
      <c r="V716" s="453"/>
      <c r="W716" s="453"/>
      <c r="X716" s="453"/>
      <c r="Y716" s="453"/>
      <c r="Z716" s="453"/>
      <c r="AA716" s="453"/>
      <c r="AB716" s="453"/>
      <c r="AC716" s="453"/>
      <c r="AD716" s="453"/>
      <c r="AE716" s="453"/>
      <c r="AF716" s="453"/>
      <c r="AG716" s="453"/>
      <c r="AH716" s="453"/>
      <c r="AI716" s="453"/>
      <c r="AJ716" s="453"/>
      <c r="AK716" s="453"/>
      <c r="AL716" s="453"/>
      <c r="AM716" s="453"/>
      <c r="AN716" s="453"/>
      <c r="AO716" s="453"/>
      <c r="AP716" s="453"/>
      <c r="AQ716" s="453"/>
      <c r="AR716" s="453"/>
      <c r="AS716" s="453"/>
      <c r="AT716" s="453"/>
      <c r="AU716" s="453"/>
      <c r="AV716" s="453"/>
      <c r="AW716" s="453"/>
      <c r="AX716" s="453"/>
      <c r="AY716" s="453"/>
      <c r="AZ716" s="453"/>
      <c r="BA716" s="453"/>
    </row>
    <row r="717">
      <c r="A717" s="453"/>
      <c r="B717" s="453"/>
      <c r="C717" s="453"/>
      <c r="D717" s="453"/>
      <c r="E717" s="453"/>
      <c r="F717" s="453"/>
      <c r="G717" s="453"/>
      <c r="H717" s="453"/>
      <c r="I717" s="453"/>
      <c r="J717" s="453"/>
      <c r="K717" s="453"/>
      <c r="L717" s="453"/>
      <c r="M717" s="453"/>
      <c r="N717" s="453"/>
      <c r="O717" s="453"/>
      <c r="P717" s="453"/>
      <c r="Q717" s="453"/>
      <c r="R717" s="453"/>
      <c r="S717" s="453"/>
      <c r="T717" s="453"/>
      <c r="U717" s="453"/>
      <c r="V717" s="453"/>
      <c r="W717" s="453"/>
      <c r="X717" s="453"/>
      <c r="Y717" s="453"/>
      <c r="Z717" s="453"/>
      <c r="AA717" s="453"/>
      <c r="AB717" s="453"/>
      <c r="AC717" s="453"/>
      <c r="AD717" s="453"/>
      <c r="AE717" s="453"/>
      <c r="AF717" s="453"/>
      <c r="AG717" s="453"/>
      <c r="AH717" s="453"/>
      <c r="AI717" s="453"/>
      <c r="AJ717" s="453"/>
      <c r="AK717" s="453"/>
      <c r="AL717" s="453"/>
      <c r="AM717" s="453"/>
      <c r="AN717" s="453"/>
      <c r="AO717" s="453"/>
      <c r="AP717" s="453"/>
      <c r="AQ717" s="453"/>
      <c r="AR717" s="453"/>
      <c r="AS717" s="453"/>
      <c r="AT717" s="453"/>
      <c r="AU717" s="453"/>
      <c r="AV717" s="453"/>
      <c r="AW717" s="453"/>
      <c r="AX717" s="453"/>
      <c r="AY717" s="453"/>
      <c r="AZ717" s="453"/>
      <c r="BA717" s="453"/>
    </row>
    <row r="718">
      <c r="A718" s="453"/>
      <c r="B718" s="453"/>
      <c r="C718" s="453"/>
      <c r="D718" s="453"/>
      <c r="E718" s="453"/>
      <c r="F718" s="453"/>
      <c r="G718" s="453"/>
      <c r="H718" s="453"/>
      <c r="I718" s="453"/>
      <c r="J718" s="453"/>
      <c r="K718" s="453"/>
      <c r="L718" s="453"/>
      <c r="M718" s="453"/>
      <c r="N718" s="453"/>
      <c r="O718" s="453"/>
      <c r="P718" s="453"/>
      <c r="Q718" s="453"/>
      <c r="R718" s="453"/>
      <c r="S718" s="453"/>
      <c r="T718" s="453"/>
      <c r="U718" s="453"/>
      <c r="V718" s="453"/>
      <c r="W718" s="453"/>
      <c r="X718" s="453"/>
      <c r="Y718" s="453"/>
      <c r="Z718" s="453"/>
      <c r="AA718" s="453"/>
      <c r="AB718" s="453"/>
      <c r="AC718" s="453"/>
      <c r="AD718" s="453"/>
      <c r="AE718" s="453"/>
      <c r="AF718" s="453"/>
      <c r="AG718" s="453"/>
      <c r="AH718" s="453"/>
      <c r="AI718" s="453"/>
      <c r="AJ718" s="453"/>
      <c r="AK718" s="453"/>
      <c r="AL718" s="453"/>
      <c r="AM718" s="453"/>
      <c r="AN718" s="453"/>
      <c r="AO718" s="453"/>
      <c r="AP718" s="453"/>
      <c r="AQ718" s="453"/>
      <c r="AR718" s="453"/>
      <c r="AS718" s="453"/>
      <c r="AT718" s="453"/>
      <c r="AU718" s="453"/>
      <c r="AV718" s="453"/>
      <c r="AW718" s="453"/>
      <c r="AX718" s="453"/>
      <c r="AY718" s="453"/>
      <c r="AZ718" s="453"/>
      <c r="BA718" s="453"/>
    </row>
    <row r="719">
      <c r="A719" s="453"/>
      <c r="B719" s="453"/>
      <c r="C719" s="453"/>
      <c r="D719" s="453"/>
      <c r="E719" s="453"/>
      <c r="F719" s="453"/>
      <c r="G719" s="453"/>
      <c r="H719" s="453"/>
      <c r="I719" s="453"/>
      <c r="J719" s="453"/>
      <c r="K719" s="453"/>
      <c r="L719" s="453"/>
      <c r="M719" s="453"/>
      <c r="N719" s="453"/>
      <c r="O719" s="453"/>
      <c r="P719" s="453"/>
      <c r="Q719" s="453"/>
      <c r="R719" s="453"/>
      <c r="S719" s="453"/>
      <c r="T719" s="453"/>
      <c r="U719" s="453"/>
      <c r="V719" s="453"/>
      <c r="W719" s="453"/>
      <c r="X719" s="453"/>
      <c r="Y719" s="453"/>
      <c r="Z719" s="453"/>
      <c r="AA719" s="453"/>
      <c r="AB719" s="453"/>
      <c r="AC719" s="453"/>
      <c r="AD719" s="453"/>
      <c r="AE719" s="453"/>
      <c r="AF719" s="453"/>
      <c r="AG719" s="453"/>
      <c r="AH719" s="453"/>
      <c r="AI719" s="453"/>
      <c r="AJ719" s="453"/>
      <c r="AK719" s="453"/>
      <c r="AL719" s="453"/>
      <c r="AM719" s="453"/>
      <c r="AN719" s="453"/>
      <c r="AO719" s="453"/>
      <c r="AP719" s="453"/>
      <c r="AQ719" s="453"/>
      <c r="AR719" s="453"/>
      <c r="AS719" s="453"/>
      <c r="AT719" s="453"/>
      <c r="AU719" s="453"/>
      <c r="AV719" s="453"/>
      <c r="AW719" s="453"/>
      <c r="AX719" s="453"/>
      <c r="AY719" s="453"/>
      <c r="AZ719" s="453"/>
      <c r="BA719" s="453"/>
    </row>
    <row r="720">
      <c r="A720" s="453"/>
      <c r="B720" s="453"/>
      <c r="C720" s="453"/>
      <c r="D720" s="453"/>
      <c r="E720" s="453"/>
      <c r="F720" s="453"/>
      <c r="G720" s="453"/>
      <c r="H720" s="453"/>
      <c r="I720" s="453"/>
      <c r="J720" s="453"/>
      <c r="K720" s="453"/>
      <c r="L720" s="453"/>
      <c r="M720" s="453"/>
      <c r="N720" s="453"/>
      <c r="O720" s="453"/>
      <c r="P720" s="453"/>
      <c r="Q720" s="453"/>
      <c r="R720" s="453"/>
      <c r="S720" s="453"/>
      <c r="T720" s="453"/>
      <c r="U720" s="453"/>
      <c r="V720" s="453"/>
      <c r="W720" s="453"/>
      <c r="X720" s="453"/>
      <c r="Y720" s="453"/>
      <c r="Z720" s="453"/>
      <c r="AA720" s="453"/>
      <c r="AB720" s="453"/>
      <c r="AC720" s="453"/>
      <c r="AD720" s="453"/>
      <c r="AE720" s="453"/>
      <c r="AF720" s="453"/>
      <c r="AG720" s="453"/>
      <c r="AH720" s="453"/>
      <c r="AI720" s="453"/>
      <c r="AJ720" s="453"/>
      <c r="AK720" s="453"/>
      <c r="AL720" s="453"/>
      <c r="AM720" s="453"/>
      <c r="AN720" s="453"/>
      <c r="AO720" s="453"/>
      <c r="AP720" s="453"/>
      <c r="AQ720" s="453"/>
      <c r="AR720" s="453"/>
      <c r="AS720" s="453"/>
      <c r="AT720" s="453"/>
      <c r="AU720" s="453"/>
      <c r="AV720" s="453"/>
      <c r="AW720" s="453"/>
      <c r="AX720" s="453"/>
      <c r="AY720" s="453"/>
      <c r="AZ720" s="453"/>
      <c r="BA720" s="453"/>
    </row>
    <row r="721">
      <c r="A721" s="453"/>
      <c r="B721" s="453"/>
      <c r="C721" s="453"/>
      <c r="D721" s="453"/>
      <c r="E721" s="453"/>
      <c r="F721" s="453"/>
      <c r="G721" s="453"/>
      <c r="H721" s="453"/>
      <c r="I721" s="453"/>
      <c r="J721" s="453"/>
      <c r="K721" s="453"/>
      <c r="L721" s="453"/>
      <c r="M721" s="453"/>
      <c r="N721" s="453"/>
      <c r="O721" s="453"/>
      <c r="P721" s="453"/>
      <c r="Q721" s="453"/>
      <c r="R721" s="453"/>
      <c r="S721" s="453"/>
      <c r="T721" s="453"/>
      <c r="U721" s="453"/>
      <c r="V721" s="453"/>
      <c r="W721" s="453"/>
      <c r="X721" s="453"/>
      <c r="Y721" s="453"/>
      <c r="Z721" s="453"/>
      <c r="AA721" s="453"/>
      <c r="AB721" s="453"/>
      <c r="AC721" s="453"/>
      <c r="AD721" s="453"/>
      <c r="AE721" s="453"/>
      <c r="AF721" s="453"/>
      <c r="AG721" s="453"/>
      <c r="AH721" s="453"/>
      <c r="AI721" s="453"/>
      <c r="AJ721" s="453"/>
      <c r="AK721" s="453"/>
      <c r="AL721" s="453"/>
      <c r="AM721" s="453"/>
      <c r="AN721" s="453"/>
      <c r="AO721" s="453"/>
      <c r="AP721" s="453"/>
      <c r="AQ721" s="453"/>
      <c r="AR721" s="453"/>
      <c r="AS721" s="453"/>
      <c r="AT721" s="453"/>
      <c r="AU721" s="453"/>
      <c r="AV721" s="453"/>
      <c r="AW721" s="453"/>
      <c r="AX721" s="453"/>
      <c r="AY721" s="453"/>
      <c r="AZ721" s="453"/>
      <c r="BA721" s="453"/>
    </row>
    <row r="722">
      <c r="A722" s="453"/>
      <c r="B722" s="453"/>
      <c r="C722" s="453"/>
      <c r="D722" s="453"/>
      <c r="E722" s="453"/>
      <c r="F722" s="453"/>
      <c r="G722" s="453"/>
      <c r="H722" s="453"/>
      <c r="I722" s="453"/>
      <c r="J722" s="453"/>
      <c r="K722" s="453"/>
      <c r="L722" s="453"/>
      <c r="M722" s="453"/>
      <c r="N722" s="453"/>
      <c r="O722" s="453"/>
      <c r="P722" s="453"/>
      <c r="Q722" s="453"/>
      <c r="R722" s="453"/>
      <c r="S722" s="453"/>
      <c r="T722" s="453"/>
      <c r="U722" s="453"/>
      <c r="V722" s="453"/>
      <c r="W722" s="453"/>
      <c r="X722" s="453"/>
      <c r="Y722" s="453"/>
      <c r="Z722" s="453"/>
      <c r="AA722" s="453"/>
      <c r="AB722" s="453"/>
      <c r="AC722" s="453"/>
      <c r="AD722" s="453"/>
      <c r="AE722" s="453"/>
      <c r="AF722" s="453"/>
      <c r="AG722" s="453"/>
      <c r="AH722" s="453"/>
      <c r="AI722" s="453"/>
      <c r="AJ722" s="453"/>
      <c r="AK722" s="453"/>
      <c r="AL722" s="453"/>
      <c r="AM722" s="453"/>
      <c r="AN722" s="453"/>
      <c r="AO722" s="453"/>
      <c r="AP722" s="453"/>
      <c r="AQ722" s="453"/>
      <c r="AR722" s="453"/>
      <c r="AS722" s="453"/>
      <c r="AT722" s="453"/>
      <c r="AU722" s="453"/>
      <c r="AV722" s="453"/>
      <c r="AW722" s="453"/>
      <c r="AX722" s="453"/>
      <c r="AY722" s="453"/>
      <c r="AZ722" s="453"/>
      <c r="BA722" s="453"/>
    </row>
    <row r="723">
      <c r="A723" s="453"/>
      <c r="B723" s="453"/>
      <c r="C723" s="453"/>
      <c r="D723" s="453"/>
      <c r="E723" s="453"/>
      <c r="F723" s="453"/>
      <c r="G723" s="453"/>
      <c r="H723" s="453"/>
      <c r="I723" s="453"/>
      <c r="J723" s="453"/>
      <c r="K723" s="453"/>
      <c r="L723" s="453"/>
      <c r="M723" s="453"/>
      <c r="N723" s="453"/>
      <c r="O723" s="453"/>
      <c r="P723" s="453"/>
      <c r="Q723" s="453"/>
      <c r="R723" s="453"/>
      <c r="S723" s="453"/>
      <c r="T723" s="453"/>
      <c r="U723" s="453"/>
      <c r="V723" s="453"/>
      <c r="W723" s="453"/>
      <c r="X723" s="453"/>
      <c r="Y723" s="453"/>
      <c r="Z723" s="453"/>
      <c r="AA723" s="453"/>
      <c r="AB723" s="453"/>
      <c r="AC723" s="453"/>
      <c r="AD723" s="453"/>
      <c r="AE723" s="453"/>
      <c r="AF723" s="453"/>
      <c r="AG723" s="453"/>
      <c r="AH723" s="453"/>
      <c r="AI723" s="453"/>
      <c r="AJ723" s="453"/>
      <c r="AK723" s="453"/>
      <c r="AL723" s="453"/>
      <c r="AM723" s="453"/>
      <c r="AN723" s="453"/>
      <c r="AO723" s="453"/>
      <c r="AP723" s="453"/>
      <c r="AQ723" s="453"/>
      <c r="AR723" s="453"/>
      <c r="AS723" s="453"/>
      <c r="AT723" s="453"/>
      <c r="AU723" s="453"/>
      <c r="AV723" s="453"/>
      <c r="AW723" s="453"/>
      <c r="AX723" s="453"/>
      <c r="AY723" s="453"/>
      <c r="AZ723" s="453"/>
      <c r="BA723" s="453"/>
    </row>
    <row r="724">
      <c r="A724" s="453"/>
      <c r="B724" s="453"/>
      <c r="C724" s="453"/>
      <c r="D724" s="453"/>
      <c r="E724" s="453"/>
      <c r="F724" s="453"/>
      <c r="G724" s="453"/>
      <c r="H724" s="453"/>
      <c r="I724" s="453"/>
      <c r="J724" s="453"/>
      <c r="K724" s="453"/>
      <c r="L724" s="453"/>
      <c r="M724" s="453"/>
      <c r="N724" s="453"/>
      <c r="O724" s="453"/>
      <c r="P724" s="453"/>
      <c r="Q724" s="453"/>
      <c r="R724" s="453"/>
      <c r="S724" s="453"/>
      <c r="T724" s="453"/>
      <c r="U724" s="453"/>
      <c r="V724" s="453"/>
      <c r="W724" s="453"/>
      <c r="X724" s="453"/>
      <c r="Y724" s="453"/>
      <c r="Z724" s="453"/>
      <c r="AA724" s="453"/>
      <c r="AB724" s="453"/>
      <c r="AC724" s="453"/>
      <c r="AD724" s="453"/>
      <c r="AE724" s="453"/>
      <c r="AF724" s="453"/>
      <c r="AG724" s="453"/>
      <c r="AH724" s="453"/>
      <c r="AI724" s="453"/>
      <c r="AJ724" s="453"/>
      <c r="AK724" s="453"/>
      <c r="AL724" s="453"/>
      <c r="AM724" s="453"/>
      <c r="AN724" s="453"/>
      <c r="AO724" s="453"/>
      <c r="AP724" s="453"/>
      <c r="AQ724" s="453"/>
      <c r="AR724" s="453"/>
      <c r="AS724" s="453"/>
      <c r="AT724" s="453"/>
      <c r="AU724" s="453"/>
      <c r="AV724" s="453"/>
      <c r="AW724" s="453"/>
      <c r="AX724" s="453"/>
      <c r="AY724" s="453"/>
      <c r="AZ724" s="453"/>
      <c r="BA724" s="453"/>
    </row>
    <row r="725">
      <c r="A725" s="453"/>
      <c r="B725" s="453"/>
      <c r="C725" s="453"/>
      <c r="D725" s="453"/>
      <c r="E725" s="453"/>
      <c r="F725" s="453"/>
      <c r="G725" s="453"/>
      <c r="H725" s="453"/>
      <c r="I725" s="453"/>
      <c r="J725" s="453"/>
      <c r="K725" s="453"/>
      <c r="L725" s="453"/>
      <c r="M725" s="453"/>
      <c r="N725" s="453"/>
      <c r="O725" s="453"/>
      <c r="P725" s="453"/>
      <c r="Q725" s="453"/>
      <c r="R725" s="453"/>
      <c r="S725" s="453"/>
      <c r="T725" s="453"/>
      <c r="U725" s="453"/>
      <c r="V725" s="453"/>
      <c r="W725" s="453"/>
      <c r="X725" s="453"/>
      <c r="Y725" s="453"/>
      <c r="Z725" s="453"/>
      <c r="AA725" s="453"/>
      <c r="AB725" s="453"/>
      <c r="AC725" s="453"/>
      <c r="AD725" s="453"/>
      <c r="AE725" s="453"/>
      <c r="AF725" s="453"/>
      <c r="AG725" s="453"/>
      <c r="AH725" s="453"/>
      <c r="AI725" s="453"/>
      <c r="AJ725" s="453"/>
      <c r="AK725" s="453"/>
      <c r="AL725" s="453"/>
      <c r="AM725" s="453"/>
      <c r="AN725" s="453"/>
      <c r="AO725" s="453"/>
      <c r="AP725" s="453"/>
      <c r="AQ725" s="453"/>
      <c r="AR725" s="453"/>
      <c r="AS725" s="453"/>
      <c r="AT725" s="453"/>
      <c r="AU725" s="453"/>
      <c r="AV725" s="453"/>
      <c r="AW725" s="453"/>
      <c r="AX725" s="453"/>
      <c r="AY725" s="453"/>
      <c r="AZ725" s="453"/>
      <c r="BA725" s="453"/>
    </row>
    <row r="726">
      <c r="A726" s="453"/>
      <c r="B726" s="453"/>
      <c r="C726" s="453"/>
      <c r="D726" s="453"/>
      <c r="E726" s="453"/>
      <c r="F726" s="453"/>
      <c r="G726" s="453"/>
      <c r="H726" s="453"/>
      <c r="I726" s="453"/>
      <c r="J726" s="453"/>
      <c r="K726" s="453"/>
      <c r="L726" s="453"/>
      <c r="M726" s="453"/>
      <c r="N726" s="453"/>
      <c r="O726" s="453"/>
      <c r="P726" s="453"/>
      <c r="Q726" s="453"/>
      <c r="R726" s="453"/>
      <c r="S726" s="453"/>
      <c r="T726" s="453"/>
      <c r="U726" s="453"/>
      <c r="V726" s="453"/>
      <c r="W726" s="453"/>
      <c r="X726" s="453"/>
      <c r="Y726" s="453"/>
      <c r="Z726" s="453"/>
      <c r="AA726" s="453"/>
      <c r="AB726" s="453"/>
      <c r="AC726" s="453"/>
      <c r="AD726" s="453"/>
      <c r="AE726" s="453"/>
      <c r="AF726" s="453"/>
      <c r="AG726" s="453"/>
      <c r="AH726" s="453"/>
      <c r="AI726" s="453"/>
      <c r="AJ726" s="453"/>
      <c r="AK726" s="453"/>
      <c r="AL726" s="453"/>
      <c r="AM726" s="453"/>
      <c r="AN726" s="453"/>
      <c r="AO726" s="453"/>
      <c r="AP726" s="453"/>
      <c r="AQ726" s="453"/>
      <c r="AR726" s="453"/>
      <c r="AS726" s="453"/>
      <c r="AT726" s="453"/>
      <c r="AU726" s="453"/>
      <c r="AV726" s="453"/>
      <c r="AW726" s="453"/>
      <c r="AX726" s="453"/>
      <c r="AY726" s="453"/>
      <c r="AZ726" s="453"/>
      <c r="BA726" s="453"/>
    </row>
    <row r="727">
      <c r="A727" s="453"/>
      <c r="B727" s="453"/>
      <c r="C727" s="453"/>
      <c r="D727" s="453"/>
      <c r="E727" s="453"/>
      <c r="F727" s="453"/>
      <c r="G727" s="453"/>
      <c r="H727" s="453"/>
      <c r="I727" s="453"/>
      <c r="J727" s="453"/>
      <c r="K727" s="453"/>
      <c r="L727" s="453"/>
      <c r="M727" s="453"/>
      <c r="N727" s="453"/>
      <c r="O727" s="453"/>
      <c r="P727" s="453"/>
      <c r="Q727" s="453"/>
      <c r="R727" s="453"/>
      <c r="S727" s="453"/>
      <c r="T727" s="453"/>
      <c r="U727" s="453"/>
      <c r="V727" s="453"/>
      <c r="W727" s="453"/>
      <c r="X727" s="453"/>
      <c r="Y727" s="453"/>
      <c r="Z727" s="453"/>
      <c r="AA727" s="453"/>
      <c r="AB727" s="453"/>
      <c r="AC727" s="453"/>
      <c r="AD727" s="453"/>
      <c r="AE727" s="453"/>
      <c r="AF727" s="453"/>
      <c r="AG727" s="453"/>
      <c r="AH727" s="453"/>
      <c r="AI727" s="453"/>
      <c r="AJ727" s="453"/>
      <c r="AK727" s="453"/>
      <c r="AL727" s="453"/>
      <c r="AM727" s="453"/>
      <c r="AN727" s="453"/>
      <c r="AO727" s="453"/>
      <c r="AP727" s="453"/>
      <c r="AQ727" s="453"/>
      <c r="AR727" s="453"/>
      <c r="AS727" s="453"/>
      <c r="AT727" s="453"/>
      <c r="AU727" s="453"/>
      <c r="AV727" s="453"/>
      <c r="AW727" s="453"/>
      <c r="AX727" s="453"/>
      <c r="AY727" s="453"/>
      <c r="AZ727" s="453"/>
      <c r="BA727" s="453"/>
    </row>
    <row r="728">
      <c r="A728" s="453"/>
      <c r="B728" s="453"/>
      <c r="C728" s="453"/>
      <c r="D728" s="453"/>
      <c r="E728" s="453"/>
      <c r="F728" s="453"/>
      <c r="G728" s="453"/>
      <c r="H728" s="453"/>
      <c r="I728" s="453"/>
      <c r="J728" s="453"/>
      <c r="K728" s="453"/>
      <c r="L728" s="453"/>
      <c r="M728" s="453"/>
      <c r="N728" s="453"/>
      <c r="O728" s="453"/>
      <c r="P728" s="453"/>
      <c r="Q728" s="453"/>
      <c r="R728" s="453"/>
      <c r="S728" s="453"/>
      <c r="T728" s="453"/>
      <c r="U728" s="453"/>
      <c r="V728" s="453"/>
      <c r="W728" s="453"/>
      <c r="X728" s="453"/>
      <c r="Y728" s="453"/>
      <c r="Z728" s="453"/>
      <c r="AA728" s="453"/>
      <c r="AB728" s="453"/>
      <c r="AC728" s="453"/>
      <c r="AD728" s="453"/>
      <c r="AE728" s="453"/>
      <c r="AF728" s="453"/>
      <c r="AG728" s="453"/>
      <c r="AH728" s="453"/>
      <c r="AI728" s="453"/>
      <c r="AJ728" s="453"/>
      <c r="AK728" s="453"/>
      <c r="AL728" s="453"/>
      <c r="AM728" s="453"/>
      <c r="AN728" s="453"/>
      <c r="AO728" s="453"/>
      <c r="AP728" s="453"/>
      <c r="AQ728" s="453"/>
      <c r="AR728" s="453"/>
      <c r="AS728" s="453"/>
      <c r="AT728" s="453"/>
      <c r="AU728" s="453"/>
      <c r="AV728" s="453"/>
      <c r="AW728" s="453"/>
      <c r="AX728" s="453"/>
      <c r="AY728" s="453"/>
      <c r="AZ728" s="453"/>
      <c r="BA728" s="453"/>
    </row>
    <row r="729">
      <c r="A729" s="453"/>
      <c r="B729" s="453"/>
      <c r="C729" s="453"/>
      <c r="D729" s="453"/>
      <c r="E729" s="453"/>
      <c r="F729" s="453"/>
      <c r="G729" s="453"/>
      <c r="H729" s="453"/>
      <c r="I729" s="453"/>
      <c r="J729" s="453"/>
      <c r="K729" s="453"/>
      <c r="L729" s="453"/>
      <c r="M729" s="453"/>
      <c r="N729" s="453"/>
      <c r="O729" s="453"/>
      <c r="P729" s="453"/>
      <c r="Q729" s="453"/>
      <c r="R729" s="453"/>
      <c r="S729" s="453"/>
      <c r="T729" s="453"/>
      <c r="U729" s="453"/>
      <c r="V729" s="453"/>
      <c r="W729" s="453"/>
      <c r="X729" s="453"/>
      <c r="Y729" s="453"/>
      <c r="Z729" s="453"/>
      <c r="AA729" s="453"/>
      <c r="AB729" s="453"/>
      <c r="AC729" s="453"/>
      <c r="AD729" s="453"/>
      <c r="AE729" s="453"/>
      <c r="AF729" s="453"/>
      <c r="AG729" s="453"/>
      <c r="AH729" s="453"/>
      <c r="AI729" s="453"/>
      <c r="AJ729" s="453"/>
      <c r="AK729" s="453"/>
      <c r="AL729" s="453"/>
      <c r="AM729" s="453"/>
      <c r="AN729" s="453"/>
      <c r="AO729" s="453"/>
      <c r="AP729" s="453"/>
      <c r="AQ729" s="453"/>
      <c r="AR729" s="453"/>
      <c r="AS729" s="453"/>
      <c r="AT729" s="453"/>
      <c r="AU729" s="453"/>
      <c r="AV729" s="453"/>
      <c r="AW729" s="453"/>
      <c r="AX729" s="453"/>
      <c r="AY729" s="453"/>
      <c r="AZ729" s="453"/>
      <c r="BA729" s="453"/>
    </row>
    <row r="730">
      <c r="A730" s="453"/>
      <c r="B730" s="453"/>
      <c r="C730" s="453"/>
      <c r="D730" s="453"/>
      <c r="E730" s="453"/>
      <c r="F730" s="453"/>
      <c r="G730" s="453"/>
      <c r="H730" s="453"/>
      <c r="I730" s="453"/>
      <c r="J730" s="453"/>
      <c r="K730" s="453"/>
      <c r="L730" s="453"/>
      <c r="M730" s="453"/>
      <c r="N730" s="453"/>
      <c r="O730" s="453"/>
      <c r="P730" s="453"/>
      <c r="Q730" s="453"/>
      <c r="R730" s="453"/>
      <c r="S730" s="453"/>
      <c r="T730" s="453"/>
      <c r="U730" s="453"/>
      <c r="V730" s="453"/>
      <c r="W730" s="453"/>
      <c r="X730" s="453"/>
      <c r="Y730" s="453"/>
      <c r="Z730" s="453"/>
      <c r="AA730" s="453"/>
      <c r="AB730" s="453"/>
      <c r="AC730" s="453"/>
      <c r="AD730" s="453"/>
      <c r="AE730" s="453"/>
      <c r="AF730" s="453"/>
      <c r="AG730" s="453"/>
      <c r="AH730" s="453"/>
      <c r="AI730" s="453"/>
      <c r="AJ730" s="453"/>
      <c r="AK730" s="453"/>
      <c r="AL730" s="453"/>
      <c r="AM730" s="453"/>
      <c r="AN730" s="453"/>
      <c r="AO730" s="453"/>
      <c r="AP730" s="453"/>
      <c r="AQ730" s="453"/>
      <c r="AR730" s="453"/>
      <c r="AS730" s="453"/>
      <c r="AT730" s="453"/>
      <c r="AU730" s="453"/>
      <c r="AV730" s="453"/>
      <c r="AW730" s="453"/>
      <c r="AX730" s="453"/>
      <c r="AY730" s="453"/>
      <c r="AZ730" s="453"/>
      <c r="BA730" s="453"/>
    </row>
    <row r="731">
      <c r="A731" s="453"/>
      <c r="B731" s="453"/>
      <c r="C731" s="453"/>
      <c r="D731" s="453"/>
      <c r="E731" s="453"/>
      <c r="F731" s="453"/>
      <c r="G731" s="453"/>
      <c r="H731" s="453"/>
      <c r="I731" s="453"/>
      <c r="J731" s="453"/>
      <c r="K731" s="453"/>
      <c r="L731" s="453"/>
      <c r="M731" s="453"/>
      <c r="N731" s="453"/>
      <c r="O731" s="453"/>
      <c r="P731" s="453"/>
      <c r="Q731" s="453"/>
      <c r="R731" s="453"/>
      <c r="S731" s="453"/>
      <c r="T731" s="453"/>
      <c r="U731" s="453"/>
      <c r="V731" s="453"/>
      <c r="W731" s="453"/>
      <c r="X731" s="453"/>
      <c r="Y731" s="453"/>
      <c r="Z731" s="453"/>
      <c r="AA731" s="453"/>
      <c r="AB731" s="453"/>
      <c r="AC731" s="453"/>
      <c r="AD731" s="453"/>
      <c r="AE731" s="453"/>
      <c r="AF731" s="453"/>
      <c r="AG731" s="453"/>
      <c r="AH731" s="453"/>
      <c r="AI731" s="453"/>
      <c r="AJ731" s="453"/>
      <c r="AK731" s="453"/>
      <c r="AL731" s="453"/>
      <c r="AM731" s="453"/>
      <c r="AN731" s="453"/>
      <c r="AO731" s="453"/>
      <c r="AP731" s="453"/>
      <c r="AQ731" s="453"/>
      <c r="AR731" s="453"/>
      <c r="AS731" s="453"/>
      <c r="AT731" s="453"/>
      <c r="AU731" s="453"/>
      <c r="AV731" s="453"/>
      <c r="AW731" s="453"/>
      <c r="AX731" s="453"/>
      <c r="AY731" s="453"/>
      <c r="AZ731" s="453"/>
      <c r="BA731" s="453"/>
    </row>
    <row r="732">
      <c r="A732" s="453"/>
      <c r="B732" s="453"/>
      <c r="C732" s="453"/>
      <c r="D732" s="453"/>
      <c r="E732" s="453"/>
      <c r="F732" s="453"/>
      <c r="G732" s="453"/>
      <c r="H732" s="453"/>
      <c r="I732" s="453"/>
      <c r="J732" s="453"/>
      <c r="K732" s="453"/>
      <c r="L732" s="453"/>
      <c r="M732" s="453"/>
      <c r="N732" s="453"/>
      <c r="O732" s="453"/>
      <c r="P732" s="453"/>
      <c r="Q732" s="453"/>
      <c r="R732" s="453"/>
      <c r="S732" s="453"/>
      <c r="T732" s="453"/>
      <c r="U732" s="453"/>
      <c r="V732" s="453"/>
      <c r="W732" s="453"/>
      <c r="X732" s="453"/>
      <c r="Y732" s="453"/>
      <c r="Z732" s="453"/>
      <c r="AA732" s="453"/>
      <c r="AB732" s="453"/>
      <c r="AC732" s="453"/>
      <c r="AD732" s="453"/>
      <c r="AE732" s="453"/>
      <c r="AF732" s="453"/>
      <c r="AG732" s="453"/>
      <c r="AH732" s="453"/>
      <c r="AI732" s="453"/>
      <c r="AJ732" s="453"/>
      <c r="AK732" s="453"/>
      <c r="AL732" s="453"/>
      <c r="AM732" s="453"/>
      <c r="AN732" s="453"/>
      <c r="AO732" s="453"/>
      <c r="AP732" s="453"/>
      <c r="AQ732" s="453"/>
      <c r="AR732" s="453"/>
      <c r="AS732" s="453"/>
      <c r="AT732" s="453"/>
      <c r="AU732" s="453"/>
      <c r="AV732" s="453"/>
      <c r="AW732" s="453"/>
      <c r="AX732" s="453"/>
      <c r="AY732" s="453"/>
      <c r="AZ732" s="453"/>
      <c r="BA732" s="453"/>
    </row>
    <row r="733">
      <c r="A733" s="453"/>
      <c r="B733" s="453"/>
      <c r="C733" s="453"/>
      <c r="D733" s="453"/>
      <c r="E733" s="453"/>
      <c r="F733" s="453"/>
      <c r="G733" s="453"/>
      <c r="H733" s="453"/>
      <c r="I733" s="453"/>
      <c r="J733" s="453"/>
      <c r="K733" s="453"/>
      <c r="L733" s="453"/>
      <c r="M733" s="453"/>
      <c r="N733" s="453"/>
      <c r="O733" s="453"/>
      <c r="P733" s="453"/>
      <c r="Q733" s="453"/>
      <c r="R733" s="453"/>
      <c r="S733" s="453"/>
      <c r="T733" s="453"/>
      <c r="U733" s="453"/>
      <c r="V733" s="453"/>
      <c r="W733" s="453"/>
      <c r="X733" s="453"/>
      <c r="Y733" s="453"/>
      <c r="Z733" s="453"/>
      <c r="AA733" s="453"/>
      <c r="AB733" s="453"/>
      <c r="AC733" s="453"/>
      <c r="AD733" s="453"/>
      <c r="AE733" s="453"/>
      <c r="AF733" s="453"/>
      <c r="AG733" s="453"/>
      <c r="AH733" s="453"/>
      <c r="AI733" s="453"/>
      <c r="AJ733" s="453"/>
      <c r="AK733" s="453"/>
      <c r="AL733" s="453"/>
      <c r="AM733" s="453"/>
      <c r="AN733" s="453"/>
      <c r="AO733" s="453"/>
      <c r="AP733" s="453"/>
      <c r="AQ733" s="453"/>
      <c r="AR733" s="453"/>
      <c r="AS733" s="453"/>
      <c r="AT733" s="453"/>
      <c r="AU733" s="453"/>
      <c r="AV733" s="453"/>
      <c r="AW733" s="453"/>
      <c r="AX733" s="453"/>
      <c r="AY733" s="453"/>
      <c r="AZ733" s="453"/>
      <c r="BA733" s="453"/>
    </row>
    <row r="734">
      <c r="A734" s="453"/>
      <c r="B734" s="453"/>
      <c r="C734" s="453"/>
      <c r="D734" s="453"/>
      <c r="E734" s="453"/>
      <c r="F734" s="453"/>
      <c r="G734" s="453"/>
      <c r="H734" s="453"/>
      <c r="I734" s="453"/>
      <c r="J734" s="453"/>
      <c r="K734" s="453"/>
      <c r="L734" s="453"/>
      <c r="M734" s="453"/>
      <c r="N734" s="453"/>
      <c r="O734" s="453"/>
      <c r="P734" s="453"/>
      <c r="Q734" s="453"/>
      <c r="R734" s="453"/>
      <c r="S734" s="453"/>
      <c r="T734" s="453"/>
      <c r="U734" s="453"/>
      <c r="V734" s="453"/>
      <c r="W734" s="453"/>
      <c r="X734" s="453"/>
      <c r="Y734" s="453"/>
      <c r="Z734" s="453"/>
      <c r="AA734" s="453"/>
      <c r="AB734" s="453"/>
      <c r="AC734" s="453"/>
      <c r="AD734" s="453"/>
      <c r="AE734" s="453"/>
      <c r="AF734" s="453"/>
      <c r="AG734" s="453"/>
      <c r="AH734" s="453"/>
      <c r="AI734" s="453"/>
      <c r="AJ734" s="453"/>
      <c r="AK734" s="453"/>
      <c r="AL734" s="453"/>
      <c r="AM734" s="453"/>
      <c r="AN734" s="453"/>
      <c r="AO734" s="453"/>
      <c r="AP734" s="453"/>
      <c r="AQ734" s="453"/>
      <c r="AR734" s="453"/>
      <c r="AS734" s="453"/>
      <c r="AT734" s="453"/>
      <c r="AU734" s="453"/>
      <c r="AV734" s="453"/>
      <c r="AW734" s="453"/>
      <c r="AX734" s="453"/>
      <c r="AY734" s="453"/>
      <c r="AZ734" s="453"/>
      <c r="BA734" s="453"/>
    </row>
    <row r="735">
      <c r="A735" s="453"/>
      <c r="B735" s="453"/>
      <c r="C735" s="453"/>
      <c r="D735" s="453"/>
      <c r="E735" s="453"/>
      <c r="F735" s="453"/>
      <c r="G735" s="453"/>
      <c r="H735" s="453"/>
      <c r="I735" s="453"/>
      <c r="J735" s="453"/>
      <c r="K735" s="453"/>
      <c r="L735" s="453"/>
      <c r="M735" s="453"/>
      <c r="N735" s="453"/>
      <c r="O735" s="453"/>
      <c r="P735" s="453"/>
      <c r="Q735" s="453"/>
      <c r="R735" s="453"/>
      <c r="S735" s="453"/>
      <c r="T735" s="453"/>
      <c r="U735" s="453"/>
      <c r="V735" s="453"/>
      <c r="W735" s="453"/>
      <c r="X735" s="453"/>
      <c r="Y735" s="453"/>
      <c r="Z735" s="453"/>
      <c r="AA735" s="453"/>
      <c r="AB735" s="453"/>
      <c r="AC735" s="453"/>
      <c r="AD735" s="453"/>
      <c r="AE735" s="453"/>
      <c r="AF735" s="453"/>
      <c r="AG735" s="453"/>
      <c r="AH735" s="453"/>
      <c r="AI735" s="453"/>
      <c r="AJ735" s="453"/>
      <c r="AK735" s="453"/>
      <c r="AL735" s="453"/>
      <c r="AM735" s="453"/>
      <c r="AN735" s="453"/>
      <c r="AO735" s="453"/>
      <c r="AP735" s="453"/>
      <c r="AQ735" s="453"/>
      <c r="AR735" s="453"/>
      <c r="AS735" s="453"/>
      <c r="AT735" s="453"/>
      <c r="AU735" s="453"/>
      <c r="AV735" s="453"/>
      <c r="AW735" s="453"/>
      <c r="AX735" s="453"/>
      <c r="AY735" s="453"/>
      <c r="AZ735" s="453"/>
      <c r="BA735" s="453"/>
    </row>
    <row r="736">
      <c r="A736" s="453"/>
      <c r="B736" s="453"/>
      <c r="C736" s="453"/>
      <c r="D736" s="453"/>
      <c r="E736" s="453"/>
      <c r="F736" s="453"/>
      <c r="G736" s="453"/>
      <c r="H736" s="453"/>
      <c r="I736" s="453"/>
      <c r="J736" s="453"/>
      <c r="K736" s="453"/>
      <c r="L736" s="453"/>
      <c r="M736" s="453"/>
      <c r="N736" s="453"/>
      <c r="O736" s="453"/>
      <c r="P736" s="453"/>
      <c r="Q736" s="453"/>
      <c r="R736" s="453"/>
      <c r="S736" s="453"/>
      <c r="T736" s="453"/>
      <c r="U736" s="453"/>
      <c r="V736" s="453"/>
      <c r="W736" s="453"/>
      <c r="X736" s="453"/>
      <c r="Y736" s="453"/>
      <c r="Z736" s="453"/>
      <c r="AA736" s="453"/>
      <c r="AB736" s="453"/>
      <c r="AC736" s="453"/>
      <c r="AD736" s="453"/>
      <c r="AE736" s="453"/>
      <c r="AF736" s="453"/>
      <c r="AG736" s="453"/>
      <c r="AH736" s="453"/>
      <c r="AI736" s="453"/>
      <c r="AJ736" s="453"/>
      <c r="AK736" s="453"/>
      <c r="AL736" s="453"/>
      <c r="AM736" s="453"/>
      <c r="AN736" s="453"/>
      <c r="AO736" s="453"/>
      <c r="AP736" s="453"/>
      <c r="AQ736" s="453"/>
      <c r="AR736" s="453"/>
      <c r="AS736" s="453"/>
      <c r="AT736" s="453"/>
      <c r="AU736" s="453"/>
      <c r="AV736" s="453"/>
      <c r="AW736" s="453"/>
      <c r="AX736" s="453"/>
      <c r="AY736" s="453"/>
      <c r="AZ736" s="453"/>
      <c r="BA736" s="453"/>
    </row>
    <row r="737">
      <c r="A737" s="453"/>
      <c r="B737" s="453"/>
      <c r="C737" s="453"/>
      <c r="D737" s="453"/>
      <c r="E737" s="453"/>
      <c r="F737" s="453"/>
      <c r="G737" s="453"/>
      <c r="H737" s="453"/>
      <c r="I737" s="453"/>
      <c r="J737" s="453"/>
      <c r="K737" s="453"/>
      <c r="L737" s="453"/>
      <c r="M737" s="453"/>
      <c r="N737" s="453"/>
      <c r="O737" s="453"/>
      <c r="P737" s="453"/>
      <c r="Q737" s="453"/>
      <c r="R737" s="453"/>
      <c r="S737" s="453"/>
      <c r="T737" s="453"/>
      <c r="U737" s="453"/>
      <c r="V737" s="453"/>
      <c r="W737" s="453"/>
      <c r="X737" s="453"/>
      <c r="Y737" s="453"/>
      <c r="Z737" s="453"/>
      <c r="AA737" s="453"/>
      <c r="AB737" s="453"/>
      <c r="AC737" s="453"/>
      <c r="AD737" s="453"/>
      <c r="AE737" s="453"/>
      <c r="AF737" s="453"/>
      <c r="AG737" s="453"/>
      <c r="AH737" s="453"/>
      <c r="AI737" s="453"/>
      <c r="AJ737" s="453"/>
      <c r="AK737" s="453"/>
      <c r="AL737" s="453"/>
      <c r="AM737" s="453"/>
      <c r="AN737" s="453"/>
      <c r="AO737" s="453"/>
      <c r="AP737" s="453"/>
      <c r="AQ737" s="453"/>
      <c r="AR737" s="453"/>
      <c r="AS737" s="453"/>
      <c r="AT737" s="453"/>
      <c r="AU737" s="453"/>
      <c r="AV737" s="453"/>
      <c r="AW737" s="453"/>
      <c r="AX737" s="453"/>
      <c r="AY737" s="453"/>
      <c r="AZ737" s="453"/>
      <c r="BA737" s="453"/>
    </row>
    <row r="738">
      <c r="A738" s="453"/>
      <c r="B738" s="453"/>
      <c r="C738" s="453"/>
      <c r="D738" s="453"/>
      <c r="E738" s="453"/>
      <c r="F738" s="453"/>
      <c r="G738" s="453"/>
      <c r="H738" s="453"/>
      <c r="I738" s="453"/>
      <c r="J738" s="453"/>
      <c r="K738" s="453"/>
      <c r="L738" s="453"/>
      <c r="M738" s="453"/>
      <c r="N738" s="453"/>
      <c r="O738" s="453"/>
      <c r="P738" s="453"/>
      <c r="Q738" s="453"/>
      <c r="R738" s="453"/>
      <c r="S738" s="453"/>
      <c r="T738" s="453"/>
      <c r="U738" s="453"/>
      <c r="V738" s="453"/>
      <c r="W738" s="453"/>
      <c r="X738" s="453"/>
      <c r="Y738" s="453"/>
      <c r="Z738" s="453"/>
      <c r="AA738" s="453"/>
      <c r="AB738" s="453"/>
      <c r="AC738" s="453"/>
      <c r="AD738" s="453"/>
      <c r="AE738" s="453"/>
      <c r="AF738" s="453"/>
      <c r="AG738" s="453"/>
      <c r="AH738" s="453"/>
      <c r="AI738" s="453"/>
      <c r="AJ738" s="453"/>
      <c r="AK738" s="453"/>
      <c r="AL738" s="453"/>
      <c r="AM738" s="453"/>
      <c r="AN738" s="453"/>
      <c r="AO738" s="453"/>
      <c r="AP738" s="453"/>
      <c r="AQ738" s="453"/>
      <c r="AR738" s="453"/>
      <c r="AS738" s="453"/>
      <c r="AT738" s="453"/>
      <c r="AU738" s="453"/>
      <c r="AV738" s="453"/>
      <c r="AW738" s="453"/>
      <c r="AX738" s="453"/>
      <c r="AY738" s="453"/>
      <c r="AZ738" s="453"/>
      <c r="BA738" s="453"/>
    </row>
    <row r="739">
      <c r="A739" s="453"/>
      <c r="B739" s="453"/>
      <c r="C739" s="453"/>
      <c r="D739" s="453"/>
      <c r="E739" s="453"/>
      <c r="F739" s="453"/>
      <c r="G739" s="453"/>
      <c r="H739" s="453"/>
      <c r="I739" s="453"/>
      <c r="J739" s="453"/>
      <c r="K739" s="453"/>
      <c r="L739" s="453"/>
      <c r="M739" s="453"/>
      <c r="N739" s="453"/>
      <c r="O739" s="453"/>
      <c r="P739" s="453"/>
      <c r="Q739" s="453"/>
      <c r="R739" s="453"/>
      <c r="S739" s="453"/>
      <c r="T739" s="453"/>
      <c r="U739" s="453"/>
      <c r="V739" s="453"/>
      <c r="W739" s="453"/>
      <c r="X739" s="453"/>
      <c r="Y739" s="453"/>
      <c r="Z739" s="453"/>
      <c r="AA739" s="453"/>
      <c r="AB739" s="453"/>
      <c r="AC739" s="453"/>
      <c r="AD739" s="453"/>
      <c r="AE739" s="453"/>
      <c r="AF739" s="453"/>
      <c r="AG739" s="453"/>
      <c r="AH739" s="453"/>
      <c r="AI739" s="453"/>
      <c r="AJ739" s="453"/>
      <c r="AK739" s="453"/>
      <c r="AL739" s="453"/>
      <c r="AM739" s="453"/>
      <c r="AN739" s="453"/>
      <c r="AO739" s="453"/>
      <c r="AP739" s="453"/>
      <c r="AQ739" s="453"/>
      <c r="AR739" s="453"/>
      <c r="AS739" s="453"/>
      <c r="AT739" s="453"/>
      <c r="AU739" s="453"/>
      <c r="AV739" s="453"/>
      <c r="AW739" s="453"/>
      <c r="AX739" s="453"/>
      <c r="AY739" s="453"/>
      <c r="AZ739" s="453"/>
      <c r="BA739" s="453"/>
    </row>
    <row r="740">
      <c r="A740" s="453"/>
      <c r="B740" s="453"/>
      <c r="C740" s="453"/>
      <c r="D740" s="453"/>
      <c r="E740" s="453"/>
      <c r="F740" s="453"/>
      <c r="G740" s="453"/>
      <c r="H740" s="453"/>
      <c r="I740" s="453"/>
      <c r="J740" s="453"/>
      <c r="K740" s="453"/>
      <c r="L740" s="453"/>
      <c r="M740" s="453"/>
      <c r="N740" s="453"/>
      <c r="O740" s="453"/>
      <c r="P740" s="453"/>
      <c r="Q740" s="453"/>
      <c r="R740" s="453"/>
      <c r="S740" s="453"/>
      <c r="T740" s="453"/>
      <c r="U740" s="453"/>
      <c r="V740" s="453"/>
      <c r="W740" s="453"/>
      <c r="X740" s="453"/>
      <c r="Y740" s="453"/>
      <c r="Z740" s="453"/>
      <c r="AA740" s="453"/>
      <c r="AB740" s="453"/>
      <c r="AC740" s="453"/>
      <c r="AD740" s="453"/>
      <c r="AE740" s="453"/>
      <c r="AF740" s="453"/>
      <c r="AG740" s="453"/>
      <c r="AH740" s="453"/>
      <c r="AI740" s="453"/>
      <c r="AJ740" s="453"/>
      <c r="AK740" s="453"/>
      <c r="AL740" s="453"/>
      <c r="AM740" s="453"/>
      <c r="AN740" s="453"/>
      <c r="AO740" s="453"/>
      <c r="AP740" s="453"/>
      <c r="AQ740" s="453"/>
      <c r="AR740" s="453"/>
      <c r="AS740" s="453"/>
      <c r="AT740" s="453"/>
      <c r="AU740" s="453"/>
      <c r="AV740" s="453"/>
      <c r="AW740" s="453"/>
      <c r="AX740" s="453"/>
      <c r="AY740" s="453"/>
      <c r="AZ740" s="453"/>
      <c r="BA740" s="453"/>
    </row>
    <row r="741">
      <c r="A741" s="453"/>
      <c r="B741" s="453"/>
      <c r="C741" s="453"/>
      <c r="D741" s="453"/>
      <c r="E741" s="453"/>
      <c r="F741" s="453"/>
      <c r="G741" s="453"/>
      <c r="H741" s="453"/>
      <c r="I741" s="453"/>
      <c r="J741" s="453"/>
      <c r="K741" s="453"/>
      <c r="L741" s="453"/>
      <c r="M741" s="453"/>
      <c r="N741" s="453"/>
      <c r="O741" s="453"/>
      <c r="P741" s="453"/>
      <c r="Q741" s="453"/>
      <c r="R741" s="453"/>
      <c r="S741" s="453"/>
      <c r="T741" s="453"/>
      <c r="U741" s="453"/>
      <c r="V741" s="453"/>
      <c r="W741" s="453"/>
      <c r="X741" s="453"/>
      <c r="Y741" s="453"/>
      <c r="Z741" s="453"/>
      <c r="AA741" s="453"/>
      <c r="AB741" s="453"/>
      <c r="AC741" s="453"/>
      <c r="AD741" s="453"/>
      <c r="AE741" s="453"/>
      <c r="AF741" s="453"/>
      <c r="AG741" s="453"/>
      <c r="AH741" s="453"/>
      <c r="AI741" s="453"/>
      <c r="AJ741" s="453"/>
      <c r="AK741" s="453"/>
      <c r="AL741" s="453"/>
      <c r="AM741" s="453"/>
      <c r="AN741" s="453"/>
      <c r="AO741" s="453"/>
      <c r="AP741" s="453"/>
      <c r="AQ741" s="453"/>
      <c r="AR741" s="453"/>
      <c r="AS741" s="453"/>
      <c r="AT741" s="453"/>
      <c r="AU741" s="453"/>
      <c r="AV741" s="453"/>
      <c r="AW741" s="453"/>
      <c r="AX741" s="453"/>
      <c r="AY741" s="453"/>
      <c r="AZ741" s="453"/>
      <c r="BA741" s="453"/>
    </row>
    <row r="742">
      <c r="A742" s="453"/>
      <c r="B742" s="453"/>
      <c r="C742" s="453"/>
      <c r="D742" s="453"/>
      <c r="E742" s="453"/>
      <c r="F742" s="453"/>
      <c r="G742" s="453"/>
      <c r="H742" s="453"/>
      <c r="I742" s="453"/>
      <c r="J742" s="453"/>
      <c r="K742" s="453"/>
      <c r="L742" s="453"/>
      <c r="M742" s="453"/>
      <c r="N742" s="453"/>
      <c r="O742" s="453"/>
      <c r="P742" s="453"/>
      <c r="Q742" s="453"/>
      <c r="R742" s="453"/>
      <c r="S742" s="453"/>
      <c r="T742" s="453"/>
      <c r="U742" s="453"/>
      <c r="V742" s="453"/>
      <c r="W742" s="453"/>
      <c r="X742" s="453"/>
      <c r="Y742" s="453"/>
      <c r="Z742" s="453"/>
      <c r="AA742" s="453"/>
      <c r="AB742" s="453"/>
      <c r="AC742" s="453"/>
      <c r="AD742" s="453"/>
      <c r="AE742" s="453"/>
      <c r="AF742" s="453"/>
      <c r="AG742" s="453"/>
      <c r="AH742" s="453"/>
      <c r="AI742" s="453"/>
      <c r="AJ742" s="453"/>
      <c r="AK742" s="453"/>
      <c r="AL742" s="453"/>
      <c r="AM742" s="453"/>
      <c r="AN742" s="453"/>
      <c r="AO742" s="453"/>
      <c r="AP742" s="453"/>
      <c r="AQ742" s="453"/>
      <c r="AR742" s="453"/>
      <c r="AS742" s="453"/>
      <c r="AT742" s="453"/>
      <c r="AU742" s="453"/>
      <c r="AV742" s="453"/>
      <c r="AW742" s="453"/>
      <c r="AX742" s="453"/>
      <c r="AY742" s="453"/>
      <c r="AZ742" s="453"/>
      <c r="BA742" s="453"/>
    </row>
    <row r="743">
      <c r="A743" s="453"/>
      <c r="B743" s="453"/>
      <c r="C743" s="453"/>
      <c r="D743" s="453"/>
      <c r="E743" s="453"/>
      <c r="F743" s="453"/>
      <c r="G743" s="453"/>
      <c r="H743" s="453"/>
      <c r="I743" s="453"/>
      <c r="J743" s="453"/>
      <c r="K743" s="453"/>
      <c r="L743" s="453"/>
      <c r="M743" s="453"/>
      <c r="N743" s="453"/>
      <c r="O743" s="453"/>
      <c r="P743" s="453"/>
      <c r="Q743" s="453"/>
      <c r="R743" s="453"/>
      <c r="S743" s="453"/>
      <c r="T743" s="453"/>
      <c r="U743" s="453"/>
      <c r="V743" s="453"/>
      <c r="W743" s="453"/>
      <c r="X743" s="453"/>
      <c r="Y743" s="453"/>
      <c r="Z743" s="453"/>
      <c r="AA743" s="453"/>
      <c r="AB743" s="453"/>
      <c r="AC743" s="453"/>
      <c r="AD743" s="453"/>
      <c r="AE743" s="453"/>
      <c r="AF743" s="453"/>
      <c r="AG743" s="453"/>
      <c r="AH743" s="453"/>
      <c r="AI743" s="453"/>
      <c r="AJ743" s="453"/>
      <c r="AK743" s="453"/>
      <c r="AL743" s="453"/>
      <c r="AM743" s="453"/>
      <c r="AN743" s="453"/>
      <c r="AO743" s="453"/>
      <c r="AP743" s="453"/>
      <c r="AQ743" s="453"/>
      <c r="AR743" s="453"/>
      <c r="AS743" s="453"/>
      <c r="AT743" s="453"/>
      <c r="AU743" s="453"/>
      <c r="AV743" s="453"/>
      <c r="AW743" s="453"/>
      <c r="AX743" s="453"/>
      <c r="AY743" s="453"/>
      <c r="AZ743" s="453"/>
      <c r="BA743" s="453"/>
    </row>
    <row r="744">
      <c r="A744" s="453"/>
      <c r="B744" s="453"/>
      <c r="C744" s="453"/>
      <c r="D744" s="453"/>
      <c r="E744" s="453"/>
      <c r="F744" s="453"/>
      <c r="G744" s="453"/>
      <c r="H744" s="453"/>
      <c r="I744" s="453"/>
      <c r="J744" s="453"/>
      <c r="K744" s="453"/>
      <c r="L744" s="453"/>
      <c r="M744" s="453"/>
      <c r="N744" s="453"/>
      <c r="O744" s="453"/>
      <c r="P744" s="453"/>
      <c r="Q744" s="453"/>
      <c r="R744" s="453"/>
      <c r="S744" s="453"/>
      <c r="T744" s="453"/>
      <c r="U744" s="453"/>
      <c r="V744" s="453"/>
      <c r="W744" s="453"/>
      <c r="X744" s="453"/>
      <c r="Y744" s="453"/>
      <c r="Z744" s="453"/>
      <c r="AA744" s="453"/>
      <c r="AB744" s="453"/>
      <c r="AC744" s="453"/>
      <c r="AD744" s="453"/>
      <c r="AE744" s="453"/>
      <c r="AF744" s="453"/>
      <c r="AG744" s="453"/>
      <c r="AH744" s="453"/>
      <c r="AI744" s="453"/>
      <c r="AJ744" s="453"/>
      <c r="AK744" s="453"/>
      <c r="AL744" s="453"/>
      <c r="AM744" s="453"/>
      <c r="AN744" s="453"/>
      <c r="AO744" s="453"/>
      <c r="AP744" s="453"/>
      <c r="AQ744" s="453"/>
      <c r="AR744" s="453"/>
      <c r="AS744" s="453"/>
      <c r="AT744" s="453"/>
      <c r="AU744" s="453"/>
      <c r="AV744" s="453"/>
      <c r="AW744" s="453"/>
      <c r="AX744" s="453"/>
      <c r="AY744" s="453"/>
      <c r="AZ744" s="453"/>
      <c r="BA744" s="453"/>
    </row>
    <row r="745">
      <c r="A745" s="453"/>
      <c r="B745" s="453"/>
      <c r="C745" s="453"/>
      <c r="D745" s="453"/>
      <c r="E745" s="453"/>
      <c r="F745" s="453"/>
      <c r="G745" s="453"/>
      <c r="H745" s="453"/>
      <c r="I745" s="453"/>
      <c r="J745" s="453"/>
      <c r="K745" s="453"/>
      <c r="L745" s="453"/>
      <c r="M745" s="453"/>
      <c r="N745" s="453"/>
      <c r="O745" s="453"/>
      <c r="P745" s="453"/>
      <c r="Q745" s="453"/>
      <c r="R745" s="453"/>
      <c r="S745" s="453"/>
      <c r="T745" s="453"/>
      <c r="U745" s="453"/>
      <c r="V745" s="453"/>
      <c r="W745" s="453"/>
      <c r="X745" s="453"/>
      <c r="Y745" s="453"/>
      <c r="Z745" s="453"/>
      <c r="AA745" s="453"/>
      <c r="AB745" s="453"/>
      <c r="AC745" s="453"/>
      <c r="AD745" s="453"/>
      <c r="AE745" s="453"/>
      <c r="AF745" s="453"/>
      <c r="AG745" s="453"/>
      <c r="AH745" s="453"/>
      <c r="AI745" s="453"/>
      <c r="AJ745" s="453"/>
      <c r="AK745" s="453"/>
      <c r="AL745" s="453"/>
      <c r="AM745" s="453"/>
      <c r="AN745" s="453"/>
      <c r="AO745" s="453"/>
      <c r="AP745" s="453"/>
      <c r="AQ745" s="453"/>
      <c r="AR745" s="453"/>
      <c r="AS745" s="453"/>
      <c r="AT745" s="453"/>
      <c r="AU745" s="453"/>
      <c r="AV745" s="453"/>
      <c r="AW745" s="453"/>
      <c r="AX745" s="453"/>
      <c r="AY745" s="453"/>
      <c r="AZ745" s="453"/>
      <c r="BA745" s="453"/>
    </row>
    <row r="746">
      <c r="A746" s="453"/>
      <c r="B746" s="453"/>
      <c r="C746" s="453"/>
      <c r="D746" s="453"/>
      <c r="E746" s="453"/>
      <c r="F746" s="453"/>
      <c r="G746" s="453"/>
      <c r="H746" s="453"/>
      <c r="I746" s="453"/>
      <c r="J746" s="453"/>
      <c r="K746" s="453"/>
      <c r="L746" s="453"/>
      <c r="M746" s="453"/>
      <c r="N746" s="453"/>
      <c r="O746" s="453"/>
      <c r="P746" s="453"/>
      <c r="Q746" s="453"/>
      <c r="R746" s="453"/>
      <c r="S746" s="453"/>
      <c r="T746" s="453"/>
      <c r="U746" s="453"/>
      <c r="V746" s="453"/>
      <c r="W746" s="453"/>
      <c r="X746" s="453"/>
      <c r="Y746" s="453"/>
      <c r="Z746" s="453"/>
      <c r="AA746" s="453"/>
      <c r="AB746" s="453"/>
      <c r="AC746" s="453"/>
      <c r="AD746" s="453"/>
      <c r="AE746" s="453"/>
      <c r="AF746" s="453"/>
      <c r="AG746" s="453"/>
      <c r="AH746" s="453"/>
      <c r="AI746" s="453"/>
      <c r="AJ746" s="453"/>
      <c r="AK746" s="453"/>
      <c r="AL746" s="453"/>
      <c r="AM746" s="453"/>
      <c r="AN746" s="453"/>
      <c r="AO746" s="453"/>
      <c r="AP746" s="453"/>
      <c r="AQ746" s="453"/>
      <c r="AR746" s="453"/>
      <c r="AS746" s="453"/>
      <c r="AT746" s="453"/>
      <c r="AU746" s="453"/>
      <c r="AV746" s="453"/>
      <c r="AW746" s="453"/>
      <c r="AX746" s="453"/>
      <c r="AY746" s="453"/>
      <c r="AZ746" s="453"/>
      <c r="BA746" s="453"/>
    </row>
    <row r="747">
      <c r="A747" s="453"/>
      <c r="B747" s="453"/>
      <c r="C747" s="453"/>
      <c r="D747" s="453"/>
      <c r="E747" s="453"/>
      <c r="F747" s="453"/>
      <c r="G747" s="453"/>
      <c r="H747" s="453"/>
      <c r="I747" s="453"/>
      <c r="J747" s="453"/>
      <c r="K747" s="453"/>
      <c r="L747" s="453"/>
      <c r="M747" s="453"/>
      <c r="N747" s="453"/>
      <c r="O747" s="453"/>
      <c r="P747" s="453"/>
      <c r="Q747" s="453"/>
      <c r="R747" s="453"/>
      <c r="S747" s="453"/>
      <c r="T747" s="453"/>
      <c r="U747" s="453"/>
      <c r="V747" s="453"/>
      <c r="W747" s="453"/>
      <c r="X747" s="453"/>
      <c r="Y747" s="453"/>
      <c r="Z747" s="453"/>
      <c r="AA747" s="453"/>
      <c r="AB747" s="453"/>
      <c r="AC747" s="453"/>
      <c r="AD747" s="453"/>
      <c r="AE747" s="453"/>
      <c r="AF747" s="453"/>
      <c r="AG747" s="453"/>
      <c r="AH747" s="453"/>
      <c r="AI747" s="453"/>
      <c r="AJ747" s="453"/>
      <c r="AK747" s="453"/>
      <c r="AL747" s="453"/>
      <c r="AM747" s="453"/>
      <c r="AN747" s="453"/>
      <c r="AO747" s="453"/>
      <c r="AP747" s="453"/>
      <c r="AQ747" s="453"/>
      <c r="AR747" s="453"/>
      <c r="AS747" s="453"/>
      <c r="AT747" s="453"/>
      <c r="AU747" s="453"/>
      <c r="AV747" s="453"/>
      <c r="AW747" s="453"/>
      <c r="AX747" s="453"/>
      <c r="AY747" s="453"/>
      <c r="AZ747" s="453"/>
      <c r="BA747" s="453"/>
    </row>
    <row r="748">
      <c r="A748" s="453"/>
      <c r="B748" s="453"/>
      <c r="C748" s="453"/>
      <c r="D748" s="453"/>
      <c r="E748" s="453"/>
      <c r="F748" s="453"/>
      <c r="G748" s="453"/>
      <c r="H748" s="453"/>
      <c r="I748" s="453"/>
      <c r="J748" s="453"/>
      <c r="K748" s="453"/>
      <c r="L748" s="453"/>
      <c r="M748" s="453"/>
      <c r="N748" s="453"/>
      <c r="O748" s="453"/>
      <c r="P748" s="453"/>
      <c r="Q748" s="453"/>
      <c r="R748" s="453"/>
      <c r="S748" s="453"/>
      <c r="T748" s="453"/>
      <c r="U748" s="453"/>
      <c r="V748" s="453"/>
      <c r="W748" s="453"/>
      <c r="X748" s="453"/>
      <c r="Y748" s="453"/>
      <c r="Z748" s="453"/>
      <c r="AA748" s="453"/>
      <c r="AB748" s="453"/>
      <c r="AC748" s="453"/>
      <c r="AD748" s="453"/>
      <c r="AE748" s="453"/>
      <c r="AF748" s="453"/>
      <c r="AG748" s="453"/>
      <c r="AH748" s="453"/>
      <c r="AI748" s="453"/>
      <c r="AJ748" s="453"/>
      <c r="AK748" s="453"/>
      <c r="AL748" s="453"/>
      <c r="AM748" s="453"/>
      <c r="AN748" s="453"/>
      <c r="AO748" s="453"/>
      <c r="AP748" s="453"/>
      <c r="AQ748" s="453"/>
      <c r="AR748" s="453"/>
      <c r="AS748" s="453"/>
      <c r="AT748" s="453"/>
      <c r="AU748" s="453"/>
      <c r="AV748" s="453"/>
      <c r="AW748" s="453"/>
      <c r="AX748" s="453"/>
      <c r="AY748" s="453"/>
      <c r="AZ748" s="453"/>
      <c r="BA748" s="453"/>
    </row>
    <row r="749">
      <c r="A749" s="453"/>
      <c r="B749" s="453"/>
      <c r="C749" s="453"/>
      <c r="D749" s="453"/>
      <c r="E749" s="453"/>
      <c r="F749" s="453"/>
      <c r="G749" s="453"/>
      <c r="H749" s="453"/>
      <c r="I749" s="453"/>
      <c r="J749" s="453"/>
      <c r="K749" s="453"/>
      <c r="L749" s="453"/>
      <c r="M749" s="453"/>
      <c r="N749" s="453"/>
      <c r="O749" s="453"/>
      <c r="P749" s="453"/>
      <c r="Q749" s="453"/>
      <c r="R749" s="453"/>
      <c r="S749" s="453"/>
      <c r="T749" s="453"/>
      <c r="U749" s="453"/>
      <c r="V749" s="453"/>
      <c r="W749" s="453"/>
      <c r="X749" s="453"/>
      <c r="Y749" s="453"/>
      <c r="Z749" s="453"/>
      <c r="AA749" s="453"/>
      <c r="AB749" s="453"/>
      <c r="AC749" s="453"/>
      <c r="AD749" s="453"/>
      <c r="AE749" s="453"/>
      <c r="AF749" s="453"/>
      <c r="AG749" s="453"/>
      <c r="AH749" s="453"/>
      <c r="AI749" s="453"/>
      <c r="AJ749" s="453"/>
      <c r="AK749" s="453"/>
      <c r="AL749" s="453"/>
      <c r="AM749" s="453"/>
      <c r="AN749" s="453"/>
      <c r="AO749" s="453"/>
      <c r="AP749" s="453"/>
      <c r="AQ749" s="453"/>
      <c r="AR749" s="453"/>
      <c r="AS749" s="453"/>
      <c r="AT749" s="453"/>
      <c r="AU749" s="453"/>
      <c r="AV749" s="453"/>
      <c r="AW749" s="453"/>
      <c r="AX749" s="453"/>
      <c r="AY749" s="453"/>
      <c r="AZ749" s="453"/>
      <c r="BA749" s="453"/>
    </row>
    <row r="750">
      <c r="A750" s="453"/>
      <c r="B750" s="453"/>
      <c r="C750" s="453"/>
      <c r="D750" s="453"/>
      <c r="E750" s="453"/>
      <c r="F750" s="453"/>
      <c r="G750" s="453"/>
      <c r="H750" s="453"/>
      <c r="I750" s="453"/>
      <c r="J750" s="453"/>
      <c r="K750" s="453"/>
      <c r="L750" s="453"/>
      <c r="M750" s="453"/>
      <c r="N750" s="453"/>
      <c r="O750" s="453"/>
      <c r="P750" s="453"/>
      <c r="Q750" s="453"/>
      <c r="R750" s="453"/>
      <c r="S750" s="453"/>
      <c r="T750" s="453"/>
      <c r="U750" s="453"/>
      <c r="V750" s="453"/>
      <c r="W750" s="453"/>
      <c r="X750" s="453"/>
      <c r="Y750" s="453"/>
      <c r="Z750" s="453"/>
      <c r="AA750" s="453"/>
      <c r="AB750" s="453"/>
      <c r="AC750" s="453"/>
      <c r="AD750" s="453"/>
      <c r="AE750" s="453"/>
      <c r="AF750" s="453"/>
      <c r="AG750" s="453"/>
      <c r="AH750" s="453"/>
      <c r="AI750" s="453"/>
      <c r="AJ750" s="453"/>
      <c r="AK750" s="453"/>
      <c r="AL750" s="453"/>
      <c r="AM750" s="453"/>
      <c r="AN750" s="453"/>
      <c r="AO750" s="453"/>
      <c r="AP750" s="453"/>
      <c r="AQ750" s="453"/>
      <c r="AR750" s="453"/>
      <c r="AS750" s="453"/>
      <c r="AT750" s="453"/>
      <c r="AU750" s="453"/>
      <c r="AV750" s="453"/>
      <c r="AW750" s="453"/>
      <c r="AX750" s="453"/>
      <c r="AY750" s="453"/>
      <c r="AZ750" s="453"/>
      <c r="BA750" s="453"/>
    </row>
    <row r="751">
      <c r="A751" s="453"/>
      <c r="B751" s="453"/>
      <c r="C751" s="453"/>
      <c r="D751" s="453"/>
      <c r="E751" s="453"/>
      <c r="F751" s="453"/>
      <c r="G751" s="453"/>
      <c r="H751" s="453"/>
      <c r="I751" s="453"/>
      <c r="J751" s="453"/>
      <c r="K751" s="453"/>
      <c r="L751" s="453"/>
      <c r="M751" s="453"/>
      <c r="N751" s="453"/>
      <c r="O751" s="453"/>
      <c r="P751" s="453"/>
      <c r="Q751" s="453"/>
      <c r="R751" s="453"/>
      <c r="S751" s="453"/>
      <c r="T751" s="453"/>
      <c r="U751" s="453"/>
      <c r="V751" s="453"/>
      <c r="W751" s="453"/>
      <c r="X751" s="453"/>
      <c r="Y751" s="453"/>
      <c r="Z751" s="453"/>
      <c r="AA751" s="453"/>
      <c r="AB751" s="453"/>
      <c r="AC751" s="453"/>
      <c r="AD751" s="453"/>
      <c r="AE751" s="453"/>
      <c r="AF751" s="453"/>
      <c r="AG751" s="453"/>
      <c r="AH751" s="453"/>
      <c r="AI751" s="453"/>
      <c r="AJ751" s="453"/>
      <c r="AK751" s="453"/>
      <c r="AL751" s="453"/>
      <c r="AM751" s="453"/>
      <c r="AN751" s="453"/>
      <c r="AO751" s="453"/>
      <c r="AP751" s="453"/>
      <c r="AQ751" s="453"/>
      <c r="AR751" s="453"/>
      <c r="AS751" s="453"/>
      <c r="AT751" s="453"/>
      <c r="AU751" s="453"/>
      <c r="AV751" s="453"/>
      <c r="AW751" s="453"/>
      <c r="AX751" s="453"/>
      <c r="AY751" s="453"/>
      <c r="AZ751" s="453"/>
      <c r="BA751" s="453"/>
    </row>
    <row r="752">
      <c r="A752" s="453"/>
      <c r="B752" s="453"/>
      <c r="C752" s="453"/>
      <c r="D752" s="453"/>
      <c r="E752" s="453"/>
      <c r="F752" s="453"/>
      <c r="G752" s="453"/>
      <c r="H752" s="453"/>
      <c r="I752" s="453"/>
      <c r="J752" s="453"/>
      <c r="K752" s="453"/>
      <c r="L752" s="453"/>
      <c r="M752" s="453"/>
      <c r="N752" s="453"/>
      <c r="O752" s="453"/>
      <c r="P752" s="453"/>
      <c r="Q752" s="453"/>
      <c r="R752" s="453"/>
      <c r="S752" s="453"/>
      <c r="T752" s="453"/>
      <c r="U752" s="453"/>
      <c r="V752" s="453"/>
      <c r="W752" s="453"/>
      <c r="X752" s="453"/>
      <c r="Y752" s="453"/>
      <c r="Z752" s="453"/>
      <c r="AA752" s="453"/>
      <c r="AB752" s="453"/>
      <c r="AC752" s="453"/>
      <c r="AD752" s="453"/>
      <c r="AE752" s="453"/>
      <c r="AF752" s="453"/>
      <c r="AG752" s="453"/>
      <c r="AH752" s="453"/>
      <c r="AI752" s="453"/>
      <c r="AJ752" s="453"/>
      <c r="AK752" s="453"/>
      <c r="AL752" s="453"/>
      <c r="AM752" s="453"/>
      <c r="AN752" s="453"/>
      <c r="AO752" s="453"/>
      <c r="AP752" s="453"/>
      <c r="AQ752" s="453"/>
      <c r="AR752" s="453"/>
      <c r="AS752" s="453"/>
      <c r="AT752" s="453"/>
      <c r="AU752" s="453"/>
      <c r="AV752" s="453"/>
      <c r="AW752" s="453"/>
      <c r="AX752" s="453"/>
      <c r="AY752" s="453"/>
      <c r="AZ752" s="453"/>
      <c r="BA752" s="453"/>
    </row>
    <row r="753">
      <c r="A753" s="453"/>
      <c r="B753" s="453"/>
      <c r="C753" s="453"/>
      <c r="D753" s="453"/>
      <c r="E753" s="453"/>
      <c r="F753" s="453"/>
      <c r="G753" s="453"/>
      <c r="H753" s="453"/>
      <c r="I753" s="453"/>
      <c r="J753" s="453"/>
      <c r="K753" s="453"/>
      <c r="L753" s="453"/>
      <c r="M753" s="453"/>
      <c r="N753" s="453"/>
      <c r="O753" s="453"/>
      <c r="P753" s="453"/>
      <c r="Q753" s="453"/>
      <c r="R753" s="453"/>
      <c r="S753" s="453"/>
      <c r="T753" s="453"/>
      <c r="U753" s="453"/>
      <c r="V753" s="453"/>
      <c r="W753" s="453"/>
      <c r="X753" s="453"/>
      <c r="Y753" s="453"/>
      <c r="Z753" s="453"/>
      <c r="AA753" s="453"/>
      <c r="AB753" s="453"/>
      <c r="AC753" s="453"/>
      <c r="AD753" s="453"/>
      <c r="AE753" s="453"/>
      <c r="AF753" s="453"/>
      <c r="AG753" s="453"/>
      <c r="AH753" s="453"/>
      <c r="AI753" s="453"/>
      <c r="AJ753" s="453"/>
      <c r="AK753" s="453"/>
      <c r="AL753" s="453"/>
      <c r="AM753" s="453"/>
      <c r="AN753" s="453"/>
      <c r="AO753" s="453"/>
      <c r="AP753" s="453"/>
      <c r="AQ753" s="453"/>
      <c r="AR753" s="453"/>
      <c r="AS753" s="453"/>
      <c r="AT753" s="453"/>
      <c r="AU753" s="453"/>
      <c r="AV753" s="453"/>
      <c r="AW753" s="453"/>
      <c r="AX753" s="453"/>
      <c r="AY753" s="453"/>
      <c r="AZ753" s="453"/>
      <c r="BA753" s="453"/>
    </row>
    <row r="754">
      <c r="A754" s="453"/>
      <c r="B754" s="453"/>
      <c r="C754" s="453"/>
      <c r="D754" s="453"/>
      <c r="E754" s="453"/>
      <c r="F754" s="453"/>
      <c r="G754" s="453"/>
      <c r="H754" s="453"/>
      <c r="I754" s="453"/>
      <c r="J754" s="453"/>
      <c r="K754" s="453"/>
      <c r="L754" s="453"/>
      <c r="M754" s="453"/>
      <c r="N754" s="453"/>
      <c r="O754" s="453"/>
      <c r="P754" s="453"/>
      <c r="Q754" s="453"/>
      <c r="R754" s="453"/>
      <c r="S754" s="453"/>
      <c r="T754" s="453"/>
      <c r="U754" s="453"/>
      <c r="V754" s="453"/>
      <c r="W754" s="453"/>
      <c r="X754" s="453"/>
      <c r="Y754" s="453"/>
      <c r="Z754" s="453"/>
      <c r="AA754" s="453"/>
      <c r="AB754" s="453"/>
      <c r="AC754" s="453"/>
      <c r="AD754" s="453"/>
      <c r="AE754" s="453"/>
      <c r="AF754" s="453"/>
      <c r="AG754" s="453"/>
      <c r="AH754" s="453"/>
      <c r="AI754" s="453"/>
      <c r="AJ754" s="453"/>
      <c r="AK754" s="453"/>
      <c r="AL754" s="453"/>
      <c r="AM754" s="453"/>
      <c r="AN754" s="453"/>
      <c r="AO754" s="453"/>
      <c r="AP754" s="453"/>
      <c r="AQ754" s="453"/>
      <c r="AR754" s="453"/>
      <c r="AS754" s="453"/>
      <c r="AT754" s="453"/>
      <c r="AU754" s="453"/>
      <c r="AV754" s="453"/>
      <c r="AW754" s="453"/>
      <c r="AX754" s="453"/>
      <c r="AY754" s="453"/>
      <c r="AZ754" s="453"/>
      <c r="BA754" s="453"/>
    </row>
    <row r="755">
      <c r="A755" s="453"/>
      <c r="B755" s="453"/>
      <c r="C755" s="453"/>
      <c r="D755" s="453"/>
      <c r="E755" s="453"/>
      <c r="F755" s="453"/>
      <c r="G755" s="453"/>
      <c r="H755" s="453"/>
      <c r="I755" s="453"/>
      <c r="J755" s="453"/>
      <c r="K755" s="453"/>
      <c r="L755" s="453"/>
      <c r="M755" s="453"/>
      <c r="N755" s="453"/>
      <c r="O755" s="453"/>
      <c r="P755" s="453"/>
      <c r="Q755" s="453"/>
      <c r="R755" s="453"/>
      <c r="S755" s="453"/>
      <c r="T755" s="453"/>
      <c r="U755" s="453"/>
      <c r="V755" s="453"/>
      <c r="W755" s="453"/>
      <c r="X755" s="453"/>
      <c r="Y755" s="453"/>
      <c r="Z755" s="453"/>
      <c r="AA755" s="453"/>
      <c r="AB755" s="453"/>
      <c r="AC755" s="453"/>
      <c r="AD755" s="453"/>
      <c r="AE755" s="453"/>
      <c r="AF755" s="453"/>
      <c r="AG755" s="453"/>
      <c r="AH755" s="453"/>
      <c r="AI755" s="453"/>
      <c r="AJ755" s="453"/>
      <c r="AK755" s="453"/>
      <c r="AL755" s="453"/>
      <c r="AM755" s="453"/>
      <c r="AN755" s="453"/>
      <c r="AO755" s="453"/>
      <c r="AP755" s="453"/>
      <c r="AQ755" s="453"/>
      <c r="AR755" s="453"/>
      <c r="AS755" s="453"/>
      <c r="AT755" s="453"/>
      <c r="AU755" s="453"/>
      <c r="AV755" s="453"/>
      <c r="AW755" s="453"/>
      <c r="AX755" s="453"/>
      <c r="AY755" s="453"/>
      <c r="AZ755" s="453"/>
      <c r="BA755" s="453"/>
    </row>
    <row r="756">
      <c r="A756" s="453"/>
      <c r="B756" s="453"/>
      <c r="C756" s="453"/>
      <c r="D756" s="453"/>
      <c r="E756" s="453"/>
      <c r="F756" s="453"/>
      <c r="G756" s="453"/>
      <c r="H756" s="453"/>
      <c r="I756" s="453"/>
      <c r="J756" s="453"/>
      <c r="K756" s="453"/>
      <c r="L756" s="453"/>
      <c r="M756" s="453"/>
      <c r="N756" s="453"/>
      <c r="O756" s="453"/>
      <c r="P756" s="453"/>
      <c r="Q756" s="453"/>
      <c r="R756" s="453"/>
      <c r="S756" s="453"/>
      <c r="T756" s="453"/>
      <c r="U756" s="453"/>
      <c r="V756" s="453"/>
      <c r="W756" s="453"/>
      <c r="X756" s="453"/>
      <c r="Y756" s="453"/>
      <c r="Z756" s="453"/>
      <c r="AA756" s="453"/>
      <c r="AB756" s="453"/>
      <c r="AC756" s="453"/>
      <c r="AD756" s="453"/>
      <c r="AE756" s="453"/>
      <c r="AF756" s="453"/>
      <c r="AG756" s="453"/>
      <c r="AH756" s="453"/>
      <c r="AI756" s="453"/>
      <c r="AJ756" s="453"/>
      <c r="AK756" s="453"/>
      <c r="AL756" s="453"/>
      <c r="AM756" s="453"/>
      <c r="AN756" s="453"/>
      <c r="AO756" s="453"/>
      <c r="AP756" s="453"/>
      <c r="AQ756" s="453"/>
      <c r="AR756" s="453"/>
      <c r="AS756" s="453"/>
      <c r="AT756" s="453"/>
      <c r="AU756" s="453"/>
      <c r="AV756" s="453"/>
      <c r="AW756" s="453"/>
      <c r="AX756" s="453"/>
      <c r="AY756" s="453"/>
      <c r="AZ756" s="453"/>
      <c r="BA756" s="453"/>
    </row>
    <row r="757">
      <c r="A757" s="453"/>
      <c r="B757" s="453"/>
      <c r="C757" s="453"/>
      <c r="D757" s="453"/>
      <c r="E757" s="453"/>
      <c r="F757" s="453"/>
      <c r="G757" s="453"/>
      <c r="H757" s="453"/>
      <c r="I757" s="453"/>
      <c r="J757" s="453"/>
      <c r="K757" s="453"/>
      <c r="L757" s="453"/>
      <c r="M757" s="453"/>
      <c r="N757" s="453"/>
      <c r="O757" s="453"/>
      <c r="P757" s="453"/>
      <c r="Q757" s="453"/>
      <c r="R757" s="453"/>
      <c r="S757" s="453"/>
      <c r="T757" s="453"/>
      <c r="U757" s="453"/>
      <c r="V757" s="453"/>
      <c r="W757" s="453"/>
      <c r="X757" s="453"/>
      <c r="Y757" s="453"/>
      <c r="Z757" s="453"/>
      <c r="AA757" s="453"/>
      <c r="AB757" s="453"/>
      <c r="AC757" s="453"/>
      <c r="AD757" s="453"/>
      <c r="AE757" s="453"/>
      <c r="AF757" s="453"/>
      <c r="AG757" s="453"/>
      <c r="AH757" s="453"/>
      <c r="AI757" s="453"/>
      <c r="AJ757" s="453"/>
      <c r="AK757" s="453"/>
      <c r="AL757" s="453"/>
      <c r="AM757" s="453"/>
      <c r="AN757" s="453"/>
      <c r="AO757" s="453"/>
      <c r="AP757" s="453"/>
      <c r="AQ757" s="453"/>
      <c r="AR757" s="453"/>
      <c r="AS757" s="453"/>
      <c r="AT757" s="453"/>
      <c r="AU757" s="453"/>
      <c r="AV757" s="453"/>
      <c r="AW757" s="453"/>
      <c r="AX757" s="453"/>
      <c r="AY757" s="453"/>
      <c r="AZ757" s="453"/>
      <c r="BA757" s="453"/>
    </row>
    <row r="758">
      <c r="A758" s="453"/>
      <c r="B758" s="453"/>
      <c r="C758" s="453"/>
      <c r="D758" s="453"/>
      <c r="E758" s="453"/>
      <c r="F758" s="453"/>
      <c r="G758" s="453"/>
      <c r="H758" s="453"/>
      <c r="I758" s="453"/>
      <c r="J758" s="453"/>
      <c r="K758" s="453"/>
      <c r="L758" s="453"/>
      <c r="M758" s="453"/>
      <c r="N758" s="453"/>
      <c r="O758" s="453"/>
      <c r="P758" s="453"/>
      <c r="Q758" s="453"/>
      <c r="R758" s="453"/>
      <c r="S758" s="453"/>
      <c r="T758" s="453"/>
      <c r="U758" s="453"/>
      <c r="V758" s="453"/>
      <c r="W758" s="453"/>
      <c r="X758" s="453"/>
      <c r="Y758" s="453"/>
      <c r="Z758" s="453"/>
      <c r="AA758" s="453"/>
      <c r="AB758" s="453"/>
      <c r="AC758" s="453"/>
      <c r="AD758" s="453"/>
      <c r="AE758" s="453"/>
      <c r="AF758" s="453"/>
      <c r="AG758" s="453"/>
      <c r="AH758" s="453"/>
      <c r="AI758" s="453"/>
      <c r="AJ758" s="453"/>
      <c r="AK758" s="453"/>
      <c r="AL758" s="453"/>
      <c r="AM758" s="453"/>
      <c r="AN758" s="453"/>
      <c r="AO758" s="453"/>
      <c r="AP758" s="453"/>
      <c r="AQ758" s="453"/>
      <c r="AR758" s="453"/>
      <c r="AS758" s="453"/>
      <c r="AT758" s="453"/>
      <c r="AU758" s="453"/>
      <c r="AV758" s="453"/>
      <c r="AW758" s="453"/>
      <c r="AX758" s="453"/>
      <c r="AY758" s="453"/>
      <c r="AZ758" s="453"/>
      <c r="BA758" s="453"/>
    </row>
    <row r="759">
      <c r="A759" s="453"/>
      <c r="B759" s="453"/>
      <c r="C759" s="453"/>
      <c r="D759" s="453"/>
      <c r="E759" s="453"/>
      <c r="F759" s="453"/>
      <c r="G759" s="453"/>
      <c r="H759" s="453"/>
      <c r="I759" s="453"/>
      <c r="J759" s="453"/>
      <c r="K759" s="453"/>
      <c r="L759" s="453"/>
      <c r="M759" s="453"/>
      <c r="N759" s="453"/>
      <c r="O759" s="453"/>
      <c r="P759" s="453"/>
      <c r="Q759" s="453"/>
      <c r="R759" s="453"/>
      <c r="S759" s="453"/>
      <c r="T759" s="453"/>
      <c r="U759" s="453"/>
      <c r="V759" s="453"/>
      <c r="W759" s="453"/>
      <c r="X759" s="453"/>
      <c r="Y759" s="453"/>
      <c r="Z759" s="453"/>
      <c r="AA759" s="453"/>
      <c r="AB759" s="453"/>
      <c r="AC759" s="453"/>
      <c r="AD759" s="453"/>
      <c r="AE759" s="453"/>
      <c r="AF759" s="453"/>
      <c r="AG759" s="453"/>
      <c r="AH759" s="453"/>
      <c r="AI759" s="453"/>
      <c r="AJ759" s="453"/>
      <c r="AK759" s="453"/>
      <c r="AL759" s="453"/>
      <c r="AM759" s="453"/>
      <c r="AN759" s="453"/>
      <c r="AO759" s="453"/>
      <c r="AP759" s="453"/>
      <c r="AQ759" s="453"/>
      <c r="AR759" s="453"/>
      <c r="AS759" s="453"/>
      <c r="AT759" s="453"/>
      <c r="AU759" s="453"/>
      <c r="AV759" s="453"/>
      <c r="AW759" s="453"/>
      <c r="AX759" s="453"/>
      <c r="AY759" s="453"/>
      <c r="AZ759" s="453"/>
      <c r="BA759" s="453"/>
    </row>
    <row r="760">
      <c r="A760" s="453"/>
      <c r="B760" s="453"/>
      <c r="C760" s="453"/>
      <c r="D760" s="453"/>
      <c r="E760" s="453"/>
      <c r="F760" s="453"/>
      <c r="G760" s="453"/>
      <c r="H760" s="453"/>
      <c r="I760" s="453"/>
      <c r="J760" s="453"/>
      <c r="K760" s="453"/>
      <c r="L760" s="453"/>
      <c r="M760" s="453"/>
      <c r="N760" s="453"/>
      <c r="O760" s="453"/>
      <c r="P760" s="453"/>
      <c r="Q760" s="453"/>
      <c r="R760" s="453"/>
      <c r="S760" s="453"/>
      <c r="T760" s="453"/>
      <c r="U760" s="453"/>
      <c r="V760" s="453"/>
      <c r="W760" s="453"/>
      <c r="X760" s="453"/>
      <c r="Y760" s="453"/>
      <c r="Z760" s="453"/>
      <c r="AA760" s="453"/>
      <c r="AB760" s="453"/>
      <c r="AC760" s="453"/>
      <c r="AD760" s="453"/>
      <c r="AE760" s="453"/>
      <c r="AF760" s="453"/>
      <c r="AG760" s="453"/>
      <c r="AH760" s="453"/>
      <c r="AI760" s="453"/>
      <c r="AJ760" s="453"/>
      <c r="AK760" s="453"/>
      <c r="AL760" s="453"/>
      <c r="AM760" s="453"/>
      <c r="AN760" s="453"/>
      <c r="AO760" s="453"/>
      <c r="AP760" s="453"/>
      <c r="AQ760" s="453"/>
      <c r="AR760" s="453"/>
      <c r="AS760" s="453"/>
      <c r="AT760" s="453"/>
      <c r="AU760" s="453"/>
      <c r="AV760" s="453"/>
      <c r="AW760" s="453"/>
      <c r="AX760" s="453"/>
      <c r="AY760" s="453"/>
      <c r="AZ760" s="453"/>
      <c r="BA760" s="453"/>
    </row>
    <row r="761">
      <c r="A761" s="453"/>
      <c r="B761" s="453"/>
      <c r="C761" s="453"/>
      <c r="D761" s="453"/>
      <c r="E761" s="453"/>
      <c r="F761" s="453"/>
      <c r="G761" s="453"/>
      <c r="H761" s="453"/>
      <c r="I761" s="453"/>
      <c r="J761" s="453"/>
      <c r="K761" s="453"/>
      <c r="L761" s="453"/>
      <c r="M761" s="453"/>
      <c r="N761" s="453"/>
      <c r="O761" s="453"/>
      <c r="P761" s="453"/>
      <c r="Q761" s="453"/>
      <c r="R761" s="453"/>
      <c r="S761" s="453"/>
      <c r="T761" s="453"/>
      <c r="U761" s="453"/>
      <c r="V761" s="453"/>
      <c r="W761" s="453"/>
      <c r="X761" s="453"/>
      <c r="Y761" s="453"/>
      <c r="Z761" s="453"/>
      <c r="AA761" s="453"/>
      <c r="AB761" s="453"/>
      <c r="AC761" s="453"/>
      <c r="AD761" s="453"/>
      <c r="AE761" s="453"/>
      <c r="AF761" s="453"/>
      <c r="AG761" s="453"/>
      <c r="AH761" s="453"/>
      <c r="AI761" s="453"/>
      <c r="AJ761" s="453"/>
      <c r="AK761" s="453"/>
      <c r="AL761" s="453"/>
      <c r="AM761" s="453"/>
      <c r="AN761" s="453"/>
      <c r="AO761" s="453"/>
      <c r="AP761" s="453"/>
      <c r="AQ761" s="453"/>
      <c r="AR761" s="453"/>
      <c r="AS761" s="453"/>
      <c r="AT761" s="453"/>
      <c r="AU761" s="453"/>
      <c r="AV761" s="453"/>
      <c r="AW761" s="453"/>
      <c r="AX761" s="453"/>
      <c r="AY761" s="453"/>
      <c r="AZ761" s="453"/>
      <c r="BA761" s="453"/>
    </row>
    <row r="762">
      <c r="A762" s="453"/>
      <c r="B762" s="453"/>
      <c r="C762" s="453"/>
      <c r="D762" s="453"/>
      <c r="E762" s="453"/>
      <c r="F762" s="453"/>
      <c r="G762" s="453"/>
      <c r="H762" s="453"/>
      <c r="I762" s="453"/>
      <c r="J762" s="453"/>
      <c r="K762" s="453"/>
      <c r="L762" s="453"/>
      <c r="M762" s="453"/>
      <c r="N762" s="453"/>
      <c r="O762" s="453"/>
      <c r="P762" s="453"/>
      <c r="Q762" s="453"/>
      <c r="R762" s="453"/>
      <c r="S762" s="453"/>
      <c r="T762" s="453"/>
      <c r="U762" s="453"/>
      <c r="V762" s="453"/>
      <c r="W762" s="453"/>
      <c r="X762" s="453"/>
      <c r="Y762" s="453"/>
      <c r="Z762" s="453"/>
      <c r="AA762" s="453"/>
      <c r="AB762" s="453"/>
      <c r="AC762" s="453"/>
      <c r="AD762" s="453"/>
      <c r="AE762" s="453"/>
      <c r="AF762" s="453"/>
      <c r="AG762" s="453"/>
      <c r="AH762" s="453"/>
      <c r="AI762" s="453"/>
      <c r="AJ762" s="453"/>
      <c r="AK762" s="453"/>
      <c r="AL762" s="453"/>
      <c r="AM762" s="453"/>
      <c r="AN762" s="453"/>
      <c r="AO762" s="453"/>
      <c r="AP762" s="453"/>
      <c r="AQ762" s="453"/>
      <c r="AR762" s="453"/>
      <c r="AS762" s="453"/>
      <c r="AT762" s="453"/>
      <c r="AU762" s="453"/>
      <c r="AV762" s="453"/>
      <c r="AW762" s="453"/>
      <c r="AX762" s="453"/>
      <c r="AY762" s="453"/>
      <c r="AZ762" s="453"/>
      <c r="BA762" s="453"/>
    </row>
    <row r="763">
      <c r="A763" s="453"/>
      <c r="B763" s="453"/>
      <c r="C763" s="453"/>
      <c r="D763" s="453"/>
      <c r="E763" s="453"/>
      <c r="F763" s="453"/>
      <c r="G763" s="453"/>
      <c r="H763" s="453"/>
      <c r="I763" s="453"/>
      <c r="J763" s="453"/>
      <c r="K763" s="453"/>
      <c r="L763" s="453"/>
      <c r="M763" s="453"/>
      <c r="N763" s="453"/>
      <c r="O763" s="453"/>
      <c r="P763" s="453"/>
      <c r="Q763" s="453"/>
      <c r="R763" s="453"/>
      <c r="S763" s="453"/>
      <c r="T763" s="453"/>
      <c r="U763" s="453"/>
      <c r="V763" s="453"/>
      <c r="W763" s="453"/>
      <c r="X763" s="453"/>
      <c r="Y763" s="453"/>
      <c r="Z763" s="453"/>
      <c r="AA763" s="453"/>
      <c r="AB763" s="453"/>
      <c r="AC763" s="453"/>
      <c r="AD763" s="453"/>
      <c r="AE763" s="453"/>
      <c r="AF763" s="453"/>
      <c r="AG763" s="453"/>
      <c r="AH763" s="453"/>
      <c r="AI763" s="453"/>
      <c r="AJ763" s="453"/>
      <c r="AK763" s="453"/>
      <c r="AL763" s="453"/>
      <c r="AM763" s="453"/>
      <c r="AN763" s="453"/>
      <c r="AO763" s="453"/>
      <c r="AP763" s="453"/>
      <c r="AQ763" s="453"/>
      <c r="AR763" s="453"/>
      <c r="AS763" s="453"/>
      <c r="AT763" s="453"/>
      <c r="AU763" s="453"/>
      <c r="AV763" s="453"/>
      <c r="AW763" s="453"/>
      <c r="AX763" s="453"/>
      <c r="AY763" s="453"/>
      <c r="AZ763" s="453"/>
      <c r="BA763" s="453"/>
    </row>
    <row r="764">
      <c r="A764" s="453"/>
      <c r="B764" s="453"/>
      <c r="C764" s="453"/>
      <c r="D764" s="453"/>
      <c r="E764" s="453"/>
      <c r="F764" s="453"/>
      <c r="G764" s="453"/>
      <c r="H764" s="453"/>
      <c r="I764" s="453"/>
      <c r="J764" s="453"/>
      <c r="K764" s="453"/>
      <c r="L764" s="453"/>
      <c r="M764" s="453"/>
      <c r="N764" s="453"/>
      <c r="O764" s="453"/>
      <c r="P764" s="453"/>
      <c r="Q764" s="453"/>
      <c r="R764" s="453"/>
      <c r="S764" s="453"/>
      <c r="T764" s="453"/>
      <c r="U764" s="453"/>
      <c r="V764" s="453"/>
      <c r="W764" s="453"/>
      <c r="X764" s="453"/>
      <c r="Y764" s="453"/>
      <c r="Z764" s="453"/>
      <c r="AA764" s="453"/>
      <c r="AB764" s="453"/>
      <c r="AC764" s="453"/>
      <c r="AD764" s="453"/>
      <c r="AE764" s="453"/>
      <c r="AF764" s="453"/>
      <c r="AG764" s="453"/>
      <c r="AH764" s="453"/>
      <c r="AI764" s="453"/>
      <c r="AJ764" s="453"/>
      <c r="AK764" s="453"/>
      <c r="AL764" s="453"/>
      <c r="AM764" s="453"/>
      <c r="AN764" s="453"/>
      <c r="AO764" s="453"/>
      <c r="AP764" s="453"/>
      <c r="AQ764" s="453"/>
      <c r="AR764" s="453"/>
      <c r="AS764" s="453"/>
      <c r="AT764" s="453"/>
      <c r="AU764" s="453"/>
      <c r="AV764" s="453"/>
      <c r="AW764" s="453"/>
      <c r="AX764" s="453"/>
      <c r="AY764" s="453"/>
      <c r="AZ764" s="453"/>
      <c r="BA764" s="453"/>
    </row>
    <row r="765">
      <c r="A765" s="453"/>
      <c r="B765" s="453"/>
      <c r="C765" s="453"/>
      <c r="D765" s="453"/>
      <c r="E765" s="453"/>
      <c r="F765" s="453"/>
      <c r="G765" s="453"/>
      <c r="H765" s="453"/>
      <c r="I765" s="453"/>
      <c r="J765" s="453"/>
      <c r="K765" s="453"/>
      <c r="L765" s="453"/>
      <c r="M765" s="453"/>
      <c r="N765" s="453"/>
      <c r="O765" s="453"/>
      <c r="P765" s="453"/>
      <c r="Q765" s="453"/>
      <c r="R765" s="453"/>
      <c r="S765" s="453"/>
      <c r="T765" s="453"/>
      <c r="U765" s="453"/>
      <c r="V765" s="453"/>
      <c r="W765" s="453"/>
      <c r="X765" s="453"/>
      <c r="Y765" s="453"/>
      <c r="Z765" s="453"/>
      <c r="AA765" s="453"/>
      <c r="AB765" s="453"/>
      <c r="AC765" s="453"/>
      <c r="AD765" s="453"/>
      <c r="AE765" s="453"/>
      <c r="AF765" s="453"/>
      <c r="AG765" s="453"/>
      <c r="AH765" s="453"/>
      <c r="AI765" s="453"/>
      <c r="AJ765" s="453"/>
      <c r="AK765" s="453"/>
      <c r="AL765" s="453"/>
      <c r="AM765" s="453"/>
      <c r="AN765" s="453"/>
      <c r="AO765" s="453"/>
      <c r="AP765" s="453"/>
      <c r="AQ765" s="453"/>
      <c r="AR765" s="453"/>
      <c r="AS765" s="453"/>
      <c r="AT765" s="453"/>
      <c r="AU765" s="453"/>
      <c r="AV765" s="453"/>
      <c r="AW765" s="453"/>
      <c r="AX765" s="453"/>
      <c r="AY765" s="453"/>
      <c r="AZ765" s="453"/>
      <c r="BA765" s="453"/>
    </row>
    <row r="766">
      <c r="A766" s="453"/>
      <c r="B766" s="453"/>
      <c r="C766" s="453"/>
      <c r="D766" s="453"/>
      <c r="E766" s="453"/>
      <c r="F766" s="453"/>
      <c r="G766" s="453"/>
      <c r="H766" s="453"/>
      <c r="I766" s="453"/>
      <c r="J766" s="453"/>
      <c r="K766" s="453"/>
      <c r="L766" s="453"/>
      <c r="M766" s="453"/>
      <c r="N766" s="453"/>
      <c r="O766" s="453"/>
      <c r="P766" s="453"/>
      <c r="Q766" s="453"/>
      <c r="R766" s="453"/>
      <c r="S766" s="453"/>
      <c r="T766" s="453"/>
      <c r="U766" s="453"/>
      <c r="V766" s="453"/>
      <c r="W766" s="453"/>
      <c r="X766" s="453"/>
      <c r="Y766" s="453"/>
      <c r="Z766" s="453"/>
      <c r="AA766" s="453"/>
      <c r="AB766" s="453"/>
      <c r="AC766" s="453"/>
      <c r="AD766" s="453"/>
      <c r="AE766" s="453"/>
      <c r="AF766" s="453"/>
      <c r="AG766" s="453"/>
      <c r="AH766" s="453"/>
      <c r="AI766" s="453"/>
      <c r="AJ766" s="453"/>
      <c r="AK766" s="453"/>
      <c r="AL766" s="453"/>
      <c r="AM766" s="453"/>
      <c r="AN766" s="453"/>
      <c r="AO766" s="453"/>
      <c r="AP766" s="453"/>
      <c r="AQ766" s="453"/>
      <c r="AR766" s="453"/>
      <c r="AS766" s="453"/>
      <c r="AT766" s="453"/>
      <c r="AU766" s="453"/>
      <c r="AV766" s="453"/>
      <c r="AW766" s="453"/>
      <c r="AX766" s="453"/>
      <c r="AY766" s="453"/>
      <c r="AZ766" s="453"/>
      <c r="BA766" s="453"/>
    </row>
    <row r="767">
      <c r="A767" s="453"/>
      <c r="B767" s="453"/>
      <c r="C767" s="453"/>
      <c r="D767" s="453"/>
      <c r="E767" s="453"/>
      <c r="F767" s="453"/>
      <c r="G767" s="453"/>
      <c r="H767" s="453"/>
      <c r="I767" s="453"/>
      <c r="J767" s="453"/>
      <c r="K767" s="453"/>
      <c r="L767" s="453"/>
      <c r="M767" s="453"/>
      <c r="N767" s="453"/>
      <c r="O767" s="453"/>
      <c r="P767" s="453"/>
      <c r="Q767" s="453"/>
      <c r="R767" s="453"/>
      <c r="S767" s="453"/>
      <c r="T767" s="453"/>
      <c r="U767" s="453"/>
      <c r="V767" s="453"/>
      <c r="W767" s="453"/>
      <c r="X767" s="453"/>
      <c r="Y767" s="453"/>
      <c r="Z767" s="453"/>
      <c r="AA767" s="453"/>
      <c r="AB767" s="453"/>
      <c r="AC767" s="453"/>
      <c r="AD767" s="453"/>
      <c r="AE767" s="453"/>
      <c r="AF767" s="453"/>
      <c r="AG767" s="453"/>
      <c r="AH767" s="453"/>
      <c r="AI767" s="453"/>
      <c r="AJ767" s="453"/>
      <c r="AK767" s="453"/>
      <c r="AL767" s="453"/>
      <c r="AM767" s="453"/>
      <c r="AN767" s="453"/>
      <c r="AO767" s="453"/>
      <c r="AP767" s="453"/>
      <c r="AQ767" s="453"/>
      <c r="AR767" s="453"/>
      <c r="AS767" s="453"/>
      <c r="AT767" s="453"/>
      <c r="AU767" s="453"/>
      <c r="AV767" s="453"/>
      <c r="AW767" s="453"/>
      <c r="AX767" s="453"/>
      <c r="AY767" s="453"/>
      <c r="AZ767" s="453"/>
      <c r="BA767" s="453"/>
    </row>
    <row r="768">
      <c r="A768" s="453"/>
      <c r="B768" s="453"/>
      <c r="C768" s="453"/>
      <c r="D768" s="453"/>
      <c r="E768" s="453"/>
      <c r="F768" s="453"/>
      <c r="G768" s="453"/>
      <c r="H768" s="453"/>
      <c r="I768" s="453"/>
      <c r="J768" s="453"/>
      <c r="K768" s="453"/>
      <c r="L768" s="453"/>
      <c r="M768" s="453"/>
      <c r="N768" s="453"/>
      <c r="O768" s="453"/>
      <c r="P768" s="453"/>
      <c r="Q768" s="453"/>
      <c r="R768" s="453"/>
      <c r="S768" s="453"/>
      <c r="T768" s="453"/>
      <c r="U768" s="453"/>
      <c r="V768" s="453"/>
      <c r="W768" s="453"/>
      <c r="X768" s="453"/>
      <c r="Y768" s="453"/>
      <c r="Z768" s="453"/>
      <c r="AA768" s="453"/>
      <c r="AB768" s="453"/>
      <c r="AC768" s="453"/>
      <c r="AD768" s="453"/>
      <c r="AE768" s="453"/>
      <c r="AF768" s="453"/>
      <c r="AG768" s="453"/>
      <c r="AH768" s="453"/>
      <c r="AI768" s="453"/>
      <c r="AJ768" s="453"/>
      <c r="AK768" s="453"/>
      <c r="AL768" s="453"/>
      <c r="AM768" s="453"/>
      <c r="AN768" s="453"/>
      <c r="AO768" s="453"/>
      <c r="AP768" s="453"/>
      <c r="AQ768" s="453"/>
      <c r="AR768" s="453"/>
      <c r="AS768" s="453"/>
      <c r="AT768" s="453"/>
      <c r="AU768" s="453"/>
      <c r="AV768" s="453"/>
      <c r="AW768" s="453"/>
      <c r="AX768" s="453"/>
      <c r="AY768" s="453"/>
      <c r="AZ768" s="453"/>
      <c r="BA768" s="453"/>
    </row>
    <row r="769">
      <c r="A769" s="453"/>
      <c r="B769" s="453"/>
      <c r="C769" s="453"/>
      <c r="D769" s="453"/>
      <c r="E769" s="453"/>
      <c r="F769" s="453"/>
      <c r="G769" s="453"/>
      <c r="H769" s="453"/>
      <c r="I769" s="453"/>
      <c r="J769" s="453"/>
      <c r="K769" s="453"/>
      <c r="L769" s="453"/>
      <c r="M769" s="453"/>
      <c r="N769" s="453"/>
      <c r="O769" s="453"/>
      <c r="P769" s="453"/>
      <c r="Q769" s="453"/>
      <c r="R769" s="453"/>
      <c r="S769" s="453"/>
      <c r="T769" s="453"/>
      <c r="U769" s="453"/>
      <c r="V769" s="453"/>
      <c r="W769" s="453"/>
      <c r="X769" s="453"/>
      <c r="Y769" s="453"/>
      <c r="Z769" s="453"/>
      <c r="AA769" s="453"/>
      <c r="AB769" s="453"/>
      <c r="AC769" s="453"/>
      <c r="AD769" s="453"/>
      <c r="AE769" s="453"/>
      <c r="AF769" s="453"/>
      <c r="AG769" s="453"/>
      <c r="AH769" s="453"/>
      <c r="AI769" s="453"/>
      <c r="AJ769" s="453"/>
      <c r="AK769" s="453"/>
      <c r="AL769" s="453"/>
      <c r="AM769" s="453"/>
      <c r="AN769" s="453"/>
      <c r="AO769" s="453"/>
      <c r="AP769" s="453"/>
      <c r="AQ769" s="453"/>
      <c r="AR769" s="453"/>
      <c r="AS769" s="453"/>
      <c r="AT769" s="453"/>
      <c r="AU769" s="453"/>
      <c r="AV769" s="453"/>
      <c r="AW769" s="453"/>
      <c r="AX769" s="453"/>
      <c r="AY769" s="453"/>
      <c r="AZ769" s="453"/>
      <c r="BA769" s="453"/>
    </row>
    <row r="770">
      <c r="A770" s="453"/>
      <c r="B770" s="453"/>
      <c r="C770" s="453"/>
      <c r="D770" s="453"/>
      <c r="E770" s="453"/>
      <c r="F770" s="453"/>
      <c r="G770" s="453"/>
      <c r="H770" s="453"/>
      <c r="I770" s="453"/>
      <c r="J770" s="453"/>
      <c r="K770" s="453"/>
      <c r="L770" s="453"/>
      <c r="M770" s="453"/>
      <c r="N770" s="453"/>
      <c r="O770" s="453"/>
      <c r="P770" s="453"/>
      <c r="Q770" s="453"/>
      <c r="R770" s="453"/>
      <c r="S770" s="453"/>
      <c r="T770" s="453"/>
      <c r="U770" s="453"/>
      <c r="V770" s="453"/>
      <c r="W770" s="453"/>
      <c r="X770" s="453"/>
      <c r="Y770" s="453"/>
      <c r="Z770" s="453"/>
      <c r="AA770" s="453"/>
      <c r="AB770" s="453"/>
      <c r="AC770" s="453"/>
      <c r="AD770" s="453"/>
      <c r="AE770" s="453"/>
      <c r="AF770" s="453"/>
      <c r="AG770" s="453"/>
      <c r="AH770" s="453"/>
      <c r="AI770" s="453"/>
      <c r="AJ770" s="453"/>
      <c r="AK770" s="453"/>
      <c r="AL770" s="453"/>
      <c r="AM770" s="453"/>
      <c r="AN770" s="453"/>
      <c r="AO770" s="453"/>
      <c r="AP770" s="453"/>
      <c r="AQ770" s="453"/>
      <c r="AR770" s="453"/>
      <c r="AS770" s="453"/>
      <c r="AT770" s="453"/>
      <c r="AU770" s="453"/>
      <c r="AV770" s="453"/>
      <c r="AW770" s="453"/>
      <c r="AX770" s="453"/>
      <c r="AY770" s="453"/>
      <c r="AZ770" s="453"/>
      <c r="BA770" s="453"/>
    </row>
    <row r="771">
      <c r="A771" s="453"/>
      <c r="B771" s="453"/>
      <c r="C771" s="453"/>
      <c r="D771" s="453"/>
      <c r="E771" s="453"/>
      <c r="F771" s="453"/>
      <c r="G771" s="453"/>
      <c r="H771" s="453"/>
      <c r="I771" s="453"/>
      <c r="J771" s="453"/>
      <c r="K771" s="453"/>
      <c r="L771" s="453"/>
      <c r="M771" s="453"/>
      <c r="N771" s="453"/>
      <c r="O771" s="453"/>
      <c r="P771" s="453"/>
      <c r="Q771" s="453"/>
      <c r="R771" s="453"/>
      <c r="S771" s="453"/>
      <c r="T771" s="453"/>
      <c r="U771" s="453"/>
      <c r="V771" s="453"/>
      <c r="W771" s="453"/>
      <c r="X771" s="453"/>
      <c r="Y771" s="453"/>
      <c r="Z771" s="453"/>
      <c r="AA771" s="453"/>
      <c r="AB771" s="453"/>
      <c r="AC771" s="453"/>
      <c r="AD771" s="453"/>
      <c r="AE771" s="453"/>
      <c r="AF771" s="453"/>
      <c r="AG771" s="453"/>
      <c r="AH771" s="453"/>
      <c r="AI771" s="453"/>
      <c r="AJ771" s="453"/>
      <c r="AK771" s="453"/>
      <c r="AL771" s="453"/>
      <c r="AM771" s="453"/>
      <c r="AN771" s="453"/>
      <c r="AO771" s="453"/>
      <c r="AP771" s="453"/>
      <c r="AQ771" s="453"/>
      <c r="AR771" s="453"/>
      <c r="AS771" s="453"/>
      <c r="AT771" s="453"/>
      <c r="AU771" s="453"/>
      <c r="AV771" s="453"/>
      <c r="AW771" s="453"/>
      <c r="AX771" s="453"/>
      <c r="AY771" s="453"/>
      <c r="AZ771" s="453"/>
      <c r="BA771" s="453"/>
    </row>
    <row r="772">
      <c r="A772" s="453"/>
      <c r="B772" s="453"/>
      <c r="C772" s="453"/>
      <c r="D772" s="453"/>
      <c r="E772" s="453"/>
      <c r="F772" s="453"/>
      <c r="G772" s="453"/>
      <c r="H772" s="453"/>
      <c r="I772" s="453"/>
      <c r="J772" s="453"/>
      <c r="K772" s="453"/>
      <c r="L772" s="453"/>
      <c r="M772" s="453"/>
      <c r="N772" s="453"/>
      <c r="O772" s="453"/>
      <c r="P772" s="453"/>
      <c r="Q772" s="453"/>
      <c r="R772" s="453"/>
      <c r="S772" s="453"/>
      <c r="T772" s="453"/>
      <c r="U772" s="453"/>
      <c r="V772" s="453"/>
      <c r="W772" s="453"/>
      <c r="X772" s="453"/>
      <c r="Y772" s="453"/>
      <c r="Z772" s="453"/>
      <c r="AA772" s="453"/>
      <c r="AB772" s="453"/>
      <c r="AC772" s="453"/>
      <c r="AD772" s="453"/>
      <c r="AE772" s="453"/>
      <c r="AF772" s="453"/>
      <c r="AG772" s="453"/>
      <c r="AH772" s="453"/>
      <c r="AI772" s="453"/>
      <c r="AJ772" s="453"/>
      <c r="AK772" s="453"/>
      <c r="AL772" s="453"/>
      <c r="AM772" s="453"/>
      <c r="AN772" s="453"/>
      <c r="AO772" s="453"/>
      <c r="AP772" s="453"/>
      <c r="AQ772" s="453"/>
      <c r="AR772" s="453"/>
      <c r="AS772" s="453"/>
      <c r="AT772" s="453"/>
      <c r="AU772" s="453"/>
      <c r="AV772" s="453"/>
      <c r="AW772" s="453"/>
      <c r="AX772" s="453"/>
      <c r="AY772" s="453"/>
      <c r="AZ772" s="453"/>
      <c r="BA772" s="453"/>
    </row>
    <row r="773">
      <c r="A773" s="453"/>
      <c r="B773" s="453"/>
      <c r="C773" s="453"/>
      <c r="D773" s="453"/>
      <c r="E773" s="453"/>
      <c r="F773" s="453"/>
      <c r="G773" s="453"/>
      <c r="H773" s="453"/>
      <c r="I773" s="453"/>
      <c r="J773" s="453"/>
      <c r="K773" s="453"/>
      <c r="L773" s="453"/>
      <c r="M773" s="453"/>
      <c r="N773" s="453"/>
      <c r="O773" s="453"/>
      <c r="P773" s="453"/>
      <c r="Q773" s="453"/>
      <c r="R773" s="453"/>
      <c r="S773" s="453"/>
      <c r="T773" s="453"/>
      <c r="U773" s="453"/>
      <c r="V773" s="453"/>
      <c r="W773" s="453"/>
      <c r="X773" s="453"/>
      <c r="Y773" s="453"/>
      <c r="Z773" s="453"/>
      <c r="AA773" s="453"/>
      <c r="AB773" s="453"/>
      <c r="AC773" s="453"/>
      <c r="AD773" s="453"/>
      <c r="AE773" s="453"/>
      <c r="AF773" s="453"/>
      <c r="AG773" s="453"/>
      <c r="AH773" s="453"/>
      <c r="AI773" s="453"/>
      <c r="AJ773" s="453"/>
      <c r="AK773" s="453"/>
      <c r="AL773" s="453"/>
      <c r="AM773" s="453"/>
      <c r="AN773" s="453"/>
      <c r="AO773" s="453"/>
      <c r="AP773" s="453"/>
      <c r="AQ773" s="453"/>
      <c r="AR773" s="453"/>
      <c r="AS773" s="453"/>
      <c r="AT773" s="453"/>
      <c r="AU773" s="453"/>
      <c r="AV773" s="453"/>
      <c r="AW773" s="453"/>
      <c r="AX773" s="453"/>
      <c r="AY773" s="453"/>
      <c r="AZ773" s="453"/>
      <c r="BA773" s="453"/>
    </row>
    <row r="774">
      <c r="A774" s="453"/>
      <c r="B774" s="453"/>
      <c r="C774" s="453"/>
      <c r="D774" s="453"/>
      <c r="E774" s="453"/>
      <c r="F774" s="453"/>
      <c r="G774" s="453"/>
      <c r="H774" s="453"/>
      <c r="I774" s="453"/>
      <c r="J774" s="453"/>
      <c r="K774" s="453"/>
      <c r="L774" s="453"/>
      <c r="M774" s="453"/>
      <c r="N774" s="453"/>
      <c r="O774" s="453"/>
      <c r="P774" s="453"/>
      <c r="Q774" s="453"/>
      <c r="R774" s="453"/>
      <c r="S774" s="453"/>
      <c r="T774" s="453"/>
      <c r="U774" s="453"/>
      <c r="V774" s="453"/>
      <c r="W774" s="453"/>
      <c r="X774" s="453"/>
      <c r="Y774" s="453"/>
      <c r="Z774" s="453"/>
      <c r="AA774" s="453"/>
      <c r="AB774" s="453"/>
      <c r="AC774" s="453"/>
      <c r="AD774" s="453"/>
      <c r="AE774" s="453"/>
      <c r="AF774" s="453"/>
      <c r="AG774" s="453"/>
      <c r="AH774" s="453"/>
      <c r="AI774" s="453"/>
      <c r="AJ774" s="453"/>
      <c r="AK774" s="453"/>
      <c r="AL774" s="453"/>
      <c r="AM774" s="453"/>
      <c r="AN774" s="453"/>
      <c r="AO774" s="453"/>
      <c r="AP774" s="453"/>
      <c r="AQ774" s="453"/>
      <c r="AR774" s="453"/>
      <c r="AS774" s="453"/>
      <c r="AT774" s="453"/>
      <c r="AU774" s="453"/>
      <c r="AV774" s="453"/>
      <c r="AW774" s="453"/>
      <c r="AX774" s="453"/>
      <c r="AY774" s="453"/>
      <c r="AZ774" s="453"/>
      <c r="BA774" s="453"/>
    </row>
    <row r="775">
      <c r="A775" s="453"/>
      <c r="B775" s="453"/>
      <c r="C775" s="453"/>
      <c r="D775" s="453"/>
      <c r="E775" s="453"/>
      <c r="F775" s="453"/>
      <c r="G775" s="453"/>
      <c r="H775" s="453"/>
      <c r="I775" s="453"/>
      <c r="J775" s="453"/>
      <c r="K775" s="453"/>
      <c r="L775" s="453"/>
      <c r="M775" s="453"/>
      <c r="N775" s="453"/>
      <c r="O775" s="453"/>
      <c r="P775" s="453"/>
      <c r="Q775" s="453"/>
      <c r="R775" s="453"/>
      <c r="S775" s="453"/>
      <c r="T775" s="453"/>
      <c r="U775" s="453"/>
      <c r="V775" s="453"/>
      <c r="W775" s="453"/>
      <c r="X775" s="453"/>
      <c r="Y775" s="453"/>
      <c r="Z775" s="453"/>
      <c r="AA775" s="453"/>
      <c r="AB775" s="453"/>
      <c r="AC775" s="453"/>
      <c r="AD775" s="453"/>
      <c r="AE775" s="453"/>
      <c r="AF775" s="453"/>
      <c r="AG775" s="453"/>
      <c r="AH775" s="453"/>
      <c r="AI775" s="453"/>
      <c r="AJ775" s="453"/>
      <c r="AK775" s="453"/>
      <c r="AL775" s="453"/>
      <c r="AM775" s="453"/>
      <c r="AN775" s="453"/>
      <c r="AO775" s="453"/>
      <c r="AP775" s="453"/>
      <c r="AQ775" s="453"/>
      <c r="AR775" s="453"/>
      <c r="AS775" s="453"/>
      <c r="AT775" s="453"/>
      <c r="AU775" s="453"/>
      <c r="AV775" s="453"/>
      <c r="AW775" s="453"/>
      <c r="AX775" s="453"/>
      <c r="AY775" s="453"/>
      <c r="AZ775" s="453"/>
      <c r="BA775" s="453"/>
    </row>
    <row r="776">
      <c r="A776" s="453"/>
      <c r="B776" s="453"/>
      <c r="C776" s="453"/>
      <c r="D776" s="453"/>
      <c r="E776" s="453"/>
      <c r="F776" s="453"/>
      <c r="G776" s="453"/>
      <c r="H776" s="453"/>
      <c r="I776" s="453"/>
      <c r="J776" s="453"/>
      <c r="K776" s="453"/>
      <c r="L776" s="453"/>
      <c r="M776" s="453"/>
      <c r="N776" s="453"/>
      <c r="O776" s="453"/>
      <c r="P776" s="453"/>
      <c r="Q776" s="453"/>
      <c r="R776" s="453"/>
      <c r="S776" s="453"/>
      <c r="T776" s="453"/>
      <c r="U776" s="453"/>
      <c r="V776" s="453"/>
      <c r="W776" s="453"/>
      <c r="X776" s="453"/>
      <c r="Y776" s="453"/>
      <c r="Z776" s="453"/>
      <c r="AA776" s="453"/>
      <c r="AB776" s="453"/>
      <c r="AC776" s="453"/>
      <c r="AD776" s="453"/>
      <c r="AE776" s="453"/>
      <c r="AF776" s="453"/>
      <c r="AG776" s="453"/>
      <c r="AH776" s="453"/>
      <c r="AI776" s="453"/>
      <c r="AJ776" s="453"/>
      <c r="AK776" s="453"/>
      <c r="AL776" s="453"/>
      <c r="AM776" s="453"/>
      <c r="AN776" s="453"/>
      <c r="AO776" s="453"/>
      <c r="AP776" s="453"/>
      <c r="AQ776" s="453"/>
      <c r="AR776" s="453"/>
      <c r="AS776" s="453"/>
      <c r="AT776" s="453"/>
      <c r="AU776" s="453"/>
      <c r="AV776" s="453"/>
      <c r="AW776" s="453"/>
      <c r="AX776" s="453"/>
      <c r="AY776" s="453"/>
      <c r="AZ776" s="453"/>
      <c r="BA776" s="453"/>
    </row>
    <row r="777">
      <c r="A777" s="453"/>
      <c r="B777" s="453"/>
      <c r="C777" s="453"/>
      <c r="D777" s="453"/>
      <c r="E777" s="453"/>
      <c r="F777" s="453"/>
      <c r="G777" s="453"/>
      <c r="H777" s="453"/>
      <c r="I777" s="453"/>
      <c r="J777" s="453"/>
      <c r="K777" s="453"/>
      <c r="L777" s="453"/>
      <c r="M777" s="453"/>
      <c r="N777" s="453"/>
      <c r="O777" s="453"/>
      <c r="P777" s="453"/>
      <c r="Q777" s="453"/>
      <c r="R777" s="453"/>
      <c r="S777" s="453"/>
      <c r="T777" s="453"/>
      <c r="U777" s="453"/>
      <c r="V777" s="453"/>
      <c r="W777" s="453"/>
      <c r="X777" s="453"/>
      <c r="Y777" s="453"/>
      <c r="Z777" s="453"/>
      <c r="AA777" s="453"/>
      <c r="AB777" s="453"/>
      <c r="AC777" s="453"/>
      <c r="AD777" s="453"/>
      <c r="AE777" s="453"/>
      <c r="AF777" s="453"/>
      <c r="AG777" s="453"/>
      <c r="AH777" s="453"/>
      <c r="AI777" s="453"/>
      <c r="AJ777" s="453"/>
      <c r="AK777" s="453"/>
      <c r="AL777" s="453"/>
      <c r="AM777" s="453"/>
      <c r="AN777" s="453"/>
      <c r="AO777" s="453"/>
      <c r="AP777" s="453"/>
      <c r="AQ777" s="453"/>
      <c r="AR777" s="453"/>
      <c r="AS777" s="453"/>
      <c r="AT777" s="453"/>
      <c r="AU777" s="453"/>
      <c r="AV777" s="453"/>
      <c r="AW777" s="453"/>
      <c r="AX777" s="453"/>
      <c r="AY777" s="453"/>
      <c r="AZ777" s="453"/>
      <c r="BA777" s="453"/>
    </row>
    <row r="778">
      <c r="A778" s="453"/>
      <c r="B778" s="453"/>
      <c r="C778" s="453"/>
      <c r="D778" s="453"/>
      <c r="E778" s="453"/>
      <c r="F778" s="453"/>
      <c r="G778" s="453"/>
      <c r="H778" s="453"/>
      <c r="I778" s="453"/>
      <c r="J778" s="453"/>
      <c r="K778" s="453"/>
      <c r="L778" s="453"/>
      <c r="M778" s="453"/>
      <c r="N778" s="453"/>
      <c r="O778" s="453"/>
      <c r="P778" s="453"/>
      <c r="Q778" s="453"/>
      <c r="R778" s="453"/>
      <c r="S778" s="453"/>
      <c r="T778" s="453"/>
      <c r="U778" s="453"/>
      <c r="V778" s="453"/>
      <c r="W778" s="453"/>
      <c r="X778" s="453"/>
      <c r="Y778" s="453"/>
      <c r="Z778" s="453"/>
      <c r="AA778" s="453"/>
      <c r="AB778" s="453"/>
      <c r="AC778" s="453"/>
      <c r="AD778" s="453"/>
      <c r="AE778" s="453"/>
      <c r="AF778" s="453"/>
      <c r="AG778" s="453"/>
      <c r="AH778" s="453"/>
      <c r="AI778" s="453"/>
      <c r="AJ778" s="453"/>
      <c r="AK778" s="453"/>
      <c r="AL778" s="453"/>
      <c r="AM778" s="453"/>
      <c r="AN778" s="453"/>
      <c r="AO778" s="453"/>
      <c r="AP778" s="453"/>
      <c r="AQ778" s="453"/>
      <c r="AR778" s="453"/>
      <c r="AS778" s="453"/>
      <c r="AT778" s="453"/>
      <c r="AU778" s="453"/>
      <c r="AV778" s="453"/>
      <c r="AW778" s="453"/>
      <c r="AX778" s="453"/>
      <c r="AY778" s="453"/>
      <c r="AZ778" s="453"/>
      <c r="BA778" s="453"/>
    </row>
    <row r="779">
      <c r="A779" s="453"/>
      <c r="B779" s="453"/>
      <c r="C779" s="453"/>
      <c r="D779" s="453"/>
      <c r="E779" s="453"/>
      <c r="F779" s="453"/>
      <c r="G779" s="453"/>
      <c r="H779" s="453"/>
      <c r="I779" s="453"/>
      <c r="J779" s="453"/>
      <c r="K779" s="453"/>
      <c r="L779" s="453"/>
      <c r="M779" s="453"/>
      <c r="N779" s="453"/>
      <c r="O779" s="453"/>
      <c r="P779" s="453"/>
      <c r="Q779" s="453"/>
      <c r="R779" s="453"/>
      <c r="S779" s="453"/>
      <c r="T779" s="453"/>
      <c r="U779" s="453"/>
      <c r="V779" s="453"/>
      <c r="W779" s="453"/>
      <c r="X779" s="453"/>
      <c r="Y779" s="453"/>
      <c r="Z779" s="453"/>
      <c r="AA779" s="453"/>
      <c r="AB779" s="453"/>
      <c r="AC779" s="453"/>
      <c r="AD779" s="453"/>
      <c r="AE779" s="453"/>
      <c r="AF779" s="453"/>
      <c r="AG779" s="453"/>
      <c r="AH779" s="453"/>
      <c r="AI779" s="453"/>
      <c r="AJ779" s="453"/>
      <c r="AK779" s="453"/>
      <c r="AL779" s="453"/>
      <c r="AM779" s="453"/>
      <c r="AN779" s="453"/>
      <c r="AO779" s="453"/>
      <c r="AP779" s="453"/>
      <c r="AQ779" s="453"/>
      <c r="AR779" s="453"/>
      <c r="AS779" s="453"/>
      <c r="AT779" s="453"/>
      <c r="AU779" s="453"/>
      <c r="AV779" s="453"/>
      <c r="AW779" s="453"/>
      <c r="AX779" s="453"/>
      <c r="AY779" s="453"/>
      <c r="AZ779" s="453"/>
      <c r="BA779" s="453"/>
    </row>
    <row r="780">
      <c r="A780" s="453"/>
      <c r="B780" s="453"/>
      <c r="C780" s="453"/>
      <c r="D780" s="453"/>
      <c r="E780" s="453"/>
      <c r="F780" s="453"/>
      <c r="G780" s="453"/>
      <c r="H780" s="453"/>
      <c r="I780" s="453"/>
      <c r="J780" s="453"/>
      <c r="K780" s="453"/>
      <c r="L780" s="453"/>
      <c r="M780" s="453"/>
      <c r="N780" s="453"/>
      <c r="O780" s="453"/>
      <c r="P780" s="453"/>
      <c r="Q780" s="453"/>
      <c r="R780" s="453"/>
      <c r="S780" s="453"/>
      <c r="T780" s="453"/>
      <c r="U780" s="453"/>
      <c r="V780" s="453"/>
      <c r="W780" s="453"/>
      <c r="X780" s="453"/>
      <c r="Y780" s="453"/>
      <c r="Z780" s="453"/>
      <c r="AA780" s="453"/>
      <c r="AB780" s="453"/>
      <c r="AC780" s="453"/>
      <c r="AD780" s="453"/>
      <c r="AE780" s="453"/>
      <c r="AF780" s="453"/>
      <c r="AG780" s="453"/>
      <c r="AH780" s="453"/>
      <c r="AI780" s="453"/>
      <c r="AJ780" s="453"/>
      <c r="AK780" s="453"/>
      <c r="AL780" s="453"/>
      <c r="AM780" s="453"/>
      <c r="AN780" s="453"/>
      <c r="AO780" s="453"/>
      <c r="AP780" s="453"/>
      <c r="AQ780" s="453"/>
      <c r="AR780" s="453"/>
      <c r="AS780" s="453"/>
      <c r="AT780" s="453"/>
      <c r="AU780" s="453"/>
      <c r="AV780" s="453"/>
      <c r="AW780" s="453"/>
      <c r="AX780" s="453"/>
      <c r="AY780" s="453"/>
      <c r="AZ780" s="453"/>
      <c r="BA780" s="453"/>
    </row>
    <row r="781">
      <c r="A781" s="453"/>
      <c r="B781" s="453"/>
      <c r="C781" s="453"/>
      <c r="D781" s="453"/>
      <c r="E781" s="453"/>
      <c r="F781" s="453"/>
      <c r="G781" s="453"/>
      <c r="H781" s="453"/>
      <c r="I781" s="453"/>
      <c r="J781" s="453"/>
      <c r="K781" s="453"/>
      <c r="L781" s="453"/>
      <c r="M781" s="453"/>
      <c r="N781" s="453"/>
      <c r="O781" s="453"/>
      <c r="P781" s="453"/>
      <c r="Q781" s="453"/>
      <c r="R781" s="453"/>
      <c r="S781" s="453"/>
      <c r="T781" s="453"/>
      <c r="U781" s="453"/>
      <c r="V781" s="453"/>
      <c r="W781" s="453"/>
      <c r="X781" s="453"/>
      <c r="Y781" s="453"/>
      <c r="Z781" s="453"/>
      <c r="AA781" s="453"/>
      <c r="AB781" s="453"/>
      <c r="AC781" s="453"/>
      <c r="AD781" s="453"/>
      <c r="AE781" s="453"/>
      <c r="AF781" s="453"/>
      <c r="AG781" s="453"/>
      <c r="AH781" s="453"/>
      <c r="AI781" s="453"/>
      <c r="AJ781" s="453"/>
      <c r="AK781" s="453"/>
      <c r="AL781" s="453"/>
      <c r="AM781" s="453"/>
      <c r="AN781" s="453"/>
      <c r="AO781" s="453"/>
      <c r="AP781" s="453"/>
      <c r="AQ781" s="453"/>
      <c r="AR781" s="453"/>
      <c r="AS781" s="453"/>
      <c r="AT781" s="453"/>
      <c r="AU781" s="453"/>
      <c r="AV781" s="453"/>
      <c r="AW781" s="453"/>
      <c r="AX781" s="453"/>
      <c r="AY781" s="453"/>
      <c r="AZ781" s="453"/>
      <c r="BA781" s="453"/>
    </row>
    <row r="782">
      <c r="A782" s="453"/>
      <c r="B782" s="453"/>
      <c r="C782" s="453"/>
      <c r="D782" s="453"/>
      <c r="E782" s="453"/>
      <c r="F782" s="453"/>
      <c r="G782" s="453"/>
      <c r="H782" s="453"/>
      <c r="I782" s="453"/>
      <c r="J782" s="453"/>
      <c r="K782" s="453"/>
      <c r="L782" s="453"/>
      <c r="M782" s="453"/>
      <c r="N782" s="453"/>
      <c r="O782" s="453"/>
      <c r="P782" s="453"/>
      <c r="Q782" s="453"/>
      <c r="R782" s="453"/>
      <c r="S782" s="453"/>
      <c r="T782" s="453"/>
      <c r="U782" s="453"/>
      <c r="V782" s="453"/>
      <c r="W782" s="453"/>
      <c r="X782" s="453"/>
      <c r="Y782" s="453"/>
      <c r="Z782" s="453"/>
      <c r="AA782" s="453"/>
      <c r="AB782" s="453"/>
      <c r="AC782" s="453"/>
      <c r="AD782" s="453"/>
      <c r="AE782" s="453"/>
      <c r="AF782" s="453"/>
      <c r="AG782" s="453"/>
      <c r="AH782" s="453"/>
      <c r="AI782" s="453"/>
      <c r="AJ782" s="453"/>
      <c r="AK782" s="453"/>
      <c r="AL782" s="453"/>
      <c r="AM782" s="453"/>
      <c r="AN782" s="453"/>
      <c r="AO782" s="453"/>
      <c r="AP782" s="453"/>
      <c r="AQ782" s="453"/>
      <c r="AR782" s="453"/>
      <c r="AS782" s="453"/>
      <c r="AT782" s="453"/>
      <c r="AU782" s="453"/>
      <c r="AV782" s="453"/>
      <c r="AW782" s="453"/>
      <c r="AX782" s="453"/>
      <c r="AY782" s="453"/>
      <c r="AZ782" s="453"/>
      <c r="BA782" s="453"/>
    </row>
    <row r="783">
      <c r="A783" s="453"/>
      <c r="B783" s="453"/>
      <c r="C783" s="453"/>
      <c r="D783" s="453"/>
      <c r="E783" s="453"/>
      <c r="F783" s="453"/>
      <c r="G783" s="453"/>
      <c r="H783" s="453"/>
      <c r="I783" s="453"/>
      <c r="J783" s="453"/>
      <c r="K783" s="453"/>
      <c r="L783" s="453"/>
      <c r="M783" s="453"/>
      <c r="N783" s="453"/>
      <c r="O783" s="453"/>
      <c r="P783" s="453"/>
      <c r="Q783" s="453"/>
      <c r="R783" s="453"/>
      <c r="S783" s="453"/>
      <c r="T783" s="453"/>
      <c r="U783" s="453"/>
      <c r="V783" s="453"/>
      <c r="W783" s="453"/>
      <c r="X783" s="453"/>
      <c r="Y783" s="453"/>
      <c r="Z783" s="453"/>
      <c r="AA783" s="453"/>
      <c r="AB783" s="453"/>
      <c r="AC783" s="453"/>
      <c r="AD783" s="453"/>
      <c r="AE783" s="453"/>
      <c r="AF783" s="453"/>
      <c r="AG783" s="453"/>
      <c r="AH783" s="453"/>
      <c r="AI783" s="453"/>
      <c r="AJ783" s="453"/>
      <c r="AK783" s="453"/>
      <c r="AL783" s="453"/>
      <c r="AM783" s="453"/>
      <c r="AN783" s="453"/>
      <c r="AO783" s="453"/>
      <c r="AP783" s="453"/>
      <c r="AQ783" s="453"/>
      <c r="AR783" s="453"/>
      <c r="AS783" s="453"/>
      <c r="AT783" s="453"/>
      <c r="AU783" s="453"/>
      <c r="AV783" s="453"/>
      <c r="AW783" s="453"/>
      <c r="AX783" s="453"/>
      <c r="AY783" s="453"/>
      <c r="AZ783" s="453"/>
      <c r="BA783" s="453"/>
    </row>
    <row r="784">
      <c r="A784" s="453"/>
      <c r="B784" s="453"/>
      <c r="C784" s="453"/>
      <c r="D784" s="453"/>
      <c r="E784" s="453"/>
      <c r="F784" s="453"/>
      <c r="G784" s="453"/>
      <c r="H784" s="453"/>
      <c r="I784" s="453"/>
      <c r="J784" s="453"/>
      <c r="K784" s="453"/>
      <c r="L784" s="453"/>
      <c r="M784" s="453"/>
      <c r="N784" s="453"/>
      <c r="O784" s="453"/>
      <c r="P784" s="453"/>
      <c r="Q784" s="453"/>
      <c r="R784" s="453"/>
      <c r="S784" s="453"/>
      <c r="T784" s="453"/>
      <c r="U784" s="453"/>
      <c r="V784" s="453"/>
      <c r="W784" s="453"/>
      <c r="X784" s="453"/>
      <c r="Y784" s="453"/>
      <c r="Z784" s="453"/>
      <c r="AA784" s="453"/>
      <c r="AB784" s="453"/>
      <c r="AC784" s="453"/>
      <c r="AD784" s="453"/>
      <c r="AE784" s="453"/>
      <c r="AF784" s="453"/>
      <c r="AG784" s="453"/>
      <c r="AH784" s="453"/>
      <c r="AI784" s="453"/>
      <c r="AJ784" s="453"/>
      <c r="AK784" s="453"/>
      <c r="AL784" s="453"/>
      <c r="AM784" s="453"/>
      <c r="AN784" s="453"/>
      <c r="AO784" s="453"/>
      <c r="AP784" s="453"/>
      <c r="AQ784" s="453"/>
      <c r="AR784" s="453"/>
      <c r="AS784" s="453"/>
      <c r="AT784" s="453"/>
      <c r="AU784" s="453"/>
      <c r="AV784" s="453"/>
      <c r="AW784" s="453"/>
      <c r="AX784" s="453"/>
      <c r="AY784" s="453"/>
      <c r="AZ784" s="453"/>
      <c r="BA784" s="453"/>
    </row>
    <row r="785">
      <c r="A785" s="453"/>
      <c r="B785" s="453"/>
      <c r="C785" s="453"/>
      <c r="D785" s="453"/>
      <c r="E785" s="453"/>
      <c r="F785" s="453"/>
      <c r="G785" s="453"/>
      <c r="H785" s="453"/>
      <c r="I785" s="453"/>
      <c r="J785" s="453"/>
      <c r="K785" s="453"/>
      <c r="L785" s="453"/>
      <c r="M785" s="453"/>
      <c r="N785" s="453"/>
      <c r="O785" s="453"/>
      <c r="P785" s="453"/>
      <c r="Q785" s="453"/>
      <c r="R785" s="453"/>
      <c r="S785" s="453"/>
      <c r="T785" s="453"/>
      <c r="U785" s="453"/>
      <c r="V785" s="453"/>
      <c r="W785" s="453"/>
      <c r="X785" s="453"/>
      <c r="Y785" s="453"/>
      <c r="Z785" s="453"/>
      <c r="AA785" s="453"/>
      <c r="AB785" s="453"/>
      <c r="AC785" s="453"/>
      <c r="AD785" s="453"/>
      <c r="AE785" s="453"/>
      <c r="AF785" s="453"/>
      <c r="AG785" s="453"/>
      <c r="AH785" s="453"/>
      <c r="AI785" s="453"/>
      <c r="AJ785" s="453"/>
      <c r="AK785" s="453"/>
      <c r="AL785" s="453"/>
      <c r="AM785" s="453"/>
      <c r="AN785" s="453"/>
      <c r="AO785" s="453"/>
      <c r="AP785" s="453"/>
      <c r="AQ785" s="453"/>
      <c r="AR785" s="453"/>
      <c r="AS785" s="453"/>
      <c r="AT785" s="453"/>
      <c r="AU785" s="453"/>
      <c r="AV785" s="453"/>
      <c r="AW785" s="453"/>
      <c r="AX785" s="453"/>
      <c r="AY785" s="453"/>
      <c r="AZ785" s="453"/>
      <c r="BA785" s="453"/>
    </row>
    <row r="786">
      <c r="A786" s="453"/>
      <c r="B786" s="453"/>
      <c r="C786" s="453"/>
      <c r="D786" s="453"/>
      <c r="E786" s="453"/>
      <c r="F786" s="453"/>
      <c r="G786" s="453"/>
      <c r="H786" s="453"/>
      <c r="I786" s="453"/>
      <c r="J786" s="453"/>
      <c r="K786" s="453"/>
      <c r="L786" s="453"/>
      <c r="M786" s="453"/>
      <c r="N786" s="453"/>
      <c r="O786" s="453"/>
      <c r="P786" s="453"/>
      <c r="Q786" s="453"/>
      <c r="R786" s="453"/>
      <c r="S786" s="453"/>
      <c r="T786" s="453"/>
      <c r="U786" s="453"/>
      <c r="V786" s="453"/>
      <c r="W786" s="453"/>
      <c r="X786" s="453"/>
      <c r="Y786" s="453"/>
      <c r="Z786" s="453"/>
      <c r="AA786" s="453"/>
      <c r="AB786" s="453"/>
      <c r="AC786" s="453"/>
      <c r="AD786" s="453"/>
      <c r="AE786" s="453"/>
      <c r="AF786" s="453"/>
      <c r="AG786" s="453"/>
      <c r="AH786" s="453"/>
      <c r="AI786" s="453"/>
      <c r="AJ786" s="453"/>
      <c r="AK786" s="453"/>
      <c r="AL786" s="453"/>
      <c r="AM786" s="453"/>
      <c r="AN786" s="453"/>
      <c r="AO786" s="453"/>
      <c r="AP786" s="453"/>
      <c r="AQ786" s="453"/>
      <c r="AR786" s="453"/>
      <c r="AS786" s="453"/>
      <c r="AT786" s="453"/>
      <c r="AU786" s="453"/>
      <c r="AV786" s="453"/>
      <c r="AW786" s="453"/>
      <c r="AX786" s="453"/>
      <c r="AY786" s="453"/>
      <c r="AZ786" s="453"/>
      <c r="BA786" s="453"/>
    </row>
    <row r="787">
      <c r="A787" s="453"/>
      <c r="B787" s="453"/>
      <c r="C787" s="453"/>
      <c r="D787" s="453"/>
      <c r="E787" s="453"/>
      <c r="F787" s="453"/>
      <c r="G787" s="453"/>
      <c r="H787" s="453"/>
      <c r="I787" s="453"/>
      <c r="J787" s="453"/>
      <c r="K787" s="453"/>
      <c r="L787" s="453"/>
      <c r="M787" s="453"/>
      <c r="N787" s="453"/>
      <c r="O787" s="453"/>
      <c r="P787" s="453"/>
      <c r="Q787" s="453"/>
      <c r="R787" s="453"/>
      <c r="S787" s="453"/>
      <c r="T787" s="453"/>
      <c r="U787" s="453"/>
      <c r="V787" s="453"/>
      <c r="W787" s="453"/>
      <c r="X787" s="453"/>
      <c r="Y787" s="453"/>
      <c r="Z787" s="453"/>
      <c r="AA787" s="453"/>
      <c r="AB787" s="453"/>
      <c r="AC787" s="453"/>
      <c r="AD787" s="453"/>
      <c r="AE787" s="453"/>
      <c r="AF787" s="453"/>
      <c r="AG787" s="453"/>
      <c r="AH787" s="453"/>
      <c r="AI787" s="453"/>
      <c r="AJ787" s="453"/>
      <c r="AK787" s="453"/>
      <c r="AL787" s="453"/>
      <c r="AM787" s="453"/>
      <c r="AN787" s="453"/>
      <c r="AO787" s="453"/>
      <c r="AP787" s="453"/>
      <c r="AQ787" s="453"/>
      <c r="AR787" s="453"/>
      <c r="AS787" s="453"/>
      <c r="AT787" s="453"/>
      <c r="AU787" s="453"/>
      <c r="AV787" s="453"/>
      <c r="AW787" s="453"/>
      <c r="AX787" s="453"/>
      <c r="AY787" s="453"/>
      <c r="AZ787" s="453"/>
      <c r="BA787" s="453"/>
    </row>
    <row r="788">
      <c r="A788" s="453"/>
      <c r="B788" s="453"/>
      <c r="C788" s="453"/>
      <c r="D788" s="453"/>
      <c r="E788" s="453"/>
      <c r="F788" s="453"/>
      <c r="G788" s="453"/>
      <c r="H788" s="453"/>
      <c r="I788" s="453"/>
      <c r="J788" s="453"/>
      <c r="K788" s="453"/>
      <c r="L788" s="453"/>
      <c r="M788" s="453"/>
      <c r="N788" s="453"/>
      <c r="O788" s="453"/>
      <c r="P788" s="453"/>
      <c r="Q788" s="453"/>
      <c r="R788" s="453"/>
      <c r="S788" s="453"/>
      <c r="T788" s="453"/>
      <c r="U788" s="453"/>
      <c r="V788" s="453"/>
      <c r="W788" s="453"/>
      <c r="X788" s="453"/>
      <c r="Y788" s="453"/>
      <c r="Z788" s="453"/>
      <c r="AA788" s="453"/>
      <c r="AB788" s="453"/>
      <c r="AC788" s="453"/>
      <c r="AD788" s="453"/>
      <c r="AE788" s="453"/>
      <c r="AF788" s="453"/>
      <c r="AG788" s="453"/>
      <c r="AH788" s="453"/>
      <c r="AI788" s="453"/>
      <c r="AJ788" s="453"/>
      <c r="AK788" s="453"/>
      <c r="AL788" s="453"/>
      <c r="AM788" s="453"/>
      <c r="AN788" s="453"/>
      <c r="AO788" s="453"/>
      <c r="AP788" s="453"/>
      <c r="AQ788" s="453"/>
      <c r="AR788" s="453"/>
      <c r="AS788" s="453"/>
      <c r="AT788" s="453"/>
      <c r="AU788" s="453"/>
      <c r="AV788" s="453"/>
      <c r="AW788" s="453"/>
      <c r="AX788" s="453"/>
      <c r="AY788" s="453"/>
      <c r="AZ788" s="453"/>
      <c r="BA788" s="453"/>
    </row>
    <row r="789">
      <c r="A789" s="453"/>
      <c r="B789" s="453"/>
      <c r="C789" s="453"/>
      <c r="D789" s="453"/>
      <c r="E789" s="453"/>
      <c r="F789" s="453"/>
      <c r="G789" s="453"/>
      <c r="H789" s="453"/>
      <c r="I789" s="453"/>
      <c r="J789" s="453"/>
      <c r="K789" s="453"/>
      <c r="L789" s="453"/>
      <c r="M789" s="453"/>
      <c r="N789" s="453"/>
      <c r="O789" s="453"/>
      <c r="P789" s="453"/>
      <c r="Q789" s="453"/>
      <c r="R789" s="453"/>
      <c r="S789" s="453"/>
      <c r="T789" s="453"/>
      <c r="U789" s="453"/>
      <c r="V789" s="453"/>
      <c r="W789" s="453"/>
      <c r="X789" s="453"/>
      <c r="Y789" s="453"/>
      <c r="Z789" s="453"/>
      <c r="AA789" s="453"/>
      <c r="AB789" s="453"/>
      <c r="AC789" s="453"/>
      <c r="AD789" s="453"/>
      <c r="AE789" s="453"/>
      <c r="AF789" s="453"/>
      <c r="AG789" s="453"/>
      <c r="AH789" s="453"/>
      <c r="AI789" s="453"/>
      <c r="AJ789" s="453"/>
      <c r="AK789" s="453"/>
      <c r="AL789" s="453"/>
      <c r="AM789" s="453"/>
      <c r="AN789" s="453"/>
      <c r="AO789" s="453"/>
      <c r="AP789" s="453"/>
      <c r="AQ789" s="453"/>
      <c r="AR789" s="453"/>
      <c r="AS789" s="453"/>
      <c r="AT789" s="453"/>
      <c r="AU789" s="453"/>
      <c r="AV789" s="453"/>
      <c r="AW789" s="453"/>
      <c r="AX789" s="453"/>
      <c r="AY789" s="453"/>
      <c r="AZ789" s="453"/>
      <c r="BA789" s="453"/>
    </row>
    <row r="790">
      <c r="A790" s="453"/>
      <c r="B790" s="453"/>
      <c r="C790" s="453"/>
      <c r="D790" s="453"/>
      <c r="E790" s="453"/>
      <c r="F790" s="453"/>
      <c r="G790" s="453"/>
      <c r="H790" s="453"/>
      <c r="I790" s="453"/>
      <c r="J790" s="453"/>
      <c r="K790" s="453"/>
      <c r="L790" s="453"/>
      <c r="M790" s="453"/>
      <c r="N790" s="453"/>
      <c r="O790" s="453"/>
      <c r="P790" s="453"/>
      <c r="Q790" s="453"/>
      <c r="R790" s="453"/>
      <c r="S790" s="453"/>
      <c r="T790" s="453"/>
      <c r="U790" s="453"/>
      <c r="V790" s="453"/>
      <c r="W790" s="453"/>
      <c r="X790" s="453"/>
      <c r="Y790" s="453"/>
      <c r="Z790" s="453"/>
      <c r="AA790" s="453"/>
      <c r="AB790" s="453"/>
      <c r="AC790" s="453"/>
      <c r="AD790" s="453"/>
      <c r="AE790" s="453"/>
      <c r="AF790" s="453"/>
      <c r="AG790" s="453"/>
      <c r="AH790" s="453"/>
      <c r="AI790" s="453"/>
      <c r="AJ790" s="453"/>
      <c r="AK790" s="453"/>
      <c r="AL790" s="453"/>
      <c r="AM790" s="453"/>
      <c r="AN790" s="453"/>
      <c r="AO790" s="453"/>
      <c r="AP790" s="453"/>
      <c r="AQ790" s="453"/>
      <c r="AR790" s="453"/>
      <c r="AS790" s="453"/>
      <c r="AT790" s="453"/>
      <c r="AU790" s="453"/>
      <c r="AV790" s="453"/>
      <c r="AW790" s="453"/>
      <c r="AX790" s="453"/>
      <c r="AY790" s="453"/>
      <c r="AZ790" s="453"/>
      <c r="BA790" s="453"/>
    </row>
    <row r="791">
      <c r="A791" s="453"/>
      <c r="B791" s="453"/>
      <c r="C791" s="453"/>
      <c r="D791" s="453"/>
      <c r="E791" s="453"/>
      <c r="F791" s="453"/>
      <c r="G791" s="453"/>
      <c r="H791" s="453"/>
      <c r="I791" s="453"/>
      <c r="J791" s="453"/>
      <c r="K791" s="453"/>
      <c r="L791" s="453"/>
      <c r="M791" s="453"/>
      <c r="N791" s="453"/>
      <c r="O791" s="453"/>
      <c r="P791" s="453"/>
      <c r="Q791" s="453"/>
      <c r="R791" s="453"/>
      <c r="S791" s="453"/>
      <c r="T791" s="453"/>
      <c r="U791" s="453"/>
      <c r="V791" s="453"/>
      <c r="W791" s="453"/>
      <c r="X791" s="453"/>
      <c r="Y791" s="453"/>
      <c r="Z791" s="453"/>
      <c r="AA791" s="453"/>
      <c r="AB791" s="453"/>
      <c r="AC791" s="453"/>
      <c r="AD791" s="453"/>
      <c r="AE791" s="453"/>
      <c r="AF791" s="453"/>
      <c r="AG791" s="453"/>
      <c r="AH791" s="453"/>
      <c r="AI791" s="453"/>
      <c r="AJ791" s="453"/>
      <c r="AK791" s="453"/>
      <c r="AL791" s="453"/>
      <c r="AM791" s="453"/>
      <c r="AN791" s="453"/>
      <c r="AO791" s="453"/>
      <c r="AP791" s="453"/>
      <c r="AQ791" s="453"/>
      <c r="AR791" s="453"/>
      <c r="AS791" s="453"/>
      <c r="AT791" s="453"/>
      <c r="AU791" s="453"/>
      <c r="AV791" s="453"/>
      <c r="AW791" s="453"/>
      <c r="AX791" s="453"/>
      <c r="AY791" s="453"/>
      <c r="AZ791" s="453"/>
      <c r="BA791" s="453"/>
    </row>
    <row r="792">
      <c r="A792" s="453"/>
      <c r="B792" s="453"/>
      <c r="C792" s="453"/>
      <c r="D792" s="453"/>
      <c r="E792" s="453"/>
      <c r="F792" s="453"/>
      <c r="G792" s="453"/>
      <c r="H792" s="453"/>
      <c r="I792" s="453"/>
      <c r="J792" s="453"/>
      <c r="K792" s="453"/>
      <c r="L792" s="453"/>
      <c r="M792" s="453"/>
      <c r="N792" s="453"/>
      <c r="O792" s="453"/>
      <c r="P792" s="453"/>
      <c r="Q792" s="453"/>
      <c r="R792" s="453"/>
      <c r="S792" s="453"/>
      <c r="T792" s="453"/>
      <c r="U792" s="453"/>
      <c r="V792" s="453"/>
      <c r="W792" s="453"/>
      <c r="X792" s="453"/>
      <c r="Y792" s="453"/>
      <c r="Z792" s="453"/>
      <c r="AA792" s="453"/>
      <c r="AB792" s="453"/>
      <c r="AC792" s="453"/>
      <c r="AD792" s="453"/>
      <c r="AE792" s="453"/>
      <c r="AF792" s="453"/>
      <c r="AG792" s="453"/>
      <c r="AH792" s="453"/>
      <c r="AI792" s="453"/>
      <c r="AJ792" s="453"/>
      <c r="AK792" s="453"/>
      <c r="AL792" s="453"/>
      <c r="AM792" s="453"/>
      <c r="AN792" s="453"/>
      <c r="AO792" s="453"/>
      <c r="AP792" s="453"/>
      <c r="AQ792" s="453"/>
      <c r="AR792" s="453"/>
      <c r="AS792" s="453"/>
      <c r="AT792" s="453"/>
      <c r="AU792" s="453"/>
      <c r="AV792" s="453"/>
      <c r="AW792" s="453"/>
      <c r="AX792" s="453"/>
      <c r="AY792" s="453"/>
      <c r="AZ792" s="453"/>
      <c r="BA792" s="453"/>
    </row>
    <row r="793">
      <c r="A793" s="453"/>
      <c r="B793" s="453"/>
      <c r="C793" s="453"/>
      <c r="D793" s="453"/>
      <c r="E793" s="453"/>
      <c r="F793" s="453"/>
      <c r="G793" s="453"/>
      <c r="H793" s="453"/>
      <c r="I793" s="453"/>
      <c r="J793" s="453"/>
      <c r="K793" s="453"/>
      <c r="L793" s="453"/>
      <c r="M793" s="453"/>
      <c r="N793" s="453"/>
      <c r="O793" s="453"/>
      <c r="P793" s="453"/>
      <c r="Q793" s="453"/>
      <c r="R793" s="453"/>
      <c r="S793" s="453"/>
      <c r="T793" s="453"/>
      <c r="U793" s="453"/>
      <c r="V793" s="453"/>
      <c r="W793" s="453"/>
      <c r="X793" s="453"/>
      <c r="Y793" s="453"/>
      <c r="Z793" s="453"/>
      <c r="AA793" s="453"/>
      <c r="AB793" s="453"/>
      <c r="AC793" s="453"/>
      <c r="AD793" s="453"/>
      <c r="AE793" s="453"/>
      <c r="AF793" s="453"/>
      <c r="AG793" s="453"/>
      <c r="AH793" s="453"/>
      <c r="AI793" s="453"/>
      <c r="AJ793" s="453"/>
      <c r="AK793" s="453"/>
      <c r="AL793" s="453"/>
      <c r="AM793" s="453"/>
      <c r="AN793" s="453"/>
      <c r="AO793" s="453"/>
      <c r="AP793" s="453"/>
      <c r="AQ793" s="453"/>
      <c r="AR793" s="453"/>
      <c r="AS793" s="453"/>
      <c r="AT793" s="453"/>
      <c r="AU793" s="453"/>
      <c r="AV793" s="453"/>
      <c r="AW793" s="453"/>
      <c r="AX793" s="453"/>
      <c r="AY793" s="453"/>
      <c r="AZ793" s="453"/>
      <c r="BA793" s="453"/>
    </row>
    <row r="794">
      <c r="A794" s="453"/>
      <c r="B794" s="453"/>
      <c r="C794" s="453"/>
      <c r="D794" s="453"/>
      <c r="E794" s="453"/>
      <c r="F794" s="453"/>
      <c r="G794" s="453"/>
      <c r="H794" s="453"/>
      <c r="I794" s="453"/>
      <c r="J794" s="453"/>
      <c r="K794" s="453"/>
      <c r="L794" s="453"/>
      <c r="M794" s="453"/>
      <c r="N794" s="453"/>
      <c r="O794" s="453"/>
      <c r="P794" s="453"/>
      <c r="Q794" s="453"/>
      <c r="R794" s="453"/>
      <c r="S794" s="453"/>
      <c r="T794" s="453"/>
      <c r="U794" s="453"/>
      <c r="V794" s="453"/>
      <c r="W794" s="453"/>
      <c r="X794" s="453"/>
      <c r="Y794" s="453"/>
      <c r="Z794" s="453"/>
      <c r="AA794" s="453"/>
      <c r="AB794" s="453"/>
      <c r="AC794" s="453"/>
      <c r="AD794" s="453"/>
      <c r="AE794" s="453"/>
      <c r="AF794" s="453"/>
      <c r="AG794" s="453"/>
      <c r="AH794" s="453"/>
      <c r="AI794" s="453"/>
      <c r="AJ794" s="453"/>
      <c r="AK794" s="453"/>
      <c r="AL794" s="453"/>
      <c r="AM794" s="453"/>
      <c r="AN794" s="453"/>
      <c r="AO794" s="453"/>
      <c r="AP794" s="453"/>
      <c r="AQ794" s="453"/>
      <c r="AR794" s="453"/>
      <c r="AS794" s="453"/>
      <c r="AT794" s="453"/>
      <c r="AU794" s="453"/>
      <c r="AV794" s="453"/>
      <c r="AW794" s="453"/>
      <c r="AX794" s="453"/>
      <c r="AY794" s="453"/>
      <c r="AZ794" s="453"/>
      <c r="BA794" s="453"/>
    </row>
    <row r="795">
      <c r="A795" s="453"/>
      <c r="B795" s="453"/>
      <c r="C795" s="453"/>
      <c r="D795" s="453"/>
      <c r="E795" s="453"/>
      <c r="F795" s="453"/>
      <c r="G795" s="453"/>
      <c r="H795" s="453"/>
      <c r="I795" s="453"/>
      <c r="J795" s="453"/>
      <c r="K795" s="453"/>
      <c r="L795" s="453"/>
      <c r="M795" s="453"/>
      <c r="N795" s="453"/>
      <c r="O795" s="453"/>
      <c r="P795" s="453"/>
      <c r="Q795" s="453"/>
      <c r="R795" s="453"/>
      <c r="S795" s="453"/>
      <c r="T795" s="453"/>
      <c r="U795" s="453"/>
      <c r="V795" s="453"/>
      <c r="W795" s="453"/>
      <c r="X795" s="453"/>
      <c r="Y795" s="453"/>
      <c r="Z795" s="453"/>
      <c r="AA795" s="453"/>
      <c r="AB795" s="453"/>
      <c r="AC795" s="453"/>
      <c r="AD795" s="453"/>
      <c r="AE795" s="453"/>
      <c r="AF795" s="453"/>
      <c r="AG795" s="453"/>
      <c r="AH795" s="453"/>
      <c r="AI795" s="453"/>
      <c r="AJ795" s="453"/>
      <c r="AK795" s="453"/>
      <c r="AL795" s="453"/>
      <c r="AM795" s="453"/>
      <c r="AN795" s="453"/>
      <c r="AO795" s="453"/>
      <c r="AP795" s="453"/>
      <c r="AQ795" s="453"/>
      <c r="AR795" s="453"/>
      <c r="AS795" s="453"/>
      <c r="AT795" s="453"/>
      <c r="AU795" s="453"/>
      <c r="AV795" s="453"/>
      <c r="AW795" s="453"/>
      <c r="AX795" s="453"/>
      <c r="AY795" s="453"/>
      <c r="AZ795" s="453"/>
      <c r="BA795" s="453"/>
    </row>
    <row r="796">
      <c r="A796" s="453"/>
      <c r="B796" s="453"/>
      <c r="C796" s="453"/>
      <c r="D796" s="453"/>
      <c r="E796" s="453"/>
      <c r="F796" s="453"/>
      <c r="G796" s="453"/>
      <c r="H796" s="453"/>
      <c r="I796" s="453"/>
      <c r="J796" s="453"/>
      <c r="K796" s="453"/>
      <c r="L796" s="453"/>
      <c r="M796" s="453"/>
      <c r="N796" s="453"/>
      <c r="O796" s="453"/>
      <c r="P796" s="453"/>
      <c r="Q796" s="453"/>
      <c r="R796" s="453"/>
      <c r="S796" s="453"/>
      <c r="T796" s="453"/>
      <c r="U796" s="453"/>
      <c r="V796" s="453"/>
      <c r="W796" s="453"/>
      <c r="X796" s="453"/>
      <c r="Y796" s="453"/>
      <c r="Z796" s="453"/>
      <c r="AA796" s="453"/>
      <c r="AB796" s="453"/>
      <c r="AC796" s="453"/>
      <c r="AD796" s="453"/>
      <c r="AE796" s="453"/>
      <c r="AF796" s="453"/>
      <c r="AG796" s="453"/>
      <c r="AH796" s="453"/>
      <c r="AI796" s="453"/>
      <c r="AJ796" s="453"/>
      <c r="AK796" s="453"/>
      <c r="AL796" s="453"/>
      <c r="AM796" s="453"/>
      <c r="AN796" s="453"/>
      <c r="AO796" s="453"/>
      <c r="AP796" s="453"/>
      <c r="AQ796" s="453"/>
      <c r="AR796" s="453"/>
      <c r="AS796" s="453"/>
      <c r="AT796" s="453"/>
      <c r="AU796" s="453"/>
      <c r="AV796" s="453"/>
      <c r="AW796" s="453"/>
      <c r="AX796" s="453"/>
      <c r="AY796" s="453"/>
      <c r="AZ796" s="453"/>
      <c r="BA796" s="453"/>
    </row>
    <row r="797">
      <c r="A797" s="453"/>
      <c r="B797" s="453"/>
      <c r="C797" s="453"/>
      <c r="D797" s="453"/>
      <c r="E797" s="453"/>
      <c r="F797" s="453"/>
      <c r="G797" s="453"/>
      <c r="H797" s="453"/>
      <c r="I797" s="453"/>
      <c r="J797" s="453"/>
      <c r="K797" s="453"/>
      <c r="L797" s="453"/>
      <c r="M797" s="453"/>
      <c r="N797" s="453"/>
      <c r="O797" s="453"/>
      <c r="P797" s="453"/>
      <c r="Q797" s="453"/>
      <c r="R797" s="453"/>
      <c r="S797" s="453"/>
      <c r="T797" s="453"/>
      <c r="U797" s="453"/>
      <c r="V797" s="453"/>
      <c r="W797" s="453"/>
      <c r="X797" s="453"/>
      <c r="Y797" s="453"/>
      <c r="Z797" s="453"/>
      <c r="AA797" s="453"/>
      <c r="AB797" s="453"/>
      <c r="AC797" s="453"/>
      <c r="AD797" s="453"/>
      <c r="AE797" s="453"/>
      <c r="AF797" s="453"/>
      <c r="AG797" s="453"/>
      <c r="AH797" s="453"/>
      <c r="AI797" s="453"/>
      <c r="AJ797" s="453"/>
      <c r="AK797" s="453"/>
      <c r="AL797" s="453"/>
      <c r="AM797" s="453"/>
      <c r="AN797" s="453"/>
      <c r="AO797" s="453"/>
      <c r="AP797" s="453"/>
      <c r="AQ797" s="453"/>
      <c r="AR797" s="453"/>
      <c r="AS797" s="453"/>
      <c r="AT797" s="453"/>
      <c r="AU797" s="453"/>
      <c r="AV797" s="453"/>
      <c r="AW797" s="453"/>
      <c r="AX797" s="453"/>
      <c r="AY797" s="453"/>
      <c r="AZ797" s="453"/>
      <c r="BA797" s="453"/>
    </row>
    <row r="798">
      <c r="A798" s="453"/>
      <c r="B798" s="453"/>
      <c r="C798" s="453"/>
      <c r="D798" s="453"/>
      <c r="E798" s="453"/>
      <c r="F798" s="453"/>
      <c r="G798" s="453"/>
      <c r="H798" s="453"/>
      <c r="I798" s="453"/>
      <c r="J798" s="453"/>
      <c r="K798" s="453"/>
      <c r="L798" s="453"/>
      <c r="M798" s="453"/>
      <c r="N798" s="453"/>
      <c r="O798" s="453"/>
      <c r="P798" s="453"/>
      <c r="Q798" s="453"/>
      <c r="R798" s="453"/>
      <c r="S798" s="453"/>
      <c r="T798" s="453"/>
      <c r="U798" s="453"/>
      <c r="V798" s="453"/>
      <c r="W798" s="453"/>
      <c r="X798" s="453"/>
      <c r="Y798" s="453"/>
      <c r="Z798" s="453"/>
      <c r="AA798" s="453"/>
      <c r="AB798" s="453"/>
      <c r="AC798" s="453"/>
      <c r="AD798" s="453"/>
      <c r="AE798" s="453"/>
      <c r="AF798" s="453"/>
      <c r="AG798" s="453"/>
      <c r="AH798" s="453"/>
      <c r="AI798" s="453"/>
      <c r="AJ798" s="453"/>
      <c r="AK798" s="453"/>
      <c r="AL798" s="453"/>
      <c r="AM798" s="453"/>
      <c r="AN798" s="453"/>
      <c r="AO798" s="453"/>
      <c r="AP798" s="453"/>
      <c r="AQ798" s="453"/>
      <c r="AR798" s="453"/>
      <c r="AS798" s="453"/>
      <c r="AT798" s="453"/>
      <c r="AU798" s="453"/>
      <c r="AV798" s="453"/>
      <c r="AW798" s="453"/>
      <c r="AX798" s="453"/>
      <c r="AY798" s="453"/>
      <c r="AZ798" s="453"/>
      <c r="BA798" s="453"/>
    </row>
    <row r="799">
      <c r="A799" s="453"/>
      <c r="B799" s="453"/>
      <c r="C799" s="453"/>
      <c r="D799" s="453"/>
      <c r="E799" s="453"/>
      <c r="F799" s="453"/>
      <c r="G799" s="453"/>
      <c r="H799" s="453"/>
      <c r="I799" s="453"/>
      <c r="J799" s="453"/>
      <c r="K799" s="453"/>
      <c r="L799" s="453"/>
      <c r="M799" s="453"/>
      <c r="N799" s="453"/>
      <c r="O799" s="453"/>
      <c r="P799" s="453"/>
      <c r="Q799" s="453"/>
      <c r="R799" s="453"/>
      <c r="S799" s="453"/>
      <c r="T799" s="453"/>
      <c r="U799" s="453"/>
      <c r="V799" s="453"/>
      <c r="W799" s="453"/>
      <c r="X799" s="453"/>
      <c r="Y799" s="453"/>
      <c r="Z799" s="453"/>
      <c r="AA799" s="453"/>
      <c r="AB799" s="453"/>
      <c r="AC799" s="453"/>
      <c r="AD799" s="453"/>
      <c r="AE799" s="453"/>
      <c r="AF799" s="453"/>
      <c r="AG799" s="453"/>
      <c r="AH799" s="453"/>
      <c r="AI799" s="453"/>
      <c r="AJ799" s="453"/>
      <c r="AK799" s="453"/>
      <c r="AL799" s="453"/>
      <c r="AM799" s="453"/>
      <c r="AN799" s="453"/>
      <c r="AO799" s="453"/>
      <c r="AP799" s="453"/>
      <c r="AQ799" s="453"/>
      <c r="AR799" s="453"/>
      <c r="AS799" s="453"/>
      <c r="AT799" s="453"/>
      <c r="AU799" s="453"/>
      <c r="AV799" s="453"/>
      <c r="AW799" s="453"/>
      <c r="AX799" s="453"/>
      <c r="AY799" s="453"/>
      <c r="AZ799" s="453"/>
      <c r="BA799" s="453"/>
    </row>
    <row r="800">
      <c r="A800" s="453"/>
      <c r="B800" s="453"/>
      <c r="C800" s="453"/>
      <c r="D800" s="453"/>
      <c r="E800" s="453"/>
      <c r="F800" s="453"/>
      <c r="G800" s="453"/>
      <c r="H800" s="453"/>
      <c r="I800" s="453"/>
      <c r="J800" s="453"/>
      <c r="K800" s="453"/>
      <c r="L800" s="453"/>
      <c r="M800" s="453"/>
      <c r="N800" s="453"/>
      <c r="O800" s="453"/>
      <c r="P800" s="453"/>
      <c r="Q800" s="453"/>
      <c r="R800" s="453"/>
      <c r="S800" s="453"/>
      <c r="T800" s="453"/>
      <c r="U800" s="453"/>
      <c r="V800" s="453"/>
      <c r="W800" s="453"/>
      <c r="X800" s="453"/>
      <c r="Y800" s="453"/>
      <c r="Z800" s="453"/>
      <c r="AA800" s="453"/>
      <c r="AB800" s="453"/>
      <c r="AC800" s="453"/>
      <c r="AD800" s="453"/>
      <c r="AE800" s="453"/>
      <c r="AF800" s="453"/>
      <c r="AG800" s="453"/>
      <c r="AH800" s="453"/>
      <c r="AI800" s="453"/>
      <c r="AJ800" s="453"/>
      <c r="AK800" s="453"/>
      <c r="AL800" s="453"/>
      <c r="AM800" s="453"/>
      <c r="AN800" s="453"/>
      <c r="AO800" s="453"/>
      <c r="AP800" s="453"/>
      <c r="AQ800" s="453"/>
      <c r="AR800" s="453"/>
      <c r="AS800" s="453"/>
      <c r="AT800" s="453"/>
      <c r="AU800" s="453"/>
      <c r="AV800" s="453"/>
      <c r="AW800" s="453"/>
      <c r="AX800" s="453"/>
      <c r="AY800" s="453"/>
      <c r="AZ800" s="453"/>
      <c r="BA800" s="453"/>
    </row>
    <row r="801">
      <c r="A801" s="453"/>
      <c r="B801" s="453"/>
      <c r="C801" s="453"/>
      <c r="D801" s="453"/>
      <c r="E801" s="453"/>
      <c r="F801" s="453"/>
      <c r="G801" s="453"/>
      <c r="H801" s="453"/>
      <c r="I801" s="453"/>
      <c r="J801" s="453"/>
      <c r="K801" s="453"/>
      <c r="L801" s="453"/>
      <c r="M801" s="453"/>
      <c r="N801" s="453"/>
      <c r="O801" s="453"/>
      <c r="P801" s="453"/>
      <c r="Q801" s="453"/>
      <c r="R801" s="453"/>
      <c r="S801" s="453"/>
      <c r="T801" s="453"/>
      <c r="U801" s="453"/>
      <c r="V801" s="453"/>
      <c r="W801" s="453"/>
      <c r="X801" s="453"/>
      <c r="Y801" s="453"/>
      <c r="Z801" s="453"/>
      <c r="AA801" s="453"/>
      <c r="AB801" s="453"/>
      <c r="AC801" s="453"/>
      <c r="AD801" s="453"/>
      <c r="AE801" s="453"/>
      <c r="AF801" s="453"/>
      <c r="AG801" s="453"/>
      <c r="AH801" s="453"/>
      <c r="AI801" s="453"/>
      <c r="AJ801" s="453"/>
      <c r="AK801" s="453"/>
      <c r="AL801" s="453"/>
      <c r="AM801" s="453"/>
      <c r="AN801" s="453"/>
      <c r="AO801" s="453"/>
      <c r="AP801" s="453"/>
      <c r="AQ801" s="453"/>
      <c r="AR801" s="453"/>
      <c r="AS801" s="453"/>
      <c r="AT801" s="453"/>
      <c r="AU801" s="453"/>
      <c r="AV801" s="453"/>
      <c r="AW801" s="453"/>
      <c r="AX801" s="453"/>
      <c r="AY801" s="453"/>
      <c r="AZ801" s="453"/>
      <c r="BA801" s="453"/>
    </row>
    <row r="802">
      <c r="A802" s="453"/>
      <c r="B802" s="453"/>
      <c r="C802" s="453"/>
      <c r="D802" s="453"/>
      <c r="E802" s="453"/>
      <c r="F802" s="453"/>
      <c r="G802" s="453"/>
      <c r="H802" s="453"/>
      <c r="I802" s="453"/>
      <c r="J802" s="453"/>
      <c r="K802" s="453"/>
      <c r="L802" s="453"/>
      <c r="M802" s="453"/>
      <c r="N802" s="453"/>
      <c r="O802" s="453"/>
      <c r="P802" s="453"/>
      <c r="Q802" s="453"/>
      <c r="R802" s="453"/>
      <c r="S802" s="453"/>
      <c r="T802" s="453"/>
      <c r="U802" s="453"/>
      <c r="V802" s="453"/>
      <c r="W802" s="453"/>
      <c r="X802" s="453"/>
      <c r="Y802" s="453"/>
      <c r="Z802" s="453"/>
      <c r="AA802" s="453"/>
      <c r="AB802" s="453"/>
      <c r="AC802" s="453"/>
      <c r="AD802" s="453"/>
      <c r="AE802" s="453"/>
      <c r="AF802" s="453"/>
      <c r="AG802" s="453"/>
      <c r="AH802" s="453"/>
      <c r="AI802" s="453"/>
      <c r="AJ802" s="453"/>
      <c r="AK802" s="453"/>
      <c r="AL802" s="453"/>
      <c r="AM802" s="453"/>
      <c r="AN802" s="453"/>
      <c r="AO802" s="453"/>
      <c r="AP802" s="453"/>
      <c r="AQ802" s="453"/>
      <c r="AR802" s="453"/>
      <c r="AS802" s="453"/>
      <c r="AT802" s="453"/>
      <c r="AU802" s="453"/>
      <c r="AV802" s="453"/>
      <c r="AW802" s="453"/>
      <c r="AX802" s="453"/>
      <c r="AY802" s="453"/>
      <c r="AZ802" s="453"/>
      <c r="BA802" s="453"/>
    </row>
    <row r="803">
      <c r="A803" s="453"/>
      <c r="B803" s="453"/>
      <c r="C803" s="453"/>
      <c r="D803" s="453"/>
      <c r="E803" s="453"/>
      <c r="F803" s="453"/>
      <c r="G803" s="453"/>
      <c r="H803" s="453"/>
      <c r="I803" s="453"/>
      <c r="J803" s="453"/>
      <c r="K803" s="453"/>
      <c r="L803" s="453"/>
      <c r="M803" s="453"/>
      <c r="N803" s="453"/>
      <c r="O803" s="453"/>
      <c r="P803" s="453"/>
      <c r="Q803" s="453"/>
      <c r="R803" s="453"/>
      <c r="S803" s="453"/>
      <c r="T803" s="453"/>
      <c r="U803" s="453"/>
      <c r="V803" s="453"/>
      <c r="W803" s="453"/>
      <c r="X803" s="453"/>
      <c r="Y803" s="453"/>
      <c r="Z803" s="453"/>
      <c r="AA803" s="453"/>
      <c r="AB803" s="453"/>
      <c r="AC803" s="453"/>
      <c r="AD803" s="453"/>
      <c r="AE803" s="453"/>
      <c r="AF803" s="453"/>
      <c r="AG803" s="453"/>
      <c r="AH803" s="453"/>
      <c r="AI803" s="453"/>
      <c r="AJ803" s="453"/>
      <c r="AK803" s="453"/>
      <c r="AL803" s="453"/>
      <c r="AM803" s="453"/>
      <c r="AN803" s="453"/>
      <c r="AO803" s="453"/>
      <c r="AP803" s="453"/>
      <c r="AQ803" s="453"/>
      <c r="AR803" s="453"/>
      <c r="AS803" s="453"/>
      <c r="AT803" s="453"/>
      <c r="AU803" s="453"/>
      <c r="AV803" s="453"/>
      <c r="AW803" s="453"/>
      <c r="AX803" s="453"/>
      <c r="AY803" s="453"/>
      <c r="AZ803" s="453"/>
      <c r="BA803" s="453"/>
    </row>
    <row r="804">
      <c r="A804" s="453"/>
      <c r="B804" s="453"/>
      <c r="C804" s="453"/>
      <c r="D804" s="453"/>
      <c r="E804" s="453"/>
      <c r="F804" s="453"/>
      <c r="G804" s="453"/>
      <c r="H804" s="453"/>
      <c r="I804" s="453"/>
      <c r="J804" s="453"/>
      <c r="K804" s="453"/>
      <c r="L804" s="453"/>
      <c r="M804" s="453"/>
      <c r="N804" s="453"/>
      <c r="O804" s="453"/>
      <c r="P804" s="453"/>
      <c r="Q804" s="453"/>
      <c r="R804" s="453"/>
      <c r="S804" s="453"/>
      <c r="T804" s="453"/>
      <c r="U804" s="453"/>
      <c r="V804" s="453"/>
      <c r="W804" s="453"/>
      <c r="X804" s="453"/>
      <c r="Y804" s="453"/>
      <c r="Z804" s="453"/>
      <c r="AA804" s="453"/>
      <c r="AB804" s="453"/>
      <c r="AC804" s="453"/>
      <c r="AD804" s="453"/>
      <c r="AE804" s="453"/>
      <c r="AF804" s="453"/>
      <c r="AG804" s="453"/>
      <c r="AH804" s="453"/>
      <c r="AI804" s="453"/>
      <c r="AJ804" s="453"/>
      <c r="AK804" s="453"/>
      <c r="AL804" s="453"/>
      <c r="AM804" s="453"/>
      <c r="AN804" s="453"/>
      <c r="AO804" s="453"/>
      <c r="AP804" s="453"/>
      <c r="AQ804" s="453"/>
      <c r="AR804" s="453"/>
      <c r="AS804" s="453"/>
      <c r="AT804" s="453"/>
      <c r="AU804" s="453"/>
      <c r="AV804" s="453"/>
      <c r="AW804" s="453"/>
      <c r="AX804" s="453"/>
      <c r="AY804" s="453"/>
      <c r="AZ804" s="453"/>
      <c r="BA804" s="453"/>
    </row>
    <row r="805">
      <c r="A805" s="453"/>
      <c r="B805" s="453"/>
      <c r="C805" s="453"/>
      <c r="D805" s="453"/>
      <c r="E805" s="453"/>
      <c r="F805" s="453"/>
      <c r="G805" s="453"/>
      <c r="H805" s="453"/>
      <c r="I805" s="453"/>
      <c r="J805" s="453"/>
      <c r="K805" s="453"/>
      <c r="L805" s="453"/>
      <c r="M805" s="453"/>
      <c r="N805" s="453"/>
      <c r="O805" s="453"/>
      <c r="P805" s="453"/>
      <c r="Q805" s="453"/>
      <c r="R805" s="453"/>
      <c r="S805" s="453"/>
      <c r="T805" s="453"/>
      <c r="U805" s="453"/>
      <c r="V805" s="453"/>
      <c r="W805" s="453"/>
      <c r="X805" s="453"/>
      <c r="Y805" s="453"/>
      <c r="Z805" s="453"/>
      <c r="AA805" s="453"/>
      <c r="AB805" s="453"/>
      <c r="AC805" s="453"/>
      <c r="AD805" s="453"/>
      <c r="AE805" s="453"/>
      <c r="AF805" s="453"/>
      <c r="AG805" s="453"/>
      <c r="AH805" s="453"/>
      <c r="AI805" s="453"/>
      <c r="AJ805" s="453"/>
      <c r="AK805" s="453"/>
      <c r="AL805" s="453"/>
      <c r="AM805" s="453"/>
      <c r="AN805" s="453"/>
      <c r="AO805" s="453"/>
      <c r="AP805" s="453"/>
      <c r="AQ805" s="453"/>
      <c r="AR805" s="453"/>
      <c r="AS805" s="453"/>
      <c r="AT805" s="453"/>
      <c r="AU805" s="453"/>
      <c r="AV805" s="453"/>
      <c r="AW805" s="453"/>
      <c r="AX805" s="453"/>
      <c r="AY805" s="453"/>
      <c r="AZ805" s="453"/>
      <c r="BA805" s="453"/>
    </row>
    <row r="806">
      <c r="A806" s="453"/>
      <c r="B806" s="453"/>
      <c r="C806" s="453"/>
      <c r="D806" s="453"/>
      <c r="E806" s="453"/>
      <c r="F806" s="453"/>
      <c r="G806" s="453"/>
      <c r="H806" s="453"/>
      <c r="I806" s="453"/>
      <c r="J806" s="453"/>
      <c r="K806" s="453"/>
      <c r="L806" s="453"/>
      <c r="M806" s="453"/>
      <c r="N806" s="453"/>
      <c r="O806" s="453"/>
      <c r="P806" s="453"/>
      <c r="Q806" s="453"/>
      <c r="R806" s="453"/>
      <c r="S806" s="453"/>
      <c r="T806" s="453"/>
      <c r="U806" s="453"/>
      <c r="V806" s="453"/>
      <c r="W806" s="453"/>
      <c r="X806" s="453"/>
      <c r="Y806" s="453"/>
      <c r="Z806" s="453"/>
      <c r="AA806" s="453"/>
      <c r="AB806" s="453"/>
      <c r="AC806" s="453"/>
      <c r="AD806" s="453"/>
      <c r="AE806" s="453"/>
      <c r="AF806" s="453"/>
      <c r="AG806" s="453"/>
      <c r="AH806" s="453"/>
      <c r="AI806" s="453"/>
      <c r="AJ806" s="453"/>
      <c r="AK806" s="453"/>
      <c r="AL806" s="453"/>
      <c r="AM806" s="453"/>
      <c r="AN806" s="453"/>
      <c r="AO806" s="453"/>
      <c r="AP806" s="453"/>
      <c r="AQ806" s="453"/>
      <c r="AR806" s="453"/>
      <c r="AS806" s="453"/>
      <c r="AT806" s="453"/>
      <c r="AU806" s="453"/>
      <c r="AV806" s="453"/>
      <c r="AW806" s="453"/>
      <c r="AX806" s="453"/>
      <c r="AY806" s="453"/>
      <c r="AZ806" s="453"/>
      <c r="BA806" s="453"/>
    </row>
    <row r="807">
      <c r="A807" s="453"/>
      <c r="B807" s="453"/>
      <c r="C807" s="453"/>
      <c r="D807" s="453"/>
      <c r="E807" s="453"/>
      <c r="F807" s="453"/>
      <c r="G807" s="453"/>
      <c r="H807" s="453"/>
      <c r="I807" s="453"/>
      <c r="J807" s="453"/>
      <c r="K807" s="453"/>
      <c r="L807" s="453"/>
      <c r="M807" s="453"/>
      <c r="N807" s="453"/>
      <c r="O807" s="453"/>
      <c r="P807" s="453"/>
      <c r="Q807" s="453"/>
      <c r="R807" s="453"/>
      <c r="S807" s="453"/>
      <c r="T807" s="453"/>
      <c r="U807" s="453"/>
      <c r="V807" s="453"/>
      <c r="W807" s="453"/>
      <c r="X807" s="453"/>
      <c r="Y807" s="453"/>
      <c r="Z807" s="453"/>
      <c r="AA807" s="453"/>
      <c r="AB807" s="453"/>
      <c r="AC807" s="453"/>
      <c r="AD807" s="453"/>
      <c r="AE807" s="453"/>
      <c r="AF807" s="453"/>
      <c r="AG807" s="453"/>
      <c r="AH807" s="453"/>
      <c r="AI807" s="453"/>
      <c r="AJ807" s="453"/>
      <c r="AK807" s="453"/>
      <c r="AL807" s="453"/>
      <c r="AM807" s="453"/>
      <c r="AN807" s="453"/>
      <c r="AO807" s="453"/>
      <c r="AP807" s="453"/>
      <c r="AQ807" s="453"/>
      <c r="AR807" s="453"/>
      <c r="AS807" s="453"/>
      <c r="AT807" s="453"/>
      <c r="AU807" s="453"/>
      <c r="AV807" s="453"/>
      <c r="AW807" s="453"/>
      <c r="AX807" s="453"/>
      <c r="AY807" s="453"/>
      <c r="AZ807" s="453"/>
      <c r="BA807" s="453"/>
    </row>
    <row r="808">
      <c r="A808" s="453"/>
      <c r="B808" s="453"/>
      <c r="C808" s="453"/>
      <c r="D808" s="453"/>
      <c r="E808" s="453"/>
      <c r="F808" s="453"/>
      <c r="G808" s="453"/>
      <c r="H808" s="453"/>
      <c r="I808" s="453"/>
      <c r="J808" s="453"/>
      <c r="K808" s="453"/>
      <c r="L808" s="453"/>
      <c r="M808" s="453"/>
      <c r="N808" s="453"/>
      <c r="O808" s="453"/>
      <c r="P808" s="453"/>
      <c r="Q808" s="453"/>
      <c r="R808" s="453"/>
      <c r="S808" s="453"/>
      <c r="T808" s="453"/>
      <c r="U808" s="453"/>
      <c r="V808" s="453"/>
      <c r="W808" s="453"/>
      <c r="X808" s="453"/>
      <c r="Y808" s="453"/>
      <c r="Z808" s="453"/>
      <c r="AA808" s="453"/>
      <c r="AB808" s="453"/>
      <c r="AC808" s="453"/>
      <c r="AD808" s="453"/>
      <c r="AE808" s="453"/>
      <c r="AF808" s="453"/>
      <c r="AG808" s="453"/>
      <c r="AH808" s="453"/>
      <c r="AI808" s="453"/>
      <c r="AJ808" s="453"/>
      <c r="AK808" s="453"/>
      <c r="AL808" s="453"/>
      <c r="AM808" s="453"/>
      <c r="AN808" s="453"/>
      <c r="AO808" s="453"/>
      <c r="AP808" s="453"/>
      <c r="AQ808" s="453"/>
      <c r="AR808" s="453"/>
      <c r="AS808" s="453"/>
      <c r="AT808" s="453"/>
      <c r="AU808" s="453"/>
      <c r="AV808" s="453"/>
      <c r="AW808" s="453"/>
      <c r="AX808" s="453"/>
      <c r="AY808" s="453"/>
      <c r="AZ808" s="453"/>
      <c r="BA808" s="453"/>
    </row>
    <row r="809">
      <c r="A809" s="453"/>
      <c r="B809" s="453"/>
      <c r="C809" s="453"/>
      <c r="D809" s="453"/>
      <c r="E809" s="453"/>
      <c r="F809" s="453"/>
      <c r="G809" s="453"/>
      <c r="H809" s="453"/>
      <c r="I809" s="453"/>
      <c r="J809" s="453"/>
      <c r="K809" s="453"/>
      <c r="L809" s="453"/>
      <c r="M809" s="453"/>
      <c r="N809" s="453"/>
      <c r="O809" s="453"/>
      <c r="P809" s="453"/>
      <c r="Q809" s="453"/>
      <c r="R809" s="453"/>
      <c r="S809" s="453"/>
      <c r="T809" s="453"/>
      <c r="U809" s="453"/>
      <c r="V809" s="453"/>
      <c r="W809" s="453"/>
      <c r="X809" s="453"/>
      <c r="Y809" s="453"/>
      <c r="Z809" s="453"/>
      <c r="AA809" s="453"/>
      <c r="AB809" s="453"/>
      <c r="AC809" s="453"/>
      <c r="AD809" s="453"/>
      <c r="AE809" s="453"/>
      <c r="AF809" s="453"/>
      <c r="AG809" s="453"/>
      <c r="AH809" s="453"/>
      <c r="AI809" s="453"/>
      <c r="AJ809" s="453"/>
      <c r="AK809" s="453"/>
      <c r="AL809" s="453"/>
      <c r="AM809" s="453"/>
      <c r="AN809" s="453"/>
      <c r="AO809" s="453"/>
      <c r="AP809" s="453"/>
      <c r="AQ809" s="453"/>
      <c r="AR809" s="453"/>
      <c r="AS809" s="453"/>
      <c r="AT809" s="453"/>
      <c r="AU809" s="453"/>
      <c r="AV809" s="453"/>
      <c r="AW809" s="453"/>
      <c r="AX809" s="453"/>
      <c r="AY809" s="453"/>
      <c r="AZ809" s="453"/>
      <c r="BA809" s="453"/>
    </row>
    <row r="810">
      <c r="A810" s="453"/>
      <c r="B810" s="453"/>
      <c r="C810" s="453"/>
      <c r="D810" s="453"/>
      <c r="E810" s="453"/>
      <c r="F810" s="453"/>
      <c r="G810" s="453"/>
      <c r="H810" s="453"/>
      <c r="I810" s="453"/>
      <c r="J810" s="453"/>
      <c r="K810" s="453"/>
      <c r="L810" s="453"/>
      <c r="M810" s="453"/>
      <c r="N810" s="453"/>
      <c r="O810" s="453"/>
      <c r="P810" s="453"/>
      <c r="Q810" s="453"/>
      <c r="R810" s="453"/>
      <c r="S810" s="453"/>
      <c r="T810" s="453"/>
      <c r="U810" s="453"/>
      <c r="V810" s="453"/>
      <c r="W810" s="453"/>
      <c r="X810" s="453"/>
      <c r="Y810" s="453"/>
      <c r="Z810" s="453"/>
      <c r="AA810" s="453"/>
      <c r="AB810" s="453"/>
      <c r="AC810" s="453"/>
      <c r="AD810" s="453"/>
      <c r="AE810" s="453"/>
      <c r="AF810" s="453"/>
      <c r="AG810" s="453"/>
      <c r="AH810" s="453"/>
      <c r="AI810" s="453"/>
      <c r="AJ810" s="453"/>
      <c r="AK810" s="453"/>
      <c r="AL810" s="453"/>
      <c r="AM810" s="453"/>
      <c r="AN810" s="453"/>
      <c r="AO810" s="453"/>
      <c r="AP810" s="453"/>
      <c r="AQ810" s="453"/>
      <c r="AR810" s="453"/>
      <c r="AS810" s="453"/>
      <c r="AT810" s="453"/>
      <c r="AU810" s="453"/>
      <c r="AV810" s="453"/>
      <c r="AW810" s="453"/>
      <c r="AX810" s="453"/>
      <c r="AY810" s="453"/>
      <c r="AZ810" s="453"/>
      <c r="BA810" s="453"/>
    </row>
    <row r="811">
      <c r="A811" s="453"/>
      <c r="B811" s="453"/>
      <c r="C811" s="453"/>
      <c r="D811" s="453"/>
      <c r="E811" s="453"/>
      <c r="F811" s="453"/>
      <c r="G811" s="453"/>
      <c r="H811" s="453"/>
      <c r="I811" s="453"/>
      <c r="J811" s="453"/>
      <c r="K811" s="453"/>
      <c r="L811" s="453"/>
      <c r="M811" s="453"/>
      <c r="N811" s="453"/>
      <c r="O811" s="453"/>
      <c r="P811" s="453"/>
      <c r="Q811" s="453"/>
      <c r="R811" s="453"/>
      <c r="S811" s="453"/>
      <c r="T811" s="453"/>
      <c r="U811" s="453"/>
      <c r="V811" s="453"/>
      <c r="W811" s="453"/>
      <c r="X811" s="453"/>
      <c r="Y811" s="453"/>
      <c r="Z811" s="453"/>
      <c r="AA811" s="453"/>
      <c r="AB811" s="453"/>
      <c r="AC811" s="453"/>
      <c r="AD811" s="453"/>
      <c r="AE811" s="453"/>
      <c r="AF811" s="453"/>
      <c r="AG811" s="453"/>
      <c r="AH811" s="453"/>
      <c r="AI811" s="453"/>
      <c r="AJ811" s="453"/>
      <c r="AK811" s="453"/>
      <c r="AL811" s="453"/>
      <c r="AM811" s="453"/>
      <c r="AN811" s="453"/>
      <c r="AO811" s="453"/>
      <c r="AP811" s="453"/>
      <c r="AQ811" s="453"/>
      <c r="AR811" s="453"/>
      <c r="AS811" s="453"/>
      <c r="AT811" s="453"/>
      <c r="AU811" s="453"/>
      <c r="AV811" s="453"/>
      <c r="AW811" s="453"/>
      <c r="AX811" s="453"/>
      <c r="AY811" s="453"/>
      <c r="AZ811" s="453"/>
      <c r="BA811" s="453"/>
    </row>
    <row r="812">
      <c r="A812" s="453"/>
      <c r="B812" s="453"/>
      <c r="C812" s="453"/>
      <c r="D812" s="453"/>
      <c r="E812" s="453"/>
      <c r="F812" s="453"/>
      <c r="G812" s="453"/>
      <c r="H812" s="453"/>
      <c r="I812" s="453"/>
      <c r="J812" s="453"/>
      <c r="K812" s="453"/>
      <c r="L812" s="453"/>
      <c r="M812" s="453"/>
      <c r="N812" s="453"/>
      <c r="O812" s="453"/>
      <c r="P812" s="453"/>
      <c r="Q812" s="453"/>
      <c r="R812" s="453"/>
      <c r="S812" s="453"/>
      <c r="T812" s="453"/>
      <c r="U812" s="453"/>
      <c r="V812" s="453"/>
      <c r="W812" s="453"/>
      <c r="X812" s="453"/>
      <c r="Y812" s="453"/>
      <c r="Z812" s="453"/>
      <c r="AA812" s="453"/>
      <c r="AB812" s="453"/>
      <c r="AC812" s="453"/>
      <c r="AD812" s="453"/>
      <c r="AE812" s="453"/>
      <c r="AF812" s="453"/>
      <c r="AG812" s="453"/>
      <c r="AH812" s="453"/>
      <c r="AI812" s="453"/>
      <c r="AJ812" s="453"/>
      <c r="AK812" s="453"/>
      <c r="AL812" s="453"/>
      <c r="AM812" s="453"/>
      <c r="AN812" s="453"/>
      <c r="AO812" s="453"/>
      <c r="AP812" s="453"/>
      <c r="AQ812" s="453"/>
      <c r="AR812" s="453"/>
      <c r="AS812" s="453"/>
      <c r="AT812" s="453"/>
      <c r="AU812" s="453"/>
      <c r="AV812" s="453"/>
      <c r="AW812" s="453"/>
      <c r="AX812" s="453"/>
      <c r="AY812" s="453"/>
      <c r="AZ812" s="453"/>
      <c r="BA812" s="453"/>
    </row>
    <row r="813">
      <c r="A813" s="453"/>
      <c r="B813" s="453"/>
      <c r="C813" s="453"/>
      <c r="D813" s="453"/>
      <c r="E813" s="453"/>
      <c r="F813" s="453"/>
      <c r="G813" s="453"/>
      <c r="H813" s="453"/>
      <c r="I813" s="453"/>
      <c r="J813" s="453"/>
      <c r="K813" s="453"/>
      <c r="L813" s="453"/>
      <c r="M813" s="453"/>
      <c r="N813" s="453"/>
      <c r="O813" s="453"/>
      <c r="P813" s="453"/>
      <c r="Q813" s="453"/>
      <c r="R813" s="453"/>
      <c r="S813" s="453"/>
      <c r="T813" s="453"/>
      <c r="U813" s="453"/>
      <c r="V813" s="453"/>
      <c r="W813" s="453"/>
      <c r="X813" s="453"/>
      <c r="Y813" s="453"/>
      <c r="Z813" s="453"/>
      <c r="AA813" s="453"/>
      <c r="AB813" s="453"/>
      <c r="AC813" s="453"/>
      <c r="AD813" s="453"/>
      <c r="AE813" s="453"/>
      <c r="AF813" s="453"/>
      <c r="AG813" s="453"/>
      <c r="AH813" s="453"/>
      <c r="AI813" s="453"/>
      <c r="AJ813" s="453"/>
      <c r="AK813" s="453"/>
      <c r="AL813" s="453"/>
      <c r="AM813" s="453"/>
      <c r="AN813" s="453"/>
      <c r="AO813" s="453"/>
      <c r="AP813" s="453"/>
      <c r="AQ813" s="453"/>
      <c r="AR813" s="453"/>
      <c r="AS813" s="453"/>
      <c r="AT813" s="453"/>
      <c r="AU813" s="453"/>
      <c r="AV813" s="453"/>
      <c r="AW813" s="453"/>
      <c r="AX813" s="453"/>
      <c r="AY813" s="453"/>
      <c r="AZ813" s="453"/>
      <c r="BA813" s="453"/>
    </row>
    <row r="814">
      <c r="A814" s="453"/>
      <c r="B814" s="453"/>
      <c r="C814" s="453"/>
      <c r="D814" s="453"/>
      <c r="E814" s="453"/>
      <c r="F814" s="453"/>
      <c r="G814" s="453"/>
      <c r="H814" s="453"/>
      <c r="I814" s="453"/>
      <c r="J814" s="453"/>
      <c r="K814" s="453"/>
      <c r="L814" s="453"/>
      <c r="M814" s="453"/>
      <c r="N814" s="453"/>
      <c r="O814" s="453"/>
      <c r="P814" s="453"/>
      <c r="Q814" s="453"/>
      <c r="R814" s="453"/>
      <c r="S814" s="453"/>
      <c r="T814" s="453"/>
      <c r="U814" s="453"/>
      <c r="V814" s="453"/>
      <c r="W814" s="453"/>
      <c r="X814" s="453"/>
      <c r="Y814" s="453"/>
      <c r="Z814" s="453"/>
      <c r="AA814" s="453"/>
      <c r="AB814" s="453"/>
      <c r="AC814" s="453"/>
      <c r="AD814" s="453"/>
      <c r="AE814" s="453"/>
      <c r="AF814" s="453"/>
      <c r="AG814" s="453"/>
      <c r="AH814" s="453"/>
      <c r="AI814" s="453"/>
      <c r="AJ814" s="453"/>
      <c r="AK814" s="453"/>
      <c r="AL814" s="453"/>
      <c r="AM814" s="453"/>
      <c r="AN814" s="453"/>
      <c r="AO814" s="453"/>
      <c r="AP814" s="453"/>
      <c r="AQ814" s="453"/>
      <c r="AR814" s="453"/>
      <c r="AS814" s="453"/>
      <c r="AT814" s="453"/>
      <c r="AU814" s="453"/>
      <c r="AV814" s="453"/>
      <c r="AW814" s="453"/>
      <c r="AX814" s="453"/>
      <c r="AY814" s="453"/>
      <c r="AZ814" s="453"/>
      <c r="BA814" s="453"/>
    </row>
    <row r="815">
      <c r="A815" s="453"/>
      <c r="B815" s="453"/>
      <c r="C815" s="453"/>
      <c r="D815" s="453"/>
      <c r="E815" s="453"/>
      <c r="F815" s="453"/>
      <c r="G815" s="453"/>
      <c r="H815" s="453"/>
      <c r="I815" s="453"/>
      <c r="J815" s="453"/>
      <c r="K815" s="453"/>
      <c r="L815" s="453"/>
      <c r="M815" s="453"/>
      <c r="N815" s="453"/>
      <c r="O815" s="453"/>
      <c r="P815" s="453"/>
      <c r="Q815" s="453"/>
      <c r="R815" s="453"/>
      <c r="S815" s="453"/>
      <c r="T815" s="453"/>
      <c r="U815" s="453"/>
      <c r="V815" s="453"/>
      <c r="W815" s="453"/>
      <c r="X815" s="453"/>
      <c r="Y815" s="453"/>
      <c r="Z815" s="453"/>
      <c r="AA815" s="453"/>
      <c r="AB815" s="453"/>
      <c r="AC815" s="453"/>
      <c r="AD815" s="453"/>
      <c r="AE815" s="453"/>
      <c r="AF815" s="453"/>
      <c r="AG815" s="453"/>
      <c r="AH815" s="453"/>
      <c r="AI815" s="453"/>
      <c r="AJ815" s="453"/>
      <c r="AK815" s="453"/>
      <c r="AL815" s="453"/>
      <c r="AM815" s="453"/>
      <c r="AN815" s="453"/>
      <c r="AO815" s="453"/>
      <c r="AP815" s="453"/>
      <c r="AQ815" s="453"/>
      <c r="AR815" s="453"/>
      <c r="AS815" s="453"/>
      <c r="AT815" s="453"/>
      <c r="AU815" s="453"/>
      <c r="AV815" s="453"/>
      <c r="AW815" s="453"/>
      <c r="AX815" s="453"/>
      <c r="AY815" s="453"/>
      <c r="AZ815" s="453"/>
      <c r="BA815" s="453"/>
    </row>
    <row r="816">
      <c r="A816" s="453"/>
      <c r="B816" s="453"/>
      <c r="C816" s="453"/>
      <c r="D816" s="453"/>
      <c r="E816" s="453"/>
      <c r="F816" s="453"/>
      <c r="G816" s="453"/>
      <c r="H816" s="453"/>
      <c r="I816" s="453"/>
      <c r="J816" s="453"/>
      <c r="K816" s="453"/>
      <c r="L816" s="453"/>
      <c r="M816" s="453"/>
      <c r="N816" s="453"/>
      <c r="O816" s="453"/>
      <c r="P816" s="453"/>
      <c r="Q816" s="453"/>
      <c r="R816" s="453"/>
      <c r="S816" s="453"/>
      <c r="T816" s="453"/>
      <c r="U816" s="453"/>
      <c r="V816" s="453"/>
      <c r="W816" s="453"/>
      <c r="X816" s="453"/>
      <c r="Y816" s="453"/>
      <c r="Z816" s="453"/>
      <c r="AA816" s="453"/>
      <c r="AB816" s="453"/>
      <c r="AC816" s="453"/>
      <c r="AD816" s="453"/>
      <c r="AE816" s="453"/>
      <c r="AF816" s="453"/>
      <c r="AG816" s="453"/>
      <c r="AH816" s="453"/>
      <c r="AI816" s="453"/>
      <c r="AJ816" s="453"/>
      <c r="AK816" s="453"/>
      <c r="AL816" s="453"/>
      <c r="AM816" s="453"/>
      <c r="AN816" s="453"/>
      <c r="AO816" s="453"/>
      <c r="AP816" s="453"/>
      <c r="AQ816" s="453"/>
      <c r="AR816" s="453"/>
      <c r="AS816" s="453"/>
      <c r="AT816" s="453"/>
      <c r="AU816" s="453"/>
      <c r="AV816" s="453"/>
      <c r="AW816" s="453"/>
      <c r="AX816" s="453"/>
      <c r="AY816" s="453"/>
      <c r="AZ816" s="453"/>
      <c r="BA816" s="453"/>
    </row>
    <row r="817">
      <c r="A817" s="453"/>
      <c r="B817" s="453"/>
      <c r="C817" s="453"/>
      <c r="D817" s="453"/>
      <c r="E817" s="453"/>
      <c r="F817" s="453"/>
      <c r="G817" s="453"/>
      <c r="H817" s="453"/>
      <c r="I817" s="453"/>
      <c r="J817" s="453"/>
      <c r="K817" s="453"/>
      <c r="L817" s="453"/>
      <c r="M817" s="453"/>
      <c r="N817" s="453"/>
      <c r="O817" s="453"/>
      <c r="P817" s="453"/>
      <c r="Q817" s="453"/>
      <c r="R817" s="453"/>
      <c r="S817" s="453"/>
      <c r="T817" s="453"/>
      <c r="U817" s="453"/>
      <c r="V817" s="453"/>
      <c r="W817" s="453"/>
      <c r="X817" s="453"/>
      <c r="Y817" s="453"/>
      <c r="Z817" s="453"/>
      <c r="AA817" s="453"/>
      <c r="AB817" s="453"/>
      <c r="AC817" s="453"/>
      <c r="AD817" s="453"/>
      <c r="AE817" s="453"/>
      <c r="AF817" s="453"/>
      <c r="AG817" s="453"/>
      <c r="AH817" s="453"/>
      <c r="AI817" s="453"/>
      <c r="AJ817" s="453"/>
      <c r="AK817" s="453"/>
      <c r="AL817" s="453"/>
      <c r="AM817" s="453"/>
      <c r="AN817" s="453"/>
      <c r="AO817" s="453"/>
      <c r="AP817" s="453"/>
      <c r="AQ817" s="453"/>
      <c r="AR817" s="453"/>
      <c r="AS817" s="453"/>
      <c r="AT817" s="453"/>
      <c r="AU817" s="453"/>
      <c r="AV817" s="453"/>
      <c r="AW817" s="453"/>
      <c r="AX817" s="453"/>
      <c r="AY817" s="453"/>
      <c r="AZ817" s="453"/>
      <c r="BA817" s="453"/>
    </row>
    <row r="818">
      <c r="A818" s="453"/>
      <c r="B818" s="453"/>
      <c r="C818" s="453"/>
      <c r="D818" s="453"/>
      <c r="E818" s="453"/>
      <c r="F818" s="453"/>
      <c r="G818" s="453"/>
      <c r="H818" s="453"/>
      <c r="I818" s="453"/>
      <c r="J818" s="453"/>
      <c r="K818" s="453"/>
      <c r="L818" s="453"/>
      <c r="M818" s="453"/>
      <c r="N818" s="453"/>
      <c r="O818" s="453"/>
      <c r="P818" s="453"/>
      <c r="Q818" s="453"/>
      <c r="R818" s="453"/>
      <c r="S818" s="453"/>
      <c r="T818" s="453"/>
      <c r="U818" s="453"/>
      <c r="V818" s="453"/>
      <c r="W818" s="453"/>
      <c r="X818" s="453"/>
      <c r="Y818" s="453"/>
      <c r="Z818" s="453"/>
      <c r="AA818" s="453"/>
      <c r="AB818" s="453"/>
      <c r="AC818" s="453"/>
      <c r="AD818" s="453"/>
      <c r="AE818" s="453"/>
      <c r="AF818" s="453"/>
      <c r="AG818" s="453"/>
      <c r="AH818" s="453"/>
      <c r="AI818" s="453"/>
      <c r="AJ818" s="453"/>
      <c r="AK818" s="453"/>
      <c r="AL818" s="453"/>
      <c r="AM818" s="453"/>
      <c r="AN818" s="453"/>
      <c r="AO818" s="453"/>
      <c r="AP818" s="453"/>
      <c r="AQ818" s="453"/>
      <c r="AR818" s="453"/>
      <c r="AS818" s="453"/>
      <c r="AT818" s="453"/>
      <c r="AU818" s="453"/>
      <c r="AV818" s="453"/>
      <c r="AW818" s="453"/>
      <c r="AX818" s="453"/>
      <c r="AY818" s="453"/>
      <c r="AZ818" s="453"/>
      <c r="BA818" s="453"/>
    </row>
    <row r="819">
      <c r="A819" s="453"/>
      <c r="B819" s="453"/>
      <c r="C819" s="453"/>
      <c r="D819" s="453"/>
      <c r="E819" s="453"/>
      <c r="F819" s="453"/>
      <c r="G819" s="453"/>
      <c r="H819" s="453"/>
      <c r="I819" s="453"/>
      <c r="J819" s="453"/>
      <c r="K819" s="453"/>
      <c r="L819" s="453"/>
      <c r="M819" s="453"/>
      <c r="N819" s="453"/>
      <c r="O819" s="453"/>
      <c r="P819" s="453"/>
      <c r="Q819" s="453"/>
      <c r="R819" s="453"/>
      <c r="S819" s="453"/>
      <c r="T819" s="453"/>
      <c r="U819" s="453"/>
      <c r="V819" s="453"/>
      <c r="W819" s="453"/>
      <c r="X819" s="453"/>
      <c r="Y819" s="453"/>
      <c r="Z819" s="453"/>
      <c r="AA819" s="453"/>
      <c r="AB819" s="453"/>
      <c r="AC819" s="453"/>
      <c r="AD819" s="453"/>
      <c r="AE819" s="453"/>
      <c r="AF819" s="453"/>
      <c r="AG819" s="453"/>
      <c r="AH819" s="453"/>
      <c r="AI819" s="453"/>
      <c r="AJ819" s="453"/>
      <c r="AK819" s="453"/>
      <c r="AL819" s="453"/>
      <c r="AM819" s="453"/>
      <c r="AN819" s="453"/>
      <c r="AO819" s="453"/>
      <c r="AP819" s="453"/>
      <c r="AQ819" s="453"/>
      <c r="AR819" s="453"/>
      <c r="AS819" s="453"/>
      <c r="AT819" s="453"/>
      <c r="AU819" s="453"/>
      <c r="AV819" s="453"/>
      <c r="AW819" s="453"/>
      <c r="AX819" s="453"/>
      <c r="AY819" s="453"/>
      <c r="AZ819" s="453"/>
      <c r="BA819" s="453"/>
    </row>
    <row r="820">
      <c r="A820" s="453"/>
      <c r="B820" s="453"/>
      <c r="C820" s="453"/>
      <c r="D820" s="453"/>
      <c r="E820" s="453"/>
      <c r="F820" s="453"/>
      <c r="G820" s="453"/>
      <c r="H820" s="453"/>
      <c r="I820" s="453"/>
      <c r="J820" s="453"/>
      <c r="K820" s="453"/>
      <c r="L820" s="453"/>
      <c r="M820" s="453"/>
      <c r="N820" s="453"/>
      <c r="O820" s="453"/>
      <c r="P820" s="453"/>
      <c r="Q820" s="453"/>
      <c r="R820" s="453"/>
      <c r="S820" s="453"/>
      <c r="T820" s="453"/>
      <c r="U820" s="453"/>
      <c r="V820" s="453"/>
      <c r="W820" s="453"/>
      <c r="X820" s="453"/>
      <c r="Y820" s="453"/>
      <c r="Z820" s="453"/>
      <c r="AA820" s="453"/>
      <c r="AB820" s="453"/>
      <c r="AC820" s="453"/>
      <c r="AD820" s="453"/>
      <c r="AE820" s="453"/>
      <c r="AF820" s="453"/>
      <c r="AG820" s="453"/>
      <c r="AH820" s="453"/>
      <c r="AI820" s="453"/>
      <c r="AJ820" s="453"/>
      <c r="AK820" s="453"/>
      <c r="AL820" s="453"/>
      <c r="AM820" s="453"/>
      <c r="AN820" s="453"/>
      <c r="AO820" s="453"/>
      <c r="AP820" s="453"/>
      <c r="AQ820" s="453"/>
      <c r="AR820" s="453"/>
      <c r="AS820" s="453"/>
      <c r="AT820" s="453"/>
      <c r="AU820" s="453"/>
      <c r="AV820" s="453"/>
      <c r="AW820" s="453"/>
      <c r="AX820" s="453"/>
      <c r="AY820" s="453"/>
      <c r="AZ820" s="453"/>
      <c r="BA820" s="453"/>
    </row>
    <row r="821">
      <c r="A821" s="453"/>
      <c r="B821" s="453"/>
      <c r="C821" s="453"/>
      <c r="D821" s="453"/>
      <c r="E821" s="453"/>
      <c r="F821" s="453"/>
      <c r="G821" s="453"/>
      <c r="H821" s="453"/>
      <c r="I821" s="453"/>
      <c r="J821" s="453"/>
      <c r="K821" s="453"/>
      <c r="L821" s="453"/>
      <c r="M821" s="453"/>
      <c r="N821" s="453"/>
      <c r="O821" s="453"/>
      <c r="P821" s="453"/>
      <c r="Q821" s="453"/>
      <c r="R821" s="453"/>
      <c r="S821" s="453"/>
      <c r="T821" s="453"/>
      <c r="U821" s="453"/>
      <c r="V821" s="453"/>
      <c r="W821" s="453"/>
      <c r="X821" s="453"/>
      <c r="Y821" s="453"/>
      <c r="Z821" s="453"/>
      <c r="AA821" s="453"/>
      <c r="AB821" s="453"/>
      <c r="AC821" s="453"/>
      <c r="AD821" s="453"/>
      <c r="AE821" s="453"/>
      <c r="AF821" s="453"/>
      <c r="AG821" s="453"/>
      <c r="AH821" s="453"/>
      <c r="AI821" s="453"/>
      <c r="AJ821" s="453"/>
      <c r="AK821" s="453"/>
      <c r="AL821" s="453"/>
      <c r="AM821" s="453"/>
      <c r="AN821" s="453"/>
      <c r="AO821" s="453"/>
      <c r="AP821" s="453"/>
      <c r="AQ821" s="453"/>
      <c r="AR821" s="453"/>
      <c r="AS821" s="453"/>
      <c r="AT821" s="453"/>
      <c r="AU821" s="453"/>
      <c r="AV821" s="453"/>
      <c r="AW821" s="453"/>
      <c r="AX821" s="453"/>
      <c r="AY821" s="453"/>
      <c r="AZ821" s="453"/>
      <c r="BA821" s="453"/>
    </row>
    <row r="822">
      <c r="A822" s="453"/>
      <c r="B822" s="453"/>
      <c r="C822" s="453"/>
      <c r="D822" s="453"/>
      <c r="E822" s="453"/>
      <c r="F822" s="453"/>
      <c r="G822" s="453"/>
      <c r="H822" s="453"/>
      <c r="I822" s="453"/>
      <c r="J822" s="453"/>
      <c r="K822" s="453"/>
      <c r="L822" s="453"/>
      <c r="M822" s="453"/>
      <c r="N822" s="453"/>
      <c r="O822" s="453"/>
      <c r="P822" s="453"/>
      <c r="Q822" s="453"/>
      <c r="R822" s="453"/>
      <c r="S822" s="453"/>
      <c r="T822" s="453"/>
      <c r="U822" s="453"/>
      <c r="V822" s="453"/>
      <c r="W822" s="453"/>
      <c r="X822" s="453"/>
      <c r="Y822" s="453"/>
      <c r="Z822" s="453"/>
      <c r="AA822" s="453"/>
      <c r="AB822" s="453"/>
      <c r="AC822" s="453"/>
      <c r="AD822" s="453"/>
      <c r="AE822" s="453"/>
      <c r="AF822" s="453"/>
      <c r="AG822" s="453"/>
      <c r="AH822" s="453"/>
      <c r="AI822" s="453"/>
      <c r="AJ822" s="453"/>
      <c r="AK822" s="453"/>
      <c r="AL822" s="453"/>
      <c r="AM822" s="453"/>
      <c r="AN822" s="453"/>
      <c r="AO822" s="453"/>
      <c r="AP822" s="453"/>
      <c r="AQ822" s="453"/>
      <c r="AR822" s="453"/>
      <c r="AS822" s="453"/>
      <c r="AT822" s="453"/>
      <c r="AU822" s="453"/>
      <c r="AV822" s="453"/>
      <c r="AW822" s="453"/>
      <c r="AX822" s="453"/>
      <c r="AY822" s="453"/>
      <c r="AZ822" s="453"/>
      <c r="BA822" s="453"/>
    </row>
    <row r="823">
      <c r="A823" s="453"/>
      <c r="B823" s="453"/>
      <c r="C823" s="453"/>
      <c r="D823" s="453"/>
      <c r="E823" s="453"/>
      <c r="F823" s="453"/>
      <c r="G823" s="453"/>
      <c r="H823" s="453"/>
      <c r="I823" s="453"/>
      <c r="J823" s="453"/>
      <c r="K823" s="453"/>
      <c r="L823" s="453"/>
      <c r="M823" s="453"/>
      <c r="N823" s="453"/>
      <c r="O823" s="453"/>
      <c r="P823" s="453"/>
      <c r="Q823" s="453"/>
      <c r="R823" s="453"/>
      <c r="S823" s="453"/>
      <c r="T823" s="453"/>
      <c r="U823" s="453"/>
      <c r="V823" s="453"/>
      <c r="W823" s="453"/>
      <c r="X823" s="453"/>
      <c r="Y823" s="453"/>
      <c r="Z823" s="453"/>
      <c r="AA823" s="453"/>
      <c r="AB823" s="453"/>
      <c r="AC823" s="453"/>
      <c r="AD823" s="453"/>
      <c r="AE823" s="453"/>
      <c r="AF823" s="453"/>
      <c r="AG823" s="453"/>
      <c r="AH823" s="453"/>
      <c r="AI823" s="453"/>
      <c r="AJ823" s="453"/>
      <c r="AK823" s="453"/>
      <c r="AL823" s="453"/>
      <c r="AM823" s="453"/>
      <c r="AN823" s="453"/>
      <c r="AO823" s="453"/>
      <c r="AP823" s="453"/>
      <c r="AQ823" s="453"/>
      <c r="AR823" s="453"/>
      <c r="AS823" s="453"/>
      <c r="AT823" s="453"/>
      <c r="AU823" s="453"/>
      <c r="AV823" s="453"/>
      <c r="AW823" s="453"/>
      <c r="AX823" s="453"/>
      <c r="AY823" s="453"/>
      <c r="AZ823" s="453"/>
      <c r="BA823" s="453"/>
    </row>
    <row r="824">
      <c r="A824" s="453"/>
      <c r="B824" s="453"/>
      <c r="C824" s="453"/>
      <c r="D824" s="453"/>
      <c r="E824" s="453"/>
      <c r="F824" s="453"/>
      <c r="G824" s="453"/>
      <c r="H824" s="453"/>
      <c r="I824" s="453"/>
      <c r="J824" s="453"/>
      <c r="K824" s="453"/>
      <c r="L824" s="453"/>
      <c r="M824" s="453"/>
      <c r="N824" s="453"/>
      <c r="O824" s="453"/>
      <c r="P824" s="453"/>
      <c r="Q824" s="453"/>
      <c r="R824" s="453"/>
      <c r="S824" s="453"/>
      <c r="T824" s="453"/>
      <c r="U824" s="453"/>
      <c r="V824" s="453"/>
      <c r="W824" s="453"/>
      <c r="X824" s="453"/>
      <c r="Y824" s="453"/>
      <c r="Z824" s="453"/>
      <c r="AA824" s="453"/>
      <c r="AB824" s="453"/>
      <c r="AC824" s="453"/>
      <c r="AD824" s="453"/>
      <c r="AE824" s="453"/>
      <c r="AF824" s="453"/>
      <c r="AG824" s="453"/>
      <c r="AH824" s="453"/>
      <c r="AI824" s="453"/>
      <c r="AJ824" s="453"/>
      <c r="AK824" s="453"/>
      <c r="AL824" s="453"/>
      <c r="AM824" s="453"/>
      <c r="AN824" s="453"/>
      <c r="AO824" s="453"/>
      <c r="AP824" s="453"/>
      <c r="AQ824" s="453"/>
      <c r="AR824" s="453"/>
      <c r="AS824" s="453"/>
      <c r="AT824" s="453"/>
      <c r="AU824" s="453"/>
      <c r="AV824" s="453"/>
      <c r="AW824" s="453"/>
      <c r="AX824" s="453"/>
      <c r="AY824" s="453"/>
      <c r="AZ824" s="453"/>
      <c r="BA824" s="453"/>
    </row>
    <row r="825">
      <c r="A825" s="453"/>
      <c r="B825" s="453"/>
      <c r="C825" s="453"/>
      <c r="D825" s="453"/>
      <c r="E825" s="453"/>
      <c r="F825" s="453"/>
      <c r="G825" s="453"/>
      <c r="H825" s="453"/>
      <c r="I825" s="453"/>
      <c r="J825" s="453"/>
      <c r="K825" s="453"/>
      <c r="L825" s="453"/>
      <c r="M825" s="453"/>
      <c r="N825" s="453"/>
      <c r="O825" s="453"/>
      <c r="P825" s="453"/>
      <c r="Q825" s="453"/>
      <c r="R825" s="453"/>
      <c r="S825" s="453"/>
      <c r="T825" s="453"/>
      <c r="U825" s="453"/>
      <c r="V825" s="453"/>
      <c r="W825" s="453"/>
      <c r="X825" s="453"/>
      <c r="Y825" s="453"/>
      <c r="Z825" s="453"/>
      <c r="AA825" s="453"/>
      <c r="AB825" s="453"/>
      <c r="AC825" s="453"/>
      <c r="AD825" s="453"/>
      <c r="AE825" s="453"/>
      <c r="AF825" s="453"/>
      <c r="AG825" s="453"/>
      <c r="AH825" s="453"/>
      <c r="AI825" s="453"/>
      <c r="AJ825" s="453"/>
      <c r="AK825" s="453"/>
      <c r="AL825" s="453"/>
      <c r="AM825" s="453"/>
      <c r="AN825" s="453"/>
      <c r="AO825" s="453"/>
      <c r="AP825" s="453"/>
      <c r="AQ825" s="453"/>
      <c r="AR825" s="453"/>
      <c r="AS825" s="453"/>
      <c r="AT825" s="453"/>
      <c r="AU825" s="453"/>
      <c r="AV825" s="453"/>
      <c r="AW825" s="453"/>
      <c r="AX825" s="453"/>
      <c r="AY825" s="453"/>
      <c r="AZ825" s="453"/>
      <c r="BA825" s="453"/>
    </row>
    <row r="826">
      <c r="A826" s="453"/>
      <c r="B826" s="453"/>
      <c r="C826" s="453"/>
      <c r="D826" s="453"/>
      <c r="E826" s="453"/>
      <c r="F826" s="453"/>
      <c r="G826" s="453"/>
      <c r="H826" s="453"/>
      <c r="I826" s="453"/>
      <c r="J826" s="453"/>
      <c r="K826" s="453"/>
      <c r="L826" s="453"/>
      <c r="M826" s="453"/>
      <c r="N826" s="453"/>
      <c r="O826" s="453"/>
      <c r="P826" s="453"/>
      <c r="Q826" s="453"/>
      <c r="R826" s="453"/>
      <c r="S826" s="453"/>
      <c r="T826" s="453"/>
      <c r="U826" s="453"/>
      <c r="V826" s="453"/>
      <c r="W826" s="453"/>
      <c r="X826" s="453"/>
      <c r="Y826" s="453"/>
      <c r="Z826" s="453"/>
      <c r="AA826" s="453"/>
      <c r="AB826" s="453"/>
      <c r="AC826" s="453"/>
      <c r="AD826" s="453"/>
      <c r="AE826" s="453"/>
      <c r="AF826" s="453"/>
      <c r="AG826" s="453"/>
      <c r="AH826" s="453"/>
      <c r="AI826" s="453"/>
      <c r="AJ826" s="453"/>
      <c r="AK826" s="453"/>
      <c r="AL826" s="453"/>
      <c r="AM826" s="453"/>
      <c r="AN826" s="453"/>
      <c r="AO826" s="453"/>
      <c r="AP826" s="453"/>
      <c r="AQ826" s="453"/>
      <c r="AR826" s="453"/>
      <c r="AS826" s="453"/>
      <c r="AT826" s="453"/>
      <c r="AU826" s="453"/>
      <c r="AV826" s="453"/>
      <c r="AW826" s="453"/>
      <c r="AX826" s="453"/>
      <c r="AY826" s="453"/>
      <c r="AZ826" s="453"/>
      <c r="BA826" s="453"/>
    </row>
    <row r="827">
      <c r="A827" s="453"/>
      <c r="B827" s="453"/>
      <c r="C827" s="453"/>
      <c r="D827" s="453"/>
      <c r="E827" s="453"/>
      <c r="F827" s="453"/>
      <c r="G827" s="453"/>
      <c r="H827" s="453"/>
      <c r="I827" s="453"/>
      <c r="J827" s="453"/>
      <c r="K827" s="453"/>
      <c r="L827" s="453"/>
      <c r="M827" s="453"/>
      <c r="N827" s="453"/>
      <c r="O827" s="453"/>
      <c r="P827" s="453"/>
      <c r="Q827" s="453"/>
      <c r="R827" s="453"/>
      <c r="S827" s="453"/>
      <c r="T827" s="453"/>
      <c r="U827" s="453"/>
      <c r="V827" s="453"/>
      <c r="W827" s="453"/>
      <c r="X827" s="453"/>
      <c r="Y827" s="453"/>
      <c r="Z827" s="453"/>
      <c r="AA827" s="453"/>
      <c r="AB827" s="453"/>
      <c r="AC827" s="453"/>
      <c r="AD827" s="453"/>
      <c r="AE827" s="453"/>
      <c r="AF827" s="453"/>
      <c r="AG827" s="453"/>
      <c r="AH827" s="453"/>
      <c r="AI827" s="453"/>
      <c r="AJ827" s="453"/>
      <c r="AK827" s="453"/>
      <c r="AL827" s="453"/>
      <c r="AM827" s="453"/>
      <c r="AN827" s="453"/>
      <c r="AO827" s="453"/>
      <c r="AP827" s="453"/>
      <c r="AQ827" s="453"/>
      <c r="AR827" s="453"/>
      <c r="AS827" s="453"/>
      <c r="AT827" s="453"/>
      <c r="AU827" s="453"/>
      <c r="AV827" s="453"/>
      <c r="AW827" s="453"/>
      <c r="AX827" s="453"/>
      <c r="AY827" s="453"/>
      <c r="AZ827" s="453"/>
      <c r="BA827" s="453"/>
    </row>
    <row r="828">
      <c r="A828" s="453"/>
      <c r="B828" s="453"/>
      <c r="C828" s="453"/>
      <c r="D828" s="453"/>
      <c r="E828" s="453"/>
      <c r="F828" s="453"/>
      <c r="G828" s="453"/>
      <c r="H828" s="453"/>
      <c r="I828" s="453"/>
      <c r="J828" s="453"/>
      <c r="K828" s="453"/>
      <c r="L828" s="453"/>
      <c r="M828" s="453"/>
      <c r="N828" s="453"/>
      <c r="O828" s="453"/>
      <c r="P828" s="453"/>
      <c r="Q828" s="453"/>
      <c r="R828" s="453"/>
      <c r="S828" s="453"/>
      <c r="T828" s="453"/>
      <c r="U828" s="453"/>
      <c r="V828" s="453"/>
      <c r="W828" s="453"/>
      <c r="X828" s="453"/>
      <c r="Y828" s="453"/>
      <c r="Z828" s="453"/>
      <c r="AA828" s="453"/>
      <c r="AB828" s="453"/>
      <c r="AC828" s="453"/>
      <c r="AD828" s="453"/>
      <c r="AE828" s="453"/>
      <c r="AF828" s="453"/>
      <c r="AG828" s="453"/>
      <c r="AH828" s="453"/>
      <c r="AI828" s="453"/>
      <c r="AJ828" s="453"/>
      <c r="AK828" s="453"/>
      <c r="AL828" s="453"/>
      <c r="AM828" s="453"/>
      <c r="AN828" s="453"/>
      <c r="AO828" s="453"/>
      <c r="AP828" s="453"/>
      <c r="AQ828" s="453"/>
      <c r="AR828" s="453"/>
      <c r="AS828" s="453"/>
      <c r="AT828" s="453"/>
      <c r="AU828" s="453"/>
      <c r="AV828" s="453"/>
      <c r="AW828" s="453"/>
      <c r="AX828" s="453"/>
      <c r="AY828" s="453"/>
      <c r="AZ828" s="453"/>
      <c r="BA828" s="453"/>
    </row>
    <row r="829">
      <c r="A829" s="453"/>
      <c r="B829" s="453"/>
      <c r="C829" s="453"/>
      <c r="D829" s="453"/>
      <c r="E829" s="453"/>
      <c r="F829" s="453"/>
      <c r="G829" s="453"/>
      <c r="H829" s="453"/>
      <c r="I829" s="453"/>
      <c r="J829" s="453"/>
      <c r="K829" s="453"/>
      <c r="L829" s="453"/>
      <c r="M829" s="453"/>
      <c r="N829" s="453"/>
      <c r="O829" s="453"/>
      <c r="P829" s="453"/>
      <c r="Q829" s="453"/>
      <c r="R829" s="453"/>
      <c r="S829" s="453"/>
      <c r="T829" s="453"/>
      <c r="U829" s="453"/>
      <c r="V829" s="453"/>
      <c r="W829" s="453"/>
      <c r="X829" s="453"/>
      <c r="Y829" s="453"/>
      <c r="Z829" s="453"/>
      <c r="AA829" s="453"/>
      <c r="AB829" s="453"/>
      <c r="AC829" s="453"/>
      <c r="AD829" s="453"/>
      <c r="AE829" s="453"/>
      <c r="AF829" s="453"/>
      <c r="AG829" s="453"/>
      <c r="AH829" s="453"/>
      <c r="AI829" s="453"/>
      <c r="AJ829" s="453"/>
      <c r="AK829" s="453"/>
      <c r="AL829" s="453"/>
      <c r="AM829" s="453"/>
      <c r="AN829" s="453"/>
      <c r="AO829" s="453"/>
      <c r="AP829" s="453"/>
      <c r="AQ829" s="453"/>
      <c r="AR829" s="453"/>
      <c r="AS829" s="453"/>
      <c r="AT829" s="453"/>
      <c r="AU829" s="453"/>
      <c r="AV829" s="453"/>
      <c r="AW829" s="453"/>
      <c r="AX829" s="453"/>
      <c r="AY829" s="453"/>
      <c r="AZ829" s="453"/>
      <c r="BA829" s="453"/>
    </row>
    <row r="830">
      <c r="A830" s="453"/>
      <c r="B830" s="453"/>
      <c r="C830" s="453"/>
      <c r="D830" s="453"/>
      <c r="E830" s="453"/>
      <c r="F830" s="453"/>
      <c r="G830" s="453"/>
      <c r="H830" s="453"/>
      <c r="I830" s="453"/>
      <c r="J830" s="453"/>
      <c r="K830" s="453"/>
      <c r="L830" s="453"/>
      <c r="M830" s="453"/>
      <c r="N830" s="453"/>
      <c r="O830" s="453"/>
      <c r="P830" s="453"/>
      <c r="Q830" s="453"/>
      <c r="R830" s="453"/>
      <c r="S830" s="453"/>
      <c r="T830" s="453"/>
      <c r="U830" s="453"/>
      <c r="V830" s="453"/>
      <c r="W830" s="453"/>
      <c r="X830" s="453"/>
      <c r="Y830" s="453"/>
      <c r="Z830" s="453"/>
      <c r="AA830" s="453"/>
      <c r="AB830" s="453"/>
      <c r="AC830" s="453"/>
      <c r="AD830" s="453"/>
      <c r="AE830" s="453"/>
      <c r="AF830" s="453"/>
      <c r="AG830" s="453"/>
      <c r="AH830" s="453"/>
      <c r="AI830" s="453"/>
      <c r="AJ830" s="453"/>
      <c r="AK830" s="453"/>
      <c r="AL830" s="453"/>
      <c r="AM830" s="453"/>
      <c r="AN830" s="453"/>
      <c r="AO830" s="453"/>
      <c r="AP830" s="453"/>
      <c r="AQ830" s="453"/>
      <c r="AR830" s="453"/>
      <c r="AS830" s="453"/>
      <c r="AT830" s="453"/>
      <c r="AU830" s="453"/>
      <c r="AV830" s="453"/>
      <c r="AW830" s="453"/>
      <c r="AX830" s="453"/>
      <c r="AY830" s="453"/>
      <c r="AZ830" s="453"/>
      <c r="BA830" s="453"/>
    </row>
    <row r="831">
      <c r="A831" s="453"/>
      <c r="B831" s="453"/>
      <c r="C831" s="453"/>
      <c r="D831" s="453"/>
      <c r="E831" s="453"/>
      <c r="F831" s="453"/>
      <c r="G831" s="453"/>
      <c r="H831" s="453"/>
      <c r="I831" s="453"/>
      <c r="J831" s="453"/>
      <c r="K831" s="453"/>
      <c r="L831" s="453"/>
      <c r="M831" s="453"/>
      <c r="N831" s="453"/>
      <c r="O831" s="453"/>
      <c r="P831" s="453"/>
      <c r="Q831" s="453"/>
      <c r="R831" s="453"/>
      <c r="S831" s="453"/>
      <c r="T831" s="453"/>
      <c r="U831" s="453"/>
      <c r="V831" s="453"/>
      <c r="W831" s="453"/>
      <c r="X831" s="453"/>
      <c r="Y831" s="453"/>
      <c r="Z831" s="453"/>
      <c r="AA831" s="453"/>
      <c r="AB831" s="453"/>
      <c r="AC831" s="453"/>
      <c r="AD831" s="453"/>
      <c r="AE831" s="453"/>
      <c r="AF831" s="453"/>
      <c r="AG831" s="453"/>
      <c r="AH831" s="453"/>
      <c r="AI831" s="453"/>
      <c r="AJ831" s="453"/>
      <c r="AK831" s="453"/>
      <c r="AL831" s="453"/>
      <c r="AM831" s="453"/>
      <c r="AN831" s="453"/>
      <c r="AO831" s="453"/>
      <c r="AP831" s="453"/>
      <c r="AQ831" s="453"/>
      <c r="AR831" s="453"/>
      <c r="AS831" s="453"/>
      <c r="AT831" s="453"/>
      <c r="AU831" s="453"/>
      <c r="AV831" s="453"/>
      <c r="AW831" s="453"/>
      <c r="AX831" s="453"/>
      <c r="AY831" s="453"/>
      <c r="AZ831" s="453"/>
      <c r="BA831" s="453"/>
    </row>
    <row r="832">
      <c r="A832" s="453"/>
      <c r="B832" s="453"/>
      <c r="C832" s="453"/>
      <c r="D832" s="453"/>
      <c r="E832" s="453"/>
      <c r="F832" s="453"/>
      <c r="G832" s="453"/>
      <c r="H832" s="453"/>
      <c r="I832" s="453"/>
      <c r="J832" s="453"/>
      <c r="K832" s="453"/>
      <c r="L832" s="453"/>
      <c r="M832" s="453"/>
      <c r="N832" s="453"/>
      <c r="O832" s="453"/>
      <c r="P832" s="453"/>
      <c r="Q832" s="453"/>
      <c r="R832" s="453"/>
      <c r="S832" s="453"/>
      <c r="T832" s="453"/>
      <c r="U832" s="453"/>
      <c r="V832" s="453"/>
      <c r="W832" s="453"/>
      <c r="X832" s="453"/>
      <c r="Y832" s="453"/>
      <c r="Z832" s="453"/>
      <c r="AA832" s="453"/>
      <c r="AB832" s="453"/>
      <c r="AC832" s="453"/>
      <c r="AD832" s="453"/>
      <c r="AE832" s="453"/>
      <c r="AF832" s="453"/>
      <c r="AG832" s="453"/>
      <c r="AH832" s="453"/>
      <c r="AI832" s="453"/>
      <c r="AJ832" s="453"/>
      <c r="AK832" s="453"/>
      <c r="AL832" s="453"/>
      <c r="AM832" s="453"/>
      <c r="AN832" s="453"/>
      <c r="AO832" s="453"/>
      <c r="AP832" s="453"/>
      <c r="AQ832" s="453"/>
      <c r="AR832" s="453"/>
      <c r="AS832" s="453"/>
      <c r="AT832" s="453"/>
      <c r="AU832" s="453"/>
      <c r="AV832" s="453"/>
      <c r="AW832" s="453"/>
      <c r="AX832" s="453"/>
      <c r="AY832" s="453"/>
      <c r="AZ832" s="453"/>
      <c r="BA832" s="453"/>
    </row>
    <row r="833">
      <c r="A833" s="453"/>
      <c r="B833" s="453"/>
      <c r="C833" s="453"/>
      <c r="D833" s="453"/>
      <c r="E833" s="453"/>
      <c r="F833" s="453"/>
      <c r="G833" s="453"/>
      <c r="H833" s="453"/>
      <c r="I833" s="453"/>
      <c r="J833" s="453"/>
      <c r="K833" s="453"/>
      <c r="L833" s="453"/>
      <c r="M833" s="453"/>
      <c r="N833" s="453"/>
      <c r="O833" s="453"/>
      <c r="P833" s="453"/>
      <c r="Q833" s="453"/>
      <c r="R833" s="453"/>
      <c r="S833" s="453"/>
      <c r="T833" s="453"/>
      <c r="U833" s="453"/>
      <c r="V833" s="453"/>
      <c r="W833" s="453"/>
      <c r="X833" s="453"/>
      <c r="Y833" s="453"/>
      <c r="Z833" s="453"/>
      <c r="AA833" s="453"/>
      <c r="AB833" s="453"/>
      <c r="AC833" s="453"/>
      <c r="AD833" s="453"/>
      <c r="AE833" s="453"/>
      <c r="AF833" s="453"/>
      <c r="AG833" s="453"/>
      <c r="AH833" s="453"/>
      <c r="AI833" s="453"/>
      <c r="AJ833" s="453"/>
      <c r="AK833" s="453"/>
      <c r="AL833" s="453"/>
      <c r="AM833" s="453"/>
      <c r="AN833" s="453"/>
      <c r="AO833" s="453"/>
      <c r="AP833" s="453"/>
      <c r="AQ833" s="453"/>
      <c r="AR833" s="453"/>
      <c r="AS833" s="453"/>
      <c r="AT833" s="453"/>
      <c r="AU833" s="453"/>
      <c r="AV833" s="453"/>
      <c r="AW833" s="453"/>
      <c r="AX833" s="453"/>
      <c r="AY833" s="453"/>
      <c r="AZ833" s="453"/>
      <c r="BA833" s="453"/>
    </row>
    <row r="834">
      <c r="A834" s="453"/>
      <c r="B834" s="453"/>
      <c r="C834" s="453"/>
      <c r="D834" s="453"/>
      <c r="E834" s="453"/>
      <c r="F834" s="453"/>
      <c r="G834" s="453"/>
      <c r="H834" s="453"/>
      <c r="I834" s="453"/>
      <c r="J834" s="453"/>
      <c r="K834" s="453"/>
      <c r="L834" s="453"/>
      <c r="M834" s="453"/>
      <c r="N834" s="453"/>
      <c r="O834" s="453"/>
      <c r="P834" s="453"/>
      <c r="Q834" s="453"/>
      <c r="R834" s="453"/>
      <c r="S834" s="453"/>
      <c r="T834" s="453"/>
      <c r="U834" s="453"/>
      <c r="V834" s="453"/>
      <c r="W834" s="453"/>
      <c r="X834" s="453"/>
      <c r="Y834" s="453"/>
      <c r="Z834" s="453"/>
      <c r="AA834" s="453"/>
      <c r="AB834" s="453"/>
      <c r="AC834" s="453"/>
      <c r="AD834" s="453"/>
      <c r="AE834" s="453"/>
      <c r="AF834" s="453"/>
      <c r="AG834" s="453"/>
      <c r="AH834" s="453"/>
      <c r="AI834" s="453"/>
      <c r="AJ834" s="453"/>
      <c r="AK834" s="453"/>
      <c r="AL834" s="453"/>
      <c r="AM834" s="453"/>
      <c r="AN834" s="453"/>
      <c r="AO834" s="453"/>
      <c r="AP834" s="453"/>
      <c r="AQ834" s="453"/>
      <c r="AR834" s="453"/>
      <c r="AS834" s="453"/>
      <c r="AT834" s="453"/>
      <c r="AU834" s="453"/>
      <c r="AV834" s="453"/>
      <c r="AW834" s="453"/>
      <c r="AX834" s="453"/>
      <c r="AY834" s="453"/>
      <c r="AZ834" s="453"/>
      <c r="BA834" s="453"/>
    </row>
    <row r="835">
      <c r="A835" s="453"/>
      <c r="B835" s="453"/>
      <c r="C835" s="453"/>
      <c r="D835" s="453"/>
      <c r="E835" s="453"/>
      <c r="F835" s="453"/>
      <c r="G835" s="453"/>
      <c r="H835" s="453"/>
      <c r="I835" s="453"/>
      <c r="J835" s="453"/>
      <c r="K835" s="453"/>
      <c r="L835" s="453"/>
      <c r="M835" s="453"/>
      <c r="N835" s="453"/>
      <c r="O835" s="453"/>
      <c r="P835" s="453"/>
      <c r="Q835" s="453"/>
      <c r="R835" s="453"/>
      <c r="S835" s="453"/>
      <c r="T835" s="453"/>
      <c r="U835" s="453"/>
      <c r="V835" s="453"/>
      <c r="W835" s="453"/>
      <c r="X835" s="453"/>
      <c r="Y835" s="453"/>
      <c r="Z835" s="453"/>
      <c r="AA835" s="453"/>
      <c r="AB835" s="453"/>
      <c r="AC835" s="453"/>
      <c r="AD835" s="453"/>
      <c r="AE835" s="453"/>
      <c r="AF835" s="453"/>
      <c r="AG835" s="453"/>
      <c r="AH835" s="453"/>
      <c r="AI835" s="453"/>
      <c r="AJ835" s="453"/>
      <c r="AK835" s="453"/>
      <c r="AL835" s="453"/>
      <c r="AM835" s="453"/>
      <c r="AN835" s="453"/>
      <c r="AO835" s="453"/>
      <c r="AP835" s="453"/>
      <c r="AQ835" s="453"/>
      <c r="AR835" s="453"/>
      <c r="AS835" s="453"/>
      <c r="AT835" s="453"/>
      <c r="AU835" s="453"/>
      <c r="AV835" s="453"/>
      <c r="AW835" s="453"/>
      <c r="AX835" s="453"/>
      <c r="AY835" s="453"/>
      <c r="AZ835" s="453"/>
      <c r="BA835" s="453"/>
    </row>
    <row r="836">
      <c r="A836" s="453"/>
      <c r="B836" s="453"/>
      <c r="C836" s="453"/>
      <c r="D836" s="453"/>
      <c r="E836" s="453"/>
      <c r="F836" s="453"/>
      <c r="G836" s="453"/>
      <c r="H836" s="453"/>
      <c r="I836" s="453"/>
      <c r="J836" s="453"/>
      <c r="K836" s="453"/>
      <c r="L836" s="453"/>
      <c r="M836" s="453"/>
      <c r="N836" s="453"/>
      <c r="O836" s="453"/>
      <c r="P836" s="453"/>
      <c r="Q836" s="453"/>
      <c r="R836" s="453"/>
      <c r="S836" s="453"/>
      <c r="T836" s="453"/>
      <c r="U836" s="453"/>
      <c r="V836" s="453"/>
      <c r="W836" s="453"/>
      <c r="X836" s="453"/>
      <c r="Y836" s="453"/>
      <c r="Z836" s="453"/>
      <c r="AA836" s="453"/>
      <c r="AB836" s="453"/>
      <c r="AC836" s="453"/>
      <c r="AD836" s="453"/>
      <c r="AE836" s="453"/>
      <c r="AF836" s="453"/>
      <c r="AG836" s="453"/>
      <c r="AH836" s="453"/>
      <c r="AI836" s="453"/>
      <c r="AJ836" s="453"/>
      <c r="AK836" s="453"/>
      <c r="AL836" s="453"/>
      <c r="AM836" s="453"/>
      <c r="AN836" s="453"/>
      <c r="AO836" s="453"/>
      <c r="AP836" s="453"/>
      <c r="AQ836" s="453"/>
      <c r="AR836" s="453"/>
      <c r="AS836" s="453"/>
      <c r="AT836" s="453"/>
      <c r="AU836" s="453"/>
      <c r="AV836" s="453"/>
      <c r="AW836" s="453"/>
      <c r="AX836" s="453"/>
      <c r="AY836" s="453"/>
      <c r="AZ836" s="453"/>
      <c r="BA836" s="453"/>
    </row>
    <row r="837">
      <c r="A837" s="453"/>
      <c r="B837" s="453"/>
      <c r="C837" s="453"/>
      <c r="D837" s="453"/>
      <c r="E837" s="453"/>
      <c r="F837" s="453"/>
      <c r="G837" s="453"/>
      <c r="H837" s="453"/>
      <c r="I837" s="453"/>
      <c r="J837" s="453"/>
      <c r="K837" s="453"/>
      <c r="L837" s="453"/>
      <c r="M837" s="453"/>
      <c r="N837" s="453"/>
      <c r="O837" s="453"/>
      <c r="P837" s="453"/>
      <c r="Q837" s="453"/>
      <c r="R837" s="453"/>
      <c r="S837" s="453"/>
      <c r="T837" s="453"/>
      <c r="U837" s="453"/>
      <c r="V837" s="453"/>
      <c r="W837" s="453"/>
      <c r="X837" s="453"/>
      <c r="Y837" s="453"/>
      <c r="Z837" s="453"/>
      <c r="AA837" s="453"/>
      <c r="AB837" s="453"/>
      <c r="AC837" s="453"/>
      <c r="AD837" s="453"/>
      <c r="AE837" s="453"/>
      <c r="AF837" s="453"/>
      <c r="AG837" s="453"/>
      <c r="AH837" s="453"/>
      <c r="AI837" s="453"/>
      <c r="AJ837" s="453"/>
      <c r="AK837" s="453"/>
      <c r="AL837" s="453"/>
      <c r="AM837" s="453"/>
      <c r="AN837" s="453"/>
      <c r="AO837" s="453"/>
      <c r="AP837" s="453"/>
      <c r="AQ837" s="453"/>
      <c r="AR837" s="453"/>
      <c r="AS837" s="453"/>
      <c r="AT837" s="453"/>
      <c r="AU837" s="453"/>
      <c r="AV837" s="453"/>
      <c r="AW837" s="453"/>
      <c r="AX837" s="453"/>
      <c r="AY837" s="453"/>
      <c r="AZ837" s="453"/>
      <c r="BA837" s="453"/>
    </row>
    <row r="838">
      <c r="A838" s="453"/>
      <c r="B838" s="453"/>
      <c r="C838" s="453"/>
      <c r="D838" s="453"/>
      <c r="E838" s="453"/>
      <c r="F838" s="453"/>
      <c r="G838" s="453"/>
      <c r="H838" s="453"/>
      <c r="I838" s="453"/>
      <c r="J838" s="453"/>
      <c r="K838" s="453"/>
      <c r="L838" s="453"/>
      <c r="M838" s="453"/>
      <c r="N838" s="453"/>
      <c r="O838" s="453"/>
      <c r="P838" s="453"/>
      <c r="Q838" s="453"/>
      <c r="R838" s="453"/>
      <c r="S838" s="453"/>
      <c r="T838" s="453"/>
      <c r="U838" s="453"/>
      <c r="V838" s="453"/>
      <c r="W838" s="453"/>
      <c r="X838" s="453"/>
      <c r="Y838" s="453"/>
      <c r="Z838" s="453"/>
      <c r="AA838" s="453"/>
      <c r="AB838" s="453"/>
      <c r="AC838" s="453"/>
      <c r="AD838" s="453"/>
      <c r="AE838" s="453"/>
      <c r="AF838" s="453"/>
      <c r="AG838" s="453"/>
      <c r="AH838" s="453"/>
      <c r="AI838" s="453"/>
      <c r="AJ838" s="453"/>
      <c r="AK838" s="453"/>
      <c r="AL838" s="453"/>
      <c r="AM838" s="453"/>
      <c r="AN838" s="453"/>
      <c r="AO838" s="453"/>
      <c r="AP838" s="453"/>
      <c r="AQ838" s="453"/>
      <c r="AR838" s="453"/>
      <c r="AS838" s="453"/>
      <c r="AT838" s="453"/>
      <c r="AU838" s="453"/>
      <c r="AV838" s="453"/>
      <c r="AW838" s="453"/>
      <c r="AX838" s="453"/>
      <c r="AY838" s="453"/>
      <c r="AZ838" s="453"/>
      <c r="BA838" s="453"/>
    </row>
    <row r="839">
      <c r="A839" s="453"/>
      <c r="B839" s="453"/>
      <c r="C839" s="453"/>
      <c r="D839" s="453"/>
      <c r="E839" s="453"/>
      <c r="F839" s="453"/>
      <c r="G839" s="453"/>
      <c r="H839" s="453"/>
      <c r="I839" s="453"/>
      <c r="J839" s="453"/>
      <c r="K839" s="453"/>
      <c r="L839" s="453"/>
      <c r="M839" s="453"/>
      <c r="N839" s="453"/>
      <c r="O839" s="453"/>
      <c r="P839" s="453"/>
      <c r="Q839" s="453"/>
      <c r="R839" s="453"/>
      <c r="S839" s="453"/>
      <c r="T839" s="453"/>
      <c r="U839" s="453"/>
      <c r="V839" s="453"/>
      <c r="W839" s="453"/>
      <c r="X839" s="453"/>
      <c r="Y839" s="453"/>
      <c r="Z839" s="453"/>
      <c r="AA839" s="453"/>
      <c r="AB839" s="453"/>
      <c r="AC839" s="453"/>
      <c r="AD839" s="453"/>
      <c r="AE839" s="453"/>
      <c r="AF839" s="453"/>
      <c r="AG839" s="453"/>
      <c r="AH839" s="453"/>
      <c r="AI839" s="453"/>
      <c r="AJ839" s="453"/>
      <c r="AK839" s="453"/>
      <c r="AL839" s="453"/>
      <c r="AM839" s="453"/>
      <c r="AN839" s="453"/>
      <c r="AO839" s="453"/>
      <c r="AP839" s="453"/>
      <c r="AQ839" s="453"/>
      <c r="AR839" s="453"/>
      <c r="AS839" s="453"/>
      <c r="AT839" s="453"/>
      <c r="AU839" s="453"/>
      <c r="AV839" s="453"/>
      <c r="AW839" s="453"/>
      <c r="AX839" s="453"/>
      <c r="AY839" s="453"/>
      <c r="AZ839" s="453"/>
      <c r="BA839" s="453"/>
    </row>
    <row r="840">
      <c r="A840" s="453"/>
      <c r="B840" s="453"/>
      <c r="C840" s="453"/>
      <c r="D840" s="453"/>
      <c r="E840" s="453"/>
      <c r="F840" s="453"/>
      <c r="G840" s="453"/>
      <c r="H840" s="453"/>
      <c r="I840" s="453"/>
      <c r="J840" s="453"/>
      <c r="K840" s="453"/>
      <c r="L840" s="453"/>
      <c r="M840" s="453"/>
      <c r="N840" s="453"/>
      <c r="O840" s="453"/>
      <c r="P840" s="453"/>
      <c r="Q840" s="453"/>
      <c r="R840" s="453"/>
      <c r="S840" s="453"/>
      <c r="T840" s="453"/>
      <c r="U840" s="453"/>
      <c r="V840" s="453"/>
      <c r="W840" s="453"/>
      <c r="X840" s="453"/>
      <c r="Y840" s="453"/>
      <c r="Z840" s="453"/>
      <c r="AA840" s="453"/>
      <c r="AB840" s="453"/>
      <c r="AC840" s="453"/>
      <c r="AD840" s="453"/>
      <c r="AE840" s="453"/>
      <c r="AF840" s="453"/>
      <c r="AG840" s="453"/>
      <c r="AH840" s="453"/>
      <c r="AI840" s="453"/>
      <c r="AJ840" s="453"/>
      <c r="AK840" s="453"/>
      <c r="AL840" s="453"/>
      <c r="AM840" s="453"/>
      <c r="AN840" s="453"/>
      <c r="AO840" s="453"/>
      <c r="AP840" s="453"/>
      <c r="AQ840" s="453"/>
      <c r="AR840" s="453"/>
      <c r="AS840" s="453"/>
      <c r="AT840" s="453"/>
      <c r="AU840" s="453"/>
      <c r="AV840" s="453"/>
      <c r="AW840" s="453"/>
      <c r="AX840" s="453"/>
      <c r="AY840" s="453"/>
      <c r="AZ840" s="453"/>
      <c r="BA840" s="453"/>
    </row>
    <row r="841">
      <c r="A841" s="453"/>
      <c r="B841" s="453"/>
      <c r="C841" s="453"/>
      <c r="D841" s="453"/>
      <c r="E841" s="453"/>
      <c r="F841" s="453"/>
      <c r="G841" s="453"/>
      <c r="H841" s="453"/>
      <c r="I841" s="453"/>
      <c r="J841" s="453"/>
      <c r="K841" s="453"/>
      <c r="L841" s="453"/>
      <c r="M841" s="453"/>
      <c r="N841" s="453"/>
      <c r="O841" s="453"/>
      <c r="P841" s="453"/>
      <c r="Q841" s="453"/>
      <c r="R841" s="453"/>
      <c r="S841" s="453"/>
      <c r="T841" s="453"/>
      <c r="U841" s="453"/>
      <c r="V841" s="453"/>
      <c r="W841" s="453"/>
      <c r="X841" s="453"/>
      <c r="Y841" s="453"/>
      <c r="Z841" s="453"/>
      <c r="AA841" s="453"/>
      <c r="AB841" s="453"/>
      <c r="AC841" s="453"/>
      <c r="AD841" s="453"/>
      <c r="AE841" s="453"/>
      <c r="AF841" s="453"/>
      <c r="AG841" s="453"/>
      <c r="AH841" s="453"/>
      <c r="AI841" s="453"/>
      <c r="AJ841" s="453"/>
      <c r="AK841" s="453"/>
      <c r="AL841" s="453"/>
      <c r="AM841" s="453"/>
      <c r="AN841" s="453"/>
      <c r="AO841" s="453"/>
      <c r="AP841" s="453"/>
      <c r="AQ841" s="453"/>
      <c r="AR841" s="453"/>
      <c r="AS841" s="453"/>
      <c r="AT841" s="453"/>
      <c r="AU841" s="453"/>
      <c r="AV841" s="453"/>
      <c r="AW841" s="453"/>
      <c r="AX841" s="453"/>
      <c r="AY841" s="453"/>
      <c r="AZ841" s="453"/>
      <c r="BA841" s="453"/>
    </row>
    <row r="842">
      <c r="A842" s="453"/>
      <c r="B842" s="453"/>
      <c r="C842" s="453"/>
      <c r="D842" s="453"/>
      <c r="E842" s="453"/>
      <c r="F842" s="453"/>
      <c r="G842" s="453"/>
      <c r="H842" s="453"/>
      <c r="I842" s="453"/>
      <c r="J842" s="453"/>
      <c r="K842" s="453"/>
      <c r="L842" s="453"/>
      <c r="M842" s="453"/>
      <c r="N842" s="453"/>
      <c r="O842" s="453"/>
      <c r="P842" s="453"/>
      <c r="Q842" s="453"/>
      <c r="R842" s="453"/>
      <c r="S842" s="453"/>
      <c r="T842" s="453"/>
      <c r="U842" s="453"/>
      <c r="V842" s="453"/>
      <c r="W842" s="453"/>
      <c r="X842" s="453"/>
      <c r="Y842" s="453"/>
      <c r="Z842" s="453"/>
      <c r="AA842" s="453"/>
      <c r="AB842" s="453"/>
      <c r="AC842" s="453"/>
      <c r="AD842" s="453"/>
      <c r="AE842" s="453"/>
      <c r="AF842" s="453"/>
      <c r="AG842" s="453"/>
      <c r="AH842" s="453"/>
      <c r="AI842" s="453"/>
      <c r="AJ842" s="453"/>
      <c r="AK842" s="453"/>
      <c r="AL842" s="453"/>
      <c r="AM842" s="453"/>
      <c r="AN842" s="453"/>
      <c r="AO842" s="453"/>
      <c r="AP842" s="453"/>
      <c r="AQ842" s="453"/>
      <c r="AR842" s="453"/>
      <c r="AS842" s="453"/>
      <c r="AT842" s="453"/>
      <c r="AU842" s="453"/>
      <c r="AV842" s="453"/>
      <c r="AW842" s="453"/>
      <c r="AX842" s="453"/>
      <c r="AY842" s="453"/>
      <c r="AZ842" s="453"/>
      <c r="BA842" s="453"/>
    </row>
    <row r="843">
      <c r="A843" s="453"/>
      <c r="B843" s="453"/>
      <c r="C843" s="453"/>
      <c r="D843" s="453"/>
      <c r="E843" s="453"/>
      <c r="F843" s="453"/>
      <c r="G843" s="453"/>
      <c r="H843" s="453"/>
      <c r="I843" s="453"/>
      <c r="J843" s="453"/>
      <c r="K843" s="453"/>
      <c r="L843" s="453"/>
      <c r="M843" s="453"/>
      <c r="N843" s="453"/>
      <c r="O843" s="453"/>
      <c r="P843" s="453"/>
      <c r="Q843" s="453"/>
      <c r="R843" s="453"/>
      <c r="S843" s="453"/>
      <c r="T843" s="453"/>
      <c r="U843" s="453"/>
      <c r="V843" s="453"/>
      <c r="W843" s="453"/>
      <c r="X843" s="453"/>
      <c r="Y843" s="453"/>
      <c r="Z843" s="453"/>
      <c r="AA843" s="453"/>
      <c r="AB843" s="453"/>
      <c r="AC843" s="453"/>
      <c r="AD843" s="453"/>
      <c r="AE843" s="453"/>
      <c r="AF843" s="453"/>
      <c r="AG843" s="453"/>
      <c r="AH843" s="453"/>
      <c r="AI843" s="453"/>
      <c r="AJ843" s="453"/>
      <c r="AK843" s="453"/>
      <c r="AL843" s="453"/>
      <c r="AM843" s="453"/>
      <c r="AN843" s="453"/>
      <c r="AO843" s="453"/>
      <c r="AP843" s="453"/>
      <c r="AQ843" s="453"/>
      <c r="AR843" s="453"/>
      <c r="AS843" s="453"/>
      <c r="AT843" s="453"/>
      <c r="AU843" s="453"/>
      <c r="AV843" s="453"/>
      <c r="AW843" s="453"/>
      <c r="AX843" s="453"/>
      <c r="AY843" s="453"/>
      <c r="AZ843" s="453"/>
      <c r="BA843" s="453"/>
    </row>
    <row r="844">
      <c r="A844" s="453"/>
      <c r="B844" s="453"/>
      <c r="C844" s="453"/>
      <c r="D844" s="453"/>
      <c r="E844" s="453"/>
      <c r="F844" s="453"/>
      <c r="G844" s="453"/>
      <c r="H844" s="453"/>
      <c r="I844" s="453"/>
      <c r="J844" s="453"/>
      <c r="K844" s="453"/>
      <c r="L844" s="453"/>
      <c r="M844" s="453"/>
      <c r="N844" s="453"/>
      <c r="O844" s="453"/>
      <c r="P844" s="453"/>
      <c r="Q844" s="453"/>
      <c r="R844" s="453"/>
      <c r="S844" s="453"/>
      <c r="T844" s="453"/>
      <c r="U844" s="453"/>
      <c r="V844" s="453"/>
      <c r="W844" s="453"/>
      <c r="X844" s="453"/>
      <c r="Y844" s="453"/>
      <c r="Z844" s="453"/>
      <c r="AA844" s="453"/>
      <c r="AB844" s="453"/>
      <c r="AC844" s="453"/>
      <c r="AD844" s="453"/>
      <c r="AE844" s="453"/>
      <c r="AF844" s="453"/>
      <c r="AG844" s="453"/>
      <c r="AH844" s="453"/>
      <c r="AI844" s="453"/>
      <c r="AJ844" s="453"/>
      <c r="AK844" s="453"/>
      <c r="AL844" s="453"/>
      <c r="AM844" s="453"/>
      <c r="AN844" s="453"/>
      <c r="AO844" s="453"/>
      <c r="AP844" s="453"/>
      <c r="AQ844" s="453"/>
      <c r="AR844" s="453"/>
      <c r="AS844" s="453"/>
      <c r="AT844" s="453"/>
      <c r="AU844" s="453"/>
      <c r="AV844" s="453"/>
      <c r="AW844" s="453"/>
      <c r="AX844" s="453"/>
      <c r="AY844" s="453"/>
      <c r="AZ844" s="453"/>
      <c r="BA844" s="453"/>
    </row>
    <row r="845">
      <c r="A845" s="453"/>
      <c r="B845" s="453"/>
      <c r="C845" s="453"/>
      <c r="D845" s="453"/>
      <c r="E845" s="453"/>
      <c r="F845" s="453"/>
      <c r="G845" s="453"/>
      <c r="H845" s="453"/>
      <c r="I845" s="453"/>
      <c r="J845" s="453"/>
      <c r="K845" s="453"/>
      <c r="L845" s="453"/>
      <c r="M845" s="453"/>
      <c r="N845" s="453"/>
      <c r="O845" s="453"/>
      <c r="P845" s="453"/>
      <c r="Q845" s="453"/>
      <c r="R845" s="453"/>
      <c r="S845" s="453"/>
      <c r="T845" s="453"/>
      <c r="U845" s="453"/>
      <c r="V845" s="453"/>
      <c r="W845" s="453"/>
      <c r="X845" s="453"/>
      <c r="Y845" s="453"/>
      <c r="Z845" s="453"/>
      <c r="AA845" s="453"/>
      <c r="AB845" s="453"/>
      <c r="AC845" s="453"/>
      <c r="AD845" s="453"/>
      <c r="AE845" s="453"/>
      <c r="AF845" s="453"/>
      <c r="AG845" s="453"/>
      <c r="AH845" s="453"/>
      <c r="AI845" s="453"/>
      <c r="AJ845" s="453"/>
      <c r="AK845" s="453"/>
      <c r="AL845" s="453"/>
      <c r="AM845" s="453"/>
      <c r="AN845" s="453"/>
      <c r="AO845" s="453"/>
      <c r="AP845" s="453"/>
      <c r="AQ845" s="453"/>
      <c r="AR845" s="453"/>
      <c r="AS845" s="453"/>
      <c r="AT845" s="453"/>
      <c r="AU845" s="453"/>
      <c r="AV845" s="453"/>
      <c r="AW845" s="453"/>
      <c r="AX845" s="453"/>
      <c r="AY845" s="453"/>
      <c r="AZ845" s="453"/>
      <c r="BA845" s="453"/>
    </row>
    <row r="846">
      <c r="A846" s="453"/>
      <c r="B846" s="453"/>
      <c r="C846" s="453"/>
      <c r="D846" s="453"/>
      <c r="E846" s="453"/>
      <c r="F846" s="453"/>
      <c r="G846" s="453"/>
      <c r="H846" s="453"/>
      <c r="I846" s="453"/>
      <c r="J846" s="453"/>
      <c r="K846" s="453"/>
      <c r="L846" s="453"/>
      <c r="M846" s="453"/>
      <c r="N846" s="453"/>
      <c r="O846" s="453"/>
      <c r="P846" s="453"/>
      <c r="Q846" s="453"/>
      <c r="R846" s="453"/>
      <c r="S846" s="453"/>
      <c r="T846" s="453"/>
      <c r="U846" s="453"/>
      <c r="V846" s="453"/>
      <c r="W846" s="453"/>
      <c r="X846" s="453"/>
      <c r="Y846" s="453"/>
      <c r="Z846" s="453"/>
      <c r="AA846" s="453"/>
      <c r="AB846" s="453"/>
      <c r="AC846" s="453"/>
      <c r="AD846" s="453"/>
      <c r="AE846" s="453"/>
      <c r="AF846" s="453"/>
      <c r="AG846" s="453"/>
      <c r="AH846" s="453"/>
      <c r="AI846" s="453"/>
      <c r="AJ846" s="453"/>
      <c r="AK846" s="453"/>
      <c r="AL846" s="453"/>
      <c r="AM846" s="453"/>
      <c r="AN846" s="453"/>
      <c r="AO846" s="453"/>
      <c r="AP846" s="453"/>
      <c r="AQ846" s="453"/>
      <c r="AR846" s="453"/>
      <c r="AS846" s="453"/>
      <c r="AT846" s="453"/>
      <c r="AU846" s="453"/>
      <c r="AV846" s="453"/>
      <c r="AW846" s="453"/>
      <c r="AX846" s="453"/>
      <c r="AY846" s="453"/>
      <c r="AZ846" s="453"/>
      <c r="BA846" s="453"/>
    </row>
    <row r="847">
      <c r="A847" s="453"/>
      <c r="B847" s="453"/>
      <c r="C847" s="453"/>
      <c r="D847" s="453"/>
      <c r="E847" s="453"/>
      <c r="F847" s="453"/>
      <c r="G847" s="453"/>
      <c r="H847" s="453"/>
      <c r="I847" s="453"/>
      <c r="J847" s="453"/>
      <c r="K847" s="453"/>
      <c r="L847" s="453"/>
      <c r="M847" s="453"/>
      <c r="N847" s="453"/>
      <c r="O847" s="453"/>
      <c r="P847" s="453"/>
      <c r="Q847" s="453"/>
      <c r="R847" s="453"/>
      <c r="S847" s="453"/>
      <c r="T847" s="453"/>
      <c r="U847" s="453"/>
      <c r="V847" s="453"/>
      <c r="W847" s="453"/>
      <c r="X847" s="453"/>
      <c r="Y847" s="453"/>
      <c r="Z847" s="453"/>
      <c r="AA847" s="453"/>
      <c r="AB847" s="453"/>
      <c r="AC847" s="453"/>
      <c r="AD847" s="453"/>
      <c r="AE847" s="453"/>
      <c r="AF847" s="453"/>
      <c r="AG847" s="453"/>
      <c r="AH847" s="453"/>
      <c r="AI847" s="453"/>
      <c r="AJ847" s="453"/>
      <c r="AK847" s="453"/>
      <c r="AL847" s="453"/>
      <c r="AM847" s="453"/>
      <c r="AN847" s="453"/>
      <c r="AO847" s="453"/>
      <c r="AP847" s="453"/>
      <c r="AQ847" s="453"/>
      <c r="AR847" s="453"/>
      <c r="AS847" s="453"/>
      <c r="AT847" s="453"/>
      <c r="AU847" s="453"/>
      <c r="AV847" s="453"/>
      <c r="AW847" s="453"/>
      <c r="AX847" s="453"/>
      <c r="AY847" s="453"/>
      <c r="AZ847" s="453"/>
      <c r="BA847" s="453"/>
    </row>
    <row r="848">
      <c r="A848" s="453"/>
      <c r="B848" s="453"/>
      <c r="C848" s="453"/>
      <c r="D848" s="453"/>
      <c r="E848" s="453"/>
      <c r="F848" s="453"/>
      <c r="G848" s="453"/>
      <c r="H848" s="453"/>
      <c r="I848" s="453"/>
      <c r="J848" s="453"/>
      <c r="K848" s="453"/>
      <c r="L848" s="453"/>
      <c r="M848" s="453"/>
      <c r="N848" s="453"/>
      <c r="O848" s="453"/>
      <c r="P848" s="453"/>
      <c r="Q848" s="453"/>
      <c r="R848" s="453"/>
      <c r="S848" s="453"/>
      <c r="T848" s="453"/>
      <c r="U848" s="453"/>
      <c r="V848" s="453"/>
      <c r="W848" s="453"/>
      <c r="X848" s="453"/>
      <c r="Y848" s="453"/>
      <c r="Z848" s="453"/>
      <c r="AA848" s="453"/>
      <c r="AB848" s="453"/>
      <c r="AC848" s="453"/>
      <c r="AD848" s="453"/>
      <c r="AE848" s="453"/>
      <c r="AF848" s="453"/>
      <c r="AG848" s="453"/>
      <c r="AH848" s="453"/>
      <c r="AI848" s="453"/>
      <c r="AJ848" s="453"/>
      <c r="AK848" s="453"/>
      <c r="AL848" s="453"/>
      <c r="AM848" s="453"/>
      <c r="AN848" s="453"/>
      <c r="AO848" s="453"/>
      <c r="AP848" s="453"/>
      <c r="AQ848" s="453"/>
      <c r="AR848" s="453"/>
      <c r="AS848" s="453"/>
      <c r="AT848" s="453"/>
      <c r="AU848" s="453"/>
      <c r="AV848" s="453"/>
      <c r="AW848" s="453"/>
      <c r="AX848" s="453"/>
      <c r="AY848" s="453"/>
      <c r="AZ848" s="453"/>
      <c r="BA848" s="453"/>
    </row>
    <row r="849">
      <c r="A849" s="453"/>
      <c r="B849" s="453"/>
      <c r="C849" s="453"/>
      <c r="D849" s="453"/>
      <c r="E849" s="453"/>
      <c r="F849" s="453"/>
      <c r="G849" s="453"/>
      <c r="H849" s="453"/>
      <c r="I849" s="453"/>
      <c r="J849" s="453"/>
      <c r="K849" s="453"/>
      <c r="L849" s="453"/>
      <c r="M849" s="453"/>
      <c r="N849" s="453"/>
      <c r="O849" s="453"/>
      <c r="P849" s="453"/>
      <c r="Q849" s="453"/>
      <c r="R849" s="453"/>
      <c r="S849" s="453"/>
      <c r="T849" s="453"/>
      <c r="U849" s="453"/>
      <c r="V849" s="453"/>
      <c r="W849" s="453"/>
      <c r="X849" s="453"/>
      <c r="Y849" s="453"/>
      <c r="Z849" s="453"/>
      <c r="AA849" s="453"/>
      <c r="AB849" s="453"/>
      <c r="AC849" s="453"/>
      <c r="AD849" s="453"/>
      <c r="AE849" s="453"/>
      <c r="AF849" s="453"/>
      <c r="AG849" s="453"/>
      <c r="AH849" s="453"/>
      <c r="AI849" s="453"/>
      <c r="AJ849" s="453"/>
      <c r="AK849" s="453"/>
      <c r="AL849" s="453"/>
      <c r="AM849" s="453"/>
      <c r="AN849" s="453"/>
      <c r="AO849" s="453"/>
      <c r="AP849" s="453"/>
      <c r="AQ849" s="453"/>
      <c r="AR849" s="453"/>
      <c r="AS849" s="453"/>
      <c r="AT849" s="453"/>
      <c r="AU849" s="453"/>
      <c r="AV849" s="453"/>
      <c r="AW849" s="453"/>
      <c r="AX849" s="453"/>
      <c r="AY849" s="453"/>
      <c r="AZ849" s="453"/>
      <c r="BA849" s="453"/>
    </row>
    <row r="850">
      <c r="A850" s="453"/>
      <c r="B850" s="453"/>
      <c r="C850" s="453"/>
      <c r="D850" s="453"/>
      <c r="E850" s="453"/>
      <c r="F850" s="453"/>
      <c r="G850" s="453"/>
      <c r="H850" s="453"/>
      <c r="I850" s="453"/>
      <c r="J850" s="453"/>
      <c r="K850" s="453"/>
      <c r="L850" s="453"/>
      <c r="M850" s="453"/>
      <c r="N850" s="453"/>
      <c r="O850" s="453"/>
      <c r="P850" s="453"/>
      <c r="Q850" s="453"/>
      <c r="R850" s="453"/>
      <c r="S850" s="453"/>
      <c r="T850" s="453"/>
      <c r="U850" s="453"/>
      <c r="V850" s="453"/>
      <c r="W850" s="453"/>
      <c r="X850" s="453"/>
      <c r="Y850" s="453"/>
      <c r="Z850" s="453"/>
      <c r="AA850" s="453"/>
      <c r="AB850" s="453"/>
      <c r="AC850" s="453"/>
      <c r="AD850" s="453"/>
      <c r="AE850" s="453"/>
      <c r="AF850" s="453"/>
      <c r="AG850" s="453"/>
      <c r="AH850" s="453"/>
      <c r="AI850" s="453"/>
      <c r="AJ850" s="453"/>
      <c r="AK850" s="453"/>
      <c r="AL850" s="453"/>
      <c r="AM850" s="453"/>
      <c r="AN850" s="453"/>
      <c r="AO850" s="453"/>
      <c r="AP850" s="453"/>
      <c r="AQ850" s="453"/>
      <c r="AR850" s="453"/>
      <c r="AS850" s="453"/>
      <c r="AT850" s="453"/>
      <c r="AU850" s="453"/>
      <c r="AV850" s="453"/>
      <c r="AW850" s="453"/>
      <c r="AX850" s="453"/>
      <c r="AY850" s="453"/>
      <c r="AZ850" s="453"/>
      <c r="BA850" s="453"/>
    </row>
    <row r="851">
      <c r="A851" s="453"/>
      <c r="B851" s="453"/>
      <c r="C851" s="453"/>
      <c r="D851" s="453"/>
      <c r="E851" s="453"/>
      <c r="F851" s="453"/>
      <c r="G851" s="453"/>
      <c r="H851" s="453"/>
      <c r="I851" s="453"/>
      <c r="J851" s="453"/>
      <c r="K851" s="453"/>
      <c r="L851" s="453"/>
      <c r="M851" s="453"/>
      <c r="N851" s="453"/>
      <c r="O851" s="453"/>
      <c r="P851" s="453"/>
      <c r="Q851" s="453"/>
      <c r="R851" s="453"/>
      <c r="S851" s="453"/>
      <c r="T851" s="453"/>
      <c r="U851" s="453"/>
      <c r="V851" s="453"/>
      <c r="W851" s="453"/>
      <c r="X851" s="453"/>
      <c r="Y851" s="453"/>
      <c r="Z851" s="453"/>
      <c r="AA851" s="453"/>
      <c r="AB851" s="453"/>
      <c r="AC851" s="453"/>
      <c r="AD851" s="453"/>
      <c r="AE851" s="453"/>
      <c r="AF851" s="453"/>
      <c r="AG851" s="453"/>
      <c r="AH851" s="453"/>
      <c r="AI851" s="453"/>
      <c r="AJ851" s="453"/>
      <c r="AK851" s="453"/>
      <c r="AL851" s="453"/>
      <c r="AM851" s="453"/>
      <c r="AN851" s="453"/>
      <c r="AO851" s="453"/>
      <c r="AP851" s="453"/>
      <c r="AQ851" s="453"/>
      <c r="AR851" s="453"/>
      <c r="AS851" s="453"/>
      <c r="AT851" s="453"/>
      <c r="AU851" s="453"/>
      <c r="AV851" s="453"/>
      <c r="AW851" s="453"/>
      <c r="AX851" s="453"/>
      <c r="AY851" s="453"/>
      <c r="AZ851" s="453"/>
      <c r="BA851" s="453"/>
    </row>
    <row r="852">
      <c r="A852" s="453"/>
      <c r="B852" s="453"/>
      <c r="C852" s="453"/>
      <c r="D852" s="453"/>
      <c r="E852" s="453"/>
      <c r="F852" s="453"/>
      <c r="G852" s="453"/>
      <c r="H852" s="453"/>
      <c r="I852" s="453"/>
      <c r="J852" s="453"/>
      <c r="K852" s="453"/>
      <c r="L852" s="453"/>
      <c r="M852" s="453"/>
      <c r="N852" s="453"/>
      <c r="O852" s="453"/>
      <c r="P852" s="453"/>
      <c r="Q852" s="453"/>
      <c r="R852" s="453"/>
      <c r="S852" s="453"/>
      <c r="T852" s="453"/>
      <c r="U852" s="453"/>
      <c r="V852" s="453"/>
      <c r="W852" s="453"/>
      <c r="X852" s="453"/>
      <c r="Y852" s="453"/>
      <c r="Z852" s="453"/>
      <c r="AA852" s="453"/>
      <c r="AB852" s="453"/>
      <c r="AC852" s="453"/>
      <c r="AD852" s="453"/>
      <c r="AE852" s="453"/>
      <c r="AF852" s="453"/>
      <c r="AG852" s="453"/>
      <c r="AH852" s="453"/>
      <c r="AI852" s="453"/>
      <c r="AJ852" s="453"/>
      <c r="AK852" s="453"/>
      <c r="AL852" s="453"/>
      <c r="AM852" s="453"/>
      <c r="AN852" s="453"/>
      <c r="AO852" s="453"/>
      <c r="AP852" s="453"/>
      <c r="AQ852" s="453"/>
      <c r="AR852" s="453"/>
      <c r="AS852" s="453"/>
      <c r="AT852" s="453"/>
      <c r="AU852" s="453"/>
      <c r="AV852" s="453"/>
      <c r="AW852" s="453"/>
      <c r="AX852" s="453"/>
      <c r="AY852" s="453"/>
      <c r="AZ852" s="453"/>
      <c r="BA852" s="453"/>
    </row>
    <row r="853">
      <c r="A853" s="453"/>
      <c r="B853" s="453"/>
      <c r="C853" s="453"/>
      <c r="D853" s="453"/>
      <c r="E853" s="453"/>
      <c r="F853" s="453"/>
      <c r="G853" s="453"/>
      <c r="H853" s="453"/>
      <c r="I853" s="453"/>
      <c r="J853" s="453"/>
      <c r="K853" s="453"/>
      <c r="L853" s="453"/>
      <c r="M853" s="453"/>
      <c r="N853" s="453"/>
      <c r="O853" s="453"/>
      <c r="P853" s="453"/>
      <c r="Q853" s="453"/>
      <c r="R853" s="453"/>
      <c r="S853" s="453"/>
      <c r="T853" s="453"/>
      <c r="U853" s="453"/>
      <c r="V853" s="453"/>
      <c r="W853" s="453"/>
      <c r="X853" s="453"/>
      <c r="Y853" s="453"/>
      <c r="Z853" s="453"/>
      <c r="AA853" s="453"/>
      <c r="AB853" s="453"/>
      <c r="AC853" s="453"/>
      <c r="AD853" s="453"/>
      <c r="AE853" s="453"/>
      <c r="AF853" s="453"/>
      <c r="AG853" s="453"/>
      <c r="AH853" s="453"/>
      <c r="AI853" s="453"/>
      <c r="AJ853" s="453"/>
      <c r="AK853" s="453"/>
      <c r="AL853" s="453"/>
      <c r="AM853" s="453"/>
      <c r="AN853" s="453"/>
      <c r="AO853" s="453"/>
      <c r="AP853" s="453"/>
      <c r="AQ853" s="453"/>
      <c r="AR853" s="453"/>
      <c r="AS853" s="453"/>
      <c r="AT853" s="453"/>
      <c r="AU853" s="453"/>
      <c r="AV853" s="453"/>
      <c r="AW853" s="453"/>
      <c r="AX853" s="453"/>
      <c r="AY853" s="453"/>
      <c r="AZ853" s="453"/>
      <c r="BA853" s="453"/>
    </row>
    <row r="854">
      <c r="A854" s="453"/>
      <c r="B854" s="453"/>
      <c r="C854" s="453"/>
      <c r="D854" s="453"/>
      <c r="E854" s="453"/>
      <c r="F854" s="453"/>
      <c r="G854" s="453"/>
      <c r="H854" s="453"/>
      <c r="I854" s="453"/>
      <c r="J854" s="453"/>
      <c r="K854" s="453"/>
      <c r="L854" s="453"/>
      <c r="M854" s="453"/>
      <c r="N854" s="453"/>
      <c r="O854" s="453"/>
      <c r="P854" s="453"/>
      <c r="Q854" s="453"/>
      <c r="R854" s="453"/>
      <c r="S854" s="453"/>
      <c r="T854" s="453"/>
      <c r="U854" s="453"/>
      <c r="V854" s="453"/>
      <c r="W854" s="453"/>
      <c r="X854" s="453"/>
      <c r="Y854" s="453"/>
      <c r="Z854" s="453"/>
      <c r="AA854" s="453"/>
      <c r="AB854" s="453"/>
      <c r="AC854" s="453"/>
      <c r="AD854" s="453"/>
      <c r="AE854" s="453"/>
      <c r="AF854" s="453"/>
      <c r="AG854" s="453"/>
      <c r="AH854" s="453"/>
      <c r="AI854" s="453"/>
      <c r="AJ854" s="453"/>
      <c r="AK854" s="453"/>
      <c r="AL854" s="453"/>
      <c r="AM854" s="453"/>
      <c r="AN854" s="453"/>
      <c r="AO854" s="453"/>
      <c r="AP854" s="453"/>
      <c r="AQ854" s="453"/>
      <c r="AR854" s="453"/>
      <c r="AS854" s="453"/>
      <c r="AT854" s="453"/>
      <c r="AU854" s="453"/>
      <c r="AV854" s="453"/>
      <c r="AW854" s="453"/>
      <c r="AX854" s="453"/>
      <c r="AY854" s="453"/>
      <c r="AZ854" s="453"/>
      <c r="BA854" s="453"/>
    </row>
    <row r="855">
      <c r="A855" s="453"/>
      <c r="B855" s="453"/>
      <c r="C855" s="453"/>
      <c r="D855" s="453"/>
      <c r="E855" s="453"/>
      <c r="F855" s="453"/>
      <c r="G855" s="453"/>
      <c r="H855" s="453"/>
      <c r="I855" s="453"/>
      <c r="J855" s="453"/>
      <c r="K855" s="453"/>
      <c r="L855" s="453"/>
      <c r="M855" s="453"/>
      <c r="N855" s="453"/>
      <c r="O855" s="453"/>
      <c r="P855" s="453"/>
      <c r="Q855" s="453"/>
      <c r="R855" s="453"/>
      <c r="S855" s="453"/>
      <c r="T855" s="453"/>
      <c r="U855" s="453"/>
      <c r="V855" s="453"/>
      <c r="W855" s="453"/>
      <c r="X855" s="453"/>
      <c r="Y855" s="453"/>
      <c r="Z855" s="453"/>
      <c r="AA855" s="453"/>
      <c r="AB855" s="453"/>
      <c r="AC855" s="453"/>
      <c r="AD855" s="453"/>
      <c r="AE855" s="453"/>
      <c r="AF855" s="453"/>
      <c r="AG855" s="453"/>
      <c r="AH855" s="453"/>
      <c r="AI855" s="453"/>
      <c r="AJ855" s="453"/>
      <c r="AK855" s="453"/>
      <c r="AL855" s="453"/>
      <c r="AM855" s="453"/>
      <c r="AN855" s="453"/>
      <c r="AO855" s="453"/>
      <c r="AP855" s="453"/>
      <c r="AQ855" s="453"/>
      <c r="AR855" s="453"/>
      <c r="AS855" s="453"/>
      <c r="AT855" s="453"/>
      <c r="AU855" s="453"/>
      <c r="AV855" s="453"/>
      <c r="AW855" s="453"/>
      <c r="AX855" s="453"/>
      <c r="AY855" s="453"/>
      <c r="AZ855" s="453"/>
      <c r="BA855" s="453"/>
    </row>
    <row r="856">
      <c r="A856" s="453"/>
      <c r="B856" s="453"/>
      <c r="C856" s="453"/>
      <c r="D856" s="453"/>
      <c r="E856" s="453"/>
      <c r="F856" s="453"/>
      <c r="G856" s="453"/>
      <c r="H856" s="453"/>
      <c r="I856" s="453"/>
      <c r="J856" s="453"/>
      <c r="K856" s="453"/>
      <c r="L856" s="453"/>
      <c r="M856" s="453"/>
      <c r="N856" s="453"/>
      <c r="O856" s="453"/>
      <c r="P856" s="453"/>
      <c r="Q856" s="453"/>
      <c r="R856" s="453"/>
      <c r="S856" s="453"/>
      <c r="T856" s="453"/>
      <c r="U856" s="453"/>
      <c r="V856" s="453"/>
      <c r="W856" s="453"/>
      <c r="X856" s="453"/>
      <c r="Y856" s="453"/>
      <c r="Z856" s="453"/>
      <c r="AA856" s="453"/>
      <c r="AB856" s="453"/>
      <c r="AC856" s="453"/>
      <c r="AD856" s="453"/>
      <c r="AE856" s="453"/>
      <c r="AF856" s="453"/>
      <c r="AG856" s="453"/>
      <c r="AH856" s="453"/>
      <c r="AI856" s="453"/>
      <c r="AJ856" s="453"/>
      <c r="AK856" s="453"/>
      <c r="AL856" s="453"/>
      <c r="AM856" s="453"/>
      <c r="AN856" s="453"/>
      <c r="AO856" s="453"/>
      <c r="AP856" s="453"/>
      <c r="AQ856" s="453"/>
      <c r="AR856" s="453"/>
      <c r="AS856" s="453"/>
      <c r="AT856" s="453"/>
      <c r="AU856" s="453"/>
      <c r="AV856" s="453"/>
      <c r="AW856" s="453"/>
      <c r="AX856" s="453"/>
      <c r="AY856" s="453"/>
      <c r="AZ856" s="453"/>
      <c r="BA856" s="453"/>
    </row>
    <row r="857">
      <c r="A857" s="453"/>
      <c r="B857" s="453"/>
      <c r="C857" s="453"/>
      <c r="D857" s="453"/>
      <c r="E857" s="453"/>
      <c r="F857" s="453"/>
      <c r="G857" s="453"/>
      <c r="H857" s="453"/>
      <c r="I857" s="453"/>
      <c r="J857" s="453"/>
      <c r="K857" s="453"/>
      <c r="L857" s="453"/>
      <c r="M857" s="453"/>
      <c r="N857" s="453"/>
      <c r="O857" s="453"/>
      <c r="P857" s="453"/>
      <c r="Q857" s="453"/>
      <c r="R857" s="453"/>
      <c r="S857" s="453"/>
      <c r="T857" s="453"/>
      <c r="U857" s="453"/>
      <c r="V857" s="453"/>
      <c r="W857" s="453"/>
      <c r="X857" s="453"/>
      <c r="Y857" s="453"/>
      <c r="Z857" s="453"/>
      <c r="AA857" s="453"/>
      <c r="AB857" s="453"/>
      <c r="AC857" s="453"/>
      <c r="AD857" s="453"/>
      <c r="AE857" s="453"/>
      <c r="AF857" s="453"/>
      <c r="AG857" s="453"/>
      <c r="AH857" s="453"/>
      <c r="AI857" s="453"/>
      <c r="AJ857" s="453"/>
      <c r="AK857" s="453"/>
      <c r="AL857" s="453"/>
      <c r="AM857" s="453"/>
      <c r="AN857" s="453"/>
      <c r="AO857" s="453"/>
      <c r="AP857" s="453"/>
      <c r="AQ857" s="453"/>
      <c r="AR857" s="453"/>
      <c r="AS857" s="453"/>
      <c r="AT857" s="453"/>
      <c r="AU857" s="453"/>
      <c r="AV857" s="453"/>
      <c r="AW857" s="453"/>
      <c r="AX857" s="453"/>
      <c r="AY857" s="453"/>
      <c r="AZ857" s="453"/>
      <c r="BA857" s="453"/>
    </row>
    <row r="858">
      <c r="A858" s="453"/>
      <c r="B858" s="453"/>
      <c r="C858" s="453"/>
      <c r="D858" s="453"/>
      <c r="E858" s="453"/>
      <c r="F858" s="453"/>
      <c r="G858" s="453"/>
      <c r="H858" s="453"/>
      <c r="I858" s="453"/>
      <c r="J858" s="453"/>
      <c r="K858" s="453"/>
      <c r="L858" s="453"/>
      <c r="M858" s="453"/>
      <c r="N858" s="453"/>
      <c r="O858" s="453"/>
      <c r="P858" s="453"/>
      <c r="Q858" s="453"/>
      <c r="R858" s="453"/>
      <c r="S858" s="453"/>
      <c r="T858" s="453"/>
      <c r="U858" s="453"/>
      <c r="V858" s="453"/>
      <c r="W858" s="453"/>
      <c r="X858" s="453"/>
      <c r="Y858" s="453"/>
      <c r="Z858" s="453"/>
      <c r="AA858" s="453"/>
      <c r="AB858" s="453"/>
      <c r="AC858" s="453"/>
      <c r="AD858" s="453"/>
      <c r="AE858" s="453"/>
      <c r="AF858" s="453"/>
      <c r="AG858" s="453"/>
      <c r="AH858" s="453"/>
      <c r="AI858" s="453"/>
      <c r="AJ858" s="453"/>
      <c r="AK858" s="453"/>
      <c r="AL858" s="453"/>
      <c r="AM858" s="453"/>
      <c r="AN858" s="453"/>
      <c r="AO858" s="453"/>
      <c r="AP858" s="453"/>
      <c r="AQ858" s="453"/>
      <c r="AR858" s="453"/>
      <c r="AS858" s="453"/>
      <c r="AT858" s="453"/>
      <c r="AU858" s="453"/>
      <c r="AV858" s="453"/>
      <c r="AW858" s="453"/>
      <c r="AX858" s="453"/>
      <c r="AY858" s="453"/>
      <c r="AZ858" s="453"/>
      <c r="BA858" s="453"/>
    </row>
    <row r="859">
      <c r="A859" s="453"/>
      <c r="B859" s="453"/>
      <c r="C859" s="453"/>
      <c r="D859" s="453"/>
      <c r="E859" s="453"/>
      <c r="F859" s="453"/>
      <c r="G859" s="453"/>
      <c r="H859" s="453"/>
      <c r="I859" s="453"/>
      <c r="J859" s="453"/>
      <c r="K859" s="453"/>
      <c r="L859" s="453"/>
      <c r="M859" s="453"/>
      <c r="N859" s="453"/>
      <c r="O859" s="453"/>
      <c r="P859" s="453"/>
      <c r="Q859" s="453"/>
      <c r="R859" s="453"/>
      <c r="S859" s="453"/>
      <c r="T859" s="453"/>
      <c r="U859" s="453"/>
      <c r="V859" s="453"/>
      <c r="W859" s="453"/>
      <c r="X859" s="453"/>
      <c r="Y859" s="453"/>
      <c r="Z859" s="453"/>
      <c r="AA859" s="453"/>
      <c r="AB859" s="453"/>
      <c r="AC859" s="453"/>
      <c r="AD859" s="453"/>
      <c r="AE859" s="453"/>
      <c r="AF859" s="453"/>
      <c r="AG859" s="453"/>
      <c r="AH859" s="453"/>
      <c r="AI859" s="453"/>
      <c r="AJ859" s="453"/>
      <c r="AK859" s="453"/>
      <c r="AL859" s="453"/>
      <c r="AM859" s="453"/>
      <c r="AN859" s="453"/>
      <c r="AO859" s="453"/>
      <c r="AP859" s="453"/>
      <c r="AQ859" s="453"/>
      <c r="AR859" s="453"/>
      <c r="AS859" s="453"/>
      <c r="AT859" s="453"/>
      <c r="AU859" s="453"/>
      <c r="AV859" s="453"/>
      <c r="AW859" s="453"/>
      <c r="AX859" s="453"/>
      <c r="AY859" s="453"/>
      <c r="AZ859" s="453"/>
      <c r="BA859" s="453"/>
    </row>
    <row r="860">
      <c r="A860" s="453"/>
      <c r="B860" s="453"/>
      <c r="C860" s="453"/>
      <c r="D860" s="453"/>
      <c r="E860" s="453"/>
      <c r="F860" s="453"/>
      <c r="G860" s="453"/>
      <c r="H860" s="453"/>
      <c r="I860" s="453"/>
      <c r="J860" s="453"/>
      <c r="K860" s="453"/>
      <c r="L860" s="453"/>
      <c r="M860" s="453"/>
      <c r="N860" s="453"/>
      <c r="O860" s="453"/>
      <c r="P860" s="453"/>
      <c r="Q860" s="453"/>
      <c r="R860" s="453"/>
      <c r="S860" s="453"/>
      <c r="T860" s="453"/>
      <c r="U860" s="453"/>
      <c r="V860" s="453"/>
      <c r="W860" s="453"/>
      <c r="X860" s="453"/>
      <c r="Y860" s="453"/>
      <c r="Z860" s="453"/>
      <c r="AA860" s="453"/>
      <c r="AB860" s="453"/>
      <c r="AC860" s="453"/>
      <c r="AD860" s="453"/>
      <c r="AE860" s="453"/>
      <c r="AF860" s="453"/>
      <c r="AG860" s="453"/>
      <c r="AH860" s="453"/>
      <c r="AI860" s="453"/>
      <c r="AJ860" s="453"/>
      <c r="AK860" s="453"/>
      <c r="AL860" s="453"/>
      <c r="AM860" s="453"/>
      <c r="AN860" s="453"/>
      <c r="AO860" s="453"/>
      <c r="AP860" s="453"/>
      <c r="AQ860" s="453"/>
      <c r="AR860" s="453"/>
      <c r="AS860" s="453"/>
      <c r="AT860" s="453"/>
      <c r="AU860" s="453"/>
      <c r="AV860" s="453"/>
      <c r="AW860" s="453"/>
      <c r="AX860" s="453"/>
      <c r="AY860" s="453"/>
      <c r="AZ860" s="453"/>
      <c r="BA860" s="453"/>
    </row>
    <row r="861">
      <c r="A861" s="453"/>
      <c r="B861" s="453"/>
      <c r="C861" s="453"/>
      <c r="D861" s="453"/>
      <c r="E861" s="453"/>
      <c r="F861" s="453"/>
      <c r="G861" s="453"/>
      <c r="H861" s="453"/>
      <c r="I861" s="453"/>
      <c r="J861" s="453"/>
      <c r="K861" s="453"/>
      <c r="L861" s="453"/>
      <c r="M861" s="453"/>
      <c r="N861" s="453"/>
      <c r="O861" s="453"/>
      <c r="P861" s="453"/>
      <c r="Q861" s="453"/>
      <c r="R861" s="453"/>
      <c r="S861" s="453"/>
      <c r="T861" s="453"/>
      <c r="U861" s="453"/>
      <c r="V861" s="453"/>
      <c r="W861" s="453"/>
      <c r="X861" s="453"/>
      <c r="Y861" s="453"/>
      <c r="Z861" s="453"/>
      <c r="AA861" s="453"/>
      <c r="AB861" s="453"/>
      <c r="AC861" s="453"/>
      <c r="AD861" s="453"/>
      <c r="AE861" s="453"/>
      <c r="AF861" s="453"/>
      <c r="AG861" s="453"/>
      <c r="AH861" s="453"/>
      <c r="AI861" s="453"/>
      <c r="AJ861" s="453"/>
      <c r="AK861" s="453"/>
      <c r="AL861" s="453"/>
      <c r="AM861" s="453"/>
      <c r="AN861" s="453"/>
      <c r="AO861" s="453"/>
      <c r="AP861" s="453"/>
      <c r="AQ861" s="453"/>
      <c r="AR861" s="453"/>
      <c r="AS861" s="453"/>
      <c r="AT861" s="453"/>
      <c r="AU861" s="453"/>
      <c r="AV861" s="453"/>
      <c r="AW861" s="453"/>
      <c r="AX861" s="453"/>
      <c r="AY861" s="453"/>
      <c r="AZ861" s="453"/>
      <c r="BA861" s="453"/>
    </row>
    <row r="862">
      <c r="A862" s="453"/>
      <c r="B862" s="453"/>
      <c r="C862" s="453"/>
      <c r="D862" s="453"/>
      <c r="E862" s="453"/>
      <c r="F862" s="453"/>
      <c r="G862" s="453"/>
      <c r="H862" s="453"/>
      <c r="I862" s="453"/>
      <c r="J862" s="453"/>
      <c r="K862" s="453"/>
      <c r="L862" s="453"/>
      <c r="M862" s="453"/>
      <c r="N862" s="453"/>
      <c r="O862" s="453"/>
      <c r="P862" s="453"/>
      <c r="Q862" s="453"/>
      <c r="R862" s="453"/>
      <c r="S862" s="453"/>
      <c r="T862" s="453"/>
      <c r="U862" s="453"/>
      <c r="V862" s="453"/>
      <c r="W862" s="453"/>
      <c r="X862" s="453"/>
      <c r="Y862" s="453"/>
      <c r="Z862" s="453"/>
      <c r="AA862" s="453"/>
      <c r="AB862" s="453"/>
      <c r="AC862" s="453"/>
      <c r="AD862" s="453"/>
      <c r="AE862" s="453"/>
      <c r="AF862" s="453"/>
      <c r="AG862" s="453"/>
      <c r="AH862" s="453"/>
      <c r="AI862" s="453"/>
      <c r="AJ862" s="453"/>
      <c r="AK862" s="453"/>
      <c r="AL862" s="453"/>
      <c r="AM862" s="453"/>
      <c r="AN862" s="453"/>
      <c r="AO862" s="453"/>
      <c r="AP862" s="453"/>
      <c r="AQ862" s="453"/>
      <c r="AR862" s="453"/>
      <c r="AS862" s="453"/>
      <c r="AT862" s="453"/>
      <c r="AU862" s="453"/>
      <c r="AV862" s="453"/>
      <c r="AW862" s="453"/>
      <c r="AX862" s="453"/>
      <c r="AY862" s="453"/>
      <c r="AZ862" s="453"/>
      <c r="BA862" s="453"/>
    </row>
    <row r="863">
      <c r="A863" s="453"/>
      <c r="B863" s="453"/>
      <c r="C863" s="453"/>
      <c r="D863" s="453"/>
      <c r="E863" s="453"/>
      <c r="F863" s="453"/>
      <c r="G863" s="453"/>
      <c r="H863" s="453"/>
      <c r="I863" s="453"/>
      <c r="J863" s="453"/>
      <c r="K863" s="453"/>
      <c r="L863" s="453"/>
      <c r="M863" s="453"/>
      <c r="N863" s="453"/>
      <c r="O863" s="453"/>
      <c r="P863" s="453"/>
      <c r="Q863" s="453"/>
      <c r="R863" s="453"/>
      <c r="S863" s="453"/>
      <c r="T863" s="453"/>
      <c r="U863" s="453"/>
      <c r="V863" s="453"/>
      <c r="W863" s="453"/>
      <c r="X863" s="453"/>
      <c r="Y863" s="453"/>
      <c r="Z863" s="453"/>
      <c r="AA863" s="453"/>
      <c r="AB863" s="453"/>
      <c r="AC863" s="453"/>
      <c r="AD863" s="453"/>
      <c r="AE863" s="453"/>
      <c r="AF863" s="453"/>
      <c r="AG863" s="453"/>
      <c r="AH863" s="453"/>
      <c r="AI863" s="453"/>
      <c r="AJ863" s="453"/>
      <c r="AK863" s="453"/>
      <c r="AL863" s="453"/>
      <c r="AM863" s="453"/>
      <c r="AN863" s="453"/>
      <c r="AO863" s="453"/>
      <c r="AP863" s="453"/>
      <c r="AQ863" s="453"/>
      <c r="AR863" s="453"/>
      <c r="AS863" s="453"/>
      <c r="AT863" s="453"/>
      <c r="AU863" s="453"/>
      <c r="AV863" s="453"/>
      <c r="AW863" s="453"/>
      <c r="AX863" s="453"/>
      <c r="AY863" s="453"/>
      <c r="AZ863" s="453"/>
      <c r="BA863" s="453"/>
    </row>
    <row r="864">
      <c r="A864" s="453"/>
      <c r="B864" s="453"/>
      <c r="C864" s="453"/>
      <c r="D864" s="453"/>
      <c r="E864" s="453"/>
      <c r="F864" s="453"/>
      <c r="G864" s="453"/>
      <c r="H864" s="453"/>
      <c r="I864" s="453"/>
      <c r="J864" s="453"/>
      <c r="K864" s="453"/>
      <c r="L864" s="453"/>
      <c r="M864" s="453"/>
      <c r="N864" s="453"/>
      <c r="O864" s="453"/>
      <c r="P864" s="453"/>
      <c r="Q864" s="453"/>
      <c r="R864" s="453"/>
      <c r="S864" s="453"/>
      <c r="T864" s="453"/>
      <c r="U864" s="453"/>
      <c r="V864" s="453"/>
      <c r="W864" s="453"/>
      <c r="X864" s="453"/>
      <c r="Y864" s="453"/>
      <c r="Z864" s="453"/>
      <c r="AA864" s="453"/>
      <c r="AB864" s="453"/>
      <c r="AC864" s="453"/>
      <c r="AD864" s="453"/>
      <c r="AE864" s="453"/>
      <c r="AF864" s="453"/>
      <c r="AG864" s="453"/>
      <c r="AH864" s="453"/>
      <c r="AI864" s="453"/>
      <c r="AJ864" s="453"/>
      <c r="AK864" s="453"/>
      <c r="AL864" s="453"/>
      <c r="AM864" s="453"/>
      <c r="AN864" s="453"/>
      <c r="AO864" s="453"/>
      <c r="AP864" s="453"/>
      <c r="AQ864" s="453"/>
      <c r="AR864" s="453"/>
      <c r="AS864" s="453"/>
      <c r="AT864" s="453"/>
      <c r="AU864" s="453"/>
      <c r="AV864" s="453"/>
      <c r="AW864" s="453"/>
      <c r="AX864" s="453"/>
      <c r="AY864" s="453"/>
      <c r="AZ864" s="453"/>
      <c r="BA864" s="453"/>
    </row>
    <row r="865">
      <c r="A865" s="453"/>
      <c r="B865" s="453"/>
      <c r="C865" s="453"/>
      <c r="D865" s="453"/>
      <c r="E865" s="453"/>
      <c r="F865" s="453"/>
      <c r="G865" s="453"/>
      <c r="H865" s="453"/>
      <c r="I865" s="453"/>
      <c r="J865" s="453"/>
      <c r="K865" s="453"/>
      <c r="L865" s="453"/>
      <c r="M865" s="453"/>
      <c r="N865" s="453"/>
      <c r="O865" s="453"/>
      <c r="P865" s="453"/>
      <c r="Q865" s="453"/>
      <c r="R865" s="453"/>
      <c r="S865" s="453"/>
      <c r="T865" s="453"/>
      <c r="U865" s="453"/>
      <c r="V865" s="453"/>
      <c r="W865" s="453"/>
      <c r="X865" s="453"/>
      <c r="Y865" s="453"/>
      <c r="Z865" s="453"/>
      <c r="AA865" s="453"/>
      <c r="AB865" s="453"/>
      <c r="AC865" s="453"/>
      <c r="AD865" s="453"/>
      <c r="AE865" s="453"/>
      <c r="AF865" s="453"/>
      <c r="AG865" s="453"/>
      <c r="AH865" s="453"/>
      <c r="AI865" s="453"/>
      <c r="AJ865" s="453"/>
      <c r="AK865" s="453"/>
      <c r="AL865" s="453"/>
      <c r="AM865" s="453"/>
      <c r="AN865" s="453"/>
      <c r="AO865" s="453"/>
      <c r="AP865" s="453"/>
      <c r="AQ865" s="453"/>
      <c r="AR865" s="453"/>
      <c r="AS865" s="453"/>
      <c r="AT865" s="453"/>
      <c r="AU865" s="453"/>
      <c r="AV865" s="453"/>
      <c r="AW865" s="453"/>
      <c r="AX865" s="453"/>
      <c r="AY865" s="453"/>
      <c r="AZ865" s="453"/>
      <c r="BA865" s="453"/>
    </row>
    <row r="866">
      <c r="A866" s="453"/>
      <c r="B866" s="453"/>
      <c r="C866" s="453"/>
      <c r="D866" s="453"/>
      <c r="E866" s="453"/>
      <c r="F866" s="453"/>
      <c r="G866" s="453"/>
      <c r="H866" s="453"/>
      <c r="I866" s="453"/>
      <c r="J866" s="453"/>
      <c r="K866" s="453"/>
      <c r="L866" s="453"/>
      <c r="M866" s="453"/>
      <c r="N866" s="453"/>
      <c r="O866" s="453"/>
      <c r="P866" s="453"/>
      <c r="Q866" s="453"/>
      <c r="R866" s="453"/>
      <c r="S866" s="453"/>
      <c r="T866" s="453"/>
      <c r="U866" s="453"/>
      <c r="V866" s="453"/>
      <c r="W866" s="453"/>
      <c r="X866" s="453"/>
      <c r="Y866" s="453"/>
      <c r="Z866" s="453"/>
      <c r="AA866" s="453"/>
      <c r="AB866" s="453"/>
      <c r="AC866" s="453"/>
      <c r="AD866" s="453"/>
      <c r="AE866" s="453"/>
      <c r="AF866" s="453"/>
      <c r="AG866" s="453"/>
      <c r="AH866" s="453"/>
      <c r="AI866" s="453"/>
      <c r="AJ866" s="453"/>
      <c r="AK866" s="453"/>
      <c r="AL866" s="453"/>
      <c r="AM866" s="453"/>
      <c r="AN866" s="453"/>
      <c r="AO866" s="453"/>
      <c r="AP866" s="453"/>
      <c r="AQ866" s="453"/>
      <c r="AR866" s="453"/>
      <c r="AS866" s="453"/>
      <c r="AT866" s="453"/>
      <c r="AU866" s="453"/>
      <c r="AV866" s="453"/>
      <c r="AW866" s="453"/>
      <c r="AX866" s="453"/>
      <c r="AY866" s="453"/>
      <c r="AZ866" s="453"/>
      <c r="BA866" s="453"/>
    </row>
    <row r="867">
      <c r="A867" s="453"/>
      <c r="B867" s="453"/>
      <c r="C867" s="453"/>
      <c r="D867" s="453"/>
      <c r="E867" s="453"/>
      <c r="F867" s="453"/>
      <c r="G867" s="453"/>
      <c r="H867" s="453"/>
      <c r="I867" s="453"/>
      <c r="J867" s="453"/>
      <c r="K867" s="453"/>
      <c r="L867" s="453"/>
      <c r="M867" s="453"/>
      <c r="N867" s="453"/>
      <c r="O867" s="453"/>
      <c r="P867" s="453"/>
      <c r="Q867" s="453"/>
      <c r="R867" s="453"/>
      <c r="S867" s="453"/>
      <c r="T867" s="453"/>
      <c r="U867" s="453"/>
      <c r="V867" s="453"/>
      <c r="W867" s="453"/>
      <c r="X867" s="453"/>
      <c r="Y867" s="453"/>
      <c r="Z867" s="453"/>
      <c r="AA867" s="453"/>
      <c r="AB867" s="453"/>
      <c r="AC867" s="453"/>
      <c r="AD867" s="453"/>
      <c r="AE867" s="453"/>
      <c r="AF867" s="453"/>
      <c r="AG867" s="453"/>
      <c r="AH867" s="453"/>
      <c r="AI867" s="453"/>
      <c r="AJ867" s="453"/>
      <c r="AK867" s="453"/>
      <c r="AL867" s="453"/>
      <c r="AM867" s="453"/>
      <c r="AN867" s="453"/>
      <c r="AO867" s="453"/>
      <c r="AP867" s="453"/>
      <c r="AQ867" s="453"/>
      <c r="AR867" s="453"/>
      <c r="AS867" s="453"/>
      <c r="AT867" s="453"/>
      <c r="AU867" s="453"/>
      <c r="AV867" s="453"/>
      <c r="AW867" s="453"/>
      <c r="AX867" s="453"/>
      <c r="AY867" s="453"/>
      <c r="AZ867" s="453"/>
      <c r="BA867" s="453"/>
    </row>
    <row r="868">
      <c r="A868" s="453"/>
      <c r="B868" s="453"/>
      <c r="C868" s="453"/>
      <c r="D868" s="453"/>
      <c r="E868" s="453"/>
      <c r="F868" s="453"/>
      <c r="G868" s="453"/>
      <c r="H868" s="453"/>
      <c r="I868" s="453"/>
      <c r="J868" s="453"/>
      <c r="K868" s="453"/>
      <c r="L868" s="453"/>
      <c r="M868" s="453"/>
      <c r="N868" s="453"/>
      <c r="O868" s="453"/>
      <c r="P868" s="453"/>
      <c r="Q868" s="453"/>
      <c r="R868" s="453"/>
      <c r="S868" s="453"/>
      <c r="T868" s="453"/>
      <c r="U868" s="453"/>
      <c r="V868" s="453"/>
      <c r="W868" s="453"/>
      <c r="X868" s="453"/>
      <c r="Y868" s="453"/>
      <c r="Z868" s="453"/>
      <c r="AA868" s="453"/>
      <c r="AB868" s="453"/>
      <c r="AC868" s="453"/>
      <c r="AD868" s="453"/>
      <c r="AE868" s="453"/>
      <c r="AF868" s="453"/>
      <c r="AG868" s="453"/>
      <c r="AH868" s="453"/>
      <c r="AI868" s="453"/>
      <c r="AJ868" s="453"/>
      <c r="AK868" s="453"/>
      <c r="AL868" s="453"/>
      <c r="AM868" s="453"/>
      <c r="AN868" s="453"/>
      <c r="AO868" s="453"/>
      <c r="AP868" s="453"/>
      <c r="AQ868" s="453"/>
      <c r="AR868" s="453"/>
      <c r="AS868" s="453"/>
      <c r="AT868" s="453"/>
      <c r="AU868" s="453"/>
      <c r="AV868" s="453"/>
      <c r="AW868" s="453"/>
      <c r="AX868" s="453"/>
      <c r="AY868" s="453"/>
      <c r="AZ868" s="453"/>
      <c r="BA868" s="453"/>
    </row>
    <row r="869">
      <c r="A869" s="453"/>
      <c r="B869" s="453"/>
      <c r="C869" s="453"/>
      <c r="D869" s="453"/>
      <c r="E869" s="453"/>
      <c r="F869" s="453"/>
      <c r="G869" s="453"/>
      <c r="H869" s="453"/>
      <c r="I869" s="453"/>
      <c r="J869" s="453"/>
      <c r="K869" s="453"/>
      <c r="L869" s="453"/>
      <c r="M869" s="453"/>
      <c r="N869" s="453"/>
      <c r="O869" s="453"/>
      <c r="P869" s="453"/>
      <c r="Q869" s="453"/>
      <c r="R869" s="453"/>
      <c r="S869" s="453"/>
      <c r="T869" s="453"/>
      <c r="U869" s="453"/>
      <c r="V869" s="453"/>
      <c r="W869" s="453"/>
      <c r="X869" s="453"/>
      <c r="Y869" s="453"/>
      <c r="Z869" s="453"/>
      <c r="AA869" s="453"/>
      <c r="AB869" s="453"/>
      <c r="AC869" s="453"/>
      <c r="AD869" s="453"/>
      <c r="AE869" s="453"/>
      <c r="AF869" s="453"/>
      <c r="AG869" s="453"/>
      <c r="AH869" s="453"/>
      <c r="AI869" s="453"/>
      <c r="AJ869" s="453"/>
      <c r="AK869" s="453"/>
      <c r="AL869" s="453"/>
      <c r="AM869" s="453"/>
      <c r="AN869" s="453"/>
      <c r="AO869" s="453"/>
      <c r="AP869" s="453"/>
      <c r="AQ869" s="453"/>
      <c r="AR869" s="453"/>
      <c r="AS869" s="453"/>
      <c r="AT869" s="453"/>
      <c r="AU869" s="453"/>
      <c r="AV869" s="453"/>
      <c r="AW869" s="453"/>
      <c r="AX869" s="453"/>
      <c r="AY869" s="453"/>
      <c r="AZ869" s="453"/>
      <c r="BA869" s="453"/>
    </row>
    <row r="870">
      <c r="A870" s="453"/>
      <c r="B870" s="453"/>
      <c r="C870" s="453"/>
      <c r="D870" s="453"/>
      <c r="E870" s="453"/>
      <c r="F870" s="453"/>
      <c r="G870" s="453"/>
      <c r="H870" s="453"/>
      <c r="I870" s="453"/>
      <c r="J870" s="453"/>
      <c r="K870" s="453"/>
      <c r="L870" s="453"/>
      <c r="M870" s="453"/>
      <c r="N870" s="453"/>
      <c r="O870" s="453"/>
      <c r="P870" s="453"/>
      <c r="Q870" s="453"/>
      <c r="R870" s="453"/>
      <c r="S870" s="453"/>
      <c r="T870" s="453"/>
      <c r="U870" s="453"/>
      <c r="V870" s="453"/>
      <c r="W870" s="453"/>
      <c r="X870" s="453"/>
      <c r="Y870" s="453"/>
      <c r="Z870" s="453"/>
      <c r="AA870" s="453"/>
      <c r="AB870" s="453"/>
      <c r="AC870" s="453"/>
      <c r="AD870" s="453"/>
      <c r="AE870" s="453"/>
      <c r="AF870" s="453"/>
      <c r="AG870" s="453"/>
      <c r="AH870" s="453"/>
      <c r="AI870" s="453"/>
      <c r="AJ870" s="453"/>
      <c r="AK870" s="453"/>
      <c r="AL870" s="453"/>
      <c r="AM870" s="453"/>
      <c r="AN870" s="453"/>
      <c r="AO870" s="453"/>
      <c r="AP870" s="453"/>
      <c r="AQ870" s="453"/>
      <c r="AR870" s="453"/>
      <c r="AS870" s="453"/>
      <c r="AT870" s="453"/>
      <c r="AU870" s="453"/>
      <c r="AV870" s="453"/>
      <c r="AW870" s="453"/>
      <c r="AX870" s="453"/>
      <c r="AY870" s="453"/>
      <c r="AZ870" s="453"/>
      <c r="BA870" s="453"/>
    </row>
    <row r="871">
      <c r="A871" s="453"/>
      <c r="B871" s="453"/>
      <c r="C871" s="453"/>
      <c r="D871" s="453"/>
      <c r="E871" s="453"/>
      <c r="F871" s="453"/>
      <c r="G871" s="453"/>
      <c r="H871" s="453"/>
      <c r="I871" s="453"/>
      <c r="J871" s="453"/>
      <c r="K871" s="453"/>
      <c r="L871" s="453"/>
      <c r="M871" s="453"/>
      <c r="N871" s="453"/>
      <c r="O871" s="453"/>
      <c r="P871" s="453"/>
      <c r="Q871" s="453"/>
      <c r="R871" s="453"/>
      <c r="S871" s="453"/>
      <c r="T871" s="453"/>
      <c r="U871" s="453"/>
      <c r="V871" s="453"/>
      <c r="W871" s="453"/>
      <c r="X871" s="453"/>
      <c r="Y871" s="453"/>
      <c r="Z871" s="453"/>
      <c r="AA871" s="453"/>
      <c r="AB871" s="453"/>
      <c r="AC871" s="453"/>
      <c r="AD871" s="453"/>
      <c r="AE871" s="453"/>
      <c r="AF871" s="453"/>
      <c r="AG871" s="453"/>
      <c r="AH871" s="453"/>
      <c r="AI871" s="453"/>
      <c r="AJ871" s="453"/>
      <c r="AK871" s="453"/>
      <c r="AL871" s="453"/>
      <c r="AM871" s="453"/>
      <c r="AN871" s="453"/>
      <c r="AO871" s="453"/>
      <c r="AP871" s="453"/>
      <c r="AQ871" s="453"/>
      <c r="AR871" s="453"/>
      <c r="AS871" s="453"/>
      <c r="AT871" s="453"/>
      <c r="AU871" s="453"/>
      <c r="AV871" s="453"/>
      <c r="AW871" s="453"/>
      <c r="AX871" s="453"/>
      <c r="AY871" s="453"/>
      <c r="AZ871" s="453"/>
      <c r="BA871" s="453"/>
    </row>
    <row r="872">
      <c r="A872" s="453"/>
      <c r="B872" s="453"/>
      <c r="C872" s="453"/>
      <c r="D872" s="453"/>
      <c r="E872" s="453"/>
      <c r="F872" s="453"/>
      <c r="G872" s="453"/>
      <c r="H872" s="453"/>
      <c r="I872" s="453"/>
      <c r="J872" s="453"/>
      <c r="K872" s="453"/>
      <c r="L872" s="453"/>
      <c r="M872" s="453"/>
      <c r="N872" s="453"/>
      <c r="O872" s="453"/>
      <c r="P872" s="453"/>
      <c r="Q872" s="453"/>
      <c r="R872" s="453"/>
      <c r="S872" s="453"/>
      <c r="T872" s="453"/>
      <c r="U872" s="453"/>
      <c r="V872" s="453"/>
      <c r="W872" s="453"/>
      <c r="X872" s="453"/>
      <c r="Y872" s="453"/>
      <c r="Z872" s="453"/>
      <c r="AA872" s="453"/>
      <c r="AB872" s="453"/>
      <c r="AC872" s="453"/>
      <c r="AD872" s="453"/>
      <c r="AE872" s="453"/>
      <c r="AF872" s="453"/>
      <c r="AG872" s="453"/>
      <c r="AH872" s="453"/>
      <c r="AI872" s="453"/>
      <c r="AJ872" s="453"/>
      <c r="AK872" s="453"/>
      <c r="AL872" s="453"/>
      <c r="AM872" s="453"/>
      <c r="AN872" s="453"/>
      <c r="AO872" s="453"/>
      <c r="AP872" s="453"/>
      <c r="AQ872" s="453"/>
      <c r="AR872" s="453"/>
      <c r="AS872" s="453"/>
      <c r="AT872" s="453"/>
      <c r="AU872" s="453"/>
      <c r="AV872" s="453"/>
      <c r="AW872" s="453"/>
      <c r="AX872" s="453"/>
      <c r="AY872" s="453"/>
      <c r="AZ872" s="453"/>
      <c r="BA872" s="453"/>
    </row>
    <row r="873">
      <c r="A873" s="453"/>
      <c r="B873" s="453"/>
      <c r="C873" s="453"/>
      <c r="D873" s="453"/>
      <c r="E873" s="453"/>
      <c r="F873" s="453"/>
      <c r="G873" s="453"/>
      <c r="H873" s="453"/>
      <c r="I873" s="453"/>
      <c r="J873" s="453"/>
      <c r="K873" s="453"/>
      <c r="L873" s="453"/>
      <c r="M873" s="453"/>
      <c r="N873" s="453"/>
      <c r="O873" s="453"/>
      <c r="P873" s="453"/>
      <c r="Q873" s="453"/>
      <c r="R873" s="453"/>
      <c r="S873" s="453"/>
      <c r="T873" s="453"/>
      <c r="U873" s="453"/>
      <c r="V873" s="453"/>
      <c r="W873" s="453"/>
      <c r="X873" s="453"/>
      <c r="Y873" s="453"/>
      <c r="Z873" s="453"/>
      <c r="AA873" s="453"/>
      <c r="AB873" s="453"/>
      <c r="AC873" s="453"/>
      <c r="AD873" s="453"/>
      <c r="AE873" s="453"/>
      <c r="AF873" s="453"/>
      <c r="AG873" s="453"/>
      <c r="AH873" s="453"/>
      <c r="AI873" s="453"/>
      <c r="AJ873" s="453"/>
      <c r="AK873" s="453"/>
      <c r="AL873" s="453"/>
      <c r="AM873" s="453"/>
      <c r="AN873" s="453"/>
      <c r="AO873" s="453"/>
      <c r="AP873" s="453"/>
      <c r="AQ873" s="453"/>
      <c r="AR873" s="453"/>
      <c r="AS873" s="453"/>
      <c r="AT873" s="453"/>
      <c r="AU873" s="453"/>
      <c r="AV873" s="453"/>
      <c r="AW873" s="453"/>
      <c r="AX873" s="453"/>
      <c r="AY873" s="453"/>
      <c r="AZ873" s="453"/>
      <c r="BA873" s="453"/>
    </row>
    <row r="874">
      <c r="A874" s="453"/>
      <c r="B874" s="453"/>
      <c r="C874" s="453"/>
      <c r="D874" s="453"/>
      <c r="E874" s="453"/>
      <c r="F874" s="453"/>
      <c r="G874" s="453"/>
      <c r="H874" s="453"/>
      <c r="I874" s="453"/>
      <c r="J874" s="453"/>
      <c r="K874" s="453"/>
      <c r="L874" s="453"/>
      <c r="M874" s="453"/>
      <c r="N874" s="453"/>
      <c r="O874" s="453"/>
      <c r="P874" s="453"/>
      <c r="Q874" s="453"/>
      <c r="R874" s="453"/>
      <c r="S874" s="453"/>
      <c r="T874" s="453"/>
      <c r="U874" s="453"/>
      <c r="V874" s="453"/>
      <c r="W874" s="453"/>
      <c r="X874" s="453"/>
      <c r="Y874" s="453"/>
      <c r="Z874" s="453"/>
      <c r="AA874" s="453"/>
      <c r="AB874" s="453"/>
      <c r="AC874" s="453"/>
      <c r="AD874" s="453"/>
      <c r="AE874" s="453"/>
      <c r="AF874" s="453"/>
      <c r="AG874" s="453"/>
      <c r="AH874" s="453"/>
      <c r="AI874" s="453"/>
      <c r="AJ874" s="453"/>
      <c r="AK874" s="453"/>
      <c r="AL874" s="453"/>
      <c r="AM874" s="453"/>
      <c r="AN874" s="453"/>
      <c r="AO874" s="453"/>
      <c r="AP874" s="453"/>
      <c r="AQ874" s="453"/>
      <c r="AR874" s="453"/>
      <c r="AS874" s="453"/>
      <c r="AT874" s="453"/>
      <c r="AU874" s="453"/>
      <c r="AV874" s="453"/>
      <c r="AW874" s="453"/>
      <c r="AX874" s="453"/>
      <c r="AY874" s="453"/>
      <c r="AZ874" s="453"/>
      <c r="BA874" s="453"/>
    </row>
    <row r="875">
      <c r="A875" s="453"/>
      <c r="B875" s="453"/>
      <c r="C875" s="453"/>
      <c r="D875" s="453"/>
      <c r="E875" s="453"/>
      <c r="F875" s="453"/>
      <c r="G875" s="453"/>
      <c r="H875" s="453"/>
      <c r="I875" s="453"/>
      <c r="J875" s="453"/>
      <c r="K875" s="453"/>
      <c r="L875" s="453"/>
      <c r="M875" s="453"/>
      <c r="N875" s="453"/>
      <c r="O875" s="453"/>
      <c r="P875" s="453"/>
      <c r="Q875" s="453"/>
      <c r="R875" s="453"/>
      <c r="S875" s="453"/>
      <c r="T875" s="453"/>
      <c r="U875" s="453"/>
      <c r="V875" s="453"/>
      <c r="W875" s="453"/>
      <c r="X875" s="453"/>
      <c r="Y875" s="453"/>
      <c r="Z875" s="453"/>
      <c r="AA875" s="453"/>
      <c r="AB875" s="453"/>
      <c r="AC875" s="453"/>
      <c r="AD875" s="453"/>
      <c r="AE875" s="453"/>
      <c r="AF875" s="453"/>
      <c r="AG875" s="453"/>
      <c r="AH875" s="453"/>
      <c r="AI875" s="453"/>
      <c r="AJ875" s="453"/>
      <c r="AK875" s="453"/>
      <c r="AL875" s="453"/>
      <c r="AM875" s="453"/>
      <c r="AN875" s="453"/>
      <c r="AO875" s="453"/>
      <c r="AP875" s="453"/>
      <c r="AQ875" s="453"/>
      <c r="AR875" s="453"/>
      <c r="AS875" s="453"/>
      <c r="AT875" s="453"/>
      <c r="AU875" s="453"/>
      <c r="AV875" s="453"/>
      <c r="AW875" s="453"/>
      <c r="AX875" s="453"/>
      <c r="AY875" s="453"/>
      <c r="AZ875" s="453"/>
      <c r="BA875" s="453"/>
    </row>
    <row r="876">
      <c r="A876" s="453"/>
      <c r="B876" s="453"/>
      <c r="C876" s="453"/>
      <c r="D876" s="453"/>
      <c r="E876" s="453"/>
      <c r="F876" s="453"/>
      <c r="G876" s="453"/>
      <c r="H876" s="453"/>
      <c r="I876" s="453"/>
      <c r="J876" s="453"/>
      <c r="K876" s="453"/>
      <c r="L876" s="453"/>
      <c r="M876" s="453"/>
      <c r="N876" s="453"/>
      <c r="O876" s="453"/>
      <c r="P876" s="453"/>
      <c r="Q876" s="453"/>
      <c r="R876" s="453"/>
      <c r="S876" s="453"/>
      <c r="T876" s="453"/>
      <c r="U876" s="453"/>
      <c r="V876" s="453"/>
      <c r="W876" s="453"/>
      <c r="X876" s="453"/>
      <c r="Y876" s="453"/>
      <c r="Z876" s="453"/>
      <c r="AA876" s="453"/>
      <c r="AB876" s="453"/>
      <c r="AC876" s="453"/>
      <c r="AD876" s="453"/>
      <c r="AE876" s="453"/>
      <c r="AF876" s="453"/>
      <c r="AG876" s="453"/>
      <c r="AH876" s="453"/>
      <c r="AI876" s="453"/>
      <c r="AJ876" s="453"/>
      <c r="AK876" s="453"/>
      <c r="AL876" s="453"/>
      <c r="AM876" s="453"/>
      <c r="AN876" s="453"/>
      <c r="AO876" s="453"/>
      <c r="AP876" s="453"/>
      <c r="AQ876" s="453"/>
      <c r="AR876" s="453"/>
      <c r="AS876" s="453"/>
      <c r="AT876" s="453"/>
      <c r="AU876" s="453"/>
      <c r="AV876" s="453"/>
      <c r="AW876" s="453"/>
      <c r="AX876" s="453"/>
      <c r="AY876" s="453"/>
      <c r="AZ876" s="453"/>
      <c r="BA876" s="453"/>
    </row>
    <row r="877">
      <c r="A877" s="453"/>
      <c r="B877" s="453"/>
      <c r="C877" s="453"/>
      <c r="D877" s="453"/>
      <c r="E877" s="453"/>
      <c r="F877" s="453"/>
      <c r="G877" s="453"/>
      <c r="H877" s="453"/>
      <c r="I877" s="453"/>
      <c r="J877" s="453"/>
      <c r="K877" s="453"/>
      <c r="L877" s="453"/>
      <c r="M877" s="453"/>
      <c r="N877" s="453"/>
      <c r="O877" s="453"/>
      <c r="P877" s="453"/>
      <c r="Q877" s="453"/>
      <c r="R877" s="453"/>
      <c r="S877" s="453"/>
      <c r="T877" s="453"/>
      <c r="U877" s="453"/>
      <c r="V877" s="453"/>
      <c r="W877" s="453"/>
      <c r="X877" s="453"/>
      <c r="Y877" s="453"/>
      <c r="Z877" s="453"/>
      <c r="AA877" s="453"/>
      <c r="AB877" s="453"/>
      <c r="AC877" s="453"/>
      <c r="AD877" s="453"/>
      <c r="AE877" s="453"/>
      <c r="AF877" s="453"/>
      <c r="AG877" s="453"/>
      <c r="AH877" s="453"/>
      <c r="AI877" s="453"/>
      <c r="AJ877" s="453"/>
      <c r="AK877" s="453"/>
      <c r="AL877" s="453"/>
      <c r="AM877" s="453"/>
      <c r="AN877" s="453"/>
      <c r="AO877" s="453"/>
      <c r="AP877" s="453"/>
      <c r="AQ877" s="453"/>
      <c r="AR877" s="453"/>
      <c r="AS877" s="453"/>
      <c r="AT877" s="453"/>
      <c r="AU877" s="453"/>
      <c r="AV877" s="453"/>
      <c r="AW877" s="453"/>
      <c r="AX877" s="453"/>
      <c r="AY877" s="453"/>
      <c r="AZ877" s="453"/>
      <c r="BA877" s="453"/>
    </row>
    <row r="878">
      <c r="A878" s="453"/>
      <c r="B878" s="453"/>
      <c r="C878" s="453"/>
      <c r="D878" s="453"/>
      <c r="E878" s="453"/>
      <c r="F878" s="453"/>
      <c r="G878" s="453"/>
      <c r="H878" s="453"/>
      <c r="I878" s="453"/>
      <c r="J878" s="453"/>
      <c r="K878" s="453"/>
      <c r="L878" s="453"/>
      <c r="M878" s="453"/>
      <c r="N878" s="453"/>
      <c r="O878" s="453"/>
      <c r="P878" s="453"/>
      <c r="Q878" s="453"/>
      <c r="R878" s="453"/>
      <c r="S878" s="453"/>
      <c r="T878" s="453"/>
      <c r="U878" s="453"/>
      <c r="V878" s="453"/>
      <c r="W878" s="453"/>
      <c r="X878" s="453"/>
      <c r="Y878" s="453"/>
      <c r="Z878" s="453"/>
      <c r="AA878" s="453"/>
      <c r="AB878" s="453"/>
      <c r="AC878" s="453"/>
      <c r="AD878" s="453"/>
      <c r="AE878" s="453"/>
      <c r="AF878" s="453"/>
      <c r="AG878" s="453"/>
      <c r="AH878" s="453"/>
      <c r="AI878" s="453"/>
      <c r="AJ878" s="453"/>
      <c r="AK878" s="453"/>
      <c r="AL878" s="453"/>
      <c r="AM878" s="453"/>
      <c r="AN878" s="453"/>
      <c r="AO878" s="453"/>
      <c r="AP878" s="453"/>
      <c r="AQ878" s="453"/>
      <c r="AR878" s="453"/>
      <c r="AS878" s="453"/>
      <c r="AT878" s="453"/>
      <c r="AU878" s="453"/>
      <c r="AV878" s="453"/>
      <c r="AW878" s="453"/>
      <c r="AX878" s="453"/>
      <c r="AY878" s="453"/>
      <c r="AZ878" s="453"/>
      <c r="BA878" s="453"/>
    </row>
    <row r="879">
      <c r="A879" s="453"/>
      <c r="B879" s="453"/>
      <c r="C879" s="453"/>
      <c r="D879" s="453"/>
      <c r="E879" s="453"/>
      <c r="F879" s="453"/>
      <c r="G879" s="453"/>
      <c r="H879" s="453"/>
      <c r="I879" s="453"/>
      <c r="J879" s="453"/>
      <c r="K879" s="453"/>
      <c r="L879" s="453"/>
      <c r="M879" s="453"/>
      <c r="N879" s="453"/>
      <c r="O879" s="453"/>
      <c r="P879" s="453"/>
      <c r="Q879" s="453"/>
      <c r="R879" s="453"/>
      <c r="S879" s="453"/>
      <c r="T879" s="453"/>
      <c r="U879" s="453"/>
      <c r="V879" s="453"/>
      <c r="W879" s="453"/>
      <c r="X879" s="453"/>
      <c r="Y879" s="453"/>
      <c r="Z879" s="453"/>
      <c r="AA879" s="453"/>
      <c r="AB879" s="453"/>
      <c r="AC879" s="453"/>
      <c r="AD879" s="453"/>
      <c r="AE879" s="453"/>
      <c r="AF879" s="453"/>
      <c r="AG879" s="453"/>
      <c r="AH879" s="453"/>
      <c r="AI879" s="453"/>
      <c r="AJ879" s="453"/>
      <c r="AK879" s="453"/>
      <c r="AL879" s="453"/>
      <c r="AM879" s="453"/>
      <c r="AN879" s="453"/>
      <c r="AO879" s="453"/>
      <c r="AP879" s="453"/>
      <c r="AQ879" s="453"/>
      <c r="AR879" s="453"/>
      <c r="AS879" s="453"/>
      <c r="AT879" s="453"/>
      <c r="AU879" s="453"/>
      <c r="AV879" s="453"/>
      <c r="AW879" s="453"/>
      <c r="AX879" s="453"/>
      <c r="AY879" s="453"/>
      <c r="AZ879" s="453"/>
      <c r="BA879" s="453"/>
    </row>
    <row r="880">
      <c r="A880" s="453"/>
      <c r="B880" s="453"/>
      <c r="C880" s="453"/>
      <c r="D880" s="453"/>
      <c r="E880" s="453"/>
      <c r="F880" s="453"/>
      <c r="G880" s="453"/>
      <c r="H880" s="453"/>
      <c r="I880" s="453"/>
      <c r="J880" s="453"/>
      <c r="K880" s="453"/>
      <c r="L880" s="453"/>
      <c r="M880" s="453"/>
      <c r="N880" s="453"/>
      <c r="O880" s="453"/>
      <c r="P880" s="453"/>
      <c r="Q880" s="453"/>
      <c r="R880" s="453"/>
      <c r="S880" s="453"/>
      <c r="T880" s="453"/>
      <c r="U880" s="453"/>
      <c r="V880" s="453"/>
      <c r="W880" s="453"/>
      <c r="X880" s="453"/>
      <c r="Y880" s="453"/>
      <c r="Z880" s="453"/>
      <c r="AA880" s="453"/>
      <c r="AB880" s="453"/>
      <c r="AC880" s="453"/>
      <c r="AD880" s="453"/>
      <c r="AE880" s="453"/>
      <c r="AF880" s="453"/>
      <c r="AG880" s="453"/>
      <c r="AH880" s="453"/>
      <c r="AI880" s="453"/>
      <c r="AJ880" s="453"/>
      <c r="AK880" s="453"/>
      <c r="AL880" s="453"/>
      <c r="AM880" s="453"/>
      <c r="AN880" s="453"/>
      <c r="AO880" s="453"/>
      <c r="AP880" s="453"/>
      <c r="AQ880" s="453"/>
      <c r="AR880" s="453"/>
      <c r="AS880" s="453"/>
      <c r="AT880" s="453"/>
      <c r="AU880" s="453"/>
      <c r="AV880" s="453"/>
      <c r="AW880" s="453"/>
      <c r="AX880" s="453"/>
      <c r="AY880" s="453"/>
      <c r="AZ880" s="453"/>
      <c r="BA880" s="453"/>
    </row>
    <row r="881">
      <c r="A881" s="453"/>
      <c r="B881" s="453"/>
      <c r="C881" s="453"/>
      <c r="D881" s="453"/>
      <c r="E881" s="453"/>
      <c r="F881" s="453"/>
      <c r="G881" s="453"/>
      <c r="H881" s="453"/>
      <c r="I881" s="453"/>
      <c r="J881" s="453"/>
      <c r="K881" s="453"/>
      <c r="L881" s="453"/>
      <c r="M881" s="453"/>
      <c r="N881" s="453"/>
      <c r="O881" s="453"/>
      <c r="P881" s="453"/>
      <c r="Q881" s="453"/>
      <c r="R881" s="453"/>
      <c r="S881" s="453"/>
      <c r="T881" s="453"/>
      <c r="U881" s="453"/>
      <c r="V881" s="453"/>
      <c r="W881" s="453"/>
      <c r="X881" s="453"/>
      <c r="Y881" s="453"/>
      <c r="Z881" s="453"/>
      <c r="AA881" s="453"/>
      <c r="AB881" s="453"/>
      <c r="AC881" s="453"/>
      <c r="AD881" s="453"/>
      <c r="AE881" s="453"/>
      <c r="AF881" s="453"/>
      <c r="AG881" s="453"/>
      <c r="AH881" s="453"/>
      <c r="AI881" s="453"/>
      <c r="AJ881" s="453"/>
      <c r="AK881" s="453"/>
      <c r="AL881" s="453"/>
      <c r="AM881" s="453"/>
      <c r="AN881" s="453"/>
      <c r="AO881" s="453"/>
      <c r="AP881" s="453"/>
      <c r="AQ881" s="453"/>
      <c r="AR881" s="453"/>
      <c r="AS881" s="453"/>
      <c r="AT881" s="453"/>
      <c r="AU881" s="453"/>
      <c r="AV881" s="453"/>
      <c r="AW881" s="453"/>
      <c r="AX881" s="453"/>
      <c r="AY881" s="453"/>
      <c r="AZ881" s="453"/>
      <c r="BA881" s="453"/>
    </row>
    <row r="882">
      <c r="A882" s="453"/>
      <c r="B882" s="453"/>
      <c r="C882" s="453"/>
      <c r="D882" s="453"/>
      <c r="E882" s="453"/>
      <c r="F882" s="453"/>
      <c r="G882" s="453"/>
      <c r="H882" s="453"/>
      <c r="I882" s="453"/>
      <c r="J882" s="453"/>
      <c r="K882" s="453"/>
      <c r="L882" s="453"/>
      <c r="M882" s="453"/>
      <c r="N882" s="453"/>
      <c r="O882" s="453"/>
      <c r="P882" s="453"/>
      <c r="Q882" s="453"/>
      <c r="R882" s="453"/>
      <c r="S882" s="453"/>
      <c r="T882" s="453"/>
      <c r="U882" s="453"/>
      <c r="V882" s="453"/>
      <c r="W882" s="453"/>
      <c r="X882" s="453"/>
      <c r="Y882" s="453"/>
      <c r="Z882" s="453"/>
      <c r="AA882" s="453"/>
      <c r="AB882" s="453"/>
      <c r="AC882" s="453"/>
      <c r="AD882" s="453"/>
      <c r="AE882" s="453"/>
      <c r="AF882" s="453"/>
      <c r="AG882" s="453"/>
      <c r="AH882" s="453"/>
      <c r="AI882" s="453"/>
      <c r="AJ882" s="453"/>
      <c r="AK882" s="453"/>
      <c r="AL882" s="453"/>
      <c r="AM882" s="453"/>
      <c r="AN882" s="453"/>
      <c r="AO882" s="453"/>
      <c r="AP882" s="453"/>
      <c r="AQ882" s="453"/>
      <c r="AR882" s="453"/>
      <c r="AS882" s="453"/>
      <c r="AT882" s="453"/>
      <c r="AU882" s="453"/>
      <c r="AV882" s="453"/>
      <c r="AW882" s="453"/>
      <c r="AX882" s="453"/>
      <c r="AY882" s="453"/>
      <c r="AZ882" s="453"/>
      <c r="BA882" s="453"/>
    </row>
    <row r="883">
      <c r="A883" s="453"/>
      <c r="B883" s="453"/>
      <c r="C883" s="453"/>
      <c r="D883" s="453"/>
      <c r="E883" s="453"/>
      <c r="F883" s="453"/>
      <c r="G883" s="453"/>
      <c r="H883" s="453"/>
      <c r="I883" s="453"/>
      <c r="J883" s="453"/>
      <c r="K883" s="453"/>
      <c r="L883" s="453"/>
      <c r="M883" s="453"/>
      <c r="N883" s="453"/>
      <c r="O883" s="453"/>
      <c r="P883" s="453"/>
      <c r="Q883" s="453"/>
      <c r="R883" s="453"/>
      <c r="S883" s="453"/>
      <c r="T883" s="453"/>
      <c r="U883" s="453"/>
      <c r="V883" s="453"/>
      <c r="W883" s="453"/>
      <c r="X883" s="453"/>
      <c r="Y883" s="453"/>
      <c r="Z883" s="453"/>
      <c r="AA883" s="453"/>
      <c r="AB883" s="453"/>
      <c r="AC883" s="453"/>
      <c r="AD883" s="453"/>
      <c r="AE883" s="453"/>
      <c r="AF883" s="453"/>
      <c r="AG883" s="453"/>
      <c r="AH883" s="453"/>
      <c r="AI883" s="453"/>
      <c r="AJ883" s="453"/>
      <c r="AK883" s="453"/>
      <c r="AL883" s="453"/>
      <c r="AM883" s="453"/>
      <c r="AN883" s="453"/>
      <c r="AO883" s="453"/>
      <c r="AP883" s="453"/>
      <c r="AQ883" s="453"/>
      <c r="AR883" s="453"/>
      <c r="AS883" s="453"/>
      <c r="AT883" s="453"/>
      <c r="AU883" s="453"/>
      <c r="AV883" s="453"/>
      <c r="AW883" s="453"/>
      <c r="AX883" s="453"/>
      <c r="AY883" s="453"/>
      <c r="AZ883" s="453"/>
      <c r="BA883" s="453"/>
    </row>
    <row r="884">
      <c r="A884" s="453"/>
      <c r="B884" s="453"/>
      <c r="C884" s="453"/>
      <c r="D884" s="453"/>
      <c r="E884" s="453"/>
      <c r="F884" s="453"/>
      <c r="G884" s="453"/>
      <c r="H884" s="453"/>
      <c r="I884" s="453"/>
      <c r="J884" s="453"/>
      <c r="K884" s="453"/>
      <c r="L884" s="453"/>
      <c r="M884" s="453"/>
      <c r="N884" s="453"/>
      <c r="O884" s="453"/>
      <c r="P884" s="453"/>
      <c r="Q884" s="453"/>
      <c r="R884" s="453"/>
      <c r="S884" s="453"/>
      <c r="T884" s="453"/>
      <c r="U884" s="453"/>
      <c r="V884" s="453"/>
      <c r="W884" s="453"/>
      <c r="X884" s="453"/>
      <c r="Y884" s="453"/>
      <c r="Z884" s="453"/>
      <c r="AA884" s="453"/>
      <c r="AB884" s="453"/>
      <c r="AC884" s="453"/>
      <c r="AD884" s="453"/>
      <c r="AE884" s="453"/>
      <c r="AF884" s="453"/>
      <c r="AG884" s="453"/>
      <c r="AH884" s="453"/>
      <c r="AI884" s="453"/>
      <c r="AJ884" s="453"/>
      <c r="AK884" s="453"/>
      <c r="AL884" s="453"/>
      <c r="AM884" s="453"/>
      <c r="AN884" s="453"/>
      <c r="AO884" s="453"/>
      <c r="AP884" s="453"/>
      <c r="AQ884" s="453"/>
      <c r="AR884" s="453"/>
      <c r="AS884" s="453"/>
      <c r="AT884" s="453"/>
      <c r="AU884" s="453"/>
      <c r="AV884" s="453"/>
      <c r="AW884" s="453"/>
      <c r="AX884" s="453"/>
      <c r="AY884" s="453"/>
      <c r="AZ884" s="453"/>
      <c r="BA884" s="453"/>
    </row>
    <row r="885">
      <c r="A885" s="453"/>
      <c r="B885" s="453"/>
      <c r="C885" s="453"/>
      <c r="D885" s="453"/>
      <c r="E885" s="453"/>
      <c r="F885" s="453"/>
      <c r="G885" s="453"/>
      <c r="H885" s="453"/>
      <c r="I885" s="453"/>
      <c r="J885" s="453"/>
      <c r="K885" s="453"/>
      <c r="L885" s="453"/>
      <c r="M885" s="453"/>
      <c r="N885" s="453"/>
      <c r="O885" s="453"/>
      <c r="P885" s="453"/>
      <c r="Q885" s="453"/>
      <c r="R885" s="453"/>
      <c r="S885" s="453"/>
      <c r="T885" s="453"/>
      <c r="U885" s="453"/>
      <c r="V885" s="453"/>
      <c r="W885" s="453"/>
      <c r="X885" s="453"/>
      <c r="Y885" s="453"/>
      <c r="Z885" s="453"/>
      <c r="AA885" s="453"/>
      <c r="AB885" s="453"/>
      <c r="AC885" s="453"/>
      <c r="AD885" s="453"/>
      <c r="AE885" s="453"/>
      <c r="AF885" s="453"/>
      <c r="AG885" s="453"/>
      <c r="AH885" s="453"/>
      <c r="AI885" s="453"/>
      <c r="AJ885" s="453"/>
      <c r="AK885" s="453"/>
      <c r="AL885" s="453"/>
      <c r="AM885" s="453"/>
      <c r="AN885" s="453"/>
      <c r="AO885" s="453"/>
      <c r="AP885" s="453"/>
      <c r="AQ885" s="453"/>
      <c r="AR885" s="453"/>
      <c r="AS885" s="453"/>
      <c r="AT885" s="453"/>
      <c r="AU885" s="453"/>
      <c r="AV885" s="453"/>
      <c r="AW885" s="453"/>
      <c r="AX885" s="453"/>
      <c r="AY885" s="453"/>
      <c r="AZ885" s="453"/>
      <c r="BA885" s="453"/>
    </row>
    <row r="886">
      <c r="A886" s="453"/>
      <c r="B886" s="453"/>
      <c r="C886" s="453"/>
      <c r="D886" s="453"/>
      <c r="E886" s="453"/>
      <c r="F886" s="453"/>
      <c r="G886" s="453"/>
      <c r="H886" s="453"/>
      <c r="I886" s="453"/>
      <c r="J886" s="453"/>
      <c r="K886" s="453"/>
      <c r="L886" s="453"/>
      <c r="M886" s="453"/>
      <c r="N886" s="453"/>
      <c r="O886" s="453"/>
      <c r="P886" s="453"/>
      <c r="Q886" s="453"/>
      <c r="R886" s="453"/>
      <c r="S886" s="453"/>
      <c r="T886" s="453"/>
      <c r="U886" s="453"/>
      <c r="V886" s="453"/>
      <c r="W886" s="453"/>
      <c r="X886" s="453"/>
      <c r="Y886" s="453"/>
      <c r="Z886" s="453"/>
      <c r="AA886" s="453"/>
      <c r="AB886" s="453"/>
      <c r="AC886" s="453"/>
      <c r="AD886" s="453"/>
      <c r="AE886" s="453"/>
      <c r="AF886" s="453"/>
      <c r="AG886" s="453"/>
      <c r="AH886" s="453"/>
      <c r="AI886" s="453"/>
      <c r="AJ886" s="453"/>
      <c r="AK886" s="453"/>
      <c r="AL886" s="453"/>
      <c r="AM886" s="453"/>
      <c r="AN886" s="453"/>
      <c r="AO886" s="453"/>
      <c r="AP886" s="453"/>
      <c r="AQ886" s="453"/>
      <c r="AR886" s="453"/>
      <c r="AS886" s="453"/>
      <c r="AT886" s="453"/>
      <c r="AU886" s="453"/>
      <c r="AV886" s="453"/>
      <c r="AW886" s="453"/>
      <c r="AX886" s="453"/>
      <c r="AY886" s="453"/>
      <c r="AZ886" s="453"/>
      <c r="BA886" s="453"/>
    </row>
    <row r="887">
      <c r="A887" s="453"/>
      <c r="B887" s="453"/>
      <c r="C887" s="453"/>
      <c r="D887" s="453"/>
      <c r="E887" s="453"/>
      <c r="F887" s="453"/>
      <c r="G887" s="453"/>
      <c r="H887" s="453"/>
      <c r="I887" s="453"/>
      <c r="J887" s="453"/>
      <c r="K887" s="453"/>
      <c r="L887" s="453"/>
      <c r="M887" s="453"/>
      <c r="N887" s="453"/>
      <c r="O887" s="453"/>
      <c r="P887" s="453"/>
      <c r="Q887" s="453"/>
      <c r="R887" s="453"/>
      <c r="S887" s="453"/>
      <c r="T887" s="453"/>
      <c r="U887" s="453"/>
      <c r="V887" s="453"/>
      <c r="W887" s="453"/>
      <c r="X887" s="453"/>
      <c r="Y887" s="453"/>
      <c r="Z887" s="453"/>
      <c r="AA887" s="453"/>
      <c r="AB887" s="453"/>
      <c r="AC887" s="453"/>
      <c r="AD887" s="453"/>
      <c r="AE887" s="453"/>
      <c r="AF887" s="453"/>
      <c r="AG887" s="453"/>
      <c r="AH887" s="453"/>
      <c r="AI887" s="453"/>
      <c r="AJ887" s="453"/>
      <c r="AK887" s="453"/>
      <c r="AL887" s="453"/>
      <c r="AM887" s="453"/>
      <c r="AN887" s="453"/>
      <c r="AO887" s="453"/>
      <c r="AP887" s="453"/>
      <c r="AQ887" s="453"/>
      <c r="AR887" s="453"/>
      <c r="AS887" s="453"/>
      <c r="AT887" s="453"/>
      <c r="AU887" s="453"/>
      <c r="AV887" s="453"/>
      <c r="AW887" s="453"/>
      <c r="AX887" s="453"/>
      <c r="AY887" s="453"/>
      <c r="AZ887" s="453"/>
      <c r="BA887" s="453"/>
    </row>
    <row r="888">
      <c r="A888" s="453"/>
      <c r="B888" s="453"/>
      <c r="C888" s="453"/>
      <c r="D888" s="453"/>
      <c r="E888" s="453"/>
      <c r="F888" s="453"/>
      <c r="G888" s="453"/>
      <c r="H888" s="453"/>
      <c r="I888" s="453"/>
      <c r="J888" s="453"/>
      <c r="K888" s="453"/>
      <c r="L888" s="453"/>
      <c r="M888" s="453"/>
      <c r="N888" s="453"/>
      <c r="O888" s="453"/>
      <c r="P888" s="453"/>
      <c r="Q888" s="453"/>
      <c r="R888" s="453"/>
      <c r="S888" s="453"/>
      <c r="T888" s="453"/>
      <c r="U888" s="453"/>
      <c r="V888" s="453"/>
      <c r="W888" s="453"/>
      <c r="X888" s="453"/>
      <c r="Y888" s="453"/>
      <c r="Z888" s="453"/>
      <c r="AA888" s="453"/>
      <c r="AB888" s="453"/>
      <c r="AC888" s="453"/>
      <c r="AD888" s="453"/>
      <c r="AE888" s="453"/>
      <c r="AF888" s="453"/>
      <c r="AG888" s="453"/>
      <c r="AH888" s="453"/>
      <c r="AI888" s="453"/>
      <c r="AJ888" s="453"/>
      <c r="AK888" s="453"/>
      <c r="AL888" s="453"/>
      <c r="AM888" s="453"/>
      <c r="AN888" s="453"/>
      <c r="AO888" s="453"/>
      <c r="AP888" s="453"/>
      <c r="AQ888" s="453"/>
      <c r="AR888" s="453"/>
      <c r="AS888" s="453"/>
      <c r="AT888" s="453"/>
      <c r="AU888" s="453"/>
      <c r="AV888" s="453"/>
      <c r="AW888" s="453"/>
      <c r="AX888" s="453"/>
      <c r="AY888" s="453"/>
      <c r="AZ888" s="453"/>
      <c r="BA888" s="453"/>
    </row>
    <row r="889">
      <c r="A889" s="453"/>
      <c r="B889" s="453"/>
      <c r="C889" s="453"/>
      <c r="D889" s="453"/>
      <c r="E889" s="453"/>
      <c r="F889" s="453"/>
      <c r="G889" s="453"/>
      <c r="H889" s="453"/>
      <c r="I889" s="453"/>
      <c r="J889" s="453"/>
      <c r="K889" s="453"/>
      <c r="L889" s="453"/>
      <c r="M889" s="453"/>
      <c r="N889" s="453"/>
      <c r="O889" s="453"/>
      <c r="P889" s="453"/>
      <c r="Q889" s="453"/>
      <c r="R889" s="453"/>
      <c r="S889" s="453"/>
      <c r="T889" s="453"/>
      <c r="U889" s="453"/>
      <c r="V889" s="453"/>
      <c r="W889" s="453"/>
      <c r="X889" s="453"/>
      <c r="Y889" s="453"/>
      <c r="Z889" s="453"/>
      <c r="AA889" s="453"/>
      <c r="AB889" s="453"/>
      <c r="AC889" s="453"/>
      <c r="AD889" s="453"/>
      <c r="AE889" s="453"/>
      <c r="AF889" s="453"/>
      <c r="AG889" s="453"/>
      <c r="AH889" s="453"/>
      <c r="AI889" s="453"/>
      <c r="AJ889" s="453"/>
      <c r="AK889" s="453"/>
      <c r="AL889" s="453"/>
      <c r="AM889" s="453"/>
      <c r="AN889" s="453"/>
      <c r="AO889" s="453"/>
      <c r="AP889" s="453"/>
      <c r="AQ889" s="453"/>
      <c r="AR889" s="453"/>
      <c r="AS889" s="453"/>
      <c r="AT889" s="453"/>
      <c r="AU889" s="453"/>
      <c r="AV889" s="453"/>
      <c r="AW889" s="453"/>
      <c r="AX889" s="453"/>
      <c r="AY889" s="453"/>
      <c r="AZ889" s="453"/>
      <c r="BA889" s="453"/>
    </row>
    <row r="890">
      <c r="A890" s="453"/>
      <c r="B890" s="453"/>
      <c r="C890" s="453"/>
      <c r="D890" s="453"/>
      <c r="E890" s="453"/>
      <c r="F890" s="453"/>
      <c r="G890" s="453"/>
      <c r="H890" s="453"/>
      <c r="I890" s="453"/>
      <c r="J890" s="453"/>
      <c r="K890" s="453"/>
      <c r="L890" s="453"/>
      <c r="M890" s="453"/>
      <c r="N890" s="453"/>
      <c r="O890" s="453"/>
      <c r="P890" s="453"/>
      <c r="Q890" s="453"/>
      <c r="R890" s="453"/>
      <c r="S890" s="453"/>
      <c r="T890" s="453"/>
      <c r="U890" s="453"/>
      <c r="V890" s="453"/>
      <c r="W890" s="453"/>
      <c r="X890" s="453"/>
      <c r="Y890" s="453"/>
      <c r="Z890" s="453"/>
      <c r="AA890" s="453"/>
      <c r="AB890" s="453"/>
      <c r="AC890" s="453"/>
      <c r="AD890" s="453"/>
      <c r="AE890" s="453"/>
      <c r="AF890" s="453"/>
      <c r="AG890" s="453"/>
      <c r="AH890" s="453"/>
      <c r="AI890" s="453"/>
      <c r="AJ890" s="453"/>
      <c r="AK890" s="453"/>
      <c r="AL890" s="453"/>
      <c r="AM890" s="453"/>
      <c r="AN890" s="453"/>
      <c r="AO890" s="453"/>
      <c r="AP890" s="453"/>
      <c r="AQ890" s="453"/>
      <c r="AR890" s="453"/>
      <c r="AS890" s="453"/>
      <c r="AT890" s="453"/>
      <c r="AU890" s="453"/>
      <c r="AV890" s="453"/>
      <c r="AW890" s="453"/>
      <c r="AX890" s="453"/>
      <c r="AY890" s="453"/>
      <c r="AZ890" s="453"/>
      <c r="BA890" s="453"/>
    </row>
    <row r="891">
      <c r="A891" s="453"/>
      <c r="B891" s="453"/>
      <c r="C891" s="453"/>
      <c r="D891" s="453"/>
      <c r="E891" s="453"/>
      <c r="F891" s="453"/>
      <c r="G891" s="453"/>
      <c r="H891" s="453"/>
      <c r="I891" s="453"/>
      <c r="J891" s="453"/>
      <c r="K891" s="453"/>
      <c r="L891" s="453"/>
      <c r="M891" s="453"/>
      <c r="N891" s="453"/>
      <c r="O891" s="453"/>
      <c r="P891" s="453"/>
      <c r="Q891" s="453"/>
      <c r="R891" s="453"/>
      <c r="S891" s="453"/>
      <c r="T891" s="453"/>
      <c r="U891" s="453"/>
      <c r="V891" s="453"/>
      <c r="W891" s="453"/>
      <c r="X891" s="453"/>
      <c r="Y891" s="453"/>
      <c r="Z891" s="453"/>
      <c r="AA891" s="453"/>
      <c r="AB891" s="453"/>
      <c r="AC891" s="453"/>
      <c r="AD891" s="453"/>
      <c r="AE891" s="453"/>
      <c r="AF891" s="453"/>
      <c r="AG891" s="453"/>
      <c r="AH891" s="453"/>
      <c r="AI891" s="453"/>
      <c r="AJ891" s="453"/>
      <c r="AK891" s="453"/>
      <c r="AL891" s="453"/>
      <c r="AM891" s="453"/>
      <c r="AN891" s="453"/>
      <c r="AO891" s="453"/>
      <c r="AP891" s="453"/>
      <c r="AQ891" s="453"/>
      <c r="AR891" s="453"/>
      <c r="AS891" s="453"/>
      <c r="AT891" s="453"/>
      <c r="AU891" s="453"/>
      <c r="AV891" s="453"/>
      <c r="AW891" s="453"/>
      <c r="AX891" s="453"/>
      <c r="AY891" s="453"/>
      <c r="AZ891" s="453"/>
      <c r="BA891" s="453"/>
    </row>
    <row r="892">
      <c r="A892" s="453"/>
      <c r="B892" s="453"/>
      <c r="C892" s="453"/>
      <c r="D892" s="453"/>
      <c r="E892" s="453"/>
      <c r="F892" s="453"/>
      <c r="G892" s="453"/>
      <c r="H892" s="453"/>
      <c r="I892" s="453"/>
      <c r="J892" s="453"/>
      <c r="K892" s="453"/>
      <c r="L892" s="453"/>
      <c r="M892" s="453"/>
      <c r="N892" s="453"/>
      <c r="O892" s="453"/>
      <c r="P892" s="453"/>
      <c r="Q892" s="453"/>
      <c r="R892" s="453"/>
      <c r="S892" s="453"/>
      <c r="T892" s="453"/>
      <c r="U892" s="453"/>
      <c r="V892" s="453"/>
      <c r="W892" s="453"/>
      <c r="X892" s="453"/>
      <c r="Y892" s="453"/>
      <c r="Z892" s="453"/>
      <c r="AA892" s="453"/>
      <c r="AB892" s="453"/>
      <c r="AC892" s="453"/>
      <c r="AD892" s="453"/>
      <c r="AE892" s="453"/>
      <c r="AF892" s="453"/>
      <c r="AG892" s="453"/>
      <c r="AH892" s="453"/>
      <c r="AI892" s="453"/>
      <c r="AJ892" s="453"/>
      <c r="AK892" s="453"/>
      <c r="AL892" s="453"/>
      <c r="AM892" s="453"/>
      <c r="AN892" s="453"/>
      <c r="AO892" s="453"/>
      <c r="AP892" s="453"/>
      <c r="AQ892" s="453"/>
      <c r="AR892" s="453"/>
      <c r="AS892" s="453"/>
      <c r="AT892" s="453"/>
      <c r="AU892" s="453"/>
      <c r="AV892" s="453"/>
      <c r="AW892" s="453"/>
      <c r="AX892" s="453"/>
      <c r="AY892" s="453"/>
      <c r="AZ892" s="453"/>
      <c r="BA892" s="453"/>
    </row>
    <row r="893">
      <c r="A893" s="453"/>
      <c r="B893" s="453"/>
      <c r="C893" s="453"/>
      <c r="D893" s="453"/>
      <c r="E893" s="453"/>
      <c r="F893" s="453"/>
      <c r="G893" s="453"/>
      <c r="H893" s="453"/>
      <c r="I893" s="453"/>
      <c r="J893" s="453"/>
      <c r="K893" s="453"/>
      <c r="L893" s="453"/>
      <c r="M893" s="453"/>
      <c r="N893" s="453"/>
      <c r="O893" s="453"/>
      <c r="P893" s="453"/>
      <c r="Q893" s="453"/>
      <c r="R893" s="453"/>
      <c r="S893" s="453"/>
      <c r="T893" s="453"/>
      <c r="U893" s="453"/>
      <c r="V893" s="453"/>
      <c r="W893" s="453"/>
      <c r="X893" s="453"/>
      <c r="Y893" s="453"/>
      <c r="Z893" s="453"/>
      <c r="AA893" s="453"/>
      <c r="AB893" s="453"/>
      <c r="AC893" s="453"/>
      <c r="AD893" s="453"/>
      <c r="AE893" s="453"/>
      <c r="AF893" s="453"/>
      <c r="AG893" s="453"/>
      <c r="AH893" s="453"/>
      <c r="AI893" s="453"/>
      <c r="AJ893" s="453"/>
      <c r="AK893" s="453"/>
      <c r="AL893" s="453"/>
      <c r="AM893" s="453"/>
      <c r="AN893" s="453"/>
      <c r="AO893" s="453"/>
      <c r="AP893" s="453"/>
      <c r="AQ893" s="453"/>
      <c r="AR893" s="453"/>
      <c r="AS893" s="453"/>
      <c r="AT893" s="453"/>
      <c r="AU893" s="453"/>
      <c r="AV893" s="453"/>
      <c r="AW893" s="453"/>
      <c r="AX893" s="453"/>
      <c r="AY893" s="453"/>
      <c r="AZ893" s="453"/>
      <c r="BA893" s="453"/>
    </row>
    <row r="894">
      <c r="A894" s="453"/>
      <c r="B894" s="453"/>
      <c r="C894" s="453"/>
      <c r="D894" s="453"/>
      <c r="E894" s="453"/>
      <c r="F894" s="453"/>
      <c r="G894" s="453"/>
      <c r="H894" s="453"/>
      <c r="I894" s="453"/>
      <c r="J894" s="453"/>
      <c r="K894" s="453"/>
      <c r="L894" s="453"/>
      <c r="M894" s="453"/>
      <c r="N894" s="453"/>
      <c r="O894" s="453"/>
      <c r="P894" s="453"/>
      <c r="Q894" s="453"/>
      <c r="R894" s="453"/>
      <c r="S894" s="453"/>
      <c r="T894" s="453"/>
      <c r="U894" s="453"/>
      <c r="V894" s="453"/>
      <c r="W894" s="453"/>
      <c r="X894" s="453"/>
      <c r="Y894" s="453"/>
      <c r="Z894" s="453"/>
      <c r="AA894" s="453"/>
      <c r="AB894" s="453"/>
      <c r="AC894" s="453"/>
      <c r="AD894" s="453"/>
      <c r="AE894" s="453"/>
      <c r="AF894" s="453"/>
      <c r="AG894" s="453"/>
      <c r="AH894" s="453"/>
      <c r="AI894" s="453"/>
      <c r="AJ894" s="453"/>
      <c r="AK894" s="453"/>
      <c r="AL894" s="453"/>
      <c r="AM894" s="453"/>
      <c r="AN894" s="453"/>
      <c r="AO894" s="453"/>
      <c r="AP894" s="453"/>
      <c r="AQ894" s="453"/>
      <c r="AR894" s="453"/>
      <c r="AS894" s="453"/>
      <c r="AT894" s="453"/>
      <c r="AU894" s="453"/>
      <c r="AV894" s="453"/>
      <c r="AW894" s="453"/>
      <c r="AX894" s="453"/>
      <c r="AY894" s="453"/>
      <c r="AZ894" s="453"/>
      <c r="BA894" s="453"/>
    </row>
    <row r="895">
      <c r="A895" s="453"/>
      <c r="B895" s="453"/>
      <c r="C895" s="453"/>
      <c r="D895" s="453"/>
      <c r="E895" s="453"/>
      <c r="F895" s="453"/>
      <c r="G895" s="453"/>
      <c r="H895" s="453"/>
      <c r="I895" s="453"/>
      <c r="J895" s="453"/>
      <c r="K895" s="453"/>
      <c r="L895" s="453"/>
      <c r="M895" s="453"/>
      <c r="N895" s="453"/>
      <c r="O895" s="453"/>
      <c r="P895" s="453"/>
      <c r="Q895" s="453"/>
      <c r="R895" s="453"/>
      <c r="S895" s="453"/>
      <c r="T895" s="453"/>
      <c r="U895" s="453"/>
      <c r="V895" s="453"/>
      <c r="W895" s="453"/>
      <c r="X895" s="453"/>
      <c r="Y895" s="453"/>
      <c r="Z895" s="453"/>
      <c r="AA895" s="453"/>
      <c r="AB895" s="453"/>
      <c r="AC895" s="453"/>
      <c r="AD895" s="453"/>
      <c r="AE895" s="453"/>
      <c r="AF895" s="453"/>
      <c r="AG895" s="453"/>
      <c r="AH895" s="453"/>
      <c r="AI895" s="453"/>
      <c r="AJ895" s="453"/>
      <c r="AK895" s="453"/>
      <c r="AL895" s="453"/>
      <c r="AM895" s="453"/>
      <c r="AN895" s="453"/>
      <c r="AO895" s="453"/>
      <c r="AP895" s="453"/>
      <c r="AQ895" s="453"/>
      <c r="AR895" s="453"/>
      <c r="AS895" s="453"/>
      <c r="AT895" s="453"/>
      <c r="AU895" s="453"/>
      <c r="AV895" s="453"/>
      <c r="AW895" s="453"/>
      <c r="AX895" s="453"/>
      <c r="AY895" s="453"/>
      <c r="AZ895" s="453"/>
      <c r="BA895" s="453"/>
    </row>
    <row r="896">
      <c r="A896" s="453"/>
      <c r="B896" s="453"/>
      <c r="C896" s="453"/>
      <c r="D896" s="453"/>
      <c r="E896" s="453"/>
      <c r="F896" s="453"/>
      <c r="G896" s="453"/>
      <c r="H896" s="453"/>
      <c r="I896" s="453"/>
      <c r="J896" s="453"/>
      <c r="K896" s="453"/>
      <c r="L896" s="453"/>
      <c r="M896" s="453"/>
      <c r="N896" s="453"/>
      <c r="O896" s="453"/>
      <c r="P896" s="453"/>
      <c r="Q896" s="453"/>
      <c r="R896" s="453"/>
      <c r="S896" s="453"/>
      <c r="T896" s="453"/>
      <c r="U896" s="453"/>
      <c r="V896" s="453"/>
      <c r="W896" s="453"/>
      <c r="X896" s="453"/>
      <c r="Y896" s="453"/>
      <c r="Z896" s="453"/>
      <c r="AA896" s="453"/>
      <c r="AB896" s="453"/>
      <c r="AC896" s="453"/>
      <c r="AD896" s="453"/>
      <c r="AE896" s="453"/>
      <c r="AF896" s="453"/>
      <c r="AG896" s="453"/>
      <c r="AH896" s="453"/>
      <c r="AI896" s="453"/>
      <c r="AJ896" s="453"/>
      <c r="AK896" s="453"/>
      <c r="AL896" s="453"/>
      <c r="AM896" s="453"/>
      <c r="AN896" s="453"/>
      <c r="AO896" s="453"/>
      <c r="AP896" s="453"/>
      <c r="AQ896" s="453"/>
      <c r="AR896" s="453"/>
      <c r="AS896" s="453"/>
      <c r="AT896" s="453"/>
      <c r="AU896" s="453"/>
      <c r="AV896" s="453"/>
      <c r="AW896" s="453"/>
      <c r="AX896" s="453"/>
      <c r="AY896" s="453"/>
      <c r="AZ896" s="453"/>
      <c r="BA896" s="453"/>
    </row>
    <row r="897">
      <c r="A897" s="453"/>
      <c r="B897" s="453"/>
      <c r="C897" s="453"/>
      <c r="D897" s="453"/>
      <c r="E897" s="453"/>
      <c r="F897" s="453"/>
      <c r="G897" s="453"/>
      <c r="H897" s="453"/>
      <c r="I897" s="453"/>
      <c r="J897" s="453"/>
      <c r="K897" s="453"/>
      <c r="L897" s="453"/>
      <c r="M897" s="453"/>
      <c r="N897" s="453"/>
      <c r="O897" s="453"/>
      <c r="P897" s="453"/>
      <c r="Q897" s="453"/>
      <c r="R897" s="453"/>
      <c r="S897" s="453"/>
      <c r="T897" s="453"/>
      <c r="U897" s="453"/>
      <c r="V897" s="453"/>
      <c r="W897" s="453"/>
      <c r="X897" s="453"/>
      <c r="Y897" s="453"/>
      <c r="Z897" s="453"/>
      <c r="AA897" s="453"/>
      <c r="AB897" s="453"/>
      <c r="AC897" s="453"/>
      <c r="AD897" s="453"/>
      <c r="AE897" s="453"/>
      <c r="AF897" s="453"/>
      <c r="AG897" s="453"/>
      <c r="AH897" s="453"/>
      <c r="AI897" s="453"/>
      <c r="AJ897" s="453"/>
      <c r="AK897" s="453"/>
      <c r="AL897" s="453"/>
      <c r="AM897" s="453"/>
      <c r="AN897" s="453"/>
      <c r="AO897" s="453"/>
      <c r="AP897" s="453"/>
      <c r="AQ897" s="453"/>
      <c r="AR897" s="453"/>
      <c r="AS897" s="453"/>
      <c r="AT897" s="453"/>
      <c r="AU897" s="453"/>
      <c r="AV897" s="453"/>
      <c r="AW897" s="453"/>
      <c r="AX897" s="453"/>
      <c r="AY897" s="453"/>
      <c r="AZ897" s="453"/>
      <c r="BA897" s="453"/>
    </row>
    <row r="898">
      <c r="A898" s="453"/>
      <c r="B898" s="453"/>
      <c r="C898" s="453"/>
      <c r="D898" s="453"/>
      <c r="E898" s="453"/>
      <c r="F898" s="453"/>
      <c r="G898" s="453"/>
      <c r="H898" s="453"/>
      <c r="I898" s="453"/>
      <c r="J898" s="453"/>
      <c r="K898" s="453"/>
      <c r="L898" s="453"/>
      <c r="M898" s="453"/>
      <c r="N898" s="453"/>
      <c r="O898" s="453"/>
      <c r="P898" s="453"/>
      <c r="Q898" s="453"/>
      <c r="R898" s="453"/>
      <c r="S898" s="453"/>
      <c r="T898" s="453"/>
      <c r="U898" s="453"/>
      <c r="V898" s="453"/>
      <c r="W898" s="453"/>
      <c r="X898" s="453"/>
      <c r="Y898" s="453"/>
      <c r="Z898" s="453"/>
      <c r="AA898" s="453"/>
      <c r="AB898" s="453"/>
      <c r="AC898" s="453"/>
      <c r="AD898" s="453"/>
      <c r="AE898" s="453"/>
      <c r="AF898" s="453"/>
      <c r="AG898" s="453"/>
      <c r="AH898" s="453"/>
      <c r="AI898" s="453"/>
      <c r="AJ898" s="453"/>
      <c r="AK898" s="453"/>
      <c r="AL898" s="453"/>
      <c r="AM898" s="453"/>
      <c r="AN898" s="453"/>
      <c r="AO898" s="453"/>
      <c r="AP898" s="453"/>
      <c r="AQ898" s="453"/>
      <c r="AR898" s="453"/>
      <c r="AS898" s="453"/>
      <c r="AT898" s="453"/>
      <c r="AU898" s="453"/>
      <c r="AV898" s="453"/>
      <c r="AW898" s="453"/>
      <c r="AX898" s="453"/>
      <c r="AY898" s="453"/>
      <c r="AZ898" s="453"/>
      <c r="BA898" s="453"/>
    </row>
    <row r="899">
      <c r="A899" s="453"/>
      <c r="B899" s="453"/>
      <c r="C899" s="453"/>
      <c r="D899" s="453"/>
      <c r="E899" s="453"/>
      <c r="F899" s="453"/>
      <c r="G899" s="453"/>
      <c r="H899" s="453"/>
      <c r="I899" s="453"/>
      <c r="J899" s="453"/>
      <c r="K899" s="453"/>
      <c r="L899" s="453"/>
      <c r="M899" s="453"/>
      <c r="N899" s="453"/>
      <c r="O899" s="453"/>
      <c r="P899" s="453"/>
      <c r="Q899" s="453"/>
      <c r="R899" s="453"/>
      <c r="S899" s="453"/>
      <c r="T899" s="453"/>
      <c r="U899" s="453"/>
      <c r="V899" s="453"/>
      <c r="W899" s="453"/>
      <c r="X899" s="453"/>
      <c r="Y899" s="453"/>
      <c r="Z899" s="453"/>
      <c r="AA899" s="453"/>
      <c r="AB899" s="453"/>
      <c r="AC899" s="453"/>
      <c r="AD899" s="453"/>
      <c r="AE899" s="453"/>
      <c r="AF899" s="453"/>
      <c r="AG899" s="453"/>
      <c r="AH899" s="453"/>
      <c r="AI899" s="453"/>
      <c r="AJ899" s="453"/>
      <c r="AK899" s="453"/>
      <c r="AL899" s="453"/>
      <c r="AM899" s="453"/>
      <c r="AN899" s="453"/>
      <c r="AO899" s="453"/>
      <c r="AP899" s="453"/>
      <c r="AQ899" s="453"/>
      <c r="AR899" s="453"/>
      <c r="AS899" s="453"/>
      <c r="AT899" s="453"/>
      <c r="AU899" s="453"/>
      <c r="AV899" s="453"/>
      <c r="AW899" s="453"/>
      <c r="AX899" s="453"/>
      <c r="AY899" s="453"/>
      <c r="AZ899" s="453"/>
      <c r="BA899" s="453"/>
    </row>
    <row r="900">
      <c r="A900" s="453"/>
      <c r="B900" s="453"/>
      <c r="C900" s="453"/>
      <c r="D900" s="453"/>
      <c r="E900" s="453"/>
      <c r="F900" s="453"/>
      <c r="G900" s="453"/>
      <c r="H900" s="453"/>
      <c r="I900" s="453"/>
      <c r="J900" s="453"/>
      <c r="K900" s="453"/>
      <c r="L900" s="453"/>
      <c r="M900" s="453"/>
      <c r="N900" s="453"/>
      <c r="O900" s="453"/>
      <c r="P900" s="453"/>
      <c r="Q900" s="453"/>
      <c r="R900" s="453"/>
      <c r="S900" s="453"/>
      <c r="T900" s="453"/>
      <c r="U900" s="453"/>
      <c r="V900" s="453"/>
      <c r="W900" s="453"/>
      <c r="X900" s="453"/>
      <c r="Y900" s="453"/>
      <c r="Z900" s="453"/>
      <c r="AA900" s="453"/>
      <c r="AB900" s="453"/>
      <c r="AC900" s="453"/>
      <c r="AD900" s="453"/>
      <c r="AE900" s="453"/>
      <c r="AF900" s="453"/>
      <c r="AG900" s="453"/>
      <c r="AH900" s="453"/>
      <c r="AI900" s="453"/>
      <c r="AJ900" s="453"/>
      <c r="AK900" s="453"/>
      <c r="AL900" s="453"/>
      <c r="AM900" s="453"/>
      <c r="AN900" s="453"/>
      <c r="AO900" s="453"/>
      <c r="AP900" s="453"/>
      <c r="AQ900" s="453"/>
      <c r="AR900" s="453"/>
      <c r="AS900" s="453"/>
      <c r="AT900" s="453"/>
      <c r="AU900" s="453"/>
      <c r="AV900" s="453"/>
      <c r="AW900" s="453"/>
      <c r="AX900" s="453"/>
      <c r="AY900" s="453"/>
      <c r="AZ900" s="453"/>
      <c r="BA900" s="453"/>
    </row>
    <row r="901">
      <c r="A901" s="453"/>
      <c r="B901" s="453"/>
      <c r="C901" s="453"/>
      <c r="D901" s="453"/>
      <c r="E901" s="453"/>
      <c r="F901" s="453"/>
      <c r="G901" s="453"/>
      <c r="H901" s="453"/>
      <c r="I901" s="453"/>
      <c r="J901" s="453"/>
      <c r="K901" s="453"/>
      <c r="L901" s="453"/>
      <c r="M901" s="453"/>
      <c r="N901" s="453"/>
      <c r="O901" s="453"/>
      <c r="P901" s="453"/>
      <c r="Q901" s="453"/>
      <c r="R901" s="453"/>
      <c r="S901" s="453"/>
      <c r="T901" s="453"/>
      <c r="U901" s="453"/>
      <c r="V901" s="453"/>
      <c r="W901" s="453"/>
      <c r="X901" s="453"/>
      <c r="Y901" s="453"/>
      <c r="Z901" s="453"/>
      <c r="AA901" s="453"/>
      <c r="AB901" s="453"/>
      <c r="AC901" s="453"/>
      <c r="AD901" s="453"/>
      <c r="AE901" s="453"/>
      <c r="AF901" s="453"/>
      <c r="AG901" s="453"/>
      <c r="AH901" s="453"/>
      <c r="AI901" s="453"/>
      <c r="AJ901" s="453"/>
      <c r="AK901" s="453"/>
      <c r="AL901" s="453"/>
      <c r="AM901" s="453"/>
      <c r="AN901" s="453"/>
      <c r="AO901" s="453"/>
      <c r="AP901" s="453"/>
      <c r="AQ901" s="453"/>
      <c r="AR901" s="453"/>
      <c r="AS901" s="453"/>
      <c r="AT901" s="453"/>
      <c r="AU901" s="453"/>
      <c r="AV901" s="453"/>
      <c r="AW901" s="453"/>
      <c r="AX901" s="453"/>
      <c r="AY901" s="453"/>
      <c r="AZ901" s="453"/>
      <c r="BA901" s="453"/>
    </row>
    <row r="902">
      <c r="A902" s="453"/>
      <c r="B902" s="453"/>
      <c r="C902" s="453"/>
      <c r="D902" s="453"/>
      <c r="E902" s="453"/>
      <c r="F902" s="453"/>
      <c r="G902" s="453"/>
      <c r="H902" s="453"/>
      <c r="I902" s="453"/>
      <c r="J902" s="453"/>
      <c r="K902" s="453"/>
      <c r="L902" s="453"/>
      <c r="M902" s="453"/>
      <c r="N902" s="453"/>
      <c r="O902" s="453"/>
      <c r="P902" s="453"/>
      <c r="Q902" s="453"/>
      <c r="R902" s="453"/>
      <c r="S902" s="453"/>
      <c r="T902" s="453"/>
      <c r="U902" s="453"/>
      <c r="V902" s="453"/>
      <c r="W902" s="453"/>
      <c r="X902" s="453"/>
      <c r="Y902" s="453"/>
      <c r="Z902" s="453"/>
      <c r="AA902" s="453"/>
      <c r="AB902" s="453"/>
      <c r="AC902" s="453"/>
      <c r="AD902" s="453"/>
      <c r="AE902" s="453"/>
      <c r="AF902" s="453"/>
      <c r="AG902" s="453"/>
      <c r="AH902" s="453"/>
      <c r="AI902" s="453"/>
      <c r="AJ902" s="453"/>
      <c r="AK902" s="453"/>
      <c r="AL902" s="453"/>
      <c r="AM902" s="453"/>
      <c r="AN902" s="453"/>
      <c r="AO902" s="453"/>
      <c r="AP902" s="453"/>
      <c r="AQ902" s="453"/>
      <c r="AR902" s="453"/>
      <c r="AS902" s="453"/>
      <c r="AT902" s="453"/>
      <c r="AU902" s="453"/>
      <c r="AV902" s="453"/>
      <c r="AW902" s="453"/>
      <c r="AX902" s="453"/>
      <c r="AY902" s="453"/>
      <c r="AZ902" s="453"/>
      <c r="BA902" s="453"/>
    </row>
    <row r="903">
      <c r="A903" s="453"/>
      <c r="B903" s="453"/>
      <c r="C903" s="453"/>
      <c r="D903" s="453"/>
      <c r="E903" s="453"/>
      <c r="F903" s="453"/>
      <c r="G903" s="453"/>
      <c r="H903" s="453"/>
      <c r="I903" s="453"/>
      <c r="J903" s="453"/>
      <c r="K903" s="453"/>
      <c r="L903" s="453"/>
      <c r="M903" s="453"/>
      <c r="N903" s="453"/>
      <c r="O903" s="453"/>
      <c r="P903" s="453"/>
      <c r="Q903" s="453"/>
      <c r="R903" s="453"/>
      <c r="S903" s="453"/>
      <c r="T903" s="453"/>
      <c r="U903" s="453"/>
      <c r="V903" s="453"/>
      <c r="W903" s="453"/>
      <c r="X903" s="453"/>
      <c r="Y903" s="453"/>
      <c r="Z903" s="453"/>
      <c r="AA903" s="453"/>
      <c r="AB903" s="453"/>
      <c r="AC903" s="453"/>
      <c r="AD903" s="453"/>
      <c r="AE903" s="453"/>
      <c r="AF903" s="453"/>
      <c r="AG903" s="453"/>
      <c r="AH903" s="453"/>
      <c r="AI903" s="453"/>
      <c r="AJ903" s="453"/>
      <c r="AK903" s="453"/>
      <c r="AL903" s="453"/>
      <c r="AM903" s="453"/>
      <c r="AN903" s="453"/>
      <c r="AO903" s="453"/>
      <c r="AP903" s="453"/>
      <c r="AQ903" s="453"/>
      <c r="AR903" s="453"/>
      <c r="AS903" s="453"/>
      <c r="AT903" s="453"/>
      <c r="AU903" s="453"/>
      <c r="AV903" s="453"/>
      <c r="AW903" s="453"/>
      <c r="AX903" s="453"/>
      <c r="AY903" s="453"/>
      <c r="AZ903" s="453"/>
      <c r="BA903" s="453"/>
    </row>
    <row r="904">
      <c r="A904" s="453"/>
      <c r="B904" s="453"/>
      <c r="C904" s="453"/>
      <c r="D904" s="453"/>
      <c r="E904" s="453"/>
      <c r="F904" s="453"/>
      <c r="G904" s="453"/>
      <c r="H904" s="453"/>
      <c r="I904" s="453"/>
      <c r="J904" s="453"/>
      <c r="K904" s="453"/>
      <c r="L904" s="453"/>
      <c r="M904" s="453"/>
      <c r="N904" s="453"/>
      <c r="O904" s="453"/>
      <c r="P904" s="453"/>
      <c r="Q904" s="453"/>
      <c r="R904" s="453"/>
      <c r="S904" s="453"/>
      <c r="T904" s="453"/>
      <c r="U904" s="453"/>
      <c r="V904" s="453"/>
      <c r="W904" s="453"/>
      <c r="X904" s="453"/>
      <c r="Y904" s="453"/>
      <c r="Z904" s="453"/>
      <c r="AA904" s="453"/>
      <c r="AB904" s="453"/>
      <c r="AC904" s="453"/>
      <c r="AD904" s="453"/>
      <c r="AE904" s="453"/>
      <c r="AF904" s="453"/>
      <c r="AG904" s="453"/>
      <c r="AH904" s="453"/>
      <c r="AI904" s="453"/>
      <c r="AJ904" s="453"/>
      <c r="AK904" s="453"/>
      <c r="AL904" s="453"/>
      <c r="AM904" s="453"/>
      <c r="AN904" s="453"/>
      <c r="AO904" s="453"/>
      <c r="AP904" s="453"/>
      <c r="AQ904" s="453"/>
      <c r="AR904" s="453"/>
      <c r="AS904" s="453"/>
      <c r="AT904" s="453"/>
      <c r="AU904" s="453"/>
      <c r="AV904" s="453"/>
      <c r="AW904" s="453"/>
      <c r="AX904" s="453"/>
      <c r="AY904" s="453"/>
      <c r="AZ904" s="453"/>
      <c r="BA904" s="453"/>
    </row>
    <row r="905">
      <c r="A905" s="453"/>
      <c r="B905" s="453"/>
      <c r="C905" s="453"/>
      <c r="D905" s="453"/>
      <c r="E905" s="453"/>
      <c r="F905" s="453"/>
      <c r="G905" s="453"/>
      <c r="H905" s="453"/>
      <c r="I905" s="453"/>
      <c r="J905" s="453"/>
      <c r="K905" s="453"/>
      <c r="L905" s="453"/>
      <c r="M905" s="453"/>
      <c r="N905" s="453"/>
      <c r="O905" s="453"/>
      <c r="P905" s="453"/>
      <c r="Q905" s="453"/>
      <c r="R905" s="453"/>
      <c r="S905" s="453"/>
      <c r="T905" s="453"/>
      <c r="U905" s="453"/>
      <c r="V905" s="453"/>
      <c r="W905" s="453"/>
      <c r="X905" s="453"/>
      <c r="Y905" s="453"/>
      <c r="Z905" s="453"/>
      <c r="AA905" s="453"/>
      <c r="AB905" s="453"/>
      <c r="AC905" s="453"/>
      <c r="AD905" s="453"/>
      <c r="AE905" s="453"/>
      <c r="AF905" s="453"/>
      <c r="AG905" s="453"/>
      <c r="AH905" s="453"/>
      <c r="AI905" s="453"/>
      <c r="AJ905" s="453"/>
      <c r="AK905" s="453"/>
      <c r="AL905" s="453"/>
      <c r="AM905" s="453"/>
      <c r="AN905" s="453"/>
      <c r="AO905" s="453"/>
      <c r="AP905" s="453"/>
      <c r="AQ905" s="453"/>
      <c r="AR905" s="453"/>
      <c r="AS905" s="453"/>
      <c r="AT905" s="453"/>
      <c r="AU905" s="453"/>
      <c r="AV905" s="453"/>
      <c r="AW905" s="453"/>
      <c r="AX905" s="453"/>
      <c r="AY905" s="453"/>
      <c r="AZ905" s="453"/>
      <c r="BA905" s="453"/>
    </row>
    <row r="906">
      <c r="A906" s="453"/>
      <c r="B906" s="453"/>
      <c r="C906" s="453"/>
      <c r="D906" s="453"/>
      <c r="E906" s="453"/>
      <c r="F906" s="453"/>
      <c r="G906" s="453"/>
      <c r="H906" s="453"/>
      <c r="I906" s="453"/>
      <c r="J906" s="453"/>
      <c r="K906" s="453"/>
      <c r="L906" s="453"/>
      <c r="M906" s="453"/>
      <c r="N906" s="453"/>
      <c r="O906" s="453"/>
      <c r="P906" s="453"/>
      <c r="Q906" s="453"/>
      <c r="R906" s="453"/>
      <c r="S906" s="453"/>
      <c r="T906" s="453"/>
      <c r="U906" s="453"/>
      <c r="V906" s="453"/>
      <c r="W906" s="453"/>
      <c r="X906" s="453"/>
      <c r="Y906" s="453"/>
      <c r="Z906" s="453"/>
      <c r="AA906" s="453"/>
      <c r="AB906" s="453"/>
      <c r="AC906" s="453"/>
      <c r="AD906" s="453"/>
      <c r="AE906" s="453"/>
      <c r="AF906" s="453"/>
      <c r="AG906" s="453"/>
      <c r="AH906" s="453"/>
      <c r="AI906" s="453"/>
      <c r="AJ906" s="453"/>
      <c r="AK906" s="453"/>
      <c r="AL906" s="453"/>
      <c r="AM906" s="453"/>
      <c r="AN906" s="453"/>
      <c r="AO906" s="453"/>
      <c r="AP906" s="453"/>
      <c r="AQ906" s="453"/>
      <c r="AR906" s="453"/>
      <c r="AS906" s="453"/>
      <c r="AT906" s="453"/>
      <c r="AU906" s="453"/>
      <c r="AV906" s="453"/>
      <c r="AW906" s="453"/>
      <c r="AX906" s="453"/>
      <c r="AY906" s="453"/>
      <c r="AZ906" s="453"/>
      <c r="BA906" s="453"/>
    </row>
    <row r="907">
      <c r="A907" s="453"/>
      <c r="B907" s="453"/>
      <c r="C907" s="453"/>
      <c r="D907" s="453"/>
      <c r="E907" s="453"/>
      <c r="F907" s="453"/>
      <c r="G907" s="453"/>
      <c r="H907" s="453"/>
      <c r="I907" s="453"/>
      <c r="J907" s="453"/>
      <c r="K907" s="453"/>
      <c r="L907" s="453"/>
      <c r="M907" s="453"/>
      <c r="N907" s="453"/>
      <c r="O907" s="453"/>
      <c r="P907" s="453"/>
      <c r="Q907" s="453"/>
      <c r="R907" s="453"/>
      <c r="S907" s="453"/>
      <c r="T907" s="453"/>
      <c r="U907" s="453"/>
      <c r="V907" s="453"/>
      <c r="W907" s="453"/>
      <c r="X907" s="453"/>
      <c r="Y907" s="453"/>
      <c r="Z907" s="453"/>
      <c r="AA907" s="453"/>
      <c r="AB907" s="453"/>
      <c r="AC907" s="453"/>
      <c r="AD907" s="453"/>
      <c r="AE907" s="453"/>
      <c r="AF907" s="453"/>
      <c r="AG907" s="453"/>
      <c r="AH907" s="453"/>
      <c r="AI907" s="453"/>
      <c r="AJ907" s="453"/>
      <c r="AK907" s="453"/>
      <c r="AL907" s="453"/>
      <c r="AM907" s="453"/>
      <c r="AN907" s="453"/>
      <c r="AO907" s="453"/>
      <c r="AP907" s="453"/>
      <c r="AQ907" s="453"/>
      <c r="AR907" s="453"/>
      <c r="AS907" s="453"/>
      <c r="AT907" s="453"/>
      <c r="AU907" s="453"/>
      <c r="AV907" s="453"/>
      <c r="AW907" s="453"/>
      <c r="AX907" s="453"/>
      <c r="AY907" s="453"/>
      <c r="AZ907" s="453"/>
      <c r="BA907" s="453"/>
    </row>
    <row r="908">
      <c r="A908" s="453"/>
      <c r="B908" s="453"/>
      <c r="C908" s="453"/>
      <c r="D908" s="453"/>
      <c r="E908" s="453"/>
      <c r="F908" s="453"/>
      <c r="G908" s="453"/>
      <c r="H908" s="453"/>
      <c r="I908" s="453"/>
      <c r="J908" s="453"/>
      <c r="K908" s="453"/>
      <c r="L908" s="453"/>
      <c r="M908" s="453"/>
      <c r="N908" s="453"/>
      <c r="O908" s="453"/>
      <c r="P908" s="453"/>
      <c r="Q908" s="453"/>
      <c r="R908" s="453"/>
      <c r="S908" s="453"/>
      <c r="T908" s="453"/>
      <c r="U908" s="453"/>
      <c r="V908" s="453"/>
      <c r="W908" s="453"/>
      <c r="X908" s="453"/>
      <c r="Y908" s="453"/>
      <c r="Z908" s="453"/>
      <c r="AA908" s="453"/>
      <c r="AB908" s="453"/>
      <c r="AC908" s="453"/>
      <c r="AD908" s="453"/>
      <c r="AE908" s="453"/>
      <c r="AF908" s="453"/>
      <c r="AG908" s="453"/>
      <c r="AH908" s="453"/>
      <c r="AI908" s="453"/>
      <c r="AJ908" s="453"/>
      <c r="AK908" s="453"/>
      <c r="AL908" s="453"/>
      <c r="AM908" s="453"/>
      <c r="AN908" s="453"/>
      <c r="AO908" s="453"/>
      <c r="AP908" s="453"/>
      <c r="AQ908" s="453"/>
      <c r="AR908" s="453"/>
      <c r="AS908" s="453"/>
      <c r="AT908" s="453"/>
      <c r="AU908" s="453"/>
      <c r="AV908" s="453"/>
      <c r="AW908" s="453"/>
      <c r="AX908" s="453"/>
      <c r="AY908" s="453"/>
      <c r="AZ908" s="453"/>
      <c r="BA908" s="453"/>
    </row>
    <row r="909">
      <c r="A909" s="453"/>
      <c r="B909" s="453"/>
      <c r="C909" s="453"/>
      <c r="D909" s="453"/>
      <c r="E909" s="453"/>
      <c r="F909" s="453"/>
      <c r="G909" s="453"/>
      <c r="H909" s="453"/>
      <c r="I909" s="453"/>
      <c r="J909" s="453"/>
      <c r="K909" s="453"/>
      <c r="L909" s="453"/>
      <c r="M909" s="453"/>
      <c r="N909" s="453"/>
      <c r="O909" s="453"/>
      <c r="P909" s="453"/>
      <c r="Q909" s="453"/>
      <c r="R909" s="453"/>
      <c r="S909" s="453"/>
      <c r="T909" s="453"/>
      <c r="U909" s="453"/>
      <c r="V909" s="453"/>
      <c r="W909" s="453"/>
      <c r="X909" s="453"/>
      <c r="Y909" s="453"/>
      <c r="Z909" s="453"/>
      <c r="AA909" s="453"/>
      <c r="AB909" s="453"/>
      <c r="AC909" s="453"/>
      <c r="AD909" s="453"/>
      <c r="AE909" s="453"/>
      <c r="AF909" s="453"/>
      <c r="AG909" s="453"/>
      <c r="AH909" s="453"/>
      <c r="AI909" s="453"/>
      <c r="AJ909" s="453"/>
      <c r="AK909" s="453"/>
      <c r="AL909" s="453"/>
      <c r="AM909" s="453"/>
      <c r="AN909" s="453"/>
      <c r="AO909" s="453"/>
      <c r="AP909" s="453"/>
      <c r="AQ909" s="453"/>
      <c r="AR909" s="453"/>
      <c r="AS909" s="453"/>
      <c r="AT909" s="453"/>
      <c r="AU909" s="453"/>
      <c r="AV909" s="453"/>
      <c r="AW909" s="453"/>
      <c r="AX909" s="453"/>
      <c r="AY909" s="453"/>
      <c r="AZ909" s="453"/>
      <c r="BA909" s="453"/>
    </row>
    <row r="910">
      <c r="A910" s="453"/>
      <c r="B910" s="453"/>
      <c r="C910" s="453"/>
      <c r="D910" s="453"/>
      <c r="E910" s="453"/>
      <c r="F910" s="453"/>
      <c r="G910" s="453"/>
      <c r="H910" s="453"/>
      <c r="I910" s="453"/>
      <c r="J910" s="453"/>
      <c r="K910" s="453"/>
      <c r="L910" s="453"/>
      <c r="M910" s="453"/>
      <c r="N910" s="453"/>
      <c r="O910" s="453"/>
      <c r="P910" s="453"/>
      <c r="Q910" s="453"/>
      <c r="R910" s="453"/>
      <c r="S910" s="453"/>
      <c r="T910" s="453"/>
      <c r="U910" s="453"/>
      <c r="V910" s="453"/>
      <c r="W910" s="453"/>
      <c r="X910" s="453"/>
      <c r="Y910" s="453"/>
      <c r="Z910" s="453"/>
      <c r="AA910" s="453"/>
      <c r="AB910" s="453"/>
      <c r="AC910" s="453"/>
      <c r="AD910" s="453"/>
      <c r="AE910" s="453"/>
      <c r="AF910" s="453"/>
      <c r="AG910" s="453"/>
      <c r="AH910" s="453"/>
      <c r="AI910" s="453"/>
      <c r="AJ910" s="453"/>
      <c r="AK910" s="453"/>
      <c r="AL910" s="453"/>
      <c r="AM910" s="453"/>
      <c r="AN910" s="453"/>
      <c r="AO910" s="453"/>
      <c r="AP910" s="453"/>
      <c r="AQ910" s="453"/>
      <c r="AR910" s="453"/>
      <c r="AS910" s="453"/>
      <c r="AT910" s="453"/>
      <c r="AU910" s="453"/>
      <c r="AV910" s="453"/>
      <c r="AW910" s="453"/>
      <c r="AX910" s="453"/>
      <c r="AY910" s="453"/>
      <c r="AZ910" s="453"/>
      <c r="BA910" s="453"/>
    </row>
    <row r="911">
      <c r="A911" s="453"/>
      <c r="B911" s="453"/>
      <c r="C911" s="453"/>
      <c r="D911" s="453"/>
      <c r="E911" s="453"/>
      <c r="F911" s="453"/>
      <c r="G911" s="453"/>
      <c r="H911" s="453"/>
      <c r="I911" s="453"/>
      <c r="J911" s="453"/>
      <c r="K911" s="453"/>
      <c r="L911" s="453"/>
      <c r="M911" s="453"/>
      <c r="N911" s="453"/>
      <c r="O911" s="453"/>
      <c r="P911" s="453"/>
      <c r="Q911" s="453"/>
      <c r="R911" s="453"/>
      <c r="S911" s="453"/>
      <c r="T911" s="453"/>
      <c r="U911" s="453"/>
      <c r="V911" s="453"/>
      <c r="W911" s="453"/>
      <c r="X911" s="453"/>
      <c r="Y911" s="453"/>
      <c r="Z911" s="453"/>
      <c r="AA911" s="453"/>
      <c r="AB911" s="453"/>
      <c r="AC911" s="453"/>
      <c r="AD911" s="453"/>
      <c r="AE911" s="453"/>
      <c r="AF911" s="453"/>
      <c r="AG911" s="453"/>
      <c r="AH911" s="453"/>
      <c r="AI911" s="453"/>
      <c r="AJ911" s="453"/>
      <c r="AK911" s="453"/>
      <c r="AL911" s="453"/>
      <c r="AM911" s="453"/>
      <c r="AN911" s="453"/>
      <c r="AO911" s="453"/>
      <c r="AP911" s="453"/>
      <c r="AQ911" s="453"/>
      <c r="AR911" s="453"/>
      <c r="AS911" s="453"/>
      <c r="AT911" s="453"/>
      <c r="AU911" s="453"/>
      <c r="AV911" s="453"/>
      <c r="AW911" s="453"/>
      <c r="AX911" s="453"/>
      <c r="AY911" s="453"/>
      <c r="AZ911" s="453"/>
      <c r="BA911" s="453"/>
    </row>
    <row r="912">
      <c r="A912" s="453"/>
      <c r="B912" s="453"/>
      <c r="C912" s="453"/>
      <c r="D912" s="453"/>
      <c r="E912" s="453"/>
      <c r="F912" s="453"/>
      <c r="G912" s="453"/>
      <c r="H912" s="453"/>
      <c r="I912" s="453"/>
      <c r="J912" s="453"/>
      <c r="K912" s="453"/>
      <c r="L912" s="453"/>
      <c r="M912" s="453"/>
      <c r="N912" s="453"/>
      <c r="O912" s="453"/>
      <c r="P912" s="453"/>
      <c r="Q912" s="453"/>
      <c r="R912" s="453"/>
      <c r="S912" s="453"/>
      <c r="T912" s="453"/>
      <c r="U912" s="453"/>
      <c r="V912" s="453"/>
      <c r="W912" s="453"/>
      <c r="X912" s="453"/>
      <c r="Y912" s="453"/>
      <c r="Z912" s="453"/>
      <c r="AA912" s="453"/>
      <c r="AB912" s="453"/>
      <c r="AC912" s="453"/>
      <c r="AD912" s="453"/>
      <c r="AE912" s="453"/>
      <c r="AF912" s="453"/>
      <c r="AG912" s="453"/>
      <c r="AH912" s="453"/>
      <c r="AI912" s="453"/>
      <c r="AJ912" s="453"/>
      <c r="AK912" s="453"/>
      <c r="AL912" s="453"/>
      <c r="AM912" s="453"/>
      <c r="AN912" s="453"/>
      <c r="AO912" s="453"/>
      <c r="AP912" s="453"/>
      <c r="AQ912" s="453"/>
      <c r="AR912" s="453"/>
      <c r="AS912" s="453"/>
      <c r="AT912" s="453"/>
      <c r="AU912" s="453"/>
      <c r="AV912" s="453"/>
      <c r="AW912" s="453"/>
      <c r="AX912" s="453"/>
      <c r="AY912" s="453"/>
      <c r="AZ912" s="453"/>
      <c r="BA912" s="453"/>
    </row>
    <row r="913">
      <c r="A913" s="453"/>
      <c r="B913" s="453"/>
      <c r="C913" s="453"/>
      <c r="D913" s="453"/>
      <c r="E913" s="453"/>
      <c r="F913" s="453"/>
      <c r="G913" s="453"/>
      <c r="H913" s="453"/>
      <c r="I913" s="453"/>
      <c r="J913" s="453"/>
      <c r="K913" s="453"/>
      <c r="L913" s="453"/>
      <c r="M913" s="453"/>
      <c r="N913" s="453"/>
      <c r="O913" s="453"/>
      <c r="P913" s="453"/>
      <c r="Q913" s="453"/>
      <c r="R913" s="453"/>
      <c r="S913" s="453"/>
      <c r="T913" s="453"/>
      <c r="U913" s="453"/>
      <c r="V913" s="453"/>
      <c r="W913" s="453"/>
      <c r="X913" s="453"/>
      <c r="Y913" s="453"/>
      <c r="Z913" s="453"/>
      <c r="AA913" s="453"/>
      <c r="AB913" s="453"/>
      <c r="AC913" s="453"/>
      <c r="AD913" s="453"/>
      <c r="AE913" s="453"/>
      <c r="AF913" s="453"/>
      <c r="AG913" s="453"/>
      <c r="AH913" s="453"/>
      <c r="AI913" s="453"/>
      <c r="AJ913" s="453"/>
      <c r="AK913" s="453"/>
      <c r="AL913" s="453"/>
      <c r="AM913" s="453"/>
      <c r="AN913" s="453"/>
      <c r="AO913" s="453"/>
      <c r="AP913" s="453"/>
      <c r="AQ913" s="453"/>
      <c r="AR913" s="453"/>
      <c r="AS913" s="453"/>
      <c r="AT913" s="453"/>
      <c r="AU913" s="453"/>
      <c r="AV913" s="453"/>
      <c r="AW913" s="453"/>
      <c r="AX913" s="453"/>
      <c r="AY913" s="453"/>
      <c r="AZ913" s="453"/>
      <c r="BA913" s="453"/>
    </row>
    <row r="914">
      <c r="A914" s="453"/>
      <c r="B914" s="453"/>
      <c r="C914" s="453"/>
      <c r="D914" s="453"/>
      <c r="E914" s="453"/>
      <c r="F914" s="453"/>
      <c r="G914" s="453"/>
      <c r="H914" s="453"/>
      <c r="I914" s="453"/>
      <c r="J914" s="453"/>
      <c r="K914" s="453"/>
      <c r="L914" s="453"/>
      <c r="M914" s="453"/>
      <c r="N914" s="453"/>
      <c r="O914" s="453"/>
      <c r="P914" s="453"/>
      <c r="Q914" s="453"/>
      <c r="R914" s="453"/>
      <c r="S914" s="453"/>
      <c r="T914" s="453"/>
      <c r="U914" s="453"/>
      <c r="V914" s="453"/>
      <c r="W914" s="453"/>
      <c r="X914" s="453"/>
      <c r="Y914" s="453"/>
      <c r="Z914" s="453"/>
      <c r="AA914" s="453"/>
      <c r="AB914" s="453"/>
      <c r="AC914" s="453"/>
      <c r="AD914" s="453"/>
      <c r="AE914" s="453"/>
      <c r="AF914" s="453"/>
      <c r="AG914" s="453"/>
      <c r="AH914" s="453"/>
      <c r="AI914" s="453"/>
      <c r="AJ914" s="453"/>
      <c r="AK914" s="453"/>
      <c r="AL914" s="453"/>
      <c r="AM914" s="453"/>
      <c r="AN914" s="453"/>
      <c r="AO914" s="453"/>
      <c r="AP914" s="453"/>
      <c r="AQ914" s="453"/>
      <c r="AR914" s="453"/>
      <c r="AS914" s="453"/>
      <c r="AT914" s="453"/>
      <c r="AU914" s="453"/>
      <c r="AV914" s="453"/>
      <c r="AW914" s="453"/>
      <c r="AX914" s="453"/>
      <c r="AY914" s="453"/>
      <c r="AZ914" s="453"/>
      <c r="BA914" s="453"/>
    </row>
    <row r="915">
      <c r="A915" s="453"/>
      <c r="B915" s="453"/>
      <c r="C915" s="453"/>
      <c r="D915" s="453"/>
      <c r="E915" s="453"/>
      <c r="F915" s="453"/>
      <c r="G915" s="453"/>
      <c r="H915" s="453"/>
      <c r="I915" s="453"/>
      <c r="J915" s="453"/>
      <c r="K915" s="453"/>
      <c r="L915" s="453"/>
      <c r="M915" s="453"/>
      <c r="N915" s="453"/>
      <c r="O915" s="453"/>
      <c r="P915" s="453"/>
      <c r="Q915" s="453"/>
      <c r="R915" s="453"/>
      <c r="S915" s="453"/>
      <c r="T915" s="453"/>
      <c r="U915" s="453"/>
      <c r="V915" s="453"/>
      <c r="W915" s="453"/>
      <c r="X915" s="453"/>
      <c r="Y915" s="453"/>
      <c r="Z915" s="453"/>
      <c r="AA915" s="453"/>
      <c r="AB915" s="453"/>
      <c r="AC915" s="453"/>
      <c r="AD915" s="453"/>
      <c r="AE915" s="453"/>
      <c r="AF915" s="453"/>
      <c r="AG915" s="453"/>
      <c r="AH915" s="453"/>
      <c r="AI915" s="453"/>
      <c r="AJ915" s="453"/>
      <c r="AK915" s="453"/>
      <c r="AL915" s="453"/>
      <c r="AM915" s="453"/>
      <c r="AN915" s="453"/>
      <c r="AO915" s="453"/>
      <c r="AP915" s="453"/>
      <c r="AQ915" s="453"/>
      <c r="AR915" s="453"/>
      <c r="AS915" s="453"/>
      <c r="AT915" s="453"/>
      <c r="AU915" s="453"/>
      <c r="AV915" s="453"/>
      <c r="AW915" s="453"/>
      <c r="AX915" s="453"/>
      <c r="AY915" s="453"/>
      <c r="AZ915" s="453"/>
      <c r="BA915" s="453"/>
    </row>
    <row r="916">
      <c r="A916" s="453"/>
      <c r="B916" s="453"/>
      <c r="C916" s="453"/>
      <c r="D916" s="453"/>
      <c r="E916" s="453"/>
      <c r="F916" s="453"/>
      <c r="G916" s="453"/>
      <c r="H916" s="453"/>
      <c r="I916" s="453"/>
      <c r="J916" s="453"/>
      <c r="K916" s="453"/>
      <c r="L916" s="453"/>
      <c r="M916" s="453"/>
      <c r="N916" s="453"/>
      <c r="O916" s="453"/>
      <c r="P916" s="453"/>
      <c r="Q916" s="453"/>
      <c r="R916" s="453"/>
      <c r="S916" s="453"/>
      <c r="T916" s="453"/>
      <c r="U916" s="453"/>
      <c r="V916" s="453"/>
      <c r="W916" s="453"/>
      <c r="X916" s="453"/>
      <c r="Y916" s="453"/>
      <c r="Z916" s="453"/>
      <c r="AA916" s="453"/>
      <c r="AB916" s="453"/>
      <c r="AC916" s="453"/>
      <c r="AD916" s="453"/>
      <c r="AE916" s="453"/>
      <c r="AF916" s="453"/>
      <c r="AG916" s="453"/>
      <c r="AH916" s="453"/>
      <c r="AI916" s="453"/>
      <c r="AJ916" s="453"/>
      <c r="AK916" s="453"/>
      <c r="AL916" s="453"/>
      <c r="AM916" s="453"/>
      <c r="AN916" s="453"/>
      <c r="AO916" s="453"/>
      <c r="AP916" s="453"/>
      <c r="AQ916" s="453"/>
      <c r="AR916" s="453"/>
      <c r="AS916" s="453"/>
      <c r="AT916" s="453"/>
      <c r="AU916" s="453"/>
      <c r="AV916" s="453"/>
      <c r="AW916" s="453"/>
      <c r="AX916" s="453"/>
      <c r="AY916" s="453"/>
      <c r="AZ916" s="453"/>
      <c r="BA916" s="453"/>
    </row>
    <row r="917">
      <c r="A917" s="453"/>
      <c r="B917" s="453"/>
      <c r="C917" s="453"/>
      <c r="D917" s="453"/>
      <c r="E917" s="453"/>
      <c r="F917" s="453"/>
      <c r="G917" s="453"/>
      <c r="H917" s="453"/>
      <c r="I917" s="453"/>
      <c r="J917" s="453"/>
      <c r="K917" s="453"/>
      <c r="L917" s="453"/>
      <c r="M917" s="453"/>
      <c r="N917" s="453"/>
      <c r="O917" s="453"/>
      <c r="P917" s="453"/>
      <c r="Q917" s="453"/>
      <c r="R917" s="453"/>
      <c r="S917" s="453"/>
      <c r="T917" s="453"/>
      <c r="U917" s="453"/>
      <c r="V917" s="453"/>
      <c r="W917" s="453"/>
      <c r="X917" s="453"/>
      <c r="Y917" s="453"/>
      <c r="Z917" s="453"/>
      <c r="AA917" s="453"/>
      <c r="AB917" s="453"/>
      <c r="AC917" s="453"/>
      <c r="AD917" s="453"/>
      <c r="AE917" s="453"/>
      <c r="AF917" s="453"/>
      <c r="AG917" s="453"/>
      <c r="AH917" s="453"/>
      <c r="AI917" s="453"/>
      <c r="AJ917" s="453"/>
      <c r="AK917" s="453"/>
      <c r="AL917" s="453"/>
      <c r="AM917" s="453"/>
      <c r="AN917" s="453"/>
      <c r="AO917" s="453"/>
      <c r="AP917" s="453"/>
      <c r="AQ917" s="453"/>
      <c r="AR917" s="453"/>
      <c r="AS917" s="453"/>
      <c r="AT917" s="453"/>
      <c r="AU917" s="453"/>
      <c r="AV917" s="453"/>
      <c r="AW917" s="453"/>
      <c r="AX917" s="453"/>
      <c r="AY917" s="453"/>
      <c r="AZ917" s="453"/>
      <c r="BA917" s="453"/>
    </row>
    <row r="918">
      <c r="A918" s="453"/>
      <c r="B918" s="453"/>
      <c r="C918" s="453"/>
      <c r="D918" s="453"/>
      <c r="E918" s="453"/>
      <c r="F918" s="453"/>
      <c r="G918" s="453"/>
      <c r="H918" s="453"/>
      <c r="I918" s="453"/>
      <c r="J918" s="453"/>
      <c r="K918" s="453"/>
      <c r="L918" s="453"/>
      <c r="M918" s="453"/>
      <c r="N918" s="453"/>
      <c r="O918" s="453"/>
      <c r="P918" s="453"/>
      <c r="Q918" s="453"/>
      <c r="R918" s="453"/>
      <c r="S918" s="453"/>
      <c r="T918" s="453"/>
      <c r="U918" s="453"/>
      <c r="V918" s="453"/>
      <c r="W918" s="453"/>
      <c r="X918" s="453"/>
      <c r="Y918" s="453"/>
      <c r="Z918" s="453"/>
      <c r="AA918" s="453"/>
      <c r="AB918" s="453"/>
      <c r="AC918" s="453"/>
      <c r="AD918" s="453"/>
      <c r="AE918" s="453"/>
      <c r="AF918" s="453"/>
      <c r="AG918" s="453"/>
      <c r="AH918" s="453"/>
      <c r="AI918" s="453"/>
      <c r="AJ918" s="453"/>
      <c r="AK918" s="453"/>
      <c r="AL918" s="453"/>
      <c r="AM918" s="453"/>
      <c r="AN918" s="453"/>
      <c r="AO918" s="453"/>
      <c r="AP918" s="453"/>
      <c r="AQ918" s="453"/>
      <c r="AR918" s="453"/>
      <c r="AS918" s="453"/>
      <c r="AT918" s="453"/>
      <c r="AU918" s="453"/>
      <c r="AV918" s="453"/>
      <c r="AW918" s="453"/>
      <c r="AX918" s="453"/>
      <c r="AY918" s="453"/>
      <c r="AZ918" s="453"/>
      <c r="BA918" s="453"/>
    </row>
    <row r="919">
      <c r="A919" s="453"/>
      <c r="B919" s="453"/>
      <c r="C919" s="453"/>
      <c r="D919" s="453"/>
      <c r="E919" s="453"/>
      <c r="F919" s="453"/>
      <c r="G919" s="453"/>
      <c r="H919" s="453"/>
      <c r="I919" s="453"/>
      <c r="J919" s="453"/>
      <c r="K919" s="453"/>
      <c r="L919" s="453"/>
      <c r="M919" s="453"/>
      <c r="N919" s="453"/>
      <c r="O919" s="453"/>
      <c r="P919" s="453"/>
      <c r="Q919" s="453"/>
      <c r="R919" s="453"/>
      <c r="S919" s="453"/>
      <c r="T919" s="453"/>
      <c r="U919" s="453"/>
      <c r="V919" s="453"/>
      <c r="W919" s="453"/>
      <c r="X919" s="453"/>
      <c r="Y919" s="453"/>
      <c r="Z919" s="453"/>
      <c r="AA919" s="453"/>
      <c r="AB919" s="453"/>
      <c r="AC919" s="453"/>
      <c r="AD919" s="453"/>
      <c r="AE919" s="453"/>
      <c r="AF919" s="453"/>
      <c r="AG919" s="453"/>
      <c r="AH919" s="453"/>
      <c r="AI919" s="453"/>
      <c r="AJ919" s="453"/>
      <c r="AK919" s="453"/>
      <c r="AL919" s="453"/>
      <c r="AM919" s="453"/>
      <c r="AN919" s="453"/>
      <c r="AO919" s="453"/>
      <c r="AP919" s="453"/>
      <c r="AQ919" s="453"/>
      <c r="AR919" s="453"/>
      <c r="AS919" s="453"/>
      <c r="AT919" s="453"/>
      <c r="AU919" s="453"/>
      <c r="AV919" s="453"/>
      <c r="AW919" s="453"/>
      <c r="AX919" s="453"/>
      <c r="AY919" s="453"/>
      <c r="AZ919" s="453"/>
      <c r="BA919" s="453"/>
    </row>
    <row r="920">
      <c r="A920" s="453"/>
      <c r="B920" s="453"/>
      <c r="C920" s="453"/>
      <c r="D920" s="453"/>
      <c r="E920" s="453"/>
      <c r="F920" s="453"/>
      <c r="G920" s="453"/>
      <c r="H920" s="453"/>
      <c r="I920" s="453"/>
      <c r="J920" s="453"/>
      <c r="K920" s="453"/>
      <c r="L920" s="453"/>
      <c r="M920" s="453"/>
      <c r="N920" s="453"/>
      <c r="O920" s="453"/>
      <c r="P920" s="453"/>
      <c r="Q920" s="453"/>
      <c r="R920" s="453"/>
      <c r="S920" s="453"/>
      <c r="T920" s="453"/>
      <c r="U920" s="453"/>
      <c r="V920" s="453"/>
      <c r="W920" s="453"/>
      <c r="X920" s="453"/>
      <c r="Y920" s="453"/>
      <c r="Z920" s="453"/>
      <c r="AA920" s="453"/>
      <c r="AB920" s="453"/>
      <c r="AC920" s="453"/>
      <c r="AD920" s="453"/>
      <c r="AE920" s="453"/>
      <c r="AF920" s="453"/>
      <c r="AG920" s="453"/>
      <c r="AH920" s="453"/>
      <c r="AI920" s="453"/>
      <c r="AJ920" s="453"/>
      <c r="AK920" s="453"/>
      <c r="AL920" s="453"/>
      <c r="AM920" s="453"/>
      <c r="AN920" s="453"/>
      <c r="AO920" s="453"/>
      <c r="AP920" s="453"/>
      <c r="AQ920" s="453"/>
      <c r="AR920" s="453"/>
      <c r="AS920" s="453"/>
      <c r="AT920" s="453"/>
      <c r="AU920" s="453"/>
      <c r="AV920" s="453"/>
      <c r="AW920" s="453"/>
      <c r="AX920" s="453"/>
      <c r="AY920" s="453"/>
      <c r="AZ920" s="453"/>
      <c r="BA920" s="453"/>
    </row>
    <row r="921">
      <c r="A921" s="453"/>
      <c r="B921" s="453"/>
      <c r="C921" s="453"/>
      <c r="D921" s="453"/>
      <c r="E921" s="453"/>
      <c r="F921" s="453"/>
      <c r="G921" s="453"/>
      <c r="H921" s="453"/>
      <c r="I921" s="453"/>
      <c r="J921" s="453"/>
      <c r="K921" s="453"/>
      <c r="L921" s="453"/>
      <c r="M921" s="453"/>
      <c r="N921" s="453"/>
      <c r="O921" s="453"/>
      <c r="P921" s="453"/>
      <c r="Q921" s="453"/>
      <c r="R921" s="453"/>
      <c r="S921" s="453"/>
      <c r="T921" s="453"/>
      <c r="U921" s="453"/>
      <c r="V921" s="453"/>
      <c r="W921" s="453"/>
      <c r="X921" s="453"/>
      <c r="Y921" s="453"/>
      <c r="Z921" s="453"/>
      <c r="AA921" s="453"/>
      <c r="AB921" s="453"/>
      <c r="AC921" s="453"/>
      <c r="AD921" s="453"/>
      <c r="AE921" s="453"/>
      <c r="AF921" s="453"/>
      <c r="AG921" s="453"/>
      <c r="AH921" s="453"/>
      <c r="AI921" s="453"/>
      <c r="AJ921" s="453"/>
      <c r="AK921" s="453"/>
      <c r="AL921" s="453"/>
      <c r="AM921" s="453"/>
      <c r="AN921" s="453"/>
      <c r="AO921" s="453"/>
      <c r="AP921" s="453"/>
      <c r="AQ921" s="453"/>
      <c r="AR921" s="453"/>
      <c r="AS921" s="453"/>
      <c r="AT921" s="453"/>
      <c r="AU921" s="453"/>
      <c r="AV921" s="453"/>
      <c r="AW921" s="453"/>
      <c r="AX921" s="453"/>
      <c r="AY921" s="453"/>
      <c r="AZ921" s="453"/>
      <c r="BA921" s="453"/>
    </row>
    <row r="922">
      <c r="A922" s="453"/>
      <c r="B922" s="453"/>
      <c r="C922" s="453"/>
      <c r="D922" s="453"/>
      <c r="E922" s="453"/>
      <c r="F922" s="453"/>
      <c r="G922" s="453"/>
      <c r="H922" s="453"/>
      <c r="I922" s="453"/>
      <c r="J922" s="453"/>
      <c r="K922" s="453"/>
      <c r="L922" s="453"/>
      <c r="M922" s="453"/>
      <c r="N922" s="453"/>
      <c r="O922" s="453"/>
      <c r="P922" s="453"/>
      <c r="Q922" s="453"/>
      <c r="R922" s="453"/>
      <c r="S922" s="453"/>
      <c r="T922" s="453"/>
      <c r="U922" s="453"/>
      <c r="V922" s="453"/>
      <c r="W922" s="453"/>
      <c r="X922" s="453"/>
      <c r="Y922" s="453"/>
      <c r="Z922" s="453"/>
      <c r="AA922" s="453"/>
      <c r="AB922" s="453"/>
      <c r="AC922" s="453"/>
      <c r="AD922" s="453"/>
      <c r="AE922" s="453"/>
      <c r="AF922" s="453"/>
      <c r="AG922" s="453"/>
      <c r="AH922" s="453"/>
      <c r="AI922" s="453"/>
      <c r="AJ922" s="453"/>
      <c r="AK922" s="453"/>
      <c r="AL922" s="453"/>
      <c r="AM922" s="453"/>
      <c r="AN922" s="453"/>
      <c r="AO922" s="453"/>
      <c r="AP922" s="453"/>
      <c r="AQ922" s="453"/>
      <c r="AR922" s="453"/>
      <c r="AS922" s="453"/>
      <c r="AT922" s="453"/>
      <c r="AU922" s="453"/>
      <c r="AV922" s="453"/>
      <c r="AW922" s="453"/>
      <c r="AX922" s="453"/>
      <c r="AY922" s="453"/>
      <c r="AZ922" s="453"/>
      <c r="BA922" s="453"/>
    </row>
    <row r="923">
      <c r="A923" s="453"/>
      <c r="B923" s="453"/>
      <c r="C923" s="453"/>
      <c r="D923" s="453"/>
      <c r="E923" s="453"/>
      <c r="F923" s="453"/>
      <c r="G923" s="453"/>
      <c r="H923" s="453"/>
      <c r="I923" s="453"/>
      <c r="J923" s="453"/>
      <c r="K923" s="453"/>
      <c r="L923" s="453"/>
      <c r="M923" s="453"/>
      <c r="N923" s="453"/>
      <c r="O923" s="453"/>
      <c r="P923" s="453"/>
      <c r="Q923" s="453"/>
      <c r="R923" s="453"/>
      <c r="S923" s="453"/>
      <c r="T923" s="453"/>
      <c r="U923" s="453"/>
      <c r="V923" s="453"/>
      <c r="W923" s="453"/>
      <c r="X923" s="453"/>
      <c r="Y923" s="453"/>
      <c r="Z923" s="453"/>
      <c r="AA923" s="453"/>
      <c r="AB923" s="453"/>
      <c r="AC923" s="453"/>
      <c r="AD923" s="453"/>
      <c r="AE923" s="453"/>
      <c r="AF923" s="453"/>
      <c r="AG923" s="453"/>
      <c r="AH923" s="453"/>
      <c r="AI923" s="453"/>
      <c r="AJ923" s="453"/>
      <c r="AK923" s="453"/>
      <c r="AL923" s="453"/>
      <c r="AM923" s="453"/>
      <c r="AN923" s="453"/>
      <c r="AO923" s="453"/>
      <c r="AP923" s="453"/>
      <c r="AQ923" s="453"/>
      <c r="AR923" s="453"/>
      <c r="AS923" s="453"/>
      <c r="AT923" s="453"/>
      <c r="AU923" s="453"/>
      <c r="AV923" s="453"/>
      <c r="AW923" s="453"/>
      <c r="AX923" s="453"/>
      <c r="AY923" s="453"/>
      <c r="AZ923" s="453"/>
      <c r="BA923" s="453"/>
    </row>
    <row r="924">
      <c r="A924" s="453"/>
      <c r="B924" s="453"/>
      <c r="C924" s="453"/>
      <c r="D924" s="453"/>
      <c r="E924" s="453"/>
      <c r="F924" s="453"/>
      <c r="G924" s="453"/>
      <c r="H924" s="453"/>
      <c r="I924" s="453"/>
      <c r="J924" s="453"/>
      <c r="K924" s="453"/>
      <c r="L924" s="453"/>
      <c r="M924" s="453"/>
      <c r="N924" s="453"/>
      <c r="O924" s="453"/>
      <c r="P924" s="453"/>
      <c r="Q924" s="453"/>
      <c r="R924" s="453"/>
      <c r="S924" s="453"/>
      <c r="T924" s="453"/>
      <c r="U924" s="453"/>
      <c r="V924" s="453"/>
      <c r="W924" s="453"/>
      <c r="X924" s="453"/>
      <c r="Y924" s="453"/>
      <c r="Z924" s="453"/>
      <c r="AA924" s="453"/>
      <c r="AB924" s="453"/>
      <c r="AC924" s="453"/>
      <c r="AD924" s="453"/>
      <c r="AE924" s="453"/>
      <c r="AF924" s="453"/>
      <c r="AG924" s="453"/>
      <c r="AH924" s="453"/>
      <c r="AI924" s="453"/>
      <c r="AJ924" s="453"/>
      <c r="AK924" s="453"/>
      <c r="AL924" s="453"/>
      <c r="AM924" s="453"/>
      <c r="AN924" s="453"/>
      <c r="AO924" s="453"/>
      <c r="AP924" s="453"/>
      <c r="AQ924" s="453"/>
      <c r="AR924" s="453"/>
      <c r="AS924" s="453"/>
      <c r="AT924" s="453"/>
      <c r="AU924" s="453"/>
      <c r="AV924" s="453"/>
      <c r="AW924" s="453"/>
      <c r="AX924" s="453"/>
      <c r="AY924" s="453"/>
      <c r="AZ924" s="453"/>
      <c r="BA924" s="453"/>
    </row>
    <row r="925">
      <c r="A925" s="453"/>
      <c r="B925" s="453"/>
      <c r="C925" s="453"/>
      <c r="D925" s="453"/>
      <c r="E925" s="453"/>
      <c r="F925" s="453"/>
      <c r="G925" s="453"/>
      <c r="H925" s="453"/>
      <c r="I925" s="453"/>
      <c r="J925" s="453"/>
      <c r="K925" s="453"/>
      <c r="L925" s="453"/>
      <c r="M925" s="453"/>
      <c r="N925" s="453"/>
      <c r="O925" s="453"/>
      <c r="P925" s="453"/>
      <c r="Q925" s="453"/>
      <c r="R925" s="453"/>
      <c r="S925" s="453"/>
      <c r="T925" s="453"/>
      <c r="U925" s="453"/>
      <c r="V925" s="453"/>
      <c r="W925" s="453"/>
      <c r="X925" s="453"/>
      <c r="Y925" s="453"/>
      <c r="Z925" s="453"/>
      <c r="AA925" s="453"/>
      <c r="AB925" s="453"/>
      <c r="AC925" s="453"/>
      <c r="AD925" s="453"/>
      <c r="AE925" s="453"/>
      <c r="AF925" s="453"/>
      <c r="AG925" s="453"/>
      <c r="AH925" s="453"/>
      <c r="AI925" s="453"/>
      <c r="AJ925" s="453"/>
      <c r="AK925" s="453"/>
      <c r="AL925" s="453"/>
      <c r="AM925" s="453"/>
      <c r="AN925" s="453"/>
      <c r="AO925" s="453"/>
      <c r="AP925" s="453"/>
      <c r="AQ925" s="453"/>
      <c r="AR925" s="453"/>
      <c r="AS925" s="453"/>
      <c r="AT925" s="453"/>
      <c r="AU925" s="453"/>
      <c r="AV925" s="453"/>
      <c r="AW925" s="453"/>
      <c r="AX925" s="453"/>
      <c r="AY925" s="453"/>
      <c r="AZ925" s="453"/>
      <c r="BA925" s="453"/>
    </row>
    <row r="926">
      <c r="A926" s="453"/>
      <c r="B926" s="453"/>
      <c r="C926" s="453"/>
      <c r="D926" s="453"/>
      <c r="E926" s="453"/>
      <c r="F926" s="453"/>
      <c r="G926" s="453"/>
      <c r="H926" s="453"/>
      <c r="I926" s="453"/>
      <c r="J926" s="453"/>
      <c r="K926" s="453"/>
      <c r="L926" s="453"/>
      <c r="M926" s="453"/>
      <c r="N926" s="453"/>
      <c r="O926" s="453"/>
      <c r="P926" s="453"/>
      <c r="Q926" s="453"/>
      <c r="R926" s="453"/>
      <c r="S926" s="453"/>
      <c r="T926" s="453"/>
      <c r="U926" s="453"/>
      <c r="V926" s="453"/>
      <c r="W926" s="453"/>
      <c r="X926" s="453"/>
      <c r="Y926" s="453"/>
      <c r="Z926" s="453"/>
      <c r="AA926" s="453"/>
      <c r="AB926" s="453"/>
      <c r="AC926" s="453"/>
      <c r="AD926" s="453"/>
      <c r="AE926" s="453"/>
      <c r="AF926" s="453"/>
      <c r="AG926" s="453"/>
      <c r="AH926" s="453"/>
      <c r="AI926" s="453"/>
      <c r="AJ926" s="453"/>
      <c r="AK926" s="453"/>
      <c r="AL926" s="453"/>
      <c r="AM926" s="453"/>
      <c r="AN926" s="453"/>
      <c r="AO926" s="453"/>
      <c r="AP926" s="453"/>
      <c r="AQ926" s="453"/>
      <c r="AR926" s="453"/>
      <c r="AS926" s="453"/>
      <c r="AT926" s="453"/>
      <c r="AU926" s="453"/>
      <c r="AV926" s="453"/>
      <c r="AW926" s="453"/>
      <c r="AX926" s="453"/>
      <c r="AY926" s="453"/>
      <c r="AZ926" s="453"/>
      <c r="BA926" s="453"/>
    </row>
    <row r="927">
      <c r="A927" s="453"/>
      <c r="B927" s="453"/>
      <c r="C927" s="453"/>
      <c r="D927" s="453"/>
      <c r="E927" s="453"/>
      <c r="F927" s="453"/>
      <c r="G927" s="453"/>
      <c r="H927" s="453"/>
      <c r="I927" s="453"/>
      <c r="J927" s="453"/>
      <c r="K927" s="453"/>
      <c r="L927" s="453"/>
      <c r="M927" s="453"/>
      <c r="N927" s="453"/>
      <c r="O927" s="453"/>
      <c r="P927" s="453"/>
      <c r="Q927" s="453"/>
      <c r="R927" s="453"/>
      <c r="S927" s="453"/>
      <c r="T927" s="453"/>
      <c r="U927" s="453"/>
      <c r="V927" s="453"/>
      <c r="W927" s="453"/>
      <c r="X927" s="453"/>
      <c r="Y927" s="453"/>
      <c r="Z927" s="453"/>
      <c r="AA927" s="453"/>
      <c r="AB927" s="453"/>
      <c r="AC927" s="453"/>
      <c r="AD927" s="453"/>
      <c r="AE927" s="453"/>
      <c r="AF927" s="453"/>
      <c r="AG927" s="453"/>
      <c r="AH927" s="453"/>
      <c r="AI927" s="453"/>
      <c r="AJ927" s="453"/>
      <c r="AK927" s="453"/>
      <c r="AL927" s="453"/>
      <c r="AM927" s="453"/>
      <c r="AN927" s="453"/>
      <c r="AO927" s="453"/>
      <c r="AP927" s="453"/>
      <c r="AQ927" s="453"/>
      <c r="AR927" s="453"/>
      <c r="AS927" s="453"/>
      <c r="AT927" s="453"/>
      <c r="AU927" s="453"/>
      <c r="AV927" s="453"/>
      <c r="AW927" s="453"/>
      <c r="AX927" s="453"/>
      <c r="AY927" s="453"/>
      <c r="AZ927" s="453"/>
      <c r="BA927" s="453"/>
    </row>
    <row r="928">
      <c r="A928" s="453"/>
      <c r="B928" s="453"/>
      <c r="C928" s="453"/>
      <c r="D928" s="453"/>
      <c r="E928" s="453"/>
      <c r="F928" s="453"/>
      <c r="G928" s="453"/>
      <c r="H928" s="453"/>
      <c r="I928" s="453"/>
      <c r="J928" s="453"/>
      <c r="K928" s="453"/>
      <c r="L928" s="453"/>
      <c r="M928" s="453"/>
      <c r="N928" s="453"/>
      <c r="O928" s="453"/>
      <c r="P928" s="453"/>
      <c r="Q928" s="453"/>
      <c r="R928" s="453"/>
      <c r="S928" s="453"/>
      <c r="T928" s="453"/>
      <c r="U928" s="453"/>
      <c r="V928" s="453"/>
      <c r="W928" s="453"/>
      <c r="X928" s="453"/>
      <c r="Y928" s="453"/>
      <c r="Z928" s="453"/>
      <c r="AA928" s="453"/>
      <c r="AB928" s="453"/>
      <c r="AC928" s="453"/>
      <c r="AD928" s="453"/>
      <c r="AE928" s="453"/>
      <c r="AF928" s="453"/>
      <c r="AG928" s="453"/>
      <c r="AH928" s="453"/>
      <c r="AI928" s="453"/>
      <c r="AJ928" s="453"/>
      <c r="AK928" s="453"/>
      <c r="AL928" s="453"/>
      <c r="AM928" s="453"/>
      <c r="AN928" s="453"/>
      <c r="AO928" s="453"/>
      <c r="AP928" s="453"/>
      <c r="AQ928" s="453"/>
      <c r="AR928" s="453"/>
      <c r="AS928" s="453"/>
      <c r="AT928" s="453"/>
      <c r="AU928" s="453"/>
      <c r="AV928" s="453"/>
      <c r="AW928" s="453"/>
      <c r="AX928" s="453"/>
      <c r="AY928" s="453"/>
      <c r="AZ928" s="453"/>
      <c r="BA928" s="453"/>
    </row>
    <row r="929">
      <c r="A929" s="453"/>
      <c r="B929" s="453"/>
      <c r="C929" s="453"/>
      <c r="D929" s="453"/>
      <c r="E929" s="453"/>
      <c r="F929" s="453"/>
      <c r="G929" s="453"/>
      <c r="H929" s="453"/>
      <c r="I929" s="453"/>
      <c r="J929" s="453"/>
      <c r="K929" s="453"/>
      <c r="L929" s="453"/>
      <c r="M929" s="453"/>
      <c r="N929" s="453"/>
      <c r="O929" s="453"/>
      <c r="P929" s="453"/>
      <c r="Q929" s="453"/>
      <c r="R929" s="453"/>
      <c r="S929" s="453"/>
      <c r="T929" s="453"/>
      <c r="U929" s="453"/>
      <c r="V929" s="453"/>
      <c r="W929" s="453"/>
      <c r="X929" s="453"/>
      <c r="Y929" s="453"/>
      <c r="Z929" s="453"/>
      <c r="AA929" s="453"/>
      <c r="AB929" s="453"/>
      <c r="AC929" s="453"/>
      <c r="AD929" s="453"/>
      <c r="AE929" s="453"/>
      <c r="AF929" s="453"/>
      <c r="AG929" s="453"/>
      <c r="AH929" s="453"/>
      <c r="AI929" s="453"/>
      <c r="AJ929" s="453"/>
      <c r="AK929" s="453"/>
      <c r="AL929" s="453"/>
      <c r="AM929" s="453"/>
      <c r="AN929" s="453"/>
      <c r="AO929" s="453"/>
      <c r="AP929" s="453"/>
      <c r="AQ929" s="453"/>
      <c r="AR929" s="453"/>
      <c r="AS929" s="453"/>
      <c r="AT929" s="453"/>
      <c r="AU929" s="453"/>
      <c r="AV929" s="453"/>
      <c r="AW929" s="453"/>
      <c r="AX929" s="453"/>
      <c r="AY929" s="453"/>
      <c r="AZ929" s="453"/>
      <c r="BA929" s="453"/>
    </row>
    <row r="930">
      <c r="A930" s="453"/>
      <c r="B930" s="453"/>
      <c r="C930" s="453"/>
      <c r="D930" s="453"/>
      <c r="E930" s="453"/>
      <c r="F930" s="453"/>
      <c r="G930" s="453"/>
      <c r="H930" s="453"/>
      <c r="I930" s="453"/>
      <c r="J930" s="453"/>
      <c r="K930" s="453"/>
      <c r="L930" s="453"/>
      <c r="M930" s="453"/>
      <c r="N930" s="453"/>
      <c r="O930" s="453"/>
      <c r="P930" s="453"/>
      <c r="Q930" s="453"/>
      <c r="R930" s="453"/>
      <c r="S930" s="453"/>
      <c r="T930" s="453"/>
      <c r="U930" s="453"/>
      <c r="V930" s="453"/>
      <c r="W930" s="453"/>
      <c r="X930" s="453"/>
      <c r="Y930" s="453"/>
      <c r="Z930" s="453"/>
      <c r="AA930" s="453"/>
      <c r="AB930" s="453"/>
      <c r="AC930" s="453"/>
      <c r="AD930" s="453"/>
      <c r="AE930" s="453"/>
      <c r="AF930" s="453"/>
      <c r="AG930" s="453"/>
      <c r="AH930" s="453"/>
      <c r="AI930" s="453"/>
      <c r="AJ930" s="453"/>
      <c r="AK930" s="453"/>
      <c r="AL930" s="453"/>
      <c r="AM930" s="453"/>
      <c r="AN930" s="453"/>
      <c r="AO930" s="453"/>
      <c r="AP930" s="453"/>
      <c r="AQ930" s="453"/>
      <c r="AR930" s="453"/>
      <c r="AS930" s="453"/>
      <c r="AT930" s="453"/>
      <c r="AU930" s="453"/>
      <c r="AV930" s="453"/>
      <c r="AW930" s="453"/>
      <c r="AX930" s="453"/>
      <c r="AY930" s="453"/>
      <c r="AZ930" s="453"/>
      <c r="BA930" s="453"/>
    </row>
    <row r="931">
      <c r="A931" s="453"/>
      <c r="B931" s="453"/>
      <c r="C931" s="453"/>
      <c r="D931" s="453"/>
      <c r="E931" s="453"/>
      <c r="F931" s="453"/>
      <c r="G931" s="453"/>
      <c r="H931" s="453"/>
      <c r="I931" s="453"/>
      <c r="J931" s="453"/>
      <c r="K931" s="453"/>
      <c r="L931" s="453"/>
      <c r="M931" s="453"/>
      <c r="N931" s="453"/>
      <c r="O931" s="453"/>
      <c r="P931" s="453"/>
      <c r="Q931" s="453"/>
      <c r="R931" s="453"/>
      <c r="S931" s="453"/>
      <c r="T931" s="453"/>
      <c r="U931" s="453"/>
      <c r="V931" s="453"/>
      <c r="W931" s="453"/>
      <c r="X931" s="453"/>
      <c r="Y931" s="453"/>
      <c r="Z931" s="453"/>
      <c r="AA931" s="453"/>
      <c r="AB931" s="453"/>
      <c r="AC931" s="453"/>
      <c r="AD931" s="453"/>
      <c r="AE931" s="453"/>
      <c r="AF931" s="453"/>
      <c r="AG931" s="453"/>
      <c r="AH931" s="453"/>
      <c r="AI931" s="453"/>
      <c r="AJ931" s="453"/>
      <c r="AK931" s="453"/>
      <c r="AL931" s="453"/>
      <c r="AM931" s="453"/>
      <c r="AN931" s="453"/>
      <c r="AO931" s="453"/>
      <c r="AP931" s="453"/>
      <c r="AQ931" s="453"/>
      <c r="AR931" s="453"/>
      <c r="AS931" s="453"/>
      <c r="AT931" s="453"/>
      <c r="AU931" s="453"/>
      <c r="AV931" s="453"/>
      <c r="AW931" s="453"/>
      <c r="AX931" s="453"/>
      <c r="AY931" s="453"/>
      <c r="AZ931" s="453"/>
      <c r="BA931" s="453"/>
    </row>
    <row r="932">
      <c r="A932" s="453"/>
      <c r="B932" s="453"/>
      <c r="C932" s="453"/>
      <c r="D932" s="453"/>
      <c r="E932" s="453"/>
      <c r="F932" s="453"/>
      <c r="G932" s="453"/>
      <c r="H932" s="453"/>
      <c r="I932" s="453"/>
      <c r="J932" s="453"/>
      <c r="K932" s="453"/>
      <c r="L932" s="453"/>
      <c r="M932" s="453"/>
      <c r="N932" s="453"/>
      <c r="O932" s="453"/>
      <c r="P932" s="453"/>
      <c r="Q932" s="453"/>
      <c r="R932" s="453"/>
      <c r="S932" s="453"/>
      <c r="T932" s="453"/>
      <c r="U932" s="453"/>
      <c r="V932" s="453"/>
      <c r="W932" s="453"/>
      <c r="X932" s="453"/>
      <c r="Y932" s="453"/>
      <c r="Z932" s="453"/>
      <c r="AA932" s="453"/>
      <c r="AB932" s="453"/>
      <c r="AC932" s="453"/>
      <c r="AD932" s="453"/>
      <c r="AE932" s="453"/>
      <c r="AF932" s="453"/>
      <c r="AG932" s="453"/>
      <c r="AH932" s="453"/>
      <c r="AI932" s="453"/>
      <c r="AJ932" s="453"/>
      <c r="AK932" s="453"/>
      <c r="AL932" s="453"/>
      <c r="AM932" s="453"/>
      <c r="AN932" s="453"/>
      <c r="AO932" s="453"/>
      <c r="AP932" s="453"/>
      <c r="AQ932" s="453"/>
      <c r="AR932" s="453"/>
      <c r="AS932" s="453"/>
      <c r="AT932" s="453"/>
      <c r="AU932" s="453"/>
      <c r="AV932" s="453"/>
      <c r="AW932" s="453"/>
      <c r="AX932" s="453"/>
      <c r="AY932" s="453"/>
      <c r="AZ932" s="453"/>
      <c r="BA932" s="453"/>
    </row>
    <row r="933">
      <c r="A933" s="453"/>
      <c r="B933" s="453"/>
      <c r="C933" s="453"/>
      <c r="D933" s="453"/>
      <c r="E933" s="453"/>
      <c r="F933" s="453"/>
      <c r="G933" s="453"/>
      <c r="H933" s="453"/>
      <c r="I933" s="453"/>
      <c r="J933" s="453"/>
      <c r="K933" s="453"/>
      <c r="L933" s="453"/>
      <c r="M933" s="453"/>
      <c r="N933" s="453"/>
      <c r="O933" s="453"/>
      <c r="P933" s="453"/>
      <c r="Q933" s="453"/>
      <c r="R933" s="453"/>
      <c r="S933" s="453"/>
      <c r="T933" s="453"/>
      <c r="U933" s="453"/>
      <c r="V933" s="453"/>
      <c r="W933" s="453"/>
      <c r="X933" s="453"/>
      <c r="Y933" s="453"/>
      <c r="Z933" s="453"/>
      <c r="AA933" s="453"/>
      <c r="AB933" s="453"/>
      <c r="AC933" s="453"/>
      <c r="AD933" s="453"/>
      <c r="AE933" s="453"/>
      <c r="AF933" s="453"/>
      <c r="AG933" s="453"/>
      <c r="AH933" s="453"/>
      <c r="AI933" s="453"/>
      <c r="AJ933" s="453"/>
      <c r="AK933" s="453"/>
      <c r="AL933" s="453"/>
      <c r="AM933" s="453"/>
      <c r="AN933" s="453"/>
      <c r="AO933" s="453"/>
      <c r="AP933" s="453"/>
      <c r="AQ933" s="453"/>
      <c r="AR933" s="453"/>
      <c r="AS933" s="453"/>
      <c r="AT933" s="453"/>
      <c r="AU933" s="453"/>
      <c r="AV933" s="453"/>
      <c r="AW933" s="453"/>
      <c r="AX933" s="453"/>
      <c r="AY933" s="453"/>
      <c r="AZ933" s="453"/>
      <c r="BA933" s="453"/>
    </row>
    <row r="934">
      <c r="A934" s="453"/>
      <c r="B934" s="453"/>
      <c r="C934" s="453"/>
      <c r="D934" s="453"/>
      <c r="E934" s="453"/>
      <c r="F934" s="453"/>
      <c r="G934" s="453"/>
      <c r="H934" s="453"/>
      <c r="I934" s="453"/>
      <c r="J934" s="453"/>
      <c r="K934" s="453"/>
      <c r="L934" s="453"/>
      <c r="M934" s="453"/>
      <c r="N934" s="453"/>
      <c r="O934" s="453"/>
      <c r="P934" s="453"/>
      <c r="Q934" s="453"/>
      <c r="R934" s="453"/>
      <c r="S934" s="453"/>
      <c r="T934" s="453"/>
      <c r="U934" s="453"/>
      <c r="V934" s="453"/>
      <c r="W934" s="453"/>
      <c r="X934" s="453"/>
      <c r="Y934" s="453"/>
      <c r="Z934" s="453"/>
      <c r="AA934" s="453"/>
      <c r="AB934" s="453"/>
      <c r="AC934" s="453"/>
      <c r="AD934" s="453"/>
      <c r="AE934" s="453"/>
      <c r="AF934" s="453"/>
      <c r="AG934" s="453"/>
      <c r="AH934" s="453"/>
      <c r="AI934" s="453"/>
      <c r="AJ934" s="453"/>
      <c r="AK934" s="453"/>
      <c r="AL934" s="453"/>
      <c r="AM934" s="453"/>
      <c r="AN934" s="453"/>
      <c r="AO934" s="453"/>
      <c r="AP934" s="453"/>
      <c r="AQ934" s="453"/>
      <c r="AR934" s="453"/>
      <c r="AS934" s="453"/>
      <c r="AT934" s="453"/>
      <c r="AU934" s="453"/>
      <c r="AV934" s="453"/>
      <c r="AW934" s="453"/>
      <c r="AX934" s="453"/>
      <c r="AY934" s="453"/>
      <c r="AZ934" s="453"/>
      <c r="BA934" s="453"/>
    </row>
  </sheetData>
  <mergeCells count="347">
    <mergeCell ref="J91:J92"/>
    <mergeCell ref="K91:K92"/>
    <mergeCell ref="L91:L92"/>
    <mergeCell ref="M91:M92"/>
    <mergeCell ref="N91:N92"/>
    <mergeCell ref="O91:O92"/>
    <mergeCell ref="P91:P92"/>
    <mergeCell ref="J93:J94"/>
    <mergeCell ref="K93:K94"/>
    <mergeCell ref="L93:L94"/>
    <mergeCell ref="M93:M94"/>
    <mergeCell ref="N93:N94"/>
    <mergeCell ref="O93:O94"/>
    <mergeCell ref="P93:P94"/>
    <mergeCell ref="B100:I100"/>
    <mergeCell ref="J95:J96"/>
    <mergeCell ref="K95:K96"/>
    <mergeCell ref="L95:L96"/>
    <mergeCell ref="M95:M96"/>
    <mergeCell ref="N95:N96"/>
    <mergeCell ref="O95:O96"/>
    <mergeCell ref="P95:P96"/>
    <mergeCell ref="J97:J98"/>
    <mergeCell ref="K97:K98"/>
    <mergeCell ref="L97:L98"/>
    <mergeCell ref="M97:M98"/>
    <mergeCell ref="N97:N98"/>
    <mergeCell ref="O97:O98"/>
    <mergeCell ref="P97:P98"/>
    <mergeCell ref="J103:J104"/>
    <mergeCell ref="K103:K104"/>
    <mergeCell ref="L103:L104"/>
    <mergeCell ref="M103:M104"/>
    <mergeCell ref="N103:N104"/>
    <mergeCell ref="O103:O104"/>
    <mergeCell ref="P103:P104"/>
    <mergeCell ref="J105:J106"/>
    <mergeCell ref="K105:K106"/>
    <mergeCell ref="L105:L106"/>
    <mergeCell ref="M105:M106"/>
    <mergeCell ref="N105:N106"/>
    <mergeCell ref="O105:O106"/>
    <mergeCell ref="P105:P106"/>
    <mergeCell ref="J107:J108"/>
    <mergeCell ref="K107:K108"/>
    <mergeCell ref="L107:L108"/>
    <mergeCell ref="M107:M108"/>
    <mergeCell ref="N107:N108"/>
    <mergeCell ref="O107:O108"/>
    <mergeCell ref="P107:P108"/>
    <mergeCell ref="J109:J110"/>
    <mergeCell ref="K109:K110"/>
    <mergeCell ref="L109:L110"/>
    <mergeCell ref="M109:M110"/>
    <mergeCell ref="N109:N110"/>
    <mergeCell ref="O109:O110"/>
    <mergeCell ref="P109:P110"/>
    <mergeCell ref="J113:J114"/>
    <mergeCell ref="K113:K114"/>
    <mergeCell ref="L113:L114"/>
    <mergeCell ref="M113:M114"/>
    <mergeCell ref="N113:N114"/>
    <mergeCell ref="O113:O114"/>
    <mergeCell ref="P113:P114"/>
    <mergeCell ref="J115:J116"/>
    <mergeCell ref="K115:K116"/>
    <mergeCell ref="L115:L116"/>
    <mergeCell ref="M115:M116"/>
    <mergeCell ref="N115:N116"/>
    <mergeCell ref="O115:O116"/>
    <mergeCell ref="P115:P116"/>
    <mergeCell ref="J117:J118"/>
    <mergeCell ref="K117:K118"/>
    <mergeCell ref="L117:L118"/>
    <mergeCell ref="M117:M118"/>
    <mergeCell ref="N117:N118"/>
    <mergeCell ref="O117:O118"/>
    <mergeCell ref="P117:P118"/>
    <mergeCell ref="J119:J120"/>
    <mergeCell ref="K119:K120"/>
    <mergeCell ref="L119:L120"/>
    <mergeCell ref="M119:M120"/>
    <mergeCell ref="N119:N120"/>
    <mergeCell ref="O119:O120"/>
    <mergeCell ref="P119:P120"/>
    <mergeCell ref="J123:J124"/>
    <mergeCell ref="K123:K124"/>
    <mergeCell ref="L123:L124"/>
    <mergeCell ref="M123:M124"/>
    <mergeCell ref="N123:N124"/>
    <mergeCell ref="O123:O124"/>
    <mergeCell ref="P123:P124"/>
    <mergeCell ref="J125:J126"/>
    <mergeCell ref="K125:K126"/>
    <mergeCell ref="L125:L126"/>
    <mergeCell ref="M125:M126"/>
    <mergeCell ref="N125:N126"/>
    <mergeCell ref="O125:O126"/>
    <mergeCell ref="P125:P126"/>
    <mergeCell ref="O71:O72"/>
    <mergeCell ref="P71:P72"/>
    <mergeCell ref="J73:J74"/>
    <mergeCell ref="K73:K74"/>
    <mergeCell ref="L73:L74"/>
    <mergeCell ref="M73:M74"/>
    <mergeCell ref="N73:N74"/>
    <mergeCell ref="J75:J76"/>
    <mergeCell ref="K75:K76"/>
    <mergeCell ref="L75:L76"/>
    <mergeCell ref="M75:M76"/>
    <mergeCell ref="N75:N76"/>
    <mergeCell ref="O75:O76"/>
    <mergeCell ref="P75:P76"/>
    <mergeCell ref="J81:J82"/>
    <mergeCell ref="K81:K82"/>
    <mergeCell ref="L81:L82"/>
    <mergeCell ref="M81:M82"/>
    <mergeCell ref="N81:N82"/>
    <mergeCell ref="O81:O82"/>
    <mergeCell ref="P81:P82"/>
    <mergeCell ref="J83:J84"/>
    <mergeCell ref="K83:K84"/>
    <mergeCell ref="L83:L84"/>
    <mergeCell ref="M83:M84"/>
    <mergeCell ref="N83:N84"/>
    <mergeCell ref="O83:O84"/>
    <mergeCell ref="P83:P84"/>
    <mergeCell ref="J85:J86"/>
    <mergeCell ref="K85:K86"/>
    <mergeCell ref="L85:L86"/>
    <mergeCell ref="M85:M86"/>
    <mergeCell ref="N85:N86"/>
    <mergeCell ref="O85:O86"/>
    <mergeCell ref="P85:P86"/>
    <mergeCell ref="J87:J88"/>
    <mergeCell ref="K87:K88"/>
    <mergeCell ref="L87:L88"/>
    <mergeCell ref="M87:M88"/>
    <mergeCell ref="N87:N88"/>
    <mergeCell ref="O87:O88"/>
    <mergeCell ref="P87:P88"/>
    <mergeCell ref="J129:J130"/>
    <mergeCell ref="K129:K130"/>
    <mergeCell ref="L129:L130"/>
    <mergeCell ref="M129:M130"/>
    <mergeCell ref="N129:N130"/>
    <mergeCell ref="O129:O130"/>
    <mergeCell ref="P129:P130"/>
    <mergeCell ref="J127:J128"/>
    <mergeCell ref="K127:K128"/>
    <mergeCell ref="L127:L128"/>
    <mergeCell ref="M127:M128"/>
    <mergeCell ref="N127:N128"/>
    <mergeCell ref="O127:O128"/>
    <mergeCell ref="P127:P128"/>
    <mergeCell ref="I20:I21"/>
    <mergeCell ref="J22:J23"/>
    <mergeCell ref="K22:K23"/>
    <mergeCell ref="L22:L23"/>
    <mergeCell ref="M22:M23"/>
    <mergeCell ref="N22:N23"/>
    <mergeCell ref="O22:O23"/>
    <mergeCell ref="I22:I23"/>
    <mergeCell ref="J24:J25"/>
    <mergeCell ref="K24:K25"/>
    <mergeCell ref="L24:L25"/>
    <mergeCell ref="M24:M25"/>
    <mergeCell ref="N24:N25"/>
    <mergeCell ref="O24:O25"/>
    <mergeCell ref="I24:I25"/>
    <mergeCell ref="J27:J28"/>
    <mergeCell ref="K27:K28"/>
    <mergeCell ref="L27:L28"/>
    <mergeCell ref="M27:M28"/>
    <mergeCell ref="N27:N28"/>
    <mergeCell ref="O27:O28"/>
    <mergeCell ref="I27:I28"/>
    <mergeCell ref="J29:J30"/>
    <mergeCell ref="K29:K30"/>
    <mergeCell ref="L29:L30"/>
    <mergeCell ref="M29:M30"/>
    <mergeCell ref="N29:N30"/>
    <mergeCell ref="O29:O30"/>
    <mergeCell ref="I29:I30"/>
    <mergeCell ref="J31:J32"/>
    <mergeCell ref="K31:K32"/>
    <mergeCell ref="L31:L32"/>
    <mergeCell ref="M31:M32"/>
    <mergeCell ref="N31:N32"/>
    <mergeCell ref="O31:O32"/>
    <mergeCell ref="I31:I32"/>
    <mergeCell ref="J33:J34"/>
    <mergeCell ref="K33:K34"/>
    <mergeCell ref="L33:L34"/>
    <mergeCell ref="M33:M34"/>
    <mergeCell ref="N33:N34"/>
    <mergeCell ref="O33:O34"/>
    <mergeCell ref="Q36:V36"/>
    <mergeCell ref="N39:N40"/>
    <mergeCell ref="O39:O40"/>
    <mergeCell ref="I33:I34"/>
    <mergeCell ref="B36:H36"/>
    <mergeCell ref="I39:I40"/>
    <mergeCell ref="J39:J40"/>
    <mergeCell ref="K39:K40"/>
    <mergeCell ref="L39:L40"/>
    <mergeCell ref="M39:M40"/>
    <mergeCell ref="B5:H5"/>
    <mergeCell ref="J9:J10"/>
    <mergeCell ref="K9:K10"/>
    <mergeCell ref="L9:L10"/>
    <mergeCell ref="M9:M10"/>
    <mergeCell ref="N9:N10"/>
    <mergeCell ref="O9:O10"/>
    <mergeCell ref="I9:I10"/>
    <mergeCell ref="J11:J12"/>
    <mergeCell ref="K11:K12"/>
    <mergeCell ref="L11:L12"/>
    <mergeCell ref="M11:M12"/>
    <mergeCell ref="N11:N12"/>
    <mergeCell ref="O11:O12"/>
    <mergeCell ref="I11:I12"/>
    <mergeCell ref="J13:J14"/>
    <mergeCell ref="K13:K14"/>
    <mergeCell ref="L13:L14"/>
    <mergeCell ref="M13:M14"/>
    <mergeCell ref="N13:N14"/>
    <mergeCell ref="O13:O14"/>
    <mergeCell ref="I13:I14"/>
    <mergeCell ref="J15:J16"/>
    <mergeCell ref="K15:K16"/>
    <mergeCell ref="L15:L16"/>
    <mergeCell ref="M15:M16"/>
    <mergeCell ref="N15:N16"/>
    <mergeCell ref="O15:O16"/>
    <mergeCell ref="I15:I16"/>
    <mergeCell ref="J18:J19"/>
    <mergeCell ref="K18:K19"/>
    <mergeCell ref="L18:L19"/>
    <mergeCell ref="M18:M19"/>
    <mergeCell ref="N18:N19"/>
    <mergeCell ref="O18:O19"/>
    <mergeCell ref="I18:I19"/>
    <mergeCell ref="J20:J21"/>
    <mergeCell ref="K20:K21"/>
    <mergeCell ref="L20:L21"/>
    <mergeCell ref="M20:M21"/>
    <mergeCell ref="N20:N21"/>
    <mergeCell ref="O20:O21"/>
    <mergeCell ref="I45:I46"/>
    <mergeCell ref="J45:J46"/>
    <mergeCell ref="K45:K46"/>
    <mergeCell ref="L45:L46"/>
    <mergeCell ref="M45:M46"/>
    <mergeCell ref="N45:N46"/>
    <mergeCell ref="O45:O46"/>
    <mergeCell ref="I41:I42"/>
    <mergeCell ref="J41:J42"/>
    <mergeCell ref="K41:K42"/>
    <mergeCell ref="L41:L42"/>
    <mergeCell ref="M41:M42"/>
    <mergeCell ref="N41:N42"/>
    <mergeCell ref="O41:O42"/>
    <mergeCell ref="I43:I44"/>
    <mergeCell ref="J43:J44"/>
    <mergeCell ref="K43:K44"/>
    <mergeCell ref="L43:L44"/>
    <mergeCell ref="M43:M44"/>
    <mergeCell ref="N43:N44"/>
    <mergeCell ref="O43:O44"/>
    <mergeCell ref="J49:J50"/>
    <mergeCell ref="K49:K50"/>
    <mergeCell ref="L49:L50"/>
    <mergeCell ref="M49:M50"/>
    <mergeCell ref="N49:N50"/>
    <mergeCell ref="O49:O50"/>
    <mergeCell ref="Q49:W49"/>
    <mergeCell ref="I49:I50"/>
    <mergeCell ref="J51:J52"/>
    <mergeCell ref="K51:K52"/>
    <mergeCell ref="L51:L52"/>
    <mergeCell ref="M51:M52"/>
    <mergeCell ref="N51:N52"/>
    <mergeCell ref="O51:O52"/>
    <mergeCell ref="O53:O54"/>
    <mergeCell ref="Q53:Q55"/>
    <mergeCell ref="Q56:Q58"/>
    <mergeCell ref="T58:V58"/>
    <mergeCell ref="I51:I52"/>
    <mergeCell ref="I53:I54"/>
    <mergeCell ref="J53:J54"/>
    <mergeCell ref="K53:K54"/>
    <mergeCell ref="L53:L54"/>
    <mergeCell ref="M53:M54"/>
    <mergeCell ref="N53:N54"/>
    <mergeCell ref="I55:I56"/>
    <mergeCell ref="J55:J56"/>
    <mergeCell ref="K55:K56"/>
    <mergeCell ref="L55:L56"/>
    <mergeCell ref="M55:M56"/>
    <mergeCell ref="N55:N56"/>
    <mergeCell ref="O55:O56"/>
    <mergeCell ref="J59:J60"/>
    <mergeCell ref="K59:K60"/>
    <mergeCell ref="L59:L60"/>
    <mergeCell ref="M59:M60"/>
    <mergeCell ref="N59:N60"/>
    <mergeCell ref="O59:O60"/>
    <mergeCell ref="Q59:Q61"/>
    <mergeCell ref="T61:V61"/>
    <mergeCell ref="I59:I60"/>
    <mergeCell ref="J61:J62"/>
    <mergeCell ref="K61:K62"/>
    <mergeCell ref="L61:L62"/>
    <mergeCell ref="M61:M62"/>
    <mergeCell ref="N61:N62"/>
    <mergeCell ref="O61:O62"/>
    <mergeCell ref="I61:I62"/>
    <mergeCell ref="J63:J64"/>
    <mergeCell ref="K63:K64"/>
    <mergeCell ref="L63:L64"/>
    <mergeCell ref="M63:M64"/>
    <mergeCell ref="N63:N64"/>
    <mergeCell ref="O63:O64"/>
    <mergeCell ref="I63:I64"/>
    <mergeCell ref="J65:J66"/>
    <mergeCell ref="K65:K66"/>
    <mergeCell ref="L65:L66"/>
    <mergeCell ref="M65:M66"/>
    <mergeCell ref="N65:N66"/>
    <mergeCell ref="O65:O66"/>
    <mergeCell ref="I65:I66"/>
    <mergeCell ref="B68:I68"/>
    <mergeCell ref="J71:J72"/>
    <mergeCell ref="K71:K72"/>
    <mergeCell ref="L71:L72"/>
    <mergeCell ref="M71:M72"/>
    <mergeCell ref="N71:N72"/>
    <mergeCell ref="O73:O74"/>
    <mergeCell ref="P73:P74"/>
    <mergeCell ref="J77:J78"/>
    <mergeCell ref="K77:K78"/>
    <mergeCell ref="L77:L78"/>
    <mergeCell ref="M77:M78"/>
    <mergeCell ref="N77:N78"/>
    <mergeCell ref="O77:O78"/>
    <mergeCell ref="P77:P78"/>
  </mergeCells>
  <printOptions/>
  <pageMargins bottom="0.75" footer="0.0" header="0.0" left="0.7" right="0.7" top="0.75"/>
  <pageSetup paperSize="9" orientation="portrait"/>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AA84F"/>
    <outlinePr summaryBelow="0" summaryRight="0"/>
  </sheetPr>
  <sheetViews>
    <sheetView showGridLines="0" workbookViewId="0">
      <pane ySplit="6.0" topLeftCell="A7" activePane="bottomLeft" state="frozen"/>
      <selection activeCell="B8" sqref="B8" pane="bottomLeft"/>
    </sheetView>
  </sheetViews>
  <sheetFormatPr customHeight="1" defaultColWidth="12.63" defaultRowHeight="15.75"/>
  <cols>
    <col customWidth="1" min="2" max="2" width="18.63"/>
    <col customWidth="1" min="3" max="3" width="2.75"/>
    <col customWidth="1" min="4" max="4" width="21.25"/>
    <col customWidth="1" min="5" max="5" width="2.75"/>
    <col customWidth="1" min="7" max="7" width="18.63"/>
    <col customWidth="1" min="8" max="8" width="2.75"/>
    <col customWidth="1" min="9" max="9" width="21.25"/>
    <col customWidth="1" min="10" max="10" width="2.75"/>
    <col customWidth="1" min="12" max="12" width="18.63"/>
    <col customWidth="1" min="13" max="13" width="2.75"/>
    <col customWidth="1" min="14" max="14" width="21.25"/>
    <col customWidth="1" min="15" max="15" width="2.75"/>
  </cols>
  <sheetData>
    <row r="1" ht="11.25" customHeight="1">
      <c r="A1" s="14"/>
      <c r="B1" s="14"/>
      <c r="C1" s="14"/>
      <c r="D1" s="14"/>
      <c r="E1" s="14"/>
      <c r="F1" s="14"/>
      <c r="G1" s="14"/>
      <c r="H1" s="14"/>
      <c r="I1" s="14"/>
      <c r="J1" s="14"/>
      <c r="K1" s="14"/>
      <c r="L1" s="14"/>
      <c r="M1" s="14"/>
      <c r="N1" s="14"/>
      <c r="O1" s="14"/>
      <c r="P1" s="14"/>
      <c r="Q1" s="14"/>
      <c r="R1" s="14"/>
      <c r="S1" s="14"/>
      <c r="T1" s="14"/>
      <c r="U1" s="14"/>
      <c r="V1" s="14"/>
      <c r="W1" s="14"/>
      <c r="X1" s="14"/>
      <c r="Y1" s="14"/>
      <c r="Z1" s="14"/>
    </row>
    <row r="2" ht="11.25" customHeight="1">
      <c r="A2" s="14"/>
      <c r="B2" s="397" t="s">
        <v>352</v>
      </c>
      <c r="C2" s="339"/>
      <c r="D2" s="398"/>
      <c r="E2" s="339"/>
      <c r="F2" s="14"/>
      <c r="G2" s="397" t="s">
        <v>353</v>
      </c>
      <c r="H2" s="339"/>
      <c r="I2" s="398"/>
      <c r="J2" s="339"/>
      <c r="K2" s="14"/>
      <c r="L2" s="397" t="s">
        <v>354</v>
      </c>
      <c r="M2" s="339"/>
      <c r="N2" s="398"/>
      <c r="O2" s="339"/>
      <c r="P2" s="14"/>
      <c r="Q2" s="14"/>
      <c r="R2" s="14"/>
      <c r="S2" s="14"/>
      <c r="T2" s="14"/>
      <c r="U2" s="14"/>
      <c r="V2" s="14"/>
      <c r="W2" s="14"/>
      <c r="X2" s="14"/>
      <c r="Y2" s="14"/>
      <c r="Z2" s="14"/>
    </row>
    <row r="3" ht="11.25" customHeight="1">
      <c r="A3" s="14"/>
      <c r="B3" s="398"/>
      <c r="C3" s="339"/>
      <c r="D3" s="398"/>
      <c r="E3" s="339"/>
      <c r="F3" s="14"/>
      <c r="G3" s="398"/>
      <c r="H3" s="339"/>
      <c r="I3" s="398"/>
      <c r="J3" s="339"/>
      <c r="K3" s="14"/>
      <c r="L3" s="398"/>
      <c r="M3" s="339"/>
      <c r="N3" s="398"/>
      <c r="O3" s="339"/>
      <c r="P3" s="14"/>
      <c r="Q3" s="14"/>
      <c r="R3" s="14"/>
      <c r="S3" s="14"/>
      <c r="T3" s="14"/>
      <c r="U3" s="14"/>
      <c r="V3" s="14"/>
      <c r="W3" s="14"/>
      <c r="X3" s="14"/>
      <c r="Y3" s="14"/>
      <c r="Z3" s="14"/>
    </row>
    <row r="4" ht="11.25" customHeight="1">
      <c r="A4" s="14"/>
      <c r="B4" s="397" t="s">
        <v>355</v>
      </c>
      <c r="C4" s="339">
        <f>E4</f>
        <v>21</v>
      </c>
      <c r="D4" s="397" t="s">
        <v>356</v>
      </c>
      <c r="E4" s="339">
        <f>SUM(E7:E200)</f>
        <v>21</v>
      </c>
      <c r="F4" s="14"/>
      <c r="G4" s="397" t="s">
        <v>357</v>
      </c>
      <c r="H4" s="339">
        <f>J4</f>
        <v>50</v>
      </c>
      <c r="I4" s="397" t="s">
        <v>358</v>
      </c>
      <c r="J4" s="339">
        <f>SUM(J7:J200)</f>
        <v>50</v>
      </c>
      <c r="K4" s="14"/>
      <c r="L4" s="397" t="s">
        <v>359</v>
      </c>
      <c r="M4" s="399">
        <v>100.0</v>
      </c>
      <c r="N4" s="398"/>
      <c r="O4" s="339"/>
      <c r="P4" s="14"/>
      <c r="Q4" s="14"/>
      <c r="R4" s="14"/>
      <c r="S4" s="14"/>
      <c r="T4" s="14"/>
      <c r="U4" s="14"/>
      <c r="V4" s="14"/>
      <c r="W4" s="14"/>
      <c r="X4" s="14"/>
      <c r="Y4" s="14"/>
      <c r="Z4" s="14"/>
    </row>
    <row r="5" ht="11.25" customHeight="1">
      <c r="A5" s="14"/>
      <c r="B5" s="400" t="s">
        <v>360</v>
      </c>
      <c r="C5" s="401">
        <f>C4-C6</f>
        <v>2</v>
      </c>
      <c r="D5" s="402"/>
      <c r="E5" s="18"/>
      <c r="F5" s="14"/>
      <c r="G5" s="403" t="s">
        <v>361</v>
      </c>
      <c r="H5" s="401">
        <f>H4-H6</f>
        <v>20</v>
      </c>
      <c r="I5" s="402"/>
      <c r="J5" s="18"/>
      <c r="K5" s="14"/>
      <c r="L5" s="403" t="s">
        <v>362</v>
      </c>
      <c r="M5" s="404">
        <f>M4+ SUM(M7:M52)</f>
        <v>67</v>
      </c>
      <c r="N5" s="398"/>
      <c r="O5" s="339"/>
      <c r="P5" s="14"/>
      <c r="Q5" s="14"/>
      <c r="R5" s="14"/>
      <c r="S5" s="14"/>
      <c r="T5" s="14"/>
      <c r="U5" s="14"/>
      <c r="V5" s="14"/>
      <c r="W5" s="14"/>
      <c r="X5" s="14"/>
      <c r="Y5" s="14"/>
      <c r="Z5" s="14"/>
    </row>
    <row r="6" ht="11.25" customHeight="1">
      <c r="A6" s="14"/>
      <c r="B6" s="405" t="s">
        <v>363</v>
      </c>
      <c r="C6" s="406">
        <f>SUM(C7:C200)</f>
        <v>19</v>
      </c>
      <c r="D6" s="279"/>
      <c r="F6" s="14"/>
      <c r="G6" s="407" t="s">
        <v>364</v>
      </c>
      <c r="H6" s="406">
        <f>SUM(H7:H200)</f>
        <v>30</v>
      </c>
      <c r="I6" s="279"/>
      <c r="K6" s="14"/>
      <c r="L6" s="407"/>
      <c r="M6" s="408"/>
      <c r="N6" s="398"/>
      <c r="O6" s="339"/>
      <c r="P6" s="14"/>
      <c r="Q6" s="14"/>
      <c r="R6" s="14"/>
      <c r="S6" s="14"/>
      <c r="T6" s="14"/>
      <c r="U6" s="14"/>
      <c r="V6" s="14"/>
      <c r="W6" s="14"/>
      <c r="X6" s="14"/>
      <c r="Y6" s="14"/>
      <c r="Z6" s="14"/>
    </row>
    <row r="7" ht="11.25" customHeight="1">
      <c r="A7" s="409" t="s">
        <v>365</v>
      </c>
      <c r="B7" s="25" t="s">
        <v>366</v>
      </c>
      <c r="C7" s="410">
        <v>5.0</v>
      </c>
      <c r="D7" s="411" t="s">
        <v>367</v>
      </c>
      <c r="E7" s="412">
        <v>10.0</v>
      </c>
      <c r="F7" s="14"/>
      <c r="G7" s="25" t="s">
        <v>368</v>
      </c>
      <c r="H7" s="410">
        <v>30.0</v>
      </c>
      <c r="I7" s="411" t="s">
        <v>369</v>
      </c>
      <c r="J7" s="412">
        <v>50.0</v>
      </c>
      <c r="K7" s="14"/>
      <c r="L7" s="25" t="s">
        <v>370</v>
      </c>
      <c r="M7" s="413">
        <v>-45.0</v>
      </c>
      <c r="N7" s="398"/>
      <c r="O7" s="339"/>
      <c r="P7" s="14"/>
      <c r="Q7" s="14"/>
      <c r="R7" s="14"/>
      <c r="S7" s="14"/>
      <c r="T7" s="14"/>
      <c r="U7" s="14"/>
      <c r="V7" s="14"/>
      <c r="W7" s="14"/>
      <c r="X7" s="14"/>
      <c r="Y7" s="14"/>
      <c r="Z7" s="14"/>
    </row>
    <row r="8" ht="11.25" customHeight="1">
      <c r="A8" s="14"/>
      <c r="B8" s="25" t="s">
        <v>371</v>
      </c>
      <c r="C8" s="410">
        <v>5.0</v>
      </c>
      <c r="D8" s="414" t="s">
        <v>372</v>
      </c>
      <c r="E8" s="410">
        <v>7.0</v>
      </c>
      <c r="F8" s="14"/>
      <c r="G8" s="329"/>
      <c r="H8" s="26"/>
      <c r="I8" s="415"/>
      <c r="J8" s="26"/>
      <c r="K8" s="14"/>
      <c r="L8" s="25" t="s">
        <v>373</v>
      </c>
      <c r="M8" s="413">
        <v>12.0</v>
      </c>
      <c r="N8" s="398"/>
      <c r="O8" s="339"/>
      <c r="P8" s="14"/>
      <c r="Q8" s="14"/>
      <c r="R8" s="14"/>
      <c r="S8" s="14"/>
      <c r="T8" s="14"/>
      <c r="U8" s="14"/>
      <c r="V8" s="14"/>
      <c r="W8" s="14"/>
      <c r="X8" s="14"/>
      <c r="Y8" s="14"/>
      <c r="Z8" s="14"/>
    </row>
    <row r="9" ht="11.25" customHeight="1">
      <c r="A9" s="14"/>
      <c r="B9" s="25" t="s">
        <v>374</v>
      </c>
      <c r="C9" s="410">
        <v>9.0</v>
      </c>
      <c r="D9" s="414" t="s">
        <v>375</v>
      </c>
      <c r="E9" s="410">
        <v>4.0</v>
      </c>
      <c r="F9" s="14"/>
      <c r="G9" s="329"/>
      <c r="H9" s="26"/>
      <c r="I9" s="415"/>
      <c r="J9" s="26"/>
      <c r="K9" s="14"/>
      <c r="L9" s="329"/>
      <c r="M9" s="416"/>
      <c r="N9" s="398"/>
      <c r="O9" s="339"/>
      <c r="P9" s="14"/>
      <c r="Q9" s="14"/>
      <c r="R9" s="14"/>
      <c r="S9" s="14"/>
      <c r="T9" s="14"/>
      <c r="U9" s="14"/>
      <c r="V9" s="14"/>
      <c r="W9" s="14"/>
      <c r="X9" s="14"/>
      <c r="Y9" s="14"/>
      <c r="Z9" s="14"/>
    </row>
    <row r="10" ht="11.25" customHeight="1">
      <c r="A10" s="14"/>
      <c r="B10" s="329"/>
      <c r="C10" s="26"/>
      <c r="D10" s="415"/>
      <c r="E10" s="26"/>
      <c r="F10" s="14"/>
      <c r="G10" s="329"/>
      <c r="H10" s="26"/>
      <c r="I10" s="415"/>
      <c r="J10" s="26"/>
      <c r="K10" s="14"/>
      <c r="L10" s="329"/>
      <c r="M10" s="416"/>
      <c r="N10" s="398"/>
      <c r="O10" s="339"/>
      <c r="P10" s="14"/>
      <c r="Q10" s="14"/>
      <c r="R10" s="14"/>
      <c r="S10" s="14"/>
      <c r="T10" s="14"/>
      <c r="U10" s="14"/>
      <c r="V10" s="14"/>
      <c r="W10" s="14"/>
      <c r="X10" s="14"/>
      <c r="Y10" s="14"/>
      <c r="Z10" s="14"/>
    </row>
    <row r="11" ht="11.25" customHeight="1">
      <c r="A11" s="14"/>
      <c r="B11" s="329"/>
      <c r="C11" s="329"/>
      <c r="D11" s="415"/>
      <c r="E11" s="26"/>
      <c r="F11" s="14"/>
      <c r="G11" s="329"/>
      <c r="H11" s="329"/>
      <c r="I11" s="415"/>
      <c r="J11" s="26"/>
      <c r="K11" s="14"/>
      <c r="L11" s="329"/>
      <c r="M11" s="329"/>
      <c r="N11" s="415"/>
      <c r="O11" s="26"/>
      <c r="P11" s="14"/>
      <c r="Q11" s="14"/>
      <c r="R11" s="14"/>
      <c r="S11" s="14"/>
      <c r="T11" s="14"/>
      <c r="U11" s="14"/>
      <c r="V11" s="14"/>
      <c r="W11" s="14"/>
      <c r="X11" s="14"/>
      <c r="Y11" s="14"/>
      <c r="Z11" s="14"/>
    </row>
    <row r="12" ht="11.25" customHeight="1">
      <c r="A12" s="14"/>
      <c r="B12" s="329"/>
      <c r="C12" s="329"/>
      <c r="D12" s="415"/>
      <c r="E12" s="26"/>
      <c r="F12" s="14"/>
      <c r="G12" s="329"/>
      <c r="H12" s="329"/>
      <c r="I12" s="415"/>
      <c r="J12" s="26"/>
      <c r="K12" s="14"/>
      <c r="L12" s="329"/>
      <c r="M12" s="329"/>
      <c r="N12" s="415"/>
      <c r="O12" s="26"/>
      <c r="P12" s="14"/>
      <c r="Q12" s="14"/>
      <c r="R12" s="14"/>
      <c r="S12" s="14"/>
      <c r="T12" s="14"/>
      <c r="U12" s="14"/>
      <c r="V12" s="14"/>
      <c r="W12" s="14"/>
      <c r="X12" s="14"/>
      <c r="Y12" s="14"/>
      <c r="Z12" s="14"/>
    </row>
    <row r="13" ht="11.25" customHeight="1">
      <c r="A13" s="14"/>
      <c r="B13" s="329"/>
      <c r="C13" s="329"/>
      <c r="D13" s="415"/>
      <c r="E13" s="26"/>
      <c r="F13" s="14"/>
      <c r="G13" s="329"/>
      <c r="H13" s="329"/>
      <c r="I13" s="415"/>
      <c r="J13" s="26"/>
      <c r="K13" s="14"/>
      <c r="L13" s="329"/>
      <c r="M13" s="329"/>
      <c r="N13" s="415"/>
      <c r="O13" s="26"/>
      <c r="P13" s="14"/>
      <c r="Q13" s="14"/>
      <c r="R13" s="14"/>
      <c r="S13" s="14"/>
      <c r="T13" s="14"/>
      <c r="U13" s="14"/>
      <c r="V13" s="14"/>
      <c r="W13" s="14"/>
      <c r="X13" s="14"/>
      <c r="Y13" s="14"/>
      <c r="Z13" s="14"/>
    </row>
    <row r="14" ht="11.25" customHeight="1">
      <c r="A14" s="14"/>
      <c r="B14" s="329"/>
      <c r="C14" s="329"/>
      <c r="D14" s="415"/>
      <c r="E14" s="329"/>
      <c r="F14" s="14"/>
      <c r="G14" s="329"/>
      <c r="H14" s="329"/>
      <c r="I14" s="415"/>
      <c r="J14" s="329"/>
      <c r="K14" s="14"/>
      <c r="L14" s="329"/>
      <c r="M14" s="329"/>
      <c r="N14" s="415"/>
      <c r="O14" s="329"/>
      <c r="P14" s="14"/>
      <c r="Q14" s="14"/>
      <c r="R14" s="14"/>
      <c r="S14" s="14"/>
      <c r="T14" s="14"/>
      <c r="U14" s="14"/>
      <c r="V14" s="14"/>
      <c r="W14" s="14"/>
      <c r="X14" s="14"/>
      <c r="Y14" s="14"/>
      <c r="Z14" s="14"/>
    </row>
    <row r="15" ht="11.25" customHeight="1">
      <c r="A15" s="14"/>
      <c r="B15" s="329"/>
      <c r="C15" s="329"/>
      <c r="D15" s="415"/>
      <c r="E15" s="329"/>
      <c r="F15" s="14"/>
      <c r="G15" s="329"/>
      <c r="H15" s="329"/>
      <c r="I15" s="415"/>
      <c r="J15" s="329"/>
      <c r="K15" s="14"/>
      <c r="L15" s="329"/>
      <c r="M15" s="329"/>
      <c r="N15" s="415"/>
      <c r="O15" s="329"/>
      <c r="P15" s="14"/>
      <c r="Q15" s="14"/>
      <c r="R15" s="14"/>
      <c r="S15" s="14"/>
      <c r="T15" s="14"/>
      <c r="U15" s="14"/>
      <c r="V15" s="14"/>
      <c r="W15" s="14"/>
      <c r="X15" s="14"/>
      <c r="Y15" s="14"/>
      <c r="Z15" s="14"/>
    </row>
    <row r="16" ht="11.25" customHeight="1">
      <c r="A16" s="14"/>
      <c r="B16" s="329"/>
      <c r="C16" s="329"/>
      <c r="D16" s="415"/>
      <c r="E16" s="329"/>
      <c r="F16" s="14"/>
      <c r="G16" s="329"/>
      <c r="H16" s="329"/>
      <c r="I16" s="415"/>
      <c r="J16" s="329"/>
      <c r="K16" s="14"/>
      <c r="L16" s="329"/>
      <c r="M16" s="329"/>
      <c r="N16" s="415"/>
      <c r="O16" s="329"/>
      <c r="P16" s="14"/>
      <c r="Q16" s="14"/>
      <c r="R16" s="14"/>
      <c r="S16" s="14"/>
      <c r="T16" s="14"/>
      <c r="U16" s="14"/>
      <c r="V16" s="14"/>
      <c r="W16" s="14"/>
      <c r="X16" s="14"/>
      <c r="Y16" s="14"/>
      <c r="Z16" s="14"/>
    </row>
    <row r="17" ht="11.25" customHeight="1">
      <c r="A17" s="14"/>
      <c r="B17" s="329"/>
      <c r="C17" s="329"/>
      <c r="D17" s="415"/>
      <c r="E17" s="329"/>
      <c r="F17" s="14"/>
      <c r="G17" s="329"/>
      <c r="H17" s="329"/>
      <c r="I17" s="415"/>
      <c r="J17" s="329"/>
      <c r="K17" s="14"/>
      <c r="L17" s="329"/>
      <c r="M17" s="329"/>
      <c r="N17" s="415"/>
      <c r="O17" s="329"/>
      <c r="P17" s="14"/>
      <c r="Q17" s="14"/>
      <c r="R17" s="14"/>
      <c r="S17" s="14"/>
      <c r="T17" s="14"/>
      <c r="U17" s="14"/>
      <c r="V17" s="14"/>
      <c r="W17" s="14"/>
      <c r="X17" s="14"/>
      <c r="Y17" s="14"/>
      <c r="Z17" s="14"/>
    </row>
    <row r="18" ht="11.25" customHeight="1">
      <c r="A18" s="14"/>
      <c r="B18" s="329"/>
      <c r="C18" s="329"/>
      <c r="D18" s="415"/>
      <c r="E18" s="329"/>
      <c r="F18" s="14"/>
      <c r="G18" s="329"/>
      <c r="H18" s="329"/>
      <c r="I18" s="415"/>
      <c r="J18" s="329"/>
      <c r="K18" s="14"/>
      <c r="L18" s="329"/>
      <c r="M18" s="329"/>
      <c r="N18" s="415"/>
      <c r="O18" s="329"/>
      <c r="P18" s="14"/>
      <c r="Q18" s="14"/>
      <c r="R18" s="14"/>
      <c r="S18" s="14"/>
      <c r="T18" s="14"/>
      <c r="U18" s="14"/>
      <c r="V18" s="14"/>
      <c r="W18" s="14"/>
      <c r="X18" s="14"/>
      <c r="Y18" s="14"/>
      <c r="Z18" s="14"/>
    </row>
    <row r="19" ht="11.25" customHeight="1">
      <c r="A19" s="14"/>
      <c r="B19" s="329"/>
      <c r="C19" s="329"/>
      <c r="D19" s="415"/>
      <c r="E19" s="329"/>
      <c r="F19" s="14"/>
      <c r="G19" s="329"/>
      <c r="H19" s="329"/>
      <c r="I19" s="415"/>
      <c r="J19" s="329"/>
      <c r="K19" s="14"/>
      <c r="L19" s="329"/>
      <c r="M19" s="329"/>
      <c r="N19" s="415"/>
      <c r="O19" s="329"/>
      <c r="P19" s="14"/>
      <c r="Q19" s="14"/>
      <c r="R19" s="14"/>
      <c r="S19" s="14"/>
      <c r="T19" s="14"/>
      <c r="U19" s="14"/>
      <c r="V19" s="14"/>
      <c r="W19" s="14"/>
      <c r="X19" s="14"/>
      <c r="Y19" s="14"/>
      <c r="Z19" s="14"/>
    </row>
    <row r="20" ht="11.25" customHeight="1">
      <c r="A20" s="14"/>
      <c r="B20" s="329"/>
      <c r="C20" s="329"/>
      <c r="D20" s="415"/>
      <c r="E20" s="329"/>
      <c r="F20" s="14"/>
      <c r="G20" s="329"/>
      <c r="H20" s="329"/>
      <c r="I20" s="415"/>
      <c r="J20" s="329"/>
      <c r="K20" s="14"/>
      <c r="L20" s="329"/>
      <c r="M20" s="329"/>
      <c r="N20" s="415"/>
      <c r="O20" s="329"/>
      <c r="P20" s="14"/>
      <c r="Q20" s="14"/>
      <c r="R20" s="14"/>
      <c r="S20" s="14"/>
      <c r="T20" s="14"/>
      <c r="U20" s="14"/>
      <c r="V20" s="14"/>
      <c r="W20" s="14"/>
      <c r="X20" s="14"/>
      <c r="Y20" s="14"/>
      <c r="Z20" s="14"/>
    </row>
    <row r="21" ht="11.25" customHeight="1">
      <c r="A21" s="14"/>
      <c r="B21" s="329"/>
      <c r="C21" s="329"/>
      <c r="D21" s="415"/>
      <c r="E21" s="329"/>
      <c r="F21" s="14"/>
      <c r="G21" s="329"/>
      <c r="H21" s="329"/>
      <c r="I21" s="415"/>
      <c r="J21" s="329"/>
      <c r="K21" s="14"/>
      <c r="L21" s="329"/>
      <c r="M21" s="329"/>
      <c r="N21" s="415"/>
      <c r="O21" s="329"/>
      <c r="P21" s="14"/>
      <c r="Q21" s="14"/>
      <c r="R21" s="14"/>
      <c r="S21" s="14"/>
      <c r="T21" s="14"/>
      <c r="U21" s="14"/>
      <c r="V21" s="14"/>
      <c r="W21" s="14"/>
      <c r="X21" s="14"/>
      <c r="Y21" s="14"/>
      <c r="Z21" s="14"/>
    </row>
    <row r="22" ht="11.25" customHeight="1">
      <c r="A22" s="14"/>
      <c r="B22" s="329"/>
      <c r="C22" s="329"/>
      <c r="D22" s="415"/>
      <c r="E22" s="329"/>
      <c r="F22" s="14"/>
      <c r="G22" s="329"/>
      <c r="H22" s="329"/>
      <c r="I22" s="415"/>
      <c r="J22" s="329"/>
      <c r="K22" s="14"/>
      <c r="L22" s="329"/>
      <c r="M22" s="329"/>
      <c r="N22" s="415"/>
      <c r="O22" s="329"/>
      <c r="P22" s="14"/>
      <c r="Q22" s="14"/>
      <c r="R22" s="14"/>
      <c r="S22" s="14"/>
      <c r="T22" s="14"/>
      <c r="U22" s="14"/>
      <c r="V22" s="14"/>
      <c r="W22" s="14"/>
      <c r="X22" s="14"/>
      <c r="Y22" s="14"/>
      <c r="Z22" s="14"/>
    </row>
    <row r="23" ht="11.25" customHeight="1">
      <c r="A23" s="14"/>
      <c r="B23" s="329"/>
      <c r="C23" s="329"/>
      <c r="D23" s="415"/>
      <c r="E23" s="329"/>
      <c r="F23" s="14"/>
      <c r="G23" s="329"/>
      <c r="H23" s="329"/>
      <c r="I23" s="415"/>
      <c r="J23" s="329"/>
      <c r="K23" s="14"/>
      <c r="L23" s="329"/>
      <c r="M23" s="329"/>
      <c r="N23" s="415"/>
      <c r="O23" s="329"/>
      <c r="P23" s="14"/>
      <c r="Q23" s="14"/>
      <c r="R23" s="14"/>
      <c r="S23" s="14"/>
      <c r="T23" s="14"/>
      <c r="U23" s="14"/>
      <c r="V23" s="14"/>
      <c r="W23" s="14"/>
      <c r="X23" s="14"/>
      <c r="Y23" s="14"/>
      <c r="Z23" s="14"/>
    </row>
    <row r="24" ht="11.25" customHeight="1">
      <c r="A24" s="14"/>
      <c r="B24" s="329"/>
      <c r="C24" s="329"/>
      <c r="D24" s="415"/>
      <c r="E24" s="329"/>
      <c r="F24" s="14"/>
      <c r="G24" s="329"/>
      <c r="H24" s="329"/>
      <c r="I24" s="415"/>
      <c r="J24" s="329"/>
      <c r="K24" s="14"/>
      <c r="L24" s="329"/>
      <c r="M24" s="329"/>
      <c r="N24" s="415"/>
      <c r="O24" s="329"/>
      <c r="P24" s="14"/>
      <c r="Q24" s="14"/>
      <c r="R24" s="14"/>
      <c r="S24" s="14"/>
      <c r="T24" s="14"/>
      <c r="U24" s="14"/>
      <c r="V24" s="14"/>
      <c r="W24" s="14"/>
      <c r="X24" s="14"/>
      <c r="Y24" s="14"/>
      <c r="Z24" s="14"/>
    </row>
    <row r="25" ht="11.25" customHeight="1">
      <c r="A25" s="14"/>
      <c r="B25" s="329"/>
      <c r="C25" s="329"/>
      <c r="D25" s="415"/>
      <c r="E25" s="329"/>
      <c r="F25" s="14"/>
      <c r="G25" s="329"/>
      <c r="H25" s="329"/>
      <c r="I25" s="415"/>
      <c r="J25" s="329"/>
      <c r="K25" s="14"/>
      <c r="L25" s="329"/>
      <c r="M25" s="329"/>
      <c r="N25" s="415"/>
      <c r="O25" s="329"/>
      <c r="P25" s="14"/>
      <c r="Q25" s="14"/>
      <c r="R25" s="14"/>
      <c r="S25" s="14"/>
      <c r="T25" s="14"/>
      <c r="U25" s="14"/>
      <c r="V25" s="14"/>
      <c r="W25" s="14"/>
      <c r="X25" s="14"/>
      <c r="Y25" s="14"/>
      <c r="Z25" s="14"/>
    </row>
    <row r="26" ht="11.25" customHeight="1">
      <c r="A26" s="14"/>
      <c r="B26" s="14"/>
      <c r="C26" s="14"/>
      <c r="D26" s="114"/>
      <c r="E26" s="14"/>
      <c r="F26" s="14"/>
      <c r="G26" s="14"/>
      <c r="H26" s="14"/>
      <c r="I26" s="114"/>
      <c r="J26" s="14"/>
      <c r="K26" s="14"/>
      <c r="L26" s="14"/>
      <c r="M26" s="14"/>
      <c r="N26" s="114"/>
      <c r="O26" s="14"/>
      <c r="P26" s="14"/>
      <c r="Q26" s="14"/>
      <c r="R26" s="14"/>
      <c r="S26" s="14"/>
      <c r="T26" s="14"/>
      <c r="U26" s="14"/>
      <c r="V26" s="14"/>
      <c r="W26" s="14"/>
      <c r="X26" s="14"/>
      <c r="Y26" s="14"/>
      <c r="Z26" s="14"/>
    </row>
    <row r="27" ht="11.25" customHeight="1">
      <c r="A27" s="14"/>
      <c r="B27" s="14"/>
      <c r="C27" s="14"/>
      <c r="D27" s="114"/>
      <c r="E27" s="14"/>
      <c r="F27" s="14"/>
      <c r="G27" s="14"/>
      <c r="H27" s="14"/>
      <c r="I27" s="114"/>
      <c r="J27" s="14"/>
      <c r="K27" s="14"/>
      <c r="L27" s="14"/>
      <c r="M27" s="14"/>
      <c r="N27" s="114"/>
      <c r="O27" s="14"/>
      <c r="P27" s="14"/>
      <c r="Q27" s="14"/>
      <c r="R27" s="14"/>
      <c r="S27" s="14"/>
      <c r="T27" s="14"/>
      <c r="U27" s="14"/>
      <c r="V27" s="14"/>
      <c r="W27" s="14"/>
      <c r="X27" s="14"/>
      <c r="Y27" s="14"/>
      <c r="Z27" s="14"/>
    </row>
    <row r="28" ht="11.25" customHeight="1">
      <c r="A28" s="14"/>
      <c r="B28" s="14"/>
      <c r="C28" s="14"/>
      <c r="D28" s="114"/>
      <c r="E28" s="14"/>
      <c r="F28" s="14"/>
      <c r="G28" s="14"/>
      <c r="H28" s="14"/>
      <c r="I28" s="114"/>
      <c r="J28" s="14"/>
      <c r="K28" s="14"/>
      <c r="L28" s="14"/>
      <c r="M28" s="14"/>
      <c r="N28" s="114"/>
      <c r="O28" s="14"/>
      <c r="P28" s="14"/>
      <c r="Q28" s="14"/>
      <c r="R28" s="14"/>
      <c r="S28" s="14"/>
      <c r="T28" s="14"/>
      <c r="U28" s="14"/>
      <c r="V28" s="14"/>
      <c r="W28" s="14"/>
      <c r="X28" s="14"/>
      <c r="Y28" s="14"/>
      <c r="Z28" s="14"/>
    </row>
    <row r="29" ht="11.25" customHeight="1">
      <c r="A29" s="14"/>
      <c r="B29" s="14"/>
      <c r="C29" s="14"/>
      <c r="D29" s="114"/>
      <c r="E29" s="14"/>
      <c r="F29" s="14"/>
      <c r="G29" s="14"/>
      <c r="H29" s="14"/>
      <c r="I29" s="114"/>
      <c r="J29" s="14"/>
      <c r="K29" s="14"/>
      <c r="L29" s="14"/>
      <c r="M29" s="14"/>
      <c r="N29" s="114"/>
      <c r="O29" s="14"/>
      <c r="P29" s="14"/>
      <c r="Q29" s="14"/>
      <c r="R29" s="14"/>
      <c r="S29" s="14"/>
      <c r="T29" s="14"/>
      <c r="U29" s="14"/>
      <c r="V29" s="14"/>
      <c r="W29" s="14"/>
      <c r="X29" s="14"/>
      <c r="Y29" s="14"/>
      <c r="Z29" s="14"/>
    </row>
    <row r="30" ht="11.25" customHeight="1">
      <c r="A30" s="14"/>
      <c r="B30" s="14"/>
      <c r="C30" s="14"/>
      <c r="D30" s="114"/>
      <c r="E30" s="14"/>
      <c r="F30" s="14"/>
      <c r="G30" s="14"/>
      <c r="H30" s="14"/>
      <c r="I30" s="114"/>
      <c r="J30" s="14"/>
      <c r="K30" s="14"/>
      <c r="L30" s="14"/>
      <c r="M30" s="14"/>
      <c r="N30" s="114"/>
      <c r="O30" s="14"/>
      <c r="P30" s="14"/>
      <c r="Q30" s="14"/>
      <c r="R30" s="14"/>
      <c r="S30" s="14"/>
      <c r="T30" s="14"/>
      <c r="U30" s="14"/>
      <c r="V30" s="14"/>
      <c r="W30" s="14"/>
      <c r="X30" s="14"/>
      <c r="Y30" s="14"/>
      <c r="Z30" s="14"/>
    </row>
    <row r="31" ht="11.25" customHeight="1">
      <c r="A31" s="14"/>
      <c r="B31" s="14"/>
      <c r="C31" s="14"/>
      <c r="D31" s="114"/>
      <c r="E31" s="14"/>
      <c r="F31" s="14"/>
      <c r="G31" s="14"/>
      <c r="H31" s="14"/>
      <c r="I31" s="114"/>
      <c r="J31" s="14"/>
      <c r="K31" s="14"/>
      <c r="L31" s="14"/>
      <c r="M31" s="14"/>
      <c r="N31" s="114"/>
      <c r="O31" s="14"/>
      <c r="P31" s="14"/>
      <c r="Q31" s="14"/>
      <c r="R31" s="14"/>
      <c r="S31" s="14"/>
      <c r="T31" s="14"/>
      <c r="U31" s="14"/>
      <c r="V31" s="14"/>
      <c r="W31" s="14"/>
      <c r="X31" s="14"/>
      <c r="Y31" s="14"/>
      <c r="Z31" s="14"/>
    </row>
    <row r="32" ht="11.25" customHeight="1">
      <c r="A32" s="14"/>
      <c r="B32" s="14"/>
      <c r="C32" s="14"/>
      <c r="D32" s="114"/>
      <c r="E32" s="14"/>
      <c r="F32" s="14"/>
      <c r="G32" s="14"/>
      <c r="H32" s="14"/>
      <c r="I32" s="114"/>
      <c r="J32" s="14"/>
      <c r="K32" s="14"/>
      <c r="L32" s="14"/>
      <c r="M32" s="14"/>
      <c r="N32" s="114"/>
      <c r="O32" s="14"/>
      <c r="P32" s="14"/>
      <c r="Q32" s="14"/>
      <c r="R32" s="14"/>
      <c r="S32" s="14"/>
      <c r="T32" s="14"/>
      <c r="U32" s="14"/>
      <c r="V32" s="14"/>
      <c r="W32" s="14"/>
      <c r="X32" s="14"/>
      <c r="Y32" s="14"/>
      <c r="Z32" s="14"/>
    </row>
    <row r="33" ht="11.25" customHeight="1">
      <c r="A33" s="14"/>
      <c r="B33" s="14"/>
      <c r="C33" s="14"/>
      <c r="D33" s="114"/>
      <c r="E33" s="14"/>
      <c r="F33" s="14"/>
      <c r="G33" s="14"/>
      <c r="H33" s="14"/>
      <c r="I33" s="114"/>
      <c r="J33" s="14"/>
      <c r="K33" s="14"/>
      <c r="L33" s="14"/>
      <c r="M33" s="14"/>
      <c r="N33" s="114"/>
      <c r="O33" s="14"/>
      <c r="P33" s="14"/>
      <c r="Q33" s="14"/>
      <c r="R33" s="14"/>
      <c r="S33" s="14"/>
      <c r="T33" s="14"/>
      <c r="U33" s="14"/>
      <c r="V33" s="14"/>
      <c r="W33" s="14"/>
      <c r="X33" s="14"/>
      <c r="Y33" s="14"/>
      <c r="Z33" s="14"/>
    </row>
    <row r="34" ht="11.25" customHeight="1">
      <c r="A34" s="14"/>
      <c r="B34" s="14"/>
      <c r="C34" s="14"/>
      <c r="D34" s="114"/>
      <c r="E34" s="14"/>
      <c r="F34" s="14"/>
      <c r="G34" s="14"/>
      <c r="H34" s="14"/>
      <c r="I34" s="114"/>
      <c r="J34" s="14"/>
      <c r="K34" s="14"/>
      <c r="L34" s="14"/>
      <c r="M34" s="14"/>
      <c r="N34" s="114"/>
      <c r="O34" s="14"/>
      <c r="P34" s="14"/>
      <c r="Q34" s="14"/>
      <c r="R34" s="14"/>
      <c r="S34" s="14"/>
      <c r="T34" s="14"/>
      <c r="U34" s="14"/>
      <c r="V34" s="14"/>
      <c r="W34" s="14"/>
      <c r="X34" s="14"/>
      <c r="Y34" s="14"/>
      <c r="Z34" s="14"/>
    </row>
    <row r="35" ht="11.25" customHeight="1">
      <c r="A35" s="14"/>
      <c r="B35" s="14"/>
      <c r="C35" s="14"/>
      <c r="D35" s="114"/>
      <c r="E35" s="14"/>
      <c r="F35" s="14"/>
      <c r="G35" s="14"/>
      <c r="H35" s="14"/>
      <c r="I35" s="114"/>
      <c r="J35" s="14"/>
      <c r="K35" s="14"/>
      <c r="L35" s="14"/>
      <c r="M35" s="14"/>
      <c r="N35" s="114"/>
      <c r="O35" s="14"/>
      <c r="P35" s="14"/>
      <c r="Q35" s="14"/>
      <c r="R35" s="14"/>
      <c r="S35" s="14"/>
      <c r="T35" s="14"/>
      <c r="U35" s="14"/>
      <c r="V35" s="14"/>
      <c r="W35" s="14"/>
      <c r="X35" s="14"/>
      <c r="Y35" s="14"/>
      <c r="Z35" s="14"/>
    </row>
    <row r="36" ht="11.25" customHeight="1">
      <c r="A36" s="14"/>
      <c r="B36" s="14"/>
      <c r="C36" s="14"/>
      <c r="D36" s="114"/>
      <c r="E36" s="14"/>
      <c r="F36" s="14"/>
      <c r="G36" s="14"/>
      <c r="H36" s="14"/>
      <c r="I36" s="114"/>
      <c r="J36" s="14"/>
      <c r="K36" s="14"/>
      <c r="L36" s="14"/>
      <c r="M36" s="14"/>
      <c r="N36" s="114"/>
      <c r="O36" s="14"/>
      <c r="P36" s="14"/>
      <c r="Q36" s="14"/>
      <c r="R36" s="14"/>
      <c r="S36" s="14"/>
      <c r="T36" s="14"/>
      <c r="U36" s="14"/>
      <c r="V36" s="14"/>
      <c r="W36" s="14"/>
      <c r="X36" s="14"/>
      <c r="Y36" s="14"/>
      <c r="Z36" s="14"/>
    </row>
    <row r="37" ht="11.25" customHeight="1">
      <c r="A37" s="14"/>
      <c r="B37" s="14"/>
      <c r="C37" s="14"/>
      <c r="D37" s="114"/>
      <c r="E37" s="14"/>
      <c r="F37" s="14"/>
      <c r="G37" s="14"/>
      <c r="H37" s="14"/>
      <c r="I37" s="114"/>
      <c r="J37" s="14"/>
      <c r="K37" s="14"/>
      <c r="L37" s="14"/>
      <c r="M37" s="14"/>
      <c r="N37" s="114"/>
      <c r="O37" s="14"/>
      <c r="P37" s="14"/>
      <c r="Q37" s="14"/>
      <c r="R37" s="14"/>
      <c r="S37" s="14"/>
      <c r="T37" s="14"/>
      <c r="U37" s="14"/>
      <c r="V37" s="14"/>
      <c r="W37" s="14"/>
      <c r="X37" s="14"/>
      <c r="Y37" s="14"/>
      <c r="Z37" s="14"/>
    </row>
    <row r="38" ht="11.25" customHeight="1">
      <c r="A38" s="14"/>
      <c r="B38" s="14"/>
      <c r="C38" s="14"/>
      <c r="D38" s="114"/>
      <c r="E38" s="14"/>
      <c r="F38" s="14"/>
      <c r="G38" s="14"/>
      <c r="H38" s="14"/>
      <c r="I38" s="114"/>
      <c r="J38" s="14"/>
      <c r="K38" s="14"/>
      <c r="L38" s="14"/>
      <c r="M38" s="14"/>
      <c r="N38" s="114"/>
      <c r="O38" s="14"/>
      <c r="P38" s="14"/>
      <c r="Q38" s="14"/>
      <c r="R38" s="14"/>
      <c r="S38" s="14"/>
      <c r="T38" s="14"/>
      <c r="U38" s="14"/>
      <c r="V38" s="14"/>
      <c r="W38" s="14"/>
      <c r="X38" s="14"/>
      <c r="Y38" s="14"/>
      <c r="Z38" s="14"/>
    </row>
    <row r="39" ht="11.25" customHeight="1">
      <c r="A39" s="14"/>
      <c r="B39" s="14"/>
      <c r="C39" s="14"/>
      <c r="D39" s="114"/>
      <c r="E39" s="14"/>
      <c r="F39" s="14"/>
      <c r="G39" s="14"/>
      <c r="H39" s="14"/>
      <c r="I39" s="114"/>
      <c r="J39" s="14"/>
      <c r="K39" s="14"/>
      <c r="L39" s="14"/>
      <c r="M39" s="14"/>
      <c r="N39" s="114"/>
      <c r="O39" s="14"/>
      <c r="P39" s="14"/>
      <c r="Q39" s="14"/>
      <c r="R39" s="14"/>
      <c r="S39" s="14"/>
      <c r="T39" s="14"/>
      <c r="U39" s="14"/>
      <c r="V39" s="14"/>
      <c r="W39" s="14"/>
      <c r="X39" s="14"/>
      <c r="Y39" s="14"/>
      <c r="Z39" s="14"/>
    </row>
    <row r="40" ht="11.25" customHeight="1">
      <c r="A40" s="14"/>
      <c r="B40" s="14"/>
      <c r="C40" s="14"/>
      <c r="D40" s="114"/>
      <c r="E40" s="14"/>
      <c r="F40" s="14"/>
      <c r="G40" s="14"/>
      <c r="H40" s="14"/>
      <c r="I40" s="114"/>
      <c r="J40" s="14"/>
      <c r="K40" s="14"/>
      <c r="L40" s="14"/>
      <c r="M40" s="14"/>
      <c r="N40" s="114"/>
      <c r="O40" s="14"/>
      <c r="P40" s="14"/>
      <c r="Q40" s="14"/>
      <c r="R40" s="14"/>
      <c r="S40" s="14"/>
      <c r="T40" s="14"/>
      <c r="U40" s="14"/>
      <c r="V40" s="14"/>
      <c r="W40" s="14"/>
      <c r="X40" s="14"/>
      <c r="Y40" s="14"/>
      <c r="Z40" s="14"/>
    </row>
    <row r="41" ht="11.25" customHeight="1">
      <c r="A41" s="14"/>
      <c r="B41" s="14"/>
      <c r="C41" s="14"/>
      <c r="D41" s="114"/>
      <c r="E41" s="14"/>
      <c r="F41" s="14"/>
      <c r="G41" s="14"/>
      <c r="H41" s="14"/>
      <c r="I41" s="114"/>
      <c r="J41" s="14"/>
      <c r="K41" s="14"/>
      <c r="L41" s="14"/>
      <c r="M41" s="14"/>
      <c r="N41" s="114"/>
      <c r="O41" s="14"/>
      <c r="P41" s="14"/>
      <c r="Q41" s="14"/>
      <c r="R41" s="14"/>
      <c r="S41" s="14"/>
      <c r="T41" s="14"/>
      <c r="U41" s="14"/>
      <c r="V41" s="14"/>
      <c r="W41" s="14"/>
      <c r="X41" s="14"/>
      <c r="Y41" s="14"/>
      <c r="Z41" s="14"/>
    </row>
    <row r="42" ht="11.25" customHeight="1">
      <c r="A42" s="14"/>
      <c r="B42" s="14"/>
      <c r="C42" s="14"/>
      <c r="D42" s="114"/>
      <c r="E42" s="14"/>
      <c r="F42" s="14"/>
      <c r="G42" s="14"/>
      <c r="H42" s="14"/>
      <c r="I42" s="114"/>
      <c r="J42" s="14"/>
      <c r="K42" s="14"/>
      <c r="L42" s="14"/>
      <c r="M42" s="14"/>
      <c r="N42" s="114"/>
      <c r="O42" s="14"/>
      <c r="P42" s="14"/>
      <c r="Q42" s="14"/>
      <c r="R42" s="14"/>
      <c r="S42" s="14"/>
      <c r="T42" s="14"/>
      <c r="U42" s="14"/>
      <c r="V42" s="14"/>
      <c r="W42" s="14"/>
      <c r="X42" s="14"/>
      <c r="Y42" s="14"/>
      <c r="Z42" s="14"/>
    </row>
    <row r="43" ht="11.25" customHeight="1">
      <c r="A43" s="14"/>
      <c r="B43" s="14"/>
      <c r="C43" s="14"/>
      <c r="D43" s="114"/>
      <c r="E43" s="14"/>
      <c r="F43" s="14"/>
      <c r="G43" s="14"/>
      <c r="H43" s="14"/>
      <c r="I43" s="114"/>
      <c r="J43" s="14"/>
      <c r="K43" s="14"/>
      <c r="L43" s="14"/>
      <c r="M43" s="14"/>
      <c r="N43" s="114"/>
      <c r="O43" s="14"/>
      <c r="P43" s="14"/>
      <c r="Q43" s="14"/>
      <c r="R43" s="14"/>
      <c r="S43" s="14"/>
      <c r="T43" s="14"/>
      <c r="U43" s="14"/>
      <c r="V43" s="14"/>
      <c r="W43" s="14"/>
      <c r="X43" s="14"/>
      <c r="Y43" s="14"/>
      <c r="Z43" s="14"/>
    </row>
    <row r="44" ht="11.25" customHeight="1">
      <c r="A44" s="14"/>
      <c r="B44" s="14"/>
      <c r="C44" s="14"/>
      <c r="D44" s="114"/>
      <c r="E44" s="14"/>
      <c r="F44" s="14"/>
      <c r="G44" s="14"/>
      <c r="H44" s="14"/>
      <c r="I44" s="114"/>
      <c r="J44" s="14"/>
      <c r="K44" s="14"/>
      <c r="L44" s="14"/>
      <c r="M44" s="14"/>
      <c r="N44" s="114"/>
      <c r="O44" s="14"/>
      <c r="P44" s="14"/>
      <c r="Q44" s="14"/>
      <c r="R44" s="14"/>
      <c r="S44" s="14"/>
      <c r="T44" s="14"/>
      <c r="U44" s="14"/>
      <c r="V44" s="14"/>
      <c r="W44" s="14"/>
      <c r="X44" s="14"/>
      <c r="Y44" s="14"/>
      <c r="Z44" s="14"/>
    </row>
    <row r="45" ht="11.25" customHeight="1">
      <c r="A45" s="14"/>
      <c r="B45" s="14"/>
      <c r="C45" s="14"/>
      <c r="D45" s="114"/>
      <c r="E45" s="14"/>
      <c r="F45" s="14"/>
      <c r="G45" s="14"/>
      <c r="H45" s="14"/>
      <c r="I45" s="114"/>
      <c r="J45" s="14"/>
      <c r="K45" s="14"/>
      <c r="L45" s="14"/>
      <c r="M45" s="14"/>
      <c r="N45" s="114"/>
      <c r="O45" s="14"/>
      <c r="P45" s="14"/>
      <c r="Q45" s="14"/>
      <c r="R45" s="14"/>
      <c r="S45" s="14"/>
      <c r="T45" s="14"/>
      <c r="U45" s="14"/>
      <c r="V45" s="14"/>
      <c r="W45" s="14"/>
      <c r="X45" s="14"/>
      <c r="Y45" s="14"/>
      <c r="Z45" s="14"/>
    </row>
    <row r="46" ht="11.25" customHeight="1">
      <c r="A46" s="14"/>
      <c r="B46" s="14"/>
      <c r="C46" s="14"/>
      <c r="D46" s="114"/>
      <c r="E46" s="14"/>
      <c r="F46" s="14"/>
      <c r="G46" s="14"/>
      <c r="H46" s="14"/>
      <c r="I46" s="114"/>
      <c r="J46" s="14"/>
      <c r="K46" s="14"/>
      <c r="L46" s="14"/>
      <c r="M46" s="14"/>
      <c r="N46" s="114"/>
      <c r="O46" s="14"/>
      <c r="P46" s="14"/>
      <c r="Q46" s="14"/>
      <c r="R46" s="14"/>
      <c r="S46" s="14"/>
      <c r="T46" s="14"/>
      <c r="U46" s="14"/>
      <c r="V46" s="14"/>
      <c r="W46" s="14"/>
      <c r="X46" s="14"/>
      <c r="Y46" s="14"/>
      <c r="Z46" s="14"/>
    </row>
    <row r="47" ht="11.25" customHeight="1">
      <c r="A47" s="14"/>
      <c r="B47" s="14"/>
      <c r="C47" s="14"/>
      <c r="D47" s="114"/>
      <c r="E47" s="14"/>
      <c r="F47" s="14"/>
      <c r="G47" s="14"/>
      <c r="H47" s="14"/>
      <c r="I47" s="114"/>
      <c r="J47" s="14"/>
      <c r="K47" s="14"/>
      <c r="L47" s="14"/>
      <c r="M47" s="14"/>
      <c r="N47" s="114"/>
      <c r="O47" s="14"/>
      <c r="P47" s="14"/>
      <c r="Q47" s="14"/>
      <c r="R47" s="14"/>
      <c r="S47" s="14"/>
      <c r="T47" s="14"/>
      <c r="U47" s="14"/>
      <c r="V47" s="14"/>
      <c r="W47" s="14"/>
      <c r="X47" s="14"/>
      <c r="Y47" s="14"/>
      <c r="Z47" s="14"/>
    </row>
    <row r="48" ht="11.25" customHeight="1">
      <c r="A48" s="14"/>
      <c r="B48" s="14"/>
      <c r="C48" s="14"/>
      <c r="D48" s="114"/>
      <c r="E48" s="14"/>
      <c r="F48" s="14"/>
      <c r="G48" s="14"/>
      <c r="H48" s="14"/>
      <c r="I48" s="114"/>
      <c r="J48" s="14"/>
      <c r="K48" s="14"/>
      <c r="L48" s="14"/>
      <c r="M48" s="14"/>
      <c r="N48" s="114"/>
      <c r="O48" s="14"/>
      <c r="P48" s="14"/>
      <c r="Q48" s="14"/>
      <c r="R48" s="14"/>
      <c r="S48" s="14"/>
      <c r="T48" s="14"/>
      <c r="U48" s="14"/>
      <c r="V48" s="14"/>
      <c r="W48" s="14"/>
      <c r="X48" s="14"/>
      <c r="Y48" s="14"/>
      <c r="Z48" s="14"/>
    </row>
    <row r="49">
      <c r="A49" s="14"/>
      <c r="B49" s="14"/>
      <c r="C49" s="14"/>
      <c r="D49" s="114"/>
      <c r="E49" s="14"/>
      <c r="F49" s="14"/>
      <c r="G49" s="14"/>
      <c r="H49" s="14"/>
      <c r="I49" s="114"/>
      <c r="J49" s="14"/>
      <c r="K49" s="14"/>
      <c r="L49" s="14"/>
      <c r="M49" s="14"/>
      <c r="N49" s="114"/>
      <c r="O49" s="14"/>
      <c r="P49" s="14"/>
      <c r="Q49" s="14"/>
      <c r="R49" s="14"/>
      <c r="S49" s="14"/>
      <c r="T49" s="14"/>
      <c r="U49" s="14"/>
      <c r="V49" s="14"/>
      <c r="W49" s="14"/>
      <c r="X49" s="14"/>
      <c r="Y49" s="14"/>
      <c r="Z49" s="14"/>
    </row>
    <row r="50">
      <c r="A50" s="14"/>
      <c r="B50" s="14"/>
      <c r="C50" s="14"/>
      <c r="D50" s="114"/>
      <c r="E50" s="14"/>
      <c r="F50" s="14"/>
      <c r="G50" s="14"/>
      <c r="H50" s="14"/>
      <c r="I50" s="114"/>
      <c r="J50" s="14"/>
      <c r="K50" s="14"/>
      <c r="L50" s="14"/>
      <c r="M50" s="14"/>
      <c r="N50" s="114"/>
      <c r="O50" s="14"/>
      <c r="P50" s="14"/>
      <c r="Q50" s="14"/>
      <c r="R50" s="14"/>
      <c r="S50" s="14"/>
      <c r="T50" s="14"/>
      <c r="U50" s="14"/>
      <c r="V50" s="14"/>
      <c r="W50" s="14"/>
      <c r="X50" s="14"/>
      <c r="Y50" s="14"/>
      <c r="Z50" s="14"/>
    </row>
    <row r="51">
      <c r="A51" s="14"/>
      <c r="B51" s="14"/>
      <c r="C51" s="14"/>
      <c r="D51" s="114"/>
      <c r="E51" s="14"/>
      <c r="F51" s="14"/>
      <c r="G51" s="14"/>
      <c r="H51" s="14"/>
      <c r="I51" s="114"/>
      <c r="J51" s="14"/>
      <c r="K51" s="14"/>
      <c r="L51" s="14"/>
      <c r="M51" s="14"/>
      <c r="N51" s="114"/>
      <c r="O51" s="14"/>
      <c r="P51" s="14"/>
      <c r="Q51" s="14"/>
      <c r="R51" s="14"/>
      <c r="S51" s="14"/>
      <c r="T51" s="14"/>
      <c r="U51" s="14"/>
      <c r="V51" s="14"/>
      <c r="W51" s="14"/>
      <c r="X51" s="14"/>
      <c r="Y51" s="14"/>
      <c r="Z51" s="14"/>
    </row>
    <row r="52">
      <c r="A52" s="14"/>
      <c r="B52" s="14"/>
      <c r="C52" s="14"/>
      <c r="D52" s="114"/>
      <c r="E52" s="14"/>
      <c r="F52" s="14"/>
      <c r="G52" s="14"/>
      <c r="H52" s="14"/>
      <c r="I52" s="114"/>
      <c r="J52" s="14"/>
      <c r="K52" s="14"/>
      <c r="L52" s="14"/>
      <c r="M52" s="14"/>
      <c r="N52" s="114"/>
      <c r="O52" s="14"/>
      <c r="P52" s="14"/>
      <c r="Q52" s="14"/>
      <c r="R52" s="14"/>
      <c r="S52" s="14"/>
      <c r="T52" s="14"/>
      <c r="U52" s="14"/>
      <c r="V52" s="14"/>
      <c r="W52" s="14"/>
      <c r="X52" s="14"/>
      <c r="Y52" s="14"/>
      <c r="Z52" s="14"/>
    </row>
    <row r="53">
      <c r="A53" s="14"/>
      <c r="B53" s="14"/>
      <c r="C53" s="14"/>
      <c r="D53" s="114"/>
      <c r="E53" s="14"/>
      <c r="F53" s="14"/>
      <c r="G53" s="14"/>
      <c r="H53" s="14"/>
      <c r="I53" s="114"/>
      <c r="J53" s="14"/>
      <c r="K53" s="14"/>
      <c r="L53" s="14"/>
      <c r="M53" s="14"/>
      <c r="N53" s="114"/>
      <c r="O53" s="14"/>
      <c r="P53" s="14"/>
      <c r="Q53" s="14"/>
      <c r="R53" s="14"/>
      <c r="S53" s="14"/>
      <c r="T53" s="14"/>
      <c r="U53" s="14"/>
      <c r="V53" s="14"/>
      <c r="W53" s="14"/>
      <c r="X53" s="14"/>
      <c r="Y53" s="14"/>
      <c r="Z53" s="14"/>
    </row>
    <row r="54">
      <c r="A54" s="14"/>
      <c r="B54" s="14"/>
      <c r="C54" s="14"/>
      <c r="D54" s="114"/>
      <c r="E54" s="14"/>
      <c r="F54" s="14"/>
      <c r="G54" s="14"/>
      <c r="H54" s="14"/>
      <c r="I54" s="114"/>
      <c r="J54" s="14"/>
      <c r="K54" s="14"/>
      <c r="L54" s="14"/>
      <c r="M54" s="14"/>
      <c r="N54" s="114"/>
      <c r="O54" s="14"/>
      <c r="P54" s="14"/>
      <c r="Q54" s="14"/>
      <c r="R54" s="14"/>
      <c r="S54" s="14"/>
      <c r="T54" s="14"/>
      <c r="U54" s="14"/>
      <c r="V54" s="14"/>
      <c r="W54" s="14"/>
      <c r="X54" s="14"/>
      <c r="Y54" s="14"/>
      <c r="Z54" s="14"/>
    </row>
    <row r="55">
      <c r="A55" s="14"/>
      <c r="B55" s="14"/>
      <c r="C55" s="14"/>
      <c r="D55" s="114"/>
      <c r="E55" s="14"/>
      <c r="F55" s="14"/>
      <c r="G55" s="14"/>
      <c r="H55" s="14"/>
      <c r="I55" s="114"/>
      <c r="J55" s="14"/>
      <c r="K55" s="14"/>
      <c r="L55" s="14"/>
      <c r="M55" s="14"/>
      <c r="N55" s="114"/>
      <c r="O55" s="14"/>
      <c r="P55" s="14"/>
      <c r="Q55" s="14"/>
      <c r="R55" s="14"/>
      <c r="S55" s="14"/>
      <c r="T55" s="14"/>
      <c r="U55" s="14"/>
      <c r="V55" s="14"/>
      <c r="W55" s="14"/>
      <c r="X55" s="14"/>
      <c r="Y55" s="14"/>
      <c r="Z55" s="14"/>
    </row>
    <row r="56">
      <c r="A56" s="14"/>
      <c r="B56" s="14"/>
      <c r="C56" s="14"/>
      <c r="D56" s="114"/>
      <c r="E56" s="14"/>
      <c r="F56" s="14"/>
      <c r="G56" s="14"/>
      <c r="H56" s="14"/>
      <c r="I56" s="114"/>
      <c r="J56" s="14"/>
      <c r="K56" s="14"/>
      <c r="L56" s="14"/>
      <c r="M56" s="14"/>
      <c r="N56" s="114"/>
      <c r="O56" s="14"/>
      <c r="P56" s="14"/>
      <c r="Q56" s="14"/>
      <c r="R56" s="14"/>
      <c r="S56" s="14"/>
      <c r="T56" s="14"/>
      <c r="U56" s="14"/>
      <c r="V56" s="14"/>
      <c r="W56" s="14"/>
      <c r="X56" s="14"/>
      <c r="Y56" s="14"/>
      <c r="Z56" s="14"/>
    </row>
    <row r="57">
      <c r="A57" s="14"/>
      <c r="B57" s="14"/>
      <c r="C57" s="14"/>
      <c r="D57" s="114"/>
      <c r="E57" s="14"/>
      <c r="F57" s="14"/>
      <c r="G57" s="14"/>
      <c r="H57" s="14"/>
      <c r="I57" s="114"/>
      <c r="J57" s="14"/>
      <c r="K57" s="14"/>
      <c r="L57" s="14"/>
      <c r="M57" s="14"/>
      <c r="N57" s="114"/>
      <c r="O57" s="14"/>
      <c r="P57" s="14"/>
      <c r="Q57" s="14"/>
      <c r="R57" s="14"/>
      <c r="S57" s="14"/>
      <c r="T57" s="14"/>
      <c r="U57" s="14"/>
      <c r="V57" s="14"/>
      <c r="W57" s="14"/>
      <c r="X57" s="14"/>
      <c r="Y57" s="14"/>
      <c r="Z57" s="14"/>
    </row>
    <row r="58">
      <c r="A58" s="14"/>
      <c r="B58" s="14"/>
      <c r="C58" s="14"/>
      <c r="D58" s="114"/>
      <c r="E58" s="14"/>
      <c r="F58" s="14"/>
      <c r="G58" s="14"/>
      <c r="H58" s="14"/>
      <c r="I58" s="114"/>
      <c r="J58" s="14"/>
      <c r="K58" s="14"/>
      <c r="L58" s="14"/>
      <c r="M58" s="14"/>
      <c r="N58" s="114"/>
      <c r="O58" s="14"/>
      <c r="P58" s="14"/>
      <c r="Q58" s="14"/>
      <c r="R58" s="14"/>
      <c r="S58" s="14"/>
      <c r="T58" s="14"/>
      <c r="U58" s="14"/>
      <c r="V58" s="14"/>
      <c r="W58" s="14"/>
      <c r="X58" s="14"/>
      <c r="Y58" s="14"/>
      <c r="Z58" s="14"/>
    </row>
    <row r="59">
      <c r="A59" s="14"/>
      <c r="B59" s="14"/>
      <c r="C59" s="14"/>
      <c r="D59" s="114"/>
      <c r="E59" s="14"/>
      <c r="F59" s="14"/>
      <c r="G59" s="14"/>
      <c r="H59" s="14"/>
      <c r="I59" s="114"/>
      <c r="J59" s="14"/>
      <c r="K59" s="14"/>
      <c r="L59" s="14"/>
      <c r="M59" s="14"/>
      <c r="N59" s="114"/>
      <c r="O59" s="14"/>
      <c r="P59" s="14"/>
      <c r="Q59" s="14"/>
      <c r="R59" s="14"/>
      <c r="S59" s="14"/>
      <c r="T59" s="14"/>
      <c r="U59" s="14"/>
      <c r="V59" s="14"/>
      <c r="W59" s="14"/>
      <c r="X59" s="14"/>
      <c r="Y59" s="14"/>
      <c r="Z59" s="14"/>
    </row>
    <row r="60">
      <c r="A60" s="14"/>
      <c r="B60" s="14"/>
      <c r="C60" s="14"/>
      <c r="D60" s="114"/>
      <c r="E60" s="14"/>
      <c r="F60" s="14"/>
      <c r="G60" s="14"/>
      <c r="H60" s="14"/>
      <c r="I60" s="114"/>
      <c r="J60" s="14"/>
      <c r="K60" s="14"/>
      <c r="L60" s="14"/>
      <c r="M60" s="14"/>
      <c r="N60" s="114"/>
      <c r="O60" s="14"/>
      <c r="P60" s="14"/>
      <c r="Q60" s="14"/>
      <c r="R60" s="14"/>
      <c r="S60" s="14"/>
      <c r="T60" s="14"/>
      <c r="U60" s="14"/>
      <c r="V60" s="14"/>
      <c r="W60" s="14"/>
      <c r="X60" s="14"/>
      <c r="Y60" s="14"/>
      <c r="Z60" s="14"/>
    </row>
    <row r="61">
      <c r="A61" s="14"/>
      <c r="B61" s="14"/>
      <c r="C61" s="14"/>
      <c r="D61" s="114"/>
      <c r="E61" s="14"/>
      <c r="F61" s="14"/>
      <c r="G61" s="14"/>
      <c r="H61" s="14"/>
      <c r="I61" s="114"/>
      <c r="J61" s="14"/>
      <c r="K61" s="14"/>
      <c r="L61" s="14"/>
      <c r="M61" s="14"/>
      <c r="N61" s="114"/>
      <c r="O61" s="14"/>
      <c r="P61" s="14"/>
      <c r="Q61" s="14"/>
      <c r="R61" s="14"/>
      <c r="S61" s="14"/>
      <c r="T61" s="14"/>
      <c r="U61" s="14"/>
      <c r="V61" s="14"/>
      <c r="W61" s="14"/>
      <c r="X61" s="14"/>
      <c r="Y61" s="14"/>
      <c r="Z61" s="14"/>
    </row>
    <row r="62">
      <c r="A62" s="14"/>
      <c r="B62" s="14"/>
      <c r="C62" s="14"/>
      <c r="D62" s="114"/>
      <c r="E62" s="14"/>
      <c r="F62" s="14"/>
      <c r="G62" s="14"/>
      <c r="H62" s="14"/>
      <c r="I62" s="114"/>
      <c r="J62" s="14"/>
      <c r="K62" s="14"/>
      <c r="L62" s="14"/>
      <c r="M62" s="14"/>
      <c r="N62" s="114"/>
      <c r="O62" s="14"/>
      <c r="P62" s="14"/>
      <c r="Q62" s="14"/>
      <c r="R62" s="14"/>
      <c r="S62" s="14"/>
      <c r="T62" s="14"/>
      <c r="U62" s="14"/>
      <c r="V62" s="14"/>
      <c r="W62" s="14"/>
      <c r="X62" s="14"/>
      <c r="Y62" s="14"/>
      <c r="Z62" s="14"/>
    </row>
    <row r="63">
      <c r="A63" s="14"/>
      <c r="B63" s="14"/>
      <c r="C63" s="14"/>
      <c r="D63" s="114"/>
      <c r="E63" s="14"/>
      <c r="F63" s="14"/>
      <c r="G63" s="14"/>
      <c r="H63" s="14"/>
      <c r="I63" s="114"/>
      <c r="J63" s="14"/>
      <c r="K63" s="14"/>
      <c r="L63" s="14"/>
      <c r="M63" s="14"/>
      <c r="N63" s="114"/>
      <c r="O63" s="14"/>
      <c r="P63" s="14"/>
      <c r="Q63" s="14"/>
      <c r="R63" s="14"/>
      <c r="S63" s="14"/>
      <c r="T63" s="14"/>
      <c r="U63" s="14"/>
      <c r="V63" s="14"/>
      <c r="W63" s="14"/>
      <c r="X63" s="14"/>
      <c r="Y63" s="14"/>
      <c r="Z63" s="14"/>
    </row>
    <row r="64">
      <c r="A64" s="14"/>
      <c r="B64" s="14"/>
      <c r="C64" s="14"/>
      <c r="D64" s="114"/>
      <c r="E64" s="14"/>
      <c r="F64" s="14"/>
      <c r="G64" s="14"/>
      <c r="H64" s="14"/>
      <c r="I64" s="114"/>
      <c r="J64" s="14"/>
      <c r="K64" s="14"/>
      <c r="L64" s="14"/>
      <c r="M64" s="14"/>
      <c r="N64" s="114"/>
      <c r="O64" s="14"/>
      <c r="P64" s="14"/>
      <c r="Q64" s="14"/>
      <c r="R64" s="14"/>
      <c r="S64" s="14"/>
      <c r="T64" s="14"/>
      <c r="U64" s="14"/>
      <c r="V64" s="14"/>
      <c r="W64" s="14"/>
      <c r="X64" s="14"/>
      <c r="Y64" s="14"/>
      <c r="Z64" s="14"/>
    </row>
    <row r="65">
      <c r="A65" s="14"/>
      <c r="B65" s="14"/>
      <c r="C65" s="14"/>
      <c r="D65" s="114"/>
      <c r="E65" s="14"/>
      <c r="F65" s="14"/>
      <c r="G65" s="14"/>
      <c r="H65" s="14"/>
      <c r="I65" s="114"/>
      <c r="J65" s="14"/>
      <c r="K65" s="14"/>
      <c r="L65" s="14"/>
      <c r="M65" s="14"/>
      <c r="N65" s="114"/>
      <c r="O65" s="14"/>
      <c r="P65" s="14"/>
      <c r="Q65" s="14"/>
      <c r="R65" s="14"/>
      <c r="S65" s="14"/>
      <c r="T65" s="14"/>
      <c r="U65" s="14"/>
      <c r="V65" s="14"/>
      <c r="W65" s="14"/>
      <c r="X65" s="14"/>
      <c r="Y65" s="14"/>
      <c r="Z65" s="14"/>
    </row>
    <row r="66">
      <c r="A66" s="14"/>
      <c r="B66" s="14"/>
      <c r="C66" s="14"/>
      <c r="D66" s="114"/>
      <c r="E66" s="14"/>
      <c r="F66" s="14"/>
      <c r="G66" s="14"/>
      <c r="H66" s="14"/>
      <c r="I66" s="114"/>
      <c r="J66" s="14"/>
      <c r="K66" s="14"/>
      <c r="L66" s="14"/>
      <c r="M66" s="14"/>
      <c r="N66" s="114"/>
      <c r="O66" s="14"/>
      <c r="P66" s="14"/>
      <c r="Q66" s="14"/>
      <c r="R66" s="14"/>
      <c r="S66" s="14"/>
      <c r="T66" s="14"/>
      <c r="U66" s="14"/>
      <c r="V66" s="14"/>
      <c r="W66" s="14"/>
      <c r="X66" s="14"/>
      <c r="Y66" s="14"/>
      <c r="Z66" s="14"/>
    </row>
    <row r="67">
      <c r="A67" s="14"/>
      <c r="B67" s="14"/>
      <c r="C67" s="14"/>
      <c r="D67" s="114"/>
      <c r="E67" s="14"/>
      <c r="F67" s="14"/>
      <c r="G67" s="14"/>
      <c r="H67" s="14"/>
      <c r="I67" s="114"/>
      <c r="J67" s="14"/>
      <c r="K67" s="14"/>
      <c r="L67" s="14"/>
      <c r="M67" s="14"/>
      <c r="N67" s="114"/>
      <c r="O67" s="14"/>
      <c r="P67" s="14"/>
      <c r="Q67" s="14"/>
      <c r="R67" s="14"/>
      <c r="S67" s="14"/>
      <c r="T67" s="14"/>
      <c r="U67" s="14"/>
      <c r="V67" s="14"/>
      <c r="W67" s="14"/>
      <c r="X67" s="14"/>
      <c r="Y67" s="14"/>
      <c r="Z67" s="14"/>
    </row>
    <row r="68">
      <c r="A68" s="14"/>
      <c r="B68" s="14"/>
      <c r="C68" s="14"/>
      <c r="D68" s="114"/>
      <c r="E68" s="14"/>
      <c r="F68" s="14"/>
      <c r="G68" s="14"/>
      <c r="H68" s="14"/>
      <c r="I68" s="114"/>
      <c r="J68" s="14"/>
      <c r="K68" s="14"/>
      <c r="L68" s="14"/>
      <c r="M68" s="14"/>
      <c r="N68" s="114"/>
      <c r="O68" s="14"/>
      <c r="P68" s="14"/>
      <c r="Q68" s="14"/>
      <c r="R68" s="14"/>
      <c r="S68" s="14"/>
      <c r="T68" s="14"/>
      <c r="U68" s="14"/>
      <c r="V68" s="14"/>
      <c r="W68" s="14"/>
      <c r="X68" s="14"/>
      <c r="Y68" s="14"/>
      <c r="Z68" s="14"/>
    </row>
    <row r="69">
      <c r="A69" s="14"/>
      <c r="B69" s="14"/>
      <c r="C69" s="14"/>
      <c r="D69" s="114"/>
      <c r="E69" s="14"/>
      <c r="F69" s="14"/>
      <c r="G69" s="14"/>
      <c r="H69" s="14"/>
      <c r="I69" s="114"/>
      <c r="J69" s="14"/>
      <c r="K69" s="14"/>
      <c r="L69" s="14"/>
      <c r="M69" s="14"/>
      <c r="N69" s="114"/>
      <c r="O69" s="14"/>
      <c r="P69" s="14"/>
      <c r="Q69" s="14"/>
      <c r="R69" s="14"/>
      <c r="S69" s="14"/>
      <c r="T69" s="14"/>
      <c r="U69" s="14"/>
      <c r="V69" s="14"/>
      <c r="W69" s="14"/>
      <c r="X69" s="14"/>
      <c r="Y69" s="14"/>
      <c r="Z69" s="14"/>
    </row>
    <row r="70">
      <c r="A70" s="14"/>
      <c r="B70" s="14"/>
      <c r="C70" s="14"/>
      <c r="D70" s="114"/>
      <c r="E70" s="14"/>
      <c r="F70" s="14"/>
      <c r="G70" s="14"/>
      <c r="H70" s="14"/>
      <c r="I70" s="114"/>
      <c r="J70" s="14"/>
      <c r="K70" s="14"/>
      <c r="L70" s="14"/>
      <c r="M70" s="14"/>
      <c r="N70" s="114"/>
      <c r="O70" s="14"/>
      <c r="P70" s="14"/>
      <c r="Q70" s="14"/>
      <c r="R70" s="14"/>
      <c r="S70" s="14"/>
      <c r="T70" s="14"/>
      <c r="U70" s="14"/>
      <c r="V70" s="14"/>
      <c r="W70" s="14"/>
      <c r="X70" s="14"/>
      <c r="Y70" s="14"/>
      <c r="Z70" s="14"/>
    </row>
    <row r="71">
      <c r="A71" s="14"/>
      <c r="B71" s="14"/>
      <c r="C71" s="14"/>
      <c r="D71" s="114"/>
      <c r="E71" s="14"/>
      <c r="F71" s="14"/>
      <c r="G71" s="14"/>
      <c r="H71" s="14"/>
      <c r="I71" s="114"/>
      <c r="J71" s="14"/>
      <c r="K71" s="14"/>
      <c r="L71" s="14"/>
      <c r="M71" s="14"/>
      <c r="N71" s="114"/>
      <c r="O71" s="14"/>
      <c r="P71" s="14"/>
      <c r="Q71" s="14"/>
      <c r="R71" s="14"/>
      <c r="S71" s="14"/>
      <c r="T71" s="14"/>
      <c r="U71" s="14"/>
      <c r="V71" s="14"/>
      <c r="W71" s="14"/>
      <c r="X71" s="14"/>
      <c r="Y71" s="14"/>
      <c r="Z71" s="14"/>
    </row>
    <row r="72">
      <c r="A72" s="14"/>
      <c r="B72" s="14"/>
      <c r="C72" s="14"/>
      <c r="D72" s="114"/>
      <c r="E72" s="14"/>
      <c r="F72" s="14"/>
      <c r="G72" s="14"/>
      <c r="H72" s="14"/>
      <c r="I72" s="114"/>
      <c r="J72" s="14"/>
      <c r="K72" s="14"/>
      <c r="L72" s="14"/>
      <c r="M72" s="14"/>
      <c r="N72" s="114"/>
      <c r="O72" s="14"/>
      <c r="P72" s="14"/>
      <c r="Q72" s="14"/>
      <c r="R72" s="14"/>
      <c r="S72" s="14"/>
      <c r="T72" s="14"/>
      <c r="U72" s="14"/>
      <c r="V72" s="14"/>
      <c r="W72" s="14"/>
      <c r="X72" s="14"/>
      <c r="Y72" s="14"/>
      <c r="Z72" s="14"/>
    </row>
    <row r="73">
      <c r="A73" s="14"/>
      <c r="B73" s="14"/>
      <c r="C73" s="14"/>
      <c r="D73" s="114"/>
      <c r="E73" s="14"/>
      <c r="F73" s="14"/>
      <c r="G73" s="14"/>
      <c r="H73" s="14"/>
      <c r="I73" s="114"/>
      <c r="J73" s="14"/>
      <c r="K73" s="14"/>
      <c r="L73" s="14"/>
      <c r="M73" s="14"/>
      <c r="N73" s="114"/>
      <c r="O73" s="14"/>
      <c r="P73" s="14"/>
      <c r="Q73" s="14"/>
      <c r="R73" s="14"/>
      <c r="S73" s="14"/>
      <c r="T73" s="14"/>
      <c r="U73" s="14"/>
      <c r="V73" s="14"/>
      <c r="W73" s="14"/>
      <c r="X73" s="14"/>
      <c r="Y73" s="14"/>
      <c r="Z73" s="14"/>
    </row>
    <row r="74">
      <c r="A74" s="14"/>
      <c r="B74" s="14"/>
      <c r="C74" s="14"/>
      <c r="D74" s="114"/>
      <c r="E74" s="14"/>
      <c r="F74" s="14"/>
      <c r="G74" s="14"/>
      <c r="H74" s="14"/>
      <c r="I74" s="114"/>
      <c r="J74" s="14"/>
      <c r="K74" s="14"/>
      <c r="L74" s="14"/>
      <c r="M74" s="14"/>
      <c r="N74" s="114"/>
      <c r="O74" s="14"/>
      <c r="P74" s="14"/>
      <c r="Q74" s="14"/>
      <c r="R74" s="14"/>
      <c r="S74" s="14"/>
      <c r="T74" s="14"/>
      <c r="U74" s="14"/>
      <c r="V74" s="14"/>
      <c r="W74" s="14"/>
      <c r="X74" s="14"/>
      <c r="Y74" s="14"/>
      <c r="Z74" s="14"/>
    </row>
    <row r="75">
      <c r="A75" s="14"/>
      <c r="B75" s="14"/>
      <c r="C75" s="14"/>
      <c r="D75" s="114"/>
      <c r="E75" s="14"/>
      <c r="F75" s="14"/>
      <c r="G75" s="14"/>
      <c r="H75" s="14"/>
      <c r="I75" s="114"/>
      <c r="J75" s="14"/>
      <c r="K75" s="14"/>
      <c r="L75" s="14"/>
      <c r="M75" s="14"/>
      <c r="N75" s="114"/>
      <c r="O75" s="14"/>
      <c r="P75" s="14"/>
      <c r="Q75" s="14"/>
      <c r="R75" s="14"/>
      <c r="S75" s="14"/>
      <c r="T75" s="14"/>
      <c r="U75" s="14"/>
      <c r="V75" s="14"/>
      <c r="W75" s="14"/>
      <c r="X75" s="14"/>
      <c r="Y75" s="14"/>
      <c r="Z75" s="14"/>
    </row>
    <row r="76">
      <c r="A76" s="14"/>
      <c r="B76" s="14"/>
      <c r="C76" s="14"/>
      <c r="D76" s="114"/>
      <c r="E76" s="14"/>
      <c r="F76" s="14"/>
      <c r="G76" s="14"/>
      <c r="H76" s="14"/>
      <c r="I76" s="114"/>
      <c r="J76" s="14"/>
      <c r="K76" s="14"/>
      <c r="L76" s="14"/>
      <c r="M76" s="14"/>
      <c r="N76" s="114"/>
      <c r="O76" s="14"/>
      <c r="P76" s="14"/>
      <c r="Q76" s="14"/>
      <c r="R76" s="14"/>
      <c r="S76" s="14"/>
      <c r="T76" s="14"/>
      <c r="U76" s="14"/>
      <c r="V76" s="14"/>
      <c r="W76" s="14"/>
      <c r="X76" s="14"/>
      <c r="Y76" s="14"/>
      <c r="Z76" s="14"/>
    </row>
    <row r="77">
      <c r="A77" s="14"/>
      <c r="B77" s="14"/>
      <c r="C77" s="14"/>
      <c r="D77" s="114"/>
      <c r="E77" s="14"/>
      <c r="F77" s="14"/>
      <c r="G77" s="14"/>
      <c r="H77" s="14"/>
      <c r="I77" s="114"/>
      <c r="J77" s="14"/>
      <c r="K77" s="14"/>
      <c r="L77" s="14"/>
      <c r="M77" s="14"/>
      <c r="N77" s="114"/>
      <c r="O77" s="14"/>
      <c r="P77" s="14"/>
      <c r="Q77" s="14"/>
      <c r="R77" s="14"/>
      <c r="S77" s="14"/>
      <c r="T77" s="14"/>
      <c r="U77" s="14"/>
      <c r="V77" s="14"/>
      <c r="W77" s="14"/>
      <c r="X77" s="14"/>
      <c r="Y77" s="14"/>
      <c r="Z77" s="14"/>
    </row>
    <row r="78">
      <c r="A78" s="14"/>
      <c r="B78" s="14"/>
      <c r="C78" s="14"/>
      <c r="D78" s="114"/>
      <c r="E78" s="14"/>
      <c r="F78" s="14"/>
      <c r="G78" s="14"/>
      <c r="H78" s="14"/>
      <c r="I78" s="114"/>
      <c r="J78" s="14"/>
      <c r="K78" s="14"/>
      <c r="L78" s="14"/>
      <c r="M78" s="14"/>
      <c r="N78" s="114"/>
      <c r="O78" s="14"/>
      <c r="P78" s="14"/>
      <c r="Q78" s="14"/>
      <c r="R78" s="14"/>
      <c r="S78" s="14"/>
      <c r="T78" s="14"/>
      <c r="U78" s="14"/>
      <c r="V78" s="14"/>
      <c r="W78" s="14"/>
      <c r="X78" s="14"/>
      <c r="Y78" s="14"/>
      <c r="Z78" s="14"/>
    </row>
    <row r="79">
      <c r="A79" s="14"/>
      <c r="B79" s="14"/>
      <c r="C79" s="14"/>
      <c r="D79" s="114"/>
      <c r="E79" s="14"/>
      <c r="F79" s="14"/>
      <c r="G79" s="14"/>
      <c r="H79" s="14"/>
      <c r="I79" s="114"/>
      <c r="J79" s="14"/>
      <c r="K79" s="14"/>
      <c r="L79" s="14"/>
      <c r="M79" s="14"/>
      <c r="N79" s="114"/>
      <c r="O79" s="14"/>
      <c r="P79" s="14"/>
      <c r="Q79" s="14"/>
      <c r="R79" s="14"/>
      <c r="S79" s="14"/>
      <c r="T79" s="14"/>
      <c r="U79" s="14"/>
      <c r="V79" s="14"/>
      <c r="W79" s="14"/>
      <c r="X79" s="14"/>
      <c r="Y79" s="14"/>
      <c r="Z79" s="14"/>
    </row>
    <row r="80">
      <c r="A80" s="14"/>
      <c r="B80" s="14"/>
      <c r="C80" s="14"/>
      <c r="D80" s="114"/>
      <c r="E80" s="14"/>
      <c r="F80" s="14"/>
      <c r="G80" s="14"/>
      <c r="H80" s="14"/>
      <c r="I80" s="114"/>
      <c r="J80" s="14"/>
      <c r="K80" s="14"/>
      <c r="L80" s="14"/>
      <c r="M80" s="14"/>
      <c r="N80" s="114"/>
      <c r="O80" s="14"/>
      <c r="P80" s="14"/>
      <c r="Q80" s="14"/>
      <c r="R80" s="14"/>
      <c r="S80" s="14"/>
      <c r="T80" s="14"/>
      <c r="U80" s="14"/>
      <c r="V80" s="14"/>
      <c r="W80" s="14"/>
      <c r="X80" s="14"/>
      <c r="Y80" s="14"/>
      <c r="Z80" s="14"/>
    </row>
    <row r="81">
      <c r="A81" s="14"/>
      <c r="B81" s="14"/>
      <c r="C81" s="14"/>
      <c r="D81" s="114"/>
      <c r="E81" s="14"/>
      <c r="F81" s="14"/>
      <c r="G81" s="14"/>
      <c r="H81" s="14"/>
      <c r="I81" s="114"/>
      <c r="J81" s="14"/>
      <c r="K81" s="14"/>
      <c r="L81" s="14"/>
      <c r="M81" s="14"/>
      <c r="N81" s="114"/>
      <c r="O81" s="14"/>
      <c r="P81" s="14"/>
      <c r="Q81" s="14"/>
      <c r="R81" s="14"/>
      <c r="S81" s="14"/>
      <c r="T81" s="14"/>
      <c r="U81" s="14"/>
      <c r="V81" s="14"/>
      <c r="W81" s="14"/>
      <c r="X81" s="14"/>
      <c r="Y81" s="14"/>
      <c r="Z81" s="14"/>
    </row>
    <row r="82">
      <c r="A82" s="14"/>
      <c r="B82" s="14"/>
      <c r="C82" s="14"/>
      <c r="D82" s="114"/>
      <c r="E82" s="14"/>
      <c r="F82" s="14"/>
      <c r="G82" s="14"/>
      <c r="H82" s="14"/>
      <c r="I82" s="114"/>
      <c r="J82" s="14"/>
      <c r="K82" s="14"/>
      <c r="L82" s="14"/>
      <c r="M82" s="14"/>
      <c r="N82" s="114"/>
      <c r="O82" s="14"/>
      <c r="P82" s="14"/>
      <c r="Q82" s="14"/>
      <c r="R82" s="14"/>
      <c r="S82" s="14"/>
      <c r="T82" s="14"/>
      <c r="U82" s="14"/>
      <c r="V82" s="14"/>
      <c r="W82" s="14"/>
      <c r="X82" s="14"/>
      <c r="Y82" s="14"/>
      <c r="Z82" s="14"/>
    </row>
    <row r="83">
      <c r="A83" s="14"/>
      <c r="B83" s="14"/>
      <c r="C83" s="14"/>
      <c r="D83" s="114"/>
      <c r="E83" s="14"/>
      <c r="F83" s="14"/>
      <c r="G83" s="14"/>
      <c r="H83" s="14"/>
      <c r="I83" s="114"/>
      <c r="J83" s="14"/>
      <c r="K83" s="14"/>
      <c r="L83" s="14"/>
      <c r="M83" s="14"/>
      <c r="N83" s="114"/>
      <c r="O83" s="14"/>
      <c r="P83" s="14"/>
      <c r="Q83" s="14"/>
      <c r="R83" s="14"/>
      <c r="S83" s="14"/>
      <c r="T83" s="14"/>
      <c r="U83" s="14"/>
      <c r="V83" s="14"/>
      <c r="W83" s="14"/>
      <c r="X83" s="14"/>
      <c r="Y83" s="14"/>
      <c r="Z83" s="14"/>
    </row>
    <row r="84">
      <c r="A84" s="14"/>
      <c r="B84" s="14"/>
      <c r="C84" s="14"/>
      <c r="D84" s="114"/>
      <c r="E84" s="14"/>
      <c r="F84" s="14"/>
      <c r="G84" s="14"/>
      <c r="H84" s="14"/>
      <c r="I84" s="114"/>
      <c r="J84" s="14"/>
      <c r="K84" s="14"/>
      <c r="L84" s="14"/>
      <c r="M84" s="14"/>
      <c r="N84" s="114"/>
      <c r="O84" s="14"/>
      <c r="P84" s="14"/>
      <c r="Q84" s="14"/>
      <c r="R84" s="14"/>
      <c r="S84" s="14"/>
      <c r="T84" s="14"/>
      <c r="U84" s="14"/>
      <c r="V84" s="14"/>
      <c r="W84" s="14"/>
      <c r="X84" s="14"/>
      <c r="Y84" s="14"/>
      <c r="Z84" s="14"/>
    </row>
    <row r="85">
      <c r="A85" s="14"/>
      <c r="B85" s="14"/>
      <c r="C85" s="14"/>
      <c r="D85" s="114"/>
      <c r="E85" s="14"/>
      <c r="F85" s="14"/>
      <c r="G85" s="14"/>
      <c r="H85" s="14"/>
      <c r="I85" s="114"/>
      <c r="J85" s="14"/>
      <c r="K85" s="14"/>
      <c r="L85" s="14"/>
      <c r="M85" s="14"/>
      <c r="N85" s="114"/>
      <c r="O85" s="14"/>
      <c r="P85" s="14"/>
      <c r="Q85" s="14"/>
      <c r="R85" s="14"/>
      <c r="S85" s="14"/>
      <c r="T85" s="14"/>
      <c r="U85" s="14"/>
      <c r="V85" s="14"/>
      <c r="W85" s="14"/>
      <c r="X85" s="14"/>
      <c r="Y85" s="14"/>
      <c r="Z85" s="14"/>
    </row>
    <row r="86">
      <c r="A86" s="14"/>
      <c r="B86" s="14"/>
      <c r="C86" s="14"/>
      <c r="D86" s="114"/>
      <c r="E86" s="14"/>
      <c r="F86" s="14"/>
      <c r="G86" s="14"/>
      <c r="H86" s="14"/>
      <c r="I86" s="114"/>
      <c r="J86" s="14"/>
      <c r="K86" s="14"/>
      <c r="L86" s="14"/>
      <c r="M86" s="14"/>
      <c r="N86" s="114"/>
      <c r="O86" s="14"/>
      <c r="P86" s="14"/>
      <c r="Q86" s="14"/>
      <c r="R86" s="14"/>
      <c r="S86" s="14"/>
      <c r="T86" s="14"/>
      <c r="U86" s="14"/>
      <c r="V86" s="14"/>
      <c r="W86" s="14"/>
      <c r="X86" s="14"/>
      <c r="Y86" s="14"/>
      <c r="Z86" s="14"/>
    </row>
    <row r="87">
      <c r="A87" s="14"/>
      <c r="B87" s="14"/>
      <c r="C87" s="14"/>
      <c r="D87" s="114"/>
      <c r="E87" s="14"/>
      <c r="F87" s="14"/>
      <c r="G87" s="14"/>
      <c r="H87" s="14"/>
      <c r="I87" s="114"/>
      <c r="J87" s="14"/>
      <c r="K87" s="14"/>
      <c r="L87" s="14"/>
      <c r="M87" s="14"/>
      <c r="N87" s="114"/>
      <c r="O87" s="14"/>
      <c r="P87" s="14"/>
      <c r="Q87" s="14"/>
      <c r="R87" s="14"/>
      <c r="S87" s="14"/>
      <c r="T87" s="14"/>
      <c r="U87" s="14"/>
      <c r="V87" s="14"/>
      <c r="W87" s="14"/>
      <c r="X87" s="14"/>
      <c r="Y87" s="14"/>
      <c r="Z87" s="14"/>
    </row>
    <row r="88">
      <c r="A88" s="14"/>
      <c r="B88" s="14"/>
      <c r="C88" s="14"/>
      <c r="D88" s="114"/>
      <c r="E88" s="14"/>
      <c r="F88" s="14"/>
      <c r="G88" s="14"/>
      <c r="H88" s="14"/>
      <c r="I88" s="114"/>
      <c r="J88" s="14"/>
      <c r="K88" s="14"/>
      <c r="L88" s="14"/>
      <c r="M88" s="14"/>
      <c r="N88" s="114"/>
      <c r="O88" s="14"/>
      <c r="P88" s="14"/>
      <c r="Q88" s="14"/>
      <c r="R88" s="14"/>
      <c r="S88" s="14"/>
      <c r="T88" s="14"/>
      <c r="U88" s="14"/>
      <c r="V88" s="14"/>
      <c r="W88" s="14"/>
      <c r="X88" s="14"/>
      <c r="Y88" s="14"/>
      <c r="Z88" s="14"/>
    </row>
    <row r="89">
      <c r="A89" s="14"/>
      <c r="B89" s="14"/>
      <c r="C89" s="14"/>
      <c r="D89" s="114"/>
      <c r="E89" s="14"/>
      <c r="F89" s="14"/>
      <c r="G89" s="14"/>
      <c r="H89" s="14"/>
      <c r="I89" s="114"/>
      <c r="J89" s="14"/>
      <c r="K89" s="14"/>
      <c r="L89" s="14"/>
      <c r="M89" s="14"/>
      <c r="N89" s="114"/>
      <c r="O89" s="14"/>
      <c r="P89" s="14"/>
      <c r="Q89" s="14"/>
      <c r="R89" s="14"/>
      <c r="S89" s="14"/>
      <c r="T89" s="14"/>
      <c r="U89" s="14"/>
      <c r="V89" s="14"/>
      <c r="W89" s="14"/>
      <c r="X89" s="14"/>
      <c r="Y89" s="14"/>
      <c r="Z89" s="14"/>
    </row>
    <row r="90">
      <c r="A90" s="14"/>
      <c r="B90" s="14"/>
      <c r="C90" s="14"/>
      <c r="D90" s="114"/>
      <c r="E90" s="14"/>
      <c r="F90" s="14"/>
      <c r="G90" s="14"/>
      <c r="H90" s="14"/>
      <c r="I90" s="114"/>
      <c r="J90" s="14"/>
      <c r="K90" s="14"/>
      <c r="L90" s="14"/>
      <c r="M90" s="14"/>
      <c r="N90" s="114"/>
      <c r="O90" s="14"/>
      <c r="P90" s="14"/>
      <c r="Q90" s="14"/>
      <c r="R90" s="14"/>
      <c r="S90" s="14"/>
      <c r="T90" s="14"/>
      <c r="U90" s="14"/>
      <c r="V90" s="14"/>
      <c r="W90" s="14"/>
      <c r="X90" s="14"/>
      <c r="Y90" s="14"/>
      <c r="Z90" s="14"/>
    </row>
    <row r="91">
      <c r="A91" s="14"/>
      <c r="B91" s="14"/>
      <c r="C91" s="14"/>
      <c r="D91" s="114"/>
      <c r="E91" s="14"/>
      <c r="F91" s="14"/>
      <c r="G91" s="14"/>
      <c r="H91" s="14"/>
      <c r="I91" s="114"/>
      <c r="J91" s="14"/>
      <c r="K91" s="14"/>
      <c r="L91" s="14"/>
      <c r="M91" s="14"/>
      <c r="N91" s="114"/>
      <c r="O91" s="14"/>
      <c r="P91" s="14"/>
      <c r="Q91" s="14"/>
      <c r="R91" s="14"/>
      <c r="S91" s="14"/>
      <c r="T91" s="14"/>
      <c r="U91" s="14"/>
      <c r="V91" s="14"/>
      <c r="W91" s="14"/>
      <c r="X91" s="14"/>
      <c r="Y91" s="14"/>
      <c r="Z91" s="14"/>
    </row>
    <row r="92">
      <c r="A92" s="14"/>
      <c r="B92" s="14"/>
      <c r="C92" s="14"/>
      <c r="D92" s="114"/>
      <c r="E92" s="14"/>
      <c r="F92" s="14"/>
      <c r="G92" s="14"/>
      <c r="H92" s="14"/>
      <c r="I92" s="114"/>
      <c r="J92" s="14"/>
      <c r="K92" s="14"/>
      <c r="L92" s="14"/>
      <c r="M92" s="14"/>
      <c r="N92" s="114"/>
      <c r="O92" s="14"/>
      <c r="P92" s="14"/>
      <c r="Q92" s="14"/>
      <c r="R92" s="14"/>
      <c r="S92" s="14"/>
      <c r="T92" s="14"/>
      <c r="U92" s="14"/>
      <c r="V92" s="14"/>
      <c r="W92" s="14"/>
      <c r="X92" s="14"/>
      <c r="Y92" s="14"/>
      <c r="Z92" s="14"/>
    </row>
    <row r="93">
      <c r="A93" s="14"/>
      <c r="B93" s="14"/>
      <c r="C93" s="14"/>
      <c r="D93" s="114"/>
      <c r="E93" s="14"/>
      <c r="F93" s="14"/>
      <c r="G93" s="14"/>
      <c r="H93" s="14"/>
      <c r="I93" s="114"/>
      <c r="J93" s="14"/>
      <c r="K93" s="14"/>
      <c r="L93" s="14"/>
      <c r="M93" s="14"/>
      <c r="N93" s="114"/>
      <c r="O93" s="14"/>
      <c r="P93" s="14"/>
      <c r="Q93" s="14"/>
      <c r="R93" s="14"/>
      <c r="S93" s="14"/>
      <c r="T93" s="14"/>
      <c r="U93" s="14"/>
      <c r="V93" s="14"/>
      <c r="W93" s="14"/>
      <c r="X93" s="14"/>
      <c r="Y93" s="14"/>
      <c r="Z93" s="14"/>
    </row>
    <row r="94">
      <c r="A94" s="14"/>
      <c r="B94" s="14"/>
      <c r="C94" s="14"/>
      <c r="D94" s="114"/>
      <c r="E94" s="14"/>
      <c r="F94" s="14"/>
      <c r="G94" s="14"/>
      <c r="H94" s="14"/>
      <c r="I94" s="114"/>
      <c r="J94" s="14"/>
      <c r="K94" s="14"/>
      <c r="L94" s="14"/>
      <c r="M94" s="14"/>
      <c r="N94" s="114"/>
      <c r="O94" s="14"/>
      <c r="P94" s="14"/>
      <c r="Q94" s="14"/>
      <c r="R94" s="14"/>
      <c r="S94" s="14"/>
      <c r="T94" s="14"/>
      <c r="U94" s="14"/>
      <c r="V94" s="14"/>
      <c r="W94" s="14"/>
      <c r="X94" s="14"/>
      <c r="Y94" s="14"/>
      <c r="Z94" s="14"/>
    </row>
    <row r="95">
      <c r="A95" s="14"/>
      <c r="B95" s="14"/>
      <c r="C95" s="14"/>
      <c r="D95" s="114"/>
      <c r="E95" s="14"/>
      <c r="F95" s="14"/>
      <c r="G95" s="14"/>
      <c r="H95" s="14"/>
      <c r="I95" s="114"/>
      <c r="J95" s="14"/>
      <c r="K95" s="14"/>
      <c r="L95" s="14"/>
      <c r="M95" s="14"/>
      <c r="N95" s="114"/>
      <c r="O95" s="14"/>
      <c r="P95" s="14"/>
      <c r="Q95" s="14"/>
      <c r="R95" s="14"/>
      <c r="S95" s="14"/>
      <c r="T95" s="14"/>
      <c r="U95" s="14"/>
      <c r="V95" s="14"/>
      <c r="W95" s="14"/>
      <c r="X95" s="14"/>
      <c r="Y95" s="14"/>
      <c r="Z95" s="14"/>
    </row>
    <row r="96">
      <c r="A96" s="14"/>
      <c r="B96" s="14"/>
      <c r="C96" s="14"/>
      <c r="D96" s="114"/>
      <c r="E96" s="14"/>
      <c r="F96" s="14"/>
      <c r="G96" s="14"/>
      <c r="H96" s="14"/>
      <c r="I96" s="114"/>
      <c r="J96" s="14"/>
      <c r="K96" s="14"/>
      <c r="L96" s="14"/>
      <c r="M96" s="14"/>
      <c r="N96" s="114"/>
      <c r="O96" s="14"/>
      <c r="P96" s="14"/>
      <c r="Q96" s="14"/>
      <c r="R96" s="14"/>
      <c r="S96" s="14"/>
      <c r="T96" s="14"/>
      <c r="U96" s="14"/>
      <c r="V96" s="14"/>
      <c r="W96" s="14"/>
      <c r="X96" s="14"/>
      <c r="Y96" s="14"/>
      <c r="Z96" s="14"/>
    </row>
    <row r="97">
      <c r="A97" s="14"/>
      <c r="B97" s="14"/>
      <c r="C97" s="14"/>
      <c r="D97" s="114"/>
      <c r="E97" s="14"/>
      <c r="F97" s="14"/>
      <c r="G97" s="14"/>
      <c r="H97" s="14"/>
      <c r="I97" s="114"/>
      <c r="J97" s="14"/>
      <c r="K97" s="14"/>
      <c r="L97" s="14"/>
      <c r="M97" s="14"/>
      <c r="N97" s="114"/>
      <c r="O97" s="14"/>
      <c r="P97" s="14"/>
      <c r="Q97" s="14"/>
      <c r="R97" s="14"/>
      <c r="S97" s="14"/>
      <c r="T97" s="14"/>
      <c r="U97" s="14"/>
      <c r="V97" s="14"/>
      <c r="W97" s="14"/>
      <c r="X97" s="14"/>
      <c r="Y97" s="14"/>
      <c r="Z97" s="14"/>
    </row>
    <row r="98">
      <c r="A98" s="14"/>
      <c r="B98" s="14"/>
      <c r="C98" s="14"/>
      <c r="D98" s="114"/>
      <c r="E98" s="14"/>
      <c r="F98" s="14"/>
      <c r="G98" s="14"/>
      <c r="H98" s="14"/>
      <c r="I98" s="114"/>
      <c r="J98" s="14"/>
      <c r="K98" s="14"/>
      <c r="L98" s="14"/>
      <c r="M98" s="14"/>
      <c r="N98" s="114"/>
      <c r="O98" s="14"/>
      <c r="P98" s="14"/>
      <c r="Q98" s="14"/>
      <c r="R98" s="14"/>
      <c r="S98" s="14"/>
      <c r="T98" s="14"/>
      <c r="U98" s="14"/>
      <c r="V98" s="14"/>
      <c r="W98" s="14"/>
      <c r="X98" s="14"/>
      <c r="Y98" s="14"/>
      <c r="Z98" s="14"/>
    </row>
    <row r="99">
      <c r="A99" s="14"/>
      <c r="B99" s="14"/>
      <c r="C99" s="14"/>
      <c r="D99" s="114"/>
      <c r="E99" s="14"/>
      <c r="F99" s="14"/>
      <c r="G99" s="14"/>
      <c r="H99" s="14"/>
      <c r="I99" s="114"/>
      <c r="J99" s="14"/>
      <c r="K99" s="14"/>
      <c r="L99" s="14"/>
      <c r="M99" s="14"/>
      <c r="N99" s="114"/>
      <c r="O99" s="14"/>
      <c r="P99" s="14"/>
      <c r="Q99" s="14"/>
      <c r="R99" s="14"/>
      <c r="S99" s="14"/>
      <c r="T99" s="14"/>
      <c r="U99" s="14"/>
      <c r="V99" s="14"/>
      <c r="W99" s="14"/>
      <c r="X99" s="14"/>
      <c r="Y99" s="14"/>
      <c r="Z99" s="14"/>
    </row>
    <row r="100">
      <c r="A100" s="14"/>
      <c r="B100" s="14"/>
      <c r="C100" s="14"/>
      <c r="D100" s="114"/>
      <c r="E100" s="14"/>
      <c r="F100" s="14"/>
      <c r="G100" s="14"/>
      <c r="H100" s="14"/>
      <c r="I100" s="114"/>
      <c r="J100" s="14"/>
      <c r="K100" s="14"/>
      <c r="L100" s="14"/>
      <c r="M100" s="14"/>
      <c r="N100" s="114"/>
      <c r="O100" s="14"/>
      <c r="P100" s="14"/>
      <c r="Q100" s="14"/>
      <c r="R100" s="14"/>
      <c r="S100" s="14"/>
      <c r="T100" s="14"/>
      <c r="U100" s="14"/>
      <c r="V100" s="14"/>
      <c r="W100" s="14"/>
      <c r="X100" s="14"/>
      <c r="Y100" s="14"/>
      <c r="Z100" s="14"/>
    </row>
    <row r="101">
      <c r="A101" s="14"/>
      <c r="B101" s="14"/>
      <c r="C101" s="14"/>
      <c r="D101" s="114"/>
      <c r="E101" s="14"/>
      <c r="F101" s="14"/>
      <c r="G101" s="14"/>
      <c r="H101" s="14"/>
      <c r="I101" s="114"/>
      <c r="J101" s="14"/>
      <c r="K101" s="14"/>
      <c r="L101" s="14"/>
      <c r="M101" s="14"/>
      <c r="N101" s="114"/>
      <c r="O101" s="14"/>
      <c r="P101" s="14"/>
      <c r="Q101" s="14"/>
      <c r="R101" s="14"/>
      <c r="S101" s="14"/>
      <c r="T101" s="14"/>
      <c r="U101" s="14"/>
      <c r="V101" s="14"/>
      <c r="W101" s="14"/>
      <c r="X101" s="14"/>
      <c r="Y101" s="14"/>
      <c r="Z101" s="14"/>
    </row>
    <row r="102">
      <c r="A102" s="14"/>
      <c r="B102" s="14"/>
      <c r="C102" s="14"/>
      <c r="D102" s="114"/>
      <c r="E102" s="14"/>
      <c r="F102" s="14"/>
      <c r="G102" s="14"/>
      <c r="H102" s="14"/>
      <c r="I102" s="114"/>
      <c r="J102" s="14"/>
      <c r="K102" s="14"/>
      <c r="L102" s="14"/>
      <c r="M102" s="14"/>
      <c r="N102" s="114"/>
      <c r="O102" s="14"/>
      <c r="P102" s="14"/>
      <c r="Q102" s="14"/>
      <c r="R102" s="14"/>
      <c r="S102" s="14"/>
      <c r="T102" s="14"/>
      <c r="U102" s="14"/>
      <c r="V102" s="14"/>
      <c r="W102" s="14"/>
      <c r="X102" s="14"/>
      <c r="Y102" s="14"/>
      <c r="Z102" s="14"/>
    </row>
    <row r="103">
      <c r="A103" s="14"/>
      <c r="B103" s="14"/>
      <c r="C103" s="14"/>
      <c r="D103" s="114"/>
      <c r="E103" s="14"/>
      <c r="F103" s="14"/>
      <c r="G103" s="14"/>
      <c r="H103" s="14"/>
      <c r="I103" s="114"/>
      <c r="J103" s="14"/>
      <c r="K103" s="14"/>
      <c r="L103" s="14"/>
      <c r="M103" s="14"/>
      <c r="N103" s="114"/>
      <c r="O103" s="14"/>
      <c r="P103" s="14"/>
      <c r="Q103" s="14"/>
      <c r="R103" s="14"/>
      <c r="S103" s="14"/>
      <c r="T103" s="14"/>
      <c r="U103" s="14"/>
      <c r="V103" s="14"/>
      <c r="W103" s="14"/>
      <c r="X103" s="14"/>
      <c r="Y103" s="14"/>
      <c r="Z103" s="14"/>
    </row>
    <row r="104">
      <c r="A104" s="14"/>
      <c r="B104" s="14"/>
      <c r="C104" s="14"/>
      <c r="D104" s="114"/>
      <c r="E104" s="14"/>
      <c r="F104" s="14"/>
      <c r="G104" s="14"/>
      <c r="H104" s="14"/>
      <c r="I104" s="114"/>
      <c r="J104" s="14"/>
      <c r="K104" s="14"/>
      <c r="L104" s="14"/>
      <c r="M104" s="14"/>
      <c r="N104" s="114"/>
      <c r="O104" s="14"/>
      <c r="P104" s="14"/>
      <c r="Q104" s="14"/>
      <c r="R104" s="14"/>
      <c r="S104" s="14"/>
      <c r="T104" s="14"/>
      <c r="U104" s="14"/>
      <c r="V104" s="14"/>
      <c r="W104" s="14"/>
      <c r="X104" s="14"/>
      <c r="Y104" s="14"/>
      <c r="Z104" s="14"/>
    </row>
    <row r="105">
      <c r="A105" s="14"/>
      <c r="B105" s="14"/>
      <c r="C105" s="14"/>
      <c r="D105" s="114"/>
      <c r="E105" s="14"/>
      <c r="F105" s="14"/>
      <c r="G105" s="14"/>
      <c r="H105" s="14"/>
      <c r="I105" s="114"/>
      <c r="J105" s="14"/>
      <c r="K105" s="14"/>
      <c r="L105" s="14"/>
      <c r="M105" s="14"/>
      <c r="N105" s="114"/>
      <c r="O105" s="14"/>
      <c r="P105" s="14"/>
      <c r="Q105" s="14"/>
      <c r="R105" s="14"/>
      <c r="S105" s="14"/>
      <c r="T105" s="14"/>
      <c r="U105" s="14"/>
      <c r="V105" s="14"/>
      <c r="W105" s="14"/>
      <c r="X105" s="14"/>
      <c r="Y105" s="14"/>
      <c r="Z105" s="14"/>
    </row>
    <row r="106">
      <c r="A106" s="14"/>
      <c r="B106" s="14"/>
      <c r="C106" s="14"/>
      <c r="D106" s="114"/>
      <c r="E106" s="14"/>
      <c r="F106" s="14"/>
      <c r="G106" s="14"/>
      <c r="H106" s="14"/>
      <c r="I106" s="114"/>
      <c r="J106" s="14"/>
      <c r="K106" s="14"/>
      <c r="L106" s="14"/>
      <c r="M106" s="14"/>
      <c r="N106" s="114"/>
      <c r="O106" s="14"/>
      <c r="P106" s="14"/>
      <c r="Q106" s="14"/>
      <c r="R106" s="14"/>
      <c r="S106" s="14"/>
      <c r="T106" s="14"/>
      <c r="U106" s="14"/>
      <c r="V106" s="14"/>
      <c r="W106" s="14"/>
      <c r="X106" s="14"/>
      <c r="Y106" s="14"/>
      <c r="Z106" s="14"/>
    </row>
    <row r="107">
      <c r="A107" s="14"/>
      <c r="B107" s="14"/>
      <c r="C107" s="14"/>
      <c r="D107" s="114"/>
      <c r="E107" s="14"/>
      <c r="F107" s="14"/>
      <c r="G107" s="14"/>
      <c r="H107" s="14"/>
      <c r="I107" s="114"/>
      <c r="J107" s="14"/>
      <c r="K107" s="14"/>
      <c r="L107" s="14"/>
      <c r="M107" s="14"/>
      <c r="N107" s="114"/>
      <c r="O107" s="14"/>
      <c r="P107" s="14"/>
      <c r="Q107" s="14"/>
      <c r="R107" s="14"/>
      <c r="S107" s="14"/>
      <c r="T107" s="14"/>
      <c r="U107" s="14"/>
      <c r="V107" s="14"/>
      <c r="W107" s="14"/>
      <c r="X107" s="14"/>
      <c r="Y107" s="14"/>
      <c r="Z107" s="14"/>
    </row>
    <row r="108">
      <c r="A108" s="14"/>
      <c r="B108" s="14"/>
      <c r="C108" s="14"/>
      <c r="D108" s="114"/>
      <c r="E108" s="14"/>
      <c r="F108" s="14"/>
      <c r="G108" s="14"/>
      <c r="H108" s="14"/>
      <c r="I108" s="114"/>
      <c r="J108" s="14"/>
      <c r="K108" s="14"/>
      <c r="L108" s="14"/>
      <c r="M108" s="14"/>
      <c r="N108" s="114"/>
      <c r="O108" s="14"/>
      <c r="P108" s="14"/>
      <c r="Q108" s="14"/>
      <c r="R108" s="14"/>
      <c r="S108" s="14"/>
      <c r="T108" s="14"/>
      <c r="U108" s="14"/>
      <c r="V108" s="14"/>
      <c r="W108" s="14"/>
      <c r="X108" s="14"/>
      <c r="Y108" s="14"/>
      <c r="Z108" s="14"/>
    </row>
    <row r="109">
      <c r="A109" s="14"/>
      <c r="B109" s="14"/>
      <c r="C109" s="14"/>
      <c r="D109" s="114"/>
      <c r="E109" s="14"/>
      <c r="F109" s="14"/>
      <c r="G109" s="14"/>
      <c r="H109" s="14"/>
      <c r="I109" s="114"/>
      <c r="J109" s="14"/>
      <c r="K109" s="14"/>
      <c r="L109" s="14"/>
      <c r="M109" s="14"/>
      <c r="N109" s="114"/>
      <c r="O109" s="14"/>
      <c r="P109" s="14"/>
      <c r="Q109" s="14"/>
      <c r="R109" s="14"/>
      <c r="S109" s="14"/>
      <c r="T109" s="14"/>
      <c r="U109" s="14"/>
      <c r="V109" s="14"/>
      <c r="W109" s="14"/>
      <c r="X109" s="14"/>
      <c r="Y109" s="14"/>
      <c r="Z109" s="14"/>
    </row>
    <row r="110">
      <c r="A110" s="14"/>
      <c r="B110" s="14"/>
      <c r="C110" s="14"/>
      <c r="D110" s="114"/>
      <c r="E110" s="14"/>
      <c r="F110" s="14"/>
      <c r="G110" s="14"/>
      <c r="H110" s="14"/>
      <c r="I110" s="114"/>
      <c r="J110" s="14"/>
      <c r="K110" s="14"/>
      <c r="L110" s="14"/>
      <c r="M110" s="14"/>
      <c r="N110" s="114"/>
      <c r="O110" s="14"/>
      <c r="P110" s="14"/>
      <c r="Q110" s="14"/>
      <c r="R110" s="14"/>
      <c r="S110" s="14"/>
      <c r="T110" s="14"/>
      <c r="U110" s="14"/>
      <c r="V110" s="14"/>
      <c r="W110" s="14"/>
      <c r="X110" s="14"/>
      <c r="Y110" s="14"/>
      <c r="Z110" s="14"/>
    </row>
    <row r="111">
      <c r="A111" s="14"/>
      <c r="B111" s="14"/>
      <c r="C111" s="14"/>
      <c r="D111" s="114"/>
      <c r="E111" s="14"/>
      <c r="F111" s="14"/>
      <c r="G111" s="14"/>
      <c r="H111" s="14"/>
      <c r="I111" s="114"/>
      <c r="J111" s="14"/>
      <c r="K111" s="14"/>
      <c r="L111" s="14"/>
      <c r="M111" s="14"/>
      <c r="N111" s="114"/>
      <c r="O111" s="14"/>
      <c r="P111" s="14"/>
      <c r="Q111" s="14"/>
      <c r="R111" s="14"/>
      <c r="S111" s="14"/>
      <c r="T111" s="14"/>
      <c r="U111" s="14"/>
      <c r="V111" s="14"/>
      <c r="W111" s="14"/>
      <c r="X111" s="14"/>
      <c r="Y111" s="14"/>
      <c r="Z111" s="14"/>
    </row>
    <row r="112">
      <c r="A112" s="14"/>
      <c r="B112" s="14"/>
      <c r="C112" s="14"/>
      <c r="D112" s="114"/>
      <c r="E112" s="14"/>
      <c r="F112" s="14"/>
      <c r="G112" s="14"/>
      <c r="H112" s="14"/>
      <c r="I112" s="114"/>
      <c r="J112" s="14"/>
      <c r="K112" s="14"/>
      <c r="L112" s="14"/>
      <c r="M112" s="14"/>
      <c r="N112" s="114"/>
      <c r="O112" s="14"/>
      <c r="P112" s="14"/>
      <c r="Q112" s="14"/>
      <c r="R112" s="14"/>
      <c r="S112" s="14"/>
      <c r="T112" s="14"/>
      <c r="U112" s="14"/>
      <c r="V112" s="14"/>
      <c r="W112" s="14"/>
      <c r="X112" s="14"/>
      <c r="Y112" s="14"/>
      <c r="Z112" s="14"/>
    </row>
    <row r="113">
      <c r="A113" s="14"/>
      <c r="B113" s="14"/>
      <c r="C113" s="14"/>
      <c r="D113" s="114"/>
      <c r="E113" s="14"/>
      <c r="F113" s="14"/>
      <c r="G113" s="14"/>
      <c r="H113" s="14"/>
      <c r="I113" s="114"/>
      <c r="J113" s="14"/>
      <c r="K113" s="14"/>
      <c r="L113" s="14"/>
      <c r="M113" s="14"/>
      <c r="N113" s="114"/>
      <c r="O113" s="14"/>
      <c r="P113" s="14"/>
      <c r="Q113" s="14"/>
      <c r="R113" s="14"/>
      <c r="S113" s="14"/>
      <c r="T113" s="14"/>
      <c r="U113" s="14"/>
      <c r="V113" s="14"/>
      <c r="W113" s="14"/>
      <c r="X113" s="14"/>
      <c r="Y113" s="14"/>
      <c r="Z113" s="14"/>
    </row>
    <row r="114">
      <c r="A114" s="14"/>
      <c r="B114" s="14"/>
      <c r="C114" s="14"/>
      <c r="D114" s="114"/>
      <c r="E114" s="14"/>
      <c r="F114" s="14"/>
      <c r="G114" s="14"/>
      <c r="H114" s="14"/>
      <c r="I114" s="114"/>
      <c r="J114" s="14"/>
      <c r="K114" s="14"/>
      <c r="L114" s="14"/>
      <c r="M114" s="14"/>
      <c r="N114" s="114"/>
      <c r="O114" s="14"/>
      <c r="P114" s="14"/>
      <c r="Q114" s="14"/>
      <c r="R114" s="14"/>
      <c r="S114" s="14"/>
      <c r="T114" s="14"/>
      <c r="U114" s="14"/>
      <c r="V114" s="14"/>
      <c r="W114" s="14"/>
      <c r="X114" s="14"/>
      <c r="Y114" s="14"/>
      <c r="Z114" s="14"/>
    </row>
    <row r="115">
      <c r="A115" s="14"/>
      <c r="B115" s="14"/>
      <c r="C115" s="14"/>
      <c r="D115" s="114"/>
      <c r="E115" s="14"/>
      <c r="F115" s="14"/>
      <c r="G115" s="14"/>
      <c r="H115" s="14"/>
      <c r="I115" s="114"/>
      <c r="J115" s="14"/>
      <c r="K115" s="14"/>
      <c r="L115" s="14"/>
      <c r="M115" s="14"/>
      <c r="N115" s="114"/>
      <c r="O115" s="14"/>
      <c r="P115" s="14"/>
      <c r="Q115" s="14"/>
      <c r="R115" s="14"/>
      <c r="S115" s="14"/>
      <c r="T115" s="14"/>
      <c r="U115" s="14"/>
      <c r="V115" s="14"/>
      <c r="W115" s="14"/>
      <c r="X115" s="14"/>
      <c r="Y115" s="14"/>
      <c r="Z115" s="14"/>
    </row>
    <row r="116">
      <c r="A116" s="14"/>
      <c r="B116" s="14"/>
      <c r="C116" s="14"/>
      <c r="D116" s="114"/>
      <c r="E116" s="14"/>
      <c r="F116" s="14"/>
      <c r="G116" s="14"/>
      <c r="H116" s="14"/>
      <c r="I116" s="114"/>
      <c r="J116" s="14"/>
      <c r="K116" s="14"/>
      <c r="L116" s="14"/>
      <c r="M116" s="14"/>
      <c r="N116" s="114"/>
      <c r="O116" s="14"/>
      <c r="P116" s="14"/>
      <c r="Q116" s="14"/>
      <c r="R116" s="14"/>
      <c r="S116" s="14"/>
      <c r="T116" s="14"/>
      <c r="U116" s="14"/>
      <c r="V116" s="14"/>
      <c r="W116" s="14"/>
      <c r="X116" s="14"/>
      <c r="Y116" s="14"/>
      <c r="Z116" s="14"/>
    </row>
    <row r="117">
      <c r="A117" s="14"/>
      <c r="B117" s="14"/>
      <c r="C117" s="14"/>
      <c r="D117" s="114"/>
      <c r="E117" s="14"/>
      <c r="F117" s="14"/>
      <c r="G117" s="14"/>
      <c r="H117" s="14"/>
      <c r="I117" s="114"/>
      <c r="J117" s="14"/>
      <c r="K117" s="14"/>
      <c r="L117" s="14"/>
      <c r="M117" s="14"/>
      <c r="N117" s="114"/>
      <c r="O117" s="14"/>
      <c r="P117" s="14"/>
      <c r="Q117" s="14"/>
      <c r="R117" s="14"/>
      <c r="S117" s="14"/>
      <c r="T117" s="14"/>
      <c r="U117" s="14"/>
      <c r="V117" s="14"/>
      <c r="W117" s="14"/>
      <c r="X117" s="14"/>
      <c r="Y117" s="14"/>
      <c r="Z117" s="14"/>
    </row>
    <row r="118">
      <c r="A118" s="14"/>
      <c r="B118" s="14"/>
      <c r="C118" s="14"/>
      <c r="D118" s="114"/>
      <c r="E118" s="14"/>
      <c r="F118" s="14"/>
      <c r="G118" s="14"/>
      <c r="H118" s="14"/>
      <c r="I118" s="114"/>
      <c r="J118" s="14"/>
      <c r="K118" s="14"/>
      <c r="L118" s="14"/>
      <c r="M118" s="14"/>
      <c r="N118" s="114"/>
      <c r="O118" s="14"/>
      <c r="P118" s="14"/>
      <c r="Q118" s="14"/>
      <c r="R118" s="14"/>
      <c r="S118" s="14"/>
      <c r="T118" s="14"/>
      <c r="U118" s="14"/>
      <c r="V118" s="14"/>
      <c r="W118" s="14"/>
      <c r="X118" s="14"/>
      <c r="Y118" s="14"/>
      <c r="Z118" s="14"/>
    </row>
    <row r="119">
      <c r="A119" s="14"/>
      <c r="B119" s="14"/>
      <c r="C119" s="14"/>
      <c r="D119" s="114"/>
      <c r="E119" s="14"/>
      <c r="F119" s="14"/>
      <c r="G119" s="14"/>
      <c r="H119" s="14"/>
      <c r="I119" s="114"/>
      <c r="J119" s="14"/>
      <c r="K119" s="14"/>
      <c r="L119" s="14"/>
      <c r="M119" s="14"/>
      <c r="N119" s="114"/>
      <c r="O119" s="14"/>
      <c r="P119" s="14"/>
      <c r="Q119" s="14"/>
      <c r="R119" s="14"/>
      <c r="S119" s="14"/>
      <c r="T119" s="14"/>
      <c r="U119" s="14"/>
      <c r="V119" s="14"/>
      <c r="W119" s="14"/>
      <c r="X119" s="14"/>
      <c r="Y119" s="14"/>
      <c r="Z119" s="14"/>
    </row>
    <row r="120">
      <c r="A120" s="14"/>
      <c r="B120" s="14"/>
      <c r="C120" s="14"/>
      <c r="D120" s="114"/>
      <c r="E120" s="14"/>
      <c r="F120" s="14"/>
      <c r="G120" s="14"/>
      <c r="H120" s="14"/>
      <c r="I120" s="114"/>
      <c r="J120" s="14"/>
      <c r="K120" s="14"/>
      <c r="L120" s="14"/>
      <c r="M120" s="14"/>
      <c r="N120" s="114"/>
      <c r="O120" s="14"/>
      <c r="P120" s="14"/>
      <c r="Q120" s="14"/>
      <c r="R120" s="14"/>
      <c r="S120" s="14"/>
      <c r="T120" s="14"/>
      <c r="U120" s="14"/>
      <c r="V120" s="14"/>
      <c r="W120" s="14"/>
      <c r="X120" s="14"/>
      <c r="Y120" s="14"/>
      <c r="Z120" s="14"/>
    </row>
    <row r="121">
      <c r="A121" s="14"/>
      <c r="B121" s="14"/>
      <c r="C121" s="14"/>
      <c r="D121" s="114"/>
      <c r="E121" s="14"/>
      <c r="F121" s="14"/>
      <c r="G121" s="14"/>
      <c r="H121" s="14"/>
      <c r="I121" s="114"/>
      <c r="J121" s="14"/>
      <c r="K121" s="14"/>
      <c r="L121" s="14"/>
      <c r="M121" s="14"/>
      <c r="N121" s="114"/>
      <c r="O121" s="14"/>
      <c r="P121" s="14"/>
      <c r="Q121" s="14"/>
      <c r="R121" s="14"/>
      <c r="S121" s="14"/>
      <c r="T121" s="14"/>
      <c r="U121" s="14"/>
      <c r="V121" s="14"/>
      <c r="W121" s="14"/>
      <c r="X121" s="14"/>
      <c r="Y121" s="14"/>
      <c r="Z121" s="14"/>
    </row>
    <row r="122">
      <c r="A122" s="14"/>
      <c r="B122" s="14"/>
      <c r="C122" s="14"/>
      <c r="D122" s="114"/>
      <c r="E122" s="14"/>
      <c r="F122" s="14"/>
      <c r="G122" s="14"/>
      <c r="H122" s="14"/>
      <c r="I122" s="114"/>
      <c r="J122" s="14"/>
      <c r="K122" s="14"/>
      <c r="L122" s="14"/>
      <c r="M122" s="14"/>
      <c r="N122" s="114"/>
      <c r="O122" s="14"/>
      <c r="P122" s="14"/>
      <c r="Q122" s="14"/>
      <c r="R122" s="14"/>
      <c r="S122" s="14"/>
      <c r="T122" s="14"/>
      <c r="U122" s="14"/>
      <c r="V122" s="14"/>
      <c r="W122" s="14"/>
      <c r="X122" s="14"/>
      <c r="Y122" s="14"/>
      <c r="Z122" s="14"/>
    </row>
    <row r="123">
      <c r="A123" s="14"/>
      <c r="B123" s="14"/>
      <c r="C123" s="14"/>
      <c r="D123" s="114"/>
      <c r="E123" s="14"/>
      <c r="F123" s="14"/>
      <c r="G123" s="14"/>
      <c r="H123" s="14"/>
      <c r="I123" s="114"/>
      <c r="J123" s="14"/>
      <c r="K123" s="14"/>
      <c r="L123" s="14"/>
      <c r="M123" s="14"/>
      <c r="N123" s="114"/>
      <c r="O123" s="14"/>
      <c r="P123" s="14"/>
      <c r="Q123" s="14"/>
      <c r="R123" s="14"/>
      <c r="S123" s="14"/>
      <c r="T123" s="14"/>
      <c r="U123" s="14"/>
      <c r="V123" s="14"/>
      <c r="W123" s="14"/>
      <c r="X123" s="14"/>
      <c r="Y123" s="14"/>
      <c r="Z123" s="14"/>
    </row>
    <row r="124">
      <c r="A124" s="14"/>
      <c r="B124" s="14"/>
      <c r="C124" s="14"/>
      <c r="D124" s="114"/>
      <c r="E124" s="14"/>
      <c r="F124" s="14"/>
      <c r="G124" s="14"/>
      <c r="H124" s="14"/>
      <c r="I124" s="114"/>
      <c r="J124" s="14"/>
      <c r="K124" s="14"/>
      <c r="L124" s="14"/>
      <c r="M124" s="14"/>
      <c r="N124" s="114"/>
      <c r="O124" s="14"/>
      <c r="P124" s="14"/>
      <c r="Q124" s="14"/>
      <c r="R124" s="14"/>
      <c r="S124" s="14"/>
      <c r="T124" s="14"/>
      <c r="U124" s="14"/>
      <c r="V124" s="14"/>
      <c r="W124" s="14"/>
      <c r="X124" s="14"/>
      <c r="Y124" s="14"/>
      <c r="Z124" s="14"/>
    </row>
    <row r="125">
      <c r="A125" s="14"/>
      <c r="B125" s="14"/>
      <c r="C125" s="14"/>
      <c r="D125" s="114"/>
      <c r="E125" s="14"/>
      <c r="F125" s="14"/>
      <c r="G125" s="14"/>
      <c r="H125" s="14"/>
      <c r="I125" s="114"/>
      <c r="J125" s="14"/>
      <c r="K125" s="14"/>
      <c r="L125" s="14"/>
      <c r="M125" s="14"/>
      <c r="N125" s="114"/>
      <c r="O125" s="14"/>
      <c r="P125" s="14"/>
      <c r="Q125" s="14"/>
      <c r="R125" s="14"/>
      <c r="S125" s="14"/>
      <c r="T125" s="14"/>
      <c r="U125" s="14"/>
      <c r="V125" s="14"/>
      <c r="W125" s="14"/>
      <c r="X125" s="14"/>
      <c r="Y125" s="14"/>
      <c r="Z125" s="14"/>
    </row>
    <row r="126">
      <c r="A126" s="14"/>
      <c r="B126" s="14"/>
      <c r="C126" s="14"/>
      <c r="D126" s="114"/>
      <c r="E126" s="14"/>
      <c r="F126" s="14"/>
      <c r="G126" s="14"/>
      <c r="H126" s="14"/>
      <c r="I126" s="114"/>
      <c r="J126" s="14"/>
      <c r="K126" s="14"/>
      <c r="L126" s="14"/>
      <c r="M126" s="14"/>
      <c r="N126" s="114"/>
      <c r="O126" s="14"/>
      <c r="P126" s="14"/>
      <c r="Q126" s="14"/>
      <c r="R126" s="14"/>
      <c r="S126" s="14"/>
      <c r="T126" s="14"/>
      <c r="U126" s="14"/>
      <c r="V126" s="14"/>
      <c r="W126" s="14"/>
      <c r="X126" s="14"/>
      <c r="Y126" s="14"/>
      <c r="Z126" s="14"/>
    </row>
    <row r="127">
      <c r="A127" s="14"/>
      <c r="B127" s="14"/>
      <c r="C127" s="14"/>
      <c r="D127" s="114"/>
      <c r="E127" s="14"/>
      <c r="F127" s="14"/>
      <c r="G127" s="14"/>
      <c r="H127" s="14"/>
      <c r="I127" s="114"/>
      <c r="J127" s="14"/>
      <c r="K127" s="14"/>
      <c r="L127" s="14"/>
      <c r="M127" s="14"/>
      <c r="N127" s="114"/>
      <c r="O127" s="14"/>
      <c r="P127" s="14"/>
      <c r="Q127" s="14"/>
      <c r="R127" s="14"/>
      <c r="S127" s="14"/>
      <c r="T127" s="14"/>
      <c r="U127" s="14"/>
      <c r="V127" s="14"/>
      <c r="W127" s="14"/>
      <c r="X127" s="14"/>
      <c r="Y127" s="14"/>
      <c r="Z127" s="14"/>
    </row>
    <row r="128">
      <c r="A128" s="14"/>
      <c r="B128" s="14"/>
      <c r="C128" s="14"/>
      <c r="D128" s="114"/>
      <c r="E128" s="14"/>
      <c r="F128" s="14"/>
      <c r="G128" s="14"/>
      <c r="H128" s="14"/>
      <c r="I128" s="114"/>
      <c r="J128" s="14"/>
      <c r="K128" s="14"/>
      <c r="L128" s="14"/>
      <c r="M128" s="14"/>
      <c r="N128" s="114"/>
      <c r="O128" s="14"/>
      <c r="P128" s="14"/>
      <c r="Q128" s="14"/>
      <c r="R128" s="14"/>
      <c r="S128" s="14"/>
      <c r="T128" s="14"/>
      <c r="U128" s="14"/>
      <c r="V128" s="14"/>
      <c r="W128" s="14"/>
      <c r="X128" s="14"/>
      <c r="Y128" s="14"/>
      <c r="Z128" s="14"/>
    </row>
    <row r="129">
      <c r="A129" s="14"/>
      <c r="B129" s="14"/>
      <c r="C129" s="14"/>
      <c r="D129" s="114"/>
      <c r="E129" s="14"/>
      <c r="F129" s="14"/>
      <c r="G129" s="14"/>
      <c r="H129" s="14"/>
      <c r="I129" s="114"/>
      <c r="J129" s="14"/>
      <c r="K129" s="14"/>
      <c r="L129" s="14"/>
      <c r="M129" s="14"/>
      <c r="N129" s="114"/>
      <c r="O129" s="14"/>
      <c r="P129" s="14"/>
      <c r="Q129" s="14"/>
      <c r="R129" s="14"/>
      <c r="S129" s="14"/>
      <c r="T129" s="14"/>
      <c r="U129" s="14"/>
      <c r="V129" s="14"/>
      <c r="W129" s="14"/>
      <c r="X129" s="14"/>
      <c r="Y129" s="14"/>
      <c r="Z129" s="14"/>
    </row>
    <row r="130">
      <c r="A130" s="14"/>
      <c r="B130" s="14"/>
      <c r="C130" s="14"/>
      <c r="D130" s="114"/>
      <c r="E130" s="14"/>
      <c r="F130" s="14"/>
      <c r="G130" s="14"/>
      <c r="H130" s="14"/>
      <c r="I130" s="114"/>
      <c r="J130" s="14"/>
      <c r="K130" s="14"/>
      <c r="L130" s="14"/>
      <c r="M130" s="14"/>
      <c r="N130" s="114"/>
      <c r="O130" s="14"/>
      <c r="P130" s="14"/>
      <c r="Q130" s="14"/>
      <c r="R130" s="14"/>
      <c r="S130" s="14"/>
      <c r="T130" s="14"/>
      <c r="U130" s="14"/>
      <c r="V130" s="14"/>
      <c r="W130" s="14"/>
      <c r="X130" s="14"/>
      <c r="Y130" s="14"/>
      <c r="Z130" s="14"/>
    </row>
    <row r="131">
      <c r="A131" s="14"/>
      <c r="B131" s="14"/>
      <c r="C131" s="14"/>
      <c r="D131" s="114"/>
      <c r="E131" s="14"/>
      <c r="F131" s="14"/>
      <c r="G131" s="14"/>
      <c r="H131" s="14"/>
      <c r="I131" s="114"/>
      <c r="J131" s="14"/>
      <c r="K131" s="14"/>
      <c r="L131" s="14"/>
      <c r="M131" s="14"/>
      <c r="N131" s="114"/>
      <c r="O131" s="14"/>
      <c r="P131" s="14"/>
      <c r="Q131" s="14"/>
      <c r="R131" s="14"/>
      <c r="S131" s="14"/>
      <c r="T131" s="14"/>
      <c r="U131" s="14"/>
      <c r="V131" s="14"/>
      <c r="W131" s="14"/>
      <c r="X131" s="14"/>
      <c r="Y131" s="14"/>
      <c r="Z131" s="14"/>
    </row>
    <row r="132">
      <c r="A132" s="14"/>
      <c r="B132" s="14"/>
      <c r="C132" s="14"/>
      <c r="D132" s="114"/>
      <c r="E132" s="14"/>
      <c r="F132" s="14"/>
      <c r="G132" s="14"/>
      <c r="H132" s="14"/>
      <c r="I132" s="114"/>
      <c r="J132" s="14"/>
      <c r="K132" s="14"/>
      <c r="L132" s="14"/>
      <c r="M132" s="14"/>
      <c r="N132" s="114"/>
      <c r="O132" s="14"/>
      <c r="P132" s="14"/>
      <c r="Q132" s="14"/>
      <c r="R132" s="14"/>
      <c r="S132" s="14"/>
      <c r="T132" s="14"/>
      <c r="U132" s="14"/>
      <c r="V132" s="14"/>
      <c r="W132" s="14"/>
      <c r="X132" s="14"/>
      <c r="Y132" s="14"/>
      <c r="Z132" s="14"/>
    </row>
    <row r="133">
      <c r="A133" s="14"/>
      <c r="B133" s="14"/>
      <c r="C133" s="14"/>
      <c r="D133" s="114"/>
      <c r="E133" s="14"/>
      <c r="F133" s="14"/>
      <c r="G133" s="14"/>
      <c r="H133" s="14"/>
      <c r="I133" s="114"/>
      <c r="J133" s="14"/>
      <c r="K133" s="14"/>
      <c r="L133" s="14"/>
      <c r="M133" s="14"/>
      <c r="N133" s="114"/>
      <c r="O133" s="14"/>
      <c r="P133" s="14"/>
      <c r="Q133" s="14"/>
      <c r="R133" s="14"/>
      <c r="S133" s="14"/>
      <c r="T133" s="14"/>
      <c r="U133" s="14"/>
      <c r="V133" s="14"/>
      <c r="W133" s="14"/>
      <c r="X133" s="14"/>
      <c r="Y133" s="14"/>
      <c r="Z133" s="14"/>
    </row>
    <row r="134">
      <c r="A134" s="14"/>
      <c r="B134" s="14"/>
      <c r="C134" s="14"/>
      <c r="D134" s="114"/>
      <c r="E134" s="14"/>
      <c r="F134" s="14"/>
      <c r="G134" s="14"/>
      <c r="H134" s="14"/>
      <c r="I134" s="114"/>
      <c r="J134" s="14"/>
      <c r="K134" s="14"/>
      <c r="L134" s="14"/>
      <c r="M134" s="14"/>
      <c r="N134" s="114"/>
      <c r="O134" s="14"/>
      <c r="P134" s="14"/>
      <c r="Q134" s="14"/>
      <c r="R134" s="14"/>
      <c r="S134" s="14"/>
      <c r="T134" s="14"/>
      <c r="U134" s="14"/>
      <c r="V134" s="14"/>
      <c r="W134" s="14"/>
      <c r="X134" s="14"/>
      <c r="Y134" s="14"/>
      <c r="Z134" s="14"/>
    </row>
    <row r="135">
      <c r="A135" s="14"/>
      <c r="B135" s="14"/>
      <c r="C135" s="14"/>
      <c r="D135" s="114"/>
      <c r="E135" s="14"/>
      <c r="F135" s="14"/>
      <c r="G135" s="14"/>
      <c r="H135" s="14"/>
      <c r="I135" s="114"/>
      <c r="J135" s="14"/>
      <c r="K135" s="14"/>
      <c r="L135" s="14"/>
      <c r="M135" s="14"/>
      <c r="N135" s="114"/>
      <c r="O135" s="14"/>
      <c r="P135" s="14"/>
      <c r="Q135" s="14"/>
      <c r="R135" s="14"/>
      <c r="S135" s="14"/>
      <c r="T135" s="14"/>
      <c r="U135" s="14"/>
      <c r="V135" s="14"/>
      <c r="W135" s="14"/>
      <c r="X135" s="14"/>
      <c r="Y135" s="14"/>
      <c r="Z135" s="14"/>
    </row>
    <row r="136">
      <c r="A136" s="14"/>
      <c r="B136" s="14"/>
      <c r="C136" s="14"/>
      <c r="D136" s="114"/>
      <c r="E136" s="14"/>
      <c r="F136" s="14"/>
      <c r="G136" s="14"/>
      <c r="H136" s="14"/>
      <c r="I136" s="114"/>
      <c r="J136" s="14"/>
      <c r="K136" s="14"/>
      <c r="L136" s="14"/>
      <c r="M136" s="14"/>
      <c r="N136" s="114"/>
      <c r="O136" s="14"/>
      <c r="P136" s="14"/>
      <c r="Q136" s="14"/>
      <c r="R136" s="14"/>
      <c r="S136" s="14"/>
      <c r="T136" s="14"/>
      <c r="U136" s="14"/>
      <c r="V136" s="14"/>
      <c r="W136" s="14"/>
      <c r="X136" s="14"/>
      <c r="Y136" s="14"/>
      <c r="Z136" s="14"/>
    </row>
    <row r="137">
      <c r="A137" s="14"/>
      <c r="B137" s="14"/>
      <c r="C137" s="14"/>
      <c r="D137" s="114"/>
      <c r="E137" s="14"/>
      <c r="F137" s="14"/>
      <c r="G137" s="14"/>
      <c r="H137" s="14"/>
      <c r="I137" s="114"/>
      <c r="J137" s="14"/>
      <c r="K137" s="14"/>
      <c r="L137" s="14"/>
      <c r="M137" s="14"/>
      <c r="N137" s="114"/>
      <c r="O137" s="14"/>
      <c r="P137" s="14"/>
      <c r="Q137" s="14"/>
      <c r="R137" s="14"/>
      <c r="S137" s="14"/>
      <c r="T137" s="14"/>
      <c r="U137" s="14"/>
      <c r="V137" s="14"/>
      <c r="W137" s="14"/>
      <c r="X137" s="14"/>
      <c r="Y137" s="14"/>
      <c r="Z137" s="14"/>
    </row>
    <row r="138">
      <c r="A138" s="14"/>
      <c r="B138" s="14"/>
      <c r="C138" s="14"/>
      <c r="D138" s="114"/>
      <c r="E138" s="14"/>
      <c r="F138" s="14"/>
      <c r="G138" s="14"/>
      <c r="H138" s="14"/>
      <c r="I138" s="114"/>
      <c r="J138" s="14"/>
      <c r="K138" s="14"/>
      <c r="L138" s="14"/>
      <c r="M138" s="14"/>
      <c r="N138" s="114"/>
      <c r="O138" s="14"/>
      <c r="P138" s="14"/>
      <c r="Q138" s="14"/>
      <c r="R138" s="14"/>
      <c r="S138" s="14"/>
      <c r="T138" s="14"/>
      <c r="U138" s="14"/>
      <c r="V138" s="14"/>
      <c r="W138" s="14"/>
      <c r="X138" s="14"/>
      <c r="Y138" s="14"/>
      <c r="Z138" s="14"/>
    </row>
    <row r="139">
      <c r="A139" s="14"/>
      <c r="B139" s="14"/>
      <c r="C139" s="14"/>
      <c r="D139" s="114"/>
      <c r="E139" s="14"/>
      <c r="F139" s="14"/>
      <c r="G139" s="14"/>
      <c r="H139" s="14"/>
      <c r="I139" s="114"/>
      <c r="J139" s="14"/>
      <c r="K139" s="14"/>
      <c r="L139" s="14"/>
      <c r="M139" s="14"/>
      <c r="N139" s="114"/>
      <c r="O139" s="14"/>
      <c r="P139" s="14"/>
      <c r="Q139" s="14"/>
      <c r="R139" s="14"/>
      <c r="S139" s="14"/>
      <c r="T139" s="14"/>
      <c r="U139" s="14"/>
      <c r="V139" s="14"/>
      <c r="W139" s="14"/>
      <c r="X139" s="14"/>
      <c r="Y139" s="14"/>
      <c r="Z139" s="14"/>
    </row>
    <row r="140">
      <c r="A140" s="14"/>
      <c r="B140" s="14"/>
      <c r="C140" s="14"/>
      <c r="D140" s="114"/>
      <c r="E140" s="14"/>
      <c r="F140" s="14"/>
      <c r="G140" s="14"/>
      <c r="H140" s="14"/>
      <c r="I140" s="114"/>
      <c r="J140" s="14"/>
      <c r="K140" s="14"/>
      <c r="L140" s="14"/>
      <c r="M140" s="14"/>
      <c r="N140" s="114"/>
      <c r="O140" s="14"/>
      <c r="P140" s="14"/>
      <c r="Q140" s="14"/>
      <c r="R140" s="14"/>
      <c r="S140" s="14"/>
      <c r="T140" s="14"/>
      <c r="U140" s="14"/>
      <c r="V140" s="14"/>
      <c r="W140" s="14"/>
      <c r="X140" s="14"/>
      <c r="Y140" s="14"/>
      <c r="Z140" s="14"/>
    </row>
    <row r="141">
      <c r="A141" s="14"/>
      <c r="B141" s="14"/>
      <c r="C141" s="14"/>
      <c r="D141" s="114"/>
      <c r="E141" s="14"/>
      <c r="F141" s="14"/>
      <c r="G141" s="14"/>
      <c r="H141" s="14"/>
      <c r="I141" s="114"/>
      <c r="J141" s="14"/>
      <c r="K141" s="14"/>
      <c r="L141" s="14"/>
      <c r="M141" s="14"/>
      <c r="N141" s="114"/>
      <c r="O141" s="14"/>
      <c r="P141" s="14"/>
      <c r="Q141" s="14"/>
      <c r="R141" s="14"/>
      <c r="S141" s="14"/>
      <c r="T141" s="14"/>
      <c r="U141" s="14"/>
      <c r="V141" s="14"/>
      <c r="W141" s="14"/>
      <c r="X141" s="14"/>
      <c r="Y141" s="14"/>
      <c r="Z141" s="14"/>
    </row>
    <row r="142">
      <c r="A142" s="14"/>
      <c r="B142" s="14"/>
      <c r="C142" s="14"/>
      <c r="D142" s="114"/>
      <c r="E142" s="14"/>
      <c r="F142" s="14"/>
      <c r="G142" s="14"/>
      <c r="H142" s="14"/>
      <c r="I142" s="114"/>
      <c r="J142" s="14"/>
      <c r="K142" s="14"/>
      <c r="L142" s="14"/>
      <c r="M142" s="14"/>
      <c r="N142" s="114"/>
      <c r="O142" s="14"/>
      <c r="P142" s="14"/>
      <c r="Q142" s="14"/>
      <c r="R142" s="14"/>
      <c r="S142" s="14"/>
      <c r="T142" s="14"/>
      <c r="U142" s="14"/>
      <c r="V142" s="14"/>
      <c r="W142" s="14"/>
      <c r="X142" s="14"/>
      <c r="Y142" s="14"/>
      <c r="Z142" s="14"/>
    </row>
    <row r="143">
      <c r="A143" s="14"/>
      <c r="B143" s="14"/>
      <c r="C143" s="14"/>
      <c r="D143" s="114"/>
      <c r="E143" s="14"/>
      <c r="F143" s="14"/>
      <c r="G143" s="14"/>
      <c r="H143" s="14"/>
      <c r="I143" s="114"/>
      <c r="J143" s="14"/>
      <c r="K143" s="14"/>
      <c r="L143" s="14"/>
      <c r="M143" s="14"/>
      <c r="N143" s="114"/>
      <c r="O143" s="14"/>
      <c r="P143" s="14"/>
      <c r="Q143" s="14"/>
      <c r="R143" s="14"/>
      <c r="S143" s="14"/>
      <c r="T143" s="14"/>
      <c r="U143" s="14"/>
      <c r="V143" s="14"/>
      <c r="W143" s="14"/>
      <c r="X143" s="14"/>
      <c r="Y143" s="14"/>
      <c r="Z143" s="14"/>
    </row>
    <row r="144">
      <c r="A144" s="14"/>
      <c r="B144" s="14"/>
      <c r="C144" s="14"/>
      <c r="D144" s="114"/>
      <c r="E144" s="14"/>
      <c r="F144" s="14"/>
      <c r="G144" s="14"/>
      <c r="H144" s="14"/>
      <c r="I144" s="114"/>
      <c r="J144" s="14"/>
      <c r="K144" s="14"/>
      <c r="L144" s="14"/>
      <c r="M144" s="14"/>
      <c r="N144" s="114"/>
      <c r="O144" s="14"/>
      <c r="P144" s="14"/>
      <c r="Q144" s="14"/>
      <c r="R144" s="14"/>
      <c r="S144" s="14"/>
      <c r="T144" s="14"/>
      <c r="U144" s="14"/>
      <c r="V144" s="14"/>
      <c r="W144" s="14"/>
      <c r="X144" s="14"/>
      <c r="Y144" s="14"/>
      <c r="Z144" s="14"/>
    </row>
    <row r="145">
      <c r="A145" s="14"/>
      <c r="B145" s="14"/>
      <c r="C145" s="14"/>
      <c r="D145" s="114"/>
      <c r="E145" s="14"/>
      <c r="F145" s="14"/>
      <c r="G145" s="14"/>
      <c r="H145" s="14"/>
      <c r="I145" s="114"/>
      <c r="J145" s="14"/>
      <c r="K145" s="14"/>
      <c r="L145" s="14"/>
      <c r="M145" s="14"/>
      <c r="N145" s="114"/>
      <c r="O145" s="14"/>
      <c r="P145" s="14"/>
      <c r="Q145" s="14"/>
      <c r="R145" s="14"/>
      <c r="S145" s="14"/>
      <c r="T145" s="14"/>
      <c r="U145" s="14"/>
      <c r="V145" s="14"/>
      <c r="W145" s="14"/>
      <c r="X145" s="14"/>
      <c r="Y145" s="14"/>
      <c r="Z145" s="14"/>
    </row>
    <row r="146">
      <c r="A146" s="14"/>
      <c r="B146" s="14"/>
      <c r="C146" s="14"/>
      <c r="D146" s="114"/>
      <c r="E146" s="14"/>
      <c r="F146" s="14"/>
      <c r="G146" s="14"/>
      <c r="H146" s="14"/>
      <c r="I146" s="114"/>
      <c r="J146" s="14"/>
      <c r="K146" s="14"/>
      <c r="L146" s="14"/>
      <c r="M146" s="14"/>
      <c r="N146" s="114"/>
      <c r="O146" s="14"/>
      <c r="P146" s="14"/>
      <c r="Q146" s="14"/>
      <c r="R146" s="14"/>
      <c r="S146" s="14"/>
      <c r="T146" s="14"/>
      <c r="U146" s="14"/>
      <c r="V146" s="14"/>
      <c r="W146" s="14"/>
      <c r="X146" s="14"/>
      <c r="Y146" s="14"/>
      <c r="Z146" s="14"/>
    </row>
    <row r="147">
      <c r="A147" s="14"/>
      <c r="B147" s="14"/>
      <c r="C147" s="14"/>
      <c r="D147" s="114"/>
      <c r="E147" s="14"/>
      <c r="F147" s="14"/>
      <c r="G147" s="14"/>
      <c r="H147" s="14"/>
      <c r="I147" s="114"/>
      <c r="J147" s="14"/>
      <c r="K147" s="14"/>
      <c r="L147" s="14"/>
      <c r="M147" s="14"/>
      <c r="N147" s="114"/>
      <c r="O147" s="14"/>
      <c r="P147" s="14"/>
      <c r="Q147" s="14"/>
      <c r="R147" s="14"/>
      <c r="S147" s="14"/>
      <c r="T147" s="14"/>
      <c r="U147" s="14"/>
      <c r="V147" s="14"/>
      <c r="W147" s="14"/>
      <c r="X147" s="14"/>
      <c r="Y147" s="14"/>
      <c r="Z147" s="14"/>
    </row>
    <row r="148">
      <c r="A148" s="14"/>
      <c r="B148" s="14"/>
      <c r="C148" s="14"/>
      <c r="D148" s="114"/>
      <c r="E148" s="14"/>
      <c r="F148" s="14"/>
      <c r="G148" s="14"/>
      <c r="H148" s="14"/>
      <c r="I148" s="114"/>
      <c r="J148" s="14"/>
      <c r="K148" s="14"/>
      <c r="L148" s="14"/>
      <c r="M148" s="14"/>
      <c r="N148" s="114"/>
      <c r="O148" s="14"/>
      <c r="P148" s="14"/>
      <c r="Q148" s="14"/>
      <c r="R148" s="14"/>
      <c r="S148" s="14"/>
      <c r="T148" s="14"/>
      <c r="U148" s="14"/>
      <c r="V148" s="14"/>
      <c r="W148" s="14"/>
      <c r="X148" s="14"/>
      <c r="Y148" s="14"/>
      <c r="Z148" s="14"/>
    </row>
    <row r="149">
      <c r="A149" s="14"/>
      <c r="B149" s="14"/>
      <c r="C149" s="14"/>
      <c r="D149" s="114"/>
      <c r="E149" s="14"/>
      <c r="F149" s="14"/>
      <c r="G149" s="14"/>
      <c r="H149" s="14"/>
      <c r="I149" s="114"/>
      <c r="J149" s="14"/>
      <c r="K149" s="14"/>
      <c r="L149" s="14"/>
      <c r="M149" s="14"/>
      <c r="N149" s="114"/>
      <c r="O149" s="14"/>
      <c r="P149" s="14"/>
      <c r="Q149" s="14"/>
      <c r="R149" s="14"/>
      <c r="S149" s="14"/>
      <c r="T149" s="14"/>
      <c r="U149" s="14"/>
      <c r="V149" s="14"/>
      <c r="W149" s="14"/>
      <c r="X149" s="14"/>
      <c r="Y149" s="14"/>
      <c r="Z149" s="14"/>
    </row>
    <row r="150">
      <c r="A150" s="14"/>
      <c r="B150" s="14"/>
      <c r="C150" s="14"/>
      <c r="D150" s="114"/>
      <c r="E150" s="14"/>
      <c r="F150" s="14"/>
      <c r="G150" s="14"/>
      <c r="H150" s="14"/>
      <c r="I150" s="114"/>
      <c r="J150" s="14"/>
      <c r="K150" s="14"/>
      <c r="L150" s="14"/>
      <c r="M150" s="14"/>
      <c r="N150" s="114"/>
      <c r="O150" s="14"/>
      <c r="P150" s="14"/>
      <c r="Q150" s="14"/>
      <c r="R150" s="14"/>
      <c r="S150" s="14"/>
      <c r="T150" s="14"/>
      <c r="U150" s="14"/>
      <c r="V150" s="14"/>
      <c r="W150" s="14"/>
      <c r="X150" s="14"/>
      <c r="Y150" s="14"/>
      <c r="Z150" s="14"/>
    </row>
    <row r="151">
      <c r="A151" s="14"/>
      <c r="B151" s="14"/>
      <c r="C151" s="14"/>
      <c r="D151" s="114"/>
      <c r="E151" s="14"/>
      <c r="F151" s="14"/>
      <c r="G151" s="14"/>
      <c r="H151" s="14"/>
      <c r="I151" s="114"/>
      <c r="J151" s="14"/>
      <c r="K151" s="14"/>
      <c r="L151" s="14"/>
      <c r="M151" s="14"/>
      <c r="N151" s="114"/>
      <c r="O151" s="14"/>
      <c r="P151" s="14"/>
      <c r="Q151" s="14"/>
      <c r="R151" s="14"/>
      <c r="S151" s="14"/>
      <c r="T151" s="14"/>
      <c r="U151" s="14"/>
      <c r="V151" s="14"/>
      <c r="W151" s="14"/>
      <c r="X151" s="14"/>
      <c r="Y151" s="14"/>
      <c r="Z151" s="14"/>
    </row>
    <row r="152">
      <c r="A152" s="14"/>
      <c r="B152" s="14"/>
      <c r="C152" s="14"/>
      <c r="D152" s="114"/>
      <c r="E152" s="14"/>
      <c r="F152" s="14"/>
      <c r="G152" s="14"/>
      <c r="H152" s="14"/>
      <c r="I152" s="114"/>
      <c r="J152" s="14"/>
      <c r="K152" s="14"/>
      <c r="L152" s="14"/>
      <c r="M152" s="14"/>
      <c r="N152" s="114"/>
      <c r="O152" s="14"/>
      <c r="P152" s="14"/>
      <c r="Q152" s="14"/>
      <c r="R152" s="14"/>
      <c r="S152" s="14"/>
      <c r="T152" s="14"/>
      <c r="U152" s="14"/>
      <c r="V152" s="14"/>
      <c r="W152" s="14"/>
      <c r="X152" s="14"/>
      <c r="Y152" s="14"/>
      <c r="Z152" s="14"/>
    </row>
    <row r="153">
      <c r="A153" s="14"/>
      <c r="B153" s="14"/>
      <c r="C153" s="14"/>
      <c r="D153" s="114"/>
      <c r="E153" s="14"/>
      <c r="F153" s="14"/>
      <c r="G153" s="14"/>
      <c r="H153" s="14"/>
      <c r="I153" s="114"/>
      <c r="J153" s="14"/>
      <c r="K153" s="14"/>
      <c r="L153" s="14"/>
      <c r="M153" s="14"/>
      <c r="N153" s="114"/>
      <c r="O153" s="14"/>
      <c r="P153" s="14"/>
      <c r="Q153" s="14"/>
      <c r="R153" s="14"/>
      <c r="S153" s="14"/>
      <c r="T153" s="14"/>
      <c r="U153" s="14"/>
      <c r="V153" s="14"/>
      <c r="W153" s="14"/>
      <c r="X153" s="14"/>
      <c r="Y153" s="14"/>
      <c r="Z153" s="14"/>
    </row>
    <row r="154">
      <c r="A154" s="14"/>
      <c r="B154" s="14"/>
      <c r="C154" s="14"/>
      <c r="D154" s="114"/>
      <c r="E154" s="14"/>
      <c r="F154" s="14"/>
      <c r="G154" s="14"/>
      <c r="H154" s="14"/>
      <c r="I154" s="114"/>
      <c r="J154" s="14"/>
      <c r="K154" s="14"/>
      <c r="L154" s="14"/>
      <c r="M154" s="14"/>
      <c r="N154" s="114"/>
      <c r="O154" s="14"/>
      <c r="P154" s="14"/>
      <c r="Q154" s="14"/>
      <c r="R154" s="14"/>
      <c r="S154" s="14"/>
      <c r="T154" s="14"/>
      <c r="U154" s="14"/>
      <c r="V154" s="14"/>
      <c r="W154" s="14"/>
      <c r="X154" s="14"/>
      <c r="Y154" s="14"/>
      <c r="Z154" s="14"/>
    </row>
    <row r="155">
      <c r="A155" s="14"/>
      <c r="B155" s="14"/>
      <c r="C155" s="14"/>
      <c r="D155" s="114"/>
      <c r="E155" s="14"/>
      <c r="F155" s="14"/>
      <c r="G155" s="14"/>
      <c r="H155" s="14"/>
      <c r="I155" s="114"/>
      <c r="J155" s="14"/>
      <c r="K155" s="14"/>
      <c r="L155" s="14"/>
      <c r="M155" s="14"/>
      <c r="N155" s="114"/>
      <c r="O155" s="14"/>
      <c r="P155" s="14"/>
      <c r="Q155" s="14"/>
      <c r="R155" s="14"/>
      <c r="S155" s="14"/>
      <c r="T155" s="14"/>
      <c r="U155" s="14"/>
      <c r="V155" s="14"/>
      <c r="W155" s="14"/>
      <c r="X155" s="14"/>
      <c r="Y155" s="14"/>
      <c r="Z155" s="14"/>
    </row>
    <row r="156">
      <c r="A156" s="14"/>
      <c r="B156" s="14"/>
      <c r="C156" s="14"/>
      <c r="D156" s="114"/>
      <c r="E156" s="14"/>
      <c r="F156" s="14"/>
      <c r="G156" s="14"/>
      <c r="H156" s="14"/>
      <c r="I156" s="114"/>
      <c r="J156" s="14"/>
      <c r="K156" s="14"/>
      <c r="L156" s="14"/>
      <c r="M156" s="14"/>
      <c r="N156" s="114"/>
      <c r="O156" s="14"/>
      <c r="P156" s="14"/>
      <c r="Q156" s="14"/>
      <c r="R156" s="14"/>
      <c r="S156" s="14"/>
      <c r="T156" s="14"/>
      <c r="U156" s="14"/>
      <c r="V156" s="14"/>
      <c r="W156" s="14"/>
      <c r="X156" s="14"/>
      <c r="Y156" s="14"/>
      <c r="Z156" s="14"/>
    </row>
    <row r="157">
      <c r="A157" s="14"/>
      <c r="B157" s="14"/>
      <c r="C157" s="14"/>
      <c r="D157" s="114"/>
      <c r="E157" s="14"/>
      <c r="F157" s="14"/>
      <c r="G157" s="14"/>
      <c r="H157" s="14"/>
      <c r="I157" s="114"/>
      <c r="J157" s="14"/>
      <c r="K157" s="14"/>
      <c r="L157" s="14"/>
      <c r="M157" s="14"/>
      <c r="N157" s="114"/>
      <c r="O157" s="14"/>
      <c r="P157" s="14"/>
      <c r="Q157" s="14"/>
      <c r="R157" s="14"/>
      <c r="S157" s="14"/>
      <c r="T157" s="14"/>
      <c r="U157" s="14"/>
      <c r="V157" s="14"/>
      <c r="W157" s="14"/>
      <c r="X157" s="14"/>
      <c r="Y157" s="14"/>
      <c r="Z157" s="14"/>
    </row>
    <row r="158">
      <c r="A158" s="14"/>
      <c r="B158" s="14"/>
      <c r="C158" s="14"/>
      <c r="D158" s="114"/>
      <c r="E158" s="14"/>
      <c r="F158" s="14"/>
      <c r="G158" s="14"/>
      <c r="H158" s="14"/>
      <c r="I158" s="114"/>
      <c r="J158" s="14"/>
      <c r="K158" s="14"/>
      <c r="L158" s="14"/>
      <c r="M158" s="14"/>
      <c r="N158" s="114"/>
      <c r="O158" s="14"/>
      <c r="P158" s="14"/>
      <c r="Q158" s="14"/>
      <c r="R158" s="14"/>
      <c r="S158" s="14"/>
      <c r="T158" s="14"/>
      <c r="U158" s="14"/>
      <c r="V158" s="14"/>
      <c r="W158" s="14"/>
      <c r="X158" s="14"/>
      <c r="Y158" s="14"/>
      <c r="Z158" s="14"/>
    </row>
    <row r="159">
      <c r="A159" s="14"/>
      <c r="B159" s="14"/>
      <c r="C159" s="14"/>
      <c r="D159" s="114"/>
      <c r="E159" s="14"/>
      <c r="F159" s="14"/>
      <c r="G159" s="14"/>
      <c r="H159" s="14"/>
      <c r="I159" s="114"/>
      <c r="J159" s="14"/>
      <c r="K159" s="14"/>
      <c r="L159" s="14"/>
      <c r="M159" s="14"/>
      <c r="N159" s="114"/>
      <c r="O159" s="14"/>
      <c r="P159" s="14"/>
      <c r="Q159" s="14"/>
      <c r="R159" s="14"/>
      <c r="S159" s="14"/>
      <c r="T159" s="14"/>
      <c r="U159" s="14"/>
      <c r="V159" s="14"/>
      <c r="W159" s="14"/>
      <c r="X159" s="14"/>
      <c r="Y159" s="14"/>
      <c r="Z159" s="14"/>
    </row>
    <row r="160">
      <c r="A160" s="14"/>
      <c r="B160" s="14"/>
      <c r="C160" s="14"/>
      <c r="D160" s="114"/>
      <c r="E160" s="14"/>
      <c r="F160" s="14"/>
      <c r="G160" s="14"/>
      <c r="H160" s="14"/>
      <c r="I160" s="114"/>
      <c r="J160" s="14"/>
      <c r="K160" s="14"/>
      <c r="L160" s="14"/>
      <c r="M160" s="14"/>
      <c r="N160" s="114"/>
      <c r="O160" s="14"/>
      <c r="P160" s="14"/>
      <c r="Q160" s="14"/>
      <c r="R160" s="14"/>
      <c r="S160" s="14"/>
      <c r="T160" s="14"/>
      <c r="U160" s="14"/>
      <c r="V160" s="14"/>
      <c r="W160" s="14"/>
      <c r="X160" s="14"/>
      <c r="Y160" s="14"/>
      <c r="Z160" s="14"/>
    </row>
    <row r="161">
      <c r="A161" s="14"/>
      <c r="B161" s="14"/>
      <c r="C161" s="14"/>
      <c r="D161" s="114"/>
      <c r="E161" s="14"/>
      <c r="F161" s="14"/>
      <c r="G161" s="14"/>
      <c r="H161" s="14"/>
      <c r="I161" s="114"/>
      <c r="J161" s="14"/>
      <c r="K161" s="14"/>
      <c r="L161" s="14"/>
      <c r="M161" s="14"/>
      <c r="N161" s="114"/>
      <c r="O161" s="14"/>
      <c r="P161" s="14"/>
      <c r="Q161" s="14"/>
      <c r="R161" s="14"/>
      <c r="S161" s="14"/>
      <c r="T161" s="14"/>
      <c r="U161" s="14"/>
      <c r="V161" s="14"/>
      <c r="W161" s="14"/>
      <c r="X161" s="14"/>
      <c r="Y161" s="14"/>
      <c r="Z161" s="14"/>
    </row>
    <row r="162">
      <c r="A162" s="14"/>
      <c r="B162" s="14"/>
      <c r="C162" s="14"/>
      <c r="D162" s="114"/>
      <c r="E162" s="14"/>
      <c r="F162" s="14"/>
      <c r="G162" s="14"/>
      <c r="H162" s="14"/>
      <c r="I162" s="114"/>
      <c r="J162" s="14"/>
      <c r="K162" s="14"/>
      <c r="L162" s="14"/>
      <c r="M162" s="14"/>
      <c r="N162" s="114"/>
      <c r="O162" s="14"/>
      <c r="P162" s="14"/>
      <c r="Q162" s="14"/>
      <c r="R162" s="14"/>
      <c r="S162" s="14"/>
      <c r="T162" s="14"/>
      <c r="U162" s="14"/>
      <c r="V162" s="14"/>
      <c r="W162" s="14"/>
      <c r="X162" s="14"/>
      <c r="Y162" s="14"/>
      <c r="Z162" s="14"/>
    </row>
    <row r="163">
      <c r="A163" s="14"/>
      <c r="B163" s="14"/>
      <c r="C163" s="14"/>
      <c r="D163" s="114"/>
      <c r="E163" s="14"/>
      <c r="F163" s="14"/>
      <c r="G163" s="14"/>
      <c r="H163" s="14"/>
      <c r="I163" s="114"/>
      <c r="J163" s="14"/>
      <c r="K163" s="14"/>
      <c r="L163" s="14"/>
      <c r="M163" s="14"/>
      <c r="N163" s="114"/>
      <c r="O163" s="14"/>
      <c r="P163" s="14"/>
      <c r="Q163" s="14"/>
      <c r="R163" s="14"/>
      <c r="S163" s="14"/>
      <c r="T163" s="14"/>
      <c r="U163" s="14"/>
      <c r="V163" s="14"/>
      <c r="W163" s="14"/>
      <c r="X163" s="14"/>
      <c r="Y163" s="14"/>
      <c r="Z163" s="14"/>
    </row>
    <row r="164">
      <c r="A164" s="14"/>
      <c r="B164" s="14"/>
      <c r="C164" s="14"/>
      <c r="D164" s="114"/>
      <c r="E164" s="14"/>
      <c r="F164" s="14"/>
      <c r="G164" s="14"/>
      <c r="H164" s="14"/>
      <c r="I164" s="114"/>
      <c r="J164" s="14"/>
      <c r="K164" s="14"/>
      <c r="L164" s="14"/>
      <c r="M164" s="14"/>
      <c r="N164" s="114"/>
      <c r="O164" s="14"/>
      <c r="P164" s="14"/>
      <c r="Q164" s="14"/>
      <c r="R164" s="14"/>
      <c r="S164" s="14"/>
      <c r="T164" s="14"/>
      <c r="U164" s="14"/>
      <c r="V164" s="14"/>
      <c r="W164" s="14"/>
      <c r="X164" s="14"/>
      <c r="Y164" s="14"/>
      <c r="Z164" s="14"/>
    </row>
    <row r="165">
      <c r="A165" s="14"/>
      <c r="B165" s="14"/>
      <c r="C165" s="14"/>
      <c r="D165" s="114"/>
      <c r="E165" s="14"/>
      <c r="F165" s="14"/>
      <c r="G165" s="14"/>
      <c r="H165" s="14"/>
      <c r="I165" s="114"/>
      <c r="J165" s="14"/>
      <c r="K165" s="14"/>
      <c r="L165" s="14"/>
      <c r="M165" s="14"/>
      <c r="N165" s="114"/>
      <c r="O165" s="14"/>
      <c r="P165" s="14"/>
      <c r="Q165" s="14"/>
      <c r="R165" s="14"/>
      <c r="S165" s="14"/>
      <c r="T165" s="14"/>
      <c r="U165" s="14"/>
      <c r="V165" s="14"/>
      <c r="W165" s="14"/>
      <c r="X165" s="14"/>
      <c r="Y165" s="14"/>
      <c r="Z165" s="14"/>
    </row>
    <row r="166">
      <c r="A166" s="14"/>
      <c r="B166" s="14"/>
      <c r="C166" s="14"/>
      <c r="D166" s="114"/>
      <c r="E166" s="14"/>
      <c r="F166" s="14"/>
      <c r="G166" s="14"/>
      <c r="H166" s="14"/>
      <c r="I166" s="114"/>
      <c r="J166" s="14"/>
      <c r="K166" s="14"/>
      <c r="L166" s="14"/>
      <c r="M166" s="14"/>
      <c r="N166" s="114"/>
      <c r="O166" s="14"/>
      <c r="P166" s="14"/>
      <c r="Q166" s="14"/>
      <c r="R166" s="14"/>
      <c r="S166" s="14"/>
      <c r="T166" s="14"/>
      <c r="U166" s="14"/>
      <c r="V166" s="14"/>
      <c r="W166" s="14"/>
      <c r="X166" s="14"/>
      <c r="Y166" s="14"/>
      <c r="Z166" s="14"/>
    </row>
    <row r="167">
      <c r="A167" s="14"/>
      <c r="B167" s="14"/>
      <c r="C167" s="14"/>
      <c r="D167" s="114"/>
      <c r="E167" s="14"/>
      <c r="F167" s="14"/>
      <c r="G167" s="14"/>
      <c r="H167" s="14"/>
      <c r="I167" s="114"/>
      <c r="J167" s="14"/>
      <c r="K167" s="14"/>
      <c r="L167" s="14"/>
      <c r="M167" s="14"/>
      <c r="N167" s="114"/>
      <c r="O167" s="14"/>
      <c r="P167" s="14"/>
      <c r="Q167" s="14"/>
      <c r="R167" s="14"/>
      <c r="S167" s="14"/>
      <c r="T167" s="14"/>
      <c r="U167" s="14"/>
      <c r="V167" s="14"/>
      <c r="W167" s="14"/>
      <c r="X167" s="14"/>
      <c r="Y167" s="14"/>
      <c r="Z167" s="14"/>
    </row>
    <row r="168">
      <c r="A168" s="14"/>
      <c r="B168" s="14"/>
      <c r="C168" s="14"/>
      <c r="D168" s="114"/>
      <c r="E168" s="14"/>
      <c r="F168" s="14"/>
      <c r="G168" s="14"/>
      <c r="H168" s="14"/>
      <c r="I168" s="114"/>
      <c r="J168" s="14"/>
      <c r="K168" s="14"/>
      <c r="L168" s="14"/>
      <c r="M168" s="14"/>
      <c r="N168" s="114"/>
      <c r="O168" s="14"/>
      <c r="P168" s="14"/>
      <c r="Q168" s="14"/>
      <c r="R168" s="14"/>
      <c r="S168" s="14"/>
      <c r="T168" s="14"/>
      <c r="U168" s="14"/>
      <c r="V168" s="14"/>
      <c r="W168" s="14"/>
      <c r="X168" s="14"/>
      <c r="Y168" s="14"/>
      <c r="Z168" s="14"/>
    </row>
    <row r="169">
      <c r="A169" s="14"/>
      <c r="B169" s="14"/>
      <c r="C169" s="14"/>
      <c r="D169" s="114"/>
      <c r="E169" s="14"/>
      <c r="F169" s="14"/>
      <c r="G169" s="14"/>
      <c r="H169" s="14"/>
      <c r="I169" s="114"/>
      <c r="J169" s="14"/>
      <c r="K169" s="14"/>
      <c r="L169" s="14"/>
      <c r="M169" s="14"/>
      <c r="N169" s="114"/>
      <c r="O169" s="14"/>
      <c r="P169" s="14"/>
      <c r="Q169" s="14"/>
      <c r="R169" s="14"/>
      <c r="S169" s="14"/>
      <c r="T169" s="14"/>
      <c r="U169" s="14"/>
      <c r="V169" s="14"/>
      <c r="W169" s="14"/>
      <c r="X169" s="14"/>
      <c r="Y169" s="14"/>
      <c r="Z169" s="14"/>
    </row>
    <row r="170">
      <c r="A170" s="14"/>
      <c r="B170" s="14"/>
      <c r="C170" s="14"/>
      <c r="D170" s="114"/>
      <c r="E170" s="14"/>
      <c r="F170" s="14"/>
      <c r="G170" s="14"/>
      <c r="H170" s="14"/>
      <c r="I170" s="114"/>
      <c r="J170" s="14"/>
      <c r="K170" s="14"/>
      <c r="L170" s="14"/>
      <c r="M170" s="14"/>
      <c r="N170" s="114"/>
      <c r="O170" s="14"/>
      <c r="P170" s="14"/>
      <c r="Q170" s="14"/>
      <c r="R170" s="14"/>
      <c r="S170" s="14"/>
      <c r="T170" s="14"/>
      <c r="U170" s="14"/>
      <c r="V170" s="14"/>
      <c r="W170" s="14"/>
      <c r="X170" s="14"/>
      <c r="Y170" s="14"/>
      <c r="Z170" s="14"/>
    </row>
    <row r="171">
      <c r="A171" s="14"/>
      <c r="B171" s="14"/>
      <c r="C171" s="14"/>
      <c r="D171" s="114"/>
      <c r="E171" s="14"/>
      <c r="F171" s="14"/>
      <c r="G171" s="14"/>
      <c r="H171" s="14"/>
      <c r="I171" s="114"/>
      <c r="J171" s="14"/>
      <c r="K171" s="14"/>
      <c r="L171" s="14"/>
      <c r="M171" s="14"/>
      <c r="N171" s="114"/>
      <c r="O171" s="14"/>
      <c r="P171" s="14"/>
      <c r="Q171" s="14"/>
      <c r="R171" s="14"/>
      <c r="S171" s="14"/>
      <c r="T171" s="14"/>
      <c r="U171" s="14"/>
      <c r="V171" s="14"/>
      <c r="W171" s="14"/>
      <c r="X171" s="14"/>
      <c r="Y171" s="14"/>
      <c r="Z171" s="14"/>
    </row>
    <row r="172">
      <c r="A172" s="14"/>
      <c r="B172" s="14"/>
      <c r="C172" s="14"/>
      <c r="D172" s="114"/>
      <c r="E172" s="14"/>
      <c r="F172" s="14"/>
      <c r="G172" s="14"/>
      <c r="H172" s="14"/>
      <c r="I172" s="114"/>
      <c r="J172" s="14"/>
      <c r="K172" s="14"/>
      <c r="L172" s="14"/>
      <c r="M172" s="14"/>
      <c r="N172" s="114"/>
      <c r="O172" s="14"/>
      <c r="P172" s="14"/>
      <c r="Q172" s="14"/>
      <c r="R172" s="14"/>
      <c r="S172" s="14"/>
      <c r="T172" s="14"/>
      <c r="U172" s="14"/>
      <c r="V172" s="14"/>
      <c r="W172" s="14"/>
      <c r="X172" s="14"/>
      <c r="Y172" s="14"/>
      <c r="Z172" s="14"/>
    </row>
    <row r="173">
      <c r="A173" s="14"/>
      <c r="B173" s="14"/>
      <c r="C173" s="14"/>
      <c r="D173" s="114"/>
      <c r="E173" s="14"/>
      <c r="F173" s="14"/>
      <c r="G173" s="14"/>
      <c r="H173" s="14"/>
      <c r="I173" s="114"/>
      <c r="J173" s="14"/>
      <c r="K173" s="14"/>
      <c r="L173" s="14"/>
      <c r="M173" s="14"/>
      <c r="N173" s="114"/>
      <c r="O173" s="14"/>
      <c r="P173" s="14"/>
      <c r="Q173" s="14"/>
      <c r="R173" s="14"/>
      <c r="S173" s="14"/>
      <c r="T173" s="14"/>
      <c r="U173" s="14"/>
      <c r="V173" s="14"/>
      <c r="W173" s="14"/>
      <c r="X173" s="14"/>
      <c r="Y173" s="14"/>
      <c r="Z173" s="14"/>
    </row>
    <row r="174">
      <c r="A174" s="14"/>
      <c r="B174" s="14"/>
      <c r="C174" s="14"/>
      <c r="D174" s="114"/>
      <c r="E174" s="14"/>
      <c r="F174" s="14"/>
      <c r="G174" s="14"/>
      <c r="H174" s="14"/>
      <c r="I174" s="114"/>
      <c r="J174" s="14"/>
      <c r="K174" s="14"/>
      <c r="L174" s="14"/>
      <c r="M174" s="14"/>
      <c r="N174" s="114"/>
      <c r="O174" s="14"/>
      <c r="P174" s="14"/>
      <c r="Q174" s="14"/>
      <c r="R174" s="14"/>
      <c r="S174" s="14"/>
      <c r="T174" s="14"/>
      <c r="U174" s="14"/>
      <c r="V174" s="14"/>
      <c r="W174" s="14"/>
      <c r="X174" s="14"/>
      <c r="Y174" s="14"/>
      <c r="Z174" s="14"/>
    </row>
    <row r="175">
      <c r="A175" s="14"/>
      <c r="B175" s="14"/>
      <c r="C175" s="14"/>
      <c r="D175" s="114"/>
      <c r="E175" s="14"/>
      <c r="F175" s="14"/>
      <c r="G175" s="14"/>
      <c r="H175" s="14"/>
      <c r="I175" s="114"/>
      <c r="J175" s="14"/>
      <c r="K175" s="14"/>
      <c r="L175" s="14"/>
      <c r="M175" s="14"/>
      <c r="N175" s="114"/>
      <c r="O175" s="14"/>
      <c r="P175" s="14"/>
      <c r="Q175" s="14"/>
      <c r="R175" s="14"/>
      <c r="S175" s="14"/>
      <c r="T175" s="14"/>
      <c r="U175" s="14"/>
      <c r="V175" s="14"/>
      <c r="W175" s="14"/>
      <c r="X175" s="14"/>
      <c r="Y175" s="14"/>
      <c r="Z175" s="14"/>
    </row>
    <row r="176">
      <c r="A176" s="14"/>
      <c r="B176" s="14"/>
      <c r="C176" s="14"/>
      <c r="D176" s="114"/>
      <c r="E176" s="14"/>
      <c r="F176" s="14"/>
      <c r="G176" s="14"/>
      <c r="H176" s="14"/>
      <c r="I176" s="114"/>
      <c r="J176" s="14"/>
      <c r="K176" s="14"/>
      <c r="L176" s="14"/>
      <c r="M176" s="14"/>
      <c r="N176" s="114"/>
      <c r="O176" s="14"/>
      <c r="P176" s="14"/>
      <c r="Q176" s="14"/>
      <c r="R176" s="14"/>
      <c r="S176" s="14"/>
      <c r="T176" s="14"/>
      <c r="U176" s="14"/>
      <c r="V176" s="14"/>
      <c r="W176" s="14"/>
      <c r="X176" s="14"/>
      <c r="Y176" s="14"/>
      <c r="Z176" s="14"/>
    </row>
    <row r="177">
      <c r="A177" s="14"/>
      <c r="B177" s="14"/>
      <c r="C177" s="14"/>
      <c r="D177" s="114"/>
      <c r="E177" s="14"/>
      <c r="F177" s="14"/>
      <c r="G177" s="14"/>
      <c r="H177" s="14"/>
      <c r="I177" s="114"/>
      <c r="J177" s="14"/>
      <c r="K177" s="14"/>
      <c r="L177" s="14"/>
      <c r="M177" s="14"/>
      <c r="N177" s="114"/>
      <c r="O177" s="14"/>
      <c r="P177" s="14"/>
      <c r="Q177" s="14"/>
      <c r="R177" s="14"/>
      <c r="S177" s="14"/>
      <c r="T177" s="14"/>
      <c r="U177" s="14"/>
      <c r="V177" s="14"/>
      <c r="W177" s="14"/>
      <c r="X177" s="14"/>
      <c r="Y177" s="14"/>
      <c r="Z177" s="14"/>
    </row>
    <row r="178">
      <c r="A178" s="14"/>
      <c r="B178" s="14"/>
      <c r="C178" s="14"/>
      <c r="D178" s="114"/>
      <c r="E178" s="14"/>
      <c r="F178" s="14"/>
      <c r="G178" s="14"/>
      <c r="H178" s="14"/>
      <c r="I178" s="114"/>
      <c r="J178" s="14"/>
      <c r="K178" s="14"/>
      <c r="L178" s="14"/>
      <c r="M178" s="14"/>
      <c r="N178" s="114"/>
      <c r="O178" s="14"/>
      <c r="P178" s="14"/>
      <c r="Q178" s="14"/>
      <c r="R178" s="14"/>
      <c r="S178" s="14"/>
      <c r="T178" s="14"/>
      <c r="U178" s="14"/>
      <c r="V178" s="14"/>
      <c r="W178" s="14"/>
      <c r="X178" s="14"/>
      <c r="Y178" s="14"/>
      <c r="Z178" s="14"/>
    </row>
    <row r="179">
      <c r="A179" s="14"/>
      <c r="B179" s="14"/>
      <c r="C179" s="14"/>
      <c r="D179" s="114"/>
      <c r="E179" s="14"/>
      <c r="F179" s="14"/>
      <c r="G179" s="14"/>
      <c r="H179" s="14"/>
      <c r="I179" s="114"/>
      <c r="J179" s="14"/>
      <c r="K179" s="14"/>
      <c r="L179" s="14"/>
      <c r="M179" s="14"/>
      <c r="N179" s="114"/>
      <c r="O179" s="14"/>
      <c r="P179" s="14"/>
      <c r="Q179" s="14"/>
      <c r="R179" s="14"/>
      <c r="S179" s="14"/>
      <c r="T179" s="14"/>
      <c r="U179" s="14"/>
      <c r="V179" s="14"/>
      <c r="W179" s="14"/>
      <c r="X179" s="14"/>
      <c r="Y179" s="14"/>
      <c r="Z179" s="14"/>
    </row>
    <row r="180">
      <c r="A180" s="14"/>
      <c r="B180" s="14"/>
      <c r="C180" s="14"/>
      <c r="D180" s="114"/>
      <c r="E180" s="14"/>
      <c r="F180" s="14"/>
      <c r="G180" s="14"/>
      <c r="H180" s="14"/>
      <c r="I180" s="114"/>
      <c r="J180" s="14"/>
      <c r="K180" s="14"/>
      <c r="L180" s="14"/>
      <c r="M180" s="14"/>
      <c r="N180" s="114"/>
      <c r="O180" s="14"/>
      <c r="P180" s="14"/>
      <c r="Q180" s="14"/>
      <c r="R180" s="14"/>
      <c r="S180" s="14"/>
      <c r="T180" s="14"/>
      <c r="U180" s="14"/>
      <c r="V180" s="14"/>
      <c r="W180" s="14"/>
      <c r="X180" s="14"/>
      <c r="Y180" s="14"/>
      <c r="Z180" s="14"/>
    </row>
    <row r="181">
      <c r="A181" s="14"/>
      <c r="B181" s="14"/>
      <c r="C181" s="14"/>
      <c r="D181" s="114"/>
      <c r="E181" s="14"/>
      <c r="F181" s="14"/>
      <c r="G181" s="14"/>
      <c r="H181" s="14"/>
      <c r="I181" s="114"/>
      <c r="J181" s="14"/>
      <c r="K181" s="14"/>
      <c r="L181" s="14"/>
      <c r="M181" s="14"/>
      <c r="N181" s="114"/>
      <c r="O181" s="14"/>
      <c r="P181" s="14"/>
      <c r="Q181" s="14"/>
      <c r="R181" s="14"/>
      <c r="S181" s="14"/>
      <c r="T181" s="14"/>
      <c r="U181" s="14"/>
      <c r="V181" s="14"/>
      <c r="W181" s="14"/>
      <c r="X181" s="14"/>
      <c r="Y181" s="14"/>
      <c r="Z181" s="14"/>
    </row>
    <row r="182">
      <c r="A182" s="14"/>
      <c r="B182" s="14"/>
      <c r="C182" s="14"/>
      <c r="D182" s="114"/>
      <c r="E182" s="14"/>
      <c r="F182" s="14"/>
      <c r="G182" s="14"/>
      <c r="H182" s="14"/>
      <c r="I182" s="114"/>
      <c r="J182" s="14"/>
      <c r="K182" s="14"/>
      <c r="L182" s="14"/>
      <c r="M182" s="14"/>
      <c r="N182" s="114"/>
      <c r="O182" s="14"/>
      <c r="P182" s="14"/>
      <c r="Q182" s="14"/>
      <c r="R182" s="14"/>
      <c r="S182" s="14"/>
      <c r="T182" s="14"/>
      <c r="U182" s="14"/>
      <c r="V182" s="14"/>
      <c r="W182" s="14"/>
      <c r="X182" s="14"/>
      <c r="Y182" s="14"/>
      <c r="Z182" s="14"/>
    </row>
    <row r="183">
      <c r="A183" s="14"/>
      <c r="B183" s="14"/>
      <c r="C183" s="14"/>
      <c r="D183" s="114"/>
      <c r="E183" s="14"/>
      <c r="F183" s="14"/>
      <c r="G183" s="14"/>
      <c r="H183" s="14"/>
      <c r="I183" s="114"/>
      <c r="J183" s="14"/>
      <c r="K183" s="14"/>
      <c r="L183" s="14"/>
      <c r="M183" s="14"/>
      <c r="N183" s="114"/>
      <c r="O183" s="14"/>
      <c r="P183" s="14"/>
      <c r="Q183" s="14"/>
      <c r="R183" s="14"/>
      <c r="S183" s="14"/>
      <c r="T183" s="14"/>
      <c r="U183" s="14"/>
      <c r="V183" s="14"/>
      <c r="W183" s="14"/>
      <c r="X183" s="14"/>
      <c r="Y183" s="14"/>
      <c r="Z183" s="14"/>
    </row>
    <row r="184">
      <c r="A184" s="14"/>
      <c r="B184" s="14"/>
      <c r="C184" s="14"/>
      <c r="D184" s="114"/>
      <c r="E184" s="14"/>
      <c r="F184" s="14"/>
      <c r="G184" s="14"/>
      <c r="H184" s="14"/>
      <c r="I184" s="114"/>
      <c r="J184" s="14"/>
      <c r="K184" s="14"/>
      <c r="L184" s="14"/>
      <c r="M184" s="14"/>
      <c r="N184" s="114"/>
      <c r="O184" s="14"/>
      <c r="P184" s="14"/>
      <c r="Q184" s="14"/>
      <c r="R184" s="14"/>
      <c r="S184" s="14"/>
      <c r="T184" s="14"/>
      <c r="U184" s="14"/>
      <c r="V184" s="14"/>
      <c r="W184" s="14"/>
      <c r="X184" s="14"/>
      <c r="Y184" s="14"/>
      <c r="Z184" s="14"/>
    </row>
    <row r="185">
      <c r="A185" s="14"/>
      <c r="B185" s="14"/>
      <c r="C185" s="14"/>
      <c r="D185" s="114"/>
      <c r="E185" s="14"/>
      <c r="F185" s="14"/>
      <c r="G185" s="14"/>
      <c r="H185" s="14"/>
      <c r="I185" s="114"/>
      <c r="J185" s="14"/>
      <c r="K185" s="14"/>
      <c r="L185" s="14"/>
      <c r="M185" s="14"/>
      <c r="N185" s="114"/>
      <c r="O185" s="14"/>
      <c r="P185" s="14"/>
      <c r="Q185" s="14"/>
      <c r="R185" s="14"/>
      <c r="S185" s="14"/>
      <c r="T185" s="14"/>
      <c r="U185" s="14"/>
      <c r="V185" s="14"/>
      <c r="W185" s="14"/>
      <c r="X185" s="14"/>
      <c r="Y185" s="14"/>
      <c r="Z185" s="14"/>
    </row>
    <row r="186">
      <c r="A186" s="14"/>
      <c r="B186" s="14"/>
      <c r="C186" s="14"/>
      <c r="D186" s="114"/>
      <c r="E186" s="14"/>
      <c r="F186" s="14"/>
      <c r="G186" s="14"/>
      <c r="H186" s="14"/>
      <c r="I186" s="114"/>
      <c r="J186" s="14"/>
      <c r="K186" s="14"/>
      <c r="L186" s="14"/>
      <c r="M186" s="14"/>
      <c r="N186" s="114"/>
      <c r="O186" s="14"/>
      <c r="P186" s="14"/>
      <c r="Q186" s="14"/>
      <c r="R186" s="14"/>
      <c r="S186" s="14"/>
      <c r="T186" s="14"/>
      <c r="U186" s="14"/>
      <c r="V186" s="14"/>
      <c r="W186" s="14"/>
      <c r="X186" s="14"/>
      <c r="Y186" s="14"/>
      <c r="Z186" s="14"/>
    </row>
    <row r="187">
      <c r="A187" s="14"/>
      <c r="B187" s="14"/>
      <c r="C187" s="14"/>
      <c r="D187" s="114"/>
      <c r="E187" s="14"/>
      <c r="F187" s="14"/>
      <c r="G187" s="14"/>
      <c r="H187" s="14"/>
      <c r="I187" s="114"/>
      <c r="J187" s="14"/>
      <c r="K187" s="14"/>
      <c r="L187" s="14"/>
      <c r="M187" s="14"/>
      <c r="N187" s="114"/>
      <c r="O187" s="14"/>
      <c r="P187" s="14"/>
      <c r="Q187" s="14"/>
      <c r="R187" s="14"/>
      <c r="S187" s="14"/>
      <c r="T187" s="14"/>
      <c r="U187" s="14"/>
      <c r="V187" s="14"/>
      <c r="W187" s="14"/>
      <c r="X187" s="14"/>
      <c r="Y187" s="14"/>
      <c r="Z187" s="14"/>
    </row>
    <row r="188">
      <c r="A188" s="14"/>
      <c r="B188" s="14"/>
      <c r="C188" s="14"/>
      <c r="D188" s="114"/>
      <c r="E188" s="14"/>
      <c r="F188" s="14"/>
      <c r="G188" s="14"/>
      <c r="H188" s="14"/>
      <c r="I188" s="114"/>
      <c r="J188" s="14"/>
      <c r="K188" s="14"/>
      <c r="L188" s="14"/>
      <c r="M188" s="14"/>
      <c r="N188" s="114"/>
      <c r="O188" s="14"/>
      <c r="P188" s="14"/>
      <c r="Q188" s="14"/>
      <c r="R188" s="14"/>
      <c r="S188" s="14"/>
      <c r="T188" s="14"/>
      <c r="U188" s="14"/>
      <c r="V188" s="14"/>
      <c r="W188" s="14"/>
      <c r="X188" s="14"/>
      <c r="Y188" s="14"/>
      <c r="Z188" s="14"/>
    </row>
    <row r="189">
      <c r="A189" s="14"/>
      <c r="B189" s="14"/>
      <c r="C189" s="14"/>
      <c r="D189" s="114"/>
      <c r="E189" s="14"/>
      <c r="F189" s="14"/>
      <c r="G189" s="14"/>
      <c r="H189" s="14"/>
      <c r="I189" s="114"/>
      <c r="J189" s="14"/>
      <c r="K189" s="14"/>
      <c r="L189" s="14"/>
      <c r="M189" s="14"/>
      <c r="N189" s="114"/>
      <c r="O189" s="14"/>
      <c r="P189" s="14"/>
      <c r="Q189" s="14"/>
      <c r="R189" s="14"/>
      <c r="S189" s="14"/>
      <c r="T189" s="14"/>
      <c r="U189" s="14"/>
      <c r="V189" s="14"/>
      <c r="W189" s="14"/>
      <c r="X189" s="14"/>
      <c r="Y189" s="14"/>
      <c r="Z189" s="14"/>
    </row>
    <row r="190">
      <c r="A190" s="14"/>
      <c r="B190" s="14"/>
      <c r="C190" s="14"/>
      <c r="D190" s="114"/>
      <c r="E190" s="14"/>
      <c r="F190" s="14"/>
      <c r="G190" s="14"/>
      <c r="H190" s="14"/>
      <c r="I190" s="114"/>
      <c r="J190" s="14"/>
      <c r="K190" s="14"/>
      <c r="L190" s="14"/>
      <c r="M190" s="14"/>
      <c r="N190" s="114"/>
      <c r="O190" s="14"/>
      <c r="P190" s="14"/>
      <c r="Q190" s="14"/>
      <c r="R190" s="14"/>
      <c r="S190" s="14"/>
      <c r="T190" s="14"/>
      <c r="U190" s="14"/>
      <c r="V190" s="14"/>
      <c r="W190" s="14"/>
      <c r="X190" s="14"/>
      <c r="Y190" s="14"/>
      <c r="Z190" s="14"/>
    </row>
    <row r="191">
      <c r="A191" s="14"/>
      <c r="B191" s="14"/>
      <c r="C191" s="14"/>
      <c r="D191" s="114"/>
      <c r="E191" s="14"/>
      <c r="F191" s="14"/>
      <c r="G191" s="14"/>
      <c r="H191" s="14"/>
      <c r="I191" s="114"/>
      <c r="J191" s="14"/>
      <c r="K191" s="14"/>
      <c r="L191" s="14"/>
      <c r="M191" s="14"/>
      <c r="N191" s="114"/>
      <c r="O191" s="14"/>
      <c r="P191" s="14"/>
      <c r="Q191" s="14"/>
      <c r="R191" s="14"/>
      <c r="S191" s="14"/>
      <c r="T191" s="14"/>
      <c r="U191" s="14"/>
      <c r="V191" s="14"/>
      <c r="W191" s="14"/>
      <c r="X191" s="14"/>
      <c r="Y191" s="14"/>
      <c r="Z191" s="14"/>
    </row>
    <row r="192">
      <c r="A192" s="14"/>
      <c r="B192" s="14"/>
      <c r="C192" s="14"/>
      <c r="D192" s="114"/>
      <c r="E192" s="14"/>
      <c r="F192" s="14"/>
      <c r="G192" s="14"/>
      <c r="H192" s="14"/>
      <c r="I192" s="114"/>
      <c r="J192" s="14"/>
      <c r="K192" s="14"/>
      <c r="L192" s="14"/>
      <c r="M192" s="14"/>
      <c r="N192" s="114"/>
      <c r="O192" s="14"/>
      <c r="P192" s="14"/>
      <c r="Q192" s="14"/>
      <c r="R192" s="14"/>
      <c r="S192" s="14"/>
      <c r="T192" s="14"/>
      <c r="U192" s="14"/>
      <c r="V192" s="14"/>
      <c r="W192" s="14"/>
      <c r="X192" s="14"/>
      <c r="Y192" s="14"/>
      <c r="Z192" s="14"/>
    </row>
    <row r="193">
      <c r="A193" s="14"/>
      <c r="B193" s="14"/>
      <c r="C193" s="14"/>
      <c r="D193" s="114"/>
      <c r="E193" s="14"/>
      <c r="F193" s="14"/>
      <c r="G193" s="14"/>
      <c r="H193" s="14"/>
      <c r="I193" s="114"/>
      <c r="J193" s="14"/>
      <c r="K193" s="14"/>
      <c r="L193" s="14"/>
      <c r="M193" s="14"/>
      <c r="N193" s="114"/>
      <c r="O193" s="14"/>
      <c r="P193" s="14"/>
      <c r="Q193" s="14"/>
      <c r="R193" s="14"/>
      <c r="S193" s="14"/>
      <c r="T193" s="14"/>
      <c r="U193" s="14"/>
      <c r="V193" s="14"/>
      <c r="W193" s="14"/>
      <c r="X193" s="14"/>
      <c r="Y193" s="14"/>
      <c r="Z193" s="14"/>
    </row>
    <row r="194">
      <c r="A194" s="14"/>
      <c r="B194" s="14"/>
      <c r="C194" s="14"/>
      <c r="D194" s="114"/>
      <c r="E194" s="14"/>
      <c r="F194" s="14"/>
      <c r="G194" s="14"/>
      <c r="H194" s="14"/>
      <c r="I194" s="114"/>
      <c r="J194" s="14"/>
      <c r="K194" s="14"/>
      <c r="L194" s="14"/>
      <c r="M194" s="14"/>
      <c r="N194" s="114"/>
      <c r="O194" s="14"/>
      <c r="P194" s="14"/>
      <c r="Q194" s="14"/>
      <c r="R194" s="14"/>
      <c r="S194" s="14"/>
      <c r="T194" s="14"/>
      <c r="U194" s="14"/>
      <c r="V194" s="14"/>
      <c r="W194" s="14"/>
      <c r="X194" s="14"/>
      <c r="Y194" s="14"/>
      <c r="Z194" s="14"/>
    </row>
    <row r="195">
      <c r="A195" s="14"/>
      <c r="B195" s="14"/>
      <c r="C195" s="14"/>
      <c r="D195" s="114"/>
      <c r="E195" s="14"/>
      <c r="F195" s="14"/>
      <c r="G195" s="14"/>
      <c r="H195" s="14"/>
      <c r="I195" s="114"/>
      <c r="J195" s="14"/>
      <c r="K195" s="14"/>
      <c r="L195" s="14"/>
      <c r="M195" s="14"/>
      <c r="N195" s="114"/>
      <c r="O195" s="14"/>
      <c r="P195" s="14"/>
      <c r="Q195" s="14"/>
      <c r="R195" s="14"/>
      <c r="S195" s="14"/>
      <c r="T195" s="14"/>
      <c r="U195" s="14"/>
      <c r="V195" s="14"/>
      <c r="W195" s="14"/>
      <c r="X195" s="14"/>
      <c r="Y195" s="14"/>
      <c r="Z195" s="14"/>
    </row>
    <row r="196">
      <c r="A196" s="14"/>
      <c r="B196" s="14"/>
      <c r="C196" s="14"/>
      <c r="D196" s="114"/>
      <c r="E196" s="14"/>
      <c r="F196" s="14"/>
      <c r="G196" s="14"/>
      <c r="H196" s="14"/>
      <c r="I196" s="114"/>
      <c r="J196" s="14"/>
      <c r="K196" s="14"/>
      <c r="L196" s="14"/>
      <c r="M196" s="14"/>
      <c r="N196" s="114"/>
      <c r="O196" s="14"/>
      <c r="P196" s="14"/>
      <c r="Q196" s="14"/>
      <c r="R196" s="14"/>
      <c r="S196" s="14"/>
      <c r="T196" s="14"/>
      <c r="U196" s="14"/>
      <c r="V196" s="14"/>
      <c r="W196" s="14"/>
      <c r="X196" s="14"/>
      <c r="Y196" s="14"/>
      <c r="Z196" s="14"/>
    </row>
    <row r="197">
      <c r="A197" s="14"/>
      <c r="B197" s="14"/>
      <c r="C197" s="14"/>
      <c r="D197" s="114"/>
      <c r="E197" s="14"/>
      <c r="F197" s="14"/>
      <c r="G197" s="14"/>
      <c r="H197" s="14"/>
      <c r="I197" s="114"/>
      <c r="J197" s="14"/>
      <c r="K197" s="14"/>
      <c r="L197" s="14"/>
      <c r="M197" s="14"/>
      <c r="N197" s="114"/>
      <c r="O197" s="14"/>
      <c r="P197" s="14"/>
      <c r="Q197" s="14"/>
      <c r="R197" s="14"/>
      <c r="S197" s="14"/>
      <c r="T197" s="14"/>
      <c r="U197" s="14"/>
      <c r="V197" s="14"/>
      <c r="W197" s="14"/>
      <c r="X197" s="14"/>
      <c r="Y197" s="14"/>
      <c r="Z197" s="14"/>
    </row>
    <row r="198">
      <c r="A198" s="14"/>
      <c r="B198" s="14"/>
      <c r="C198" s="14"/>
      <c r="D198" s="114"/>
      <c r="E198" s="14"/>
      <c r="F198" s="14"/>
      <c r="G198" s="14"/>
      <c r="H198" s="14"/>
      <c r="I198" s="114"/>
      <c r="J198" s="14"/>
      <c r="K198" s="14"/>
      <c r="L198" s="14"/>
      <c r="M198" s="14"/>
      <c r="N198" s="114"/>
      <c r="O198" s="14"/>
      <c r="P198" s="14"/>
      <c r="Q198" s="14"/>
      <c r="R198" s="14"/>
      <c r="S198" s="14"/>
      <c r="T198" s="14"/>
      <c r="U198" s="14"/>
      <c r="V198" s="14"/>
      <c r="W198" s="14"/>
      <c r="X198" s="14"/>
      <c r="Y198" s="14"/>
      <c r="Z198" s="14"/>
    </row>
    <row r="199">
      <c r="A199" s="14"/>
      <c r="B199" s="14"/>
      <c r="C199" s="14"/>
      <c r="D199" s="114"/>
      <c r="E199" s="14"/>
      <c r="F199" s="14"/>
      <c r="G199" s="14"/>
      <c r="H199" s="14"/>
      <c r="I199" s="114"/>
      <c r="J199" s="14"/>
      <c r="K199" s="14"/>
      <c r="L199" s="14"/>
      <c r="M199" s="14"/>
      <c r="N199" s="114"/>
      <c r="O199" s="14"/>
      <c r="P199" s="14"/>
      <c r="Q199" s="14"/>
      <c r="R199" s="14"/>
      <c r="S199" s="14"/>
      <c r="T199" s="14"/>
      <c r="U199" s="14"/>
      <c r="V199" s="14"/>
      <c r="W199" s="14"/>
      <c r="X199" s="14"/>
      <c r="Y199" s="14"/>
      <c r="Z199" s="14"/>
    </row>
    <row r="200">
      <c r="A200" s="14"/>
      <c r="B200" s="14"/>
      <c r="C200" s="14"/>
      <c r="D200" s="114"/>
      <c r="E200" s="14"/>
      <c r="F200" s="14"/>
      <c r="G200" s="14"/>
      <c r="H200" s="14"/>
      <c r="I200" s="114"/>
      <c r="J200" s="14"/>
      <c r="K200" s="14"/>
      <c r="L200" s="14"/>
      <c r="M200" s="14"/>
      <c r="N200" s="114"/>
      <c r="O200" s="14"/>
      <c r="P200" s="14"/>
      <c r="Q200" s="14"/>
      <c r="R200" s="14"/>
      <c r="S200" s="14"/>
      <c r="T200" s="14"/>
      <c r="U200" s="14"/>
      <c r="V200" s="14"/>
      <c r="W200" s="14"/>
      <c r="X200" s="14"/>
      <c r="Y200" s="14"/>
      <c r="Z200" s="14"/>
    </row>
    <row r="201">
      <c r="A201" s="14"/>
      <c r="B201" s="14"/>
      <c r="C201" s="14"/>
      <c r="D201" s="114"/>
      <c r="E201" s="14"/>
      <c r="F201" s="14"/>
      <c r="G201" s="14"/>
      <c r="H201" s="14"/>
      <c r="I201" s="114"/>
      <c r="J201" s="14"/>
      <c r="K201" s="14"/>
      <c r="L201" s="14"/>
      <c r="M201" s="14"/>
      <c r="N201" s="114"/>
      <c r="O201" s="14"/>
      <c r="P201" s="14"/>
      <c r="Q201" s="14"/>
      <c r="R201" s="14"/>
      <c r="S201" s="14"/>
      <c r="T201" s="14"/>
      <c r="U201" s="14"/>
      <c r="V201" s="14"/>
      <c r="W201" s="14"/>
      <c r="X201" s="14"/>
      <c r="Y201" s="14"/>
      <c r="Z201" s="14"/>
    </row>
    <row r="202">
      <c r="A202" s="14"/>
      <c r="B202" s="14"/>
      <c r="C202" s="14"/>
      <c r="D202" s="114"/>
      <c r="E202" s="14"/>
      <c r="F202" s="14"/>
      <c r="G202" s="14"/>
      <c r="H202" s="14"/>
      <c r="I202" s="114"/>
      <c r="J202" s="14"/>
      <c r="K202" s="14"/>
      <c r="L202" s="14"/>
      <c r="M202" s="14"/>
      <c r="N202" s="114"/>
      <c r="O202" s="14"/>
      <c r="P202" s="14"/>
      <c r="Q202" s="14"/>
      <c r="R202" s="14"/>
      <c r="S202" s="14"/>
      <c r="T202" s="14"/>
      <c r="U202" s="14"/>
      <c r="V202" s="14"/>
      <c r="W202" s="14"/>
      <c r="X202" s="14"/>
      <c r="Y202" s="14"/>
      <c r="Z202" s="14"/>
    </row>
    <row r="203">
      <c r="A203" s="14"/>
      <c r="B203" s="14"/>
      <c r="C203" s="14"/>
      <c r="D203" s="114"/>
      <c r="E203" s="14"/>
      <c r="F203" s="14"/>
      <c r="G203" s="14"/>
      <c r="H203" s="14"/>
      <c r="I203" s="114"/>
      <c r="J203" s="14"/>
      <c r="K203" s="14"/>
      <c r="L203" s="14"/>
      <c r="M203" s="14"/>
      <c r="N203" s="114"/>
      <c r="O203" s="14"/>
      <c r="P203" s="14"/>
      <c r="Q203" s="14"/>
      <c r="R203" s="14"/>
      <c r="S203" s="14"/>
      <c r="T203" s="14"/>
      <c r="U203" s="14"/>
      <c r="V203" s="14"/>
      <c r="W203" s="14"/>
      <c r="X203" s="14"/>
      <c r="Y203" s="14"/>
      <c r="Z203" s="14"/>
    </row>
    <row r="204">
      <c r="A204" s="14"/>
      <c r="B204" s="14"/>
      <c r="C204" s="14"/>
      <c r="D204" s="114"/>
      <c r="E204" s="14"/>
      <c r="F204" s="14"/>
      <c r="G204" s="14"/>
      <c r="H204" s="14"/>
      <c r="I204" s="114"/>
      <c r="J204" s="14"/>
      <c r="K204" s="14"/>
      <c r="L204" s="14"/>
      <c r="M204" s="14"/>
      <c r="N204" s="114"/>
      <c r="O204" s="14"/>
      <c r="P204" s="14"/>
      <c r="Q204" s="14"/>
      <c r="R204" s="14"/>
      <c r="S204" s="14"/>
      <c r="T204" s="14"/>
      <c r="U204" s="14"/>
      <c r="V204" s="14"/>
      <c r="W204" s="14"/>
      <c r="X204" s="14"/>
      <c r="Y204" s="14"/>
      <c r="Z204" s="14"/>
    </row>
    <row r="205">
      <c r="A205" s="14"/>
      <c r="B205" s="14"/>
      <c r="C205" s="14"/>
      <c r="D205" s="114"/>
      <c r="E205" s="14"/>
      <c r="F205" s="14"/>
      <c r="G205" s="14"/>
      <c r="H205" s="14"/>
      <c r="I205" s="114"/>
      <c r="J205" s="14"/>
      <c r="K205" s="14"/>
      <c r="L205" s="14"/>
      <c r="M205" s="14"/>
      <c r="N205" s="114"/>
      <c r="O205" s="14"/>
      <c r="P205" s="14"/>
      <c r="Q205" s="14"/>
      <c r="R205" s="14"/>
      <c r="S205" s="14"/>
      <c r="T205" s="14"/>
      <c r="U205" s="14"/>
      <c r="V205" s="14"/>
      <c r="W205" s="14"/>
      <c r="X205" s="14"/>
      <c r="Y205" s="14"/>
      <c r="Z205" s="14"/>
    </row>
    <row r="206">
      <c r="A206" s="14"/>
      <c r="B206" s="14"/>
      <c r="C206" s="14"/>
      <c r="D206" s="114"/>
      <c r="E206" s="14"/>
      <c r="F206" s="14"/>
      <c r="G206" s="14"/>
      <c r="H206" s="14"/>
      <c r="I206" s="114"/>
      <c r="J206" s="14"/>
      <c r="K206" s="14"/>
      <c r="L206" s="14"/>
      <c r="M206" s="14"/>
      <c r="N206" s="114"/>
      <c r="O206" s="14"/>
      <c r="P206" s="14"/>
      <c r="Q206" s="14"/>
      <c r="R206" s="14"/>
      <c r="S206" s="14"/>
      <c r="T206" s="14"/>
      <c r="U206" s="14"/>
      <c r="V206" s="14"/>
      <c r="W206" s="14"/>
      <c r="X206" s="14"/>
      <c r="Y206" s="14"/>
      <c r="Z206" s="14"/>
    </row>
    <row r="207">
      <c r="A207" s="14"/>
      <c r="B207" s="14"/>
      <c r="C207" s="14"/>
      <c r="D207" s="114"/>
      <c r="E207" s="14"/>
      <c r="F207" s="14"/>
      <c r="G207" s="14"/>
      <c r="H207" s="14"/>
      <c r="I207" s="114"/>
      <c r="J207" s="14"/>
      <c r="K207" s="14"/>
      <c r="L207" s="14"/>
      <c r="M207" s="14"/>
      <c r="N207" s="114"/>
      <c r="O207" s="14"/>
      <c r="P207" s="14"/>
      <c r="Q207" s="14"/>
      <c r="R207" s="14"/>
      <c r="S207" s="14"/>
      <c r="T207" s="14"/>
      <c r="U207" s="14"/>
      <c r="V207" s="14"/>
      <c r="W207" s="14"/>
      <c r="X207" s="14"/>
      <c r="Y207" s="14"/>
      <c r="Z207" s="14"/>
    </row>
    <row r="208">
      <c r="A208" s="14"/>
      <c r="B208" s="14"/>
      <c r="C208" s="14"/>
      <c r="D208" s="114"/>
      <c r="E208" s="14"/>
      <c r="F208" s="14"/>
      <c r="G208" s="14"/>
      <c r="H208" s="14"/>
      <c r="I208" s="114"/>
      <c r="J208" s="14"/>
      <c r="K208" s="14"/>
      <c r="L208" s="14"/>
      <c r="M208" s="14"/>
      <c r="N208" s="114"/>
      <c r="O208" s="14"/>
      <c r="P208" s="14"/>
      <c r="Q208" s="14"/>
      <c r="R208" s="14"/>
      <c r="S208" s="14"/>
      <c r="T208" s="14"/>
      <c r="U208" s="14"/>
      <c r="V208" s="14"/>
      <c r="W208" s="14"/>
      <c r="X208" s="14"/>
      <c r="Y208" s="14"/>
      <c r="Z208" s="14"/>
    </row>
    <row r="209">
      <c r="A209" s="14"/>
      <c r="B209" s="14"/>
      <c r="C209" s="14"/>
      <c r="D209" s="114"/>
      <c r="E209" s="14"/>
      <c r="F209" s="14"/>
      <c r="G209" s="14"/>
      <c r="H209" s="14"/>
      <c r="I209" s="114"/>
      <c r="J209" s="14"/>
      <c r="K209" s="14"/>
      <c r="L209" s="14"/>
      <c r="M209" s="14"/>
      <c r="N209" s="114"/>
      <c r="O209" s="14"/>
      <c r="P209" s="14"/>
      <c r="Q209" s="14"/>
      <c r="R209" s="14"/>
      <c r="S209" s="14"/>
      <c r="T209" s="14"/>
      <c r="U209" s="14"/>
      <c r="V209" s="14"/>
      <c r="W209" s="14"/>
      <c r="X209" s="14"/>
      <c r="Y209" s="14"/>
      <c r="Z209" s="14"/>
    </row>
    <row r="210">
      <c r="A210" s="14"/>
      <c r="B210" s="14"/>
      <c r="C210" s="14"/>
      <c r="D210" s="114"/>
      <c r="E210" s="14"/>
      <c r="F210" s="14"/>
      <c r="G210" s="14"/>
      <c r="H210" s="14"/>
      <c r="I210" s="114"/>
      <c r="J210" s="14"/>
      <c r="K210" s="14"/>
      <c r="L210" s="14"/>
      <c r="M210" s="14"/>
      <c r="N210" s="114"/>
      <c r="O210" s="14"/>
      <c r="P210" s="14"/>
      <c r="Q210" s="14"/>
      <c r="R210" s="14"/>
      <c r="S210" s="14"/>
      <c r="T210" s="14"/>
      <c r="U210" s="14"/>
      <c r="V210" s="14"/>
      <c r="W210" s="14"/>
      <c r="X210" s="14"/>
      <c r="Y210" s="14"/>
      <c r="Z210" s="14"/>
    </row>
    <row r="211">
      <c r="A211" s="14"/>
      <c r="B211" s="14"/>
      <c r="C211" s="14"/>
      <c r="D211" s="114"/>
      <c r="E211" s="14"/>
      <c r="F211" s="14"/>
      <c r="G211" s="14"/>
      <c r="H211" s="14"/>
      <c r="I211" s="114"/>
      <c r="J211" s="14"/>
      <c r="K211" s="14"/>
      <c r="L211" s="14"/>
      <c r="M211" s="14"/>
      <c r="N211" s="114"/>
      <c r="O211" s="14"/>
      <c r="P211" s="14"/>
      <c r="Q211" s="14"/>
      <c r="R211" s="14"/>
      <c r="S211" s="14"/>
      <c r="T211" s="14"/>
      <c r="U211" s="14"/>
      <c r="V211" s="14"/>
      <c r="W211" s="14"/>
      <c r="X211" s="14"/>
      <c r="Y211" s="14"/>
      <c r="Z211" s="14"/>
    </row>
    <row r="212">
      <c r="A212" s="14"/>
      <c r="B212" s="14"/>
      <c r="C212" s="14"/>
      <c r="D212" s="114"/>
      <c r="E212" s="14"/>
      <c r="F212" s="14"/>
      <c r="G212" s="14"/>
      <c r="H212" s="14"/>
      <c r="I212" s="114"/>
      <c r="J212" s="14"/>
      <c r="K212" s="14"/>
      <c r="L212" s="14"/>
      <c r="M212" s="14"/>
      <c r="N212" s="114"/>
      <c r="O212" s="14"/>
      <c r="P212" s="14"/>
      <c r="Q212" s="14"/>
      <c r="R212" s="14"/>
      <c r="S212" s="14"/>
      <c r="T212" s="14"/>
      <c r="U212" s="14"/>
      <c r="V212" s="14"/>
      <c r="W212" s="14"/>
      <c r="X212" s="14"/>
      <c r="Y212" s="14"/>
      <c r="Z212" s="14"/>
    </row>
    <row r="213">
      <c r="A213" s="14"/>
      <c r="B213" s="14"/>
      <c r="C213" s="14"/>
      <c r="D213" s="114"/>
      <c r="E213" s="14"/>
      <c r="F213" s="14"/>
      <c r="G213" s="14"/>
      <c r="H213" s="14"/>
      <c r="I213" s="114"/>
      <c r="J213" s="14"/>
      <c r="K213" s="14"/>
      <c r="L213" s="14"/>
      <c r="M213" s="14"/>
      <c r="N213" s="114"/>
      <c r="O213" s="14"/>
      <c r="P213" s="14"/>
      <c r="Q213" s="14"/>
      <c r="R213" s="14"/>
      <c r="S213" s="14"/>
      <c r="T213" s="14"/>
      <c r="U213" s="14"/>
      <c r="V213" s="14"/>
      <c r="W213" s="14"/>
      <c r="X213" s="14"/>
      <c r="Y213" s="14"/>
      <c r="Z213" s="14"/>
    </row>
    <row r="214">
      <c r="A214" s="14"/>
      <c r="B214" s="14"/>
      <c r="C214" s="14"/>
      <c r="D214" s="114"/>
      <c r="E214" s="14"/>
      <c r="F214" s="14"/>
      <c r="G214" s="14"/>
      <c r="H214" s="14"/>
      <c r="I214" s="114"/>
      <c r="J214" s="14"/>
      <c r="K214" s="14"/>
      <c r="L214" s="14"/>
      <c r="M214" s="14"/>
      <c r="N214" s="114"/>
      <c r="O214" s="14"/>
      <c r="P214" s="14"/>
      <c r="Q214" s="14"/>
      <c r="R214" s="14"/>
      <c r="S214" s="14"/>
      <c r="T214" s="14"/>
      <c r="U214" s="14"/>
      <c r="V214" s="14"/>
      <c r="W214" s="14"/>
      <c r="X214" s="14"/>
      <c r="Y214" s="14"/>
      <c r="Z214" s="14"/>
    </row>
    <row r="215">
      <c r="A215" s="14"/>
      <c r="B215" s="14"/>
      <c r="C215" s="14"/>
      <c r="D215" s="114"/>
      <c r="E215" s="14"/>
      <c r="F215" s="14"/>
      <c r="G215" s="14"/>
      <c r="H215" s="14"/>
      <c r="I215" s="114"/>
      <c r="J215" s="14"/>
      <c r="K215" s="14"/>
      <c r="L215" s="14"/>
      <c r="M215" s="14"/>
      <c r="N215" s="114"/>
      <c r="O215" s="14"/>
      <c r="P215" s="14"/>
      <c r="Q215" s="14"/>
      <c r="R215" s="14"/>
      <c r="S215" s="14"/>
      <c r="T215" s="14"/>
      <c r="U215" s="14"/>
      <c r="V215" s="14"/>
      <c r="W215" s="14"/>
      <c r="X215" s="14"/>
      <c r="Y215" s="14"/>
      <c r="Z215" s="14"/>
    </row>
    <row r="216">
      <c r="A216" s="14"/>
      <c r="B216" s="14"/>
      <c r="C216" s="14"/>
      <c r="D216" s="114"/>
      <c r="E216" s="14"/>
      <c r="F216" s="14"/>
      <c r="G216" s="14"/>
      <c r="H216" s="14"/>
      <c r="I216" s="114"/>
      <c r="J216" s="14"/>
      <c r="K216" s="14"/>
      <c r="L216" s="14"/>
      <c r="M216" s="14"/>
      <c r="N216" s="114"/>
      <c r="O216" s="14"/>
      <c r="P216" s="14"/>
      <c r="Q216" s="14"/>
      <c r="R216" s="14"/>
      <c r="S216" s="14"/>
      <c r="T216" s="14"/>
      <c r="U216" s="14"/>
      <c r="V216" s="14"/>
      <c r="W216" s="14"/>
      <c r="X216" s="14"/>
      <c r="Y216" s="14"/>
      <c r="Z216" s="14"/>
    </row>
    <row r="217">
      <c r="A217" s="14"/>
      <c r="B217" s="14"/>
      <c r="C217" s="14"/>
      <c r="D217" s="114"/>
      <c r="E217" s="14"/>
      <c r="F217" s="14"/>
      <c r="G217" s="14"/>
      <c r="H217" s="14"/>
      <c r="I217" s="114"/>
      <c r="J217" s="14"/>
      <c r="K217" s="14"/>
      <c r="L217" s="14"/>
      <c r="M217" s="14"/>
      <c r="N217" s="114"/>
      <c r="O217" s="14"/>
      <c r="P217" s="14"/>
      <c r="Q217" s="14"/>
      <c r="R217" s="14"/>
      <c r="S217" s="14"/>
      <c r="T217" s="14"/>
      <c r="U217" s="14"/>
      <c r="V217" s="14"/>
      <c r="W217" s="14"/>
      <c r="X217" s="14"/>
      <c r="Y217" s="14"/>
      <c r="Z217" s="14"/>
    </row>
    <row r="218">
      <c r="A218" s="14"/>
      <c r="B218" s="14"/>
      <c r="C218" s="14"/>
      <c r="D218" s="114"/>
      <c r="E218" s="14"/>
      <c r="F218" s="14"/>
      <c r="G218" s="14"/>
      <c r="H218" s="14"/>
      <c r="I218" s="114"/>
      <c r="J218" s="14"/>
      <c r="K218" s="14"/>
      <c r="L218" s="14"/>
      <c r="M218" s="14"/>
      <c r="N218" s="114"/>
      <c r="O218" s="14"/>
      <c r="P218" s="14"/>
      <c r="Q218" s="14"/>
      <c r="R218" s="14"/>
      <c r="S218" s="14"/>
      <c r="T218" s="14"/>
      <c r="U218" s="14"/>
      <c r="V218" s="14"/>
      <c r="W218" s="14"/>
      <c r="X218" s="14"/>
      <c r="Y218" s="14"/>
      <c r="Z218" s="14"/>
    </row>
    <row r="219">
      <c r="A219" s="14"/>
      <c r="B219" s="14"/>
      <c r="C219" s="14"/>
      <c r="D219" s="114"/>
      <c r="E219" s="14"/>
      <c r="F219" s="14"/>
      <c r="G219" s="14"/>
      <c r="H219" s="14"/>
      <c r="I219" s="114"/>
      <c r="J219" s="14"/>
      <c r="K219" s="14"/>
      <c r="L219" s="14"/>
      <c r="M219" s="14"/>
      <c r="N219" s="114"/>
      <c r="O219" s="14"/>
      <c r="P219" s="14"/>
      <c r="Q219" s="14"/>
      <c r="R219" s="14"/>
      <c r="S219" s="14"/>
      <c r="T219" s="14"/>
      <c r="U219" s="14"/>
      <c r="V219" s="14"/>
      <c r="W219" s="14"/>
      <c r="X219" s="14"/>
      <c r="Y219" s="14"/>
      <c r="Z219" s="14"/>
    </row>
    <row r="220">
      <c r="A220" s="14"/>
      <c r="B220" s="14"/>
      <c r="C220" s="14"/>
      <c r="D220" s="114"/>
      <c r="E220" s="14"/>
      <c r="F220" s="14"/>
      <c r="G220" s="14"/>
      <c r="H220" s="14"/>
      <c r="I220" s="114"/>
      <c r="J220" s="14"/>
      <c r="K220" s="14"/>
      <c r="L220" s="14"/>
      <c r="M220" s="14"/>
      <c r="N220" s="114"/>
      <c r="O220" s="14"/>
      <c r="P220" s="14"/>
      <c r="Q220" s="14"/>
      <c r="R220" s="14"/>
      <c r="S220" s="14"/>
      <c r="T220" s="14"/>
      <c r="U220" s="14"/>
      <c r="V220" s="14"/>
      <c r="W220" s="14"/>
      <c r="X220" s="14"/>
      <c r="Y220" s="14"/>
      <c r="Z220" s="14"/>
    </row>
    <row r="221">
      <c r="A221" s="14"/>
      <c r="B221" s="14"/>
      <c r="C221" s="14"/>
      <c r="D221" s="114"/>
      <c r="E221" s="14"/>
      <c r="F221" s="14"/>
      <c r="G221" s="14"/>
      <c r="H221" s="14"/>
      <c r="I221" s="114"/>
      <c r="J221" s="14"/>
      <c r="K221" s="14"/>
      <c r="L221" s="14"/>
      <c r="M221" s="14"/>
      <c r="N221" s="114"/>
      <c r="O221" s="14"/>
      <c r="P221" s="14"/>
      <c r="Q221" s="14"/>
      <c r="R221" s="14"/>
      <c r="S221" s="14"/>
      <c r="T221" s="14"/>
      <c r="U221" s="14"/>
      <c r="V221" s="14"/>
      <c r="W221" s="14"/>
      <c r="X221" s="14"/>
      <c r="Y221" s="14"/>
      <c r="Z221" s="14"/>
    </row>
    <row r="222">
      <c r="A222" s="14"/>
      <c r="B222" s="14"/>
      <c r="C222" s="14"/>
      <c r="D222" s="114"/>
      <c r="E222" s="14"/>
      <c r="F222" s="14"/>
      <c r="G222" s="14"/>
      <c r="H222" s="14"/>
      <c r="I222" s="114"/>
      <c r="J222" s="14"/>
      <c r="K222" s="14"/>
      <c r="L222" s="14"/>
      <c r="M222" s="14"/>
      <c r="N222" s="114"/>
      <c r="O222" s="14"/>
      <c r="P222" s="14"/>
      <c r="Q222" s="14"/>
      <c r="R222" s="14"/>
      <c r="S222" s="14"/>
      <c r="T222" s="14"/>
      <c r="U222" s="14"/>
      <c r="V222" s="14"/>
      <c r="W222" s="14"/>
      <c r="X222" s="14"/>
      <c r="Y222" s="14"/>
      <c r="Z222" s="14"/>
    </row>
    <row r="223">
      <c r="A223" s="14"/>
      <c r="B223" s="14"/>
      <c r="C223" s="14"/>
      <c r="D223" s="114"/>
      <c r="E223" s="14"/>
      <c r="F223" s="14"/>
      <c r="G223" s="14"/>
      <c r="H223" s="14"/>
      <c r="I223" s="114"/>
      <c r="J223" s="14"/>
      <c r="K223" s="14"/>
      <c r="L223" s="14"/>
      <c r="M223" s="14"/>
      <c r="N223" s="114"/>
      <c r="O223" s="14"/>
      <c r="P223" s="14"/>
      <c r="Q223" s="14"/>
      <c r="R223" s="14"/>
      <c r="S223" s="14"/>
      <c r="T223" s="14"/>
      <c r="U223" s="14"/>
      <c r="V223" s="14"/>
      <c r="W223" s="14"/>
      <c r="X223" s="14"/>
      <c r="Y223" s="14"/>
      <c r="Z223" s="14"/>
    </row>
    <row r="224">
      <c r="A224" s="14"/>
      <c r="B224" s="14"/>
      <c r="C224" s="14"/>
      <c r="D224" s="114"/>
      <c r="E224" s="14"/>
      <c r="F224" s="14"/>
      <c r="G224" s="14"/>
      <c r="H224" s="14"/>
      <c r="I224" s="114"/>
      <c r="J224" s="14"/>
      <c r="K224" s="14"/>
      <c r="L224" s="14"/>
      <c r="M224" s="14"/>
      <c r="N224" s="114"/>
      <c r="O224" s="14"/>
      <c r="P224" s="14"/>
      <c r="Q224" s="14"/>
      <c r="R224" s="14"/>
      <c r="S224" s="14"/>
      <c r="T224" s="14"/>
      <c r="U224" s="14"/>
      <c r="V224" s="14"/>
      <c r="W224" s="14"/>
      <c r="X224" s="14"/>
      <c r="Y224" s="14"/>
      <c r="Z224" s="14"/>
    </row>
    <row r="225">
      <c r="A225" s="14"/>
      <c r="B225" s="14"/>
      <c r="C225" s="14"/>
      <c r="D225" s="114"/>
      <c r="E225" s="14"/>
      <c r="F225" s="14"/>
      <c r="G225" s="14"/>
      <c r="H225" s="14"/>
      <c r="I225" s="114"/>
      <c r="J225" s="14"/>
      <c r="K225" s="14"/>
      <c r="L225" s="14"/>
      <c r="M225" s="14"/>
      <c r="N225" s="114"/>
      <c r="O225" s="14"/>
      <c r="P225" s="14"/>
      <c r="Q225" s="14"/>
      <c r="R225" s="14"/>
      <c r="S225" s="14"/>
      <c r="T225" s="14"/>
      <c r="U225" s="14"/>
      <c r="V225" s="14"/>
      <c r="W225" s="14"/>
      <c r="X225" s="14"/>
      <c r="Y225" s="14"/>
      <c r="Z225" s="14"/>
    </row>
    <row r="226">
      <c r="A226" s="14"/>
      <c r="B226" s="14"/>
      <c r="C226" s="14"/>
      <c r="D226" s="114"/>
      <c r="E226" s="14"/>
      <c r="F226" s="14"/>
      <c r="G226" s="14"/>
      <c r="H226" s="14"/>
      <c r="I226" s="114"/>
      <c r="J226" s="14"/>
      <c r="K226" s="14"/>
      <c r="L226" s="14"/>
      <c r="M226" s="14"/>
      <c r="N226" s="114"/>
      <c r="O226" s="14"/>
      <c r="P226" s="14"/>
      <c r="Q226" s="14"/>
      <c r="R226" s="14"/>
      <c r="S226" s="14"/>
      <c r="T226" s="14"/>
      <c r="U226" s="14"/>
      <c r="V226" s="14"/>
      <c r="W226" s="14"/>
      <c r="X226" s="14"/>
      <c r="Y226" s="14"/>
      <c r="Z226" s="14"/>
    </row>
    <row r="227">
      <c r="A227" s="14"/>
      <c r="B227" s="14"/>
      <c r="C227" s="14"/>
      <c r="D227" s="114"/>
      <c r="E227" s="14"/>
      <c r="F227" s="14"/>
      <c r="G227" s="14"/>
      <c r="H227" s="14"/>
      <c r="I227" s="114"/>
      <c r="J227" s="14"/>
      <c r="K227" s="14"/>
      <c r="L227" s="14"/>
      <c r="M227" s="14"/>
      <c r="N227" s="114"/>
      <c r="O227" s="14"/>
      <c r="P227" s="14"/>
      <c r="Q227" s="14"/>
      <c r="R227" s="14"/>
      <c r="S227" s="14"/>
      <c r="T227" s="14"/>
      <c r="U227" s="14"/>
      <c r="V227" s="14"/>
      <c r="W227" s="14"/>
      <c r="X227" s="14"/>
      <c r="Y227" s="14"/>
      <c r="Z227" s="14"/>
    </row>
    <row r="228">
      <c r="A228" s="14"/>
      <c r="B228" s="14"/>
      <c r="C228" s="14"/>
      <c r="D228" s="114"/>
      <c r="E228" s="14"/>
      <c r="F228" s="14"/>
      <c r="G228" s="14"/>
      <c r="H228" s="14"/>
      <c r="I228" s="114"/>
      <c r="J228" s="14"/>
      <c r="K228" s="14"/>
      <c r="L228" s="14"/>
      <c r="M228" s="14"/>
      <c r="N228" s="114"/>
      <c r="O228" s="14"/>
      <c r="P228" s="14"/>
      <c r="Q228" s="14"/>
      <c r="R228" s="14"/>
      <c r="S228" s="14"/>
      <c r="T228" s="14"/>
      <c r="U228" s="14"/>
      <c r="V228" s="14"/>
      <c r="W228" s="14"/>
      <c r="X228" s="14"/>
      <c r="Y228" s="14"/>
      <c r="Z228" s="14"/>
    </row>
    <row r="229">
      <c r="A229" s="14"/>
      <c r="B229" s="14"/>
      <c r="C229" s="14"/>
      <c r="D229" s="114"/>
      <c r="E229" s="14"/>
      <c r="F229" s="14"/>
      <c r="G229" s="14"/>
      <c r="H229" s="14"/>
      <c r="I229" s="114"/>
      <c r="J229" s="14"/>
      <c r="K229" s="14"/>
      <c r="L229" s="14"/>
      <c r="M229" s="14"/>
      <c r="N229" s="114"/>
      <c r="O229" s="14"/>
      <c r="P229" s="14"/>
      <c r="Q229" s="14"/>
      <c r="R229" s="14"/>
      <c r="S229" s="14"/>
      <c r="T229" s="14"/>
      <c r="U229" s="14"/>
      <c r="V229" s="14"/>
      <c r="W229" s="14"/>
      <c r="X229" s="14"/>
      <c r="Y229" s="14"/>
      <c r="Z229" s="14"/>
    </row>
    <row r="230">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row r="1001">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row>
    <row r="1002">
      <c r="A1002" s="14"/>
      <c r="B1002" s="14"/>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14"/>
      <c r="Z1002" s="14"/>
    </row>
  </sheetData>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2" width="7.63"/>
    <col customWidth="1" min="3" max="3" width="19.25"/>
    <col customWidth="1" min="4" max="6" width="10.0"/>
    <col customWidth="1" min="7" max="7" width="11.25"/>
    <col customWidth="1" min="8" max="12" width="10.0"/>
    <col customWidth="1" min="13" max="26" width="7.63"/>
  </cols>
  <sheetData>
    <row r="1" ht="12.75" customHeight="1"/>
    <row r="2" ht="12.75" customHeight="1">
      <c r="C2" s="892" t="s">
        <v>2175</v>
      </c>
    </row>
    <row r="3" ht="12.75" customHeight="1"/>
    <row r="4" ht="12.75" customHeight="1">
      <c r="C4" s="1715" t="s">
        <v>2041</v>
      </c>
      <c r="D4" s="1716"/>
      <c r="E4" s="1716"/>
      <c r="F4" s="1716"/>
      <c r="G4" s="1716"/>
      <c r="H4" s="1716"/>
      <c r="I4" s="1716"/>
      <c r="L4" s="1717"/>
    </row>
    <row r="5" ht="12.75" customHeight="1">
      <c r="C5" s="1433" t="s">
        <v>133</v>
      </c>
      <c r="D5" s="1497" t="s">
        <v>2096</v>
      </c>
      <c r="E5" s="1503" t="s">
        <v>134</v>
      </c>
      <c r="F5" s="1503" t="s">
        <v>2047</v>
      </c>
      <c r="G5" s="1503" t="s">
        <v>2048</v>
      </c>
      <c r="H5" s="1497" t="s">
        <v>2087</v>
      </c>
      <c r="I5" s="1503" t="s">
        <v>2049</v>
      </c>
      <c r="J5" s="1503" t="s">
        <v>2052</v>
      </c>
      <c r="K5" s="953"/>
      <c r="L5" s="953"/>
    </row>
    <row r="6" ht="12.75" customHeight="1">
      <c r="C6" s="1718" t="s">
        <v>2176</v>
      </c>
      <c r="D6" s="1111">
        <v>0.01</v>
      </c>
      <c r="E6" s="1367">
        <v>0.04</v>
      </c>
      <c r="F6" s="1367">
        <f t="shared" ref="F6:H6" si="1">E6*2</f>
        <v>0.08</v>
      </c>
      <c r="G6" s="1367">
        <f t="shared" si="1"/>
        <v>0.16</v>
      </c>
      <c r="H6" s="1367">
        <f t="shared" si="1"/>
        <v>0.32</v>
      </c>
      <c r="I6" s="1719">
        <f>G6*42</f>
        <v>6.72</v>
      </c>
      <c r="J6" s="1367">
        <f>I6*4</f>
        <v>26.88</v>
      </c>
      <c r="K6" s="953"/>
      <c r="L6" s="953"/>
    </row>
    <row r="7" ht="12.75" customHeight="1">
      <c r="C7" s="1720"/>
      <c r="D7" s="1721"/>
      <c r="E7" s="1721"/>
      <c r="F7" s="1721"/>
      <c r="G7" s="1721"/>
      <c r="H7" s="1721"/>
      <c r="I7" s="1721"/>
      <c r="J7" s="953"/>
      <c r="K7" s="953"/>
      <c r="L7" s="953"/>
    </row>
    <row r="8" ht="12.75" customHeight="1">
      <c r="C8" s="1722" t="s">
        <v>2177</v>
      </c>
      <c r="D8" s="1723"/>
      <c r="E8" s="1724"/>
      <c r="F8" s="1725" t="s">
        <v>760</v>
      </c>
      <c r="G8" s="953"/>
      <c r="H8" s="1721"/>
      <c r="I8" s="1721"/>
      <c r="J8" s="953"/>
      <c r="K8" s="953"/>
      <c r="L8" s="953"/>
    </row>
    <row r="9" ht="12.75" customHeight="1">
      <c r="C9" s="1726" t="s">
        <v>2178</v>
      </c>
      <c r="D9" s="1727"/>
      <c r="E9" s="1728"/>
      <c r="F9" s="1729">
        <v>0.3</v>
      </c>
      <c r="G9" s="953"/>
      <c r="H9" s="1721"/>
      <c r="I9" s="1721"/>
      <c r="J9" s="953"/>
      <c r="K9" s="953"/>
      <c r="L9" s="953"/>
    </row>
    <row r="10" ht="12.75" customHeight="1">
      <c r="C10" s="1726" t="s">
        <v>2179</v>
      </c>
      <c r="D10" s="1727"/>
      <c r="E10" s="1728"/>
      <c r="F10" s="1729">
        <v>3.0</v>
      </c>
      <c r="G10" s="953"/>
      <c r="H10" s="1721"/>
      <c r="I10" s="1721"/>
      <c r="J10" s="953"/>
      <c r="K10" s="953"/>
      <c r="L10" s="953"/>
    </row>
    <row r="11" ht="12.75" customHeight="1">
      <c r="C11" s="1726" t="s">
        <v>2180</v>
      </c>
      <c r="D11" s="1727"/>
      <c r="E11" s="1728"/>
      <c r="F11" s="1729">
        <v>30.0</v>
      </c>
      <c r="G11" s="953"/>
      <c r="H11" s="1721"/>
      <c r="I11" s="1721"/>
      <c r="J11" s="953"/>
      <c r="K11" s="953"/>
      <c r="L11" s="953"/>
    </row>
    <row r="12" ht="12.75" customHeight="1">
      <c r="C12" s="1720"/>
      <c r="D12" s="1721"/>
      <c r="E12" s="1721"/>
      <c r="F12" s="1721"/>
      <c r="G12" s="1721"/>
      <c r="H12" s="1721"/>
      <c r="I12" s="1721"/>
      <c r="J12" s="953"/>
      <c r="K12" s="953"/>
      <c r="L12" s="953"/>
    </row>
    <row r="13" ht="12.75" customHeight="1">
      <c r="C13" s="1730" t="s">
        <v>2107</v>
      </c>
      <c r="D13" s="953"/>
      <c r="E13" s="953"/>
      <c r="F13" s="953"/>
      <c r="G13" s="953"/>
      <c r="H13" s="953"/>
      <c r="I13" s="953"/>
      <c r="J13" s="953"/>
      <c r="K13" s="953"/>
      <c r="L13" s="953"/>
    </row>
    <row r="14" ht="12.75" customHeight="1">
      <c r="C14" s="1526" t="s">
        <v>133</v>
      </c>
      <c r="D14" s="1527" t="s">
        <v>2120</v>
      </c>
      <c r="E14" s="1528" t="s">
        <v>2121</v>
      </c>
      <c r="F14" s="1527" t="s">
        <v>2122</v>
      </c>
      <c r="G14" s="1527" t="s">
        <v>2123</v>
      </c>
      <c r="H14" s="1528" t="s">
        <v>2124</v>
      </c>
      <c r="I14" s="1527" t="s">
        <v>2125</v>
      </c>
      <c r="J14" s="953"/>
      <c r="K14" s="953"/>
      <c r="L14" s="953"/>
    </row>
    <row r="15" ht="12.75" customHeight="1">
      <c r="C15" s="1718" t="s">
        <v>2176</v>
      </c>
      <c r="D15" s="1367">
        <v>0.08</v>
      </c>
      <c r="E15" s="1367">
        <f t="shared" ref="E15:F15" si="2">D15*3</f>
        <v>0.24</v>
      </c>
      <c r="F15" s="1367">
        <f t="shared" si="2"/>
        <v>0.72</v>
      </c>
      <c r="G15" s="1367">
        <f>F15*9</f>
        <v>6.48</v>
      </c>
      <c r="H15" s="1367">
        <f t="shared" ref="H15:I15" si="3">G15*3</f>
        <v>19.44</v>
      </c>
      <c r="I15" s="1367">
        <f t="shared" si="3"/>
        <v>58.32</v>
      </c>
      <c r="J15" s="953"/>
      <c r="K15" s="953"/>
      <c r="L15" s="953"/>
    </row>
    <row r="16" ht="12.75" customHeight="1">
      <c r="C16" s="1731"/>
      <c r="D16" s="1732"/>
      <c r="E16" s="1732"/>
      <c r="F16" s="1732"/>
      <c r="G16" s="1732"/>
      <c r="H16" s="1732"/>
      <c r="I16" s="1732"/>
      <c r="J16" s="953"/>
      <c r="K16" s="953"/>
      <c r="L16" s="953"/>
    </row>
    <row r="17" ht="12.75" customHeight="1">
      <c r="C17" s="1733" t="s">
        <v>2177</v>
      </c>
      <c r="D17" s="1734"/>
      <c r="E17" s="1735"/>
      <c r="F17" s="1736" t="s">
        <v>760</v>
      </c>
      <c r="G17" s="1732"/>
      <c r="H17" s="1732"/>
      <c r="I17" s="1732"/>
      <c r="J17" s="953"/>
      <c r="K17" s="953"/>
      <c r="L17" s="953"/>
    </row>
    <row r="18" ht="12.75" customHeight="1">
      <c r="C18" s="1726" t="s">
        <v>2181</v>
      </c>
      <c r="D18" s="1727"/>
      <c r="E18" s="1728"/>
      <c r="F18" s="1729">
        <v>0.3</v>
      </c>
      <c r="G18" s="1732"/>
      <c r="H18" s="1732"/>
      <c r="I18" s="1732"/>
      <c r="J18" s="953"/>
      <c r="K18" s="953"/>
      <c r="L18" s="953"/>
    </row>
    <row r="19" ht="12.75" customHeight="1">
      <c r="C19" s="1726" t="s">
        <v>2182</v>
      </c>
      <c r="D19" s="1727"/>
      <c r="E19" s="1728"/>
      <c r="F19" s="1729">
        <v>3.0</v>
      </c>
      <c r="G19" s="1732"/>
      <c r="H19" s="1732"/>
      <c r="I19" s="1732"/>
      <c r="J19" s="953"/>
      <c r="K19" s="953"/>
      <c r="L19" s="953"/>
    </row>
    <row r="20" ht="12.75" customHeight="1">
      <c r="C20" s="1726" t="s">
        <v>2183</v>
      </c>
      <c r="D20" s="1727"/>
      <c r="E20" s="1728"/>
      <c r="F20" s="1729">
        <v>30.0</v>
      </c>
      <c r="G20" s="1732"/>
      <c r="H20" s="1732"/>
      <c r="I20" s="1732"/>
      <c r="J20" s="953"/>
      <c r="K20" s="953"/>
      <c r="L20" s="953"/>
    </row>
    <row r="21" ht="12.75" customHeight="1">
      <c r="C21" s="1720"/>
      <c r="D21" s="1721"/>
      <c r="E21" s="1721"/>
      <c r="F21" s="1721"/>
      <c r="G21" s="1721"/>
      <c r="H21" s="1721"/>
      <c r="I21" s="1721"/>
      <c r="J21" s="953"/>
      <c r="K21" s="953"/>
      <c r="L21" s="953"/>
    </row>
    <row r="22" ht="12.75" customHeight="1">
      <c r="C22" s="1715" t="s">
        <v>2184</v>
      </c>
      <c r="D22" s="1721"/>
      <c r="E22" s="1721"/>
      <c r="F22" s="1721"/>
      <c r="G22" s="1721"/>
      <c r="H22" s="1721"/>
      <c r="I22" s="1721"/>
      <c r="J22" s="953"/>
      <c r="K22" s="953"/>
      <c r="L22" s="953"/>
    </row>
    <row r="23" ht="12.75" customHeight="1">
      <c r="C23" s="954" t="s">
        <v>2185</v>
      </c>
      <c r="D23" s="955" t="s">
        <v>148</v>
      </c>
      <c r="E23" s="955" t="s">
        <v>765</v>
      </c>
      <c r="F23" s="955" t="s">
        <v>766</v>
      </c>
      <c r="G23" s="955" t="s">
        <v>767</v>
      </c>
      <c r="H23" s="955" t="s">
        <v>768</v>
      </c>
      <c r="I23" s="955" t="s">
        <v>769</v>
      </c>
      <c r="J23" s="955" t="s">
        <v>770</v>
      </c>
      <c r="K23" s="953"/>
      <c r="L23" s="420"/>
    </row>
    <row r="24" ht="12.75" customHeight="1">
      <c r="C24" s="1718" t="s">
        <v>2176</v>
      </c>
      <c r="D24" s="1737">
        <f>Miner!C65</f>
        <v>0.5</v>
      </c>
      <c r="E24" s="1719">
        <f>Miner!H50</f>
        <v>1.51</v>
      </c>
      <c r="F24" s="1719">
        <f>Miner!D65</f>
        <v>4.57</v>
      </c>
      <c r="G24" s="1719">
        <f>Miner!E65</f>
        <v>13.784</v>
      </c>
      <c r="H24" s="1719">
        <f>Miner!L50</f>
        <v>41.55</v>
      </c>
      <c r="I24" s="1719">
        <f>Miner!M50</f>
        <v>124.72</v>
      </c>
      <c r="J24" s="1719">
        <f>Miner!N50</f>
        <v>374.71</v>
      </c>
      <c r="K24" s="953"/>
      <c r="L24" s="953"/>
    </row>
    <row r="25" ht="12.75" customHeight="1">
      <c r="C25" s="1731"/>
      <c r="D25" s="1732"/>
      <c r="E25" s="1732"/>
      <c r="F25" s="1732"/>
      <c r="G25" s="1732"/>
      <c r="H25" s="1732"/>
      <c r="I25" s="1732"/>
      <c r="J25" s="1738"/>
      <c r="K25" s="953"/>
      <c r="L25" s="953"/>
    </row>
    <row r="26" ht="12.75" customHeight="1">
      <c r="C26" s="954" t="s">
        <v>2186</v>
      </c>
      <c r="D26" s="955" t="s">
        <v>148</v>
      </c>
      <c r="E26" s="955" t="s">
        <v>765</v>
      </c>
      <c r="F26" s="955" t="s">
        <v>766</v>
      </c>
      <c r="G26" s="955" t="s">
        <v>768</v>
      </c>
      <c r="H26" s="955" t="s">
        <v>769</v>
      </c>
      <c r="I26" s="955" t="s">
        <v>770</v>
      </c>
      <c r="K26" s="953"/>
      <c r="L26" s="953"/>
    </row>
    <row r="27" ht="12.75" customHeight="1">
      <c r="C27" s="1718" t="s">
        <v>2176</v>
      </c>
      <c r="D27" s="1737">
        <f t="shared" ref="D27:F27" si="4">D24</f>
        <v>0.5</v>
      </c>
      <c r="E27" s="1719">
        <f t="shared" si="4"/>
        <v>1.51</v>
      </c>
      <c r="F27" s="1719">
        <f t="shared" si="4"/>
        <v>4.57</v>
      </c>
      <c r="G27" s="1719">
        <f t="shared" ref="G27:I27" si="5">H24</f>
        <v>41.55</v>
      </c>
      <c r="H27" s="1719">
        <f t="shared" si="5"/>
        <v>124.72</v>
      </c>
      <c r="I27" s="1719">
        <f t="shared" si="5"/>
        <v>374.71</v>
      </c>
      <c r="K27" s="953"/>
      <c r="L27" s="953"/>
    </row>
    <row r="28" ht="12.75" customHeight="1">
      <c r="J28" s="1738"/>
      <c r="K28" s="953"/>
      <c r="L28" s="953"/>
    </row>
    <row r="29" ht="12.75" customHeight="1">
      <c r="C29" s="1739" t="s">
        <v>2177</v>
      </c>
      <c r="D29" s="1740"/>
      <c r="E29" s="1741"/>
      <c r="F29" s="1742" t="s">
        <v>760</v>
      </c>
      <c r="G29" s="1732"/>
      <c r="H29" s="1732"/>
      <c r="I29" s="1732"/>
      <c r="J29" s="1738"/>
      <c r="K29" s="953"/>
      <c r="L29" s="953"/>
    </row>
    <row r="30" ht="12.75" customHeight="1">
      <c r="C30" s="1726" t="s">
        <v>2187</v>
      </c>
      <c r="D30" s="1727"/>
      <c r="E30" s="1728"/>
      <c r="F30" s="1729">
        <v>0.3</v>
      </c>
      <c r="G30" s="1732"/>
      <c r="H30" s="1732"/>
      <c r="I30" s="1732"/>
      <c r="J30" s="1738"/>
      <c r="K30" s="953"/>
      <c r="L30" s="953"/>
    </row>
    <row r="31" ht="12.75" customHeight="1">
      <c r="C31" s="1726" t="s">
        <v>2188</v>
      </c>
      <c r="D31" s="1727"/>
      <c r="E31" s="1728"/>
      <c r="F31" s="1729">
        <v>3.0</v>
      </c>
      <c r="G31" s="1732"/>
      <c r="H31" s="1732"/>
      <c r="I31" s="1732"/>
      <c r="J31" s="1738"/>
      <c r="K31" s="953"/>
      <c r="L31" s="953"/>
    </row>
    <row r="32" ht="12.75" customHeight="1">
      <c r="C32" s="1726" t="s">
        <v>2189</v>
      </c>
      <c r="D32" s="1727"/>
      <c r="E32" s="1728"/>
      <c r="F32" s="1729">
        <v>30.0</v>
      </c>
      <c r="G32" s="1732"/>
      <c r="H32" s="1732"/>
      <c r="I32" s="1732"/>
      <c r="J32" s="1738"/>
      <c r="K32" s="953"/>
      <c r="L32" s="953"/>
    </row>
    <row r="33" ht="12.75" customHeight="1">
      <c r="C33" s="1720"/>
      <c r="D33" s="1721"/>
      <c r="E33" s="1721"/>
      <c r="F33" s="1721"/>
      <c r="G33" s="1721"/>
      <c r="H33" s="1721"/>
      <c r="I33" s="1721"/>
      <c r="J33" s="953"/>
      <c r="K33" s="953"/>
      <c r="L33" s="953"/>
    </row>
    <row r="34" ht="12.75" customHeight="1">
      <c r="C34" s="1715" t="s">
        <v>1841</v>
      </c>
      <c r="D34" s="1721"/>
      <c r="E34" s="1721"/>
      <c r="F34" s="1721"/>
      <c r="G34" s="1721"/>
      <c r="H34" s="1721"/>
      <c r="I34" s="1721"/>
      <c r="J34" s="953"/>
      <c r="K34" s="953"/>
      <c r="L34" s="953"/>
    </row>
    <row r="35" ht="12.75" customHeight="1">
      <c r="C35" s="1743" t="s">
        <v>133</v>
      </c>
      <c r="D35" s="1744" t="s">
        <v>86</v>
      </c>
      <c r="E35" s="1744" t="s">
        <v>85</v>
      </c>
      <c r="F35" s="1744" t="s">
        <v>84</v>
      </c>
      <c r="G35" s="1744" t="s">
        <v>1660</v>
      </c>
      <c r="H35" s="953"/>
      <c r="I35" s="953"/>
      <c r="J35" s="953"/>
      <c r="K35" s="953"/>
      <c r="L35" s="953"/>
    </row>
    <row r="36" ht="12.75" customHeight="1">
      <c r="C36" s="1718" t="s">
        <v>2176</v>
      </c>
      <c r="D36" s="1745">
        <f>Miner!G50</f>
        <v>0.33</v>
      </c>
      <c r="E36" s="1745">
        <f>Miner!J50</f>
        <v>10.22</v>
      </c>
      <c r="F36" s="1745">
        <f>Miner!K50</f>
        <v>1000.35</v>
      </c>
      <c r="G36" s="1745">
        <f>Miner!O50</f>
        <v>10000.85</v>
      </c>
      <c r="H36" s="953"/>
      <c r="I36" s="953"/>
      <c r="J36" s="953"/>
      <c r="K36" s="953"/>
      <c r="L36" s="953"/>
    </row>
    <row r="37" ht="12.75" customHeight="1">
      <c r="C37" s="1731"/>
      <c r="D37" s="1732"/>
      <c r="E37" s="1732"/>
      <c r="F37" s="1732"/>
      <c r="G37" s="1732"/>
      <c r="H37" s="1732"/>
      <c r="I37" s="1732"/>
      <c r="J37" s="1738"/>
      <c r="K37" s="953"/>
      <c r="L37" s="953"/>
    </row>
    <row r="38" ht="12.75" customHeight="1">
      <c r="C38" s="1743" t="s">
        <v>133</v>
      </c>
      <c r="D38" s="1744" t="s">
        <v>1904</v>
      </c>
      <c r="E38" s="1744" t="s">
        <v>1906</v>
      </c>
      <c r="F38" s="1744" t="s">
        <v>2190</v>
      </c>
      <c r="G38" s="1744" t="s">
        <v>1910</v>
      </c>
      <c r="H38" s="1744" t="s">
        <v>1912</v>
      </c>
      <c r="I38" s="1744" t="s">
        <v>2191</v>
      </c>
      <c r="J38" s="1746" t="s">
        <v>1916</v>
      </c>
      <c r="K38" s="953"/>
      <c r="L38" s="953"/>
    </row>
    <row r="39" ht="12.75" customHeight="1">
      <c r="C39" s="1718" t="s">
        <v>2176</v>
      </c>
      <c r="D39" s="1745">
        <v>0.4</v>
      </c>
      <c r="E39" s="1745">
        <f t="shared" ref="E39:F39" si="6">D39*3</f>
        <v>1.2</v>
      </c>
      <c r="F39" s="1745">
        <f t="shared" si="6"/>
        <v>3.6</v>
      </c>
      <c r="G39" s="1745">
        <f t="shared" ref="G39:J39" si="7">F39*9</f>
        <v>32.4</v>
      </c>
      <c r="H39" s="1745">
        <f t="shared" si="7"/>
        <v>291.6</v>
      </c>
      <c r="I39" s="1745">
        <f t="shared" si="7"/>
        <v>2624.4</v>
      </c>
      <c r="J39" s="1745">
        <f t="shared" si="7"/>
        <v>23619.6</v>
      </c>
      <c r="K39" s="953"/>
      <c r="L39" s="953"/>
    </row>
    <row r="40" ht="12.75" customHeight="1">
      <c r="C40" s="1731"/>
      <c r="D40" s="1732"/>
      <c r="E40" s="1732"/>
      <c r="F40" s="1732"/>
      <c r="G40" s="1732"/>
      <c r="H40" s="1732"/>
      <c r="I40" s="1732"/>
      <c r="J40" s="1738"/>
      <c r="K40" s="953"/>
      <c r="L40" s="953"/>
    </row>
    <row r="41" ht="12.75" customHeight="1">
      <c r="C41" s="1747" t="s">
        <v>2177</v>
      </c>
      <c r="D41" s="1748"/>
      <c r="E41" s="1749"/>
      <c r="F41" s="1750" t="s">
        <v>760</v>
      </c>
      <c r="G41" s="1732"/>
      <c r="H41" s="1732"/>
      <c r="I41" s="1732"/>
      <c r="J41" s="1738"/>
      <c r="K41" s="953"/>
      <c r="L41" s="953"/>
    </row>
    <row r="42" ht="12.75" customHeight="1">
      <c r="C42" s="1726" t="s">
        <v>2192</v>
      </c>
      <c r="D42" s="1727"/>
      <c r="E42" s="1728"/>
      <c r="F42" s="1729">
        <v>0.3</v>
      </c>
      <c r="G42" s="1732"/>
      <c r="H42" s="1732"/>
      <c r="I42" s="1732"/>
      <c r="J42" s="1738"/>
      <c r="K42" s="953"/>
      <c r="L42" s="953"/>
    </row>
    <row r="43" ht="12.75" customHeight="1">
      <c r="C43" s="1726" t="s">
        <v>2193</v>
      </c>
      <c r="D43" s="1727"/>
      <c r="E43" s="1728"/>
      <c r="F43" s="1729">
        <v>3.0</v>
      </c>
      <c r="G43" s="1732"/>
      <c r="H43" s="1732"/>
      <c r="I43" s="1732"/>
      <c r="J43" s="1738"/>
      <c r="K43" s="953"/>
      <c r="L43" s="953"/>
    </row>
    <row r="44" ht="12.75" customHeight="1">
      <c r="C44" s="1726" t="s">
        <v>2194</v>
      </c>
      <c r="D44" s="1727"/>
      <c r="E44" s="1728"/>
      <c r="F44" s="1729">
        <v>30.0</v>
      </c>
      <c r="G44" s="1732"/>
      <c r="H44" s="1732"/>
      <c r="I44" s="1732"/>
      <c r="J44" s="1738"/>
      <c r="K44" s="953"/>
      <c r="L44" s="953"/>
    </row>
    <row r="45" ht="12.75" customHeight="1">
      <c r="C45" s="1720"/>
      <c r="D45" s="1721"/>
      <c r="E45" s="1721"/>
      <c r="F45" s="1721"/>
      <c r="G45" s="1721"/>
      <c r="H45" s="1721"/>
      <c r="I45" s="1721"/>
      <c r="J45" s="953"/>
      <c r="K45" s="953"/>
      <c r="L45" s="953"/>
    </row>
    <row r="46" ht="12.75" customHeight="1">
      <c r="C46" s="1715" t="s">
        <v>1969</v>
      </c>
      <c r="D46" s="1721"/>
      <c r="E46" s="1721"/>
      <c r="F46" s="1721"/>
      <c r="G46" s="1721"/>
      <c r="H46" s="1721"/>
      <c r="I46" s="1721"/>
      <c r="J46" s="953"/>
      <c r="K46" s="953"/>
      <c r="L46" s="953"/>
    </row>
    <row r="47" ht="12.75" customHeight="1">
      <c r="C47" s="1751" t="s">
        <v>133</v>
      </c>
      <c r="D47" s="1752" t="s">
        <v>1989</v>
      </c>
      <c r="E47" s="1752" t="s">
        <v>2195</v>
      </c>
      <c r="F47" s="1753" t="s">
        <v>2013</v>
      </c>
      <c r="G47" s="1721"/>
      <c r="H47" s="1721"/>
      <c r="I47" s="1721"/>
      <c r="J47" s="953"/>
      <c r="K47" s="953"/>
      <c r="L47" s="953"/>
    </row>
    <row r="48" ht="12.75" customHeight="1">
      <c r="C48" s="1718" t="s">
        <v>2176</v>
      </c>
      <c r="D48" s="1754">
        <v>0.03</v>
      </c>
      <c r="E48" s="1745">
        <f>D48*50</f>
        <v>1.5</v>
      </c>
      <c r="F48" s="1745">
        <f>E48*3</f>
        <v>4.5</v>
      </c>
      <c r="G48" s="1721"/>
      <c r="H48" s="1721"/>
      <c r="I48" s="1721"/>
      <c r="J48" s="953"/>
      <c r="K48" s="953"/>
      <c r="L48" s="953"/>
    </row>
    <row r="49" ht="12.75" customHeight="1">
      <c r="C49" s="1720"/>
      <c r="D49" s="1721"/>
      <c r="E49" s="1721"/>
      <c r="F49" s="1721"/>
      <c r="G49" s="1721"/>
      <c r="H49" s="1721"/>
      <c r="I49" s="1721"/>
      <c r="J49" s="953"/>
      <c r="K49" s="953"/>
      <c r="L49" s="953"/>
    </row>
    <row r="50" ht="12.75" customHeight="1">
      <c r="C50" s="1755" t="s">
        <v>2177</v>
      </c>
      <c r="D50" s="1756"/>
      <c r="E50" s="1757"/>
      <c r="F50" s="1758" t="s">
        <v>760</v>
      </c>
      <c r="G50" s="1721"/>
      <c r="H50" s="1721"/>
      <c r="I50" s="1721"/>
      <c r="J50" s="953"/>
      <c r="K50" s="953"/>
      <c r="L50" s="953"/>
    </row>
    <row r="51" ht="12.75" customHeight="1">
      <c r="C51" s="1726" t="s">
        <v>2196</v>
      </c>
      <c r="D51" s="1727"/>
      <c r="E51" s="1728"/>
      <c r="F51" s="1729">
        <v>0.3</v>
      </c>
      <c r="G51" s="1721"/>
      <c r="H51" s="1721"/>
      <c r="I51" s="1721"/>
      <c r="J51" s="953"/>
      <c r="K51" s="953"/>
      <c r="L51" s="953"/>
    </row>
    <row r="52" ht="12.75" customHeight="1">
      <c r="C52" s="1726" t="s">
        <v>2197</v>
      </c>
      <c r="D52" s="1727"/>
      <c r="E52" s="1728"/>
      <c r="F52" s="1729">
        <v>3.0</v>
      </c>
      <c r="G52" s="1721"/>
      <c r="H52" s="1721"/>
      <c r="I52" s="1721"/>
      <c r="J52" s="953"/>
      <c r="K52" s="953"/>
      <c r="L52" s="953"/>
    </row>
    <row r="53" ht="12.75" customHeight="1">
      <c r="C53" s="1726" t="s">
        <v>2198</v>
      </c>
      <c r="D53" s="1727"/>
      <c r="E53" s="1728"/>
      <c r="F53" s="1729">
        <v>30.0</v>
      </c>
      <c r="G53" s="1721"/>
      <c r="H53" s="1721"/>
      <c r="I53" s="1721"/>
      <c r="J53" s="953"/>
      <c r="K53" s="953"/>
      <c r="L53" s="953"/>
    </row>
    <row r="54" ht="12.75" customHeight="1">
      <c r="C54" s="1715"/>
      <c r="D54" s="1721"/>
      <c r="E54" s="1721"/>
      <c r="F54" s="1721"/>
      <c r="G54" s="1721"/>
      <c r="H54" s="1721"/>
      <c r="I54" s="1721"/>
      <c r="J54" s="953"/>
      <c r="K54" s="953"/>
      <c r="L54" s="953"/>
    </row>
    <row r="55" ht="12.75" customHeight="1">
      <c r="C55" s="1715" t="s">
        <v>2199</v>
      </c>
      <c r="D55" s="1721"/>
      <c r="E55" s="1721"/>
      <c r="F55" s="1721"/>
      <c r="G55" s="1721"/>
      <c r="H55" s="1721"/>
      <c r="I55" s="1721"/>
      <c r="J55" s="953"/>
      <c r="K55" s="953"/>
      <c r="L55" s="953"/>
    </row>
    <row r="56" ht="12.75" customHeight="1">
      <c r="C56" s="1759" t="s">
        <v>133</v>
      </c>
      <c r="D56" s="1760" t="s">
        <v>1884</v>
      </c>
      <c r="E56" s="1760" t="s">
        <v>1885</v>
      </c>
      <c r="F56" s="1738"/>
      <c r="G56" s="1738"/>
      <c r="H56" s="1738"/>
      <c r="I56" s="1738"/>
      <c r="J56" s="1738"/>
      <c r="K56" s="953"/>
      <c r="L56" s="953"/>
    </row>
    <row r="57" ht="12.75" customHeight="1">
      <c r="C57" s="1718" t="s">
        <v>2176</v>
      </c>
      <c r="D57" s="1719">
        <f>Alchemist!O80</f>
        <v>0.03051</v>
      </c>
      <c r="E57" s="1719">
        <f>Alchemist!O84</f>
        <v>1.96793</v>
      </c>
      <c r="F57" s="1738"/>
      <c r="G57" s="1738"/>
      <c r="H57" s="1738"/>
      <c r="I57" s="1738"/>
      <c r="J57" s="1738"/>
      <c r="K57" s="953"/>
      <c r="L57" s="953"/>
    </row>
    <row r="58" ht="12.75" customHeight="1">
      <c r="C58" s="1761"/>
      <c r="D58" s="1738"/>
      <c r="E58" s="1738"/>
      <c r="F58" s="1738"/>
      <c r="G58" s="1738"/>
      <c r="H58" s="1738"/>
      <c r="I58" s="1738"/>
      <c r="J58" s="1738"/>
      <c r="K58" s="953"/>
      <c r="L58" s="953"/>
    </row>
    <row r="59" ht="12.75" customHeight="1">
      <c r="C59" s="1762" t="s">
        <v>2177</v>
      </c>
      <c r="D59" s="1763"/>
      <c r="E59" s="1764"/>
      <c r="F59" s="1765" t="s">
        <v>760</v>
      </c>
      <c r="G59" s="1738"/>
      <c r="H59" s="1738"/>
      <c r="I59" s="1738"/>
      <c r="J59" s="1738"/>
      <c r="K59" s="953"/>
      <c r="L59" s="953"/>
    </row>
    <row r="60" ht="12.75" customHeight="1">
      <c r="C60" s="1726" t="s">
        <v>2200</v>
      </c>
      <c r="D60" s="1727"/>
      <c r="E60" s="1728"/>
      <c r="F60" s="1729">
        <v>0.3</v>
      </c>
      <c r="G60" s="1738"/>
      <c r="H60" s="1738"/>
      <c r="I60" s="1738"/>
      <c r="J60" s="1738"/>
      <c r="K60" s="953"/>
      <c r="L60" s="953"/>
    </row>
    <row r="61" ht="12.75" customHeight="1">
      <c r="C61" s="1726" t="s">
        <v>2201</v>
      </c>
      <c r="D61" s="1727"/>
      <c r="E61" s="1728"/>
      <c r="F61" s="1729">
        <v>3.0</v>
      </c>
      <c r="G61" s="1738"/>
      <c r="H61" s="1738"/>
      <c r="I61" s="1738"/>
      <c r="J61" s="1738"/>
      <c r="K61" s="953"/>
      <c r="L61" s="953"/>
    </row>
    <row r="62" ht="12.75" customHeight="1">
      <c r="C62" s="1726" t="s">
        <v>2202</v>
      </c>
      <c r="D62" s="1727"/>
      <c r="E62" s="1728"/>
      <c r="F62" s="1729">
        <v>30.0</v>
      </c>
      <c r="G62" s="1738"/>
      <c r="H62" s="1738"/>
      <c r="I62" s="1738"/>
      <c r="J62" s="1738"/>
      <c r="K62" s="953"/>
      <c r="L62" s="953"/>
    </row>
    <row r="63" ht="12.75" customHeight="1">
      <c r="C63" s="418"/>
      <c r="D63" s="953"/>
      <c r="E63" s="953"/>
      <c r="F63" s="953"/>
      <c r="G63" s="953"/>
      <c r="H63" s="953"/>
      <c r="I63" s="953"/>
      <c r="J63" s="953"/>
      <c r="K63" s="953"/>
      <c r="L63" s="953"/>
    </row>
    <row r="64" ht="12.75" customHeight="1">
      <c r="C64" s="1715" t="s">
        <v>2203</v>
      </c>
      <c r="D64" s="953"/>
      <c r="E64" s="953"/>
      <c r="F64" s="953"/>
      <c r="G64" s="953"/>
      <c r="H64" s="953"/>
      <c r="I64" s="953"/>
      <c r="J64" s="953"/>
      <c r="K64" s="953"/>
      <c r="L64" s="953"/>
    </row>
    <row r="65" ht="12.75" customHeight="1">
      <c r="C65" s="1120" t="s">
        <v>133</v>
      </c>
      <c r="D65" s="1121" t="s">
        <v>2204</v>
      </c>
      <c r="E65" s="1155" t="s">
        <v>1155</v>
      </c>
      <c r="F65" s="1155" t="s">
        <v>1156</v>
      </c>
      <c r="G65" s="1155" t="s">
        <v>1157</v>
      </c>
      <c r="H65" s="1155" t="s">
        <v>1158</v>
      </c>
      <c r="I65" s="1155" t="s">
        <v>1159</v>
      </c>
      <c r="J65" s="1155" t="s">
        <v>1160</v>
      </c>
      <c r="K65" s="1155" t="s">
        <v>1161</v>
      </c>
      <c r="L65" s="953"/>
    </row>
    <row r="66" ht="12.75" customHeight="1">
      <c r="C66" s="1718" t="s">
        <v>2176</v>
      </c>
      <c r="D66" s="1111">
        <v>0.01</v>
      </c>
      <c r="E66" s="1111">
        <v>0.12</v>
      </c>
      <c r="F66" s="1367">
        <f t="shared" ref="F66:K66" si="8">E66*3</f>
        <v>0.36</v>
      </c>
      <c r="G66" s="1367">
        <f t="shared" si="8"/>
        <v>1.08</v>
      </c>
      <c r="H66" s="1367">
        <f t="shared" si="8"/>
        <v>3.24</v>
      </c>
      <c r="I66" s="1367">
        <f t="shared" si="8"/>
        <v>9.72</v>
      </c>
      <c r="J66" s="1367">
        <f t="shared" si="8"/>
        <v>29.16</v>
      </c>
      <c r="K66" s="1367">
        <f t="shared" si="8"/>
        <v>87.48</v>
      </c>
      <c r="L66" s="953"/>
    </row>
    <row r="67" ht="12.75" customHeight="1">
      <c r="C67" s="1761"/>
      <c r="D67" s="1738"/>
      <c r="E67" s="1738"/>
      <c r="F67" s="1738"/>
      <c r="G67" s="1738"/>
      <c r="H67" s="1738"/>
      <c r="I67" s="1738"/>
      <c r="J67" s="1738"/>
      <c r="K67" s="953"/>
      <c r="L67" s="953"/>
    </row>
    <row r="68" ht="12.75" customHeight="1">
      <c r="C68" s="1766" t="s">
        <v>2177</v>
      </c>
      <c r="D68" s="1767"/>
      <c r="E68" s="1768"/>
      <c r="F68" s="1769" t="s">
        <v>760</v>
      </c>
      <c r="G68" s="1738"/>
      <c r="H68" s="1738"/>
      <c r="I68" s="1738"/>
      <c r="J68" s="1738"/>
      <c r="K68" s="953"/>
      <c r="L68" s="953"/>
    </row>
    <row r="69" ht="12.75" customHeight="1">
      <c r="C69" s="1726" t="s">
        <v>2205</v>
      </c>
      <c r="D69" s="1727"/>
      <c r="E69" s="1728"/>
      <c r="F69" s="1729">
        <v>0.3</v>
      </c>
      <c r="G69" s="1738"/>
      <c r="H69" s="1738"/>
      <c r="I69" s="1738"/>
      <c r="J69" s="1738"/>
      <c r="K69" s="953"/>
      <c r="L69" s="953"/>
    </row>
    <row r="70" ht="12.75" customHeight="1">
      <c r="C70" s="1726" t="s">
        <v>2206</v>
      </c>
      <c r="D70" s="1727"/>
      <c r="E70" s="1728"/>
      <c r="F70" s="1729">
        <v>3.0</v>
      </c>
      <c r="G70" s="1738"/>
      <c r="H70" s="1738"/>
      <c r="I70" s="1738"/>
      <c r="J70" s="1738"/>
      <c r="K70" s="953"/>
      <c r="L70" s="953"/>
    </row>
    <row r="71" ht="12.75" customHeight="1">
      <c r="C71" s="1726" t="s">
        <v>2207</v>
      </c>
      <c r="D71" s="1727"/>
      <c r="E71" s="1728"/>
      <c r="F71" s="1729">
        <v>30.0</v>
      </c>
      <c r="G71" s="1738"/>
      <c r="H71" s="1738"/>
      <c r="I71" s="1738"/>
      <c r="J71" s="1738"/>
      <c r="K71" s="953"/>
      <c r="L71" s="953"/>
    </row>
    <row r="72" ht="12.75" customHeight="1">
      <c r="C72" s="418"/>
      <c r="D72" s="953"/>
      <c r="E72" s="953"/>
      <c r="F72" s="953"/>
      <c r="G72" s="953"/>
      <c r="H72" s="953"/>
      <c r="I72" s="953"/>
      <c r="J72" s="953"/>
      <c r="K72" s="953"/>
      <c r="L72" s="953"/>
    </row>
    <row r="73" ht="12.75" customHeight="1">
      <c r="C73" s="1770" t="s">
        <v>2208</v>
      </c>
      <c r="D73" s="953"/>
      <c r="E73" s="953"/>
      <c r="F73" s="953"/>
      <c r="G73" s="953"/>
      <c r="H73" s="953"/>
      <c r="I73" s="953"/>
      <c r="J73" s="953"/>
      <c r="K73" s="953"/>
      <c r="L73" s="953"/>
    </row>
    <row r="74" ht="12.75" customHeight="1">
      <c r="C74" s="1771" t="s">
        <v>2177</v>
      </c>
      <c r="D74" s="1772"/>
      <c r="E74" s="1772"/>
      <c r="F74" s="1773" t="s">
        <v>760</v>
      </c>
      <c r="G74" s="1738"/>
      <c r="H74" s="1738"/>
      <c r="I74" s="1738"/>
      <c r="J74" s="953"/>
      <c r="K74" s="953"/>
      <c r="L74" s="953"/>
    </row>
    <row r="75" ht="12.75" customHeight="1">
      <c r="C75" s="1726" t="s">
        <v>2209</v>
      </c>
      <c r="D75" s="1727"/>
      <c r="E75" s="1727"/>
      <c r="F75" s="1729">
        <v>0.6</v>
      </c>
      <c r="G75" s="1738"/>
      <c r="H75" s="1738"/>
      <c r="I75" s="1738"/>
      <c r="J75" s="953"/>
      <c r="K75" s="953"/>
      <c r="L75" s="953"/>
    </row>
    <row r="76" ht="12.75" customHeight="1">
      <c r="C76" s="1726" t="s">
        <v>2210</v>
      </c>
      <c r="D76" s="1727"/>
      <c r="E76" s="1727"/>
      <c r="F76" s="1729">
        <v>6.0</v>
      </c>
      <c r="G76" s="1738"/>
      <c r="H76" s="1738"/>
      <c r="I76" s="1738"/>
      <c r="J76" s="953"/>
      <c r="K76" s="953"/>
      <c r="L76" s="953"/>
    </row>
    <row r="77" ht="12.75" customHeight="1">
      <c r="C77" s="1726" t="s">
        <v>2211</v>
      </c>
      <c r="D77" s="1727"/>
      <c r="E77" s="1727"/>
      <c r="F77" s="1729">
        <v>60.0</v>
      </c>
      <c r="G77" s="1738"/>
      <c r="H77" s="1738"/>
      <c r="I77" s="1738"/>
      <c r="J77" s="953"/>
      <c r="K77" s="953"/>
      <c r="L77" s="953"/>
    </row>
    <row r="78" ht="12.75" customHeight="1">
      <c r="C78" s="1726" t="s">
        <v>2212</v>
      </c>
      <c r="D78" s="1727"/>
      <c r="E78" s="1727"/>
      <c r="F78" s="1729">
        <f>Glassblower!F13</f>
        <v>0.152</v>
      </c>
      <c r="G78" s="1738"/>
      <c r="H78" s="1738"/>
      <c r="I78" s="1738"/>
      <c r="J78" s="953"/>
      <c r="K78" s="953"/>
      <c r="L78" s="953"/>
    </row>
    <row r="79" ht="12.75" customHeight="1">
      <c r="C79" s="1761"/>
      <c r="D79" s="1738"/>
      <c r="E79" s="1738"/>
      <c r="F79" s="1738"/>
      <c r="G79" s="1738"/>
      <c r="H79" s="1738"/>
      <c r="I79" s="1738"/>
      <c r="J79" s="953"/>
      <c r="K79" s="953"/>
      <c r="L79" s="953"/>
    </row>
    <row r="80" ht="12.75" customHeight="1">
      <c r="C80" s="1774" t="s">
        <v>2213</v>
      </c>
      <c r="D80" s="1775"/>
      <c r="E80" s="1775"/>
      <c r="F80" s="1775"/>
      <c r="G80" s="1775"/>
      <c r="H80" s="1775"/>
      <c r="I80" s="953"/>
      <c r="J80" s="953"/>
      <c r="K80" s="953"/>
      <c r="L80" s="953"/>
    </row>
    <row r="81" ht="12.75" customHeight="1">
      <c r="C81" s="1776" t="s">
        <v>133</v>
      </c>
      <c r="D81" s="1777" t="s">
        <v>1239</v>
      </c>
      <c r="E81" s="1777" t="s">
        <v>1243</v>
      </c>
      <c r="F81" s="1777" t="s">
        <v>1245</v>
      </c>
      <c r="G81" s="1777" t="s">
        <v>1247</v>
      </c>
      <c r="H81" s="1777" t="s">
        <v>1249</v>
      </c>
      <c r="I81" s="1777" t="s">
        <v>1251</v>
      </c>
      <c r="J81" s="953"/>
      <c r="K81" s="953"/>
      <c r="L81" s="953"/>
    </row>
    <row r="82" ht="12.75" customHeight="1">
      <c r="C82" s="1718" t="s">
        <v>2176</v>
      </c>
      <c r="D82" s="1367">
        <v>0.06</v>
      </c>
      <c r="E82" s="1367">
        <f t="shared" ref="E82:I82" si="9">D82*3</f>
        <v>0.18</v>
      </c>
      <c r="F82" s="1367">
        <f t="shared" si="9"/>
        <v>0.54</v>
      </c>
      <c r="G82" s="1367">
        <f t="shared" si="9"/>
        <v>1.62</v>
      </c>
      <c r="H82" s="1367">
        <f t="shared" si="9"/>
        <v>4.86</v>
      </c>
      <c r="I82" s="1367">
        <f t="shared" si="9"/>
        <v>14.58</v>
      </c>
      <c r="J82" s="953"/>
      <c r="K82" s="953"/>
      <c r="L82" s="953"/>
    </row>
    <row r="83" ht="12.75" customHeight="1">
      <c r="C83" s="418"/>
      <c r="D83" s="953"/>
      <c r="E83" s="953"/>
      <c r="F83" s="953"/>
      <c r="G83" s="953"/>
      <c r="H83" s="953"/>
      <c r="I83" s="953"/>
      <c r="J83" s="953"/>
      <c r="K83" s="953"/>
      <c r="L83" s="953"/>
    </row>
    <row r="84" ht="12.75" customHeight="1">
      <c r="C84" s="1774" t="s">
        <v>2214</v>
      </c>
      <c r="D84" s="1775"/>
      <c r="E84" s="1775"/>
      <c r="F84" s="1775"/>
      <c r="G84" s="1775"/>
      <c r="H84" s="1775"/>
      <c r="I84" s="953"/>
      <c r="J84" s="953"/>
      <c r="K84" s="953"/>
      <c r="L84" s="953"/>
    </row>
    <row r="85" ht="12.75" customHeight="1">
      <c r="C85" s="1776" t="s">
        <v>133</v>
      </c>
      <c r="D85" s="1777" t="s">
        <v>1254</v>
      </c>
      <c r="E85" s="1777" t="s">
        <v>1256</v>
      </c>
      <c r="F85" s="1777" t="s">
        <v>1258</v>
      </c>
      <c r="G85" s="1777" t="s">
        <v>1260</v>
      </c>
      <c r="H85" s="1777" t="s">
        <v>1262</v>
      </c>
      <c r="I85" s="1777" t="s">
        <v>1264</v>
      </c>
      <c r="J85" s="953"/>
      <c r="K85" s="953"/>
      <c r="L85" s="953"/>
    </row>
    <row r="86" ht="12.75" customHeight="1">
      <c r="C86" s="1718" t="s">
        <v>2176</v>
      </c>
      <c r="D86" s="1367">
        <v>0.06</v>
      </c>
      <c r="E86" s="1367">
        <f t="shared" ref="E86:I86" si="10">D86*3</f>
        <v>0.18</v>
      </c>
      <c r="F86" s="1367">
        <f t="shared" si="10"/>
        <v>0.54</v>
      </c>
      <c r="G86" s="1367">
        <f t="shared" si="10"/>
        <v>1.62</v>
      </c>
      <c r="H86" s="1367">
        <f t="shared" si="10"/>
        <v>4.86</v>
      </c>
      <c r="I86" s="1367">
        <f t="shared" si="10"/>
        <v>14.58</v>
      </c>
      <c r="J86" s="953"/>
      <c r="K86" s="953"/>
      <c r="L86" s="953"/>
    </row>
    <row r="87" ht="12.75" customHeight="1">
      <c r="C87" s="418"/>
      <c r="D87" s="953"/>
      <c r="E87" s="953"/>
      <c r="F87" s="953"/>
      <c r="G87" s="953"/>
      <c r="H87" s="953"/>
      <c r="I87" s="953"/>
      <c r="J87" s="953"/>
      <c r="K87" s="953"/>
      <c r="L87" s="953"/>
    </row>
    <row r="88" ht="12.75" customHeight="1">
      <c r="C88" s="1774" t="s">
        <v>2215</v>
      </c>
      <c r="D88" s="1775"/>
      <c r="E88" s="1775"/>
      <c r="F88" s="1775"/>
      <c r="G88" s="1775"/>
      <c r="H88" s="1775"/>
      <c r="I88" s="953"/>
      <c r="J88" s="953"/>
      <c r="K88" s="953"/>
      <c r="L88" s="953"/>
    </row>
    <row r="89" ht="12.75" customHeight="1">
      <c r="C89" s="1776" t="s">
        <v>133</v>
      </c>
      <c r="D89" s="1777" t="s">
        <v>1267</v>
      </c>
      <c r="E89" s="1777" t="s">
        <v>1269</v>
      </c>
      <c r="F89" s="1777" t="s">
        <v>1271</v>
      </c>
      <c r="G89" s="1777" t="s">
        <v>1273</v>
      </c>
      <c r="H89" s="1777" t="s">
        <v>1275</v>
      </c>
      <c r="I89" s="953"/>
      <c r="J89" s="953"/>
      <c r="K89" s="953"/>
      <c r="L89" s="953"/>
    </row>
    <row r="90" ht="12.75" customHeight="1">
      <c r="C90" s="1718" t="s">
        <v>2176</v>
      </c>
      <c r="D90" s="1367">
        <v>0.08</v>
      </c>
      <c r="E90" s="1367">
        <f t="shared" ref="E90:H90" si="11">D90*3</f>
        <v>0.24</v>
      </c>
      <c r="F90" s="1367">
        <f t="shared" si="11"/>
        <v>0.72</v>
      </c>
      <c r="G90" s="1367">
        <f t="shared" si="11"/>
        <v>2.16</v>
      </c>
      <c r="H90" s="1367">
        <f t="shared" si="11"/>
        <v>6.48</v>
      </c>
      <c r="I90" s="953"/>
      <c r="J90" s="953"/>
      <c r="K90" s="953"/>
      <c r="L90" s="953"/>
    </row>
    <row r="91" ht="12.75" customHeight="1">
      <c r="C91" s="1776" t="s">
        <v>133</v>
      </c>
      <c r="D91" s="1777" t="s">
        <v>1277</v>
      </c>
      <c r="E91" s="1777" t="s">
        <v>1279</v>
      </c>
      <c r="F91" s="1777" t="s">
        <v>1281</v>
      </c>
      <c r="G91" s="1777" t="s">
        <v>1283</v>
      </c>
      <c r="H91" s="953"/>
      <c r="I91" s="953"/>
      <c r="J91" s="953"/>
      <c r="K91" s="953"/>
      <c r="L91" s="953"/>
    </row>
    <row r="92" ht="12.75" customHeight="1">
      <c r="C92" s="1718" t="s">
        <v>2176</v>
      </c>
      <c r="D92" s="1367">
        <f>H90*3</f>
        <v>19.44</v>
      </c>
      <c r="E92" s="1367">
        <f t="shared" ref="E92:G92" si="12">D92*3</f>
        <v>58.32</v>
      </c>
      <c r="F92" s="1367">
        <f t="shared" si="12"/>
        <v>174.96</v>
      </c>
      <c r="G92" s="1367">
        <f t="shared" si="12"/>
        <v>524.88</v>
      </c>
      <c r="H92" s="953"/>
      <c r="I92" s="953"/>
      <c r="J92" s="953"/>
      <c r="K92" s="953"/>
      <c r="L92" s="953"/>
    </row>
    <row r="93" ht="12.75" customHeight="1">
      <c r="C93" s="418"/>
      <c r="D93" s="953"/>
      <c r="E93" s="953"/>
      <c r="F93" s="953"/>
      <c r="G93" s="953"/>
      <c r="H93" s="953"/>
      <c r="I93" s="953"/>
      <c r="J93" s="953"/>
      <c r="K93" s="953"/>
      <c r="L93" s="953"/>
    </row>
    <row r="94" ht="12.75" customHeight="1">
      <c r="C94" s="1774" t="s">
        <v>2216</v>
      </c>
      <c r="D94" s="1775"/>
      <c r="E94" s="1775"/>
      <c r="F94" s="1775"/>
      <c r="G94" s="1775"/>
      <c r="H94" s="1775"/>
      <c r="I94" s="1732"/>
      <c r="J94" s="953"/>
      <c r="K94" s="953"/>
      <c r="L94" s="953"/>
    </row>
    <row r="95" ht="12.75" customHeight="1">
      <c r="C95" s="1776" t="s">
        <v>133</v>
      </c>
      <c r="D95" s="1777" t="s">
        <v>1285</v>
      </c>
      <c r="E95" s="1777" t="s">
        <v>1287</v>
      </c>
      <c r="F95" s="1777" t="s">
        <v>1289</v>
      </c>
      <c r="G95" s="1777" t="s">
        <v>1291</v>
      </c>
      <c r="H95" s="1777" t="s">
        <v>1293</v>
      </c>
      <c r="I95" s="1778"/>
      <c r="J95" s="953"/>
      <c r="K95" s="953"/>
      <c r="L95" s="953"/>
    </row>
    <row r="96" ht="12.75" customHeight="1">
      <c r="C96" s="1718" t="s">
        <v>2176</v>
      </c>
      <c r="D96" s="1367">
        <v>0.05</v>
      </c>
      <c r="E96" s="1367">
        <f t="shared" ref="E96:H96" si="13">D96*3</f>
        <v>0.15</v>
      </c>
      <c r="F96" s="1367">
        <f t="shared" si="13"/>
        <v>0.45</v>
      </c>
      <c r="G96" s="1367">
        <f t="shared" si="13"/>
        <v>1.35</v>
      </c>
      <c r="H96" s="1367">
        <f t="shared" si="13"/>
        <v>4.05</v>
      </c>
      <c r="I96" s="953"/>
      <c r="J96" s="953"/>
      <c r="K96" s="953"/>
      <c r="L96" s="953"/>
    </row>
    <row r="97" ht="12.75" customHeight="1">
      <c r="C97" s="1776" t="s">
        <v>133</v>
      </c>
      <c r="D97" s="1777" t="s">
        <v>1295</v>
      </c>
      <c r="E97" s="1777" t="s">
        <v>1297</v>
      </c>
      <c r="F97" s="1777" t="s">
        <v>1299</v>
      </c>
      <c r="G97" s="1777" t="s">
        <v>1301</v>
      </c>
      <c r="H97" s="953"/>
      <c r="I97" s="953"/>
      <c r="J97" s="953"/>
      <c r="K97" s="953"/>
      <c r="L97" s="953"/>
    </row>
    <row r="98" ht="12.75" customHeight="1">
      <c r="C98" s="1718" t="s">
        <v>2176</v>
      </c>
      <c r="D98" s="1367">
        <f>H96*3</f>
        <v>12.15</v>
      </c>
      <c r="E98" s="1367">
        <f t="shared" ref="E98:G98" si="14">D98*3</f>
        <v>36.45</v>
      </c>
      <c r="F98" s="1367">
        <f t="shared" si="14"/>
        <v>109.35</v>
      </c>
      <c r="G98" s="1367">
        <f t="shared" si="14"/>
        <v>328.05</v>
      </c>
      <c r="H98" s="953"/>
      <c r="I98" s="953"/>
      <c r="J98" s="953"/>
      <c r="K98" s="953"/>
      <c r="L98" s="953"/>
    </row>
    <row r="99" ht="12.75" customHeight="1">
      <c r="C99" s="418"/>
      <c r="D99" s="953"/>
      <c r="E99" s="953"/>
      <c r="F99" s="953"/>
      <c r="G99" s="953"/>
      <c r="H99" s="953"/>
      <c r="I99" s="953"/>
      <c r="J99" s="953"/>
      <c r="K99" s="953"/>
      <c r="L99" s="953"/>
    </row>
    <row r="100" ht="12.75" customHeight="1">
      <c r="C100" s="1770" t="s">
        <v>2217</v>
      </c>
      <c r="D100" s="953"/>
      <c r="E100" s="953"/>
      <c r="F100" s="953"/>
      <c r="G100" s="953"/>
      <c r="H100" s="953"/>
      <c r="I100" s="953"/>
      <c r="J100" s="953"/>
      <c r="K100" s="953"/>
      <c r="L100" s="953"/>
    </row>
    <row r="101" ht="12.75" customHeight="1">
      <c r="C101" s="1779" t="s">
        <v>2177</v>
      </c>
      <c r="D101" s="1780"/>
      <c r="E101" s="1780"/>
      <c r="F101" s="1781" t="s">
        <v>760</v>
      </c>
      <c r="G101" s="953"/>
      <c r="H101" s="953"/>
      <c r="I101" s="953"/>
      <c r="J101" s="953"/>
      <c r="K101" s="953"/>
      <c r="L101" s="953"/>
    </row>
    <row r="102" ht="12.75" customHeight="1">
      <c r="C102" s="1726" t="s">
        <v>2218</v>
      </c>
      <c r="D102" s="1727"/>
      <c r="E102" s="1727"/>
      <c r="F102" s="1729">
        <v>0.6</v>
      </c>
      <c r="G102" s="953"/>
      <c r="H102" s="953"/>
      <c r="I102" s="953"/>
      <c r="J102" s="953"/>
      <c r="K102" s="953"/>
      <c r="L102" s="953"/>
    </row>
    <row r="103" ht="12.75" customHeight="1">
      <c r="C103" s="1726" t="s">
        <v>2219</v>
      </c>
      <c r="D103" s="1727"/>
      <c r="E103" s="1727"/>
      <c r="F103" s="1729">
        <v>6.0</v>
      </c>
      <c r="G103" s="953"/>
      <c r="H103" s="953"/>
      <c r="I103" s="953"/>
      <c r="J103" s="953"/>
      <c r="K103" s="953"/>
      <c r="L103" s="953"/>
    </row>
    <row r="104" ht="12.75" customHeight="1">
      <c r="C104" s="1726" t="s">
        <v>2220</v>
      </c>
      <c r="D104" s="1727"/>
      <c r="E104" s="1727"/>
      <c r="F104" s="1729">
        <v>60.0</v>
      </c>
      <c r="G104" s="953"/>
      <c r="H104" s="953"/>
      <c r="I104" s="953"/>
      <c r="J104" s="953"/>
      <c r="K104" s="953"/>
      <c r="L104" s="953"/>
    </row>
    <row r="105" ht="12.75" customHeight="1">
      <c r="C105" s="418"/>
      <c r="D105" s="953"/>
      <c r="E105" s="953"/>
      <c r="F105" s="953"/>
      <c r="G105" s="953"/>
      <c r="H105" s="953"/>
      <c r="I105" s="953"/>
      <c r="J105" s="953"/>
      <c r="K105" s="953"/>
      <c r="L105" s="953"/>
    </row>
    <row r="106" ht="12.75" customHeight="1">
      <c r="C106" s="1782" t="s">
        <v>2221</v>
      </c>
      <c r="D106" s="953"/>
      <c r="E106" s="953"/>
      <c r="F106" s="953"/>
      <c r="G106" s="953"/>
      <c r="H106" s="953"/>
      <c r="I106" s="953"/>
      <c r="J106" s="953"/>
      <c r="K106" s="953"/>
      <c r="L106" s="953"/>
    </row>
    <row r="107" ht="12.75" customHeight="1">
      <c r="C107" s="1783" t="s">
        <v>2177</v>
      </c>
      <c r="D107" s="1784"/>
      <c r="E107" s="1785"/>
      <c r="F107" s="1786" t="s">
        <v>760</v>
      </c>
      <c r="G107" s="953"/>
      <c r="H107" s="953"/>
      <c r="I107" s="953"/>
      <c r="J107" s="953"/>
      <c r="K107" s="953"/>
      <c r="L107" s="953"/>
    </row>
    <row r="108" ht="12.75" customHeight="1">
      <c r="C108" s="1726" t="s">
        <v>2222</v>
      </c>
      <c r="D108" s="1727"/>
      <c r="E108" s="1728"/>
      <c r="F108" s="1729">
        <v>0.3</v>
      </c>
      <c r="G108" s="953"/>
      <c r="H108" s="953"/>
      <c r="I108" s="953"/>
      <c r="J108" s="953"/>
      <c r="K108" s="953"/>
      <c r="L108" s="953"/>
    </row>
    <row r="109" ht="12.75" customHeight="1">
      <c r="C109" s="1726" t="s">
        <v>2223</v>
      </c>
      <c r="D109" s="1727"/>
      <c r="E109" s="1728"/>
      <c r="F109" s="1729">
        <v>3.0</v>
      </c>
      <c r="G109" s="953"/>
      <c r="H109" s="953"/>
      <c r="I109" s="953"/>
      <c r="J109" s="953"/>
      <c r="K109" s="953"/>
      <c r="L109" s="953"/>
    </row>
    <row r="110" ht="12.75" customHeight="1">
      <c r="C110" s="1726" t="s">
        <v>2224</v>
      </c>
      <c r="D110" s="1727"/>
      <c r="E110" s="1728"/>
      <c r="F110" s="1729">
        <v>30.0</v>
      </c>
      <c r="G110" s="953"/>
      <c r="H110" s="953"/>
      <c r="I110" s="953"/>
      <c r="J110" s="953"/>
      <c r="K110" s="953"/>
      <c r="L110" s="953"/>
    </row>
    <row r="111" ht="12.75" customHeight="1">
      <c r="C111" s="418"/>
      <c r="D111" s="953"/>
      <c r="E111" s="953"/>
      <c r="F111" s="953"/>
      <c r="G111" s="953"/>
      <c r="H111" s="953"/>
      <c r="I111" s="953"/>
      <c r="J111" s="953"/>
      <c r="K111" s="953"/>
      <c r="L111" s="953"/>
    </row>
    <row r="112" ht="12.75" customHeight="1">
      <c r="C112" s="1787" t="s">
        <v>2225</v>
      </c>
      <c r="D112" s="1775"/>
      <c r="E112" s="1775"/>
      <c r="F112" s="1775"/>
      <c r="G112" s="953"/>
      <c r="H112" s="953"/>
      <c r="I112" s="953"/>
      <c r="J112" s="953"/>
      <c r="K112" s="953"/>
      <c r="L112" s="953"/>
    </row>
    <row r="113" ht="12.75" customHeight="1">
      <c r="C113" s="1788" t="s">
        <v>133</v>
      </c>
      <c r="D113" s="1789" t="s">
        <v>2110</v>
      </c>
      <c r="E113" s="1789" t="str">
        <f>Tailor!K75</f>
        <v>Cotton paper</v>
      </c>
      <c r="F113" s="1789" t="str">
        <f>Tailor!L75</f>
        <v>Hempen paper</v>
      </c>
      <c r="G113" s="953"/>
      <c r="H113" s="953"/>
      <c r="I113" s="953"/>
      <c r="J113" s="953"/>
      <c r="K113" s="953"/>
      <c r="L113" s="953"/>
    </row>
    <row r="114" ht="12.75" customHeight="1">
      <c r="C114" s="961" t="s">
        <v>2226</v>
      </c>
      <c r="D114" s="1737">
        <f>Tanner!N7</f>
        <v>0.03</v>
      </c>
      <c r="E114" s="1745">
        <f>Tailor!K77</f>
        <v>0.1</v>
      </c>
      <c r="F114" s="1745">
        <f>Tailor!L77</f>
        <v>0.295</v>
      </c>
      <c r="G114" s="953"/>
      <c r="H114" s="953"/>
      <c r="I114" s="953"/>
      <c r="J114" s="953"/>
      <c r="K114" s="953"/>
      <c r="L114" s="953"/>
    </row>
    <row r="115" ht="12.75" customHeight="1">
      <c r="C115" s="418"/>
      <c r="D115" s="953"/>
      <c r="E115" s="953"/>
      <c r="F115" s="953"/>
      <c r="G115" s="953"/>
      <c r="H115" s="953"/>
      <c r="I115" s="953"/>
      <c r="J115" s="953"/>
      <c r="K115" s="953"/>
      <c r="L115" s="953"/>
    </row>
    <row r="116" ht="12.75" customHeight="1">
      <c r="C116" s="1782" t="s">
        <v>2227</v>
      </c>
      <c r="D116" s="953"/>
      <c r="E116" s="953"/>
      <c r="F116" s="953"/>
      <c r="G116" s="953"/>
      <c r="H116" s="953"/>
      <c r="I116" s="953"/>
      <c r="J116" s="953"/>
      <c r="K116" s="953"/>
      <c r="L116" s="953"/>
    </row>
    <row r="117" ht="12.75" customHeight="1">
      <c r="C117" s="1790" t="s">
        <v>2177</v>
      </c>
      <c r="D117" s="1791"/>
      <c r="E117" s="1792"/>
      <c r="F117" s="1793" t="s">
        <v>760</v>
      </c>
      <c r="G117" s="953"/>
      <c r="H117" s="953"/>
      <c r="I117" s="953"/>
      <c r="J117" s="953"/>
      <c r="K117" s="953"/>
      <c r="L117" s="953"/>
    </row>
    <row r="118" ht="12.75" customHeight="1">
      <c r="C118" s="1726" t="s">
        <v>2228</v>
      </c>
      <c r="D118" s="1727"/>
      <c r="E118" s="1728"/>
      <c r="F118" s="1729">
        <v>0.3</v>
      </c>
      <c r="G118" s="953"/>
      <c r="H118" s="953"/>
      <c r="I118" s="953"/>
      <c r="J118" s="953"/>
      <c r="K118" s="953"/>
      <c r="L118" s="953"/>
    </row>
    <row r="119" ht="12.75" customHeight="1">
      <c r="C119" s="1726" t="s">
        <v>2229</v>
      </c>
      <c r="D119" s="1727"/>
      <c r="E119" s="1728"/>
      <c r="F119" s="1729">
        <v>3.0</v>
      </c>
      <c r="G119" s="953"/>
      <c r="H119" s="953"/>
      <c r="I119" s="953"/>
      <c r="J119" s="953"/>
      <c r="K119" s="953"/>
      <c r="L119" s="953"/>
    </row>
    <row r="120" ht="12.75" customHeight="1">
      <c r="C120" s="1726" t="s">
        <v>2230</v>
      </c>
      <c r="D120" s="1727"/>
      <c r="E120" s="1728"/>
      <c r="F120" s="1729">
        <v>30.0</v>
      </c>
      <c r="G120" s="953"/>
      <c r="H120" s="953"/>
      <c r="I120" s="953"/>
      <c r="J120" s="953"/>
      <c r="K120" s="953"/>
      <c r="L120" s="953"/>
    </row>
    <row r="121" ht="12.75" customHeight="1">
      <c r="D121" s="953"/>
      <c r="E121" s="953"/>
      <c r="F121" s="953"/>
      <c r="G121" s="953"/>
      <c r="H121" s="953"/>
      <c r="I121" s="953"/>
      <c r="J121" s="953"/>
      <c r="K121" s="953"/>
      <c r="L121" s="953"/>
    </row>
    <row r="122" ht="12.75" customHeight="1">
      <c r="C122" s="1794" t="s">
        <v>1725</v>
      </c>
      <c r="D122" s="1133"/>
      <c r="E122" s="1133"/>
      <c r="F122" s="1133"/>
      <c r="G122" s="15"/>
      <c r="H122" s="953"/>
      <c r="I122" s="953"/>
      <c r="J122" s="953"/>
      <c r="K122" s="953"/>
      <c r="L122" s="953"/>
    </row>
    <row r="123" ht="12.75" customHeight="1">
      <c r="C123" s="1795" t="s">
        <v>2177</v>
      </c>
      <c r="D123" s="1796"/>
      <c r="E123" s="1796"/>
      <c r="F123" s="1797" t="s">
        <v>760</v>
      </c>
      <c r="G123" s="15"/>
      <c r="H123" s="953"/>
      <c r="I123" s="953"/>
      <c r="J123" s="953"/>
      <c r="K123" s="953"/>
      <c r="L123" s="953"/>
    </row>
    <row r="124" ht="12.75" customHeight="1">
      <c r="C124" s="1726" t="s">
        <v>2231</v>
      </c>
      <c r="D124" s="1133"/>
      <c r="E124" s="1133"/>
      <c r="F124" s="1151">
        <v>0.3</v>
      </c>
      <c r="G124" s="15"/>
      <c r="H124" s="953"/>
      <c r="I124" s="953"/>
      <c r="J124" s="953"/>
      <c r="K124" s="953"/>
      <c r="L124" s="953"/>
    </row>
    <row r="125" ht="12.75" customHeight="1">
      <c r="C125" s="1726" t="s">
        <v>2232</v>
      </c>
      <c r="D125" s="1133"/>
      <c r="E125" s="1133"/>
      <c r="F125" s="1151">
        <v>3.0</v>
      </c>
      <c r="G125" s="15"/>
      <c r="H125" s="953"/>
      <c r="I125" s="953"/>
      <c r="J125" s="953"/>
      <c r="K125" s="953"/>
      <c r="L125" s="953"/>
    </row>
    <row r="126" ht="12.75" customHeight="1">
      <c r="C126" s="1726" t="s">
        <v>2233</v>
      </c>
      <c r="D126" s="1133"/>
      <c r="E126" s="1133"/>
      <c r="F126" s="1151">
        <v>30.0</v>
      </c>
      <c r="G126" s="15"/>
      <c r="H126" s="953"/>
      <c r="I126" s="953"/>
      <c r="J126" s="953"/>
      <c r="K126" s="953"/>
      <c r="L126" s="953"/>
    </row>
    <row r="127" ht="12.75" customHeight="1">
      <c r="C127" s="15"/>
      <c r="D127" s="15"/>
      <c r="E127" s="15"/>
      <c r="F127" s="15"/>
      <c r="G127" s="15"/>
      <c r="H127" s="953"/>
      <c r="I127" s="953"/>
      <c r="J127" s="953"/>
      <c r="K127" s="953"/>
      <c r="L127" s="953"/>
    </row>
    <row r="128" ht="12.75" customHeight="1">
      <c r="C128" s="1798" t="s">
        <v>2234</v>
      </c>
      <c r="D128" s="1133"/>
      <c r="E128" s="1133"/>
      <c r="F128" s="1133"/>
      <c r="G128" s="1133"/>
      <c r="H128" s="953"/>
      <c r="I128" s="953"/>
      <c r="J128" s="953"/>
      <c r="K128" s="953"/>
      <c r="L128" s="953"/>
    </row>
    <row r="129" ht="12.75" customHeight="1">
      <c r="C129" s="1279" t="s">
        <v>133</v>
      </c>
      <c r="D129" s="1799" t="s">
        <v>1821</v>
      </c>
      <c r="E129" s="1799" t="s">
        <v>1828</v>
      </c>
      <c r="F129" s="1799" t="s">
        <v>1829</v>
      </c>
      <c r="G129" s="1799" t="s">
        <v>1827</v>
      </c>
      <c r="H129" s="953"/>
      <c r="I129" s="953"/>
      <c r="J129" s="953"/>
      <c r="K129" s="953"/>
      <c r="L129" s="953"/>
    </row>
    <row r="130" ht="12.75" customHeight="1">
      <c r="C130" s="1800" t="s">
        <v>2235</v>
      </c>
      <c r="D130" s="1801">
        <v>0.03</v>
      </c>
      <c r="E130" s="1802">
        <v>0.1</v>
      </c>
      <c r="F130" s="1802">
        <v>0.01</v>
      </c>
      <c r="G130" s="1803">
        <f>Miner!D50</f>
        <v>0.12</v>
      </c>
      <c r="H130" s="953"/>
      <c r="I130" s="953"/>
      <c r="J130" s="953"/>
      <c r="K130" s="953"/>
      <c r="L130" s="953"/>
    </row>
    <row r="131" ht="12.75" customHeight="1">
      <c r="D131" s="953"/>
      <c r="E131" s="953"/>
      <c r="F131" s="953"/>
      <c r="G131" s="953"/>
      <c r="H131" s="953"/>
      <c r="I131" s="953"/>
      <c r="J131" s="953"/>
      <c r="K131" s="953"/>
      <c r="L131" s="953"/>
    </row>
    <row r="132" ht="12.75" customHeight="1">
      <c r="C132" s="1794" t="s">
        <v>1526</v>
      </c>
      <c r="D132" s="1133"/>
      <c r="E132" s="1133"/>
      <c r="F132" s="1133"/>
      <c r="G132" s="1133"/>
      <c r="H132" s="1133"/>
      <c r="I132" s="1133"/>
      <c r="J132" s="1133"/>
      <c r="K132" s="1133"/>
      <c r="L132" s="15"/>
      <c r="M132" s="15"/>
    </row>
    <row r="133" ht="12.75" customHeight="1">
      <c r="C133" s="1804" t="s">
        <v>133</v>
      </c>
      <c r="D133" s="1805" t="s">
        <v>2236</v>
      </c>
      <c r="E133" s="1805" t="s">
        <v>1587</v>
      </c>
      <c r="F133" s="1805" t="s">
        <v>1588</v>
      </c>
      <c r="G133" s="1805" t="s">
        <v>2237</v>
      </c>
      <c r="H133" s="1805" t="s">
        <v>2238</v>
      </c>
      <c r="I133" s="1805" t="s">
        <v>2239</v>
      </c>
      <c r="J133" s="1805" t="s">
        <v>2240</v>
      </c>
      <c r="K133" s="1805" t="s">
        <v>1589</v>
      </c>
      <c r="L133" s="15"/>
      <c r="M133" s="15"/>
    </row>
    <row r="134" ht="12.75" customHeight="1">
      <c r="C134" s="1800" t="s">
        <v>2235</v>
      </c>
      <c r="D134" s="1331">
        <v>0.01</v>
      </c>
      <c r="E134" s="1140">
        <f>Carpenter!O88</f>
        <v>0.03</v>
      </c>
      <c r="F134" s="1140">
        <f>Carpenter!P88</f>
        <v>0.08</v>
      </c>
      <c r="G134" s="1140">
        <f>Potter!F8</f>
        <v>0.102</v>
      </c>
      <c r="H134" s="1333">
        <f>Miner!C39</f>
        <v>0.05</v>
      </c>
      <c r="I134" s="1333">
        <f>Miner!D39</f>
        <v>0.6</v>
      </c>
      <c r="J134" s="1140">
        <f>Glassblower!H37</f>
        <v>5</v>
      </c>
      <c r="K134" s="1140">
        <f>Carpenter!Q88</f>
        <v>0.78</v>
      </c>
      <c r="L134" s="15"/>
      <c r="M134" s="15"/>
    </row>
    <row r="135" ht="12.75" customHeight="1">
      <c r="C135" s="1133"/>
      <c r="D135" s="1133"/>
      <c r="E135" s="1133"/>
      <c r="F135" s="1133"/>
      <c r="G135" s="15"/>
      <c r="H135" s="15"/>
      <c r="I135" s="15"/>
      <c r="J135" s="15"/>
      <c r="K135" s="15"/>
      <c r="L135" s="15"/>
      <c r="M135" s="15"/>
    </row>
    <row r="136" ht="12.75" customHeight="1">
      <c r="C136" s="1806" t="s">
        <v>2241</v>
      </c>
      <c r="D136" s="1807"/>
      <c r="E136" s="1807"/>
      <c r="F136" s="1808" t="s">
        <v>760</v>
      </c>
      <c r="G136" s="15"/>
      <c r="H136" s="15"/>
      <c r="I136" s="15"/>
      <c r="J136" s="15"/>
      <c r="K136" s="15"/>
      <c r="L136" s="15"/>
      <c r="M136" s="15"/>
    </row>
    <row r="137" ht="12.75" customHeight="1">
      <c r="C137" s="1809" t="s">
        <v>2242</v>
      </c>
      <c r="D137" s="1133"/>
      <c r="E137" s="1133"/>
      <c r="F137" s="1151">
        <v>0.3</v>
      </c>
      <c r="G137" s="15"/>
      <c r="H137" s="15"/>
      <c r="I137" s="15"/>
      <c r="J137" s="15"/>
      <c r="K137" s="15"/>
      <c r="L137" s="15"/>
      <c r="M137" s="15"/>
    </row>
    <row r="138" ht="12.75" customHeight="1">
      <c r="C138" s="1809" t="s">
        <v>2243</v>
      </c>
      <c r="D138" s="1133"/>
      <c r="E138" s="1133"/>
      <c r="F138" s="1151">
        <v>3.0</v>
      </c>
      <c r="G138" s="15"/>
      <c r="H138" s="15"/>
      <c r="I138" s="15"/>
      <c r="J138" s="15"/>
      <c r="K138" s="15"/>
      <c r="L138" s="15"/>
      <c r="M138" s="15"/>
    </row>
    <row r="139" ht="12.75" customHeight="1">
      <c r="C139" s="1809" t="s">
        <v>2244</v>
      </c>
      <c r="D139" s="1133"/>
      <c r="E139" s="1133"/>
      <c r="F139" s="1151">
        <v>30.0</v>
      </c>
      <c r="G139" s="15"/>
      <c r="H139" s="15"/>
      <c r="I139" s="15"/>
      <c r="J139" s="15"/>
      <c r="K139" s="15"/>
      <c r="L139" s="15"/>
      <c r="M139" s="15"/>
    </row>
    <row r="140" ht="12.75" customHeight="1">
      <c r="C140" s="15"/>
      <c r="D140" s="15"/>
      <c r="E140" s="15"/>
      <c r="F140" s="15"/>
      <c r="G140" s="15"/>
      <c r="H140" s="15"/>
      <c r="I140" s="15"/>
      <c r="J140" s="15"/>
      <c r="K140" s="15"/>
      <c r="L140" s="15"/>
      <c r="M140" s="15"/>
    </row>
    <row r="141" ht="12.75" customHeight="1">
      <c r="C141" s="1810" t="s">
        <v>1892</v>
      </c>
      <c r="D141" s="1133"/>
      <c r="E141" s="1133"/>
      <c r="F141" s="1133"/>
      <c r="G141" s="1133"/>
      <c r="H141" s="1133"/>
      <c r="I141" s="1133"/>
      <c r="J141" s="1133"/>
      <c r="K141" s="1133"/>
      <c r="L141" s="1133"/>
      <c r="M141" s="15"/>
    </row>
    <row r="142" ht="12.75" customHeight="1">
      <c r="C142" s="1811" t="s">
        <v>133</v>
      </c>
      <c r="D142" s="1812" t="s">
        <v>1941</v>
      </c>
      <c r="E142" s="1812" t="s">
        <v>1925</v>
      </c>
      <c r="F142" s="1812" t="s">
        <v>1926</v>
      </c>
      <c r="G142" s="1812" t="s">
        <v>1928</v>
      </c>
      <c r="H142" s="1812" t="s">
        <v>1930</v>
      </c>
      <c r="I142" s="1812" t="s">
        <v>1931</v>
      </c>
      <c r="J142" s="1812" t="s">
        <v>1932</v>
      </c>
      <c r="K142" s="1812" t="s">
        <v>1933</v>
      </c>
      <c r="L142" s="1813" t="s">
        <v>1935</v>
      </c>
      <c r="M142" s="1813" t="s">
        <v>1937</v>
      </c>
      <c r="N142" s="1813" t="s">
        <v>1934</v>
      </c>
      <c r="O142" s="1813" t="s">
        <v>1936</v>
      </c>
    </row>
    <row r="143" ht="12.75" customHeight="1">
      <c r="C143" s="1800" t="s">
        <v>2235</v>
      </c>
      <c r="D143" s="1333">
        <f>Miner!E19</f>
        <v>0.01</v>
      </c>
      <c r="E143" s="1333">
        <f>Miner!E22</f>
        <v>0.05</v>
      </c>
      <c r="F143" s="1333">
        <f>Miner!E23</f>
        <v>0.09</v>
      </c>
      <c r="G143" s="1333">
        <f>Miner!E25</f>
        <v>0.38</v>
      </c>
      <c r="H143" s="1333">
        <f>Miner!E28</f>
        <v>0.52</v>
      </c>
      <c r="I143" s="1333">
        <f>Miner!E29</f>
        <v>0.9</v>
      </c>
      <c r="J143" s="1333">
        <f>Miner!E30</f>
        <v>2.67</v>
      </c>
      <c r="K143" s="1333">
        <f>Miner!E31</f>
        <v>12.95</v>
      </c>
      <c r="L143" s="1333">
        <f>Miner!E33</f>
        <v>39.9</v>
      </c>
      <c r="M143" s="1333">
        <f>Miner!E35</f>
        <v>123.97</v>
      </c>
      <c r="N143" s="1333">
        <f>Miner!E32</f>
        <v>332.9</v>
      </c>
      <c r="O143" s="1140">
        <f>Miner!E34</f>
        <v>3331.05</v>
      </c>
    </row>
    <row r="144" ht="12.75" customHeight="1">
      <c r="C144" s="1133"/>
      <c r="D144" s="1133"/>
      <c r="E144" s="1133"/>
      <c r="F144" s="1133"/>
      <c r="G144" s="15"/>
      <c r="H144" s="15"/>
      <c r="I144" s="15"/>
      <c r="J144" s="15"/>
      <c r="K144" s="15"/>
      <c r="L144" s="15"/>
      <c r="M144" s="15"/>
    </row>
    <row r="145" ht="12.75" customHeight="1">
      <c r="C145" s="1814" t="s">
        <v>2241</v>
      </c>
      <c r="D145" s="1815"/>
      <c r="E145" s="1815"/>
      <c r="F145" s="1816" t="s">
        <v>760</v>
      </c>
      <c r="G145" s="15"/>
      <c r="H145" s="15"/>
      <c r="I145" s="15"/>
      <c r="J145" s="15"/>
      <c r="K145" s="15"/>
      <c r="L145" s="15"/>
      <c r="M145" s="15"/>
    </row>
    <row r="146" ht="12.75" customHeight="1">
      <c r="C146" s="1809" t="s">
        <v>2245</v>
      </c>
      <c r="D146" s="1133"/>
      <c r="E146" s="1133"/>
      <c r="F146" s="1151">
        <v>0.3</v>
      </c>
      <c r="G146" s="15"/>
      <c r="H146" s="15"/>
      <c r="I146" s="15"/>
      <c r="J146" s="15"/>
      <c r="K146" s="15"/>
      <c r="L146" s="15"/>
      <c r="M146" s="15"/>
    </row>
    <row r="147" ht="12.75" customHeight="1">
      <c r="C147" s="1809" t="s">
        <v>2246</v>
      </c>
      <c r="D147" s="1133"/>
      <c r="E147" s="1133"/>
      <c r="F147" s="1151">
        <v>3.0</v>
      </c>
      <c r="G147" s="15"/>
      <c r="H147" s="15"/>
      <c r="I147" s="15"/>
      <c r="J147" s="15"/>
      <c r="K147" s="15"/>
      <c r="L147" s="15"/>
      <c r="M147" s="15"/>
    </row>
    <row r="148" ht="12.75" customHeight="1">
      <c r="C148" s="1809" t="s">
        <v>2247</v>
      </c>
      <c r="D148" s="1133"/>
      <c r="E148" s="1133"/>
      <c r="F148" s="1151">
        <v>30.0</v>
      </c>
      <c r="G148" s="15"/>
      <c r="H148" s="15"/>
      <c r="I148" s="15"/>
      <c r="J148" s="15"/>
      <c r="K148" s="15"/>
      <c r="L148" s="15"/>
      <c r="M148" s="15"/>
    </row>
    <row r="149" ht="12.75" customHeight="1"/>
    <row r="150" ht="12.75" customHeight="1">
      <c r="C150" s="1810" t="s">
        <v>1509</v>
      </c>
    </row>
    <row r="151" ht="12.75" customHeight="1">
      <c r="C151" s="1817" t="s">
        <v>1509</v>
      </c>
      <c r="D151" s="1818" t="s">
        <v>2248</v>
      </c>
      <c r="E151" s="1818" t="s">
        <v>1305</v>
      </c>
      <c r="F151" s="1818" t="s">
        <v>1960</v>
      </c>
    </row>
    <row r="152" ht="12.75" customHeight="1">
      <c r="C152" s="1800" t="s">
        <v>2235</v>
      </c>
      <c r="D152" s="1819">
        <f>D66</f>
        <v>0.01</v>
      </c>
      <c r="E152" s="1820">
        <f>Carpenter!N169</f>
        <v>0.07</v>
      </c>
      <c r="F152" s="1821">
        <f>Miner!E24</f>
        <v>0.14</v>
      </c>
    </row>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sheetData>
  <printOptions/>
  <pageMargins bottom="0.75" footer="0.0" header="0.0" left="0.7" right="0.7" top="0.75"/>
  <pageSetup orientation="portrait"/>
  <drawing r:id="rId2"/>
  <legacyDrawing r:id="rId3"/>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7.63"/>
    <col customWidth="1" min="2" max="2" width="8.63"/>
    <col customWidth="1" min="3" max="3" width="24.25"/>
    <col customWidth="1" min="4" max="4" width="9.75"/>
    <col customWidth="1" min="5" max="5" width="21.5"/>
    <col customWidth="1" min="6" max="6" width="9.38"/>
    <col customWidth="1" min="7" max="7" width="10.63"/>
    <col customWidth="1" min="8" max="8" width="39.38"/>
    <col customWidth="1" min="9" max="9" width="8.63"/>
    <col customWidth="1" min="10" max="10" width="24.25"/>
    <col customWidth="1" min="11" max="11" width="8.63"/>
    <col customWidth="1" min="12" max="12" width="7.63"/>
    <col customWidth="1" min="13" max="13" width="30.38"/>
    <col customWidth="1" min="14" max="25" width="7.63"/>
  </cols>
  <sheetData>
    <row r="1">
      <c r="A1" s="453"/>
      <c r="B1" s="895"/>
      <c r="C1" s="895"/>
      <c r="D1" s="895"/>
      <c r="E1" s="895"/>
      <c r="F1" s="895"/>
      <c r="G1" s="895"/>
      <c r="H1" s="441"/>
      <c r="I1" s="441"/>
      <c r="J1" s="453"/>
      <c r="K1" s="453"/>
      <c r="L1" s="441"/>
      <c r="M1" s="441"/>
      <c r="N1" s="453"/>
      <c r="O1" s="453"/>
      <c r="P1" s="453"/>
      <c r="Q1" s="453"/>
      <c r="R1" s="453"/>
      <c r="S1" s="453"/>
      <c r="T1" s="453"/>
      <c r="U1" s="453"/>
      <c r="V1" s="453"/>
      <c r="W1" s="453"/>
      <c r="X1" s="453"/>
      <c r="Y1" s="453"/>
    </row>
    <row r="2">
      <c r="A2" s="453"/>
      <c r="B2" s="895"/>
      <c r="C2" s="892" t="s">
        <v>2249</v>
      </c>
      <c r="D2" s="895"/>
      <c r="E2" s="895"/>
      <c r="F2" s="895"/>
      <c r="G2" s="895"/>
      <c r="H2" s="892" t="s">
        <v>2250</v>
      </c>
      <c r="I2" s="441"/>
      <c r="J2" s="453"/>
      <c r="K2" s="453"/>
      <c r="L2" s="441"/>
      <c r="M2" s="453"/>
      <c r="N2" s="453"/>
      <c r="O2" s="453"/>
      <c r="P2" s="453"/>
      <c r="Q2" s="453"/>
      <c r="R2" s="453"/>
      <c r="S2" s="453"/>
      <c r="T2" s="453"/>
      <c r="U2" s="453"/>
      <c r="V2" s="453"/>
      <c r="W2" s="453"/>
      <c r="X2" s="453"/>
      <c r="Y2" s="453"/>
    </row>
    <row r="3">
      <c r="A3" s="453"/>
      <c r="B3" s="895"/>
      <c r="C3" s="895"/>
      <c r="D3" s="895"/>
      <c r="E3" s="895"/>
      <c r="F3" s="895"/>
      <c r="G3" s="895"/>
      <c r="H3" s="441"/>
      <c r="I3" s="441"/>
      <c r="J3" s="453"/>
      <c r="K3" s="453"/>
      <c r="L3" s="441"/>
      <c r="M3" s="453"/>
      <c r="N3" s="453"/>
      <c r="O3" s="453"/>
      <c r="P3" s="453"/>
      <c r="Q3" s="453"/>
      <c r="R3" s="453"/>
      <c r="S3" s="453"/>
      <c r="T3" s="453"/>
      <c r="U3" s="453"/>
      <c r="V3" s="453"/>
      <c r="W3" s="453"/>
      <c r="X3" s="453"/>
      <c r="Y3" s="453"/>
    </row>
    <row r="4">
      <c r="A4" s="453"/>
      <c r="B4" s="895"/>
      <c r="C4" s="895"/>
      <c r="D4" s="895"/>
      <c r="E4" s="895"/>
      <c r="F4" s="895"/>
      <c r="G4" s="895"/>
      <c r="H4" s="441"/>
      <c r="I4" s="441"/>
      <c r="J4" s="453"/>
      <c r="K4" s="453"/>
      <c r="L4" s="441"/>
      <c r="M4" s="453"/>
      <c r="N4" s="453"/>
      <c r="O4" s="453"/>
      <c r="P4" s="453"/>
      <c r="Q4" s="453"/>
      <c r="R4" s="453"/>
      <c r="S4" s="453"/>
      <c r="T4" s="453"/>
      <c r="U4" s="453"/>
      <c r="V4" s="453"/>
      <c r="W4" s="453"/>
      <c r="X4" s="453"/>
      <c r="Y4" s="453"/>
    </row>
    <row r="5">
      <c r="A5" s="453"/>
      <c r="B5" s="1822"/>
      <c r="C5" s="1823" t="s">
        <v>2251</v>
      </c>
      <c r="D5" s="1824" t="s">
        <v>760</v>
      </c>
      <c r="E5" s="1825" t="s">
        <v>2252</v>
      </c>
      <c r="F5" s="1826" t="s">
        <v>760</v>
      </c>
      <c r="G5" s="895"/>
      <c r="H5" s="1827"/>
      <c r="I5" s="1828" t="s">
        <v>760</v>
      </c>
      <c r="J5" s="453"/>
      <c r="K5" s="453"/>
      <c r="L5" s="441"/>
      <c r="M5" s="453"/>
      <c r="N5" s="453"/>
      <c r="O5" s="453"/>
      <c r="P5" s="453"/>
      <c r="Q5" s="453"/>
      <c r="R5" s="453"/>
      <c r="S5" s="453"/>
      <c r="T5" s="453"/>
      <c r="U5" s="453"/>
      <c r="V5" s="453"/>
      <c r="W5" s="453"/>
      <c r="X5" s="453"/>
      <c r="Y5" s="453"/>
    </row>
    <row r="6">
      <c r="A6" s="453"/>
      <c r="B6" s="1822"/>
      <c r="C6" s="870" t="s">
        <v>2253</v>
      </c>
      <c r="D6" s="1829">
        <f>Tanner!K19</f>
        <v>0.5</v>
      </c>
      <c r="E6" s="1830" t="s">
        <v>2254</v>
      </c>
      <c r="F6" s="1831"/>
      <c r="G6" s="895"/>
      <c r="H6" s="1832" t="s">
        <v>2255</v>
      </c>
      <c r="I6" s="1829">
        <f>Enchanter!C149</f>
        <v>1.73</v>
      </c>
      <c r="J6" s="453"/>
      <c r="K6" s="453"/>
      <c r="L6" s="441"/>
      <c r="M6" s="453"/>
      <c r="N6" s="453"/>
      <c r="O6" s="453"/>
      <c r="P6" s="453"/>
      <c r="Q6" s="453"/>
      <c r="R6" s="453"/>
      <c r="S6" s="453"/>
      <c r="T6" s="453"/>
      <c r="U6" s="453"/>
      <c r="V6" s="453"/>
      <c r="W6" s="453"/>
      <c r="X6" s="453"/>
      <c r="Y6" s="453"/>
    </row>
    <row r="7">
      <c r="A7" s="453"/>
      <c r="B7" s="1822"/>
      <c r="C7" s="1832" t="s">
        <v>2256</v>
      </c>
      <c r="D7" s="1829">
        <f>Tailor!K44</f>
        <v>1.1136</v>
      </c>
      <c r="E7" s="1833" t="s">
        <v>2257</v>
      </c>
      <c r="F7" s="1829">
        <v>0.02</v>
      </c>
      <c r="G7" s="895"/>
      <c r="H7" s="1832" t="s">
        <v>2258</v>
      </c>
      <c r="I7" s="1829">
        <f>Enchanter!D149</f>
        <v>7.52</v>
      </c>
      <c r="J7" s="453"/>
      <c r="K7" s="453"/>
      <c r="L7" s="441"/>
      <c r="M7" s="453"/>
      <c r="N7" s="453"/>
      <c r="O7" s="453"/>
      <c r="P7" s="453"/>
      <c r="Q7" s="453"/>
      <c r="R7" s="453"/>
      <c r="S7" s="453"/>
      <c r="T7" s="453"/>
      <c r="U7" s="453"/>
      <c r="V7" s="453"/>
      <c r="W7" s="453"/>
      <c r="X7" s="453"/>
      <c r="Y7" s="453"/>
    </row>
    <row r="8">
      <c r="A8" s="453"/>
      <c r="B8" s="1822"/>
      <c r="C8" s="1832" t="s">
        <v>2259</v>
      </c>
      <c r="D8" s="1834">
        <v>0.02</v>
      </c>
      <c r="E8" s="1833" t="s">
        <v>2260</v>
      </c>
      <c r="F8" s="1835">
        <v>0.06</v>
      </c>
      <c r="G8" s="895"/>
      <c r="H8" s="1832" t="s">
        <v>2261</v>
      </c>
      <c r="I8" s="1829">
        <v>2.0</v>
      </c>
      <c r="J8" s="453"/>
      <c r="K8" s="453"/>
      <c r="L8" s="441"/>
      <c r="M8" s="453"/>
      <c r="N8" s="453"/>
      <c r="O8" s="453"/>
      <c r="P8" s="453"/>
      <c r="Q8" s="453"/>
      <c r="R8" s="453"/>
      <c r="S8" s="453"/>
      <c r="T8" s="453"/>
      <c r="U8" s="453"/>
      <c r="V8" s="453"/>
      <c r="W8" s="453"/>
      <c r="X8" s="453"/>
      <c r="Y8" s="453"/>
    </row>
    <row r="9">
      <c r="A9" s="453"/>
      <c r="B9" s="1822"/>
      <c r="C9" s="1832" t="s">
        <v>2262</v>
      </c>
      <c r="D9" s="1829">
        <v>3.75</v>
      </c>
      <c r="E9" s="1833" t="s">
        <v>2263</v>
      </c>
      <c r="F9" s="1829">
        <v>0.2</v>
      </c>
      <c r="G9" s="895"/>
      <c r="H9" s="1830" t="s">
        <v>2264</v>
      </c>
      <c r="I9" s="1835" t="s">
        <v>2265</v>
      </c>
      <c r="J9" s="453"/>
      <c r="K9" s="453"/>
      <c r="L9" s="441"/>
      <c r="M9" s="453"/>
      <c r="N9" s="453"/>
      <c r="O9" s="453"/>
      <c r="P9" s="453"/>
      <c r="Q9" s="453"/>
      <c r="R9" s="453"/>
      <c r="S9" s="453"/>
      <c r="T9" s="453"/>
      <c r="U9" s="453"/>
      <c r="V9" s="453"/>
      <c r="W9" s="453"/>
      <c r="X9" s="453"/>
      <c r="Y9" s="453"/>
    </row>
    <row r="10">
      <c r="A10" s="453"/>
      <c r="B10" s="1822"/>
      <c r="C10" s="870" t="s">
        <v>2266</v>
      </c>
      <c r="D10" s="1829">
        <f>Tailor!N44</f>
        <v>0.3</v>
      </c>
      <c r="E10" s="1830" t="s">
        <v>2267</v>
      </c>
      <c r="F10" s="1831"/>
      <c r="G10" s="895"/>
      <c r="H10" s="1836" t="s">
        <v>2268</v>
      </c>
      <c r="I10" s="1835">
        <f>Enchanter!C65</f>
        <v>0.467</v>
      </c>
      <c r="J10" s="453"/>
      <c r="K10" s="453"/>
      <c r="L10" s="441"/>
      <c r="M10" s="453"/>
      <c r="N10" s="453"/>
      <c r="O10" s="453"/>
      <c r="P10" s="453"/>
      <c r="Q10" s="453"/>
      <c r="R10" s="453"/>
      <c r="S10" s="453"/>
      <c r="T10" s="453"/>
      <c r="U10" s="453"/>
      <c r="V10" s="453"/>
      <c r="W10" s="453"/>
      <c r="X10" s="453"/>
      <c r="Y10" s="453"/>
    </row>
    <row r="11">
      <c r="A11" s="453"/>
      <c r="B11" s="1822"/>
      <c r="C11" s="1832" t="s">
        <v>1586</v>
      </c>
      <c r="D11" s="1829">
        <f>Carpenter!N88</f>
        <v>0.02</v>
      </c>
      <c r="E11" s="1833" t="s">
        <v>2257</v>
      </c>
      <c r="F11" s="1829">
        <v>0.1</v>
      </c>
      <c r="G11" s="895"/>
      <c r="H11" s="1836" t="s">
        <v>2269</v>
      </c>
      <c r="I11" s="1835">
        <f>Enchanter!C74</f>
        <v>2.787</v>
      </c>
      <c r="J11" s="453"/>
      <c r="K11" s="453"/>
      <c r="L11" s="441"/>
      <c r="M11" s="453"/>
      <c r="N11" s="453"/>
      <c r="O11" s="453"/>
      <c r="P11" s="453"/>
      <c r="Q11" s="453"/>
      <c r="R11" s="453"/>
      <c r="S11" s="453"/>
      <c r="T11" s="453"/>
      <c r="U11" s="453"/>
      <c r="V11" s="453"/>
      <c r="W11" s="453"/>
      <c r="X11" s="453"/>
      <c r="Y11" s="453"/>
    </row>
    <row r="12">
      <c r="A12" s="453"/>
      <c r="B12" s="1822"/>
      <c r="C12" s="870" t="s">
        <v>2270</v>
      </c>
      <c r="D12" s="1829">
        <f>Tailor!C119</f>
        <v>0.06</v>
      </c>
      <c r="E12" s="1833" t="s">
        <v>2260</v>
      </c>
      <c r="F12" s="1835">
        <f>F11*3</f>
        <v>0.3</v>
      </c>
      <c r="G12" s="895"/>
      <c r="H12" s="1836" t="s">
        <v>2271</v>
      </c>
      <c r="I12" s="1835">
        <f>Enchanter!C82</f>
        <v>8.507</v>
      </c>
      <c r="J12" s="453"/>
      <c r="K12" s="453"/>
      <c r="L12" s="441"/>
      <c r="M12" s="453"/>
      <c r="N12" s="453"/>
      <c r="O12" s="453"/>
      <c r="P12" s="453"/>
      <c r="Q12" s="453"/>
      <c r="R12" s="453"/>
      <c r="S12" s="453"/>
      <c r="T12" s="453"/>
      <c r="U12" s="453"/>
      <c r="V12" s="453"/>
      <c r="W12" s="453"/>
      <c r="X12" s="453"/>
      <c r="Y12" s="453"/>
    </row>
    <row r="13">
      <c r="A13" s="453"/>
      <c r="B13" s="1822"/>
      <c r="C13" s="870" t="s">
        <v>2272</v>
      </c>
      <c r="D13" s="1829">
        <f>Tailor!D119</f>
        <v>0.32</v>
      </c>
      <c r="E13" s="1833" t="s">
        <v>2263</v>
      </c>
      <c r="F13" s="1829">
        <f>F11*10</f>
        <v>1</v>
      </c>
      <c r="G13" s="895"/>
      <c r="H13" s="1836" t="s">
        <v>2273</v>
      </c>
      <c r="I13" s="1835">
        <f>Enchanter!C65</f>
        <v>0.467</v>
      </c>
      <c r="J13" s="453"/>
      <c r="K13" s="453"/>
      <c r="L13" s="441"/>
      <c r="M13" s="453"/>
      <c r="N13" s="453"/>
      <c r="O13" s="453"/>
      <c r="P13" s="453"/>
      <c r="Q13" s="453"/>
      <c r="R13" s="453"/>
      <c r="S13" s="453"/>
      <c r="T13" s="453"/>
      <c r="U13" s="453"/>
      <c r="V13" s="453"/>
      <c r="W13" s="453"/>
      <c r="X13" s="453"/>
      <c r="Y13" s="453"/>
    </row>
    <row r="14">
      <c r="A14" s="453"/>
      <c r="B14" s="1822"/>
      <c r="C14" s="870" t="s">
        <v>2274</v>
      </c>
      <c r="D14" s="1829">
        <f>Tailor!E119</f>
        <v>1.36</v>
      </c>
      <c r="E14" s="1830" t="s">
        <v>2275</v>
      </c>
      <c r="F14" s="1831"/>
      <c r="G14" s="895"/>
      <c r="H14" s="1836" t="s">
        <v>2276</v>
      </c>
      <c r="I14" s="1835">
        <f>Enchanter!C74</f>
        <v>2.787</v>
      </c>
      <c r="J14" s="453"/>
      <c r="K14" s="453"/>
      <c r="L14" s="441"/>
      <c r="M14" s="453"/>
      <c r="N14" s="453"/>
      <c r="O14" s="453"/>
      <c r="P14" s="453"/>
      <c r="Q14" s="453"/>
      <c r="R14" s="453"/>
      <c r="S14" s="453"/>
      <c r="T14" s="453"/>
      <c r="U14" s="453"/>
      <c r="V14" s="453"/>
      <c r="W14" s="453"/>
      <c r="X14" s="453"/>
      <c r="Y14" s="453"/>
    </row>
    <row r="15">
      <c r="A15" s="453"/>
      <c r="B15" s="1822"/>
      <c r="C15" s="870" t="s">
        <v>2277</v>
      </c>
      <c r="D15" s="1829">
        <f>Tailor!F119</f>
        <v>15.36</v>
      </c>
      <c r="E15" s="1833" t="s">
        <v>2257</v>
      </c>
      <c r="F15" s="1834">
        <v>0.08</v>
      </c>
      <c r="G15" s="895"/>
      <c r="H15" s="1836" t="s">
        <v>2278</v>
      </c>
      <c r="I15" s="1835">
        <f>Enchanter!C82</f>
        <v>8.507</v>
      </c>
      <c r="J15" s="453"/>
      <c r="K15" s="453"/>
      <c r="L15" s="441"/>
      <c r="M15" s="453"/>
      <c r="N15" s="453"/>
      <c r="O15" s="453"/>
      <c r="P15" s="453"/>
      <c r="Q15" s="453"/>
      <c r="R15" s="453"/>
      <c r="S15" s="453"/>
      <c r="T15" s="453"/>
      <c r="U15" s="453"/>
      <c r="V15" s="453"/>
      <c r="W15" s="453"/>
      <c r="X15" s="453"/>
      <c r="Y15" s="453"/>
    </row>
    <row r="16">
      <c r="A16" s="453"/>
      <c r="B16" s="1822"/>
      <c r="C16" s="1832" t="s">
        <v>2279</v>
      </c>
      <c r="D16" s="1829">
        <f>Tailor!H110</f>
        <v>0.12</v>
      </c>
      <c r="E16" s="1833" t="s">
        <v>2260</v>
      </c>
      <c r="F16" s="1837">
        <v>0.24</v>
      </c>
      <c r="G16" s="895"/>
      <c r="H16" s="1830" t="s">
        <v>2280</v>
      </c>
      <c r="I16" s="1835">
        <f>Enchanter!D65</f>
        <v>2.623</v>
      </c>
      <c r="J16" s="453"/>
      <c r="K16" s="453"/>
      <c r="L16" s="441"/>
      <c r="M16" s="453"/>
      <c r="N16" s="453"/>
      <c r="O16" s="453"/>
      <c r="P16" s="453"/>
      <c r="Q16" s="453"/>
      <c r="R16" s="453"/>
      <c r="S16" s="453"/>
      <c r="T16" s="453"/>
      <c r="U16" s="453"/>
      <c r="V16" s="453"/>
      <c r="W16" s="453"/>
      <c r="X16" s="453"/>
      <c r="Y16" s="453"/>
    </row>
    <row r="17">
      <c r="A17" s="453"/>
      <c r="B17" s="1822"/>
      <c r="C17" s="1832" t="s">
        <v>1486</v>
      </c>
      <c r="D17" s="1829">
        <f>Blacksmith!N144</f>
        <v>1.98</v>
      </c>
      <c r="E17" s="1833" t="s">
        <v>2263</v>
      </c>
      <c r="F17" s="1834">
        <v>0.8</v>
      </c>
      <c r="G17" s="895"/>
      <c r="H17" s="1836" t="s">
        <v>2281</v>
      </c>
      <c r="I17" s="1835">
        <f>Enchanter!D74</f>
        <v>8.083</v>
      </c>
      <c r="J17" s="453"/>
      <c r="K17" s="453"/>
      <c r="L17" s="441"/>
      <c r="M17" s="453"/>
      <c r="N17" s="453"/>
      <c r="O17" s="453"/>
      <c r="P17" s="453"/>
      <c r="Q17" s="453"/>
      <c r="R17" s="453"/>
      <c r="S17" s="453"/>
      <c r="T17" s="453"/>
      <c r="U17" s="453"/>
      <c r="V17" s="453"/>
      <c r="W17" s="453"/>
      <c r="X17" s="453"/>
      <c r="Y17" s="453"/>
    </row>
    <row r="18">
      <c r="A18" s="453"/>
      <c r="B18" s="1822"/>
      <c r="C18" s="1832" t="s">
        <v>1757</v>
      </c>
      <c r="D18" s="1829">
        <f>Glassblower!J37</f>
        <v>2</v>
      </c>
      <c r="E18" s="1838" t="s">
        <v>2282</v>
      </c>
      <c r="F18" s="1834">
        <v>2.5</v>
      </c>
      <c r="G18" s="895"/>
      <c r="H18" s="1836" t="s">
        <v>2283</v>
      </c>
      <c r="I18" s="1835">
        <f>Enchanter!D82</f>
        <v>19.243</v>
      </c>
      <c r="J18" s="453"/>
      <c r="K18" s="453"/>
      <c r="L18" s="441"/>
      <c r="M18" s="453"/>
      <c r="N18" s="453"/>
      <c r="O18" s="453"/>
      <c r="P18" s="453"/>
      <c r="Q18" s="453"/>
      <c r="R18" s="453"/>
      <c r="S18" s="453"/>
      <c r="T18" s="453"/>
      <c r="U18" s="453"/>
      <c r="V18" s="453"/>
      <c r="W18" s="453"/>
      <c r="X18" s="453"/>
      <c r="Y18" s="453"/>
    </row>
    <row r="19">
      <c r="A19" s="453"/>
      <c r="B19" s="1822"/>
      <c r="C19" s="1832" t="s">
        <v>1756</v>
      </c>
      <c r="D19" s="1829">
        <f>Glassblower!I37</f>
        <v>1.77</v>
      </c>
      <c r="E19" s="1825" t="s">
        <v>2284</v>
      </c>
      <c r="F19" s="1826"/>
      <c r="G19" s="895"/>
      <c r="H19" s="1836" t="s">
        <v>2285</v>
      </c>
      <c r="I19" s="1835">
        <f>Enchanter!X65</f>
        <v>2.623</v>
      </c>
      <c r="J19" s="453"/>
      <c r="K19" s="453"/>
      <c r="L19" s="441"/>
      <c r="M19" s="453"/>
      <c r="N19" s="453"/>
      <c r="O19" s="453"/>
      <c r="P19" s="453"/>
      <c r="Q19" s="453"/>
      <c r="R19" s="453"/>
      <c r="S19" s="453"/>
      <c r="T19" s="453"/>
      <c r="U19" s="453"/>
      <c r="V19" s="453"/>
      <c r="W19" s="453"/>
      <c r="X19" s="453"/>
      <c r="Y19" s="453"/>
    </row>
    <row r="20">
      <c r="A20" s="453"/>
      <c r="B20" s="1822"/>
      <c r="C20" s="870" t="s">
        <v>2286</v>
      </c>
      <c r="D20" s="1829">
        <f>Mechanic!M52</f>
        <v>1.92</v>
      </c>
      <c r="E20" s="1836" t="s">
        <v>2287</v>
      </c>
      <c r="F20" s="1831">
        <v>0.01</v>
      </c>
      <c r="G20" s="895"/>
      <c r="H20" s="1836" t="s">
        <v>2288</v>
      </c>
      <c r="I20" s="1835">
        <f>Enchanter!X74</f>
        <v>8.003</v>
      </c>
      <c r="J20" s="453"/>
      <c r="K20" s="453"/>
      <c r="L20" s="441"/>
      <c r="M20" s="453"/>
      <c r="N20" s="453"/>
      <c r="O20" s="453"/>
      <c r="P20" s="453"/>
      <c r="Q20" s="453"/>
      <c r="R20" s="453"/>
      <c r="S20" s="453"/>
      <c r="T20" s="453"/>
      <c r="U20" s="453"/>
      <c r="V20" s="453"/>
      <c r="W20" s="453"/>
      <c r="X20" s="453"/>
      <c r="Y20" s="453"/>
    </row>
    <row r="21">
      <c r="A21" s="453"/>
      <c r="C21" s="870" t="s">
        <v>2289</v>
      </c>
      <c r="D21" s="1829">
        <f>Potter!C8</f>
        <v>0.13</v>
      </c>
      <c r="E21" s="1836" t="s">
        <v>2290</v>
      </c>
      <c r="F21" s="1839">
        <v>0.02</v>
      </c>
      <c r="G21" s="895"/>
      <c r="H21" s="1836" t="s">
        <v>2291</v>
      </c>
      <c r="I21" s="1835">
        <f>Enchanter!X84</f>
        <v>7.643</v>
      </c>
      <c r="J21" s="453"/>
      <c r="K21" s="453"/>
      <c r="L21" s="441"/>
      <c r="M21" s="453"/>
      <c r="N21" s="453"/>
      <c r="O21" s="453"/>
      <c r="P21" s="453"/>
      <c r="Q21" s="453"/>
      <c r="R21" s="453"/>
      <c r="S21" s="453"/>
      <c r="T21" s="453"/>
      <c r="U21" s="453"/>
      <c r="V21" s="453"/>
      <c r="W21" s="453"/>
      <c r="X21" s="453"/>
      <c r="Y21" s="453"/>
    </row>
    <row r="22">
      <c r="A22" s="453"/>
      <c r="B22" s="1822"/>
      <c r="C22" s="870" t="s">
        <v>2292</v>
      </c>
      <c r="D22" s="1829">
        <f>Glassblower!F13</f>
        <v>0.152</v>
      </c>
      <c r="E22" s="1836" t="s">
        <v>2293</v>
      </c>
      <c r="F22" s="1839">
        <v>0.03</v>
      </c>
      <c r="G22" s="895"/>
      <c r="H22" s="1830" t="s">
        <v>2294</v>
      </c>
      <c r="I22" s="1835">
        <f>Enchanter!D93</f>
        <v>5.789</v>
      </c>
      <c r="J22" s="453"/>
      <c r="K22" s="453"/>
      <c r="L22" s="441"/>
      <c r="M22" s="453"/>
      <c r="N22" s="453"/>
      <c r="O22" s="453"/>
      <c r="P22" s="453"/>
      <c r="Q22" s="453"/>
      <c r="R22" s="453"/>
      <c r="S22" s="453"/>
      <c r="T22" s="453"/>
      <c r="U22" s="453"/>
      <c r="V22" s="453"/>
      <c r="W22" s="453"/>
      <c r="X22" s="453"/>
      <c r="Y22" s="453"/>
    </row>
    <row r="23">
      <c r="A23" s="453"/>
      <c r="C23" s="1832" t="s">
        <v>2295</v>
      </c>
      <c r="D23" s="1829">
        <f>D22+0.15</f>
        <v>0.302</v>
      </c>
      <c r="E23" s="1836" t="s">
        <v>2296</v>
      </c>
      <c r="F23" s="1831">
        <v>0.06</v>
      </c>
      <c r="G23" s="895"/>
      <c r="H23" s="1836" t="s">
        <v>2297</v>
      </c>
      <c r="I23" s="1835">
        <f>Enchanter!D102</f>
        <v>13.049</v>
      </c>
      <c r="J23" s="453"/>
      <c r="K23" s="453"/>
      <c r="L23" s="441"/>
      <c r="M23" s="453"/>
      <c r="N23" s="453"/>
      <c r="O23" s="453"/>
      <c r="P23" s="453"/>
      <c r="Q23" s="453"/>
      <c r="R23" s="453"/>
      <c r="S23" s="453"/>
      <c r="T23" s="453"/>
      <c r="U23" s="453"/>
      <c r="V23" s="453"/>
      <c r="W23" s="453"/>
      <c r="X23" s="453"/>
      <c r="Y23" s="453"/>
    </row>
    <row r="24">
      <c r="A24" s="453"/>
      <c r="C24" s="1832" t="s">
        <v>2298</v>
      </c>
      <c r="D24" s="1829">
        <v>0.8</v>
      </c>
      <c r="E24" s="1836" t="s">
        <v>2299</v>
      </c>
      <c r="F24" s="1831">
        <v>0.15</v>
      </c>
      <c r="G24" s="895"/>
      <c r="H24" s="1836" t="s">
        <v>2300</v>
      </c>
      <c r="I24" s="1835">
        <f>Enchanter!D110</f>
        <v>27.329</v>
      </c>
      <c r="J24" s="453"/>
      <c r="K24" s="453"/>
      <c r="L24" s="441"/>
      <c r="M24" s="453"/>
      <c r="N24" s="453"/>
      <c r="O24" s="453"/>
      <c r="P24" s="453"/>
      <c r="Q24" s="453"/>
      <c r="R24" s="453"/>
      <c r="S24" s="453"/>
      <c r="T24" s="453"/>
      <c r="U24" s="453"/>
      <c r="V24" s="453"/>
      <c r="W24" s="453"/>
      <c r="X24" s="453"/>
      <c r="Y24" s="453"/>
    </row>
    <row r="25">
      <c r="A25" s="453"/>
      <c r="C25" s="1832" t="s">
        <v>2301</v>
      </c>
      <c r="D25" s="1829">
        <f>'Materials and tools'!D114*3+0.3</f>
        <v>0.39</v>
      </c>
      <c r="E25" s="1822"/>
      <c r="F25" s="1822"/>
      <c r="G25" s="895"/>
      <c r="H25" s="1830" t="s">
        <v>2302</v>
      </c>
      <c r="I25" s="1835">
        <f>Enchanter!D121</f>
        <v>4.206</v>
      </c>
      <c r="J25" s="453"/>
      <c r="K25" s="453"/>
      <c r="L25" s="441"/>
      <c r="M25" s="453"/>
      <c r="N25" s="453"/>
      <c r="O25" s="453"/>
      <c r="P25" s="453"/>
      <c r="Q25" s="453"/>
      <c r="R25" s="453"/>
      <c r="S25" s="453"/>
      <c r="T25" s="453"/>
      <c r="U25" s="453"/>
      <c r="V25" s="453"/>
      <c r="W25" s="453"/>
      <c r="X25" s="453"/>
      <c r="Y25" s="453"/>
    </row>
    <row r="26">
      <c r="A26" s="453"/>
      <c r="C26" s="870" t="s">
        <v>1487</v>
      </c>
      <c r="D26" s="1829">
        <f>Blacksmith!O144</f>
        <v>3.35</v>
      </c>
      <c r="E26" s="1822"/>
      <c r="F26" s="1822"/>
      <c r="G26" s="895"/>
      <c r="H26" s="1836" t="s">
        <v>2303</v>
      </c>
      <c r="I26" s="1835">
        <f>Enchanter!D130</f>
        <v>11.766</v>
      </c>
      <c r="J26" s="453"/>
      <c r="K26" s="453"/>
      <c r="L26" s="441"/>
      <c r="M26" s="453"/>
      <c r="N26" s="453"/>
      <c r="O26" s="453"/>
      <c r="P26" s="453"/>
      <c r="Q26" s="453"/>
      <c r="R26" s="453"/>
      <c r="S26" s="453"/>
      <c r="T26" s="453"/>
      <c r="U26" s="453"/>
      <c r="V26" s="453"/>
      <c r="W26" s="453"/>
      <c r="X26" s="453"/>
      <c r="Y26" s="453"/>
    </row>
    <row r="27">
      <c r="A27" s="453"/>
      <c r="C27" s="1832" t="s">
        <v>2304</v>
      </c>
      <c r="D27" s="1829">
        <v>0.15</v>
      </c>
      <c r="E27" s="1822"/>
      <c r="F27" s="1822"/>
      <c r="G27" s="895"/>
      <c r="H27" s="1836" t="s">
        <v>2305</v>
      </c>
      <c r="I27" s="1835">
        <f>Enchanter!D138</f>
        <v>26.886</v>
      </c>
      <c r="J27" s="453"/>
      <c r="K27" s="453"/>
      <c r="L27" s="441"/>
      <c r="M27" s="453"/>
      <c r="N27" s="453"/>
      <c r="O27" s="453"/>
      <c r="P27" s="453"/>
      <c r="Q27" s="453"/>
      <c r="R27" s="453"/>
      <c r="S27" s="453"/>
      <c r="T27" s="453"/>
      <c r="U27" s="453"/>
      <c r="V27" s="453"/>
      <c r="W27" s="453"/>
      <c r="X27" s="453"/>
      <c r="Y27" s="453"/>
    </row>
    <row r="28">
      <c r="A28" s="453"/>
      <c r="B28" s="1822"/>
      <c r="C28" s="870" t="s">
        <v>1491</v>
      </c>
      <c r="D28" s="1829">
        <f>Blacksmith!U144</f>
        <v>2.96</v>
      </c>
      <c r="E28" s="1822"/>
      <c r="F28" s="1822"/>
      <c r="G28" s="895"/>
      <c r="H28" s="870" t="s">
        <v>2306</v>
      </c>
      <c r="I28" s="1829">
        <f>Enchanter!C166</f>
        <v>0.93</v>
      </c>
      <c r="J28" s="453"/>
      <c r="K28" s="453"/>
      <c r="L28" s="441"/>
      <c r="M28" s="453"/>
      <c r="N28" s="453"/>
      <c r="O28" s="453"/>
      <c r="P28" s="453"/>
      <c r="Q28" s="453"/>
      <c r="R28" s="453"/>
      <c r="S28" s="453"/>
      <c r="T28" s="453"/>
      <c r="U28" s="453"/>
      <c r="V28" s="453"/>
      <c r="W28" s="453"/>
      <c r="X28" s="453"/>
      <c r="Y28" s="453"/>
    </row>
    <row r="29">
      <c r="A29" s="453"/>
      <c r="B29" s="1630"/>
      <c r="E29" s="1822"/>
      <c r="F29" s="1822"/>
      <c r="G29" s="895"/>
      <c r="H29" s="870" t="s">
        <v>2307</v>
      </c>
      <c r="I29" s="1829">
        <f>Enchanter!C176</f>
        <v>1.42</v>
      </c>
      <c r="J29" s="896"/>
      <c r="K29" s="896"/>
      <c r="L29" s="441"/>
      <c r="M29" s="453"/>
      <c r="N29" s="453"/>
      <c r="O29" s="453"/>
      <c r="P29" s="453"/>
      <c r="Q29" s="453"/>
      <c r="R29" s="453"/>
      <c r="S29" s="453"/>
      <c r="T29" s="453"/>
      <c r="U29" s="453"/>
      <c r="V29" s="453"/>
      <c r="W29" s="453"/>
      <c r="X29" s="453"/>
      <c r="Y29" s="453"/>
    </row>
    <row r="30">
      <c r="A30" s="453"/>
      <c r="B30" s="1822"/>
      <c r="E30" s="1822"/>
      <c r="F30" s="1822"/>
      <c r="G30" s="895"/>
      <c r="H30" s="870" t="s">
        <v>2308</v>
      </c>
      <c r="I30" s="1829">
        <f>Enchanter!C185</f>
        <v>2.96</v>
      </c>
      <c r="J30" s="896"/>
      <c r="K30" s="896"/>
      <c r="L30" s="441"/>
      <c r="M30" s="453"/>
      <c r="N30" s="453"/>
      <c r="O30" s="453"/>
      <c r="P30" s="453"/>
      <c r="Q30" s="453"/>
      <c r="R30" s="453"/>
      <c r="S30" s="453"/>
      <c r="T30" s="453"/>
      <c r="U30" s="453"/>
      <c r="V30" s="453"/>
      <c r="W30" s="453"/>
      <c r="X30" s="453"/>
      <c r="Y30" s="453"/>
    </row>
    <row r="31">
      <c r="A31" s="453"/>
      <c r="B31" s="1822"/>
      <c r="E31" s="1822"/>
      <c r="F31" s="1822"/>
      <c r="G31" s="896"/>
      <c r="H31" s="453"/>
      <c r="I31" s="453"/>
      <c r="J31" s="896"/>
      <c r="K31" s="896"/>
      <c r="L31" s="441"/>
      <c r="M31" s="453"/>
      <c r="N31" s="453"/>
      <c r="O31" s="453"/>
      <c r="P31" s="453"/>
      <c r="Q31" s="453"/>
      <c r="R31" s="453"/>
      <c r="S31" s="453"/>
      <c r="T31" s="453"/>
      <c r="U31" s="453"/>
      <c r="V31" s="453"/>
      <c r="W31" s="453"/>
      <c r="X31" s="453"/>
      <c r="Y31" s="453"/>
    </row>
    <row r="32">
      <c r="A32" s="453"/>
      <c r="B32" s="1822"/>
      <c r="E32" s="1822"/>
      <c r="F32" s="1822"/>
      <c r="G32" s="896"/>
      <c r="H32" s="453"/>
      <c r="I32" s="453"/>
      <c r="J32" s="896"/>
      <c r="K32" s="896"/>
      <c r="L32" s="441"/>
      <c r="M32" s="453"/>
      <c r="N32" s="453"/>
      <c r="O32" s="453"/>
      <c r="P32" s="453"/>
      <c r="Q32" s="453"/>
      <c r="R32" s="453"/>
      <c r="S32" s="453"/>
      <c r="T32" s="453"/>
      <c r="U32" s="453"/>
      <c r="V32" s="453"/>
      <c r="W32" s="453"/>
      <c r="X32" s="453"/>
      <c r="Y32" s="453"/>
    </row>
    <row r="33">
      <c r="A33" s="453"/>
      <c r="B33" s="1822"/>
      <c r="C33" s="453"/>
      <c r="D33" s="453"/>
      <c r="E33" s="1822"/>
      <c r="F33" s="1822"/>
      <c r="G33" s="896"/>
      <c r="H33" s="453"/>
      <c r="I33" s="453"/>
      <c r="J33" s="896"/>
      <c r="K33" s="896"/>
      <c r="L33" s="441"/>
      <c r="M33" s="453"/>
      <c r="N33" s="453"/>
      <c r="O33" s="453"/>
      <c r="P33" s="453"/>
      <c r="Q33" s="453"/>
      <c r="R33" s="453"/>
      <c r="S33" s="453"/>
      <c r="T33" s="453"/>
      <c r="U33" s="453"/>
      <c r="V33" s="453"/>
      <c r="W33" s="453"/>
      <c r="X33" s="453"/>
      <c r="Y33" s="453"/>
    </row>
    <row r="34">
      <c r="A34" s="453"/>
      <c r="B34" s="1822"/>
      <c r="C34" s="453"/>
      <c r="D34" s="453"/>
      <c r="E34" s="1822"/>
      <c r="F34" s="1822"/>
      <c r="G34" s="896"/>
      <c r="H34" s="453"/>
      <c r="I34" s="453"/>
      <c r="J34" s="896"/>
      <c r="K34" s="896"/>
      <c r="L34" s="441"/>
      <c r="M34" s="453"/>
      <c r="N34" s="453"/>
      <c r="O34" s="453"/>
      <c r="P34" s="453"/>
      <c r="Q34" s="453"/>
      <c r="R34" s="453"/>
      <c r="S34" s="453"/>
      <c r="T34" s="453"/>
      <c r="U34" s="453"/>
      <c r="V34" s="453"/>
      <c r="W34" s="453"/>
      <c r="X34" s="453"/>
      <c r="Y34" s="453"/>
    </row>
    <row r="35">
      <c r="A35" s="453"/>
      <c r="B35" s="1822"/>
      <c r="C35" s="453"/>
      <c r="D35" s="453"/>
      <c r="E35" s="1822"/>
      <c r="F35" s="1822"/>
      <c r="G35" s="896"/>
      <c r="H35" s="453"/>
      <c r="I35" s="453"/>
      <c r="J35" s="896"/>
      <c r="K35" s="896"/>
      <c r="L35" s="441"/>
      <c r="M35" s="453"/>
      <c r="N35" s="453"/>
      <c r="O35" s="453"/>
      <c r="P35" s="453"/>
      <c r="Q35" s="453"/>
      <c r="R35" s="453"/>
      <c r="S35" s="453"/>
      <c r="T35" s="453"/>
      <c r="U35" s="453"/>
      <c r="V35" s="453"/>
      <c r="W35" s="453"/>
      <c r="X35" s="453"/>
      <c r="Y35" s="453"/>
    </row>
    <row r="36">
      <c r="A36" s="453"/>
      <c r="B36" s="1822"/>
      <c r="C36" s="453"/>
      <c r="D36" s="453"/>
      <c r="E36" s="1822"/>
      <c r="F36" s="1822"/>
      <c r="G36" s="896"/>
      <c r="H36" s="453"/>
      <c r="I36" s="453"/>
      <c r="J36" s="896"/>
      <c r="K36" s="896"/>
      <c r="L36" s="441"/>
      <c r="M36" s="453"/>
      <c r="N36" s="453"/>
      <c r="O36" s="453"/>
      <c r="P36" s="453"/>
      <c r="Q36" s="453"/>
      <c r="R36" s="453"/>
      <c r="S36" s="453"/>
      <c r="T36" s="453"/>
      <c r="U36" s="453"/>
      <c r="V36" s="453"/>
      <c r="W36" s="453"/>
      <c r="X36" s="453"/>
      <c r="Y36" s="453"/>
    </row>
    <row r="37">
      <c r="A37" s="453"/>
      <c r="B37" s="1822"/>
      <c r="C37" s="892" t="s">
        <v>2309</v>
      </c>
      <c r="D37" s="453"/>
      <c r="E37" s="1822"/>
      <c r="F37" s="1822"/>
      <c r="G37" s="896"/>
      <c r="H37" s="453"/>
      <c r="I37" s="453"/>
      <c r="J37" s="896"/>
      <c r="K37" s="896"/>
      <c r="L37" s="441"/>
      <c r="M37" s="453"/>
      <c r="N37" s="453"/>
      <c r="O37" s="453"/>
      <c r="P37" s="453"/>
      <c r="Q37" s="453"/>
      <c r="R37" s="453"/>
      <c r="S37" s="453"/>
      <c r="T37" s="453"/>
      <c r="U37" s="453"/>
      <c r="V37" s="453"/>
      <c r="W37" s="453"/>
      <c r="X37" s="453"/>
      <c r="Y37" s="453"/>
    </row>
    <row r="38">
      <c r="A38" s="453"/>
      <c r="B38" s="1822"/>
      <c r="C38" s="453"/>
      <c r="D38" s="453"/>
      <c r="E38" s="1822"/>
      <c r="F38" s="1822"/>
      <c r="G38" s="896"/>
      <c r="H38" s="453"/>
      <c r="I38" s="453"/>
      <c r="J38" s="896"/>
      <c r="K38" s="896"/>
      <c r="L38" s="441"/>
      <c r="M38" s="453"/>
      <c r="N38" s="453"/>
      <c r="O38" s="453"/>
      <c r="P38" s="453"/>
      <c r="Q38" s="453"/>
      <c r="R38" s="453"/>
      <c r="S38" s="453"/>
      <c r="T38" s="453"/>
      <c r="U38" s="453"/>
      <c r="V38" s="453"/>
      <c r="W38" s="453"/>
      <c r="X38" s="453"/>
      <c r="Y38" s="453"/>
    </row>
    <row r="39">
      <c r="A39" s="453"/>
      <c r="B39" s="453"/>
      <c r="C39" s="453"/>
      <c r="D39" s="453"/>
      <c r="E39" s="453"/>
      <c r="F39" s="453"/>
      <c r="G39" s="453"/>
      <c r="H39" s="453"/>
      <c r="I39" s="453"/>
      <c r="J39" s="896"/>
      <c r="K39" s="896"/>
      <c r="L39" s="441"/>
      <c r="M39" s="453"/>
      <c r="N39" s="453"/>
      <c r="O39" s="453"/>
      <c r="P39" s="453"/>
      <c r="Q39" s="453"/>
      <c r="R39" s="453"/>
      <c r="S39" s="453"/>
      <c r="T39" s="453"/>
      <c r="U39" s="453"/>
      <c r="V39" s="453"/>
      <c r="W39" s="453"/>
      <c r="X39" s="453"/>
      <c r="Y39" s="453"/>
    </row>
    <row r="40">
      <c r="A40" s="453"/>
      <c r="B40" s="1822"/>
      <c r="C40" s="1840" t="s">
        <v>2310</v>
      </c>
      <c r="D40" s="1841" t="s">
        <v>2311</v>
      </c>
      <c r="E40" s="231"/>
      <c r="F40" s="652"/>
      <c r="G40" s="896"/>
      <c r="H40" s="453"/>
      <c r="I40" s="453"/>
      <c r="J40" s="1842"/>
      <c r="K40" s="1842"/>
      <c r="L40" s="441"/>
      <c r="M40" s="453"/>
      <c r="N40" s="453"/>
      <c r="O40" s="453"/>
      <c r="P40" s="453"/>
      <c r="Q40" s="453"/>
      <c r="R40" s="453"/>
      <c r="S40" s="453"/>
      <c r="T40" s="453"/>
      <c r="U40" s="453"/>
      <c r="V40" s="453"/>
      <c r="W40" s="453"/>
      <c r="X40" s="453"/>
      <c r="Y40" s="453"/>
    </row>
    <row r="41">
      <c r="A41" s="453"/>
      <c r="B41" s="1822"/>
      <c r="C41" s="443"/>
      <c r="D41" s="1843" t="s">
        <v>2312</v>
      </c>
      <c r="E41" s="1844" t="s">
        <v>2313</v>
      </c>
      <c r="F41" s="1844" t="s">
        <v>2314</v>
      </c>
      <c r="G41" s="896"/>
      <c r="H41" s="453"/>
      <c r="I41" s="453"/>
      <c r="J41" s="1842"/>
      <c r="K41" s="1842"/>
      <c r="L41" s="441"/>
      <c r="M41" s="453"/>
      <c r="N41" s="453"/>
      <c r="O41" s="453"/>
      <c r="P41" s="453"/>
      <c r="Q41" s="453"/>
      <c r="R41" s="453"/>
      <c r="S41" s="453"/>
      <c r="T41" s="453"/>
      <c r="U41" s="453"/>
      <c r="V41" s="453"/>
      <c r="W41" s="453"/>
      <c r="X41" s="453"/>
      <c r="Y41" s="453"/>
    </row>
    <row r="42">
      <c r="A42" s="453"/>
      <c r="B42" s="1822"/>
      <c r="C42" s="1845" t="s">
        <v>2315</v>
      </c>
      <c r="D42" s="1843">
        <v>0.05</v>
      </c>
      <c r="E42" s="1844">
        <v>0.08</v>
      </c>
      <c r="F42" s="1844">
        <v>0.1</v>
      </c>
      <c r="G42" s="896"/>
      <c r="H42" s="453"/>
      <c r="I42" s="453"/>
      <c r="J42" s="1842"/>
      <c r="K42" s="1842"/>
      <c r="L42" s="441"/>
      <c r="M42" s="453"/>
      <c r="N42" s="453"/>
      <c r="O42" s="453"/>
      <c r="P42" s="453"/>
      <c r="Q42" s="453"/>
      <c r="R42" s="453"/>
      <c r="S42" s="453"/>
      <c r="T42" s="453"/>
      <c r="U42" s="453"/>
      <c r="V42" s="453"/>
      <c r="W42" s="453"/>
      <c r="X42" s="453"/>
      <c r="Y42" s="453"/>
    </row>
    <row r="43">
      <c r="A43" s="453"/>
      <c r="B43" s="1822"/>
      <c r="C43" s="1845" t="s">
        <v>2316</v>
      </c>
      <c r="D43" s="1843">
        <v>0.15</v>
      </c>
      <c r="E43" s="1844">
        <v>0.24</v>
      </c>
      <c r="F43" s="1844">
        <v>0.3</v>
      </c>
      <c r="G43" s="896"/>
      <c r="H43" s="453"/>
      <c r="I43" s="453"/>
      <c r="J43" s="1842"/>
      <c r="K43" s="1842"/>
      <c r="L43" s="441"/>
      <c r="M43" s="453"/>
      <c r="N43" s="453"/>
      <c r="O43" s="453"/>
      <c r="P43" s="453"/>
      <c r="Q43" s="453"/>
      <c r="R43" s="453"/>
      <c r="S43" s="453"/>
      <c r="T43" s="453"/>
      <c r="U43" s="453"/>
      <c r="V43" s="453"/>
      <c r="W43" s="453"/>
      <c r="X43" s="453"/>
      <c r="Y43" s="453"/>
    </row>
    <row r="44">
      <c r="A44" s="453"/>
      <c r="B44" s="1822"/>
      <c r="C44" s="1845" t="s">
        <v>2317</v>
      </c>
      <c r="D44" s="1846">
        <v>0.4</v>
      </c>
      <c r="E44" s="1844">
        <v>0.64</v>
      </c>
      <c r="F44" s="1844">
        <v>0.8</v>
      </c>
      <c r="G44" s="896"/>
      <c r="H44" s="453"/>
      <c r="I44" s="453"/>
      <c r="J44" s="1842"/>
      <c r="K44" s="1842"/>
      <c r="L44" s="441"/>
      <c r="M44" s="453"/>
      <c r="N44" s="453"/>
      <c r="O44" s="453"/>
      <c r="P44" s="453"/>
      <c r="Q44" s="453"/>
      <c r="R44" s="453"/>
      <c r="S44" s="453"/>
      <c r="T44" s="453"/>
      <c r="U44" s="453"/>
      <c r="V44" s="453"/>
      <c r="W44" s="453"/>
      <c r="X44" s="453"/>
      <c r="Y44" s="453"/>
    </row>
    <row r="45">
      <c r="A45" s="453"/>
      <c r="B45" s="1822"/>
      <c r="C45" s="453"/>
      <c r="D45" s="453"/>
      <c r="E45" s="1822"/>
      <c r="F45" s="1822"/>
      <c r="G45" s="896"/>
      <c r="H45" s="453"/>
      <c r="I45" s="453"/>
      <c r="J45" s="1842"/>
      <c r="K45" s="1842"/>
      <c r="L45" s="441"/>
      <c r="M45" s="453"/>
      <c r="N45" s="453"/>
      <c r="O45" s="453"/>
      <c r="P45" s="453"/>
      <c r="Q45" s="453"/>
      <c r="R45" s="453"/>
      <c r="S45" s="453"/>
      <c r="T45" s="453"/>
      <c r="U45" s="453"/>
      <c r="V45" s="453"/>
      <c r="W45" s="453"/>
      <c r="X45" s="453"/>
      <c r="Y45" s="453"/>
    </row>
    <row r="46">
      <c r="A46" s="453"/>
      <c r="B46" s="1822"/>
      <c r="C46" s="453"/>
      <c r="D46" s="453"/>
      <c r="E46" s="1822"/>
      <c r="F46" s="1822"/>
      <c r="G46" s="896"/>
      <c r="H46" s="453"/>
      <c r="I46" s="453"/>
      <c r="J46" s="1842"/>
      <c r="K46" s="1842"/>
      <c r="L46" s="441"/>
      <c r="M46" s="453"/>
      <c r="N46" s="453"/>
      <c r="O46" s="453"/>
      <c r="P46" s="453"/>
      <c r="Q46" s="453"/>
      <c r="R46" s="453"/>
      <c r="S46" s="453"/>
      <c r="T46" s="453"/>
      <c r="U46" s="453"/>
      <c r="V46" s="453"/>
      <c r="W46" s="453"/>
      <c r="X46" s="453"/>
      <c r="Y46" s="453"/>
    </row>
    <row r="47">
      <c r="A47" s="453"/>
      <c r="B47" s="1822"/>
      <c r="C47" s="453"/>
      <c r="D47" s="453"/>
      <c r="E47" s="1822"/>
      <c r="F47" s="1822"/>
      <c r="G47" s="896"/>
      <c r="H47" s="453"/>
      <c r="I47" s="453"/>
      <c r="J47" s="1842"/>
      <c r="K47" s="1842"/>
      <c r="L47" s="441"/>
      <c r="M47" s="453"/>
      <c r="N47" s="453"/>
      <c r="O47" s="453"/>
      <c r="P47" s="453"/>
      <c r="Q47" s="453"/>
      <c r="R47" s="453"/>
      <c r="S47" s="453"/>
      <c r="T47" s="453"/>
      <c r="U47" s="453"/>
      <c r="V47" s="453"/>
      <c r="W47" s="453"/>
      <c r="X47" s="453"/>
      <c r="Y47" s="453"/>
    </row>
    <row r="48">
      <c r="A48" s="453"/>
      <c r="B48" s="1822"/>
      <c r="C48" s="453"/>
      <c r="D48" s="453"/>
      <c r="E48" s="1822"/>
      <c r="F48" s="1822"/>
      <c r="G48" s="896"/>
      <c r="H48" s="453"/>
      <c r="I48" s="453"/>
      <c r="J48" s="1842"/>
      <c r="K48" s="1842"/>
      <c r="L48" s="441"/>
      <c r="M48" s="453"/>
      <c r="N48" s="453"/>
      <c r="O48" s="453"/>
      <c r="P48" s="453"/>
      <c r="Q48" s="453"/>
      <c r="R48" s="453"/>
      <c r="S48" s="453"/>
      <c r="T48" s="453"/>
      <c r="U48" s="453"/>
      <c r="V48" s="453"/>
      <c r="W48" s="453"/>
      <c r="X48" s="453"/>
      <c r="Y48" s="453"/>
    </row>
    <row r="49">
      <c r="A49" s="453"/>
      <c r="B49" s="1822"/>
      <c r="C49" s="453"/>
      <c r="D49" s="453"/>
      <c r="E49" s="1822"/>
      <c r="F49" s="1822"/>
      <c r="G49" s="896"/>
      <c r="H49" s="453"/>
      <c r="I49" s="453"/>
      <c r="J49" s="1842"/>
      <c r="K49" s="1842"/>
      <c r="L49" s="441"/>
      <c r="M49" s="453"/>
      <c r="N49" s="453"/>
      <c r="O49" s="453"/>
      <c r="P49" s="453"/>
      <c r="Q49" s="453"/>
      <c r="R49" s="453"/>
      <c r="S49" s="453"/>
      <c r="T49" s="453"/>
      <c r="U49" s="453"/>
      <c r="V49" s="453"/>
      <c r="W49" s="453"/>
      <c r="X49" s="453"/>
      <c r="Y49" s="453"/>
    </row>
    <row r="50">
      <c r="A50" s="453"/>
      <c r="B50" s="1822"/>
      <c r="C50" s="453"/>
      <c r="D50" s="453"/>
      <c r="E50" s="1822"/>
      <c r="F50" s="1822"/>
      <c r="G50" s="896"/>
      <c r="H50" s="453"/>
      <c r="I50" s="453"/>
      <c r="J50" s="1842"/>
      <c r="K50" s="1842"/>
      <c r="L50" s="441"/>
      <c r="M50" s="453"/>
      <c r="N50" s="453"/>
      <c r="O50" s="453"/>
      <c r="P50" s="453"/>
      <c r="Q50" s="453"/>
      <c r="R50" s="453"/>
      <c r="S50" s="453"/>
      <c r="T50" s="453"/>
      <c r="U50" s="453"/>
      <c r="V50" s="453"/>
      <c r="W50" s="453"/>
      <c r="X50" s="453"/>
      <c r="Y50" s="453"/>
    </row>
    <row r="51">
      <c r="A51" s="453"/>
      <c r="B51" s="1822"/>
      <c r="C51" s="453"/>
      <c r="D51" s="453"/>
      <c r="E51" s="1822"/>
      <c r="F51" s="1822"/>
      <c r="G51" s="1822"/>
      <c r="H51" s="453"/>
      <c r="I51" s="453"/>
      <c r="J51" s="1847"/>
      <c r="K51" s="1847"/>
      <c r="L51" s="441"/>
      <c r="M51" s="453"/>
      <c r="N51" s="453"/>
      <c r="O51" s="453"/>
      <c r="P51" s="453"/>
      <c r="Q51" s="453"/>
      <c r="R51" s="453"/>
      <c r="S51" s="453"/>
      <c r="T51" s="453"/>
      <c r="U51" s="453"/>
      <c r="V51" s="453"/>
      <c r="W51" s="453"/>
      <c r="X51" s="453"/>
      <c r="Y51" s="453"/>
    </row>
    <row r="52">
      <c r="A52" s="453"/>
      <c r="B52" s="1822"/>
      <c r="C52" s="453"/>
      <c r="D52" s="453"/>
      <c r="E52" s="1822"/>
      <c r="F52" s="1822"/>
      <c r="G52" s="1822"/>
      <c r="H52" s="453"/>
      <c r="I52" s="453"/>
      <c r="J52" s="1847"/>
      <c r="K52" s="1847"/>
      <c r="L52" s="453"/>
      <c r="M52" s="453"/>
      <c r="N52" s="453"/>
      <c r="O52" s="453"/>
      <c r="P52" s="453"/>
      <c r="Q52" s="453"/>
      <c r="R52" s="453"/>
      <c r="S52" s="453"/>
      <c r="T52" s="453"/>
      <c r="U52" s="453"/>
      <c r="V52" s="453"/>
      <c r="W52" s="453"/>
      <c r="X52" s="453"/>
      <c r="Y52" s="453"/>
    </row>
    <row r="53">
      <c r="A53" s="453"/>
      <c r="B53" s="1822"/>
      <c r="C53" s="453"/>
      <c r="D53" s="453"/>
      <c r="E53" s="1822"/>
      <c r="F53" s="1822"/>
      <c r="G53" s="1822"/>
      <c r="H53" s="1630"/>
      <c r="I53" s="1847"/>
      <c r="J53" s="1847"/>
      <c r="K53" s="1847"/>
      <c r="L53" s="453"/>
      <c r="M53" s="453"/>
      <c r="N53" s="453"/>
      <c r="O53" s="453"/>
      <c r="P53" s="453"/>
      <c r="Q53" s="453"/>
      <c r="R53" s="453"/>
      <c r="S53" s="453"/>
      <c r="T53" s="453"/>
      <c r="U53" s="453"/>
      <c r="V53" s="453"/>
      <c r="W53" s="453"/>
      <c r="X53" s="453"/>
      <c r="Y53" s="453"/>
    </row>
    <row r="54">
      <c r="A54" s="453"/>
      <c r="B54" s="1822"/>
      <c r="C54" s="453"/>
      <c r="D54" s="453"/>
      <c r="E54" s="1822"/>
      <c r="F54" s="1822"/>
      <c r="G54" s="1822"/>
      <c r="H54" s="1630"/>
      <c r="I54" s="1847"/>
      <c r="J54" s="1847"/>
      <c r="K54" s="1847"/>
      <c r="L54" s="453"/>
      <c r="M54" s="453"/>
      <c r="N54" s="453"/>
      <c r="O54" s="453"/>
      <c r="P54" s="453"/>
      <c r="Q54" s="453"/>
      <c r="R54" s="453"/>
      <c r="S54" s="453"/>
      <c r="T54" s="453"/>
      <c r="U54" s="453"/>
      <c r="V54" s="453"/>
      <c r="W54" s="453"/>
      <c r="X54" s="453"/>
      <c r="Y54" s="453"/>
    </row>
    <row r="55">
      <c r="A55" s="453"/>
      <c r="B55" s="1822"/>
      <c r="C55" s="453"/>
      <c r="D55" s="453"/>
      <c r="E55" s="1822"/>
      <c r="F55" s="1822"/>
      <c r="G55" s="1822"/>
      <c r="H55" s="1630"/>
      <c r="I55" s="1847"/>
      <c r="J55" s="1847"/>
      <c r="K55" s="1847"/>
      <c r="L55" s="453"/>
      <c r="M55" s="453"/>
      <c r="N55" s="453"/>
      <c r="O55" s="453"/>
      <c r="P55" s="453"/>
      <c r="Q55" s="453"/>
      <c r="R55" s="453"/>
      <c r="S55" s="453"/>
      <c r="T55" s="453"/>
      <c r="U55" s="453"/>
      <c r="V55" s="453"/>
      <c r="W55" s="453"/>
      <c r="X55" s="453"/>
      <c r="Y55" s="453"/>
    </row>
    <row r="56">
      <c r="A56" s="453"/>
      <c r="B56" s="1822"/>
      <c r="C56" s="453"/>
      <c r="D56" s="453"/>
      <c r="E56" s="1822"/>
      <c r="F56" s="1822"/>
      <c r="G56" s="1822"/>
      <c r="H56" s="1630"/>
      <c r="I56" s="1847"/>
      <c r="J56" s="1847"/>
      <c r="K56" s="1847"/>
      <c r="L56" s="453"/>
      <c r="M56" s="453"/>
      <c r="N56" s="453"/>
      <c r="O56" s="453"/>
      <c r="P56" s="453"/>
      <c r="Q56" s="453"/>
      <c r="R56" s="453"/>
      <c r="S56" s="453"/>
      <c r="T56" s="453"/>
      <c r="U56" s="453"/>
      <c r="V56" s="453"/>
      <c r="W56" s="453"/>
      <c r="X56" s="453"/>
      <c r="Y56" s="453"/>
    </row>
    <row r="57">
      <c r="A57" s="453"/>
      <c r="B57" s="1822"/>
      <c r="C57" s="1822"/>
      <c r="D57" s="1822"/>
      <c r="E57" s="1822"/>
      <c r="F57" s="1822"/>
      <c r="G57" s="1822"/>
      <c r="H57" s="1630"/>
      <c r="I57" s="1847"/>
      <c r="J57" s="1847"/>
      <c r="K57" s="1847"/>
      <c r="L57" s="453"/>
      <c r="M57" s="453"/>
      <c r="N57" s="453"/>
      <c r="O57" s="453"/>
      <c r="P57" s="453"/>
      <c r="Q57" s="453"/>
      <c r="R57" s="453"/>
      <c r="S57" s="453"/>
      <c r="T57" s="453"/>
      <c r="U57" s="453"/>
      <c r="V57" s="453"/>
      <c r="W57" s="453"/>
      <c r="X57" s="453"/>
      <c r="Y57" s="453"/>
    </row>
    <row r="58">
      <c r="A58" s="453"/>
      <c r="B58" s="1822"/>
      <c r="C58" s="1822"/>
      <c r="D58" s="1822"/>
      <c r="E58" s="1822"/>
      <c r="F58" s="1822"/>
      <c r="G58" s="1822"/>
      <c r="H58" s="1630"/>
      <c r="I58" s="1847"/>
      <c r="J58" s="1847"/>
      <c r="K58" s="1847"/>
      <c r="L58" s="453"/>
      <c r="M58" s="453"/>
      <c r="N58" s="453"/>
      <c r="O58" s="453"/>
      <c r="P58" s="453"/>
      <c r="Q58" s="453"/>
      <c r="R58" s="453"/>
      <c r="S58" s="453"/>
      <c r="T58" s="453"/>
      <c r="U58" s="453"/>
      <c r="V58" s="453"/>
      <c r="W58" s="453"/>
      <c r="X58" s="453"/>
      <c r="Y58" s="453"/>
    </row>
    <row r="59">
      <c r="A59" s="453"/>
      <c r="B59" s="1822"/>
      <c r="C59" s="1822"/>
      <c r="D59" s="1822"/>
      <c r="E59" s="1822"/>
      <c r="F59" s="1822"/>
      <c r="G59" s="1822"/>
      <c r="H59" s="1630"/>
      <c r="I59" s="1847"/>
      <c r="J59" s="1847"/>
      <c r="K59" s="1847"/>
      <c r="L59" s="453"/>
      <c r="M59" s="453"/>
      <c r="N59" s="453"/>
      <c r="O59" s="453"/>
      <c r="P59" s="453"/>
      <c r="Q59" s="453"/>
      <c r="R59" s="453"/>
      <c r="S59" s="453"/>
      <c r="T59" s="453"/>
      <c r="U59" s="453"/>
      <c r="V59" s="453"/>
      <c r="W59" s="453"/>
      <c r="X59" s="453"/>
      <c r="Y59" s="453"/>
    </row>
    <row r="60">
      <c r="A60" s="453"/>
      <c r="B60" s="453"/>
      <c r="C60" s="453"/>
      <c r="D60" s="453"/>
      <c r="E60" s="453"/>
      <c r="F60" s="453"/>
      <c r="G60" s="453"/>
      <c r="H60" s="453"/>
      <c r="I60" s="453"/>
      <c r="J60" s="453"/>
      <c r="K60" s="453"/>
      <c r="L60" s="453"/>
      <c r="M60" s="453"/>
      <c r="N60" s="453"/>
      <c r="O60" s="453"/>
      <c r="P60" s="453"/>
      <c r="Q60" s="453"/>
      <c r="R60" s="453"/>
      <c r="S60" s="453"/>
      <c r="T60" s="453"/>
      <c r="U60" s="453"/>
      <c r="V60" s="453"/>
      <c r="W60" s="453"/>
      <c r="X60" s="453"/>
      <c r="Y60" s="453"/>
    </row>
    <row r="61">
      <c r="A61" s="453"/>
      <c r="B61" s="453"/>
      <c r="C61" s="453"/>
      <c r="D61" s="453"/>
      <c r="E61" s="453"/>
      <c r="F61" s="453"/>
      <c r="G61" s="453"/>
      <c r="H61" s="453"/>
      <c r="I61" s="453"/>
      <c r="J61" s="453"/>
      <c r="K61" s="453"/>
      <c r="L61" s="453"/>
      <c r="M61" s="453"/>
      <c r="N61" s="453"/>
      <c r="O61" s="453"/>
      <c r="P61" s="453"/>
      <c r="Q61" s="453"/>
      <c r="R61" s="453"/>
      <c r="S61" s="453"/>
      <c r="T61" s="453"/>
      <c r="U61" s="453"/>
      <c r="V61" s="453"/>
      <c r="W61" s="453"/>
      <c r="X61" s="453"/>
      <c r="Y61" s="453"/>
    </row>
    <row r="62">
      <c r="A62" s="453"/>
      <c r="B62" s="453"/>
      <c r="C62" s="453"/>
      <c r="D62" s="453"/>
      <c r="E62" s="453"/>
      <c r="F62" s="453"/>
      <c r="G62" s="453"/>
      <c r="H62" s="453"/>
      <c r="I62" s="453"/>
      <c r="J62" s="453"/>
      <c r="K62" s="453"/>
      <c r="L62" s="453"/>
      <c r="M62" s="453"/>
      <c r="N62" s="453"/>
      <c r="O62" s="453"/>
      <c r="P62" s="453"/>
      <c r="Q62" s="453"/>
      <c r="R62" s="453"/>
      <c r="S62" s="453"/>
      <c r="T62" s="453"/>
      <c r="U62" s="453"/>
      <c r="V62" s="453"/>
      <c r="W62" s="453"/>
      <c r="X62" s="453"/>
      <c r="Y62" s="453"/>
    </row>
    <row r="63">
      <c r="A63" s="453"/>
      <c r="B63" s="453"/>
      <c r="C63" s="453"/>
      <c r="D63" s="453"/>
      <c r="E63" s="453"/>
      <c r="F63" s="453"/>
      <c r="G63" s="453"/>
      <c r="H63" s="453"/>
      <c r="I63" s="453"/>
      <c r="J63" s="453"/>
      <c r="K63" s="453"/>
      <c r="L63" s="453"/>
      <c r="M63" s="453"/>
      <c r="N63" s="453"/>
      <c r="O63" s="453"/>
      <c r="P63" s="453"/>
      <c r="Q63" s="453"/>
      <c r="R63" s="453"/>
      <c r="S63" s="453"/>
      <c r="T63" s="453"/>
      <c r="U63" s="453"/>
      <c r="V63" s="453"/>
      <c r="W63" s="453"/>
      <c r="X63" s="453"/>
      <c r="Y63" s="453"/>
    </row>
    <row r="64">
      <c r="A64" s="453"/>
      <c r="B64" s="453"/>
      <c r="C64" s="453"/>
      <c r="D64" s="453"/>
      <c r="E64" s="453"/>
      <c r="F64" s="453"/>
      <c r="G64" s="453"/>
      <c r="H64" s="453"/>
      <c r="I64" s="453"/>
      <c r="J64" s="453"/>
      <c r="K64" s="453"/>
      <c r="L64" s="453"/>
      <c r="M64" s="453"/>
      <c r="N64" s="453"/>
      <c r="O64" s="453"/>
      <c r="P64" s="453"/>
      <c r="Q64" s="453"/>
      <c r="R64" s="453"/>
      <c r="S64" s="453"/>
      <c r="T64" s="453"/>
      <c r="U64" s="453"/>
      <c r="V64" s="453"/>
      <c r="W64" s="453"/>
      <c r="X64" s="453"/>
      <c r="Y64" s="453"/>
    </row>
    <row r="65">
      <c r="A65" s="453"/>
      <c r="B65" s="453"/>
      <c r="C65" s="453"/>
      <c r="D65" s="453"/>
      <c r="E65" s="453"/>
      <c r="F65" s="453"/>
      <c r="G65" s="453"/>
      <c r="H65" s="453"/>
      <c r="I65" s="453"/>
      <c r="J65" s="453"/>
      <c r="K65" s="453"/>
      <c r="L65" s="453"/>
      <c r="M65" s="453"/>
      <c r="N65" s="453"/>
      <c r="O65" s="453"/>
      <c r="P65" s="453"/>
      <c r="Q65" s="453"/>
      <c r="R65" s="453"/>
      <c r="S65" s="453"/>
      <c r="T65" s="453"/>
      <c r="U65" s="453"/>
      <c r="V65" s="453"/>
      <c r="W65" s="453"/>
      <c r="X65" s="453"/>
      <c r="Y65" s="453"/>
    </row>
    <row r="66">
      <c r="A66" s="453"/>
      <c r="B66" s="453"/>
      <c r="C66" s="453"/>
      <c r="D66" s="453"/>
      <c r="E66" s="453"/>
      <c r="F66" s="453"/>
      <c r="G66" s="453"/>
      <c r="H66" s="453"/>
      <c r="I66" s="453"/>
      <c r="J66" s="453"/>
      <c r="K66" s="453"/>
      <c r="L66" s="453"/>
      <c r="M66" s="453"/>
      <c r="N66" s="453"/>
      <c r="O66" s="453"/>
      <c r="P66" s="453"/>
      <c r="Q66" s="453"/>
      <c r="R66" s="453"/>
      <c r="S66" s="453"/>
      <c r="T66" s="453"/>
      <c r="U66" s="453"/>
      <c r="V66" s="453"/>
      <c r="W66" s="453"/>
      <c r="X66" s="453"/>
      <c r="Y66" s="453"/>
    </row>
    <row r="67">
      <c r="A67" s="453"/>
      <c r="B67" s="453"/>
      <c r="C67" s="453"/>
      <c r="D67" s="453"/>
      <c r="E67" s="453"/>
      <c r="F67" s="453"/>
      <c r="G67" s="453"/>
      <c r="H67" s="453"/>
      <c r="I67" s="453"/>
      <c r="J67" s="453"/>
      <c r="K67" s="453"/>
      <c r="L67" s="453"/>
      <c r="M67" s="453"/>
      <c r="N67" s="453"/>
      <c r="O67" s="453"/>
      <c r="P67" s="453"/>
      <c r="Q67" s="453"/>
      <c r="R67" s="453"/>
      <c r="S67" s="453"/>
      <c r="T67" s="453"/>
      <c r="U67" s="453"/>
      <c r="V67" s="453"/>
      <c r="W67" s="453"/>
      <c r="X67" s="453"/>
      <c r="Y67" s="453"/>
    </row>
    <row r="68">
      <c r="A68" s="453"/>
      <c r="B68" s="453"/>
      <c r="C68" s="453"/>
      <c r="D68" s="453"/>
      <c r="E68" s="453"/>
      <c r="F68" s="453"/>
      <c r="G68" s="453"/>
      <c r="H68" s="453"/>
      <c r="I68" s="453"/>
      <c r="J68" s="453"/>
      <c r="K68" s="453"/>
      <c r="L68" s="453"/>
      <c r="M68" s="453"/>
      <c r="N68" s="453"/>
      <c r="O68" s="453"/>
      <c r="P68" s="453"/>
      <c r="Q68" s="453"/>
      <c r="R68" s="453"/>
      <c r="S68" s="453"/>
      <c r="T68" s="453"/>
      <c r="U68" s="453"/>
      <c r="V68" s="453"/>
      <c r="W68" s="453"/>
      <c r="X68" s="453"/>
      <c r="Y68" s="453"/>
    </row>
    <row r="69">
      <c r="A69" s="453"/>
      <c r="B69" s="453"/>
      <c r="C69" s="453"/>
      <c r="D69" s="453"/>
      <c r="E69" s="453"/>
      <c r="F69" s="453"/>
      <c r="G69" s="453"/>
      <c r="H69" s="453"/>
      <c r="I69" s="453"/>
      <c r="J69" s="453"/>
      <c r="K69" s="453"/>
      <c r="L69" s="453"/>
      <c r="M69" s="453"/>
      <c r="N69" s="453"/>
      <c r="O69" s="453"/>
      <c r="P69" s="453"/>
      <c r="Q69" s="453"/>
      <c r="R69" s="453"/>
      <c r="S69" s="453"/>
      <c r="T69" s="453"/>
      <c r="U69" s="453"/>
      <c r="V69" s="453"/>
      <c r="W69" s="453"/>
      <c r="X69" s="453"/>
      <c r="Y69" s="453"/>
    </row>
    <row r="70">
      <c r="A70" s="453"/>
      <c r="B70" s="453"/>
      <c r="C70" s="453"/>
      <c r="D70" s="453"/>
      <c r="E70" s="453"/>
      <c r="F70" s="453"/>
      <c r="G70" s="453"/>
      <c r="H70" s="453"/>
      <c r="I70" s="453"/>
      <c r="J70" s="453"/>
      <c r="K70" s="453"/>
      <c r="L70" s="453"/>
      <c r="M70" s="453"/>
      <c r="N70" s="453"/>
      <c r="O70" s="453"/>
      <c r="P70" s="453"/>
      <c r="Q70" s="453"/>
      <c r="R70" s="453"/>
      <c r="S70" s="453"/>
      <c r="T70" s="453"/>
      <c r="U70" s="453"/>
      <c r="V70" s="453"/>
      <c r="W70" s="453"/>
      <c r="X70" s="453"/>
      <c r="Y70" s="453"/>
    </row>
    <row r="71">
      <c r="A71" s="453"/>
      <c r="B71" s="453"/>
      <c r="C71" s="453"/>
      <c r="D71" s="453"/>
      <c r="E71" s="453"/>
      <c r="F71" s="453"/>
      <c r="G71" s="453"/>
      <c r="H71" s="453"/>
      <c r="I71" s="453"/>
      <c r="J71" s="453"/>
      <c r="K71" s="453"/>
      <c r="L71" s="453"/>
      <c r="M71" s="453"/>
      <c r="N71" s="453"/>
      <c r="O71" s="453"/>
      <c r="P71" s="453"/>
      <c r="Q71" s="453"/>
      <c r="R71" s="453"/>
      <c r="S71" s="453"/>
      <c r="T71" s="453"/>
      <c r="U71" s="453"/>
      <c r="V71" s="453"/>
      <c r="W71" s="453"/>
      <c r="X71" s="453"/>
      <c r="Y71" s="453"/>
    </row>
    <row r="72">
      <c r="A72" s="453"/>
      <c r="B72" s="453"/>
      <c r="C72" s="453"/>
      <c r="D72" s="453"/>
      <c r="E72" s="453"/>
      <c r="F72" s="453"/>
      <c r="G72" s="453"/>
      <c r="H72" s="453"/>
      <c r="I72" s="453"/>
      <c r="J72" s="453"/>
      <c r="K72" s="453"/>
      <c r="L72" s="453"/>
      <c r="M72" s="453"/>
      <c r="N72" s="453"/>
      <c r="O72" s="453"/>
      <c r="P72" s="453"/>
      <c r="Q72" s="453"/>
      <c r="R72" s="453"/>
      <c r="S72" s="453"/>
      <c r="T72" s="453"/>
      <c r="U72" s="453"/>
      <c r="V72" s="453"/>
      <c r="W72" s="453"/>
      <c r="X72" s="453"/>
      <c r="Y72" s="453"/>
    </row>
    <row r="73">
      <c r="A73" s="453"/>
      <c r="B73" s="453"/>
      <c r="C73" s="453"/>
      <c r="D73" s="453"/>
      <c r="E73" s="453"/>
      <c r="F73" s="453"/>
      <c r="G73" s="453"/>
      <c r="H73" s="453"/>
      <c r="I73" s="453"/>
      <c r="J73" s="453"/>
      <c r="K73" s="453"/>
      <c r="L73" s="453"/>
      <c r="M73" s="453"/>
      <c r="N73" s="453"/>
      <c r="O73" s="453"/>
      <c r="P73" s="453"/>
      <c r="Q73" s="453"/>
      <c r="R73" s="453"/>
      <c r="S73" s="453"/>
      <c r="T73" s="453"/>
      <c r="U73" s="453"/>
      <c r="V73" s="453"/>
      <c r="W73" s="453"/>
      <c r="X73" s="453"/>
      <c r="Y73" s="453"/>
    </row>
    <row r="74">
      <c r="A74" s="453"/>
      <c r="B74" s="453"/>
      <c r="C74" s="453"/>
      <c r="D74" s="453"/>
      <c r="E74" s="453"/>
      <c r="F74" s="453"/>
      <c r="G74" s="453"/>
      <c r="H74" s="453"/>
      <c r="I74" s="453"/>
      <c r="J74" s="453"/>
      <c r="K74" s="453"/>
      <c r="L74" s="453"/>
      <c r="M74" s="453"/>
      <c r="N74" s="453"/>
      <c r="O74" s="453"/>
      <c r="P74" s="453"/>
      <c r="Q74" s="453"/>
      <c r="R74" s="453"/>
      <c r="S74" s="453"/>
      <c r="T74" s="453"/>
      <c r="U74" s="453"/>
      <c r="V74" s="453"/>
      <c r="W74" s="453"/>
      <c r="X74" s="453"/>
      <c r="Y74" s="453"/>
    </row>
    <row r="75">
      <c r="A75" s="453"/>
      <c r="B75" s="453"/>
      <c r="C75" s="453"/>
      <c r="D75" s="453"/>
      <c r="E75" s="453"/>
      <c r="F75" s="453"/>
      <c r="G75" s="453"/>
      <c r="H75" s="453"/>
      <c r="I75" s="453"/>
      <c r="J75" s="453"/>
      <c r="K75" s="453"/>
      <c r="L75" s="453"/>
      <c r="M75" s="453"/>
      <c r="N75" s="453"/>
      <c r="O75" s="453"/>
      <c r="P75" s="453"/>
      <c r="Q75" s="453"/>
      <c r="R75" s="453"/>
      <c r="S75" s="453"/>
      <c r="T75" s="453"/>
      <c r="U75" s="453"/>
      <c r="V75" s="453"/>
      <c r="W75" s="453"/>
      <c r="X75" s="453"/>
      <c r="Y75" s="453"/>
    </row>
    <row r="76">
      <c r="A76" s="453"/>
      <c r="B76" s="453"/>
      <c r="C76" s="453"/>
      <c r="D76" s="453"/>
      <c r="E76" s="453"/>
      <c r="F76" s="453"/>
      <c r="G76" s="453"/>
      <c r="H76" s="453"/>
      <c r="I76" s="453"/>
      <c r="J76" s="453"/>
      <c r="K76" s="453"/>
      <c r="L76" s="453"/>
      <c r="M76" s="453"/>
      <c r="N76" s="453"/>
      <c r="O76" s="453"/>
      <c r="P76" s="453"/>
      <c r="Q76" s="453"/>
      <c r="R76" s="453"/>
      <c r="S76" s="453"/>
      <c r="T76" s="453"/>
      <c r="U76" s="453"/>
      <c r="V76" s="453"/>
      <c r="W76" s="453"/>
      <c r="X76" s="453"/>
      <c r="Y76" s="453"/>
    </row>
    <row r="77">
      <c r="A77" s="453"/>
      <c r="B77" s="453"/>
      <c r="C77" s="453"/>
      <c r="D77" s="453"/>
      <c r="E77" s="453"/>
      <c r="F77" s="453"/>
      <c r="G77" s="453"/>
      <c r="H77" s="453"/>
      <c r="I77" s="453"/>
      <c r="J77" s="453"/>
      <c r="K77" s="453"/>
      <c r="L77" s="453"/>
      <c r="M77" s="453"/>
      <c r="N77" s="453"/>
      <c r="O77" s="453"/>
      <c r="P77" s="453"/>
      <c r="Q77" s="453"/>
      <c r="R77" s="453"/>
      <c r="S77" s="453"/>
      <c r="T77" s="453"/>
      <c r="U77" s="453"/>
      <c r="V77" s="453"/>
      <c r="W77" s="453"/>
      <c r="X77" s="453"/>
      <c r="Y77" s="453"/>
    </row>
    <row r="78">
      <c r="A78" s="453"/>
      <c r="B78" s="453"/>
      <c r="C78" s="453"/>
      <c r="D78" s="453"/>
      <c r="E78" s="453"/>
      <c r="F78" s="453"/>
      <c r="G78" s="453"/>
      <c r="H78" s="453"/>
      <c r="I78" s="453"/>
      <c r="J78" s="453"/>
      <c r="K78" s="453"/>
      <c r="L78" s="453"/>
      <c r="M78" s="453"/>
      <c r="N78" s="453"/>
      <c r="O78" s="453"/>
      <c r="P78" s="453"/>
      <c r="Q78" s="453"/>
      <c r="R78" s="453"/>
      <c r="S78" s="453"/>
      <c r="T78" s="453"/>
      <c r="U78" s="453"/>
      <c r="V78" s="453"/>
      <c r="W78" s="453"/>
      <c r="X78" s="453"/>
      <c r="Y78" s="453"/>
    </row>
    <row r="79">
      <c r="A79" s="453"/>
      <c r="B79" s="453"/>
      <c r="C79" s="453"/>
      <c r="D79" s="453"/>
      <c r="E79" s="453"/>
      <c r="F79" s="453"/>
      <c r="G79" s="453"/>
      <c r="H79" s="453"/>
      <c r="I79" s="453"/>
      <c r="J79" s="453"/>
      <c r="K79" s="453"/>
      <c r="L79" s="453"/>
      <c r="M79" s="453"/>
      <c r="N79" s="453"/>
      <c r="O79" s="453"/>
      <c r="P79" s="453"/>
      <c r="Q79" s="453"/>
      <c r="R79" s="453"/>
      <c r="S79" s="453"/>
      <c r="T79" s="453"/>
      <c r="U79" s="453"/>
      <c r="V79" s="453"/>
      <c r="W79" s="453"/>
      <c r="X79" s="453"/>
      <c r="Y79" s="453"/>
    </row>
    <row r="80">
      <c r="A80" s="453"/>
      <c r="B80" s="453"/>
      <c r="C80" s="453"/>
      <c r="D80" s="453"/>
      <c r="E80" s="453"/>
      <c r="F80" s="453"/>
      <c r="G80" s="453"/>
      <c r="H80" s="453"/>
      <c r="I80" s="453"/>
      <c r="J80" s="453"/>
      <c r="K80" s="453"/>
      <c r="L80" s="453"/>
      <c r="M80" s="453"/>
      <c r="N80" s="453"/>
      <c r="O80" s="453"/>
      <c r="P80" s="453"/>
      <c r="Q80" s="453"/>
      <c r="R80" s="453"/>
      <c r="S80" s="453"/>
      <c r="T80" s="453"/>
      <c r="U80" s="453"/>
      <c r="V80" s="453"/>
      <c r="W80" s="453"/>
      <c r="X80" s="453"/>
      <c r="Y80" s="453"/>
    </row>
    <row r="81">
      <c r="A81" s="453"/>
      <c r="B81" s="453"/>
      <c r="C81" s="453"/>
      <c r="D81" s="453"/>
      <c r="E81" s="453"/>
      <c r="F81" s="453"/>
      <c r="G81" s="453"/>
      <c r="H81" s="453"/>
      <c r="I81" s="453"/>
      <c r="J81" s="453"/>
      <c r="K81" s="453"/>
      <c r="L81" s="453"/>
      <c r="M81" s="453"/>
      <c r="N81" s="453"/>
      <c r="O81" s="453"/>
      <c r="P81" s="453"/>
      <c r="Q81" s="453"/>
      <c r="R81" s="453"/>
      <c r="S81" s="453"/>
      <c r="T81" s="453"/>
      <c r="U81" s="453"/>
      <c r="V81" s="453"/>
      <c r="W81" s="453"/>
      <c r="X81" s="453"/>
      <c r="Y81" s="453"/>
    </row>
    <row r="82">
      <c r="A82" s="453"/>
      <c r="B82" s="453"/>
      <c r="C82" s="453"/>
      <c r="D82" s="453"/>
      <c r="E82" s="453"/>
      <c r="F82" s="453"/>
      <c r="G82" s="453"/>
      <c r="H82" s="453"/>
      <c r="I82" s="453"/>
      <c r="J82" s="453"/>
      <c r="K82" s="453"/>
      <c r="L82" s="453"/>
      <c r="M82" s="453"/>
      <c r="N82" s="453"/>
      <c r="O82" s="453"/>
      <c r="P82" s="453"/>
      <c r="Q82" s="453"/>
      <c r="R82" s="453"/>
      <c r="S82" s="453"/>
      <c r="T82" s="453"/>
      <c r="U82" s="453"/>
      <c r="V82" s="453"/>
      <c r="W82" s="453"/>
      <c r="X82" s="453"/>
      <c r="Y82" s="453"/>
    </row>
    <row r="83">
      <c r="A83" s="453"/>
      <c r="B83" s="453"/>
      <c r="C83" s="453"/>
      <c r="D83" s="453"/>
      <c r="E83" s="453"/>
      <c r="F83" s="453"/>
      <c r="G83" s="453"/>
      <c r="H83" s="453"/>
      <c r="I83" s="453"/>
      <c r="J83" s="453"/>
      <c r="K83" s="453"/>
      <c r="L83" s="453"/>
      <c r="M83" s="453"/>
      <c r="N83" s="453"/>
      <c r="O83" s="453"/>
      <c r="P83" s="453"/>
      <c r="Q83" s="453"/>
      <c r="R83" s="453"/>
      <c r="S83" s="453"/>
      <c r="T83" s="453"/>
      <c r="U83" s="453"/>
      <c r="V83" s="453"/>
      <c r="W83" s="453"/>
      <c r="X83" s="453"/>
      <c r="Y83" s="453"/>
    </row>
    <row r="84">
      <c r="A84" s="453"/>
      <c r="B84" s="453"/>
      <c r="C84" s="453"/>
      <c r="D84" s="453"/>
      <c r="E84" s="453"/>
      <c r="F84" s="453"/>
      <c r="G84" s="453"/>
      <c r="H84" s="453"/>
      <c r="I84" s="453"/>
      <c r="J84" s="453"/>
      <c r="K84" s="453"/>
      <c r="L84" s="453"/>
      <c r="M84" s="453"/>
      <c r="N84" s="453"/>
      <c r="O84" s="453"/>
      <c r="P84" s="453"/>
      <c r="Q84" s="453"/>
      <c r="R84" s="453"/>
      <c r="S84" s="453"/>
      <c r="T84" s="453"/>
      <c r="U84" s="453"/>
      <c r="V84" s="453"/>
      <c r="W84" s="453"/>
      <c r="X84" s="453"/>
      <c r="Y84" s="453"/>
    </row>
    <row r="85">
      <c r="A85" s="453"/>
      <c r="B85" s="453"/>
      <c r="C85" s="453"/>
      <c r="D85" s="453"/>
      <c r="E85" s="453"/>
      <c r="F85" s="453"/>
      <c r="G85" s="453"/>
      <c r="H85" s="453"/>
      <c r="I85" s="453"/>
      <c r="J85" s="453"/>
      <c r="K85" s="453"/>
      <c r="L85" s="453"/>
      <c r="M85" s="453"/>
      <c r="N85" s="453"/>
      <c r="O85" s="453"/>
      <c r="P85" s="453"/>
      <c r="Q85" s="453"/>
      <c r="R85" s="453"/>
      <c r="S85" s="453"/>
      <c r="T85" s="453"/>
      <c r="U85" s="453"/>
      <c r="V85" s="453"/>
      <c r="W85" s="453"/>
      <c r="X85" s="453"/>
      <c r="Y85" s="453"/>
    </row>
    <row r="86">
      <c r="A86" s="453"/>
      <c r="B86" s="453"/>
      <c r="C86" s="453"/>
      <c r="D86" s="453"/>
      <c r="E86" s="453"/>
      <c r="F86" s="453"/>
      <c r="G86" s="453"/>
      <c r="H86" s="453"/>
      <c r="I86" s="453"/>
      <c r="J86" s="453"/>
      <c r="K86" s="453"/>
      <c r="L86" s="453"/>
      <c r="M86" s="453"/>
      <c r="N86" s="453"/>
      <c r="O86" s="453"/>
      <c r="P86" s="453"/>
      <c r="Q86" s="453"/>
      <c r="R86" s="453"/>
      <c r="S86" s="453"/>
      <c r="T86" s="453"/>
      <c r="U86" s="453"/>
      <c r="V86" s="453"/>
      <c r="W86" s="453"/>
      <c r="X86" s="453"/>
      <c r="Y86" s="453"/>
    </row>
    <row r="87">
      <c r="A87" s="453"/>
      <c r="B87" s="453"/>
      <c r="C87" s="453"/>
      <c r="D87" s="453"/>
      <c r="E87" s="453"/>
      <c r="F87" s="453"/>
      <c r="G87" s="453"/>
      <c r="H87" s="453"/>
      <c r="I87" s="453"/>
      <c r="J87" s="453"/>
      <c r="K87" s="453"/>
      <c r="L87" s="453"/>
      <c r="M87" s="453"/>
      <c r="N87" s="453"/>
      <c r="O87" s="453"/>
      <c r="P87" s="453"/>
      <c r="Q87" s="453"/>
      <c r="R87" s="453"/>
      <c r="S87" s="453"/>
      <c r="T87" s="453"/>
      <c r="U87" s="453"/>
      <c r="V87" s="453"/>
      <c r="W87" s="453"/>
      <c r="X87" s="453"/>
      <c r="Y87" s="453"/>
    </row>
    <row r="88">
      <c r="A88" s="453"/>
      <c r="B88" s="453"/>
      <c r="C88" s="453"/>
      <c r="D88" s="453"/>
      <c r="E88" s="453"/>
      <c r="F88" s="453"/>
      <c r="G88" s="453"/>
      <c r="H88" s="453"/>
      <c r="I88" s="453"/>
      <c r="J88" s="453"/>
      <c r="K88" s="453"/>
      <c r="L88" s="453"/>
      <c r="M88" s="453"/>
      <c r="N88" s="453"/>
      <c r="O88" s="453"/>
      <c r="P88" s="453"/>
      <c r="Q88" s="453"/>
      <c r="R88" s="453"/>
      <c r="S88" s="453"/>
      <c r="T88" s="453"/>
      <c r="U88" s="453"/>
      <c r="V88" s="453"/>
      <c r="W88" s="453"/>
      <c r="X88" s="453"/>
      <c r="Y88" s="453"/>
    </row>
    <row r="89">
      <c r="A89" s="453"/>
      <c r="B89" s="453"/>
      <c r="C89" s="453"/>
      <c r="D89" s="453"/>
      <c r="E89" s="453"/>
      <c r="F89" s="453"/>
      <c r="G89" s="453"/>
      <c r="H89" s="453"/>
      <c r="I89" s="453"/>
      <c r="J89" s="453"/>
      <c r="K89" s="453"/>
      <c r="L89" s="453"/>
      <c r="M89" s="453"/>
      <c r="N89" s="453"/>
      <c r="O89" s="453"/>
      <c r="P89" s="453"/>
      <c r="Q89" s="453"/>
      <c r="R89" s="453"/>
      <c r="S89" s="453"/>
      <c r="T89" s="453"/>
      <c r="U89" s="453"/>
      <c r="V89" s="453"/>
      <c r="W89" s="453"/>
      <c r="X89" s="453"/>
      <c r="Y89" s="453"/>
    </row>
    <row r="90">
      <c r="A90" s="453"/>
      <c r="B90" s="453"/>
      <c r="C90" s="453"/>
      <c r="D90" s="453"/>
      <c r="E90" s="453"/>
      <c r="F90" s="453"/>
      <c r="G90" s="453"/>
      <c r="H90" s="453"/>
      <c r="I90" s="453"/>
      <c r="J90" s="453"/>
      <c r="K90" s="453"/>
      <c r="L90" s="453"/>
      <c r="M90" s="453"/>
      <c r="N90" s="453"/>
      <c r="O90" s="453"/>
      <c r="P90" s="453"/>
      <c r="Q90" s="453"/>
      <c r="R90" s="453"/>
      <c r="S90" s="453"/>
      <c r="T90" s="453"/>
      <c r="U90" s="453"/>
      <c r="V90" s="453"/>
      <c r="W90" s="453"/>
      <c r="X90" s="453"/>
      <c r="Y90" s="453"/>
    </row>
    <row r="91">
      <c r="A91" s="453"/>
      <c r="B91" s="453"/>
      <c r="C91" s="453"/>
      <c r="D91" s="453"/>
      <c r="E91" s="453"/>
      <c r="F91" s="453"/>
      <c r="G91" s="453"/>
      <c r="H91" s="453"/>
      <c r="I91" s="453"/>
      <c r="J91" s="453"/>
      <c r="K91" s="453"/>
      <c r="L91" s="453"/>
      <c r="M91" s="453"/>
      <c r="N91" s="453"/>
      <c r="O91" s="453"/>
      <c r="P91" s="453"/>
      <c r="Q91" s="453"/>
      <c r="R91" s="453"/>
      <c r="S91" s="453"/>
      <c r="T91" s="453"/>
      <c r="U91" s="453"/>
      <c r="V91" s="453"/>
      <c r="W91" s="453"/>
      <c r="X91" s="453"/>
      <c r="Y91" s="453"/>
    </row>
    <row r="92">
      <c r="A92" s="453"/>
      <c r="B92" s="453"/>
      <c r="C92" s="453"/>
      <c r="D92" s="453"/>
      <c r="E92" s="453"/>
      <c r="F92" s="453"/>
      <c r="G92" s="453"/>
      <c r="H92" s="453"/>
      <c r="I92" s="453"/>
      <c r="J92" s="453"/>
      <c r="K92" s="453"/>
      <c r="L92" s="453"/>
      <c r="M92" s="453"/>
      <c r="N92" s="453"/>
      <c r="O92" s="453"/>
      <c r="P92" s="453"/>
      <c r="Q92" s="453"/>
      <c r="R92" s="453"/>
      <c r="S92" s="453"/>
      <c r="T92" s="453"/>
      <c r="U92" s="453"/>
      <c r="V92" s="453"/>
      <c r="W92" s="453"/>
      <c r="X92" s="453"/>
      <c r="Y92" s="453"/>
    </row>
    <row r="93">
      <c r="A93" s="453"/>
      <c r="B93" s="453"/>
      <c r="C93" s="453"/>
      <c r="D93" s="453"/>
      <c r="E93" s="453"/>
      <c r="F93" s="453"/>
      <c r="G93" s="453"/>
      <c r="H93" s="453"/>
      <c r="I93" s="453"/>
      <c r="J93" s="453"/>
      <c r="K93" s="453"/>
      <c r="L93" s="453"/>
      <c r="M93" s="453"/>
      <c r="N93" s="453"/>
      <c r="O93" s="453"/>
      <c r="P93" s="453"/>
      <c r="Q93" s="453"/>
      <c r="R93" s="453"/>
      <c r="S93" s="453"/>
      <c r="T93" s="453"/>
      <c r="U93" s="453"/>
      <c r="V93" s="453"/>
      <c r="W93" s="453"/>
      <c r="X93" s="453"/>
      <c r="Y93" s="453"/>
    </row>
    <row r="94">
      <c r="A94" s="453"/>
      <c r="B94" s="453"/>
      <c r="C94" s="453"/>
      <c r="D94" s="453"/>
      <c r="E94" s="453"/>
      <c r="F94" s="453"/>
      <c r="G94" s="453"/>
      <c r="H94" s="453"/>
      <c r="I94" s="453"/>
      <c r="J94" s="453"/>
      <c r="K94" s="453"/>
      <c r="L94" s="453"/>
      <c r="M94" s="453"/>
      <c r="N94" s="453"/>
      <c r="O94" s="453"/>
      <c r="P94" s="453"/>
      <c r="Q94" s="453"/>
      <c r="R94" s="453"/>
      <c r="S94" s="453"/>
      <c r="T94" s="453"/>
      <c r="U94" s="453"/>
      <c r="V94" s="453"/>
      <c r="W94" s="453"/>
      <c r="X94" s="453"/>
      <c r="Y94" s="453"/>
    </row>
    <row r="95">
      <c r="A95" s="453"/>
      <c r="B95" s="453"/>
      <c r="C95" s="453"/>
      <c r="D95" s="453"/>
      <c r="E95" s="453"/>
      <c r="F95" s="453"/>
      <c r="G95" s="453"/>
      <c r="H95" s="453"/>
      <c r="I95" s="453"/>
      <c r="J95" s="453"/>
      <c r="K95" s="453"/>
      <c r="L95" s="453"/>
      <c r="M95" s="453"/>
      <c r="N95" s="453"/>
      <c r="O95" s="453"/>
      <c r="P95" s="453"/>
      <c r="Q95" s="453"/>
      <c r="R95" s="453"/>
      <c r="S95" s="453"/>
      <c r="T95" s="453"/>
      <c r="U95" s="453"/>
      <c r="V95" s="453"/>
      <c r="W95" s="453"/>
      <c r="X95" s="453"/>
      <c r="Y95" s="453"/>
    </row>
    <row r="96">
      <c r="A96" s="453"/>
      <c r="B96" s="453"/>
      <c r="C96" s="453"/>
      <c r="D96" s="453"/>
      <c r="E96" s="453"/>
      <c r="F96" s="453"/>
      <c r="G96" s="453"/>
      <c r="H96" s="453"/>
      <c r="I96" s="453"/>
      <c r="J96" s="453"/>
      <c r="K96" s="453"/>
      <c r="L96" s="453"/>
      <c r="M96" s="453"/>
      <c r="N96" s="453"/>
      <c r="O96" s="453"/>
      <c r="P96" s="453"/>
      <c r="Q96" s="453"/>
      <c r="R96" s="453"/>
      <c r="S96" s="453"/>
      <c r="T96" s="453"/>
      <c r="U96" s="453"/>
      <c r="V96" s="453"/>
      <c r="W96" s="453"/>
      <c r="X96" s="453"/>
      <c r="Y96" s="453"/>
    </row>
    <row r="97">
      <c r="A97" s="453"/>
      <c r="B97" s="453"/>
      <c r="C97" s="453"/>
      <c r="D97" s="453"/>
      <c r="E97" s="453"/>
      <c r="F97" s="453"/>
      <c r="G97" s="453"/>
      <c r="H97" s="453"/>
      <c r="I97" s="453"/>
      <c r="J97" s="453"/>
      <c r="K97" s="453"/>
      <c r="L97" s="453"/>
      <c r="M97" s="453"/>
      <c r="N97" s="453"/>
      <c r="O97" s="453"/>
      <c r="P97" s="453"/>
      <c r="Q97" s="453"/>
      <c r="R97" s="453"/>
      <c r="S97" s="453"/>
      <c r="T97" s="453"/>
      <c r="U97" s="453"/>
      <c r="V97" s="453"/>
      <c r="W97" s="453"/>
      <c r="X97" s="453"/>
      <c r="Y97" s="453"/>
    </row>
    <row r="98">
      <c r="A98" s="453"/>
      <c r="B98" s="453"/>
      <c r="C98" s="453"/>
      <c r="D98" s="453"/>
      <c r="E98" s="453"/>
      <c r="F98" s="453"/>
      <c r="G98" s="453"/>
      <c r="H98" s="453"/>
      <c r="I98" s="453"/>
      <c r="J98" s="453"/>
      <c r="K98" s="453"/>
      <c r="L98" s="453"/>
      <c r="M98" s="453"/>
      <c r="N98" s="453"/>
      <c r="O98" s="453"/>
      <c r="P98" s="453"/>
      <c r="Q98" s="453"/>
      <c r="R98" s="453"/>
      <c r="S98" s="453"/>
      <c r="T98" s="453"/>
      <c r="U98" s="453"/>
      <c r="V98" s="453"/>
      <c r="W98" s="453"/>
      <c r="X98" s="453"/>
      <c r="Y98" s="453"/>
    </row>
    <row r="99">
      <c r="A99" s="453"/>
      <c r="B99" s="453"/>
      <c r="C99" s="453"/>
      <c r="D99" s="453"/>
      <c r="E99" s="453"/>
      <c r="F99" s="453"/>
      <c r="G99" s="453"/>
      <c r="H99" s="453"/>
      <c r="I99" s="453"/>
      <c r="J99" s="453"/>
      <c r="K99" s="453"/>
      <c r="L99" s="453"/>
      <c r="M99" s="453"/>
      <c r="N99" s="453"/>
      <c r="O99" s="453"/>
      <c r="P99" s="453"/>
      <c r="Q99" s="453"/>
      <c r="R99" s="453"/>
      <c r="S99" s="453"/>
      <c r="T99" s="453"/>
      <c r="U99" s="453"/>
      <c r="V99" s="453"/>
      <c r="W99" s="453"/>
      <c r="X99" s="453"/>
      <c r="Y99" s="453"/>
    </row>
    <row r="100">
      <c r="A100" s="453"/>
      <c r="B100" s="453"/>
      <c r="C100" s="453"/>
      <c r="D100" s="453"/>
      <c r="E100" s="453"/>
      <c r="F100" s="453"/>
      <c r="G100" s="453"/>
      <c r="H100" s="453"/>
      <c r="I100" s="453"/>
      <c r="J100" s="453"/>
      <c r="K100" s="453"/>
      <c r="L100" s="453"/>
      <c r="M100" s="453"/>
      <c r="N100" s="453"/>
      <c r="O100" s="453"/>
      <c r="P100" s="453"/>
      <c r="Q100" s="453"/>
      <c r="R100" s="453"/>
      <c r="S100" s="453"/>
      <c r="T100" s="453"/>
      <c r="U100" s="453"/>
      <c r="V100" s="453"/>
      <c r="W100" s="453"/>
      <c r="X100" s="453"/>
      <c r="Y100" s="453"/>
    </row>
    <row r="101">
      <c r="A101" s="453"/>
      <c r="B101" s="453"/>
      <c r="C101" s="453"/>
      <c r="D101" s="453"/>
      <c r="E101" s="453"/>
      <c r="F101" s="453"/>
      <c r="G101" s="453"/>
      <c r="H101" s="453"/>
      <c r="I101" s="453"/>
      <c r="J101" s="453"/>
      <c r="K101" s="453"/>
      <c r="L101" s="453"/>
      <c r="M101" s="453"/>
      <c r="N101" s="453"/>
      <c r="O101" s="453"/>
      <c r="P101" s="453"/>
      <c r="Q101" s="453"/>
      <c r="R101" s="453"/>
      <c r="S101" s="453"/>
      <c r="T101" s="453"/>
      <c r="U101" s="453"/>
      <c r="V101" s="453"/>
      <c r="W101" s="453"/>
      <c r="X101" s="453"/>
      <c r="Y101" s="453"/>
    </row>
    <row r="102">
      <c r="A102" s="453"/>
      <c r="B102" s="453"/>
      <c r="C102" s="453"/>
      <c r="D102" s="453"/>
      <c r="E102" s="453"/>
      <c r="F102" s="453"/>
      <c r="G102" s="453"/>
      <c r="H102" s="453"/>
      <c r="I102" s="453"/>
      <c r="J102" s="453"/>
      <c r="K102" s="453"/>
      <c r="L102" s="453"/>
      <c r="M102" s="453"/>
      <c r="N102" s="453"/>
      <c r="O102" s="453"/>
      <c r="P102" s="453"/>
      <c r="Q102" s="453"/>
      <c r="R102" s="453"/>
      <c r="S102" s="453"/>
      <c r="T102" s="453"/>
      <c r="U102" s="453"/>
      <c r="V102" s="453"/>
      <c r="W102" s="453"/>
      <c r="X102" s="453"/>
      <c r="Y102" s="453"/>
    </row>
    <row r="103">
      <c r="A103" s="453"/>
      <c r="B103" s="453"/>
      <c r="C103" s="453"/>
      <c r="D103" s="453"/>
      <c r="E103" s="453"/>
      <c r="F103" s="453"/>
      <c r="G103" s="453"/>
      <c r="H103" s="453"/>
      <c r="I103" s="453"/>
      <c r="J103" s="453"/>
      <c r="K103" s="453"/>
      <c r="L103" s="453"/>
      <c r="M103" s="453"/>
      <c r="N103" s="453"/>
      <c r="O103" s="453"/>
      <c r="P103" s="453"/>
      <c r="Q103" s="453"/>
      <c r="R103" s="453"/>
      <c r="S103" s="453"/>
      <c r="T103" s="453"/>
      <c r="U103" s="453"/>
      <c r="V103" s="453"/>
      <c r="W103" s="453"/>
      <c r="X103" s="453"/>
      <c r="Y103" s="453"/>
    </row>
    <row r="104">
      <c r="A104" s="453"/>
      <c r="B104" s="453"/>
      <c r="C104" s="453"/>
      <c r="D104" s="453"/>
      <c r="E104" s="453"/>
      <c r="F104" s="453"/>
      <c r="G104" s="453"/>
      <c r="H104" s="453"/>
      <c r="I104" s="453"/>
      <c r="J104" s="453"/>
      <c r="K104" s="453"/>
      <c r="L104" s="453"/>
      <c r="M104" s="453"/>
      <c r="N104" s="453"/>
      <c r="O104" s="453"/>
      <c r="P104" s="453"/>
      <c r="Q104" s="453"/>
      <c r="R104" s="453"/>
      <c r="S104" s="453"/>
      <c r="T104" s="453"/>
      <c r="U104" s="453"/>
      <c r="V104" s="453"/>
      <c r="W104" s="453"/>
      <c r="X104" s="453"/>
      <c r="Y104" s="453"/>
    </row>
    <row r="105">
      <c r="A105" s="453"/>
      <c r="B105" s="453"/>
      <c r="C105" s="453"/>
      <c r="D105" s="453"/>
      <c r="E105" s="453"/>
      <c r="F105" s="453"/>
      <c r="G105" s="453"/>
      <c r="H105" s="453"/>
      <c r="I105" s="453"/>
      <c r="J105" s="453"/>
      <c r="K105" s="453"/>
      <c r="L105" s="453"/>
      <c r="M105" s="453"/>
      <c r="N105" s="453"/>
      <c r="O105" s="453"/>
      <c r="P105" s="453"/>
      <c r="Q105" s="453"/>
      <c r="R105" s="453"/>
      <c r="S105" s="453"/>
      <c r="T105" s="453"/>
      <c r="U105" s="453"/>
      <c r="V105" s="453"/>
      <c r="W105" s="453"/>
      <c r="X105" s="453"/>
      <c r="Y105" s="453"/>
    </row>
    <row r="106">
      <c r="A106" s="453"/>
      <c r="B106" s="453"/>
      <c r="C106" s="453"/>
      <c r="D106" s="453"/>
      <c r="E106" s="453"/>
      <c r="F106" s="453"/>
      <c r="G106" s="453"/>
      <c r="H106" s="453"/>
      <c r="I106" s="453"/>
      <c r="J106" s="453"/>
      <c r="K106" s="453"/>
      <c r="L106" s="453"/>
      <c r="M106" s="453"/>
      <c r="N106" s="453"/>
      <c r="O106" s="453"/>
      <c r="P106" s="453"/>
      <c r="Q106" s="453"/>
      <c r="R106" s="453"/>
      <c r="S106" s="453"/>
      <c r="T106" s="453"/>
      <c r="U106" s="453"/>
      <c r="V106" s="453"/>
      <c r="W106" s="453"/>
      <c r="X106" s="453"/>
      <c r="Y106" s="453"/>
    </row>
    <row r="107">
      <c r="A107" s="453"/>
      <c r="B107" s="453"/>
      <c r="C107" s="453"/>
      <c r="D107" s="453"/>
      <c r="E107" s="453"/>
      <c r="F107" s="453"/>
      <c r="G107" s="453"/>
      <c r="H107" s="453"/>
      <c r="I107" s="453"/>
      <c r="J107" s="453"/>
      <c r="K107" s="453"/>
      <c r="L107" s="453"/>
      <c r="M107" s="453"/>
      <c r="N107" s="453"/>
      <c r="O107" s="453"/>
      <c r="P107" s="453"/>
      <c r="Q107" s="453"/>
      <c r="R107" s="453"/>
      <c r="S107" s="453"/>
      <c r="T107" s="453"/>
      <c r="U107" s="453"/>
      <c r="V107" s="453"/>
      <c r="W107" s="453"/>
      <c r="X107" s="453"/>
      <c r="Y107" s="453"/>
    </row>
    <row r="108">
      <c r="A108" s="453"/>
      <c r="B108" s="453"/>
      <c r="C108" s="453"/>
      <c r="D108" s="453"/>
      <c r="E108" s="453"/>
      <c r="F108" s="453"/>
      <c r="G108" s="453"/>
      <c r="H108" s="453"/>
      <c r="I108" s="453"/>
      <c r="J108" s="453"/>
      <c r="K108" s="453"/>
      <c r="L108" s="453"/>
      <c r="M108" s="453"/>
      <c r="N108" s="453"/>
      <c r="O108" s="453"/>
      <c r="P108" s="453"/>
      <c r="Q108" s="453"/>
      <c r="R108" s="453"/>
      <c r="S108" s="453"/>
      <c r="T108" s="453"/>
      <c r="U108" s="453"/>
      <c r="V108" s="453"/>
      <c r="W108" s="453"/>
      <c r="X108" s="453"/>
      <c r="Y108" s="453"/>
    </row>
    <row r="109">
      <c r="A109" s="453"/>
      <c r="B109" s="453"/>
      <c r="C109" s="453"/>
      <c r="D109" s="453"/>
      <c r="E109" s="453"/>
      <c r="F109" s="453"/>
      <c r="G109" s="453"/>
      <c r="H109" s="453"/>
      <c r="I109" s="453"/>
      <c r="J109" s="453"/>
      <c r="K109" s="453"/>
      <c r="L109" s="453"/>
      <c r="M109" s="453"/>
      <c r="N109" s="453"/>
      <c r="O109" s="453"/>
      <c r="P109" s="453"/>
      <c r="Q109" s="453"/>
      <c r="R109" s="453"/>
      <c r="S109" s="453"/>
      <c r="T109" s="453"/>
      <c r="U109" s="453"/>
      <c r="V109" s="453"/>
      <c r="W109" s="453"/>
      <c r="X109" s="453"/>
      <c r="Y109" s="453"/>
    </row>
    <row r="110">
      <c r="A110" s="453"/>
      <c r="B110" s="453"/>
      <c r="C110" s="453"/>
      <c r="D110" s="453"/>
      <c r="E110" s="453"/>
      <c r="F110" s="453"/>
      <c r="G110" s="453"/>
      <c r="H110" s="453"/>
      <c r="I110" s="453"/>
      <c r="J110" s="453"/>
      <c r="K110" s="453"/>
      <c r="L110" s="453"/>
      <c r="M110" s="453"/>
      <c r="N110" s="453"/>
      <c r="O110" s="453"/>
      <c r="P110" s="453"/>
      <c r="Q110" s="453"/>
      <c r="R110" s="453"/>
      <c r="S110" s="453"/>
      <c r="T110" s="453"/>
      <c r="U110" s="453"/>
      <c r="V110" s="453"/>
      <c r="W110" s="453"/>
      <c r="X110" s="453"/>
      <c r="Y110" s="453"/>
    </row>
    <row r="111">
      <c r="A111" s="453"/>
      <c r="B111" s="453"/>
      <c r="C111" s="453"/>
      <c r="D111" s="453"/>
      <c r="E111" s="453"/>
      <c r="F111" s="453"/>
      <c r="G111" s="453"/>
      <c r="H111" s="453"/>
      <c r="I111" s="453"/>
      <c r="J111" s="453"/>
      <c r="K111" s="453"/>
      <c r="L111" s="453"/>
      <c r="M111" s="453"/>
      <c r="N111" s="453"/>
      <c r="O111" s="453"/>
      <c r="P111" s="453"/>
      <c r="Q111" s="453"/>
      <c r="R111" s="453"/>
      <c r="S111" s="453"/>
      <c r="T111" s="453"/>
      <c r="U111" s="453"/>
      <c r="V111" s="453"/>
      <c r="W111" s="453"/>
      <c r="X111" s="453"/>
      <c r="Y111" s="453"/>
    </row>
    <row r="112">
      <c r="A112" s="453"/>
      <c r="B112" s="453"/>
      <c r="C112" s="453"/>
      <c r="D112" s="453"/>
      <c r="E112" s="453"/>
      <c r="F112" s="453"/>
      <c r="G112" s="453"/>
      <c r="H112" s="453"/>
      <c r="I112" s="453"/>
      <c r="J112" s="453"/>
      <c r="K112" s="453"/>
      <c r="L112" s="453"/>
      <c r="M112" s="453"/>
      <c r="N112" s="453"/>
      <c r="O112" s="453"/>
      <c r="P112" s="453"/>
      <c r="Q112" s="453"/>
      <c r="R112" s="453"/>
      <c r="S112" s="453"/>
      <c r="T112" s="453"/>
      <c r="U112" s="453"/>
      <c r="V112" s="453"/>
      <c r="W112" s="453"/>
      <c r="X112" s="453"/>
      <c r="Y112" s="453"/>
    </row>
    <row r="113">
      <c r="A113" s="453"/>
      <c r="B113" s="453"/>
      <c r="C113" s="453"/>
      <c r="D113" s="453"/>
      <c r="E113" s="453"/>
      <c r="F113" s="453"/>
      <c r="G113" s="453"/>
      <c r="H113" s="453"/>
      <c r="I113" s="453"/>
      <c r="J113" s="453"/>
      <c r="K113" s="453"/>
      <c r="L113" s="453"/>
      <c r="M113" s="453"/>
      <c r="N113" s="453"/>
      <c r="O113" s="453"/>
      <c r="P113" s="453"/>
      <c r="Q113" s="453"/>
      <c r="R113" s="453"/>
      <c r="S113" s="453"/>
      <c r="T113" s="453"/>
      <c r="U113" s="453"/>
      <c r="V113" s="453"/>
      <c r="W113" s="453"/>
      <c r="X113" s="453"/>
      <c r="Y113" s="453"/>
    </row>
    <row r="114">
      <c r="A114" s="453"/>
      <c r="B114" s="453"/>
      <c r="C114" s="453"/>
      <c r="D114" s="453"/>
      <c r="E114" s="453"/>
      <c r="F114" s="453"/>
      <c r="G114" s="453"/>
      <c r="H114" s="453"/>
      <c r="I114" s="453"/>
      <c r="J114" s="453"/>
      <c r="K114" s="453"/>
      <c r="L114" s="453"/>
      <c r="M114" s="453"/>
      <c r="N114" s="453"/>
      <c r="O114" s="453"/>
      <c r="P114" s="453"/>
      <c r="Q114" s="453"/>
      <c r="R114" s="453"/>
      <c r="S114" s="453"/>
      <c r="T114" s="453"/>
      <c r="U114" s="453"/>
      <c r="V114" s="453"/>
      <c r="W114" s="453"/>
      <c r="X114" s="453"/>
      <c r="Y114" s="453"/>
    </row>
    <row r="115">
      <c r="A115" s="453"/>
      <c r="B115" s="453"/>
      <c r="C115" s="453"/>
      <c r="D115" s="453"/>
      <c r="E115" s="453"/>
      <c r="F115" s="453"/>
      <c r="G115" s="453"/>
      <c r="H115" s="453"/>
      <c r="I115" s="453"/>
      <c r="J115" s="453"/>
      <c r="K115" s="453"/>
      <c r="L115" s="453"/>
      <c r="M115" s="453"/>
      <c r="N115" s="453"/>
      <c r="O115" s="453"/>
      <c r="P115" s="453"/>
      <c r="Q115" s="453"/>
      <c r="R115" s="453"/>
      <c r="S115" s="453"/>
      <c r="T115" s="453"/>
      <c r="U115" s="453"/>
      <c r="V115" s="453"/>
      <c r="W115" s="453"/>
      <c r="X115" s="453"/>
      <c r="Y115" s="453"/>
    </row>
    <row r="116">
      <c r="A116" s="453"/>
      <c r="B116" s="453"/>
      <c r="C116" s="453"/>
      <c r="D116" s="453"/>
      <c r="E116" s="453"/>
      <c r="F116" s="453"/>
      <c r="G116" s="453"/>
      <c r="H116" s="453"/>
      <c r="I116" s="453"/>
      <c r="J116" s="453"/>
      <c r="K116" s="453"/>
      <c r="L116" s="453"/>
      <c r="M116" s="453"/>
      <c r="N116" s="453"/>
      <c r="O116" s="453"/>
      <c r="P116" s="453"/>
      <c r="Q116" s="453"/>
      <c r="R116" s="453"/>
      <c r="S116" s="453"/>
      <c r="T116" s="453"/>
      <c r="U116" s="453"/>
      <c r="V116" s="453"/>
      <c r="W116" s="453"/>
      <c r="X116" s="453"/>
      <c r="Y116" s="453"/>
    </row>
    <row r="117">
      <c r="A117" s="453"/>
      <c r="B117" s="453"/>
      <c r="C117" s="453"/>
      <c r="D117" s="453"/>
      <c r="E117" s="453"/>
      <c r="F117" s="453"/>
      <c r="G117" s="453"/>
      <c r="H117" s="453"/>
      <c r="I117" s="453"/>
      <c r="J117" s="453"/>
      <c r="K117" s="453"/>
      <c r="L117" s="453"/>
      <c r="M117" s="453"/>
      <c r="N117" s="453"/>
      <c r="O117" s="453"/>
      <c r="P117" s="453"/>
      <c r="Q117" s="453"/>
      <c r="R117" s="453"/>
      <c r="S117" s="453"/>
      <c r="T117" s="453"/>
      <c r="U117" s="453"/>
      <c r="V117" s="453"/>
      <c r="W117" s="453"/>
      <c r="X117" s="453"/>
      <c r="Y117" s="453"/>
    </row>
    <row r="118">
      <c r="A118" s="453"/>
      <c r="B118" s="453"/>
      <c r="C118" s="453"/>
      <c r="D118" s="453"/>
      <c r="E118" s="453"/>
      <c r="F118" s="453"/>
      <c r="G118" s="453"/>
      <c r="H118" s="453"/>
      <c r="I118" s="453"/>
      <c r="J118" s="453"/>
      <c r="K118" s="453"/>
      <c r="L118" s="453"/>
      <c r="M118" s="453"/>
      <c r="N118" s="453"/>
      <c r="O118" s="453"/>
      <c r="P118" s="453"/>
      <c r="Q118" s="453"/>
      <c r="R118" s="453"/>
      <c r="S118" s="453"/>
      <c r="T118" s="453"/>
      <c r="U118" s="453"/>
      <c r="V118" s="453"/>
      <c r="W118" s="453"/>
      <c r="X118" s="453"/>
      <c r="Y118" s="453"/>
    </row>
    <row r="119">
      <c r="A119" s="453"/>
      <c r="B119" s="453"/>
      <c r="C119" s="453"/>
      <c r="D119" s="453"/>
      <c r="E119" s="453"/>
      <c r="F119" s="453"/>
      <c r="G119" s="453"/>
      <c r="H119" s="453"/>
      <c r="I119" s="453"/>
      <c r="J119" s="453"/>
      <c r="K119" s="453"/>
      <c r="L119" s="453"/>
      <c r="M119" s="453"/>
      <c r="N119" s="453"/>
      <c r="O119" s="453"/>
      <c r="P119" s="453"/>
      <c r="Q119" s="453"/>
      <c r="R119" s="453"/>
      <c r="S119" s="453"/>
      <c r="T119" s="453"/>
      <c r="U119" s="453"/>
      <c r="V119" s="453"/>
      <c r="W119" s="453"/>
      <c r="X119" s="453"/>
      <c r="Y119" s="453"/>
    </row>
    <row r="120">
      <c r="A120" s="453"/>
      <c r="B120" s="453"/>
      <c r="C120" s="453"/>
      <c r="D120" s="453"/>
      <c r="E120" s="453"/>
      <c r="F120" s="453"/>
      <c r="G120" s="453"/>
      <c r="H120" s="453"/>
      <c r="I120" s="453"/>
      <c r="J120" s="453"/>
      <c r="K120" s="453"/>
      <c r="L120" s="453"/>
      <c r="M120" s="453"/>
      <c r="N120" s="453"/>
      <c r="O120" s="453"/>
      <c r="P120" s="453"/>
      <c r="Q120" s="453"/>
      <c r="R120" s="453"/>
      <c r="S120" s="453"/>
      <c r="T120" s="453"/>
      <c r="U120" s="453"/>
      <c r="V120" s="453"/>
      <c r="W120" s="453"/>
      <c r="X120" s="453"/>
      <c r="Y120" s="453"/>
    </row>
    <row r="121">
      <c r="A121" s="453"/>
      <c r="B121" s="453"/>
      <c r="C121" s="453"/>
      <c r="D121" s="453"/>
      <c r="E121" s="453"/>
      <c r="F121" s="453"/>
      <c r="G121" s="453"/>
      <c r="H121" s="453"/>
      <c r="I121" s="453"/>
      <c r="J121" s="453"/>
      <c r="K121" s="453"/>
      <c r="L121" s="453"/>
      <c r="M121" s="453"/>
      <c r="N121" s="453"/>
      <c r="O121" s="453"/>
      <c r="P121" s="453"/>
      <c r="Q121" s="453"/>
      <c r="R121" s="453"/>
      <c r="S121" s="453"/>
      <c r="T121" s="453"/>
      <c r="U121" s="453"/>
      <c r="V121" s="453"/>
      <c r="W121" s="453"/>
      <c r="X121" s="453"/>
      <c r="Y121" s="453"/>
    </row>
    <row r="122">
      <c r="A122" s="453"/>
      <c r="B122" s="453"/>
      <c r="C122" s="453"/>
      <c r="D122" s="453"/>
      <c r="E122" s="453"/>
      <c r="F122" s="453"/>
      <c r="G122" s="453"/>
      <c r="H122" s="453"/>
      <c r="I122" s="453"/>
      <c r="J122" s="453"/>
      <c r="K122" s="453"/>
      <c r="L122" s="453"/>
      <c r="M122" s="453"/>
      <c r="N122" s="453"/>
      <c r="O122" s="453"/>
      <c r="P122" s="453"/>
      <c r="Q122" s="453"/>
      <c r="R122" s="453"/>
      <c r="S122" s="453"/>
      <c r="T122" s="453"/>
      <c r="U122" s="453"/>
      <c r="V122" s="453"/>
      <c r="W122" s="453"/>
      <c r="X122" s="453"/>
      <c r="Y122" s="453"/>
    </row>
    <row r="123">
      <c r="A123" s="453"/>
      <c r="B123" s="453"/>
      <c r="C123" s="453"/>
      <c r="D123" s="453"/>
      <c r="E123" s="453"/>
      <c r="F123" s="453"/>
      <c r="G123" s="453"/>
      <c r="H123" s="453"/>
      <c r="I123" s="453"/>
      <c r="J123" s="453"/>
      <c r="K123" s="453"/>
      <c r="L123" s="453"/>
      <c r="M123" s="453"/>
      <c r="N123" s="453"/>
      <c r="O123" s="453"/>
      <c r="P123" s="453"/>
      <c r="Q123" s="453"/>
      <c r="R123" s="453"/>
      <c r="S123" s="453"/>
      <c r="T123" s="453"/>
      <c r="U123" s="453"/>
      <c r="V123" s="453"/>
      <c r="W123" s="453"/>
      <c r="X123" s="453"/>
      <c r="Y123" s="453"/>
    </row>
    <row r="124">
      <c r="A124" s="453"/>
      <c r="B124" s="453"/>
      <c r="C124" s="453"/>
      <c r="D124" s="453"/>
      <c r="E124" s="453"/>
      <c r="F124" s="453"/>
      <c r="G124" s="453"/>
      <c r="H124" s="453"/>
      <c r="I124" s="453"/>
      <c r="J124" s="453"/>
      <c r="K124" s="453"/>
      <c r="L124" s="453"/>
      <c r="M124" s="453"/>
      <c r="N124" s="453"/>
      <c r="O124" s="453"/>
      <c r="P124" s="453"/>
      <c r="Q124" s="453"/>
      <c r="R124" s="453"/>
      <c r="S124" s="453"/>
      <c r="T124" s="453"/>
      <c r="U124" s="453"/>
      <c r="V124" s="453"/>
      <c r="W124" s="453"/>
      <c r="X124" s="453"/>
      <c r="Y124" s="453"/>
    </row>
    <row r="125">
      <c r="A125" s="453"/>
      <c r="B125" s="453"/>
      <c r="C125" s="453"/>
      <c r="D125" s="453"/>
      <c r="E125" s="453"/>
      <c r="F125" s="453"/>
      <c r="G125" s="453"/>
      <c r="H125" s="453"/>
      <c r="I125" s="453"/>
      <c r="J125" s="453"/>
      <c r="K125" s="453"/>
      <c r="L125" s="453"/>
      <c r="M125" s="453"/>
      <c r="N125" s="453"/>
      <c r="O125" s="453"/>
      <c r="P125" s="453"/>
      <c r="Q125" s="453"/>
      <c r="R125" s="453"/>
      <c r="S125" s="453"/>
      <c r="T125" s="453"/>
      <c r="U125" s="453"/>
      <c r="V125" s="453"/>
      <c r="W125" s="453"/>
      <c r="X125" s="453"/>
      <c r="Y125" s="453"/>
    </row>
    <row r="126">
      <c r="A126" s="453"/>
      <c r="B126" s="453"/>
      <c r="C126" s="453"/>
      <c r="D126" s="453"/>
      <c r="E126" s="453"/>
      <c r="F126" s="453"/>
      <c r="G126" s="453"/>
      <c r="H126" s="453"/>
      <c r="I126" s="453"/>
      <c r="J126" s="453"/>
      <c r="K126" s="453"/>
      <c r="L126" s="453"/>
      <c r="M126" s="453"/>
      <c r="N126" s="453"/>
      <c r="O126" s="453"/>
      <c r="P126" s="453"/>
      <c r="Q126" s="453"/>
      <c r="R126" s="453"/>
      <c r="S126" s="453"/>
      <c r="T126" s="453"/>
      <c r="U126" s="453"/>
      <c r="V126" s="453"/>
      <c r="W126" s="453"/>
      <c r="X126" s="453"/>
      <c r="Y126" s="453"/>
    </row>
    <row r="127">
      <c r="A127" s="453"/>
      <c r="B127" s="453"/>
      <c r="C127" s="453"/>
      <c r="D127" s="453"/>
      <c r="E127" s="453"/>
      <c r="F127" s="453"/>
      <c r="G127" s="453"/>
      <c r="H127" s="453"/>
      <c r="I127" s="453"/>
      <c r="J127" s="453"/>
      <c r="K127" s="453"/>
      <c r="L127" s="453"/>
      <c r="M127" s="453"/>
      <c r="N127" s="453"/>
      <c r="O127" s="453"/>
      <c r="P127" s="453"/>
      <c r="Q127" s="453"/>
      <c r="R127" s="453"/>
      <c r="S127" s="453"/>
      <c r="T127" s="453"/>
      <c r="U127" s="453"/>
      <c r="V127" s="453"/>
      <c r="W127" s="453"/>
      <c r="X127" s="453"/>
      <c r="Y127" s="453"/>
    </row>
    <row r="128">
      <c r="A128" s="453"/>
      <c r="B128" s="453"/>
      <c r="C128" s="453"/>
      <c r="D128" s="453"/>
      <c r="E128" s="453"/>
      <c r="F128" s="453"/>
      <c r="G128" s="453"/>
      <c r="H128" s="453"/>
      <c r="I128" s="453"/>
      <c r="J128" s="453"/>
      <c r="K128" s="453"/>
      <c r="L128" s="453"/>
      <c r="M128" s="453"/>
      <c r="N128" s="453"/>
      <c r="O128" s="453"/>
      <c r="P128" s="453"/>
      <c r="Q128" s="453"/>
      <c r="R128" s="453"/>
      <c r="S128" s="453"/>
      <c r="T128" s="453"/>
      <c r="U128" s="453"/>
      <c r="V128" s="453"/>
      <c r="W128" s="453"/>
      <c r="X128" s="453"/>
      <c r="Y128" s="453"/>
    </row>
    <row r="129">
      <c r="A129" s="453"/>
      <c r="B129" s="453"/>
      <c r="C129" s="453"/>
      <c r="D129" s="453"/>
      <c r="E129" s="453"/>
      <c r="F129" s="453"/>
      <c r="G129" s="453"/>
      <c r="H129" s="453"/>
      <c r="I129" s="453"/>
      <c r="J129" s="453"/>
      <c r="K129" s="453"/>
      <c r="L129" s="453"/>
      <c r="M129" s="453"/>
      <c r="N129" s="453"/>
      <c r="O129" s="453"/>
      <c r="P129" s="453"/>
      <c r="Q129" s="453"/>
      <c r="R129" s="453"/>
      <c r="S129" s="453"/>
      <c r="T129" s="453"/>
      <c r="U129" s="453"/>
      <c r="V129" s="453"/>
      <c r="W129" s="453"/>
      <c r="X129" s="453"/>
      <c r="Y129" s="453"/>
    </row>
    <row r="130">
      <c r="A130" s="453"/>
      <c r="B130" s="453"/>
      <c r="C130" s="453"/>
      <c r="D130" s="453"/>
      <c r="E130" s="453"/>
      <c r="F130" s="453"/>
      <c r="G130" s="453"/>
      <c r="H130" s="453"/>
      <c r="I130" s="453"/>
      <c r="J130" s="453"/>
      <c r="K130" s="453"/>
      <c r="L130" s="453"/>
      <c r="M130" s="453"/>
      <c r="N130" s="453"/>
      <c r="O130" s="453"/>
      <c r="P130" s="453"/>
      <c r="Q130" s="453"/>
      <c r="R130" s="453"/>
      <c r="S130" s="453"/>
      <c r="T130" s="453"/>
      <c r="U130" s="453"/>
      <c r="V130" s="453"/>
      <c r="W130" s="453"/>
      <c r="X130" s="453"/>
      <c r="Y130" s="453"/>
    </row>
    <row r="131">
      <c r="A131" s="453"/>
      <c r="B131" s="453"/>
      <c r="C131" s="453"/>
      <c r="D131" s="453"/>
      <c r="E131" s="453"/>
      <c r="F131" s="453"/>
      <c r="G131" s="453"/>
      <c r="H131" s="453"/>
      <c r="I131" s="453"/>
      <c r="J131" s="453"/>
      <c r="K131" s="453"/>
      <c r="L131" s="453"/>
      <c r="M131" s="453"/>
      <c r="N131" s="453"/>
      <c r="O131" s="453"/>
      <c r="P131" s="453"/>
      <c r="Q131" s="453"/>
      <c r="R131" s="453"/>
      <c r="S131" s="453"/>
      <c r="T131" s="453"/>
      <c r="U131" s="453"/>
      <c r="V131" s="453"/>
      <c r="W131" s="453"/>
      <c r="X131" s="453"/>
      <c r="Y131" s="453"/>
    </row>
    <row r="132">
      <c r="A132" s="453"/>
      <c r="B132" s="453"/>
      <c r="C132" s="453"/>
      <c r="D132" s="453"/>
      <c r="E132" s="453"/>
      <c r="F132" s="453"/>
      <c r="G132" s="453"/>
      <c r="H132" s="453"/>
      <c r="I132" s="453"/>
      <c r="J132" s="453"/>
      <c r="K132" s="453"/>
      <c r="L132" s="453"/>
      <c r="M132" s="453"/>
      <c r="N132" s="453"/>
      <c r="O132" s="453"/>
      <c r="P132" s="453"/>
      <c r="Q132" s="453"/>
      <c r="R132" s="453"/>
      <c r="S132" s="453"/>
      <c r="T132" s="453"/>
      <c r="U132" s="453"/>
      <c r="V132" s="453"/>
      <c r="W132" s="453"/>
      <c r="X132" s="453"/>
      <c r="Y132" s="453"/>
    </row>
    <row r="133">
      <c r="A133" s="453"/>
      <c r="B133" s="453"/>
      <c r="C133" s="453"/>
      <c r="D133" s="453"/>
      <c r="E133" s="453"/>
      <c r="F133" s="453"/>
      <c r="G133" s="453"/>
      <c r="H133" s="453"/>
      <c r="I133" s="453"/>
      <c r="J133" s="453"/>
      <c r="K133" s="453"/>
      <c r="L133" s="453"/>
      <c r="M133" s="453"/>
      <c r="N133" s="453"/>
      <c r="O133" s="453"/>
      <c r="P133" s="453"/>
      <c r="Q133" s="453"/>
      <c r="R133" s="453"/>
      <c r="S133" s="453"/>
      <c r="T133" s="453"/>
      <c r="U133" s="453"/>
      <c r="V133" s="453"/>
      <c r="W133" s="453"/>
      <c r="X133" s="453"/>
      <c r="Y133" s="453"/>
    </row>
    <row r="134">
      <c r="A134" s="453"/>
      <c r="B134" s="453"/>
      <c r="C134" s="453"/>
      <c r="D134" s="453"/>
      <c r="E134" s="453"/>
      <c r="F134" s="453"/>
      <c r="G134" s="453"/>
      <c r="H134" s="453"/>
      <c r="I134" s="453"/>
      <c r="J134" s="453"/>
      <c r="K134" s="453"/>
      <c r="L134" s="453"/>
      <c r="M134" s="453"/>
      <c r="N134" s="453"/>
      <c r="O134" s="453"/>
      <c r="P134" s="453"/>
      <c r="Q134" s="453"/>
      <c r="R134" s="453"/>
      <c r="S134" s="453"/>
      <c r="T134" s="453"/>
      <c r="U134" s="453"/>
      <c r="V134" s="453"/>
      <c r="W134" s="453"/>
      <c r="X134" s="453"/>
      <c r="Y134" s="453"/>
    </row>
    <row r="135">
      <c r="A135" s="453"/>
      <c r="B135" s="453"/>
      <c r="C135" s="453"/>
      <c r="D135" s="453"/>
      <c r="E135" s="453"/>
      <c r="F135" s="453"/>
      <c r="G135" s="453"/>
      <c r="H135" s="453"/>
      <c r="I135" s="453"/>
      <c r="J135" s="453"/>
      <c r="K135" s="453"/>
      <c r="L135" s="453"/>
      <c r="M135" s="453"/>
      <c r="N135" s="453"/>
      <c r="O135" s="453"/>
      <c r="P135" s="453"/>
      <c r="Q135" s="453"/>
      <c r="R135" s="453"/>
      <c r="S135" s="453"/>
      <c r="T135" s="453"/>
      <c r="U135" s="453"/>
      <c r="V135" s="453"/>
      <c r="W135" s="453"/>
      <c r="X135" s="453"/>
      <c r="Y135" s="453"/>
    </row>
    <row r="136">
      <c r="A136" s="453"/>
      <c r="B136" s="453"/>
      <c r="C136" s="453"/>
      <c r="D136" s="453"/>
      <c r="E136" s="453"/>
      <c r="F136" s="453"/>
      <c r="G136" s="453"/>
      <c r="H136" s="453"/>
      <c r="I136" s="453"/>
      <c r="J136" s="453"/>
      <c r="K136" s="453"/>
      <c r="L136" s="453"/>
      <c r="M136" s="453"/>
      <c r="N136" s="453"/>
      <c r="O136" s="453"/>
      <c r="P136" s="453"/>
      <c r="Q136" s="453"/>
      <c r="R136" s="453"/>
      <c r="S136" s="453"/>
      <c r="T136" s="453"/>
      <c r="U136" s="453"/>
      <c r="V136" s="453"/>
      <c r="W136" s="453"/>
      <c r="X136" s="453"/>
      <c r="Y136" s="453"/>
    </row>
    <row r="137">
      <c r="A137" s="453"/>
      <c r="B137" s="453"/>
      <c r="C137" s="453"/>
      <c r="D137" s="453"/>
      <c r="E137" s="453"/>
      <c r="F137" s="453"/>
      <c r="G137" s="453"/>
      <c r="H137" s="453"/>
      <c r="I137" s="453"/>
      <c r="J137" s="453"/>
      <c r="K137" s="453"/>
      <c r="L137" s="453"/>
      <c r="M137" s="453"/>
      <c r="N137" s="453"/>
      <c r="O137" s="453"/>
      <c r="P137" s="453"/>
      <c r="Q137" s="453"/>
      <c r="R137" s="453"/>
      <c r="S137" s="453"/>
      <c r="T137" s="453"/>
      <c r="U137" s="453"/>
      <c r="V137" s="453"/>
      <c r="W137" s="453"/>
      <c r="X137" s="453"/>
      <c r="Y137" s="453"/>
    </row>
    <row r="138">
      <c r="A138" s="453"/>
      <c r="B138" s="453"/>
      <c r="C138" s="453"/>
      <c r="D138" s="453"/>
      <c r="E138" s="453"/>
      <c r="F138" s="453"/>
      <c r="G138" s="453"/>
      <c r="H138" s="453"/>
      <c r="I138" s="453"/>
      <c r="J138" s="453"/>
      <c r="K138" s="453"/>
      <c r="L138" s="453"/>
      <c r="M138" s="453"/>
      <c r="N138" s="453"/>
      <c r="O138" s="453"/>
      <c r="P138" s="453"/>
      <c r="Q138" s="453"/>
      <c r="R138" s="453"/>
      <c r="S138" s="453"/>
      <c r="T138" s="453"/>
      <c r="U138" s="453"/>
      <c r="V138" s="453"/>
      <c r="W138" s="453"/>
      <c r="X138" s="453"/>
      <c r="Y138" s="453"/>
    </row>
    <row r="139">
      <c r="A139" s="453"/>
      <c r="B139" s="453"/>
      <c r="C139" s="453"/>
      <c r="D139" s="453"/>
      <c r="E139" s="453"/>
      <c r="F139" s="453"/>
      <c r="G139" s="453"/>
      <c r="H139" s="453"/>
      <c r="I139" s="453"/>
      <c r="J139" s="453"/>
      <c r="K139" s="453"/>
      <c r="L139" s="453"/>
      <c r="M139" s="453"/>
      <c r="N139" s="453"/>
      <c r="O139" s="453"/>
      <c r="P139" s="453"/>
      <c r="Q139" s="453"/>
      <c r="R139" s="453"/>
      <c r="S139" s="453"/>
      <c r="T139" s="453"/>
      <c r="U139" s="453"/>
      <c r="V139" s="453"/>
      <c r="W139" s="453"/>
      <c r="X139" s="453"/>
      <c r="Y139" s="453"/>
    </row>
    <row r="140">
      <c r="A140" s="453"/>
      <c r="B140" s="453"/>
      <c r="C140" s="453"/>
      <c r="D140" s="453"/>
      <c r="E140" s="453"/>
      <c r="F140" s="453"/>
      <c r="G140" s="453"/>
      <c r="H140" s="453"/>
      <c r="I140" s="453"/>
      <c r="J140" s="453"/>
      <c r="K140" s="453"/>
      <c r="L140" s="453"/>
      <c r="M140" s="453"/>
      <c r="N140" s="453"/>
      <c r="O140" s="453"/>
      <c r="P140" s="453"/>
      <c r="Q140" s="453"/>
      <c r="R140" s="453"/>
      <c r="S140" s="453"/>
      <c r="T140" s="453"/>
      <c r="U140" s="453"/>
      <c r="V140" s="453"/>
      <c r="W140" s="453"/>
      <c r="X140" s="453"/>
      <c r="Y140" s="453"/>
    </row>
    <row r="141">
      <c r="A141" s="453"/>
      <c r="B141" s="453"/>
      <c r="C141" s="453"/>
      <c r="D141" s="453"/>
      <c r="E141" s="453"/>
      <c r="F141" s="453"/>
      <c r="G141" s="453"/>
      <c r="H141" s="453"/>
      <c r="I141" s="453"/>
      <c r="J141" s="453"/>
      <c r="K141" s="453"/>
      <c r="L141" s="453"/>
      <c r="M141" s="453"/>
      <c r="N141" s="453"/>
      <c r="O141" s="453"/>
      <c r="P141" s="453"/>
      <c r="Q141" s="453"/>
      <c r="R141" s="453"/>
      <c r="S141" s="453"/>
      <c r="T141" s="453"/>
      <c r="U141" s="453"/>
      <c r="V141" s="453"/>
      <c r="W141" s="453"/>
      <c r="X141" s="453"/>
      <c r="Y141" s="453"/>
    </row>
    <row r="142">
      <c r="A142" s="453"/>
      <c r="B142" s="453"/>
      <c r="C142" s="453"/>
      <c r="D142" s="453"/>
      <c r="E142" s="453"/>
      <c r="F142" s="453"/>
      <c r="G142" s="453"/>
      <c r="H142" s="453"/>
      <c r="I142" s="453"/>
      <c r="J142" s="453"/>
      <c r="K142" s="453"/>
      <c r="L142" s="453"/>
      <c r="M142" s="453"/>
      <c r="N142" s="453"/>
      <c r="O142" s="453"/>
      <c r="P142" s="453"/>
      <c r="Q142" s="453"/>
      <c r="R142" s="453"/>
      <c r="S142" s="453"/>
      <c r="T142" s="453"/>
      <c r="U142" s="453"/>
      <c r="V142" s="453"/>
      <c r="W142" s="453"/>
      <c r="X142" s="453"/>
      <c r="Y142" s="453"/>
    </row>
    <row r="143">
      <c r="A143" s="453"/>
      <c r="B143" s="453"/>
      <c r="C143" s="453"/>
      <c r="D143" s="453"/>
      <c r="E143" s="453"/>
      <c r="F143" s="453"/>
      <c r="G143" s="453"/>
      <c r="H143" s="453"/>
      <c r="I143" s="453"/>
      <c r="J143" s="453"/>
      <c r="K143" s="453"/>
      <c r="L143" s="453"/>
      <c r="M143" s="453"/>
      <c r="N143" s="453"/>
      <c r="O143" s="453"/>
      <c r="P143" s="453"/>
      <c r="Q143" s="453"/>
      <c r="R143" s="453"/>
      <c r="S143" s="453"/>
      <c r="T143" s="453"/>
      <c r="U143" s="453"/>
      <c r="V143" s="453"/>
      <c r="W143" s="453"/>
      <c r="X143" s="453"/>
      <c r="Y143" s="453"/>
    </row>
    <row r="144">
      <c r="A144" s="453"/>
      <c r="B144" s="453"/>
      <c r="C144" s="453"/>
      <c r="D144" s="453"/>
      <c r="E144" s="453"/>
      <c r="F144" s="453"/>
      <c r="G144" s="453"/>
      <c r="H144" s="453"/>
      <c r="I144" s="453"/>
      <c r="J144" s="453"/>
      <c r="K144" s="453"/>
      <c r="L144" s="453"/>
      <c r="M144" s="453"/>
      <c r="N144" s="453"/>
      <c r="O144" s="453"/>
      <c r="P144" s="453"/>
      <c r="Q144" s="453"/>
      <c r="R144" s="453"/>
      <c r="S144" s="453"/>
      <c r="T144" s="453"/>
      <c r="U144" s="453"/>
      <c r="V144" s="453"/>
      <c r="W144" s="453"/>
      <c r="X144" s="453"/>
      <c r="Y144" s="453"/>
    </row>
    <row r="145">
      <c r="A145" s="453"/>
      <c r="B145" s="453"/>
      <c r="C145" s="453"/>
      <c r="D145" s="453"/>
      <c r="E145" s="453"/>
      <c r="F145" s="453"/>
      <c r="G145" s="453"/>
      <c r="H145" s="453"/>
      <c r="I145" s="453"/>
      <c r="J145" s="453"/>
      <c r="K145" s="453"/>
      <c r="L145" s="453"/>
      <c r="M145" s="453"/>
      <c r="N145" s="453"/>
      <c r="O145" s="453"/>
      <c r="P145" s="453"/>
      <c r="Q145" s="453"/>
      <c r="R145" s="453"/>
      <c r="S145" s="453"/>
      <c r="T145" s="453"/>
      <c r="U145" s="453"/>
      <c r="V145" s="453"/>
      <c r="W145" s="453"/>
      <c r="X145" s="453"/>
      <c r="Y145" s="453"/>
    </row>
    <row r="146">
      <c r="A146" s="453"/>
      <c r="B146" s="453"/>
      <c r="C146" s="453"/>
      <c r="D146" s="453"/>
      <c r="E146" s="453"/>
      <c r="F146" s="453"/>
      <c r="G146" s="453"/>
      <c r="H146" s="453"/>
      <c r="I146" s="453"/>
      <c r="J146" s="453"/>
      <c r="K146" s="453"/>
      <c r="L146" s="453"/>
      <c r="M146" s="453"/>
      <c r="N146" s="453"/>
      <c r="O146" s="453"/>
      <c r="P146" s="453"/>
      <c r="Q146" s="453"/>
      <c r="R146" s="453"/>
      <c r="S146" s="453"/>
      <c r="T146" s="453"/>
      <c r="U146" s="453"/>
      <c r="V146" s="453"/>
      <c r="W146" s="453"/>
      <c r="X146" s="453"/>
      <c r="Y146" s="453"/>
    </row>
    <row r="147">
      <c r="A147" s="453"/>
      <c r="B147" s="453"/>
      <c r="C147" s="453"/>
      <c r="D147" s="453"/>
      <c r="E147" s="453"/>
      <c r="F147" s="453"/>
      <c r="G147" s="453"/>
      <c r="H147" s="453"/>
      <c r="I147" s="453"/>
      <c r="J147" s="453"/>
      <c r="K147" s="453"/>
      <c r="L147" s="453"/>
      <c r="M147" s="453"/>
      <c r="N147" s="453"/>
      <c r="O147" s="453"/>
      <c r="P147" s="453"/>
      <c r="Q147" s="453"/>
      <c r="R147" s="453"/>
      <c r="S147" s="453"/>
      <c r="T147" s="453"/>
      <c r="U147" s="453"/>
      <c r="V147" s="453"/>
      <c r="W147" s="453"/>
      <c r="X147" s="453"/>
      <c r="Y147" s="453"/>
    </row>
    <row r="148">
      <c r="A148" s="453"/>
      <c r="B148" s="453"/>
      <c r="C148" s="453"/>
      <c r="D148" s="453"/>
      <c r="E148" s="453"/>
      <c r="F148" s="453"/>
      <c r="G148" s="453"/>
      <c r="H148" s="453"/>
      <c r="I148" s="453"/>
      <c r="J148" s="453"/>
      <c r="K148" s="453"/>
      <c r="L148" s="453"/>
      <c r="M148" s="453"/>
      <c r="N148" s="453"/>
      <c r="O148" s="453"/>
      <c r="P148" s="453"/>
      <c r="Q148" s="453"/>
      <c r="R148" s="453"/>
      <c r="S148" s="453"/>
      <c r="T148" s="453"/>
      <c r="U148" s="453"/>
      <c r="V148" s="453"/>
      <c r="W148" s="453"/>
      <c r="X148" s="453"/>
      <c r="Y148" s="453"/>
    </row>
    <row r="149">
      <c r="A149" s="453"/>
      <c r="B149" s="453"/>
      <c r="C149" s="453"/>
      <c r="D149" s="453"/>
      <c r="E149" s="453"/>
      <c r="F149" s="453"/>
      <c r="G149" s="453"/>
      <c r="H149" s="453"/>
      <c r="I149" s="453"/>
      <c r="J149" s="453"/>
      <c r="K149" s="453"/>
      <c r="L149" s="453"/>
      <c r="M149" s="453"/>
      <c r="N149" s="453"/>
      <c r="O149" s="453"/>
      <c r="P149" s="453"/>
      <c r="Q149" s="453"/>
      <c r="R149" s="453"/>
      <c r="S149" s="453"/>
      <c r="T149" s="453"/>
      <c r="U149" s="453"/>
      <c r="V149" s="453"/>
      <c r="W149" s="453"/>
      <c r="X149" s="453"/>
      <c r="Y149" s="453"/>
    </row>
    <row r="150">
      <c r="A150" s="453"/>
      <c r="B150" s="453"/>
      <c r="C150" s="453"/>
      <c r="D150" s="453"/>
      <c r="E150" s="453"/>
      <c r="F150" s="453"/>
      <c r="G150" s="453"/>
      <c r="H150" s="453"/>
      <c r="I150" s="453"/>
      <c r="J150" s="453"/>
      <c r="K150" s="453"/>
      <c r="L150" s="453"/>
      <c r="M150" s="453"/>
      <c r="N150" s="453"/>
      <c r="O150" s="453"/>
      <c r="P150" s="453"/>
      <c r="Q150" s="453"/>
      <c r="R150" s="453"/>
      <c r="S150" s="453"/>
      <c r="T150" s="453"/>
      <c r="U150" s="453"/>
      <c r="V150" s="453"/>
      <c r="W150" s="453"/>
      <c r="X150" s="453"/>
      <c r="Y150" s="453"/>
    </row>
    <row r="151">
      <c r="A151" s="453"/>
      <c r="B151" s="453"/>
      <c r="C151" s="453"/>
      <c r="D151" s="453"/>
      <c r="E151" s="453"/>
      <c r="F151" s="453"/>
      <c r="G151" s="453"/>
      <c r="H151" s="453"/>
      <c r="I151" s="453"/>
      <c r="J151" s="453"/>
      <c r="K151" s="453"/>
      <c r="L151" s="453"/>
      <c r="M151" s="453"/>
      <c r="N151" s="453"/>
      <c r="O151" s="453"/>
      <c r="P151" s="453"/>
      <c r="Q151" s="453"/>
      <c r="R151" s="453"/>
      <c r="S151" s="453"/>
      <c r="T151" s="453"/>
      <c r="U151" s="453"/>
      <c r="V151" s="453"/>
      <c r="W151" s="453"/>
      <c r="X151" s="453"/>
      <c r="Y151" s="453"/>
    </row>
    <row r="152">
      <c r="A152" s="453"/>
      <c r="B152" s="453"/>
      <c r="C152" s="453"/>
      <c r="D152" s="453"/>
      <c r="E152" s="453"/>
      <c r="F152" s="453"/>
      <c r="G152" s="453"/>
      <c r="H152" s="453"/>
      <c r="I152" s="453"/>
      <c r="J152" s="453"/>
      <c r="K152" s="453"/>
      <c r="L152" s="453"/>
      <c r="M152" s="453"/>
      <c r="N152" s="453"/>
      <c r="O152" s="453"/>
      <c r="P152" s="453"/>
      <c r="Q152" s="453"/>
      <c r="R152" s="453"/>
      <c r="S152" s="453"/>
      <c r="T152" s="453"/>
      <c r="U152" s="453"/>
      <c r="V152" s="453"/>
      <c r="W152" s="453"/>
      <c r="X152" s="453"/>
      <c r="Y152" s="453"/>
    </row>
    <row r="153">
      <c r="A153" s="453"/>
      <c r="B153" s="453"/>
      <c r="C153" s="453"/>
      <c r="D153" s="453"/>
      <c r="E153" s="453"/>
      <c r="F153" s="453"/>
      <c r="G153" s="453"/>
      <c r="H153" s="453"/>
      <c r="I153" s="453"/>
      <c r="J153" s="453"/>
      <c r="K153" s="453"/>
      <c r="L153" s="453"/>
      <c r="M153" s="453"/>
      <c r="N153" s="453"/>
      <c r="O153" s="453"/>
      <c r="P153" s="453"/>
      <c r="Q153" s="453"/>
      <c r="R153" s="453"/>
      <c r="S153" s="453"/>
      <c r="T153" s="453"/>
      <c r="U153" s="453"/>
      <c r="V153" s="453"/>
      <c r="W153" s="453"/>
      <c r="X153" s="453"/>
      <c r="Y153" s="453"/>
    </row>
    <row r="154">
      <c r="A154" s="453"/>
      <c r="B154" s="453"/>
      <c r="C154" s="453"/>
      <c r="D154" s="453"/>
      <c r="E154" s="453"/>
      <c r="F154" s="453"/>
      <c r="G154" s="453"/>
      <c r="H154" s="453"/>
      <c r="I154" s="453"/>
      <c r="J154" s="453"/>
      <c r="K154" s="453"/>
      <c r="L154" s="453"/>
      <c r="M154" s="453"/>
      <c r="N154" s="453"/>
      <c r="O154" s="453"/>
      <c r="P154" s="453"/>
      <c r="Q154" s="453"/>
      <c r="R154" s="453"/>
      <c r="S154" s="453"/>
      <c r="T154" s="453"/>
      <c r="U154" s="453"/>
      <c r="V154" s="453"/>
      <c r="W154" s="453"/>
      <c r="X154" s="453"/>
      <c r="Y154" s="453"/>
    </row>
    <row r="155">
      <c r="A155" s="453"/>
      <c r="B155" s="453"/>
      <c r="C155" s="453"/>
      <c r="D155" s="453"/>
      <c r="E155" s="453"/>
      <c r="F155" s="453"/>
      <c r="G155" s="453"/>
      <c r="H155" s="453"/>
      <c r="I155" s="453"/>
      <c r="J155" s="453"/>
      <c r="K155" s="453"/>
      <c r="L155" s="453"/>
      <c r="M155" s="453"/>
      <c r="N155" s="453"/>
      <c r="O155" s="453"/>
      <c r="P155" s="453"/>
      <c r="Q155" s="453"/>
      <c r="R155" s="453"/>
      <c r="S155" s="453"/>
      <c r="T155" s="453"/>
      <c r="U155" s="453"/>
      <c r="V155" s="453"/>
      <c r="W155" s="453"/>
      <c r="X155" s="453"/>
      <c r="Y155" s="453"/>
    </row>
    <row r="156">
      <c r="A156" s="453"/>
      <c r="B156" s="453"/>
      <c r="C156" s="453"/>
      <c r="D156" s="453"/>
      <c r="E156" s="453"/>
      <c r="F156" s="453"/>
      <c r="G156" s="453"/>
      <c r="H156" s="453"/>
      <c r="I156" s="453"/>
      <c r="J156" s="453"/>
      <c r="K156" s="453"/>
      <c r="L156" s="453"/>
      <c r="M156" s="453"/>
      <c r="N156" s="453"/>
      <c r="O156" s="453"/>
      <c r="P156" s="453"/>
      <c r="Q156" s="453"/>
      <c r="R156" s="453"/>
      <c r="S156" s="453"/>
      <c r="T156" s="453"/>
      <c r="U156" s="453"/>
      <c r="V156" s="453"/>
      <c r="W156" s="453"/>
      <c r="X156" s="453"/>
      <c r="Y156" s="453"/>
    </row>
    <row r="157">
      <c r="A157" s="453"/>
      <c r="B157" s="453"/>
      <c r="C157" s="453"/>
      <c r="D157" s="453"/>
      <c r="E157" s="453"/>
      <c r="F157" s="453"/>
      <c r="G157" s="453"/>
      <c r="H157" s="453"/>
      <c r="I157" s="453"/>
      <c r="J157" s="453"/>
      <c r="K157" s="453"/>
      <c r="L157" s="453"/>
      <c r="M157" s="453"/>
      <c r="N157" s="453"/>
      <c r="O157" s="453"/>
      <c r="P157" s="453"/>
      <c r="Q157" s="453"/>
      <c r="R157" s="453"/>
      <c r="S157" s="453"/>
      <c r="T157" s="453"/>
      <c r="U157" s="453"/>
      <c r="V157" s="453"/>
      <c r="W157" s="453"/>
      <c r="X157" s="453"/>
      <c r="Y157" s="453"/>
    </row>
    <row r="158">
      <c r="A158" s="453"/>
      <c r="B158" s="453"/>
      <c r="C158" s="453"/>
      <c r="D158" s="453"/>
      <c r="E158" s="453"/>
      <c r="F158" s="453"/>
      <c r="G158" s="453"/>
      <c r="H158" s="453"/>
      <c r="I158" s="453"/>
      <c r="J158" s="453"/>
      <c r="K158" s="453"/>
      <c r="L158" s="453"/>
      <c r="M158" s="453"/>
      <c r="N158" s="453"/>
      <c r="O158" s="453"/>
      <c r="P158" s="453"/>
      <c r="Q158" s="453"/>
      <c r="R158" s="453"/>
      <c r="S158" s="453"/>
      <c r="T158" s="453"/>
      <c r="U158" s="453"/>
      <c r="V158" s="453"/>
      <c r="W158" s="453"/>
      <c r="X158" s="453"/>
      <c r="Y158" s="453"/>
    </row>
    <row r="159">
      <c r="A159" s="453"/>
      <c r="B159" s="453"/>
      <c r="C159" s="453"/>
      <c r="D159" s="453"/>
      <c r="E159" s="453"/>
      <c r="F159" s="453"/>
      <c r="G159" s="453"/>
      <c r="H159" s="453"/>
      <c r="I159" s="453"/>
      <c r="J159" s="453"/>
      <c r="K159" s="453"/>
      <c r="L159" s="453"/>
      <c r="M159" s="453"/>
      <c r="N159" s="453"/>
      <c r="O159" s="453"/>
      <c r="P159" s="453"/>
      <c r="Q159" s="453"/>
      <c r="R159" s="453"/>
      <c r="S159" s="453"/>
      <c r="T159" s="453"/>
      <c r="U159" s="453"/>
      <c r="V159" s="453"/>
      <c r="W159" s="453"/>
      <c r="X159" s="453"/>
      <c r="Y159" s="453"/>
    </row>
    <row r="160">
      <c r="A160" s="453"/>
      <c r="B160" s="453"/>
      <c r="C160" s="453"/>
      <c r="D160" s="453"/>
      <c r="E160" s="453"/>
      <c r="F160" s="453"/>
      <c r="G160" s="453"/>
      <c r="H160" s="453"/>
      <c r="I160" s="453"/>
      <c r="J160" s="453"/>
      <c r="K160" s="453"/>
      <c r="L160" s="453"/>
      <c r="M160" s="453"/>
      <c r="N160" s="453"/>
      <c r="O160" s="453"/>
      <c r="P160" s="453"/>
      <c r="Q160" s="453"/>
      <c r="R160" s="453"/>
      <c r="S160" s="453"/>
      <c r="T160" s="453"/>
      <c r="U160" s="453"/>
      <c r="V160" s="453"/>
      <c r="W160" s="453"/>
      <c r="X160" s="453"/>
      <c r="Y160" s="453"/>
    </row>
    <row r="161">
      <c r="A161" s="453"/>
      <c r="B161" s="453"/>
      <c r="C161" s="453"/>
      <c r="D161" s="453"/>
      <c r="E161" s="453"/>
      <c r="F161" s="453"/>
      <c r="G161" s="453"/>
      <c r="H161" s="453"/>
      <c r="I161" s="453"/>
      <c r="J161" s="453"/>
      <c r="K161" s="453"/>
      <c r="L161" s="453"/>
      <c r="M161" s="453"/>
      <c r="N161" s="453"/>
      <c r="O161" s="453"/>
      <c r="P161" s="453"/>
      <c r="Q161" s="453"/>
      <c r="R161" s="453"/>
      <c r="S161" s="453"/>
      <c r="T161" s="453"/>
      <c r="U161" s="453"/>
      <c r="V161" s="453"/>
      <c r="W161" s="453"/>
      <c r="X161" s="453"/>
      <c r="Y161" s="453"/>
    </row>
    <row r="162">
      <c r="A162" s="453"/>
      <c r="B162" s="453"/>
      <c r="C162" s="453"/>
      <c r="D162" s="453"/>
      <c r="E162" s="453"/>
      <c r="F162" s="453"/>
      <c r="G162" s="453"/>
      <c r="H162" s="453"/>
      <c r="I162" s="453"/>
      <c r="J162" s="453"/>
      <c r="K162" s="453"/>
      <c r="L162" s="453"/>
      <c r="M162" s="453"/>
      <c r="N162" s="453"/>
      <c r="O162" s="453"/>
      <c r="P162" s="453"/>
      <c r="Q162" s="453"/>
      <c r="R162" s="453"/>
      <c r="S162" s="453"/>
      <c r="T162" s="453"/>
      <c r="U162" s="453"/>
      <c r="V162" s="453"/>
      <c r="W162" s="453"/>
      <c r="X162" s="453"/>
      <c r="Y162" s="453"/>
    </row>
    <row r="163">
      <c r="A163" s="453"/>
      <c r="B163" s="453"/>
      <c r="C163" s="453"/>
      <c r="D163" s="453"/>
      <c r="E163" s="453"/>
      <c r="F163" s="453"/>
      <c r="G163" s="453"/>
      <c r="H163" s="453"/>
      <c r="I163" s="453"/>
      <c r="J163" s="453"/>
      <c r="K163" s="453"/>
      <c r="L163" s="453"/>
      <c r="M163" s="453"/>
      <c r="N163" s="453"/>
      <c r="O163" s="453"/>
      <c r="P163" s="453"/>
      <c r="Q163" s="453"/>
      <c r="R163" s="453"/>
      <c r="S163" s="453"/>
      <c r="T163" s="453"/>
      <c r="U163" s="453"/>
      <c r="V163" s="453"/>
      <c r="W163" s="453"/>
      <c r="X163" s="453"/>
      <c r="Y163" s="453"/>
    </row>
    <row r="164">
      <c r="A164" s="453"/>
      <c r="B164" s="453"/>
      <c r="C164" s="453"/>
      <c r="D164" s="453"/>
      <c r="E164" s="453"/>
      <c r="F164" s="453"/>
      <c r="G164" s="453"/>
      <c r="H164" s="453"/>
      <c r="I164" s="453"/>
      <c r="J164" s="453"/>
      <c r="K164" s="453"/>
      <c r="L164" s="453"/>
      <c r="M164" s="453"/>
      <c r="N164" s="453"/>
      <c r="O164" s="453"/>
      <c r="P164" s="453"/>
      <c r="Q164" s="453"/>
      <c r="R164" s="453"/>
      <c r="S164" s="453"/>
      <c r="T164" s="453"/>
      <c r="U164" s="453"/>
      <c r="V164" s="453"/>
      <c r="W164" s="453"/>
      <c r="X164" s="453"/>
      <c r="Y164" s="453"/>
    </row>
    <row r="165">
      <c r="A165" s="453"/>
      <c r="B165" s="453"/>
      <c r="C165" s="453"/>
      <c r="D165" s="453"/>
      <c r="E165" s="453"/>
      <c r="F165" s="453"/>
      <c r="G165" s="453"/>
      <c r="H165" s="453"/>
      <c r="I165" s="453"/>
      <c r="J165" s="453"/>
      <c r="K165" s="453"/>
      <c r="L165" s="453"/>
      <c r="M165" s="453"/>
      <c r="N165" s="453"/>
      <c r="O165" s="453"/>
      <c r="P165" s="453"/>
      <c r="Q165" s="453"/>
      <c r="R165" s="453"/>
      <c r="S165" s="453"/>
      <c r="T165" s="453"/>
      <c r="U165" s="453"/>
      <c r="V165" s="453"/>
      <c r="W165" s="453"/>
      <c r="X165" s="453"/>
      <c r="Y165" s="453"/>
    </row>
    <row r="166">
      <c r="A166" s="453"/>
      <c r="B166" s="453"/>
      <c r="C166" s="453"/>
      <c r="D166" s="453"/>
      <c r="E166" s="453"/>
      <c r="F166" s="453"/>
      <c r="G166" s="453"/>
      <c r="H166" s="453"/>
      <c r="I166" s="453"/>
      <c r="J166" s="453"/>
      <c r="K166" s="453"/>
      <c r="L166" s="453"/>
      <c r="M166" s="453"/>
      <c r="N166" s="453"/>
      <c r="O166" s="453"/>
      <c r="P166" s="453"/>
      <c r="Q166" s="453"/>
      <c r="R166" s="453"/>
      <c r="S166" s="453"/>
      <c r="T166" s="453"/>
      <c r="U166" s="453"/>
      <c r="V166" s="453"/>
      <c r="W166" s="453"/>
      <c r="X166" s="453"/>
      <c r="Y166" s="453"/>
    </row>
    <row r="167">
      <c r="A167" s="453"/>
      <c r="B167" s="453"/>
      <c r="C167" s="453"/>
      <c r="D167" s="453"/>
      <c r="E167" s="453"/>
      <c r="F167" s="453"/>
      <c r="G167" s="453"/>
      <c r="H167" s="453"/>
      <c r="I167" s="453"/>
      <c r="J167" s="453"/>
      <c r="K167" s="453"/>
      <c r="L167" s="453"/>
      <c r="M167" s="453"/>
      <c r="N167" s="453"/>
      <c r="O167" s="453"/>
      <c r="P167" s="453"/>
      <c r="Q167" s="453"/>
      <c r="R167" s="453"/>
      <c r="S167" s="453"/>
      <c r="T167" s="453"/>
      <c r="U167" s="453"/>
      <c r="V167" s="453"/>
      <c r="W167" s="453"/>
      <c r="X167" s="453"/>
      <c r="Y167" s="453"/>
    </row>
    <row r="168">
      <c r="A168" s="453"/>
      <c r="B168" s="453"/>
      <c r="C168" s="453"/>
      <c r="D168" s="453"/>
      <c r="E168" s="453"/>
      <c r="F168" s="453"/>
      <c r="G168" s="453"/>
      <c r="H168" s="453"/>
      <c r="I168" s="453"/>
      <c r="J168" s="453"/>
      <c r="K168" s="453"/>
      <c r="L168" s="453"/>
      <c r="M168" s="453"/>
      <c r="N168" s="453"/>
      <c r="O168" s="453"/>
      <c r="P168" s="453"/>
      <c r="Q168" s="453"/>
      <c r="R168" s="453"/>
      <c r="S168" s="453"/>
      <c r="T168" s="453"/>
      <c r="U168" s="453"/>
      <c r="V168" s="453"/>
      <c r="W168" s="453"/>
      <c r="X168" s="453"/>
      <c r="Y168" s="453"/>
    </row>
    <row r="169">
      <c r="A169" s="453"/>
      <c r="B169" s="453"/>
      <c r="C169" s="453"/>
      <c r="D169" s="453"/>
      <c r="E169" s="453"/>
      <c r="F169" s="453"/>
      <c r="G169" s="453"/>
      <c r="H169" s="453"/>
      <c r="I169" s="453"/>
      <c r="J169" s="453"/>
      <c r="K169" s="453"/>
      <c r="L169" s="453"/>
      <c r="M169" s="453"/>
      <c r="N169" s="453"/>
      <c r="O169" s="453"/>
      <c r="P169" s="453"/>
      <c r="Q169" s="453"/>
      <c r="R169" s="453"/>
      <c r="S169" s="453"/>
      <c r="T169" s="453"/>
      <c r="U169" s="453"/>
      <c r="V169" s="453"/>
      <c r="W169" s="453"/>
      <c r="X169" s="453"/>
      <c r="Y169" s="453"/>
    </row>
    <row r="170">
      <c r="A170" s="453"/>
      <c r="B170" s="453"/>
      <c r="C170" s="453"/>
      <c r="D170" s="453"/>
      <c r="E170" s="453"/>
      <c r="F170" s="453"/>
      <c r="G170" s="453"/>
      <c r="H170" s="453"/>
      <c r="I170" s="453"/>
      <c r="J170" s="453"/>
      <c r="K170" s="453"/>
      <c r="L170" s="453"/>
      <c r="M170" s="453"/>
      <c r="N170" s="453"/>
      <c r="O170" s="453"/>
      <c r="P170" s="453"/>
      <c r="Q170" s="453"/>
      <c r="R170" s="453"/>
      <c r="S170" s="453"/>
      <c r="T170" s="453"/>
      <c r="U170" s="453"/>
      <c r="V170" s="453"/>
      <c r="W170" s="453"/>
      <c r="X170" s="453"/>
      <c r="Y170" s="453"/>
    </row>
    <row r="171">
      <c r="A171" s="453"/>
      <c r="B171" s="453"/>
      <c r="C171" s="453"/>
      <c r="D171" s="453"/>
      <c r="E171" s="453"/>
      <c r="F171" s="453"/>
      <c r="G171" s="453"/>
      <c r="H171" s="453"/>
      <c r="I171" s="453"/>
      <c r="J171" s="453"/>
      <c r="K171" s="453"/>
      <c r="L171" s="453"/>
      <c r="M171" s="453"/>
      <c r="N171" s="453"/>
      <c r="O171" s="453"/>
      <c r="P171" s="453"/>
      <c r="Q171" s="453"/>
      <c r="R171" s="453"/>
      <c r="S171" s="453"/>
      <c r="T171" s="453"/>
      <c r="U171" s="453"/>
      <c r="V171" s="453"/>
      <c r="W171" s="453"/>
      <c r="X171" s="453"/>
      <c r="Y171" s="453"/>
    </row>
    <row r="172">
      <c r="A172" s="453"/>
      <c r="B172" s="453"/>
      <c r="C172" s="453"/>
      <c r="D172" s="453"/>
      <c r="E172" s="453"/>
      <c r="F172" s="453"/>
      <c r="G172" s="453"/>
      <c r="H172" s="453"/>
      <c r="I172" s="453"/>
      <c r="J172" s="453"/>
      <c r="K172" s="453"/>
      <c r="L172" s="453"/>
      <c r="M172" s="453"/>
      <c r="N172" s="453"/>
      <c r="O172" s="453"/>
      <c r="P172" s="453"/>
      <c r="Q172" s="453"/>
      <c r="R172" s="453"/>
      <c r="S172" s="453"/>
      <c r="T172" s="453"/>
      <c r="U172" s="453"/>
      <c r="V172" s="453"/>
      <c r="W172" s="453"/>
      <c r="X172" s="453"/>
      <c r="Y172" s="453"/>
    </row>
    <row r="173">
      <c r="A173" s="453"/>
      <c r="B173" s="453"/>
      <c r="C173" s="453"/>
      <c r="D173" s="453"/>
      <c r="E173" s="453"/>
      <c r="F173" s="453"/>
      <c r="G173" s="453"/>
      <c r="H173" s="453"/>
      <c r="I173" s="453"/>
      <c r="J173" s="453"/>
      <c r="K173" s="453"/>
      <c r="L173" s="453"/>
      <c r="M173" s="453"/>
      <c r="N173" s="453"/>
      <c r="O173" s="453"/>
      <c r="P173" s="453"/>
      <c r="Q173" s="453"/>
      <c r="R173" s="453"/>
      <c r="S173" s="453"/>
      <c r="T173" s="453"/>
      <c r="U173" s="453"/>
      <c r="V173" s="453"/>
      <c r="W173" s="453"/>
      <c r="X173" s="453"/>
      <c r="Y173" s="453"/>
    </row>
    <row r="174">
      <c r="A174" s="453"/>
      <c r="B174" s="453"/>
      <c r="C174" s="453"/>
      <c r="D174" s="453"/>
      <c r="E174" s="453"/>
      <c r="F174" s="453"/>
      <c r="G174" s="453"/>
      <c r="H174" s="453"/>
      <c r="I174" s="453"/>
      <c r="J174" s="453"/>
      <c r="K174" s="453"/>
      <c r="L174" s="453"/>
      <c r="M174" s="453"/>
      <c r="N174" s="453"/>
      <c r="O174" s="453"/>
      <c r="P174" s="453"/>
      <c r="Q174" s="453"/>
      <c r="R174" s="453"/>
      <c r="S174" s="453"/>
      <c r="T174" s="453"/>
      <c r="U174" s="453"/>
      <c r="V174" s="453"/>
      <c r="W174" s="453"/>
      <c r="X174" s="453"/>
      <c r="Y174" s="453"/>
    </row>
    <row r="175">
      <c r="A175" s="453"/>
      <c r="B175" s="453"/>
      <c r="C175" s="453"/>
      <c r="D175" s="453"/>
      <c r="E175" s="453"/>
      <c r="F175" s="453"/>
      <c r="G175" s="453"/>
      <c r="H175" s="453"/>
      <c r="I175" s="453"/>
      <c r="J175" s="453"/>
      <c r="K175" s="453"/>
      <c r="L175" s="453"/>
      <c r="M175" s="453"/>
      <c r="N175" s="453"/>
      <c r="O175" s="453"/>
      <c r="P175" s="453"/>
      <c r="Q175" s="453"/>
      <c r="R175" s="453"/>
      <c r="S175" s="453"/>
      <c r="T175" s="453"/>
      <c r="U175" s="453"/>
      <c r="V175" s="453"/>
      <c r="W175" s="453"/>
      <c r="X175" s="453"/>
      <c r="Y175" s="453"/>
    </row>
    <row r="176">
      <c r="A176" s="453"/>
      <c r="B176" s="453"/>
      <c r="C176" s="453"/>
      <c r="D176" s="453"/>
      <c r="E176" s="453"/>
      <c r="F176" s="453"/>
      <c r="G176" s="453"/>
      <c r="H176" s="453"/>
      <c r="I176" s="453"/>
      <c r="J176" s="453"/>
      <c r="K176" s="453"/>
      <c r="L176" s="453"/>
      <c r="M176" s="453"/>
      <c r="N176" s="453"/>
      <c r="O176" s="453"/>
      <c r="P176" s="453"/>
      <c r="Q176" s="453"/>
      <c r="R176" s="453"/>
      <c r="S176" s="453"/>
      <c r="T176" s="453"/>
      <c r="U176" s="453"/>
      <c r="V176" s="453"/>
      <c r="W176" s="453"/>
      <c r="X176" s="453"/>
      <c r="Y176" s="453"/>
    </row>
    <row r="177">
      <c r="A177" s="453"/>
      <c r="B177" s="453"/>
      <c r="C177" s="453"/>
      <c r="D177" s="453"/>
      <c r="E177" s="453"/>
      <c r="F177" s="453"/>
      <c r="G177" s="453"/>
      <c r="H177" s="453"/>
      <c r="I177" s="453"/>
      <c r="J177" s="453"/>
      <c r="K177" s="453"/>
      <c r="L177" s="453"/>
      <c r="M177" s="453"/>
      <c r="N177" s="453"/>
      <c r="O177" s="453"/>
      <c r="P177" s="453"/>
      <c r="Q177" s="453"/>
      <c r="R177" s="453"/>
      <c r="S177" s="453"/>
      <c r="T177" s="453"/>
      <c r="U177" s="453"/>
      <c r="V177" s="453"/>
      <c r="W177" s="453"/>
      <c r="X177" s="453"/>
      <c r="Y177" s="453"/>
    </row>
    <row r="178">
      <c r="A178" s="453"/>
      <c r="B178" s="453"/>
      <c r="C178" s="453"/>
      <c r="D178" s="453"/>
      <c r="E178" s="453"/>
      <c r="F178" s="453"/>
      <c r="G178" s="453"/>
      <c r="H178" s="453"/>
      <c r="I178" s="453"/>
      <c r="J178" s="453"/>
      <c r="K178" s="453"/>
      <c r="L178" s="453"/>
      <c r="M178" s="453"/>
      <c r="N178" s="453"/>
      <c r="O178" s="453"/>
      <c r="P178" s="453"/>
      <c r="Q178" s="453"/>
      <c r="R178" s="453"/>
      <c r="S178" s="453"/>
      <c r="T178" s="453"/>
      <c r="U178" s="453"/>
      <c r="V178" s="453"/>
      <c r="W178" s="453"/>
      <c r="X178" s="453"/>
      <c r="Y178" s="453"/>
    </row>
    <row r="179">
      <c r="A179" s="453"/>
      <c r="B179" s="453"/>
      <c r="C179" s="453"/>
      <c r="D179" s="453"/>
      <c r="E179" s="453"/>
      <c r="F179" s="453"/>
      <c r="G179" s="453"/>
      <c r="H179" s="453"/>
      <c r="I179" s="453"/>
      <c r="J179" s="453"/>
      <c r="K179" s="453"/>
      <c r="L179" s="453"/>
      <c r="M179" s="453"/>
      <c r="N179" s="453"/>
      <c r="O179" s="453"/>
      <c r="P179" s="453"/>
      <c r="Q179" s="453"/>
      <c r="R179" s="453"/>
      <c r="S179" s="453"/>
      <c r="T179" s="453"/>
      <c r="U179" s="453"/>
      <c r="V179" s="453"/>
      <c r="W179" s="453"/>
      <c r="X179" s="453"/>
      <c r="Y179" s="453"/>
    </row>
    <row r="180">
      <c r="A180" s="453"/>
      <c r="B180" s="453"/>
      <c r="C180" s="453"/>
      <c r="D180" s="453"/>
      <c r="E180" s="453"/>
      <c r="F180" s="453"/>
      <c r="G180" s="453"/>
      <c r="H180" s="453"/>
      <c r="I180" s="453"/>
      <c r="J180" s="453"/>
      <c r="K180" s="453"/>
      <c r="L180" s="453"/>
      <c r="M180" s="453"/>
      <c r="N180" s="453"/>
      <c r="O180" s="453"/>
      <c r="P180" s="453"/>
      <c r="Q180" s="453"/>
      <c r="R180" s="453"/>
      <c r="S180" s="453"/>
      <c r="T180" s="453"/>
      <c r="U180" s="453"/>
      <c r="V180" s="453"/>
      <c r="W180" s="453"/>
      <c r="X180" s="453"/>
      <c r="Y180" s="453"/>
    </row>
    <row r="181">
      <c r="A181" s="453"/>
      <c r="B181" s="453"/>
      <c r="C181" s="453"/>
      <c r="D181" s="453"/>
      <c r="E181" s="453"/>
      <c r="F181" s="453"/>
      <c r="G181" s="453"/>
      <c r="H181" s="453"/>
      <c r="I181" s="453"/>
      <c r="J181" s="453"/>
      <c r="K181" s="453"/>
      <c r="L181" s="453"/>
      <c r="M181" s="453"/>
      <c r="N181" s="453"/>
      <c r="O181" s="453"/>
      <c r="P181" s="453"/>
      <c r="Q181" s="453"/>
      <c r="R181" s="453"/>
      <c r="S181" s="453"/>
      <c r="T181" s="453"/>
      <c r="U181" s="453"/>
      <c r="V181" s="453"/>
      <c r="W181" s="453"/>
      <c r="X181" s="453"/>
      <c r="Y181" s="453"/>
    </row>
    <row r="182">
      <c r="A182" s="453"/>
      <c r="B182" s="453"/>
      <c r="C182" s="453"/>
      <c r="D182" s="453"/>
      <c r="E182" s="453"/>
      <c r="F182" s="453"/>
      <c r="G182" s="453"/>
      <c r="H182" s="453"/>
      <c r="I182" s="453"/>
      <c r="J182" s="453"/>
      <c r="K182" s="453"/>
      <c r="L182" s="453"/>
      <c r="M182" s="453"/>
      <c r="N182" s="453"/>
      <c r="O182" s="453"/>
      <c r="P182" s="453"/>
      <c r="Q182" s="453"/>
      <c r="R182" s="453"/>
      <c r="S182" s="453"/>
      <c r="T182" s="453"/>
      <c r="U182" s="453"/>
      <c r="V182" s="453"/>
      <c r="W182" s="453"/>
      <c r="X182" s="453"/>
      <c r="Y182" s="453"/>
    </row>
    <row r="183">
      <c r="A183" s="453"/>
      <c r="B183" s="453"/>
      <c r="C183" s="453"/>
      <c r="D183" s="453"/>
      <c r="E183" s="453"/>
      <c r="F183" s="453"/>
      <c r="G183" s="453"/>
      <c r="H183" s="453"/>
      <c r="I183" s="453"/>
      <c r="J183" s="453"/>
      <c r="K183" s="453"/>
      <c r="L183" s="453"/>
      <c r="M183" s="453"/>
      <c r="N183" s="453"/>
      <c r="O183" s="453"/>
      <c r="P183" s="453"/>
      <c r="Q183" s="453"/>
      <c r="R183" s="453"/>
      <c r="S183" s="453"/>
      <c r="T183" s="453"/>
      <c r="U183" s="453"/>
      <c r="V183" s="453"/>
      <c r="W183" s="453"/>
      <c r="X183" s="453"/>
      <c r="Y183" s="453"/>
    </row>
    <row r="184">
      <c r="A184" s="453"/>
      <c r="B184" s="453"/>
      <c r="C184" s="453"/>
      <c r="D184" s="453"/>
      <c r="E184" s="453"/>
      <c r="F184" s="453"/>
      <c r="G184" s="453"/>
      <c r="H184" s="453"/>
      <c r="I184" s="453"/>
      <c r="J184" s="453"/>
      <c r="K184" s="453"/>
      <c r="L184" s="453"/>
      <c r="M184" s="453"/>
      <c r="N184" s="453"/>
      <c r="O184" s="453"/>
      <c r="P184" s="453"/>
      <c r="Q184" s="453"/>
      <c r="R184" s="453"/>
      <c r="S184" s="453"/>
      <c r="T184" s="453"/>
      <c r="U184" s="453"/>
      <c r="V184" s="453"/>
      <c r="W184" s="453"/>
      <c r="X184" s="453"/>
      <c r="Y184" s="453"/>
    </row>
    <row r="185">
      <c r="A185" s="453"/>
      <c r="B185" s="453"/>
      <c r="C185" s="453"/>
      <c r="D185" s="453"/>
      <c r="E185" s="453"/>
      <c r="F185" s="453"/>
      <c r="G185" s="453"/>
      <c r="H185" s="453"/>
      <c r="I185" s="453"/>
      <c r="J185" s="453"/>
      <c r="K185" s="453"/>
      <c r="L185" s="453"/>
      <c r="M185" s="453"/>
      <c r="N185" s="453"/>
      <c r="O185" s="453"/>
      <c r="P185" s="453"/>
      <c r="Q185" s="453"/>
      <c r="R185" s="453"/>
      <c r="S185" s="453"/>
      <c r="T185" s="453"/>
      <c r="U185" s="453"/>
      <c r="V185" s="453"/>
      <c r="W185" s="453"/>
      <c r="X185" s="453"/>
      <c r="Y185" s="453"/>
    </row>
    <row r="186">
      <c r="A186" s="453"/>
      <c r="B186" s="453"/>
      <c r="C186" s="453"/>
      <c r="D186" s="453"/>
      <c r="E186" s="453"/>
      <c r="F186" s="453"/>
      <c r="G186" s="453"/>
      <c r="H186" s="453"/>
      <c r="I186" s="453"/>
      <c r="J186" s="453"/>
      <c r="K186" s="453"/>
      <c r="L186" s="453"/>
      <c r="M186" s="453"/>
      <c r="N186" s="453"/>
      <c r="O186" s="453"/>
      <c r="P186" s="453"/>
      <c r="Q186" s="453"/>
      <c r="R186" s="453"/>
      <c r="S186" s="453"/>
      <c r="T186" s="453"/>
      <c r="U186" s="453"/>
      <c r="V186" s="453"/>
      <c r="W186" s="453"/>
      <c r="X186" s="453"/>
      <c r="Y186" s="453"/>
    </row>
    <row r="187">
      <c r="A187" s="453"/>
      <c r="B187" s="453"/>
      <c r="C187" s="453"/>
      <c r="D187" s="453"/>
      <c r="E187" s="453"/>
      <c r="F187" s="453"/>
      <c r="G187" s="453"/>
      <c r="H187" s="453"/>
      <c r="I187" s="453"/>
      <c r="J187" s="453"/>
      <c r="K187" s="453"/>
      <c r="L187" s="453"/>
      <c r="M187" s="453"/>
      <c r="N187" s="453"/>
      <c r="O187" s="453"/>
      <c r="P187" s="453"/>
      <c r="Q187" s="453"/>
      <c r="R187" s="453"/>
      <c r="S187" s="453"/>
      <c r="T187" s="453"/>
      <c r="U187" s="453"/>
      <c r="V187" s="453"/>
      <c r="W187" s="453"/>
      <c r="X187" s="453"/>
      <c r="Y187" s="453"/>
    </row>
    <row r="188">
      <c r="A188" s="453"/>
      <c r="B188" s="453"/>
      <c r="C188" s="453"/>
      <c r="D188" s="453"/>
      <c r="E188" s="453"/>
      <c r="F188" s="453"/>
      <c r="G188" s="453"/>
      <c r="H188" s="453"/>
      <c r="I188" s="453"/>
      <c r="J188" s="453"/>
      <c r="K188" s="453"/>
      <c r="L188" s="453"/>
      <c r="M188" s="453"/>
      <c r="N188" s="453"/>
      <c r="O188" s="453"/>
      <c r="P188" s="453"/>
      <c r="Q188" s="453"/>
      <c r="R188" s="453"/>
      <c r="S188" s="453"/>
      <c r="T188" s="453"/>
      <c r="U188" s="453"/>
      <c r="V188" s="453"/>
      <c r="W188" s="453"/>
      <c r="X188" s="453"/>
      <c r="Y188" s="453"/>
    </row>
    <row r="189">
      <c r="A189" s="453"/>
      <c r="B189" s="453"/>
      <c r="C189" s="453"/>
      <c r="D189" s="453"/>
      <c r="E189" s="453"/>
      <c r="F189" s="453"/>
      <c r="G189" s="453"/>
      <c r="H189" s="453"/>
      <c r="I189" s="453"/>
      <c r="J189" s="453"/>
      <c r="K189" s="453"/>
      <c r="L189" s="453"/>
      <c r="M189" s="453"/>
      <c r="N189" s="453"/>
      <c r="O189" s="453"/>
      <c r="P189" s="453"/>
      <c r="Q189" s="453"/>
      <c r="R189" s="453"/>
      <c r="S189" s="453"/>
      <c r="T189" s="453"/>
      <c r="U189" s="453"/>
      <c r="V189" s="453"/>
      <c r="W189" s="453"/>
      <c r="X189" s="453"/>
      <c r="Y189" s="453"/>
    </row>
    <row r="190">
      <c r="A190" s="453"/>
      <c r="B190" s="453"/>
      <c r="C190" s="453"/>
      <c r="D190" s="453"/>
      <c r="E190" s="453"/>
      <c r="F190" s="453"/>
      <c r="G190" s="453"/>
      <c r="H190" s="453"/>
      <c r="I190" s="453"/>
      <c r="J190" s="453"/>
      <c r="K190" s="453"/>
      <c r="L190" s="453"/>
      <c r="M190" s="453"/>
      <c r="N190" s="453"/>
      <c r="O190" s="453"/>
      <c r="P190" s="453"/>
      <c r="Q190" s="453"/>
      <c r="R190" s="453"/>
      <c r="S190" s="453"/>
      <c r="T190" s="453"/>
      <c r="U190" s="453"/>
      <c r="V190" s="453"/>
      <c r="W190" s="453"/>
      <c r="X190" s="453"/>
      <c r="Y190" s="453"/>
    </row>
    <row r="191">
      <c r="A191" s="453"/>
      <c r="B191" s="453"/>
      <c r="C191" s="453"/>
      <c r="D191" s="453"/>
      <c r="E191" s="453"/>
      <c r="F191" s="453"/>
      <c r="G191" s="453"/>
      <c r="H191" s="453"/>
      <c r="I191" s="453"/>
      <c r="J191" s="453"/>
      <c r="K191" s="453"/>
      <c r="L191" s="453"/>
      <c r="M191" s="453"/>
      <c r="N191" s="453"/>
      <c r="O191" s="453"/>
      <c r="P191" s="453"/>
      <c r="Q191" s="453"/>
      <c r="R191" s="453"/>
      <c r="S191" s="453"/>
      <c r="T191" s="453"/>
      <c r="U191" s="453"/>
      <c r="V191" s="453"/>
      <c r="W191" s="453"/>
      <c r="X191" s="453"/>
      <c r="Y191" s="453"/>
    </row>
    <row r="192">
      <c r="A192" s="453"/>
      <c r="B192" s="453"/>
      <c r="C192" s="453"/>
      <c r="D192" s="453"/>
      <c r="E192" s="453"/>
      <c r="F192" s="453"/>
      <c r="G192" s="453"/>
      <c r="H192" s="453"/>
      <c r="I192" s="453"/>
      <c r="J192" s="453"/>
      <c r="K192" s="453"/>
      <c r="L192" s="453"/>
      <c r="M192" s="453"/>
      <c r="N192" s="453"/>
      <c r="O192" s="453"/>
      <c r="P192" s="453"/>
      <c r="Q192" s="453"/>
      <c r="R192" s="453"/>
      <c r="S192" s="453"/>
      <c r="T192" s="453"/>
      <c r="U192" s="453"/>
      <c r="V192" s="453"/>
      <c r="W192" s="453"/>
      <c r="X192" s="453"/>
      <c r="Y192" s="453"/>
    </row>
    <row r="193">
      <c r="A193" s="453"/>
      <c r="B193" s="453"/>
      <c r="C193" s="453"/>
      <c r="D193" s="453"/>
      <c r="E193" s="453"/>
      <c r="F193" s="453"/>
      <c r="G193" s="453"/>
      <c r="H193" s="453"/>
      <c r="I193" s="453"/>
      <c r="J193" s="453"/>
      <c r="K193" s="453"/>
      <c r="L193" s="453"/>
      <c r="M193" s="453"/>
      <c r="N193" s="453"/>
      <c r="O193" s="453"/>
      <c r="P193" s="453"/>
      <c r="Q193" s="453"/>
      <c r="R193" s="453"/>
      <c r="S193" s="453"/>
      <c r="T193" s="453"/>
      <c r="U193" s="453"/>
      <c r="V193" s="453"/>
      <c r="W193" s="453"/>
      <c r="X193" s="453"/>
      <c r="Y193" s="453"/>
    </row>
    <row r="194">
      <c r="A194" s="453"/>
      <c r="B194" s="453"/>
      <c r="C194" s="453"/>
      <c r="D194" s="453"/>
      <c r="E194" s="453"/>
      <c r="F194" s="453"/>
      <c r="G194" s="453"/>
      <c r="H194" s="453"/>
      <c r="I194" s="453"/>
      <c r="J194" s="453"/>
      <c r="K194" s="453"/>
      <c r="L194" s="453"/>
      <c r="M194" s="453"/>
      <c r="N194" s="453"/>
      <c r="O194" s="453"/>
      <c r="P194" s="453"/>
      <c r="Q194" s="453"/>
      <c r="R194" s="453"/>
      <c r="S194" s="453"/>
      <c r="T194" s="453"/>
      <c r="U194" s="453"/>
      <c r="V194" s="453"/>
      <c r="W194" s="453"/>
      <c r="X194" s="453"/>
      <c r="Y194" s="453"/>
    </row>
    <row r="195">
      <c r="A195" s="453"/>
      <c r="B195" s="453"/>
      <c r="C195" s="453"/>
      <c r="D195" s="453"/>
      <c r="E195" s="453"/>
      <c r="F195" s="453"/>
      <c r="G195" s="453"/>
      <c r="H195" s="453"/>
      <c r="I195" s="453"/>
      <c r="J195" s="453"/>
      <c r="K195" s="453"/>
      <c r="L195" s="453"/>
      <c r="M195" s="453"/>
      <c r="N195" s="453"/>
      <c r="O195" s="453"/>
      <c r="P195" s="453"/>
      <c r="Q195" s="453"/>
      <c r="R195" s="453"/>
      <c r="S195" s="453"/>
      <c r="T195" s="453"/>
      <c r="U195" s="453"/>
      <c r="V195" s="453"/>
      <c r="W195" s="453"/>
      <c r="X195" s="453"/>
      <c r="Y195" s="453"/>
    </row>
    <row r="196">
      <c r="A196" s="453"/>
      <c r="B196" s="453"/>
      <c r="C196" s="453"/>
      <c r="D196" s="453"/>
      <c r="E196" s="453"/>
      <c r="F196" s="453"/>
      <c r="G196" s="453"/>
      <c r="H196" s="453"/>
      <c r="I196" s="453"/>
      <c r="J196" s="453"/>
      <c r="K196" s="453"/>
      <c r="L196" s="453"/>
      <c r="M196" s="453"/>
      <c r="N196" s="453"/>
      <c r="O196" s="453"/>
      <c r="P196" s="453"/>
      <c r="Q196" s="453"/>
      <c r="R196" s="453"/>
      <c r="S196" s="453"/>
      <c r="T196" s="453"/>
      <c r="U196" s="453"/>
      <c r="V196" s="453"/>
      <c r="W196" s="453"/>
      <c r="X196" s="453"/>
      <c r="Y196" s="453"/>
    </row>
    <row r="197">
      <c r="A197" s="453"/>
      <c r="B197" s="453"/>
      <c r="C197" s="453"/>
      <c r="D197" s="453"/>
      <c r="E197" s="453"/>
      <c r="F197" s="453"/>
      <c r="G197" s="453"/>
      <c r="H197" s="453"/>
      <c r="I197" s="453"/>
      <c r="J197" s="453"/>
      <c r="K197" s="453"/>
      <c r="L197" s="453"/>
      <c r="M197" s="453"/>
      <c r="N197" s="453"/>
      <c r="O197" s="453"/>
      <c r="P197" s="453"/>
      <c r="Q197" s="453"/>
      <c r="R197" s="453"/>
      <c r="S197" s="453"/>
      <c r="T197" s="453"/>
      <c r="U197" s="453"/>
      <c r="V197" s="453"/>
      <c r="W197" s="453"/>
      <c r="X197" s="453"/>
      <c r="Y197" s="453"/>
    </row>
    <row r="198">
      <c r="A198" s="453"/>
      <c r="B198" s="453"/>
      <c r="C198" s="453"/>
      <c r="D198" s="453"/>
      <c r="E198" s="453"/>
      <c r="F198" s="453"/>
      <c r="G198" s="453"/>
      <c r="H198" s="453"/>
      <c r="I198" s="453"/>
      <c r="J198" s="453"/>
      <c r="K198" s="453"/>
      <c r="L198" s="453"/>
      <c r="M198" s="453"/>
      <c r="N198" s="453"/>
      <c r="O198" s="453"/>
      <c r="P198" s="453"/>
      <c r="Q198" s="453"/>
      <c r="R198" s="453"/>
      <c r="S198" s="453"/>
      <c r="T198" s="453"/>
      <c r="U198" s="453"/>
      <c r="V198" s="453"/>
      <c r="W198" s="453"/>
      <c r="X198" s="453"/>
      <c r="Y198" s="453"/>
    </row>
    <row r="199">
      <c r="A199" s="453"/>
      <c r="B199" s="453"/>
      <c r="C199" s="453"/>
      <c r="D199" s="453"/>
      <c r="E199" s="453"/>
      <c r="F199" s="453"/>
      <c r="G199" s="453"/>
      <c r="H199" s="453"/>
      <c r="I199" s="453"/>
      <c r="J199" s="453"/>
      <c r="K199" s="453"/>
      <c r="L199" s="453"/>
      <c r="M199" s="453"/>
      <c r="N199" s="453"/>
      <c r="O199" s="453"/>
      <c r="P199" s="453"/>
      <c r="Q199" s="453"/>
      <c r="R199" s="453"/>
      <c r="S199" s="453"/>
      <c r="T199" s="453"/>
      <c r="U199" s="453"/>
      <c r="V199" s="453"/>
      <c r="W199" s="453"/>
      <c r="X199" s="453"/>
      <c r="Y199" s="453"/>
    </row>
    <row r="200">
      <c r="A200" s="453"/>
      <c r="B200" s="453"/>
      <c r="C200" s="453"/>
      <c r="D200" s="453"/>
      <c r="E200" s="453"/>
      <c r="F200" s="453"/>
      <c r="G200" s="453"/>
      <c r="H200" s="453"/>
      <c r="I200" s="453"/>
      <c r="J200" s="453"/>
      <c r="K200" s="453"/>
      <c r="L200" s="453"/>
      <c r="M200" s="453"/>
      <c r="N200" s="453"/>
      <c r="O200" s="453"/>
      <c r="P200" s="453"/>
      <c r="Q200" s="453"/>
      <c r="R200" s="453"/>
      <c r="S200" s="453"/>
      <c r="T200" s="453"/>
      <c r="U200" s="453"/>
      <c r="V200" s="453"/>
      <c r="W200" s="453"/>
      <c r="X200" s="453"/>
      <c r="Y200" s="453"/>
    </row>
    <row r="201">
      <c r="A201" s="453"/>
      <c r="B201" s="453"/>
      <c r="C201" s="453"/>
      <c r="D201" s="453"/>
      <c r="E201" s="453"/>
      <c r="F201" s="453"/>
      <c r="G201" s="453"/>
      <c r="H201" s="453"/>
      <c r="I201" s="453"/>
      <c r="J201" s="453"/>
      <c r="K201" s="453"/>
      <c r="L201" s="453"/>
      <c r="M201" s="453"/>
      <c r="N201" s="453"/>
      <c r="O201" s="453"/>
      <c r="P201" s="453"/>
      <c r="Q201" s="453"/>
      <c r="R201" s="453"/>
      <c r="S201" s="453"/>
      <c r="T201" s="453"/>
      <c r="U201" s="453"/>
      <c r="V201" s="453"/>
      <c r="W201" s="453"/>
      <c r="X201" s="453"/>
      <c r="Y201" s="453"/>
    </row>
    <row r="202">
      <c r="A202" s="453"/>
      <c r="B202" s="453"/>
      <c r="C202" s="453"/>
      <c r="D202" s="453"/>
      <c r="E202" s="453"/>
      <c r="F202" s="453"/>
      <c r="G202" s="453"/>
      <c r="H202" s="453"/>
      <c r="I202" s="453"/>
      <c r="J202" s="453"/>
      <c r="K202" s="453"/>
      <c r="L202" s="453"/>
      <c r="M202" s="453"/>
      <c r="N202" s="453"/>
      <c r="O202" s="453"/>
      <c r="P202" s="453"/>
      <c r="Q202" s="453"/>
      <c r="R202" s="453"/>
      <c r="S202" s="453"/>
      <c r="T202" s="453"/>
      <c r="U202" s="453"/>
      <c r="V202" s="453"/>
      <c r="W202" s="453"/>
      <c r="X202" s="453"/>
      <c r="Y202" s="453"/>
    </row>
    <row r="203">
      <c r="A203" s="453"/>
      <c r="B203" s="453"/>
      <c r="C203" s="453"/>
      <c r="D203" s="453"/>
      <c r="E203" s="453"/>
      <c r="F203" s="453"/>
      <c r="G203" s="453"/>
      <c r="H203" s="453"/>
      <c r="I203" s="453"/>
      <c r="J203" s="453"/>
      <c r="K203" s="453"/>
      <c r="L203" s="453"/>
      <c r="M203" s="453"/>
      <c r="N203" s="453"/>
      <c r="O203" s="453"/>
      <c r="P203" s="453"/>
      <c r="Q203" s="453"/>
      <c r="R203" s="453"/>
      <c r="S203" s="453"/>
      <c r="T203" s="453"/>
      <c r="U203" s="453"/>
      <c r="V203" s="453"/>
      <c r="W203" s="453"/>
      <c r="X203" s="453"/>
      <c r="Y203" s="453"/>
    </row>
    <row r="204">
      <c r="A204" s="453"/>
      <c r="B204" s="453"/>
      <c r="C204" s="453"/>
      <c r="D204" s="453"/>
      <c r="E204" s="453"/>
      <c r="F204" s="453"/>
      <c r="G204" s="453"/>
      <c r="H204" s="453"/>
      <c r="I204" s="453"/>
      <c r="J204" s="453"/>
      <c r="K204" s="453"/>
      <c r="L204" s="453"/>
      <c r="M204" s="453"/>
      <c r="N204" s="453"/>
      <c r="O204" s="453"/>
      <c r="P204" s="453"/>
      <c r="Q204" s="453"/>
      <c r="R204" s="453"/>
      <c r="S204" s="453"/>
      <c r="T204" s="453"/>
      <c r="U204" s="453"/>
      <c r="V204" s="453"/>
      <c r="W204" s="453"/>
      <c r="X204" s="453"/>
      <c r="Y204" s="453"/>
    </row>
    <row r="205">
      <c r="A205" s="453"/>
      <c r="B205" s="453"/>
      <c r="C205" s="453"/>
      <c r="D205" s="453"/>
      <c r="E205" s="453"/>
      <c r="F205" s="453"/>
      <c r="G205" s="453"/>
      <c r="H205" s="453"/>
      <c r="I205" s="453"/>
      <c r="J205" s="453"/>
      <c r="K205" s="453"/>
      <c r="L205" s="453"/>
      <c r="M205" s="453"/>
      <c r="N205" s="453"/>
      <c r="O205" s="453"/>
      <c r="P205" s="453"/>
      <c r="Q205" s="453"/>
      <c r="R205" s="453"/>
      <c r="S205" s="453"/>
      <c r="T205" s="453"/>
      <c r="U205" s="453"/>
      <c r="V205" s="453"/>
      <c r="W205" s="453"/>
      <c r="X205" s="453"/>
      <c r="Y205" s="453"/>
    </row>
    <row r="206">
      <c r="A206" s="453"/>
      <c r="B206" s="453"/>
      <c r="C206" s="453"/>
      <c r="D206" s="453"/>
      <c r="E206" s="453"/>
      <c r="F206" s="453"/>
      <c r="G206" s="453"/>
      <c r="H206" s="453"/>
      <c r="I206" s="453"/>
      <c r="J206" s="453"/>
      <c r="K206" s="453"/>
      <c r="L206" s="453"/>
      <c r="M206" s="453"/>
      <c r="N206" s="453"/>
      <c r="O206" s="453"/>
      <c r="P206" s="453"/>
      <c r="Q206" s="453"/>
      <c r="R206" s="453"/>
      <c r="S206" s="453"/>
      <c r="T206" s="453"/>
      <c r="U206" s="453"/>
      <c r="V206" s="453"/>
      <c r="W206" s="453"/>
      <c r="X206" s="453"/>
      <c r="Y206" s="453"/>
    </row>
    <row r="207">
      <c r="A207" s="453"/>
      <c r="B207" s="453"/>
      <c r="C207" s="453"/>
      <c r="D207" s="453"/>
      <c r="E207" s="453"/>
      <c r="F207" s="453"/>
      <c r="G207" s="453"/>
      <c r="H207" s="453"/>
      <c r="I207" s="453"/>
      <c r="J207" s="453"/>
      <c r="K207" s="453"/>
      <c r="L207" s="453"/>
      <c r="M207" s="453"/>
      <c r="N207" s="453"/>
      <c r="O207" s="453"/>
      <c r="P207" s="453"/>
      <c r="Q207" s="453"/>
      <c r="R207" s="453"/>
      <c r="S207" s="453"/>
      <c r="T207" s="453"/>
      <c r="U207" s="453"/>
      <c r="V207" s="453"/>
      <c r="W207" s="453"/>
      <c r="X207" s="453"/>
      <c r="Y207" s="453"/>
    </row>
    <row r="208">
      <c r="A208" s="453"/>
      <c r="B208" s="453"/>
      <c r="C208" s="453"/>
      <c r="D208" s="453"/>
      <c r="E208" s="453"/>
      <c r="F208" s="453"/>
      <c r="G208" s="453"/>
      <c r="H208" s="453"/>
      <c r="I208" s="453"/>
      <c r="J208" s="453"/>
      <c r="K208" s="453"/>
      <c r="L208" s="453"/>
      <c r="M208" s="453"/>
      <c r="N208" s="453"/>
      <c r="O208" s="453"/>
      <c r="P208" s="453"/>
      <c r="Q208" s="453"/>
      <c r="R208" s="453"/>
      <c r="S208" s="453"/>
      <c r="T208" s="453"/>
      <c r="U208" s="453"/>
      <c r="V208" s="453"/>
      <c r="W208" s="453"/>
      <c r="X208" s="453"/>
      <c r="Y208" s="453"/>
    </row>
    <row r="209">
      <c r="A209" s="453"/>
      <c r="B209" s="453"/>
      <c r="C209" s="453"/>
      <c r="D209" s="453"/>
      <c r="E209" s="453"/>
      <c r="F209" s="453"/>
      <c r="G209" s="453"/>
      <c r="H209" s="453"/>
      <c r="I209" s="453"/>
      <c r="J209" s="453"/>
      <c r="K209" s="453"/>
      <c r="L209" s="453"/>
      <c r="M209" s="453"/>
      <c r="N209" s="453"/>
      <c r="O209" s="453"/>
      <c r="P209" s="453"/>
      <c r="Q209" s="453"/>
      <c r="R209" s="453"/>
      <c r="S209" s="453"/>
      <c r="T209" s="453"/>
      <c r="U209" s="453"/>
      <c r="V209" s="453"/>
      <c r="W209" s="453"/>
      <c r="X209" s="453"/>
      <c r="Y209" s="453"/>
    </row>
    <row r="210">
      <c r="A210" s="453"/>
      <c r="B210" s="453"/>
      <c r="C210" s="453"/>
      <c r="D210" s="453"/>
      <c r="E210" s="453"/>
      <c r="F210" s="453"/>
      <c r="G210" s="453"/>
      <c r="H210" s="453"/>
      <c r="I210" s="453"/>
      <c r="J210" s="453"/>
      <c r="K210" s="453"/>
      <c r="L210" s="453"/>
      <c r="M210" s="453"/>
      <c r="N210" s="453"/>
      <c r="O210" s="453"/>
      <c r="P210" s="453"/>
      <c r="Q210" s="453"/>
      <c r="R210" s="453"/>
      <c r="S210" s="453"/>
      <c r="T210" s="453"/>
      <c r="U210" s="453"/>
      <c r="V210" s="453"/>
      <c r="W210" s="453"/>
      <c r="X210" s="453"/>
      <c r="Y210" s="453"/>
    </row>
    <row r="211">
      <c r="A211" s="453"/>
      <c r="B211" s="453"/>
      <c r="C211" s="453"/>
      <c r="D211" s="453"/>
      <c r="E211" s="453"/>
      <c r="F211" s="453"/>
      <c r="G211" s="453"/>
      <c r="H211" s="453"/>
      <c r="I211" s="453"/>
      <c r="J211" s="453"/>
      <c r="K211" s="453"/>
      <c r="L211" s="453"/>
      <c r="M211" s="453"/>
      <c r="N211" s="453"/>
      <c r="O211" s="453"/>
      <c r="P211" s="453"/>
      <c r="Q211" s="453"/>
      <c r="R211" s="453"/>
      <c r="S211" s="453"/>
      <c r="T211" s="453"/>
      <c r="U211" s="453"/>
      <c r="V211" s="453"/>
      <c r="W211" s="453"/>
      <c r="X211" s="453"/>
      <c r="Y211" s="453"/>
    </row>
    <row r="212">
      <c r="A212" s="453"/>
      <c r="B212" s="453"/>
      <c r="C212" s="453"/>
      <c r="D212" s="453"/>
      <c r="E212" s="453"/>
      <c r="F212" s="453"/>
      <c r="G212" s="453"/>
      <c r="H212" s="453"/>
      <c r="I212" s="453"/>
      <c r="J212" s="453"/>
      <c r="K212" s="453"/>
      <c r="L212" s="453"/>
      <c r="M212" s="453"/>
      <c r="N212" s="453"/>
      <c r="O212" s="453"/>
      <c r="P212" s="453"/>
      <c r="Q212" s="453"/>
      <c r="R212" s="453"/>
      <c r="S212" s="453"/>
      <c r="T212" s="453"/>
      <c r="U212" s="453"/>
      <c r="V212" s="453"/>
      <c r="W212" s="453"/>
      <c r="X212" s="453"/>
      <c r="Y212" s="453"/>
    </row>
    <row r="213">
      <c r="A213" s="453"/>
      <c r="B213" s="453"/>
      <c r="C213" s="453"/>
      <c r="D213" s="453"/>
      <c r="E213" s="453"/>
      <c r="F213" s="453"/>
      <c r="G213" s="453"/>
      <c r="H213" s="453"/>
      <c r="I213" s="453"/>
      <c r="J213" s="453"/>
      <c r="K213" s="453"/>
      <c r="L213" s="453"/>
      <c r="M213" s="453"/>
      <c r="N213" s="453"/>
      <c r="O213" s="453"/>
      <c r="P213" s="453"/>
      <c r="Q213" s="453"/>
      <c r="R213" s="453"/>
      <c r="S213" s="453"/>
      <c r="T213" s="453"/>
      <c r="U213" s="453"/>
      <c r="V213" s="453"/>
      <c r="W213" s="453"/>
      <c r="X213" s="453"/>
      <c r="Y213" s="453"/>
    </row>
    <row r="214">
      <c r="A214" s="453"/>
      <c r="B214" s="453"/>
      <c r="C214" s="453"/>
      <c r="D214" s="453"/>
      <c r="E214" s="453"/>
      <c r="F214" s="453"/>
      <c r="G214" s="453"/>
      <c r="H214" s="453"/>
      <c r="I214" s="453"/>
      <c r="J214" s="453"/>
      <c r="K214" s="453"/>
      <c r="L214" s="453"/>
      <c r="M214" s="453"/>
      <c r="N214" s="453"/>
      <c r="O214" s="453"/>
      <c r="P214" s="453"/>
      <c r="Q214" s="453"/>
      <c r="R214" s="453"/>
      <c r="S214" s="453"/>
      <c r="T214" s="453"/>
      <c r="U214" s="453"/>
      <c r="V214" s="453"/>
      <c r="W214" s="453"/>
      <c r="X214" s="453"/>
      <c r="Y214" s="453"/>
    </row>
    <row r="215">
      <c r="A215" s="453"/>
      <c r="B215" s="453"/>
      <c r="C215" s="453"/>
      <c r="D215" s="453"/>
      <c r="E215" s="453"/>
      <c r="F215" s="453"/>
      <c r="G215" s="453"/>
      <c r="H215" s="453"/>
      <c r="I215" s="453"/>
      <c r="J215" s="453"/>
      <c r="K215" s="453"/>
      <c r="L215" s="453"/>
      <c r="M215" s="453"/>
      <c r="N215" s="453"/>
      <c r="O215" s="453"/>
      <c r="P215" s="453"/>
      <c r="Q215" s="453"/>
      <c r="R215" s="453"/>
      <c r="S215" s="453"/>
      <c r="T215" s="453"/>
      <c r="U215" s="453"/>
      <c r="V215" s="453"/>
      <c r="W215" s="453"/>
      <c r="X215" s="453"/>
      <c r="Y215" s="453"/>
    </row>
    <row r="216">
      <c r="A216" s="453"/>
      <c r="B216" s="453"/>
      <c r="C216" s="453"/>
      <c r="D216" s="453"/>
      <c r="E216" s="453"/>
      <c r="F216" s="453"/>
      <c r="G216" s="453"/>
      <c r="H216" s="453"/>
      <c r="I216" s="453"/>
      <c r="J216" s="453"/>
      <c r="K216" s="453"/>
      <c r="L216" s="453"/>
      <c r="M216" s="453"/>
      <c r="N216" s="453"/>
      <c r="O216" s="453"/>
      <c r="P216" s="453"/>
      <c r="Q216" s="453"/>
      <c r="R216" s="453"/>
      <c r="S216" s="453"/>
      <c r="T216" s="453"/>
      <c r="U216" s="453"/>
      <c r="V216" s="453"/>
      <c r="W216" s="453"/>
      <c r="X216" s="453"/>
      <c r="Y216" s="453"/>
    </row>
    <row r="217">
      <c r="A217" s="453"/>
      <c r="B217" s="453"/>
      <c r="C217" s="453"/>
      <c r="D217" s="453"/>
      <c r="E217" s="453"/>
      <c r="F217" s="453"/>
      <c r="G217" s="453"/>
      <c r="H217" s="453"/>
      <c r="I217" s="453"/>
      <c r="J217" s="453"/>
      <c r="K217" s="453"/>
      <c r="L217" s="453"/>
      <c r="M217" s="453"/>
      <c r="N217" s="453"/>
      <c r="O217" s="453"/>
      <c r="P217" s="453"/>
      <c r="Q217" s="453"/>
      <c r="R217" s="453"/>
      <c r="S217" s="453"/>
      <c r="T217" s="453"/>
      <c r="U217" s="453"/>
      <c r="V217" s="453"/>
      <c r="W217" s="453"/>
      <c r="X217" s="453"/>
      <c r="Y217" s="453"/>
    </row>
    <row r="218">
      <c r="A218" s="453"/>
      <c r="B218" s="453"/>
      <c r="C218" s="453"/>
      <c r="D218" s="453"/>
      <c r="E218" s="453"/>
      <c r="F218" s="453"/>
      <c r="G218" s="453"/>
      <c r="H218" s="453"/>
      <c r="I218" s="453"/>
      <c r="J218" s="453"/>
      <c r="K218" s="453"/>
      <c r="L218" s="453"/>
      <c r="M218" s="453"/>
      <c r="N218" s="453"/>
      <c r="O218" s="453"/>
      <c r="P218" s="453"/>
      <c r="Q218" s="453"/>
      <c r="R218" s="453"/>
      <c r="S218" s="453"/>
      <c r="T218" s="453"/>
      <c r="U218" s="453"/>
      <c r="V218" s="453"/>
      <c r="W218" s="453"/>
      <c r="X218" s="453"/>
      <c r="Y218" s="453"/>
    </row>
    <row r="219">
      <c r="A219" s="453"/>
      <c r="B219" s="453"/>
      <c r="C219" s="453"/>
      <c r="D219" s="453"/>
      <c r="E219" s="453"/>
      <c r="F219" s="453"/>
      <c r="G219" s="453"/>
      <c r="H219" s="453"/>
      <c r="I219" s="453"/>
      <c r="J219" s="453"/>
      <c r="K219" s="453"/>
      <c r="L219" s="453"/>
      <c r="M219" s="453"/>
      <c r="N219" s="453"/>
      <c r="O219" s="453"/>
      <c r="P219" s="453"/>
      <c r="Q219" s="453"/>
      <c r="R219" s="453"/>
      <c r="S219" s="453"/>
      <c r="T219" s="453"/>
      <c r="U219" s="453"/>
      <c r="V219" s="453"/>
      <c r="W219" s="453"/>
      <c r="X219" s="453"/>
      <c r="Y219" s="453"/>
    </row>
    <row r="220">
      <c r="A220" s="453"/>
      <c r="B220" s="453"/>
      <c r="C220" s="453"/>
      <c r="D220" s="453"/>
      <c r="E220" s="453"/>
      <c r="F220" s="453"/>
      <c r="G220" s="453"/>
      <c r="H220" s="453"/>
      <c r="I220" s="453"/>
      <c r="J220" s="453"/>
      <c r="K220" s="453"/>
      <c r="L220" s="453"/>
      <c r="M220" s="453"/>
      <c r="N220" s="453"/>
      <c r="O220" s="453"/>
      <c r="P220" s="453"/>
      <c r="Q220" s="453"/>
      <c r="R220" s="453"/>
      <c r="S220" s="453"/>
      <c r="T220" s="453"/>
      <c r="U220" s="453"/>
      <c r="V220" s="453"/>
      <c r="W220" s="453"/>
      <c r="X220" s="453"/>
      <c r="Y220" s="453"/>
    </row>
    <row r="221">
      <c r="A221" s="453"/>
      <c r="B221" s="453"/>
      <c r="C221" s="453"/>
      <c r="D221" s="453"/>
      <c r="E221" s="453"/>
      <c r="F221" s="453"/>
      <c r="G221" s="453"/>
      <c r="H221" s="453"/>
      <c r="I221" s="453"/>
      <c r="J221" s="453"/>
      <c r="K221" s="453"/>
      <c r="L221" s="453"/>
      <c r="M221" s="453"/>
      <c r="N221" s="453"/>
      <c r="O221" s="453"/>
      <c r="P221" s="453"/>
      <c r="Q221" s="453"/>
      <c r="R221" s="453"/>
      <c r="S221" s="453"/>
      <c r="T221" s="453"/>
      <c r="U221" s="453"/>
      <c r="V221" s="453"/>
      <c r="W221" s="453"/>
      <c r="X221" s="453"/>
      <c r="Y221" s="453"/>
    </row>
    <row r="222">
      <c r="A222" s="453"/>
      <c r="B222" s="453"/>
      <c r="C222" s="453"/>
      <c r="D222" s="453"/>
      <c r="E222" s="453"/>
      <c r="F222" s="453"/>
      <c r="G222" s="453"/>
      <c r="H222" s="453"/>
      <c r="I222" s="453"/>
      <c r="J222" s="453"/>
      <c r="K222" s="453"/>
      <c r="L222" s="453"/>
      <c r="M222" s="453"/>
      <c r="N222" s="453"/>
      <c r="O222" s="453"/>
      <c r="P222" s="453"/>
      <c r="Q222" s="453"/>
      <c r="R222" s="453"/>
      <c r="S222" s="453"/>
      <c r="T222" s="453"/>
      <c r="U222" s="453"/>
      <c r="V222" s="453"/>
      <c r="W222" s="453"/>
      <c r="X222" s="453"/>
      <c r="Y222" s="453"/>
    </row>
    <row r="223">
      <c r="A223" s="453"/>
      <c r="B223" s="453"/>
      <c r="C223" s="453"/>
      <c r="D223" s="453"/>
      <c r="E223" s="453"/>
      <c r="F223" s="453"/>
      <c r="G223" s="453"/>
      <c r="H223" s="453"/>
      <c r="I223" s="453"/>
      <c r="J223" s="453"/>
      <c r="K223" s="453"/>
      <c r="L223" s="453"/>
      <c r="M223" s="453"/>
      <c r="N223" s="453"/>
      <c r="O223" s="453"/>
      <c r="P223" s="453"/>
      <c r="Q223" s="453"/>
      <c r="R223" s="453"/>
      <c r="S223" s="453"/>
      <c r="T223" s="453"/>
      <c r="U223" s="453"/>
      <c r="V223" s="453"/>
      <c r="W223" s="453"/>
      <c r="X223" s="453"/>
      <c r="Y223" s="453"/>
    </row>
    <row r="224">
      <c r="A224" s="453"/>
      <c r="B224" s="453"/>
      <c r="C224" s="453"/>
      <c r="D224" s="453"/>
      <c r="E224" s="453"/>
      <c r="F224" s="453"/>
      <c r="G224" s="453"/>
      <c r="H224" s="453"/>
      <c r="I224" s="453"/>
      <c r="J224" s="453"/>
      <c r="K224" s="453"/>
      <c r="L224" s="453"/>
      <c r="M224" s="453"/>
      <c r="N224" s="453"/>
      <c r="O224" s="453"/>
      <c r="P224" s="453"/>
      <c r="Q224" s="453"/>
      <c r="R224" s="453"/>
      <c r="S224" s="453"/>
      <c r="T224" s="453"/>
      <c r="U224" s="453"/>
      <c r="V224" s="453"/>
      <c r="W224" s="453"/>
      <c r="X224" s="453"/>
      <c r="Y224" s="453"/>
    </row>
    <row r="225">
      <c r="A225" s="453"/>
      <c r="B225" s="453"/>
      <c r="C225" s="453"/>
      <c r="D225" s="453"/>
      <c r="E225" s="453"/>
      <c r="F225" s="453"/>
      <c r="G225" s="453"/>
      <c r="H225" s="453"/>
      <c r="I225" s="453"/>
      <c r="J225" s="453"/>
      <c r="K225" s="453"/>
      <c r="L225" s="453"/>
      <c r="M225" s="453"/>
      <c r="N225" s="453"/>
      <c r="O225" s="453"/>
      <c r="P225" s="453"/>
      <c r="Q225" s="453"/>
      <c r="R225" s="453"/>
      <c r="S225" s="453"/>
      <c r="T225" s="453"/>
      <c r="U225" s="453"/>
      <c r="V225" s="453"/>
      <c r="W225" s="453"/>
      <c r="X225" s="453"/>
      <c r="Y225" s="453"/>
    </row>
    <row r="226">
      <c r="A226" s="453"/>
      <c r="B226" s="453"/>
      <c r="C226" s="453"/>
      <c r="D226" s="453"/>
      <c r="E226" s="453"/>
      <c r="F226" s="453"/>
      <c r="G226" s="453"/>
      <c r="H226" s="453"/>
      <c r="I226" s="453"/>
      <c r="J226" s="453"/>
      <c r="K226" s="453"/>
      <c r="L226" s="453"/>
      <c r="M226" s="453"/>
      <c r="N226" s="453"/>
      <c r="O226" s="453"/>
      <c r="P226" s="453"/>
      <c r="Q226" s="453"/>
      <c r="R226" s="453"/>
      <c r="S226" s="453"/>
      <c r="T226" s="453"/>
      <c r="U226" s="453"/>
      <c r="V226" s="453"/>
      <c r="W226" s="453"/>
      <c r="X226" s="453"/>
      <c r="Y226" s="453"/>
    </row>
    <row r="227">
      <c r="A227" s="453"/>
      <c r="B227" s="453"/>
      <c r="C227" s="453"/>
      <c r="D227" s="453"/>
      <c r="E227" s="453"/>
      <c r="F227" s="453"/>
      <c r="G227" s="453"/>
      <c r="H227" s="453"/>
      <c r="I227" s="453"/>
      <c r="J227" s="453"/>
      <c r="K227" s="453"/>
      <c r="L227" s="453"/>
      <c r="M227" s="453"/>
      <c r="N227" s="453"/>
      <c r="O227" s="453"/>
      <c r="P227" s="453"/>
      <c r="Q227" s="453"/>
      <c r="R227" s="453"/>
      <c r="S227" s="453"/>
      <c r="T227" s="453"/>
      <c r="U227" s="453"/>
      <c r="V227" s="453"/>
      <c r="W227" s="453"/>
      <c r="X227" s="453"/>
      <c r="Y227" s="453"/>
    </row>
    <row r="228">
      <c r="A228" s="453"/>
      <c r="B228" s="453"/>
      <c r="C228" s="453"/>
      <c r="D228" s="453"/>
      <c r="E228" s="453"/>
      <c r="F228" s="453"/>
      <c r="G228" s="453"/>
      <c r="H228" s="453"/>
      <c r="I228" s="453"/>
      <c r="J228" s="453"/>
      <c r="K228" s="453"/>
      <c r="L228" s="453"/>
      <c r="M228" s="453"/>
      <c r="N228" s="453"/>
      <c r="O228" s="453"/>
      <c r="P228" s="453"/>
      <c r="Q228" s="453"/>
      <c r="R228" s="453"/>
      <c r="S228" s="453"/>
      <c r="T228" s="453"/>
      <c r="U228" s="453"/>
      <c r="V228" s="453"/>
      <c r="W228" s="453"/>
      <c r="X228" s="453"/>
      <c r="Y228" s="453"/>
    </row>
    <row r="229">
      <c r="A229" s="453"/>
      <c r="B229" s="453"/>
      <c r="C229" s="453"/>
      <c r="D229" s="453"/>
      <c r="E229" s="453"/>
      <c r="F229" s="453"/>
      <c r="G229" s="453"/>
      <c r="H229" s="453"/>
      <c r="I229" s="453"/>
      <c r="J229" s="453"/>
      <c r="K229" s="453"/>
      <c r="L229" s="453"/>
      <c r="M229" s="453"/>
      <c r="N229" s="453"/>
      <c r="O229" s="453"/>
      <c r="P229" s="453"/>
      <c r="Q229" s="453"/>
      <c r="R229" s="453"/>
      <c r="S229" s="453"/>
      <c r="T229" s="453"/>
      <c r="U229" s="453"/>
      <c r="V229" s="453"/>
      <c r="W229" s="453"/>
      <c r="X229" s="453"/>
      <c r="Y229" s="453"/>
    </row>
    <row r="230">
      <c r="A230" s="453"/>
      <c r="B230" s="453"/>
      <c r="C230" s="453"/>
      <c r="D230" s="453"/>
      <c r="E230" s="453"/>
      <c r="F230" s="453"/>
      <c r="G230" s="453"/>
      <c r="H230" s="453"/>
      <c r="I230" s="453"/>
      <c r="J230" s="453"/>
      <c r="K230" s="453"/>
      <c r="L230" s="453"/>
      <c r="M230" s="453"/>
      <c r="N230" s="453"/>
      <c r="O230" s="453"/>
      <c r="P230" s="453"/>
      <c r="Q230" s="453"/>
      <c r="R230" s="453"/>
      <c r="S230" s="453"/>
      <c r="T230" s="453"/>
      <c r="U230" s="453"/>
      <c r="V230" s="453"/>
      <c r="W230" s="453"/>
      <c r="X230" s="453"/>
      <c r="Y230" s="453"/>
    </row>
    <row r="231">
      <c r="A231" s="453"/>
      <c r="B231" s="453"/>
      <c r="C231" s="453"/>
      <c r="D231" s="453"/>
      <c r="E231" s="453"/>
      <c r="F231" s="453"/>
      <c r="G231" s="453"/>
      <c r="H231" s="453"/>
      <c r="I231" s="453"/>
      <c r="J231" s="453"/>
      <c r="K231" s="453"/>
      <c r="L231" s="453"/>
      <c r="M231" s="453"/>
      <c r="N231" s="453"/>
      <c r="O231" s="453"/>
      <c r="P231" s="453"/>
      <c r="Q231" s="453"/>
      <c r="R231" s="453"/>
      <c r="S231" s="453"/>
      <c r="T231" s="453"/>
      <c r="U231" s="453"/>
      <c r="V231" s="453"/>
      <c r="W231" s="453"/>
      <c r="X231" s="453"/>
      <c r="Y231" s="453"/>
    </row>
    <row r="232">
      <c r="A232" s="453"/>
      <c r="B232" s="453"/>
      <c r="C232" s="453"/>
      <c r="D232" s="453"/>
      <c r="E232" s="453"/>
      <c r="F232" s="453"/>
      <c r="G232" s="453"/>
      <c r="H232" s="453"/>
      <c r="I232" s="453"/>
      <c r="J232" s="453"/>
      <c r="K232" s="453"/>
      <c r="L232" s="453"/>
      <c r="M232" s="453"/>
      <c r="N232" s="453"/>
      <c r="O232" s="453"/>
      <c r="P232" s="453"/>
      <c r="Q232" s="453"/>
      <c r="R232" s="453"/>
      <c r="S232" s="453"/>
      <c r="T232" s="453"/>
      <c r="U232" s="453"/>
      <c r="V232" s="453"/>
      <c r="W232" s="453"/>
      <c r="X232" s="453"/>
      <c r="Y232" s="453"/>
    </row>
    <row r="233">
      <c r="A233" s="453"/>
      <c r="B233" s="453"/>
      <c r="C233" s="453"/>
      <c r="D233" s="453"/>
      <c r="E233" s="453"/>
      <c r="F233" s="453"/>
      <c r="G233" s="453"/>
      <c r="H233" s="453"/>
      <c r="I233" s="453"/>
      <c r="J233" s="453"/>
      <c r="K233" s="453"/>
      <c r="L233" s="453"/>
      <c r="M233" s="453"/>
      <c r="N233" s="453"/>
      <c r="O233" s="453"/>
      <c r="P233" s="453"/>
      <c r="Q233" s="453"/>
      <c r="R233" s="453"/>
      <c r="S233" s="453"/>
      <c r="T233" s="453"/>
      <c r="U233" s="453"/>
      <c r="V233" s="453"/>
      <c r="W233" s="453"/>
      <c r="X233" s="453"/>
      <c r="Y233" s="453"/>
    </row>
    <row r="234">
      <c r="A234" s="453"/>
      <c r="B234" s="453"/>
      <c r="C234" s="453"/>
      <c r="D234" s="453"/>
      <c r="E234" s="453"/>
      <c r="F234" s="453"/>
      <c r="G234" s="453"/>
      <c r="H234" s="453"/>
      <c r="I234" s="453"/>
      <c r="J234" s="453"/>
      <c r="K234" s="453"/>
      <c r="L234" s="453"/>
      <c r="M234" s="453"/>
      <c r="N234" s="453"/>
      <c r="O234" s="453"/>
      <c r="P234" s="453"/>
      <c r="Q234" s="453"/>
      <c r="R234" s="453"/>
      <c r="S234" s="453"/>
      <c r="T234" s="453"/>
      <c r="U234" s="453"/>
      <c r="V234" s="453"/>
      <c r="W234" s="453"/>
      <c r="X234" s="453"/>
      <c r="Y234" s="453"/>
    </row>
    <row r="235">
      <c r="A235" s="453"/>
      <c r="B235" s="453"/>
      <c r="C235" s="453"/>
      <c r="D235" s="453"/>
      <c r="E235" s="453"/>
      <c r="F235" s="453"/>
      <c r="G235" s="453"/>
      <c r="H235" s="453"/>
      <c r="I235" s="453"/>
      <c r="J235" s="453"/>
      <c r="K235" s="453"/>
      <c r="L235" s="453"/>
      <c r="M235" s="453"/>
      <c r="N235" s="453"/>
      <c r="O235" s="453"/>
      <c r="P235" s="453"/>
      <c r="Q235" s="453"/>
      <c r="R235" s="453"/>
      <c r="S235" s="453"/>
      <c r="T235" s="453"/>
      <c r="U235" s="453"/>
      <c r="V235" s="453"/>
      <c r="W235" s="453"/>
      <c r="X235" s="453"/>
      <c r="Y235" s="453"/>
    </row>
    <row r="236">
      <c r="A236" s="453"/>
      <c r="B236" s="453"/>
      <c r="C236" s="453"/>
      <c r="D236" s="453"/>
      <c r="E236" s="453"/>
      <c r="F236" s="453"/>
      <c r="G236" s="453"/>
      <c r="H236" s="453"/>
      <c r="I236" s="453"/>
      <c r="J236" s="453"/>
      <c r="K236" s="453"/>
      <c r="L236" s="453"/>
      <c r="M236" s="453"/>
      <c r="N236" s="453"/>
      <c r="O236" s="453"/>
      <c r="P236" s="453"/>
      <c r="Q236" s="453"/>
      <c r="R236" s="453"/>
      <c r="S236" s="453"/>
      <c r="T236" s="453"/>
      <c r="U236" s="453"/>
      <c r="V236" s="453"/>
      <c r="W236" s="453"/>
      <c r="X236" s="453"/>
      <c r="Y236" s="453"/>
    </row>
    <row r="237">
      <c r="A237" s="453"/>
      <c r="B237" s="453"/>
      <c r="C237" s="453"/>
      <c r="D237" s="453"/>
      <c r="E237" s="453"/>
      <c r="F237" s="453"/>
      <c r="G237" s="453"/>
      <c r="H237" s="453"/>
      <c r="I237" s="453"/>
      <c r="J237" s="453"/>
      <c r="K237" s="453"/>
      <c r="L237" s="453"/>
      <c r="M237" s="453"/>
      <c r="N237" s="453"/>
      <c r="O237" s="453"/>
      <c r="P237" s="453"/>
      <c r="Q237" s="453"/>
      <c r="R237" s="453"/>
      <c r="S237" s="453"/>
      <c r="T237" s="453"/>
      <c r="U237" s="453"/>
      <c r="V237" s="453"/>
      <c r="W237" s="453"/>
      <c r="X237" s="453"/>
      <c r="Y237" s="453"/>
    </row>
    <row r="238">
      <c r="A238" s="453"/>
      <c r="B238" s="453"/>
      <c r="C238" s="453"/>
      <c r="D238" s="453"/>
      <c r="E238" s="453"/>
      <c r="F238" s="453"/>
      <c r="G238" s="453"/>
      <c r="H238" s="453"/>
      <c r="I238" s="453"/>
      <c r="J238" s="453"/>
      <c r="K238" s="453"/>
      <c r="L238" s="453"/>
      <c r="M238" s="453"/>
      <c r="N238" s="453"/>
      <c r="O238" s="453"/>
      <c r="P238" s="453"/>
      <c r="Q238" s="453"/>
      <c r="R238" s="453"/>
      <c r="S238" s="453"/>
      <c r="T238" s="453"/>
      <c r="U238" s="453"/>
      <c r="V238" s="453"/>
      <c r="W238" s="453"/>
      <c r="X238" s="453"/>
      <c r="Y238" s="453"/>
    </row>
    <row r="239">
      <c r="A239" s="453"/>
      <c r="B239" s="453"/>
      <c r="C239" s="453"/>
      <c r="D239" s="453"/>
      <c r="E239" s="453"/>
      <c r="F239" s="453"/>
      <c r="G239" s="453"/>
      <c r="H239" s="453"/>
      <c r="I239" s="453"/>
      <c r="J239" s="453"/>
      <c r="K239" s="453"/>
      <c r="L239" s="453"/>
      <c r="M239" s="453"/>
      <c r="N239" s="453"/>
      <c r="O239" s="453"/>
      <c r="P239" s="453"/>
      <c r="Q239" s="453"/>
      <c r="R239" s="453"/>
      <c r="S239" s="453"/>
      <c r="T239" s="453"/>
      <c r="U239" s="453"/>
      <c r="V239" s="453"/>
      <c r="W239" s="453"/>
      <c r="X239" s="453"/>
      <c r="Y239" s="453"/>
    </row>
    <row r="240">
      <c r="A240" s="453"/>
      <c r="B240" s="453"/>
      <c r="C240" s="453"/>
      <c r="D240" s="453"/>
      <c r="E240" s="453"/>
      <c r="F240" s="453"/>
      <c r="G240" s="453"/>
      <c r="H240" s="453"/>
      <c r="I240" s="453"/>
      <c r="J240" s="453"/>
      <c r="K240" s="453"/>
      <c r="L240" s="453"/>
      <c r="M240" s="453"/>
      <c r="N240" s="453"/>
      <c r="O240" s="453"/>
      <c r="P240" s="453"/>
      <c r="Q240" s="453"/>
      <c r="R240" s="453"/>
      <c r="S240" s="453"/>
      <c r="T240" s="453"/>
      <c r="U240" s="453"/>
      <c r="V240" s="453"/>
      <c r="W240" s="453"/>
      <c r="X240" s="453"/>
      <c r="Y240" s="453"/>
    </row>
    <row r="241">
      <c r="A241" s="453"/>
      <c r="B241" s="453"/>
      <c r="C241" s="453"/>
      <c r="D241" s="453"/>
      <c r="E241" s="453"/>
      <c r="F241" s="453"/>
      <c r="G241" s="453"/>
      <c r="H241" s="453"/>
      <c r="I241" s="453"/>
      <c r="J241" s="453"/>
      <c r="K241" s="453"/>
      <c r="L241" s="453"/>
      <c r="M241" s="453"/>
      <c r="N241" s="453"/>
      <c r="O241" s="453"/>
      <c r="P241" s="453"/>
      <c r="Q241" s="453"/>
      <c r="R241" s="453"/>
      <c r="S241" s="453"/>
      <c r="T241" s="453"/>
      <c r="U241" s="453"/>
      <c r="V241" s="453"/>
      <c r="W241" s="453"/>
      <c r="X241" s="453"/>
      <c r="Y241" s="453"/>
    </row>
    <row r="242">
      <c r="A242" s="453"/>
      <c r="B242" s="453"/>
      <c r="C242" s="453"/>
      <c r="D242" s="453"/>
      <c r="E242" s="453"/>
      <c r="F242" s="453"/>
      <c r="G242" s="453"/>
      <c r="H242" s="453"/>
      <c r="I242" s="453"/>
      <c r="J242" s="453"/>
      <c r="K242" s="453"/>
      <c r="L242" s="453"/>
      <c r="M242" s="453"/>
      <c r="N242" s="453"/>
      <c r="O242" s="453"/>
      <c r="P242" s="453"/>
      <c r="Q242" s="453"/>
      <c r="R242" s="453"/>
      <c r="S242" s="453"/>
      <c r="T242" s="453"/>
      <c r="U242" s="453"/>
      <c r="V242" s="453"/>
      <c r="W242" s="453"/>
      <c r="X242" s="453"/>
      <c r="Y242" s="453"/>
    </row>
    <row r="243">
      <c r="A243" s="453"/>
      <c r="B243" s="453"/>
      <c r="C243" s="453"/>
      <c r="D243" s="453"/>
      <c r="E243" s="453"/>
      <c r="F243" s="453"/>
      <c r="G243" s="453"/>
      <c r="H243" s="453"/>
      <c r="I243" s="453"/>
      <c r="J243" s="453"/>
      <c r="K243" s="453"/>
      <c r="L243" s="453"/>
      <c r="M243" s="453"/>
      <c r="N243" s="453"/>
      <c r="O243" s="453"/>
      <c r="P243" s="453"/>
      <c r="Q243" s="453"/>
      <c r="R243" s="453"/>
      <c r="S243" s="453"/>
      <c r="T243" s="453"/>
      <c r="U243" s="453"/>
      <c r="V243" s="453"/>
      <c r="W243" s="453"/>
      <c r="X243" s="453"/>
      <c r="Y243" s="453"/>
    </row>
    <row r="244">
      <c r="A244" s="453"/>
      <c r="B244" s="453"/>
      <c r="C244" s="453"/>
      <c r="D244" s="453"/>
      <c r="E244" s="453"/>
      <c r="F244" s="453"/>
      <c r="G244" s="453"/>
      <c r="H244" s="453"/>
      <c r="I244" s="453"/>
      <c r="J244" s="453"/>
      <c r="K244" s="453"/>
      <c r="L244" s="453"/>
      <c r="M244" s="453"/>
      <c r="N244" s="453"/>
      <c r="O244" s="453"/>
      <c r="P244" s="453"/>
      <c r="Q244" s="453"/>
      <c r="R244" s="453"/>
      <c r="S244" s="453"/>
      <c r="T244" s="453"/>
      <c r="U244" s="453"/>
      <c r="V244" s="453"/>
      <c r="W244" s="453"/>
      <c r="X244" s="453"/>
      <c r="Y244" s="453"/>
    </row>
    <row r="245">
      <c r="A245" s="453"/>
      <c r="B245" s="453"/>
      <c r="C245" s="453"/>
      <c r="D245" s="453"/>
      <c r="E245" s="453"/>
      <c r="F245" s="453"/>
      <c r="G245" s="453"/>
      <c r="H245" s="453"/>
      <c r="I245" s="453"/>
      <c r="J245" s="453"/>
      <c r="K245" s="453"/>
      <c r="L245" s="453"/>
      <c r="M245" s="453"/>
      <c r="N245" s="453"/>
      <c r="O245" s="453"/>
      <c r="P245" s="453"/>
      <c r="Q245" s="453"/>
      <c r="R245" s="453"/>
      <c r="S245" s="453"/>
      <c r="T245" s="453"/>
      <c r="U245" s="453"/>
      <c r="V245" s="453"/>
      <c r="W245" s="453"/>
      <c r="X245" s="453"/>
      <c r="Y245" s="453"/>
    </row>
    <row r="246">
      <c r="A246" s="453"/>
      <c r="B246" s="453"/>
      <c r="C246" s="453"/>
      <c r="D246" s="453"/>
      <c r="E246" s="453"/>
      <c r="F246" s="453"/>
      <c r="G246" s="453"/>
      <c r="H246" s="453"/>
      <c r="I246" s="453"/>
      <c r="J246" s="453"/>
      <c r="K246" s="453"/>
      <c r="L246" s="453"/>
      <c r="M246" s="453"/>
      <c r="N246" s="453"/>
      <c r="O246" s="453"/>
      <c r="P246" s="453"/>
      <c r="Q246" s="453"/>
      <c r="R246" s="453"/>
      <c r="S246" s="453"/>
      <c r="T246" s="453"/>
      <c r="U246" s="453"/>
      <c r="V246" s="453"/>
      <c r="W246" s="453"/>
      <c r="X246" s="453"/>
      <c r="Y246" s="453"/>
    </row>
    <row r="247">
      <c r="A247" s="453"/>
      <c r="B247" s="453"/>
      <c r="C247" s="453"/>
      <c r="D247" s="453"/>
      <c r="E247" s="453"/>
      <c r="F247" s="453"/>
      <c r="G247" s="453"/>
      <c r="H247" s="453"/>
      <c r="I247" s="453"/>
      <c r="J247" s="453"/>
      <c r="K247" s="453"/>
      <c r="L247" s="453"/>
      <c r="M247" s="453"/>
      <c r="N247" s="453"/>
      <c r="O247" s="453"/>
      <c r="P247" s="453"/>
      <c r="Q247" s="453"/>
      <c r="R247" s="453"/>
      <c r="S247" s="453"/>
      <c r="T247" s="453"/>
      <c r="U247" s="453"/>
      <c r="V247" s="453"/>
      <c r="W247" s="453"/>
      <c r="X247" s="453"/>
      <c r="Y247" s="453"/>
    </row>
    <row r="248">
      <c r="A248" s="453"/>
      <c r="B248" s="453"/>
      <c r="C248" s="453"/>
      <c r="D248" s="453"/>
      <c r="E248" s="453"/>
      <c r="F248" s="453"/>
      <c r="G248" s="453"/>
      <c r="H248" s="453"/>
      <c r="I248" s="453"/>
      <c r="J248" s="453"/>
      <c r="K248" s="453"/>
      <c r="L248" s="453"/>
      <c r="M248" s="453"/>
      <c r="N248" s="453"/>
      <c r="O248" s="453"/>
      <c r="P248" s="453"/>
      <c r="Q248" s="453"/>
      <c r="R248" s="453"/>
      <c r="S248" s="453"/>
      <c r="T248" s="453"/>
      <c r="U248" s="453"/>
      <c r="V248" s="453"/>
      <c r="W248" s="453"/>
      <c r="X248" s="453"/>
      <c r="Y248" s="453"/>
    </row>
    <row r="249">
      <c r="A249" s="453"/>
      <c r="B249" s="453"/>
      <c r="C249" s="453"/>
      <c r="D249" s="453"/>
      <c r="E249" s="453"/>
      <c r="F249" s="453"/>
      <c r="G249" s="453"/>
      <c r="H249" s="453"/>
      <c r="I249" s="453"/>
      <c r="J249" s="453"/>
      <c r="K249" s="453"/>
      <c r="L249" s="453"/>
      <c r="M249" s="453"/>
      <c r="N249" s="453"/>
      <c r="O249" s="453"/>
      <c r="P249" s="453"/>
      <c r="Q249" s="453"/>
      <c r="R249" s="453"/>
      <c r="S249" s="453"/>
      <c r="T249" s="453"/>
      <c r="U249" s="453"/>
      <c r="V249" s="453"/>
      <c r="W249" s="453"/>
      <c r="X249" s="453"/>
      <c r="Y249" s="453"/>
    </row>
    <row r="250">
      <c r="A250" s="453"/>
      <c r="B250" s="453"/>
      <c r="C250" s="453"/>
      <c r="D250" s="453"/>
      <c r="E250" s="453"/>
      <c r="F250" s="453"/>
      <c r="G250" s="453"/>
      <c r="H250" s="453"/>
      <c r="I250" s="453"/>
      <c r="J250" s="453"/>
      <c r="K250" s="453"/>
      <c r="L250" s="453"/>
      <c r="M250" s="453"/>
      <c r="N250" s="453"/>
      <c r="O250" s="453"/>
      <c r="P250" s="453"/>
      <c r="Q250" s="453"/>
      <c r="R250" s="453"/>
      <c r="S250" s="453"/>
      <c r="T250" s="453"/>
      <c r="U250" s="453"/>
      <c r="V250" s="453"/>
      <c r="W250" s="453"/>
      <c r="X250" s="453"/>
      <c r="Y250" s="453"/>
    </row>
    <row r="251">
      <c r="A251" s="453"/>
      <c r="B251" s="453"/>
      <c r="C251" s="453"/>
      <c r="D251" s="453"/>
      <c r="E251" s="453"/>
      <c r="F251" s="453"/>
      <c r="G251" s="453"/>
      <c r="H251" s="453"/>
      <c r="I251" s="453"/>
      <c r="J251" s="453"/>
      <c r="K251" s="453"/>
      <c r="L251" s="453"/>
      <c r="M251" s="453"/>
      <c r="N251" s="453"/>
      <c r="O251" s="453"/>
      <c r="P251" s="453"/>
      <c r="Q251" s="453"/>
      <c r="R251" s="453"/>
      <c r="S251" s="453"/>
      <c r="T251" s="453"/>
      <c r="U251" s="453"/>
      <c r="V251" s="453"/>
      <c r="W251" s="453"/>
      <c r="X251" s="453"/>
      <c r="Y251" s="453"/>
    </row>
    <row r="252">
      <c r="A252" s="453"/>
      <c r="B252" s="453"/>
      <c r="C252" s="453"/>
      <c r="D252" s="453"/>
      <c r="E252" s="453"/>
      <c r="F252" s="453"/>
      <c r="G252" s="453"/>
      <c r="H252" s="453"/>
      <c r="I252" s="453"/>
      <c r="J252" s="453"/>
      <c r="K252" s="453"/>
      <c r="L252" s="453"/>
      <c r="M252" s="453"/>
      <c r="N252" s="453"/>
      <c r="O252" s="453"/>
      <c r="P252" s="453"/>
      <c r="Q252" s="453"/>
      <c r="R252" s="453"/>
      <c r="S252" s="453"/>
      <c r="T252" s="453"/>
      <c r="U252" s="453"/>
      <c r="V252" s="453"/>
      <c r="W252" s="453"/>
      <c r="X252" s="453"/>
      <c r="Y252" s="453"/>
    </row>
    <row r="253">
      <c r="A253" s="453"/>
      <c r="B253" s="453"/>
      <c r="C253" s="453"/>
      <c r="D253" s="453"/>
      <c r="E253" s="453"/>
      <c r="F253" s="453"/>
      <c r="G253" s="453"/>
      <c r="H253" s="453"/>
      <c r="I253" s="453"/>
      <c r="J253" s="453"/>
      <c r="K253" s="453"/>
      <c r="L253" s="453"/>
      <c r="M253" s="453"/>
      <c r="N253" s="453"/>
      <c r="O253" s="453"/>
      <c r="P253" s="453"/>
      <c r="Q253" s="453"/>
      <c r="R253" s="453"/>
      <c r="S253" s="453"/>
      <c r="T253" s="453"/>
      <c r="U253" s="453"/>
      <c r="V253" s="453"/>
      <c r="W253" s="453"/>
      <c r="X253" s="453"/>
      <c r="Y253" s="453"/>
    </row>
    <row r="254">
      <c r="A254" s="453"/>
      <c r="B254" s="453"/>
      <c r="C254" s="453"/>
      <c r="D254" s="453"/>
      <c r="E254" s="453"/>
      <c r="F254" s="453"/>
      <c r="G254" s="453"/>
      <c r="H254" s="453"/>
      <c r="I254" s="453"/>
      <c r="J254" s="453"/>
      <c r="K254" s="453"/>
      <c r="L254" s="453"/>
      <c r="M254" s="453"/>
      <c r="N254" s="453"/>
      <c r="O254" s="453"/>
      <c r="P254" s="453"/>
      <c r="Q254" s="453"/>
      <c r="R254" s="453"/>
      <c r="S254" s="453"/>
      <c r="T254" s="453"/>
      <c r="U254" s="453"/>
      <c r="V254" s="453"/>
      <c r="W254" s="453"/>
      <c r="X254" s="453"/>
      <c r="Y254" s="453"/>
    </row>
    <row r="255">
      <c r="A255" s="453"/>
      <c r="B255" s="453"/>
      <c r="C255" s="453"/>
      <c r="D255" s="453"/>
      <c r="E255" s="453"/>
      <c r="F255" s="453"/>
      <c r="G255" s="453"/>
      <c r="H255" s="453"/>
      <c r="I255" s="453"/>
      <c r="J255" s="453"/>
      <c r="K255" s="453"/>
      <c r="L255" s="453"/>
      <c r="M255" s="453"/>
      <c r="N255" s="453"/>
      <c r="O255" s="453"/>
      <c r="P255" s="453"/>
      <c r="Q255" s="453"/>
      <c r="R255" s="453"/>
      <c r="S255" s="453"/>
      <c r="T255" s="453"/>
      <c r="U255" s="453"/>
      <c r="V255" s="453"/>
      <c r="W255" s="453"/>
      <c r="X255" s="453"/>
      <c r="Y255" s="453"/>
    </row>
    <row r="256">
      <c r="A256" s="453"/>
      <c r="B256" s="453"/>
      <c r="C256" s="453"/>
      <c r="D256" s="453"/>
      <c r="E256" s="453"/>
      <c r="F256" s="453"/>
      <c r="G256" s="453"/>
      <c r="H256" s="453"/>
      <c r="I256" s="453"/>
      <c r="J256" s="453"/>
      <c r="K256" s="453"/>
      <c r="L256" s="453"/>
      <c r="M256" s="453"/>
      <c r="N256" s="453"/>
      <c r="O256" s="453"/>
      <c r="P256" s="453"/>
      <c r="Q256" s="453"/>
      <c r="R256" s="453"/>
      <c r="S256" s="453"/>
      <c r="T256" s="453"/>
      <c r="U256" s="453"/>
      <c r="V256" s="453"/>
      <c r="W256" s="453"/>
      <c r="X256" s="453"/>
      <c r="Y256" s="453"/>
    </row>
    <row r="257">
      <c r="A257" s="453"/>
      <c r="B257" s="453"/>
      <c r="C257" s="453"/>
      <c r="D257" s="453"/>
      <c r="E257" s="453"/>
      <c r="F257" s="453"/>
      <c r="G257" s="453"/>
      <c r="H257" s="453"/>
      <c r="I257" s="453"/>
      <c r="J257" s="453"/>
      <c r="K257" s="453"/>
      <c r="L257" s="453"/>
      <c r="M257" s="453"/>
      <c r="N257" s="453"/>
      <c r="O257" s="453"/>
      <c r="P257" s="453"/>
      <c r="Q257" s="453"/>
      <c r="R257" s="453"/>
      <c r="S257" s="453"/>
      <c r="T257" s="453"/>
      <c r="U257" s="453"/>
      <c r="V257" s="453"/>
      <c r="W257" s="453"/>
      <c r="X257" s="453"/>
      <c r="Y257" s="453"/>
    </row>
    <row r="258">
      <c r="A258" s="453"/>
      <c r="B258" s="453"/>
      <c r="C258" s="453"/>
      <c r="D258" s="453"/>
      <c r="E258" s="453"/>
      <c r="F258" s="453"/>
      <c r="G258" s="453"/>
      <c r="H258" s="453"/>
      <c r="I258" s="453"/>
      <c r="J258" s="453"/>
      <c r="K258" s="453"/>
      <c r="L258" s="453"/>
      <c r="M258" s="453"/>
      <c r="N258" s="453"/>
      <c r="O258" s="453"/>
      <c r="P258" s="453"/>
      <c r="Q258" s="453"/>
      <c r="R258" s="453"/>
      <c r="S258" s="453"/>
      <c r="T258" s="453"/>
      <c r="U258" s="453"/>
      <c r="V258" s="453"/>
      <c r="W258" s="453"/>
      <c r="X258" s="453"/>
      <c r="Y258" s="453"/>
    </row>
    <row r="259">
      <c r="A259" s="453"/>
      <c r="B259" s="453"/>
      <c r="C259" s="453"/>
      <c r="D259" s="453"/>
      <c r="E259" s="453"/>
      <c r="F259" s="453"/>
      <c r="G259" s="453"/>
      <c r="H259" s="453"/>
      <c r="I259" s="453"/>
      <c r="J259" s="453"/>
      <c r="K259" s="453"/>
      <c r="L259" s="453"/>
      <c r="M259" s="453"/>
      <c r="N259" s="453"/>
      <c r="O259" s="453"/>
      <c r="P259" s="453"/>
      <c r="Q259" s="453"/>
      <c r="R259" s="453"/>
      <c r="S259" s="453"/>
      <c r="T259" s="453"/>
      <c r="U259" s="453"/>
      <c r="V259" s="453"/>
      <c r="W259" s="453"/>
      <c r="X259" s="453"/>
      <c r="Y259" s="453"/>
    </row>
    <row r="260">
      <c r="A260" s="453"/>
      <c r="B260" s="453"/>
      <c r="C260" s="453"/>
      <c r="D260" s="453"/>
      <c r="E260" s="453"/>
      <c r="F260" s="453"/>
      <c r="G260" s="453"/>
      <c r="H260" s="453"/>
      <c r="I260" s="453"/>
      <c r="J260" s="453"/>
      <c r="K260" s="453"/>
      <c r="L260" s="453"/>
      <c r="M260" s="453"/>
      <c r="N260" s="453"/>
      <c r="O260" s="453"/>
      <c r="P260" s="453"/>
      <c r="Q260" s="453"/>
      <c r="R260" s="453"/>
      <c r="S260" s="453"/>
      <c r="T260" s="453"/>
      <c r="U260" s="453"/>
      <c r="V260" s="453"/>
      <c r="W260" s="453"/>
      <c r="X260" s="453"/>
      <c r="Y260" s="453"/>
    </row>
    <row r="261">
      <c r="A261" s="453"/>
      <c r="B261" s="453"/>
      <c r="C261" s="453"/>
      <c r="D261" s="453"/>
      <c r="E261" s="453"/>
      <c r="F261" s="453"/>
      <c r="G261" s="453"/>
      <c r="H261" s="453"/>
      <c r="I261" s="453"/>
      <c r="J261" s="453"/>
      <c r="K261" s="453"/>
      <c r="L261" s="453"/>
      <c r="M261" s="453"/>
      <c r="N261" s="453"/>
      <c r="O261" s="453"/>
      <c r="P261" s="453"/>
      <c r="Q261" s="453"/>
      <c r="R261" s="453"/>
      <c r="S261" s="453"/>
      <c r="T261" s="453"/>
      <c r="U261" s="453"/>
      <c r="V261" s="453"/>
      <c r="W261" s="453"/>
      <c r="X261" s="453"/>
      <c r="Y261" s="453"/>
    </row>
    <row r="262">
      <c r="A262" s="453"/>
      <c r="B262" s="453"/>
      <c r="C262" s="453"/>
      <c r="D262" s="453"/>
      <c r="E262" s="453"/>
      <c r="F262" s="453"/>
      <c r="G262" s="453"/>
      <c r="H262" s="453"/>
      <c r="I262" s="453"/>
      <c r="J262" s="453"/>
      <c r="K262" s="453"/>
      <c r="L262" s="453"/>
      <c r="M262" s="453"/>
      <c r="N262" s="453"/>
      <c r="O262" s="453"/>
      <c r="P262" s="453"/>
      <c r="Q262" s="453"/>
      <c r="R262" s="453"/>
      <c r="S262" s="453"/>
      <c r="T262" s="453"/>
      <c r="U262" s="453"/>
      <c r="V262" s="453"/>
      <c r="W262" s="453"/>
      <c r="X262" s="453"/>
      <c r="Y262" s="453"/>
    </row>
    <row r="263">
      <c r="A263" s="453"/>
      <c r="B263" s="453"/>
      <c r="C263" s="453"/>
      <c r="D263" s="453"/>
      <c r="E263" s="453"/>
      <c r="F263" s="453"/>
      <c r="G263" s="453"/>
      <c r="H263" s="453"/>
      <c r="I263" s="453"/>
      <c r="J263" s="453"/>
      <c r="K263" s="453"/>
      <c r="L263" s="453"/>
      <c r="M263" s="453"/>
      <c r="N263" s="453"/>
      <c r="O263" s="453"/>
      <c r="P263" s="453"/>
      <c r="Q263" s="453"/>
      <c r="R263" s="453"/>
      <c r="S263" s="453"/>
      <c r="T263" s="453"/>
      <c r="U263" s="453"/>
      <c r="V263" s="453"/>
      <c r="W263" s="453"/>
      <c r="X263" s="453"/>
      <c r="Y263" s="453"/>
    </row>
    <row r="264">
      <c r="A264" s="453"/>
      <c r="B264" s="453"/>
      <c r="C264" s="453"/>
      <c r="D264" s="453"/>
      <c r="E264" s="453"/>
      <c r="F264" s="453"/>
      <c r="G264" s="453"/>
      <c r="H264" s="453"/>
      <c r="I264" s="453"/>
      <c r="J264" s="453"/>
      <c r="K264" s="453"/>
      <c r="L264" s="453"/>
      <c r="M264" s="453"/>
      <c r="N264" s="453"/>
      <c r="O264" s="453"/>
      <c r="P264" s="453"/>
      <c r="Q264" s="453"/>
      <c r="R264" s="453"/>
      <c r="S264" s="453"/>
      <c r="T264" s="453"/>
      <c r="U264" s="453"/>
      <c r="V264" s="453"/>
      <c r="W264" s="453"/>
      <c r="X264" s="453"/>
      <c r="Y264" s="453"/>
    </row>
    <row r="265">
      <c r="A265" s="453"/>
      <c r="B265" s="453"/>
      <c r="C265" s="453"/>
      <c r="D265" s="453"/>
      <c r="E265" s="453"/>
      <c r="F265" s="453"/>
      <c r="G265" s="453"/>
      <c r="H265" s="453"/>
      <c r="I265" s="453"/>
      <c r="J265" s="453"/>
      <c r="K265" s="453"/>
      <c r="L265" s="453"/>
      <c r="M265" s="453"/>
      <c r="N265" s="453"/>
      <c r="O265" s="453"/>
      <c r="P265" s="453"/>
      <c r="Q265" s="453"/>
      <c r="R265" s="453"/>
      <c r="S265" s="453"/>
      <c r="T265" s="453"/>
      <c r="U265" s="453"/>
      <c r="V265" s="453"/>
      <c r="W265" s="453"/>
      <c r="X265" s="453"/>
      <c r="Y265" s="453"/>
    </row>
    <row r="266">
      <c r="A266" s="453"/>
      <c r="B266" s="453"/>
      <c r="C266" s="453"/>
      <c r="D266" s="453"/>
      <c r="E266" s="453"/>
      <c r="F266" s="453"/>
      <c r="G266" s="453"/>
      <c r="H266" s="453"/>
      <c r="I266" s="453"/>
      <c r="J266" s="453"/>
      <c r="K266" s="453"/>
      <c r="L266" s="453"/>
      <c r="M266" s="453"/>
      <c r="N266" s="453"/>
      <c r="O266" s="453"/>
      <c r="P266" s="453"/>
      <c r="Q266" s="453"/>
      <c r="R266" s="453"/>
      <c r="S266" s="453"/>
      <c r="T266" s="453"/>
      <c r="U266" s="453"/>
      <c r="V266" s="453"/>
      <c r="W266" s="453"/>
      <c r="X266" s="453"/>
      <c r="Y266" s="453"/>
    </row>
    <row r="267">
      <c r="A267" s="453"/>
      <c r="B267" s="453"/>
      <c r="C267" s="453"/>
      <c r="D267" s="453"/>
      <c r="E267" s="453"/>
      <c r="F267" s="453"/>
      <c r="G267" s="453"/>
      <c r="H267" s="453"/>
      <c r="I267" s="453"/>
      <c r="J267" s="453"/>
      <c r="K267" s="453"/>
      <c r="L267" s="453"/>
      <c r="M267" s="453"/>
      <c r="N267" s="453"/>
      <c r="O267" s="453"/>
      <c r="P267" s="453"/>
      <c r="Q267" s="453"/>
      <c r="R267" s="453"/>
      <c r="S267" s="453"/>
      <c r="T267" s="453"/>
      <c r="U267" s="453"/>
      <c r="V267" s="453"/>
      <c r="W267" s="453"/>
      <c r="X267" s="453"/>
      <c r="Y267" s="453"/>
    </row>
    <row r="268">
      <c r="A268" s="453"/>
      <c r="B268" s="453"/>
      <c r="C268" s="453"/>
      <c r="D268" s="453"/>
      <c r="E268" s="453"/>
      <c r="F268" s="453"/>
      <c r="G268" s="453"/>
      <c r="H268" s="453"/>
      <c r="I268" s="453"/>
      <c r="J268" s="453"/>
      <c r="K268" s="453"/>
      <c r="L268" s="453"/>
      <c r="M268" s="453"/>
      <c r="N268" s="453"/>
      <c r="O268" s="453"/>
      <c r="P268" s="453"/>
      <c r="Q268" s="453"/>
      <c r="R268" s="453"/>
      <c r="S268" s="453"/>
      <c r="T268" s="453"/>
      <c r="U268" s="453"/>
      <c r="V268" s="453"/>
      <c r="W268" s="453"/>
      <c r="X268" s="453"/>
      <c r="Y268" s="453"/>
    </row>
    <row r="269">
      <c r="A269" s="453"/>
      <c r="B269" s="453"/>
      <c r="C269" s="453"/>
      <c r="D269" s="453"/>
      <c r="E269" s="453"/>
      <c r="F269" s="453"/>
      <c r="G269" s="453"/>
      <c r="H269" s="453"/>
      <c r="I269" s="453"/>
      <c r="J269" s="453"/>
      <c r="K269" s="453"/>
      <c r="L269" s="453"/>
      <c r="M269" s="453"/>
      <c r="N269" s="453"/>
      <c r="O269" s="453"/>
      <c r="P269" s="453"/>
      <c r="Q269" s="453"/>
      <c r="R269" s="453"/>
      <c r="S269" s="453"/>
      <c r="T269" s="453"/>
      <c r="U269" s="453"/>
      <c r="V269" s="453"/>
      <c r="W269" s="453"/>
      <c r="X269" s="453"/>
      <c r="Y269" s="453"/>
    </row>
    <row r="270">
      <c r="A270" s="453"/>
      <c r="B270" s="453"/>
      <c r="C270" s="453"/>
      <c r="D270" s="453"/>
      <c r="E270" s="453"/>
      <c r="F270" s="453"/>
      <c r="G270" s="453"/>
      <c r="H270" s="453"/>
      <c r="I270" s="453"/>
      <c r="J270" s="453"/>
      <c r="K270" s="453"/>
      <c r="L270" s="453"/>
      <c r="M270" s="453"/>
      <c r="N270" s="453"/>
      <c r="O270" s="453"/>
      <c r="P270" s="453"/>
      <c r="Q270" s="453"/>
      <c r="R270" s="453"/>
      <c r="S270" s="453"/>
      <c r="T270" s="453"/>
      <c r="U270" s="453"/>
      <c r="V270" s="453"/>
      <c r="W270" s="453"/>
      <c r="X270" s="453"/>
      <c r="Y270" s="453"/>
    </row>
    <row r="271">
      <c r="A271" s="453"/>
      <c r="B271" s="453"/>
      <c r="C271" s="453"/>
      <c r="D271" s="453"/>
      <c r="E271" s="453"/>
      <c r="F271" s="453"/>
      <c r="G271" s="453"/>
      <c r="H271" s="453"/>
      <c r="I271" s="453"/>
      <c r="J271" s="453"/>
      <c r="K271" s="453"/>
      <c r="L271" s="453"/>
      <c r="M271" s="453"/>
      <c r="N271" s="453"/>
      <c r="O271" s="453"/>
      <c r="P271" s="453"/>
      <c r="Q271" s="453"/>
      <c r="R271" s="453"/>
      <c r="S271" s="453"/>
      <c r="T271" s="453"/>
      <c r="U271" s="453"/>
      <c r="V271" s="453"/>
      <c r="W271" s="453"/>
      <c r="X271" s="453"/>
      <c r="Y271" s="453"/>
    </row>
    <row r="272">
      <c r="A272" s="453"/>
      <c r="B272" s="453"/>
      <c r="C272" s="453"/>
      <c r="D272" s="453"/>
      <c r="E272" s="453"/>
      <c r="F272" s="453"/>
      <c r="G272" s="453"/>
      <c r="H272" s="453"/>
      <c r="I272" s="453"/>
      <c r="J272" s="453"/>
      <c r="K272" s="453"/>
      <c r="L272" s="453"/>
      <c r="M272" s="453"/>
      <c r="N272" s="453"/>
      <c r="O272" s="453"/>
      <c r="P272" s="453"/>
      <c r="Q272" s="453"/>
      <c r="R272" s="453"/>
      <c r="S272" s="453"/>
      <c r="T272" s="453"/>
      <c r="U272" s="453"/>
      <c r="V272" s="453"/>
      <c r="W272" s="453"/>
      <c r="X272" s="453"/>
      <c r="Y272" s="453"/>
    </row>
    <row r="273">
      <c r="A273" s="453"/>
      <c r="B273" s="453"/>
      <c r="C273" s="453"/>
      <c r="D273" s="453"/>
      <c r="E273" s="453"/>
      <c r="F273" s="453"/>
      <c r="G273" s="453"/>
      <c r="H273" s="453"/>
      <c r="I273" s="453"/>
      <c r="J273" s="453"/>
      <c r="K273" s="453"/>
      <c r="L273" s="453"/>
      <c r="M273" s="453"/>
      <c r="N273" s="453"/>
      <c r="O273" s="453"/>
      <c r="P273" s="453"/>
      <c r="Q273" s="453"/>
      <c r="R273" s="453"/>
      <c r="S273" s="453"/>
      <c r="T273" s="453"/>
      <c r="U273" s="453"/>
      <c r="V273" s="453"/>
      <c r="W273" s="453"/>
      <c r="X273" s="453"/>
      <c r="Y273" s="453"/>
    </row>
    <row r="274">
      <c r="A274" s="453"/>
      <c r="B274" s="453"/>
      <c r="C274" s="453"/>
      <c r="D274" s="453"/>
      <c r="E274" s="453"/>
      <c r="F274" s="453"/>
      <c r="G274" s="453"/>
      <c r="H274" s="453"/>
      <c r="I274" s="453"/>
      <c r="J274" s="453"/>
      <c r="K274" s="453"/>
      <c r="L274" s="453"/>
      <c r="M274" s="453"/>
      <c r="N274" s="453"/>
      <c r="O274" s="453"/>
      <c r="P274" s="453"/>
      <c r="Q274" s="453"/>
      <c r="R274" s="453"/>
      <c r="S274" s="453"/>
      <c r="T274" s="453"/>
      <c r="U274" s="453"/>
      <c r="V274" s="453"/>
      <c r="W274" s="453"/>
      <c r="X274" s="453"/>
      <c r="Y274" s="453"/>
    </row>
    <row r="275">
      <c r="A275" s="453"/>
      <c r="B275" s="453"/>
      <c r="C275" s="453"/>
      <c r="D275" s="453"/>
      <c r="E275" s="453"/>
      <c r="F275" s="453"/>
      <c r="G275" s="453"/>
      <c r="H275" s="453"/>
      <c r="I275" s="453"/>
      <c r="J275" s="453"/>
      <c r="K275" s="453"/>
      <c r="L275" s="453"/>
      <c r="M275" s="453"/>
      <c r="N275" s="453"/>
      <c r="O275" s="453"/>
      <c r="P275" s="453"/>
      <c r="Q275" s="453"/>
      <c r="R275" s="453"/>
      <c r="S275" s="453"/>
      <c r="T275" s="453"/>
      <c r="U275" s="453"/>
      <c r="V275" s="453"/>
      <c r="W275" s="453"/>
      <c r="X275" s="453"/>
      <c r="Y275" s="453"/>
    </row>
    <row r="276">
      <c r="A276" s="453"/>
      <c r="B276" s="453"/>
      <c r="C276" s="453"/>
      <c r="D276" s="453"/>
      <c r="E276" s="453"/>
      <c r="F276" s="453"/>
      <c r="G276" s="453"/>
      <c r="H276" s="453"/>
      <c r="I276" s="453"/>
      <c r="J276" s="453"/>
      <c r="K276" s="453"/>
      <c r="L276" s="453"/>
      <c r="M276" s="453"/>
      <c r="N276" s="453"/>
      <c r="O276" s="453"/>
      <c r="P276" s="453"/>
      <c r="Q276" s="453"/>
      <c r="R276" s="453"/>
      <c r="S276" s="453"/>
      <c r="T276" s="453"/>
      <c r="U276" s="453"/>
      <c r="V276" s="453"/>
      <c r="W276" s="453"/>
      <c r="X276" s="453"/>
      <c r="Y276" s="453"/>
    </row>
    <row r="277">
      <c r="A277" s="453"/>
      <c r="B277" s="453"/>
      <c r="C277" s="453"/>
      <c r="D277" s="453"/>
      <c r="E277" s="453"/>
      <c r="F277" s="453"/>
      <c r="G277" s="453"/>
      <c r="H277" s="453"/>
      <c r="I277" s="453"/>
      <c r="J277" s="453"/>
      <c r="K277" s="453"/>
      <c r="L277" s="453"/>
      <c r="M277" s="453"/>
      <c r="N277" s="453"/>
      <c r="O277" s="453"/>
      <c r="P277" s="453"/>
      <c r="Q277" s="453"/>
      <c r="R277" s="453"/>
      <c r="S277" s="453"/>
      <c r="T277" s="453"/>
      <c r="U277" s="453"/>
      <c r="V277" s="453"/>
      <c r="W277" s="453"/>
      <c r="X277" s="453"/>
      <c r="Y277" s="453"/>
    </row>
    <row r="278">
      <c r="A278" s="453"/>
      <c r="B278" s="453"/>
      <c r="C278" s="453"/>
      <c r="D278" s="453"/>
      <c r="E278" s="453"/>
      <c r="F278" s="453"/>
      <c r="G278" s="453"/>
      <c r="H278" s="453"/>
      <c r="I278" s="453"/>
      <c r="J278" s="453"/>
      <c r="K278" s="453"/>
      <c r="L278" s="453"/>
      <c r="M278" s="453"/>
      <c r="N278" s="453"/>
      <c r="O278" s="453"/>
      <c r="P278" s="453"/>
      <c r="Q278" s="453"/>
      <c r="R278" s="453"/>
      <c r="S278" s="453"/>
      <c r="T278" s="453"/>
      <c r="U278" s="453"/>
      <c r="V278" s="453"/>
      <c r="W278" s="453"/>
      <c r="X278" s="453"/>
      <c r="Y278" s="453"/>
    </row>
    <row r="279">
      <c r="A279" s="453"/>
      <c r="B279" s="453"/>
      <c r="C279" s="453"/>
      <c r="D279" s="453"/>
      <c r="E279" s="453"/>
      <c r="F279" s="453"/>
      <c r="G279" s="453"/>
      <c r="H279" s="453"/>
      <c r="I279" s="453"/>
      <c r="J279" s="453"/>
      <c r="K279" s="453"/>
      <c r="L279" s="453"/>
      <c r="M279" s="453"/>
      <c r="N279" s="453"/>
      <c r="O279" s="453"/>
      <c r="P279" s="453"/>
      <c r="Q279" s="453"/>
      <c r="R279" s="453"/>
      <c r="S279" s="453"/>
      <c r="T279" s="453"/>
      <c r="U279" s="453"/>
      <c r="V279" s="453"/>
      <c r="W279" s="453"/>
      <c r="X279" s="453"/>
      <c r="Y279" s="453"/>
    </row>
    <row r="280">
      <c r="A280" s="453"/>
      <c r="B280" s="453"/>
      <c r="C280" s="453"/>
      <c r="D280" s="453"/>
      <c r="E280" s="453"/>
      <c r="F280" s="453"/>
      <c r="G280" s="453"/>
      <c r="H280" s="453"/>
      <c r="I280" s="453"/>
      <c r="J280" s="453"/>
      <c r="K280" s="453"/>
      <c r="L280" s="453"/>
      <c r="M280" s="453"/>
      <c r="N280" s="453"/>
      <c r="O280" s="453"/>
      <c r="P280" s="453"/>
      <c r="Q280" s="453"/>
      <c r="R280" s="453"/>
      <c r="S280" s="453"/>
      <c r="T280" s="453"/>
      <c r="U280" s="453"/>
      <c r="V280" s="453"/>
      <c r="W280" s="453"/>
      <c r="X280" s="453"/>
      <c r="Y280" s="453"/>
    </row>
    <row r="281">
      <c r="A281" s="453"/>
      <c r="B281" s="453"/>
      <c r="C281" s="453"/>
      <c r="D281" s="453"/>
      <c r="E281" s="453"/>
      <c r="F281" s="453"/>
      <c r="G281" s="453"/>
      <c r="H281" s="453"/>
      <c r="I281" s="453"/>
      <c r="J281" s="453"/>
      <c r="K281" s="453"/>
      <c r="L281" s="453"/>
      <c r="M281" s="453"/>
      <c r="N281" s="453"/>
      <c r="O281" s="453"/>
      <c r="P281" s="453"/>
      <c r="Q281" s="453"/>
      <c r="R281" s="453"/>
      <c r="S281" s="453"/>
      <c r="T281" s="453"/>
      <c r="U281" s="453"/>
      <c r="V281" s="453"/>
      <c r="W281" s="453"/>
      <c r="X281" s="453"/>
      <c r="Y281" s="453"/>
    </row>
    <row r="282">
      <c r="A282" s="453"/>
      <c r="B282" s="453"/>
      <c r="C282" s="453"/>
      <c r="D282" s="453"/>
      <c r="E282" s="453"/>
      <c r="F282" s="453"/>
      <c r="G282" s="453"/>
      <c r="H282" s="453"/>
      <c r="I282" s="453"/>
      <c r="J282" s="453"/>
      <c r="K282" s="453"/>
      <c r="L282" s="453"/>
      <c r="M282" s="453"/>
      <c r="N282" s="453"/>
      <c r="O282" s="453"/>
      <c r="P282" s="453"/>
      <c r="Q282" s="453"/>
      <c r="R282" s="453"/>
      <c r="S282" s="453"/>
      <c r="T282" s="453"/>
      <c r="U282" s="453"/>
      <c r="V282" s="453"/>
      <c r="W282" s="453"/>
      <c r="X282" s="453"/>
      <c r="Y282" s="453"/>
    </row>
    <row r="283">
      <c r="A283" s="453"/>
      <c r="B283" s="453"/>
      <c r="C283" s="453"/>
      <c r="D283" s="453"/>
      <c r="E283" s="453"/>
      <c r="F283" s="453"/>
      <c r="G283" s="453"/>
      <c r="H283" s="453"/>
      <c r="I283" s="453"/>
      <c r="J283" s="453"/>
      <c r="K283" s="453"/>
      <c r="L283" s="453"/>
      <c r="M283" s="453"/>
      <c r="N283" s="453"/>
      <c r="O283" s="453"/>
      <c r="P283" s="453"/>
      <c r="Q283" s="453"/>
      <c r="R283" s="453"/>
      <c r="S283" s="453"/>
      <c r="T283" s="453"/>
      <c r="U283" s="453"/>
      <c r="V283" s="453"/>
      <c r="W283" s="453"/>
      <c r="X283" s="453"/>
      <c r="Y283" s="453"/>
    </row>
    <row r="284">
      <c r="A284" s="453"/>
      <c r="B284" s="453"/>
      <c r="C284" s="453"/>
      <c r="D284" s="453"/>
      <c r="E284" s="453"/>
      <c r="F284" s="453"/>
      <c r="G284" s="453"/>
      <c r="H284" s="453"/>
      <c r="I284" s="453"/>
      <c r="J284" s="453"/>
      <c r="K284" s="453"/>
      <c r="L284" s="453"/>
      <c r="M284" s="453"/>
      <c r="N284" s="453"/>
      <c r="O284" s="453"/>
      <c r="P284" s="453"/>
      <c r="Q284" s="453"/>
      <c r="R284" s="453"/>
      <c r="S284" s="453"/>
      <c r="T284" s="453"/>
      <c r="U284" s="453"/>
      <c r="V284" s="453"/>
      <c r="W284" s="453"/>
      <c r="X284" s="453"/>
      <c r="Y284" s="453"/>
    </row>
    <row r="285">
      <c r="A285" s="453"/>
      <c r="B285" s="453"/>
      <c r="C285" s="453"/>
      <c r="D285" s="453"/>
      <c r="E285" s="453"/>
      <c r="F285" s="453"/>
      <c r="G285" s="453"/>
      <c r="H285" s="453"/>
      <c r="I285" s="453"/>
      <c r="J285" s="453"/>
      <c r="K285" s="453"/>
      <c r="L285" s="453"/>
      <c r="M285" s="453"/>
      <c r="N285" s="453"/>
      <c r="O285" s="453"/>
      <c r="P285" s="453"/>
      <c r="Q285" s="453"/>
      <c r="R285" s="453"/>
      <c r="S285" s="453"/>
      <c r="T285" s="453"/>
      <c r="U285" s="453"/>
      <c r="V285" s="453"/>
      <c r="W285" s="453"/>
      <c r="X285" s="453"/>
      <c r="Y285" s="453"/>
    </row>
    <row r="286">
      <c r="A286" s="453"/>
      <c r="B286" s="453"/>
      <c r="C286" s="453"/>
      <c r="D286" s="453"/>
      <c r="E286" s="453"/>
      <c r="F286" s="453"/>
      <c r="G286" s="453"/>
      <c r="H286" s="453"/>
      <c r="I286" s="453"/>
      <c r="J286" s="453"/>
      <c r="K286" s="453"/>
      <c r="L286" s="453"/>
      <c r="M286" s="453"/>
      <c r="N286" s="453"/>
      <c r="O286" s="453"/>
      <c r="P286" s="453"/>
      <c r="Q286" s="453"/>
      <c r="R286" s="453"/>
      <c r="S286" s="453"/>
      <c r="T286" s="453"/>
      <c r="U286" s="453"/>
      <c r="V286" s="453"/>
      <c r="W286" s="453"/>
      <c r="X286" s="453"/>
      <c r="Y286" s="453"/>
    </row>
    <row r="287">
      <c r="A287" s="453"/>
      <c r="B287" s="453"/>
      <c r="C287" s="453"/>
      <c r="D287" s="453"/>
      <c r="E287" s="453"/>
      <c r="F287" s="453"/>
      <c r="G287" s="453"/>
      <c r="H287" s="453"/>
      <c r="I287" s="453"/>
      <c r="J287" s="453"/>
      <c r="K287" s="453"/>
      <c r="L287" s="453"/>
      <c r="M287" s="453"/>
      <c r="N287" s="453"/>
      <c r="O287" s="453"/>
      <c r="P287" s="453"/>
      <c r="Q287" s="453"/>
      <c r="R287" s="453"/>
      <c r="S287" s="453"/>
      <c r="T287" s="453"/>
      <c r="U287" s="453"/>
      <c r="V287" s="453"/>
      <c r="W287" s="453"/>
      <c r="X287" s="453"/>
      <c r="Y287" s="453"/>
    </row>
    <row r="288">
      <c r="A288" s="453"/>
      <c r="B288" s="453"/>
      <c r="C288" s="453"/>
      <c r="D288" s="453"/>
      <c r="E288" s="453"/>
      <c r="F288" s="453"/>
      <c r="G288" s="453"/>
      <c r="H288" s="453"/>
      <c r="I288" s="453"/>
      <c r="J288" s="453"/>
      <c r="K288" s="453"/>
      <c r="L288" s="453"/>
      <c r="M288" s="453"/>
      <c r="N288" s="453"/>
      <c r="O288" s="453"/>
      <c r="P288" s="453"/>
      <c r="Q288" s="453"/>
      <c r="R288" s="453"/>
      <c r="S288" s="453"/>
      <c r="T288" s="453"/>
      <c r="U288" s="453"/>
      <c r="V288" s="453"/>
      <c r="W288" s="453"/>
      <c r="X288" s="453"/>
      <c r="Y288" s="453"/>
    </row>
    <row r="289">
      <c r="A289" s="453"/>
      <c r="B289" s="453"/>
      <c r="C289" s="453"/>
      <c r="D289" s="453"/>
      <c r="E289" s="453"/>
      <c r="F289" s="453"/>
      <c r="G289" s="453"/>
      <c r="H289" s="453"/>
      <c r="I289" s="453"/>
      <c r="J289" s="453"/>
      <c r="K289" s="453"/>
      <c r="L289" s="453"/>
      <c r="M289" s="453"/>
      <c r="N289" s="453"/>
      <c r="O289" s="453"/>
      <c r="P289" s="453"/>
      <c r="Q289" s="453"/>
      <c r="R289" s="453"/>
      <c r="S289" s="453"/>
      <c r="T289" s="453"/>
      <c r="U289" s="453"/>
      <c r="V289" s="453"/>
      <c r="W289" s="453"/>
      <c r="X289" s="453"/>
      <c r="Y289" s="453"/>
    </row>
    <row r="290">
      <c r="A290" s="453"/>
      <c r="B290" s="453"/>
      <c r="C290" s="453"/>
      <c r="D290" s="453"/>
      <c r="E290" s="453"/>
      <c r="F290" s="453"/>
      <c r="G290" s="453"/>
      <c r="H290" s="453"/>
      <c r="I290" s="453"/>
      <c r="J290" s="453"/>
      <c r="K290" s="453"/>
      <c r="L290" s="453"/>
      <c r="M290" s="453"/>
      <c r="N290" s="453"/>
      <c r="O290" s="453"/>
      <c r="P290" s="453"/>
      <c r="Q290" s="453"/>
      <c r="R290" s="453"/>
      <c r="S290" s="453"/>
      <c r="T290" s="453"/>
      <c r="U290" s="453"/>
      <c r="V290" s="453"/>
      <c r="W290" s="453"/>
      <c r="X290" s="453"/>
      <c r="Y290" s="453"/>
    </row>
    <row r="291">
      <c r="A291" s="453"/>
      <c r="B291" s="453"/>
      <c r="C291" s="453"/>
      <c r="D291" s="453"/>
      <c r="E291" s="453"/>
      <c r="F291" s="453"/>
      <c r="G291" s="453"/>
      <c r="H291" s="453"/>
      <c r="I291" s="453"/>
      <c r="J291" s="453"/>
      <c r="K291" s="453"/>
      <c r="L291" s="453"/>
      <c r="M291" s="453"/>
      <c r="N291" s="453"/>
      <c r="O291" s="453"/>
      <c r="P291" s="453"/>
      <c r="Q291" s="453"/>
      <c r="R291" s="453"/>
      <c r="S291" s="453"/>
      <c r="T291" s="453"/>
      <c r="U291" s="453"/>
      <c r="V291" s="453"/>
      <c r="W291" s="453"/>
      <c r="X291" s="453"/>
      <c r="Y291" s="453"/>
    </row>
    <row r="292">
      <c r="A292" s="453"/>
      <c r="B292" s="453"/>
      <c r="C292" s="453"/>
      <c r="D292" s="453"/>
      <c r="E292" s="453"/>
      <c r="F292" s="453"/>
      <c r="G292" s="453"/>
      <c r="H292" s="453"/>
      <c r="I292" s="453"/>
      <c r="J292" s="453"/>
      <c r="K292" s="453"/>
      <c r="L292" s="453"/>
      <c r="M292" s="453"/>
      <c r="N292" s="453"/>
      <c r="O292" s="453"/>
      <c r="P292" s="453"/>
      <c r="Q292" s="453"/>
      <c r="R292" s="453"/>
      <c r="S292" s="453"/>
      <c r="T292" s="453"/>
      <c r="U292" s="453"/>
      <c r="V292" s="453"/>
      <c r="W292" s="453"/>
      <c r="X292" s="453"/>
      <c r="Y292" s="453"/>
    </row>
    <row r="293">
      <c r="A293" s="453"/>
      <c r="B293" s="453"/>
      <c r="C293" s="453"/>
      <c r="D293" s="453"/>
      <c r="E293" s="453"/>
      <c r="F293" s="453"/>
      <c r="G293" s="453"/>
      <c r="H293" s="453"/>
      <c r="I293" s="453"/>
      <c r="J293" s="453"/>
      <c r="K293" s="453"/>
      <c r="L293" s="453"/>
      <c r="M293" s="453"/>
      <c r="N293" s="453"/>
      <c r="O293" s="453"/>
      <c r="P293" s="453"/>
      <c r="Q293" s="453"/>
      <c r="R293" s="453"/>
      <c r="S293" s="453"/>
      <c r="T293" s="453"/>
      <c r="U293" s="453"/>
      <c r="V293" s="453"/>
      <c r="W293" s="453"/>
      <c r="X293" s="453"/>
      <c r="Y293" s="453"/>
    </row>
    <row r="294">
      <c r="A294" s="453"/>
      <c r="B294" s="453"/>
      <c r="C294" s="453"/>
      <c r="D294" s="453"/>
      <c r="E294" s="453"/>
      <c r="F294" s="453"/>
      <c r="G294" s="453"/>
      <c r="H294" s="453"/>
      <c r="I294" s="453"/>
      <c r="J294" s="453"/>
      <c r="K294" s="453"/>
      <c r="L294" s="453"/>
      <c r="M294" s="453"/>
      <c r="N294" s="453"/>
      <c r="O294" s="453"/>
      <c r="P294" s="453"/>
      <c r="Q294" s="453"/>
      <c r="R294" s="453"/>
      <c r="S294" s="453"/>
      <c r="T294" s="453"/>
      <c r="U294" s="453"/>
      <c r="V294" s="453"/>
      <c r="W294" s="453"/>
      <c r="X294" s="453"/>
      <c r="Y294" s="453"/>
    </row>
    <row r="295">
      <c r="A295" s="453"/>
      <c r="B295" s="453"/>
      <c r="C295" s="453"/>
      <c r="D295" s="453"/>
      <c r="E295" s="453"/>
      <c r="F295" s="453"/>
      <c r="G295" s="453"/>
      <c r="H295" s="453"/>
      <c r="I295" s="453"/>
      <c r="J295" s="453"/>
      <c r="K295" s="453"/>
      <c r="L295" s="453"/>
      <c r="M295" s="453"/>
      <c r="N295" s="453"/>
      <c r="O295" s="453"/>
      <c r="P295" s="453"/>
      <c r="Q295" s="453"/>
      <c r="R295" s="453"/>
      <c r="S295" s="453"/>
      <c r="T295" s="453"/>
      <c r="U295" s="453"/>
      <c r="V295" s="453"/>
      <c r="W295" s="453"/>
      <c r="X295" s="453"/>
      <c r="Y295" s="453"/>
    </row>
    <row r="296">
      <c r="A296" s="453"/>
      <c r="B296" s="453"/>
      <c r="C296" s="453"/>
      <c r="D296" s="453"/>
      <c r="E296" s="453"/>
      <c r="F296" s="453"/>
      <c r="G296" s="453"/>
      <c r="H296" s="453"/>
      <c r="I296" s="453"/>
      <c r="J296" s="453"/>
      <c r="K296" s="453"/>
      <c r="L296" s="453"/>
      <c r="M296" s="453"/>
      <c r="N296" s="453"/>
      <c r="O296" s="453"/>
      <c r="P296" s="453"/>
      <c r="Q296" s="453"/>
      <c r="R296" s="453"/>
      <c r="S296" s="453"/>
      <c r="T296" s="453"/>
      <c r="U296" s="453"/>
      <c r="V296" s="453"/>
      <c r="W296" s="453"/>
      <c r="X296" s="453"/>
      <c r="Y296" s="453"/>
    </row>
    <row r="297">
      <c r="A297" s="453"/>
      <c r="B297" s="453"/>
      <c r="C297" s="453"/>
      <c r="D297" s="453"/>
      <c r="E297" s="453"/>
      <c r="F297" s="453"/>
      <c r="G297" s="453"/>
      <c r="H297" s="453"/>
      <c r="I297" s="453"/>
      <c r="J297" s="453"/>
      <c r="K297" s="453"/>
      <c r="L297" s="453"/>
      <c r="M297" s="453"/>
      <c r="N297" s="453"/>
      <c r="O297" s="453"/>
      <c r="P297" s="453"/>
      <c r="Q297" s="453"/>
      <c r="R297" s="453"/>
      <c r="S297" s="453"/>
      <c r="T297" s="453"/>
      <c r="U297" s="453"/>
      <c r="V297" s="453"/>
      <c r="W297" s="453"/>
      <c r="X297" s="453"/>
      <c r="Y297" s="453"/>
    </row>
    <row r="298">
      <c r="A298" s="453"/>
      <c r="B298" s="453"/>
      <c r="C298" s="453"/>
      <c r="D298" s="453"/>
      <c r="E298" s="453"/>
      <c r="F298" s="453"/>
      <c r="G298" s="453"/>
      <c r="H298" s="453"/>
      <c r="I298" s="453"/>
      <c r="J298" s="453"/>
      <c r="K298" s="453"/>
      <c r="L298" s="453"/>
      <c r="M298" s="453"/>
      <c r="N298" s="453"/>
      <c r="O298" s="453"/>
      <c r="P298" s="453"/>
      <c r="Q298" s="453"/>
      <c r="R298" s="453"/>
      <c r="S298" s="453"/>
      <c r="T298" s="453"/>
      <c r="U298" s="453"/>
      <c r="V298" s="453"/>
      <c r="W298" s="453"/>
      <c r="X298" s="453"/>
      <c r="Y298" s="453"/>
    </row>
    <row r="299">
      <c r="A299" s="453"/>
      <c r="B299" s="453"/>
      <c r="C299" s="453"/>
      <c r="D299" s="453"/>
      <c r="E299" s="453"/>
      <c r="F299" s="453"/>
      <c r="G299" s="453"/>
      <c r="H299" s="453"/>
      <c r="I299" s="453"/>
      <c r="J299" s="453"/>
      <c r="K299" s="453"/>
      <c r="L299" s="453"/>
      <c r="M299" s="453"/>
      <c r="N299" s="453"/>
      <c r="O299" s="453"/>
      <c r="P299" s="453"/>
      <c r="Q299" s="453"/>
      <c r="R299" s="453"/>
      <c r="S299" s="453"/>
      <c r="T299" s="453"/>
      <c r="U299" s="453"/>
      <c r="V299" s="453"/>
      <c r="W299" s="453"/>
      <c r="X299" s="453"/>
      <c r="Y299" s="453"/>
    </row>
    <row r="300">
      <c r="A300" s="453"/>
      <c r="B300" s="453"/>
      <c r="C300" s="453"/>
      <c r="D300" s="453"/>
      <c r="E300" s="453"/>
      <c r="F300" s="453"/>
      <c r="G300" s="453"/>
      <c r="H300" s="453"/>
      <c r="I300" s="453"/>
      <c r="J300" s="453"/>
      <c r="K300" s="453"/>
      <c r="L300" s="453"/>
      <c r="M300" s="453"/>
      <c r="N300" s="453"/>
      <c r="O300" s="453"/>
      <c r="P300" s="453"/>
      <c r="Q300" s="453"/>
      <c r="R300" s="453"/>
      <c r="S300" s="453"/>
      <c r="T300" s="453"/>
      <c r="U300" s="453"/>
      <c r="V300" s="453"/>
      <c r="W300" s="453"/>
      <c r="X300" s="453"/>
      <c r="Y300" s="453"/>
    </row>
    <row r="301">
      <c r="A301" s="453"/>
      <c r="B301" s="453"/>
      <c r="C301" s="453"/>
      <c r="D301" s="453"/>
      <c r="E301" s="453"/>
      <c r="F301" s="453"/>
      <c r="G301" s="453"/>
      <c r="H301" s="453"/>
      <c r="I301" s="453"/>
      <c r="J301" s="453"/>
      <c r="K301" s="453"/>
      <c r="L301" s="453"/>
      <c r="M301" s="453"/>
      <c r="N301" s="453"/>
      <c r="O301" s="453"/>
      <c r="P301" s="453"/>
      <c r="Q301" s="453"/>
      <c r="R301" s="453"/>
      <c r="S301" s="453"/>
      <c r="T301" s="453"/>
      <c r="U301" s="453"/>
      <c r="V301" s="453"/>
      <c r="W301" s="453"/>
      <c r="X301" s="453"/>
      <c r="Y301" s="453"/>
    </row>
    <row r="302">
      <c r="A302" s="453"/>
      <c r="B302" s="453"/>
      <c r="C302" s="453"/>
      <c r="D302" s="453"/>
      <c r="E302" s="453"/>
      <c r="F302" s="453"/>
      <c r="G302" s="453"/>
      <c r="H302" s="453"/>
      <c r="I302" s="453"/>
      <c r="J302" s="453"/>
      <c r="K302" s="453"/>
      <c r="L302" s="453"/>
      <c r="M302" s="453"/>
      <c r="N302" s="453"/>
      <c r="O302" s="453"/>
      <c r="P302" s="453"/>
      <c r="Q302" s="453"/>
      <c r="R302" s="453"/>
      <c r="S302" s="453"/>
      <c r="T302" s="453"/>
      <c r="U302" s="453"/>
      <c r="V302" s="453"/>
      <c r="W302" s="453"/>
      <c r="X302" s="453"/>
      <c r="Y302" s="453"/>
    </row>
    <row r="303">
      <c r="A303" s="453"/>
      <c r="B303" s="453"/>
      <c r="C303" s="453"/>
      <c r="D303" s="453"/>
      <c r="E303" s="453"/>
      <c r="F303" s="453"/>
      <c r="G303" s="453"/>
      <c r="H303" s="453"/>
      <c r="I303" s="453"/>
      <c r="J303" s="453"/>
      <c r="K303" s="453"/>
      <c r="L303" s="453"/>
      <c r="M303" s="453"/>
      <c r="N303" s="453"/>
      <c r="O303" s="453"/>
      <c r="P303" s="453"/>
      <c r="Q303" s="453"/>
      <c r="R303" s="453"/>
      <c r="S303" s="453"/>
      <c r="T303" s="453"/>
      <c r="U303" s="453"/>
      <c r="V303" s="453"/>
      <c r="W303" s="453"/>
      <c r="X303" s="453"/>
      <c r="Y303" s="453"/>
    </row>
    <row r="304">
      <c r="A304" s="453"/>
      <c r="B304" s="453"/>
      <c r="C304" s="453"/>
      <c r="D304" s="453"/>
      <c r="E304" s="453"/>
      <c r="F304" s="453"/>
      <c r="G304" s="453"/>
      <c r="H304" s="453"/>
      <c r="I304" s="453"/>
      <c r="J304" s="453"/>
      <c r="K304" s="453"/>
      <c r="L304" s="453"/>
      <c r="M304" s="453"/>
      <c r="N304" s="453"/>
      <c r="O304" s="453"/>
      <c r="P304" s="453"/>
      <c r="Q304" s="453"/>
      <c r="R304" s="453"/>
      <c r="S304" s="453"/>
      <c r="T304" s="453"/>
      <c r="U304" s="453"/>
      <c r="V304" s="453"/>
      <c r="W304" s="453"/>
      <c r="X304" s="453"/>
      <c r="Y304" s="453"/>
    </row>
    <row r="305">
      <c r="A305" s="453"/>
      <c r="B305" s="453"/>
      <c r="C305" s="453"/>
      <c r="D305" s="453"/>
      <c r="E305" s="453"/>
      <c r="F305" s="453"/>
      <c r="G305" s="453"/>
      <c r="H305" s="453"/>
      <c r="I305" s="453"/>
      <c r="J305" s="453"/>
      <c r="K305" s="453"/>
      <c r="L305" s="453"/>
      <c r="M305" s="453"/>
      <c r="N305" s="453"/>
      <c r="O305" s="453"/>
      <c r="P305" s="453"/>
      <c r="Q305" s="453"/>
      <c r="R305" s="453"/>
      <c r="S305" s="453"/>
      <c r="T305" s="453"/>
      <c r="U305" s="453"/>
      <c r="V305" s="453"/>
      <c r="W305" s="453"/>
      <c r="X305" s="453"/>
      <c r="Y305" s="453"/>
    </row>
    <row r="306">
      <c r="A306" s="453"/>
      <c r="B306" s="453"/>
      <c r="C306" s="453"/>
      <c r="D306" s="453"/>
      <c r="E306" s="453"/>
      <c r="F306" s="453"/>
      <c r="G306" s="453"/>
      <c r="H306" s="453"/>
      <c r="I306" s="453"/>
      <c r="J306" s="453"/>
      <c r="K306" s="453"/>
      <c r="L306" s="453"/>
      <c r="M306" s="453"/>
      <c r="N306" s="453"/>
      <c r="O306" s="453"/>
      <c r="P306" s="453"/>
      <c r="Q306" s="453"/>
      <c r="R306" s="453"/>
      <c r="S306" s="453"/>
      <c r="T306" s="453"/>
      <c r="U306" s="453"/>
      <c r="V306" s="453"/>
      <c r="W306" s="453"/>
      <c r="X306" s="453"/>
      <c r="Y306" s="453"/>
    </row>
    <row r="307">
      <c r="A307" s="453"/>
      <c r="B307" s="453"/>
      <c r="C307" s="453"/>
      <c r="D307" s="453"/>
      <c r="E307" s="453"/>
      <c r="F307" s="453"/>
      <c r="G307" s="453"/>
      <c r="H307" s="453"/>
      <c r="I307" s="453"/>
      <c r="J307" s="453"/>
      <c r="K307" s="453"/>
      <c r="L307" s="453"/>
      <c r="M307" s="453"/>
      <c r="N307" s="453"/>
      <c r="O307" s="453"/>
      <c r="P307" s="453"/>
      <c r="Q307" s="453"/>
      <c r="R307" s="453"/>
      <c r="S307" s="453"/>
      <c r="T307" s="453"/>
      <c r="U307" s="453"/>
      <c r="V307" s="453"/>
      <c r="W307" s="453"/>
      <c r="X307" s="453"/>
      <c r="Y307" s="453"/>
    </row>
    <row r="308">
      <c r="A308" s="453"/>
      <c r="B308" s="453"/>
      <c r="C308" s="453"/>
      <c r="D308" s="453"/>
      <c r="E308" s="453"/>
      <c r="F308" s="453"/>
      <c r="G308" s="453"/>
      <c r="H308" s="453"/>
      <c r="I308" s="453"/>
      <c r="J308" s="453"/>
      <c r="K308" s="453"/>
      <c r="L308" s="453"/>
      <c r="M308" s="453"/>
      <c r="N308" s="453"/>
      <c r="O308" s="453"/>
      <c r="P308" s="453"/>
      <c r="Q308" s="453"/>
      <c r="R308" s="453"/>
      <c r="S308" s="453"/>
      <c r="T308" s="453"/>
      <c r="U308" s="453"/>
      <c r="V308" s="453"/>
      <c r="W308" s="453"/>
      <c r="X308" s="453"/>
      <c r="Y308" s="453"/>
    </row>
    <row r="309">
      <c r="A309" s="453"/>
      <c r="B309" s="453"/>
      <c r="C309" s="453"/>
      <c r="D309" s="453"/>
      <c r="E309" s="453"/>
      <c r="F309" s="453"/>
      <c r="G309" s="453"/>
      <c r="H309" s="453"/>
      <c r="I309" s="453"/>
      <c r="J309" s="453"/>
      <c r="K309" s="453"/>
      <c r="L309" s="453"/>
      <c r="M309" s="453"/>
      <c r="N309" s="453"/>
      <c r="O309" s="453"/>
      <c r="P309" s="453"/>
      <c r="Q309" s="453"/>
      <c r="R309" s="453"/>
      <c r="S309" s="453"/>
      <c r="T309" s="453"/>
      <c r="U309" s="453"/>
      <c r="V309" s="453"/>
      <c r="W309" s="453"/>
      <c r="X309" s="453"/>
      <c r="Y309" s="453"/>
    </row>
    <row r="310">
      <c r="A310" s="453"/>
      <c r="B310" s="453"/>
      <c r="C310" s="453"/>
      <c r="D310" s="453"/>
      <c r="E310" s="453"/>
      <c r="F310" s="453"/>
      <c r="G310" s="453"/>
      <c r="H310" s="453"/>
      <c r="I310" s="453"/>
      <c r="J310" s="453"/>
      <c r="K310" s="453"/>
      <c r="L310" s="453"/>
      <c r="M310" s="453"/>
      <c r="N310" s="453"/>
      <c r="O310" s="453"/>
      <c r="P310" s="453"/>
      <c r="Q310" s="453"/>
      <c r="R310" s="453"/>
      <c r="S310" s="453"/>
      <c r="T310" s="453"/>
      <c r="U310" s="453"/>
      <c r="V310" s="453"/>
      <c r="W310" s="453"/>
      <c r="X310" s="453"/>
      <c r="Y310" s="453"/>
    </row>
    <row r="311">
      <c r="A311" s="453"/>
      <c r="B311" s="453"/>
      <c r="C311" s="453"/>
      <c r="D311" s="453"/>
      <c r="E311" s="453"/>
      <c r="F311" s="453"/>
      <c r="G311" s="453"/>
      <c r="H311" s="453"/>
      <c r="I311" s="453"/>
      <c r="J311" s="453"/>
      <c r="K311" s="453"/>
      <c r="L311" s="453"/>
      <c r="M311" s="453"/>
      <c r="N311" s="453"/>
      <c r="O311" s="453"/>
      <c r="P311" s="453"/>
      <c r="Q311" s="453"/>
      <c r="R311" s="453"/>
      <c r="S311" s="453"/>
      <c r="T311" s="453"/>
      <c r="U311" s="453"/>
      <c r="V311" s="453"/>
      <c r="W311" s="453"/>
      <c r="X311" s="453"/>
      <c r="Y311" s="453"/>
    </row>
    <row r="312">
      <c r="A312" s="453"/>
      <c r="B312" s="453"/>
      <c r="C312" s="453"/>
      <c r="D312" s="453"/>
      <c r="E312" s="453"/>
      <c r="F312" s="453"/>
      <c r="G312" s="453"/>
      <c r="H312" s="453"/>
      <c r="I312" s="453"/>
      <c r="J312" s="453"/>
      <c r="K312" s="453"/>
      <c r="L312" s="453"/>
      <c r="M312" s="453"/>
      <c r="N312" s="453"/>
      <c r="O312" s="453"/>
      <c r="P312" s="453"/>
      <c r="Q312" s="453"/>
      <c r="R312" s="453"/>
      <c r="S312" s="453"/>
      <c r="T312" s="453"/>
      <c r="U312" s="453"/>
      <c r="V312" s="453"/>
      <c r="W312" s="453"/>
      <c r="X312" s="453"/>
      <c r="Y312" s="453"/>
    </row>
    <row r="313">
      <c r="A313" s="453"/>
      <c r="B313" s="453"/>
      <c r="C313" s="453"/>
      <c r="D313" s="453"/>
      <c r="E313" s="453"/>
      <c r="F313" s="453"/>
      <c r="G313" s="453"/>
      <c r="H313" s="453"/>
      <c r="I313" s="453"/>
      <c r="J313" s="453"/>
      <c r="K313" s="453"/>
      <c r="L313" s="453"/>
      <c r="M313" s="453"/>
      <c r="N313" s="453"/>
      <c r="O313" s="453"/>
      <c r="P313" s="453"/>
      <c r="Q313" s="453"/>
      <c r="R313" s="453"/>
      <c r="S313" s="453"/>
      <c r="T313" s="453"/>
      <c r="U313" s="453"/>
      <c r="V313" s="453"/>
      <c r="W313" s="453"/>
      <c r="X313" s="453"/>
      <c r="Y313" s="453"/>
    </row>
    <row r="314">
      <c r="A314" s="453"/>
      <c r="B314" s="453"/>
      <c r="C314" s="453"/>
      <c r="D314" s="453"/>
      <c r="E314" s="453"/>
      <c r="F314" s="453"/>
      <c r="G314" s="453"/>
      <c r="H314" s="453"/>
      <c r="I314" s="453"/>
      <c r="J314" s="453"/>
      <c r="K314" s="453"/>
      <c r="L314" s="453"/>
      <c r="M314" s="453"/>
      <c r="N314" s="453"/>
      <c r="O314" s="453"/>
      <c r="P314" s="453"/>
      <c r="Q314" s="453"/>
      <c r="R314" s="453"/>
      <c r="S314" s="453"/>
      <c r="T314" s="453"/>
      <c r="U314" s="453"/>
      <c r="V314" s="453"/>
      <c r="W314" s="453"/>
      <c r="X314" s="453"/>
      <c r="Y314" s="453"/>
    </row>
    <row r="315">
      <c r="A315" s="453"/>
      <c r="B315" s="453"/>
      <c r="C315" s="453"/>
      <c r="D315" s="453"/>
      <c r="E315" s="453"/>
      <c r="F315" s="453"/>
      <c r="G315" s="453"/>
      <c r="H315" s="453"/>
      <c r="I315" s="453"/>
      <c r="J315" s="453"/>
      <c r="K315" s="453"/>
      <c r="L315" s="453"/>
      <c r="M315" s="453"/>
      <c r="N315" s="453"/>
      <c r="O315" s="453"/>
      <c r="P315" s="453"/>
      <c r="Q315" s="453"/>
      <c r="R315" s="453"/>
      <c r="S315" s="453"/>
      <c r="T315" s="453"/>
      <c r="U315" s="453"/>
      <c r="V315" s="453"/>
      <c r="W315" s="453"/>
      <c r="X315" s="453"/>
      <c r="Y315" s="453"/>
    </row>
    <row r="316">
      <c r="A316" s="453"/>
      <c r="B316" s="453"/>
      <c r="C316" s="453"/>
      <c r="D316" s="453"/>
      <c r="E316" s="453"/>
      <c r="F316" s="453"/>
      <c r="G316" s="453"/>
      <c r="H316" s="453"/>
      <c r="I316" s="453"/>
      <c r="J316" s="453"/>
      <c r="K316" s="453"/>
      <c r="L316" s="453"/>
      <c r="M316" s="453"/>
      <c r="N316" s="453"/>
      <c r="O316" s="453"/>
      <c r="P316" s="453"/>
      <c r="Q316" s="453"/>
      <c r="R316" s="453"/>
      <c r="S316" s="453"/>
      <c r="T316" s="453"/>
      <c r="U316" s="453"/>
      <c r="V316" s="453"/>
      <c r="W316" s="453"/>
      <c r="X316" s="453"/>
      <c r="Y316" s="453"/>
    </row>
    <row r="317">
      <c r="A317" s="453"/>
      <c r="B317" s="453"/>
      <c r="C317" s="453"/>
      <c r="D317" s="453"/>
      <c r="E317" s="453"/>
      <c r="F317" s="453"/>
      <c r="G317" s="453"/>
      <c r="H317" s="453"/>
      <c r="I317" s="453"/>
      <c r="J317" s="453"/>
      <c r="K317" s="453"/>
      <c r="L317" s="453"/>
      <c r="M317" s="453"/>
      <c r="N317" s="453"/>
      <c r="O317" s="453"/>
      <c r="P317" s="453"/>
      <c r="Q317" s="453"/>
      <c r="R317" s="453"/>
      <c r="S317" s="453"/>
      <c r="T317" s="453"/>
      <c r="U317" s="453"/>
      <c r="V317" s="453"/>
      <c r="W317" s="453"/>
      <c r="X317" s="453"/>
      <c r="Y317" s="453"/>
    </row>
    <row r="318">
      <c r="A318" s="453"/>
      <c r="B318" s="453"/>
      <c r="C318" s="453"/>
      <c r="D318" s="453"/>
      <c r="E318" s="453"/>
      <c r="F318" s="453"/>
      <c r="G318" s="453"/>
      <c r="H318" s="453"/>
      <c r="I318" s="453"/>
      <c r="J318" s="453"/>
      <c r="K318" s="453"/>
      <c r="L318" s="453"/>
      <c r="M318" s="453"/>
      <c r="N318" s="453"/>
      <c r="O318" s="453"/>
      <c r="P318" s="453"/>
      <c r="Q318" s="453"/>
      <c r="R318" s="453"/>
      <c r="S318" s="453"/>
      <c r="T318" s="453"/>
      <c r="U318" s="453"/>
      <c r="V318" s="453"/>
      <c r="W318" s="453"/>
      <c r="X318" s="453"/>
      <c r="Y318" s="453"/>
    </row>
    <row r="319">
      <c r="A319" s="453"/>
      <c r="B319" s="453"/>
      <c r="C319" s="453"/>
      <c r="D319" s="453"/>
      <c r="E319" s="453"/>
      <c r="F319" s="453"/>
      <c r="G319" s="453"/>
      <c r="H319" s="453"/>
      <c r="I319" s="453"/>
      <c r="J319" s="453"/>
      <c r="K319" s="453"/>
      <c r="L319" s="453"/>
      <c r="M319" s="453"/>
      <c r="N319" s="453"/>
      <c r="O319" s="453"/>
      <c r="P319" s="453"/>
      <c r="Q319" s="453"/>
      <c r="R319" s="453"/>
      <c r="S319" s="453"/>
      <c r="T319" s="453"/>
      <c r="U319" s="453"/>
      <c r="V319" s="453"/>
      <c r="W319" s="453"/>
      <c r="X319" s="453"/>
      <c r="Y319" s="453"/>
    </row>
    <row r="320">
      <c r="A320" s="453"/>
      <c r="B320" s="453"/>
      <c r="C320" s="453"/>
      <c r="D320" s="453"/>
      <c r="E320" s="453"/>
      <c r="F320" s="453"/>
      <c r="G320" s="453"/>
      <c r="H320" s="453"/>
      <c r="I320" s="453"/>
      <c r="J320" s="453"/>
      <c r="K320" s="453"/>
      <c r="L320" s="453"/>
      <c r="M320" s="453"/>
      <c r="N320" s="453"/>
      <c r="O320" s="453"/>
      <c r="P320" s="453"/>
      <c r="Q320" s="453"/>
      <c r="R320" s="453"/>
      <c r="S320" s="453"/>
      <c r="T320" s="453"/>
      <c r="U320" s="453"/>
      <c r="V320" s="453"/>
      <c r="W320" s="453"/>
      <c r="X320" s="453"/>
      <c r="Y320" s="453"/>
    </row>
    <row r="321">
      <c r="A321" s="453"/>
      <c r="B321" s="453"/>
      <c r="C321" s="453"/>
      <c r="D321" s="453"/>
      <c r="E321" s="453"/>
      <c r="F321" s="453"/>
      <c r="G321" s="453"/>
      <c r="H321" s="453"/>
      <c r="I321" s="453"/>
      <c r="J321" s="453"/>
      <c r="K321" s="453"/>
      <c r="L321" s="453"/>
      <c r="M321" s="453"/>
      <c r="N321" s="453"/>
      <c r="O321" s="453"/>
      <c r="P321" s="453"/>
      <c r="Q321" s="453"/>
      <c r="R321" s="453"/>
      <c r="S321" s="453"/>
      <c r="T321" s="453"/>
      <c r="U321" s="453"/>
      <c r="V321" s="453"/>
      <c r="W321" s="453"/>
      <c r="X321" s="453"/>
      <c r="Y321" s="453"/>
    </row>
    <row r="322">
      <c r="A322" s="453"/>
      <c r="B322" s="453"/>
      <c r="C322" s="453"/>
      <c r="D322" s="453"/>
      <c r="E322" s="453"/>
      <c r="F322" s="453"/>
      <c r="G322" s="453"/>
      <c r="H322" s="453"/>
      <c r="I322" s="453"/>
      <c r="J322" s="453"/>
      <c r="K322" s="453"/>
      <c r="L322" s="453"/>
      <c r="M322" s="453"/>
      <c r="N322" s="453"/>
      <c r="O322" s="453"/>
      <c r="P322" s="453"/>
      <c r="Q322" s="453"/>
      <c r="R322" s="453"/>
      <c r="S322" s="453"/>
      <c r="T322" s="453"/>
      <c r="U322" s="453"/>
      <c r="V322" s="453"/>
      <c r="W322" s="453"/>
      <c r="X322" s="453"/>
      <c r="Y322" s="453"/>
    </row>
    <row r="323">
      <c r="A323" s="453"/>
      <c r="B323" s="453"/>
      <c r="C323" s="453"/>
      <c r="D323" s="453"/>
      <c r="E323" s="453"/>
      <c r="F323" s="453"/>
      <c r="G323" s="453"/>
      <c r="H323" s="453"/>
      <c r="I323" s="453"/>
      <c r="J323" s="453"/>
      <c r="K323" s="453"/>
      <c r="L323" s="453"/>
      <c r="M323" s="453"/>
      <c r="N323" s="453"/>
      <c r="O323" s="453"/>
      <c r="P323" s="453"/>
      <c r="Q323" s="453"/>
      <c r="R323" s="453"/>
      <c r="S323" s="453"/>
      <c r="T323" s="453"/>
      <c r="U323" s="453"/>
      <c r="V323" s="453"/>
      <c r="W323" s="453"/>
      <c r="X323" s="453"/>
      <c r="Y323" s="453"/>
    </row>
    <row r="324">
      <c r="A324" s="453"/>
      <c r="B324" s="453"/>
      <c r="C324" s="453"/>
      <c r="D324" s="453"/>
      <c r="E324" s="453"/>
      <c r="F324" s="453"/>
      <c r="G324" s="453"/>
      <c r="H324" s="453"/>
      <c r="I324" s="453"/>
      <c r="J324" s="453"/>
      <c r="K324" s="453"/>
      <c r="L324" s="453"/>
      <c r="M324" s="453"/>
      <c r="N324" s="453"/>
      <c r="O324" s="453"/>
      <c r="P324" s="453"/>
      <c r="Q324" s="453"/>
      <c r="R324" s="453"/>
      <c r="S324" s="453"/>
      <c r="T324" s="453"/>
      <c r="U324" s="453"/>
      <c r="V324" s="453"/>
      <c r="W324" s="453"/>
      <c r="X324" s="453"/>
      <c r="Y324" s="453"/>
    </row>
    <row r="325">
      <c r="A325" s="453"/>
      <c r="B325" s="453"/>
      <c r="C325" s="453"/>
      <c r="D325" s="453"/>
      <c r="E325" s="453"/>
      <c r="F325" s="453"/>
      <c r="G325" s="453"/>
      <c r="H325" s="453"/>
      <c r="I325" s="453"/>
      <c r="J325" s="453"/>
      <c r="K325" s="453"/>
      <c r="L325" s="453"/>
      <c r="M325" s="453"/>
      <c r="N325" s="453"/>
      <c r="O325" s="453"/>
      <c r="P325" s="453"/>
      <c r="Q325" s="453"/>
      <c r="R325" s="453"/>
      <c r="S325" s="453"/>
      <c r="T325" s="453"/>
      <c r="U325" s="453"/>
      <c r="V325" s="453"/>
      <c r="W325" s="453"/>
      <c r="X325" s="453"/>
      <c r="Y325" s="453"/>
    </row>
    <row r="326">
      <c r="A326" s="453"/>
      <c r="B326" s="453"/>
      <c r="C326" s="453"/>
      <c r="D326" s="453"/>
      <c r="E326" s="453"/>
      <c r="F326" s="453"/>
      <c r="G326" s="453"/>
      <c r="H326" s="453"/>
      <c r="I326" s="453"/>
      <c r="J326" s="453"/>
      <c r="K326" s="453"/>
      <c r="L326" s="453"/>
      <c r="M326" s="453"/>
      <c r="N326" s="453"/>
      <c r="O326" s="453"/>
      <c r="P326" s="453"/>
      <c r="Q326" s="453"/>
      <c r="R326" s="453"/>
      <c r="S326" s="453"/>
      <c r="T326" s="453"/>
      <c r="U326" s="453"/>
      <c r="V326" s="453"/>
      <c r="W326" s="453"/>
      <c r="X326" s="453"/>
      <c r="Y326" s="453"/>
    </row>
    <row r="327">
      <c r="A327" s="453"/>
      <c r="B327" s="453"/>
      <c r="C327" s="453"/>
      <c r="D327" s="453"/>
      <c r="E327" s="453"/>
      <c r="F327" s="453"/>
      <c r="G327" s="453"/>
      <c r="H327" s="453"/>
      <c r="I327" s="453"/>
      <c r="J327" s="453"/>
      <c r="K327" s="453"/>
      <c r="L327" s="453"/>
      <c r="M327" s="453"/>
      <c r="N327" s="453"/>
      <c r="O327" s="453"/>
      <c r="P327" s="453"/>
      <c r="Q327" s="453"/>
      <c r="R327" s="453"/>
      <c r="S327" s="453"/>
      <c r="T327" s="453"/>
      <c r="U327" s="453"/>
      <c r="V327" s="453"/>
      <c r="W327" s="453"/>
      <c r="X327" s="453"/>
      <c r="Y327" s="453"/>
    </row>
    <row r="328">
      <c r="A328" s="453"/>
      <c r="B328" s="453"/>
      <c r="C328" s="453"/>
      <c r="D328" s="453"/>
      <c r="E328" s="453"/>
      <c r="F328" s="453"/>
      <c r="G328" s="453"/>
      <c r="H328" s="453"/>
      <c r="I328" s="453"/>
      <c r="J328" s="453"/>
      <c r="K328" s="453"/>
      <c r="L328" s="453"/>
      <c r="M328" s="453"/>
      <c r="N328" s="453"/>
      <c r="O328" s="453"/>
      <c r="P328" s="453"/>
      <c r="Q328" s="453"/>
      <c r="R328" s="453"/>
      <c r="S328" s="453"/>
      <c r="T328" s="453"/>
      <c r="U328" s="453"/>
      <c r="V328" s="453"/>
      <c r="W328" s="453"/>
      <c r="X328" s="453"/>
      <c r="Y328" s="453"/>
    </row>
    <row r="329">
      <c r="A329" s="453"/>
      <c r="B329" s="453"/>
      <c r="C329" s="453"/>
      <c r="D329" s="453"/>
      <c r="E329" s="453"/>
      <c r="F329" s="453"/>
      <c r="G329" s="453"/>
      <c r="H329" s="453"/>
      <c r="I329" s="453"/>
      <c r="J329" s="453"/>
      <c r="K329" s="453"/>
      <c r="L329" s="453"/>
      <c r="M329" s="453"/>
      <c r="N329" s="453"/>
      <c r="O329" s="453"/>
      <c r="P329" s="453"/>
      <c r="Q329" s="453"/>
      <c r="R329" s="453"/>
      <c r="S329" s="453"/>
      <c r="T329" s="453"/>
      <c r="U329" s="453"/>
      <c r="V329" s="453"/>
      <c r="W329" s="453"/>
      <c r="X329" s="453"/>
      <c r="Y329" s="453"/>
    </row>
    <row r="330">
      <c r="A330" s="453"/>
      <c r="B330" s="453"/>
      <c r="C330" s="453"/>
      <c r="D330" s="453"/>
      <c r="E330" s="453"/>
      <c r="F330" s="453"/>
      <c r="G330" s="453"/>
      <c r="H330" s="453"/>
      <c r="I330" s="453"/>
      <c r="J330" s="453"/>
      <c r="K330" s="453"/>
      <c r="L330" s="453"/>
      <c r="M330" s="453"/>
      <c r="N330" s="453"/>
      <c r="O330" s="453"/>
      <c r="P330" s="453"/>
      <c r="Q330" s="453"/>
      <c r="R330" s="453"/>
      <c r="S330" s="453"/>
      <c r="T330" s="453"/>
      <c r="U330" s="453"/>
      <c r="V330" s="453"/>
      <c r="W330" s="453"/>
      <c r="X330" s="453"/>
      <c r="Y330" s="453"/>
    </row>
    <row r="331">
      <c r="A331" s="453"/>
      <c r="B331" s="453"/>
      <c r="C331" s="453"/>
      <c r="D331" s="453"/>
      <c r="E331" s="453"/>
      <c r="F331" s="453"/>
      <c r="G331" s="453"/>
      <c r="H331" s="453"/>
      <c r="I331" s="453"/>
      <c r="J331" s="453"/>
      <c r="K331" s="453"/>
      <c r="L331" s="453"/>
      <c r="M331" s="453"/>
      <c r="N331" s="453"/>
      <c r="O331" s="453"/>
      <c r="P331" s="453"/>
      <c r="Q331" s="453"/>
      <c r="R331" s="453"/>
      <c r="S331" s="453"/>
      <c r="T331" s="453"/>
      <c r="U331" s="453"/>
      <c r="V331" s="453"/>
      <c r="W331" s="453"/>
      <c r="X331" s="453"/>
      <c r="Y331" s="453"/>
    </row>
    <row r="332">
      <c r="A332" s="453"/>
      <c r="B332" s="453"/>
      <c r="C332" s="453"/>
      <c r="D332" s="453"/>
      <c r="E332" s="453"/>
      <c r="F332" s="453"/>
      <c r="G332" s="453"/>
      <c r="H332" s="453"/>
      <c r="I332" s="453"/>
      <c r="J332" s="453"/>
      <c r="K332" s="453"/>
      <c r="L332" s="453"/>
      <c r="M332" s="453"/>
      <c r="N332" s="453"/>
      <c r="O332" s="453"/>
      <c r="P332" s="453"/>
      <c r="Q332" s="453"/>
      <c r="R332" s="453"/>
      <c r="S332" s="453"/>
      <c r="T332" s="453"/>
      <c r="U332" s="453"/>
      <c r="V332" s="453"/>
      <c r="W332" s="453"/>
      <c r="X332" s="453"/>
      <c r="Y332" s="453"/>
    </row>
    <row r="333">
      <c r="A333" s="453"/>
      <c r="B333" s="453"/>
      <c r="C333" s="453"/>
      <c r="D333" s="453"/>
      <c r="E333" s="453"/>
      <c r="F333" s="453"/>
      <c r="G333" s="453"/>
      <c r="H333" s="453"/>
      <c r="I333" s="453"/>
      <c r="J333" s="453"/>
      <c r="K333" s="453"/>
      <c r="L333" s="453"/>
      <c r="M333" s="453"/>
      <c r="N333" s="453"/>
      <c r="O333" s="453"/>
      <c r="P333" s="453"/>
      <c r="Q333" s="453"/>
      <c r="R333" s="453"/>
      <c r="S333" s="453"/>
      <c r="T333" s="453"/>
      <c r="U333" s="453"/>
      <c r="V333" s="453"/>
      <c r="W333" s="453"/>
      <c r="X333" s="453"/>
      <c r="Y333" s="453"/>
    </row>
    <row r="334">
      <c r="A334" s="453"/>
      <c r="B334" s="453"/>
      <c r="C334" s="453"/>
      <c r="D334" s="453"/>
      <c r="E334" s="453"/>
      <c r="F334" s="453"/>
      <c r="G334" s="453"/>
      <c r="H334" s="453"/>
      <c r="I334" s="453"/>
      <c r="J334" s="453"/>
      <c r="K334" s="453"/>
      <c r="L334" s="453"/>
      <c r="M334" s="453"/>
      <c r="N334" s="453"/>
      <c r="O334" s="453"/>
      <c r="P334" s="453"/>
      <c r="Q334" s="453"/>
      <c r="R334" s="453"/>
      <c r="S334" s="453"/>
      <c r="T334" s="453"/>
      <c r="U334" s="453"/>
      <c r="V334" s="453"/>
      <c r="W334" s="453"/>
      <c r="X334" s="453"/>
      <c r="Y334" s="453"/>
    </row>
    <row r="335">
      <c r="A335" s="453"/>
      <c r="B335" s="453"/>
      <c r="C335" s="453"/>
      <c r="D335" s="453"/>
      <c r="E335" s="453"/>
      <c r="F335" s="453"/>
      <c r="G335" s="453"/>
      <c r="H335" s="453"/>
      <c r="I335" s="453"/>
      <c r="J335" s="453"/>
      <c r="K335" s="453"/>
      <c r="L335" s="453"/>
      <c r="M335" s="453"/>
      <c r="N335" s="453"/>
      <c r="O335" s="453"/>
      <c r="P335" s="453"/>
      <c r="Q335" s="453"/>
      <c r="R335" s="453"/>
      <c r="S335" s="453"/>
      <c r="T335" s="453"/>
      <c r="U335" s="453"/>
      <c r="V335" s="453"/>
      <c r="W335" s="453"/>
      <c r="X335" s="453"/>
      <c r="Y335" s="453"/>
    </row>
    <row r="336">
      <c r="A336" s="453"/>
      <c r="B336" s="453"/>
      <c r="C336" s="453"/>
      <c r="D336" s="453"/>
      <c r="E336" s="453"/>
      <c r="F336" s="453"/>
      <c r="G336" s="453"/>
      <c r="H336" s="453"/>
      <c r="I336" s="453"/>
      <c r="J336" s="453"/>
      <c r="K336" s="453"/>
      <c r="L336" s="453"/>
      <c r="M336" s="453"/>
      <c r="N336" s="453"/>
      <c r="O336" s="453"/>
      <c r="P336" s="453"/>
      <c r="Q336" s="453"/>
      <c r="R336" s="453"/>
      <c r="S336" s="453"/>
      <c r="T336" s="453"/>
      <c r="U336" s="453"/>
      <c r="V336" s="453"/>
      <c r="W336" s="453"/>
      <c r="X336" s="453"/>
      <c r="Y336" s="453"/>
    </row>
    <row r="337">
      <c r="A337" s="453"/>
      <c r="B337" s="453"/>
      <c r="C337" s="453"/>
      <c r="D337" s="453"/>
      <c r="E337" s="453"/>
      <c r="F337" s="453"/>
      <c r="G337" s="453"/>
      <c r="H337" s="453"/>
      <c r="I337" s="453"/>
      <c r="J337" s="453"/>
      <c r="K337" s="453"/>
      <c r="L337" s="453"/>
      <c r="M337" s="453"/>
      <c r="N337" s="453"/>
      <c r="O337" s="453"/>
      <c r="P337" s="453"/>
      <c r="Q337" s="453"/>
      <c r="R337" s="453"/>
      <c r="S337" s="453"/>
      <c r="T337" s="453"/>
      <c r="U337" s="453"/>
      <c r="V337" s="453"/>
      <c r="W337" s="453"/>
      <c r="X337" s="453"/>
      <c r="Y337" s="453"/>
    </row>
    <row r="338">
      <c r="A338" s="453"/>
      <c r="B338" s="453"/>
      <c r="C338" s="453"/>
      <c r="D338" s="453"/>
      <c r="E338" s="453"/>
      <c r="F338" s="453"/>
      <c r="G338" s="453"/>
      <c r="H338" s="453"/>
      <c r="I338" s="453"/>
      <c r="J338" s="453"/>
      <c r="K338" s="453"/>
      <c r="L338" s="453"/>
      <c r="M338" s="453"/>
      <c r="N338" s="453"/>
      <c r="O338" s="453"/>
      <c r="P338" s="453"/>
      <c r="Q338" s="453"/>
      <c r="R338" s="453"/>
      <c r="S338" s="453"/>
      <c r="T338" s="453"/>
      <c r="U338" s="453"/>
      <c r="V338" s="453"/>
      <c r="W338" s="453"/>
      <c r="X338" s="453"/>
      <c r="Y338" s="453"/>
    </row>
    <row r="339">
      <c r="A339" s="453"/>
      <c r="B339" s="453"/>
      <c r="C339" s="453"/>
      <c r="D339" s="453"/>
      <c r="E339" s="453"/>
      <c r="F339" s="453"/>
      <c r="G339" s="453"/>
      <c r="H339" s="453"/>
      <c r="I339" s="453"/>
      <c r="J339" s="453"/>
      <c r="K339" s="453"/>
      <c r="L339" s="453"/>
      <c r="M339" s="453"/>
      <c r="N339" s="453"/>
      <c r="O339" s="453"/>
      <c r="P339" s="453"/>
      <c r="Q339" s="453"/>
      <c r="R339" s="453"/>
      <c r="S339" s="453"/>
      <c r="T339" s="453"/>
      <c r="U339" s="453"/>
      <c r="V339" s="453"/>
      <c r="W339" s="453"/>
      <c r="X339" s="453"/>
      <c r="Y339" s="453"/>
    </row>
    <row r="340">
      <c r="A340" s="453"/>
      <c r="B340" s="453"/>
      <c r="C340" s="453"/>
      <c r="D340" s="453"/>
      <c r="E340" s="453"/>
      <c r="F340" s="453"/>
      <c r="G340" s="453"/>
      <c r="H340" s="453"/>
      <c r="I340" s="453"/>
      <c r="J340" s="453"/>
      <c r="K340" s="453"/>
      <c r="L340" s="453"/>
      <c r="M340" s="453"/>
      <c r="N340" s="453"/>
      <c r="O340" s="453"/>
      <c r="P340" s="453"/>
      <c r="Q340" s="453"/>
      <c r="R340" s="453"/>
      <c r="S340" s="453"/>
      <c r="T340" s="453"/>
      <c r="U340" s="453"/>
      <c r="V340" s="453"/>
      <c r="W340" s="453"/>
      <c r="X340" s="453"/>
      <c r="Y340" s="453"/>
    </row>
    <row r="341">
      <c r="A341" s="453"/>
      <c r="B341" s="453"/>
      <c r="C341" s="453"/>
      <c r="D341" s="453"/>
      <c r="E341" s="453"/>
      <c r="F341" s="453"/>
      <c r="G341" s="453"/>
      <c r="H341" s="453"/>
      <c r="I341" s="453"/>
      <c r="J341" s="453"/>
      <c r="K341" s="453"/>
      <c r="L341" s="453"/>
      <c r="M341" s="453"/>
      <c r="N341" s="453"/>
      <c r="O341" s="453"/>
      <c r="P341" s="453"/>
      <c r="Q341" s="453"/>
      <c r="R341" s="453"/>
      <c r="S341" s="453"/>
      <c r="T341" s="453"/>
      <c r="U341" s="453"/>
      <c r="V341" s="453"/>
      <c r="W341" s="453"/>
      <c r="X341" s="453"/>
      <c r="Y341" s="453"/>
    </row>
    <row r="342">
      <c r="A342" s="453"/>
      <c r="B342" s="453"/>
      <c r="C342" s="453"/>
      <c r="D342" s="453"/>
      <c r="E342" s="453"/>
      <c r="F342" s="453"/>
      <c r="G342" s="453"/>
      <c r="H342" s="453"/>
      <c r="I342" s="453"/>
      <c r="J342" s="453"/>
      <c r="K342" s="453"/>
      <c r="L342" s="453"/>
      <c r="M342" s="453"/>
      <c r="N342" s="453"/>
      <c r="O342" s="453"/>
      <c r="P342" s="453"/>
      <c r="Q342" s="453"/>
      <c r="R342" s="453"/>
      <c r="S342" s="453"/>
      <c r="T342" s="453"/>
      <c r="U342" s="453"/>
      <c r="V342" s="453"/>
      <c r="W342" s="453"/>
      <c r="X342" s="453"/>
      <c r="Y342" s="453"/>
    </row>
    <row r="343">
      <c r="A343" s="453"/>
      <c r="B343" s="453"/>
      <c r="C343" s="453"/>
      <c r="D343" s="453"/>
      <c r="E343" s="453"/>
      <c r="F343" s="453"/>
      <c r="G343" s="453"/>
      <c r="H343" s="453"/>
      <c r="I343" s="453"/>
      <c r="J343" s="453"/>
      <c r="K343" s="453"/>
      <c r="L343" s="453"/>
      <c r="M343" s="453"/>
      <c r="N343" s="453"/>
      <c r="O343" s="453"/>
      <c r="P343" s="453"/>
      <c r="Q343" s="453"/>
      <c r="R343" s="453"/>
      <c r="S343" s="453"/>
      <c r="T343" s="453"/>
      <c r="U343" s="453"/>
      <c r="V343" s="453"/>
      <c r="W343" s="453"/>
      <c r="X343" s="453"/>
      <c r="Y343" s="453"/>
    </row>
    <row r="344">
      <c r="A344" s="453"/>
      <c r="B344" s="453"/>
      <c r="C344" s="453"/>
      <c r="D344" s="453"/>
      <c r="E344" s="453"/>
      <c r="F344" s="453"/>
      <c r="G344" s="453"/>
      <c r="H344" s="453"/>
      <c r="I344" s="453"/>
      <c r="J344" s="453"/>
      <c r="K344" s="453"/>
      <c r="L344" s="453"/>
      <c r="M344" s="453"/>
      <c r="N344" s="453"/>
      <c r="O344" s="453"/>
      <c r="P344" s="453"/>
      <c r="Q344" s="453"/>
      <c r="R344" s="453"/>
      <c r="S344" s="453"/>
      <c r="T344" s="453"/>
      <c r="U344" s="453"/>
      <c r="V344" s="453"/>
      <c r="W344" s="453"/>
      <c r="X344" s="453"/>
      <c r="Y344" s="453"/>
    </row>
    <row r="345">
      <c r="A345" s="453"/>
      <c r="B345" s="453"/>
      <c r="C345" s="453"/>
      <c r="D345" s="453"/>
      <c r="E345" s="453"/>
      <c r="F345" s="453"/>
      <c r="G345" s="453"/>
      <c r="H345" s="453"/>
      <c r="I345" s="453"/>
      <c r="J345" s="453"/>
      <c r="K345" s="453"/>
      <c r="L345" s="453"/>
      <c r="M345" s="453"/>
      <c r="N345" s="453"/>
      <c r="O345" s="453"/>
      <c r="P345" s="453"/>
      <c r="Q345" s="453"/>
      <c r="R345" s="453"/>
      <c r="S345" s="453"/>
      <c r="T345" s="453"/>
      <c r="U345" s="453"/>
      <c r="V345" s="453"/>
      <c r="W345" s="453"/>
      <c r="X345" s="453"/>
      <c r="Y345" s="453"/>
    </row>
    <row r="346">
      <c r="A346" s="453"/>
      <c r="B346" s="453"/>
      <c r="C346" s="453"/>
      <c r="D346" s="453"/>
      <c r="E346" s="453"/>
      <c r="F346" s="453"/>
      <c r="G346" s="453"/>
      <c r="H346" s="453"/>
      <c r="I346" s="453"/>
      <c r="J346" s="453"/>
      <c r="K346" s="453"/>
      <c r="L346" s="453"/>
      <c r="M346" s="453"/>
      <c r="N346" s="453"/>
      <c r="O346" s="453"/>
      <c r="P346" s="453"/>
      <c r="Q346" s="453"/>
      <c r="R346" s="453"/>
      <c r="S346" s="453"/>
      <c r="T346" s="453"/>
      <c r="U346" s="453"/>
      <c r="V346" s="453"/>
      <c r="W346" s="453"/>
      <c r="X346" s="453"/>
      <c r="Y346" s="453"/>
    </row>
    <row r="347">
      <c r="A347" s="453"/>
      <c r="B347" s="453"/>
      <c r="C347" s="453"/>
      <c r="D347" s="453"/>
      <c r="E347" s="453"/>
      <c r="F347" s="453"/>
      <c r="G347" s="453"/>
      <c r="H347" s="453"/>
      <c r="I347" s="453"/>
      <c r="J347" s="453"/>
      <c r="K347" s="453"/>
      <c r="L347" s="453"/>
      <c r="M347" s="453"/>
      <c r="N347" s="453"/>
      <c r="O347" s="453"/>
      <c r="P347" s="453"/>
      <c r="Q347" s="453"/>
      <c r="R347" s="453"/>
      <c r="S347" s="453"/>
      <c r="T347" s="453"/>
      <c r="U347" s="453"/>
      <c r="V347" s="453"/>
      <c r="W347" s="453"/>
      <c r="X347" s="453"/>
      <c r="Y347" s="453"/>
    </row>
    <row r="348">
      <c r="A348" s="453"/>
      <c r="B348" s="453"/>
      <c r="C348" s="453"/>
      <c r="D348" s="453"/>
      <c r="E348" s="453"/>
      <c r="F348" s="453"/>
      <c r="G348" s="453"/>
      <c r="H348" s="453"/>
      <c r="I348" s="453"/>
      <c r="J348" s="453"/>
      <c r="K348" s="453"/>
      <c r="L348" s="453"/>
      <c r="M348" s="453"/>
      <c r="N348" s="453"/>
      <c r="O348" s="453"/>
      <c r="P348" s="453"/>
      <c r="Q348" s="453"/>
      <c r="R348" s="453"/>
      <c r="S348" s="453"/>
      <c r="T348" s="453"/>
      <c r="U348" s="453"/>
      <c r="V348" s="453"/>
      <c r="W348" s="453"/>
      <c r="X348" s="453"/>
      <c r="Y348" s="453"/>
    </row>
    <row r="349">
      <c r="A349" s="453"/>
      <c r="B349" s="453"/>
      <c r="C349" s="453"/>
      <c r="D349" s="453"/>
      <c r="E349" s="453"/>
      <c r="F349" s="453"/>
      <c r="G349" s="453"/>
      <c r="H349" s="453"/>
      <c r="I349" s="453"/>
      <c r="J349" s="453"/>
      <c r="K349" s="453"/>
      <c r="L349" s="453"/>
      <c r="M349" s="453"/>
      <c r="N349" s="453"/>
      <c r="O349" s="453"/>
      <c r="P349" s="453"/>
      <c r="Q349" s="453"/>
      <c r="R349" s="453"/>
      <c r="S349" s="453"/>
      <c r="T349" s="453"/>
      <c r="U349" s="453"/>
      <c r="V349" s="453"/>
      <c r="W349" s="453"/>
      <c r="X349" s="453"/>
      <c r="Y349" s="453"/>
    </row>
    <row r="350">
      <c r="A350" s="453"/>
      <c r="B350" s="453"/>
      <c r="C350" s="453"/>
      <c r="D350" s="453"/>
      <c r="E350" s="453"/>
      <c r="F350" s="453"/>
      <c r="G350" s="453"/>
      <c r="H350" s="453"/>
      <c r="I350" s="453"/>
      <c r="J350" s="453"/>
      <c r="K350" s="453"/>
      <c r="L350" s="453"/>
      <c r="M350" s="453"/>
      <c r="N350" s="453"/>
      <c r="O350" s="453"/>
      <c r="P350" s="453"/>
      <c r="Q350" s="453"/>
      <c r="R350" s="453"/>
      <c r="S350" s="453"/>
      <c r="T350" s="453"/>
      <c r="U350" s="453"/>
      <c r="V350" s="453"/>
      <c r="W350" s="453"/>
      <c r="X350" s="453"/>
      <c r="Y350" s="453"/>
    </row>
    <row r="351">
      <c r="A351" s="453"/>
      <c r="B351" s="453"/>
      <c r="C351" s="453"/>
      <c r="D351" s="453"/>
      <c r="E351" s="453"/>
      <c r="F351" s="453"/>
      <c r="G351" s="453"/>
      <c r="H351" s="453"/>
      <c r="I351" s="453"/>
      <c r="J351" s="453"/>
      <c r="K351" s="453"/>
      <c r="L351" s="453"/>
      <c r="M351" s="453"/>
      <c r="N351" s="453"/>
      <c r="O351" s="453"/>
      <c r="P351" s="453"/>
      <c r="Q351" s="453"/>
      <c r="R351" s="453"/>
      <c r="S351" s="453"/>
      <c r="T351" s="453"/>
      <c r="U351" s="453"/>
      <c r="V351" s="453"/>
      <c r="W351" s="453"/>
      <c r="X351" s="453"/>
      <c r="Y351" s="453"/>
    </row>
    <row r="352">
      <c r="A352" s="453"/>
      <c r="B352" s="453"/>
      <c r="C352" s="453"/>
      <c r="D352" s="453"/>
      <c r="E352" s="453"/>
      <c r="F352" s="453"/>
      <c r="G352" s="453"/>
      <c r="H352" s="453"/>
      <c r="I352" s="453"/>
      <c r="J352" s="453"/>
      <c r="K352" s="453"/>
      <c r="L352" s="453"/>
      <c r="M352" s="453"/>
      <c r="N352" s="453"/>
      <c r="O352" s="453"/>
      <c r="P352" s="453"/>
      <c r="Q352" s="453"/>
      <c r="R352" s="453"/>
      <c r="S352" s="453"/>
      <c r="T352" s="453"/>
      <c r="U352" s="453"/>
      <c r="V352" s="453"/>
      <c r="W352" s="453"/>
      <c r="X352" s="453"/>
      <c r="Y352" s="453"/>
    </row>
    <row r="353">
      <c r="A353" s="453"/>
      <c r="B353" s="453"/>
      <c r="C353" s="453"/>
      <c r="D353" s="453"/>
      <c r="E353" s="453"/>
      <c r="F353" s="453"/>
      <c r="G353" s="453"/>
      <c r="H353" s="453"/>
      <c r="I353" s="453"/>
      <c r="J353" s="453"/>
      <c r="K353" s="453"/>
      <c r="L353" s="453"/>
      <c r="M353" s="453"/>
      <c r="N353" s="453"/>
      <c r="O353" s="453"/>
      <c r="P353" s="453"/>
      <c r="Q353" s="453"/>
      <c r="R353" s="453"/>
      <c r="S353" s="453"/>
      <c r="T353" s="453"/>
      <c r="U353" s="453"/>
      <c r="V353" s="453"/>
      <c r="W353" s="453"/>
      <c r="X353" s="453"/>
      <c r="Y353" s="453"/>
    </row>
    <row r="354">
      <c r="A354" s="453"/>
      <c r="B354" s="453"/>
      <c r="C354" s="453"/>
      <c r="D354" s="453"/>
      <c r="E354" s="453"/>
      <c r="F354" s="453"/>
      <c r="G354" s="453"/>
      <c r="H354" s="453"/>
      <c r="I354" s="453"/>
      <c r="J354" s="453"/>
      <c r="K354" s="453"/>
      <c r="L354" s="453"/>
      <c r="M354" s="453"/>
      <c r="N354" s="453"/>
      <c r="O354" s="453"/>
      <c r="P354" s="453"/>
      <c r="Q354" s="453"/>
      <c r="R354" s="453"/>
      <c r="S354" s="453"/>
      <c r="T354" s="453"/>
      <c r="U354" s="453"/>
      <c r="V354" s="453"/>
      <c r="W354" s="453"/>
      <c r="X354" s="453"/>
      <c r="Y354" s="453"/>
    </row>
    <row r="355">
      <c r="A355" s="453"/>
      <c r="B355" s="453"/>
      <c r="C355" s="453"/>
      <c r="D355" s="453"/>
      <c r="E355" s="453"/>
      <c r="F355" s="453"/>
      <c r="G355" s="453"/>
      <c r="H355" s="453"/>
      <c r="I355" s="453"/>
      <c r="J355" s="453"/>
      <c r="K355" s="453"/>
      <c r="L355" s="453"/>
      <c r="M355" s="453"/>
      <c r="N355" s="453"/>
      <c r="O355" s="453"/>
      <c r="P355" s="453"/>
      <c r="Q355" s="453"/>
      <c r="R355" s="453"/>
      <c r="S355" s="453"/>
      <c r="T355" s="453"/>
      <c r="U355" s="453"/>
      <c r="V355" s="453"/>
      <c r="W355" s="453"/>
      <c r="X355" s="453"/>
      <c r="Y355" s="453"/>
    </row>
    <row r="356">
      <c r="A356" s="453"/>
      <c r="B356" s="453"/>
      <c r="C356" s="453"/>
      <c r="D356" s="453"/>
      <c r="E356" s="453"/>
      <c r="F356" s="453"/>
      <c r="G356" s="453"/>
      <c r="H356" s="453"/>
      <c r="I356" s="453"/>
      <c r="J356" s="453"/>
      <c r="K356" s="453"/>
      <c r="L356" s="453"/>
      <c r="M356" s="453"/>
      <c r="N356" s="453"/>
      <c r="O356" s="453"/>
      <c r="P356" s="453"/>
      <c r="Q356" s="453"/>
      <c r="R356" s="453"/>
      <c r="S356" s="453"/>
      <c r="T356" s="453"/>
      <c r="U356" s="453"/>
      <c r="V356" s="453"/>
      <c r="W356" s="453"/>
      <c r="X356" s="453"/>
      <c r="Y356" s="453"/>
    </row>
    <row r="357">
      <c r="A357" s="453"/>
      <c r="B357" s="453"/>
      <c r="C357" s="453"/>
      <c r="D357" s="453"/>
      <c r="E357" s="453"/>
      <c r="F357" s="453"/>
      <c r="G357" s="453"/>
      <c r="H357" s="453"/>
      <c r="I357" s="453"/>
      <c r="J357" s="453"/>
      <c r="K357" s="453"/>
      <c r="L357" s="453"/>
      <c r="M357" s="453"/>
      <c r="N357" s="453"/>
      <c r="O357" s="453"/>
      <c r="P357" s="453"/>
      <c r="Q357" s="453"/>
      <c r="R357" s="453"/>
      <c r="S357" s="453"/>
      <c r="T357" s="453"/>
      <c r="U357" s="453"/>
      <c r="V357" s="453"/>
      <c r="W357" s="453"/>
      <c r="X357" s="453"/>
      <c r="Y357" s="453"/>
    </row>
    <row r="358">
      <c r="A358" s="453"/>
      <c r="B358" s="453"/>
      <c r="C358" s="453"/>
      <c r="D358" s="453"/>
      <c r="E358" s="453"/>
      <c r="F358" s="453"/>
      <c r="G358" s="453"/>
      <c r="H358" s="453"/>
      <c r="I358" s="453"/>
      <c r="J358" s="453"/>
      <c r="K358" s="453"/>
      <c r="L358" s="453"/>
      <c r="M358" s="453"/>
      <c r="N358" s="453"/>
      <c r="O358" s="453"/>
      <c r="P358" s="453"/>
      <c r="Q358" s="453"/>
      <c r="R358" s="453"/>
      <c r="S358" s="453"/>
      <c r="T358" s="453"/>
      <c r="U358" s="453"/>
      <c r="V358" s="453"/>
      <c r="W358" s="453"/>
      <c r="X358" s="453"/>
      <c r="Y358" s="453"/>
    </row>
    <row r="359">
      <c r="A359" s="453"/>
      <c r="B359" s="453"/>
      <c r="C359" s="453"/>
      <c r="D359" s="453"/>
      <c r="E359" s="453"/>
      <c r="F359" s="453"/>
      <c r="G359" s="453"/>
      <c r="H359" s="453"/>
      <c r="I359" s="453"/>
      <c r="J359" s="453"/>
      <c r="K359" s="453"/>
      <c r="L359" s="453"/>
      <c r="M359" s="453"/>
      <c r="N359" s="453"/>
      <c r="O359" s="453"/>
      <c r="P359" s="453"/>
      <c r="Q359" s="453"/>
      <c r="R359" s="453"/>
      <c r="S359" s="453"/>
      <c r="T359" s="453"/>
      <c r="U359" s="453"/>
      <c r="V359" s="453"/>
      <c r="W359" s="453"/>
      <c r="X359" s="453"/>
      <c r="Y359" s="453"/>
    </row>
    <row r="360">
      <c r="A360" s="453"/>
      <c r="B360" s="453"/>
      <c r="C360" s="453"/>
      <c r="D360" s="453"/>
      <c r="E360" s="453"/>
      <c r="F360" s="453"/>
      <c r="G360" s="453"/>
      <c r="H360" s="453"/>
      <c r="I360" s="453"/>
      <c r="J360" s="453"/>
      <c r="K360" s="453"/>
      <c r="L360" s="453"/>
      <c r="M360" s="453"/>
      <c r="N360" s="453"/>
      <c r="O360" s="453"/>
      <c r="P360" s="453"/>
      <c r="Q360" s="453"/>
      <c r="R360" s="453"/>
      <c r="S360" s="453"/>
      <c r="T360" s="453"/>
      <c r="U360" s="453"/>
      <c r="V360" s="453"/>
      <c r="W360" s="453"/>
      <c r="X360" s="453"/>
      <c r="Y360" s="453"/>
    </row>
    <row r="361">
      <c r="A361" s="453"/>
      <c r="B361" s="453"/>
      <c r="C361" s="453"/>
      <c r="D361" s="453"/>
      <c r="E361" s="453"/>
      <c r="F361" s="453"/>
      <c r="G361" s="453"/>
      <c r="H361" s="453"/>
      <c r="I361" s="453"/>
      <c r="J361" s="453"/>
      <c r="K361" s="453"/>
      <c r="L361" s="453"/>
      <c r="M361" s="453"/>
      <c r="N361" s="453"/>
      <c r="O361" s="453"/>
      <c r="P361" s="453"/>
      <c r="Q361" s="453"/>
      <c r="R361" s="453"/>
      <c r="S361" s="453"/>
      <c r="T361" s="453"/>
      <c r="U361" s="453"/>
      <c r="V361" s="453"/>
      <c r="W361" s="453"/>
      <c r="X361" s="453"/>
      <c r="Y361" s="453"/>
    </row>
    <row r="362">
      <c r="A362" s="453"/>
      <c r="B362" s="453"/>
      <c r="C362" s="453"/>
      <c r="D362" s="453"/>
      <c r="E362" s="453"/>
      <c r="F362" s="453"/>
      <c r="G362" s="453"/>
      <c r="H362" s="453"/>
      <c r="I362" s="453"/>
      <c r="J362" s="453"/>
      <c r="K362" s="453"/>
      <c r="L362" s="453"/>
      <c r="M362" s="453"/>
      <c r="N362" s="453"/>
      <c r="O362" s="453"/>
      <c r="P362" s="453"/>
      <c r="Q362" s="453"/>
      <c r="R362" s="453"/>
      <c r="S362" s="453"/>
      <c r="T362" s="453"/>
      <c r="U362" s="453"/>
      <c r="V362" s="453"/>
      <c r="W362" s="453"/>
      <c r="X362" s="453"/>
      <c r="Y362" s="453"/>
    </row>
    <row r="363">
      <c r="A363" s="453"/>
      <c r="B363" s="453"/>
      <c r="C363" s="453"/>
      <c r="D363" s="453"/>
      <c r="E363" s="453"/>
      <c r="F363" s="453"/>
      <c r="G363" s="453"/>
      <c r="H363" s="453"/>
      <c r="I363" s="453"/>
      <c r="J363" s="453"/>
      <c r="K363" s="453"/>
      <c r="L363" s="453"/>
      <c r="M363" s="453"/>
      <c r="N363" s="453"/>
      <c r="O363" s="453"/>
      <c r="P363" s="453"/>
      <c r="Q363" s="453"/>
      <c r="R363" s="453"/>
      <c r="S363" s="453"/>
      <c r="T363" s="453"/>
      <c r="U363" s="453"/>
      <c r="V363" s="453"/>
      <c r="W363" s="453"/>
      <c r="X363" s="453"/>
      <c r="Y363" s="453"/>
    </row>
    <row r="364">
      <c r="A364" s="453"/>
      <c r="B364" s="453"/>
      <c r="C364" s="453"/>
      <c r="D364" s="453"/>
      <c r="E364" s="453"/>
      <c r="F364" s="453"/>
      <c r="G364" s="453"/>
      <c r="H364" s="453"/>
      <c r="I364" s="453"/>
      <c r="J364" s="453"/>
      <c r="K364" s="453"/>
      <c r="L364" s="453"/>
      <c r="M364" s="453"/>
      <c r="N364" s="453"/>
      <c r="O364" s="453"/>
      <c r="P364" s="453"/>
      <c r="Q364" s="453"/>
      <c r="R364" s="453"/>
      <c r="S364" s="453"/>
      <c r="T364" s="453"/>
      <c r="U364" s="453"/>
      <c r="V364" s="453"/>
      <c r="W364" s="453"/>
      <c r="X364" s="453"/>
      <c r="Y364" s="453"/>
    </row>
    <row r="365">
      <c r="A365" s="453"/>
      <c r="B365" s="453"/>
      <c r="C365" s="453"/>
      <c r="D365" s="453"/>
      <c r="E365" s="453"/>
      <c r="F365" s="453"/>
      <c r="G365" s="453"/>
      <c r="H365" s="453"/>
      <c r="I365" s="453"/>
      <c r="J365" s="453"/>
      <c r="K365" s="453"/>
      <c r="L365" s="453"/>
      <c r="M365" s="453"/>
      <c r="N365" s="453"/>
      <c r="O365" s="453"/>
      <c r="P365" s="453"/>
      <c r="Q365" s="453"/>
      <c r="R365" s="453"/>
      <c r="S365" s="453"/>
      <c r="T365" s="453"/>
      <c r="U365" s="453"/>
      <c r="V365" s="453"/>
      <c r="W365" s="453"/>
      <c r="X365" s="453"/>
      <c r="Y365" s="453"/>
    </row>
    <row r="366">
      <c r="A366" s="453"/>
      <c r="B366" s="453"/>
      <c r="C366" s="453"/>
      <c r="D366" s="453"/>
      <c r="E366" s="453"/>
      <c r="F366" s="453"/>
      <c r="G366" s="453"/>
      <c r="H366" s="453"/>
      <c r="I366" s="453"/>
      <c r="J366" s="453"/>
      <c r="K366" s="453"/>
      <c r="L366" s="453"/>
      <c r="M366" s="453"/>
      <c r="N366" s="453"/>
      <c r="O366" s="453"/>
      <c r="P366" s="453"/>
      <c r="Q366" s="453"/>
      <c r="R366" s="453"/>
      <c r="S366" s="453"/>
      <c r="T366" s="453"/>
      <c r="U366" s="453"/>
      <c r="V366" s="453"/>
      <c r="W366" s="453"/>
      <c r="X366" s="453"/>
      <c r="Y366" s="453"/>
    </row>
    <row r="367">
      <c r="A367" s="453"/>
      <c r="B367" s="453"/>
      <c r="C367" s="453"/>
      <c r="D367" s="453"/>
      <c r="E367" s="453"/>
      <c r="F367" s="453"/>
      <c r="G367" s="453"/>
      <c r="H367" s="453"/>
      <c r="I367" s="453"/>
      <c r="J367" s="453"/>
      <c r="K367" s="453"/>
      <c r="L367" s="453"/>
      <c r="M367" s="453"/>
      <c r="N367" s="453"/>
      <c r="O367" s="453"/>
      <c r="P367" s="453"/>
      <c r="Q367" s="453"/>
      <c r="R367" s="453"/>
      <c r="S367" s="453"/>
      <c r="T367" s="453"/>
      <c r="U367" s="453"/>
      <c r="V367" s="453"/>
      <c r="W367" s="453"/>
      <c r="X367" s="453"/>
      <c r="Y367" s="453"/>
    </row>
    <row r="368">
      <c r="A368" s="453"/>
      <c r="B368" s="453"/>
      <c r="C368" s="453"/>
      <c r="D368" s="453"/>
      <c r="E368" s="453"/>
      <c r="F368" s="453"/>
      <c r="G368" s="453"/>
      <c r="H368" s="453"/>
      <c r="I368" s="453"/>
      <c r="J368" s="453"/>
      <c r="K368" s="453"/>
      <c r="L368" s="453"/>
      <c r="M368" s="453"/>
      <c r="N368" s="453"/>
      <c r="O368" s="453"/>
      <c r="P368" s="453"/>
      <c r="Q368" s="453"/>
      <c r="R368" s="453"/>
      <c r="S368" s="453"/>
      <c r="T368" s="453"/>
      <c r="U368" s="453"/>
      <c r="V368" s="453"/>
      <c r="W368" s="453"/>
      <c r="X368" s="453"/>
      <c r="Y368" s="453"/>
    </row>
    <row r="369">
      <c r="A369" s="453"/>
      <c r="B369" s="453"/>
      <c r="C369" s="453"/>
      <c r="D369" s="453"/>
      <c r="E369" s="453"/>
      <c r="F369" s="453"/>
      <c r="G369" s="453"/>
      <c r="H369" s="453"/>
      <c r="I369" s="453"/>
      <c r="J369" s="453"/>
      <c r="K369" s="453"/>
      <c r="L369" s="453"/>
      <c r="M369" s="453"/>
      <c r="N369" s="453"/>
      <c r="O369" s="453"/>
      <c r="P369" s="453"/>
      <c r="Q369" s="453"/>
      <c r="R369" s="453"/>
      <c r="S369" s="453"/>
      <c r="T369" s="453"/>
      <c r="U369" s="453"/>
      <c r="V369" s="453"/>
      <c r="W369" s="453"/>
      <c r="X369" s="453"/>
      <c r="Y369" s="453"/>
    </row>
    <row r="370">
      <c r="A370" s="453"/>
      <c r="B370" s="453"/>
      <c r="C370" s="453"/>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row>
    <row r="371">
      <c r="A371" s="453"/>
      <c r="B371" s="453"/>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row>
    <row r="372">
      <c r="A372" s="453"/>
      <c r="B372" s="453"/>
      <c r="C372" s="453"/>
      <c r="D372" s="453"/>
      <c r="E372" s="453"/>
      <c r="F372" s="453"/>
      <c r="G372" s="453"/>
      <c r="H372" s="453"/>
      <c r="I372" s="453"/>
      <c r="J372" s="453"/>
      <c r="K372" s="453"/>
      <c r="L372" s="453"/>
      <c r="M372" s="453"/>
      <c r="N372" s="453"/>
      <c r="O372" s="453"/>
      <c r="P372" s="453"/>
      <c r="Q372" s="453"/>
      <c r="R372" s="453"/>
      <c r="S372" s="453"/>
      <c r="T372" s="453"/>
      <c r="U372" s="453"/>
      <c r="V372" s="453"/>
      <c r="W372" s="453"/>
      <c r="X372" s="453"/>
      <c r="Y372" s="453"/>
    </row>
    <row r="373">
      <c r="A373" s="453"/>
      <c r="B373" s="453"/>
      <c r="C373" s="453"/>
      <c r="D373" s="453"/>
      <c r="E373" s="453"/>
      <c r="F373" s="453"/>
      <c r="G373" s="453"/>
      <c r="H373" s="453"/>
      <c r="I373" s="453"/>
      <c r="J373" s="453"/>
      <c r="K373" s="453"/>
      <c r="L373" s="453"/>
      <c r="M373" s="453"/>
      <c r="N373" s="453"/>
      <c r="O373" s="453"/>
      <c r="P373" s="453"/>
      <c r="Q373" s="453"/>
      <c r="R373" s="453"/>
      <c r="S373" s="453"/>
      <c r="T373" s="453"/>
      <c r="U373" s="453"/>
      <c r="V373" s="453"/>
      <c r="W373" s="453"/>
      <c r="X373" s="453"/>
      <c r="Y373" s="453"/>
    </row>
    <row r="374">
      <c r="A374" s="453"/>
      <c r="B374" s="453"/>
      <c r="C374" s="453"/>
      <c r="D374" s="453"/>
      <c r="E374" s="453"/>
      <c r="F374" s="453"/>
      <c r="G374" s="453"/>
      <c r="H374" s="453"/>
      <c r="I374" s="453"/>
      <c r="J374" s="453"/>
      <c r="K374" s="453"/>
      <c r="L374" s="453"/>
      <c r="M374" s="453"/>
      <c r="N374" s="453"/>
      <c r="O374" s="453"/>
      <c r="P374" s="453"/>
      <c r="Q374" s="453"/>
      <c r="R374" s="453"/>
      <c r="S374" s="453"/>
      <c r="T374" s="453"/>
      <c r="U374" s="453"/>
      <c r="V374" s="453"/>
      <c r="W374" s="453"/>
      <c r="X374" s="453"/>
      <c r="Y374" s="453"/>
    </row>
    <row r="375">
      <c r="A375" s="453"/>
      <c r="B375" s="453"/>
      <c r="C375" s="453"/>
      <c r="D375" s="453"/>
      <c r="E375" s="453"/>
      <c r="F375" s="453"/>
      <c r="G375" s="453"/>
      <c r="H375" s="453"/>
      <c r="I375" s="453"/>
      <c r="J375" s="453"/>
      <c r="K375" s="453"/>
      <c r="L375" s="453"/>
      <c r="M375" s="453"/>
      <c r="N375" s="453"/>
      <c r="O375" s="453"/>
      <c r="P375" s="453"/>
      <c r="Q375" s="453"/>
      <c r="R375" s="453"/>
      <c r="S375" s="453"/>
      <c r="T375" s="453"/>
      <c r="U375" s="453"/>
      <c r="V375" s="453"/>
      <c r="W375" s="453"/>
      <c r="X375" s="453"/>
      <c r="Y375" s="453"/>
    </row>
    <row r="376">
      <c r="A376" s="453"/>
      <c r="B376" s="453"/>
      <c r="C376" s="453"/>
      <c r="D376" s="453"/>
      <c r="E376" s="453"/>
      <c r="F376" s="453"/>
      <c r="G376" s="453"/>
      <c r="H376" s="453"/>
      <c r="I376" s="453"/>
      <c r="J376" s="453"/>
      <c r="K376" s="453"/>
      <c r="L376" s="453"/>
      <c r="M376" s="453"/>
      <c r="N376" s="453"/>
      <c r="O376" s="453"/>
      <c r="P376" s="453"/>
      <c r="Q376" s="453"/>
      <c r="R376" s="453"/>
      <c r="S376" s="453"/>
      <c r="T376" s="453"/>
      <c r="U376" s="453"/>
      <c r="V376" s="453"/>
      <c r="W376" s="453"/>
      <c r="X376" s="453"/>
      <c r="Y376" s="453"/>
    </row>
    <row r="377">
      <c r="A377" s="453"/>
      <c r="B377" s="453"/>
      <c r="C377" s="453"/>
      <c r="D377" s="453"/>
      <c r="E377" s="453"/>
      <c r="F377" s="453"/>
      <c r="G377" s="453"/>
      <c r="H377" s="453"/>
      <c r="I377" s="453"/>
      <c r="J377" s="453"/>
      <c r="K377" s="453"/>
      <c r="L377" s="453"/>
      <c r="M377" s="453"/>
      <c r="N377" s="453"/>
      <c r="O377" s="453"/>
      <c r="P377" s="453"/>
      <c r="Q377" s="453"/>
      <c r="R377" s="453"/>
      <c r="S377" s="453"/>
      <c r="T377" s="453"/>
      <c r="U377" s="453"/>
      <c r="V377" s="453"/>
      <c r="W377" s="453"/>
      <c r="X377" s="453"/>
      <c r="Y377" s="453"/>
    </row>
    <row r="378">
      <c r="A378" s="453"/>
      <c r="B378" s="453"/>
      <c r="C378" s="453"/>
      <c r="D378" s="453"/>
      <c r="E378" s="453"/>
      <c r="F378" s="453"/>
      <c r="G378" s="453"/>
      <c r="H378" s="453"/>
      <c r="I378" s="453"/>
      <c r="J378" s="453"/>
      <c r="K378" s="453"/>
      <c r="L378" s="453"/>
      <c r="M378" s="453"/>
      <c r="N378" s="453"/>
      <c r="O378" s="453"/>
      <c r="P378" s="453"/>
      <c r="Q378" s="453"/>
      <c r="R378" s="453"/>
      <c r="S378" s="453"/>
      <c r="T378" s="453"/>
      <c r="U378" s="453"/>
      <c r="V378" s="453"/>
      <c r="W378" s="453"/>
      <c r="X378" s="453"/>
      <c r="Y378" s="453"/>
    </row>
    <row r="379">
      <c r="A379" s="453"/>
      <c r="B379" s="453"/>
      <c r="C379" s="453"/>
      <c r="D379" s="453"/>
      <c r="E379" s="453"/>
      <c r="F379" s="453"/>
      <c r="G379" s="453"/>
      <c r="H379" s="453"/>
      <c r="I379" s="453"/>
      <c r="J379" s="453"/>
      <c r="K379" s="453"/>
      <c r="L379" s="453"/>
      <c r="M379" s="453"/>
      <c r="N379" s="453"/>
      <c r="O379" s="453"/>
      <c r="P379" s="453"/>
      <c r="Q379" s="453"/>
      <c r="R379" s="453"/>
      <c r="S379" s="453"/>
      <c r="T379" s="453"/>
      <c r="U379" s="453"/>
      <c r="V379" s="453"/>
      <c r="W379" s="453"/>
      <c r="X379" s="453"/>
      <c r="Y379" s="453"/>
    </row>
    <row r="380">
      <c r="A380" s="453"/>
      <c r="B380" s="453"/>
      <c r="C380" s="453"/>
      <c r="D380" s="453"/>
      <c r="E380" s="453"/>
      <c r="F380" s="453"/>
      <c r="G380" s="453"/>
      <c r="H380" s="453"/>
      <c r="I380" s="453"/>
      <c r="J380" s="453"/>
      <c r="K380" s="453"/>
      <c r="L380" s="453"/>
      <c r="M380" s="453"/>
      <c r="N380" s="453"/>
      <c r="O380" s="453"/>
      <c r="P380" s="453"/>
      <c r="Q380" s="453"/>
      <c r="R380" s="453"/>
      <c r="S380" s="453"/>
      <c r="T380" s="453"/>
      <c r="U380" s="453"/>
      <c r="V380" s="453"/>
      <c r="W380" s="453"/>
      <c r="X380" s="453"/>
      <c r="Y380" s="453"/>
    </row>
    <row r="381">
      <c r="A381" s="453"/>
      <c r="B381" s="453"/>
      <c r="C381" s="453"/>
      <c r="D381" s="453"/>
      <c r="E381" s="453"/>
      <c r="F381" s="453"/>
      <c r="G381" s="453"/>
      <c r="H381" s="453"/>
      <c r="I381" s="453"/>
      <c r="J381" s="453"/>
      <c r="K381" s="453"/>
      <c r="L381" s="453"/>
      <c r="M381" s="453"/>
      <c r="N381" s="453"/>
      <c r="O381" s="453"/>
      <c r="P381" s="453"/>
      <c r="Q381" s="453"/>
      <c r="R381" s="453"/>
      <c r="S381" s="453"/>
      <c r="T381" s="453"/>
      <c r="U381" s="453"/>
      <c r="V381" s="453"/>
      <c r="W381" s="453"/>
      <c r="X381" s="453"/>
      <c r="Y381" s="453"/>
    </row>
    <row r="382">
      <c r="A382" s="453"/>
      <c r="B382" s="453"/>
      <c r="C382" s="453"/>
      <c r="D382" s="453"/>
      <c r="E382" s="453"/>
      <c r="F382" s="453"/>
      <c r="G382" s="453"/>
      <c r="H382" s="453"/>
      <c r="I382" s="453"/>
      <c r="J382" s="453"/>
      <c r="K382" s="453"/>
      <c r="L382" s="453"/>
      <c r="M382" s="453"/>
      <c r="N382" s="453"/>
      <c r="O382" s="453"/>
      <c r="P382" s="453"/>
      <c r="Q382" s="453"/>
      <c r="R382" s="453"/>
      <c r="S382" s="453"/>
      <c r="T382" s="453"/>
      <c r="U382" s="453"/>
      <c r="V382" s="453"/>
      <c r="W382" s="453"/>
      <c r="X382" s="453"/>
      <c r="Y382" s="453"/>
    </row>
    <row r="383">
      <c r="A383" s="453"/>
      <c r="B383" s="453"/>
      <c r="C383" s="453"/>
      <c r="D383" s="453"/>
      <c r="E383" s="453"/>
      <c r="F383" s="453"/>
      <c r="G383" s="453"/>
      <c r="H383" s="453"/>
      <c r="I383" s="453"/>
      <c r="J383" s="453"/>
      <c r="K383" s="453"/>
      <c r="L383" s="453"/>
      <c r="M383" s="453"/>
      <c r="N383" s="453"/>
      <c r="O383" s="453"/>
      <c r="P383" s="453"/>
      <c r="Q383" s="453"/>
      <c r="R383" s="453"/>
      <c r="S383" s="453"/>
      <c r="T383" s="453"/>
      <c r="U383" s="453"/>
      <c r="V383" s="453"/>
      <c r="W383" s="453"/>
      <c r="X383" s="453"/>
      <c r="Y383" s="453"/>
    </row>
    <row r="384">
      <c r="A384" s="453"/>
      <c r="B384" s="453"/>
      <c r="C384" s="453"/>
      <c r="D384" s="453"/>
      <c r="E384" s="453"/>
      <c r="F384" s="453"/>
      <c r="G384" s="453"/>
      <c r="H384" s="453"/>
      <c r="I384" s="453"/>
      <c r="J384" s="453"/>
      <c r="K384" s="453"/>
      <c r="L384" s="453"/>
      <c r="M384" s="453"/>
      <c r="N384" s="453"/>
      <c r="O384" s="453"/>
      <c r="P384" s="453"/>
      <c r="Q384" s="453"/>
      <c r="R384" s="453"/>
      <c r="S384" s="453"/>
      <c r="T384" s="453"/>
      <c r="U384" s="453"/>
      <c r="V384" s="453"/>
      <c r="W384" s="453"/>
      <c r="X384" s="453"/>
      <c r="Y384" s="453"/>
    </row>
    <row r="385">
      <c r="A385" s="453"/>
      <c r="B385" s="453"/>
      <c r="C385" s="453"/>
      <c r="D385" s="453"/>
      <c r="E385" s="453"/>
      <c r="F385" s="453"/>
      <c r="G385" s="453"/>
      <c r="H385" s="453"/>
      <c r="I385" s="453"/>
      <c r="J385" s="453"/>
      <c r="K385" s="453"/>
      <c r="L385" s="453"/>
      <c r="M385" s="453"/>
      <c r="N385" s="453"/>
      <c r="O385" s="453"/>
      <c r="P385" s="453"/>
      <c r="Q385" s="453"/>
      <c r="R385" s="453"/>
      <c r="S385" s="453"/>
      <c r="T385" s="453"/>
      <c r="U385" s="453"/>
      <c r="V385" s="453"/>
      <c r="W385" s="453"/>
      <c r="X385" s="453"/>
      <c r="Y385" s="453"/>
    </row>
    <row r="386">
      <c r="A386" s="453"/>
      <c r="B386" s="453"/>
      <c r="C386" s="453"/>
      <c r="D386" s="453"/>
      <c r="E386" s="453"/>
      <c r="F386" s="453"/>
      <c r="G386" s="453"/>
      <c r="H386" s="453"/>
      <c r="I386" s="453"/>
      <c r="J386" s="453"/>
      <c r="K386" s="453"/>
      <c r="L386" s="453"/>
      <c r="M386" s="453"/>
      <c r="N386" s="453"/>
      <c r="O386" s="453"/>
      <c r="P386" s="453"/>
      <c r="Q386" s="453"/>
      <c r="R386" s="453"/>
      <c r="S386" s="453"/>
      <c r="T386" s="453"/>
      <c r="U386" s="453"/>
      <c r="V386" s="453"/>
      <c r="W386" s="453"/>
      <c r="X386" s="453"/>
      <c r="Y386" s="453"/>
    </row>
    <row r="387">
      <c r="A387" s="453"/>
      <c r="B387" s="453"/>
      <c r="C387" s="453"/>
      <c r="D387" s="453"/>
      <c r="E387" s="453"/>
      <c r="F387" s="453"/>
      <c r="G387" s="453"/>
      <c r="H387" s="453"/>
      <c r="I387" s="453"/>
      <c r="J387" s="453"/>
      <c r="K387" s="453"/>
      <c r="L387" s="453"/>
      <c r="M387" s="453"/>
      <c r="N387" s="453"/>
      <c r="O387" s="453"/>
      <c r="P387" s="453"/>
      <c r="Q387" s="453"/>
      <c r="R387" s="453"/>
      <c r="S387" s="453"/>
      <c r="T387" s="453"/>
      <c r="U387" s="453"/>
      <c r="V387" s="453"/>
      <c r="W387" s="453"/>
      <c r="X387" s="453"/>
      <c r="Y387" s="453"/>
    </row>
    <row r="388">
      <c r="A388" s="453"/>
      <c r="B388" s="453"/>
      <c r="C388" s="453"/>
      <c r="D388" s="453"/>
      <c r="E388" s="453"/>
      <c r="F388" s="453"/>
      <c r="G388" s="453"/>
      <c r="H388" s="453"/>
      <c r="I388" s="453"/>
      <c r="J388" s="453"/>
      <c r="K388" s="453"/>
      <c r="L388" s="453"/>
      <c r="M388" s="453"/>
      <c r="N388" s="453"/>
      <c r="O388" s="453"/>
      <c r="P388" s="453"/>
      <c r="Q388" s="453"/>
      <c r="R388" s="453"/>
      <c r="S388" s="453"/>
      <c r="T388" s="453"/>
      <c r="U388" s="453"/>
      <c r="V388" s="453"/>
      <c r="W388" s="453"/>
      <c r="X388" s="453"/>
      <c r="Y388" s="453"/>
    </row>
    <row r="389">
      <c r="A389" s="453"/>
      <c r="B389" s="453"/>
      <c r="C389" s="453"/>
      <c r="D389" s="453"/>
      <c r="E389" s="453"/>
      <c r="F389" s="453"/>
      <c r="G389" s="453"/>
      <c r="H389" s="453"/>
      <c r="I389" s="453"/>
      <c r="J389" s="453"/>
      <c r="K389" s="453"/>
      <c r="L389" s="453"/>
      <c r="M389" s="453"/>
      <c r="N389" s="453"/>
      <c r="O389" s="453"/>
      <c r="P389" s="453"/>
      <c r="Q389" s="453"/>
      <c r="R389" s="453"/>
      <c r="S389" s="453"/>
      <c r="T389" s="453"/>
      <c r="U389" s="453"/>
      <c r="V389" s="453"/>
      <c r="W389" s="453"/>
      <c r="X389" s="453"/>
      <c r="Y389" s="453"/>
    </row>
    <row r="390">
      <c r="A390" s="453"/>
      <c r="B390" s="453"/>
      <c r="C390" s="453"/>
      <c r="D390" s="453"/>
      <c r="E390" s="453"/>
      <c r="F390" s="453"/>
      <c r="G390" s="453"/>
      <c r="H390" s="453"/>
      <c r="I390" s="453"/>
      <c r="J390" s="453"/>
      <c r="K390" s="453"/>
      <c r="L390" s="453"/>
      <c r="M390" s="453"/>
      <c r="N390" s="453"/>
      <c r="O390" s="453"/>
      <c r="P390" s="453"/>
      <c r="Q390" s="453"/>
      <c r="R390" s="453"/>
      <c r="S390" s="453"/>
      <c r="T390" s="453"/>
      <c r="U390" s="453"/>
      <c r="V390" s="453"/>
      <c r="W390" s="453"/>
      <c r="X390" s="453"/>
      <c r="Y390" s="453"/>
    </row>
    <row r="391">
      <c r="A391" s="453"/>
      <c r="B391" s="453"/>
      <c r="C391" s="453"/>
      <c r="D391" s="453"/>
      <c r="E391" s="453"/>
      <c r="F391" s="453"/>
      <c r="G391" s="453"/>
      <c r="H391" s="453"/>
      <c r="I391" s="453"/>
      <c r="J391" s="453"/>
      <c r="K391" s="453"/>
      <c r="L391" s="453"/>
      <c r="M391" s="453"/>
      <c r="N391" s="453"/>
      <c r="O391" s="453"/>
      <c r="P391" s="453"/>
      <c r="Q391" s="453"/>
      <c r="R391" s="453"/>
      <c r="S391" s="453"/>
      <c r="T391" s="453"/>
      <c r="U391" s="453"/>
      <c r="V391" s="453"/>
      <c r="W391" s="453"/>
      <c r="X391" s="453"/>
      <c r="Y391" s="453"/>
    </row>
    <row r="392">
      <c r="A392" s="453"/>
      <c r="B392" s="453"/>
      <c r="C392" s="453"/>
      <c r="D392" s="453"/>
      <c r="E392" s="453"/>
      <c r="F392" s="453"/>
      <c r="G392" s="453"/>
      <c r="H392" s="453"/>
      <c r="I392" s="453"/>
      <c r="J392" s="453"/>
      <c r="K392" s="453"/>
      <c r="L392" s="453"/>
      <c r="M392" s="453"/>
      <c r="N392" s="453"/>
      <c r="O392" s="453"/>
      <c r="P392" s="453"/>
      <c r="Q392" s="453"/>
      <c r="R392" s="453"/>
      <c r="S392" s="453"/>
      <c r="T392" s="453"/>
      <c r="U392" s="453"/>
      <c r="V392" s="453"/>
      <c r="W392" s="453"/>
      <c r="X392" s="453"/>
      <c r="Y392" s="453"/>
    </row>
    <row r="393">
      <c r="A393" s="453"/>
      <c r="B393" s="453"/>
      <c r="C393" s="453"/>
      <c r="D393" s="453"/>
      <c r="E393" s="453"/>
      <c r="F393" s="453"/>
      <c r="G393" s="453"/>
      <c r="H393" s="453"/>
      <c r="I393" s="453"/>
      <c r="J393" s="453"/>
      <c r="K393" s="453"/>
      <c r="L393" s="453"/>
      <c r="M393" s="453"/>
      <c r="N393" s="453"/>
      <c r="O393" s="453"/>
      <c r="P393" s="453"/>
      <c r="Q393" s="453"/>
      <c r="R393" s="453"/>
      <c r="S393" s="453"/>
      <c r="T393" s="453"/>
      <c r="U393" s="453"/>
      <c r="V393" s="453"/>
      <c r="W393" s="453"/>
      <c r="X393" s="453"/>
      <c r="Y393" s="453"/>
    </row>
    <row r="394">
      <c r="A394" s="453"/>
      <c r="B394" s="453"/>
      <c r="C394" s="453"/>
      <c r="D394" s="453"/>
      <c r="E394" s="453"/>
      <c r="F394" s="453"/>
      <c r="G394" s="453"/>
      <c r="H394" s="453"/>
      <c r="I394" s="453"/>
      <c r="J394" s="453"/>
      <c r="K394" s="453"/>
      <c r="L394" s="453"/>
      <c r="M394" s="453"/>
      <c r="N394" s="453"/>
      <c r="O394" s="453"/>
      <c r="P394" s="453"/>
      <c r="Q394" s="453"/>
      <c r="R394" s="453"/>
      <c r="S394" s="453"/>
      <c r="T394" s="453"/>
      <c r="U394" s="453"/>
      <c r="V394" s="453"/>
      <c r="W394" s="453"/>
      <c r="X394" s="453"/>
      <c r="Y394" s="453"/>
    </row>
    <row r="395">
      <c r="A395" s="453"/>
      <c r="B395" s="453"/>
      <c r="C395" s="453"/>
      <c r="D395" s="453"/>
      <c r="E395" s="453"/>
      <c r="F395" s="453"/>
      <c r="G395" s="453"/>
      <c r="H395" s="453"/>
      <c r="I395" s="453"/>
      <c r="J395" s="453"/>
      <c r="K395" s="453"/>
      <c r="L395" s="453"/>
      <c r="M395" s="453"/>
      <c r="N395" s="453"/>
      <c r="O395" s="453"/>
      <c r="P395" s="453"/>
      <c r="Q395" s="453"/>
      <c r="R395" s="453"/>
      <c r="S395" s="453"/>
      <c r="T395" s="453"/>
      <c r="U395" s="453"/>
      <c r="V395" s="453"/>
      <c r="W395" s="453"/>
      <c r="X395" s="453"/>
      <c r="Y395" s="453"/>
    </row>
    <row r="396">
      <c r="A396" s="453"/>
      <c r="B396" s="453"/>
      <c r="C396" s="453"/>
      <c r="D396" s="453"/>
      <c r="E396" s="453"/>
      <c r="F396" s="453"/>
      <c r="G396" s="453"/>
      <c r="H396" s="453"/>
      <c r="I396" s="453"/>
      <c r="J396" s="453"/>
      <c r="K396" s="453"/>
      <c r="L396" s="453"/>
      <c r="M396" s="453"/>
      <c r="N396" s="453"/>
      <c r="O396" s="453"/>
      <c r="P396" s="453"/>
      <c r="Q396" s="453"/>
      <c r="R396" s="453"/>
      <c r="S396" s="453"/>
      <c r="T396" s="453"/>
      <c r="U396" s="453"/>
      <c r="V396" s="453"/>
      <c r="W396" s="453"/>
      <c r="X396" s="453"/>
      <c r="Y396" s="453"/>
    </row>
    <row r="397">
      <c r="A397" s="453"/>
      <c r="B397" s="453"/>
      <c r="C397" s="453"/>
      <c r="D397" s="453"/>
      <c r="E397" s="453"/>
      <c r="F397" s="453"/>
      <c r="G397" s="453"/>
      <c r="H397" s="453"/>
      <c r="I397" s="453"/>
      <c r="J397" s="453"/>
      <c r="K397" s="453"/>
      <c r="L397" s="453"/>
      <c r="M397" s="453"/>
      <c r="N397" s="453"/>
      <c r="O397" s="453"/>
      <c r="P397" s="453"/>
      <c r="Q397" s="453"/>
      <c r="R397" s="453"/>
      <c r="S397" s="453"/>
      <c r="T397" s="453"/>
      <c r="U397" s="453"/>
      <c r="V397" s="453"/>
      <c r="W397" s="453"/>
      <c r="X397" s="453"/>
      <c r="Y397" s="453"/>
    </row>
    <row r="398">
      <c r="A398" s="453"/>
      <c r="B398" s="453"/>
      <c r="C398" s="453"/>
      <c r="D398" s="453"/>
      <c r="E398" s="453"/>
      <c r="F398" s="453"/>
      <c r="G398" s="453"/>
      <c r="H398" s="453"/>
      <c r="I398" s="453"/>
      <c r="J398" s="453"/>
      <c r="K398" s="453"/>
      <c r="L398" s="453"/>
      <c r="M398" s="453"/>
      <c r="N398" s="453"/>
      <c r="O398" s="453"/>
      <c r="P398" s="453"/>
      <c r="Q398" s="453"/>
      <c r="R398" s="453"/>
      <c r="S398" s="453"/>
      <c r="T398" s="453"/>
      <c r="U398" s="453"/>
      <c r="V398" s="453"/>
      <c r="W398" s="453"/>
      <c r="X398" s="453"/>
      <c r="Y398" s="453"/>
    </row>
    <row r="399">
      <c r="A399" s="453"/>
      <c r="B399" s="453"/>
      <c r="C399" s="453"/>
      <c r="D399" s="453"/>
      <c r="E399" s="453"/>
      <c r="F399" s="453"/>
      <c r="G399" s="453"/>
      <c r="H399" s="453"/>
      <c r="I399" s="453"/>
      <c r="J399" s="453"/>
      <c r="K399" s="453"/>
      <c r="L399" s="453"/>
      <c r="M399" s="453"/>
      <c r="N399" s="453"/>
      <c r="O399" s="453"/>
      <c r="P399" s="453"/>
      <c r="Q399" s="453"/>
      <c r="R399" s="453"/>
      <c r="S399" s="453"/>
      <c r="T399" s="453"/>
      <c r="U399" s="453"/>
      <c r="V399" s="453"/>
      <c r="W399" s="453"/>
      <c r="X399" s="453"/>
      <c r="Y399" s="453"/>
    </row>
    <row r="400">
      <c r="A400" s="453"/>
      <c r="B400" s="453"/>
      <c r="C400" s="453"/>
      <c r="D400" s="453"/>
      <c r="E400" s="453"/>
      <c r="F400" s="453"/>
      <c r="G400" s="453"/>
      <c r="H400" s="453"/>
      <c r="I400" s="453"/>
      <c r="J400" s="453"/>
      <c r="K400" s="453"/>
      <c r="L400" s="453"/>
      <c r="M400" s="453"/>
      <c r="N400" s="453"/>
      <c r="O400" s="453"/>
      <c r="P400" s="453"/>
      <c r="Q400" s="453"/>
      <c r="R400" s="453"/>
      <c r="S400" s="453"/>
      <c r="T400" s="453"/>
      <c r="U400" s="453"/>
      <c r="V400" s="453"/>
      <c r="W400" s="453"/>
      <c r="X400" s="453"/>
      <c r="Y400" s="453"/>
    </row>
    <row r="401">
      <c r="A401" s="453"/>
      <c r="B401" s="453"/>
      <c r="C401" s="453"/>
      <c r="D401" s="453"/>
      <c r="E401" s="453"/>
      <c r="F401" s="453"/>
      <c r="G401" s="453"/>
      <c r="H401" s="453"/>
      <c r="I401" s="453"/>
      <c r="J401" s="453"/>
      <c r="K401" s="453"/>
      <c r="L401" s="453"/>
      <c r="M401" s="453"/>
      <c r="N401" s="453"/>
      <c r="O401" s="453"/>
      <c r="P401" s="453"/>
      <c r="Q401" s="453"/>
      <c r="R401" s="453"/>
      <c r="S401" s="453"/>
      <c r="T401" s="453"/>
      <c r="U401" s="453"/>
      <c r="V401" s="453"/>
      <c r="W401" s="453"/>
      <c r="X401" s="453"/>
      <c r="Y401" s="453"/>
    </row>
    <row r="402">
      <c r="A402" s="453"/>
      <c r="B402" s="453"/>
      <c r="C402" s="453"/>
      <c r="D402" s="453"/>
      <c r="E402" s="453"/>
      <c r="F402" s="453"/>
      <c r="G402" s="453"/>
      <c r="H402" s="453"/>
      <c r="I402" s="453"/>
      <c r="J402" s="453"/>
      <c r="K402" s="453"/>
      <c r="L402" s="453"/>
      <c r="M402" s="453"/>
      <c r="N402" s="453"/>
      <c r="O402" s="453"/>
      <c r="P402" s="453"/>
      <c r="Q402" s="453"/>
      <c r="R402" s="453"/>
      <c r="S402" s="453"/>
      <c r="T402" s="453"/>
      <c r="U402" s="453"/>
      <c r="V402" s="453"/>
      <c r="W402" s="453"/>
      <c r="X402" s="453"/>
      <c r="Y402" s="453"/>
    </row>
    <row r="403">
      <c r="A403" s="453"/>
      <c r="B403" s="453"/>
      <c r="C403" s="453"/>
      <c r="D403" s="453"/>
      <c r="E403" s="453"/>
      <c r="F403" s="453"/>
      <c r="G403" s="453"/>
      <c r="H403" s="453"/>
      <c r="I403" s="453"/>
      <c r="J403" s="453"/>
      <c r="K403" s="453"/>
      <c r="L403" s="453"/>
      <c r="M403" s="453"/>
      <c r="N403" s="453"/>
      <c r="O403" s="453"/>
      <c r="P403" s="453"/>
      <c r="Q403" s="453"/>
      <c r="R403" s="453"/>
      <c r="S403" s="453"/>
      <c r="T403" s="453"/>
      <c r="U403" s="453"/>
      <c r="V403" s="453"/>
      <c r="W403" s="453"/>
      <c r="X403" s="453"/>
      <c r="Y403" s="453"/>
    </row>
    <row r="404">
      <c r="A404" s="453"/>
      <c r="B404" s="453"/>
      <c r="C404" s="453"/>
      <c r="D404" s="453"/>
      <c r="E404" s="453"/>
      <c r="F404" s="453"/>
      <c r="G404" s="453"/>
      <c r="H404" s="453"/>
      <c r="I404" s="453"/>
      <c r="J404" s="453"/>
      <c r="K404" s="453"/>
      <c r="L404" s="453"/>
      <c r="M404" s="453"/>
      <c r="N404" s="453"/>
      <c r="O404" s="453"/>
      <c r="P404" s="453"/>
      <c r="Q404" s="453"/>
      <c r="R404" s="453"/>
      <c r="S404" s="453"/>
      <c r="T404" s="453"/>
      <c r="U404" s="453"/>
      <c r="V404" s="453"/>
      <c r="W404" s="453"/>
      <c r="X404" s="453"/>
      <c r="Y404" s="453"/>
    </row>
    <row r="405">
      <c r="A405" s="453"/>
      <c r="B405" s="453"/>
      <c r="C405" s="453"/>
      <c r="D405" s="453"/>
      <c r="E405" s="453"/>
      <c r="F405" s="453"/>
      <c r="G405" s="453"/>
      <c r="H405" s="453"/>
      <c r="I405" s="453"/>
      <c r="J405" s="453"/>
      <c r="K405" s="453"/>
      <c r="L405" s="453"/>
      <c r="M405" s="453"/>
      <c r="N405" s="453"/>
      <c r="O405" s="453"/>
      <c r="P405" s="453"/>
      <c r="Q405" s="453"/>
      <c r="R405" s="453"/>
      <c r="S405" s="453"/>
      <c r="T405" s="453"/>
      <c r="U405" s="453"/>
      <c r="V405" s="453"/>
      <c r="W405" s="453"/>
      <c r="X405" s="453"/>
      <c r="Y405" s="453"/>
    </row>
    <row r="406">
      <c r="A406" s="453"/>
      <c r="B406" s="453"/>
      <c r="C406" s="453"/>
      <c r="D406" s="453"/>
      <c r="E406" s="453"/>
      <c r="F406" s="453"/>
      <c r="G406" s="453"/>
      <c r="H406" s="453"/>
      <c r="I406" s="453"/>
      <c r="J406" s="453"/>
      <c r="K406" s="453"/>
      <c r="L406" s="453"/>
      <c r="M406" s="453"/>
      <c r="N406" s="453"/>
      <c r="O406" s="453"/>
      <c r="P406" s="453"/>
      <c r="Q406" s="453"/>
      <c r="R406" s="453"/>
      <c r="S406" s="453"/>
      <c r="T406" s="453"/>
      <c r="U406" s="453"/>
      <c r="V406" s="453"/>
      <c r="W406" s="453"/>
      <c r="X406" s="453"/>
      <c r="Y406" s="453"/>
    </row>
    <row r="407">
      <c r="A407" s="453"/>
      <c r="B407" s="453"/>
      <c r="C407" s="453"/>
      <c r="D407" s="453"/>
      <c r="E407" s="453"/>
      <c r="F407" s="453"/>
      <c r="G407" s="453"/>
      <c r="H407" s="453"/>
      <c r="I407" s="453"/>
      <c r="J407" s="453"/>
      <c r="K407" s="453"/>
      <c r="L407" s="453"/>
      <c r="M407" s="453"/>
      <c r="N407" s="453"/>
      <c r="O407" s="453"/>
      <c r="P407" s="453"/>
      <c r="Q407" s="453"/>
      <c r="R407" s="453"/>
      <c r="S407" s="453"/>
      <c r="T407" s="453"/>
      <c r="U407" s="453"/>
      <c r="V407" s="453"/>
      <c r="W407" s="453"/>
      <c r="X407" s="453"/>
      <c r="Y407" s="453"/>
    </row>
    <row r="408">
      <c r="A408" s="453"/>
      <c r="B408" s="453"/>
      <c r="C408" s="453"/>
      <c r="D408" s="453"/>
      <c r="E408" s="453"/>
      <c r="F408" s="453"/>
      <c r="G408" s="453"/>
      <c r="H408" s="453"/>
      <c r="I408" s="453"/>
      <c r="J408" s="453"/>
      <c r="K408" s="453"/>
      <c r="L408" s="453"/>
      <c r="M408" s="453"/>
      <c r="N408" s="453"/>
      <c r="O408" s="453"/>
      <c r="P408" s="453"/>
      <c r="Q408" s="453"/>
      <c r="R408" s="453"/>
      <c r="S408" s="453"/>
      <c r="T408" s="453"/>
      <c r="U408" s="453"/>
      <c r="V408" s="453"/>
      <c r="W408" s="453"/>
      <c r="X408" s="453"/>
      <c r="Y408" s="453"/>
    </row>
    <row r="409">
      <c r="A409" s="453"/>
      <c r="B409" s="453"/>
      <c r="C409" s="453"/>
      <c r="D409" s="453"/>
      <c r="E409" s="453"/>
      <c r="F409" s="453"/>
      <c r="G409" s="453"/>
      <c r="H409" s="453"/>
      <c r="I409" s="453"/>
      <c r="J409" s="453"/>
      <c r="K409" s="453"/>
      <c r="L409" s="453"/>
      <c r="M409" s="453"/>
      <c r="N409" s="453"/>
      <c r="O409" s="453"/>
      <c r="P409" s="453"/>
      <c r="Q409" s="453"/>
      <c r="R409" s="453"/>
      <c r="S409" s="453"/>
      <c r="T409" s="453"/>
      <c r="U409" s="453"/>
      <c r="V409" s="453"/>
      <c r="W409" s="453"/>
      <c r="X409" s="453"/>
      <c r="Y409" s="453"/>
    </row>
    <row r="410">
      <c r="A410" s="453"/>
      <c r="B410" s="453"/>
      <c r="C410" s="453"/>
      <c r="D410" s="453"/>
      <c r="E410" s="453"/>
      <c r="F410" s="453"/>
      <c r="G410" s="453"/>
      <c r="H410" s="453"/>
      <c r="I410" s="453"/>
      <c r="J410" s="453"/>
      <c r="K410" s="453"/>
      <c r="L410" s="453"/>
      <c r="M410" s="453"/>
      <c r="N410" s="453"/>
      <c r="O410" s="453"/>
      <c r="P410" s="453"/>
      <c r="Q410" s="453"/>
      <c r="R410" s="453"/>
      <c r="S410" s="453"/>
      <c r="T410" s="453"/>
      <c r="U410" s="453"/>
      <c r="V410" s="453"/>
      <c r="W410" s="453"/>
      <c r="X410" s="453"/>
      <c r="Y410" s="453"/>
    </row>
    <row r="411">
      <c r="A411" s="453"/>
      <c r="B411" s="453"/>
      <c r="C411" s="453"/>
      <c r="D411" s="453"/>
      <c r="E411" s="453"/>
      <c r="F411" s="453"/>
      <c r="G411" s="453"/>
      <c r="H411" s="453"/>
      <c r="I411" s="453"/>
      <c r="J411" s="453"/>
      <c r="K411" s="453"/>
      <c r="L411" s="453"/>
      <c r="M411" s="453"/>
      <c r="N411" s="453"/>
      <c r="O411" s="453"/>
      <c r="P411" s="453"/>
      <c r="Q411" s="453"/>
      <c r="R411" s="453"/>
      <c r="S411" s="453"/>
      <c r="T411" s="453"/>
      <c r="U411" s="453"/>
      <c r="V411" s="453"/>
      <c r="W411" s="453"/>
      <c r="X411" s="453"/>
      <c r="Y411" s="453"/>
    </row>
    <row r="412">
      <c r="A412" s="453"/>
      <c r="B412" s="453"/>
      <c r="C412" s="453"/>
      <c r="D412" s="453"/>
      <c r="E412" s="453"/>
      <c r="F412" s="453"/>
      <c r="G412" s="453"/>
      <c r="H412" s="453"/>
      <c r="I412" s="453"/>
      <c r="J412" s="453"/>
      <c r="K412" s="453"/>
      <c r="L412" s="453"/>
      <c r="M412" s="453"/>
      <c r="N412" s="453"/>
      <c r="O412" s="453"/>
      <c r="P412" s="453"/>
      <c r="Q412" s="453"/>
      <c r="R412" s="453"/>
      <c r="S412" s="453"/>
      <c r="T412" s="453"/>
      <c r="U412" s="453"/>
      <c r="V412" s="453"/>
      <c r="W412" s="453"/>
      <c r="X412" s="453"/>
      <c r="Y412" s="453"/>
    </row>
    <row r="413">
      <c r="A413" s="453"/>
      <c r="B413" s="453"/>
      <c r="C413" s="453"/>
      <c r="D413" s="453"/>
      <c r="E413" s="453"/>
      <c r="F413" s="453"/>
      <c r="G413" s="453"/>
      <c r="H413" s="453"/>
      <c r="I413" s="453"/>
      <c r="J413" s="453"/>
      <c r="K413" s="453"/>
      <c r="L413" s="453"/>
      <c r="M413" s="453"/>
      <c r="N413" s="453"/>
      <c r="O413" s="453"/>
      <c r="P413" s="453"/>
      <c r="Q413" s="453"/>
      <c r="R413" s="453"/>
      <c r="S413" s="453"/>
      <c r="T413" s="453"/>
      <c r="U413" s="453"/>
      <c r="V413" s="453"/>
      <c r="W413" s="453"/>
      <c r="X413" s="453"/>
      <c r="Y413" s="453"/>
    </row>
    <row r="414">
      <c r="A414" s="453"/>
      <c r="B414" s="453"/>
      <c r="C414" s="453"/>
      <c r="D414" s="453"/>
      <c r="E414" s="453"/>
      <c r="F414" s="453"/>
      <c r="G414" s="453"/>
      <c r="H414" s="453"/>
      <c r="I414" s="453"/>
      <c r="J414" s="453"/>
      <c r="K414" s="453"/>
      <c r="L414" s="453"/>
      <c r="M414" s="453"/>
      <c r="N414" s="453"/>
      <c r="O414" s="453"/>
      <c r="P414" s="453"/>
      <c r="Q414" s="453"/>
      <c r="R414" s="453"/>
      <c r="S414" s="453"/>
      <c r="T414" s="453"/>
      <c r="U414" s="453"/>
      <c r="V414" s="453"/>
      <c r="W414" s="453"/>
      <c r="X414" s="453"/>
      <c r="Y414" s="453"/>
    </row>
    <row r="415">
      <c r="A415" s="453"/>
      <c r="B415" s="453"/>
      <c r="C415" s="453"/>
      <c r="D415" s="453"/>
      <c r="E415" s="453"/>
      <c r="F415" s="453"/>
      <c r="G415" s="453"/>
      <c r="H415" s="453"/>
      <c r="I415" s="453"/>
      <c r="J415" s="453"/>
      <c r="K415" s="453"/>
      <c r="L415" s="453"/>
      <c r="M415" s="453"/>
      <c r="N415" s="453"/>
      <c r="O415" s="453"/>
      <c r="P415" s="453"/>
      <c r="Q415" s="453"/>
      <c r="R415" s="453"/>
      <c r="S415" s="453"/>
      <c r="T415" s="453"/>
      <c r="U415" s="453"/>
      <c r="V415" s="453"/>
      <c r="W415" s="453"/>
      <c r="X415" s="453"/>
      <c r="Y415" s="453"/>
    </row>
    <row r="416">
      <c r="A416" s="453"/>
      <c r="B416" s="453"/>
      <c r="C416" s="453"/>
      <c r="D416" s="453"/>
      <c r="E416" s="453"/>
      <c r="F416" s="453"/>
      <c r="G416" s="453"/>
      <c r="H416" s="453"/>
      <c r="I416" s="453"/>
      <c r="J416" s="453"/>
      <c r="K416" s="453"/>
      <c r="L416" s="453"/>
      <c r="M416" s="453"/>
      <c r="N416" s="453"/>
      <c r="O416" s="453"/>
      <c r="P416" s="453"/>
      <c r="Q416" s="453"/>
      <c r="R416" s="453"/>
      <c r="S416" s="453"/>
      <c r="T416" s="453"/>
      <c r="U416" s="453"/>
      <c r="V416" s="453"/>
      <c r="W416" s="453"/>
      <c r="X416" s="453"/>
      <c r="Y416" s="453"/>
    </row>
    <row r="417">
      <c r="A417" s="453"/>
      <c r="B417" s="453"/>
      <c r="C417" s="453"/>
      <c r="D417" s="453"/>
      <c r="E417" s="453"/>
      <c r="F417" s="453"/>
      <c r="G417" s="453"/>
      <c r="H417" s="453"/>
      <c r="I417" s="453"/>
      <c r="J417" s="453"/>
      <c r="K417" s="453"/>
      <c r="L417" s="453"/>
      <c r="M417" s="453"/>
      <c r="N417" s="453"/>
      <c r="O417" s="453"/>
      <c r="P417" s="453"/>
      <c r="Q417" s="453"/>
      <c r="R417" s="453"/>
      <c r="S417" s="453"/>
      <c r="T417" s="453"/>
      <c r="U417" s="453"/>
      <c r="V417" s="453"/>
      <c r="W417" s="453"/>
      <c r="X417" s="453"/>
      <c r="Y417" s="453"/>
    </row>
    <row r="418">
      <c r="A418" s="453"/>
      <c r="B418" s="453"/>
      <c r="C418" s="453"/>
      <c r="D418" s="453"/>
      <c r="E418" s="453"/>
      <c r="F418" s="453"/>
      <c r="G418" s="453"/>
      <c r="H418" s="453"/>
      <c r="I418" s="453"/>
      <c r="J418" s="453"/>
      <c r="K418" s="453"/>
      <c r="L418" s="453"/>
      <c r="M418" s="453"/>
      <c r="N418" s="453"/>
      <c r="O418" s="453"/>
      <c r="P418" s="453"/>
      <c r="Q418" s="453"/>
      <c r="R418" s="453"/>
      <c r="S418" s="453"/>
      <c r="T418" s="453"/>
      <c r="U418" s="453"/>
      <c r="V418" s="453"/>
      <c r="W418" s="453"/>
      <c r="X418" s="453"/>
      <c r="Y418" s="453"/>
    </row>
    <row r="419">
      <c r="A419" s="453"/>
      <c r="B419" s="453"/>
      <c r="C419" s="453"/>
      <c r="D419" s="453"/>
      <c r="E419" s="453"/>
      <c r="F419" s="453"/>
      <c r="G419" s="453"/>
      <c r="H419" s="453"/>
      <c r="I419" s="453"/>
      <c r="J419" s="453"/>
      <c r="K419" s="453"/>
      <c r="L419" s="453"/>
      <c r="M419" s="453"/>
      <c r="N419" s="453"/>
      <c r="O419" s="453"/>
      <c r="P419" s="453"/>
      <c r="Q419" s="453"/>
      <c r="R419" s="453"/>
      <c r="S419" s="453"/>
      <c r="T419" s="453"/>
      <c r="U419" s="453"/>
      <c r="V419" s="453"/>
      <c r="W419" s="453"/>
      <c r="X419" s="453"/>
      <c r="Y419" s="453"/>
    </row>
    <row r="420">
      <c r="A420" s="453"/>
      <c r="B420" s="453"/>
      <c r="C420" s="453"/>
      <c r="D420" s="453"/>
      <c r="E420" s="453"/>
      <c r="F420" s="453"/>
      <c r="G420" s="453"/>
      <c r="H420" s="453"/>
      <c r="I420" s="453"/>
      <c r="J420" s="453"/>
      <c r="K420" s="453"/>
      <c r="L420" s="453"/>
      <c r="M420" s="453"/>
      <c r="N420" s="453"/>
      <c r="O420" s="453"/>
      <c r="P420" s="453"/>
      <c r="Q420" s="453"/>
      <c r="R420" s="453"/>
      <c r="S420" s="453"/>
      <c r="T420" s="453"/>
      <c r="U420" s="453"/>
      <c r="V420" s="453"/>
      <c r="W420" s="453"/>
      <c r="X420" s="453"/>
      <c r="Y420" s="453"/>
    </row>
    <row r="421">
      <c r="A421" s="453"/>
      <c r="B421" s="453"/>
      <c r="C421" s="453"/>
      <c r="D421" s="453"/>
      <c r="E421" s="453"/>
      <c r="F421" s="453"/>
      <c r="G421" s="453"/>
      <c r="H421" s="453"/>
      <c r="I421" s="453"/>
      <c r="J421" s="453"/>
      <c r="K421" s="453"/>
      <c r="L421" s="453"/>
      <c r="M421" s="453"/>
      <c r="N421" s="453"/>
      <c r="O421" s="453"/>
      <c r="P421" s="453"/>
      <c r="Q421" s="453"/>
      <c r="R421" s="453"/>
      <c r="S421" s="453"/>
      <c r="T421" s="453"/>
      <c r="U421" s="453"/>
      <c r="V421" s="453"/>
      <c r="W421" s="453"/>
      <c r="X421" s="453"/>
      <c r="Y421" s="453"/>
    </row>
    <row r="422">
      <c r="A422" s="453"/>
      <c r="B422" s="453"/>
      <c r="C422" s="453"/>
      <c r="D422" s="453"/>
      <c r="E422" s="453"/>
      <c r="F422" s="453"/>
      <c r="G422" s="453"/>
      <c r="H422" s="453"/>
      <c r="I422" s="453"/>
      <c r="J422" s="453"/>
      <c r="K422" s="453"/>
      <c r="L422" s="453"/>
      <c r="M422" s="453"/>
      <c r="N422" s="453"/>
      <c r="O422" s="453"/>
      <c r="P422" s="453"/>
      <c r="Q422" s="453"/>
      <c r="R422" s="453"/>
      <c r="S422" s="453"/>
      <c r="T422" s="453"/>
      <c r="U422" s="453"/>
      <c r="V422" s="453"/>
      <c r="W422" s="453"/>
      <c r="X422" s="453"/>
      <c r="Y422" s="453"/>
    </row>
    <row r="423">
      <c r="A423" s="453"/>
      <c r="B423" s="453"/>
      <c r="C423" s="453"/>
      <c r="D423" s="453"/>
      <c r="E423" s="453"/>
      <c r="F423" s="453"/>
      <c r="G423" s="453"/>
      <c r="H423" s="453"/>
      <c r="I423" s="453"/>
      <c r="J423" s="453"/>
      <c r="K423" s="453"/>
      <c r="L423" s="453"/>
      <c r="M423" s="453"/>
      <c r="N423" s="453"/>
      <c r="O423" s="453"/>
      <c r="P423" s="453"/>
      <c r="Q423" s="453"/>
      <c r="R423" s="453"/>
      <c r="S423" s="453"/>
      <c r="T423" s="453"/>
      <c r="U423" s="453"/>
      <c r="V423" s="453"/>
      <c r="W423" s="453"/>
      <c r="X423" s="453"/>
      <c r="Y423" s="453"/>
    </row>
    <row r="424">
      <c r="A424" s="453"/>
      <c r="B424" s="453"/>
      <c r="C424" s="453"/>
      <c r="D424" s="453"/>
      <c r="E424" s="453"/>
      <c r="F424" s="453"/>
      <c r="G424" s="453"/>
      <c r="H424" s="453"/>
      <c r="I424" s="453"/>
      <c r="J424" s="453"/>
      <c r="K424" s="453"/>
      <c r="L424" s="453"/>
      <c r="M424" s="453"/>
      <c r="N424" s="453"/>
      <c r="O424" s="453"/>
      <c r="P424" s="453"/>
      <c r="Q424" s="453"/>
      <c r="R424" s="453"/>
      <c r="S424" s="453"/>
      <c r="T424" s="453"/>
      <c r="U424" s="453"/>
      <c r="V424" s="453"/>
      <c r="W424" s="453"/>
      <c r="X424" s="453"/>
      <c r="Y424" s="453"/>
    </row>
    <row r="425">
      <c r="A425" s="453"/>
      <c r="B425" s="453"/>
      <c r="C425" s="453"/>
      <c r="D425" s="453"/>
      <c r="E425" s="453"/>
      <c r="F425" s="453"/>
      <c r="G425" s="453"/>
      <c r="H425" s="453"/>
      <c r="I425" s="453"/>
      <c r="J425" s="453"/>
      <c r="K425" s="453"/>
      <c r="L425" s="453"/>
      <c r="M425" s="453"/>
      <c r="N425" s="453"/>
      <c r="O425" s="453"/>
      <c r="P425" s="453"/>
      <c r="Q425" s="453"/>
      <c r="R425" s="453"/>
      <c r="S425" s="453"/>
      <c r="T425" s="453"/>
      <c r="U425" s="453"/>
      <c r="V425" s="453"/>
      <c r="W425" s="453"/>
      <c r="X425" s="453"/>
      <c r="Y425" s="453"/>
    </row>
    <row r="426">
      <c r="A426" s="453"/>
      <c r="B426" s="453"/>
      <c r="C426" s="453"/>
      <c r="D426" s="453"/>
      <c r="E426" s="453"/>
      <c r="F426" s="453"/>
      <c r="G426" s="453"/>
      <c r="H426" s="453"/>
      <c r="I426" s="453"/>
      <c r="J426" s="453"/>
      <c r="K426" s="453"/>
      <c r="L426" s="453"/>
      <c r="M426" s="453"/>
      <c r="N426" s="453"/>
      <c r="O426" s="453"/>
      <c r="P426" s="453"/>
      <c r="Q426" s="453"/>
      <c r="R426" s="453"/>
      <c r="S426" s="453"/>
      <c r="T426" s="453"/>
      <c r="U426" s="453"/>
      <c r="V426" s="453"/>
      <c r="W426" s="453"/>
      <c r="X426" s="453"/>
      <c r="Y426" s="453"/>
    </row>
    <row r="427">
      <c r="A427" s="453"/>
      <c r="B427" s="453"/>
      <c r="C427" s="453"/>
      <c r="D427" s="453"/>
      <c r="E427" s="453"/>
      <c r="F427" s="453"/>
      <c r="G427" s="453"/>
      <c r="H427" s="453"/>
      <c r="I427" s="453"/>
      <c r="J427" s="453"/>
      <c r="K427" s="453"/>
      <c r="L427" s="453"/>
      <c r="M427" s="453"/>
      <c r="N427" s="453"/>
      <c r="O427" s="453"/>
      <c r="P427" s="453"/>
      <c r="Q427" s="453"/>
      <c r="R427" s="453"/>
      <c r="S427" s="453"/>
      <c r="T427" s="453"/>
      <c r="U427" s="453"/>
      <c r="V427" s="453"/>
      <c r="W427" s="453"/>
      <c r="X427" s="453"/>
      <c r="Y427" s="453"/>
    </row>
    <row r="428">
      <c r="A428" s="453"/>
      <c r="B428" s="453"/>
      <c r="C428" s="453"/>
      <c r="D428" s="453"/>
      <c r="E428" s="453"/>
      <c r="F428" s="453"/>
      <c r="G428" s="453"/>
      <c r="H428" s="453"/>
      <c r="I428" s="453"/>
      <c r="J428" s="453"/>
      <c r="K428" s="453"/>
      <c r="L428" s="453"/>
      <c r="M428" s="453"/>
      <c r="N428" s="453"/>
      <c r="O428" s="453"/>
      <c r="P428" s="453"/>
      <c r="Q428" s="453"/>
      <c r="R428" s="453"/>
      <c r="S428" s="453"/>
      <c r="T428" s="453"/>
      <c r="U428" s="453"/>
      <c r="V428" s="453"/>
      <c r="W428" s="453"/>
      <c r="X428" s="453"/>
      <c r="Y428" s="453"/>
    </row>
    <row r="429">
      <c r="A429" s="453"/>
      <c r="B429" s="453"/>
      <c r="C429" s="453"/>
      <c r="D429" s="453"/>
      <c r="E429" s="453"/>
      <c r="F429" s="453"/>
      <c r="G429" s="453"/>
      <c r="H429" s="453"/>
      <c r="I429" s="453"/>
      <c r="J429" s="453"/>
      <c r="K429" s="453"/>
      <c r="L429" s="453"/>
      <c r="M429" s="453"/>
      <c r="N429" s="453"/>
      <c r="O429" s="453"/>
      <c r="P429" s="453"/>
      <c r="Q429" s="453"/>
      <c r="R429" s="453"/>
      <c r="S429" s="453"/>
      <c r="T429" s="453"/>
      <c r="U429" s="453"/>
      <c r="V429" s="453"/>
      <c r="W429" s="453"/>
      <c r="X429" s="453"/>
      <c r="Y429" s="453"/>
    </row>
    <row r="430">
      <c r="A430" s="453"/>
      <c r="B430" s="453"/>
      <c r="C430" s="453"/>
      <c r="D430" s="453"/>
      <c r="E430" s="453"/>
      <c r="F430" s="453"/>
      <c r="G430" s="453"/>
      <c r="H430" s="453"/>
      <c r="I430" s="453"/>
      <c r="J430" s="453"/>
      <c r="K430" s="453"/>
      <c r="L430" s="453"/>
      <c r="M430" s="453"/>
      <c r="N430" s="453"/>
      <c r="O430" s="453"/>
      <c r="P430" s="453"/>
      <c r="Q430" s="453"/>
      <c r="R430" s="453"/>
      <c r="S430" s="453"/>
      <c r="T430" s="453"/>
      <c r="U430" s="453"/>
      <c r="V430" s="453"/>
      <c r="W430" s="453"/>
      <c r="X430" s="453"/>
      <c r="Y430" s="453"/>
    </row>
    <row r="431">
      <c r="A431" s="453"/>
      <c r="B431" s="453"/>
      <c r="C431" s="453"/>
      <c r="D431" s="453"/>
      <c r="E431" s="453"/>
      <c r="F431" s="453"/>
      <c r="G431" s="453"/>
      <c r="H431" s="453"/>
      <c r="I431" s="453"/>
      <c r="J431" s="453"/>
      <c r="K431" s="453"/>
      <c r="L431" s="453"/>
      <c r="M431" s="453"/>
      <c r="N431" s="453"/>
      <c r="O431" s="453"/>
      <c r="P431" s="453"/>
      <c r="Q431" s="453"/>
      <c r="R431" s="453"/>
      <c r="S431" s="453"/>
      <c r="T431" s="453"/>
      <c r="U431" s="453"/>
      <c r="V431" s="453"/>
      <c r="W431" s="453"/>
      <c r="X431" s="453"/>
      <c r="Y431" s="453"/>
    </row>
    <row r="432">
      <c r="A432" s="453"/>
      <c r="B432" s="453"/>
      <c r="C432" s="453"/>
      <c r="D432" s="453"/>
      <c r="E432" s="453"/>
      <c r="F432" s="453"/>
      <c r="G432" s="453"/>
      <c r="H432" s="453"/>
      <c r="I432" s="453"/>
      <c r="J432" s="453"/>
      <c r="K432" s="453"/>
      <c r="L432" s="453"/>
      <c r="M432" s="453"/>
      <c r="N432" s="453"/>
      <c r="O432" s="453"/>
      <c r="P432" s="453"/>
      <c r="Q432" s="453"/>
      <c r="R432" s="453"/>
      <c r="S432" s="453"/>
      <c r="T432" s="453"/>
      <c r="U432" s="453"/>
      <c r="V432" s="453"/>
      <c r="W432" s="453"/>
      <c r="X432" s="453"/>
      <c r="Y432" s="453"/>
    </row>
    <row r="433">
      <c r="A433" s="453"/>
      <c r="B433" s="453"/>
      <c r="C433" s="453"/>
      <c r="D433" s="453"/>
      <c r="E433" s="453"/>
      <c r="F433" s="453"/>
      <c r="G433" s="453"/>
      <c r="H433" s="453"/>
      <c r="I433" s="453"/>
      <c r="J433" s="453"/>
      <c r="K433" s="453"/>
      <c r="L433" s="453"/>
      <c r="M433" s="453"/>
      <c r="N433" s="453"/>
      <c r="O433" s="453"/>
      <c r="P433" s="453"/>
      <c r="Q433" s="453"/>
      <c r="R433" s="453"/>
      <c r="S433" s="453"/>
      <c r="T433" s="453"/>
      <c r="U433" s="453"/>
      <c r="V433" s="453"/>
      <c r="W433" s="453"/>
      <c r="X433" s="453"/>
      <c r="Y433" s="453"/>
    </row>
    <row r="434">
      <c r="A434" s="453"/>
      <c r="B434" s="453"/>
      <c r="C434" s="453"/>
      <c r="D434" s="453"/>
      <c r="E434" s="453"/>
      <c r="F434" s="453"/>
      <c r="G434" s="453"/>
      <c r="H434" s="453"/>
      <c r="I434" s="453"/>
      <c r="J434" s="453"/>
      <c r="K434" s="453"/>
      <c r="L434" s="453"/>
      <c r="M434" s="453"/>
      <c r="N434" s="453"/>
      <c r="O434" s="453"/>
      <c r="P434" s="453"/>
      <c r="Q434" s="453"/>
      <c r="R434" s="453"/>
      <c r="S434" s="453"/>
      <c r="T434" s="453"/>
      <c r="U434" s="453"/>
      <c r="V434" s="453"/>
      <c r="W434" s="453"/>
      <c r="X434" s="453"/>
      <c r="Y434" s="453"/>
    </row>
    <row r="435">
      <c r="A435" s="453"/>
      <c r="B435" s="453"/>
      <c r="C435" s="453"/>
      <c r="D435" s="453"/>
      <c r="E435" s="453"/>
      <c r="F435" s="453"/>
      <c r="G435" s="453"/>
      <c r="H435" s="453"/>
      <c r="I435" s="453"/>
      <c r="J435" s="453"/>
      <c r="K435" s="453"/>
      <c r="L435" s="453"/>
      <c r="M435" s="453"/>
      <c r="N435" s="453"/>
      <c r="O435" s="453"/>
      <c r="P435" s="453"/>
      <c r="Q435" s="453"/>
      <c r="R435" s="453"/>
      <c r="S435" s="453"/>
      <c r="T435" s="453"/>
      <c r="U435" s="453"/>
      <c r="V435" s="453"/>
      <c r="W435" s="453"/>
      <c r="X435" s="453"/>
      <c r="Y435" s="453"/>
    </row>
    <row r="436">
      <c r="A436" s="453"/>
      <c r="B436" s="453"/>
      <c r="C436" s="453"/>
      <c r="D436" s="453"/>
      <c r="E436" s="453"/>
      <c r="F436" s="453"/>
      <c r="G436" s="453"/>
      <c r="H436" s="453"/>
      <c r="I436" s="453"/>
      <c r="J436" s="453"/>
      <c r="K436" s="453"/>
      <c r="L436" s="453"/>
      <c r="M436" s="453"/>
      <c r="N436" s="453"/>
      <c r="O436" s="453"/>
      <c r="P436" s="453"/>
      <c r="Q436" s="453"/>
      <c r="R436" s="453"/>
      <c r="S436" s="453"/>
      <c r="T436" s="453"/>
      <c r="U436" s="453"/>
      <c r="V436" s="453"/>
      <c r="W436" s="453"/>
      <c r="X436" s="453"/>
      <c r="Y436" s="453"/>
    </row>
    <row r="437">
      <c r="A437" s="453"/>
      <c r="B437" s="453"/>
      <c r="C437" s="453"/>
      <c r="D437" s="453"/>
      <c r="E437" s="453"/>
      <c r="F437" s="453"/>
      <c r="G437" s="453"/>
      <c r="H437" s="453"/>
      <c r="I437" s="453"/>
      <c r="J437" s="453"/>
      <c r="K437" s="453"/>
      <c r="L437" s="453"/>
      <c r="M437" s="453"/>
      <c r="N437" s="453"/>
      <c r="O437" s="453"/>
      <c r="P437" s="453"/>
      <c r="Q437" s="453"/>
      <c r="R437" s="453"/>
      <c r="S437" s="453"/>
      <c r="T437" s="453"/>
      <c r="U437" s="453"/>
      <c r="V437" s="453"/>
      <c r="W437" s="453"/>
      <c r="X437" s="453"/>
      <c r="Y437" s="453"/>
    </row>
    <row r="438">
      <c r="A438" s="453"/>
      <c r="B438" s="453"/>
      <c r="C438" s="453"/>
      <c r="D438" s="453"/>
      <c r="E438" s="453"/>
      <c r="F438" s="453"/>
      <c r="G438" s="453"/>
      <c r="H438" s="453"/>
      <c r="I438" s="453"/>
      <c r="J438" s="453"/>
      <c r="K438" s="453"/>
      <c r="L438" s="453"/>
      <c r="M438" s="453"/>
      <c r="N438" s="453"/>
      <c r="O438" s="453"/>
      <c r="P438" s="453"/>
      <c r="Q438" s="453"/>
      <c r="R438" s="453"/>
      <c r="S438" s="453"/>
      <c r="T438" s="453"/>
      <c r="U438" s="453"/>
      <c r="V438" s="453"/>
      <c r="W438" s="453"/>
      <c r="X438" s="453"/>
      <c r="Y438" s="453"/>
    </row>
    <row r="439">
      <c r="A439" s="453"/>
      <c r="B439" s="453"/>
      <c r="C439" s="453"/>
      <c r="D439" s="453"/>
      <c r="E439" s="453"/>
      <c r="F439" s="453"/>
      <c r="G439" s="453"/>
      <c r="H439" s="453"/>
      <c r="I439" s="453"/>
      <c r="J439" s="453"/>
      <c r="K439" s="453"/>
      <c r="L439" s="453"/>
      <c r="M439" s="453"/>
      <c r="N439" s="453"/>
      <c r="O439" s="453"/>
      <c r="P439" s="453"/>
      <c r="Q439" s="453"/>
      <c r="R439" s="453"/>
      <c r="S439" s="453"/>
      <c r="T439" s="453"/>
      <c r="U439" s="453"/>
      <c r="V439" s="453"/>
      <c r="W439" s="453"/>
      <c r="X439" s="453"/>
      <c r="Y439" s="453"/>
    </row>
    <row r="440">
      <c r="A440" s="453"/>
      <c r="B440" s="453"/>
      <c r="C440" s="453"/>
      <c r="D440" s="453"/>
      <c r="E440" s="453"/>
      <c r="F440" s="453"/>
      <c r="G440" s="453"/>
      <c r="H440" s="453"/>
      <c r="I440" s="453"/>
      <c r="J440" s="453"/>
      <c r="K440" s="453"/>
      <c r="L440" s="453"/>
      <c r="M440" s="453"/>
      <c r="N440" s="453"/>
      <c r="O440" s="453"/>
      <c r="P440" s="453"/>
      <c r="Q440" s="453"/>
      <c r="R440" s="453"/>
      <c r="S440" s="453"/>
      <c r="T440" s="453"/>
      <c r="U440" s="453"/>
      <c r="V440" s="453"/>
      <c r="W440" s="453"/>
      <c r="X440" s="453"/>
      <c r="Y440" s="453"/>
    </row>
    <row r="441">
      <c r="A441" s="453"/>
      <c r="B441" s="453"/>
      <c r="C441" s="453"/>
      <c r="D441" s="453"/>
      <c r="E441" s="453"/>
      <c r="F441" s="453"/>
      <c r="G441" s="453"/>
      <c r="H441" s="453"/>
      <c r="I441" s="453"/>
      <c r="J441" s="453"/>
      <c r="K441" s="453"/>
      <c r="L441" s="453"/>
      <c r="M441" s="453"/>
      <c r="N441" s="453"/>
      <c r="O441" s="453"/>
      <c r="P441" s="453"/>
      <c r="Q441" s="453"/>
      <c r="R441" s="453"/>
      <c r="S441" s="453"/>
      <c r="T441" s="453"/>
      <c r="U441" s="453"/>
      <c r="V441" s="453"/>
      <c r="W441" s="453"/>
      <c r="X441" s="453"/>
      <c r="Y441" s="453"/>
    </row>
    <row r="442">
      <c r="A442" s="453"/>
      <c r="B442" s="453"/>
      <c r="C442" s="453"/>
      <c r="D442" s="453"/>
      <c r="E442" s="453"/>
      <c r="F442" s="453"/>
      <c r="G442" s="453"/>
      <c r="H442" s="453"/>
      <c r="I442" s="453"/>
      <c r="J442" s="453"/>
      <c r="K442" s="453"/>
      <c r="L442" s="453"/>
      <c r="M442" s="453"/>
      <c r="N442" s="453"/>
      <c r="O442" s="453"/>
      <c r="P442" s="453"/>
      <c r="Q442" s="453"/>
      <c r="R442" s="453"/>
      <c r="S442" s="453"/>
      <c r="T442" s="453"/>
      <c r="U442" s="453"/>
      <c r="V442" s="453"/>
      <c r="W442" s="453"/>
      <c r="X442" s="453"/>
      <c r="Y442" s="453"/>
    </row>
    <row r="443">
      <c r="A443" s="453"/>
      <c r="B443" s="453"/>
      <c r="C443" s="453"/>
      <c r="D443" s="453"/>
      <c r="E443" s="453"/>
      <c r="F443" s="453"/>
      <c r="G443" s="453"/>
      <c r="H443" s="453"/>
      <c r="I443" s="453"/>
      <c r="J443" s="453"/>
      <c r="K443" s="453"/>
      <c r="L443" s="453"/>
      <c r="M443" s="453"/>
      <c r="N443" s="453"/>
      <c r="O443" s="453"/>
      <c r="P443" s="453"/>
      <c r="Q443" s="453"/>
      <c r="R443" s="453"/>
      <c r="S443" s="453"/>
      <c r="T443" s="453"/>
      <c r="U443" s="453"/>
      <c r="V443" s="453"/>
      <c r="W443" s="453"/>
      <c r="X443" s="453"/>
      <c r="Y443" s="453"/>
    </row>
    <row r="444">
      <c r="A444" s="453"/>
      <c r="B444" s="453"/>
      <c r="C444" s="453"/>
      <c r="D444" s="453"/>
      <c r="E444" s="453"/>
      <c r="F444" s="453"/>
      <c r="G444" s="453"/>
      <c r="H444" s="453"/>
      <c r="I444" s="453"/>
      <c r="J444" s="453"/>
      <c r="K444" s="453"/>
      <c r="L444" s="453"/>
      <c r="M444" s="453"/>
      <c r="N444" s="453"/>
      <c r="O444" s="453"/>
      <c r="P444" s="453"/>
      <c r="Q444" s="453"/>
      <c r="R444" s="453"/>
      <c r="S444" s="453"/>
      <c r="T444" s="453"/>
      <c r="U444" s="453"/>
      <c r="V444" s="453"/>
      <c r="W444" s="453"/>
      <c r="X444" s="453"/>
      <c r="Y444" s="453"/>
    </row>
    <row r="445">
      <c r="A445" s="453"/>
      <c r="B445" s="453"/>
      <c r="C445" s="453"/>
      <c r="D445" s="453"/>
      <c r="E445" s="453"/>
      <c r="F445" s="453"/>
      <c r="G445" s="453"/>
      <c r="H445" s="453"/>
      <c r="I445" s="453"/>
      <c r="J445" s="453"/>
      <c r="K445" s="453"/>
      <c r="L445" s="453"/>
      <c r="M445" s="453"/>
      <c r="N445" s="453"/>
      <c r="O445" s="453"/>
      <c r="P445" s="453"/>
      <c r="Q445" s="453"/>
      <c r="R445" s="453"/>
      <c r="S445" s="453"/>
      <c r="T445" s="453"/>
      <c r="U445" s="453"/>
      <c r="V445" s="453"/>
      <c r="W445" s="453"/>
      <c r="X445" s="453"/>
      <c r="Y445" s="453"/>
    </row>
    <row r="446">
      <c r="A446" s="453"/>
      <c r="B446" s="453"/>
      <c r="C446" s="453"/>
      <c r="D446" s="453"/>
      <c r="E446" s="453"/>
      <c r="F446" s="453"/>
      <c r="G446" s="453"/>
      <c r="H446" s="453"/>
      <c r="I446" s="453"/>
      <c r="J446" s="453"/>
      <c r="K446" s="453"/>
      <c r="L446" s="453"/>
      <c r="M446" s="453"/>
      <c r="N446" s="453"/>
      <c r="O446" s="453"/>
      <c r="P446" s="453"/>
      <c r="Q446" s="453"/>
      <c r="R446" s="453"/>
      <c r="S446" s="453"/>
      <c r="T446" s="453"/>
      <c r="U446" s="453"/>
      <c r="V446" s="453"/>
      <c r="W446" s="453"/>
      <c r="X446" s="453"/>
      <c r="Y446" s="453"/>
    </row>
    <row r="447">
      <c r="A447" s="453"/>
      <c r="B447" s="453"/>
      <c r="C447" s="453"/>
      <c r="D447" s="453"/>
      <c r="E447" s="453"/>
      <c r="F447" s="453"/>
      <c r="G447" s="453"/>
      <c r="H447" s="453"/>
      <c r="I447" s="453"/>
      <c r="J447" s="453"/>
      <c r="K447" s="453"/>
      <c r="L447" s="453"/>
      <c r="M447" s="453"/>
      <c r="N447" s="453"/>
      <c r="O447" s="453"/>
      <c r="P447" s="453"/>
      <c r="Q447" s="453"/>
      <c r="R447" s="453"/>
      <c r="S447" s="453"/>
      <c r="T447" s="453"/>
      <c r="U447" s="453"/>
      <c r="V447" s="453"/>
      <c r="W447" s="453"/>
      <c r="X447" s="453"/>
      <c r="Y447" s="453"/>
    </row>
    <row r="448">
      <c r="A448" s="453"/>
      <c r="B448" s="453"/>
      <c r="C448" s="453"/>
      <c r="D448" s="453"/>
      <c r="E448" s="453"/>
      <c r="F448" s="453"/>
      <c r="G448" s="453"/>
      <c r="H448" s="453"/>
      <c r="I448" s="453"/>
      <c r="J448" s="453"/>
      <c r="K448" s="453"/>
      <c r="L448" s="453"/>
      <c r="M448" s="453"/>
      <c r="N448" s="453"/>
      <c r="O448" s="453"/>
      <c r="P448" s="453"/>
      <c r="Q448" s="453"/>
      <c r="R448" s="453"/>
      <c r="S448" s="453"/>
      <c r="T448" s="453"/>
      <c r="U448" s="453"/>
      <c r="V448" s="453"/>
      <c r="W448" s="453"/>
      <c r="X448" s="453"/>
      <c r="Y448" s="453"/>
    </row>
    <row r="449">
      <c r="A449" s="453"/>
      <c r="B449" s="453"/>
      <c r="C449" s="453"/>
      <c r="D449" s="453"/>
      <c r="E449" s="453"/>
      <c r="F449" s="453"/>
      <c r="G449" s="453"/>
      <c r="H449" s="453"/>
      <c r="I449" s="453"/>
      <c r="J449" s="453"/>
      <c r="K449" s="453"/>
      <c r="L449" s="453"/>
      <c r="M449" s="453"/>
      <c r="N449" s="453"/>
      <c r="O449" s="453"/>
      <c r="P449" s="453"/>
      <c r="Q449" s="453"/>
      <c r="R449" s="453"/>
      <c r="S449" s="453"/>
      <c r="T449" s="453"/>
      <c r="U449" s="453"/>
      <c r="V449" s="453"/>
      <c r="W449" s="453"/>
      <c r="X449" s="453"/>
      <c r="Y449" s="453"/>
    </row>
    <row r="450">
      <c r="A450" s="453"/>
      <c r="B450" s="453"/>
      <c r="C450" s="453"/>
      <c r="D450" s="453"/>
      <c r="E450" s="453"/>
      <c r="F450" s="453"/>
      <c r="G450" s="453"/>
      <c r="H450" s="453"/>
      <c r="I450" s="453"/>
      <c r="J450" s="453"/>
      <c r="K450" s="453"/>
      <c r="L450" s="453"/>
      <c r="M450" s="453"/>
      <c r="N450" s="453"/>
      <c r="O450" s="453"/>
      <c r="P450" s="453"/>
      <c r="Q450" s="453"/>
      <c r="R450" s="453"/>
      <c r="S450" s="453"/>
      <c r="T450" s="453"/>
      <c r="U450" s="453"/>
      <c r="V450" s="453"/>
      <c r="W450" s="453"/>
      <c r="X450" s="453"/>
      <c r="Y450" s="453"/>
    </row>
    <row r="451">
      <c r="A451" s="453"/>
      <c r="B451" s="453"/>
      <c r="C451" s="453"/>
      <c r="D451" s="453"/>
      <c r="E451" s="453"/>
      <c r="F451" s="453"/>
      <c r="G451" s="453"/>
      <c r="H451" s="453"/>
      <c r="I451" s="453"/>
      <c r="J451" s="453"/>
      <c r="K451" s="453"/>
      <c r="L451" s="453"/>
      <c r="M451" s="453"/>
      <c r="N451" s="453"/>
      <c r="O451" s="453"/>
      <c r="P451" s="453"/>
      <c r="Q451" s="453"/>
      <c r="R451" s="453"/>
      <c r="S451" s="453"/>
      <c r="T451" s="453"/>
      <c r="U451" s="453"/>
      <c r="V451" s="453"/>
      <c r="W451" s="453"/>
      <c r="X451" s="453"/>
      <c r="Y451" s="453"/>
    </row>
    <row r="452">
      <c r="A452" s="453"/>
      <c r="B452" s="453"/>
      <c r="C452" s="453"/>
      <c r="D452" s="453"/>
      <c r="E452" s="453"/>
      <c r="F452" s="453"/>
      <c r="G452" s="453"/>
      <c r="H452" s="453"/>
      <c r="I452" s="453"/>
      <c r="J452" s="453"/>
      <c r="K452" s="453"/>
      <c r="L452" s="453"/>
      <c r="M452" s="453"/>
      <c r="N452" s="453"/>
      <c r="O452" s="453"/>
      <c r="P452" s="453"/>
      <c r="Q452" s="453"/>
      <c r="R452" s="453"/>
      <c r="S452" s="453"/>
      <c r="T452" s="453"/>
      <c r="U452" s="453"/>
      <c r="V452" s="453"/>
      <c r="W452" s="453"/>
      <c r="X452" s="453"/>
      <c r="Y452" s="453"/>
    </row>
    <row r="453">
      <c r="A453" s="453"/>
      <c r="B453" s="453"/>
      <c r="C453" s="453"/>
      <c r="D453" s="453"/>
      <c r="E453" s="453"/>
      <c r="F453" s="453"/>
      <c r="G453" s="453"/>
      <c r="H453" s="453"/>
      <c r="I453" s="453"/>
      <c r="J453" s="453"/>
      <c r="K453" s="453"/>
      <c r="L453" s="453"/>
      <c r="M453" s="453"/>
      <c r="N453" s="453"/>
      <c r="O453" s="453"/>
      <c r="P453" s="453"/>
      <c r="Q453" s="453"/>
      <c r="R453" s="453"/>
      <c r="S453" s="453"/>
      <c r="T453" s="453"/>
      <c r="U453" s="453"/>
      <c r="V453" s="453"/>
      <c r="W453" s="453"/>
      <c r="X453" s="453"/>
      <c r="Y453" s="453"/>
    </row>
    <row r="454">
      <c r="A454" s="453"/>
      <c r="B454" s="453"/>
      <c r="C454" s="453"/>
      <c r="D454" s="453"/>
      <c r="E454" s="453"/>
      <c r="F454" s="453"/>
      <c r="G454" s="453"/>
      <c r="H454" s="453"/>
      <c r="I454" s="453"/>
      <c r="J454" s="453"/>
      <c r="K454" s="453"/>
      <c r="L454" s="453"/>
      <c r="M454" s="453"/>
      <c r="N454" s="453"/>
      <c r="O454" s="453"/>
      <c r="P454" s="453"/>
      <c r="Q454" s="453"/>
      <c r="R454" s="453"/>
      <c r="S454" s="453"/>
      <c r="T454" s="453"/>
      <c r="U454" s="453"/>
      <c r="V454" s="453"/>
      <c r="W454" s="453"/>
      <c r="X454" s="453"/>
      <c r="Y454" s="453"/>
    </row>
    <row r="455">
      <c r="A455" s="453"/>
      <c r="B455" s="453"/>
      <c r="C455" s="453"/>
      <c r="D455" s="453"/>
      <c r="E455" s="453"/>
      <c r="F455" s="453"/>
      <c r="G455" s="453"/>
      <c r="H455" s="453"/>
      <c r="I455" s="453"/>
      <c r="J455" s="453"/>
      <c r="K455" s="453"/>
      <c r="L455" s="453"/>
      <c r="M455" s="453"/>
      <c r="N455" s="453"/>
      <c r="O455" s="453"/>
      <c r="P455" s="453"/>
      <c r="Q455" s="453"/>
      <c r="R455" s="453"/>
      <c r="S455" s="453"/>
      <c r="T455" s="453"/>
      <c r="U455" s="453"/>
      <c r="V455" s="453"/>
      <c r="W455" s="453"/>
      <c r="X455" s="453"/>
      <c r="Y455" s="453"/>
    </row>
    <row r="456">
      <c r="A456" s="453"/>
      <c r="B456" s="453"/>
      <c r="C456" s="453"/>
      <c r="D456" s="453"/>
      <c r="E456" s="453"/>
      <c r="F456" s="453"/>
      <c r="G456" s="453"/>
      <c r="H456" s="453"/>
      <c r="I456" s="453"/>
      <c r="J456" s="453"/>
      <c r="K456" s="453"/>
      <c r="L456" s="453"/>
      <c r="M456" s="453"/>
      <c r="N456" s="453"/>
      <c r="O456" s="453"/>
      <c r="P456" s="453"/>
      <c r="Q456" s="453"/>
      <c r="R456" s="453"/>
      <c r="S456" s="453"/>
      <c r="T456" s="453"/>
      <c r="U456" s="453"/>
      <c r="V456" s="453"/>
      <c r="W456" s="453"/>
      <c r="X456" s="453"/>
      <c r="Y456" s="453"/>
    </row>
    <row r="457">
      <c r="A457" s="453"/>
      <c r="B457" s="453"/>
      <c r="C457" s="453"/>
      <c r="D457" s="453"/>
      <c r="E457" s="453"/>
      <c r="F457" s="453"/>
      <c r="G457" s="453"/>
      <c r="H457" s="453"/>
      <c r="I457" s="453"/>
      <c r="J457" s="453"/>
      <c r="K457" s="453"/>
      <c r="L457" s="453"/>
      <c r="M457" s="453"/>
      <c r="N457" s="453"/>
      <c r="O457" s="453"/>
      <c r="P457" s="453"/>
      <c r="Q457" s="453"/>
      <c r="R457" s="453"/>
      <c r="S457" s="453"/>
      <c r="T457" s="453"/>
      <c r="U457" s="453"/>
      <c r="V457" s="453"/>
      <c r="W457" s="453"/>
      <c r="X457" s="453"/>
      <c r="Y457" s="453"/>
    </row>
    <row r="458">
      <c r="A458" s="453"/>
      <c r="B458" s="453"/>
      <c r="C458" s="453"/>
      <c r="D458" s="453"/>
      <c r="E458" s="453"/>
      <c r="F458" s="453"/>
      <c r="G458" s="453"/>
      <c r="H458" s="453"/>
      <c r="I458" s="453"/>
      <c r="J458" s="453"/>
      <c r="K458" s="453"/>
      <c r="L458" s="453"/>
      <c r="M458" s="453"/>
      <c r="N458" s="453"/>
      <c r="O458" s="453"/>
      <c r="P458" s="453"/>
      <c r="Q458" s="453"/>
      <c r="R458" s="453"/>
      <c r="S458" s="453"/>
      <c r="T458" s="453"/>
      <c r="U458" s="453"/>
      <c r="V458" s="453"/>
      <c r="W458" s="453"/>
      <c r="X458" s="453"/>
      <c r="Y458" s="453"/>
    </row>
    <row r="459">
      <c r="A459" s="453"/>
      <c r="B459" s="453"/>
      <c r="C459" s="453"/>
      <c r="D459" s="453"/>
      <c r="E459" s="453"/>
      <c r="F459" s="453"/>
      <c r="G459" s="453"/>
      <c r="H459" s="453"/>
      <c r="I459" s="453"/>
      <c r="J459" s="453"/>
      <c r="K459" s="453"/>
      <c r="L459" s="453"/>
      <c r="M459" s="453"/>
      <c r="N459" s="453"/>
      <c r="O459" s="453"/>
      <c r="P459" s="453"/>
      <c r="Q459" s="453"/>
      <c r="R459" s="453"/>
      <c r="S459" s="453"/>
      <c r="T459" s="453"/>
      <c r="U459" s="453"/>
      <c r="V459" s="453"/>
      <c r="W459" s="453"/>
      <c r="X459" s="453"/>
      <c r="Y459" s="453"/>
    </row>
    <row r="460">
      <c r="A460" s="453"/>
      <c r="B460" s="453"/>
      <c r="C460" s="453"/>
      <c r="D460" s="453"/>
      <c r="E460" s="453"/>
      <c r="F460" s="453"/>
      <c r="G460" s="453"/>
      <c r="H460" s="453"/>
      <c r="I460" s="453"/>
      <c r="J460" s="453"/>
      <c r="K460" s="453"/>
      <c r="L460" s="453"/>
      <c r="M460" s="453"/>
      <c r="N460" s="453"/>
      <c r="O460" s="453"/>
      <c r="P460" s="453"/>
      <c r="Q460" s="453"/>
      <c r="R460" s="453"/>
      <c r="S460" s="453"/>
      <c r="T460" s="453"/>
      <c r="U460" s="453"/>
      <c r="V460" s="453"/>
      <c r="W460" s="453"/>
      <c r="X460" s="453"/>
      <c r="Y460" s="453"/>
    </row>
    <row r="461">
      <c r="A461" s="453"/>
      <c r="B461" s="453"/>
      <c r="C461" s="453"/>
      <c r="D461" s="453"/>
      <c r="E461" s="453"/>
      <c r="F461" s="453"/>
      <c r="G461" s="453"/>
      <c r="H461" s="453"/>
      <c r="I461" s="453"/>
      <c r="J461" s="453"/>
      <c r="K461" s="453"/>
      <c r="L461" s="453"/>
      <c r="M461" s="453"/>
      <c r="N461" s="453"/>
      <c r="O461" s="453"/>
      <c r="P461" s="453"/>
      <c r="Q461" s="453"/>
      <c r="R461" s="453"/>
      <c r="S461" s="453"/>
      <c r="T461" s="453"/>
      <c r="U461" s="453"/>
      <c r="V461" s="453"/>
      <c r="W461" s="453"/>
      <c r="X461" s="453"/>
      <c r="Y461" s="453"/>
    </row>
    <row r="462">
      <c r="A462" s="453"/>
      <c r="B462" s="453"/>
      <c r="C462" s="453"/>
      <c r="D462" s="453"/>
      <c r="E462" s="453"/>
      <c r="F462" s="453"/>
      <c r="G462" s="453"/>
      <c r="H462" s="453"/>
      <c r="I462" s="453"/>
      <c r="J462" s="453"/>
      <c r="K462" s="453"/>
      <c r="L462" s="453"/>
      <c r="M462" s="453"/>
      <c r="N462" s="453"/>
      <c r="O462" s="453"/>
      <c r="P462" s="453"/>
      <c r="Q462" s="453"/>
      <c r="R462" s="453"/>
      <c r="S462" s="453"/>
      <c r="T462" s="453"/>
      <c r="U462" s="453"/>
      <c r="V462" s="453"/>
      <c r="W462" s="453"/>
      <c r="X462" s="453"/>
      <c r="Y462" s="453"/>
    </row>
    <row r="463">
      <c r="A463" s="453"/>
      <c r="B463" s="453"/>
      <c r="C463" s="453"/>
      <c r="D463" s="453"/>
      <c r="E463" s="453"/>
      <c r="F463" s="453"/>
      <c r="G463" s="453"/>
      <c r="H463" s="453"/>
      <c r="I463" s="453"/>
      <c r="J463" s="453"/>
      <c r="K463" s="453"/>
      <c r="L463" s="453"/>
      <c r="M463" s="453"/>
      <c r="N463" s="453"/>
      <c r="O463" s="453"/>
      <c r="P463" s="453"/>
      <c r="Q463" s="453"/>
      <c r="R463" s="453"/>
      <c r="S463" s="453"/>
      <c r="T463" s="453"/>
      <c r="U463" s="453"/>
      <c r="V463" s="453"/>
      <c r="W463" s="453"/>
      <c r="X463" s="453"/>
      <c r="Y463" s="453"/>
    </row>
    <row r="464">
      <c r="A464" s="453"/>
      <c r="B464" s="453"/>
      <c r="C464" s="453"/>
      <c r="D464" s="453"/>
      <c r="E464" s="453"/>
      <c r="F464" s="453"/>
      <c r="G464" s="453"/>
      <c r="H464" s="453"/>
      <c r="I464" s="453"/>
      <c r="J464" s="453"/>
      <c r="K464" s="453"/>
      <c r="L464" s="453"/>
      <c r="M464" s="453"/>
      <c r="N464" s="453"/>
      <c r="O464" s="453"/>
      <c r="P464" s="453"/>
      <c r="Q464" s="453"/>
      <c r="R464" s="453"/>
      <c r="S464" s="453"/>
      <c r="T464" s="453"/>
      <c r="U464" s="453"/>
      <c r="V464" s="453"/>
      <c r="W464" s="453"/>
      <c r="X464" s="453"/>
      <c r="Y464" s="453"/>
    </row>
    <row r="465">
      <c r="A465" s="453"/>
      <c r="B465" s="453"/>
      <c r="C465" s="453"/>
      <c r="D465" s="453"/>
      <c r="E465" s="453"/>
      <c r="F465" s="453"/>
      <c r="G465" s="453"/>
      <c r="H465" s="453"/>
      <c r="I465" s="453"/>
      <c r="J465" s="453"/>
      <c r="K465" s="453"/>
      <c r="L465" s="453"/>
      <c r="M465" s="453"/>
      <c r="N465" s="453"/>
      <c r="O465" s="453"/>
      <c r="P465" s="453"/>
      <c r="Q465" s="453"/>
      <c r="R465" s="453"/>
      <c r="S465" s="453"/>
      <c r="T465" s="453"/>
      <c r="U465" s="453"/>
      <c r="V465" s="453"/>
      <c r="W465" s="453"/>
      <c r="X465" s="453"/>
      <c r="Y465" s="453"/>
    </row>
    <row r="466">
      <c r="A466" s="453"/>
      <c r="B466" s="453"/>
      <c r="C466" s="453"/>
      <c r="D466" s="453"/>
      <c r="E466" s="453"/>
      <c r="F466" s="453"/>
      <c r="G466" s="453"/>
      <c r="H466" s="453"/>
      <c r="I466" s="453"/>
      <c r="J466" s="453"/>
      <c r="K466" s="453"/>
      <c r="L466" s="453"/>
      <c r="M466" s="453"/>
      <c r="N466" s="453"/>
      <c r="O466" s="453"/>
      <c r="P466" s="453"/>
      <c r="Q466" s="453"/>
      <c r="R466" s="453"/>
      <c r="S466" s="453"/>
      <c r="T466" s="453"/>
      <c r="U466" s="453"/>
      <c r="V466" s="453"/>
      <c r="W466" s="453"/>
      <c r="X466" s="453"/>
      <c r="Y466" s="453"/>
    </row>
    <row r="467">
      <c r="A467" s="453"/>
      <c r="B467" s="453"/>
      <c r="C467" s="453"/>
      <c r="D467" s="453"/>
      <c r="E467" s="453"/>
      <c r="F467" s="453"/>
      <c r="G467" s="453"/>
      <c r="H467" s="453"/>
      <c r="I467" s="453"/>
      <c r="J467" s="453"/>
      <c r="K467" s="453"/>
      <c r="L467" s="453"/>
      <c r="M467" s="453"/>
      <c r="N467" s="453"/>
      <c r="O467" s="453"/>
      <c r="P467" s="453"/>
      <c r="Q467" s="453"/>
      <c r="R467" s="453"/>
      <c r="S467" s="453"/>
      <c r="T467" s="453"/>
      <c r="U467" s="453"/>
      <c r="V467" s="453"/>
      <c r="W467" s="453"/>
      <c r="X467" s="453"/>
      <c r="Y467" s="453"/>
    </row>
    <row r="468">
      <c r="A468" s="453"/>
      <c r="B468" s="453"/>
      <c r="C468" s="453"/>
      <c r="D468" s="453"/>
      <c r="E468" s="453"/>
      <c r="F468" s="453"/>
      <c r="G468" s="453"/>
      <c r="H468" s="453"/>
      <c r="I468" s="453"/>
      <c r="J468" s="453"/>
      <c r="K468" s="453"/>
      <c r="L468" s="453"/>
      <c r="M468" s="453"/>
      <c r="N468" s="453"/>
      <c r="O468" s="453"/>
      <c r="P468" s="453"/>
      <c r="Q468" s="453"/>
      <c r="R468" s="453"/>
      <c r="S468" s="453"/>
      <c r="T468" s="453"/>
      <c r="U468" s="453"/>
      <c r="V468" s="453"/>
      <c r="W468" s="453"/>
      <c r="X468" s="453"/>
      <c r="Y468" s="453"/>
    </row>
    <row r="469">
      <c r="A469" s="453"/>
      <c r="B469" s="453"/>
      <c r="C469" s="453"/>
      <c r="D469" s="453"/>
      <c r="E469" s="453"/>
      <c r="F469" s="453"/>
      <c r="G469" s="453"/>
      <c r="H469" s="453"/>
      <c r="I469" s="453"/>
      <c r="J469" s="453"/>
      <c r="K469" s="453"/>
      <c r="L469" s="453"/>
      <c r="M469" s="453"/>
      <c r="N469" s="453"/>
      <c r="O469" s="453"/>
      <c r="P469" s="453"/>
      <c r="Q469" s="453"/>
      <c r="R469" s="453"/>
      <c r="S469" s="453"/>
      <c r="T469" s="453"/>
      <c r="U469" s="453"/>
      <c r="V469" s="453"/>
      <c r="W469" s="453"/>
      <c r="X469" s="453"/>
      <c r="Y469" s="453"/>
    </row>
    <row r="470">
      <c r="A470" s="453"/>
      <c r="B470" s="453"/>
      <c r="C470" s="453"/>
      <c r="D470" s="453"/>
      <c r="E470" s="453"/>
      <c r="F470" s="453"/>
      <c r="G470" s="453"/>
      <c r="H470" s="453"/>
      <c r="I470" s="453"/>
      <c r="J470" s="453"/>
      <c r="K470" s="453"/>
      <c r="L470" s="453"/>
      <c r="M470" s="453"/>
      <c r="N470" s="453"/>
      <c r="O470" s="453"/>
      <c r="P470" s="453"/>
      <c r="Q470" s="453"/>
      <c r="R470" s="453"/>
      <c r="S470" s="453"/>
      <c r="T470" s="453"/>
      <c r="U470" s="453"/>
      <c r="V470" s="453"/>
      <c r="W470" s="453"/>
      <c r="X470" s="453"/>
      <c r="Y470" s="453"/>
    </row>
    <row r="471">
      <c r="A471" s="453"/>
      <c r="B471" s="453"/>
      <c r="C471" s="453"/>
      <c r="D471" s="453"/>
      <c r="E471" s="453"/>
      <c r="F471" s="453"/>
      <c r="G471" s="453"/>
      <c r="H471" s="453"/>
      <c r="I471" s="453"/>
      <c r="J471" s="453"/>
      <c r="K471" s="453"/>
      <c r="L471" s="453"/>
      <c r="M471" s="453"/>
      <c r="N471" s="453"/>
      <c r="O471" s="453"/>
      <c r="P471" s="453"/>
      <c r="Q471" s="453"/>
      <c r="R471" s="453"/>
      <c r="S471" s="453"/>
      <c r="T471" s="453"/>
      <c r="U471" s="453"/>
      <c r="V471" s="453"/>
      <c r="W471" s="453"/>
      <c r="X471" s="453"/>
      <c r="Y471" s="453"/>
    </row>
    <row r="472">
      <c r="A472" s="453"/>
      <c r="B472" s="453"/>
      <c r="C472" s="453"/>
      <c r="D472" s="453"/>
      <c r="E472" s="453"/>
      <c r="F472" s="453"/>
      <c r="G472" s="453"/>
      <c r="H472" s="453"/>
      <c r="I472" s="453"/>
      <c r="J472" s="453"/>
      <c r="K472" s="453"/>
      <c r="L472" s="453"/>
      <c r="M472" s="453"/>
      <c r="N472" s="453"/>
      <c r="O472" s="453"/>
      <c r="P472" s="453"/>
      <c r="Q472" s="453"/>
      <c r="R472" s="453"/>
      <c r="S472" s="453"/>
      <c r="T472" s="453"/>
      <c r="U472" s="453"/>
      <c r="V472" s="453"/>
      <c r="W472" s="453"/>
      <c r="X472" s="453"/>
      <c r="Y472" s="453"/>
    </row>
    <row r="473">
      <c r="A473" s="453"/>
      <c r="B473" s="453"/>
      <c r="C473" s="453"/>
      <c r="D473" s="453"/>
      <c r="E473" s="453"/>
      <c r="F473" s="453"/>
      <c r="G473" s="453"/>
      <c r="H473" s="453"/>
      <c r="I473" s="453"/>
      <c r="J473" s="453"/>
      <c r="K473" s="453"/>
      <c r="L473" s="453"/>
      <c r="M473" s="453"/>
      <c r="N473" s="453"/>
      <c r="O473" s="453"/>
      <c r="P473" s="453"/>
      <c r="Q473" s="453"/>
      <c r="R473" s="453"/>
      <c r="S473" s="453"/>
      <c r="T473" s="453"/>
      <c r="U473" s="453"/>
      <c r="V473" s="453"/>
      <c r="W473" s="453"/>
      <c r="X473" s="453"/>
      <c r="Y473" s="453"/>
    </row>
    <row r="474">
      <c r="A474" s="453"/>
      <c r="B474" s="453"/>
      <c r="C474" s="453"/>
      <c r="D474" s="453"/>
      <c r="E474" s="453"/>
      <c r="F474" s="453"/>
      <c r="G474" s="453"/>
      <c r="H474" s="453"/>
      <c r="I474" s="453"/>
      <c r="J474" s="453"/>
      <c r="K474" s="453"/>
      <c r="L474" s="453"/>
      <c r="M474" s="453"/>
      <c r="N474" s="453"/>
      <c r="O474" s="453"/>
      <c r="P474" s="453"/>
      <c r="Q474" s="453"/>
      <c r="R474" s="453"/>
      <c r="S474" s="453"/>
      <c r="T474" s="453"/>
      <c r="U474" s="453"/>
      <c r="V474" s="453"/>
      <c r="W474" s="453"/>
      <c r="X474" s="453"/>
      <c r="Y474" s="453"/>
    </row>
    <row r="475">
      <c r="A475" s="453"/>
      <c r="B475" s="453"/>
      <c r="C475" s="453"/>
      <c r="D475" s="453"/>
      <c r="E475" s="453"/>
      <c r="F475" s="453"/>
      <c r="G475" s="453"/>
      <c r="H475" s="453"/>
      <c r="I475" s="453"/>
      <c r="J475" s="453"/>
      <c r="K475" s="453"/>
      <c r="L475" s="453"/>
      <c r="M475" s="453"/>
      <c r="N475" s="453"/>
      <c r="O475" s="453"/>
      <c r="P475" s="453"/>
      <c r="Q475" s="453"/>
      <c r="R475" s="453"/>
      <c r="S475" s="453"/>
      <c r="T475" s="453"/>
      <c r="U475" s="453"/>
      <c r="V475" s="453"/>
      <c r="W475" s="453"/>
      <c r="X475" s="453"/>
      <c r="Y475" s="453"/>
    </row>
    <row r="476">
      <c r="A476" s="453"/>
      <c r="B476" s="453"/>
      <c r="C476" s="453"/>
      <c r="D476" s="453"/>
      <c r="E476" s="453"/>
      <c r="F476" s="453"/>
      <c r="G476" s="453"/>
      <c r="H476" s="453"/>
      <c r="I476" s="453"/>
      <c r="J476" s="453"/>
      <c r="K476" s="453"/>
      <c r="L476" s="453"/>
      <c r="M476" s="453"/>
      <c r="N476" s="453"/>
      <c r="O476" s="453"/>
      <c r="P476" s="453"/>
      <c r="Q476" s="453"/>
      <c r="R476" s="453"/>
      <c r="S476" s="453"/>
      <c r="T476" s="453"/>
      <c r="U476" s="453"/>
      <c r="V476" s="453"/>
      <c r="W476" s="453"/>
      <c r="X476" s="453"/>
      <c r="Y476" s="453"/>
    </row>
    <row r="477">
      <c r="A477" s="453"/>
      <c r="B477" s="453"/>
      <c r="C477" s="453"/>
      <c r="D477" s="453"/>
      <c r="E477" s="453"/>
      <c r="F477" s="453"/>
      <c r="G477" s="453"/>
      <c r="H477" s="453"/>
      <c r="I477" s="453"/>
      <c r="J477" s="453"/>
      <c r="K477" s="453"/>
      <c r="L477" s="453"/>
      <c r="M477" s="453"/>
      <c r="N477" s="453"/>
      <c r="O477" s="453"/>
      <c r="P477" s="453"/>
      <c r="Q477" s="453"/>
      <c r="R477" s="453"/>
      <c r="S477" s="453"/>
      <c r="T477" s="453"/>
      <c r="U477" s="453"/>
      <c r="V477" s="453"/>
      <c r="W477" s="453"/>
      <c r="X477" s="453"/>
      <c r="Y477" s="453"/>
    </row>
    <row r="478">
      <c r="A478" s="453"/>
      <c r="B478" s="453"/>
      <c r="C478" s="453"/>
      <c r="D478" s="453"/>
      <c r="E478" s="453"/>
      <c r="F478" s="453"/>
      <c r="G478" s="453"/>
      <c r="H478" s="453"/>
      <c r="I478" s="453"/>
      <c r="J478" s="453"/>
      <c r="K478" s="453"/>
      <c r="L478" s="453"/>
      <c r="M478" s="453"/>
      <c r="N478" s="453"/>
      <c r="O478" s="453"/>
      <c r="P478" s="453"/>
      <c r="Q478" s="453"/>
      <c r="R478" s="453"/>
      <c r="S478" s="453"/>
      <c r="T478" s="453"/>
      <c r="U478" s="453"/>
      <c r="V478" s="453"/>
      <c r="W478" s="453"/>
      <c r="X478" s="453"/>
      <c r="Y478" s="453"/>
    </row>
    <row r="479">
      <c r="A479" s="453"/>
      <c r="B479" s="453"/>
      <c r="C479" s="453"/>
      <c r="D479" s="453"/>
      <c r="E479" s="453"/>
      <c r="F479" s="453"/>
      <c r="G479" s="453"/>
      <c r="H479" s="453"/>
      <c r="I479" s="453"/>
      <c r="J479" s="453"/>
      <c r="K479" s="453"/>
      <c r="L479" s="453"/>
      <c r="M479" s="453"/>
      <c r="N479" s="453"/>
      <c r="O479" s="453"/>
      <c r="P479" s="453"/>
      <c r="Q479" s="453"/>
      <c r="R479" s="453"/>
      <c r="S479" s="453"/>
      <c r="T479" s="453"/>
      <c r="U479" s="453"/>
      <c r="V479" s="453"/>
      <c r="W479" s="453"/>
      <c r="X479" s="453"/>
      <c r="Y479" s="453"/>
    </row>
    <row r="480">
      <c r="A480" s="453"/>
      <c r="B480" s="453"/>
      <c r="C480" s="453"/>
      <c r="D480" s="453"/>
      <c r="E480" s="453"/>
      <c r="F480" s="453"/>
      <c r="G480" s="453"/>
      <c r="H480" s="453"/>
      <c r="I480" s="453"/>
      <c r="J480" s="453"/>
      <c r="K480" s="453"/>
      <c r="L480" s="453"/>
      <c r="M480" s="453"/>
      <c r="N480" s="453"/>
      <c r="O480" s="453"/>
      <c r="P480" s="453"/>
      <c r="Q480" s="453"/>
      <c r="R480" s="453"/>
      <c r="S480" s="453"/>
      <c r="T480" s="453"/>
      <c r="U480" s="453"/>
      <c r="V480" s="453"/>
      <c r="W480" s="453"/>
      <c r="X480" s="453"/>
      <c r="Y480" s="453"/>
    </row>
    <row r="481">
      <c r="A481" s="453"/>
      <c r="B481" s="453"/>
      <c r="C481" s="453"/>
      <c r="D481" s="453"/>
      <c r="E481" s="453"/>
      <c r="F481" s="453"/>
      <c r="G481" s="453"/>
      <c r="H481" s="453"/>
      <c r="I481" s="453"/>
      <c r="J481" s="453"/>
      <c r="K481" s="453"/>
      <c r="L481" s="453"/>
      <c r="M481" s="453"/>
      <c r="N481" s="453"/>
      <c r="O481" s="453"/>
      <c r="P481" s="453"/>
      <c r="Q481" s="453"/>
      <c r="R481" s="453"/>
      <c r="S481" s="453"/>
      <c r="T481" s="453"/>
      <c r="U481" s="453"/>
      <c r="V481" s="453"/>
      <c r="W481" s="453"/>
      <c r="X481" s="453"/>
      <c r="Y481" s="453"/>
    </row>
    <row r="482">
      <c r="A482" s="453"/>
      <c r="B482" s="453"/>
      <c r="C482" s="453"/>
      <c r="D482" s="453"/>
      <c r="E482" s="453"/>
      <c r="F482" s="453"/>
      <c r="G482" s="453"/>
      <c r="H482" s="453"/>
      <c r="I482" s="453"/>
      <c r="J482" s="453"/>
      <c r="K482" s="453"/>
      <c r="L482" s="453"/>
      <c r="M482" s="453"/>
      <c r="N482" s="453"/>
      <c r="O482" s="453"/>
      <c r="P482" s="453"/>
      <c r="Q482" s="453"/>
      <c r="R482" s="453"/>
      <c r="S482" s="453"/>
      <c r="T482" s="453"/>
      <c r="U482" s="453"/>
      <c r="V482" s="453"/>
      <c r="W482" s="453"/>
      <c r="X482" s="453"/>
      <c r="Y482" s="453"/>
    </row>
    <row r="483">
      <c r="A483" s="453"/>
      <c r="B483" s="453"/>
      <c r="C483" s="453"/>
      <c r="D483" s="453"/>
      <c r="E483" s="453"/>
      <c r="F483" s="453"/>
      <c r="G483" s="453"/>
      <c r="H483" s="453"/>
      <c r="I483" s="453"/>
      <c r="J483" s="453"/>
      <c r="K483" s="453"/>
      <c r="L483" s="453"/>
      <c r="M483" s="453"/>
      <c r="N483" s="453"/>
      <c r="O483" s="453"/>
      <c r="P483" s="453"/>
      <c r="Q483" s="453"/>
      <c r="R483" s="453"/>
      <c r="S483" s="453"/>
      <c r="T483" s="453"/>
      <c r="U483" s="453"/>
      <c r="V483" s="453"/>
      <c r="W483" s="453"/>
      <c r="X483" s="453"/>
      <c r="Y483" s="453"/>
    </row>
    <row r="484">
      <c r="A484" s="453"/>
      <c r="B484" s="453"/>
      <c r="C484" s="453"/>
      <c r="D484" s="453"/>
      <c r="E484" s="453"/>
      <c r="F484" s="453"/>
      <c r="G484" s="453"/>
      <c r="H484" s="453"/>
      <c r="I484" s="453"/>
      <c r="J484" s="453"/>
      <c r="K484" s="453"/>
      <c r="L484" s="453"/>
      <c r="M484" s="453"/>
      <c r="N484" s="453"/>
      <c r="O484" s="453"/>
      <c r="P484" s="453"/>
      <c r="Q484" s="453"/>
      <c r="R484" s="453"/>
      <c r="S484" s="453"/>
      <c r="T484" s="453"/>
      <c r="U484" s="453"/>
      <c r="V484" s="453"/>
      <c r="W484" s="453"/>
      <c r="X484" s="453"/>
      <c r="Y484" s="453"/>
    </row>
    <row r="485">
      <c r="A485" s="453"/>
      <c r="B485" s="453"/>
      <c r="C485" s="453"/>
      <c r="D485" s="453"/>
      <c r="E485" s="453"/>
      <c r="F485" s="453"/>
      <c r="G485" s="453"/>
      <c r="H485" s="453"/>
      <c r="I485" s="453"/>
      <c r="J485" s="453"/>
      <c r="K485" s="453"/>
      <c r="L485" s="453"/>
      <c r="M485" s="453"/>
      <c r="N485" s="453"/>
      <c r="O485" s="453"/>
      <c r="P485" s="453"/>
      <c r="Q485" s="453"/>
      <c r="R485" s="453"/>
      <c r="S485" s="453"/>
      <c r="T485" s="453"/>
      <c r="U485" s="453"/>
      <c r="V485" s="453"/>
      <c r="W485" s="453"/>
      <c r="X485" s="453"/>
      <c r="Y485" s="453"/>
    </row>
    <row r="486">
      <c r="A486" s="453"/>
      <c r="B486" s="453"/>
      <c r="C486" s="453"/>
      <c r="D486" s="453"/>
      <c r="E486" s="453"/>
      <c r="F486" s="453"/>
      <c r="G486" s="453"/>
      <c r="H486" s="453"/>
      <c r="I486" s="453"/>
      <c r="J486" s="453"/>
      <c r="K486" s="453"/>
      <c r="L486" s="453"/>
      <c r="M486" s="453"/>
      <c r="N486" s="453"/>
      <c r="O486" s="453"/>
      <c r="P486" s="453"/>
      <c r="Q486" s="453"/>
      <c r="R486" s="453"/>
      <c r="S486" s="453"/>
      <c r="T486" s="453"/>
      <c r="U486" s="453"/>
      <c r="V486" s="453"/>
      <c r="W486" s="453"/>
      <c r="X486" s="453"/>
      <c r="Y486" s="453"/>
    </row>
    <row r="487">
      <c r="A487" s="453"/>
      <c r="B487" s="453"/>
      <c r="C487" s="453"/>
      <c r="D487" s="453"/>
      <c r="E487" s="453"/>
      <c r="F487" s="453"/>
      <c r="G487" s="453"/>
      <c r="H487" s="453"/>
      <c r="I487" s="453"/>
      <c r="J487" s="453"/>
      <c r="K487" s="453"/>
      <c r="L487" s="453"/>
      <c r="M487" s="453"/>
      <c r="N487" s="453"/>
      <c r="O487" s="453"/>
      <c r="P487" s="453"/>
      <c r="Q487" s="453"/>
      <c r="R487" s="453"/>
      <c r="S487" s="453"/>
      <c r="T487" s="453"/>
      <c r="U487" s="453"/>
      <c r="V487" s="453"/>
      <c r="W487" s="453"/>
      <c r="X487" s="453"/>
      <c r="Y487" s="453"/>
    </row>
    <row r="488">
      <c r="A488" s="453"/>
      <c r="B488" s="453"/>
      <c r="C488" s="453"/>
      <c r="D488" s="453"/>
      <c r="E488" s="453"/>
      <c r="F488" s="453"/>
      <c r="G488" s="453"/>
      <c r="H488" s="453"/>
      <c r="I488" s="453"/>
      <c r="J488" s="453"/>
      <c r="K488" s="453"/>
      <c r="L488" s="453"/>
      <c r="M488" s="453"/>
      <c r="N488" s="453"/>
      <c r="O488" s="453"/>
      <c r="P488" s="453"/>
      <c r="Q488" s="453"/>
      <c r="R488" s="453"/>
      <c r="S488" s="453"/>
      <c r="T488" s="453"/>
      <c r="U488" s="453"/>
      <c r="V488" s="453"/>
      <c r="W488" s="453"/>
      <c r="X488" s="453"/>
      <c r="Y488" s="453"/>
    </row>
    <row r="489">
      <c r="A489" s="453"/>
      <c r="B489" s="453"/>
      <c r="C489" s="453"/>
      <c r="D489" s="453"/>
      <c r="E489" s="453"/>
      <c r="F489" s="453"/>
      <c r="G489" s="453"/>
      <c r="H489" s="453"/>
      <c r="I489" s="453"/>
      <c r="J489" s="453"/>
      <c r="K489" s="453"/>
      <c r="L489" s="453"/>
      <c r="M489" s="453"/>
      <c r="N489" s="453"/>
      <c r="O489" s="453"/>
      <c r="P489" s="453"/>
      <c r="Q489" s="453"/>
      <c r="R489" s="453"/>
      <c r="S489" s="453"/>
      <c r="T489" s="453"/>
      <c r="U489" s="453"/>
      <c r="V489" s="453"/>
      <c r="W489" s="453"/>
      <c r="X489" s="453"/>
      <c r="Y489" s="453"/>
    </row>
    <row r="490">
      <c r="A490" s="453"/>
      <c r="B490" s="453"/>
      <c r="C490" s="453"/>
      <c r="D490" s="453"/>
      <c r="E490" s="453"/>
      <c r="F490" s="453"/>
      <c r="G490" s="453"/>
      <c r="H490" s="453"/>
      <c r="I490" s="453"/>
      <c r="J490" s="453"/>
      <c r="K490" s="453"/>
      <c r="L490" s="453"/>
      <c r="M490" s="453"/>
      <c r="N490" s="453"/>
      <c r="O490" s="453"/>
      <c r="P490" s="453"/>
      <c r="Q490" s="453"/>
      <c r="R490" s="453"/>
      <c r="S490" s="453"/>
      <c r="T490" s="453"/>
      <c r="U490" s="453"/>
      <c r="V490" s="453"/>
      <c r="W490" s="453"/>
      <c r="X490" s="453"/>
      <c r="Y490" s="453"/>
    </row>
    <row r="491">
      <c r="A491" s="453"/>
      <c r="B491" s="453"/>
      <c r="C491" s="453"/>
      <c r="D491" s="453"/>
      <c r="E491" s="453"/>
      <c r="F491" s="453"/>
      <c r="G491" s="453"/>
      <c r="H491" s="453"/>
      <c r="I491" s="453"/>
      <c r="J491" s="453"/>
      <c r="K491" s="453"/>
      <c r="L491" s="453"/>
      <c r="M491" s="453"/>
      <c r="N491" s="453"/>
      <c r="O491" s="453"/>
      <c r="P491" s="453"/>
      <c r="Q491" s="453"/>
      <c r="R491" s="453"/>
      <c r="S491" s="453"/>
      <c r="T491" s="453"/>
      <c r="U491" s="453"/>
      <c r="V491" s="453"/>
      <c r="W491" s="453"/>
      <c r="X491" s="453"/>
      <c r="Y491" s="453"/>
    </row>
    <row r="492">
      <c r="A492" s="453"/>
      <c r="B492" s="453"/>
      <c r="C492" s="453"/>
      <c r="D492" s="453"/>
      <c r="E492" s="453"/>
      <c r="F492" s="453"/>
      <c r="G492" s="453"/>
      <c r="H492" s="453"/>
      <c r="I492" s="453"/>
      <c r="J492" s="453"/>
      <c r="K492" s="453"/>
      <c r="L492" s="453"/>
      <c r="M492" s="453"/>
      <c r="N492" s="453"/>
      <c r="O492" s="453"/>
      <c r="P492" s="453"/>
      <c r="Q492" s="453"/>
      <c r="R492" s="453"/>
      <c r="S492" s="453"/>
      <c r="T492" s="453"/>
      <c r="U492" s="453"/>
      <c r="V492" s="453"/>
      <c r="W492" s="453"/>
      <c r="X492" s="453"/>
      <c r="Y492" s="453"/>
    </row>
    <row r="493">
      <c r="A493" s="453"/>
      <c r="B493" s="453"/>
      <c r="C493" s="453"/>
      <c r="D493" s="453"/>
      <c r="E493" s="453"/>
      <c r="F493" s="453"/>
      <c r="G493" s="453"/>
      <c r="H493" s="453"/>
      <c r="I493" s="453"/>
      <c r="J493" s="453"/>
      <c r="K493" s="453"/>
      <c r="L493" s="453"/>
      <c r="M493" s="453"/>
      <c r="N493" s="453"/>
      <c r="O493" s="453"/>
      <c r="P493" s="453"/>
      <c r="Q493" s="453"/>
      <c r="R493" s="453"/>
      <c r="S493" s="453"/>
      <c r="T493" s="453"/>
      <c r="U493" s="453"/>
      <c r="V493" s="453"/>
      <c r="W493" s="453"/>
      <c r="X493" s="453"/>
      <c r="Y493" s="453"/>
    </row>
    <row r="494">
      <c r="A494" s="453"/>
      <c r="B494" s="453"/>
      <c r="C494" s="453"/>
      <c r="D494" s="453"/>
      <c r="E494" s="453"/>
      <c r="F494" s="453"/>
      <c r="G494" s="453"/>
      <c r="H494" s="453"/>
      <c r="I494" s="453"/>
      <c r="J494" s="453"/>
      <c r="K494" s="453"/>
      <c r="L494" s="453"/>
      <c r="M494" s="453"/>
      <c r="N494" s="453"/>
      <c r="O494" s="453"/>
      <c r="P494" s="453"/>
      <c r="Q494" s="453"/>
      <c r="R494" s="453"/>
      <c r="S494" s="453"/>
      <c r="T494" s="453"/>
      <c r="U494" s="453"/>
      <c r="V494" s="453"/>
      <c r="W494" s="453"/>
      <c r="X494" s="453"/>
      <c r="Y494" s="453"/>
    </row>
    <row r="495">
      <c r="A495" s="453"/>
      <c r="B495" s="453"/>
      <c r="C495" s="453"/>
      <c r="D495" s="453"/>
      <c r="E495" s="453"/>
      <c r="F495" s="453"/>
      <c r="G495" s="453"/>
      <c r="H495" s="453"/>
      <c r="I495" s="453"/>
      <c r="J495" s="453"/>
      <c r="K495" s="453"/>
      <c r="L495" s="453"/>
      <c r="M495" s="453"/>
      <c r="N495" s="453"/>
      <c r="O495" s="453"/>
      <c r="P495" s="453"/>
      <c r="Q495" s="453"/>
      <c r="R495" s="453"/>
      <c r="S495" s="453"/>
      <c r="T495" s="453"/>
      <c r="U495" s="453"/>
      <c r="V495" s="453"/>
      <c r="W495" s="453"/>
      <c r="X495" s="453"/>
      <c r="Y495" s="453"/>
    </row>
    <row r="496">
      <c r="A496" s="453"/>
      <c r="B496" s="453"/>
      <c r="C496" s="453"/>
      <c r="D496" s="453"/>
      <c r="E496" s="453"/>
      <c r="F496" s="453"/>
      <c r="G496" s="453"/>
      <c r="H496" s="453"/>
      <c r="I496" s="453"/>
      <c r="J496" s="453"/>
      <c r="K496" s="453"/>
      <c r="L496" s="453"/>
      <c r="M496" s="453"/>
      <c r="N496" s="453"/>
      <c r="O496" s="453"/>
      <c r="P496" s="453"/>
      <c r="Q496" s="453"/>
      <c r="R496" s="453"/>
      <c r="S496" s="453"/>
      <c r="T496" s="453"/>
      <c r="U496" s="453"/>
      <c r="V496" s="453"/>
      <c r="W496" s="453"/>
      <c r="X496" s="453"/>
      <c r="Y496" s="453"/>
    </row>
    <row r="497">
      <c r="A497" s="453"/>
      <c r="B497" s="453"/>
      <c r="C497" s="453"/>
      <c r="D497" s="453"/>
      <c r="E497" s="453"/>
      <c r="F497" s="453"/>
      <c r="G497" s="453"/>
      <c r="H497" s="453"/>
      <c r="I497" s="453"/>
      <c r="J497" s="453"/>
      <c r="K497" s="453"/>
      <c r="L497" s="453"/>
      <c r="M497" s="453"/>
      <c r="N497" s="453"/>
      <c r="O497" s="453"/>
      <c r="P497" s="453"/>
      <c r="Q497" s="453"/>
      <c r="R497" s="453"/>
      <c r="S497" s="453"/>
      <c r="T497" s="453"/>
      <c r="U497" s="453"/>
      <c r="V497" s="453"/>
      <c r="W497" s="453"/>
      <c r="X497" s="453"/>
      <c r="Y497" s="453"/>
    </row>
    <row r="498">
      <c r="A498" s="453"/>
      <c r="B498" s="453"/>
      <c r="C498" s="453"/>
      <c r="D498" s="453"/>
      <c r="E498" s="453"/>
      <c r="F498" s="453"/>
      <c r="G498" s="453"/>
      <c r="H498" s="453"/>
      <c r="I498" s="453"/>
      <c r="J498" s="453"/>
      <c r="K498" s="453"/>
      <c r="L498" s="453"/>
      <c r="M498" s="453"/>
      <c r="N498" s="453"/>
      <c r="O498" s="453"/>
      <c r="P498" s="453"/>
      <c r="Q498" s="453"/>
      <c r="R498" s="453"/>
      <c r="S498" s="453"/>
      <c r="T498" s="453"/>
      <c r="U498" s="453"/>
      <c r="V498" s="453"/>
      <c r="W498" s="453"/>
      <c r="X498" s="453"/>
      <c r="Y498" s="453"/>
    </row>
    <row r="499">
      <c r="A499" s="453"/>
      <c r="B499" s="453"/>
      <c r="C499" s="453"/>
      <c r="D499" s="453"/>
      <c r="E499" s="453"/>
      <c r="F499" s="453"/>
      <c r="G499" s="453"/>
      <c r="H499" s="453"/>
      <c r="I499" s="453"/>
      <c r="J499" s="453"/>
      <c r="K499" s="453"/>
      <c r="L499" s="453"/>
      <c r="M499" s="453"/>
      <c r="N499" s="453"/>
      <c r="O499" s="453"/>
      <c r="P499" s="453"/>
      <c r="Q499" s="453"/>
      <c r="R499" s="453"/>
      <c r="S499" s="453"/>
      <c r="T499" s="453"/>
      <c r="U499" s="453"/>
      <c r="V499" s="453"/>
      <c r="W499" s="453"/>
      <c r="X499" s="453"/>
      <c r="Y499" s="453"/>
    </row>
    <row r="500">
      <c r="A500" s="453"/>
      <c r="B500" s="453"/>
      <c r="C500" s="453"/>
      <c r="D500" s="453"/>
      <c r="E500" s="453"/>
      <c r="F500" s="453"/>
      <c r="G500" s="453"/>
      <c r="H500" s="453"/>
      <c r="I500" s="453"/>
      <c r="J500" s="453"/>
      <c r="K500" s="453"/>
      <c r="L500" s="453"/>
      <c r="M500" s="453"/>
      <c r="N500" s="453"/>
      <c r="O500" s="453"/>
      <c r="P500" s="453"/>
      <c r="Q500" s="453"/>
      <c r="R500" s="453"/>
      <c r="S500" s="453"/>
      <c r="T500" s="453"/>
      <c r="U500" s="453"/>
      <c r="V500" s="453"/>
      <c r="W500" s="453"/>
      <c r="X500" s="453"/>
      <c r="Y500" s="453"/>
    </row>
    <row r="501">
      <c r="A501" s="453"/>
      <c r="B501" s="453"/>
      <c r="C501" s="453"/>
      <c r="D501" s="453"/>
      <c r="E501" s="453"/>
      <c r="F501" s="453"/>
      <c r="G501" s="453"/>
      <c r="H501" s="453"/>
      <c r="I501" s="453"/>
      <c r="J501" s="453"/>
      <c r="K501" s="453"/>
      <c r="L501" s="453"/>
      <c r="M501" s="453"/>
      <c r="N501" s="453"/>
      <c r="O501" s="453"/>
      <c r="P501" s="453"/>
      <c r="Q501" s="453"/>
      <c r="R501" s="453"/>
      <c r="S501" s="453"/>
      <c r="T501" s="453"/>
      <c r="U501" s="453"/>
      <c r="V501" s="453"/>
      <c r="W501" s="453"/>
      <c r="X501" s="453"/>
      <c r="Y501" s="453"/>
    </row>
    <row r="502">
      <c r="A502" s="453"/>
      <c r="B502" s="453"/>
      <c r="C502" s="453"/>
      <c r="D502" s="453"/>
      <c r="E502" s="453"/>
      <c r="F502" s="453"/>
      <c r="G502" s="453"/>
      <c r="H502" s="453"/>
      <c r="I502" s="453"/>
      <c r="J502" s="453"/>
      <c r="K502" s="453"/>
      <c r="L502" s="453"/>
      <c r="M502" s="453"/>
      <c r="N502" s="453"/>
      <c r="O502" s="453"/>
      <c r="P502" s="453"/>
      <c r="Q502" s="453"/>
      <c r="R502" s="453"/>
      <c r="S502" s="453"/>
      <c r="T502" s="453"/>
      <c r="U502" s="453"/>
      <c r="V502" s="453"/>
      <c r="W502" s="453"/>
      <c r="X502" s="453"/>
      <c r="Y502" s="453"/>
    </row>
    <row r="503">
      <c r="A503" s="453"/>
      <c r="B503" s="453"/>
      <c r="C503" s="453"/>
      <c r="D503" s="453"/>
      <c r="E503" s="453"/>
      <c r="F503" s="453"/>
      <c r="G503" s="453"/>
      <c r="H503" s="453"/>
      <c r="I503" s="453"/>
      <c r="J503" s="453"/>
      <c r="K503" s="453"/>
      <c r="L503" s="453"/>
      <c r="M503" s="453"/>
      <c r="N503" s="453"/>
      <c r="O503" s="453"/>
      <c r="P503" s="453"/>
      <c r="Q503" s="453"/>
      <c r="R503" s="453"/>
      <c r="S503" s="453"/>
      <c r="T503" s="453"/>
      <c r="U503" s="453"/>
      <c r="V503" s="453"/>
      <c r="W503" s="453"/>
      <c r="X503" s="453"/>
      <c r="Y503" s="453"/>
    </row>
    <row r="504">
      <c r="A504" s="453"/>
      <c r="B504" s="453"/>
      <c r="C504" s="453"/>
      <c r="D504" s="453"/>
      <c r="E504" s="453"/>
      <c r="F504" s="453"/>
      <c r="G504" s="453"/>
      <c r="H504" s="453"/>
      <c r="I504" s="453"/>
      <c r="J504" s="453"/>
      <c r="K504" s="453"/>
      <c r="L504" s="453"/>
      <c r="M504" s="453"/>
      <c r="N504" s="453"/>
      <c r="O504" s="453"/>
      <c r="P504" s="453"/>
      <c r="Q504" s="453"/>
      <c r="R504" s="453"/>
      <c r="S504" s="453"/>
      <c r="T504" s="453"/>
      <c r="U504" s="453"/>
      <c r="V504" s="453"/>
      <c r="W504" s="453"/>
      <c r="X504" s="453"/>
      <c r="Y504" s="453"/>
    </row>
    <row r="505">
      <c r="A505" s="453"/>
      <c r="B505" s="453"/>
      <c r="C505" s="453"/>
      <c r="D505" s="453"/>
      <c r="E505" s="453"/>
      <c r="F505" s="453"/>
      <c r="G505" s="453"/>
      <c r="H505" s="453"/>
      <c r="I505" s="453"/>
      <c r="J505" s="453"/>
      <c r="K505" s="453"/>
      <c r="L505" s="453"/>
      <c r="M505" s="453"/>
      <c r="N505" s="453"/>
      <c r="O505" s="453"/>
      <c r="P505" s="453"/>
      <c r="Q505" s="453"/>
      <c r="R505" s="453"/>
      <c r="S505" s="453"/>
      <c r="T505" s="453"/>
      <c r="U505" s="453"/>
      <c r="V505" s="453"/>
      <c r="W505" s="453"/>
      <c r="X505" s="453"/>
      <c r="Y505" s="453"/>
    </row>
    <row r="506">
      <c r="A506" s="453"/>
      <c r="B506" s="453"/>
      <c r="C506" s="453"/>
      <c r="D506" s="453"/>
      <c r="E506" s="453"/>
      <c r="F506" s="453"/>
      <c r="G506" s="453"/>
      <c r="H506" s="453"/>
      <c r="I506" s="453"/>
      <c r="J506" s="453"/>
      <c r="K506" s="453"/>
      <c r="L506" s="453"/>
      <c r="M506" s="453"/>
      <c r="N506" s="453"/>
      <c r="O506" s="453"/>
      <c r="P506" s="453"/>
      <c r="Q506" s="453"/>
      <c r="R506" s="453"/>
      <c r="S506" s="453"/>
      <c r="T506" s="453"/>
      <c r="U506" s="453"/>
      <c r="V506" s="453"/>
      <c r="W506" s="453"/>
      <c r="X506" s="453"/>
      <c r="Y506" s="453"/>
    </row>
    <row r="507">
      <c r="A507" s="453"/>
      <c r="B507" s="453"/>
      <c r="C507" s="453"/>
      <c r="D507" s="453"/>
      <c r="E507" s="453"/>
      <c r="F507" s="453"/>
      <c r="G507" s="453"/>
      <c r="H507" s="453"/>
      <c r="I507" s="453"/>
      <c r="J507" s="453"/>
      <c r="K507" s="453"/>
      <c r="L507" s="453"/>
      <c r="M507" s="453"/>
      <c r="N507" s="453"/>
      <c r="O507" s="453"/>
      <c r="P507" s="453"/>
      <c r="Q507" s="453"/>
      <c r="R507" s="453"/>
      <c r="S507" s="453"/>
      <c r="T507" s="453"/>
      <c r="U507" s="453"/>
      <c r="V507" s="453"/>
      <c r="W507" s="453"/>
      <c r="X507" s="453"/>
      <c r="Y507" s="453"/>
    </row>
    <row r="508">
      <c r="A508" s="453"/>
      <c r="B508" s="453"/>
      <c r="C508" s="453"/>
      <c r="D508" s="453"/>
      <c r="E508" s="453"/>
      <c r="F508" s="453"/>
      <c r="G508" s="453"/>
      <c r="H508" s="453"/>
      <c r="I508" s="453"/>
      <c r="J508" s="453"/>
      <c r="K508" s="453"/>
      <c r="L508" s="453"/>
      <c r="M508" s="453"/>
      <c r="N508" s="453"/>
      <c r="O508" s="453"/>
      <c r="P508" s="453"/>
      <c r="Q508" s="453"/>
      <c r="R508" s="453"/>
      <c r="S508" s="453"/>
      <c r="T508" s="453"/>
      <c r="U508" s="453"/>
      <c r="V508" s="453"/>
      <c r="W508" s="453"/>
      <c r="X508" s="453"/>
      <c r="Y508" s="453"/>
    </row>
    <row r="509">
      <c r="A509" s="453"/>
      <c r="B509" s="453"/>
      <c r="C509" s="453"/>
      <c r="D509" s="453"/>
      <c r="E509" s="453"/>
      <c r="F509" s="453"/>
      <c r="G509" s="453"/>
      <c r="H509" s="453"/>
      <c r="I509" s="453"/>
      <c r="J509" s="453"/>
      <c r="K509" s="453"/>
      <c r="L509" s="453"/>
      <c r="M509" s="453"/>
      <c r="N509" s="453"/>
      <c r="O509" s="453"/>
      <c r="P509" s="453"/>
      <c r="Q509" s="453"/>
      <c r="R509" s="453"/>
      <c r="S509" s="453"/>
      <c r="T509" s="453"/>
      <c r="U509" s="453"/>
      <c r="V509" s="453"/>
      <c r="W509" s="453"/>
      <c r="X509" s="453"/>
      <c r="Y509" s="453"/>
    </row>
    <row r="510">
      <c r="A510" s="453"/>
      <c r="B510" s="453"/>
      <c r="C510" s="453"/>
      <c r="D510" s="453"/>
      <c r="E510" s="453"/>
      <c r="F510" s="453"/>
      <c r="G510" s="453"/>
      <c r="H510" s="453"/>
      <c r="I510" s="453"/>
      <c r="J510" s="453"/>
      <c r="K510" s="453"/>
      <c r="L510" s="453"/>
      <c r="M510" s="453"/>
      <c r="N510" s="453"/>
      <c r="O510" s="453"/>
      <c r="P510" s="453"/>
      <c r="Q510" s="453"/>
      <c r="R510" s="453"/>
      <c r="S510" s="453"/>
      <c r="T510" s="453"/>
      <c r="U510" s="453"/>
      <c r="V510" s="453"/>
      <c r="W510" s="453"/>
      <c r="X510" s="453"/>
      <c r="Y510" s="453"/>
    </row>
    <row r="511">
      <c r="A511" s="453"/>
      <c r="B511" s="453"/>
      <c r="C511" s="453"/>
      <c r="D511" s="453"/>
      <c r="E511" s="453"/>
      <c r="F511" s="453"/>
      <c r="G511" s="453"/>
      <c r="H511" s="453"/>
      <c r="I511" s="453"/>
      <c r="J511" s="453"/>
      <c r="K511" s="453"/>
      <c r="L511" s="453"/>
      <c r="M511" s="453"/>
      <c r="N511" s="453"/>
      <c r="O511" s="453"/>
      <c r="P511" s="453"/>
      <c r="Q511" s="453"/>
      <c r="R511" s="453"/>
      <c r="S511" s="453"/>
      <c r="T511" s="453"/>
      <c r="U511" s="453"/>
      <c r="V511" s="453"/>
      <c r="W511" s="453"/>
      <c r="X511" s="453"/>
      <c r="Y511" s="453"/>
    </row>
    <row r="512">
      <c r="A512" s="453"/>
      <c r="B512" s="453"/>
      <c r="C512" s="453"/>
      <c r="D512" s="453"/>
      <c r="E512" s="453"/>
      <c r="F512" s="453"/>
      <c r="G512" s="453"/>
      <c r="H512" s="453"/>
      <c r="I512" s="453"/>
      <c r="J512" s="453"/>
      <c r="K512" s="453"/>
      <c r="L512" s="453"/>
      <c r="M512" s="453"/>
      <c r="N512" s="453"/>
      <c r="O512" s="453"/>
      <c r="P512" s="453"/>
      <c r="Q512" s="453"/>
      <c r="R512" s="453"/>
      <c r="S512" s="453"/>
      <c r="T512" s="453"/>
      <c r="U512" s="453"/>
      <c r="V512" s="453"/>
      <c r="W512" s="453"/>
      <c r="X512" s="453"/>
      <c r="Y512" s="453"/>
    </row>
    <row r="513">
      <c r="A513" s="453"/>
      <c r="B513" s="453"/>
      <c r="C513" s="453"/>
      <c r="D513" s="453"/>
      <c r="E513" s="453"/>
      <c r="F513" s="453"/>
      <c r="G513" s="453"/>
      <c r="H513" s="453"/>
      <c r="I513" s="453"/>
      <c r="J513" s="453"/>
      <c r="K513" s="453"/>
      <c r="L513" s="453"/>
      <c r="M513" s="453"/>
      <c r="N513" s="453"/>
      <c r="O513" s="453"/>
      <c r="P513" s="453"/>
      <c r="Q513" s="453"/>
      <c r="R513" s="453"/>
      <c r="S513" s="453"/>
      <c r="T513" s="453"/>
      <c r="U513" s="453"/>
      <c r="V513" s="453"/>
      <c r="W513" s="453"/>
      <c r="X513" s="453"/>
      <c r="Y513" s="453"/>
    </row>
    <row r="514">
      <c r="A514" s="453"/>
      <c r="B514" s="453"/>
      <c r="C514" s="453"/>
      <c r="D514" s="453"/>
      <c r="E514" s="453"/>
      <c r="F514" s="453"/>
      <c r="G514" s="453"/>
      <c r="H514" s="453"/>
      <c r="I514" s="453"/>
      <c r="J514" s="453"/>
      <c r="K514" s="453"/>
      <c r="L514" s="453"/>
      <c r="M514" s="453"/>
      <c r="N514" s="453"/>
      <c r="O514" s="453"/>
      <c r="P514" s="453"/>
      <c r="Q514" s="453"/>
      <c r="R514" s="453"/>
      <c r="S514" s="453"/>
      <c r="T514" s="453"/>
      <c r="U514" s="453"/>
      <c r="V514" s="453"/>
      <c r="W514" s="453"/>
      <c r="X514" s="453"/>
      <c r="Y514" s="453"/>
    </row>
    <row r="515">
      <c r="A515" s="453"/>
      <c r="B515" s="453"/>
      <c r="C515" s="453"/>
      <c r="D515" s="453"/>
      <c r="E515" s="453"/>
      <c r="F515" s="453"/>
      <c r="G515" s="453"/>
      <c r="H515" s="453"/>
      <c r="I515" s="453"/>
      <c r="J515" s="453"/>
      <c r="K515" s="453"/>
      <c r="L515" s="453"/>
      <c r="M515" s="453"/>
      <c r="N515" s="453"/>
      <c r="O515" s="453"/>
      <c r="P515" s="453"/>
      <c r="Q515" s="453"/>
      <c r="R515" s="453"/>
      <c r="S515" s="453"/>
      <c r="T515" s="453"/>
      <c r="U515" s="453"/>
      <c r="V515" s="453"/>
      <c r="W515" s="453"/>
      <c r="X515" s="453"/>
      <c r="Y515" s="453"/>
    </row>
    <row r="516">
      <c r="A516" s="453"/>
      <c r="B516" s="453"/>
      <c r="C516" s="453"/>
      <c r="D516" s="453"/>
      <c r="E516" s="453"/>
      <c r="F516" s="453"/>
      <c r="G516" s="453"/>
      <c r="H516" s="453"/>
      <c r="I516" s="453"/>
      <c r="J516" s="453"/>
      <c r="K516" s="453"/>
      <c r="L516" s="453"/>
      <c r="M516" s="453"/>
      <c r="N516" s="453"/>
      <c r="O516" s="453"/>
      <c r="P516" s="453"/>
      <c r="Q516" s="453"/>
      <c r="R516" s="453"/>
      <c r="S516" s="453"/>
      <c r="T516" s="453"/>
      <c r="U516" s="453"/>
      <c r="V516" s="453"/>
      <c r="W516" s="453"/>
      <c r="X516" s="453"/>
      <c r="Y516" s="453"/>
    </row>
    <row r="517">
      <c r="A517" s="453"/>
      <c r="B517" s="453"/>
      <c r="C517" s="453"/>
      <c r="D517" s="453"/>
      <c r="E517" s="453"/>
      <c r="F517" s="453"/>
      <c r="G517" s="453"/>
      <c r="H517" s="453"/>
      <c r="I517" s="453"/>
      <c r="J517" s="453"/>
      <c r="K517" s="453"/>
      <c r="L517" s="453"/>
      <c r="M517" s="453"/>
      <c r="N517" s="453"/>
      <c r="O517" s="453"/>
      <c r="P517" s="453"/>
      <c r="Q517" s="453"/>
      <c r="R517" s="453"/>
      <c r="S517" s="453"/>
      <c r="T517" s="453"/>
      <c r="U517" s="453"/>
      <c r="V517" s="453"/>
      <c r="W517" s="453"/>
      <c r="X517" s="453"/>
      <c r="Y517" s="453"/>
    </row>
    <row r="518">
      <c r="A518" s="453"/>
      <c r="B518" s="453"/>
      <c r="C518" s="453"/>
      <c r="D518" s="453"/>
      <c r="E518" s="453"/>
      <c r="F518" s="453"/>
      <c r="G518" s="453"/>
      <c r="H518" s="453"/>
      <c r="I518" s="453"/>
      <c r="J518" s="453"/>
      <c r="K518" s="453"/>
      <c r="L518" s="453"/>
      <c r="M518" s="453"/>
      <c r="N518" s="453"/>
      <c r="O518" s="453"/>
      <c r="P518" s="453"/>
      <c r="Q518" s="453"/>
      <c r="R518" s="453"/>
      <c r="S518" s="453"/>
      <c r="T518" s="453"/>
      <c r="U518" s="453"/>
      <c r="V518" s="453"/>
      <c r="W518" s="453"/>
      <c r="X518" s="453"/>
      <c r="Y518" s="453"/>
    </row>
    <row r="519">
      <c r="A519" s="453"/>
      <c r="B519" s="453"/>
      <c r="C519" s="453"/>
      <c r="D519" s="453"/>
      <c r="E519" s="453"/>
      <c r="F519" s="453"/>
      <c r="G519" s="453"/>
      <c r="H519" s="453"/>
      <c r="I519" s="453"/>
      <c r="J519" s="453"/>
      <c r="K519" s="453"/>
      <c r="L519" s="453"/>
      <c r="M519" s="453"/>
      <c r="N519" s="453"/>
      <c r="O519" s="453"/>
      <c r="P519" s="453"/>
      <c r="Q519" s="453"/>
      <c r="R519" s="453"/>
      <c r="S519" s="453"/>
      <c r="T519" s="453"/>
      <c r="U519" s="453"/>
      <c r="V519" s="453"/>
      <c r="W519" s="453"/>
      <c r="X519" s="453"/>
      <c r="Y519" s="453"/>
    </row>
    <row r="520">
      <c r="A520" s="453"/>
      <c r="B520" s="453"/>
      <c r="C520" s="453"/>
      <c r="D520" s="453"/>
      <c r="E520" s="453"/>
      <c r="F520" s="453"/>
      <c r="G520" s="453"/>
      <c r="H520" s="453"/>
      <c r="I520" s="453"/>
      <c r="J520" s="453"/>
      <c r="K520" s="453"/>
      <c r="L520" s="453"/>
      <c r="M520" s="453"/>
      <c r="N520" s="453"/>
      <c r="O520" s="453"/>
      <c r="P520" s="453"/>
      <c r="Q520" s="453"/>
      <c r="R520" s="453"/>
      <c r="S520" s="453"/>
      <c r="T520" s="453"/>
      <c r="U520" s="453"/>
      <c r="V520" s="453"/>
      <c r="W520" s="453"/>
      <c r="X520" s="453"/>
      <c r="Y520" s="453"/>
    </row>
    <row r="521">
      <c r="A521" s="453"/>
      <c r="B521" s="453"/>
      <c r="C521" s="453"/>
      <c r="D521" s="453"/>
      <c r="E521" s="453"/>
      <c r="F521" s="453"/>
      <c r="G521" s="453"/>
      <c r="H521" s="453"/>
      <c r="I521" s="453"/>
      <c r="J521" s="453"/>
      <c r="K521" s="453"/>
      <c r="L521" s="453"/>
      <c r="M521" s="453"/>
      <c r="N521" s="453"/>
      <c r="O521" s="453"/>
      <c r="P521" s="453"/>
      <c r="Q521" s="453"/>
      <c r="R521" s="453"/>
      <c r="S521" s="453"/>
      <c r="T521" s="453"/>
      <c r="U521" s="453"/>
      <c r="V521" s="453"/>
      <c r="W521" s="453"/>
      <c r="X521" s="453"/>
      <c r="Y521" s="453"/>
    </row>
    <row r="522">
      <c r="A522" s="453"/>
      <c r="B522" s="453"/>
      <c r="C522" s="453"/>
      <c r="D522" s="453"/>
      <c r="E522" s="453"/>
      <c r="F522" s="453"/>
      <c r="G522" s="453"/>
      <c r="H522" s="453"/>
      <c r="I522" s="453"/>
      <c r="J522" s="453"/>
      <c r="K522" s="453"/>
      <c r="L522" s="453"/>
      <c r="M522" s="453"/>
      <c r="N522" s="453"/>
      <c r="O522" s="453"/>
      <c r="P522" s="453"/>
      <c r="Q522" s="453"/>
      <c r="R522" s="453"/>
      <c r="S522" s="453"/>
      <c r="T522" s="453"/>
      <c r="U522" s="453"/>
      <c r="V522" s="453"/>
      <c r="W522" s="453"/>
      <c r="X522" s="453"/>
      <c r="Y522" s="453"/>
    </row>
    <row r="523">
      <c r="A523" s="453"/>
      <c r="B523" s="453"/>
      <c r="C523" s="453"/>
      <c r="D523" s="453"/>
      <c r="E523" s="453"/>
      <c r="F523" s="453"/>
      <c r="G523" s="453"/>
      <c r="H523" s="453"/>
      <c r="I523" s="453"/>
      <c r="J523" s="453"/>
      <c r="K523" s="453"/>
      <c r="L523" s="453"/>
      <c r="M523" s="453"/>
      <c r="N523" s="453"/>
      <c r="O523" s="453"/>
      <c r="P523" s="453"/>
      <c r="Q523" s="453"/>
      <c r="R523" s="453"/>
      <c r="S523" s="453"/>
      <c r="T523" s="453"/>
      <c r="U523" s="453"/>
      <c r="V523" s="453"/>
      <c r="W523" s="453"/>
      <c r="X523" s="453"/>
      <c r="Y523" s="453"/>
    </row>
    <row r="524">
      <c r="A524" s="453"/>
      <c r="B524" s="453"/>
      <c r="C524" s="453"/>
      <c r="D524" s="453"/>
      <c r="E524" s="453"/>
      <c r="F524" s="453"/>
      <c r="G524" s="453"/>
      <c r="H524" s="453"/>
      <c r="I524" s="453"/>
      <c r="J524" s="453"/>
      <c r="K524" s="453"/>
      <c r="L524" s="453"/>
      <c r="M524" s="453"/>
      <c r="N524" s="453"/>
      <c r="O524" s="453"/>
      <c r="P524" s="453"/>
      <c r="Q524" s="453"/>
      <c r="R524" s="453"/>
      <c r="S524" s="453"/>
      <c r="T524" s="453"/>
      <c r="U524" s="453"/>
      <c r="V524" s="453"/>
      <c r="W524" s="453"/>
      <c r="X524" s="453"/>
      <c r="Y524" s="453"/>
    </row>
    <row r="525">
      <c r="A525" s="453"/>
      <c r="B525" s="453"/>
      <c r="C525" s="453"/>
      <c r="D525" s="453"/>
      <c r="E525" s="453"/>
      <c r="F525" s="453"/>
      <c r="G525" s="453"/>
      <c r="H525" s="453"/>
      <c r="I525" s="453"/>
      <c r="J525" s="453"/>
      <c r="K525" s="453"/>
      <c r="L525" s="453"/>
      <c r="M525" s="453"/>
      <c r="N525" s="453"/>
      <c r="O525" s="453"/>
      <c r="P525" s="453"/>
      <c r="Q525" s="453"/>
      <c r="R525" s="453"/>
      <c r="S525" s="453"/>
      <c r="T525" s="453"/>
      <c r="U525" s="453"/>
      <c r="V525" s="453"/>
      <c r="W525" s="453"/>
      <c r="X525" s="453"/>
      <c r="Y525" s="453"/>
    </row>
    <row r="526">
      <c r="A526" s="453"/>
      <c r="B526" s="453"/>
      <c r="C526" s="453"/>
      <c r="D526" s="453"/>
      <c r="E526" s="453"/>
      <c r="F526" s="453"/>
      <c r="G526" s="453"/>
      <c r="H526" s="453"/>
      <c r="I526" s="453"/>
      <c r="J526" s="453"/>
      <c r="K526" s="453"/>
      <c r="L526" s="453"/>
      <c r="M526" s="453"/>
      <c r="N526" s="453"/>
      <c r="O526" s="453"/>
      <c r="P526" s="453"/>
      <c r="Q526" s="453"/>
      <c r="R526" s="453"/>
      <c r="S526" s="453"/>
      <c r="T526" s="453"/>
      <c r="U526" s="453"/>
      <c r="V526" s="453"/>
      <c r="W526" s="453"/>
      <c r="X526" s="453"/>
      <c r="Y526" s="453"/>
    </row>
    <row r="527">
      <c r="A527" s="453"/>
      <c r="B527" s="453"/>
      <c r="C527" s="453"/>
      <c r="D527" s="453"/>
      <c r="E527" s="453"/>
      <c r="F527" s="453"/>
      <c r="G527" s="453"/>
      <c r="H527" s="453"/>
      <c r="I527" s="453"/>
      <c r="J527" s="453"/>
      <c r="K527" s="453"/>
      <c r="L527" s="453"/>
      <c r="M527" s="453"/>
      <c r="N527" s="453"/>
      <c r="O527" s="453"/>
      <c r="P527" s="453"/>
      <c r="Q527" s="453"/>
      <c r="R527" s="453"/>
      <c r="S527" s="453"/>
      <c r="T527" s="453"/>
      <c r="U527" s="453"/>
      <c r="V527" s="453"/>
      <c r="W527" s="453"/>
      <c r="X527" s="453"/>
      <c r="Y527" s="453"/>
    </row>
    <row r="528">
      <c r="A528" s="453"/>
      <c r="B528" s="453"/>
      <c r="C528" s="453"/>
      <c r="D528" s="453"/>
      <c r="E528" s="453"/>
      <c r="F528" s="453"/>
      <c r="G528" s="453"/>
      <c r="H528" s="453"/>
      <c r="I528" s="453"/>
      <c r="J528" s="453"/>
      <c r="K528" s="453"/>
      <c r="L528" s="453"/>
      <c r="M528" s="453"/>
      <c r="N528" s="453"/>
      <c r="O528" s="453"/>
      <c r="P528" s="453"/>
      <c r="Q528" s="453"/>
      <c r="R528" s="453"/>
      <c r="S528" s="453"/>
      <c r="T528" s="453"/>
      <c r="U528" s="453"/>
      <c r="V528" s="453"/>
      <c r="W528" s="453"/>
      <c r="X528" s="453"/>
      <c r="Y528" s="453"/>
    </row>
    <row r="529">
      <c r="A529" s="453"/>
      <c r="B529" s="453"/>
      <c r="C529" s="453"/>
      <c r="D529" s="453"/>
      <c r="E529" s="453"/>
      <c r="F529" s="453"/>
      <c r="G529" s="453"/>
      <c r="H529" s="453"/>
      <c r="I529" s="453"/>
      <c r="J529" s="453"/>
      <c r="K529" s="453"/>
      <c r="L529" s="453"/>
      <c r="M529" s="453"/>
      <c r="N529" s="453"/>
      <c r="O529" s="453"/>
      <c r="P529" s="453"/>
      <c r="Q529" s="453"/>
      <c r="R529" s="453"/>
      <c r="S529" s="453"/>
      <c r="T529" s="453"/>
      <c r="U529" s="453"/>
      <c r="V529" s="453"/>
      <c r="W529" s="453"/>
      <c r="X529" s="453"/>
      <c r="Y529" s="453"/>
    </row>
    <row r="530">
      <c r="A530" s="453"/>
      <c r="B530" s="453"/>
      <c r="C530" s="453"/>
      <c r="D530" s="453"/>
      <c r="E530" s="453"/>
      <c r="F530" s="453"/>
      <c r="G530" s="453"/>
      <c r="H530" s="453"/>
      <c r="I530" s="453"/>
      <c r="J530" s="453"/>
      <c r="K530" s="453"/>
      <c r="L530" s="453"/>
      <c r="M530" s="453"/>
      <c r="N530" s="453"/>
      <c r="O530" s="453"/>
      <c r="P530" s="453"/>
      <c r="Q530" s="453"/>
      <c r="R530" s="453"/>
      <c r="S530" s="453"/>
      <c r="T530" s="453"/>
      <c r="U530" s="453"/>
      <c r="V530" s="453"/>
      <c r="W530" s="453"/>
      <c r="X530" s="453"/>
      <c r="Y530" s="453"/>
    </row>
    <row r="531">
      <c r="A531" s="453"/>
      <c r="B531" s="453"/>
      <c r="C531" s="453"/>
      <c r="D531" s="453"/>
      <c r="E531" s="453"/>
      <c r="F531" s="453"/>
      <c r="G531" s="453"/>
      <c r="H531" s="453"/>
      <c r="I531" s="453"/>
      <c r="J531" s="453"/>
      <c r="K531" s="453"/>
      <c r="L531" s="453"/>
      <c r="M531" s="453"/>
      <c r="N531" s="453"/>
      <c r="O531" s="453"/>
      <c r="P531" s="453"/>
      <c r="Q531" s="453"/>
      <c r="R531" s="453"/>
      <c r="S531" s="453"/>
      <c r="T531" s="453"/>
      <c r="U531" s="453"/>
      <c r="V531" s="453"/>
      <c r="W531" s="453"/>
      <c r="X531" s="453"/>
      <c r="Y531" s="453"/>
    </row>
    <row r="532">
      <c r="A532" s="453"/>
      <c r="B532" s="453"/>
      <c r="C532" s="453"/>
      <c r="D532" s="453"/>
      <c r="E532" s="453"/>
      <c r="F532" s="453"/>
      <c r="G532" s="453"/>
      <c r="H532" s="453"/>
      <c r="I532" s="453"/>
      <c r="J532" s="453"/>
      <c r="K532" s="453"/>
      <c r="L532" s="453"/>
      <c r="M532" s="453"/>
      <c r="N532" s="453"/>
      <c r="O532" s="453"/>
      <c r="P532" s="453"/>
      <c r="Q532" s="453"/>
      <c r="R532" s="453"/>
      <c r="S532" s="453"/>
      <c r="T532" s="453"/>
      <c r="U532" s="453"/>
      <c r="V532" s="453"/>
      <c r="W532" s="453"/>
      <c r="X532" s="453"/>
      <c r="Y532" s="453"/>
    </row>
    <row r="533">
      <c r="A533" s="453"/>
      <c r="B533" s="453"/>
      <c r="C533" s="453"/>
      <c r="D533" s="453"/>
      <c r="E533" s="453"/>
      <c r="F533" s="453"/>
      <c r="G533" s="453"/>
      <c r="H533" s="453"/>
      <c r="I533" s="453"/>
      <c r="J533" s="453"/>
      <c r="K533" s="453"/>
      <c r="L533" s="453"/>
      <c r="M533" s="453"/>
      <c r="N533" s="453"/>
      <c r="O533" s="453"/>
      <c r="P533" s="453"/>
      <c r="Q533" s="453"/>
      <c r="R533" s="453"/>
      <c r="S533" s="453"/>
      <c r="T533" s="453"/>
      <c r="U533" s="453"/>
      <c r="V533" s="453"/>
      <c r="W533" s="453"/>
      <c r="X533" s="453"/>
      <c r="Y533" s="453"/>
    </row>
    <row r="534">
      <c r="A534" s="453"/>
      <c r="B534" s="453"/>
      <c r="C534" s="453"/>
      <c r="D534" s="453"/>
      <c r="E534" s="453"/>
      <c r="F534" s="453"/>
      <c r="G534" s="453"/>
      <c r="H534" s="453"/>
      <c r="I534" s="453"/>
      <c r="J534" s="453"/>
      <c r="K534" s="453"/>
      <c r="L534" s="453"/>
      <c r="M534" s="453"/>
      <c r="N534" s="453"/>
      <c r="O534" s="453"/>
      <c r="P534" s="453"/>
      <c r="Q534" s="453"/>
      <c r="R534" s="453"/>
      <c r="S534" s="453"/>
      <c r="T534" s="453"/>
      <c r="U534" s="453"/>
      <c r="V534" s="453"/>
      <c r="W534" s="453"/>
      <c r="X534" s="453"/>
      <c r="Y534" s="453"/>
    </row>
    <row r="535">
      <c r="A535" s="453"/>
      <c r="B535" s="453"/>
      <c r="C535" s="453"/>
      <c r="D535" s="453"/>
      <c r="E535" s="453"/>
      <c r="F535" s="453"/>
      <c r="G535" s="453"/>
      <c r="H535" s="453"/>
      <c r="I535" s="453"/>
      <c r="J535" s="453"/>
      <c r="K535" s="453"/>
      <c r="L535" s="453"/>
      <c r="M535" s="453"/>
      <c r="N535" s="453"/>
      <c r="O535" s="453"/>
      <c r="P535" s="453"/>
      <c r="Q535" s="453"/>
      <c r="R535" s="453"/>
      <c r="S535" s="453"/>
      <c r="T535" s="453"/>
      <c r="U535" s="453"/>
      <c r="V535" s="453"/>
      <c r="W535" s="453"/>
      <c r="X535" s="453"/>
      <c r="Y535" s="453"/>
    </row>
    <row r="536">
      <c r="A536" s="453"/>
      <c r="B536" s="453"/>
      <c r="C536" s="453"/>
      <c r="D536" s="453"/>
      <c r="E536" s="453"/>
      <c r="F536" s="453"/>
      <c r="G536" s="453"/>
      <c r="H536" s="453"/>
      <c r="I536" s="453"/>
      <c r="J536" s="453"/>
      <c r="K536" s="453"/>
      <c r="L536" s="453"/>
      <c r="M536" s="453"/>
      <c r="N536" s="453"/>
      <c r="O536" s="453"/>
      <c r="P536" s="453"/>
      <c r="Q536" s="453"/>
      <c r="R536" s="453"/>
      <c r="S536" s="453"/>
      <c r="T536" s="453"/>
      <c r="U536" s="453"/>
      <c r="V536" s="453"/>
      <c r="W536" s="453"/>
      <c r="X536" s="453"/>
      <c r="Y536" s="453"/>
    </row>
    <row r="537">
      <c r="A537" s="453"/>
      <c r="B537" s="453"/>
      <c r="C537" s="453"/>
      <c r="D537" s="453"/>
      <c r="E537" s="453"/>
      <c r="F537" s="453"/>
      <c r="G537" s="453"/>
      <c r="H537" s="453"/>
      <c r="I537" s="453"/>
      <c r="J537" s="453"/>
      <c r="K537" s="453"/>
      <c r="L537" s="453"/>
      <c r="M537" s="453"/>
      <c r="N537" s="453"/>
      <c r="O537" s="453"/>
      <c r="P537" s="453"/>
      <c r="Q537" s="453"/>
      <c r="R537" s="453"/>
      <c r="S537" s="453"/>
      <c r="T537" s="453"/>
      <c r="U537" s="453"/>
      <c r="V537" s="453"/>
      <c r="W537" s="453"/>
      <c r="X537" s="453"/>
      <c r="Y537" s="453"/>
    </row>
    <row r="538">
      <c r="A538" s="453"/>
      <c r="B538" s="453"/>
      <c r="C538" s="453"/>
      <c r="D538" s="453"/>
      <c r="E538" s="453"/>
      <c r="F538" s="453"/>
      <c r="G538" s="453"/>
      <c r="H538" s="453"/>
      <c r="I538" s="453"/>
      <c r="J538" s="453"/>
      <c r="K538" s="453"/>
      <c r="L538" s="453"/>
      <c r="M538" s="453"/>
      <c r="N538" s="453"/>
      <c r="O538" s="453"/>
      <c r="P538" s="453"/>
      <c r="Q538" s="453"/>
      <c r="R538" s="453"/>
      <c r="S538" s="453"/>
      <c r="T538" s="453"/>
      <c r="U538" s="453"/>
      <c r="V538" s="453"/>
      <c r="W538" s="453"/>
      <c r="X538" s="453"/>
      <c r="Y538" s="453"/>
    </row>
    <row r="539">
      <c r="A539" s="453"/>
      <c r="B539" s="453"/>
      <c r="C539" s="453"/>
      <c r="D539" s="453"/>
      <c r="E539" s="453"/>
      <c r="F539" s="453"/>
      <c r="G539" s="453"/>
      <c r="H539" s="453"/>
      <c r="I539" s="453"/>
      <c r="J539" s="453"/>
      <c r="K539" s="453"/>
      <c r="L539" s="453"/>
      <c r="M539" s="453"/>
      <c r="N539" s="453"/>
      <c r="O539" s="453"/>
      <c r="P539" s="453"/>
      <c r="Q539" s="453"/>
      <c r="R539" s="453"/>
      <c r="S539" s="453"/>
      <c r="T539" s="453"/>
      <c r="U539" s="453"/>
      <c r="V539" s="453"/>
      <c r="W539" s="453"/>
      <c r="X539" s="453"/>
      <c r="Y539" s="453"/>
    </row>
    <row r="540">
      <c r="A540" s="453"/>
      <c r="B540" s="453"/>
      <c r="C540" s="453"/>
      <c r="D540" s="453"/>
      <c r="E540" s="453"/>
      <c r="F540" s="453"/>
      <c r="G540" s="453"/>
      <c r="H540" s="453"/>
      <c r="I540" s="453"/>
      <c r="J540" s="453"/>
      <c r="K540" s="453"/>
      <c r="L540" s="453"/>
      <c r="M540" s="453"/>
      <c r="N540" s="453"/>
      <c r="O540" s="453"/>
      <c r="P540" s="453"/>
      <c r="Q540" s="453"/>
      <c r="R540" s="453"/>
      <c r="S540" s="453"/>
      <c r="T540" s="453"/>
      <c r="U540" s="453"/>
      <c r="V540" s="453"/>
      <c r="W540" s="453"/>
      <c r="X540" s="453"/>
      <c r="Y540" s="453"/>
    </row>
    <row r="541">
      <c r="A541" s="453"/>
      <c r="B541" s="453"/>
      <c r="C541" s="453"/>
      <c r="D541" s="453"/>
      <c r="E541" s="453"/>
      <c r="F541" s="453"/>
      <c r="G541" s="453"/>
      <c r="H541" s="453"/>
      <c r="I541" s="453"/>
      <c r="J541" s="453"/>
      <c r="K541" s="453"/>
      <c r="L541" s="453"/>
      <c r="M541" s="453"/>
      <c r="N541" s="453"/>
      <c r="O541" s="453"/>
      <c r="P541" s="453"/>
      <c r="Q541" s="453"/>
      <c r="R541" s="453"/>
      <c r="S541" s="453"/>
      <c r="T541" s="453"/>
      <c r="U541" s="453"/>
      <c r="V541" s="453"/>
      <c r="W541" s="453"/>
      <c r="X541" s="453"/>
      <c r="Y541" s="453"/>
    </row>
    <row r="542">
      <c r="A542" s="453"/>
      <c r="B542" s="453"/>
      <c r="C542" s="453"/>
      <c r="D542" s="453"/>
      <c r="E542" s="453"/>
      <c r="F542" s="453"/>
      <c r="G542" s="453"/>
      <c r="H542" s="453"/>
      <c r="I542" s="453"/>
      <c r="J542" s="453"/>
      <c r="K542" s="453"/>
      <c r="L542" s="453"/>
      <c r="M542" s="453"/>
      <c r="N542" s="453"/>
      <c r="O542" s="453"/>
      <c r="P542" s="453"/>
      <c r="Q542" s="453"/>
      <c r="R542" s="453"/>
      <c r="S542" s="453"/>
      <c r="T542" s="453"/>
      <c r="U542" s="453"/>
      <c r="V542" s="453"/>
      <c r="W542" s="453"/>
      <c r="X542" s="453"/>
      <c r="Y542" s="453"/>
    </row>
    <row r="543">
      <c r="A543" s="453"/>
      <c r="B543" s="453"/>
      <c r="C543" s="453"/>
      <c r="D543" s="453"/>
      <c r="E543" s="453"/>
      <c r="F543" s="453"/>
      <c r="G543" s="453"/>
      <c r="H543" s="453"/>
      <c r="I543" s="453"/>
      <c r="J543" s="453"/>
      <c r="K543" s="453"/>
      <c r="L543" s="453"/>
      <c r="M543" s="453"/>
      <c r="N543" s="453"/>
      <c r="O543" s="453"/>
      <c r="P543" s="453"/>
      <c r="Q543" s="453"/>
      <c r="R543" s="453"/>
      <c r="S543" s="453"/>
      <c r="T543" s="453"/>
      <c r="U543" s="453"/>
      <c r="V543" s="453"/>
      <c r="W543" s="453"/>
      <c r="X543" s="453"/>
      <c r="Y543" s="453"/>
    </row>
    <row r="544">
      <c r="A544" s="453"/>
      <c r="B544" s="453"/>
      <c r="C544" s="453"/>
      <c r="D544" s="453"/>
      <c r="E544" s="453"/>
      <c r="F544" s="453"/>
      <c r="G544" s="453"/>
      <c r="H544" s="453"/>
      <c r="I544" s="453"/>
      <c r="J544" s="453"/>
      <c r="K544" s="453"/>
      <c r="L544" s="453"/>
      <c r="M544" s="453"/>
      <c r="N544" s="453"/>
      <c r="O544" s="453"/>
      <c r="P544" s="453"/>
      <c r="Q544" s="453"/>
      <c r="R544" s="453"/>
      <c r="S544" s="453"/>
      <c r="T544" s="453"/>
      <c r="U544" s="453"/>
      <c r="V544" s="453"/>
      <c r="W544" s="453"/>
      <c r="X544" s="453"/>
      <c r="Y544" s="453"/>
    </row>
    <row r="545">
      <c r="A545" s="453"/>
      <c r="B545" s="453"/>
      <c r="C545" s="453"/>
      <c r="D545" s="453"/>
      <c r="E545" s="453"/>
      <c r="F545" s="453"/>
      <c r="G545" s="453"/>
      <c r="H545" s="453"/>
      <c r="I545" s="453"/>
      <c r="J545" s="453"/>
      <c r="K545" s="453"/>
      <c r="L545" s="453"/>
      <c r="M545" s="453"/>
      <c r="N545" s="453"/>
      <c r="O545" s="453"/>
      <c r="P545" s="453"/>
      <c r="Q545" s="453"/>
      <c r="R545" s="453"/>
      <c r="S545" s="453"/>
      <c r="T545" s="453"/>
      <c r="U545" s="453"/>
      <c r="V545" s="453"/>
      <c r="W545" s="453"/>
      <c r="X545" s="453"/>
      <c r="Y545" s="453"/>
    </row>
    <row r="546">
      <c r="A546" s="453"/>
      <c r="B546" s="453"/>
      <c r="C546" s="453"/>
      <c r="D546" s="453"/>
      <c r="E546" s="453"/>
      <c r="F546" s="453"/>
      <c r="G546" s="453"/>
      <c r="H546" s="453"/>
      <c r="I546" s="453"/>
      <c r="J546" s="453"/>
      <c r="K546" s="453"/>
      <c r="L546" s="453"/>
      <c r="M546" s="453"/>
      <c r="N546" s="453"/>
      <c r="O546" s="453"/>
      <c r="P546" s="453"/>
      <c r="Q546" s="453"/>
      <c r="R546" s="453"/>
      <c r="S546" s="453"/>
      <c r="T546" s="453"/>
      <c r="U546" s="453"/>
      <c r="V546" s="453"/>
      <c r="W546" s="453"/>
      <c r="X546" s="453"/>
      <c r="Y546" s="453"/>
    </row>
    <row r="547">
      <c r="A547" s="453"/>
      <c r="B547" s="453"/>
      <c r="C547" s="453"/>
      <c r="D547" s="453"/>
      <c r="E547" s="453"/>
      <c r="F547" s="453"/>
      <c r="G547" s="453"/>
      <c r="H547" s="453"/>
      <c r="I547" s="453"/>
      <c r="J547" s="453"/>
      <c r="K547" s="453"/>
      <c r="L547" s="453"/>
      <c r="M547" s="453"/>
      <c r="N547" s="453"/>
      <c r="O547" s="453"/>
      <c r="P547" s="453"/>
      <c r="Q547" s="453"/>
      <c r="R547" s="453"/>
      <c r="S547" s="453"/>
      <c r="T547" s="453"/>
      <c r="U547" s="453"/>
      <c r="V547" s="453"/>
      <c r="W547" s="453"/>
      <c r="X547" s="453"/>
      <c r="Y547" s="453"/>
    </row>
    <row r="548">
      <c r="A548" s="453"/>
      <c r="B548" s="453"/>
      <c r="C548" s="453"/>
      <c r="D548" s="453"/>
      <c r="E548" s="453"/>
      <c r="F548" s="453"/>
      <c r="G548" s="453"/>
      <c r="H548" s="453"/>
      <c r="I548" s="453"/>
      <c r="J548" s="453"/>
      <c r="K548" s="453"/>
      <c r="L548" s="453"/>
      <c r="M548" s="453"/>
      <c r="N548" s="453"/>
      <c r="O548" s="453"/>
      <c r="P548" s="453"/>
      <c r="Q548" s="453"/>
      <c r="R548" s="453"/>
      <c r="S548" s="453"/>
      <c r="T548" s="453"/>
      <c r="U548" s="453"/>
      <c r="V548" s="453"/>
      <c r="W548" s="453"/>
      <c r="X548" s="453"/>
      <c r="Y548" s="453"/>
    </row>
    <row r="549">
      <c r="A549" s="453"/>
      <c r="B549" s="453"/>
      <c r="C549" s="453"/>
      <c r="D549" s="453"/>
      <c r="E549" s="453"/>
      <c r="F549" s="453"/>
      <c r="G549" s="453"/>
      <c r="H549" s="453"/>
      <c r="I549" s="453"/>
      <c r="J549" s="453"/>
      <c r="K549" s="453"/>
      <c r="L549" s="453"/>
      <c r="M549" s="453"/>
      <c r="N549" s="453"/>
      <c r="O549" s="453"/>
      <c r="P549" s="453"/>
      <c r="Q549" s="453"/>
      <c r="R549" s="453"/>
      <c r="S549" s="453"/>
      <c r="T549" s="453"/>
      <c r="U549" s="453"/>
      <c r="V549" s="453"/>
      <c r="W549" s="453"/>
      <c r="X549" s="453"/>
      <c r="Y549" s="453"/>
    </row>
    <row r="550">
      <c r="A550" s="453"/>
      <c r="B550" s="453"/>
      <c r="C550" s="453"/>
      <c r="D550" s="453"/>
      <c r="E550" s="453"/>
      <c r="F550" s="453"/>
      <c r="G550" s="453"/>
      <c r="H550" s="453"/>
      <c r="I550" s="453"/>
      <c r="J550" s="453"/>
      <c r="K550" s="453"/>
      <c r="L550" s="453"/>
      <c r="M550" s="453"/>
      <c r="N550" s="453"/>
      <c r="O550" s="453"/>
      <c r="P550" s="453"/>
      <c r="Q550" s="453"/>
      <c r="R550" s="453"/>
      <c r="S550" s="453"/>
      <c r="T550" s="453"/>
      <c r="U550" s="453"/>
      <c r="V550" s="453"/>
      <c r="W550" s="453"/>
      <c r="X550" s="453"/>
      <c r="Y550" s="453"/>
    </row>
    <row r="551">
      <c r="A551" s="453"/>
      <c r="B551" s="453"/>
      <c r="C551" s="453"/>
      <c r="D551" s="453"/>
      <c r="E551" s="453"/>
      <c r="F551" s="453"/>
      <c r="G551" s="453"/>
      <c r="H551" s="453"/>
      <c r="I551" s="453"/>
      <c r="J551" s="453"/>
      <c r="K551" s="453"/>
      <c r="L551" s="453"/>
      <c r="M551" s="453"/>
      <c r="N551" s="453"/>
      <c r="O551" s="453"/>
      <c r="P551" s="453"/>
      <c r="Q551" s="453"/>
      <c r="R551" s="453"/>
      <c r="S551" s="453"/>
      <c r="T551" s="453"/>
      <c r="U551" s="453"/>
      <c r="V551" s="453"/>
      <c r="W551" s="453"/>
      <c r="X551" s="453"/>
      <c r="Y551" s="453"/>
    </row>
    <row r="552">
      <c r="A552" s="453"/>
      <c r="B552" s="453"/>
      <c r="C552" s="453"/>
      <c r="D552" s="453"/>
      <c r="E552" s="453"/>
      <c r="F552" s="453"/>
      <c r="G552" s="453"/>
      <c r="H552" s="453"/>
      <c r="I552" s="453"/>
      <c r="J552" s="453"/>
      <c r="K552" s="453"/>
      <c r="L552" s="453"/>
      <c r="M552" s="453"/>
      <c r="N552" s="453"/>
      <c r="O552" s="453"/>
      <c r="P552" s="453"/>
      <c r="Q552" s="453"/>
      <c r="R552" s="453"/>
      <c r="S552" s="453"/>
      <c r="T552" s="453"/>
      <c r="U552" s="453"/>
      <c r="V552" s="453"/>
      <c r="W552" s="453"/>
      <c r="X552" s="453"/>
      <c r="Y552" s="453"/>
    </row>
    <row r="553">
      <c r="A553" s="453"/>
      <c r="B553" s="453"/>
      <c r="C553" s="453"/>
      <c r="D553" s="453"/>
      <c r="E553" s="453"/>
      <c r="F553" s="453"/>
      <c r="G553" s="453"/>
      <c r="H553" s="453"/>
      <c r="I553" s="453"/>
      <c r="J553" s="453"/>
      <c r="K553" s="453"/>
      <c r="L553" s="453"/>
      <c r="M553" s="453"/>
      <c r="N553" s="453"/>
      <c r="O553" s="453"/>
      <c r="P553" s="453"/>
      <c r="Q553" s="453"/>
      <c r="R553" s="453"/>
      <c r="S553" s="453"/>
      <c r="T553" s="453"/>
      <c r="U553" s="453"/>
      <c r="V553" s="453"/>
      <c r="W553" s="453"/>
      <c r="X553" s="453"/>
      <c r="Y553" s="453"/>
    </row>
    <row r="554">
      <c r="A554" s="453"/>
      <c r="B554" s="453"/>
      <c r="C554" s="453"/>
      <c r="D554" s="453"/>
      <c r="E554" s="453"/>
      <c r="F554" s="453"/>
      <c r="G554" s="453"/>
      <c r="H554" s="453"/>
      <c r="I554" s="453"/>
      <c r="J554" s="453"/>
      <c r="K554" s="453"/>
      <c r="L554" s="453"/>
      <c r="M554" s="453"/>
      <c r="N554" s="453"/>
      <c r="O554" s="453"/>
      <c r="P554" s="453"/>
      <c r="Q554" s="453"/>
      <c r="R554" s="453"/>
      <c r="S554" s="453"/>
      <c r="T554" s="453"/>
      <c r="U554" s="453"/>
      <c r="V554" s="453"/>
      <c r="W554" s="453"/>
      <c r="X554" s="453"/>
      <c r="Y554" s="453"/>
    </row>
    <row r="555">
      <c r="A555" s="453"/>
      <c r="B555" s="453"/>
      <c r="C555" s="453"/>
      <c r="D555" s="453"/>
      <c r="E555" s="453"/>
      <c r="F555" s="453"/>
      <c r="G555" s="453"/>
      <c r="H555" s="453"/>
      <c r="I555" s="453"/>
      <c r="J555" s="453"/>
      <c r="K555" s="453"/>
      <c r="L555" s="453"/>
      <c r="M555" s="453"/>
      <c r="N555" s="453"/>
      <c r="O555" s="453"/>
      <c r="P555" s="453"/>
      <c r="Q555" s="453"/>
      <c r="R555" s="453"/>
      <c r="S555" s="453"/>
      <c r="T555" s="453"/>
      <c r="U555" s="453"/>
      <c r="V555" s="453"/>
      <c r="W555" s="453"/>
      <c r="X555" s="453"/>
      <c r="Y555" s="453"/>
    </row>
    <row r="556">
      <c r="A556" s="453"/>
      <c r="B556" s="453"/>
      <c r="C556" s="453"/>
      <c r="D556" s="453"/>
      <c r="E556" s="453"/>
      <c r="F556" s="453"/>
      <c r="G556" s="453"/>
      <c r="H556" s="453"/>
      <c r="I556" s="453"/>
      <c r="J556" s="453"/>
      <c r="K556" s="453"/>
      <c r="L556" s="453"/>
      <c r="M556" s="453"/>
      <c r="N556" s="453"/>
      <c r="O556" s="453"/>
      <c r="P556" s="453"/>
      <c r="Q556" s="453"/>
      <c r="R556" s="453"/>
      <c r="S556" s="453"/>
      <c r="T556" s="453"/>
      <c r="U556" s="453"/>
      <c r="V556" s="453"/>
      <c r="W556" s="453"/>
      <c r="X556" s="453"/>
      <c r="Y556" s="453"/>
    </row>
    <row r="557">
      <c r="A557" s="453"/>
      <c r="B557" s="453"/>
      <c r="C557" s="453"/>
      <c r="D557" s="453"/>
      <c r="E557" s="453"/>
      <c r="F557" s="453"/>
      <c r="G557" s="453"/>
      <c r="H557" s="453"/>
      <c r="I557" s="453"/>
      <c r="J557" s="453"/>
      <c r="K557" s="453"/>
      <c r="L557" s="453"/>
      <c r="M557" s="453"/>
      <c r="N557" s="453"/>
      <c r="O557" s="453"/>
      <c r="P557" s="453"/>
      <c r="Q557" s="453"/>
      <c r="R557" s="453"/>
      <c r="S557" s="453"/>
      <c r="T557" s="453"/>
      <c r="U557" s="453"/>
      <c r="V557" s="453"/>
      <c r="W557" s="453"/>
      <c r="X557" s="453"/>
      <c r="Y557" s="453"/>
    </row>
    <row r="558">
      <c r="A558" s="453"/>
      <c r="B558" s="453"/>
      <c r="C558" s="453"/>
      <c r="D558" s="453"/>
      <c r="E558" s="453"/>
      <c r="F558" s="453"/>
      <c r="G558" s="453"/>
      <c r="H558" s="453"/>
      <c r="I558" s="453"/>
      <c r="J558" s="453"/>
      <c r="K558" s="453"/>
      <c r="L558" s="453"/>
      <c r="M558" s="453"/>
      <c r="N558" s="453"/>
      <c r="O558" s="453"/>
      <c r="P558" s="453"/>
      <c r="Q558" s="453"/>
      <c r="R558" s="453"/>
      <c r="S558" s="453"/>
      <c r="T558" s="453"/>
      <c r="U558" s="453"/>
      <c r="V558" s="453"/>
      <c r="W558" s="453"/>
      <c r="X558" s="453"/>
      <c r="Y558" s="453"/>
    </row>
    <row r="559">
      <c r="A559" s="453"/>
      <c r="B559" s="453"/>
      <c r="C559" s="453"/>
      <c r="D559" s="453"/>
      <c r="E559" s="453"/>
      <c r="F559" s="453"/>
      <c r="G559" s="453"/>
      <c r="H559" s="453"/>
      <c r="I559" s="453"/>
      <c r="J559" s="453"/>
      <c r="K559" s="453"/>
      <c r="L559" s="453"/>
      <c r="M559" s="453"/>
      <c r="N559" s="453"/>
      <c r="O559" s="453"/>
      <c r="P559" s="453"/>
      <c r="Q559" s="453"/>
      <c r="R559" s="453"/>
      <c r="S559" s="453"/>
      <c r="T559" s="453"/>
      <c r="U559" s="453"/>
      <c r="V559" s="453"/>
      <c r="W559" s="453"/>
      <c r="X559" s="453"/>
      <c r="Y559" s="453"/>
    </row>
    <row r="560">
      <c r="A560" s="453"/>
      <c r="B560" s="453"/>
      <c r="C560" s="453"/>
      <c r="D560" s="453"/>
      <c r="E560" s="453"/>
      <c r="F560" s="453"/>
      <c r="G560" s="453"/>
      <c r="H560" s="453"/>
      <c r="I560" s="453"/>
      <c r="J560" s="453"/>
      <c r="K560" s="453"/>
      <c r="L560" s="453"/>
      <c r="M560" s="453"/>
      <c r="N560" s="453"/>
      <c r="O560" s="453"/>
      <c r="P560" s="453"/>
      <c r="Q560" s="453"/>
      <c r="R560" s="453"/>
      <c r="S560" s="453"/>
      <c r="T560" s="453"/>
      <c r="U560" s="453"/>
      <c r="V560" s="453"/>
      <c r="W560" s="453"/>
      <c r="X560" s="453"/>
      <c r="Y560" s="453"/>
    </row>
    <row r="561">
      <c r="A561" s="453"/>
      <c r="B561" s="453"/>
      <c r="C561" s="453"/>
      <c r="D561" s="453"/>
      <c r="E561" s="453"/>
      <c r="F561" s="453"/>
      <c r="G561" s="453"/>
      <c r="H561" s="453"/>
      <c r="I561" s="453"/>
      <c r="J561" s="453"/>
      <c r="K561" s="453"/>
      <c r="L561" s="453"/>
      <c r="M561" s="453"/>
      <c r="N561" s="453"/>
      <c r="O561" s="453"/>
      <c r="P561" s="453"/>
      <c r="Q561" s="453"/>
      <c r="R561" s="453"/>
      <c r="S561" s="453"/>
      <c r="T561" s="453"/>
      <c r="U561" s="453"/>
      <c r="V561" s="453"/>
      <c r="W561" s="453"/>
      <c r="X561" s="453"/>
      <c r="Y561" s="453"/>
    </row>
    <row r="562">
      <c r="A562" s="453"/>
      <c r="B562" s="453"/>
      <c r="C562" s="453"/>
      <c r="D562" s="453"/>
      <c r="E562" s="453"/>
      <c r="F562" s="453"/>
      <c r="G562" s="453"/>
      <c r="H562" s="453"/>
      <c r="I562" s="453"/>
      <c r="J562" s="453"/>
      <c r="K562" s="453"/>
      <c r="L562" s="453"/>
      <c r="M562" s="453"/>
      <c r="N562" s="453"/>
      <c r="O562" s="453"/>
      <c r="P562" s="453"/>
      <c r="Q562" s="453"/>
      <c r="R562" s="453"/>
      <c r="S562" s="453"/>
      <c r="T562" s="453"/>
      <c r="U562" s="453"/>
      <c r="V562" s="453"/>
      <c r="W562" s="453"/>
      <c r="X562" s="453"/>
      <c r="Y562" s="453"/>
    </row>
    <row r="563">
      <c r="A563" s="453"/>
      <c r="B563" s="453"/>
      <c r="C563" s="453"/>
      <c r="D563" s="453"/>
      <c r="E563" s="453"/>
      <c r="F563" s="453"/>
      <c r="G563" s="453"/>
      <c r="H563" s="453"/>
      <c r="I563" s="453"/>
      <c r="J563" s="453"/>
      <c r="K563" s="453"/>
      <c r="L563" s="453"/>
      <c r="M563" s="453"/>
      <c r="N563" s="453"/>
      <c r="O563" s="453"/>
      <c r="P563" s="453"/>
      <c r="Q563" s="453"/>
      <c r="R563" s="453"/>
      <c r="S563" s="453"/>
      <c r="T563" s="453"/>
      <c r="U563" s="453"/>
      <c r="V563" s="453"/>
      <c r="W563" s="453"/>
      <c r="X563" s="453"/>
      <c r="Y563" s="453"/>
    </row>
    <row r="564">
      <c r="A564" s="453"/>
      <c r="B564" s="453"/>
      <c r="C564" s="453"/>
      <c r="D564" s="453"/>
      <c r="E564" s="453"/>
      <c r="F564" s="453"/>
      <c r="G564" s="453"/>
      <c r="H564" s="453"/>
      <c r="I564" s="453"/>
      <c r="J564" s="453"/>
      <c r="K564" s="453"/>
      <c r="L564" s="453"/>
      <c r="M564" s="453"/>
      <c r="N564" s="453"/>
      <c r="O564" s="453"/>
      <c r="P564" s="453"/>
      <c r="Q564" s="453"/>
      <c r="R564" s="453"/>
      <c r="S564" s="453"/>
      <c r="T564" s="453"/>
      <c r="U564" s="453"/>
      <c r="V564" s="453"/>
      <c r="W564" s="453"/>
      <c r="X564" s="453"/>
      <c r="Y564" s="453"/>
    </row>
    <row r="565">
      <c r="A565" s="453"/>
      <c r="B565" s="453"/>
      <c r="C565" s="453"/>
      <c r="D565" s="453"/>
      <c r="E565" s="453"/>
      <c r="F565" s="453"/>
      <c r="G565" s="453"/>
      <c r="H565" s="453"/>
      <c r="I565" s="453"/>
      <c r="J565" s="453"/>
      <c r="K565" s="453"/>
      <c r="L565" s="453"/>
      <c r="M565" s="453"/>
      <c r="N565" s="453"/>
      <c r="O565" s="453"/>
      <c r="P565" s="453"/>
      <c r="Q565" s="453"/>
      <c r="R565" s="453"/>
      <c r="S565" s="453"/>
      <c r="T565" s="453"/>
      <c r="U565" s="453"/>
      <c r="V565" s="453"/>
      <c r="W565" s="453"/>
      <c r="X565" s="453"/>
      <c r="Y565" s="453"/>
    </row>
    <row r="566">
      <c r="A566" s="453"/>
      <c r="B566" s="453"/>
      <c r="C566" s="453"/>
      <c r="D566" s="453"/>
      <c r="E566" s="453"/>
      <c r="F566" s="453"/>
      <c r="G566" s="453"/>
      <c r="H566" s="453"/>
      <c r="I566" s="453"/>
      <c r="J566" s="453"/>
      <c r="K566" s="453"/>
      <c r="L566" s="453"/>
      <c r="M566" s="453"/>
      <c r="N566" s="453"/>
      <c r="O566" s="453"/>
      <c r="P566" s="453"/>
      <c r="Q566" s="453"/>
      <c r="R566" s="453"/>
      <c r="S566" s="453"/>
      <c r="T566" s="453"/>
      <c r="U566" s="453"/>
      <c r="V566" s="453"/>
      <c r="W566" s="453"/>
      <c r="X566" s="453"/>
      <c r="Y566" s="453"/>
    </row>
    <row r="567">
      <c r="A567" s="453"/>
      <c r="B567" s="453"/>
      <c r="C567" s="453"/>
      <c r="D567" s="453"/>
      <c r="E567" s="453"/>
      <c r="F567" s="453"/>
      <c r="G567" s="453"/>
      <c r="H567" s="453"/>
      <c r="I567" s="453"/>
      <c r="J567" s="453"/>
      <c r="K567" s="453"/>
      <c r="L567" s="453"/>
      <c r="M567" s="453"/>
      <c r="N567" s="453"/>
      <c r="O567" s="453"/>
      <c r="P567" s="453"/>
      <c r="Q567" s="453"/>
      <c r="R567" s="453"/>
      <c r="S567" s="453"/>
      <c r="T567" s="453"/>
      <c r="U567" s="453"/>
      <c r="V567" s="453"/>
      <c r="W567" s="453"/>
      <c r="X567" s="453"/>
      <c r="Y567" s="453"/>
    </row>
    <row r="568">
      <c r="A568" s="453"/>
      <c r="B568" s="453"/>
      <c r="C568" s="453"/>
      <c r="D568" s="453"/>
      <c r="E568" s="453"/>
      <c r="F568" s="453"/>
      <c r="G568" s="453"/>
      <c r="H568" s="453"/>
      <c r="I568" s="453"/>
      <c r="J568" s="453"/>
      <c r="K568" s="453"/>
      <c r="L568" s="453"/>
      <c r="M568" s="453"/>
      <c r="N568" s="453"/>
      <c r="O568" s="453"/>
      <c r="P568" s="453"/>
      <c r="Q568" s="453"/>
      <c r="R568" s="453"/>
      <c r="S568" s="453"/>
      <c r="T568" s="453"/>
      <c r="U568" s="453"/>
      <c r="V568" s="453"/>
      <c r="W568" s="453"/>
      <c r="X568" s="453"/>
      <c r="Y568" s="453"/>
    </row>
    <row r="569">
      <c r="A569" s="453"/>
      <c r="B569" s="453"/>
      <c r="C569" s="453"/>
      <c r="D569" s="453"/>
      <c r="E569" s="453"/>
      <c r="F569" s="453"/>
      <c r="G569" s="453"/>
      <c r="H569" s="453"/>
      <c r="I569" s="453"/>
      <c r="J569" s="453"/>
      <c r="K569" s="453"/>
      <c r="L569" s="453"/>
      <c r="M569" s="453"/>
      <c r="N569" s="453"/>
      <c r="O569" s="453"/>
      <c r="P569" s="453"/>
      <c r="Q569" s="453"/>
      <c r="R569" s="453"/>
      <c r="S569" s="453"/>
      <c r="T569" s="453"/>
      <c r="U569" s="453"/>
      <c r="V569" s="453"/>
      <c r="W569" s="453"/>
      <c r="X569" s="453"/>
      <c r="Y569" s="453"/>
    </row>
    <row r="570">
      <c r="A570" s="453"/>
      <c r="B570" s="453"/>
      <c r="C570" s="453"/>
      <c r="D570" s="453"/>
      <c r="E570" s="453"/>
      <c r="F570" s="453"/>
      <c r="G570" s="453"/>
      <c r="H570" s="453"/>
      <c r="I570" s="453"/>
      <c r="J570" s="453"/>
      <c r="K570" s="453"/>
      <c r="L570" s="453"/>
      <c r="M570" s="453"/>
      <c r="N570" s="453"/>
      <c r="O570" s="453"/>
      <c r="P570" s="453"/>
      <c r="Q570" s="453"/>
      <c r="R570" s="453"/>
      <c r="S570" s="453"/>
      <c r="T570" s="453"/>
      <c r="U570" s="453"/>
      <c r="V570" s="453"/>
      <c r="W570" s="453"/>
      <c r="X570" s="453"/>
      <c r="Y570" s="453"/>
    </row>
    <row r="571">
      <c r="A571" s="453"/>
      <c r="B571" s="453"/>
      <c r="C571" s="453"/>
      <c r="D571" s="453"/>
      <c r="E571" s="453"/>
      <c r="F571" s="453"/>
      <c r="G571" s="453"/>
      <c r="H571" s="453"/>
      <c r="I571" s="453"/>
      <c r="J571" s="453"/>
      <c r="K571" s="453"/>
      <c r="L571" s="453"/>
      <c r="M571" s="453"/>
      <c r="N571" s="453"/>
      <c r="O571" s="453"/>
      <c r="P571" s="453"/>
      <c r="Q571" s="453"/>
      <c r="R571" s="453"/>
      <c r="S571" s="453"/>
      <c r="T571" s="453"/>
      <c r="U571" s="453"/>
      <c r="V571" s="453"/>
      <c r="W571" s="453"/>
      <c r="X571" s="453"/>
      <c r="Y571" s="453"/>
    </row>
    <row r="572">
      <c r="A572" s="453"/>
      <c r="B572" s="453"/>
      <c r="C572" s="453"/>
      <c r="D572" s="453"/>
      <c r="E572" s="453"/>
      <c r="F572" s="453"/>
      <c r="G572" s="453"/>
      <c r="H572" s="453"/>
      <c r="I572" s="453"/>
      <c r="J572" s="453"/>
      <c r="K572" s="453"/>
      <c r="L572" s="453"/>
      <c r="M572" s="453"/>
      <c r="N572" s="453"/>
      <c r="O572" s="453"/>
      <c r="P572" s="453"/>
      <c r="Q572" s="453"/>
      <c r="R572" s="453"/>
      <c r="S572" s="453"/>
      <c r="T572" s="453"/>
      <c r="U572" s="453"/>
      <c r="V572" s="453"/>
      <c r="W572" s="453"/>
      <c r="X572" s="453"/>
      <c r="Y572" s="453"/>
    </row>
    <row r="573">
      <c r="A573" s="453"/>
      <c r="B573" s="453"/>
      <c r="C573" s="453"/>
      <c r="D573" s="453"/>
      <c r="E573" s="453"/>
      <c r="F573" s="453"/>
      <c r="G573" s="453"/>
      <c r="H573" s="453"/>
      <c r="I573" s="453"/>
      <c r="J573" s="453"/>
      <c r="K573" s="453"/>
      <c r="L573" s="453"/>
      <c r="M573" s="453"/>
      <c r="N573" s="453"/>
      <c r="O573" s="453"/>
      <c r="P573" s="453"/>
      <c r="Q573" s="453"/>
      <c r="R573" s="453"/>
      <c r="S573" s="453"/>
      <c r="T573" s="453"/>
      <c r="U573" s="453"/>
      <c r="V573" s="453"/>
      <c r="W573" s="453"/>
      <c r="X573" s="453"/>
      <c r="Y573" s="453"/>
    </row>
    <row r="574">
      <c r="A574" s="453"/>
      <c r="B574" s="453"/>
      <c r="C574" s="453"/>
      <c r="D574" s="453"/>
      <c r="E574" s="453"/>
      <c r="F574" s="453"/>
      <c r="G574" s="453"/>
      <c r="H574" s="453"/>
      <c r="I574" s="453"/>
      <c r="J574" s="453"/>
      <c r="K574" s="453"/>
      <c r="L574" s="453"/>
      <c r="M574" s="453"/>
      <c r="N574" s="453"/>
      <c r="O574" s="453"/>
      <c r="P574" s="453"/>
      <c r="Q574" s="453"/>
      <c r="R574" s="453"/>
      <c r="S574" s="453"/>
      <c r="T574" s="453"/>
      <c r="U574" s="453"/>
      <c r="V574" s="453"/>
      <c r="W574" s="453"/>
      <c r="X574" s="453"/>
      <c r="Y574" s="453"/>
    </row>
    <row r="575">
      <c r="A575" s="453"/>
      <c r="B575" s="453"/>
      <c r="C575" s="453"/>
      <c r="D575" s="453"/>
      <c r="E575" s="453"/>
      <c r="F575" s="453"/>
      <c r="G575" s="453"/>
      <c r="H575" s="453"/>
      <c r="I575" s="453"/>
      <c r="J575" s="453"/>
      <c r="K575" s="453"/>
      <c r="L575" s="453"/>
      <c r="M575" s="453"/>
      <c r="N575" s="453"/>
      <c r="O575" s="453"/>
      <c r="P575" s="453"/>
      <c r="Q575" s="453"/>
      <c r="R575" s="453"/>
      <c r="S575" s="453"/>
      <c r="T575" s="453"/>
      <c r="U575" s="453"/>
      <c r="V575" s="453"/>
      <c r="W575" s="453"/>
      <c r="X575" s="453"/>
      <c r="Y575" s="453"/>
    </row>
    <row r="576">
      <c r="A576" s="453"/>
      <c r="B576" s="453"/>
      <c r="C576" s="453"/>
      <c r="D576" s="453"/>
      <c r="E576" s="453"/>
      <c r="F576" s="453"/>
      <c r="G576" s="453"/>
      <c r="H576" s="453"/>
      <c r="I576" s="453"/>
      <c r="J576" s="453"/>
      <c r="K576" s="453"/>
      <c r="L576" s="453"/>
      <c r="M576" s="453"/>
      <c r="N576" s="453"/>
      <c r="O576" s="453"/>
      <c r="P576" s="453"/>
      <c r="Q576" s="453"/>
      <c r="R576" s="453"/>
      <c r="S576" s="453"/>
      <c r="T576" s="453"/>
      <c r="U576" s="453"/>
      <c r="V576" s="453"/>
      <c r="W576" s="453"/>
      <c r="X576" s="453"/>
      <c r="Y576" s="453"/>
    </row>
    <row r="577">
      <c r="A577" s="453"/>
      <c r="B577" s="453"/>
      <c r="C577" s="453"/>
      <c r="D577" s="453"/>
      <c r="E577" s="453"/>
      <c r="F577" s="453"/>
      <c r="G577" s="453"/>
      <c r="H577" s="453"/>
      <c r="I577" s="453"/>
      <c r="J577" s="453"/>
      <c r="K577" s="453"/>
      <c r="L577" s="453"/>
      <c r="M577" s="453"/>
      <c r="N577" s="453"/>
      <c r="O577" s="453"/>
      <c r="P577" s="453"/>
      <c r="Q577" s="453"/>
      <c r="R577" s="453"/>
      <c r="S577" s="453"/>
      <c r="T577" s="453"/>
      <c r="U577" s="453"/>
      <c r="V577" s="453"/>
      <c r="W577" s="453"/>
      <c r="X577" s="453"/>
      <c r="Y577" s="453"/>
    </row>
    <row r="578">
      <c r="A578" s="453"/>
      <c r="B578" s="453"/>
      <c r="C578" s="453"/>
      <c r="D578" s="453"/>
      <c r="E578" s="453"/>
      <c r="F578" s="453"/>
      <c r="G578" s="453"/>
      <c r="H578" s="453"/>
      <c r="I578" s="453"/>
      <c r="J578" s="453"/>
      <c r="K578" s="453"/>
      <c r="L578" s="453"/>
      <c r="M578" s="453"/>
      <c r="N578" s="453"/>
      <c r="O578" s="453"/>
      <c r="P578" s="453"/>
      <c r="Q578" s="453"/>
      <c r="R578" s="453"/>
      <c r="S578" s="453"/>
      <c r="T578" s="453"/>
      <c r="U578" s="453"/>
      <c r="V578" s="453"/>
      <c r="W578" s="453"/>
      <c r="X578" s="453"/>
      <c r="Y578" s="453"/>
    </row>
    <row r="579">
      <c r="A579" s="453"/>
      <c r="B579" s="453"/>
      <c r="C579" s="453"/>
      <c r="D579" s="453"/>
      <c r="E579" s="453"/>
      <c r="F579" s="453"/>
      <c r="G579" s="453"/>
      <c r="H579" s="453"/>
      <c r="I579" s="453"/>
      <c r="J579" s="453"/>
      <c r="K579" s="453"/>
      <c r="L579" s="453"/>
      <c r="M579" s="453"/>
      <c r="N579" s="453"/>
      <c r="O579" s="453"/>
      <c r="P579" s="453"/>
      <c r="Q579" s="453"/>
      <c r="R579" s="453"/>
      <c r="S579" s="453"/>
      <c r="T579" s="453"/>
      <c r="U579" s="453"/>
      <c r="V579" s="453"/>
      <c r="W579" s="453"/>
      <c r="X579" s="453"/>
      <c r="Y579" s="453"/>
    </row>
    <row r="580">
      <c r="A580" s="453"/>
      <c r="B580" s="453"/>
      <c r="C580" s="453"/>
      <c r="D580" s="453"/>
      <c r="E580" s="453"/>
      <c r="F580" s="453"/>
      <c r="G580" s="453"/>
      <c r="H580" s="453"/>
      <c r="I580" s="453"/>
      <c r="J580" s="453"/>
      <c r="K580" s="453"/>
      <c r="L580" s="453"/>
      <c r="M580" s="453"/>
      <c r="N580" s="453"/>
      <c r="O580" s="453"/>
      <c r="P580" s="453"/>
      <c r="Q580" s="453"/>
      <c r="R580" s="453"/>
      <c r="S580" s="453"/>
      <c r="T580" s="453"/>
      <c r="U580" s="453"/>
      <c r="V580" s="453"/>
      <c r="W580" s="453"/>
      <c r="X580" s="453"/>
      <c r="Y580" s="453"/>
    </row>
    <row r="581">
      <c r="A581" s="453"/>
      <c r="B581" s="453"/>
      <c r="C581" s="453"/>
      <c r="D581" s="453"/>
      <c r="E581" s="453"/>
      <c r="F581" s="453"/>
      <c r="G581" s="453"/>
      <c r="H581" s="453"/>
      <c r="I581" s="453"/>
      <c r="J581" s="453"/>
      <c r="K581" s="453"/>
      <c r="L581" s="453"/>
      <c r="M581" s="453"/>
      <c r="N581" s="453"/>
      <c r="O581" s="453"/>
      <c r="P581" s="453"/>
      <c r="Q581" s="453"/>
      <c r="R581" s="453"/>
      <c r="S581" s="453"/>
      <c r="T581" s="453"/>
      <c r="U581" s="453"/>
      <c r="V581" s="453"/>
      <c r="W581" s="453"/>
      <c r="X581" s="453"/>
      <c r="Y581" s="453"/>
    </row>
    <row r="582">
      <c r="A582" s="453"/>
      <c r="B582" s="453"/>
      <c r="C582" s="453"/>
      <c r="D582" s="453"/>
      <c r="E582" s="453"/>
      <c r="F582" s="453"/>
      <c r="G582" s="453"/>
      <c r="H582" s="453"/>
      <c r="I582" s="453"/>
      <c r="J582" s="453"/>
      <c r="K582" s="453"/>
      <c r="L582" s="453"/>
      <c r="M582" s="453"/>
      <c r="N582" s="453"/>
      <c r="O582" s="453"/>
      <c r="P582" s="453"/>
      <c r="Q582" s="453"/>
      <c r="R582" s="453"/>
      <c r="S582" s="453"/>
      <c r="T582" s="453"/>
      <c r="U582" s="453"/>
      <c r="V582" s="453"/>
      <c r="W582" s="453"/>
      <c r="X582" s="453"/>
      <c r="Y582" s="453"/>
    </row>
    <row r="583">
      <c r="A583" s="453"/>
      <c r="B583" s="453"/>
      <c r="C583" s="453"/>
      <c r="D583" s="453"/>
      <c r="E583" s="453"/>
      <c r="F583" s="453"/>
      <c r="G583" s="453"/>
      <c r="H583" s="453"/>
      <c r="I583" s="453"/>
      <c r="J583" s="453"/>
      <c r="K583" s="453"/>
      <c r="L583" s="453"/>
      <c r="M583" s="453"/>
      <c r="N583" s="453"/>
      <c r="O583" s="453"/>
      <c r="P583" s="453"/>
      <c r="Q583" s="453"/>
      <c r="R583" s="453"/>
      <c r="S583" s="453"/>
      <c r="T583" s="453"/>
      <c r="U583" s="453"/>
      <c r="V583" s="453"/>
      <c r="W583" s="453"/>
      <c r="X583" s="453"/>
      <c r="Y583" s="453"/>
    </row>
    <row r="584">
      <c r="A584" s="453"/>
      <c r="B584" s="453"/>
      <c r="C584" s="453"/>
      <c r="D584" s="453"/>
      <c r="E584" s="453"/>
      <c r="F584" s="453"/>
      <c r="G584" s="453"/>
      <c r="H584" s="453"/>
      <c r="I584" s="453"/>
      <c r="J584" s="453"/>
      <c r="K584" s="453"/>
      <c r="L584" s="453"/>
      <c r="M584" s="453"/>
      <c r="N584" s="453"/>
      <c r="O584" s="453"/>
      <c r="P584" s="453"/>
      <c r="Q584" s="453"/>
      <c r="R584" s="453"/>
      <c r="S584" s="453"/>
      <c r="T584" s="453"/>
      <c r="U584" s="453"/>
      <c r="V584" s="453"/>
      <c r="W584" s="453"/>
      <c r="X584" s="453"/>
      <c r="Y584" s="453"/>
    </row>
    <row r="585">
      <c r="A585" s="453"/>
      <c r="B585" s="453"/>
      <c r="C585" s="453"/>
      <c r="D585" s="453"/>
      <c r="E585" s="453"/>
      <c r="F585" s="453"/>
      <c r="G585" s="453"/>
      <c r="H585" s="453"/>
      <c r="I585" s="453"/>
      <c r="J585" s="453"/>
      <c r="K585" s="453"/>
      <c r="L585" s="453"/>
      <c r="M585" s="453"/>
      <c r="N585" s="453"/>
      <c r="O585" s="453"/>
      <c r="P585" s="453"/>
      <c r="Q585" s="453"/>
      <c r="R585" s="453"/>
      <c r="S585" s="453"/>
      <c r="T585" s="453"/>
      <c r="U585" s="453"/>
      <c r="V585" s="453"/>
      <c r="W585" s="453"/>
      <c r="X585" s="453"/>
      <c r="Y585" s="453"/>
    </row>
    <row r="586">
      <c r="A586" s="453"/>
      <c r="B586" s="453"/>
      <c r="C586" s="453"/>
      <c r="D586" s="453"/>
      <c r="E586" s="453"/>
      <c r="F586" s="453"/>
      <c r="G586" s="453"/>
      <c r="H586" s="453"/>
      <c r="I586" s="453"/>
      <c r="J586" s="453"/>
      <c r="K586" s="453"/>
      <c r="L586" s="453"/>
      <c r="M586" s="453"/>
      <c r="N586" s="453"/>
      <c r="O586" s="453"/>
      <c r="P586" s="453"/>
      <c r="Q586" s="453"/>
      <c r="R586" s="453"/>
      <c r="S586" s="453"/>
      <c r="T586" s="453"/>
      <c r="U586" s="453"/>
      <c r="V586" s="453"/>
      <c r="W586" s="453"/>
      <c r="X586" s="453"/>
      <c r="Y586" s="453"/>
    </row>
    <row r="587">
      <c r="A587" s="453"/>
      <c r="B587" s="453"/>
      <c r="C587" s="453"/>
      <c r="D587" s="453"/>
      <c r="E587" s="453"/>
      <c r="F587" s="453"/>
      <c r="G587" s="453"/>
      <c r="H587" s="453"/>
      <c r="I587" s="453"/>
      <c r="J587" s="453"/>
      <c r="K587" s="453"/>
      <c r="L587" s="453"/>
      <c r="M587" s="453"/>
      <c r="N587" s="453"/>
      <c r="O587" s="453"/>
      <c r="P587" s="453"/>
      <c r="Q587" s="453"/>
      <c r="R587" s="453"/>
      <c r="S587" s="453"/>
      <c r="T587" s="453"/>
      <c r="U587" s="453"/>
      <c r="V587" s="453"/>
      <c r="W587" s="453"/>
      <c r="X587" s="453"/>
      <c r="Y587" s="453"/>
    </row>
    <row r="588">
      <c r="A588" s="453"/>
      <c r="B588" s="453"/>
      <c r="C588" s="453"/>
      <c r="D588" s="453"/>
      <c r="E588" s="453"/>
      <c r="F588" s="453"/>
      <c r="G588" s="453"/>
      <c r="H588" s="453"/>
      <c r="I588" s="453"/>
      <c r="J588" s="453"/>
      <c r="K588" s="453"/>
      <c r="L588" s="453"/>
      <c r="M588" s="453"/>
      <c r="N588" s="453"/>
      <c r="O588" s="453"/>
      <c r="P588" s="453"/>
      <c r="Q588" s="453"/>
      <c r="R588" s="453"/>
      <c r="S588" s="453"/>
      <c r="T588" s="453"/>
      <c r="U588" s="453"/>
      <c r="V588" s="453"/>
      <c r="W588" s="453"/>
      <c r="X588" s="453"/>
      <c r="Y588" s="453"/>
    </row>
    <row r="589">
      <c r="A589" s="453"/>
      <c r="B589" s="453"/>
      <c r="C589" s="453"/>
      <c r="D589" s="453"/>
      <c r="E589" s="453"/>
      <c r="F589" s="453"/>
      <c r="G589" s="453"/>
      <c r="H589" s="453"/>
      <c r="I589" s="453"/>
      <c r="J589" s="453"/>
      <c r="K589" s="453"/>
      <c r="L589" s="453"/>
      <c r="M589" s="453"/>
      <c r="N589" s="453"/>
      <c r="O589" s="453"/>
      <c r="P589" s="453"/>
      <c r="Q589" s="453"/>
      <c r="R589" s="453"/>
      <c r="S589" s="453"/>
      <c r="T589" s="453"/>
      <c r="U589" s="453"/>
      <c r="V589" s="453"/>
      <c r="W589" s="453"/>
      <c r="X589" s="453"/>
      <c r="Y589" s="453"/>
    </row>
    <row r="590">
      <c r="A590" s="453"/>
      <c r="B590" s="453"/>
      <c r="C590" s="453"/>
      <c r="D590" s="453"/>
      <c r="E590" s="453"/>
      <c r="F590" s="453"/>
      <c r="G590" s="453"/>
      <c r="H590" s="453"/>
      <c r="I590" s="453"/>
      <c r="J590" s="453"/>
      <c r="K590" s="453"/>
      <c r="L590" s="453"/>
      <c r="M590" s="453"/>
      <c r="N590" s="453"/>
      <c r="O590" s="453"/>
      <c r="P590" s="453"/>
      <c r="Q590" s="453"/>
      <c r="R590" s="453"/>
      <c r="S590" s="453"/>
      <c r="T590" s="453"/>
      <c r="U590" s="453"/>
      <c r="V590" s="453"/>
      <c r="W590" s="453"/>
      <c r="X590" s="453"/>
      <c r="Y590" s="453"/>
    </row>
    <row r="591">
      <c r="A591" s="453"/>
      <c r="B591" s="453"/>
      <c r="C591" s="453"/>
      <c r="D591" s="453"/>
      <c r="E591" s="453"/>
      <c r="F591" s="453"/>
      <c r="G591" s="453"/>
      <c r="H591" s="453"/>
      <c r="I591" s="453"/>
      <c r="J591" s="453"/>
      <c r="K591" s="453"/>
      <c r="L591" s="453"/>
      <c r="M591" s="453"/>
      <c r="N591" s="453"/>
      <c r="O591" s="453"/>
      <c r="P591" s="453"/>
      <c r="Q591" s="453"/>
      <c r="R591" s="453"/>
      <c r="S591" s="453"/>
      <c r="T591" s="453"/>
      <c r="U591" s="453"/>
      <c r="V591" s="453"/>
      <c r="W591" s="453"/>
      <c r="X591" s="453"/>
      <c r="Y591" s="453"/>
    </row>
    <row r="592">
      <c r="A592" s="453"/>
      <c r="B592" s="453"/>
      <c r="C592" s="453"/>
      <c r="D592" s="453"/>
      <c r="E592" s="453"/>
      <c r="F592" s="453"/>
      <c r="G592" s="453"/>
      <c r="H592" s="453"/>
      <c r="I592" s="453"/>
      <c r="J592" s="453"/>
      <c r="K592" s="453"/>
      <c r="L592" s="453"/>
      <c r="M592" s="453"/>
      <c r="N592" s="453"/>
      <c r="O592" s="453"/>
      <c r="P592" s="453"/>
      <c r="Q592" s="453"/>
      <c r="R592" s="453"/>
      <c r="S592" s="453"/>
      <c r="T592" s="453"/>
      <c r="U592" s="453"/>
      <c r="V592" s="453"/>
      <c r="W592" s="453"/>
      <c r="X592" s="453"/>
      <c r="Y592" s="453"/>
    </row>
    <row r="593">
      <c r="A593" s="453"/>
      <c r="B593" s="453"/>
      <c r="C593" s="453"/>
      <c r="D593" s="453"/>
      <c r="E593" s="453"/>
      <c r="F593" s="453"/>
      <c r="G593" s="453"/>
      <c r="H593" s="453"/>
      <c r="I593" s="453"/>
      <c r="J593" s="453"/>
      <c r="K593" s="453"/>
      <c r="L593" s="453"/>
      <c r="M593" s="453"/>
      <c r="N593" s="453"/>
      <c r="O593" s="453"/>
      <c r="P593" s="453"/>
      <c r="Q593" s="453"/>
      <c r="R593" s="453"/>
      <c r="S593" s="453"/>
      <c r="T593" s="453"/>
      <c r="U593" s="453"/>
      <c r="V593" s="453"/>
      <c r="W593" s="453"/>
      <c r="X593" s="453"/>
      <c r="Y593" s="453"/>
    </row>
    <row r="594">
      <c r="A594" s="453"/>
      <c r="B594" s="453"/>
      <c r="C594" s="453"/>
      <c r="D594" s="453"/>
      <c r="E594" s="453"/>
      <c r="F594" s="453"/>
      <c r="G594" s="453"/>
      <c r="H594" s="453"/>
      <c r="I594" s="453"/>
      <c r="J594" s="453"/>
      <c r="K594" s="453"/>
      <c r="L594" s="453"/>
      <c r="M594" s="453"/>
      <c r="N594" s="453"/>
      <c r="O594" s="453"/>
      <c r="P594" s="453"/>
      <c r="Q594" s="453"/>
      <c r="R594" s="453"/>
      <c r="S594" s="453"/>
      <c r="T594" s="453"/>
      <c r="U594" s="453"/>
      <c r="V594" s="453"/>
      <c r="W594" s="453"/>
      <c r="X594" s="453"/>
      <c r="Y594" s="453"/>
    </row>
    <row r="595">
      <c r="A595" s="453"/>
      <c r="B595" s="453"/>
      <c r="C595" s="453"/>
      <c r="D595" s="453"/>
      <c r="E595" s="453"/>
      <c r="F595" s="453"/>
      <c r="G595" s="453"/>
      <c r="H595" s="453"/>
      <c r="I595" s="453"/>
      <c r="J595" s="453"/>
      <c r="K595" s="453"/>
      <c r="L595" s="453"/>
      <c r="M595" s="453"/>
      <c r="N595" s="453"/>
      <c r="O595" s="453"/>
      <c r="P595" s="453"/>
      <c r="Q595" s="453"/>
      <c r="R595" s="453"/>
      <c r="S595" s="453"/>
      <c r="T595" s="453"/>
      <c r="U595" s="453"/>
      <c r="V595" s="453"/>
      <c r="W595" s="453"/>
      <c r="X595" s="453"/>
      <c r="Y595" s="453"/>
    </row>
    <row r="596">
      <c r="A596" s="453"/>
      <c r="B596" s="453"/>
      <c r="C596" s="453"/>
      <c r="D596" s="453"/>
      <c r="E596" s="453"/>
      <c r="F596" s="453"/>
      <c r="G596" s="453"/>
      <c r="H596" s="453"/>
      <c r="I596" s="453"/>
      <c r="J596" s="453"/>
      <c r="K596" s="453"/>
      <c r="L596" s="453"/>
      <c r="M596" s="453"/>
      <c r="N596" s="453"/>
      <c r="O596" s="453"/>
      <c r="P596" s="453"/>
      <c r="Q596" s="453"/>
      <c r="R596" s="453"/>
      <c r="S596" s="453"/>
      <c r="T596" s="453"/>
      <c r="U596" s="453"/>
      <c r="V596" s="453"/>
      <c r="W596" s="453"/>
      <c r="X596" s="453"/>
      <c r="Y596" s="453"/>
    </row>
    <row r="597">
      <c r="A597" s="453"/>
      <c r="B597" s="453"/>
      <c r="C597" s="453"/>
      <c r="D597" s="453"/>
      <c r="E597" s="453"/>
      <c r="F597" s="453"/>
      <c r="G597" s="453"/>
      <c r="H597" s="453"/>
      <c r="I597" s="453"/>
      <c r="J597" s="453"/>
      <c r="K597" s="453"/>
      <c r="L597" s="453"/>
      <c r="M597" s="453"/>
      <c r="N597" s="453"/>
      <c r="O597" s="453"/>
      <c r="P597" s="453"/>
      <c r="Q597" s="453"/>
      <c r="R597" s="453"/>
      <c r="S597" s="453"/>
      <c r="T597" s="453"/>
      <c r="U597" s="453"/>
      <c r="V597" s="453"/>
      <c r="W597" s="453"/>
      <c r="X597" s="453"/>
      <c r="Y597" s="453"/>
    </row>
    <row r="598">
      <c r="A598" s="453"/>
      <c r="B598" s="453"/>
      <c r="C598" s="453"/>
      <c r="D598" s="453"/>
      <c r="E598" s="453"/>
      <c r="F598" s="453"/>
      <c r="G598" s="453"/>
      <c r="H598" s="453"/>
      <c r="I598" s="453"/>
      <c r="J598" s="453"/>
      <c r="K598" s="453"/>
      <c r="L598" s="453"/>
      <c r="M598" s="453"/>
      <c r="N598" s="453"/>
      <c r="O598" s="453"/>
      <c r="P598" s="453"/>
      <c r="Q598" s="453"/>
      <c r="R598" s="453"/>
      <c r="S598" s="453"/>
      <c r="T598" s="453"/>
      <c r="U598" s="453"/>
      <c r="V598" s="453"/>
      <c r="W598" s="453"/>
      <c r="X598" s="453"/>
      <c r="Y598" s="453"/>
    </row>
    <row r="599">
      <c r="A599" s="453"/>
      <c r="B599" s="453"/>
      <c r="C599" s="453"/>
      <c r="D599" s="453"/>
      <c r="E599" s="453"/>
      <c r="F599" s="453"/>
      <c r="G599" s="453"/>
      <c r="H599" s="453"/>
      <c r="I599" s="453"/>
      <c r="J599" s="453"/>
      <c r="K599" s="453"/>
      <c r="L599" s="453"/>
      <c r="M599" s="453"/>
      <c r="N599" s="453"/>
      <c r="O599" s="453"/>
      <c r="P599" s="453"/>
      <c r="Q599" s="453"/>
      <c r="R599" s="453"/>
      <c r="S599" s="453"/>
      <c r="T599" s="453"/>
      <c r="U599" s="453"/>
      <c r="V599" s="453"/>
      <c r="W599" s="453"/>
      <c r="X599" s="453"/>
      <c r="Y599" s="453"/>
    </row>
    <row r="600">
      <c r="A600" s="453"/>
      <c r="B600" s="453"/>
      <c r="C600" s="453"/>
      <c r="D600" s="453"/>
      <c r="E600" s="453"/>
      <c r="F600" s="453"/>
      <c r="G600" s="453"/>
      <c r="H600" s="453"/>
      <c r="I600" s="453"/>
      <c r="J600" s="453"/>
      <c r="K600" s="453"/>
      <c r="L600" s="453"/>
      <c r="M600" s="453"/>
      <c r="N600" s="453"/>
      <c r="O600" s="453"/>
      <c r="P600" s="453"/>
      <c r="Q600" s="453"/>
      <c r="R600" s="453"/>
      <c r="S600" s="453"/>
      <c r="T600" s="453"/>
      <c r="U600" s="453"/>
      <c r="V600" s="453"/>
      <c r="W600" s="453"/>
      <c r="X600" s="453"/>
      <c r="Y600" s="453"/>
    </row>
    <row r="601">
      <c r="A601" s="453"/>
      <c r="B601" s="453"/>
      <c r="C601" s="453"/>
      <c r="D601" s="453"/>
      <c r="E601" s="453"/>
      <c r="F601" s="453"/>
      <c r="G601" s="453"/>
      <c r="H601" s="453"/>
      <c r="I601" s="453"/>
      <c r="J601" s="453"/>
      <c r="K601" s="453"/>
      <c r="L601" s="453"/>
      <c r="M601" s="453"/>
      <c r="N601" s="453"/>
      <c r="O601" s="453"/>
      <c r="P601" s="453"/>
      <c r="Q601" s="453"/>
      <c r="R601" s="453"/>
      <c r="S601" s="453"/>
      <c r="T601" s="453"/>
      <c r="U601" s="453"/>
      <c r="V601" s="453"/>
      <c r="W601" s="453"/>
      <c r="X601" s="453"/>
      <c r="Y601" s="453"/>
    </row>
    <row r="602">
      <c r="A602" s="453"/>
      <c r="B602" s="453"/>
      <c r="C602" s="453"/>
      <c r="D602" s="453"/>
      <c r="E602" s="453"/>
      <c r="F602" s="453"/>
      <c r="G602" s="453"/>
      <c r="H602" s="453"/>
      <c r="I602" s="453"/>
      <c r="J602" s="453"/>
      <c r="K602" s="453"/>
      <c r="L602" s="453"/>
      <c r="M602" s="453"/>
      <c r="N602" s="453"/>
      <c r="O602" s="453"/>
      <c r="P602" s="453"/>
      <c r="Q602" s="453"/>
      <c r="R602" s="453"/>
      <c r="S602" s="453"/>
      <c r="T602" s="453"/>
      <c r="U602" s="453"/>
      <c r="V602" s="453"/>
      <c r="W602" s="453"/>
      <c r="X602" s="453"/>
      <c r="Y602" s="453"/>
    </row>
    <row r="603">
      <c r="A603" s="453"/>
      <c r="B603" s="453"/>
      <c r="C603" s="453"/>
      <c r="D603" s="453"/>
      <c r="E603" s="453"/>
      <c r="F603" s="453"/>
      <c r="G603" s="453"/>
      <c r="H603" s="453"/>
      <c r="I603" s="453"/>
      <c r="J603" s="453"/>
      <c r="K603" s="453"/>
      <c r="L603" s="453"/>
      <c r="M603" s="453"/>
      <c r="N603" s="453"/>
      <c r="O603" s="453"/>
      <c r="P603" s="453"/>
      <c r="Q603" s="453"/>
      <c r="R603" s="453"/>
      <c r="S603" s="453"/>
      <c r="T603" s="453"/>
      <c r="U603" s="453"/>
      <c r="V603" s="453"/>
      <c r="W603" s="453"/>
      <c r="X603" s="453"/>
      <c r="Y603" s="453"/>
    </row>
    <row r="604">
      <c r="A604" s="453"/>
      <c r="B604" s="453"/>
      <c r="C604" s="453"/>
      <c r="D604" s="453"/>
      <c r="E604" s="453"/>
      <c r="F604" s="453"/>
      <c r="G604" s="453"/>
      <c r="H604" s="453"/>
      <c r="I604" s="453"/>
      <c r="J604" s="453"/>
      <c r="K604" s="453"/>
      <c r="L604" s="453"/>
      <c r="M604" s="453"/>
      <c r="N604" s="453"/>
      <c r="O604" s="453"/>
      <c r="P604" s="453"/>
      <c r="Q604" s="453"/>
      <c r="R604" s="453"/>
      <c r="S604" s="453"/>
      <c r="T604" s="453"/>
      <c r="U604" s="453"/>
      <c r="V604" s="453"/>
      <c r="W604" s="453"/>
      <c r="X604" s="453"/>
      <c r="Y604" s="453"/>
    </row>
    <row r="605">
      <c r="A605" s="453"/>
      <c r="B605" s="453"/>
      <c r="C605" s="453"/>
      <c r="D605" s="453"/>
      <c r="E605" s="453"/>
      <c r="F605" s="453"/>
      <c r="G605" s="453"/>
      <c r="H605" s="453"/>
      <c r="I605" s="453"/>
      <c r="J605" s="453"/>
      <c r="K605" s="453"/>
      <c r="L605" s="453"/>
      <c r="M605" s="453"/>
      <c r="N605" s="453"/>
      <c r="O605" s="453"/>
      <c r="P605" s="453"/>
      <c r="Q605" s="453"/>
      <c r="R605" s="453"/>
      <c r="S605" s="453"/>
      <c r="T605" s="453"/>
      <c r="U605" s="453"/>
      <c r="V605" s="453"/>
      <c r="W605" s="453"/>
      <c r="X605" s="453"/>
      <c r="Y605" s="453"/>
    </row>
    <row r="606">
      <c r="A606" s="453"/>
      <c r="B606" s="453"/>
      <c r="C606" s="453"/>
      <c r="D606" s="453"/>
      <c r="E606" s="453"/>
      <c r="F606" s="453"/>
      <c r="G606" s="453"/>
      <c r="H606" s="453"/>
      <c r="I606" s="453"/>
      <c r="J606" s="453"/>
      <c r="K606" s="453"/>
      <c r="L606" s="453"/>
      <c r="M606" s="453"/>
      <c r="N606" s="453"/>
      <c r="O606" s="453"/>
      <c r="P606" s="453"/>
      <c r="Q606" s="453"/>
      <c r="R606" s="453"/>
      <c r="S606" s="453"/>
      <c r="T606" s="453"/>
      <c r="U606" s="453"/>
      <c r="V606" s="453"/>
      <c r="W606" s="453"/>
      <c r="X606" s="453"/>
      <c r="Y606" s="453"/>
    </row>
    <row r="607">
      <c r="A607" s="453"/>
      <c r="B607" s="453"/>
      <c r="C607" s="453"/>
      <c r="D607" s="453"/>
      <c r="E607" s="453"/>
      <c r="F607" s="453"/>
      <c r="G607" s="453"/>
      <c r="H607" s="453"/>
      <c r="I607" s="453"/>
      <c r="J607" s="453"/>
      <c r="K607" s="453"/>
      <c r="L607" s="453"/>
      <c r="M607" s="453"/>
      <c r="N607" s="453"/>
      <c r="O607" s="453"/>
      <c r="P607" s="453"/>
      <c r="Q607" s="453"/>
      <c r="R607" s="453"/>
      <c r="S607" s="453"/>
      <c r="T607" s="453"/>
      <c r="U607" s="453"/>
      <c r="V607" s="453"/>
      <c r="W607" s="453"/>
      <c r="X607" s="453"/>
      <c r="Y607" s="453"/>
    </row>
    <row r="608">
      <c r="A608" s="453"/>
      <c r="B608" s="453"/>
      <c r="C608" s="453"/>
      <c r="D608" s="453"/>
      <c r="E608" s="453"/>
      <c r="F608" s="453"/>
      <c r="G608" s="453"/>
      <c r="H608" s="453"/>
      <c r="I608" s="453"/>
      <c r="J608" s="453"/>
      <c r="K608" s="453"/>
      <c r="L608" s="453"/>
      <c r="M608" s="453"/>
      <c r="N608" s="453"/>
      <c r="O608" s="453"/>
      <c r="P608" s="453"/>
      <c r="Q608" s="453"/>
      <c r="R608" s="453"/>
      <c r="S608" s="453"/>
      <c r="T608" s="453"/>
      <c r="U608" s="453"/>
      <c r="V608" s="453"/>
      <c r="W608" s="453"/>
      <c r="X608" s="453"/>
      <c r="Y608" s="453"/>
    </row>
    <row r="609">
      <c r="A609" s="453"/>
      <c r="B609" s="453"/>
      <c r="C609" s="453"/>
      <c r="D609" s="453"/>
      <c r="E609" s="453"/>
      <c r="F609" s="453"/>
      <c r="G609" s="453"/>
      <c r="H609" s="453"/>
      <c r="I609" s="453"/>
      <c r="J609" s="453"/>
      <c r="K609" s="453"/>
      <c r="L609" s="453"/>
      <c r="M609" s="453"/>
      <c r="N609" s="453"/>
      <c r="O609" s="453"/>
      <c r="P609" s="453"/>
      <c r="Q609" s="453"/>
      <c r="R609" s="453"/>
      <c r="S609" s="453"/>
      <c r="T609" s="453"/>
      <c r="U609" s="453"/>
      <c r="V609" s="453"/>
      <c r="W609" s="453"/>
      <c r="X609" s="453"/>
      <c r="Y609" s="453"/>
    </row>
    <row r="610">
      <c r="A610" s="453"/>
      <c r="B610" s="453"/>
      <c r="C610" s="453"/>
      <c r="D610" s="453"/>
      <c r="E610" s="453"/>
      <c r="F610" s="453"/>
      <c r="G610" s="453"/>
      <c r="H610" s="453"/>
      <c r="I610" s="453"/>
      <c r="J610" s="453"/>
      <c r="K610" s="453"/>
      <c r="L610" s="453"/>
      <c r="M610" s="453"/>
      <c r="N610" s="453"/>
      <c r="O610" s="453"/>
      <c r="P610" s="453"/>
      <c r="Q610" s="453"/>
      <c r="R610" s="453"/>
      <c r="S610" s="453"/>
      <c r="T610" s="453"/>
      <c r="U610" s="453"/>
      <c r="V610" s="453"/>
      <c r="W610" s="453"/>
      <c r="X610" s="453"/>
      <c r="Y610" s="453"/>
    </row>
    <row r="611">
      <c r="A611" s="453"/>
      <c r="B611" s="453"/>
      <c r="C611" s="453"/>
      <c r="D611" s="453"/>
      <c r="E611" s="453"/>
      <c r="F611" s="453"/>
      <c r="G611" s="453"/>
      <c r="H611" s="453"/>
      <c r="I611" s="453"/>
      <c r="J611" s="453"/>
      <c r="K611" s="453"/>
      <c r="L611" s="453"/>
      <c r="M611" s="453"/>
      <c r="N611" s="453"/>
      <c r="O611" s="453"/>
      <c r="P611" s="453"/>
      <c r="Q611" s="453"/>
      <c r="R611" s="453"/>
      <c r="S611" s="453"/>
      <c r="T611" s="453"/>
      <c r="U611" s="453"/>
      <c r="V611" s="453"/>
      <c r="W611" s="453"/>
      <c r="X611" s="453"/>
      <c r="Y611" s="453"/>
    </row>
    <row r="612">
      <c r="A612" s="453"/>
      <c r="B612" s="453"/>
      <c r="C612" s="453"/>
      <c r="D612" s="453"/>
      <c r="E612" s="453"/>
      <c r="F612" s="453"/>
      <c r="G612" s="453"/>
      <c r="H612" s="453"/>
      <c r="I612" s="453"/>
      <c r="J612" s="453"/>
      <c r="K612" s="453"/>
      <c r="L612" s="453"/>
      <c r="M612" s="453"/>
      <c r="N612" s="453"/>
      <c r="O612" s="453"/>
      <c r="P612" s="453"/>
      <c r="Q612" s="453"/>
      <c r="R612" s="453"/>
      <c r="S612" s="453"/>
      <c r="T612" s="453"/>
      <c r="U612" s="453"/>
      <c r="V612" s="453"/>
      <c r="W612" s="453"/>
      <c r="X612" s="453"/>
      <c r="Y612" s="453"/>
    </row>
    <row r="613">
      <c r="A613" s="453"/>
      <c r="B613" s="453"/>
      <c r="C613" s="453"/>
      <c r="D613" s="453"/>
      <c r="E613" s="453"/>
      <c r="F613" s="453"/>
      <c r="G613" s="453"/>
      <c r="H613" s="453"/>
      <c r="I613" s="453"/>
      <c r="J613" s="453"/>
      <c r="K613" s="453"/>
      <c r="L613" s="453"/>
      <c r="M613" s="453"/>
      <c r="N613" s="453"/>
      <c r="O613" s="453"/>
      <c r="P613" s="453"/>
      <c r="Q613" s="453"/>
      <c r="R613" s="453"/>
      <c r="S613" s="453"/>
      <c r="T613" s="453"/>
      <c r="U613" s="453"/>
      <c r="V613" s="453"/>
      <c r="W613" s="453"/>
      <c r="X613" s="453"/>
      <c r="Y613" s="453"/>
    </row>
    <row r="614">
      <c r="A614" s="453"/>
      <c r="B614" s="453"/>
      <c r="C614" s="453"/>
      <c r="D614" s="453"/>
      <c r="E614" s="453"/>
      <c r="F614" s="453"/>
      <c r="G614" s="453"/>
      <c r="H614" s="453"/>
      <c r="I614" s="453"/>
      <c r="J614" s="453"/>
      <c r="K614" s="453"/>
      <c r="L614" s="453"/>
      <c r="M614" s="453"/>
      <c r="N614" s="453"/>
      <c r="O614" s="453"/>
      <c r="P614" s="453"/>
      <c r="Q614" s="453"/>
      <c r="R614" s="453"/>
      <c r="S614" s="453"/>
      <c r="T614" s="453"/>
      <c r="U614" s="453"/>
      <c r="V614" s="453"/>
      <c r="W614" s="453"/>
      <c r="X614" s="453"/>
      <c r="Y614" s="453"/>
    </row>
    <row r="615">
      <c r="A615" s="453"/>
      <c r="B615" s="453"/>
      <c r="C615" s="453"/>
      <c r="D615" s="453"/>
      <c r="E615" s="453"/>
      <c r="F615" s="453"/>
      <c r="G615" s="453"/>
      <c r="H615" s="453"/>
      <c r="I615" s="453"/>
      <c r="J615" s="453"/>
      <c r="K615" s="453"/>
      <c r="L615" s="453"/>
      <c r="M615" s="453"/>
      <c r="N615" s="453"/>
      <c r="O615" s="453"/>
      <c r="P615" s="453"/>
      <c r="Q615" s="453"/>
      <c r="R615" s="453"/>
      <c r="S615" s="453"/>
      <c r="T615" s="453"/>
      <c r="U615" s="453"/>
      <c r="V615" s="453"/>
      <c r="W615" s="453"/>
      <c r="X615" s="453"/>
      <c r="Y615" s="453"/>
    </row>
    <row r="616">
      <c r="A616" s="453"/>
      <c r="B616" s="453"/>
      <c r="C616" s="453"/>
      <c r="D616" s="453"/>
      <c r="E616" s="453"/>
      <c r="F616" s="453"/>
      <c r="G616" s="453"/>
      <c r="H616" s="453"/>
      <c r="I616" s="453"/>
      <c r="J616" s="453"/>
      <c r="K616" s="453"/>
      <c r="L616" s="453"/>
      <c r="M616" s="453"/>
      <c r="N616" s="453"/>
      <c r="O616" s="453"/>
      <c r="P616" s="453"/>
      <c r="Q616" s="453"/>
      <c r="R616" s="453"/>
      <c r="S616" s="453"/>
      <c r="T616" s="453"/>
      <c r="U616" s="453"/>
      <c r="V616" s="453"/>
      <c r="W616" s="453"/>
      <c r="X616" s="453"/>
      <c r="Y616" s="453"/>
    </row>
    <row r="617">
      <c r="A617" s="453"/>
      <c r="B617" s="453"/>
      <c r="C617" s="453"/>
      <c r="D617" s="453"/>
      <c r="E617" s="453"/>
      <c r="F617" s="453"/>
      <c r="G617" s="453"/>
      <c r="H617" s="453"/>
      <c r="I617" s="453"/>
      <c r="J617" s="453"/>
      <c r="K617" s="453"/>
      <c r="L617" s="453"/>
      <c r="M617" s="453"/>
      <c r="N617" s="453"/>
      <c r="O617" s="453"/>
      <c r="P617" s="453"/>
      <c r="Q617" s="453"/>
      <c r="R617" s="453"/>
      <c r="S617" s="453"/>
      <c r="T617" s="453"/>
      <c r="U617" s="453"/>
      <c r="V617" s="453"/>
      <c r="W617" s="453"/>
      <c r="X617" s="453"/>
      <c r="Y617" s="453"/>
    </row>
    <row r="618">
      <c r="A618" s="453"/>
      <c r="B618" s="453"/>
      <c r="C618" s="453"/>
      <c r="D618" s="453"/>
      <c r="E618" s="453"/>
      <c r="F618" s="453"/>
      <c r="G618" s="453"/>
      <c r="H618" s="453"/>
      <c r="I618" s="453"/>
      <c r="J618" s="453"/>
      <c r="K618" s="453"/>
      <c r="L618" s="453"/>
      <c r="M618" s="453"/>
      <c r="N618" s="453"/>
      <c r="O618" s="453"/>
      <c r="P618" s="453"/>
      <c r="Q618" s="453"/>
      <c r="R618" s="453"/>
      <c r="S618" s="453"/>
      <c r="T618" s="453"/>
      <c r="U618" s="453"/>
      <c r="V618" s="453"/>
      <c r="W618" s="453"/>
      <c r="X618" s="453"/>
      <c r="Y618" s="453"/>
    </row>
    <row r="619">
      <c r="A619" s="453"/>
      <c r="B619" s="453"/>
      <c r="C619" s="453"/>
      <c r="D619" s="453"/>
      <c r="E619" s="453"/>
      <c r="F619" s="453"/>
      <c r="G619" s="453"/>
      <c r="H619" s="453"/>
      <c r="I619" s="453"/>
      <c r="J619" s="453"/>
      <c r="K619" s="453"/>
      <c r="L619" s="453"/>
      <c r="M619" s="453"/>
      <c r="N619" s="453"/>
      <c r="O619" s="453"/>
      <c r="P619" s="453"/>
      <c r="Q619" s="453"/>
      <c r="R619" s="453"/>
      <c r="S619" s="453"/>
      <c r="T619" s="453"/>
      <c r="U619" s="453"/>
      <c r="V619" s="453"/>
      <c r="W619" s="453"/>
      <c r="X619" s="453"/>
      <c r="Y619" s="453"/>
    </row>
    <row r="620">
      <c r="A620" s="453"/>
      <c r="B620" s="453"/>
      <c r="C620" s="453"/>
      <c r="D620" s="453"/>
      <c r="E620" s="453"/>
      <c r="F620" s="453"/>
      <c r="G620" s="453"/>
      <c r="H620" s="453"/>
      <c r="I620" s="453"/>
      <c r="J620" s="453"/>
      <c r="K620" s="453"/>
      <c r="L620" s="453"/>
      <c r="M620" s="453"/>
      <c r="N620" s="453"/>
      <c r="O620" s="453"/>
      <c r="P620" s="453"/>
      <c r="Q620" s="453"/>
      <c r="R620" s="453"/>
      <c r="S620" s="453"/>
      <c r="T620" s="453"/>
      <c r="U620" s="453"/>
      <c r="V620" s="453"/>
      <c r="W620" s="453"/>
      <c r="X620" s="453"/>
      <c r="Y620" s="453"/>
    </row>
    <row r="621">
      <c r="A621" s="453"/>
      <c r="B621" s="453"/>
      <c r="C621" s="453"/>
      <c r="D621" s="453"/>
      <c r="E621" s="453"/>
      <c r="F621" s="453"/>
      <c r="G621" s="453"/>
      <c r="H621" s="453"/>
      <c r="I621" s="453"/>
      <c r="J621" s="453"/>
      <c r="K621" s="453"/>
      <c r="L621" s="453"/>
      <c r="M621" s="453"/>
      <c r="N621" s="453"/>
      <c r="O621" s="453"/>
      <c r="P621" s="453"/>
      <c r="Q621" s="453"/>
      <c r="R621" s="453"/>
      <c r="S621" s="453"/>
      <c r="T621" s="453"/>
      <c r="U621" s="453"/>
      <c r="V621" s="453"/>
      <c r="W621" s="453"/>
      <c r="X621" s="453"/>
      <c r="Y621" s="453"/>
    </row>
    <row r="622">
      <c r="A622" s="453"/>
      <c r="B622" s="453"/>
      <c r="C622" s="453"/>
      <c r="D622" s="453"/>
      <c r="E622" s="453"/>
      <c r="F622" s="453"/>
      <c r="G622" s="453"/>
      <c r="H622" s="453"/>
      <c r="I622" s="453"/>
      <c r="J622" s="453"/>
      <c r="K622" s="453"/>
      <c r="L622" s="453"/>
      <c r="M622" s="453"/>
      <c r="N622" s="453"/>
      <c r="O622" s="453"/>
      <c r="P622" s="453"/>
      <c r="Q622" s="453"/>
      <c r="R622" s="453"/>
      <c r="S622" s="453"/>
      <c r="T622" s="453"/>
      <c r="U622" s="453"/>
      <c r="V622" s="453"/>
      <c r="W622" s="453"/>
      <c r="X622" s="453"/>
      <c r="Y622" s="453"/>
    </row>
    <row r="623">
      <c r="A623" s="453"/>
      <c r="B623" s="453"/>
      <c r="C623" s="453"/>
      <c r="D623" s="453"/>
      <c r="E623" s="453"/>
      <c r="F623" s="453"/>
      <c r="G623" s="453"/>
      <c r="H623" s="453"/>
      <c r="I623" s="453"/>
      <c r="J623" s="453"/>
      <c r="K623" s="453"/>
      <c r="L623" s="453"/>
      <c r="M623" s="453"/>
      <c r="N623" s="453"/>
      <c r="O623" s="453"/>
      <c r="P623" s="453"/>
      <c r="Q623" s="453"/>
      <c r="R623" s="453"/>
      <c r="S623" s="453"/>
      <c r="T623" s="453"/>
      <c r="U623" s="453"/>
      <c r="V623" s="453"/>
      <c r="W623" s="453"/>
      <c r="X623" s="453"/>
      <c r="Y623" s="453"/>
    </row>
    <row r="624">
      <c r="A624" s="453"/>
      <c r="B624" s="453"/>
      <c r="C624" s="453"/>
      <c r="D624" s="453"/>
      <c r="E624" s="453"/>
      <c r="F624" s="453"/>
      <c r="G624" s="453"/>
      <c r="H624" s="453"/>
      <c r="I624" s="453"/>
      <c r="J624" s="453"/>
      <c r="K624" s="453"/>
      <c r="L624" s="453"/>
      <c r="M624" s="453"/>
      <c r="N624" s="453"/>
      <c r="O624" s="453"/>
      <c r="P624" s="453"/>
      <c r="Q624" s="453"/>
      <c r="R624" s="453"/>
      <c r="S624" s="453"/>
      <c r="T624" s="453"/>
      <c r="U624" s="453"/>
      <c r="V624" s="453"/>
      <c r="W624" s="453"/>
      <c r="X624" s="453"/>
      <c r="Y624" s="453"/>
    </row>
    <row r="625">
      <c r="A625" s="453"/>
      <c r="B625" s="453"/>
      <c r="C625" s="453"/>
      <c r="D625" s="453"/>
      <c r="E625" s="453"/>
      <c r="F625" s="453"/>
      <c r="G625" s="453"/>
      <c r="H625" s="453"/>
      <c r="I625" s="453"/>
      <c r="J625" s="453"/>
      <c r="K625" s="453"/>
      <c r="L625" s="453"/>
      <c r="M625" s="453"/>
      <c r="N625" s="453"/>
      <c r="O625" s="453"/>
      <c r="P625" s="453"/>
      <c r="Q625" s="453"/>
      <c r="R625" s="453"/>
      <c r="S625" s="453"/>
      <c r="T625" s="453"/>
      <c r="U625" s="453"/>
      <c r="V625" s="453"/>
      <c r="W625" s="453"/>
      <c r="X625" s="453"/>
      <c r="Y625" s="453"/>
    </row>
    <row r="626">
      <c r="A626" s="453"/>
      <c r="B626" s="453"/>
      <c r="C626" s="453"/>
      <c r="D626" s="453"/>
      <c r="E626" s="453"/>
      <c r="F626" s="453"/>
      <c r="G626" s="453"/>
      <c r="H626" s="453"/>
      <c r="I626" s="453"/>
      <c r="J626" s="453"/>
      <c r="K626" s="453"/>
      <c r="L626" s="453"/>
      <c r="M626" s="453"/>
      <c r="N626" s="453"/>
      <c r="O626" s="453"/>
      <c r="P626" s="453"/>
      <c r="Q626" s="453"/>
      <c r="R626" s="453"/>
      <c r="S626" s="453"/>
      <c r="T626" s="453"/>
      <c r="U626" s="453"/>
      <c r="V626" s="453"/>
      <c r="W626" s="453"/>
      <c r="X626" s="453"/>
      <c r="Y626" s="453"/>
    </row>
    <row r="627">
      <c r="A627" s="453"/>
      <c r="B627" s="453"/>
      <c r="C627" s="453"/>
      <c r="D627" s="453"/>
      <c r="E627" s="453"/>
      <c r="F627" s="453"/>
      <c r="G627" s="453"/>
      <c r="H627" s="453"/>
      <c r="I627" s="453"/>
      <c r="J627" s="453"/>
      <c r="K627" s="453"/>
      <c r="L627" s="453"/>
      <c r="M627" s="453"/>
      <c r="N627" s="453"/>
      <c r="O627" s="453"/>
      <c r="P627" s="453"/>
      <c r="Q627" s="453"/>
      <c r="R627" s="453"/>
      <c r="S627" s="453"/>
      <c r="T627" s="453"/>
      <c r="U627" s="453"/>
      <c r="V627" s="453"/>
      <c r="W627" s="453"/>
      <c r="X627" s="453"/>
      <c r="Y627" s="453"/>
    </row>
    <row r="628">
      <c r="A628" s="453"/>
      <c r="B628" s="453"/>
      <c r="C628" s="453"/>
      <c r="D628" s="453"/>
      <c r="E628" s="453"/>
      <c r="F628" s="453"/>
      <c r="G628" s="453"/>
      <c r="H628" s="453"/>
      <c r="I628" s="453"/>
      <c r="J628" s="453"/>
      <c r="K628" s="453"/>
      <c r="L628" s="453"/>
      <c r="M628" s="453"/>
      <c r="N628" s="453"/>
      <c r="O628" s="453"/>
      <c r="P628" s="453"/>
      <c r="Q628" s="453"/>
      <c r="R628" s="453"/>
      <c r="S628" s="453"/>
      <c r="T628" s="453"/>
      <c r="U628" s="453"/>
      <c r="V628" s="453"/>
      <c r="W628" s="453"/>
      <c r="X628" s="453"/>
      <c r="Y628" s="453"/>
    </row>
    <row r="629">
      <c r="A629" s="453"/>
      <c r="B629" s="453"/>
      <c r="C629" s="453"/>
      <c r="D629" s="453"/>
      <c r="E629" s="453"/>
      <c r="F629" s="453"/>
      <c r="G629" s="453"/>
      <c r="H629" s="453"/>
      <c r="I629" s="453"/>
      <c r="J629" s="453"/>
      <c r="K629" s="453"/>
      <c r="L629" s="453"/>
      <c r="M629" s="453"/>
      <c r="N629" s="453"/>
      <c r="O629" s="453"/>
      <c r="P629" s="453"/>
      <c r="Q629" s="453"/>
      <c r="R629" s="453"/>
      <c r="S629" s="453"/>
      <c r="T629" s="453"/>
      <c r="U629" s="453"/>
      <c r="V629" s="453"/>
      <c r="W629" s="453"/>
      <c r="X629" s="453"/>
      <c r="Y629" s="453"/>
    </row>
    <row r="630">
      <c r="A630" s="453"/>
      <c r="B630" s="453"/>
      <c r="C630" s="453"/>
      <c r="D630" s="453"/>
      <c r="E630" s="453"/>
      <c r="F630" s="453"/>
      <c r="G630" s="453"/>
      <c r="H630" s="453"/>
      <c r="I630" s="453"/>
      <c r="J630" s="453"/>
      <c r="K630" s="453"/>
      <c r="L630" s="453"/>
      <c r="M630" s="453"/>
      <c r="N630" s="453"/>
      <c r="O630" s="453"/>
      <c r="P630" s="453"/>
      <c r="Q630" s="453"/>
      <c r="R630" s="453"/>
      <c r="S630" s="453"/>
      <c r="T630" s="453"/>
      <c r="U630" s="453"/>
      <c r="V630" s="453"/>
      <c r="W630" s="453"/>
      <c r="X630" s="453"/>
      <c r="Y630" s="453"/>
    </row>
    <row r="631">
      <c r="A631" s="453"/>
      <c r="B631" s="453"/>
      <c r="C631" s="453"/>
      <c r="D631" s="453"/>
      <c r="E631" s="453"/>
      <c r="F631" s="453"/>
      <c r="G631" s="453"/>
      <c r="H631" s="453"/>
      <c r="I631" s="453"/>
      <c r="J631" s="453"/>
      <c r="K631" s="453"/>
      <c r="L631" s="453"/>
      <c r="M631" s="453"/>
      <c r="N631" s="453"/>
      <c r="O631" s="453"/>
      <c r="P631" s="453"/>
      <c r="Q631" s="453"/>
      <c r="R631" s="453"/>
      <c r="S631" s="453"/>
      <c r="T631" s="453"/>
      <c r="U631" s="453"/>
      <c r="V631" s="453"/>
      <c r="W631" s="453"/>
      <c r="X631" s="453"/>
      <c r="Y631" s="453"/>
    </row>
    <row r="632">
      <c r="A632" s="453"/>
      <c r="B632" s="453"/>
      <c r="C632" s="453"/>
      <c r="D632" s="453"/>
      <c r="E632" s="453"/>
      <c r="F632" s="453"/>
      <c r="G632" s="453"/>
      <c r="H632" s="453"/>
      <c r="I632" s="453"/>
      <c r="J632" s="453"/>
      <c r="K632" s="453"/>
      <c r="L632" s="453"/>
      <c r="M632" s="453"/>
      <c r="N632" s="453"/>
      <c r="O632" s="453"/>
      <c r="P632" s="453"/>
      <c r="Q632" s="453"/>
      <c r="R632" s="453"/>
      <c r="S632" s="453"/>
      <c r="T632" s="453"/>
      <c r="U632" s="453"/>
      <c r="V632" s="453"/>
      <c r="W632" s="453"/>
      <c r="X632" s="453"/>
      <c r="Y632" s="453"/>
    </row>
    <row r="633">
      <c r="A633" s="453"/>
      <c r="B633" s="453"/>
      <c r="C633" s="453"/>
      <c r="D633" s="453"/>
      <c r="E633" s="453"/>
      <c r="F633" s="453"/>
      <c r="G633" s="453"/>
      <c r="H633" s="453"/>
      <c r="I633" s="453"/>
      <c r="J633" s="453"/>
      <c r="K633" s="453"/>
      <c r="L633" s="453"/>
      <c r="M633" s="453"/>
      <c r="N633" s="453"/>
      <c r="O633" s="453"/>
      <c r="P633" s="453"/>
      <c r="Q633" s="453"/>
      <c r="R633" s="453"/>
      <c r="S633" s="453"/>
      <c r="T633" s="453"/>
      <c r="U633" s="453"/>
      <c r="V633" s="453"/>
      <c r="W633" s="453"/>
      <c r="X633" s="453"/>
      <c r="Y633" s="453"/>
    </row>
    <row r="634">
      <c r="A634" s="453"/>
      <c r="B634" s="453"/>
      <c r="C634" s="453"/>
      <c r="D634" s="453"/>
      <c r="E634" s="453"/>
      <c r="F634" s="453"/>
      <c r="G634" s="453"/>
      <c r="H634" s="453"/>
      <c r="I634" s="453"/>
      <c r="J634" s="453"/>
      <c r="K634" s="453"/>
      <c r="L634" s="453"/>
      <c r="M634" s="453"/>
      <c r="N634" s="453"/>
      <c r="O634" s="453"/>
      <c r="P634" s="453"/>
      <c r="Q634" s="453"/>
      <c r="R634" s="453"/>
      <c r="S634" s="453"/>
      <c r="T634" s="453"/>
      <c r="U634" s="453"/>
      <c r="V634" s="453"/>
      <c r="W634" s="453"/>
      <c r="X634" s="453"/>
      <c r="Y634" s="453"/>
    </row>
    <row r="635">
      <c r="A635" s="453"/>
      <c r="B635" s="453"/>
      <c r="C635" s="453"/>
      <c r="D635" s="453"/>
      <c r="E635" s="453"/>
      <c r="F635" s="453"/>
      <c r="G635" s="453"/>
      <c r="H635" s="453"/>
      <c r="I635" s="453"/>
      <c r="J635" s="453"/>
      <c r="K635" s="453"/>
      <c r="L635" s="453"/>
      <c r="M635" s="453"/>
      <c r="N635" s="453"/>
      <c r="O635" s="453"/>
      <c r="P635" s="453"/>
      <c r="Q635" s="453"/>
      <c r="R635" s="453"/>
      <c r="S635" s="453"/>
      <c r="T635" s="453"/>
      <c r="U635" s="453"/>
      <c r="V635" s="453"/>
      <c r="W635" s="453"/>
      <c r="X635" s="453"/>
      <c r="Y635" s="453"/>
    </row>
    <row r="636">
      <c r="A636" s="453"/>
      <c r="B636" s="453"/>
      <c r="C636" s="453"/>
      <c r="D636" s="453"/>
      <c r="E636" s="453"/>
      <c r="F636" s="453"/>
      <c r="G636" s="453"/>
      <c r="H636" s="453"/>
      <c r="I636" s="453"/>
      <c r="J636" s="453"/>
      <c r="K636" s="453"/>
      <c r="L636" s="453"/>
      <c r="M636" s="453"/>
      <c r="N636" s="453"/>
      <c r="O636" s="453"/>
      <c r="P636" s="453"/>
      <c r="Q636" s="453"/>
      <c r="R636" s="453"/>
      <c r="S636" s="453"/>
      <c r="T636" s="453"/>
      <c r="U636" s="453"/>
      <c r="V636" s="453"/>
      <c r="W636" s="453"/>
      <c r="X636" s="453"/>
      <c r="Y636" s="453"/>
    </row>
    <row r="637">
      <c r="A637" s="453"/>
      <c r="B637" s="453"/>
      <c r="C637" s="453"/>
      <c r="D637" s="453"/>
      <c r="E637" s="453"/>
      <c r="F637" s="453"/>
      <c r="G637" s="453"/>
      <c r="H637" s="453"/>
      <c r="I637" s="453"/>
      <c r="J637" s="453"/>
      <c r="K637" s="453"/>
      <c r="L637" s="453"/>
      <c r="M637" s="453"/>
      <c r="N637" s="453"/>
      <c r="O637" s="453"/>
      <c r="P637" s="453"/>
      <c r="Q637" s="453"/>
      <c r="R637" s="453"/>
      <c r="S637" s="453"/>
      <c r="T637" s="453"/>
      <c r="U637" s="453"/>
      <c r="V637" s="453"/>
      <c r="W637" s="453"/>
      <c r="X637" s="453"/>
      <c r="Y637" s="453"/>
    </row>
    <row r="638">
      <c r="A638" s="453"/>
      <c r="B638" s="453"/>
      <c r="C638" s="453"/>
      <c r="D638" s="453"/>
      <c r="E638" s="453"/>
      <c r="F638" s="453"/>
      <c r="G638" s="453"/>
      <c r="H638" s="453"/>
      <c r="I638" s="453"/>
      <c r="J638" s="453"/>
      <c r="K638" s="453"/>
      <c r="L638" s="453"/>
      <c r="M638" s="453"/>
      <c r="N638" s="453"/>
      <c r="O638" s="453"/>
      <c r="P638" s="453"/>
      <c r="Q638" s="453"/>
      <c r="R638" s="453"/>
      <c r="S638" s="453"/>
      <c r="T638" s="453"/>
      <c r="U638" s="453"/>
      <c r="V638" s="453"/>
      <c r="W638" s="453"/>
      <c r="X638" s="453"/>
      <c r="Y638" s="453"/>
    </row>
    <row r="639">
      <c r="A639" s="453"/>
      <c r="B639" s="453"/>
      <c r="C639" s="453"/>
      <c r="D639" s="453"/>
      <c r="E639" s="453"/>
      <c r="F639" s="453"/>
      <c r="G639" s="453"/>
      <c r="H639" s="453"/>
      <c r="I639" s="453"/>
      <c r="J639" s="453"/>
      <c r="K639" s="453"/>
      <c r="L639" s="453"/>
      <c r="M639" s="453"/>
      <c r="N639" s="453"/>
      <c r="O639" s="453"/>
      <c r="P639" s="453"/>
      <c r="Q639" s="453"/>
      <c r="R639" s="453"/>
      <c r="S639" s="453"/>
      <c r="T639" s="453"/>
      <c r="U639" s="453"/>
      <c r="V639" s="453"/>
      <c r="W639" s="453"/>
      <c r="X639" s="453"/>
      <c r="Y639" s="453"/>
    </row>
    <row r="640">
      <c r="A640" s="453"/>
      <c r="B640" s="453"/>
      <c r="C640" s="453"/>
      <c r="D640" s="453"/>
      <c r="E640" s="453"/>
      <c r="F640" s="453"/>
      <c r="G640" s="453"/>
      <c r="H640" s="453"/>
      <c r="I640" s="453"/>
      <c r="J640" s="453"/>
      <c r="K640" s="453"/>
      <c r="L640" s="453"/>
      <c r="M640" s="453"/>
      <c r="N640" s="453"/>
      <c r="O640" s="453"/>
      <c r="P640" s="453"/>
      <c r="Q640" s="453"/>
      <c r="R640" s="453"/>
      <c r="S640" s="453"/>
      <c r="T640" s="453"/>
      <c r="U640" s="453"/>
      <c r="V640" s="453"/>
      <c r="W640" s="453"/>
      <c r="X640" s="453"/>
      <c r="Y640" s="453"/>
    </row>
    <row r="641">
      <c r="A641" s="453"/>
      <c r="B641" s="453"/>
      <c r="C641" s="453"/>
      <c r="D641" s="453"/>
      <c r="E641" s="453"/>
      <c r="F641" s="453"/>
      <c r="G641" s="453"/>
      <c r="H641" s="453"/>
      <c r="I641" s="453"/>
      <c r="J641" s="453"/>
      <c r="K641" s="453"/>
      <c r="L641" s="453"/>
      <c r="M641" s="453"/>
      <c r="N641" s="453"/>
      <c r="O641" s="453"/>
      <c r="P641" s="453"/>
      <c r="Q641" s="453"/>
      <c r="R641" s="453"/>
      <c r="S641" s="453"/>
      <c r="T641" s="453"/>
      <c r="U641" s="453"/>
      <c r="V641" s="453"/>
      <c r="W641" s="453"/>
      <c r="X641" s="453"/>
      <c r="Y641" s="453"/>
    </row>
    <row r="642">
      <c r="A642" s="453"/>
      <c r="B642" s="453"/>
      <c r="C642" s="453"/>
      <c r="D642" s="453"/>
      <c r="E642" s="453"/>
      <c r="F642" s="453"/>
      <c r="G642" s="453"/>
      <c r="H642" s="453"/>
      <c r="I642" s="453"/>
      <c r="J642" s="453"/>
      <c r="K642" s="453"/>
      <c r="L642" s="453"/>
      <c r="M642" s="453"/>
      <c r="N642" s="453"/>
      <c r="O642" s="453"/>
      <c r="P642" s="453"/>
      <c r="Q642" s="453"/>
      <c r="R642" s="453"/>
      <c r="S642" s="453"/>
      <c r="T642" s="453"/>
      <c r="U642" s="453"/>
      <c r="V642" s="453"/>
      <c r="W642" s="453"/>
      <c r="X642" s="453"/>
      <c r="Y642" s="453"/>
    </row>
    <row r="643">
      <c r="A643" s="453"/>
      <c r="B643" s="453"/>
      <c r="C643" s="453"/>
      <c r="D643" s="453"/>
      <c r="E643" s="453"/>
      <c r="F643" s="453"/>
      <c r="G643" s="453"/>
      <c r="H643" s="453"/>
      <c r="I643" s="453"/>
      <c r="J643" s="453"/>
      <c r="K643" s="453"/>
      <c r="L643" s="453"/>
      <c r="M643" s="453"/>
      <c r="N643" s="453"/>
      <c r="O643" s="453"/>
      <c r="P643" s="453"/>
      <c r="Q643" s="453"/>
      <c r="R643" s="453"/>
      <c r="S643" s="453"/>
      <c r="T643" s="453"/>
      <c r="U643" s="453"/>
      <c r="V643" s="453"/>
      <c r="W643" s="453"/>
      <c r="X643" s="453"/>
      <c r="Y643" s="453"/>
    </row>
    <row r="644">
      <c r="A644" s="453"/>
      <c r="B644" s="453"/>
      <c r="C644" s="453"/>
      <c r="D644" s="453"/>
      <c r="E644" s="453"/>
      <c r="F644" s="453"/>
      <c r="G644" s="453"/>
      <c r="H644" s="453"/>
      <c r="I644" s="453"/>
      <c r="J644" s="453"/>
      <c r="K644" s="453"/>
      <c r="L644" s="453"/>
      <c r="M644" s="453"/>
      <c r="N644" s="453"/>
      <c r="O644" s="453"/>
      <c r="P644" s="453"/>
      <c r="Q644" s="453"/>
      <c r="R644" s="453"/>
      <c r="S644" s="453"/>
      <c r="T644" s="453"/>
      <c r="U644" s="453"/>
      <c r="V644" s="453"/>
      <c r="W644" s="453"/>
      <c r="X644" s="453"/>
      <c r="Y644" s="453"/>
    </row>
    <row r="645">
      <c r="A645" s="453"/>
      <c r="B645" s="453"/>
      <c r="C645" s="453"/>
      <c r="D645" s="453"/>
      <c r="E645" s="453"/>
      <c r="F645" s="453"/>
      <c r="G645" s="453"/>
      <c r="H645" s="453"/>
      <c r="I645" s="453"/>
      <c r="J645" s="453"/>
      <c r="K645" s="453"/>
      <c r="L645" s="453"/>
      <c r="M645" s="453"/>
      <c r="N645" s="453"/>
      <c r="O645" s="453"/>
      <c r="P645" s="453"/>
      <c r="Q645" s="453"/>
      <c r="R645" s="453"/>
      <c r="S645" s="453"/>
      <c r="T645" s="453"/>
      <c r="U645" s="453"/>
      <c r="V645" s="453"/>
      <c r="W645" s="453"/>
      <c r="X645" s="453"/>
      <c r="Y645" s="453"/>
    </row>
    <row r="646">
      <c r="A646" s="453"/>
      <c r="B646" s="453"/>
      <c r="C646" s="453"/>
      <c r="D646" s="453"/>
      <c r="E646" s="453"/>
      <c r="F646" s="453"/>
      <c r="G646" s="453"/>
      <c r="H646" s="453"/>
      <c r="I646" s="453"/>
      <c r="J646" s="453"/>
      <c r="K646" s="453"/>
      <c r="L646" s="453"/>
      <c r="M646" s="453"/>
      <c r="N646" s="453"/>
      <c r="O646" s="453"/>
      <c r="P646" s="453"/>
      <c r="Q646" s="453"/>
      <c r="R646" s="453"/>
      <c r="S646" s="453"/>
      <c r="T646" s="453"/>
      <c r="U646" s="453"/>
      <c r="V646" s="453"/>
      <c r="W646" s="453"/>
      <c r="X646" s="453"/>
      <c r="Y646" s="453"/>
    </row>
    <row r="647">
      <c r="A647" s="453"/>
      <c r="B647" s="453"/>
      <c r="C647" s="453"/>
      <c r="D647" s="453"/>
      <c r="E647" s="453"/>
      <c r="F647" s="453"/>
      <c r="G647" s="453"/>
      <c r="H647" s="453"/>
      <c r="I647" s="453"/>
      <c r="J647" s="453"/>
      <c r="K647" s="453"/>
      <c r="L647" s="453"/>
      <c r="M647" s="453"/>
      <c r="N647" s="453"/>
      <c r="O647" s="453"/>
      <c r="P647" s="453"/>
      <c r="Q647" s="453"/>
      <c r="R647" s="453"/>
      <c r="S647" s="453"/>
      <c r="T647" s="453"/>
      <c r="U647" s="453"/>
      <c r="V647" s="453"/>
      <c r="W647" s="453"/>
      <c r="X647" s="453"/>
      <c r="Y647" s="453"/>
    </row>
    <row r="648">
      <c r="A648" s="453"/>
      <c r="B648" s="453"/>
      <c r="C648" s="453"/>
      <c r="D648" s="453"/>
      <c r="E648" s="453"/>
      <c r="F648" s="453"/>
      <c r="G648" s="453"/>
      <c r="H648" s="453"/>
      <c r="I648" s="453"/>
      <c r="J648" s="453"/>
      <c r="K648" s="453"/>
      <c r="L648" s="453"/>
      <c r="M648" s="453"/>
      <c r="N648" s="453"/>
      <c r="O648" s="453"/>
      <c r="P648" s="453"/>
      <c r="Q648" s="453"/>
      <c r="R648" s="453"/>
      <c r="S648" s="453"/>
      <c r="T648" s="453"/>
      <c r="U648" s="453"/>
      <c r="V648" s="453"/>
      <c r="W648" s="453"/>
      <c r="X648" s="453"/>
      <c r="Y648" s="453"/>
    </row>
    <row r="649">
      <c r="A649" s="453"/>
      <c r="B649" s="453"/>
      <c r="C649" s="453"/>
      <c r="D649" s="453"/>
      <c r="E649" s="453"/>
      <c r="F649" s="453"/>
      <c r="G649" s="453"/>
      <c r="H649" s="453"/>
      <c r="I649" s="453"/>
      <c r="J649" s="453"/>
      <c r="K649" s="453"/>
      <c r="L649" s="453"/>
      <c r="M649" s="453"/>
      <c r="N649" s="453"/>
      <c r="O649" s="453"/>
      <c r="P649" s="453"/>
      <c r="Q649" s="453"/>
      <c r="R649" s="453"/>
      <c r="S649" s="453"/>
      <c r="T649" s="453"/>
      <c r="U649" s="453"/>
      <c r="V649" s="453"/>
      <c r="W649" s="453"/>
      <c r="X649" s="453"/>
      <c r="Y649" s="453"/>
    </row>
    <row r="650">
      <c r="A650" s="453"/>
      <c r="B650" s="453"/>
      <c r="C650" s="453"/>
      <c r="D650" s="453"/>
      <c r="E650" s="453"/>
      <c r="F650" s="453"/>
      <c r="G650" s="453"/>
      <c r="H650" s="453"/>
      <c r="I650" s="453"/>
      <c r="J650" s="453"/>
      <c r="K650" s="453"/>
      <c r="L650" s="453"/>
      <c r="M650" s="453"/>
      <c r="N650" s="453"/>
      <c r="O650" s="453"/>
      <c r="P650" s="453"/>
      <c r="Q650" s="453"/>
      <c r="R650" s="453"/>
      <c r="S650" s="453"/>
      <c r="T650" s="453"/>
      <c r="U650" s="453"/>
      <c r="V650" s="453"/>
      <c r="W650" s="453"/>
      <c r="X650" s="453"/>
      <c r="Y650" s="453"/>
    </row>
    <row r="651">
      <c r="A651" s="453"/>
      <c r="B651" s="453"/>
      <c r="C651" s="453"/>
      <c r="D651" s="453"/>
      <c r="E651" s="453"/>
      <c r="F651" s="453"/>
      <c r="G651" s="453"/>
      <c r="H651" s="453"/>
      <c r="I651" s="453"/>
      <c r="J651" s="453"/>
      <c r="K651" s="453"/>
      <c r="L651" s="453"/>
      <c r="M651" s="453"/>
      <c r="N651" s="453"/>
      <c r="O651" s="453"/>
      <c r="P651" s="453"/>
      <c r="Q651" s="453"/>
      <c r="R651" s="453"/>
      <c r="S651" s="453"/>
      <c r="T651" s="453"/>
      <c r="U651" s="453"/>
      <c r="V651" s="453"/>
      <c r="W651" s="453"/>
      <c r="X651" s="453"/>
      <c r="Y651" s="453"/>
    </row>
    <row r="652">
      <c r="A652" s="453"/>
      <c r="B652" s="453"/>
      <c r="C652" s="453"/>
      <c r="D652" s="453"/>
      <c r="E652" s="453"/>
      <c r="F652" s="453"/>
      <c r="G652" s="453"/>
      <c r="H652" s="453"/>
      <c r="I652" s="453"/>
      <c r="J652" s="453"/>
      <c r="K652" s="453"/>
      <c r="L652" s="453"/>
      <c r="M652" s="453"/>
      <c r="N652" s="453"/>
      <c r="O652" s="453"/>
      <c r="P652" s="453"/>
      <c r="Q652" s="453"/>
      <c r="R652" s="453"/>
      <c r="S652" s="453"/>
      <c r="T652" s="453"/>
      <c r="U652" s="453"/>
      <c r="V652" s="453"/>
      <c r="W652" s="453"/>
      <c r="X652" s="453"/>
      <c r="Y652" s="453"/>
    </row>
    <row r="653">
      <c r="A653" s="453"/>
      <c r="B653" s="453"/>
      <c r="C653" s="453"/>
      <c r="D653" s="453"/>
      <c r="E653" s="453"/>
      <c r="F653" s="453"/>
      <c r="G653" s="453"/>
      <c r="H653" s="453"/>
      <c r="I653" s="453"/>
      <c r="J653" s="453"/>
      <c r="K653" s="453"/>
      <c r="L653" s="453"/>
      <c r="M653" s="453"/>
      <c r="N653" s="453"/>
      <c r="O653" s="453"/>
      <c r="P653" s="453"/>
      <c r="Q653" s="453"/>
      <c r="R653" s="453"/>
      <c r="S653" s="453"/>
      <c r="T653" s="453"/>
      <c r="U653" s="453"/>
      <c r="V653" s="453"/>
      <c r="W653" s="453"/>
      <c r="X653" s="453"/>
      <c r="Y653" s="453"/>
    </row>
    <row r="654">
      <c r="A654" s="453"/>
      <c r="B654" s="453"/>
      <c r="C654" s="453"/>
      <c r="D654" s="453"/>
      <c r="E654" s="453"/>
      <c r="F654" s="453"/>
      <c r="G654" s="453"/>
      <c r="H654" s="453"/>
      <c r="I654" s="453"/>
      <c r="J654" s="453"/>
      <c r="K654" s="453"/>
      <c r="L654" s="453"/>
      <c r="M654" s="453"/>
      <c r="N654" s="453"/>
      <c r="O654" s="453"/>
      <c r="P654" s="453"/>
      <c r="Q654" s="453"/>
      <c r="R654" s="453"/>
      <c r="S654" s="453"/>
      <c r="T654" s="453"/>
      <c r="U654" s="453"/>
      <c r="V654" s="453"/>
      <c r="W654" s="453"/>
      <c r="X654" s="453"/>
      <c r="Y654" s="453"/>
    </row>
    <row r="655">
      <c r="A655" s="453"/>
      <c r="B655" s="453"/>
      <c r="C655" s="453"/>
      <c r="D655" s="453"/>
      <c r="E655" s="453"/>
      <c r="F655" s="453"/>
      <c r="G655" s="453"/>
      <c r="H655" s="453"/>
      <c r="I655" s="453"/>
      <c r="J655" s="453"/>
      <c r="K655" s="453"/>
      <c r="L655" s="453"/>
      <c r="M655" s="453"/>
      <c r="N655" s="453"/>
      <c r="O655" s="453"/>
      <c r="P655" s="453"/>
      <c r="Q655" s="453"/>
      <c r="R655" s="453"/>
      <c r="S655" s="453"/>
      <c r="T655" s="453"/>
      <c r="U655" s="453"/>
      <c r="V655" s="453"/>
      <c r="W655" s="453"/>
      <c r="X655" s="453"/>
      <c r="Y655" s="453"/>
    </row>
    <row r="656">
      <c r="A656" s="453"/>
      <c r="B656" s="453"/>
      <c r="C656" s="453"/>
      <c r="D656" s="453"/>
      <c r="E656" s="453"/>
      <c r="F656" s="453"/>
      <c r="G656" s="453"/>
      <c r="H656" s="453"/>
      <c r="I656" s="453"/>
      <c r="J656" s="453"/>
      <c r="K656" s="453"/>
      <c r="L656" s="453"/>
      <c r="M656" s="453"/>
      <c r="N656" s="453"/>
      <c r="O656" s="453"/>
      <c r="P656" s="453"/>
      <c r="Q656" s="453"/>
      <c r="R656" s="453"/>
      <c r="S656" s="453"/>
      <c r="T656" s="453"/>
      <c r="U656" s="453"/>
      <c r="V656" s="453"/>
      <c r="W656" s="453"/>
      <c r="X656" s="453"/>
      <c r="Y656" s="453"/>
    </row>
    <row r="657">
      <c r="A657" s="453"/>
      <c r="B657" s="453"/>
      <c r="C657" s="453"/>
      <c r="D657" s="453"/>
      <c r="E657" s="453"/>
      <c r="F657" s="453"/>
      <c r="G657" s="453"/>
      <c r="H657" s="453"/>
      <c r="I657" s="453"/>
      <c r="J657" s="453"/>
      <c r="K657" s="453"/>
      <c r="L657" s="453"/>
      <c r="M657" s="453"/>
      <c r="N657" s="453"/>
      <c r="O657" s="453"/>
      <c r="P657" s="453"/>
      <c r="Q657" s="453"/>
      <c r="R657" s="453"/>
      <c r="S657" s="453"/>
      <c r="T657" s="453"/>
      <c r="U657" s="453"/>
      <c r="V657" s="453"/>
      <c r="W657" s="453"/>
      <c r="X657" s="453"/>
      <c r="Y657" s="453"/>
    </row>
    <row r="658">
      <c r="A658" s="453"/>
      <c r="B658" s="453"/>
      <c r="C658" s="453"/>
      <c r="D658" s="453"/>
      <c r="E658" s="453"/>
      <c r="F658" s="453"/>
      <c r="G658" s="453"/>
      <c r="H658" s="453"/>
      <c r="I658" s="453"/>
      <c r="J658" s="453"/>
      <c r="K658" s="453"/>
      <c r="L658" s="453"/>
      <c r="M658" s="453"/>
      <c r="N658" s="453"/>
      <c r="O658" s="453"/>
      <c r="P658" s="453"/>
      <c r="Q658" s="453"/>
      <c r="R658" s="453"/>
      <c r="S658" s="453"/>
      <c r="T658" s="453"/>
      <c r="U658" s="453"/>
      <c r="V658" s="453"/>
      <c r="W658" s="453"/>
      <c r="X658" s="453"/>
      <c r="Y658" s="453"/>
    </row>
    <row r="659">
      <c r="A659" s="453"/>
      <c r="B659" s="453"/>
      <c r="C659" s="453"/>
      <c r="D659" s="453"/>
      <c r="E659" s="453"/>
      <c r="F659" s="453"/>
      <c r="G659" s="453"/>
      <c r="H659" s="453"/>
      <c r="I659" s="453"/>
      <c r="J659" s="453"/>
      <c r="K659" s="453"/>
      <c r="L659" s="453"/>
      <c r="M659" s="453"/>
      <c r="N659" s="453"/>
      <c r="O659" s="453"/>
      <c r="P659" s="453"/>
      <c r="Q659" s="453"/>
      <c r="R659" s="453"/>
      <c r="S659" s="453"/>
      <c r="T659" s="453"/>
      <c r="U659" s="453"/>
      <c r="V659" s="453"/>
      <c r="W659" s="453"/>
      <c r="X659" s="453"/>
      <c r="Y659" s="453"/>
    </row>
    <row r="660">
      <c r="A660" s="453"/>
      <c r="B660" s="453"/>
      <c r="C660" s="453"/>
      <c r="D660" s="453"/>
      <c r="E660" s="453"/>
      <c r="F660" s="453"/>
      <c r="G660" s="453"/>
      <c r="H660" s="453"/>
      <c r="I660" s="453"/>
      <c r="J660" s="453"/>
      <c r="K660" s="453"/>
      <c r="L660" s="453"/>
      <c r="M660" s="453"/>
      <c r="N660" s="453"/>
      <c r="O660" s="453"/>
      <c r="P660" s="453"/>
      <c r="Q660" s="453"/>
      <c r="R660" s="453"/>
      <c r="S660" s="453"/>
      <c r="T660" s="453"/>
      <c r="U660" s="453"/>
      <c r="V660" s="453"/>
      <c r="W660" s="453"/>
      <c r="X660" s="453"/>
      <c r="Y660" s="453"/>
    </row>
    <row r="661">
      <c r="A661" s="453"/>
      <c r="B661" s="453"/>
      <c r="C661" s="453"/>
      <c r="D661" s="453"/>
      <c r="E661" s="453"/>
      <c r="F661" s="453"/>
      <c r="G661" s="453"/>
      <c r="H661" s="453"/>
      <c r="I661" s="453"/>
      <c r="J661" s="453"/>
      <c r="K661" s="453"/>
      <c r="L661" s="453"/>
      <c r="M661" s="453"/>
      <c r="N661" s="453"/>
      <c r="O661" s="453"/>
      <c r="P661" s="453"/>
      <c r="Q661" s="453"/>
      <c r="R661" s="453"/>
      <c r="S661" s="453"/>
      <c r="T661" s="453"/>
      <c r="U661" s="453"/>
      <c r="V661" s="453"/>
      <c r="W661" s="453"/>
      <c r="X661" s="453"/>
      <c r="Y661" s="453"/>
    </row>
    <row r="662">
      <c r="A662" s="453"/>
      <c r="B662" s="453"/>
      <c r="C662" s="453"/>
      <c r="D662" s="453"/>
      <c r="E662" s="453"/>
      <c r="F662" s="453"/>
      <c r="G662" s="453"/>
      <c r="H662" s="453"/>
      <c r="I662" s="453"/>
      <c r="J662" s="453"/>
      <c r="K662" s="453"/>
      <c r="L662" s="453"/>
      <c r="M662" s="453"/>
      <c r="N662" s="453"/>
      <c r="O662" s="453"/>
      <c r="P662" s="453"/>
      <c r="Q662" s="453"/>
      <c r="R662" s="453"/>
      <c r="S662" s="453"/>
      <c r="T662" s="453"/>
      <c r="U662" s="453"/>
      <c r="V662" s="453"/>
      <c r="W662" s="453"/>
      <c r="X662" s="453"/>
      <c r="Y662" s="453"/>
    </row>
    <row r="663">
      <c r="A663" s="453"/>
      <c r="B663" s="453"/>
      <c r="C663" s="453"/>
      <c r="D663" s="453"/>
      <c r="E663" s="453"/>
      <c r="F663" s="453"/>
      <c r="G663" s="453"/>
      <c r="H663" s="453"/>
      <c r="I663" s="453"/>
      <c r="J663" s="453"/>
      <c r="K663" s="453"/>
      <c r="L663" s="453"/>
      <c r="M663" s="453"/>
      <c r="N663" s="453"/>
      <c r="O663" s="453"/>
      <c r="P663" s="453"/>
      <c r="Q663" s="453"/>
      <c r="R663" s="453"/>
      <c r="S663" s="453"/>
      <c r="T663" s="453"/>
      <c r="U663" s="453"/>
      <c r="V663" s="453"/>
      <c r="W663" s="453"/>
      <c r="X663" s="453"/>
      <c r="Y663" s="453"/>
    </row>
    <row r="664">
      <c r="A664" s="453"/>
      <c r="B664" s="453"/>
      <c r="C664" s="453"/>
      <c r="D664" s="453"/>
      <c r="E664" s="453"/>
      <c r="F664" s="453"/>
      <c r="G664" s="453"/>
      <c r="H664" s="453"/>
      <c r="I664" s="453"/>
      <c r="J664" s="453"/>
      <c r="K664" s="453"/>
      <c r="L664" s="453"/>
      <c r="M664" s="453"/>
      <c r="N664" s="453"/>
      <c r="O664" s="453"/>
      <c r="P664" s="453"/>
      <c r="Q664" s="453"/>
      <c r="R664" s="453"/>
      <c r="S664" s="453"/>
      <c r="T664" s="453"/>
      <c r="U664" s="453"/>
      <c r="V664" s="453"/>
      <c r="W664" s="453"/>
      <c r="X664" s="453"/>
      <c r="Y664" s="453"/>
    </row>
    <row r="665">
      <c r="A665" s="453"/>
      <c r="B665" s="453"/>
      <c r="C665" s="453"/>
      <c r="D665" s="453"/>
      <c r="E665" s="453"/>
      <c r="F665" s="453"/>
      <c r="G665" s="453"/>
      <c r="H665" s="453"/>
      <c r="I665" s="453"/>
      <c r="J665" s="453"/>
      <c r="K665" s="453"/>
      <c r="L665" s="453"/>
      <c r="M665" s="453"/>
      <c r="N665" s="453"/>
      <c r="O665" s="453"/>
      <c r="P665" s="453"/>
      <c r="Q665" s="453"/>
      <c r="R665" s="453"/>
      <c r="S665" s="453"/>
      <c r="T665" s="453"/>
      <c r="U665" s="453"/>
      <c r="V665" s="453"/>
      <c r="W665" s="453"/>
      <c r="X665" s="453"/>
      <c r="Y665" s="453"/>
    </row>
    <row r="666">
      <c r="A666" s="453"/>
      <c r="B666" s="453"/>
      <c r="C666" s="453"/>
      <c r="D666" s="453"/>
      <c r="E666" s="453"/>
      <c r="F666" s="453"/>
      <c r="G666" s="453"/>
      <c r="H666" s="453"/>
      <c r="I666" s="453"/>
      <c r="J666" s="453"/>
      <c r="K666" s="453"/>
      <c r="L666" s="453"/>
      <c r="M666" s="453"/>
      <c r="N666" s="453"/>
      <c r="O666" s="453"/>
      <c r="P666" s="453"/>
      <c r="Q666" s="453"/>
      <c r="R666" s="453"/>
      <c r="S666" s="453"/>
      <c r="T666" s="453"/>
      <c r="U666" s="453"/>
      <c r="V666" s="453"/>
      <c r="W666" s="453"/>
      <c r="X666" s="453"/>
      <c r="Y666" s="453"/>
    </row>
    <row r="667">
      <c r="A667" s="453"/>
      <c r="B667" s="453"/>
      <c r="C667" s="453"/>
      <c r="D667" s="453"/>
      <c r="E667" s="453"/>
      <c r="F667" s="453"/>
      <c r="G667" s="453"/>
      <c r="H667" s="453"/>
      <c r="I667" s="453"/>
      <c r="J667" s="453"/>
      <c r="K667" s="453"/>
      <c r="L667" s="453"/>
      <c r="M667" s="453"/>
      <c r="N667" s="453"/>
      <c r="O667" s="453"/>
      <c r="P667" s="453"/>
      <c r="Q667" s="453"/>
      <c r="R667" s="453"/>
      <c r="S667" s="453"/>
      <c r="T667" s="453"/>
      <c r="U667" s="453"/>
      <c r="V667" s="453"/>
      <c r="W667" s="453"/>
      <c r="X667" s="453"/>
      <c r="Y667" s="453"/>
    </row>
    <row r="668">
      <c r="A668" s="453"/>
      <c r="B668" s="453"/>
      <c r="C668" s="453"/>
      <c r="D668" s="453"/>
      <c r="E668" s="453"/>
      <c r="F668" s="453"/>
      <c r="G668" s="453"/>
      <c r="H668" s="453"/>
      <c r="I668" s="453"/>
      <c r="J668" s="453"/>
      <c r="K668" s="453"/>
      <c r="L668" s="453"/>
      <c r="M668" s="453"/>
      <c r="N668" s="453"/>
      <c r="O668" s="453"/>
      <c r="P668" s="453"/>
      <c r="Q668" s="453"/>
      <c r="R668" s="453"/>
      <c r="S668" s="453"/>
      <c r="T668" s="453"/>
      <c r="U668" s="453"/>
      <c r="V668" s="453"/>
      <c r="W668" s="453"/>
      <c r="X668" s="453"/>
      <c r="Y668" s="453"/>
    </row>
    <row r="669">
      <c r="A669" s="453"/>
      <c r="B669" s="453"/>
      <c r="C669" s="453"/>
      <c r="D669" s="453"/>
      <c r="E669" s="453"/>
      <c r="F669" s="453"/>
      <c r="G669" s="453"/>
      <c r="H669" s="453"/>
      <c r="I669" s="453"/>
      <c r="J669" s="453"/>
      <c r="K669" s="453"/>
      <c r="L669" s="453"/>
      <c r="M669" s="453"/>
      <c r="N669" s="453"/>
      <c r="O669" s="453"/>
      <c r="P669" s="453"/>
      <c r="Q669" s="453"/>
      <c r="R669" s="453"/>
      <c r="S669" s="453"/>
      <c r="T669" s="453"/>
      <c r="U669" s="453"/>
      <c r="V669" s="453"/>
      <c r="W669" s="453"/>
      <c r="X669" s="453"/>
      <c r="Y669" s="453"/>
    </row>
    <row r="670">
      <c r="A670" s="453"/>
      <c r="B670" s="453"/>
      <c r="C670" s="453"/>
      <c r="D670" s="453"/>
      <c r="E670" s="453"/>
      <c r="F670" s="453"/>
      <c r="G670" s="453"/>
      <c r="H670" s="453"/>
      <c r="I670" s="453"/>
      <c r="J670" s="453"/>
      <c r="K670" s="453"/>
      <c r="L670" s="453"/>
      <c r="M670" s="453"/>
      <c r="N670" s="453"/>
      <c r="O670" s="453"/>
      <c r="P670" s="453"/>
      <c r="Q670" s="453"/>
      <c r="R670" s="453"/>
      <c r="S670" s="453"/>
      <c r="T670" s="453"/>
      <c r="U670" s="453"/>
      <c r="V670" s="453"/>
      <c r="W670" s="453"/>
      <c r="X670" s="453"/>
      <c r="Y670" s="453"/>
    </row>
    <row r="671">
      <c r="A671" s="453"/>
      <c r="B671" s="453"/>
      <c r="C671" s="453"/>
      <c r="D671" s="453"/>
      <c r="E671" s="453"/>
      <c r="F671" s="453"/>
      <c r="G671" s="453"/>
      <c r="H671" s="453"/>
      <c r="I671" s="453"/>
      <c r="J671" s="453"/>
      <c r="K671" s="453"/>
      <c r="L671" s="453"/>
      <c r="M671" s="453"/>
      <c r="N671" s="453"/>
      <c r="O671" s="453"/>
      <c r="P671" s="453"/>
      <c r="Q671" s="453"/>
      <c r="R671" s="453"/>
      <c r="S671" s="453"/>
      <c r="T671" s="453"/>
      <c r="U671" s="453"/>
      <c r="V671" s="453"/>
      <c r="W671" s="453"/>
      <c r="X671" s="453"/>
      <c r="Y671" s="453"/>
    </row>
    <row r="672">
      <c r="A672" s="453"/>
      <c r="B672" s="453"/>
      <c r="C672" s="453"/>
      <c r="D672" s="453"/>
      <c r="E672" s="453"/>
      <c r="F672" s="453"/>
      <c r="G672" s="453"/>
      <c r="H672" s="453"/>
      <c r="I672" s="453"/>
      <c r="J672" s="453"/>
      <c r="K672" s="453"/>
      <c r="L672" s="453"/>
      <c r="M672" s="453"/>
      <c r="N672" s="453"/>
      <c r="O672" s="453"/>
      <c r="P672" s="453"/>
      <c r="Q672" s="453"/>
      <c r="R672" s="453"/>
      <c r="S672" s="453"/>
      <c r="T672" s="453"/>
      <c r="U672" s="453"/>
      <c r="V672" s="453"/>
      <c r="W672" s="453"/>
      <c r="X672" s="453"/>
      <c r="Y672" s="453"/>
    </row>
    <row r="673">
      <c r="A673" s="453"/>
      <c r="B673" s="453"/>
      <c r="C673" s="453"/>
      <c r="D673" s="453"/>
      <c r="E673" s="453"/>
      <c r="F673" s="453"/>
      <c r="G673" s="453"/>
      <c r="H673" s="453"/>
      <c r="I673" s="453"/>
      <c r="J673" s="453"/>
      <c r="K673" s="453"/>
      <c r="L673" s="453"/>
      <c r="M673" s="453"/>
      <c r="N673" s="453"/>
      <c r="O673" s="453"/>
      <c r="P673" s="453"/>
      <c r="Q673" s="453"/>
      <c r="R673" s="453"/>
      <c r="S673" s="453"/>
      <c r="T673" s="453"/>
      <c r="U673" s="453"/>
      <c r="V673" s="453"/>
      <c r="W673" s="453"/>
      <c r="X673" s="453"/>
      <c r="Y673" s="453"/>
    </row>
    <row r="674">
      <c r="A674" s="453"/>
      <c r="B674" s="453"/>
      <c r="C674" s="453"/>
      <c r="D674" s="453"/>
      <c r="E674" s="453"/>
      <c r="F674" s="453"/>
      <c r="G674" s="453"/>
      <c r="H674" s="453"/>
      <c r="I674" s="453"/>
      <c r="J674" s="453"/>
      <c r="K674" s="453"/>
      <c r="L674" s="453"/>
      <c r="M674" s="453"/>
      <c r="N674" s="453"/>
      <c r="O674" s="453"/>
      <c r="P674" s="453"/>
      <c r="Q674" s="453"/>
      <c r="R674" s="453"/>
      <c r="S674" s="453"/>
      <c r="T674" s="453"/>
      <c r="U674" s="453"/>
      <c r="V674" s="453"/>
      <c r="W674" s="453"/>
      <c r="X674" s="453"/>
      <c r="Y674" s="453"/>
    </row>
    <row r="675">
      <c r="A675" s="453"/>
      <c r="B675" s="453"/>
      <c r="C675" s="453"/>
      <c r="D675" s="453"/>
      <c r="E675" s="453"/>
      <c r="F675" s="453"/>
      <c r="G675" s="453"/>
      <c r="H675" s="453"/>
      <c r="I675" s="453"/>
      <c r="J675" s="453"/>
      <c r="K675" s="453"/>
      <c r="L675" s="453"/>
      <c r="M675" s="453"/>
      <c r="N675" s="453"/>
      <c r="O675" s="453"/>
      <c r="P675" s="453"/>
      <c r="Q675" s="453"/>
      <c r="R675" s="453"/>
      <c r="S675" s="453"/>
      <c r="T675" s="453"/>
      <c r="U675" s="453"/>
      <c r="V675" s="453"/>
      <c r="W675" s="453"/>
      <c r="X675" s="453"/>
      <c r="Y675" s="453"/>
    </row>
    <row r="676">
      <c r="A676" s="453"/>
      <c r="B676" s="453"/>
      <c r="C676" s="453"/>
      <c r="D676" s="453"/>
      <c r="E676" s="453"/>
      <c r="F676" s="453"/>
      <c r="G676" s="453"/>
      <c r="H676" s="453"/>
      <c r="I676" s="453"/>
      <c r="J676" s="453"/>
      <c r="K676" s="453"/>
      <c r="L676" s="453"/>
      <c r="M676" s="453"/>
      <c r="N676" s="453"/>
      <c r="O676" s="453"/>
      <c r="P676" s="453"/>
      <c r="Q676" s="453"/>
      <c r="R676" s="453"/>
      <c r="S676" s="453"/>
      <c r="T676" s="453"/>
      <c r="U676" s="453"/>
      <c r="V676" s="453"/>
      <c r="W676" s="453"/>
      <c r="X676" s="453"/>
      <c r="Y676" s="453"/>
    </row>
    <row r="677">
      <c r="A677" s="453"/>
      <c r="B677" s="453"/>
      <c r="C677" s="453"/>
      <c r="D677" s="453"/>
      <c r="E677" s="453"/>
      <c r="F677" s="453"/>
      <c r="G677" s="453"/>
      <c r="H677" s="453"/>
      <c r="I677" s="453"/>
      <c r="J677" s="453"/>
      <c r="K677" s="453"/>
      <c r="L677" s="453"/>
      <c r="M677" s="453"/>
      <c r="N677" s="453"/>
      <c r="O677" s="453"/>
      <c r="P677" s="453"/>
      <c r="Q677" s="453"/>
      <c r="R677" s="453"/>
      <c r="S677" s="453"/>
      <c r="T677" s="453"/>
      <c r="U677" s="453"/>
      <c r="V677" s="453"/>
      <c r="W677" s="453"/>
      <c r="X677" s="453"/>
      <c r="Y677" s="453"/>
    </row>
    <row r="678">
      <c r="A678" s="453"/>
      <c r="B678" s="453"/>
      <c r="C678" s="453"/>
      <c r="D678" s="453"/>
      <c r="E678" s="453"/>
      <c r="F678" s="453"/>
      <c r="G678" s="453"/>
      <c r="H678" s="453"/>
      <c r="I678" s="453"/>
      <c r="J678" s="453"/>
      <c r="K678" s="453"/>
      <c r="L678" s="453"/>
      <c r="M678" s="453"/>
      <c r="N678" s="453"/>
      <c r="O678" s="453"/>
      <c r="P678" s="453"/>
      <c r="Q678" s="453"/>
      <c r="R678" s="453"/>
      <c r="S678" s="453"/>
      <c r="T678" s="453"/>
      <c r="U678" s="453"/>
      <c r="V678" s="453"/>
      <c r="W678" s="453"/>
      <c r="X678" s="453"/>
      <c r="Y678" s="453"/>
    </row>
    <row r="679">
      <c r="A679" s="453"/>
      <c r="B679" s="453"/>
      <c r="C679" s="453"/>
      <c r="D679" s="453"/>
      <c r="E679" s="453"/>
      <c r="F679" s="453"/>
      <c r="G679" s="453"/>
      <c r="H679" s="453"/>
      <c r="I679" s="453"/>
      <c r="J679" s="453"/>
      <c r="K679" s="453"/>
      <c r="L679" s="453"/>
      <c r="M679" s="453"/>
      <c r="N679" s="453"/>
      <c r="O679" s="453"/>
      <c r="P679" s="453"/>
      <c r="Q679" s="453"/>
      <c r="R679" s="453"/>
      <c r="S679" s="453"/>
      <c r="T679" s="453"/>
      <c r="U679" s="453"/>
      <c r="V679" s="453"/>
      <c r="W679" s="453"/>
      <c r="X679" s="453"/>
      <c r="Y679" s="453"/>
    </row>
    <row r="680">
      <c r="A680" s="453"/>
      <c r="B680" s="453"/>
      <c r="C680" s="453"/>
      <c r="D680" s="453"/>
      <c r="E680" s="453"/>
      <c r="F680" s="453"/>
      <c r="G680" s="453"/>
      <c r="H680" s="453"/>
      <c r="I680" s="453"/>
      <c r="J680" s="453"/>
      <c r="K680" s="453"/>
      <c r="L680" s="453"/>
      <c r="M680" s="453"/>
      <c r="N680" s="453"/>
      <c r="O680" s="453"/>
      <c r="P680" s="453"/>
      <c r="Q680" s="453"/>
      <c r="R680" s="453"/>
      <c r="S680" s="453"/>
      <c r="T680" s="453"/>
      <c r="U680" s="453"/>
      <c r="V680" s="453"/>
      <c r="W680" s="453"/>
      <c r="X680" s="453"/>
      <c r="Y680" s="453"/>
    </row>
    <row r="681">
      <c r="A681" s="453"/>
      <c r="B681" s="453"/>
      <c r="C681" s="453"/>
      <c r="D681" s="453"/>
      <c r="E681" s="453"/>
      <c r="F681" s="453"/>
      <c r="G681" s="453"/>
      <c r="H681" s="453"/>
      <c r="I681" s="453"/>
      <c r="J681" s="453"/>
      <c r="K681" s="453"/>
      <c r="L681" s="453"/>
      <c r="M681" s="453"/>
      <c r="N681" s="453"/>
      <c r="O681" s="453"/>
      <c r="P681" s="453"/>
      <c r="Q681" s="453"/>
      <c r="R681" s="453"/>
      <c r="S681" s="453"/>
      <c r="T681" s="453"/>
      <c r="U681" s="453"/>
      <c r="V681" s="453"/>
      <c r="W681" s="453"/>
      <c r="X681" s="453"/>
      <c r="Y681" s="453"/>
    </row>
    <row r="682">
      <c r="A682" s="453"/>
      <c r="B682" s="453"/>
      <c r="C682" s="453"/>
      <c r="D682" s="453"/>
      <c r="E682" s="453"/>
      <c r="F682" s="453"/>
      <c r="G682" s="453"/>
      <c r="H682" s="453"/>
      <c r="I682" s="453"/>
      <c r="J682" s="453"/>
      <c r="K682" s="453"/>
      <c r="L682" s="453"/>
      <c r="M682" s="453"/>
      <c r="N682" s="453"/>
      <c r="O682" s="453"/>
      <c r="P682" s="453"/>
      <c r="Q682" s="453"/>
      <c r="R682" s="453"/>
      <c r="S682" s="453"/>
      <c r="T682" s="453"/>
      <c r="U682" s="453"/>
      <c r="V682" s="453"/>
      <c r="W682" s="453"/>
      <c r="X682" s="453"/>
      <c r="Y682" s="453"/>
    </row>
    <row r="683">
      <c r="A683" s="453"/>
      <c r="B683" s="453"/>
      <c r="C683" s="453"/>
      <c r="D683" s="453"/>
      <c r="E683" s="453"/>
      <c r="F683" s="453"/>
      <c r="G683" s="453"/>
      <c r="H683" s="453"/>
      <c r="I683" s="453"/>
      <c r="J683" s="453"/>
      <c r="K683" s="453"/>
      <c r="L683" s="453"/>
      <c r="M683" s="453"/>
      <c r="N683" s="453"/>
      <c r="O683" s="453"/>
      <c r="P683" s="453"/>
      <c r="Q683" s="453"/>
      <c r="R683" s="453"/>
      <c r="S683" s="453"/>
      <c r="T683" s="453"/>
      <c r="U683" s="453"/>
      <c r="V683" s="453"/>
      <c r="W683" s="453"/>
      <c r="X683" s="453"/>
      <c r="Y683" s="453"/>
    </row>
    <row r="684">
      <c r="A684" s="453"/>
      <c r="B684" s="453"/>
      <c r="C684" s="453"/>
      <c r="D684" s="453"/>
      <c r="E684" s="453"/>
      <c r="F684" s="453"/>
      <c r="G684" s="453"/>
      <c r="H684" s="453"/>
      <c r="I684" s="453"/>
      <c r="J684" s="453"/>
      <c r="K684" s="453"/>
      <c r="L684" s="453"/>
      <c r="M684" s="453"/>
      <c r="N684" s="453"/>
      <c r="O684" s="453"/>
      <c r="P684" s="453"/>
      <c r="Q684" s="453"/>
      <c r="R684" s="453"/>
      <c r="S684" s="453"/>
      <c r="T684" s="453"/>
      <c r="U684" s="453"/>
      <c r="V684" s="453"/>
      <c r="W684" s="453"/>
      <c r="X684" s="453"/>
      <c r="Y684" s="453"/>
    </row>
    <row r="685">
      <c r="A685" s="453"/>
      <c r="B685" s="453"/>
      <c r="C685" s="453"/>
      <c r="D685" s="453"/>
      <c r="E685" s="453"/>
      <c r="F685" s="453"/>
      <c r="G685" s="453"/>
      <c r="H685" s="453"/>
      <c r="I685" s="453"/>
      <c r="J685" s="453"/>
      <c r="K685" s="453"/>
      <c r="L685" s="453"/>
      <c r="M685" s="453"/>
      <c r="N685" s="453"/>
      <c r="O685" s="453"/>
      <c r="P685" s="453"/>
      <c r="Q685" s="453"/>
      <c r="R685" s="453"/>
      <c r="S685" s="453"/>
      <c r="T685" s="453"/>
      <c r="U685" s="453"/>
      <c r="V685" s="453"/>
      <c r="W685" s="453"/>
      <c r="X685" s="453"/>
      <c r="Y685" s="453"/>
    </row>
    <row r="686">
      <c r="A686" s="453"/>
      <c r="B686" s="453"/>
      <c r="C686" s="453"/>
      <c r="D686" s="453"/>
      <c r="E686" s="453"/>
      <c r="F686" s="453"/>
      <c r="G686" s="453"/>
      <c r="H686" s="453"/>
      <c r="I686" s="453"/>
      <c r="J686" s="453"/>
      <c r="K686" s="453"/>
      <c r="L686" s="453"/>
      <c r="M686" s="453"/>
      <c r="N686" s="453"/>
      <c r="O686" s="453"/>
      <c r="P686" s="453"/>
      <c r="Q686" s="453"/>
      <c r="R686" s="453"/>
      <c r="S686" s="453"/>
      <c r="T686" s="453"/>
      <c r="U686" s="453"/>
      <c r="V686" s="453"/>
      <c r="W686" s="453"/>
      <c r="X686" s="453"/>
      <c r="Y686" s="453"/>
    </row>
    <row r="687">
      <c r="A687" s="453"/>
      <c r="B687" s="453"/>
      <c r="C687" s="453"/>
      <c r="D687" s="453"/>
      <c r="E687" s="453"/>
      <c r="F687" s="453"/>
      <c r="G687" s="453"/>
      <c r="H687" s="453"/>
      <c r="I687" s="453"/>
      <c r="J687" s="453"/>
      <c r="K687" s="453"/>
      <c r="L687" s="453"/>
      <c r="M687" s="453"/>
      <c r="N687" s="453"/>
      <c r="O687" s="453"/>
      <c r="P687" s="453"/>
      <c r="Q687" s="453"/>
      <c r="R687" s="453"/>
      <c r="S687" s="453"/>
      <c r="T687" s="453"/>
      <c r="U687" s="453"/>
      <c r="V687" s="453"/>
      <c r="W687" s="453"/>
      <c r="X687" s="453"/>
      <c r="Y687" s="453"/>
    </row>
    <row r="688">
      <c r="A688" s="453"/>
      <c r="B688" s="453"/>
      <c r="C688" s="453"/>
      <c r="D688" s="453"/>
      <c r="E688" s="453"/>
      <c r="F688" s="453"/>
      <c r="G688" s="453"/>
      <c r="H688" s="453"/>
      <c r="I688" s="453"/>
      <c r="J688" s="453"/>
      <c r="K688" s="453"/>
      <c r="L688" s="453"/>
      <c r="M688" s="453"/>
      <c r="N688" s="453"/>
      <c r="O688" s="453"/>
      <c r="P688" s="453"/>
      <c r="Q688" s="453"/>
      <c r="R688" s="453"/>
      <c r="S688" s="453"/>
      <c r="T688" s="453"/>
      <c r="U688" s="453"/>
      <c r="V688" s="453"/>
      <c r="W688" s="453"/>
      <c r="X688" s="453"/>
      <c r="Y688" s="453"/>
    </row>
    <row r="689">
      <c r="A689" s="453"/>
      <c r="B689" s="453"/>
      <c r="C689" s="453"/>
      <c r="D689" s="453"/>
      <c r="E689" s="453"/>
      <c r="F689" s="453"/>
      <c r="G689" s="453"/>
      <c r="H689" s="453"/>
      <c r="I689" s="453"/>
      <c r="J689" s="453"/>
      <c r="K689" s="453"/>
      <c r="L689" s="453"/>
      <c r="M689" s="453"/>
      <c r="N689" s="453"/>
      <c r="O689" s="453"/>
      <c r="P689" s="453"/>
      <c r="Q689" s="453"/>
      <c r="R689" s="453"/>
      <c r="S689" s="453"/>
      <c r="T689" s="453"/>
      <c r="U689" s="453"/>
      <c r="V689" s="453"/>
      <c r="W689" s="453"/>
      <c r="X689" s="453"/>
      <c r="Y689" s="453"/>
    </row>
    <row r="690">
      <c r="A690" s="453"/>
      <c r="B690" s="453"/>
      <c r="C690" s="453"/>
      <c r="D690" s="453"/>
      <c r="E690" s="453"/>
      <c r="F690" s="453"/>
      <c r="G690" s="453"/>
      <c r="H690" s="453"/>
      <c r="I690" s="453"/>
      <c r="J690" s="453"/>
      <c r="K690" s="453"/>
      <c r="L690" s="453"/>
      <c r="M690" s="453"/>
      <c r="N690" s="453"/>
      <c r="O690" s="453"/>
      <c r="P690" s="453"/>
      <c r="Q690" s="453"/>
      <c r="R690" s="453"/>
      <c r="S690" s="453"/>
      <c r="T690" s="453"/>
      <c r="U690" s="453"/>
      <c r="V690" s="453"/>
      <c r="W690" s="453"/>
      <c r="X690" s="453"/>
      <c r="Y690" s="453"/>
    </row>
    <row r="691">
      <c r="A691" s="453"/>
      <c r="B691" s="453"/>
      <c r="C691" s="453"/>
      <c r="D691" s="453"/>
      <c r="E691" s="453"/>
      <c r="F691" s="453"/>
      <c r="G691" s="453"/>
      <c r="H691" s="453"/>
      <c r="I691" s="453"/>
      <c r="J691" s="453"/>
      <c r="K691" s="453"/>
      <c r="L691" s="453"/>
      <c r="M691" s="453"/>
      <c r="N691" s="453"/>
      <c r="O691" s="453"/>
      <c r="P691" s="453"/>
      <c r="Q691" s="453"/>
      <c r="R691" s="453"/>
      <c r="S691" s="453"/>
      <c r="T691" s="453"/>
      <c r="U691" s="453"/>
      <c r="V691" s="453"/>
      <c r="W691" s="453"/>
      <c r="X691" s="453"/>
      <c r="Y691" s="453"/>
    </row>
    <row r="692">
      <c r="A692" s="453"/>
      <c r="B692" s="453"/>
      <c r="C692" s="453"/>
      <c r="D692" s="453"/>
      <c r="E692" s="453"/>
      <c r="F692" s="453"/>
      <c r="G692" s="453"/>
      <c r="H692" s="453"/>
      <c r="I692" s="453"/>
      <c r="J692" s="453"/>
      <c r="K692" s="453"/>
      <c r="L692" s="453"/>
      <c r="M692" s="453"/>
      <c r="N692" s="453"/>
      <c r="O692" s="453"/>
      <c r="P692" s="453"/>
      <c r="Q692" s="453"/>
      <c r="R692" s="453"/>
      <c r="S692" s="453"/>
      <c r="T692" s="453"/>
      <c r="U692" s="453"/>
      <c r="V692" s="453"/>
      <c r="W692" s="453"/>
      <c r="X692" s="453"/>
      <c r="Y692" s="453"/>
    </row>
    <row r="693">
      <c r="A693" s="453"/>
      <c r="B693" s="453"/>
      <c r="C693" s="453"/>
      <c r="D693" s="453"/>
      <c r="E693" s="453"/>
      <c r="F693" s="453"/>
      <c r="G693" s="453"/>
      <c r="H693" s="453"/>
      <c r="I693" s="453"/>
      <c r="J693" s="453"/>
      <c r="K693" s="453"/>
      <c r="L693" s="453"/>
      <c r="M693" s="453"/>
      <c r="N693" s="453"/>
      <c r="O693" s="453"/>
      <c r="P693" s="453"/>
      <c r="Q693" s="453"/>
      <c r="R693" s="453"/>
      <c r="S693" s="453"/>
      <c r="T693" s="453"/>
      <c r="U693" s="453"/>
      <c r="V693" s="453"/>
      <c r="W693" s="453"/>
      <c r="X693" s="453"/>
      <c r="Y693" s="453"/>
    </row>
    <row r="694">
      <c r="A694" s="453"/>
      <c r="B694" s="453"/>
      <c r="C694" s="453"/>
      <c r="D694" s="453"/>
      <c r="E694" s="453"/>
      <c r="F694" s="453"/>
      <c r="G694" s="453"/>
      <c r="H694" s="453"/>
      <c r="I694" s="453"/>
      <c r="J694" s="453"/>
      <c r="K694" s="453"/>
      <c r="L694" s="453"/>
      <c r="M694" s="453"/>
      <c r="N694" s="453"/>
      <c r="O694" s="453"/>
      <c r="P694" s="453"/>
      <c r="Q694" s="453"/>
      <c r="R694" s="453"/>
      <c r="S694" s="453"/>
      <c r="T694" s="453"/>
      <c r="U694" s="453"/>
      <c r="V694" s="453"/>
      <c r="W694" s="453"/>
      <c r="X694" s="453"/>
      <c r="Y694" s="453"/>
    </row>
    <row r="695">
      <c r="A695" s="453"/>
      <c r="B695" s="453"/>
      <c r="C695" s="453"/>
      <c r="D695" s="453"/>
      <c r="E695" s="453"/>
      <c r="F695" s="453"/>
      <c r="G695" s="453"/>
      <c r="H695" s="453"/>
      <c r="I695" s="453"/>
      <c r="J695" s="453"/>
      <c r="K695" s="453"/>
      <c r="L695" s="453"/>
      <c r="M695" s="453"/>
      <c r="N695" s="453"/>
      <c r="O695" s="453"/>
      <c r="P695" s="453"/>
      <c r="Q695" s="453"/>
      <c r="R695" s="453"/>
      <c r="S695" s="453"/>
      <c r="T695" s="453"/>
      <c r="U695" s="453"/>
      <c r="V695" s="453"/>
      <c r="W695" s="453"/>
      <c r="X695" s="453"/>
      <c r="Y695" s="453"/>
    </row>
    <row r="696">
      <c r="A696" s="453"/>
      <c r="B696" s="453"/>
      <c r="C696" s="453"/>
      <c r="D696" s="453"/>
      <c r="E696" s="453"/>
      <c r="F696" s="453"/>
      <c r="G696" s="453"/>
      <c r="H696" s="453"/>
      <c r="I696" s="453"/>
      <c r="J696" s="453"/>
      <c r="K696" s="453"/>
      <c r="L696" s="453"/>
      <c r="M696" s="453"/>
      <c r="N696" s="453"/>
      <c r="O696" s="453"/>
      <c r="P696" s="453"/>
      <c r="Q696" s="453"/>
      <c r="R696" s="453"/>
      <c r="S696" s="453"/>
      <c r="T696" s="453"/>
      <c r="U696" s="453"/>
      <c r="V696" s="453"/>
      <c r="W696" s="453"/>
      <c r="X696" s="453"/>
      <c r="Y696" s="453"/>
    </row>
    <row r="697">
      <c r="A697" s="453"/>
      <c r="B697" s="453"/>
      <c r="C697" s="453"/>
      <c r="D697" s="453"/>
      <c r="E697" s="453"/>
      <c r="F697" s="453"/>
      <c r="G697" s="453"/>
      <c r="H697" s="453"/>
      <c r="I697" s="453"/>
      <c r="J697" s="453"/>
      <c r="K697" s="453"/>
      <c r="L697" s="453"/>
      <c r="M697" s="453"/>
      <c r="N697" s="453"/>
      <c r="O697" s="453"/>
      <c r="P697" s="453"/>
      <c r="Q697" s="453"/>
      <c r="R697" s="453"/>
      <c r="S697" s="453"/>
      <c r="T697" s="453"/>
      <c r="U697" s="453"/>
      <c r="V697" s="453"/>
      <c r="W697" s="453"/>
      <c r="X697" s="453"/>
      <c r="Y697" s="453"/>
    </row>
    <row r="698">
      <c r="A698" s="453"/>
      <c r="B698" s="453"/>
      <c r="C698" s="453"/>
      <c r="D698" s="453"/>
      <c r="E698" s="453"/>
      <c r="F698" s="453"/>
      <c r="G698" s="453"/>
      <c r="H698" s="453"/>
      <c r="I698" s="453"/>
      <c r="J698" s="453"/>
      <c r="K698" s="453"/>
      <c r="L698" s="453"/>
      <c r="M698" s="453"/>
      <c r="N698" s="453"/>
      <c r="O698" s="453"/>
      <c r="P698" s="453"/>
      <c r="Q698" s="453"/>
      <c r="R698" s="453"/>
      <c r="S698" s="453"/>
      <c r="T698" s="453"/>
      <c r="U698" s="453"/>
      <c r="V698" s="453"/>
      <c r="W698" s="453"/>
      <c r="X698" s="453"/>
      <c r="Y698" s="453"/>
    </row>
    <row r="699">
      <c r="A699" s="453"/>
      <c r="B699" s="453"/>
      <c r="C699" s="453"/>
      <c r="D699" s="453"/>
      <c r="E699" s="453"/>
      <c r="F699" s="453"/>
      <c r="G699" s="453"/>
      <c r="H699" s="453"/>
      <c r="I699" s="453"/>
      <c r="J699" s="453"/>
      <c r="K699" s="453"/>
      <c r="L699" s="453"/>
      <c r="M699" s="453"/>
      <c r="N699" s="453"/>
      <c r="O699" s="453"/>
      <c r="P699" s="453"/>
      <c r="Q699" s="453"/>
      <c r="R699" s="453"/>
      <c r="S699" s="453"/>
      <c r="T699" s="453"/>
      <c r="U699" s="453"/>
      <c r="V699" s="453"/>
      <c r="W699" s="453"/>
      <c r="X699" s="453"/>
      <c r="Y699" s="453"/>
    </row>
    <row r="700">
      <c r="A700" s="453"/>
      <c r="B700" s="453"/>
      <c r="C700" s="453"/>
      <c r="D700" s="453"/>
      <c r="E700" s="453"/>
      <c r="F700" s="453"/>
      <c r="G700" s="453"/>
      <c r="H700" s="453"/>
      <c r="I700" s="453"/>
      <c r="J700" s="453"/>
      <c r="K700" s="453"/>
      <c r="L700" s="453"/>
      <c r="M700" s="453"/>
      <c r="N700" s="453"/>
      <c r="O700" s="453"/>
      <c r="P700" s="453"/>
      <c r="Q700" s="453"/>
      <c r="R700" s="453"/>
      <c r="S700" s="453"/>
      <c r="T700" s="453"/>
      <c r="U700" s="453"/>
      <c r="V700" s="453"/>
      <c r="W700" s="453"/>
      <c r="X700" s="453"/>
      <c r="Y700" s="453"/>
    </row>
    <row r="701">
      <c r="A701" s="453"/>
      <c r="B701" s="453"/>
      <c r="C701" s="453"/>
      <c r="D701" s="453"/>
      <c r="E701" s="453"/>
      <c r="F701" s="453"/>
      <c r="G701" s="453"/>
      <c r="H701" s="453"/>
      <c r="I701" s="453"/>
      <c r="J701" s="453"/>
      <c r="K701" s="453"/>
      <c r="L701" s="453"/>
      <c r="M701" s="453"/>
      <c r="N701" s="453"/>
      <c r="O701" s="453"/>
      <c r="P701" s="453"/>
      <c r="Q701" s="453"/>
      <c r="R701" s="453"/>
      <c r="S701" s="453"/>
      <c r="T701" s="453"/>
      <c r="U701" s="453"/>
      <c r="V701" s="453"/>
      <c r="W701" s="453"/>
      <c r="X701" s="453"/>
      <c r="Y701" s="453"/>
    </row>
    <row r="702">
      <c r="A702" s="453"/>
      <c r="B702" s="453"/>
      <c r="C702" s="453"/>
      <c r="D702" s="453"/>
      <c r="E702" s="453"/>
      <c r="F702" s="453"/>
      <c r="G702" s="453"/>
      <c r="H702" s="453"/>
      <c r="I702" s="453"/>
      <c r="J702" s="453"/>
      <c r="K702" s="453"/>
      <c r="L702" s="453"/>
      <c r="M702" s="453"/>
      <c r="N702" s="453"/>
      <c r="O702" s="453"/>
      <c r="P702" s="453"/>
      <c r="Q702" s="453"/>
      <c r="R702" s="453"/>
      <c r="S702" s="453"/>
      <c r="T702" s="453"/>
      <c r="U702" s="453"/>
      <c r="V702" s="453"/>
      <c r="W702" s="453"/>
      <c r="X702" s="453"/>
      <c r="Y702" s="453"/>
    </row>
    <row r="703">
      <c r="A703" s="453"/>
      <c r="B703" s="453"/>
      <c r="C703" s="453"/>
      <c r="D703" s="453"/>
      <c r="E703" s="453"/>
      <c r="F703" s="453"/>
      <c r="G703" s="453"/>
      <c r="H703" s="453"/>
      <c r="I703" s="453"/>
      <c r="J703" s="453"/>
      <c r="K703" s="453"/>
      <c r="L703" s="453"/>
      <c r="M703" s="453"/>
      <c r="N703" s="453"/>
      <c r="O703" s="453"/>
      <c r="P703" s="453"/>
      <c r="Q703" s="453"/>
      <c r="R703" s="453"/>
      <c r="S703" s="453"/>
      <c r="T703" s="453"/>
      <c r="U703" s="453"/>
      <c r="V703" s="453"/>
      <c r="W703" s="453"/>
      <c r="X703" s="453"/>
      <c r="Y703" s="453"/>
    </row>
    <row r="704">
      <c r="A704" s="453"/>
      <c r="B704" s="453"/>
      <c r="C704" s="453"/>
      <c r="D704" s="453"/>
      <c r="E704" s="453"/>
      <c r="F704" s="453"/>
      <c r="G704" s="453"/>
      <c r="H704" s="453"/>
      <c r="I704" s="453"/>
      <c r="J704" s="453"/>
      <c r="K704" s="453"/>
      <c r="L704" s="453"/>
      <c r="M704" s="453"/>
      <c r="N704" s="453"/>
      <c r="O704" s="453"/>
      <c r="P704" s="453"/>
      <c r="Q704" s="453"/>
      <c r="R704" s="453"/>
      <c r="S704" s="453"/>
      <c r="T704" s="453"/>
      <c r="U704" s="453"/>
      <c r="V704" s="453"/>
      <c r="W704" s="453"/>
      <c r="X704" s="453"/>
      <c r="Y704" s="453"/>
    </row>
    <row r="705">
      <c r="A705" s="453"/>
      <c r="B705" s="453"/>
      <c r="C705" s="453"/>
      <c r="D705" s="453"/>
      <c r="E705" s="453"/>
      <c r="F705" s="453"/>
      <c r="G705" s="453"/>
      <c r="H705" s="453"/>
      <c r="I705" s="453"/>
      <c r="J705" s="453"/>
      <c r="K705" s="453"/>
      <c r="L705" s="453"/>
      <c r="M705" s="453"/>
      <c r="N705" s="453"/>
      <c r="O705" s="453"/>
      <c r="P705" s="453"/>
      <c r="Q705" s="453"/>
      <c r="R705" s="453"/>
      <c r="S705" s="453"/>
      <c r="T705" s="453"/>
      <c r="U705" s="453"/>
      <c r="V705" s="453"/>
      <c r="W705" s="453"/>
      <c r="X705" s="453"/>
      <c r="Y705" s="453"/>
    </row>
    <row r="706">
      <c r="A706" s="453"/>
      <c r="B706" s="453"/>
      <c r="C706" s="453"/>
      <c r="D706" s="453"/>
      <c r="E706" s="453"/>
      <c r="F706" s="453"/>
      <c r="G706" s="453"/>
      <c r="H706" s="453"/>
      <c r="I706" s="453"/>
      <c r="J706" s="453"/>
      <c r="K706" s="453"/>
      <c r="L706" s="453"/>
      <c r="M706" s="453"/>
      <c r="N706" s="453"/>
      <c r="O706" s="453"/>
      <c r="P706" s="453"/>
      <c r="Q706" s="453"/>
      <c r="R706" s="453"/>
      <c r="S706" s="453"/>
      <c r="T706" s="453"/>
      <c r="U706" s="453"/>
      <c r="V706" s="453"/>
      <c r="W706" s="453"/>
      <c r="X706" s="453"/>
      <c r="Y706" s="453"/>
    </row>
    <row r="707">
      <c r="A707" s="453"/>
      <c r="B707" s="453"/>
      <c r="C707" s="453"/>
      <c r="D707" s="453"/>
      <c r="E707" s="453"/>
      <c r="F707" s="453"/>
      <c r="G707" s="453"/>
      <c r="H707" s="453"/>
      <c r="I707" s="453"/>
      <c r="J707" s="453"/>
      <c r="K707" s="453"/>
      <c r="L707" s="453"/>
      <c r="M707" s="453"/>
      <c r="N707" s="453"/>
      <c r="O707" s="453"/>
      <c r="P707" s="453"/>
      <c r="Q707" s="453"/>
      <c r="R707" s="453"/>
      <c r="S707" s="453"/>
      <c r="T707" s="453"/>
      <c r="U707" s="453"/>
      <c r="V707" s="453"/>
      <c r="W707" s="453"/>
      <c r="X707" s="453"/>
      <c r="Y707" s="453"/>
    </row>
    <row r="708">
      <c r="A708" s="453"/>
      <c r="B708" s="453"/>
      <c r="C708" s="453"/>
      <c r="D708" s="453"/>
      <c r="E708" s="453"/>
      <c r="F708" s="453"/>
      <c r="G708" s="453"/>
      <c r="H708" s="453"/>
      <c r="I708" s="453"/>
      <c r="J708" s="453"/>
      <c r="K708" s="453"/>
      <c r="L708" s="453"/>
      <c r="M708" s="453"/>
      <c r="N708" s="453"/>
      <c r="O708" s="453"/>
      <c r="P708" s="453"/>
      <c r="Q708" s="453"/>
      <c r="R708" s="453"/>
      <c r="S708" s="453"/>
      <c r="T708" s="453"/>
      <c r="U708" s="453"/>
      <c r="V708" s="453"/>
      <c r="W708" s="453"/>
      <c r="X708" s="453"/>
      <c r="Y708" s="453"/>
    </row>
    <row r="709">
      <c r="A709" s="453"/>
      <c r="B709" s="453"/>
      <c r="C709" s="453"/>
      <c r="D709" s="453"/>
      <c r="E709" s="453"/>
      <c r="F709" s="453"/>
      <c r="G709" s="453"/>
      <c r="H709" s="453"/>
      <c r="I709" s="453"/>
      <c r="J709" s="453"/>
      <c r="K709" s="453"/>
      <c r="L709" s="453"/>
      <c r="M709" s="453"/>
      <c r="N709" s="453"/>
      <c r="O709" s="453"/>
      <c r="P709" s="453"/>
      <c r="Q709" s="453"/>
      <c r="R709" s="453"/>
      <c r="S709" s="453"/>
      <c r="T709" s="453"/>
      <c r="U709" s="453"/>
      <c r="V709" s="453"/>
      <c r="W709" s="453"/>
      <c r="X709" s="453"/>
      <c r="Y709" s="453"/>
    </row>
    <row r="710">
      <c r="A710" s="453"/>
      <c r="B710" s="453"/>
      <c r="C710" s="453"/>
      <c r="D710" s="453"/>
      <c r="E710" s="453"/>
      <c r="F710" s="453"/>
      <c r="G710" s="453"/>
      <c r="H710" s="453"/>
      <c r="I710" s="453"/>
      <c r="J710" s="453"/>
      <c r="K710" s="453"/>
      <c r="L710" s="453"/>
      <c r="M710" s="453"/>
      <c r="N710" s="453"/>
      <c r="O710" s="453"/>
      <c r="P710" s="453"/>
      <c r="Q710" s="453"/>
      <c r="R710" s="453"/>
      <c r="S710" s="453"/>
      <c r="T710" s="453"/>
      <c r="U710" s="453"/>
      <c r="V710" s="453"/>
      <c r="W710" s="453"/>
      <c r="X710" s="453"/>
      <c r="Y710" s="453"/>
    </row>
    <row r="711">
      <c r="A711" s="453"/>
      <c r="B711" s="453"/>
      <c r="C711" s="453"/>
      <c r="D711" s="453"/>
      <c r="E711" s="453"/>
      <c r="F711" s="453"/>
      <c r="G711" s="453"/>
      <c r="H711" s="453"/>
      <c r="I711" s="453"/>
      <c r="J711" s="453"/>
      <c r="K711" s="453"/>
      <c r="L711" s="453"/>
      <c r="M711" s="453"/>
      <c r="N711" s="453"/>
      <c r="O711" s="453"/>
      <c r="P711" s="453"/>
      <c r="Q711" s="453"/>
      <c r="R711" s="453"/>
      <c r="S711" s="453"/>
      <c r="T711" s="453"/>
      <c r="U711" s="453"/>
      <c r="V711" s="453"/>
      <c r="W711" s="453"/>
      <c r="X711" s="453"/>
      <c r="Y711" s="453"/>
    </row>
    <row r="712">
      <c r="A712" s="453"/>
      <c r="B712" s="453"/>
      <c r="C712" s="453"/>
      <c r="D712" s="453"/>
      <c r="E712" s="453"/>
      <c r="F712" s="453"/>
      <c r="G712" s="453"/>
      <c r="H712" s="453"/>
      <c r="I712" s="453"/>
      <c r="J712" s="453"/>
      <c r="K712" s="453"/>
      <c r="L712" s="453"/>
      <c r="M712" s="453"/>
      <c r="N712" s="453"/>
      <c r="O712" s="453"/>
      <c r="P712" s="453"/>
      <c r="Q712" s="453"/>
      <c r="R712" s="453"/>
      <c r="S712" s="453"/>
      <c r="T712" s="453"/>
      <c r="U712" s="453"/>
      <c r="V712" s="453"/>
      <c r="W712" s="453"/>
      <c r="X712" s="453"/>
      <c r="Y712" s="453"/>
    </row>
    <row r="713">
      <c r="A713" s="453"/>
      <c r="B713" s="453"/>
      <c r="C713" s="453"/>
      <c r="D713" s="453"/>
      <c r="E713" s="453"/>
      <c r="F713" s="453"/>
      <c r="G713" s="453"/>
      <c r="H713" s="453"/>
      <c r="I713" s="453"/>
      <c r="J713" s="453"/>
      <c r="K713" s="453"/>
      <c r="L713" s="453"/>
      <c r="M713" s="453"/>
      <c r="N713" s="453"/>
      <c r="O713" s="453"/>
      <c r="P713" s="453"/>
      <c r="Q713" s="453"/>
      <c r="R713" s="453"/>
      <c r="S713" s="453"/>
      <c r="T713" s="453"/>
      <c r="U713" s="453"/>
      <c r="V713" s="453"/>
      <c r="W713" s="453"/>
      <c r="X713" s="453"/>
      <c r="Y713" s="453"/>
    </row>
    <row r="714">
      <c r="A714" s="453"/>
      <c r="B714" s="453"/>
      <c r="C714" s="453"/>
      <c r="D714" s="453"/>
      <c r="E714" s="453"/>
      <c r="F714" s="453"/>
      <c r="G714" s="453"/>
      <c r="H714" s="453"/>
      <c r="I714" s="453"/>
      <c r="J714" s="453"/>
      <c r="K714" s="453"/>
      <c r="L714" s="453"/>
      <c r="M714" s="453"/>
      <c r="N714" s="453"/>
      <c r="O714" s="453"/>
      <c r="P714" s="453"/>
      <c r="Q714" s="453"/>
      <c r="R714" s="453"/>
      <c r="S714" s="453"/>
      <c r="T714" s="453"/>
      <c r="U714" s="453"/>
      <c r="V714" s="453"/>
      <c r="W714" s="453"/>
      <c r="X714" s="453"/>
      <c r="Y714" s="453"/>
    </row>
    <row r="715">
      <c r="A715" s="453"/>
      <c r="B715" s="453"/>
      <c r="C715" s="453"/>
      <c r="D715" s="453"/>
      <c r="E715" s="453"/>
      <c r="F715" s="453"/>
      <c r="G715" s="453"/>
      <c r="H715" s="453"/>
      <c r="I715" s="453"/>
      <c r="J715" s="453"/>
      <c r="K715" s="453"/>
      <c r="L715" s="453"/>
      <c r="M715" s="453"/>
      <c r="N715" s="453"/>
      <c r="O715" s="453"/>
      <c r="P715" s="453"/>
      <c r="Q715" s="453"/>
      <c r="R715" s="453"/>
      <c r="S715" s="453"/>
      <c r="T715" s="453"/>
      <c r="U715" s="453"/>
      <c r="V715" s="453"/>
      <c r="W715" s="453"/>
      <c r="X715" s="453"/>
      <c r="Y715" s="453"/>
    </row>
    <row r="716">
      <c r="A716" s="453"/>
      <c r="B716" s="453"/>
      <c r="C716" s="453"/>
      <c r="D716" s="453"/>
      <c r="E716" s="453"/>
      <c r="F716" s="453"/>
      <c r="G716" s="453"/>
      <c r="H716" s="453"/>
      <c r="I716" s="453"/>
      <c r="J716" s="453"/>
      <c r="K716" s="453"/>
      <c r="L716" s="453"/>
      <c r="M716" s="453"/>
      <c r="N716" s="453"/>
      <c r="O716" s="453"/>
      <c r="P716" s="453"/>
      <c r="Q716" s="453"/>
      <c r="R716" s="453"/>
      <c r="S716" s="453"/>
      <c r="T716" s="453"/>
      <c r="U716" s="453"/>
      <c r="V716" s="453"/>
      <c r="W716" s="453"/>
      <c r="X716" s="453"/>
      <c r="Y716" s="453"/>
    </row>
    <row r="717">
      <c r="A717" s="453"/>
      <c r="B717" s="453"/>
      <c r="C717" s="453"/>
      <c r="D717" s="453"/>
      <c r="E717" s="453"/>
      <c r="F717" s="453"/>
      <c r="G717" s="453"/>
      <c r="H717" s="453"/>
      <c r="I717" s="453"/>
      <c r="J717" s="453"/>
      <c r="K717" s="453"/>
      <c r="L717" s="453"/>
      <c r="M717" s="453"/>
      <c r="N717" s="453"/>
      <c r="O717" s="453"/>
      <c r="P717" s="453"/>
      <c r="Q717" s="453"/>
      <c r="R717" s="453"/>
      <c r="S717" s="453"/>
      <c r="T717" s="453"/>
      <c r="U717" s="453"/>
      <c r="V717" s="453"/>
      <c r="W717" s="453"/>
      <c r="X717" s="453"/>
      <c r="Y717" s="453"/>
    </row>
    <row r="718">
      <c r="A718" s="453"/>
      <c r="B718" s="453"/>
      <c r="C718" s="453"/>
      <c r="D718" s="453"/>
      <c r="E718" s="453"/>
      <c r="F718" s="453"/>
      <c r="G718" s="453"/>
      <c r="H718" s="453"/>
      <c r="I718" s="453"/>
      <c r="J718" s="453"/>
      <c r="K718" s="453"/>
      <c r="L718" s="453"/>
      <c r="M718" s="453"/>
      <c r="N718" s="453"/>
      <c r="O718" s="453"/>
      <c r="P718" s="453"/>
      <c r="Q718" s="453"/>
      <c r="R718" s="453"/>
      <c r="S718" s="453"/>
      <c r="T718" s="453"/>
      <c r="U718" s="453"/>
      <c r="V718" s="453"/>
      <c r="W718" s="453"/>
      <c r="X718" s="453"/>
      <c r="Y718" s="453"/>
    </row>
    <row r="719">
      <c r="A719" s="453"/>
      <c r="B719" s="453"/>
      <c r="C719" s="453"/>
      <c r="D719" s="453"/>
      <c r="E719" s="453"/>
      <c r="F719" s="453"/>
      <c r="G719" s="453"/>
      <c r="H719" s="453"/>
      <c r="I719" s="453"/>
      <c r="J719" s="453"/>
      <c r="K719" s="453"/>
      <c r="L719" s="453"/>
      <c r="M719" s="453"/>
      <c r="N719" s="453"/>
      <c r="O719" s="453"/>
      <c r="P719" s="453"/>
      <c r="Q719" s="453"/>
      <c r="R719" s="453"/>
      <c r="S719" s="453"/>
      <c r="T719" s="453"/>
      <c r="U719" s="453"/>
      <c r="V719" s="453"/>
      <c r="W719" s="453"/>
      <c r="X719" s="453"/>
      <c r="Y719" s="453"/>
    </row>
    <row r="720">
      <c r="A720" s="453"/>
      <c r="B720" s="453"/>
      <c r="C720" s="453"/>
      <c r="D720" s="453"/>
      <c r="E720" s="453"/>
      <c r="F720" s="453"/>
      <c r="G720" s="453"/>
      <c r="H720" s="453"/>
      <c r="I720" s="453"/>
      <c r="J720" s="453"/>
      <c r="K720" s="453"/>
      <c r="L720" s="453"/>
      <c r="M720" s="453"/>
      <c r="N720" s="453"/>
      <c r="O720" s="453"/>
      <c r="P720" s="453"/>
      <c r="Q720" s="453"/>
      <c r="R720" s="453"/>
      <c r="S720" s="453"/>
      <c r="T720" s="453"/>
      <c r="U720" s="453"/>
      <c r="V720" s="453"/>
      <c r="W720" s="453"/>
      <c r="X720" s="453"/>
      <c r="Y720" s="453"/>
    </row>
    <row r="721">
      <c r="A721" s="453"/>
      <c r="B721" s="453"/>
      <c r="C721" s="453"/>
      <c r="D721" s="453"/>
      <c r="E721" s="453"/>
      <c r="F721" s="453"/>
      <c r="G721" s="453"/>
      <c r="H721" s="453"/>
      <c r="I721" s="453"/>
      <c r="J721" s="453"/>
      <c r="K721" s="453"/>
      <c r="L721" s="453"/>
      <c r="M721" s="453"/>
      <c r="N721" s="453"/>
      <c r="O721" s="453"/>
      <c r="P721" s="453"/>
      <c r="Q721" s="453"/>
      <c r="R721" s="453"/>
      <c r="S721" s="453"/>
      <c r="T721" s="453"/>
      <c r="U721" s="453"/>
      <c r="V721" s="453"/>
      <c r="W721" s="453"/>
      <c r="X721" s="453"/>
      <c r="Y721" s="453"/>
    </row>
    <row r="722">
      <c r="A722" s="453"/>
      <c r="B722" s="453"/>
      <c r="C722" s="453"/>
      <c r="D722" s="453"/>
      <c r="E722" s="453"/>
      <c r="F722" s="453"/>
      <c r="G722" s="453"/>
      <c r="H722" s="453"/>
      <c r="I722" s="453"/>
      <c r="J722" s="453"/>
      <c r="K722" s="453"/>
      <c r="L722" s="453"/>
      <c r="M722" s="453"/>
      <c r="N722" s="453"/>
      <c r="O722" s="453"/>
      <c r="P722" s="453"/>
      <c r="Q722" s="453"/>
      <c r="R722" s="453"/>
      <c r="S722" s="453"/>
      <c r="T722" s="453"/>
      <c r="U722" s="453"/>
      <c r="V722" s="453"/>
      <c r="W722" s="453"/>
      <c r="X722" s="453"/>
      <c r="Y722" s="453"/>
    </row>
    <row r="723">
      <c r="A723" s="453"/>
      <c r="B723" s="453"/>
      <c r="C723" s="453"/>
      <c r="D723" s="453"/>
      <c r="E723" s="453"/>
      <c r="F723" s="453"/>
      <c r="G723" s="453"/>
      <c r="H723" s="453"/>
      <c r="I723" s="453"/>
      <c r="J723" s="453"/>
      <c r="K723" s="453"/>
      <c r="L723" s="453"/>
      <c r="M723" s="453"/>
      <c r="N723" s="453"/>
      <c r="O723" s="453"/>
      <c r="P723" s="453"/>
      <c r="Q723" s="453"/>
      <c r="R723" s="453"/>
      <c r="S723" s="453"/>
      <c r="T723" s="453"/>
      <c r="U723" s="453"/>
      <c r="V723" s="453"/>
      <c r="W723" s="453"/>
      <c r="X723" s="453"/>
      <c r="Y723" s="453"/>
    </row>
    <row r="724">
      <c r="A724" s="453"/>
      <c r="B724" s="453"/>
      <c r="C724" s="453"/>
      <c r="D724" s="453"/>
      <c r="E724" s="453"/>
      <c r="F724" s="453"/>
      <c r="G724" s="453"/>
      <c r="H724" s="453"/>
      <c r="I724" s="453"/>
      <c r="J724" s="453"/>
      <c r="K724" s="453"/>
      <c r="L724" s="453"/>
      <c r="M724" s="453"/>
      <c r="N724" s="453"/>
      <c r="O724" s="453"/>
      <c r="P724" s="453"/>
      <c r="Q724" s="453"/>
      <c r="R724" s="453"/>
      <c r="S724" s="453"/>
      <c r="T724" s="453"/>
      <c r="U724" s="453"/>
      <c r="V724" s="453"/>
      <c r="W724" s="453"/>
      <c r="X724" s="453"/>
      <c r="Y724" s="453"/>
    </row>
    <row r="725">
      <c r="A725" s="453"/>
      <c r="B725" s="453"/>
      <c r="C725" s="453"/>
      <c r="D725" s="453"/>
      <c r="E725" s="453"/>
      <c r="F725" s="453"/>
      <c r="G725" s="453"/>
      <c r="H725" s="453"/>
      <c r="I725" s="453"/>
      <c r="J725" s="453"/>
      <c r="K725" s="453"/>
      <c r="L725" s="453"/>
      <c r="M725" s="453"/>
      <c r="N725" s="453"/>
      <c r="O725" s="453"/>
      <c r="P725" s="453"/>
      <c r="Q725" s="453"/>
      <c r="R725" s="453"/>
      <c r="S725" s="453"/>
      <c r="T725" s="453"/>
      <c r="U725" s="453"/>
      <c r="V725" s="453"/>
      <c r="W725" s="453"/>
      <c r="X725" s="453"/>
      <c r="Y725" s="453"/>
    </row>
    <row r="726">
      <c r="A726" s="453"/>
      <c r="B726" s="453"/>
      <c r="C726" s="453"/>
      <c r="D726" s="453"/>
      <c r="E726" s="453"/>
      <c r="F726" s="453"/>
      <c r="G726" s="453"/>
      <c r="H726" s="453"/>
      <c r="I726" s="453"/>
      <c r="J726" s="453"/>
      <c r="K726" s="453"/>
      <c r="L726" s="453"/>
      <c r="M726" s="453"/>
      <c r="N726" s="453"/>
      <c r="O726" s="453"/>
      <c r="P726" s="453"/>
      <c r="Q726" s="453"/>
      <c r="R726" s="453"/>
      <c r="S726" s="453"/>
      <c r="T726" s="453"/>
      <c r="U726" s="453"/>
      <c r="V726" s="453"/>
      <c r="W726" s="453"/>
      <c r="X726" s="453"/>
      <c r="Y726" s="453"/>
    </row>
    <row r="727">
      <c r="A727" s="453"/>
      <c r="B727" s="453"/>
      <c r="C727" s="453"/>
      <c r="D727" s="453"/>
      <c r="E727" s="453"/>
      <c r="F727" s="453"/>
      <c r="G727" s="453"/>
      <c r="H727" s="453"/>
      <c r="I727" s="453"/>
      <c r="J727" s="453"/>
      <c r="K727" s="453"/>
      <c r="L727" s="453"/>
      <c r="M727" s="453"/>
      <c r="N727" s="453"/>
      <c r="O727" s="453"/>
      <c r="P727" s="453"/>
      <c r="Q727" s="453"/>
      <c r="R727" s="453"/>
      <c r="S727" s="453"/>
      <c r="T727" s="453"/>
      <c r="U727" s="453"/>
      <c r="V727" s="453"/>
      <c r="W727" s="453"/>
      <c r="X727" s="453"/>
      <c r="Y727" s="453"/>
    </row>
    <row r="728">
      <c r="A728" s="453"/>
      <c r="B728" s="453"/>
      <c r="C728" s="453"/>
      <c r="D728" s="453"/>
      <c r="E728" s="453"/>
      <c r="F728" s="453"/>
      <c r="G728" s="453"/>
      <c r="H728" s="453"/>
      <c r="I728" s="453"/>
      <c r="J728" s="453"/>
      <c r="K728" s="453"/>
      <c r="L728" s="453"/>
      <c r="M728" s="453"/>
      <c r="N728" s="453"/>
      <c r="O728" s="453"/>
      <c r="P728" s="453"/>
      <c r="Q728" s="453"/>
      <c r="R728" s="453"/>
      <c r="S728" s="453"/>
      <c r="T728" s="453"/>
      <c r="U728" s="453"/>
      <c r="V728" s="453"/>
      <c r="W728" s="453"/>
      <c r="X728" s="453"/>
      <c r="Y728" s="453"/>
    </row>
    <row r="729">
      <c r="A729" s="453"/>
      <c r="B729" s="453"/>
      <c r="C729" s="453"/>
      <c r="D729" s="453"/>
      <c r="E729" s="453"/>
      <c r="F729" s="453"/>
      <c r="G729" s="453"/>
      <c r="H729" s="453"/>
      <c r="I729" s="453"/>
      <c r="J729" s="453"/>
      <c r="K729" s="453"/>
      <c r="L729" s="453"/>
      <c r="M729" s="453"/>
      <c r="N729" s="453"/>
      <c r="O729" s="453"/>
      <c r="P729" s="453"/>
      <c r="Q729" s="453"/>
      <c r="R729" s="453"/>
      <c r="S729" s="453"/>
      <c r="T729" s="453"/>
      <c r="U729" s="453"/>
      <c r="V729" s="453"/>
      <c r="W729" s="453"/>
      <c r="X729" s="453"/>
      <c r="Y729" s="453"/>
    </row>
    <row r="730">
      <c r="A730" s="453"/>
      <c r="B730" s="453"/>
      <c r="C730" s="453"/>
      <c r="D730" s="453"/>
      <c r="E730" s="453"/>
      <c r="F730" s="453"/>
      <c r="G730" s="453"/>
      <c r="H730" s="453"/>
      <c r="I730" s="453"/>
      <c r="J730" s="453"/>
      <c r="K730" s="453"/>
      <c r="L730" s="453"/>
      <c r="M730" s="453"/>
      <c r="N730" s="453"/>
      <c r="O730" s="453"/>
      <c r="P730" s="453"/>
      <c r="Q730" s="453"/>
      <c r="R730" s="453"/>
      <c r="S730" s="453"/>
      <c r="T730" s="453"/>
      <c r="U730" s="453"/>
      <c r="V730" s="453"/>
      <c r="W730" s="453"/>
      <c r="X730" s="453"/>
      <c r="Y730" s="453"/>
    </row>
    <row r="731">
      <c r="A731" s="453"/>
      <c r="B731" s="453"/>
      <c r="C731" s="453"/>
      <c r="D731" s="453"/>
      <c r="E731" s="453"/>
      <c r="F731" s="453"/>
      <c r="G731" s="453"/>
      <c r="H731" s="453"/>
      <c r="I731" s="453"/>
      <c r="J731" s="453"/>
      <c r="K731" s="453"/>
      <c r="L731" s="453"/>
      <c r="M731" s="453"/>
      <c r="N731" s="453"/>
      <c r="O731" s="453"/>
      <c r="P731" s="453"/>
      <c r="Q731" s="453"/>
      <c r="R731" s="453"/>
      <c r="S731" s="453"/>
      <c r="T731" s="453"/>
      <c r="U731" s="453"/>
      <c r="V731" s="453"/>
      <c r="W731" s="453"/>
      <c r="X731" s="453"/>
      <c r="Y731" s="453"/>
    </row>
    <row r="732">
      <c r="A732" s="453"/>
      <c r="B732" s="453"/>
      <c r="C732" s="453"/>
      <c r="D732" s="453"/>
      <c r="E732" s="453"/>
      <c r="F732" s="453"/>
      <c r="G732" s="453"/>
      <c r="H732" s="453"/>
      <c r="I732" s="453"/>
      <c r="J732" s="453"/>
      <c r="K732" s="453"/>
      <c r="L732" s="453"/>
      <c r="M732" s="453"/>
      <c r="N732" s="453"/>
      <c r="O732" s="453"/>
      <c r="P732" s="453"/>
      <c r="Q732" s="453"/>
      <c r="R732" s="453"/>
      <c r="S732" s="453"/>
      <c r="T732" s="453"/>
      <c r="U732" s="453"/>
      <c r="V732" s="453"/>
      <c r="W732" s="453"/>
      <c r="X732" s="453"/>
      <c r="Y732" s="453"/>
    </row>
    <row r="733">
      <c r="A733" s="453"/>
      <c r="B733" s="453"/>
      <c r="C733" s="453"/>
      <c r="D733" s="453"/>
      <c r="E733" s="453"/>
      <c r="F733" s="453"/>
      <c r="G733" s="453"/>
      <c r="H733" s="453"/>
      <c r="I733" s="453"/>
      <c r="J733" s="453"/>
      <c r="K733" s="453"/>
      <c r="L733" s="453"/>
      <c r="M733" s="453"/>
      <c r="N733" s="453"/>
      <c r="O733" s="453"/>
      <c r="P733" s="453"/>
      <c r="Q733" s="453"/>
      <c r="R733" s="453"/>
      <c r="S733" s="453"/>
      <c r="T733" s="453"/>
      <c r="U733" s="453"/>
      <c r="V733" s="453"/>
      <c r="W733" s="453"/>
      <c r="X733" s="453"/>
      <c r="Y733" s="453"/>
    </row>
    <row r="734">
      <c r="A734" s="453"/>
      <c r="B734" s="453"/>
      <c r="C734" s="453"/>
      <c r="D734" s="453"/>
      <c r="E734" s="453"/>
      <c r="F734" s="453"/>
      <c r="G734" s="453"/>
      <c r="H734" s="453"/>
      <c r="I734" s="453"/>
      <c r="J734" s="453"/>
      <c r="K734" s="453"/>
      <c r="L734" s="453"/>
      <c r="M734" s="453"/>
      <c r="N734" s="453"/>
      <c r="O734" s="453"/>
      <c r="P734" s="453"/>
      <c r="Q734" s="453"/>
      <c r="R734" s="453"/>
      <c r="S734" s="453"/>
      <c r="T734" s="453"/>
      <c r="U734" s="453"/>
      <c r="V734" s="453"/>
      <c r="W734" s="453"/>
      <c r="X734" s="453"/>
      <c r="Y734" s="453"/>
    </row>
    <row r="735">
      <c r="A735" s="453"/>
      <c r="B735" s="453"/>
      <c r="C735" s="453"/>
      <c r="D735" s="453"/>
      <c r="E735" s="453"/>
      <c r="F735" s="453"/>
      <c r="G735" s="453"/>
      <c r="H735" s="453"/>
      <c r="I735" s="453"/>
      <c r="J735" s="453"/>
      <c r="K735" s="453"/>
      <c r="L735" s="453"/>
      <c r="M735" s="453"/>
      <c r="N735" s="453"/>
      <c r="O735" s="453"/>
      <c r="P735" s="453"/>
      <c r="Q735" s="453"/>
      <c r="R735" s="453"/>
      <c r="S735" s="453"/>
      <c r="T735" s="453"/>
      <c r="U735" s="453"/>
      <c r="V735" s="453"/>
      <c r="W735" s="453"/>
      <c r="X735" s="453"/>
      <c r="Y735" s="453"/>
    </row>
    <row r="736">
      <c r="A736" s="453"/>
      <c r="B736" s="453"/>
      <c r="C736" s="453"/>
      <c r="D736" s="453"/>
      <c r="E736" s="453"/>
      <c r="F736" s="453"/>
      <c r="G736" s="453"/>
      <c r="H736" s="453"/>
      <c r="I736" s="453"/>
      <c r="J736" s="453"/>
      <c r="K736" s="453"/>
      <c r="L736" s="453"/>
      <c r="M736" s="453"/>
      <c r="N736" s="453"/>
      <c r="O736" s="453"/>
      <c r="P736" s="453"/>
      <c r="Q736" s="453"/>
      <c r="R736" s="453"/>
      <c r="S736" s="453"/>
      <c r="T736" s="453"/>
      <c r="U736" s="453"/>
      <c r="V736" s="453"/>
      <c r="W736" s="453"/>
      <c r="X736" s="453"/>
      <c r="Y736" s="453"/>
    </row>
    <row r="737">
      <c r="A737" s="453"/>
      <c r="B737" s="453"/>
      <c r="C737" s="453"/>
      <c r="D737" s="453"/>
      <c r="E737" s="453"/>
      <c r="F737" s="453"/>
      <c r="G737" s="453"/>
      <c r="H737" s="453"/>
      <c r="I737" s="453"/>
      <c r="J737" s="453"/>
      <c r="K737" s="453"/>
      <c r="L737" s="453"/>
      <c r="M737" s="453"/>
      <c r="N737" s="453"/>
      <c r="O737" s="453"/>
      <c r="P737" s="453"/>
      <c r="Q737" s="453"/>
      <c r="R737" s="453"/>
      <c r="S737" s="453"/>
      <c r="T737" s="453"/>
      <c r="U737" s="453"/>
      <c r="V737" s="453"/>
      <c r="W737" s="453"/>
      <c r="X737" s="453"/>
      <c r="Y737" s="453"/>
    </row>
    <row r="738">
      <c r="A738" s="453"/>
      <c r="B738" s="453"/>
      <c r="C738" s="453"/>
      <c r="D738" s="453"/>
      <c r="E738" s="453"/>
      <c r="F738" s="453"/>
      <c r="G738" s="453"/>
      <c r="H738" s="453"/>
      <c r="I738" s="453"/>
      <c r="J738" s="453"/>
      <c r="K738" s="453"/>
      <c r="L738" s="453"/>
      <c r="M738" s="453"/>
      <c r="N738" s="453"/>
      <c r="O738" s="453"/>
      <c r="P738" s="453"/>
      <c r="Q738" s="453"/>
      <c r="R738" s="453"/>
      <c r="S738" s="453"/>
      <c r="T738" s="453"/>
      <c r="U738" s="453"/>
      <c r="V738" s="453"/>
      <c r="W738" s="453"/>
      <c r="X738" s="453"/>
      <c r="Y738" s="453"/>
    </row>
    <row r="739">
      <c r="A739" s="453"/>
      <c r="B739" s="453"/>
      <c r="C739" s="453"/>
      <c r="D739" s="453"/>
      <c r="E739" s="453"/>
      <c r="F739" s="453"/>
      <c r="G739" s="453"/>
      <c r="H739" s="453"/>
      <c r="I739" s="453"/>
      <c r="J739" s="453"/>
      <c r="K739" s="453"/>
      <c r="L739" s="453"/>
      <c r="M739" s="453"/>
      <c r="N739" s="453"/>
      <c r="O739" s="453"/>
      <c r="P739" s="453"/>
      <c r="Q739" s="453"/>
      <c r="R739" s="453"/>
      <c r="S739" s="453"/>
      <c r="T739" s="453"/>
      <c r="U739" s="453"/>
      <c r="V739" s="453"/>
      <c r="W739" s="453"/>
      <c r="X739" s="453"/>
      <c r="Y739" s="453"/>
    </row>
    <row r="740">
      <c r="A740" s="453"/>
      <c r="B740" s="453"/>
      <c r="C740" s="453"/>
      <c r="D740" s="453"/>
      <c r="E740" s="453"/>
      <c r="F740" s="453"/>
      <c r="G740" s="453"/>
      <c r="H740" s="453"/>
      <c r="I740" s="453"/>
      <c r="J740" s="453"/>
      <c r="K740" s="453"/>
      <c r="L740" s="453"/>
      <c r="M740" s="453"/>
      <c r="N740" s="453"/>
      <c r="O740" s="453"/>
      <c r="P740" s="453"/>
      <c r="Q740" s="453"/>
      <c r="R740" s="453"/>
      <c r="S740" s="453"/>
      <c r="T740" s="453"/>
      <c r="U740" s="453"/>
      <c r="V740" s="453"/>
      <c r="W740" s="453"/>
      <c r="X740" s="453"/>
      <c r="Y740" s="453"/>
    </row>
    <row r="741">
      <c r="A741" s="453"/>
      <c r="B741" s="453"/>
      <c r="C741" s="453"/>
      <c r="D741" s="453"/>
      <c r="E741" s="453"/>
      <c r="F741" s="453"/>
      <c r="G741" s="453"/>
      <c r="H741" s="453"/>
      <c r="I741" s="453"/>
      <c r="J741" s="453"/>
      <c r="K741" s="453"/>
      <c r="L741" s="453"/>
      <c r="M741" s="453"/>
      <c r="N741" s="453"/>
      <c r="O741" s="453"/>
      <c r="P741" s="453"/>
      <c r="Q741" s="453"/>
      <c r="R741" s="453"/>
      <c r="S741" s="453"/>
      <c r="T741" s="453"/>
      <c r="U741" s="453"/>
      <c r="V741" s="453"/>
      <c r="W741" s="453"/>
      <c r="X741" s="453"/>
      <c r="Y741" s="453"/>
    </row>
    <row r="742">
      <c r="A742" s="453"/>
      <c r="B742" s="453"/>
      <c r="C742" s="453"/>
      <c r="D742" s="453"/>
      <c r="E742" s="453"/>
      <c r="F742" s="453"/>
      <c r="G742" s="453"/>
      <c r="H742" s="453"/>
      <c r="I742" s="453"/>
      <c r="J742" s="453"/>
      <c r="K742" s="453"/>
      <c r="L742" s="453"/>
      <c r="M742" s="453"/>
      <c r="N742" s="453"/>
      <c r="O742" s="453"/>
      <c r="P742" s="453"/>
      <c r="Q742" s="453"/>
      <c r="R742" s="453"/>
      <c r="S742" s="453"/>
      <c r="T742" s="453"/>
      <c r="U742" s="453"/>
      <c r="V742" s="453"/>
      <c r="W742" s="453"/>
      <c r="X742" s="453"/>
      <c r="Y742" s="453"/>
    </row>
    <row r="743">
      <c r="A743" s="453"/>
      <c r="B743" s="453"/>
      <c r="C743" s="453"/>
      <c r="D743" s="453"/>
      <c r="E743" s="453"/>
      <c r="F743" s="453"/>
      <c r="G743" s="453"/>
      <c r="H743" s="453"/>
      <c r="I743" s="453"/>
      <c r="J743" s="453"/>
      <c r="K743" s="453"/>
      <c r="L743" s="453"/>
      <c r="M743" s="453"/>
      <c r="N743" s="453"/>
      <c r="O743" s="453"/>
      <c r="P743" s="453"/>
      <c r="Q743" s="453"/>
      <c r="R743" s="453"/>
      <c r="S743" s="453"/>
      <c r="T743" s="453"/>
      <c r="U743" s="453"/>
      <c r="V743" s="453"/>
      <c r="W743" s="453"/>
      <c r="X743" s="453"/>
      <c r="Y743" s="453"/>
    </row>
    <row r="744">
      <c r="A744" s="453"/>
      <c r="B744" s="453"/>
      <c r="C744" s="453"/>
      <c r="D744" s="453"/>
      <c r="E744" s="453"/>
      <c r="F744" s="453"/>
      <c r="G744" s="453"/>
      <c r="H744" s="453"/>
      <c r="I744" s="453"/>
      <c r="J744" s="453"/>
      <c r="K744" s="453"/>
      <c r="L744" s="453"/>
      <c r="M744" s="453"/>
      <c r="N744" s="453"/>
      <c r="O744" s="453"/>
      <c r="P744" s="453"/>
      <c r="Q744" s="453"/>
      <c r="R744" s="453"/>
      <c r="S744" s="453"/>
      <c r="T744" s="453"/>
      <c r="U744" s="453"/>
      <c r="V744" s="453"/>
      <c r="W744" s="453"/>
      <c r="X744" s="453"/>
      <c r="Y744" s="453"/>
    </row>
    <row r="745">
      <c r="A745" s="453"/>
      <c r="B745" s="453"/>
      <c r="C745" s="453"/>
      <c r="D745" s="453"/>
      <c r="E745" s="453"/>
      <c r="F745" s="453"/>
      <c r="G745" s="453"/>
      <c r="H745" s="453"/>
      <c r="I745" s="453"/>
      <c r="J745" s="453"/>
      <c r="K745" s="453"/>
      <c r="L745" s="453"/>
      <c r="M745" s="453"/>
      <c r="N745" s="453"/>
      <c r="O745" s="453"/>
      <c r="P745" s="453"/>
      <c r="Q745" s="453"/>
      <c r="R745" s="453"/>
      <c r="S745" s="453"/>
      <c r="T745" s="453"/>
      <c r="U745" s="453"/>
      <c r="V745" s="453"/>
      <c r="W745" s="453"/>
      <c r="X745" s="453"/>
      <c r="Y745" s="453"/>
    </row>
    <row r="746">
      <c r="A746" s="453"/>
      <c r="B746" s="453"/>
      <c r="C746" s="453"/>
      <c r="D746" s="453"/>
      <c r="E746" s="453"/>
      <c r="F746" s="453"/>
      <c r="G746" s="453"/>
      <c r="H746" s="453"/>
      <c r="I746" s="453"/>
      <c r="J746" s="453"/>
      <c r="K746" s="453"/>
      <c r="L746" s="453"/>
      <c r="M746" s="453"/>
      <c r="N746" s="453"/>
      <c r="O746" s="453"/>
      <c r="P746" s="453"/>
      <c r="Q746" s="453"/>
      <c r="R746" s="453"/>
      <c r="S746" s="453"/>
      <c r="T746" s="453"/>
      <c r="U746" s="453"/>
      <c r="V746" s="453"/>
      <c r="W746" s="453"/>
      <c r="X746" s="453"/>
      <c r="Y746" s="453"/>
    </row>
    <row r="747">
      <c r="A747" s="453"/>
      <c r="B747" s="453"/>
      <c r="C747" s="453"/>
      <c r="D747" s="453"/>
      <c r="E747" s="453"/>
      <c r="F747" s="453"/>
      <c r="G747" s="453"/>
      <c r="H747" s="453"/>
      <c r="I747" s="453"/>
      <c r="J747" s="453"/>
      <c r="K747" s="453"/>
      <c r="L747" s="453"/>
      <c r="M747" s="453"/>
      <c r="N747" s="453"/>
      <c r="O747" s="453"/>
      <c r="P747" s="453"/>
      <c r="Q747" s="453"/>
      <c r="R747" s="453"/>
      <c r="S747" s="453"/>
      <c r="T747" s="453"/>
      <c r="U747" s="453"/>
      <c r="V747" s="453"/>
      <c r="W747" s="453"/>
      <c r="X747" s="453"/>
      <c r="Y747" s="453"/>
    </row>
    <row r="748">
      <c r="A748" s="453"/>
      <c r="B748" s="453"/>
      <c r="C748" s="453"/>
      <c r="D748" s="453"/>
      <c r="E748" s="453"/>
      <c r="F748" s="453"/>
      <c r="G748" s="453"/>
      <c r="H748" s="453"/>
      <c r="I748" s="453"/>
      <c r="J748" s="453"/>
      <c r="K748" s="453"/>
      <c r="L748" s="453"/>
      <c r="M748" s="453"/>
      <c r="N748" s="453"/>
      <c r="O748" s="453"/>
      <c r="P748" s="453"/>
      <c r="Q748" s="453"/>
      <c r="R748" s="453"/>
      <c r="S748" s="453"/>
      <c r="T748" s="453"/>
      <c r="U748" s="453"/>
      <c r="V748" s="453"/>
      <c r="W748" s="453"/>
      <c r="X748" s="453"/>
      <c r="Y748" s="453"/>
    </row>
    <row r="749">
      <c r="A749" s="453"/>
      <c r="B749" s="453"/>
      <c r="C749" s="453"/>
      <c r="D749" s="453"/>
      <c r="E749" s="453"/>
      <c r="F749" s="453"/>
      <c r="G749" s="453"/>
      <c r="H749" s="453"/>
      <c r="I749" s="453"/>
      <c r="J749" s="453"/>
      <c r="K749" s="453"/>
      <c r="L749" s="453"/>
      <c r="M749" s="453"/>
      <c r="N749" s="453"/>
      <c r="O749" s="453"/>
      <c r="P749" s="453"/>
      <c r="Q749" s="453"/>
      <c r="R749" s="453"/>
      <c r="S749" s="453"/>
      <c r="T749" s="453"/>
      <c r="U749" s="453"/>
      <c r="V749" s="453"/>
      <c r="W749" s="453"/>
      <c r="X749" s="453"/>
      <c r="Y749" s="453"/>
    </row>
    <row r="750">
      <c r="A750" s="453"/>
      <c r="B750" s="453"/>
      <c r="C750" s="453"/>
      <c r="D750" s="453"/>
      <c r="E750" s="453"/>
      <c r="F750" s="453"/>
      <c r="G750" s="453"/>
      <c r="H750" s="453"/>
      <c r="I750" s="453"/>
      <c r="J750" s="453"/>
      <c r="K750" s="453"/>
      <c r="L750" s="453"/>
      <c r="M750" s="453"/>
      <c r="N750" s="453"/>
      <c r="O750" s="453"/>
      <c r="P750" s="453"/>
      <c r="Q750" s="453"/>
      <c r="R750" s="453"/>
      <c r="S750" s="453"/>
      <c r="T750" s="453"/>
      <c r="U750" s="453"/>
      <c r="V750" s="453"/>
      <c r="W750" s="453"/>
      <c r="X750" s="453"/>
      <c r="Y750" s="453"/>
    </row>
    <row r="751">
      <c r="A751" s="453"/>
      <c r="B751" s="453"/>
      <c r="C751" s="453"/>
      <c r="D751" s="453"/>
      <c r="E751" s="453"/>
      <c r="F751" s="453"/>
      <c r="G751" s="453"/>
      <c r="H751" s="453"/>
      <c r="I751" s="453"/>
      <c r="J751" s="453"/>
      <c r="K751" s="453"/>
      <c r="L751" s="453"/>
      <c r="M751" s="453"/>
      <c r="N751" s="453"/>
      <c r="O751" s="453"/>
      <c r="P751" s="453"/>
      <c r="Q751" s="453"/>
      <c r="R751" s="453"/>
      <c r="S751" s="453"/>
      <c r="T751" s="453"/>
      <c r="U751" s="453"/>
      <c r="V751" s="453"/>
      <c r="W751" s="453"/>
      <c r="X751" s="453"/>
      <c r="Y751" s="453"/>
    </row>
    <row r="752">
      <c r="A752" s="453"/>
      <c r="B752" s="453"/>
      <c r="C752" s="453"/>
      <c r="D752" s="453"/>
      <c r="E752" s="453"/>
      <c r="F752" s="453"/>
      <c r="G752" s="453"/>
      <c r="H752" s="453"/>
      <c r="I752" s="453"/>
      <c r="J752" s="453"/>
      <c r="K752" s="453"/>
      <c r="L752" s="453"/>
      <c r="M752" s="453"/>
      <c r="N752" s="453"/>
      <c r="O752" s="453"/>
      <c r="P752" s="453"/>
      <c r="Q752" s="453"/>
      <c r="R752" s="453"/>
      <c r="S752" s="453"/>
      <c r="T752" s="453"/>
      <c r="U752" s="453"/>
      <c r="V752" s="453"/>
      <c r="W752" s="453"/>
      <c r="X752" s="453"/>
      <c r="Y752" s="453"/>
    </row>
    <row r="753">
      <c r="A753" s="453"/>
      <c r="B753" s="453"/>
      <c r="C753" s="453"/>
      <c r="D753" s="453"/>
      <c r="E753" s="453"/>
      <c r="F753" s="453"/>
      <c r="G753" s="453"/>
      <c r="H753" s="453"/>
      <c r="I753" s="453"/>
      <c r="J753" s="453"/>
      <c r="K753" s="453"/>
      <c r="L753" s="453"/>
      <c r="M753" s="453"/>
      <c r="N753" s="453"/>
      <c r="O753" s="453"/>
      <c r="P753" s="453"/>
      <c r="Q753" s="453"/>
      <c r="R753" s="453"/>
      <c r="S753" s="453"/>
      <c r="T753" s="453"/>
      <c r="U753" s="453"/>
      <c r="V753" s="453"/>
      <c r="W753" s="453"/>
      <c r="X753" s="453"/>
      <c r="Y753" s="453"/>
    </row>
    <row r="754">
      <c r="A754" s="453"/>
      <c r="B754" s="453"/>
      <c r="C754" s="453"/>
      <c r="D754" s="453"/>
      <c r="E754" s="453"/>
      <c r="F754" s="453"/>
      <c r="G754" s="453"/>
      <c r="H754" s="453"/>
      <c r="I754" s="453"/>
      <c r="J754" s="453"/>
      <c r="K754" s="453"/>
      <c r="L754" s="453"/>
      <c r="M754" s="453"/>
      <c r="N754" s="453"/>
      <c r="O754" s="453"/>
      <c r="P754" s="453"/>
      <c r="Q754" s="453"/>
      <c r="R754" s="453"/>
      <c r="S754" s="453"/>
      <c r="T754" s="453"/>
      <c r="U754" s="453"/>
      <c r="V754" s="453"/>
      <c r="W754" s="453"/>
      <c r="X754" s="453"/>
      <c r="Y754" s="453"/>
    </row>
    <row r="755">
      <c r="A755" s="453"/>
      <c r="B755" s="453"/>
      <c r="C755" s="453"/>
      <c r="D755" s="453"/>
      <c r="E755" s="453"/>
      <c r="F755" s="453"/>
      <c r="G755" s="453"/>
      <c r="H755" s="453"/>
      <c r="I755" s="453"/>
      <c r="J755" s="453"/>
      <c r="K755" s="453"/>
      <c r="L755" s="453"/>
      <c r="M755" s="453"/>
      <c r="N755" s="453"/>
      <c r="O755" s="453"/>
      <c r="P755" s="453"/>
      <c r="Q755" s="453"/>
      <c r="R755" s="453"/>
      <c r="S755" s="453"/>
      <c r="T755" s="453"/>
      <c r="U755" s="453"/>
      <c r="V755" s="453"/>
      <c r="W755" s="453"/>
      <c r="X755" s="453"/>
      <c r="Y755" s="453"/>
    </row>
    <row r="756">
      <c r="A756" s="453"/>
      <c r="B756" s="453"/>
      <c r="C756" s="453"/>
      <c r="D756" s="453"/>
      <c r="E756" s="453"/>
      <c r="F756" s="453"/>
      <c r="G756" s="453"/>
      <c r="H756" s="453"/>
      <c r="I756" s="453"/>
      <c r="J756" s="453"/>
      <c r="K756" s="453"/>
      <c r="L756" s="453"/>
      <c r="M756" s="453"/>
      <c r="N756" s="453"/>
      <c r="O756" s="453"/>
      <c r="P756" s="453"/>
      <c r="Q756" s="453"/>
      <c r="R756" s="453"/>
      <c r="S756" s="453"/>
      <c r="T756" s="453"/>
      <c r="U756" s="453"/>
      <c r="V756" s="453"/>
      <c r="W756" s="453"/>
      <c r="X756" s="453"/>
      <c r="Y756" s="453"/>
    </row>
    <row r="757">
      <c r="A757" s="453"/>
      <c r="B757" s="453"/>
      <c r="C757" s="453"/>
      <c r="D757" s="453"/>
      <c r="E757" s="453"/>
      <c r="F757" s="453"/>
      <c r="G757" s="453"/>
      <c r="H757" s="453"/>
      <c r="I757" s="453"/>
      <c r="J757" s="453"/>
      <c r="K757" s="453"/>
      <c r="L757" s="453"/>
      <c r="M757" s="453"/>
      <c r="N757" s="453"/>
      <c r="O757" s="453"/>
      <c r="P757" s="453"/>
      <c r="Q757" s="453"/>
      <c r="R757" s="453"/>
      <c r="S757" s="453"/>
      <c r="T757" s="453"/>
      <c r="U757" s="453"/>
      <c r="V757" s="453"/>
      <c r="W757" s="453"/>
      <c r="X757" s="453"/>
      <c r="Y757" s="453"/>
    </row>
    <row r="758">
      <c r="A758" s="453"/>
      <c r="B758" s="453"/>
      <c r="C758" s="453"/>
      <c r="D758" s="453"/>
      <c r="E758" s="453"/>
      <c r="F758" s="453"/>
      <c r="G758" s="453"/>
      <c r="H758" s="453"/>
      <c r="I758" s="453"/>
      <c r="J758" s="453"/>
      <c r="K758" s="453"/>
      <c r="L758" s="453"/>
      <c r="M758" s="453"/>
      <c r="N758" s="453"/>
      <c r="O758" s="453"/>
      <c r="P758" s="453"/>
      <c r="Q758" s="453"/>
      <c r="R758" s="453"/>
      <c r="S758" s="453"/>
      <c r="T758" s="453"/>
      <c r="U758" s="453"/>
      <c r="V758" s="453"/>
      <c r="W758" s="453"/>
      <c r="X758" s="453"/>
      <c r="Y758" s="453"/>
    </row>
    <row r="759">
      <c r="A759" s="453"/>
      <c r="B759" s="453"/>
      <c r="C759" s="453"/>
      <c r="D759" s="453"/>
      <c r="E759" s="453"/>
      <c r="F759" s="453"/>
      <c r="G759" s="453"/>
      <c r="H759" s="453"/>
      <c r="I759" s="453"/>
      <c r="J759" s="453"/>
      <c r="K759" s="453"/>
      <c r="L759" s="453"/>
      <c r="M759" s="453"/>
      <c r="N759" s="453"/>
      <c r="O759" s="453"/>
      <c r="P759" s="453"/>
      <c r="Q759" s="453"/>
      <c r="R759" s="453"/>
      <c r="S759" s="453"/>
      <c r="T759" s="453"/>
      <c r="U759" s="453"/>
      <c r="V759" s="453"/>
      <c r="W759" s="453"/>
      <c r="X759" s="453"/>
      <c r="Y759" s="453"/>
    </row>
    <row r="760">
      <c r="A760" s="453"/>
      <c r="B760" s="453"/>
      <c r="C760" s="453"/>
      <c r="D760" s="453"/>
      <c r="E760" s="453"/>
      <c r="F760" s="453"/>
      <c r="G760" s="453"/>
      <c r="H760" s="453"/>
      <c r="I760" s="453"/>
      <c r="J760" s="453"/>
      <c r="K760" s="453"/>
      <c r="L760" s="453"/>
      <c r="M760" s="453"/>
      <c r="N760" s="453"/>
      <c r="O760" s="453"/>
      <c r="P760" s="453"/>
      <c r="Q760" s="453"/>
      <c r="R760" s="453"/>
      <c r="S760" s="453"/>
      <c r="T760" s="453"/>
      <c r="U760" s="453"/>
      <c r="V760" s="453"/>
      <c r="W760" s="453"/>
      <c r="X760" s="453"/>
      <c r="Y760" s="453"/>
    </row>
    <row r="761">
      <c r="A761" s="453"/>
      <c r="B761" s="453"/>
      <c r="C761" s="453"/>
      <c r="D761" s="453"/>
      <c r="E761" s="453"/>
      <c r="F761" s="453"/>
      <c r="G761" s="453"/>
      <c r="H761" s="453"/>
      <c r="I761" s="453"/>
      <c r="J761" s="453"/>
      <c r="K761" s="453"/>
      <c r="L761" s="453"/>
      <c r="M761" s="453"/>
      <c r="N761" s="453"/>
      <c r="O761" s="453"/>
      <c r="P761" s="453"/>
      <c r="Q761" s="453"/>
      <c r="R761" s="453"/>
      <c r="S761" s="453"/>
      <c r="T761" s="453"/>
      <c r="U761" s="453"/>
      <c r="V761" s="453"/>
      <c r="W761" s="453"/>
      <c r="X761" s="453"/>
      <c r="Y761" s="453"/>
    </row>
    <row r="762">
      <c r="A762" s="453"/>
      <c r="B762" s="453"/>
      <c r="C762" s="453"/>
      <c r="D762" s="453"/>
      <c r="E762" s="453"/>
      <c r="F762" s="453"/>
      <c r="G762" s="453"/>
      <c r="H762" s="453"/>
      <c r="I762" s="453"/>
      <c r="J762" s="453"/>
      <c r="K762" s="453"/>
      <c r="L762" s="453"/>
      <c r="M762" s="453"/>
      <c r="N762" s="453"/>
      <c r="O762" s="453"/>
      <c r="P762" s="453"/>
      <c r="Q762" s="453"/>
      <c r="R762" s="453"/>
      <c r="S762" s="453"/>
      <c r="T762" s="453"/>
      <c r="U762" s="453"/>
      <c r="V762" s="453"/>
      <c r="W762" s="453"/>
      <c r="X762" s="453"/>
      <c r="Y762" s="453"/>
    </row>
    <row r="763">
      <c r="A763" s="453"/>
      <c r="B763" s="453"/>
      <c r="C763" s="453"/>
      <c r="D763" s="453"/>
      <c r="E763" s="453"/>
      <c r="F763" s="453"/>
      <c r="G763" s="453"/>
      <c r="H763" s="453"/>
      <c r="I763" s="453"/>
      <c r="J763" s="453"/>
      <c r="K763" s="453"/>
      <c r="L763" s="453"/>
      <c r="M763" s="453"/>
      <c r="N763" s="453"/>
      <c r="O763" s="453"/>
      <c r="P763" s="453"/>
      <c r="Q763" s="453"/>
      <c r="R763" s="453"/>
      <c r="S763" s="453"/>
      <c r="T763" s="453"/>
      <c r="U763" s="453"/>
      <c r="V763" s="453"/>
      <c r="W763" s="453"/>
      <c r="X763" s="453"/>
      <c r="Y763" s="453"/>
    </row>
    <row r="764">
      <c r="A764" s="453"/>
      <c r="B764" s="453"/>
      <c r="C764" s="453"/>
      <c r="D764" s="453"/>
      <c r="E764" s="453"/>
      <c r="F764" s="453"/>
      <c r="G764" s="453"/>
      <c r="H764" s="453"/>
      <c r="I764" s="453"/>
      <c r="J764" s="453"/>
      <c r="K764" s="453"/>
      <c r="L764" s="453"/>
      <c r="M764" s="453"/>
      <c r="N764" s="453"/>
      <c r="O764" s="453"/>
      <c r="P764" s="453"/>
      <c r="Q764" s="453"/>
      <c r="R764" s="453"/>
      <c r="S764" s="453"/>
      <c r="T764" s="453"/>
      <c r="U764" s="453"/>
      <c r="V764" s="453"/>
      <c r="W764" s="453"/>
      <c r="X764" s="453"/>
      <c r="Y764" s="453"/>
    </row>
    <row r="765">
      <c r="A765" s="453"/>
      <c r="B765" s="453"/>
      <c r="C765" s="453"/>
      <c r="D765" s="453"/>
      <c r="E765" s="453"/>
      <c r="F765" s="453"/>
      <c r="G765" s="453"/>
      <c r="H765" s="453"/>
      <c r="I765" s="453"/>
      <c r="J765" s="453"/>
      <c r="K765" s="453"/>
      <c r="L765" s="453"/>
      <c r="M765" s="453"/>
      <c r="N765" s="453"/>
      <c r="O765" s="453"/>
      <c r="P765" s="453"/>
      <c r="Q765" s="453"/>
      <c r="R765" s="453"/>
      <c r="S765" s="453"/>
      <c r="T765" s="453"/>
      <c r="U765" s="453"/>
      <c r="V765" s="453"/>
      <c r="W765" s="453"/>
      <c r="X765" s="453"/>
      <c r="Y765" s="453"/>
    </row>
    <row r="766">
      <c r="A766" s="453"/>
      <c r="B766" s="453"/>
      <c r="C766" s="453"/>
      <c r="D766" s="453"/>
      <c r="E766" s="453"/>
      <c r="F766" s="453"/>
      <c r="G766" s="453"/>
      <c r="H766" s="453"/>
      <c r="I766" s="453"/>
      <c r="J766" s="453"/>
      <c r="K766" s="453"/>
      <c r="L766" s="453"/>
      <c r="M766" s="453"/>
      <c r="N766" s="453"/>
      <c r="O766" s="453"/>
      <c r="P766" s="453"/>
      <c r="Q766" s="453"/>
      <c r="R766" s="453"/>
      <c r="S766" s="453"/>
      <c r="T766" s="453"/>
      <c r="U766" s="453"/>
      <c r="V766" s="453"/>
      <c r="W766" s="453"/>
      <c r="X766" s="453"/>
      <c r="Y766" s="453"/>
    </row>
    <row r="767">
      <c r="A767" s="453"/>
      <c r="B767" s="453"/>
      <c r="C767" s="453"/>
      <c r="D767" s="453"/>
      <c r="E767" s="453"/>
      <c r="F767" s="453"/>
      <c r="G767" s="453"/>
      <c r="H767" s="453"/>
      <c r="I767" s="453"/>
      <c r="J767" s="453"/>
      <c r="K767" s="453"/>
      <c r="L767" s="453"/>
      <c r="M767" s="453"/>
      <c r="N767" s="453"/>
      <c r="O767" s="453"/>
      <c r="P767" s="453"/>
      <c r="Q767" s="453"/>
      <c r="R767" s="453"/>
      <c r="S767" s="453"/>
      <c r="T767" s="453"/>
      <c r="U767" s="453"/>
      <c r="V767" s="453"/>
      <c r="W767" s="453"/>
      <c r="X767" s="453"/>
      <c r="Y767" s="453"/>
    </row>
    <row r="768">
      <c r="A768" s="453"/>
      <c r="B768" s="453"/>
      <c r="C768" s="453"/>
      <c r="D768" s="453"/>
      <c r="E768" s="453"/>
      <c r="F768" s="453"/>
      <c r="G768" s="453"/>
      <c r="H768" s="453"/>
      <c r="I768" s="453"/>
      <c r="J768" s="453"/>
      <c r="K768" s="453"/>
      <c r="L768" s="453"/>
      <c r="M768" s="453"/>
      <c r="N768" s="453"/>
      <c r="O768" s="453"/>
      <c r="P768" s="453"/>
      <c r="Q768" s="453"/>
      <c r="R768" s="453"/>
      <c r="S768" s="453"/>
      <c r="T768" s="453"/>
      <c r="U768" s="453"/>
      <c r="V768" s="453"/>
      <c r="W768" s="453"/>
      <c r="X768" s="453"/>
      <c r="Y768" s="453"/>
    </row>
    <row r="769">
      <c r="A769" s="453"/>
      <c r="B769" s="453"/>
      <c r="C769" s="453"/>
      <c r="D769" s="453"/>
      <c r="E769" s="453"/>
      <c r="F769" s="453"/>
      <c r="G769" s="453"/>
      <c r="H769" s="453"/>
      <c r="I769" s="453"/>
      <c r="J769" s="453"/>
      <c r="K769" s="453"/>
      <c r="L769" s="453"/>
      <c r="M769" s="453"/>
      <c r="N769" s="453"/>
      <c r="O769" s="453"/>
      <c r="P769" s="453"/>
      <c r="Q769" s="453"/>
      <c r="R769" s="453"/>
      <c r="S769" s="453"/>
      <c r="T769" s="453"/>
      <c r="U769" s="453"/>
      <c r="V769" s="453"/>
      <c r="W769" s="453"/>
      <c r="X769" s="453"/>
      <c r="Y769" s="453"/>
    </row>
    <row r="770">
      <c r="A770" s="453"/>
      <c r="B770" s="453"/>
      <c r="C770" s="453"/>
      <c r="D770" s="453"/>
      <c r="E770" s="453"/>
      <c r="F770" s="453"/>
      <c r="G770" s="453"/>
      <c r="H770" s="453"/>
      <c r="I770" s="453"/>
      <c r="J770" s="453"/>
      <c r="K770" s="453"/>
      <c r="L770" s="453"/>
      <c r="M770" s="453"/>
      <c r="N770" s="453"/>
      <c r="O770" s="453"/>
      <c r="P770" s="453"/>
      <c r="Q770" s="453"/>
      <c r="R770" s="453"/>
      <c r="S770" s="453"/>
      <c r="T770" s="453"/>
      <c r="U770" s="453"/>
      <c r="V770" s="453"/>
      <c r="W770" s="453"/>
      <c r="X770" s="453"/>
      <c r="Y770" s="453"/>
    </row>
    <row r="771">
      <c r="A771" s="453"/>
      <c r="B771" s="453"/>
      <c r="C771" s="453"/>
      <c r="D771" s="453"/>
      <c r="E771" s="453"/>
      <c r="F771" s="453"/>
      <c r="G771" s="453"/>
      <c r="H771" s="453"/>
      <c r="I771" s="453"/>
      <c r="J771" s="453"/>
      <c r="K771" s="453"/>
      <c r="L771" s="453"/>
      <c r="M771" s="453"/>
      <c r="N771" s="453"/>
      <c r="O771" s="453"/>
      <c r="P771" s="453"/>
      <c r="Q771" s="453"/>
      <c r="R771" s="453"/>
      <c r="S771" s="453"/>
      <c r="T771" s="453"/>
      <c r="U771" s="453"/>
      <c r="V771" s="453"/>
      <c r="W771" s="453"/>
      <c r="X771" s="453"/>
      <c r="Y771" s="453"/>
    </row>
    <row r="772">
      <c r="A772" s="453"/>
      <c r="B772" s="453"/>
      <c r="C772" s="453"/>
      <c r="D772" s="453"/>
      <c r="E772" s="453"/>
      <c r="F772" s="453"/>
      <c r="G772" s="453"/>
      <c r="H772" s="453"/>
      <c r="I772" s="453"/>
      <c r="J772" s="453"/>
      <c r="K772" s="453"/>
      <c r="L772" s="453"/>
      <c r="M772" s="453"/>
      <c r="N772" s="453"/>
      <c r="O772" s="453"/>
      <c r="P772" s="453"/>
      <c r="Q772" s="453"/>
      <c r="R772" s="453"/>
      <c r="S772" s="453"/>
      <c r="T772" s="453"/>
      <c r="U772" s="453"/>
      <c r="V772" s="453"/>
      <c r="W772" s="453"/>
      <c r="X772" s="453"/>
      <c r="Y772" s="453"/>
    </row>
    <row r="773">
      <c r="A773" s="453"/>
      <c r="B773" s="453"/>
      <c r="C773" s="453"/>
      <c r="D773" s="453"/>
      <c r="E773" s="453"/>
      <c r="F773" s="453"/>
      <c r="G773" s="453"/>
      <c r="H773" s="453"/>
      <c r="I773" s="453"/>
      <c r="J773" s="453"/>
      <c r="K773" s="453"/>
      <c r="L773" s="453"/>
      <c r="M773" s="453"/>
      <c r="N773" s="453"/>
      <c r="O773" s="453"/>
      <c r="P773" s="453"/>
      <c r="Q773" s="453"/>
      <c r="R773" s="453"/>
      <c r="S773" s="453"/>
      <c r="T773" s="453"/>
      <c r="U773" s="453"/>
      <c r="V773" s="453"/>
      <c r="W773" s="453"/>
      <c r="X773" s="453"/>
      <c r="Y773" s="453"/>
    </row>
    <row r="774">
      <c r="A774" s="453"/>
      <c r="B774" s="453"/>
      <c r="C774" s="453"/>
      <c r="D774" s="453"/>
      <c r="E774" s="453"/>
      <c r="F774" s="453"/>
      <c r="G774" s="453"/>
      <c r="H774" s="453"/>
      <c r="I774" s="453"/>
      <c r="J774" s="453"/>
      <c r="K774" s="453"/>
      <c r="L774" s="453"/>
      <c r="M774" s="453"/>
      <c r="N774" s="453"/>
      <c r="O774" s="453"/>
      <c r="P774" s="453"/>
      <c r="Q774" s="453"/>
      <c r="R774" s="453"/>
      <c r="S774" s="453"/>
      <c r="T774" s="453"/>
      <c r="U774" s="453"/>
      <c r="V774" s="453"/>
      <c r="W774" s="453"/>
      <c r="X774" s="453"/>
      <c r="Y774" s="453"/>
    </row>
    <row r="775">
      <c r="A775" s="453"/>
      <c r="B775" s="453"/>
      <c r="C775" s="453"/>
      <c r="D775" s="453"/>
      <c r="E775" s="453"/>
      <c r="F775" s="453"/>
      <c r="G775" s="453"/>
      <c r="H775" s="453"/>
      <c r="I775" s="453"/>
      <c r="J775" s="453"/>
      <c r="K775" s="453"/>
      <c r="L775" s="453"/>
      <c r="M775" s="453"/>
      <c r="N775" s="453"/>
      <c r="O775" s="453"/>
      <c r="P775" s="453"/>
      <c r="Q775" s="453"/>
      <c r="R775" s="453"/>
      <c r="S775" s="453"/>
      <c r="T775" s="453"/>
      <c r="U775" s="453"/>
      <c r="V775" s="453"/>
      <c r="W775" s="453"/>
      <c r="X775" s="453"/>
      <c r="Y775" s="453"/>
    </row>
    <row r="776">
      <c r="A776" s="453"/>
      <c r="B776" s="453"/>
      <c r="C776" s="453"/>
      <c r="D776" s="453"/>
      <c r="E776" s="453"/>
      <c r="F776" s="453"/>
      <c r="G776" s="453"/>
      <c r="H776" s="453"/>
      <c r="I776" s="453"/>
      <c r="J776" s="453"/>
      <c r="K776" s="453"/>
      <c r="L776" s="453"/>
      <c r="M776" s="453"/>
      <c r="N776" s="453"/>
      <c r="O776" s="453"/>
      <c r="P776" s="453"/>
      <c r="Q776" s="453"/>
      <c r="R776" s="453"/>
      <c r="S776" s="453"/>
      <c r="T776" s="453"/>
      <c r="U776" s="453"/>
      <c r="V776" s="453"/>
      <c r="W776" s="453"/>
      <c r="X776" s="453"/>
      <c r="Y776" s="453"/>
    </row>
    <row r="777">
      <c r="A777" s="453"/>
      <c r="B777" s="453"/>
      <c r="C777" s="453"/>
      <c r="D777" s="453"/>
      <c r="E777" s="453"/>
      <c r="F777" s="453"/>
      <c r="G777" s="453"/>
      <c r="H777" s="453"/>
      <c r="I777" s="453"/>
      <c r="J777" s="453"/>
      <c r="K777" s="453"/>
      <c r="L777" s="453"/>
      <c r="M777" s="453"/>
      <c r="N777" s="453"/>
      <c r="O777" s="453"/>
      <c r="P777" s="453"/>
      <c r="Q777" s="453"/>
      <c r="R777" s="453"/>
      <c r="S777" s="453"/>
      <c r="T777" s="453"/>
      <c r="U777" s="453"/>
      <c r="V777" s="453"/>
      <c r="W777" s="453"/>
      <c r="X777" s="453"/>
      <c r="Y777" s="453"/>
    </row>
    <row r="778">
      <c r="A778" s="453"/>
      <c r="B778" s="453"/>
      <c r="C778" s="453"/>
      <c r="D778" s="453"/>
      <c r="E778" s="453"/>
      <c r="F778" s="453"/>
      <c r="G778" s="453"/>
      <c r="H778" s="453"/>
      <c r="I778" s="453"/>
      <c r="J778" s="453"/>
      <c r="K778" s="453"/>
      <c r="L778" s="453"/>
      <c r="M778" s="453"/>
      <c r="N778" s="453"/>
      <c r="O778" s="453"/>
      <c r="P778" s="453"/>
      <c r="Q778" s="453"/>
      <c r="R778" s="453"/>
      <c r="S778" s="453"/>
      <c r="T778" s="453"/>
      <c r="U778" s="453"/>
      <c r="V778" s="453"/>
      <c r="W778" s="453"/>
      <c r="X778" s="453"/>
      <c r="Y778" s="453"/>
    </row>
    <row r="779">
      <c r="A779" s="453"/>
      <c r="B779" s="453"/>
      <c r="C779" s="453"/>
      <c r="D779" s="453"/>
      <c r="E779" s="453"/>
      <c r="F779" s="453"/>
      <c r="G779" s="453"/>
      <c r="H779" s="453"/>
      <c r="I779" s="453"/>
      <c r="J779" s="453"/>
      <c r="K779" s="453"/>
      <c r="L779" s="453"/>
      <c r="M779" s="453"/>
      <c r="N779" s="453"/>
      <c r="O779" s="453"/>
      <c r="P779" s="453"/>
      <c r="Q779" s="453"/>
      <c r="R779" s="453"/>
      <c r="S779" s="453"/>
      <c r="T779" s="453"/>
      <c r="U779" s="453"/>
      <c r="V779" s="453"/>
      <c r="W779" s="453"/>
      <c r="X779" s="453"/>
      <c r="Y779" s="453"/>
    </row>
    <row r="780">
      <c r="A780" s="453"/>
      <c r="B780" s="453"/>
      <c r="C780" s="453"/>
      <c r="D780" s="453"/>
      <c r="E780" s="453"/>
      <c r="F780" s="453"/>
      <c r="G780" s="453"/>
      <c r="H780" s="453"/>
      <c r="I780" s="453"/>
      <c r="J780" s="453"/>
      <c r="K780" s="453"/>
      <c r="L780" s="453"/>
      <c r="M780" s="453"/>
      <c r="N780" s="453"/>
      <c r="O780" s="453"/>
      <c r="P780" s="453"/>
      <c r="Q780" s="453"/>
      <c r="R780" s="453"/>
      <c r="S780" s="453"/>
      <c r="T780" s="453"/>
      <c r="U780" s="453"/>
      <c r="V780" s="453"/>
      <c r="W780" s="453"/>
      <c r="X780" s="453"/>
      <c r="Y780" s="453"/>
    </row>
    <row r="781">
      <c r="A781" s="453"/>
      <c r="B781" s="453"/>
      <c r="C781" s="453"/>
      <c r="D781" s="453"/>
      <c r="E781" s="453"/>
      <c r="F781" s="453"/>
      <c r="G781" s="453"/>
      <c r="H781" s="453"/>
      <c r="I781" s="453"/>
      <c r="J781" s="453"/>
      <c r="K781" s="453"/>
      <c r="L781" s="453"/>
      <c r="M781" s="453"/>
      <c r="N781" s="453"/>
      <c r="O781" s="453"/>
      <c r="P781" s="453"/>
      <c r="Q781" s="453"/>
      <c r="R781" s="453"/>
      <c r="S781" s="453"/>
      <c r="T781" s="453"/>
      <c r="U781" s="453"/>
      <c r="V781" s="453"/>
      <c r="W781" s="453"/>
      <c r="X781" s="453"/>
      <c r="Y781" s="453"/>
    </row>
    <row r="782">
      <c r="A782" s="453"/>
      <c r="B782" s="453"/>
      <c r="C782" s="453"/>
      <c r="D782" s="453"/>
      <c r="E782" s="453"/>
      <c r="F782" s="453"/>
      <c r="G782" s="453"/>
      <c r="H782" s="453"/>
      <c r="I782" s="453"/>
      <c r="J782" s="453"/>
      <c r="K782" s="453"/>
      <c r="L782" s="453"/>
      <c r="M782" s="453"/>
      <c r="N782" s="453"/>
      <c r="O782" s="453"/>
      <c r="P782" s="453"/>
      <c r="Q782" s="453"/>
      <c r="R782" s="453"/>
      <c r="S782" s="453"/>
      <c r="T782" s="453"/>
      <c r="U782" s="453"/>
      <c r="V782" s="453"/>
      <c r="W782" s="453"/>
      <c r="X782" s="453"/>
      <c r="Y782" s="453"/>
    </row>
    <row r="783">
      <c r="A783" s="453"/>
      <c r="B783" s="453"/>
      <c r="C783" s="453"/>
      <c r="D783" s="453"/>
      <c r="E783" s="453"/>
      <c r="F783" s="453"/>
      <c r="G783" s="453"/>
      <c r="H783" s="453"/>
      <c r="I783" s="453"/>
      <c r="J783" s="453"/>
      <c r="K783" s="453"/>
      <c r="L783" s="453"/>
      <c r="M783" s="453"/>
      <c r="N783" s="453"/>
      <c r="O783" s="453"/>
      <c r="P783" s="453"/>
      <c r="Q783" s="453"/>
      <c r="R783" s="453"/>
      <c r="S783" s="453"/>
      <c r="T783" s="453"/>
      <c r="U783" s="453"/>
      <c r="V783" s="453"/>
      <c r="W783" s="453"/>
      <c r="X783" s="453"/>
      <c r="Y783" s="453"/>
    </row>
    <row r="784">
      <c r="A784" s="453"/>
      <c r="B784" s="453"/>
      <c r="C784" s="453"/>
      <c r="D784" s="453"/>
      <c r="E784" s="453"/>
      <c r="F784" s="453"/>
      <c r="G784" s="453"/>
      <c r="H784" s="453"/>
      <c r="I784" s="453"/>
      <c r="J784" s="453"/>
      <c r="K784" s="453"/>
      <c r="L784" s="453"/>
      <c r="M784" s="453"/>
      <c r="N784" s="453"/>
      <c r="O784" s="453"/>
      <c r="P784" s="453"/>
      <c r="Q784" s="453"/>
      <c r="R784" s="453"/>
      <c r="S784" s="453"/>
      <c r="T784" s="453"/>
      <c r="U784" s="453"/>
      <c r="V784" s="453"/>
      <c r="W784" s="453"/>
      <c r="X784" s="453"/>
      <c r="Y784" s="453"/>
    </row>
    <row r="785">
      <c r="A785" s="453"/>
      <c r="B785" s="453"/>
      <c r="C785" s="453"/>
      <c r="D785" s="453"/>
      <c r="E785" s="453"/>
      <c r="F785" s="453"/>
      <c r="G785" s="453"/>
      <c r="H785" s="453"/>
      <c r="I785" s="453"/>
      <c r="J785" s="453"/>
      <c r="K785" s="453"/>
      <c r="L785" s="453"/>
      <c r="M785" s="453"/>
      <c r="N785" s="453"/>
      <c r="O785" s="453"/>
      <c r="P785" s="453"/>
      <c r="Q785" s="453"/>
      <c r="R785" s="453"/>
      <c r="S785" s="453"/>
      <c r="T785" s="453"/>
      <c r="U785" s="453"/>
      <c r="V785" s="453"/>
      <c r="W785" s="453"/>
      <c r="X785" s="453"/>
      <c r="Y785" s="453"/>
    </row>
    <row r="786">
      <c r="A786" s="453"/>
      <c r="B786" s="453"/>
      <c r="C786" s="453"/>
      <c r="D786" s="453"/>
      <c r="E786" s="453"/>
      <c r="F786" s="453"/>
      <c r="G786" s="453"/>
      <c r="H786" s="453"/>
      <c r="I786" s="453"/>
      <c r="J786" s="453"/>
      <c r="K786" s="453"/>
      <c r="L786" s="453"/>
      <c r="M786" s="453"/>
      <c r="N786" s="453"/>
      <c r="O786" s="453"/>
      <c r="P786" s="453"/>
      <c r="Q786" s="453"/>
      <c r="R786" s="453"/>
      <c r="S786" s="453"/>
      <c r="T786" s="453"/>
      <c r="U786" s="453"/>
      <c r="V786" s="453"/>
      <c r="W786" s="453"/>
      <c r="X786" s="453"/>
      <c r="Y786" s="453"/>
    </row>
    <row r="787">
      <c r="A787" s="453"/>
      <c r="B787" s="453"/>
      <c r="C787" s="453"/>
      <c r="D787" s="453"/>
      <c r="E787" s="453"/>
      <c r="F787" s="453"/>
      <c r="G787" s="453"/>
      <c r="H787" s="453"/>
      <c r="I787" s="453"/>
      <c r="J787" s="453"/>
      <c r="K787" s="453"/>
      <c r="L787" s="453"/>
      <c r="M787" s="453"/>
      <c r="N787" s="453"/>
      <c r="O787" s="453"/>
      <c r="P787" s="453"/>
      <c r="Q787" s="453"/>
      <c r="R787" s="453"/>
      <c r="S787" s="453"/>
      <c r="T787" s="453"/>
      <c r="U787" s="453"/>
      <c r="V787" s="453"/>
      <c r="W787" s="453"/>
      <c r="X787" s="453"/>
      <c r="Y787" s="453"/>
    </row>
    <row r="788">
      <c r="A788" s="453"/>
      <c r="B788" s="453"/>
      <c r="C788" s="453"/>
      <c r="D788" s="453"/>
      <c r="E788" s="453"/>
      <c r="F788" s="453"/>
      <c r="G788" s="453"/>
      <c r="H788" s="453"/>
      <c r="I788" s="453"/>
      <c r="J788" s="453"/>
      <c r="K788" s="453"/>
      <c r="L788" s="453"/>
      <c r="M788" s="453"/>
      <c r="N788" s="453"/>
      <c r="O788" s="453"/>
      <c r="P788" s="453"/>
      <c r="Q788" s="453"/>
      <c r="R788" s="453"/>
      <c r="S788" s="453"/>
      <c r="T788" s="453"/>
      <c r="U788" s="453"/>
      <c r="V788" s="453"/>
      <c r="W788" s="453"/>
      <c r="X788" s="453"/>
      <c r="Y788" s="453"/>
    </row>
    <row r="789">
      <c r="A789" s="453"/>
      <c r="B789" s="453"/>
      <c r="C789" s="453"/>
      <c r="D789" s="453"/>
      <c r="E789" s="453"/>
      <c r="F789" s="453"/>
      <c r="G789" s="453"/>
      <c r="H789" s="453"/>
      <c r="I789" s="453"/>
      <c r="J789" s="453"/>
      <c r="K789" s="453"/>
      <c r="L789" s="453"/>
      <c r="M789" s="453"/>
      <c r="N789" s="453"/>
      <c r="O789" s="453"/>
      <c r="P789" s="453"/>
      <c r="Q789" s="453"/>
      <c r="R789" s="453"/>
      <c r="S789" s="453"/>
      <c r="T789" s="453"/>
      <c r="U789" s="453"/>
      <c r="V789" s="453"/>
      <c r="W789" s="453"/>
      <c r="X789" s="453"/>
      <c r="Y789" s="453"/>
    </row>
    <row r="790">
      <c r="A790" s="453"/>
      <c r="B790" s="453"/>
      <c r="C790" s="453"/>
      <c r="D790" s="453"/>
      <c r="E790" s="453"/>
      <c r="F790" s="453"/>
      <c r="G790" s="453"/>
      <c r="H790" s="453"/>
      <c r="I790" s="453"/>
      <c r="J790" s="453"/>
      <c r="K790" s="453"/>
      <c r="L790" s="453"/>
      <c r="M790" s="453"/>
      <c r="N790" s="453"/>
      <c r="O790" s="453"/>
      <c r="P790" s="453"/>
      <c r="Q790" s="453"/>
      <c r="R790" s="453"/>
      <c r="S790" s="453"/>
      <c r="T790" s="453"/>
      <c r="U790" s="453"/>
      <c r="V790" s="453"/>
      <c r="W790" s="453"/>
      <c r="X790" s="453"/>
      <c r="Y790" s="453"/>
    </row>
    <row r="791">
      <c r="A791" s="453"/>
      <c r="B791" s="453"/>
      <c r="C791" s="453"/>
      <c r="D791" s="453"/>
      <c r="E791" s="453"/>
      <c r="F791" s="453"/>
      <c r="G791" s="453"/>
      <c r="H791" s="453"/>
      <c r="I791" s="453"/>
      <c r="J791" s="453"/>
      <c r="K791" s="453"/>
      <c r="L791" s="453"/>
      <c r="M791" s="453"/>
      <c r="N791" s="453"/>
      <c r="O791" s="453"/>
      <c r="P791" s="453"/>
      <c r="Q791" s="453"/>
      <c r="R791" s="453"/>
      <c r="S791" s="453"/>
      <c r="T791" s="453"/>
      <c r="U791" s="453"/>
      <c r="V791" s="453"/>
      <c r="W791" s="453"/>
      <c r="X791" s="453"/>
      <c r="Y791" s="453"/>
    </row>
    <row r="792">
      <c r="A792" s="453"/>
      <c r="B792" s="453"/>
      <c r="C792" s="453"/>
      <c r="D792" s="453"/>
      <c r="E792" s="453"/>
      <c r="F792" s="453"/>
      <c r="G792" s="453"/>
      <c r="H792" s="453"/>
      <c r="I792" s="453"/>
      <c r="J792" s="453"/>
      <c r="K792" s="453"/>
      <c r="L792" s="453"/>
      <c r="M792" s="453"/>
      <c r="N792" s="453"/>
      <c r="O792" s="453"/>
      <c r="P792" s="453"/>
      <c r="Q792" s="453"/>
      <c r="R792" s="453"/>
      <c r="S792" s="453"/>
      <c r="T792" s="453"/>
      <c r="U792" s="453"/>
      <c r="V792" s="453"/>
      <c r="W792" s="453"/>
      <c r="X792" s="453"/>
      <c r="Y792" s="453"/>
    </row>
    <row r="793">
      <c r="A793" s="453"/>
      <c r="B793" s="453"/>
      <c r="C793" s="453"/>
      <c r="D793" s="453"/>
      <c r="E793" s="453"/>
      <c r="F793" s="453"/>
      <c r="G793" s="453"/>
      <c r="H793" s="453"/>
      <c r="I793" s="453"/>
      <c r="J793" s="453"/>
      <c r="K793" s="453"/>
      <c r="L793" s="453"/>
      <c r="M793" s="453"/>
      <c r="N793" s="453"/>
      <c r="O793" s="453"/>
      <c r="P793" s="453"/>
      <c r="Q793" s="453"/>
      <c r="R793" s="453"/>
      <c r="S793" s="453"/>
      <c r="T793" s="453"/>
      <c r="U793" s="453"/>
      <c r="V793" s="453"/>
      <c r="W793" s="453"/>
      <c r="X793" s="453"/>
      <c r="Y793" s="453"/>
    </row>
    <row r="794">
      <c r="A794" s="453"/>
      <c r="B794" s="453"/>
      <c r="C794" s="453"/>
      <c r="D794" s="453"/>
      <c r="E794" s="453"/>
      <c r="F794" s="453"/>
      <c r="G794" s="453"/>
      <c r="H794" s="453"/>
      <c r="I794" s="453"/>
      <c r="J794" s="453"/>
      <c r="K794" s="453"/>
      <c r="L794" s="453"/>
      <c r="M794" s="453"/>
      <c r="N794" s="453"/>
      <c r="O794" s="453"/>
      <c r="P794" s="453"/>
      <c r="Q794" s="453"/>
      <c r="R794" s="453"/>
      <c r="S794" s="453"/>
      <c r="T794" s="453"/>
      <c r="U794" s="453"/>
      <c r="V794" s="453"/>
      <c r="W794" s="453"/>
      <c r="X794" s="453"/>
      <c r="Y794" s="453"/>
    </row>
    <row r="795">
      <c r="A795" s="453"/>
      <c r="B795" s="453"/>
      <c r="C795" s="453"/>
      <c r="D795" s="453"/>
      <c r="E795" s="453"/>
      <c r="F795" s="453"/>
      <c r="G795" s="453"/>
      <c r="H795" s="453"/>
      <c r="I795" s="453"/>
      <c r="J795" s="453"/>
      <c r="K795" s="453"/>
      <c r="L795" s="453"/>
      <c r="M795" s="453"/>
      <c r="N795" s="453"/>
      <c r="O795" s="453"/>
      <c r="P795" s="453"/>
      <c r="Q795" s="453"/>
      <c r="R795" s="453"/>
      <c r="S795" s="453"/>
      <c r="T795" s="453"/>
      <c r="U795" s="453"/>
      <c r="V795" s="453"/>
      <c r="W795" s="453"/>
      <c r="X795" s="453"/>
      <c r="Y795" s="453"/>
    </row>
    <row r="796">
      <c r="A796" s="453"/>
      <c r="B796" s="453"/>
      <c r="C796" s="453"/>
      <c r="D796" s="453"/>
      <c r="E796" s="453"/>
      <c r="F796" s="453"/>
      <c r="G796" s="453"/>
      <c r="H796" s="453"/>
      <c r="I796" s="453"/>
      <c r="J796" s="453"/>
      <c r="K796" s="453"/>
      <c r="L796" s="453"/>
      <c r="M796" s="453"/>
      <c r="N796" s="453"/>
      <c r="O796" s="453"/>
      <c r="P796" s="453"/>
      <c r="Q796" s="453"/>
      <c r="R796" s="453"/>
      <c r="S796" s="453"/>
      <c r="T796" s="453"/>
      <c r="U796" s="453"/>
      <c r="V796" s="453"/>
      <c r="W796" s="453"/>
      <c r="X796" s="453"/>
      <c r="Y796" s="453"/>
    </row>
    <row r="797">
      <c r="A797" s="453"/>
      <c r="B797" s="453"/>
      <c r="C797" s="453"/>
      <c r="D797" s="453"/>
      <c r="E797" s="453"/>
      <c r="F797" s="453"/>
      <c r="G797" s="453"/>
      <c r="H797" s="453"/>
      <c r="I797" s="453"/>
      <c r="J797" s="453"/>
      <c r="K797" s="453"/>
      <c r="L797" s="453"/>
      <c r="M797" s="453"/>
      <c r="N797" s="453"/>
      <c r="O797" s="453"/>
      <c r="P797" s="453"/>
      <c r="Q797" s="453"/>
      <c r="R797" s="453"/>
      <c r="S797" s="453"/>
      <c r="T797" s="453"/>
      <c r="U797" s="453"/>
      <c r="V797" s="453"/>
      <c r="W797" s="453"/>
      <c r="X797" s="453"/>
      <c r="Y797" s="453"/>
    </row>
    <row r="798">
      <c r="A798" s="453"/>
      <c r="B798" s="453"/>
      <c r="C798" s="453"/>
      <c r="D798" s="453"/>
      <c r="E798" s="453"/>
      <c r="F798" s="453"/>
      <c r="G798" s="453"/>
      <c r="H798" s="453"/>
      <c r="I798" s="453"/>
      <c r="J798" s="453"/>
      <c r="K798" s="453"/>
      <c r="L798" s="453"/>
      <c r="M798" s="453"/>
      <c r="N798" s="453"/>
      <c r="O798" s="453"/>
      <c r="P798" s="453"/>
      <c r="Q798" s="453"/>
      <c r="R798" s="453"/>
      <c r="S798" s="453"/>
      <c r="T798" s="453"/>
      <c r="U798" s="453"/>
      <c r="V798" s="453"/>
      <c r="W798" s="453"/>
      <c r="X798" s="453"/>
      <c r="Y798" s="453"/>
    </row>
    <row r="799">
      <c r="A799" s="453"/>
      <c r="B799" s="453"/>
      <c r="C799" s="453"/>
      <c r="D799" s="453"/>
      <c r="E799" s="453"/>
      <c r="F799" s="453"/>
      <c r="G799" s="453"/>
      <c r="H799" s="453"/>
      <c r="I799" s="453"/>
      <c r="J799" s="453"/>
      <c r="K799" s="453"/>
      <c r="L799" s="453"/>
      <c r="M799" s="453"/>
      <c r="N799" s="453"/>
      <c r="O799" s="453"/>
      <c r="P799" s="453"/>
      <c r="Q799" s="453"/>
      <c r="R799" s="453"/>
      <c r="S799" s="453"/>
      <c r="T799" s="453"/>
      <c r="U799" s="453"/>
      <c r="V799" s="453"/>
      <c r="W799" s="453"/>
      <c r="X799" s="453"/>
      <c r="Y799" s="453"/>
    </row>
    <row r="800">
      <c r="A800" s="453"/>
      <c r="B800" s="453"/>
      <c r="C800" s="453"/>
      <c r="D800" s="453"/>
      <c r="E800" s="453"/>
      <c r="F800" s="453"/>
      <c r="G800" s="453"/>
      <c r="H800" s="453"/>
      <c r="I800" s="453"/>
      <c r="J800" s="453"/>
      <c r="K800" s="453"/>
      <c r="L800" s="453"/>
      <c r="M800" s="453"/>
      <c r="N800" s="453"/>
      <c r="O800" s="453"/>
      <c r="P800" s="453"/>
      <c r="Q800" s="453"/>
      <c r="R800" s="453"/>
      <c r="S800" s="453"/>
      <c r="T800" s="453"/>
      <c r="U800" s="453"/>
      <c r="V800" s="453"/>
      <c r="W800" s="453"/>
      <c r="X800" s="453"/>
      <c r="Y800" s="453"/>
    </row>
    <row r="801">
      <c r="A801" s="453"/>
      <c r="B801" s="453"/>
      <c r="C801" s="453"/>
      <c r="D801" s="453"/>
      <c r="E801" s="453"/>
      <c r="F801" s="453"/>
      <c r="G801" s="453"/>
      <c r="H801" s="453"/>
      <c r="I801" s="453"/>
      <c r="J801" s="453"/>
      <c r="K801" s="453"/>
      <c r="L801" s="453"/>
      <c r="M801" s="453"/>
      <c r="N801" s="453"/>
      <c r="O801" s="453"/>
      <c r="P801" s="453"/>
      <c r="Q801" s="453"/>
      <c r="R801" s="453"/>
      <c r="S801" s="453"/>
      <c r="T801" s="453"/>
      <c r="U801" s="453"/>
      <c r="V801" s="453"/>
      <c r="W801" s="453"/>
      <c r="X801" s="453"/>
      <c r="Y801" s="453"/>
    </row>
    <row r="802">
      <c r="A802" s="453"/>
      <c r="B802" s="453"/>
      <c r="C802" s="453"/>
      <c r="D802" s="453"/>
      <c r="E802" s="453"/>
      <c r="F802" s="453"/>
      <c r="G802" s="453"/>
      <c r="H802" s="453"/>
      <c r="I802" s="453"/>
      <c r="J802" s="453"/>
      <c r="K802" s="453"/>
      <c r="L802" s="453"/>
      <c r="M802" s="453"/>
      <c r="N802" s="453"/>
      <c r="O802" s="453"/>
      <c r="P802" s="453"/>
      <c r="Q802" s="453"/>
      <c r="R802" s="453"/>
      <c r="S802" s="453"/>
      <c r="T802" s="453"/>
      <c r="U802" s="453"/>
      <c r="V802" s="453"/>
      <c r="W802" s="453"/>
      <c r="X802" s="453"/>
      <c r="Y802" s="453"/>
    </row>
    <row r="803">
      <c r="A803" s="453"/>
      <c r="B803" s="453"/>
      <c r="C803" s="453"/>
      <c r="D803" s="453"/>
      <c r="E803" s="453"/>
      <c r="F803" s="453"/>
      <c r="G803" s="453"/>
      <c r="H803" s="453"/>
      <c r="I803" s="453"/>
      <c r="J803" s="453"/>
      <c r="K803" s="453"/>
      <c r="L803" s="453"/>
      <c r="M803" s="453"/>
      <c r="N803" s="453"/>
      <c r="O803" s="453"/>
      <c r="P803" s="453"/>
      <c r="Q803" s="453"/>
      <c r="R803" s="453"/>
      <c r="S803" s="453"/>
      <c r="T803" s="453"/>
      <c r="U803" s="453"/>
      <c r="V803" s="453"/>
      <c r="W803" s="453"/>
      <c r="X803" s="453"/>
      <c r="Y803" s="453"/>
    </row>
    <row r="804">
      <c r="A804" s="453"/>
      <c r="B804" s="453"/>
      <c r="C804" s="453"/>
      <c r="D804" s="453"/>
      <c r="E804" s="453"/>
      <c r="F804" s="453"/>
      <c r="G804" s="453"/>
      <c r="H804" s="453"/>
      <c r="I804" s="453"/>
      <c r="J804" s="453"/>
      <c r="K804" s="453"/>
      <c r="L804" s="453"/>
      <c r="M804" s="453"/>
      <c r="N804" s="453"/>
      <c r="O804" s="453"/>
      <c r="P804" s="453"/>
      <c r="Q804" s="453"/>
      <c r="R804" s="453"/>
      <c r="S804" s="453"/>
      <c r="T804" s="453"/>
      <c r="U804" s="453"/>
      <c r="V804" s="453"/>
      <c r="W804" s="453"/>
      <c r="X804" s="453"/>
      <c r="Y804" s="453"/>
    </row>
    <row r="805">
      <c r="A805" s="453"/>
      <c r="B805" s="453"/>
      <c r="C805" s="453"/>
      <c r="D805" s="453"/>
      <c r="E805" s="453"/>
      <c r="F805" s="453"/>
      <c r="G805" s="453"/>
      <c r="H805" s="453"/>
      <c r="I805" s="453"/>
      <c r="J805" s="453"/>
      <c r="K805" s="453"/>
      <c r="L805" s="453"/>
      <c r="M805" s="453"/>
      <c r="N805" s="453"/>
      <c r="O805" s="453"/>
      <c r="P805" s="453"/>
      <c r="Q805" s="453"/>
      <c r="R805" s="453"/>
      <c r="S805" s="453"/>
      <c r="T805" s="453"/>
      <c r="U805" s="453"/>
      <c r="V805" s="453"/>
      <c r="W805" s="453"/>
      <c r="X805" s="453"/>
      <c r="Y805" s="453"/>
    </row>
    <row r="806">
      <c r="A806" s="453"/>
      <c r="B806" s="453"/>
      <c r="C806" s="453"/>
      <c r="D806" s="453"/>
      <c r="E806" s="453"/>
      <c r="F806" s="453"/>
      <c r="G806" s="453"/>
      <c r="H806" s="453"/>
      <c r="I806" s="453"/>
      <c r="J806" s="453"/>
      <c r="K806" s="453"/>
      <c r="L806" s="453"/>
      <c r="M806" s="453"/>
      <c r="N806" s="453"/>
      <c r="O806" s="453"/>
      <c r="P806" s="453"/>
      <c r="Q806" s="453"/>
      <c r="R806" s="453"/>
      <c r="S806" s="453"/>
      <c r="T806" s="453"/>
      <c r="U806" s="453"/>
      <c r="V806" s="453"/>
      <c r="W806" s="453"/>
      <c r="X806" s="453"/>
      <c r="Y806" s="453"/>
    </row>
    <row r="807">
      <c r="A807" s="453"/>
      <c r="B807" s="453"/>
      <c r="C807" s="453"/>
      <c r="D807" s="453"/>
      <c r="E807" s="453"/>
      <c r="F807" s="453"/>
      <c r="G807" s="453"/>
      <c r="H807" s="453"/>
      <c r="I807" s="453"/>
      <c r="J807" s="453"/>
      <c r="K807" s="453"/>
      <c r="L807" s="453"/>
      <c r="M807" s="453"/>
      <c r="N807" s="453"/>
      <c r="O807" s="453"/>
      <c r="P807" s="453"/>
      <c r="Q807" s="453"/>
      <c r="R807" s="453"/>
      <c r="S807" s="453"/>
      <c r="T807" s="453"/>
      <c r="U807" s="453"/>
      <c r="V807" s="453"/>
      <c r="W807" s="453"/>
      <c r="X807" s="453"/>
      <c r="Y807" s="453"/>
    </row>
    <row r="808">
      <c r="A808" s="453"/>
      <c r="B808" s="453"/>
      <c r="C808" s="453"/>
      <c r="D808" s="453"/>
      <c r="E808" s="453"/>
      <c r="F808" s="453"/>
      <c r="G808" s="453"/>
      <c r="H808" s="453"/>
      <c r="I808" s="453"/>
      <c r="J808" s="453"/>
      <c r="K808" s="453"/>
      <c r="L808" s="453"/>
      <c r="M808" s="453"/>
      <c r="N808" s="453"/>
      <c r="O808" s="453"/>
      <c r="P808" s="453"/>
      <c r="Q808" s="453"/>
      <c r="R808" s="453"/>
      <c r="S808" s="453"/>
      <c r="T808" s="453"/>
      <c r="U808" s="453"/>
      <c r="V808" s="453"/>
      <c r="W808" s="453"/>
      <c r="X808" s="453"/>
      <c r="Y808" s="453"/>
    </row>
    <row r="809">
      <c r="A809" s="453"/>
      <c r="B809" s="453"/>
      <c r="C809" s="453"/>
      <c r="D809" s="453"/>
      <c r="E809" s="453"/>
      <c r="F809" s="453"/>
      <c r="G809" s="453"/>
      <c r="H809" s="453"/>
      <c r="I809" s="453"/>
      <c r="J809" s="453"/>
      <c r="K809" s="453"/>
      <c r="L809" s="453"/>
      <c r="M809" s="453"/>
      <c r="N809" s="453"/>
      <c r="O809" s="453"/>
      <c r="P809" s="453"/>
      <c r="Q809" s="453"/>
      <c r="R809" s="453"/>
      <c r="S809" s="453"/>
      <c r="T809" s="453"/>
      <c r="U809" s="453"/>
      <c r="V809" s="453"/>
      <c r="W809" s="453"/>
      <c r="X809" s="453"/>
      <c r="Y809" s="453"/>
    </row>
    <row r="810">
      <c r="A810" s="453"/>
      <c r="B810" s="453"/>
      <c r="C810" s="453"/>
      <c r="D810" s="453"/>
      <c r="E810" s="453"/>
      <c r="F810" s="453"/>
      <c r="G810" s="453"/>
      <c r="H810" s="453"/>
      <c r="I810" s="453"/>
      <c r="J810" s="453"/>
      <c r="K810" s="453"/>
      <c r="L810" s="453"/>
      <c r="M810" s="453"/>
      <c r="N810" s="453"/>
      <c r="O810" s="453"/>
      <c r="P810" s="453"/>
      <c r="Q810" s="453"/>
      <c r="R810" s="453"/>
      <c r="S810" s="453"/>
      <c r="T810" s="453"/>
      <c r="U810" s="453"/>
      <c r="V810" s="453"/>
      <c r="W810" s="453"/>
      <c r="X810" s="453"/>
      <c r="Y810" s="453"/>
    </row>
    <row r="811">
      <c r="A811" s="453"/>
      <c r="B811" s="453"/>
      <c r="C811" s="453"/>
      <c r="D811" s="453"/>
      <c r="E811" s="453"/>
      <c r="F811" s="453"/>
      <c r="G811" s="453"/>
      <c r="H811" s="453"/>
      <c r="I811" s="453"/>
      <c r="J811" s="453"/>
      <c r="K811" s="453"/>
      <c r="L811" s="453"/>
      <c r="M811" s="453"/>
      <c r="N811" s="453"/>
      <c r="O811" s="453"/>
      <c r="P811" s="453"/>
      <c r="Q811" s="453"/>
      <c r="R811" s="453"/>
      <c r="S811" s="453"/>
      <c r="T811" s="453"/>
      <c r="U811" s="453"/>
      <c r="V811" s="453"/>
      <c r="W811" s="453"/>
      <c r="X811" s="453"/>
      <c r="Y811" s="453"/>
    </row>
    <row r="812">
      <c r="A812" s="453"/>
      <c r="B812" s="453"/>
      <c r="C812" s="453"/>
      <c r="D812" s="453"/>
      <c r="E812" s="453"/>
      <c r="F812" s="453"/>
      <c r="G812" s="453"/>
      <c r="H812" s="453"/>
      <c r="I812" s="453"/>
      <c r="J812" s="453"/>
      <c r="K812" s="453"/>
      <c r="L812" s="453"/>
      <c r="M812" s="453"/>
      <c r="N812" s="453"/>
      <c r="O812" s="453"/>
      <c r="P812" s="453"/>
      <c r="Q812" s="453"/>
      <c r="R812" s="453"/>
      <c r="S812" s="453"/>
      <c r="T812" s="453"/>
      <c r="U812" s="453"/>
      <c r="V812" s="453"/>
      <c r="W812" s="453"/>
      <c r="X812" s="453"/>
      <c r="Y812" s="453"/>
    </row>
    <row r="813">
      <c r="A813" s="453"/>
      <c r="B813" s="453"/>
      <c r="C813" s="453"/>
      <c r="D813" s="453"/>
      <c r="E813" s="453"/>
      <c r="F813" s="453"/>
      <c r="G813" s="453"/>
      <c r="H813" s="453"/>
      <c r="I813" s="453"/>
      <c r="J813" s="453"/>
      <c r="K813" s="453"/>
      <c r="L813" s="453"/>
      <c r="M813" s="453"/>
      <c r="N813" s="453"/>
      <c r="O813" s="453"/>
      <c r="P813" s="453"/>
      <c r="Q813" s="453"/>
      <c r="R813" s="453"/>
      <c r="S813" s="453"/>
      <c r="T813" s="453"/>
      <c r="U813" s="453"/>
      <c r="V813" s="453"/>
      <c r="W813" s="453"/>
      <c r="X813" s="453"/>
      <c r="Y813" s="453"/>
    </row>
    <row r="814">
      <c r="A814" s="453"/>
      <c r="B814" s="453"/>
      <c r="C814" s="453"/>
      <c r="D814" s="453"/>
      <c r="E814" s="453"/>
      <c r="F814" s="453"/>
      <c r="G814" s="453"/>
      <c r="H814" s="453"/>
      <c r="I814" s="453"/>
      <c r="J814" s="453"/>
      <c r="K814" s="453"/>
      <c r="L814" s="453"/>
      <c r="M814" s="453"/>
      <c r="N814" s="453"/>
      <c r="O814" s="453"/>
      <c r="P814" s="453"/>
      <c r="Q814" s="453"/>
      <c r="R814" s="453"/>
      <c r="S814" s="453"/>
      <c r="T814" s="453"/>
      <c r="U814" s="453"/>
      <c r="V814" s="453"/>
      <c r="W814" s="453"/>
      <c r="X814" s="453"/>
      <c r="Y814" s="453"/>
    </row>
    <row r="815">
      <c r="A815" s="453"/>
      <c r="B815" s="453"/>
      <c r="C815" s="453"/>
      <c r="D815" s="453"/>
      <c r="E815" s="453"/>
      <c r="F815" s="453"/>
      <c r="G815" s="453"/>
      <c r="H815" s="453"/>
      <c r="I815" s="453"/>
      <c r="J815" s="453"/>
      <c r="K815" s="453"/>
      <c r="L815" s="453"/>
      <c r="M815" s="453"/>
      <c r="N815" s="453"/>
      <c r="O815" s="453"/>
      <c r="P815" s="453"/>
      <c r="Q815" s="453"/>
      <c r="R815" s="453"/>
      <c r="S815" s="453"/>
      <c r="T815" s="453"/>
      <c r="U815" s="453"/>
      <c r="V815" s="453"/>
      <c r="W815" s="453"/>
      <c r="X815" s="453"/>
      <c r="Y815" s="453"/>
    </row>
    <row r="816">
      <c r="A816" s="453"/>
      <c r="B816" s="453"/>
      <c r="C816" s="453"/>
      <c r="D816" s="453"/>
      <c r="E816" s="453"/>
      <c r="F816" s="453"/>
      <c r="G816" s="453"/>
      <c r="H816" s="453"/>
      <c r="I816" s="453"/>
      <c r="J816" s="453"/>
      <c r="K816" s="453"/>
      <c r="L816" s="453"/>
      <c r="M816" s="453"/>
      <c r="N816" s="453"/>
      <c r="O816" s="453"/>
      <c r="P816" s="453"/>
      <c r="Q816" s="453"/>
      <c r="R816" s="453"/>
      <c r="S816" s="453"/>
      <c r="T816" s="453"/>
      <c r="U816" s="453"/>
      <c r="V816" s="453"/>
      <c r="W816" s="453"/>
      <c r="X816" s="453"/>
      <c r="Y816" s="453"/>
    </row>
    <row r="817">
      <c r="A817" s="453"/>
      <c r="B817" s="453"/>
      <c r="C817" s="453"/>
      <c r="D817" s="453"/>
      <c r="E817" s="453"/>
      <c r="F817" s="453"/>
      <c r="G817" s="453"/>
      <c r="H817" s="453"/>
      <c r="I817" s="453"/>
      <c r="J817" s="453"/>
      <c r="K817" s="453"/>
      <c r="L817" s="453"/>
      <c r="M817" s="453"/>
      <c r="N817" s="453"/>
      <c r="O817" s="453"/>
      <c r="P817" s="453"/>
      <c r="Q817" s="453"/>
      <c r="R817" s="453"/>
      <c r="S817" s="453"/>
      <c r="T817" s="453"/>
      <c r="U817" s="453"/>
      <c r="V817" s="453"/>
      <c r="W817" s="453"/>
      <c r="X817" s="453"/>
      <c r="Y817" s="453"/>
    </row>
    <row r="818">
      <c r="A818" s="453"/>
      <c r="B818" s="453"/>
      <c r="C818" s="453"/>
      <c r="D818" s="453"/>
      <c r="E818" s="453"/>
      <c r="F818" s="453"/>
      <c r="G818" s="453"/>
      <c r="H818" s="453"/>
      <c r="I818" s="453"/>
      <c r="J818" s="453"/>
      <c r="K818" s="453"/>
      <c r="L818" s="453"/>
      <c r="M818" s="453"/>
      <c r="N818" s="453"/>
      <c r="O818" s="453"/>
      <c r="P818" s="453"/>
      <c r="Q818" s="453"/>
      <c r="R818" s="453"/>
      <c r="S818" s="453"/>
      <c r="T818" s="453"/>
      <c r="U818" s="453"/>
      <c r="V818" s="453"/>
      <c r="W818" s="453"/>
      <c r="X818" s="453"/>
      <c r="Y818" s="453"/>
    </row>
    <row r="819">
      <c r="A819" s="453"/>
      <c r="B819" s="453"/>
      <c r="C819" s="453"/>
      <c r="D819" s="453"/>
      <c r="E819" s="453"/>
      <c r="F819" s="453"/>
      <c r="G819" s="453"/>
      <c r="H819" s="453"/>
      <c r="I819" s="453"/>
      <c r="J819" s="453"/>
      <c r="K819" s="453"/>
      <c r="L819" s="453"/>
      <c r="M819" s="453"/>
      <c r="N819" s="453"/>
      <c r="O819" s="453"/>
      <c r="P819" s="453"/>
      <c r="Q819" s="453"/>
      <c r="R819" s="453"/>
      <c r="S819" s="453"/>
      <c r="T819" s="453"/>
      <c r="U819" s="453"/>
      <c r="V819" s="453"/>
      <c r="W819" s="453"/>
      <c r="X819" s="453"/>
      <c r="Y819" s="453"/>
    </row>
    <row r="820">
      <c r="A820" s="453"/>
      <c r="B820" s="453"/>
      <c r="C820" s="453"/>
      <c r="D820" s="453"/>
      <c r="E820" s="453"/>
      <c r="F820" s="453"/>
      <c r="G820" s="453"/>
      <c r="H820" s="453"/>
      <c r="I820" s="453"/>
      <c r="J820" s="453"/>
      <c r="K820" s="453"/>
      <c r="L820" s="453"/>
      <c r="M820" s="453"/>
      <c r="N820" s="453"/>
      <c r="O820" s="453"/>
      <c r="P820" s="453"/>
      <c r="Q820" s="453"/>
      <c r="R820" s="453"/>
      <c r="S820" s="453"/>
      <c r="T820" s="453"/>
      <c r="U820" s="453"/>
      <c r="V820" s="453"/>
      <c r="W820" s="453"/>
      <c r="X820" s="453"/>
      <c r="Y820" s="453"/>
    </row>
    <row r="821">
      <c r="A821" s="453"/>
      <c r="B821" s="453"/>
      <c r="C821" s="453"/>
      <c r="D821" s="453"/>
      <c r="E821" s="453"/>
      <c r="F821" s="453"/>
      <c r="G821" s="453"/>
      <c r="H821" s="453"/>
      <c r="I821" s="453"/>
      <c r="J821" s="453"/>
      <c r="K821" s="453"/>
      <c r="L821" s="453"/>
      <c r="M821" s="453"/>
      <c r="N821" s="453"/>
      <c r="O821" s="453"/>
      <c r="P821" s="453"/>
      <c r="Q821" s="453"/>
      <c r="R821" s="453"/>
      <c r="S821" s="453"/>
      <c r="T821" s="453"/>
      <c r="U821" s="453"/>
      <c r="V821" s="453"/>
      <c r="W821" s="453"/>
      <c r="X821" s="453"/>
      <c r="Y821" s="453"/>
    </row>
    <row r="822">
      <c r="A822" s="453"/>
      <c r="B822" s="453"/>
      <c r="C822" s="453"/>
      <c r="D822" s="453"/>
      <c r="E822" s="453"/>
      <c r="F822" s="453"/>
      <c r="G822" s="453"/>
      <c r="H822" s="453"/>
      <c r="I822" s="453"/>
      <c r="J822" s="453"/>
      <c r="K822" s="453"/>
      <c r="L822" s="453"/>
      <c r="M822" s="453"/>
      <c r="N822" s="453"/>
      <c r="O822" s="453"/>
      <c r="P822" s="453"/>
      <c r="Q822" s="453"/>
      <c r="R822" s="453"/>
      <c r="S822" s="453"/>
      <c r="T822" s="453"/>
      <c r="U822" s="453"/>
      <c r="V822" s="453"/>
      <c r="W822" s="453"/>
      <c r="X822" s="453"/>
      <c r="Y822" s="453"/>
    </row>
    <row r="823">
      <c r="A823" s="453"/>
      <c r="B823" s="453"/>
      <c r="C823" s="453"/>
      <c r="D823" s="453"/>
      <c r="E823" s="453"/>
      <c r="F823" s="453"/>
      <c r="G823" s="453"/>
      <c r="H823" s="453"/>
      <c r="I823" s="453"/>
      <c r="J823" s="453"/>
      <c r="K823" s="453"/>
      <c r="L823" s="453"/>
      <c r="M823" s="453"/>
      <c r="N823" s="453"/>
      <c r="O823" s="453"/>
      <c r="P823" s="453"/>
      <c r="Q823" s="453"/>
      <c r="R823" s="453"/>
      <c r="S823" s="453"/>
      <c r="T823" s="453"/>
      <c r="U823" s="453"/>
      <c r="V823" s="453"/>
      <c r="W823" s="453"/>
      <c r="X823" s="453"/>
      <c r="Y823" s="453"/>
    </row>
    <row r="824">
      <c r="A824" s="453"/>
      <c r="B824" s="453"/>
      <c r="C824" s="453"/>
      <c r="D824" s="453"/>
      <c r="E824" s="453"/>
      <c r="F824" s="453"/>
      <c r="G824" s="453"/>
      <c r="H824" s="453"/>
      <c r="I824" s="453"/>
      <c r="J824" s="453"/>
      <c r="K824" s="453"/>
      <c r="L824" s="453"/>
      <c r="M824" s="453"/>
      <c r="N824" s="453"/>
      <c r="O824" s="453"/>
      <c r="P824" s="453"/>
      <c r="Q824" s="453"/>
      <c r="R824" s="453"/>
      <c r="S824" s="453"/>
      <c r="T824" s="453"/>
      <c r="U824" s="453"/>
      <c r="V824" s="453"/>
      <c r="W824" s="453"/>
      <c r="X824" s="453"/>
      <c r="Y824" s="453"/>
    </row>
    <row r="825">
      <c r="A825" s="453"/>
      <c r="B825" s="453"/>
      <c r="C825" s="453"/>
      <c r="D825" s="453"/>
      <c r="E825" s="453"/>
      <c r="F825" s="453"/>
      <c r="G825" s="453"/>
      <c r="H825" s="453"/>
      <c r="I825" s="453"/>
      <c r="J825" s="453"/>
      <c r="K825" s="453"/>
      <c r="L825" s="453"/>
      <c r="M825" s="453"/>
      <c r="N825" s="453"/>
      <c r="O825" s="453"/>
      <c r="P825" s="453"/>
      <c r="Q825" s="453"/>
      <c r="R825" s="453"/>
      <c r="S825" s="453"/>
      <c r="T825" s="453"/>
      <c r="U825" s="453"/>
      <c r="V825" s="453"/>
      <c r="W825" s="453"/>
      <c r="X825" s="453"/>
      <c r="Y825" s="453"/>
    </row>
    <row r="826">
      <c r="A826" s="453"/>
      <c r="B826" s="453"/>
      <c r="C826" s="453"/>
      <c r="D826" s="453"/>
      <c r="E826" s="453"/>
      <c r="F826" s="453"/>
      <c r="G826" s="453"/>
      <c r="H826" s="453"/>
      <c r="I826" s="453"/>
      <c r="J826" s="453"/>
      <c r="K826" s="453"/>
      <c r="L826" s="453"/>
      <c r="M826" s="453"/>
      <c r="N826" s="453"/>
      <c r="O826" s="453"/>
      <c r="P826" s="453"/>
      <c r="Q826" s="453"/>
      <c r="R826" s="453"/>
      <c r="S826" s="453"/>
      <c r="T826" s="453"/>
      <c r="U826" s="453"/>
      <c r="V826" s="453"/>
      <c r="W826" s="453"/>
      <c r="X826" s="453"/>
      <c r="Y826" s="453"/>
    </row>
    <row r="827">
      <c r="A827" s="453"/>
      <c r="B827" s="453"/>
      <c r="C827" s="453"/>
      <c r="D827" s="453"/>
      <c r="E827" s="453"/>
      <c r="F827" s="453"/>
      <c r="G827" s="453"/>
      <c r="H827" s="453"/>
      <c r="I827" s="453"/>
      <c r="J827" s="453"/>
      <c r="K827" s="453"/>
      <c r="L827" s="453"/>
      <c r="M827" s="453"/>
      <c r="N827" s="453"/>
      <c r="O827" s="453"/>
      <c r="P827" s="453"/>
      <c r="Q827" s="453"/>
      <c r="R827" s="453"/>
      <c r="S827" s="453"/>
      <c r="T827" s="453"/>
      <c r="U827" s="453"/>
      <c r="V827" s="453"/>
      <c r="W827" s="453"/>
      <c r="X827" s="453"/>
      <c r="Y827" s="453"/>
    </row>
    <row r="828">
      <c r="A828" s="453"/>
      <c r="B828" s="453"/>
      <c r="C828" s="453"/>
      <c r="D828" s="453"/>
      <c r="E828" s="453"/>
      <c r="F828" s="453"/>
      <c r="G828" s="453"/>
      <c r="H828" s="453"/>
      <c r="I828" s="453"/>
      <c r="J828" s="453"/>
      <c r="K828" s="453"/>
      <c r="L828" s="453"/>
      <c r="M828" s="453"/>
      <c r="N828" s="453"/>
      <c r="O828" s="453"/>
      <c r="P828" s="453"/>
      <c r="Q828" s="453"/>
      <c r="R828" s="453"/>
      <c r="S828" s="453"/>
      <c r="T828" s="453"/>
      <c r="U828" s="453"/>
      <c r="V828" s="453"/>
      <c r="W828" s="453"/>
      <c r="X828" s="453"/>
      <c r="Y828" s="453"/>
    </row>
    <row r="829">
      <c r="A829" s="453"/>
      <c r="B829" s="453"/>
      <c r="C829" s="453"/>
      <c r="D829" s="453"/>
      <c r="E829" s="453"/>
      <c r="F829" s="453"/>
      <c r="G829" s="453"/>
      <c r="H829" s="453"/>
      <c r="I829" s="453"/>
      <c r="J829" s="453"/>
      <c r="K829" s="453"/>
      <c r="L829" s="453"/>
      <c r="M829" s="453"/>
      <c r="N829" s="453"/>
      <c r="O829" s="453"/>
      <c r="P829" s="453"/>
      <c r="Q829" s="453"/>
      <c r="R829" s="453"/>
      <c r="S829" s="453"/>
      <c r="T829" s="453"/>
      <c r="U829" s="453"/>
      <c r="V829" s="453"/>
      <c r="W829" s="453"/>
      <c r="X829" s="453"/>
      <c r="Y829" s="453"/>
    </row>
    <row r="830">
      <c r="A830" s="453"/>
      <c r="B830" s="453"/>
      <c r="C830" s="453"/>
      <c r="D830" s="453"/>
      <c r="E830" s="453"/>
      <c r="F830" s="453"/>
      <c r="G830" s="453"/>
      <c r="H830" s="453"/>
      <c r="I830" s="453"/>
      <c r="J830" s="453"/>
      <c r="K830" s="453"/>
      <c r="L830" s="453"/>
      <c r="M830" s="453"/>
      <c r="N830" s="453"/>
      <c r="O830" s="453"/>
      <c r="P830" s="453"/>
      <c r="Q830" s="453"/>
      <c r="R830" s="453"/>
      <c r="S830" s="453"/>
      <c r="T830" s="453"/>
      <c r="U830" s="453"/>
      <c r="V830" s="453"/>
      <c r="W830" s="453"/>
      <c r="X830" s="453"/>
      <c r="Y830" s="453"/>
    </row>
    <row r="831">
      <c r="A831" s="453"/>
      <c r="B831" s="453"/>
      <c r="C831" s="453"/>
      <c r="D831" s="453"/>
      <c r="E831" s="453"/>
      <c r="F831" s="453"/>
      <c r="G831" s="453"/>
      <c r="H831" s="453"/>
      <c r="I831" s="453"/>
      <c r="J831" s="453"/>
      <c r="K831" s="453"/>
      <c r="L831" s="453"/>
      <c r="M831" s="453"/>
      <c r="N831" s="453"/>
      <c r="O831" s="453"/>
      <c r="P831" s="453"/>
      <c r="Q831" s="453"/>
      <c r="R831" s="453"/>
      <c r="S831" s="453"/>
      <c r="T831" s="453"/>
      <c r="U831" s="453"/>
      <c r="V831" s="453"/>
      <c r="W831" s="453"/>
      <c r="X831" s="453"/>
      <c r="Y831" s="453"/>
    </row>
    <row r="832">
      <c r="A832" s="453"/>
      <c r="B832" s="453"/>
      <c r="C832" s="453"/>
      <c r="D832" s="453"/>
      <c r="E832" s="453"/>
      <c r="F832" s="453"/>
      <c r="G832" s="453"/>
      <c r="H832" s="453"/>
      <c r="I832" s="453"/>
      <c r="J832" s="453"/>
      <c r="K832" s="453"/>
      <c r="L832" s="453"/>
      <c r="M832" s="453"/>
      <c r="N832" s="453"/>
      <c r="O832" s="453"/>
      <c r="P832" s="453"/>
      <c r="Q832" s="453"/>
      <c r="R832" s="453"/>
      <c r="S832" s="453"/>
      <c r="T832" s="453"/>
      <c r="U832" s="453"/>
      <c r="V832" s="453"/>
      <c r="W832" s="453"/>
      <c r="X832" s="453"/>
      <c r="Y832" s="453"/>
    </row>
    <row r="833">
      <c r="A833" s="453"/>
      <c r="B833" s="453"/>
      <c r="C833" s="453"/>
      <c r="D833" s="453"/>
      <c r="E833" s="453"/>
      <c r="F833" s="453"/>
      <c r="G833" s="453"/>
      <c r="H833" s="453"/>
      <c r="I833" s="453"/>
      <c r="J833" s="453"/>
      <c r="K833" s="453"/>
      <c r="L833" s="453"/>
      <c r="M833" s="453"/>
      <c r="N833" s="453"/>
      <c r="O833" s="453"/>
      <c r="P833" s="453"/>
      <c r="Q833" s="453"/>
      <c r="R833" s="453"/>
      <c r="S833" s="453"/>
      <c r="T833" s="453"/>
      <c r="U833" s="453"/>
      <c r="V833" s="453"/>
      <c r="W833" s="453"/>
      <c r="X833" s="453"/>
      <c r="Y833" s="453"/>
    </row>
    <row r="834">
      <c r="A834" s="453"/>
      <c r="B834" s="453"/>
      <c r="C834" s="453"/>
      <c r="D834" s="453"/>
      <c r="E834" s="453"/>
      <c r="F834" s="453"/>
      <c r="G834" s="453"/>
      <c r="H834" s="453"/>
      <c r="I834" s="453"/>
      <c r="J834" s="453"/>
      <c r="K834" s="453"/>
      <c r="L834" s="453"/>
      <c r="M834" s="453"/>
      <c r="N834" s="453"/>
      <c r="O834" s="453"/>
      <c r="P834" s="453"/>
      <c r="Q834" s="453"/>
      <c r="R834" s="453"/>
      <c r="S834" s="453"/>
      <c r="T834" s="453"/>
      <c r="U834" s="453"/>
      <c r="V834" s="453"/>
      <c r="W834" s="453"/>
      <c r="X834" s="453"/>
      <c r="Y834" s="453"/>
    </row>
    <row r="835">
      <c r="A835" s="453"/>
      <c r="B835" s="453"/>
      <c r="C835" s="453"/>
      <c r="D835" s="453"/>
      <c r="E835" s="453"/>
      <c r="F835" s="453"/>
      <c r="G835" s="453"/>
      <c r="H835" s="453"/>
      <c r="I835" s="453"/>
      <c r="J835" s="453"/>
      <c r="K835" s="453"/>
      <c r="L835" s="453"/>
      <c r="M835" s="453"/>
      <c r="N835" s="453"/>
      <c r="O835" s="453"/>
      <c r="P835" s="453"/>
      <c r="Q835" s="453"/>
      <c r="R835" s="453"/>
      <c r="S835" s="453"/>
      <c r="T835" s="453"/>
      <c r="U835" s="453"/>
      <c r="V835" s="453"/>
      <c r="W835" s="453"/>
      <c r="X835" s="453"/>
      <c r="Y835" s="453"/>
    </row>
    <row r="836">
      <c r="A836" s="453"/>
      <c r="B836" s="453"/>
      <c r="C836" s="453"/>
      <c r="D836" s="453"/>
      <c r="E836" s="453"/>
      <c r="F836" s="453"/>
      <c r="G836" s="453"/>
      <c r="H836" s="453"/>
      <c r="I836" s="453"/>
      <c r="J836" s="453"/>
      <c r="K836" s="453"/>
      <c r="L836" s="453"/>
      <c r="M836" s="453"/>
      <c r="N836" s="453"/>
      <c r="O836" s="453"/>
      <c r="P836" s="453"/>
      <c r="Q836" s="453"/>
      <c r="R836" s="453"/>
      <c r="S836" s="453"/>
      <c r="T836" s="453"/>
      <c r="U836" s="453"/>
      <c r="V836" s="453"/>
      <c r="W836" s="453"/>
      <c r="X836" s="453"/>
      <c r="Y836" s="453"/>
    </row>
    <row r="837">
      <c r="A837" s="453"/>
      <c r="B837" s="453"/>
      <c r="C837" s="453"/>
      <c r="D837" s="453"/>
      <c r="E837" s="453"/>
      <c r="F837" s="453"/>
      <c r="G837" s="453"/>
      <c r="H837" s="453"/>
      <c r="I837" s="453"/>
      <c r="J837" s="453"/>
      <c r="K837" s="453"/>
      <c r="L837" s="453"/>
      <c r="M837" s="453"/>
      <c r="N837" s="453"/>
      <c r="O837" s="453"/>
      <c r="P837" s="453"/>
      <c r="Q837" s="453"/>
      <c r="R837" s="453"/>
      <c r="S837" s="453"/>
      <c r="T837" s="453"/>
      <c r="U837" s="453"/>
      <c r="V837" s="453"/>
      <c r="W837" s="453"/>
      <c r="X837" s="453"/>
      <c r="Y837" s="453"/>
    </row>
    <row r="838">
      <c r="A838" s="453"/>
      <c r="B838" s="453"/>
      <c r="C838" s="453"/>
      <c r="D838" s="453"/>
      <c r="E838" s="453"/>
      <c r="F838" s="453"/>
      <c r="G838" s="453"/>
      <c r="H838" s="453"/>
      <c r="I838" s="453"/>
      <c r="J838" s="453"/>
      <c r="K838" s="453"/>
      <c r="L838" s="453"/>
      <c r="M838" s="453"/>
      <c r="N838" s="453"/>
      <c r="O838" s="453"/>
      <c r="P838" s="453"/>
      <c r="Q838" s="453"/>
      <c r="R838" s="453"/>
      <c r="S838" s="453"/>
      <c r="T838" s="453"/>
      <c r="U838" s="453"/>
      <c r="V838" s="453"/>
      <c r="W838" s="453"/>
      <c r="X838" s="453"/>
      <c r="Y838" s="453"/>
    </row>
    <row r="839">
      <c r="A839" s="453"/>
      <c r="B839" s="453"/>
      <c r="C839" s="453"/>
      <c r="D839" s="453"/>
      <c r="E839" s="453"/>
      <c r="F839" s="453"/>
      <c r="G839" s="453"/>
      <c r="H839" s="453"/>
      <c r="I839" s="453"/>
      <c r="J839" s="453"/>
      <c r="K839" s="453"/>
      <c r="L839" s="453"/>
      <c r="M839" s="453"/>
      <c r="N839" s="453"/>
      <c r="O839" s="453"/>
      <c r="P839" s="453"/>
      <c r="Q839" s="453"/>
      <c r="R839" s="453"/>
      <c r="S839" s="453"/>
      <c r="T839" s="453"/>
      <c r="U839" s="453"/>
      <c r="V839" s="453"/>
      <c r="W839" s="453"/>
      <c r="X839" s="453"/>
      <c r="Y839" s="453"/>
    </row>
    <row r="840">
      <c r="A840" s="453"/>
      <c r="B840" s="453"/>
      <c r="C840" s="453"/>
      <c r="D840" s="453"/>
      <c r="E840" s="453"/>
      <c r="F840" s="453"/>
      <c r="G840" s="453"/>
      <c r="H840" s="453"/>
      <c r="I840" s="453"/>
      <c r="J840" s="453"/>
      <c r="K840" s="453"/>
      <c r="L840" s="453"/>
      <c r="M840" s="453"/>
      <c r="N840" s="453"/>
      <c r="O840" s="453"/>
      <c r="P840" s="453"/>
      <c r="Q840" s="453"/>
      <c r="R840" s="453"/>
      <c r="S840" s="453"/>
      <c r="T840" s="453"/>
      <c r="U840" s="453"/>
      <c r="V840" s="453"/>
      <c r="W840" s="453"/>
      <c r="X840" s="453"/>
      <c r="Y840" s="453"/>
    </row>
    <row r="841">
      <c r="A841" s="453"/>
      <c r="B841" s="453"/>
      <c r="C841" s="453"/>
      <c r="D841" s="453"/>
      <c r="E841" s="453"/>
      <c r="F841" s="453"/>
      <c r="G841" s="453"/>
      <c r="H841" s="453"/>
      <c r="I841" s="453"/>
      <c r="J841" s="453"/>
      <c r="K841" s="453"/>
      <c r="L841" s="453"/>
      <c r="M841" s="453"/>
      <c r="N841" s="453"/>
      <c r="O841" s="453"/>
      <c r="P841" s="453"/>
      <c r="Q841" s="453"/>
      <c r="R841" s="453"/>
      <c r="S841" s="453"/>
      <c r="T841" s="453"/>
      <c r="U841" s="453"/>
      <c r="V841" s="453"/>
      <c r="W841" s="453"/>
      <c r="X841" s="453"/>
      <c r="Y841" s="453"/>
    </row>
    <row r="842">
      <c r="A842" s="453"/>
      <c r="B842" s="453"/>
      <c r="C842" s="453"/>
      <c r="D842" s="453"/>
      <c r="E842" s="453"/>
      <c r="F842" s="453"/>
      <c r="G842" s="453"/>
      <c r="H842" s="453"/>
      <c r="I842" s="453"/>
      <c r="J842" s="453"/>
      <c r="K842" s="453"/>
      <c r="L842" s="453"/>
      <c r="M842" s="453"/>
      <c r="N842" s="453"/>
      <c r="O842" s="453"/>
      <c r="P842" s="453"/>
      <c r="Q842" s="453"/>
      <c r="R842" s="453"/>
      <c r="S842" s="453"/>
      <c r="T842" s="453"/>
      <c r="U842" s="453"/>
      <c r="V842" s="453"/>
      <c r="W842" s="453"/>
      <c r="X842" s="453"/>
      <c r="Y842" s="453"/>
    </row>
    <row r="843">
      <c r="A843" s="453"/>
      <c r="B843" s="453"/>
      <c r="C843" s="453"/>
      <c r="D843" s="453"/>
      <c r="E843" s="453"/>
      <c r="F843" s="453"/>
      <c r="G843" s="453"/>
      <c r="H843" s="453"/>
      <c r="I843" s="453"/>
      <c r="J843" s="453"/>
      <c r="K843" s="453"/>
      <c r="L843" s="453"/>
      <c r="M843" s="453"/>
      <c r="N843" s="453"/>
      <c r="O843" s="453"/>
      <c r="P843" s="453"/>
      <c r="Q843" s="453"/>
      <c r="R843" s="453"/>
      <c r="S843" s="453"/>
      <c r="T843" s="453"/>
      <c r="U843" s="453"/>
      <c r="V843" s="453"/>
      <c r="W843" s="453"/>
      <c r="X843" s="453"/>
      <c r="Y843" s="453"/>
    </row>
    <row r="844">
      <c r="A844" s="453"/>
      <c r="B844" s="453"/>
      <c r="C844" s="453"/>
      <c r="D844" s="453"/>
      <c r="E844" s="453"/>
      <c r="F844" s="453"/>
      <c r="G844" s="453"/>
      <c r="H844" s="453"/>
      <c r="I844" s="453"/>
      <c r="J844" s="453"/>
      <c r="K844" s="453"/>
      <c r="L844" s="453"/>
      <c r="M844" s="453"/>
      <c r="N844" s="453"/>
      <c r="O844" s="453"/>
      <c r="P844" s="453"/>
      <c r="Q844" s="453"/>
      <c r="R844" s="453"/>
      <c r="S844" s="453"/>
      <c r="T844" s="453"/>
      <c r="U844" s="453"/>
      <c r="V844" s="453"/>
      <c r="W844" s="453"/>
      <c r="X844" s="453"/>
      <c r="Y844" s="453"/>
    </row>
    <row r="845">
      <c r="A845" s="453"/>
      <c r="B845" s="453"/>
      <c r="C845" s="453"/>
      <c r="D845" s="453"/>
      <c r="E845" s="453"/>
      <c r="F845" s="453"/>
      <c r="G845" s="453"/>
      <c r="H845" s="453"/>
      <c r="I845" s="453"/>
      <c r="J845" s="453"/>
      <c r="K845" s="453"/>
      <c r="L845" s="453"/>
      <c r="M845" s="453"/>
      <c r="N845" s="453"/>
      <c r="O845" s="453"/>
      <c r="P845" s="453"/>
      <c r="Q845" s="453"/>
      <c r="R845" s="453"/>
      <c r="S845" s="453"/>
      <c r="T845" s="453"/>
      <c r="U845" s="453"/>
      <c r="V845" s="453"/>
      <c r="W845" s="453"/>
      <c r="X845" s="453"/>
      <c r="Y845" s="453"/>
    </row>
    <row r="846">
      <c r="A846" s="453"/>
      <c r="B846" s="453"/>
      <c r="C846" s="453"/>
      <c r="D846" s="453"/>
      <c r="E846" s="453"/>
      <c r="F846" s="453"/>
      <c r="G846" s="453"/>
      <c r="H846" s="453"/>
      <c r="I846" s="453"/>
      <c r="J846" s="453"/>
      <c r="K846" s="453"/>
      <c r="L846" s="453"/>
      <c r="M846" s="453"/>
      <c r="N846" s="453"/>
      <c r="O846" s="453"/>
      <c r="P846" s="453"/>
      <c r="Q846" s="453"/>
      <c r="R846" s="453"/>
      <c r="S846" s="453"/>
      <c r="T846" s="453"/>
      <c r="U846" s="453"/>
      <c r="V846" s="453"/>
      <c r="W846" s="453"/>
      <c r="X846" s="453"/>
      <c r="Y846" s="453"/>
    </row>
    <row r="847">
      <c r="A847" s="453"/>
      <c r="B847" s="453"/>
      <c r="C847" s="453"/>
      <c r="D847" s="453"/>
      <c r="E847" s="453"/>
      <c r="F847" s="453"/>
      <c r="G847" s="453"/>
      <c r="H847" s="453"/>
      <c r="I847" s="453"/>
      <c r="J847" s="453"/>
      <c r="K847" s="453"/>
      <c r="L847" s="453"/>
      <c r="M847" s="453"/>
      <c r="N847" s="453"/>
      <c r="O847" s="453"/>
      <c r="P847" s="453"/>
      <c r="Q847" s="453"/>
      <c r="R847" s="453"/>
      <c r="S847" s="453"/>
      <c r="T847" s="453"/>
      <c r="U847" s="453"/>
      <c r="V847" s="453"/>
      <c r="W847" s="453"/>
      <c r="X847" s="453"/>
      <c r="Y847" s="453"/>
    </row>
    <row r="848">
      <c r="A848" s="453"/>
      <c r="B848" s="453"/>
      <c r="C848" s="453"/>
      <c r="D848" s="453"/>
      <c r="E848" s="453"/>
      <c r="F848" s="453"/>
      <c r="G848" s="453"/>
      <c r="H848" s="453"/>
      <c r="I848" s="453"/>
      <c r="J848" s="453"/>
      <c r="K848" s="453"/>
      <c r="L848" s="453"/>
      <c r="M848" s="453"/>
      <c r="N848" s="453"/>
      <c r="O848" s="453"/>
      <c r="P848" s="453"/>
      <c r="Q848" s="453"/>
      <c r="R848" s="453"/>
      <c r="S848" s="453"/>
      <c r="T848" s="453"/>
      <c r="U848" s="453"/>
      <c r="V848" s="453"/>
      <c r="W848" s="453"/>
      <c r="X848" s="453"/>
      <c r="Y848" s="453"/>
    </row>
    <row r="849">
      <c r="A849" s="453"/>
      <c r="B849" s="453"/>
      <c r="C849" s="453"/>
      <c r="D849" s="453"/>
      <c r="E849" s="453"/>
      <c r="F849" s="453"/>
      <c r="G849" s="453"/>
      <c r="H849" s="453"/>
      <c r="I849" s="453"/>
      <c r="J849" s="453"/>
      <c r="K849" s="453"/>
      <c r="L849" s="453"/>
      <c r="M849" s="453"/>
      <c r="N849" s="453"/>
      <c r="O849" s="453"/>
      <c r="P849" s="453"/>
      <c r="Q849" s="453"/>
      <c r="R849" s="453"/>
      <c r="S849" s="453"/>
      <c r="T849" s="453"/>
      <c r="U849" s="453"/>
      <c r="V849" s="453"/>
      <c r="W849" s="453"/>
      <c r="X849" s="453"/>
      <c r="Y849" s="453"/>
    </row>
    <row r="850">
      <c r="A850" s="453"/>
      <c r="B850" s="453"/>
      <c r="C850" s="453"/>
      <c r="D850" s="453"/>
      <c r="E850" s="453"/>
      <c r="F850" s="453"/>
      <c r="G850" s="453"/>
      <c r="H850" s="453"/>
      <c r="I850" s="453"/>
      <c r="J850" s="453"/>
      <c r="K850" s="453"/>
      <c r="L850" s="453"/>
      <c r="M850" s="453"/>
      <c r="N850" s="453"/>
      <c r="O850" s="453"/>
      <c r="P850" s="453"/>
      <c r="Q850" s="453"/>
      <c r="R850" s="453"/>
      <c r="S850" s="453"/>
      <c r="T850" s="453"/>
      <c r="U850" s="453"/>
      <c r="V850" s="453"/>
      <c r="W850" s="453"/>
      <c r="X850" s="453"/>
      <c r="Y850" s="453"/>
    </row>
    <row r="851">
      <c r="A851" s="453"/>
      <c r="B851" s="453"/>
      <c r="C851" s="453"/>
      <c r="D851" s="453"/>
      <c r="E851" s="453"/>
      <c r="F851" s="453"/>
      <c r="G851" s="453"/>
      <c r="H851" s="453"/>
      <c r="I851" s="453"/>
      <c r="J851" s="453"/>
      <c r="K851" s="453"/>
      <c r="L851" s="453"/>
      <c r="M851" s="453"/>
      <c r="N851" s="453"/>
      <c r="O851" s="453"/>
      <c r="P851" s="453"/>
      <c r="Q851" s="453"/>
      <c r="R851" s="453"/>
      <c r="S851" s="453"/>
      <c r="T851" s="453"/>
      <c r="U851" s="453"/>
      <c r="V851" s="453"/>
      <c r="W851" s="453"/>
      <c r="X851" s="453"/>
      <c r="Y851" s="453"/>
    </row>
    <row r="852">
      <c r="A852" s="453"/>
      <c r="B852" s="453"/>
      <c r="C852" s="453"/>
      <c r="D852" s="453"/>
      <c r="E852" s="453"/>
      <c r="F852" s="453"/>
      <c r="G852" s="453"/>
      <c r="H852" s="453"/>
      <c r="I852" s="453"/>
      <c r="J852" s="453"/>
      <c r="K852" s="453"/>
      <c r="L852" s="453"/>
      <c r="M852" s="453"/>
      <c r="N852" s="453"/>
      <c r="O852" s="453"/>
      <c r="P852" s="453"/>
      <c r="Q852" s="453"/>
      <c r="R852" s="453"/>
      <c r="S852" s="453"/>
      <c r="T852" s="453"/>
      <c r="U852" s="453"/>
      <c r="V852" s="453"/>
      <c r="W852" s="453"/>
      <c r="X852" s="453"/>
      <c r="Y852" s="453"/>
    </row>
    <row r="853">
      <c r="A853" s="453"/>
      <c r="B853" s="453"/>
      <c r="C853" s="453"/>
      <c r="D853" s="453"/>
      <c r="E853" s="453"/>
      <c r="F853" s="453"/>
      <c r="G853" s="453"/>
      <c r="H853" s="453"/>
      <c r="I853" s="453"/>
      <c r="J853" s="453"/>
      <c r="K853" s="453"/>
      <c r="L853" s="453"/>
      <c r="M853" s="453"/>
      <c r="N853" s="453"/>
      <c r="O853" s="453"/>
      <c r="P853" s="453"/>
      <c r="Q853" s="453"/>
      <c r="R853" s="453"/>
      <c r="S853" s="453"/>
      <c r="T853" s="453"/>
      <c r="U853" s="453"/>
      <c r="V853" s="453"/>
      <c r="W853" s="453"/>
      <c r="X853" s="453"/>
      <c r="Y853" s="453"/>
    </row>
    <row r="854">
      <c r="A854" s="453"/>
      <c r="B854" s="453"/>
      <c r="C854" s="453"/>
      <c r="D854" s="453"/>
      <c r="E854" s="453"/>
      <c r="F854" s="453"/>
      <c r="G854" s="453"/>
      <c r="H854" s="453"/>
      <c r="I854" s="453"/>
      <c r="J854" s="453"/>
      <c r="K854" s="453"/>
      <c r="L854" s="453"/>
      <c r="M854" s="453"/>
      <c r="N854" s="453"/>
      <c r="O854" s="453"/>
      <c r="P854" s="453"/>
      <c r="Q854" s="453"/>
      <c r="R854" s="453"/>
      <c r="S854" s="453"/>
      <c r="T854" s="453"/>
      <c r="U854" s="453"/>
      <c r="V854" s="453"/>
      <c r="W854" s="453"/>
      <c r="X854" s="453"/>
      <c r="Y854" s="453"/>
    </row>
    <row r="855">
      <c r="A855" s="453"/>
      <c r="B855" s="453"/>
      <c r="C855" s="453"/>
      <c r="D855" s="453"/>
      <c r="E855" s="453"/>
      <c r="F855" s="453"/>
      <c r="G855" s="453"/>
      <c r="H855" s="453"/>
      <c r="I855" s="453"/>
      <c r="J855" s="453"/>
      <c r="K855" s="453"/>
      <c r="L855" s="453"/>
      <c r="M855" s="453"/>
      <c r="N855" s="453"/>
      <c r="O855" s="453"/>
      <c r="P855" s="453"/>
      <c r="Q855" s="453"/>
      <c r="R855" s="453"/>
      <c r="S855" s="453"/>
      <c r="T855" s="453"/>
      <c r="U855" s="453"/>
      <c r="V855" s="453"/>
      <c r="W855" s="453"/>
      <c r="X855" s="453"/>
      <c r="Y855" s="453"/>
    </row>
    <row r="856">
      <c r="A856" s="453"/>
      <c r="B856" s="453"/>
      <c r="C856" s="453"/>
      <c r="D856" s="453"/>
      <c r="E856" s="453"/>
      <c r="F856" s="453"/>
      <c r="G856" s="453"/>
      <c r="H856" s="453"/>
      <c r="I856" s="453"/>
      <c r="J856" s="453"/>
      <c r="K856" s="453"/>
      <c r="L856" s="453"/>
      <c r="M856" s="453"/>
      <c r="N856" s="453"/>
      <c r="O856" s="453"/>
      <c r="P856" s="453"/>
      <c r="Q856" s="453"/>
      <c r="R856" s="453"/>
      <c r="S856" s="453"/>
      <c r="T856" s="453"/>
      <c r="U856" s="453"/>
      <c r="V856" s="453"/>
      <c r="W856" s="453"/>
      <c r="X856" s="453"/>
      <c r="Y856" s="453"/>
    </row>
    <row r="857">
      <c r="A857" s="453"/>
      <c r="B857" s="453"/>
      <c r="C857" s="453"/>
      <c r="D857" s="453"/>
      <c r="E857" s="453"/>
      <c r="F857" s="453"/>
      <c r="G857" s="453"/>
      <c r="H857" s="453"/>
      <c r="I857" s="453"/>
      <c r="J857" s="453"/>
      <c r="K857" s="453"/>
      <c r="L857" s="453"/>
      <c r="M857" s="453"/>
      <c r="N857" s="453"/>
      <c r="O857" s="453"/>
      <c r="P857" s="453"/>
      <c r="Q857" s="453"/>
      <c r="R857" s="453"/>
      <c r="S857" s="453"/>
      <c r="T857" s="453"/>
      <c r="U857" s="453"/>
      <c r="V857" s="453"/>
      <c r="W857" s="453"/>
      <c r="X857" s="453"/>
      <c r="Y857" s="453"/>
    </row>
    <row r="858">
      <c r="A858" s="453"/>
      <c r="B858" s="453"/>
      <c r="C858" s="453"/>
      <c r="D858" s="453"/>
      <c r="E858" s="453"/>
      <c r="F858" s="453"/>
      <c r="G858" s="453"/>
      <c r="H858" s="453"/>
      <c r="I858" s="453"/>
      <c r="J858" s="453"/>
      <c r="K858" s="453"/>
      <c r="L858" s="453"/>
      <c r="M858" s="453"/>
      <c r="N858" s="453"/>
      <c r="O858" s="453"/>
      <c r="P858" s="453"/>
      <c r="Q858" s="453"/>
      <c r="R858" s="453"/>
      <c r="S858" s="453"/>
      <c r="T858" s="453"/>
      <c r="U858" s="453"/>
      <c r="V858" s="453"/>
      <c r="W858" s="453"/>
      <c r="X858" s="453"/>
      <c r="Y858" s="453"/>
    </row>
    <row r="859">
      <c r="A859" s="453"/>
      <c r="B859" s="453"/>
      <c r="C859" s="453"/>
      <c r="D859" s="453"/>
      <c r="E859" s="453"/>
      <c r="F859" s="453"/>
      <c r="G859" s="453"/>
      <c r="H859" s="453"/>
      <c r="I859" s="453"/>
      <c r="J859" s="453"/>
      <c r="K859" s="453"/>
      <c r="L859" s="453"/>
      <c r="M859" s="453"/>
      <c r="N859" s="453"/>
      <c r="O859" s="453"/>
      <c r="P859" s="453"/>
      <c r="Q859" s="453"/>
      <c r="R859" s="453"/>
      <c r="S859" s="453"/>
      <c r="T859" s="453"/>
      <c r="U859" s="453"/>
      <c r="V859" s="453"/>
      <c r="W859" s="453"/>
      <c r="X859" s="453"/>
      <c r="Y859" s="453"/>
    </row>
    <row r="860">
      <c r="A860" s="453"/>
      <c r="B860" s="453"/>
      <c r="C860" s="453"/>
      <c r="D860" s="453"/>
      <c r="E860" s="453"/>
      <c r="F860" s="453"/>
      <c r="G860" s="453"/>
      <c r="H860" s="453"/>
      <c r="I860" s="453"/>
      <c r="J860" s="453"/>
      <c r="K860" s="453"/>
      <c r="L860" s="453"/>
      <c r="M860" s="453"/>
      <c r="N860" s="453"/>
      <c r="O860" s="453"/>
      <c r="P860" s="453"/>
      <c r="Q860" s="453"/>
      <c r="R860" s="453"/>
      <c r="S860" s="453"/>
      <c r="T860" s="453"/>
      <c r="U860" s="453"/>
      <c r="V860" s="453"/>
      <c r="W860" s="453"/>
      <c r="X860" s="453"/>
      <c r="Y860" s="453"/>
    </row>
    <row r="861">
      <c r="A861" s="453"/>
      <c r="B861" s="453"/>
      <c r="C861" s="453"/>
      <c r="D861" s="453"/>
      <c r="E861" s="453"/>
      <c r="F861" s="453"/>
      <c r="G861" s="453"/>
      <c r="H861" s="453"/>
      <c r="I861" s="453"/>
      <c r="J861" s="453"/>
      <c r="K861" s="453"/>
      <c r="L861" s="453"/>
      <c r="M861" s="453"/>
      <c r="N861" s="453"/>
      <c r="O861" s="453"/>
      <c r="P861" s="453"/>
      <c r="Q861" s="453"/>
      <c r="R861" s="453"/>
      <c r="S861" s="453"/>
      <c r="T861" s="453"/>
      <c r="U861" s="453"/>
      <c r="V861" s="453"/>
      <c r="W861" s="453"/>
      <c r="X861" s="453"/>
      <c r="Y861" s="453"/>
    </row>
    <row r="862">
      <c r="A862" s="453"/>
      <c r="B862" s="453"/>
      <c r="C862" s="453"/>
      <c r="D862" s="453"/>
      <c r="E862" s="453"/>
      <c r="F862" s="453"/>
      <c r="G862" s="453"/>
      <c r="H862" s="453"/>
      <c r="I862" s="453"/>
      <c r="J862" s="453"/>
      <c r="K862" s="453"/>
      <c r="L862" s="453"/>
      <c r="M862" s="453"/>
      <c r="N862" s="453"/>
      <c r="O862" s="453"/>
      <c r="P862" s="453"/>
      <c r="Q862" s="453"/>
      <c r="R862" s="453"/>
      <c r="S862" s="453"/>
      <c r="T862" s="453"/>
      <c r="U862" s="453"/>
      <c r="V862" s="453"/>
      <c r="W862" s="453"/>
      <c r="X862" s="453"/>
      <c r="Y862" s="453"/>
    </row>
    <row r="863">
      <c r="A863" s="453"/>
      <c r="B863" s="453"/>
      <c r="C863" s="453"/>
      <c r="D863" s="453"/>
      <c r="E863" s="453"/>
      <c r="F863" s="453"/>
      <c r="G863" s="453"/>
      <c r="H863" s="453"/>
      <c r="I863" s="453"/>
      <c r="J863" s="453"/>
      <c r="K863" s="453"/>
      <c r="L863" s="453"/>
      <c r="M863" s="453"/>
      <c r="N863" s="453"/>
      <c r="O863" s="453"/>
      <c r="P863" s="453"/>
      <c r="Q863" s="453"/>
      <c r="R863" s="453"/>
      <c r="S863" s="453"/>
      <c r="T863" s="453"/>
      <c r="U863" s="453"/>
      <c r="V863" s="453"/>
      <c r="W863" s="453"/>
      <c r="X863" s="453"/>
      <c r="Y863" s="453"/>
    </row>
    <row r="864">
      <c r="A864" s="453"/>
      <c r="B864" s="453"/>
      <c r="C864" s="453"/>
      <c r="D864" s="453"/>
      <c r="E864" s="453"/>
      <c r="F864" s="453"/>
      <c r="G864" s="453"/>
      <c r="H864" s="453"/>
      <c r="I864" s="453"/>
      <c r="J864" s="453"/>
      <c r="K864" s="453"/>
      <c r="L864" s="453"/>
      <c r="M864" s="453"/>
      <c r="N864" s="453"/>
      <c r="O864" s="453"/>
      <c r="P864" s="453"/>
      <c r="Q864" s="453"/>
      <c r="R864" s="453"/>
      <c r="S864" s="453"/>
      <c r="T864" s="453"/>
      <c r="U864" s="453"/>
      <c r="V864" s="453"/>
      <c r="W864" s="453"/>
      <c r="X864" s="453"/>
      <c r="Y864" s="453"/>
    </row>
    <row r="865">
      <c r="A865" s="453"/>
      <c r="B865" s="453"/>
      <c r="C865" s="453"/>
      <c r="D865" s="453"/>
      <c r="E865" s="453"/>
      <c r="F865" s="453"/>
      <c r="G865" s="453"/>
      <c r="H865" s="453"/>
      <c r="I865" s="453"/>
      <c r="J865" s="453"/>
      <c r="K865" s="453"/>
      <c r="L865" s="453"/>
      <c r="M865" s="453"/>
      <c r="N865" s="453"/>
      <c r="O865" s="453"/>
      <c r="P865" s="453"/>
      <c r="Q865" s="453"/>
      <c r="R865" s="453"/>
      <c r="S865" s="453"/>
      <c r="T865" s="453"/>
      <c r="U865" s="453"/>
      <c r="V865" s="453"/>
      <c r="W865" s="453"/>
      <c r="X865" s="453"/>
      <c r="Y865" s="453"/>
    </row>
    <row r="866">
      <c r="A866" s="453"/>
      <c r="B866" s="453"/>
      <c r="C866" s="453"/>
      <c r="D866" s="453"/>
      <c r="E866" s="453"/>
      <c r="F866" s="453"/>
      <c r="G866" s="453"/>
      <c r="H866" s="453"/>
      <c r="I866" s="453"/>
      <c r="J866" s="453"/>
      <c r="K866" s="453"/>
      <c r="L866" s="453"/>
      <c r="M866" s="453"/>
      <c r="N866" s="453"/>
      <c r="O866" s="453"/>
      <c r="P866" s="453"/>
      <c r="Q866" s="453"/>
      <c r="R866" s="453"/>
      <c r="S866" s="453"/>
      <c r="T866" s="453"/>
      <c r="U866" s="453"/>
      <c r="V866" s="453"/>
      <c r="W866" s="453"/>
      <c r="X866" s="453"/>
      <c r="Y866" s="453"/>
    </row>
    <row r="867">
      <c r="A867" s="453"/>
      <c r="B867" s="453"/>
      <c r="C867" s="453"/>
      <c r="D867" s="453"/>
      <c r="E867" s="453"/>
      <c r="F867" s="453"/>
      <c r="G867" s="453"/>
      <c r="H867" s="453"/>
      <c r="I867" s="453"/>
      <c r="J867" s="453"/>
      <c r="K867" s="453"/>
      <c r="L867" s="453"/>
      <c r="M867" s="453"/>
      <c r="N867" s="453"/>
      <c r="O867" s="453"/>
      <c r="P867" s="453"/>
      <c r="Q867" s="453"/>
      <c r="R867" s="453"/>
      <c r="S867" s="453"/>
      <c r="T867" s="453"/>
      <c r="U867" s="453"/>
      <c r="V867" s="453"/>
      <c r="W867" s="453"/>
      <c r="X867" s="453"/>
      <c r="Y867" s="453"/>
    </row>
    <row r="868">
      <c r="A868" s="453"/>
      <c r="B868" s="453"/>
      <c r="C868" s="453"/>
      <c r="D868" s="453"/>
      <c r="E868" s="453"/>
      <c r="F868" s="453"/>
      <c r="G868" s="453"/>
      <c r="H868" s="453"/>
      <c r="I868" s="453"/>
      <c r="J868" s="453"/>
      <c r="K868" s="453"/>
      <c r="L868" s="453"/>
      <c r="M868" s="453"/>
      <c r="N868" s="453"/>
      <c r="O868" s="453"/>
      <c r="P868" s="453"/>
      <c r="Q868" s="453"/>
      <c r="R868" s="453"/>
      <c r="S868" s="453"/>
      <c r="T868" s="453"/>
      <c r="U868" s="453"/>
      <c r="V868" s="453"/>
      <c r="W868" s="453"/>
      <c r="X868" s="453"/>
      <c r="Y868" s="453"/>
    </row>
    <row r="869">
      <c r="A869" s="453"/>
      <c r="B869" s="453"/>
      <c r="C869" s="453"/>
      <c r="D869" s="453"/>
      <c r="E869" s="453"/>
      <c r="F869" s="453"/>
      <c r="G869" s="453"/>
      <c r="H869" s="453"/>
      <c r="I869" s="453"/>
      <c r="J869" s="453"/>
      <c r="K869" s="453"/>
      <c r="L869" s="453"/>
      <c r="M869" s="453"/>
      <c r="N869" s="453"/>
      <c r="O869" s="453"/>
      <c r="P869" s="453"/>
      <c r="Q869" s="453"/>
      <c r="R869" s="453"/>
      <c r="S869" s="453"/>
      <c r="T869" s="453"/>
      <c r="U869" s="453"/>
      <c r="V869" s="453"/>
      <c r="W869" s="453"/>
      <c r="X869" s="453"/>
      <c r="Y869" s="453"/>
    </row>
    <row r="870">
      <c r="A870" s="453"/>
      <c r="B870" s="453"/>
      <c r="C870" s="453"/>
      <c r="D870" s="453"/>
      <c r="E870" s="453"/>
      <c r="F870" s="453"/>
      <c r="G870" s="453"/>
      <c r="H870" s="453"/>
      <c r="I870" s="453"/>
      <c r="J870" s="453"/>
      <c r="K870" s="453"/>
      <c r="L870" s="453"/>
      <c r="M870" s="453"/>
      <c r="N870" s="453"/>
      <c r="O870" s="453"/>
      <c r="P870" s="453"/>
      <c r="Q870" s="453"/>
      <c r="R870" s="453"/>
      <c r="S870" s="453"/>
      <c r="T870" s="453"/>
      <c r="U870" s="453"/>
      <c r="V870" s="453"/>
      <c r="W870" s="453"/>
      <c r="X870" s="453"/>
      <c r="Y870" s="453"/>
    </row>
    <row r="871">
      <c r="A871" s="453"/>
      <c r="B871" s="453"/>
      <c r="C871" s="453"/>
      <c r="D871" s="453"/>
      <c r="E871" s="453"/>
      <c r="F871" s="453"/>
      <c r="G871" s="453"/>
      <c r="H871" s="453"/>
      <c r="I871" s="453"/>
      <c r="J871" s="453"/>
      <c r="K871" s="453"/>
      <c r="L871" s="453"/>
      <c r="M871" s="453"/>
      <c r="N871" s="453"/>
      <c r="O871" s="453"/>
      <c r="P871" s="453"/>
      <c r="Q871" s="453"/>
      <c r="R871" s="453"/>
      <c r="S871" s="453"/>
      <c r="T871" s="453"/>
      <c r="U871" s="453"/>
      <c r="V871" s="453"/>
      <c r="W871" s="453"/>
      <c r="X871" s="453"/>
      <c r="Y871" s="453"/>
    </row>
    <row r="872">
      <c r="A872" s="453"/>
      <c r="B872" s="453"/>
      <c r="C872" s="453"/>
      <c r="D872" s="453"/>
      <c r="E872" s="453"/>
      <c r="F872" s="453"/>
      <c r="G872" s="453"/>
      <c r="H872" s="453"/>
      <c r="I872" s="453"/>
      <c r="J872" s="453"/>
      <c r="K872" s="453"/>
      <c r="L872" s="453"/>
      <c r="M872" s="453"/>
      <c r="N872" s="453"/>
      <c r="O872" s="453"/>
      <c r="P872" s="453"/>
      <c r="Q872" s="453"/>
      <c r="R872" s="453"/>
      <c r="S872" s="453"/>
      <c r="T872" s="453"/>
      <c r="U872" s="453"/>
      <c r="V872" s="453"/>
      <c r="W872" s="453"/>
      <c r="X872" s="453"/>
      <c r="Y872" s="453"/>
    </row>
    <row r="873">
      <c r="A873" s="453"/>
      <c r="B873" s="453"/>
      <c r="C873" s="453"/>
      <c r="D873" s="453"/>
      <c r="E873" s="453"/>
      <c r="F873" s="453"/>
      <c r="G873" s="453"/>
      <c r="H873" s="453"/>
      <c r="I873" s="453"/>
      <c r="J873" s="453"/>
      <c r="K873" s="453"/>
      <c r="L873" s="453"/>
      <c r="M873" s="453"/>
      <c r="N873" s="453"/>
      <c r="O873" s="453"/>
      <c r="P873" s="453"/>
      <c r="Q873" s="453"/>
      <c r="R873" s="453"/>
      <c r="S873" s="453"/>
      <c r="T873" s="453"/>
      <c r="U873" s="453"/>
      <c r="V873" s="453"/>
      <c r="W873" s="453"/>
      <c r="X873" s="453"/>
      <c r="Y873" s="453"/>
    </row>
    <row r="874">
      <c r="A874" s="453"/>
      <c r="B874" s="453"/>
      <c r="C874" s="453"/>
      <c r="D874" s="453"/>
      <c r="E874" s="453"/>
      <c r="F874" s="453"/>
      <c r="G874" s="453"/>
      <c r="H874" s="453"/>
      <c r="I874" s="453"/>
      <c r="J874" s="453"/>
      <c r="K874" s="453"/>
      <c r="L874" s="453"/>
      <c r="M874" s="453"/>
      <c r="N874" s="453"/>
      <c r="O874" s="453"/>
      <c r="P874" s="453"/>
      <c r="Q874" s="453"/>
      <c r="R874" s="453"/>
      <c r="S874" s="453"/>
      <c r="T874" s="453"/>
      <c r="U874" s="453"/>
      <c r="V874" s="453"/>
      <c r="W874" s="453"/>
      <c r="X874" s="453"/>
      <c r="Y874" s="453"/>
    </row>
    <row r="875">
      <c r="A875" s="453"/>
      <c r="B875" s="453"/>
      <c r="C875" s="453"/>
      <c r="D875" s="453"/>
      <c r="E875" s="453"/>
      <c r="F875" s="453"/>
      <c r="G875" s="453"/>
      <c r="H875" s="453"/>
      <c r="I875" s="453"/>
      <c r="J875" s="453"/>
      <c r="K875" s="453"/>
      <c r="L875" s="453"/>
      <c r="M875" s="453"/>
      <c r="N875" s="453"/>
      <c r="O875" s="453"/>
      <c r="P875" s="453"/>
      <c r="Q875" s="453"/>
      <c r="R875" s="453"/>
      <c r="S875" s="453"/>
      <c r="T875" s="453"/>
      <c r="U875" s="453"/>
      <c r="V875" s="453"/>
      <c r="W875" s="453"/>
      <c r="X875" s="453"/>
      <c r="Y875" s="453"/>
    </row>
    <row r="876">
      <c r="A876" s="453"/>
      <c r="B876" s="453"/>
      <c r="C876" s="453"/>
      <c r="D876" s="453"/>
      <c r="E876" s="453"/>
      <c r="F876" s="453"/>
      <c r="G876" s="453"/>
      <c r="H876" s="453"/>
      <c r="I876" s="453"/>
      <c r="J876" s="453"/>
      <c r="K876" s="453"/>
      <c r="L876" s="453"/>
      <c r="M876" s="453"/>
      <c r="N876" s="453"/>
      <c r="O876" s="453"/>
      <c r="P876" s="453"/>
      <c r="Q876" s="453"/>
      <c r="R876" s="453"/>
      <c r="S876" s="453"/>
      <c r="T876" s="453"/>
      <c r="U876" s="453"/>
      <c r="V876" s="453"/>
      <c r="W876" s="453"/>
      <c r="X876" s="453"/>
      <c r="Y876" s="453"/>
    </row>
    <row r="877">
      <c r="A877" s="453"/>
      <c r="B877" s="453"/>
      <c r="C877" s="453"/>
      <c r="D877" s="453"/>
      <c r="E877" s="453"/>
      <c r="F877" s="453"/>
      <c r="G877" s="453"/>
      <c r="H877" s="453"/>
      <c r="I877" s="453"/>
      <c r="J877" s="453"/>
      <c r="K877" s="453"/>
      <c r="L877" s="453"/>
      <c r="M877" s="453"/>
      <c r="N877" s="453"/>
      <c r="O877" s="453"/>
      <c r="P877" s="453"/>
      <c r="Q877" s="453"/>
      <c r="R877" s="453"/>
      <c r="S877" s="453"/>
      <c r="T877" s="453"/>
      <c r="U877" s="453"/>
      <c r="V877" s="453"/>
      <c r="W877" s="453"/>
      <c r="X877" s="453"/>
      <c r="Y877" s="453"/>
    </row>
    <row r="878">
      <c r="A878" s="453"/>
      <c r="B878" s="453"/>
      <c r="C878" s="453"/>
      <c r="D878" s="453"/>
      <c r="E878" s="453"/>
      <c r="F878" s="453"/>
      <c r="G878" s="453"/>
      <c r="H878" s="453"/>
      <c r="I878" s="453"/>
      <c r="J878" s="453"/>
      <c r="K878" s="453"/>
      <c r="L878" s="453"/>
      <c r="M878" s="453"/>
      <c r="N878" s="453"/>
      <c r="O878" s="453"/>
      <c r="P878" s="453"/>
      <c r="Q878" s="453"/>
      <c r="R878" s="453"/>
      <c r="S878" s="453"/>
      <c r="T878" s="453"/>
      <c r="U878" s="453"/>
      <c r="V878" s="453"/>
      <c r="W878" s="453"/>
      <c r="X878" s="453"/>
      <c r="Y878" s="453"/>
    </row>
    <row r="879">
      <c r="A879" s="453"/>
      <c r="B879" s="453"/>
      <c r="C879" s="453"/>
      <c r="D879" s="453"/>
      <c r="E879" s="453"/>
      <c r="F879" s="453"/>
      <c r="G879" s="453"/>
      <c r="H879" s="453"/>
      <c r="I879" s="453"/>
      <c r="J879" s="453"/>
      <c r="K879" s="453"/>
      <c r="L879" s="453"/>
      <c r="M879" s="453"/>
      <c r="N879" s="453"/>
      <c r="O879" s="453"/>
      <c r="P879" s="453"/>
      <c r="Q879" s="453"/>
      <c r="R879" s="453"/>
      <c r="S879" s="453"/>
      <c r="T879" s="453"/>
      <c r="U879" s="453"/>
      <c r="V879" s="453"/>
      <c r="W879" s="453"/>
      <c r="X879" s="453"/>
      <c r="Y879" s="453"/>
    </row>
    <row r="880">
      <c r="A880" s="453"/>
      <c r="B880" s="453"/>
      <c r="C880" s="453"/>
      <c r="D880" s="453"/>
      <c r="E880" s="453"/>
      <c r="F880" s="453"/>
      <c r="G880" s="453"/>
      <c r="H880" s="453"/>
      <c r="I880" s="453"/>
      <c r="J880" s="453"/>
      <c r="K880" s="453"/>
      <c r="L880" s="453"/>
      <c r="M880" s="453"/>
      <c r="N880" s="453"/>
      <c r="O880" s="453"/>
      <c r="P880" s="453"/>
      <c r="Q880" s="453"/>
      <c r="R880" s="453"/>
      <c r="S880" s="453"/>
      <c r="T880" s="453"/>
      <c r="U880" s="453"/>
      <c r="V880" s="453"/>
      <c r="W880" s="453"/>
      <c r="X880" s="453"/>
      <c r="Y880" s="453"/>
    </row>
    <row r="881">
      <c r="A881" s="453"/>
      <c r="B881" s="453"/>
      <c r="C881" s="453"/>
      <c r="D881" s="453"/>
      <c r="E881" s="453"/>
      <c r="F881" s="453"/>
      <c r="G881" s="453"/>
      <c r="H881" s="453"/>
      <c r="I881" s="453"/>
      <c r="J881" s="453"/>
      <c r="K881" s="453"/>
      <c r="L881" s="453"/>
      <c r="M881" s="453"/>
      <c r="N881" s="453"/>
      <c r="O881" s="453"/>
      <c r="P881" s="453"/>
      <c r="Q881" s="453"/>
      <c r="R881" s="453"/>
      <c r="S881" s="453"/>
      <c r="T881" s="453"/>
      <c r="U881" s="453"/>
      <c r="V881" s="453"/>
      <c r="W881" s="453"/>
      <c r="X881" s="453"/>
      <c r="Y881" s="453"/>
    </row>
    <row r="882">
      <c r="A882" s="453"/>
      <c r="B882" s="453"/>
      <c r="C882" s="453"/>
      <c r="D882" s="453"/>
      <c r="E882" s="453"/>
      <c r="F882" s="453"/>
      <c r="G882" s="453"/>
      <c r="H882" s="453"/>
      <c r="I882" s="453"/>
      <c r="J882" s="453"/>
      <c r="K882" s="453"/>
      <c r="L882" s="453"/>
      <c r="M882" s="453"/>
      <c r="N882" s="453"/>
      <c r="O882" s="453"/>
      <c r="P882" s="453"/>
      <c r="Q882" s="453"/>
      <c r="R882" s="453"/>
      <c r="S882" s="453"/>
      <c r="T882" s="453"/>
      <c r="U882" s="453"/>
      <c r="V882" s="453"/>
      <c r="W882" s="453"/>
      <c r="X882" s="453"/>
      <c r="Y882" s="453"/>
    </row>
    <row r="883">
      <c r="A883" s="453"/>
      <c r="B883" s="453"/>
      <c r="C883" s="453"/>
      <c r="D883" s="453"/>
      <c r="E883" s="453"/>
      <c r="F883" s="453"/>
      <c r="G883" s="453"/>
      <c r="H883" s="453"/>
      <c r="I883" s="453"/>
      <c r="J883" s="453"/>
      <c r="K883" s="453"/>
      <c r="L883" s="453"/>
      <c r="M883" s="453"/>
      <c r="N883" s="453"/>
      <c r="O883" s="453"/>
      <c r="P883" s="453"/>
      <c r="Q883" s="453"/>
      <c r="R883" s="453"/>
      <c r="S883" s="453"/>
      <c r="T883" s="453"/>
      <c r="U883" s="453"/>
      <c r="V883" s="453"/>
      <c r="W883" s="453"/>
      <c r="X883" s="453"/>
      <c r="Y883" s="453"/>
    </row>
    <row r="884">
      <c r="A884" s="453"/>
      <c r="B884" s="453"/>
      <c r="C884" s="453"/>
      <c r="D884" s="453"/>
      <c r="E884" s="453"/>
      <c r="F884" s="453"/>
      <c r="G884" s="453"/>
      <c r="H884" s="453"/>
      <c r="I884" s="453"/>
      <c r="J884" s="453"/>
      <c r="K884" s="453"/>
      <c r="L884" s="453"/>
      <c r="M884" s="453"/>
      <c r="N884" s="453"/>
      <c r="O884" s="453"/>
      <c r="P884" s="453"/>
      <c r="Q884" s="453"/>
      <c r="R884" s="453"/>
      <c r="S884" s="453"/>
      <c r="T884" s="453"/>
      <c r="U884" s="453"/>
      <c r="V884" s="453"/>
      <c r="W884" s="453"/>
      <c r="X884" s="453"/>
      <c r="Y884" s="453"/>
    </row>
    <row r="885">
      <c r="A885" s="453"/>
      <c r="B885" s="453"/>
      <c r="C885" s="453"/>
      <c r="D885" s="453"/>
      <c r="E885" s="453"/>
      <c r="F885" s="453"/>
      <c r="G885" s="453"/>
      <c r="H885" s="453"/>
      <c r="I885" s="453"/>
      <c r="J885" s="453"/>
      <c r="K885" s="453"/>
      <c r="L885" s="453"/>
      <c r="M885" s="453"/>
      <c r="N885" s="453"/>
      <c r="O885" s="453"/>
      <c r="P885" s="453"/>
      <c r="Q885" s="453"/>
      <c r="R885" s="453"/>
      <c r="S885" s="453"/>
      <c r="T885" s="453"/>
      <c r="U885" s="453"/>
      <c r="V885" s="453"/>
      <c r="W885" s="453"/>
      <c r="X885" s="453"/>
      <c r="Y885" s="453"/>
    </row>
    <row r="886">
      <c r="A886" s="453"/>
      <c r="B886" s="453"/>
      <c r="C886" s="453"/>
      <c r="D886" s="453"/>
      <c r="E886" s="453"/>
      <c r="F886" s="453"/>
      <c r="G886" s="453"/>
      <c r="H886" s="453"/>
      <c r="I886" s="453"/>
      <c r="J886" s="453"/>
      <c r="K886" s="453"/>
      <c r="L886" s="453"/>
      <c r="M886" s="453"/>
      <c r="N886" s="453"/>
      <c r="O886" s="453"/>
      <c r="P886" s="453"/>
      <c r="Q886" s="453"/>
      <c r="R886" s="453"/>
      <c r="S886" s="453"/>
      <c r="T886" s="453"/>
      <c r="U886" s="453"/>
      <c r="V886" s="453"/>
      <c r="W886" s="453"/>
      <c r="X886" s="453"/>
      <c r="Y886" s="453"/>
    </row>
    <row r="887">
      <c r="A887" s="453"/>
      <c r="B887" s="453"/>
      <c r="C887" s="453"/>
      <c r="D887" s="453"/>
      <c r="E887" s="453"/>
      <c r="F887" s="453"/>
      <c r="G887" s="453"/>
      <c r="H887" s="453"/>
      <c r="I887" s="453"/>
      <c r="J887" s="453"/>
      <c r="K887" s="453"/>
      <c r="L887" s="453"/>
      <c r="M887" s="453"/>
      <c r="N887" s="453"/>
      <c r="O887" s="453"/>
      <c r="P887" s="453"/>
      <c r="Q887" s="453"/>
      <c r="R887" s="453"/>
      <c r="S887" s="453"/>
      <c r="T887" s="453"/>
      <c r="U887" s="453"/>
      <c r="V887" s="453"/>
      <c r="W887" s="453"/>
      <c r="X887" s="453"/>
      <c r="Y887" s="453"/>
    </row>
    <row r="888">
      <c r="A888" s="453"/>
      <c r="B888" s="453"/>
      <c r="C888" s="453"/>
      <c r="D888" s="453"/>
      <c r="E888" s="453"/>
      <c r="F888" s="453"/>
      <c r="G888" s="453"/>
      <c r="H888" s="453"/>
      <c r="I888" s="453"/>
      <c r="J888" s="453"/>
      <c r="K888" s="453"/>
      <c r="L888" s="453"/>
      <c r="M888" s="453"/>
      <c r="N888" s="453"/>
      <c r="O888" s="453"/>
      <c r="P888" s="453"/>
      <c r="Q888" s="453"/>
      <c r="R888" s="453"/>
      <c r="S888" s="453"/>
      <c r="T888" s="453"/>
      <c r="U888" s="453"/>
      <c r="V888" s="453"/>
      <c r="W888" s="453"/>
      <c r="X888" s="453"/>
      <c r="Y888" s="453"/>
    </row>
    <row r="889">
      <c r="A889" s="453"/>
      <c r="B889" s="453"/>
      <c r="C889" s="453"/>
      <c r="D889" s="453"/>
      <c r="E889" s="453"/>
      <c r="F889" s="453"/>
      <c r="G889" s="453"/>
      <c r="H889" s="453"/>
      <c r="I889" s="453"/>
      <c r="J889" s="453"/>
      <c r="K889" s="453"/>
      <c r="L889" s="453"/>
      <c r="M889" s="453"/>
      <c r="N889" s="453"/>
      <c r="O889" s="453"/>
      <c r="P889" s="453"/>
      <c r="Q889" s="453"/>
      <c r="R889" s="453"/>
      <c r="S889" s="453"/>
      <c r="T889" s="453"/>
      <c r="U889" s="453"/>
      <c r="V889" s="453"/>
      <c r="W889" s="453"/>
      <c r="X889" s="453"/>
      <c r="Y889" s="453"/>
    </row>
    <row r="890">
      <c r="A890" s="453"/>
      <c r="B890" s="453"/>
      <c r="C890" s="453"/>
      <c r="D890" s="453"/>
      <c r="E890" s="453"/>
      <c r="F890" s="453"/>
      <c r="G890" s="453"/>
      <c r="H890" s="453"/>
      <c r="I890" s="453"/>
      <c r="J890" s="453"/>
      <c r="K890" s="453"/>
      <c r="L890" s="453"/>
      <c r="M890" s="453"/>
      <c r="N890" s="453"/>
      <c r="O890" s="453"/>
      <c r="P890" s="453"/>
      <c r="Q890" s="453"/>
      <c r="R890" s="453"/>
      <c r="S890" s="453"/>
      <c r="T890" s="453"/>
      <c r="U890" s="453"/>
      <c r="V890" s="453"/>
      <c r="W890" s="453"/>
      <c r="X890" s="453"/>
      <c r="Y890" s="453"/>
    </row>
    <row r="891">
      <c r="A891" s="453"/>
      <c r="B891" s="453"/>
      <c r="C891" s="453"/>
      <c r="D891" s="453"/>
      <c r="E891" s="453"/>
      <c r="F891" s="453"/>
      <c r="G891" s="453"/>
      <c r="H891" s="453"/>
      <c r="I891" s="453"/>
      <c r="J891" s="453"/>
      <c r="K891" s="453"/>
      <c r="L891" s="453"/>
      <c r="M891" s="453"/>
      <c r="N891" s="453"/>
      <c r="O891" s="453"/>
      <c r="P891" s="453"/>
      <c r="Q891" s="453"/>
      <c r="R891" s="453"/>
      <c r="S891" s="453"/>
      <c r="T891" s="453"/>
      <c r="U891" s="453"/>
      <c r="V891" s="453"/>
      <c r="W891" s="453"/>
      <c r="X891" s="453"/>
      <c r="Y891" s="453"/>
    </row>
    <row r="892">
      <c r="A892" s="453"/>
      <c r="B892" s="453"/>
      <c r="C892" s="453"/>
      <c r="D892" s="453"/>
      <c r="E892" s="453"/>
      <c r="F892" s="453"/>
      <c r="G892" s="453"/>
      <c r="H892" s="453"/>
      <c r="I892" s="453"/>
      <c r="J892" s="453"/>
      <c r="K892" s="453"/>
      <c r="L892" s="453"/>
      <c r="M892" s="453"/>
      <c r="N892" s="453"/>
      <c r="O892" s="453"/>
      <c r="P892" s="453"/>
      <c r="Q892" s="453"/>
      <c r="R892" s="453"/>
      <c r="S892" s="453"/>
      <c r="T892" s="453"/>
      <c r="U892" s="453"/>
      <c r="V892" s="453"/>
      <c r="W892" s="453"/>
      <c r="X892" s="453"/>
      <c r="Y892" s="453"/>
    </row>
    <row r="893">
      <c r="A893" s="453"/>
      <c r="B893" s="453"/>
      <c r="C893" s="453"/>
      <c r="D893" s="453"/>
      <c r="E893" s="453"/>
      <c r="F893" s="453"/>
      <c r="G893" s="453"/>
      <c r="H893" s="453"/>
      <c r="I893" s="453"/>
      <c r="J893" s="453"/>
      <c r="K893" s="453"/>
      <c r="L893" s="453"/>
      <c r="M893" s="453"/>
      <c r="N893" s="453"/>
      <c r="O893" s="453"/>
      <c r="P893" s="453"/>
      <c r="Q893" s="453"/>
      <c r="R893" s="453"/>
      <c r="S893" s="453"/>
      <c r="T893" s="453"/>
      <c r="U893" s="453"/>
      <c r="V893" s="453"/>
      <c r="W893" s="453"/>
      <c r="X893" s="453"/>
      <c r="Y893" s="453"/>
    </row>
    <row r="894">
      <c r="A894" s="453"/>
      <c r="B894" s="453"/>
      <c r="C894" s="453"/>
      <c r="D894" s="453"/>
      <c r="E894" s="453"/>
      <c r="F894" s="453"/>
      <c r="G894" s="453"/>
      <c r="H894" s="453"/>
      <c r="I894" s="453"/>
      <c r="J894" s="453"/>
      <c r="K894" s="453"/>
      <c r="L894" s="453"/>
      <c r="M894" s="453"/>
      <c r="N894" s="453"/>
      <c r="O894" s="453"/>
      <c r="P894" s="453"/>
      <c r="Q894" s="453"/>
      <c r="R894" s="453"/>
      <c r="S894" s="453"/>
      <c r="T894" s="453"/>
      <c r="U894" s="453"/>
      <c r="V894" s="453"/>
      <c r="W894" s="453"/>
      <c r="X894" s="453"/>
      <c r="Y894" s="453"/>
    </row>
    <row r="895">
      <c r="A895" s="453"/>
      <c r="B895" s="453"/>
      <c r="C895" s="453"/>
      <c r="D895" s="453"/>
      <c r="E895" s="453"/>
      <c r="F895" s="453"/>
      <c r="G895" s="453"/>
      <c r="H895" s="453"/>
      <c r="I895" s="453"/>
      <c r="J895" s="453"/>
      <c r="K895" s="453"/>
      <c r="L895" s="453"/>
      <c r="M895" s="453"/>
      <c r="N895" s="453"/>
      <c r="O895" s="453"/>
      <c r="P895" s="453"/>
      <c r="Q895" s="453"/>
      <c r="R895" s="453"/>
      <c r="S895" s="453"/>
      <c r="T895" s="453"/>
      <c r="U895" s="453"/>
      <c r="V895" s="453"/>
      <c r="W895" s="453"/>
      <c r="X895" s="453"/>
      <c r="Y895" s="453"/>
    </row>
    <row r="896">
      <c r="A896" s="453"/>
      <c r="B896" s="453"/>
      <c r="C896" s="453"/>
      <c r="D896" s="453"/>
      <c r="E896" s="453"/>
      <c r="F896" s="453"/>
      <c r="G896" s="453"/>
      <c r="H896" s="453"/>
      <c r="I896" s="453"/>
      <c r="J896" s="453"/>
      <c r="K896" s="453"/>
      <c r="L896" s="453"/>
      <c r="M896" s="453"/>
      <c r="N896" s="453"/>
      <c r="O896" s="453"/>
      <c r="P896" s="453"/>
      <c r="Q896" s="453"/>
      <c r="R896" s="453"/>
      <c r="S896" s="453"/>
      <c r="T896" s="453"/>
      <c r="U896" s="453"/>
      <c r="V896" s="453"/>
      <c r="W896" s="453"/>
      <c r="X896" s="453"/>
      <c r="Y896" s="453"/>
    </row>
    <row r="897">
      <c r="A897" s="453"/>
      <c r="B897" s="453"/>
      <c r="C897" s="453"/>
      <c r="D897" s="453"/>
      <c r="E897" s="453"/>
      <c r="F897" s="453"/>
      <c r="G897" s="453"/>
      <c r="H897" s="453"/>
      <c r="I897" s="453"/>
      <c r="J897" s="453"/>
      <c r="K897" s="453"/>
      <c r="L897" s="453"/>
      <c r="M897" s="453"/>
      <c r="N897" s="453"/>
      <c r="O897" s="453"/>
      <c r="P897" s="453"/>
      <c r="Q897" s="453"/>
      <c r="R897" s="453"/>
      <c r="S897" s="453"/>
      <c r="T897" s="453"/>
      <c r="U897" s="453"/>
      <c r="V897" s="453"/>
      <c r="W897" s="453"/>
      <c r="X897" s="453"/>
      <c r="Y897" s="453"/>
    </row>
    <row r="898">
      <c r="A898" s="453"/>
      <c r="B898" s="453"/>
      <c r="C898" s="453"/>
      <c r="D898" s="453"/>
      <c r="E898" s="453"/>
      <c r="F898" s="453"/>
      <c r="G898" s="453"/>
      <c r="H898" s="453"/>
      <c r="I898" s="453"/>
      <c r="J898" s="453"/>
      <c r="K898" s="453"/>
      <c r="L898" s="453"/>
      <c r="M898" s="453"/>
      <c r="N898" s="453"/>
      <c r="O898" s="453"/>
      <c r="P898" s="453"/>
      <c r="Q898" s="453"/>
      <c r="R898" s="453"/>
      <c r="S898" s="453"/>
      <c r="T898" s="453"/>
      <c r="U898" s="453"/>
      <c r="V898" s="453"/>
      <c r="W898" s="453"/>
      <c r="X898" s="453"/>
      <c r="Y898" s="453"/>
    </row>
    <row r="899">
      <c r="A899" s="453"/>
      <c r="B899" s="453"/>
      <c r="C899" s="453"/>
      <c r="D899" s="453"/>
      <c r="E899" s="453"/>
      <c r="F899" s="453"/>
      <c r="G899" s="453"/>
      <c r="H899" s="453"/>
      <c r="I899" s="453"/>
      <c r="J899" s="453"/>
      <c r="K899" s="453"/>
      <c r="L899" s="453"/>
      <c r="M899" s="453"/>
      <c r="N899" s="453"/>
      <c r="O899" s="453"/>
      <c r="P899" s="453"/>
      <c r="Q899" s="453"/>
      <c r="R899" s="453"/>
      <c r="S899" s="453"/>
      <c r="T899" s="453"/>
      <c r="U899" s="453"/>
      <c r="V899" s="453"/>
      <c r="W899" s="453"/>
      <c r="X899" s="453"/>
      <c r="Y899" s="453"/>
    </row>
    <row r="900">
      <c r="A900" s="453"/>
      <c r="B900" s="453"/>
      <c r="C900" s="453"/>
      <c r="D900" s="453"/>
      <c r="E900" s="453"/>
      <c r="F900" s="453"/>
      <c r="G900" s="453"/>
      <c r="H900" s="453"/>
      <c r="I900" s="453"/>
      <c r="J900" s="453"/>
      <c r="K900" s="453"/>
      <c r="L900" s="453"/>
      <c r="M900" s="453"/>
      <c r="N900" s="453"/>
      <c r="O900" s="453"/>
      <c r="P900" s="453"/>
      <c r="Q900" s="453"/>
      <c r="R900" s="453"/>
      <c r="S900" s="453"/>
      <c r="T900" s="453"/>
      <c r="U900" s="453"/>
      <c r="V900" s="453"/>
      <c r="W900" s="453"/>
      <c r="X900" s="453"/>
      <c r="Y900" s="453"/>
    </row>
    <row r="901">
      <c r="A901" s="453"/>
      <c r="B901" s="453"/>
      <c r="C901" s="453"/>
      <c r="D901" s="453"/>
      <c r="E901" s="453"/>
      <c r="F901" s="453"/>
      <c r="G901" s="453"/>
      <c r="H901" s="453"/>
      <c r="I901" s="453"/>
      <c r="J901" s="453"/>
      <c r="K901" s="453"/>
      <c r="L901" s="453"/>
      <c r="M901" s="453"/>
      <c r="N901" s="453"/>
      <c r="O901" s="453"/>
      <c r="P901" s="453"/>
      <c r="Q901" s="453"/>
      <c r="R901" s="453"/>
      <c r="S901" s="453"/>
      <c r="T901" s="453"/>
      <c r="U901" s="453"/>
      <c r="V901" s="453"/>
      <c r="W901" s="453"/>
      <c r="X901" s="453"/>
      <c r="Y901" s="453"/>
    </row>
    <row r="902">
      <c r="A902" s="453"/>
      <c r="B902" s="453"/>
      <c r="C902" s="453"/>
      <c r="D902" s="453"/>
      <c r="E902" s="453"/>
      <c r="F902" s="453"/>
      <c r="G902" s="453"/>
      <c r="H902" s="453"/>
      <c r="I902" s="453"/>
      <c r="J902" s="453"/>
      <c r="K902" s="453"/>
      <c r="L902" s="453"/>
      <c r="M902" s="453"/>
      <c r="N902" s="453"/>
      <c r="O902" s="453"/>
      <c r="P902" s="453"/>
      <c r="Q902" s="453"/>
      <c r="R902" s="453"/>
      <c r="S902" s="453"/>
      <c r="T902" s="453"/>
      <c r="U902" s="453"/>
      <c r="V902" s="453"/>
      <c r="W902" s="453"/>
      <c r="X902" s="453"/>
      <c r="Y902" s="453"/>
    </row>
    <row r="903">
      <c r="A903" s="453"/>
      <c r="B903" s="453"/>
      <c r="C903" s="453"/>
      <c r="D903" s="453"/>
      <c r="E903" s="453"/>
      <c r="F903" s="453"/>
      <c r="G903" s="453"/>
      <c r="H903" s="453"/>
      <c r="I903" s="453"/>
      <c r="J903" s="453"/>
      <c r="K903" s="453"/>
      <c r="L903" s="453"/>
      <c r="M903" s="453"/>
      <c r="N903" s="453"/>
      <c r="O903" s="453"/>
      <c r="P903" s="453"/>
      <c r="Q903" s="453"/>
      <c r="R903" s="453"/>
      <c r="S903" s="453"/>
      <c r="T903" s="453"/>
      <c r="U903" s="453"/>
      <c r="V903" s="453"/>
      <c r="W903" s="453"/>
      <c r="X903" s="453"/>
      <c r="Y903" s="453"/>
    </row>
    <row r="904">
      <c r="A904" s="453"/>
      <c r="B904" s="453"/>
      <c r="C904" s="453"/>
      <c r="D904" s="453"/>
      <c r="E904" s="453"/>
      <c r="F904" s="453"/>
      <c r="G904" s="453"/>
      <c r="H904" s="453"/>
      <c r="I904" s="453"/>
      <c r="J904" s="453"/>
      <c r="K904" s="453"/>
      <c r="L904" s="453"/>
      <c r="M904" s="453"/>
      <c r="N904" s="453"/>
      <c r="O904" s="453"/>
      <c r="P904" s="453"/>
      <c r="Q904" s="453"/>
      <c r="R904" s="453"/>
      <c r="S904" s="453"/>
      <c r="T904" s="453"/>
      <c r="U904" s="453"/>
      <c r="V904" s="453"/>
      <c r="W904" s="453"/>
      <c r="X904" s="453"/>
      <c r="Y904" s="453"/>
    </row>
    <row r="905">
      <c r="A905" s="453"/>
      <c r="B905" s="453"/>
      <c r="C905" s="453"/>
      <c r="D905" s="453"/>
      <c r="E905" s="453"/>
      <c r="F905" s="453"/>
      <c r="G905" s="453"/>
      <c r="H905" s="453"/>
      <c r="I905" s="453"/>
      <c r="J905" s="453"/>
      <c r="K905" s="453"/>
      <c r="L905" s="453"/>
      <c r="M905" s="453"/>
      <c r="N905" s="453"/>
      <c r="O905" s="453"/>
      <c r="P905" s="453"/>
      <c r="Q905" s="453"/>
      <c r="R905" s="453"/>
      <c r="S905" s="453"/>
      <c r="T905" s="453"/>
      <c r="U905" s="453"/>
      <c r="V905" s="453"/>
      <c r="W905" s="453"/>
      <c r="X905" s="453"/>
      <c r="Y905" s="453"/>
    </row>
    <row r="906">
      <c r="A906" s="453"/>
      <c r="B906" s="453"/>
      <c r="C906" s="453"/>
      <c r="D906" s="453"/>
      <c r="E906" s="453"/>
      <c r="F906" s="453"/>
      <c r="G906" s="453"/>
      <c r="H906" s="453"/>
      <c r="I906" s="453"/>
      <c r="J906" s="453"/>
      <c r="K906" s="453"/>
      <c r="L906" s="453"/>
      <c r="M906" s="453"/>
      <c r="N906" s="453"/>
      <c r="O906" s="453"/>
      <c r="P906" s="453"/>
      <c r="Q906" s="453"/>
      <c r="R906" s="453"/>
      <c r="S906" s="453"/>
      <c r="T906" s="453"/>
      <c r="U906" s="453"/>
      <c r="V906" s="453"/>
      <c r="W906" s="453"/>
      <c r="X906" s="453"/>
      <c r="Y906" s="453"/>
    </row>
    <row r="907">
      <c r="A907" s="453"/>
      <c r="B907" s="453"/>
      <c r="C907" s="453"/>
      <c r="D907" s="453"/>
      <c r="E907" s="453"/>
      <c r="F907" s="453"/>
      <c r="G907" s="453"/>
      <c r="H907" s="453"/>
      <c r="I907" s="453"/>
      <c r="J907" s="453"/>
      <c r="K907" s="453"/>
      <c r="L907" s="453"/>
      <c r="M907" s="453"/>
      <c r="N907" s="453"/>
      <c r="O907" s="453"/>
      <c r="P907" s="453"/>
      <c r="Q907" s="453"/>
      <c r="R907" s="453"/>
      <c r="S907" s="453"/>
      <c r="T907" s="453"/>
      <c r="U907" s="453"/>
      <c r="V907" s="453"/>
      <c r="W907" s="453"/>
      <c r="X907" s="453"/>
      <c r="Y907" s="453"/>
    </row>
    <row r="908">
      <c r="A908" s="453"/>
      <c r="B908" s="453"/>
      <c r="C908" s="453"/>
      <c r="D908" s="453"/>
      <c r="E908" s="453"/>
      <c r="F908" s="453"/>
      <c r="G908" s="453"/>
      <c r="H908" s="453"/>
      <c r="I908" s="453"/>
      <c r="J908" s="453"/>
      <c r="K908" s="453"/>
      <c r="L908" s="453"/>
      <c r="M908" s="453"/>
      <c r="N908" s="453"/>
      <c r="O908" s="453"/>
      <c r="P908" s="453"/>
      <c r="Q908" s="453"/>
      <c r="R908" s="453"/>
      <c r="S908" s="453"/>
      <c r="T908" s="453"/>
      <c r="U908" s="453"/>
      <c r="V908" s="453"/>
      <c r="W908" s="453"/>
      <c r="X908" s="453"/>
      <c r="Y908" s="453"/>
    </row>
    <row r="909">
      <c r="A909" s="453"/>
      <c r="B909" s="453"/>
      <c r="C909" s="453"/>
      <c r="D909" s="453"/>
      <c r="E909" s="453"/>
      <c r="F909" s="453"/>
      <c r="G909" s="453"/>
      <c r="H909" s="453"/>
      <c r="I909" s="453"/>
      <c r="J909" s="453"/>
      <c r="K909" s="453"/>
      <c r="L909" s="453"/>
      <c r="M909" s="453"/>
      <c r="N909" s="453"/>
      <c r="O909" s="453"/>
      <c r="P909" s="453"/>
      <c r="Q909" s="453"/>
      <c r="R909" s="453"/>
      <c r="S909" s="453"/>
      <c r="T909" s="453"/>
      <c r="U909" s="453"/>
      <c r="V909" s="453"/>
      <c r="W909" s="453"/>
      <c r="X909" s="453"/>
      <c r="Y909" s="453"/>
    </row>
    <row r="910">
      <c r="A910" s="453"/>
      <c r="B910" s="453"/>
      <c r="C910" s="453"/>
      <c r="D910" s="453"/>
      <c r="E910" s="453"/>
      <c r="F910" s="453"/>
      <c r="G910" s="453"/>
      <c r="H910" s="453"/>
      <c r="I910" s="453"/>
      <c r="J910" s="453"/>
      <c r="K910" s="453"/>
      <c r="L910" s="453"/>
      <c r="M910" s="453"/>
      <c r="N910" s="453"/>
      <c r="O910" s="453"/>
      <c r="P910" s="453"/>
      <c r="Q910" s="453"/>
      <c r="R910" s="453"/>
      <c r="S910" s="453"/>
      <c r="T910" s="453"/>
      <c r="U910" s="453"/>
      <c r="V910" s="453"/>
      <c r="W910" s="453"/>
      <c r="X910" s="453"/>
      <c r="Y910" s="453"/>
    </row>
    <row r="911">
      <c r="A911" s="453"/>
      <c r="B911" s="453"/>
      <c r="C911" s="453"/>
      <c r="D911" s="453"/>
      <c r="E911" s="453"/>
      <c r="F911" s="453"/>
      <c r="G911" s="453"/>
      <c r="H911" s="453"/>
      <c r="I911" s="453"/>
      <c r="J911" s="453"/>
      <c r="K911" s="453"/>
      <c r="L911" s="453"/>
      <c r="M911" s="453"/>
      <c r="N911" s="453"/>
      <c r="O911" s="453"/>
      <c r="P911" s="453"/>
      <c r="Q911" s="453"/>
      <c r="R911" s="453"/>
      <c r="S911" s="453"/>
      <c r="T911" s="453"/>
      <c r="U911" s="453"/>
      <c r="V911" s="453"/>
      <c r="W911" s="453"/>
      <c r="X911" s="453"/>
      <c r="Y911" s="453"/>
    </row>
    <row r="912">
      <c r="A912" s="453"/>
      <c r="B912" s="453"/>
      <c r="C912" s="453"/>
      <c r="D912" s="453"/>
      <c r="E912" s="453"/>
      <c r="F912" s="453"/>
      <c r="G912" s="453"/>
      <c r="H912" s="453"/>
      <c r="I912" s="453"/>
      <c r="J912" s="453"/>
      <c r="K912" s="453"/>
      <c r="L912" s="453"/>
      <c r="M912" s="453"/>
      <c r="N912" s="453"/>
      <c r="O912" s="453"/>
      <c r="P912" s="453"/>
      <c r="Q912" s="453"/>
      <c r="R912" s="453"/>
      <c r="S912" s="453"/>
      <c r="T912" s="453"/>
      <c r="U912" s="453"/>
      <c r="V912" s="453"/>
      <c r="W912" s="453"/>
      <c r="X912" s="453"/>
      <c r="Y912" s="453"/>
    </row>
    <row r="913">
      <c r="A913" s="453"/>
      <c r="B913" s="453"/>
      <c r="C913" s="453"/>
      <c r="D913" s="453"/>
      <c r="E913" s="453"/>
      <c r="F913" s="453"/>
      <c r="G913" s="453"/>
      <c r="H913" s="453"/>
      <c r="I913" s="453"/>
      <c r="J913" s="453"/>
      <c r="K913" s="453"/>
      <c r="L913" s="453"/>
      <c r="M913" s="453"/>
      <c r="N913" s="453"/>
      <c r="O913" s="453"/>
      <c r="P913" s="453"/>
      <c r="Q913" s="453"/>
      <c r="R913" s="453"/>
      <c r="S913" s="453"/>
      <c r="T913" s="453"/>
      <c r="U913" s="453"/>
      <c r="V913" s="453"/>
      <c r="W913" s="453"/>
      <c r="X913" s="453"/>
      <c r="Y913" s="453"/>
    </row>
    <row r="914">
      <c r="A914" s="453"/>
      <c r="B914" s="453"/>
      <c r="C914" s="453"/>
      <c r="D914" s="453"/>
      <c r="E914" s="453"/>
      <c r="F914" s="453"/>
      <c r="G914" s="453"/>
      <c r="H914" s="453"/>
      <c r="I914" s="453"/>
      <c r="J914" s="453"/>
      <c r="K914" s="453"/>
      <c r="L914" s="453"/>
      <c r="M914" s="453"/>
      <c r="N914" s="453"/>
      <c r="O914" s="453"/>
      <c r="P914" s="453"/>
      <c r="Q914" s="453"/>
      <c r="R914" s="453"/>
      <c r="S914" s="453"/>
      <c r="T914" s="453"/>
      <c r="U914" s="453"/>
      <c r="V914" s="453"/>
      <c r="W914" s="453"/>
      <c r="X914" s="453"/>
      <c r="Y914" s="453"/>
    </row>
    <row r="915">
      <c r="A915" s="453"/>
      <c r="B915" s="453"/>
      <c r="C915" s="453"/>
      <c r="D915" s="453"/>
      <c r="E915" s="453"/>
      <c r="F915" s="453"/>
      <c r="G915" s="453"/>
      <c r="H915" s="453"/>
      <c r="I915" s="453"/>
      <c r="J915" s="453"/>
      <c r="K915" s="453"/>
      <c r="L915" s="453"/>
      <c r="M915" s="453"/>
      <c r="N915" s="453"/>
      <c r="O915" s="453"/>
      <c r="P915" s="453"/>
      <c r="Q915" s="453"/>
      <c r="R915" s="453"/>
      <c r="S915" s="453"/>
      <c r="T915" s="453"/>
      <c r="U915" s="453"/>
      <c r="V915" s="453"/>
      <c r="W915" s="453"/>
      <c r="X915" s="453"/>
      <c r="Y915" s="453"/>
    </row>
    <row r="916">
      <c r="A916" s="453"/>
      <c r="B916" s="453"/>
      <c r="C916" s="453"/>
      <c r="D916" s="453"/>
      <c r="E916" s="453"/>
      <c r="F916" s="453"/>
      <c r="G916" s="453"/>
      <c r="H916" s="453"/>
      <c r="I916" s="453"/>
      <c r="J916" s="453"/>
      <c r="K916" s="453"/>
      <c r="L916" s="453"/>
      <c r="M916" s="453"/>
      <c r="N916" s="453"/>
      <c r="O916" s="453"/>
      <c r="P916" s="453"/>
      <c r="Q916" s="453"/>
      <c r="R916" s="453"/>
      <c r="S916" s="453"/>
      <c r="T916" s="453"/>
      <c r="U916" s="453"/>
      <c r="V916" s="453"/>
      <c r="W916" s="453"/>
      <c r="X916" s="453"/>
      <c r="Y916" s="453"/>
    </row>
    <row r="917">
      <c r="A917" s="453"/>
      <c r="B917" s="453"/>
      <c r="C917" s="453"/>
      <c r="D917" s="453"/>
      <c r="E917" s="453"/>
      <c r="F917" s="453"/>
      <c r="G917" s="453"/>
      <c r="H917" s="453"/>
      <c r="I917" s="453"/>
      <c r="J917" s="453"/>
      <c r="K917" s="453"/>
      <c r="L917" s="453"/>
      <c r="M917" s="453"/>
      <c r="N917" s="453"/>
      <c r="O917" s="453"/>
      <c r="P917" s="453"/>
      <c r="Q917" s="453"/>
      <c r="R917" s="453"/>
      <c r="S917" s="453"/>
      <c r="T917" s="453"/>
      <c r="U917" s="453"/>
      <c r="V917" s="453"/>
      <c r="W917" s="453"/>
      <c r="X917" s="453"/>
      <c r="Y917" s="453"/>
    </row>
    <row r="918">
      <c r="A918" s="453"/>
      <c r="B918" s="453"/>
      <c r="C918" s="453"/>
      <c r="D918" s="453"/>
      <c r="E918" s="453"/>
      <c r="F918" s="453"/>
      <c r="G918" s="453"/>
      <c r="H918" s="453"/>
      <c r="I918" s="453"/>
      <c r="J918" s="453"/>
      <c r="K918" s="453"/>
      <c r="L918" s="453"/>
      <c r="M918" s="453"/>
      <c r="N918" s="453"/>
      <c r="O918" s="453"/>
      <c r="P918" s="453"/>
      <c r="Q918" s="453"/>
      <c r="R918" s="453"/>
      <c r="S918" s="453"/>
      <c r="T918" s="453"/>
      <c r="U918" s="453"/>
      <c r="V918" s="453"/>
      <c r="W918" s="453"/>
      <c r="X918" s="453"/>
      <c r="Y918" s="453"/>
    </row>
    <row r="919">
      <c r="A919" s="453"/>
      <c r="B919" s="453"/>
      <c r="C919" s="453"/>
      <c r="D919" s="453"/>
      <c r="E919" s="453"/>
      <c r="F919" s="453"/>
      <c r="G919" s="453"/>
      <c r="H919" s="453"/>
      <c r="I919" s="453"/>
      <c r="J919" s="453"/>
      <c r="K919" s="453"/>
      <c r="L919" s="453"/>
      <c r="M919" s="453"/>
      <c r="N919" s="453"/>
      <c r="O919" s="453"/>
      <c r="P919" s="453"/>
      <c r="Q919" s="453"/>
      <c r="R919" s="453"/>
      <c r="S919" s="453"/>
      <c r="T919" s="453"/>
      <c r="U919" s="453"/>
      <c r="V919" s="453"/>
      <c r="W919" s="453"/>
      <c r="X919" s="453"/>
      <c r="Y919" s="453"/>
    </row>
    <row r="920">
      <c r="A920" s="453"/>
      <c r="B920" s="453"/>
      <c r="C920" s="453"/>
      <c r="D920" s="453"/>
      <c r="E920" s="453"/>
      <c r="F920" s="453"/>
      <c r="G920" s="453"/>
      <c r="H920" s="453"/>
      <c r="I920" s="453"/>
      <c r="J920" s="453"/>
      <c r="K920" s="453"/>
      <c r="L920" s="453"/>
      <c r="M920" s="453"/>
      <c r="N920" s="453"/>
      <c r="O920" s="453"/>
      <c r="P920" s="453"/>
      <c r="Q920" s="453"/>
      <c r="R920" s="453"/>
      <c r="S920" s="453"/>
      <c r="T920" s="453"/>
      <c r="U920" s="453"/>
      <c r="V920" s="453"/>
      <c r="W920" s="453"/>
      <c r="X920" s="453"/>
      <c r="Y920" s="453"/>
    </row>
    <row r="921">
      <c r="A921" s="453"/>
      <c r="B921" s="453"/>
      <c r="C921" s="453"/>
      <c r="D921" s="453"/>
      <c r="E921" s="453"/>
      <c r="F921" s="453"/>
      <c r="G921" s="453"/>
      <c r="H921" s="453"/>
      <c r="I921" s="453"/>
      <c r="J921" s="453"/>
      <c r="K921" s="453"/>
      <c r="L921" s="453"/>
      <c r="M921" s="453"/>
      <c r="N921" s="453"/>
      <c r="O921" s="453"/>
      <c r="P921" s="453"/>
      <c r="Q921" s="453"/>
      <c r="R921" s="453"/>
      <c r="S921" s="453"/>
      <c r="T921" s="453"/>
      <c r="U921" s="453"/>
      <c r="V921" s="453"/>
      <c r="W921" s="453"/>
      <c r="X921" s="453"/>
      <c r="Y921" s="453"/>
    </row>
    <row r="922">
      <c r="A922" s="453"/>
      <c r="B922" s="453"/>
      <c r="C922" s="453"/>
      <c r="D922" s="453"/>
      <c r="E922" s="453"/>
      <c r="F922" s="453"/>
      <c r="G922" s="453"/>
      <c r="H922" s="453"/>
      <c r="I922" s="453"/>
      <c r="J922" s="453"/>
      <c r="K922" s="453"/>
      <c r="L922" s="453"/>
      <c r="M922" s="453"/>
      <c r="N922" s="453"/>
      <c r="O922" s="453"/>
      <c r="P922" s="453"/>
      <c r="Q922" s="453"/>
      <c r="R922" s="453"/>
      <c r="S922" s="453"/>
      <c r="T922" s="453"/>
      <c r="U922" s="453"/>
      <c r="V922" s="453"/>
      <c r="W922" s="453"/>
      <c r="X922" s="453"/>
      <c r="Y922" s="453"/>
    </row>
    <row r="923">
      <c r="A923" s="453"/>
      <c r="B923" s="453"/>
      <c r="C923" s="453"/>
      <c r="D923" s="453"/>
      <c r="E923" s="453"/>
      <c r="F923" s="453"/>
      <c r="G923" s="453"/>
      <c r="H923" s="453"/>
      <c r="I923" s="453"/>
      <c r="J923" s="453"/>
      <c r="K923" s="453"/>
      <c r="L923" s="453"/>
      <c r="M923" s="453"/>
      <c r="N923" s="453"/>
      <c r="O923" s="453"/>
      <c r="P923" s="453"/>
      <c r="Q923" s="453"/>
      <c r="R923" s="453"/>
      <c r="S923" s="453"/>
      <c r="T923" s="453"/>
      <c r="U923" s="453"/>
      <c r="V923" s="453"/>
      <c r="W923" s="453"/>
      <c r="X923" s="453"/>
      <c r="Y923" s="453"/>
    </row>
    <row r="924">
      <c r="A924" s="453"/>
      <c r="B924" s="453"/>
      <c r="C924" s="453"/>
      <c r="D924" s="453"/>
      <c r="E924" s="453"/>
      <c r="F924" s="453"/>
      <c r="G924" s="453"/>
      <c r="H924" s="453"/>
      <c r="I924" s="453"/>
      <c r="J924" s="453"/>
      <c r="K924" s="453"/>
      <c r="L924" s="453"/>
      <c r="M924" s="453"/>
      <c r="N924" s="453"/>
      <c r="O924" s="453"/>
      <c r="P924" s="453"/>
      <c r="Q924" s="453"/>
      <c r="R924" s="453"/>
      <c r="S924" s="453"/>
      <c r="T924" s="453"/>
      <c r="U924" s="453"/>
      <c r="V924" s="453"/>
      <c r="W924" s="453"/>
      <c r="X924" s="453"/>
      <c r="Y924" s="453"/>
    </row>
    <row r="925">
      <c r="A925" s="453"/>
      <c r="B925" s="453"/>
      <c r="C925" s="453"/>
      <c r="D925" s="453"/>
      <c r="E925" s="453"/>
      <c r="F925" s="453"/>
      <c r="G925" s="453"/>
      <c r="H925" s="453"/>
      <c r="I925" s="453"/>
      <c r="J925" s="453"/>
      <c r="K925" s="453"/>
      <c r="L925" s="453"/>
      <c r="M925" s="453"/>
      <c r="N925" s="453"/>
      <c r="O925" s="453"/>
      <c r="P925" s="453"/>
      <c r="Q925" s="453"/>
      <c r="R925" s="453"/>
      <c r="S925" s="453"/>
      <c r="T925" s="453"/>
      <c r="U925" s="453"/>
      <c r="V925" s="453"/>
      <c r="W925" s="453"/>
      <c r="X925" s="453"/>
      <c r="Y925" s="453"/>
    </row>
    <row r="926">
      <c r="A926" s="453"/>
      <c r="B926" s="453"/>
      <c r="C926" s="453"/>
      <c r="D926" s="453"/>
      <c r="E926" s="453"/>
      <c r="F926" s="453"/>
      <c r="G926" s="453"/>
      <c r="H926" s="453"/>
      <c r="I926" s="453"/>
      <c r="J926" s="453"/>
      <c r="K926" s="453"/>
      <c r="L926" s="453"/>
      <c r="M926" s="453"/>
      <c r="N926" s="453"/>
      <c r="O926" s="453"/>
      <c r="P926" s="453"/>
      <c r="Q926" s="453"/>
      <c r="R926" s="453"/>
      <c r="S926" s="453"/>
      <c r="T926" s="453"/>
      <c r="U926" s="453"/>
      <c r="V926" s="453"/>
      <c r="W926" s="453"/>
      <c r="X926" s="453"/>
      <c r="Y926" s="453"/>
    </row>
    <row r="927">
      <c r="A927" s="453"/>
      <c r="B927" s="453"/>
      <c r="C927" s="453"/>
      <c r="D927" s="453"/>
      <c r="E927" s="453"/>
      <c r="F927" s="453"/>
      <c r="G927" s="453"/>
      <c r="H927" s="453"/>
      <c r="I927" s="453"/>
      <c r="J927" s="453"/>
      <c r="K927" s="453"/>
      <c r="L927" s="453"/>
      <c r="M927" s="453"/>
      <c r="N927" s="453"/>
      <c r="O927" s="453"/>
      <c r="P927" s="453"/>
      <c r="Q927" s="453"/>
      <c r="R927" s="453"/>
      <c r="S927" s="453"/>
      <c r="T927" s="453"/>
      <c r="U927" s="453"/>
      <c r="V927" s="453"/>
      <c r="W927" s="453"/>
      <c r="X927" s="453"/>
      <c r="Y927" s="453"/>
    </row>
    <row r="928">
      <c r="A928" s="453"/>
      <c r="B928" s="453"/>
      <c r="C928" s="453"/>
      <c r="D928" s="453"/>
      <c r="E928" s="453"/>
      <c r="F928" s="453"/>
      <c r="G928" s="453"/>
      <c r="H928" s="453"/>
      <c r="I928" s="453"/>
      <c r="J928" s="453"/>
      <c r="K928" s="453"/>
      <c r="L928" s="453"/>
      <c r="M928" s="453"/>
      <c r="N928" s="453"/>
      <c r="O928" s="453"/>
      <c r="P928" s="453"/>
      <c r="Q928" s="453"/>
      <c r="R928" s="453"/>
      <c r="S928" s="453"/>
      <c r="T928" s="453"/>
      <c r="U928" s="453"/>
      <c r="V928" s="453"/>
      <c r="W928" s="453"/>
      <c r="X928" s="453"/>
      <c r="Y928" s="453"/>
    </row>
    <row r="929">
      <c r="A929" s="453"/>
      <c r="B929" s="453"/>
      <c r="C929" s="453"/>
      <c r="D929" s="453"/>
      <c r="E929" s="453"/>
      <c r="F929" s="453"/>
      <c r="G929" s="453"/>
      <c r="H929" s="453"/>
      <c r="I929" s="453"/>
      <c r="J929" s="453"/>
      <c r="K929" s="453"/>
      <c r="L929" s="453"/>
      <c r="M929" s="453"/>
      <c r="N929" s="453"/>
      <c r="O929" s="453"/>
      <c r="P929" s="453"/>
      <c r="Q929" s="453"/>
      <c r="R929" s="453"/>
      <c r="S929" s="453"/>
      <c r="T929" s="453"/>
      <c r="U929" s="453"/>
      <c r="V929" s="453"/>
      <c r="W929" s="453"/>
      <c r="X929" s="453"/>
      <c r="Y929" s="453"/>
    </row>
    <row r="930">
      <c r="A930" s="453"/>
      <c r="B930" s="453"/>
      <c r="C930" s="453"/>
      <c r="D930" s="453"/>
      <c r="E930" s="453"/>
      <c r="F930" s="453"/>
      <c r="G930" s="453"/>
      <c r="H930" s="453"/>
      <c r="I930" s="453"/>
      <c r="J930" s="453"/>
      <c r="K930" s="453"/>
      <c r="L930" s="453"/>
      <c r="M930" s="453"/>
      <c r="N930" s="453"/>
      <c r="O930" s="453"/>
      <c r="P930" s="453"/>
      <c r="Q930" s="453"/>
      <c r="R930" s="453"/>
      <c r="S930" s="453"/>
      <c r="T930" s="453"/>
      <c r="U930" s="453"/>
      <c r="V930" s="453"/>
      <c r="W930" s="453"/>
      <c r="X930" s="453"/>
      <c r="Y930" s="453"/>
    </row>
    <row r="931">
      <c r="A931" s="453"/>
      <c r="B931" s="453"/>
      <c r="C931" s="453"/>
      <c r="D931" s="453"/>
      <c r="E931" s="453"/>
      <c r="F931" s="453"/>
      <c r="G931" s="453"/>
      <c r="H931" s="453"/>
      <c r="I931" s="453"/>
      <c r="J931" s="453"/>
      <c r="K931" s="453"/>
      <c r="L931" s="453"/>
      <c r="M931" s="453"/>
      <c r="N931" s="453"/>
      <c r="O931" s="453"/>
      <c r="P931" s="453"/>
      <c r="Q931" s="453"/>
      <c r="R931" s="453"/>
      <c r="S931" s="453"/>
      <c r="T931" s="453"/>
      <c r="U931" s="453"/>
      <c r="V931" s="453"/>
      <c r="W931" s="453"/>
      <c r="X931" s="453"/>
      <c r="Y931" s="453"/>
    </row>
    <row r="932">
      <c r="A932" s="453"/>
      <c r="B932" s="453"/>
      <c r="C932" s="453"/>
      <c r="D932" s="453"/>
      <c r="E932" s="453"/>
      <c r="F932" s="453"/>
      <c r="G932" s="453"/>
      <c r="H932" s="453"/>
      <c r="I932" s="453"/>
      <c r="J932" s="453"/>
      <c r="K932" s="453"/>
      <c r="L932" s="453"/>
      <c r="M932" s="453"/>
      <c r="N932" s="453"/>
      <c r="O932" s="453"/>
      <c r="P932" s="453"/>
      <c r="Q932" s="453"/>
      <c r="R932" s="453"/>
      <c r="S932" s="453"/>
      <c r="T932" s="453"/>
      <c r="U932" s="453"/>
      <c r="V932" s="453"/>
      <c r="W932" s="453"/>
      <c r="X932" s="453"/>
      <c r="Y932" s="453"/>
    </row>
    <row r="933">
      <c r="A933" s="453"/>
      <c r="B933" s="453"/>
      <c r="C933" s="453"/>
      <c r="D933" s="453"/>
      <c r="E933" s="453"/>
      <c r="F933" s="453"/>
      <c r="G933" s="453"/>
      <c r="H933" s="453"/>
      <c r="I933" s="453"/>
      <c r="J933" s="453"/>
      <c r="K933" s="453"/>
      <c r="L933" s="453"/>
      <c r="M933" s="453"/>
      <c r="N933" s="453"/>
      <c r="O933" s="453"/>
      <c r="P933" s="453"/>
      <c r="Q933" s="453"/>
      <c r="R933" s="453"/>
      <c r="S933" s="453"/>
      <c r="T933" s="453"/>
      <c r="U933" s="453"/>
      <c r="V933" s="453"/>
      <c r="W933" s="453"/>
      <c r="X933" s="453"/>
      <c r="Y933" s="453"/>
    </row>
    <row r="934">
      <c r="A934" s="453"/>
      <c r="B934" s="453"/>
      <c r="C934" s="453"/>
      <c r="D934" s="453"/>
      <c r="E934" s="453"/>
      <c r="F934" s="453"/>
      <c r="G934" s="453"/>
      <c r="H934" s="453"/>
      <c r="I934" s="453"/>
      <c r="J934" s="453"/>
      <c r="K934" s="453"/>
      <c r="L934" s="453"/>
      <c r="M934" s="453"/>
      <c r="N934" s="453"/>
      <c r="O934" s="453"/>
      <c r="P934" s="453"/>
      <c r="Q934" s="453"/>
      <c r="R934" s="453"/>
      <c r="S934" s="453"/>
      <c r="T934" s="453"/>
      <c r="U934" s="453"/>
      <c r="V934" s="453"/>
      <c r="W934" s="453"/>
      <c r="X934" s="453"/>
      <c r="Y934" s="453"/>
    </row>
    <row r="935">
      <c r="A935" s="453"/>
      <c r="B935" s="453"/>
      <c r="C935" s="453"/>
      <c r="D935" s="453"/>
      <c r="E935" s="453"/>
      <c r="F935" s="453"/>
      <c r="G935" s="453"/>
      <c r="H935" s="453"/>
      <c r="I935" s="453"/>
      <c r="J935" s="453"/>
      <c r="K935" s="453"/>
      <c r="L935" s="453"/>
      <c r="M935" s="453"/>
      <c r="N935" s="453"/>
      <c r="O935" s="453"/>
      <c r="P935" s="453"/>
      <c r="Q935" s="453"/>
      <c r="R935" s="453"/>
      <c r="S935" s="453"/>
      <c r="T935" s="453"/>
      <c r="U935" s="453"/>
      <c r="V935" s="453"/>
      <c r="W935" s="453"/>
      <c r="X935" s="453"/>
      <c r="Y935" s="453"/>
    </row>
    <row r="936">
      <c r="A936" s="453"/>
      <c r="B936" s="453"/>
      <c r="C936" s="453"/>
      <c r="D936" s="453"/>
      <c r="E936" s="453"/>
      <c r="F936" s="453"/>
      <c r="G936" s="453"/>
      <c r="H936" s="453"/>
      <c r="I936" s="453"/>
      <c r="J936" s="453"/>
      <c r="K936" s="453"/>
      <c r="L936" s="453"/>
      <c r="M936" s="453"/>
      <c r="N936" s="453"/>
      <c r="O936" s="453"/>
      <c r="P936" s="453"/>
      <c r="Q936" s="453"/>
      <c r="R936" s="453"/>
      <c r="S936" s="453"/>
      <c r="T936" s="453"/>
      <c r="U936" s="453"/>
      <c r="V936" s="453"/>
      <c r="W936" s="453"/>
      <c r="X936" s="453"/>
      <c r="Y936" s="453"/>
    </row>
    <row r="937">
      <c r="A937" s="453"/>
      <c r="B937" s="453"/>
      <c r="C937" s="453"/>
      <c r="D937" s="453"/>
      <c r="E937" s="453"/>
      <c r="F937" s="453"/>
      <c r="G937" s="453"/>
      <c r="H937" s="453"/>
      <c r="I937" s="453"/>
      <c r="J937" s="453"/>
      <c r="K937" s="453"/>
      <c r="L937" s="453"/>
      <c r="M937" s="453"/>
      <c r="N937" s="453"/>
      <c r="O937" s="453"/>
      <c r="P937" s="453"/>
      <c r="Q937" s="453"/>
      <c r="R937" s="453"/>
      <c r="S937" s="453"/>
      <c r="T937" s="453"/>
      <c r="U937" s="453"/>
      <c r="V937" s="453"/>
      <c r="W937" s="453"/>
      <c r="X937" s="453"/>
      <c r="Y937" s="453"/>
    </row>
    <row r="938">
      <c r="A938" s="453"/>
      <c r="B938" s="453"/>
      <c r="C938" s="453"/>
      <c r="D938" s="453"/>
      <c r="E938" s="453"/>
      <c r="F938" s="453"/>
      <c r="G938" s="453"/>
      <c r="H938" s="453"/>
      <c r="I938" s="453"/>
      <c r="J938" s="453"/>
      <c r="K938" s="453"/>
      <c r="L938" s="453"/>
      <c r="M938" s="453"/>
      <c r="N938" s="453"/>
      <c r="O938" s="453"/>
      <c r="P938" s="453"/>
      <c r="Q938" s="453"/>
      <c r="R938" s="453"/>
      <c r="S938" s="453"/>
      <c r="T938" s="453"/>
      <c r="U938" s="453"/>
      <c r="V938" s="453"/>
      <c r="W938" s="453"/>
      <c r="X938" s="453"/>
      <c r="Y938" s="453"/>
    </row>
    <row r="939">
      <c r="A939" s="453"/>
      <c r="B939" s="453"/>
      <c r="C939" s="453"/>
      <c r="D939" s="453"/>
      <c r="E939" s="453"/>
      <c r="F939" s="453"/>
      <c r="G939" s="453"/>
      <c r="H939" s="453"/>
      <c r="I939" s="453"/>
      <c r="J939" s="453"/>
      <c r="K939" s="453"/>
      <c r="L939" s="453"/>
      <c r="M939" s="453"/>
      <c r="N939" s="453"/>
      <c r="O939" s="453"/>
      <c r="P939" s="453"/>
      <c r="Q939" s="453"/>
      <c r="R939" s="453"/>
      <c r="S939" s="453"/>
      <c r="T939" s="453"/>
      <c r="U939" s="453"/>
      <c r="V939" s="453"/>
      <c r="W939" s="453"/>
      <c r="X939" s="453"/>
      <c r="Y939" s="453"/>
    </row>
    <row r="940">
      <c r="A940" s="453"/>
      <c r="B940" s="453"/>
      <c r="C940" s="453"/>
      <c r="D940" s="453"/>
      <c r="E940" s="453"/>
      <c r="F940" s="453"/>
      <c r="G940" s="453"/>
      <c r="H940" s="453"/>
      <c r="I940" s="453"/>
      <c r="J940" s="453"/>
      <c r="K940" s="453"/>
      <c r="L940" s="453"/>
      <c r="M940" s="453"/>
      <c r="N940" s="453"/>
      <c r="O940" s="453"/>
      <c r="P940" s="453"/>
      <c r="Q940" s="453"/>
      <c r="R940" s="453"/>
      <c r="S940" s="453"/>
      <c r="T940" s="453"/>
      <c r="U940" s="453"/>
      <c r="V940" s="453"/>
      <c r="W940" s="453"/>
      <c r="X940" s="453"/>
      <c r="Y940" s="453"/>
    </row>
    <row r="941">
      <c r="A941" s="453"/>
      <c r="B941" s="453"/>
      <c r="C941" s="453"/>
      <c r="D941" s="453"/>
      <c r="E941" s="453"/>
      <c r="F941" s="453"/>
      <c r="G941" s="453"/>
      <c r="H941" s="453"/>
      <c r="I941" s="453"/>
      <c r="J941" s="453"/>
      <c r="K941" s="453"/>
      <c r="L941" s="453"/>
      <c r="M941" s="453"/>
      <c r="N941" s="453"/>
      <c r="O941" s="453"/>
      <c r="P941" s="453"/>
      <c r="Q941" s="453"/>
      <c r="R941" s="453"/>
      <c r="S941" s="453"/>
      <c r="T941" s="453"/>
      <c r="U941" s="453"/>
      <c r="V941" s="453"/>
      <c r="W941" s="453"/>
      <c r="X941" s="453"/>
      <c r="Y941" s="453"/>
    </row>
    <row r="942">
      <c r="A942" s="453"/>
      <c r="B942" s="453"/>
      <c r="C942" s="453"/>
      <c r="D942" s="453"/>
      <c r="E942" s="453"/>
      <c r="F942" s="453"/>
      <c r="G942" s="453"/>
      <c r="H942" s="453"/>
      <c r="I942" s="453"/>
      <c r="J942" s="453"/>
      <c r="K942" s="453"/>
      <c r="L942" s="453"/>
      <c r="M942" s="453"/>
      <c r="N942" s="453"/>
      <c r="O942" s="453"/>
      <c r="P942" s="453"/>
      <c r="Q942" s="453"/>
      <c r="R942" s="453"/>
      <c r="S942" s="453"/>
      <c r="T942" s="453"/>
      <c r="U942" s="453"/>
      <c r="V942" s="453"/>
      <c r="W942" s="453"/>
      <c r="X942" s="453"/>
      <c r="Y942" s="453"/>
    </row>
    <row r="943">
      <c r="A943" s="453"/>
      <c r="B943" s="453"/>
      <c r="C943" s="453"/>
      <c r="D943" s="453"/>
      <c r="E943" s="453"/>
      <c r="F943" s="453"/>
      <c r="G943" s="453"/>
      <c r="H943" s="453"/>
      <c r="I943" s="453"/>
      <c r="J943" s="453"/>
      <c r="K943" s="453"/>
      <c r="L943" s="453"/>
      <c r="M943" s="453"/>
      <c r="N943" s="453"/>
      <c r="O943" s="453"/>
      <c r="P943" s="453"/>
      <c r="Q943" s="453"/>
      <c r="R943" s="453"/>
      <c r="S943" s="453"/>
      <c r="T943" s="453"/>
      <c r="U943" s="453"/>
      <c r="V943" s="453"/>
      <c r="W943" s="453"/>
      <c r="X943" s="453"/>
      <c r="Y943" s="453"/>
    </row>
    <row r="944">
      <c r="A944" s="453"/>
      <c r="B944" s="453"/>
      <c r="C944" s="453"/>
      <c r="D944" s="453"/>
      <c r="E944" s="453"/>
      <c r="F944" s="453"/>
      <c r="G944" s="453"/>
      <c r="H944" s="453"/>
      <c r="I944" s="453"/>
      <c r="J944" s="453"/>
      <c r="K944" s="453"/>
      <c r="L944" s="453"/>
      <c r="M944" s="453"/>
      <c r="N944" s="453"/>
      <c r="O944" s="453"/>
      <c r="P944" s="453"/>
      <c r="Q944" s="453"/>
      <c r="R944" s="453"/>
      <c r="S944" s="453"/>
      <c r="T944" s="453"/>
      <c r="U944" s="453"/>
      <c r="V944" s="453"/>
      <c r="W944" s="453"/>
      <c r="X944" s="453"/>
      <c r="Y944" s="453"/>
    </row>
    <row r="945">
      <c r="A945" s="453"/>
      <c r="B945" s="453"/>
      <c r="C945" s="453"/>
      <c r="D945" s="453"/>
      <c r="E945" s="453"/>
      <c r="F945" s="453"/>
      <c r="G945" s="453"/>
      <c r="H945" s="453"/>
      <c r="I945" s="453"/>
      <c r="J945" s="453"/>
      <c r="K945" s="453"/>
      <c r="L945" s="453"/>
      <c r="M945" s="453"/>
      <c r="N945" s="453"/>
      <c r="O945" s="453"/>
      <c r="P945" s="453"/>
      <c r="Q945" s="453"/>
      <c r="R945" s="453"/>
      <c r="S945" s="453"/>
      <c r="T945" s="453"/>
      <c r="U945" s="453"/>
      <c r="V945" s="453"/>
      <c r="W945" s="453"/>
      <c r="X945" s="453"/>
      <c r="Y945" s="453"/>
    </row>
    <row r="946">
      <c r="A946" s="453"/>
      <c r="B946" s="453"/>
      <c r="C946" s="453"/>
      <c r="D946" s="453"/>
      <c r="E946" s="453"/>
      <c r="F946" s="453"/>
      <c r="G946" s="453"/>
      <c r="H946" s="453"/>
      <c r="I946" s="453"/>
      <c r="J946" s="453"/>
      <c r="K946" s="453"/>
      <c r="L946" s="453"/>
      <c r="M946" s="453"/>
      <c r="N946" s="453"/>
      <c r="O946" s="453"/>
      <c r="P946" s="453"/>
      <c r="Q946" s="453"/>
      <c r="R946" s="453"/>
      <c r="S946" s="453"/>
      <c r="T946" s="453"/>
      <c r="U946" s="453"/>
      <c r="V946" s="453"/>
      <c r="W946" s="453"/>
      <c r="X946" s="453"/>
      <c r="Y946" s="453"/>
    </row>
    <row r="947">
      <c r="A947" s="453"/>
      <c r="B947" s="453"/>
      <c r="C947" s="453"/>
      <c r="D947" s="453"/>
      <c r="E947" s="453"/>
      <c r="F947" s="453"/>
      <c r="G947" s="453"/>
      <c r="H947" s="453"/>
      <c r="I947" s="453"/>
      <c r="J947" s="453"/>
      <c r="K947" s="453"/>
      <c r="L947" s="453"/>
      <c r="M947" s="453"/>
      <c r="N947" s="453"/>
      <c r="O947" s="453"/>
      <c r="P947" s="453"/>
      <c r="Q947" s="453"/>
      <c r="R947" s="453"/>
      <c r="S947" s="453"/>
      <c r="T947" s="453"/>
      <c r="U947" s="453"/>
      <c r="V947" s="453"/>
      <c r="W947" s="453"/>
      <c r="X947" s="453"/>
      <c r="Y947" s="453"/>
    </row>
    <row r="948">
      <c r="A948" s="453"/>
      <c r="B948" s="453"/>
      <c r="C948" s="453"/>
      <c r="D948" s="453"/>
      <c r="E948" s="453"/>
      <c r="F948" s="453"/>
      <c r="G948" s="453"/>
      <c r="H948" s="453"/>
      <c r="I948" s="453"/>
      <c r="J948" s="453"/>
      <c r="K948" s="453"/>
      <c r="L948" s="453"/>
      <c r="M948" s="453"/>
      <c r="N948" s="453"/>
      <c r="O948" s="453"/>
      <c r="P948" s="453"/>
      <c r="Q948" s="453"/>
      <c r="R948" s="453"/>
      <c r="S948" s="453"/>
      <c r="T948" s="453"/>
      <c r="U948" s="453"/>
      <c r="V948" s="453"/>
      <c r="W948" s="453"/>
      <c r="X948" s="453"/>
      <c r="Y948" s="453"/>
    </row>
    <row r="949">
      <c r="A949" s="453"/>
      <c r="B949" s="453"/>
      <c r="C949" s="453"/>
      <c r="D949" s="453"/>
      <c r="E949" s="453"/>
      <c r="F949" s="453"/>
      <c r="G949" s="453"/>
      <c r="H949" s="453"/>
      <c r="I949" s="453"/>
      <c r="J949" s="453"/>
      <c r="K949" s="453"/>
      <c r="L949" s="453"/>
      <c r="M949" s="453"/>
      <c r="N949" s="453"/>
      <c r="O949" s="453"/>
      <c r="P949" s="453"/>
      <c r="Q949" s="453"/>
      <c r="R949" s="453"/>
      <c r="S949" s="453"/>
      <c r="T949" s="453"/>
      <c r="U949" s="453"/>
      <c r="V949" s="453"/>
      <c r="W949" s="453"/>
      <c r="X949" s="453"/>
      <c r="Y949" s="453"/>
    </row>
    <row r="950">
      <c r="A950" s="453"/>
      <c r="B950" s="453"/>
      <c r="C950" s="453"/>
      <c r="D950" s="453"/>
      <c r="E950" s="453"/>
      <c r="F950" s="453"/>
      <c r="G950" s="453"/>
      <c r="H950" s="453"/>
      <c r="I950" s="453"/>
      <c r="J950" s="453"/>
      <c r="K950" s="453"/>
      <c r="L950" s="453"/>
      <c r="M950" s="453"/>
      <c r="N950" s="453"/>
      <c r="O950" s="453"/>
      <c r="P950" s="453"/>
      <c r="Q950" s="453"/>
      <c r="R950" s="453"/>
      <c r="S950" s="453"/>
      <c r="T950" s="453"/>
      <c r="U950" s="453"/>
      <c r="V950" s="453"/>
      <c r="W950" s="453"/>
      <c r="X950" s="453"/>
      <c r="Y950" s="453"/>
    </row>
    <row r="951">
      <c r="A951" s="453"/>
      <c r="B951" s="453"/>
      <c r="C951" s="453"/>
      <c r="D951" s="453"/>
      <c r="E951" s="453"/>
      <c r="F951" s="453"/>
      <c r="G951" s="453"/>
      <c r="H951" s="453"/>
      <c r="I951" s="453"/>
      <c r="J951" s="453"/>
      <c r="K951" s="453"/>
      <c r="L951" s="453"/>
      <c r="M951" s="453"/>
      <c r="N951" s="453"/>
      <c r="O951" s="453"/>
      <c r="P951" s="453"/>
      <c r="Q951" s="453"/>
      <c r="R951" s="453"/>
      <c r="S951" s="453"/>
      <c r="T951" s="453"/>
      <c r="U951" s="453"/>
      <c r="V951" s="453"/>
      <c r="W951" s="453"/>
      <c r="X951" s="453"/>
      <c r="Y951" s="453"/>
    </row>
    <row r="952">
      <c r="A952" s="453"/>
      <c r="B952" s="453"/>
      <c r="C952" s="453"/>
      <c r="D952" s="453"/>
      <c r="E952" s="453"/>
      <c r="F952" s="453"/>
      <c r="G952" s="453"/>
      <c r="H952" s="453"/>
      <c r="I952" s="453"/>
      <c r="J952" s="453"/>
      <c r="K952" s="453"/>
      <c r="L952" s="453"/>
      <c r="M952" s="453"/>
      <c r="N952" s="453"/>
      <c r="O952" s="453"/>
      <c r="P952" s="453"/>
      <c r="Q952" s="453"/>
      <c r="R952" s="453"/>
      <c r="S952" s="453"/>
      <c r="T952" s="453"/>
      <c r="U952" s="453"/>
      <c r="V952" s="453"/>
      <c r="W952" s="453"/>
      <c r="X952" s="453"/>
      <c r="Y952" s="453"/>
    </row>
    <row r="953">
      <c r="A953" s="453"/>
      <c r="B953" s="453"/>
      <c r="C953" s="453"/>
      <c r="D953" s="453"/>
      <c r="E953" s="453"/>
      <c r="F953" s="453"/>
      <c r="G953" s="453"/>
      <c r="H953" s="453"/>
      <c r="I953" s="453"/>
      <c r="J953" s="453"/>
      <c r="K953" s="453"/>
      <c r="L953" s="453"/>
      <c r="M953" s="453"/>
      <c r="N953" s="453"/>
      <c r="O953" s="453"/>
      <c r="P953" s="453"/>
      <c r="Q953" s="453"/>
      <c r="R953" s="453"/>
      <c r="S953" s="453"/>
      <c r="T953" s="453"/>
      <c r="U953" s="453"/>
      <c r="V953" s="453"/>
      <c r="W953" s="453"/>
      <c r="X953" s="453"/>
      <c r="Y953" s="453"/>
    </row>
    <row r="954">
      <c r="A954" s="453"/>
      <c r="B954" s="453"/>
      <c r="C954" s="453"/>
      <c r="D954" s="453"/>
      <c r="E954" s="453"/>
      <c r="F954" s="453"/>
      <c r="G954" s="453"/>
      <c r="H954" s="453"/>
      <c r="I954" s="453"/>
      <c r="J954" s="453"/>
      <c r="K954" s="453"/>
      <c r="L954" s="453"/>
      <c r="M954" s="453"/>
      <c r="N954" s="453"/>
      <c r="O954" s="453"/>
      <c r="P954" s="453"/>
      <c r="Q954" s="453"/>
      <c r="R954" s="453"/>
      <c r="S954" s="453"/>
      <c r="T954" s="453"/>
      <c r="U954" s="453"/>
      <c r="V954" s="453"/>
      <c r="W954" s="453"/>
      <c r="X954" s="453"/>
      <c r="Y954" s="453"/>
    </row>
    <row r="955">
      <c r="A955" s="453"/>
      <c r="B955" s="453"/>
      <c r="C955" s="453"/>
      <c r="D955" s="453"/>
      <c r="E955" s="453"/>
      <c r="F955" s="453"/>
      <c r="G955" s="453"/>
      <c r="H955" s="453"/>
      <c r="I955" s="453"/>
      <c r="J955" s="453"/>
      <c r="K955" s="453"/>
      <c r="L955" s="453"/>
      <c r="M955" s="453"/>
      <c r="N955" s="453"/>
      <c r="O955" s="453"/>
      <c r="P955" s="453"/>
      <c r="Q955" s="453"/>
      <c r="R955" s="453"/>
      <c r="S955" s="453"/>
      <c r="T955" s="453"/>
      <c r="U955" s="453"/>
      <c r="V955" s="453"/>
      <c r="W955" s="453"/>
      <c r="X955" s="453"/>
      <c r="Y955" s="453"/>
    </row>
    <row r="956">
      <c r="A956" s="453"/>
      <c r="B956" s="453"/>
      <c r="C956" s="453"/>
      <c r="D956" s="453"/>
      <c r="E956" s="453"/>
      <c r="F956" s="453"/>
      <c r="G956" s="453"/>
      <c r="H956" s="453"/>
      <c r="I956" s="453"/>
      <c r="J956" s="453"/>
      <c r="K956" s="453"/>
      <c r="L956" s="453"/>
      <c r="M956" s="453"/>
      <c r="N956" s="453"/>
      <c r="O956" s="453"/>
      <c r="P956" s="453"/>
      <c r="Q956" s="453"/>
      <c r="R956" s="453"/>
      <c r="S956" s="453"/>
      <c r="T956" s="453"/>
      <c r="U956" s="453"/>
      <c r="V956" s="453"/>
      <c r="W956" s="453"/>
      <c r="X956" s="453"/>
      <c r="Y956" s="453"/>
    </row>
    <row r="957">
      <c r="A957" s="453"/>
      <c r="B957" s="453"/>
      <c r="C957" s="453"/>
      <c r="D957" s="453"/>
      <c r="E957" s="453"/>
      <c r="F957" s="453"/>
      <c r="G957" s="453"/>
      <c r="H957" s="453"/>
      <c r="I957" s="453"/>
      <c r="J957" s="453"/>
      <c r="K957" s="453"/>
      <c r="L957" s="453"/>
      <c r="M957" s="453"/>
      <c r="N957" s="453"/>
      <c r="O957" s="453"/>
      <c r="P957" s="453"/>
      <c r="Q957" s="453"/>
      <c r="R957" s="453"/>
      <c r="S957" s="453"/>
      <c r="T957" s="453"/>
      <c r="U957" s="453"/>
      <c r="V957" s="453"/>
      <c r="W957" s="453"/>
      <c r="X957" s="453"/>
      <c r="Y957" s="453"/>
    </row>
    <row r="958">
      <c r="A958" s="453"/>
      <c r="B958" s="453"/>
      <c r="C958" s="453"/>
      <c r="D958" s="453"/>
      <c r="E958" s="453"/>
      <c r="F958" s="453"/>
      <c r="G958" s="453"/>
      <c r="H958" s="453"/>
      <c r="I958" s="453"/>
      <c r="J958" s="453"/>
      <c r="K958" s="453"/>
      <c r="L958" s="453"/>
      <c r="M958" s="453"/>
      <c r="N958" s="453"/>
      <c r="O958" s="453"/>
      <c r="P958" s="453"/>
      <c r="Q958" s="453"/>
      <c r="R958" s="453"/>
      <c r="S958" s="453"/>
      <c r="T958" s="453"/>
      <c r="U958" s="453"/>
      <c r="V958" s="453"/>
      <c r="W958" s="453"/>
      <c r="X958" s="453"/>
      <c r="Y958" s="453"/>
    </row>
    <row r="959">
      <c r="A959" s="453"/>
      <c r="B959" s="453"/>
      <c r="C959" s="453"/>
      <c r="D959" s="453"/>
      <c r="E959" s="453"/>
      <c r="F959" s="453"/>
      <c r="G959" s="453"/>
      <c r="H959" s="453"/>
      <c r="I959" s="453"/>
      <c r="J959" s="453"/>
      <c r="K959" s="453"/>
      <c r="L959" s="453"/>
      <c r="M959" s="453"/>
      <c r="N959" s="453"/>
      <c r="O959" s="453"/>
      <c r="P959" s="453"/>
      <c r="Q959" s="453"/>
      <c r="R959" s="453"/>
      <c r="S959" s="453"/>
      <c r="T959" s="453"/>
      <c r="U959" s="453"/>
      <c r="V959" s="453"/>
      <c r="W959" s="453"/>
      <c r="X959" s="453"/>
      <c r="Y959" s="453"/>
    </row>
    <row r="960">
      <c r="A960" s="453"/>
      <c r="B960" s="453"/>
      <c r="C960" s="453"/>
      <c r="D960" s="453"/>
      <c r="E960" s="453"/>
      <c r="F960" s="453"/>
      <c r="G960" s="453"/>
      <c r="H960" s="453"/>
      <c r="I960" s="453"/>
      <c r="J960" s="453"/>
      <c r="K960" s="453"/>
      <c r="L960" s="453"/>
      <c r="M960" s="453"/>
      <c r="N960" s="453"/>
      <c r="O960" s="453"/>
      <c r="P960" s="453"/>
      <c r="Q960" s="453"/>
      <c r="R960" s="453"/>
      <c r="S960" s="453"/>
      <c r="T960" s="453"/>
      <c r="U960" s="453"/>
      <c r="V960" s="453"/>
      <c r="W960" s="453"/>
      <c r="X960" s="453"/>
      <c r="Y960" s="453"/>
    </row>
    <row r="961">
      <c r="A961" s="453"/>
      <c r="B961" s="453"/>
      <c r="C961" s="453"/>
      <c r="D961" s="453"/>
      <c r="E961" s="453"/>
      <c r="F961" s="453"/>
      <c r="G961" s="453"/>
      <c r="H961" s="453"/>
      <c r="I961" s="453"/>
      <c r="J961" s="453"/>
      <c r="K961" s="453"/>
      <c r="L961" s="453"/>
      <c r="M961" s="453"/>
      <c r="N961" s="453"/>
      <c r="O961" s="453"/>
      <c r="P961" s="453"/>
      <c r="Q961" s="453"/>
      <c r="R961" s="453"/>
      <c r="S961" s="453"/>
      <c r="T961" s="453"/>
      <c r="U961" s="453"/>
      <c r="V961" s="453"/>
      <c r="W961" s="453"/>
      <c r="X961" s="453"/>
      <c r="Y961" s="453"/>
    </row>
    <row r="962">
      <c r="A962" s="453"/>
      <c r="B962" s="453"/>
      <c r="C962" s="453"/>
      <c r="D962" s="453"/>
      <c r="E962" s="453"/>
      <c r="F962" s="453"/>
      <c r="G962" s="453"/>
      <c r="H962" s="453"/>
      <c r="I962" s="453"/>
      <c r="J962" s="453"/>
      <c r="K962" s="453"/>
      <c r="L962" s="453"/>
      <c r="M962" s="453"/>
      <c r="N962" s="453"/>
      <c r="O962" s="453"/>
      <c r="P962" s="453"/>
      <c r="Q962" s="453"/>
      <c r="R962" s="453"/>
      <c r="S962" s="453"/>
      <c r="T962" s="453"/>
      <c r="U962" s="453"/>
      <c r="V962" s="453"/>
      <c r="W962" s="453"/>
      <c r="X962" s="453"/>
      <c r="Y962" s="453"/>
    </row>
    <row r="963">
      <c r="A963" s="453"/>
      <c r="B963" s="453"/>
      <c r="C963" s="453"/>
      <c r="D963" s="453"/>
      <c r="E963" s="453"/>
      <c r="F963" s="453"/>
      <c r="G963" s="453"/>
      <c r="H963" s="453"/>
      <c r="I963" s="453"/>
      <c r="J963" s="453"/>
      <c r="K963" s="453"/>
      <c r="L963" s="453"/>
      <c r="M963" s="453"/>
      <c r="N963" s="453"/>
      <c r="O963" s="453"/>
      <c r="P963" s="453"/>
      <c r="Q963" s="453"/>
      <c r="R963" s="453"/>
      <c r="S963" s="453"/>
      <c r="T963" s="453"/>
      <c r="U963" s="453"/>
      <c r="V963" s="453"/>
      <c r="W963" s="453"/>
      <c r="X963" s="453"/>
      <c r="Y963" s="453"/>
    </row>
    <row r="964">
      <c r="A964" s="453"/>
      <c r="B964" s="453"/>
      <c r="C964" s="453"/>
      <c r="D964" s="453"/>
      <c r="E964" s="453"/>
      <c r="F964" s="453"/>
      <c r="G964" s="453"/>
      <c r="H964" s="453"/>
      <c r="I964" s="453"/>
      <c r="J964" s="453"/>
      <c r="K964" s="453"/>
      <c r="L964" s="453"/>
      <c r="M964" s="453"/>
      <c r="N964" s="453"/>
      <c r="O964" s="453"/>
      <c r="P964" s="453"/>
      <c r="Q964" s="453"/>
      <c r="R964" s="453"/>
      <c r="S964" s="453"/>
      <c r="T964" s="453"/>
      <c r="U964" s="453"/>
      <c r="V964" s="453"/>
      <c r="W964" s="453"/>
      <c r="X964" s="453"/>
      <c r="Y964" s="453"/>
    </row>
    <row r="965">
      <c r="A965" s="453"/>
      <c r="B965" s="453"/>
      <c r="C965" s="453"/>
      <c r="D965" s="453"/>
      <c r="E965" s="453"/>
      <c r="F965" s="453"/>
      <c r="G965" s="453"/>
      <c r="H965" s="453"/>
      <c r="I965" s="453"/>
      <c r="J965" s="453"/>
      <c r="K965" s="453"/>
      <c r="L965" s="453"/>
      <c r="M965" s="453"/>
      <c r="N965" s="453"/>
      <c r="O965" s="453"/>
      <c r="P965" s="453"/>
      <c r="Q965" s="453"/>
      <c r="R965" s="453"/>
      <c r="S965" s="453"/>
      <c r="T965" s="453"/>
      <c r="U965" s="453"/>
      <c r="V965" s="453"/>
      <c r="W965" s="453"/>
      <c r="X965" s="453"/>
      <c r="Y965" s="453"/>
    </row>
    <row r="966">
      <c r="A966" s="453"/>
      <c r="B966" s="453"/>
      <c r="C966" s="453"/>
      <c r="D966" s="453"/>
      <c r="E966" s="453"/>
      <c r="F966" s="453"/>
      <c r="G966" s="453"/>
      <c r="H966" s="453"/>
      <c r="I966" s="453"/>
      <c r="J966" s="453"/>
      <c r="K966" s="453"/>
      <c r="L966" s="453"/>
      <c r="M966" s="453"/>
      <c r="N966" s="453"/>
      <c r="O966" s="453"/>
      <c r="P966" s="453"/>
      <c r="Q966" s="453"/>
      <c r="R966" s="453"/>
      <c r="S966" s="453"/>
      <c r="T966" s="453"/>
      <c r="U966" s="453"/>
      <c r="V966" s="453"/>
      <c r="W966" s="453"/>
      <c r="X966" s="453"/>
      <c r="Y966" s="453"/>
    </row>
    <row r="967">
      <c r="A967" s="453"/>
      <c r="B967" s="453"/>
      <c r="C967" s="453"/>
      <c r="D967" s="453"/>
      <c r="E967" s="453"/>
      <c r="F967" s="453"/>
      <c r="G967" s="453"/>
      <c r="H967" s="453"/>
      <c r="I967" s="453"/>
      <c r="J967" s="453"/>
      <c r="K967" s="453"/>
      <c r="L967" s="453"/>
      <c r="M967" s="453"/>
      <c r="N967" s="453"/>
      <c r="O967" s="453"/>
      <c r="P967" s="453"/>
      <c r="Q967" s="453"/>
      <c r="R967" s="453"/>
      <c r="S967" s="453"/>
      <c r="T967" s="453"/>
      <c r="U967" s="453"/>
      <c r="V967" s="453"/>
      <c r="W967" s="453"/>
      <c r="X967" s="453"/>
      <c r="Y967" s="453"/>
    </row>
    <row r="968">
      <c r="A968" s="453"/>
      <c r="B968" s="453"/>
      <c r="C968" s="453"/>
      <c r="D968" s="453"/>
      <c r="E968" s="453"/>
      <c r="F968" s="453"/>
      <c r="G968" s="453"/>
      <c r="H968" s="453"/>
      <c r="I968" s="453"/>
      <c r="J968" s="453"/>
      <c r="K968" s="453"/>
      <c r="L968" s="453"/>
      <c r="M968" s="453"/>
      <c r="N968" s="453"/>
      <c r="O968" s="453"/>
      <c r="P968" s="453"/>
      <c r="Q968" s="453"/>
      <c r="R968" s="453"/>
      <c r="S968" s="453"/>
      <c r="T968" s="453"/>
      <c r="U968" s="453"/>
      <c r="V968" s="453"/>
      <c r="W968" s="453"/>
      <c r="X968" s="453"/>
      <c r="Y968" s="453"/>
    </row>
    <row r="969">
      <c r="A969" s="453"/>
      <c r="B969" s="453"/>
      <c r="C969" s="453"/>
      <c r="D969" s="453"/>
      <c r="E969" s="453"/>
      <c r="F969" s="453"/>
      <c r="G969" s="453"/>
      <c r="H969" s="453"/>
      <c r="I969" s="453"/>
      <c r="J969" s="453"/>
      <c r="K969" s="453"/>
      <c r="L969" s="453"/>
      <c r="M969" s="453"/>
      <c r="N969" s="453"/>
      <c r="O969" s="453"/>
      <c r="P969" s="453"/>
      <c r="Q969" s="453"/>
      <c r="R969" s="453"/>
      <c r="S969" s="453"/>
      <c r="T969" s="453"/>
      <c r="U969" s="453"/>
      <c r="V969" s="453"/>
      <c r="W969" s="453"/>
      <c r="X969" s="453"/>
      <c r="Y969" s="453"/>
    </row>
    <row r="970">
      <c r="A970" s="453"/>
      <c r="B970" s="453"/>
      <c r="C970" s="453"/>
      <c r="D970" s="453"/>
      <c r="E970" s="453"/>
      <c r="F970" s="453"/>
      <c r="G970" s="453"/>
      <c r="H970" s="453"/>
      <c r="I970" s="453"/>
      <c r="J970" s="453"/>
      <c r="K970" s="453"/>
      <c r="L970" s="453"/>
      <c r="M970" s="453"/>
      <c r="N970" s="453"/>
      <c r="O970" s="453"/>
      <c r="P970" s="453"/>
      <c r="Q970" s="453"/>
      <c r="R970" s="453"/>
      <c r="S970" s="453"/>
      <c r="T970" s="453"/>
      <c r="U970" s="453"/>
      <c r="V970" s="453"/>
      <c r="W970" s="453"/>
      <c r="X970" s="453"/>
      <c r="Y970" s="453"/>
    </row>
    <row r="971">
      <c r="A971" s="453"/>
      <c r="B971" s="453"/>
      <c r="C971" s="453"/>
      <c r="D971" s="453"/>
      <c r="E971" s="453"/>
      <c r="F971" s="453"/>
      <c r="G971" s="453"/>
      <c r="H971" s="453"/>
      <c r="I971" s="453"/>
      <c r="J971" s="453"/>
      <c r="K971" s="453"/>
      <c r="L971" s="453"/>
      <c r="M971" s="453"/>
      <c r="N971" s="453"/>
      <c r="O971" s="453"/>
      <c r="P971" s="453"/>
      <c r="Q971" s="453"/>
      <c r="R971" s="453"/>
      <c r="S971" s="453"/>
      <c r="T971" s="453"/>
      <c r="U971" s="453"/>
      <c r="V971" s="453"/>
      <c r="W971" s="453"/>
      <c r="X971" s="453"/>
      <c r="Y971" s="453"/>
    </row>
    <row r="972">
      <c r="A972" s="453"/>
      <c r="B972" s="453"/>
      <c r="C972" s="453"/>
      <c r="D972" s="453"/>
      <c r="E972" s="453"/>
      <c r="F972" s="453"/>
      <c r="G972" s="453"/>
      <c r="H972" s="453"/>
      <c r="I972" s="453"/>
      <c r="J972" s="453"/>
      <c r="K972" s="453"/>
      <c r="L972" s="453"/>
      <c r="M972" s="453"/>
      <c r="N972" s="453"/>
      <c r="O972" s="453"/>
      <c r="P972" s="453"/>
      <c r="Q972" s="453"/>
      <c r="R972" s="453"/>
      <c r="S972" s="453"/>
      <c r="T972" s="453"/>
      <c r="U972" s="453"/>
      <c r="V972" s="453"/>
      <c r="W972" s="453"/>
      <c r="X972" s="453"/>
      <c r="Y972" s="453"/>
    </row>
    <row r="973">
      <c r="A973" s="453"/>
      <c r="B973" s="453"/>
      <c r="C973" s="453"/>
      <c r="D973" s="453"/>
      <c r="E973" s="453"/>
      <c r="F973" s="453"/>
      <c r="G973" s="453"/>
      <c r="H973" s="453"/>
      <c r="I973" s="453"/>
      <c r="J973" s="453"/>
      <c r="K973" s="453"/>
      <c r="L973" s="453"/>
      <c r="M973" s="453"/>
      <c r="N973" s="453"/>
      <c r="O973" s="453"/>
      <c r="P973" s="453"/>
      <c r="Q973" s="453"/>
      <c r="R973" s="453"/>
      <c r="S973" s="453"/>
      <c r="T973" s="453"/>
      <c r="U973" s="453"/>
      <c r="V973" s="453"/>
      <c r="W973" s="453"/>
      <c r="X973" s="453"/>
      <c r="Y973" s="453"/>
    </row>
    <row r="974">
      <c r="A974" s="453"/>
      <c r="B974" s="453"/>
      <c r="C974" s="453"/>
      <c r="D974" s="453"/>
      <c r="E974" s="453"/>
      <c r="F974" s="453"/>
      <c r="G974" s="453"/>
      <c r="H974" s="453"/>
      <c r="I974" s="453"/>
      <c r="J974" s="453"/>
      <c r="K974" s="453"/>
      <c r="L974" s="453"/>
      <c r="M974" s="453"/>
      <c r="N974" s="453"/>
      <c r="O974" s="453"/>
      <c r="P974" s="453"/>
      <c r="Q974" s="453"/>
      <c r="R974" s="453"/>
      <c r="S974" s="453"/>
      <c r="T974" s="453"/>
      <c r="U974" s="453"/>
      <c r="V974" s="453"/>
      <c r="W974" s="453"/>
      <c r="X974" s="453"/>
      <c r="Y974" s="453"/>
    </row>
    <row r="975">
      <c r="A975" s="453"/>
      <c r="B975" s="453"/>
      <c r="C975" s="453"/>
      <c r="D975" s="453"/>
      <c r="E975" s="453"/>
      <c r="F975" s="453"/>
      <c r="G975" s="453"/>
      <c r="H975" s="453"/>
      <c r="I975" s="453"/>
      <c r="J975" s="453"/>
      <c r="K975" s="453"/>
      <c r="L975" s="453"/>
      <c r="M975" s="453"/>
      <c r="N975" s="453"/>
      <c r="O975" s="453"/>
      <c r="P975" s="453"/>
      <c r="Q975" s="453"/>
      <c r="R975" s="453"/>
      <c r="S975" s="453"/>
      <c r="T975" s="453"/>
      <c r="U975" s="453"/>
      <c r="V975" s="453"/>
      <c r="W975" s="453"/>
      <c r="X975" s="453"/>
      <c r="Y975" s="453"/>
    </row>
    <row r="976">
      <c r="A976" s="453"/>
      <c r="B976" s="453"/>
      <c r="C976" s="453"/>
      <c r="D976" s="453"/>
      <c r="E976" s="453"/>
      <c r="F976" s="453"/>
      <c r="G976" s="453"/>
      <c r="H976" s="453"/>
      <c r="I976" s="453"/>
      <c r="J976" s="453"/>
      <c r="K976" s="453"/>
      <c r="L976" s="453"/>
      <c r="M976" s="453"/>
      <c r="N976" s="453"/>
      <c r="O976" s="453"/>
      <c r="P976" s="453"/>
      <c r="Q976" s="453"/>
      <c r="R976" s="453"/>
      <c r="S976" s="453"/>
      <c r="T976" s="453"/>
      <c r="U976" s="453"/>
      <c r="V976" s="453"/>
      <c r="W976" s="453"/>
      <c r="X976" s="453"/>
      <c r="Y976" s="453"/>
    </row>
    <row r="977">
      <c r="A977" s="453"/>
      <c r="B977" s="453"/>
      <c r="C977" s="453"/>
      <c r="D977" s="453"/>
      <c r="E977" s="453"/>
      <c r="F977" s="453"/>
      <c r="G977" s="453"/>
      <c r="H977" s="453"/>
      <c r="I977" s="453"/>
      <c r="J977" s="453"/>
      <c r="K977" s="453"/>
      <c r="L977" s="453"/>
      <c r="M977" s="453"/>
      <c r="N977" s="453"/>
      <c r="O977" s="453"/>
      <c r="P977" s="453"/>
      <c r="Q977" s="453"/>
      <c r="R977" s="453"/>
      <c r="S977" s="453"/>
      <c r="T977" s="453"/>
      <c r="U977" s="453"/>
      <c r="V977" s="453"/>
      <c r="W977" s="453"/>
      <c r="X977" s="453"/>
      <c r="Y977" s="453"/>
    </row>
    <row r="978">
      <c r="A978" s="453"/>
      <c r="B978" s="453"/>
      <c r="C978" s="453"/>
      <c r="D978" s="453"/>
      <c r="E978" s="453"/>
      <c r="F978" s="453"/>
      <c r="G978" s="453"/>
      <c r="H978" s="453"/>
      <c r="I978" s="453"/>
      <c r="J978" s="453"/>
      <c r="K978" s="453"/>
      <c r="L978" s="453"/>
      <c r="M978" s="453"/>
      <c r="N978" s="453"/>
      <c r="O978" s="453"/>
      <c r="P978" s="453"/>
      <c r="Q978" s="453"/>
      <c r="R978" s="453"/>
      <c r="S978" s="453"/>
      <c r="T978" s="453"/>
      <c r="U978" s="453"/>
      <c r="V978" s="453"/>
      <c r="W978" s="453"/>
      <c r="X978" s="453"/>
      <c r="Y978" s="453"/>
    </row>
    <row r="979">
      <c r="A979" s="453"/>
      <c r="B979" s="453"/>
      <c r="C979" s="453"/>
      <c r="D979" s="453"/>
      <c r="E979" s="453"/>
      <c r="F979" s="453"/>
      <c r="G979" s="453"/>
      <c r="H979" s="453"/>
      <c r="I979" s="453"/>
      <c r="J979" s="453"/>
      <c r="K979" s="453"/>
      <c r="L979" s="453"/>
      <c r="M979" s="453"/>
      <c r="N979" s="453"/>
      <c r="O979" s="453"/>
      <c r="P979" s="453"/>
      <c r="Q979" s="453"/>
      <c r="R979" s="453"/>
      <c r="S979" s="453"/>
      <c r="T979" s="453"/>
      <c r="U979" s="453"/>
      <c r="V979" s="453"/>
      <c r="W979" s="453"/>
      <c r="X979" s="453"/>
      <c r="Y979" s="453"/>
    </row>
    <row r="980">
      <c r="A980" s="453"/>
      <c r="B980" s="453"/>
      <c r="C980" s="453"/>
      <c r="D980" s="453"/>
      <c r="E980" s="453"/>
      <c r="F980" s="453"/>
      <c r="G980" s="453"/>
      <c r="H980" s="453"/>
      <c r="I980" s="453"/>
      <c r="J980" s="453"/>
      <c r="K980" s="453"/>
      <c r="L980" s="453"/>
      <c r="M980" s="453"/>
      <c r="N980" s="453"/>
      <c r="O980" s="453"/>
      <c r="P980" s="453"/>
      <c r="Q980" s="453"/>
      <c r="R980" s="453"/>
      <c r="S980" s="453"/>
      <c r="T980" s="453"/>
      <c r="U980" s="453"/>
      <c r="V980" s="453"/>
      <c r="W980" s="453"/>
      <c r="X980" s="453"/>
      <c r="Y980" s="453"/>
    </row>
    <row r="981">
      <c r="A981" s="453"/>
      <c r="B981" s="453"/>
      <c r="C981" s="453"/>
      <c r="D981" s="453"/>
      <c r="E981" s="453"/>
      <c r="F981" s="453"/>
      <c r="G981" s="453"/>
      <c r="H981" s="453"/>
      <c r="I981" s="453"/>
      <c r="J981" s="453"/>
      <c r="K981" s="453"/>
      <c r="L981" s="453"/>
      <c r="M981" s="453"/>
      <c r="N981" s="453"/>
      <c r="O981" s="453"/>
      <c r="P981" s="453"/>
      <c r="Q981" s="453"/>
      <c r="R981" s="453"/>
      <c r="S981" s="453"/>
      <c r="T981" s="453"/>
      <c r="U981" s="453"/>
      <c r="V981" s="453"/>
      <c r="W981" s="453"/>
      <c r="X981" s="453"/>
      <c r="Y981" s="453"/>
    </row>
    <row r="982">
      <c r="A982" s="453"/>
      <c r="B982" s="453"/>
      <c r="C982" s="453"/>
      <c r="D982" s="453"/>
      <c r="E982" s="453"/>
      <c r="F982" s="453"/>
      <c r="G982" s="453"/>
      <c r="H982" s="453"/>
      <c r="I982" s="453"/>
      <c r="J982" s="453"/>
      <c r="K982" s="453"/>
      <c r="L982" s="453"/>
      <c r="M982" s="453"/>
      <c r="N982" s="453"/>
      <c r="O982" s="453"/>
      <c r="P982" s="453"/>
      <c r="Q982" s="453"/>
      <c r="R982" s="453"/>
      <c r="S982" s="453"/>
      <c r="T982" s="453"/>
      <c r="U982" s="453"/>
      <c r="V982" s="453"/>
      <c r="W982" s="453"/>
      <c r="X982" s="453"/>
      <c r="Y982" s="453"/>
    </row>
    <row r="983">
      <c r="A983" s="453"/>
      <c r="B983" s="453"/>
      <c r="C983" s="453"/>
      <c r="D983" s="453"/>
      <c r="E983" s="453"/>
      <c r="F983" s="453"/>
      <c r="G983" s="453"/>
      <c r="H983" s="453"/>
      <c r="I983" s="453"/>
      <c r="J983" s="453"/>
      <c r="K983" s="453"/>
      <c r="L983" s="453"/>
      <c r="M983" s="453"/>
      <c r="N983" s="453"/>
      <c r="O983" s="453"/>
      <c r="P983" s="453"/>
      <c r="Q983" s="453"/>
      <c r="R983" s="453"/>
      <c r="S983" s="453"/>
      <c r="T983" s="453"/>
      <c r="U983" s="453"/>
      <c r="V983" s="453"/>
      <c r="W983" s="453"/>
      <c r="X983" s="453"/>
      <c r="Y983" s="453"/>
    </row>
    <row r="984">
      <c r="A984" s="453"/>
      <c r="B984" s="453"/>
      <c r="C984" s="453"/>
      <c r="D984" s="453"/>
      <c r="E984" s="453"/>
      <c r="F984" s="453"/>
      <c r="G984" s="453"/>
      <c r="H984" s="453"/>
      <c r="I984" s="453"/>
      <c r="J984" s="453"/>
      <c r="K984" s="453"/>
      <c r="L984" s="453"/>
      <c r="M984" s="453"/>
      <c r="N984" s="453"/>
      <c r="O984" s="453"/>
      <c r="P984" s="453"/>
      <c r="Q984" s="453"/>
      <c r="R984" s="453"/>
      <c r="S984" s="453"/>
      <c r="T984" s="453"/>
      <c r="U984" s="453"/>
      <c r="V984" s="453"/>
      <c r="W984" s="453"/>
      <c r="X984" s="453"/>
      <c r="Y984" s="453"/>
    </row>
    <row r="985">
      <c r="A985" s="453"/>
      <c r="B985" s="453"/>
      <c r="C985" s="453"/>
      <c r="D985" s="453"/>
      <c r="E985" s="453"/>
      <c r="F985" s="453"/>
      <c r="G985" s="453"/>
      <c r="H985" s="453"/>
      <c r="I985" s="453"/>
      <c r="J985" s="453"/>
      <c r="K985" s="453"/>
      <c r="L985" s="453"/>
      <c r="M985" s="453"/>
      <c r="N985" s="453"/>
      <c r="O985" s="453"/>
      <c r="P985" s="453"/>
      <c r="Q985" s="453"/>
      <c r="R985" s="453"/>
      <c r="S985" s="453"/>
      <c r="T985" s="453"/>
      <c r="U985" s="453"/>
      <c r="V985" s="453"/>
      <c r="W985" s="453"/>
      <c r="X985" s="453"/>
      <c r="Y985" s="453"/>
    </row>
    <row r="986">
      <c r="A986" s="453"/>
      <c r="B986" s="453"/>
      <c r="C986" s="453"/>
      <c r="D986" s="453"/>
      <c r="E986" s="453"/>
      <c r="F986" s="453"/>
      <c r="G986" s="453"/>
      <c r="H986" s="453"/>
      <c r="I986" s="453"/>
      <c r="J986" s="453"/>
      <c r="K986" s="453"/>
      <c r="L986" s="453"/>
      <c r="M986" s="453"/>
      <c r="N986" s="453"/>
      <c r="O986" s="453"/>
      <c r="P986" s="453"/>
      <c r="Q986" s="453"/>
      <c r="R986" s="453"/>
      <c r="S986" s="453"/>
      <c r="T986" s="453"/>
      <c r="U986" s="453"/>
      <c r="V986" s="453"/>
      <c r="W986" s="453"/>
      <c r="X986" s="453"/>
      <c r="Y986" s="453"/>
    </row>
    <row r="987">
      <c r="A987" s="453"/>
      <c r="B987" s="453"/>
      <c r="C987" s="453"/>
      <c r="D987" s="453"/>
      <c r="E987" s="453"/>
      <c r="F987" s="453"/>
      <c r="G987" s="453"/>
      <c r="H987" s="453"/>
      <c r="I987" s="453"/>
      <c r="J987" s="453"/>
      <c r="K987" s="453"/>
      <c r="L987" s="453"/>
      <c r="M987" s="453"/>
      <c r="N987" s="453"/>
      <c r="O987" s="453"/>
      <c r="P987" s="453"/>
      <c r="Q987" s="453"/>
      <c r="R987" s="453"/>
      <c r="S987" s="453"/>
      <c r="T987" s="453"/>
      <c r="U987" s="453"/>
      <c r="V987" s="453"/>
      <c r="W987" s="453"/>
      <c r="X987" s="453"/>
      <c r="Y987" s="453"/>
    </row>
    <row r="988">
      <c r="A988" s="453"/>
      <c r="B988" s="453"/>
      <c r="C988" s="453"/>
      <c r="D988" s="453"/>
      <c r="E988" s="453"/>
      <c r="F988" s="453"/>
      <c r="G988" s="453"/>
      <c r="H988" s="453"/>
      <c r="I988" s="453"/>
      <c r="J988" s="453"/>
      <c r="K988" s="453"/>
      <c r="L988" s="453"/>
      <c r="M988" s="453"/>
      <c r="N988" s="453"/>
      <c r="O988" s="453"/>
      <c r="P988" s="453"/>
      <c r="Q988" s="453"/>
      <c r="R988" s="453"/>
      <c r="S988" s="453"/>
      <c r="T988" s="453"/>
      <c r="U988" s="453"/>
      <c r="V988" s="453"/>
      <c r="W988" s="453"/>
      <c r="X988" s="453"/>
      <c r="Y988" s="453"/>
    </row>
    <row r="989">
      <c r="A989" s="453"/>
      <c r="B989" s="453"/>
      <c r="C989" s="453"/>
      <c r="D989" s="453"/>
      <c r="E989" s="453"/>
      <c r="F989" s="453"/>
      <c r="G989" s="453"/>
      <c r="H989" s="453"/>
      <c r="I989" s="453"/>
      <c r="J989" s="453"/>
      <c r="K989" s="453"/>
      <c r="L989" s="453"/>
      <c r="M989" s="453"/>
      <c r="N989" s="453"/>
      <c r="O989" s="453"/>
      <c r="P989" s="453"/>
      <c r="Q989" s="453"/>
      <c r="R989" s="453"/>
      <c r="S989" s="453"/>
      <c r="T989" s="453"/>
      <c r="U989" s="453"/>
      <c r="V989" s="453"/>
      <c r="W989" s="453"/>
      <c r="X989" s="453"/>
      <c r="Y989" s="453"/>
    </row>
    <row r="990">
      <c r="A990" s="453"/>
      <c r="B990" s="453"/>
      <c r="C990" s="453"/>
      <c r="D990" s="453"/>
      <c r="E990" s="453"/>
      <c r="F990" s="453"/>
      <c r="G990" s="453"/>
      <c r="H990" s="453"/>
      <c r="I990" s="453"/>
      <c r="J990" s="453"/>
      <c r="K990" s="453"/>
      <c r="L990" s="453"/>
      <c r="M990" s="453"/>
      <c r="N990" s="453"/>
      <c r="O990" s="453"/>
      <c r="P990" s="453"/>
      <c r="Q990" s="453"/>
      <c r="R990" s="453"/>
      <c r="S990" s="453"/>
      <c r="T990" s="453"/>
      <c r="U990" s="453"/>
      <c r="V990" s="453"/>
      <c r="W990" s="453"/>
      <c r="X990" s="453"/>
      <c r="Y990" s="453"/>
    </row>
    <row r="991">
      <c r="A991" s="453"/>
      <c r="B991" s="453"/>
      <c r="C991" s="453"/>
      <c r="D991" s="453"/>
      <c r="E991" s="453"/>
      <c r="F991" s="453"/>
      <c r="G991" s="453"/>
      <c r="H991" s="453"/>
      <c r="I991" s="453"/>
      <c r="J991" s="453"/>
      <c r="K991" s="453"/>
      <c r="L991" s="453"/>
      <c r="M991" s="453"/>
      <c r="N991" s="453"/>
      <c r="O991" s="453"/>
      <c r="P991" s="453"/>
      <c r="Q991" s="453"/>
      <c r="R991" s="453"/>
      <c r="S991" s="453"/>
      <c r="T991" s="453"/>
      <c r="U991" s="453"/>
      <c r="V991" s="453"/>
      <c r="W991" s="453"/>
      <c r="X991" s="453"/>
      <c r="Y991" s="453"/>
    </row>
    <row r="992">
      <c r="A992" s="453"/>
      <c r="B992" s="453"/>
      <c r="C992" s="453"/>
      <c r="D992" s="453"/>
      <c r="E992" s="453"/>
      <c r="F992" s="453"/>
      <c r="G992" s="453"/>
      <c r="H992" s="453"/>
      <c r="I992" s="453"/>
      <c r="J992" s="453"/>
      <c r="K992" s="453"/>
      <c r="L992" s="453"/>
      <c r="M992" s="453"/>
      <c r="N992" s="453"/>
      <c r="O992" s="453"/>
      <c r="P992" s="453"/>
      <c r="Q992" s="453"/>
      <c r="R992" s="453"/>
      <c r="S992" s="453"/>
      <c r="T992" s="453"/>
      <c r="U992" s="453"/>
      <c r="V992" s="453"/>
      <c r="W992" s="453"/>
      <c r="X992" s="453"/>
      <c r="Y992" s="453"/>
    </row>
    <row r="993">
      <c r="A993" s="453"/>
      <c r="B993" s="453"/>
      <c r="C993" s="453"/>
      <c r="D993" s="453"/>
      <c r="E993" s="453"/>
      <c r="F993" s="453"/>
      <c r="G993" s="453"/>
      <c r="H993" s="453"/>
      <c r="I993" s="453"/>
      <c r="J993" s="453"/>
      <c r="K993" s="453"/>
      <c r="L993" s="453"/>
      <c r="M993" s="453"/>
      <c r="N993" s="453"/>
      <c r="O993" s="453"/>
      <c r="P993" s="453"/>
      <c r="Q993" s="453"/>
      <c r="R993" s="453"/>
      <c r="S993" s="453"/>
      <c r="T993" s="453"/>
      <c r="U993" s="453"/>
      <c r="V993" s="453"/>
      <c r="W993" s="453"/>
      <c r="X993" s="453"/>
      <c r="Y993" s="453"/>
    </row>
    <row r="994">
      <c r="A994" s="453"/>
      <c r="B994" s="453"/>
      <c r="C994" s="453"/>
      <c r="D994" s="453"/>
      <c r="E994" s="453"/>
      <c r="F994" s="453"/>
      <c r="G994" s="453"/>
      <c r="H994" s="453"/>
      <c r="I994" s="453"/>
      <c r="J994" s="453"/>
      <c r="K994" s="453"/>
      <c r="L994" s="453"/>
      <c r="M994" s="453"/>
      <c r="N994" s="453"/>
      <c r="O994" s="453"/>
      <c r="P994" s="453"/>
      <c r="Q994" s="453"/>
      <c r="R994" s="453"/>
      <c r="S994" s="453"/>
      <c r="T994" s="453"/>
      <c r="U994" s="453"/>
      <c r="V994" s="453"/>
      <c r="W994" s="453"/>
      <c r="X994" s="453"/>
      <c r="Y994" s="453"/>
    </row>
    <row r="995">
      <c r="A995" s="453"/>
      <c r="B995" s="453"/>
      <c r="C995" s="453"/>
      <c r="D995" s="453"/>
      <c r="E995" s="453"/>
      <c r="F995" s="453"/>
      <c r="G995" s="453"/>
      <c r="H995" s="453"/>
      <c r="I995" s="453"/>
      <c r="J995" s="453"/>
      <c r="K995" s="453"/>
      <c r="L995" s="453"/>
      <c r="M995" s="453"/>
      <c r="N995" s="453"/>
      <c r="O995" s="453"/>
      <c r="P995" s="453"/>
      <c r="Q995" s="453"/>
      <c r="R995" s="453"/>
      <c r="S995" s="453"/>
      <c r="T995" s="453"/>
      <c r="U995" s="453"/>
      <c r="V995" s="453"/>
      <c r="W995" s="453"/>
      <c r="X995" s="453"/>
      <c r="Y995" s="453"/>
    </row>
    <row r="996">
      <c r="A996" s="453"/>
      <c r="B996" s="453"/>
      <c r="C996" s="453"/>
      <c r="D996" s="453"/>
      <c r="E996" s="453"/>
      <c r="F996" s="453"/>
      <c r="G996" s="453"/>
      <c r="H996" s="453"/>
      <c r="I996" s="453"/>
      <c r="J996" s="453"/>
      <c r="K996" s="453"/>
      <c r="L996" s="453"/>
      <c r="M996" s="453"/>
      <c r="N996" s="453"/>
      <c r="O996" s="453"/>
      <c r="P996" s="453"/>
      <c r="Q996" s="453"/>
      <c r="R996" s="453"/>
      <c r="S996" s="453"/>
      <c r="T996" s="453"/>
      <c r="U996" s="453"/>
      <c r="V996" s="453"/>
      <c r="W996" s="453"/>
      <c r="X996" s="453"/>
      <c r="Y996" s="453"/>
    </row>
    <row r="997">
      <c r="A997" s="453"/>
      <c r="B997" s="453"/>
      <c r="C997" s="453"/>
      <c r="D997" s="453"/>
      <c r="E997" s="453"/>
      <c r="F997" s="453"/>
      <c r="G997" s="453"/>
      <c r="H997" s="453"/>
      <c r="I997" s="453"/>
      <c r="J997" s="453"/>
      <c r="K997" s="453"/>
      <c r="L997" s="453"/>
      <c r="M997" s="453"/>
      <c r="N997" s="453"/>
      <c r="O997" s="453"/>
      <c r="P997" s="453"/>
      <c r="Q997" s="453"/>
      <c r="R997" s="453"/>
      <c r="S997" s="453"/>
      <c r="T997" s="453"/>
      <c r="U997" s="453"/>
      <c r="V997" s="453"/>
      <c r="W997" s="453"/>
      <c r="X997" s="453"/>
      <c r="Y997" s="453"/>
    </row>
    <row r="998">
      <c r="A998" s="453"/>
      <c r="B998" s="453"/>
      <c r="C998" s="453"/>
      <c r="D998" s="453"/>
      <c r="E998" s="453"/>
      <c r="F998" s="453"/>
      <c r="G998" s="453"/>
      <c r="H998" s="453"/>
      <c r="I998" s="453"/>
      <c r="J998" s="453"/>
      <c r="K998" s="453"/>
      <c r="L998" s="453"/>
      <c r="M998" s="453"/>
      <c r="N998" s="453"/>
      <c r="O998" s="453"/>
      <c r="P998" s="453"/>
      <c r="Q998" s="453"/>
      <c r="R998" s="453"/>
      <c r="S998" s="453"/>
      <c r="T998" s="453"/>
      <c r="U998" s="453"/>
      <c r="V998" s="453"/>
      <c r="W998" s="453"/>
      <c r="X998" s="453"/>
      <c r="Y998" s="453"/>
    </row>
    <row r="999">
      <c r="A999" s="453"/>
      <c r="B999" s="453"/>
      <c r="C999" s="453"/>
      <c r="D999" s="453"/>
      <c r="E999" s="453"/>
      <c r="F999" s="453"/>
      <c r="G999" s="453"/>
      <c r="H999" s="453"/>
      <c r="I999" s="453"/>
      <c r="J999" s="453"/>
      <c r="K999" s="453"/>
      <c r="L999" s="453"/>
      <c r="M999" s="453"/>
      <c r="N999" s="453"/>
      <c r="O999" s="453"/>
      <c r="P999" s="453"/>
      <c r="Q999" s="453"/>
      <c r="R999" s="453"/>
      <c r="S999" s="453"/>
      <c r="T999" s="453"/>
      <c r="U999" s="453"/>
      <c r="V999" s="453"/>
      <c r="W999" s="453"/>
      <c r="X999" s="453"/>
      <c r="Y999" s="453"/>
    </row>
    <row r="1000">
      <c r="A1000" s="453"/>
      <c r="B1000" s="453"/>
      <c r="C1000" s="453"/>
      <c r="D1000" s="453"/>
      <c r="E1000" s="453"/>
      <c r="F1000" s="453"/>
      <c r="G1000" s="453"/>
      <c r="H1000" s="453"/>
      <c r="I1000" s="453"/>
      <c r="J1000" s="453"/>
      <c r="K1000" s="453"/>
      <c r="L1000" s="453"/>
      <c r="M1000" s="453"/>
      <c r="N1000" s="453"/>
      <c r="O1000" s="453"/>
      <c r="P1000" s="453"/>
      <c r="Q1000" s="453"/>
      <c r="R1000" s="453"/>
      <c r="S1000" s="453"/>
      <c r="T1000" s="453"/>
      <c r="U1000" s="453"/>
      <c r="V1000" s="453"/>
      <c r="W1000" s="453"/>
      <c r="X1000" s="453"/>
      <c r="Y1000" s="453"/>
    </row>
    <row r="1001">
      <c r="A1001" s="453"/>
      <c r="B1001" s="453"/>
      <c r="C1001" s="453"/>
      <c r="D1001" s="453"/>
      <c r="E1001" s="453"/>
      <c r="F1001" s="453"/>
      <c r="G1001" s="453"/>
      <c r="H1001" s="453"/>
      <c r="I1001" s="453"/>
      <c r="J1001" s="453"/>
      <c r="K1001" s="453"/>
      <c r="L1001" s="453"/>
      <c r="M1001" s="453"/>
      <c r="N1001" s="453"/>
      <c r="O1001" s="453"/>
      <c r="P1001" s="453"/>
      <c r="Q1001" s="453"/>
      <c r="R1001" s="453"/>
      <c r="S1001" s="453"/>
      <c r="T1001" s="453"/>
      <c r="U1001" s="453"/>
      <c r="V1001" s="453"/>
      <c r="W1001" s="453"/>
      <c r="X1001" s="453"/>
      <c r="Y1001" s="453"/>
    </row>
    <row r="1002">
      <c r="A1002" s="453"/>
      <c r="B1002" s="453"/>
      <c r="C1002" s="453"/>
      <c r="D1002" s="453"/>
      <c r="E1002" s="453"/>
      <c r="F1002" s="453"/>
      <c r="G1002" s="453"/>
      <c r="H1002" s="453"/>
      <c r="I1002" s="453"/>
      <c r="J1002" s="453"/>
      <c r="K1002" s="453"/>
      <c r="L1002" s="453"/>
      <c r="M1002" s="453"/>
      <c r="N1002" s="453"/>
      <c r="O1002" s="453"/>
      <c r="P1002" s="453"/>
      <c r="Q1002" s="453"/>
      <c r="R1002" s="453"/>
      <c r="S1002" s="453"/>
      <c r="T1002" s="453"/>
      <c r="U1002" s="453"/>
      <c r="V1002" s="453"/>
      <c r="W1002" s="453"/>
      <c r="X1002" s="453"/>
      <c r="Y1002" s="453"/>
    </row>
  </sheetData>
  <mergeCells count="2">
    <mergeCell ref="C40:C41"/>
    <mergeCell ref="D40:F40"/>
  </mergeCells>
  <printOptions/>
  <pageMargins bottom="0.75" footer="0.0" header="0.0" left="0.7" right="0.7" top="0.75"/>
  <pageSetup paperSize="9" orientation="portrait"/>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hidden="1" min="1" max="2" width="15.13"/>
    <col customWidth="1" min="3" max="3" width="5.88"/>
    <col customWidth="1" min="4" max="4" width="5.0"/>
    <col customWidth="1" min="5" max="5" width="20.5"/>
    <col customWidth="1" min="6" max="6" width="12.63"/>
    <col customWidth="1" min="7" max="7" width="16.75"/>
    <col customWidth="1" min="8" max="8" width="12.13"/>
    <col customWidth="1" min="9" max="9" width="49.25"/>
    <col customWidth="1" min="11" max="11" width="15.0"/>
    <col customWidth="1" min="12" max="12" width="16.88"/>
    <col customWidth="1" min="13" max="13" width="12.63"/>
    <col customWidth="1" min="15" max="15" width="19.88"/>
    <col customWidth="1" min="16" max="16" width="23.63"/>
    <col customWidth="1" min="18" max="18" width="18.5"/>
  </cols>
  <sheetData>
    <row r="1">
      <c r="A1" s="951"/>
      <c r="B1" s="951"/>
      <c r="C1" s="951"/>
      <c r="D1" s="28"/>
      <c r="E1" s="28"/>
      <c r="F1" s="28"/>
      <c r="G1" s="28"/>
      <c r="H1" s="28"/>
      <c r="I1" s="28"/>
      <c r="J1" s="951"/>
      <c r="K1" s="951"/>
      <c r="L1" s="951"/>
      <c r="M1" s="951"/>
      <c r="N1" s="951"/>
      <c r="O1" s="951"/>
      <c r="P1" s="951"/>
      <c r="Q1" s="951"/>
      <c r="R1" s="951"/>
      <c r="S1" s="28"/>
      <c r="T1" s="28"/>
      <c r="U1" s="28"/>
      <c r="V1" s="28"/>
      <c r="W1" s="28"/>
      <c r="X1" s="28"/>
      <c r="Y1" s="28"/>
      <c r="Z1" s="28"/>
      <c r="AA1" s="28"/>
      <c r="AB1" s="28"/>
      <c r="AC1" s="28"/>
    </row>
    <row r="2">
      <c r="A2" s="1848"/>
      <c r="C2" s="951"/>
      <c r="D2" s="892" t="s">
        <v>2318</v>
      </c>
      <c r="E2" s="1849"/>
      <c r="F2" s="1850"/>
      <c r="G2" s="1850"/>
      <c r="H2" s="1850"/>
      <c r="I2" s="1849"/>
      <c r="J2" s="951"/>
      <c r="K2" s="951"/>
      <c r="L2" s="1851"/>
      <c r="M2" s="1851"/>
      <c r="N2" s="951"/>
      <c r="O2" s="892" t="s">
        <v>2319</v>
      </c>
      <c r="P2" s="1852"/>
      <c r="Q2" s="1852"/>
      <c r="R2" s="1852"/>
      <c r="S2" s="28"/>
      <c r="T2" s="1853"/>
      <c r="U2" s="951"/>
      <c r="V2" s="951"/>
      <c r="W2" s="951"/>
      <c r="X2" s="951"/>
      <c r="Y2" s="951"/>
      <c r="Z2" s="951"/>
      <c r="AA2" s="951"/>
      <c r="AB2" s="951"/>
      <c r="AC2" s="951"/>
    </row>
    <row r="3">
      <c r="A3" s="1848"/>
      <c r="B3" s="1848"/>
      <c r="C3" s="951"/>
      <c r="D3" s="1849"/>
      <c r="E3" s="1849"/>
      <c r="F3" s="1850"/>
      <c r="G3" s="1850"/>
      <c r="H3" s="1850"/>
      <c r="I3" s="1849"/>
      <c r="J3" s="951"/>
      <c r="K3" s="951"/>
      <c r="L3" s="1851"/>
      <c r="M3" s="1851"/>
      <c r="N3" s="951"/>
      <c r="O3" s="1852"/>
      <c r="P3" s="1852"/>
      <c r="Q3" s="1852"/>
      <c r="R3" s="1852"/>
      <c r="S3" s="28"/>
      <c r="T3" s="1853"/>
      <c r="U3" s="951"/>
      <c r="V3" s="951"/>
      <c r="W3" s="951"/>
      <c r="X3" s="951"/>
      <c r="Y3" s="951"/>
      <c r="Z3" s="951"/>
      <c r="AA3" s="951"/>
      <c r="AB3" s="951"/>
      <c r="AC3" s="951"/>
    </row>
    <row r="4">
      <c r="A4" s="1848"/>
      <c r="B4" s="1848"/>
      <c r="C4" s="951"/>
      <c r="D4" s="1849"/>
      <c r="E4" s="1849"/>
      <c r="F4" s="1850"/>
      <c r="G4" s="1850"/>
      <c r="H4" s="1850"/>
      <c r="I4" s="1849"/>
      <c r="J4" s="951"/>
      <c r="K4" s="951"/>
      <c r="L4" s="1851"/>
      <c r="M4" s="1851"/>
      <c r="N4" s="951"/>
      <c r="O4" s="1852"/>
      <c r="P4" s="1852"/>
      <c r="Q4" s="1852"/>
      <c r="R4" s="1852"/>
      <c r="S4" s="28"/>
      <c r="T4" s="1853"/>
      <c r="U4" s="951"/>
      <c r="V4" s="951"/>
      <c r="W4" s="951"/>
      <c r="X4" s="951"/>
      <c r="Y4" s="951"/>
      <c r="Z4" s="951"/>
      <c r="AA4" s="951"/>
      <c r="AB4" s="951"/>
      <c r="AC4" s="951"/>
    </row>
    <row r="5">
      <c r="A5" s="1854" t="s">
        <v>2320</v>
      </c>
      <c r="B5" s="1854" t="s">
        <v>2320</v>
      </c>
      <c r="C5" s="951"/>
      <c r="D5" s="1855" t="s">
        <v>382</v>
      </c>
      <c r="E5" s="1856" t="s">
        <v>2321</v>
      </c>
      <c r="F5" s="1857" t="s">
        <v>2322</v>
      </c>
      <c r="G5" s="1857" t="s">
        <v>2323</v>
      </c>
      <c r="H5" s="1857" t="s">
        <v>2324</v>
      </c>
      <c r="I5" s="1858" t="s">
        <v>2325</v>
      </c>
      <c r="J5" s="951"/>
      <c r="K5" s="1859" t="s">
        <v>2326</v>
      </c>
      <c r="L5" s="1860" t="s">
        <v>2327</v>
      </c>
      <c r="M5" s="1860" t="s">
        <v>2328</v>
      </c>
      <c r="N5" s="951"/>
      <c r="O5" s="1861" t="s">
        <v>2329</v>
      </c>
      <c r="P5" s="1862" t="s">
        <v>2330</v>
      </c>
      <c r="Q5" s="1862" t="s">
        <v>2331</v>
      </c>
      <c r="R5" s="1863" t="s">
        <v>2332</v>
      </c>
      <c r="S5" s="28"/>
      <c r="T5" s="1853" t="s">
        <v>2333</v>
      </c>
      <c r="U5" s="951"/>
      <c r="V5" s="951"/>
      <c r="W5" s="951"/>
      <c r="X5" s="951"/>
      <c r="Y5" s="951"/>
      <c r="Z5" s="951"/>
      <c r="AA5" s="951"/>
      <c r="AB5" s="951"/>
      <c r="AC5" s="951"/>
    </row>
    <row r="6">
      <c r="A6" s="1864" t="s">
        <v>2334</v>
      </c>
      <c r="B6" s="1864" t="s">
        <v>2335</v>
      </c>
      <c r="C6" s="951"/>
      <c r="D6" s="1865">
        <v>1.0</v>
      </c>
      <c r="E6" s="1866" t="s">
        <v>2208</v>
      </c>
      <c r="F6" s="1867" t="s">
        <v>68</v>
      </c>
      <c r="G6" s="1867" t="s">
        <v>62</v>
      </c>
      <c r="H6" s="1868" t="s">
        <v>2336</v>
      </c>
      <c r="I6" s="1869" t="s">
        <v>2337</v>
      </c>
      <c r="J6" s="951"/>
      <c r="K6" s="950" t="str">
        <f t="shared" ref="K6:K14" si="1">RIGHT(H6,2)</f>
        <v>-4</v>
      </c>
      <c r="L6" s="950"/>
      <c r="M6" s="950">
        <f>IF(VLOOKUP(E6,Character!$N$7:$O$38,2,FALSE)&gt;=2,1,0)</f>
        <v>0</v>
      </c>
      <c r="N6" s="951"/>
      <c r="O6" s="1870">
        <v>180.0</v>
      </c>
      <c r="P6" s="1871">
        <v>180.0</v>
      </c>
      <c r="Q6" s="1871">
        <v>1.0</v>
      </c>
      <c r="R6" s="1872" t="s">
        <v>2338</v>
      </c>
      <c r="S6" s="28"/>
      <c r="T6" s="1294" t="s">
        <v>2339</v>
      </c>
      <c r="U6" s="951"/>
      <c r="V6" s="951"/>
      <c r="W6" s="951"/>
      <c r="X6" s="951"/>
      <c r="Y6" s="951"/>
      <c r="Z6" s="951"/>
      <c r="AA6" s="951"/>
      <c r="AB6" s="951"/>
      <c r="AC6" s="951"/>
    </row>
    <row r="7">
      <c r="A7" s="1864" t="s">
        <v>2340</v>
      </c>
      <c r="B7" s="1864" t="s">
        <v>2335</v>
      </c>
      <c r="C7" s="951"/>
      <c r="D7" s="1865">
        <v>2.0</v>
      </c>
      <c r="E7" s="1866" t="s">
        <v>2227</v>
      </c>
      <c r="F7" s="1867" t="s">
        <v>62</v>
      </c>
      <c r="G7" s="1867" t="s">
        <v>65</v>
      </c>
      <c r="H7" s="1868" t="s">
        <v>2336</v>
      </c>
      <c r="I7" s="1869" t="s">
        <v>2341</v>
      </c>
      <c r="J7" s="951"/>
      <c r="K7" s="950" t="str">
        <f t="shared" si="1"/>
        <v>-4</v>
      </c>
      <c r="L7" s="950"/>
      <c r="M7" s="950">
        <f>IF(VLOOKUP(E7,Character!$N$7:$O$38,2,FALSE)&gt;=2,1,0)</f>
        <v>0</v>
      </c>
      <c r="N7" s="951"/>
      <c r="O7" s="1870">
        <v>120.0</v>
      </c>
      <c r="P7" s="1871">
        <v>120.0</v>
      </c>
      <c r="Q7" s="1871">
        <v>1.0</v>
      </c>
      <c r="R7" s="1872" t="s">
        <v>2338</v>
      </c>
      <c r="S7" s="28"/>
      <c r="T7" s="1873" t="s">
        <v>2342</v>
      </c>
    </row>
    <row r="8">
      <c r="A8" s="1864" t="s">
        <v>2335</v>
      </c>
      <c r="B8" s="1874"/>
      <c r="C8" s="951"/>
      <c r="D8" s="1865">
        <v>3.0</v>
      </c>
      <c r="E8" s="1866" t="s">
        <v>1459</v>
      </c>
      <c r="F8" s="1867" t="s">
        <v>68</v>
      </c>
      <c r="G8" s="1867" t="s">
        <v>48</v>
      </c>
      <c r="H8" s="1868" t="s">
        <v>2336</v>
      </c>
      <c r="I8" s="1869" t="s">
        <v>2343</v>
      </c>
      <c r="J8" s="951"/>
      <c r="K8" s="950" t="str">
        <f t="shared" si="1"/>
        <v>-4</v>
      </c>
      <c r="L8" s="949" t="s">
        <v>938</v>
      </c>
      <c r="M8" s="950">
        <f>IF(VLOOKUP(E8,Character!$N$7:$O$38,2,FALSE)&gt;=2,1,0)</f>
        <v>0</v>
      </c>
      <c r="N8" s="951"/>
      <c r="O8" s="1870">
        <v>120.0</v>
      </c>
      <c r="P8" s="1871">
        <v>120.0</v>
      </c>
      <c r="Q8" s="1871">
        <v>1.0</v>
      </c>
      <c r="R8" s="1872" t="s">
        <v>2338</v>
      </c>
      <c r="S8" s="28"/>
    </row>
    <row r="9">
      <c r="A9" s="1864" t="s">
        <v>2335</v>
      </c>
      <c r="B9" s="1864" t="s">
        <v>2344</v>
      </c>
      <c r="C9" s="951"/>
      <c r="D9" s="1865">
        <v>4.0</v>
      </c>
      <c r="E9" s="1866" t="s">
        <v>2345</v>
      </c>
      <c r="F9" s="1867" t="s">
        <v>68</v>
      </c>
      <c r="G9" s="1867" t="s">
        <v>79</v>
      </c>
      <c r="H9" s="1868" t="s">
        <v>2336</v>
      </c>
      <c r="I9" s="1869" t="s">
        <v>2346</v>
      </c>
      <c r="J9" s="951"/>
      <c r="K9" s="950" t="str">
        <f t="shared" si="1"/>
        <v>-4</v>
      </c>
      <c r="L9" s="950"/>
      <c r="M9" s="950">
        <f>IF(VLOOKUP(E9,Character!$N$7:$O$38,2,FALSE)&gt;=2,1,0)</f>
        <v>0</v>
      </c>
      <c r="N9" s="951"/>
      <c r="O9" s="1870">
        <v>120.0</v>
      </c>
      <c r="P9" s="1871">
        <v>120.0</v>
      </c>
      <c r="Q9" s="1871">
        <v>1.0</v>
      </c>
      <c r="R9" s="1872" t="s">
        <v>2338</v>
      </c>
      <c r="S9" s="28"/>
    </row>
    <row r="10">
      <c r="A10" s="1864" t="s">
        <v>2335</v>
      </c>
      <c r="B10" s="1864" t="s">
        <v>2340</v>
      </c>
      <c r="C10" s="951"/>
      <c r="D10" s="1865">
        <v>5.0</v>
      </c>
      <c r="E10" s="1866" t="s">
        <v>2347</v>
      </c>
      <c r="F10" s="1867" t="s">
        <v>68</v>
      </c>
      <c r="G10" s="1867" t="s">
        <v>54</v>
      </c>
      <c r="H10" s="1868" t="s">
        <v>2336</v>
      </c>
      <c r="I10" s="1869" t="s">
        <v>2348</v>
      </c>
      <c r="J10" s="951"/>
      <c r="K10" s="950" t="str">
        <f t="shared" si="1"/>
        <v>-4</v>
      </c>
      <c r="L10" s="950"/>
      <c r="M10" s="950">
        <f>IF(VLOOKUP(E10,Character!$N$7:$O$38,2,FALSE)&gt;=2,1,0)</f>
        <v>0</v>
      </c>
      <c r="N10" s="951"/>
      <c r="O10" s="1870">
        <v>120.0</v>
      </c>
      <c r="P10" s="1871">
        <v>120.0</v>
      </c>
      <c r="Q10" s="1871">
        <v>1.0</v>
      </c>
      <c r="R10" s="1872" t="s">
        <v>2338</v>
      </c>
      <c r="S10" s="28"/>
      <c r="T10" s="1294" t="s">
        <v>2349</v>
      </c>
      <c r="U10" s="951"/>
      <c r="V10" s="951"/>
      <c r="W10" s="951"/>
      <c r="X10" s="951"/>
      <c r="Y10" s="951"/>
      <c r="Z10" s="951"/>
      <c r="AA10" s="951"/>
      <c r="AB10" s="951"/>
      <c r="AC10" s="951"/>
    </row>
    <row r="11">
      <c r="A11" s="1864" t="s">
        <v>2334</v>
      </c>
      <c r="B11" s="1874"/>
      <c r="C11" s="951"/>
      <c r="D11" s="1865">
        <v>6.0</v>
      </c>
      <c r="E11" s="1866" t="s">
        <v>2350</v>
      </c>
      <c r="F11" s="1867" t="s">
        <v>51</v>
      </c>
      <c r="G11" s="1867" t="s">
        <v>79</v>
      </c>
      <c r="H11" s="1868" t="s">
        <v>2336</v>
      </c>
      <c r="I11" s="1869" t="s">
        <v>2351</v>
      </c>
      <c r="J11" s="951"/>
      <c r="K11" s="950" t="str">
        <f t="shared" si="1"/>
        <v>-4</v>
      </c>
      <c r="L11" s="950"/>
      <c r="M11" s="950">
        <f>IF(VLOOKUP(E11,Character!$N$7:$O$38,2,FALSE)&gt;=2,1,0)</f>
        <v>0</v>
      </c>
      <c r="N11" s="951"/>
      <c r="O11" s="1870">
        <v>120.0</v>
      </c>
      <c r="P11" s="1871">
        <v>120.0</v>
      </c>
      <c r="Q11" s="1871">
        <v>0.0</v>
      </c>
      <c r="R11" s="1872" t="s">
        <v>2338</v>
      </c>
      <c r="S11" s="28"/>
      <c r="T11" s="1875" t="s">
        <v>2352</v>
      </c>
    </row>
    <row r="12">
      <c r="A12" s="1864" t="s">
        <v>2335</v>
      </c>
      <c r="B12" s="1864" t="s">
        <v>2340</v>
      </c>
      <c r="C12" s="951"/>
      <c r="D12" s="1865">
        <v>7.0</v>
      </c>
      <c r="E12" s="1866" t="s">
        <v>2353</v>
      </c>
      <c r="F12" s="1867" t="s">
        <v>68</v>
      </c>
      <c r="G12" s="1867" t="s">
        <v>79</v>
      </c>
      <c r="H12" s="1868" t="s">
        <v>2336</v>
      </c>
      <c r="I12" s="1869" t="s">
        <v>2354</v>
      </c>
      <c r="J12" s="951"/>
      <c r="K12" s="950" t="str">
        <f t="shared" si="1"/>
        <v>-4</v>
      </c>
      <c r="L12" s="950"/>
      <c r="M12" s="950">
        <f>IF(VLOOKUP(E12,Character!$N$7:$O$38,2,FALSE)&gt;=2,1,0)</f>
        <v>0</v>
      </c>
      <c r="N12" s="951"/>
      <c r="O12" s="1870">
        <v>120.0</v>
      </c>
      <c r="P12" s="1871">
        <v>120.0</v>
      </c>
      <c r="Q12" s="1871">
        <v>1.0</v>
      </c>
      <c r="R12" s="1872" t="s">
        <v>2338</v>
      </c>
      <c r="S12" s="28"/>
    </row>
    <row r="13">
      <c r="A13" s="1864" t="s">
        <v>2334</v>
      </c>
      <c r="B13" s="1874"/>
      <c r="C13" s="951"/>
      <c r="D13" s="1865">
        <v>8.0</v>
      </c>
      <c r="E13" s="1866" t="s">
        <v>2355</v>
      </c>
      <c r="F13" s="1867" t="s">
        <v>79</v>
      </c>
      <c r="G13" s="1867" t="s">
        <v>65</v>
      </c>
      <c r="H13" s="1868" t="s">
        <v>2356</v>
      </c>
      <c r="I13" s="1869" t="s">
        <v>2357</v>
      </c>
      <c r="J13" s="951"/>
      <c r="K13" s="950" t="str">
        <f t="shared" si="1"/>
        <v>-2</v>
      </c>
      <c r="L13" s="949" t="s">
        <v>908</v>
      </c>
      <c r="M13" s="950">
        <f>IF(VLOOKUP(E13,Character!$N$7:$O$38,2,FALSE)&gt;=2,1,0)</f>
        <v>0</v>
      </c>
      <c r="N13" s="951"/>
      <c r="O13" s="1870">
        <v>120.0</v>
      </c>
      <c r="P13" s="1871">
        <v>120.0</v>
      </c>
      <c r="Q13" s="1871">
        <v>1.0</v>
      </c>
      <c r="R13" s="1872" t="s">
        <v>2338</v>
      </c>
      <c r="S13" s="28"/>
      <c r="T13" s="28"/>
      <c r="U13" s="28"/>
      <c r="V13" s="28"/>
      <c r="W13" s="28"/>
      <c r="X13" s="28"/>
      <c r="Y13" s="28"/>
      <c r="Z13" s="28"/>
      <c r="AA13" s="28"/>
      <c r="AB13" s="28"/>
      <c r="AC13" s="28"/>
    </row>
    <row r="14">
      <c r="A14" s="1864" t="s">
        <v>2335</v>
      </c>
      <c r="B14" s="1864" t="s">
        <v>2334</v>
      </c>
      <c r="C14" s="951"/>
      <c r="D14" s="1865">
        <v>9.0</v>
      </c>
      <c r="E14" s="1866" t="s">
        <v>2358</v>
      </c>
      <c r="F14" s="1867" t="s">
        <v>68</v>
      </c>
      <c r="G14" s="1867" t="s">
        <v>51</v>
      </c>
      <c r="H14" s="1868" t="s">
        <v>2356</v>
      </c>
      <c r="I14" s="1869" t="s">
        <v>422</v>
      </c>
      <c r="J14" s="951"/>
      <c r="K14" s="950" t="str">
        <f t="shared" si="1"/>
        <v>-2</v>
      </c>
      <c r="L14" s="949" t="s">
        <v>928</v>
      </c>
      <c r="M14" s="950">
        <f>IF(VLOOKUP(E14,Character!$N$7:$O$38,2,FALSE)&gt;=2,1,0)</f>
        <v>0</v>
      </c>
      <c r="N14" s="951"/>
      <c r="O14" s="1870">
        <v>120.0</v>
      </c>
      <c r="P14" s="1871">
        <v>120.0</v>
      </c>
      <c r="Q14" s="1871">
        <v>1.0</v>
      </c>
      <c r="R14" s="1872" t="s">
        <v>2338</v>
      </c>
      <c r="S14" s="28"/>
      <c r="T14" s="28"/>
      <c r="U14" s="28"/>
      <c r="V14" s="28"/>
      <c r="W14" s="28"/>
      <c r="X14" s="28"/>
      <c r="Y14" s="28"/>
      <c r="Z14" s="28"/>
      <c r="AA14" s="28"/>
      <c r="AB14" s="28"/>
      <c r="AC14" s="28"/>
    </row>
    <row r="15">
      <c r="A15" s="1864" t="s">
        <v>2334</v>
      </c>
      <c r="B15" s="1864" t="s">
        <v>2335</v>
      </c>
      <c r="C15" s="951"/>
      <c r="D15" s="1865">
        <v>10.0</v>
      </c>
      <c r="E15" s="1866" t="s">
        <v>2217</v>
      </c>
      <c r="F15" s="1867" t="s">
        <v>68</v>
      </c>
      <c r="G15" s="1867" t="s">
        <v>62</v>
      </c>
      <c r="H15" s="1868" t="s">
        <v>2359</v>
      </c>
      <c r="I15" s="1869" t="s">
        <v>2360</v>
      </c>
      <c r="J15" s="951"/>
      <c r="K15" s="950"/>
      <c r="L15" s="950"/>
      <c r="M15" s="950">
        <f>IF(VLOOKUP(E15,Character!$N$7:$O$38,2,FALSE)&gt;=2,1,0)</f>
        <v>0</v>
      </c>
      <c r="N15" s="951"/>
      <c r="O15" s="1870">
        <v>240.0</v>
      </c>
      <c r="P15" s="1871">
        <v>240.0</v>
      </c>
      <c r="Q15" s="1871">
        <v>1.0</v>
      </c>
      <c r="R15" s="1872" t="s">
        <v>2338</v>
      </c>
      <c r="S15" s="28"/>
      <c r="T15" s="28"/>
      <c r="U15" s="28"/>
      <c r="V15" s="28"/>
      <c r="W15" s="28"/>
      <c r="X15" s="28"/>
      <c r="Y15" s="28"/>
      <c r="Z15" s="28"/>
      <c r="AA15" s="28"/>
      <c r="AB15" s="28"/>
      <c r="AC15" s="28"/>
    </row>
    <row r="16">
      <c r="A16" s="1864" t="s">
        <v>2344</v>
      </c>
      <c r="B16" s="1874"/>
      <c r="C16" s="951"/>
      <c r="D16" s="1865">
        <v>11.0</v>
      </c>
      <c r="E16" s="1866" t="s">
        <v>2361</v>
      </c>
      <c r="F16" s="1867" t="s">
        <v>65</v>
      </c>
      <c r="G16" s="1867" t="s">
        <v>54</v>
      </c>
      <c r="H16" s="1868" t="s">
        <v>2336</v>
      </c>
      <c r="I16" s="1869" t="s">
        <v>2362</v>
      </c>
      <c r="J16" s="951"/>
      <c r="K16" s="950" t="str">
        <f t="shared" ref="K16:K37" si="2">RIGHT(H16,2)</f>
        <v>-4</v>
      </c>
      <c r="L16" s="949" t="s">
        <v>795</v>
      </c>
      <c r="M16" s="950">
        <f>IF(VLOOKUP(E16,Character!$N$7:$O$38,2,FALSE)&gt;=2,1,0)</f>
        <v>0</v>
      </c>
      <c r="N16" s="951"/>
      <c r="O16" s="1870">
        <v>120.0</v>
      </c>
      <c r="P16" s="1871">
        <v>120.0</v>
      </c>
      <c r="Q16" s="1871">
        <v>1.0</v>
      </c>
      <c r="R16" s="1872" t="s">
        <v>2338</v>
      </c>
      <c r="S16" s="28"/>
      <c r="T16" s="28"/>
      <c r="U16" s="28"/>
      <c r="V16" s="28"/>
      <c r="W16" s="28"/>
      <c r="X16" s="28"/>
      <c r="Y16" s="28"/>
      <c r="Z16" s="28"/>
      <c r="AA16" s="28"/>
      <c r="AB16" s="28"/>
      <c r="AC16" s="28"/>
    </row>
    <row r="17">
      <c r="A17" s="1864" t="s">
        <v>2344</v>
      </c>
      <c r="B17" s="1874"/>
      <c r="C17" s="951"/>
      <c r="D17" s="1865">
        <v>12.0</v>
      </c>
      <c r="E17" s="1866" t="s">
        <v>2363</v>
      </c>
      <c r="F17" s="1867" t="s">
        <v>68</v>
      </c>
      <c r="G17" s="1867" t="s">
        <v>51</v>
      </c>
      <c r="H17" s="1868" t="s">
        <v>2336</v>
      </c>
      <c r="I17" s="1869" t="s">
        <v>2364</v>
      </c>
      <c r="J17" s="951"/>
      <c r="K17" s="950" t="str">
        <f t="shared" si="2"/>
        <v>-4</v>
      </c>
      <c r="L17" s="949" t="s">
        <v>989</v>
      </c>
      <c r="M17" s="950">
        <f>IF(VLOOKUP(E17,Character!$N$7:$O$38,2,FALSE)&gt;=2,1,0)</f>
        <v>0</v>
      </c>
      <c r="N17" s="951"/>
      <c r="O17" s="1870">
        <v>120.0</v>
      </c>
      <c r="P17" s="1871">
        <v>120.0</v>
      </c>
      <c r="Q17" s="1871">
        <v>0.0</v>
      </c>
      <c r="R17" s="1872" t="s">
        <v>2338</v>
      </c>
      <c r="S17" s="28"/>
      <c r="T17" s="28"/>
      <c r="U17" s="28"/>
      <c r="V17" s="28"/>
      <c r="W17" s="28"/>
      <c r="X17" s="28"/>
      <c r="Y17" s="28"/>
      <c r="Z17" s="28"/>
      <c r="AA17" s="28"/>
      <c r="AB17" s="28"/>
      <c r="AC17" s="28"/>
    </row>
    <row r="18">
      <c r="A18" s="1864" t="s">
        <v>2334</v>
      </c>
      <c r="B18" s="1874"/>
      <c r="C18" s="951"/>
      <c r="D18" s="1865">
        <v>13.0</v>
      </c>
      <c r="E18" s="1866" t="s">
        <v>2365</v>
      </c>
      <c r="F18" s="1867" t="s">
        <v>62</v>
      </c>
      <c r="G18" s="1867" t="s">
        <v>76</v>
      </c>
      <c r="H18" s="1868" t="s">
        <v>2356</v>
      </c>
      <c r="I18" s="1869" t="s">
        <v>2366</v>
      </c>
      <c r="J18" s="951"/>
      <c r="K18" s="950" t="str">
        <f t="shared" si="2"/>
        <v>-2</v>
      </c>
      <c r="L18" s="950"/>
      <c r="M18" s="950">
        <f>IF(VLOOKUP(E18,Character!$N$7:$O$38,2,FALSE)&gt;=2,1,0)</f>
        <v>0</v>
      </c>
      <c r="N18" s="951"/>
      <c r="O18" s="1870">
        <v>120.0</v>
      </c>
      <c r="P18" s="1871">
        <v>120.0</v>
      </c>
      <c r="Q18" s="1871">
        <v>1.0</v>
      </c>
      <c r="R18" s="1872" t="s">
        <v>2338</v>
      </c>
      <c r="S18" s="28"/>
      <c r="T18" s="28"/>
      <c r="U18" s="28"/>
      <c r="V18" s="28"/>
      <c r="W18" s="28"/>
      <c r="X18" s="28"/>
      <c r="Y18" s="28"/>
      <c r="Z18" s="28"/>
      <c r="AA18" s="28"/>
      <c r="AB18" s="28"/>
      <c r="AC18" s="28"/>
    </row>
    <row r="19">
      <c r="A19" s="1864" t="s">
        <v>2335</v>
      </c>
      <c r="B19" s="1874"/>
      <c r="C19" s="951"/>
      <c r="D19" s="1865">
        <v>14.0</v>
      </c>
      <c r="E19" s="1866" t="s">
        <v>2367</v>
      </c>
      <c r="F19" s="1867" t="s">
        <v>68</v>
      </c>
      <c r="G19" s="1867" t="s">
        <v>51</v>
      </c>
      <c r="H19" s="1868" t="s">
        <v>2336</v>
      </c>
      <c r="I19" s="1869" t="s">
        <v>2368</v>
      </c>
      <c r="J19" s="951"/>
      <c r="K19" s="950" t="str">
        <f t="shared" si="2"/>
        <v>-4</v>
      </c>
      <c r="L19" s="950"/>
      <c r="M19" s="950">
        <f>IF(VLOOKUP(E19,Character!$N$7:$O$38,2,FALSE)&gt;=2,1,0)</f>
        <v>0</v>
      </c>
      <c r="N19" s="951"/>
      <c r="O19" s="1870">
        <v>120.0</v>
      </c>
      <c r="P19" s="1871">
        <v>120.0</v>
      </c>
      <c r="Q19" s="1871">
        <v>1.0</v>
      </c>
      <c r="R19" s="1872" t="s">
        <v>2338</v>
      </c>
      <c r="S19" s="28"/>
      <c r="T19" s="28"/>
      <c r="U19" s="28"/>
      <c r="V19" s="28"/>
      <c r="W19" s="28"/>
      <c r="X19" s="28"/>
      <c r="Y19" s="28"/>
      <c r="Z19" s="28"/>
      <c r="AA19" s="28"/>
      <c r="AB19" s="28"/>
      <c r="AC19" s="28"/>
    </row>
    <row r="20">
      <c r="A20" s="1864" t="s">
        <v>2344</v>
      </c>
      <c r="B20" s="1874"/>
      <c r="C20" s="951"/>
      <c r="D20" s="1865">
        <v>15.0</v>
      </c>
      <c r="E20" s="1866" t="s">
        <v>2369</v>
      </c>
      <c r="F20" s="1867" t="s">
        <v>65</v>
      </c>
      <c r="G20" s="1867" t="s">
        <v>54</v>
      </c>
      <c r="H20" s="1868" t="s">
        <v>2336</v>
      </c>
      <c r="I20" s="1869" t="s">
        <v>2370</v>
      </c>
      <c r="J20" s="951"/>
      <c r="K20" s="950" t="str">
        <f t="shared" si="2"/>
        <v>-4</v>
      </c>
      <c r="L20" s="949" t="s">
        <v>985</v>
      </c>
      <c r="M20" s="950">
        <f>IF(VLOOKUP(E20,Character!$N$7:$O$38,2,FALSE)&gt;=2,1,0)</f>
        <v>0</v>
      </c>
      <c r="N20" s="951"/>
      <c r="O20" s="1870">
        <v>120.0</v>
      </c>
      <c r="P20" s="1871">
        <v>120.0</v>
      </c>
      <c r="Q20" s="1871">
        <v>0.0</v>
      </c>
      <c r="R20" s="1872" t="s">
        <v>2338</v>
      </c>
      <c r="S20" s="28"/>
      <c r="T20" s="28"/>
      <c r="U20" s="28"/>
      <c r="V20" s="28"/>
      <c r="W20" s="28"/>
      <c r="X20" s="28"/>
      <c r="Y20" s="28"/>
      <c r="Z20" s="28"/>
      <c r="AA20" s="28"/>
      <c r="AB20" s="28"/>
      <c r="AC20" s="28"/>
    </row>
    <row r="21">
      <c r="A21" s="1864" t="s">
        <v>2344</v>
      </c>
      <c r="B21" s="1874"/>
      <c r="C21" s="951"/>
      <c r="D21" s="1865">
        <v>16.0</v>
      </c>
      <c r="E21" s="1866" t="s">
        <v>2371</v>
      </c>
      <c r="F21" s="1867" t="s">
        <v>79</v>
      </c>
      <c r="G21" s="1867" t="s">
        <v>68</v>
      </c>
      <c r="H21" s="1868" t="s">
        <v>2356</v>
      </c>
      <c r="I21" s="1869" t="s">
        <v>2372</v>
      </c>
      <c r="J21" s="951"/>
      <c r="K21" s="950" t="str">
        <f t="shared" si="2"/>
        <v>-2</v>
      </c>
      <c r="L21" s="1609" t="s">
        <v>1162</v>
      </c>
      <c r="M21" s="950">
        <f>IF(VLOOKUP(E21,Character!$N$7:$O$38,2,FALSE)&gt;=2,1,0)</f>
        <v>0</v>
      </c>
      <c r="N21" s="951"/>
      <c r="O21" s="1870">
        <v>120.0</v>
      </c>
      <c r="P21" s="1871">
        <v>120.0</v>
      </c>
      <c r="Q21" s="1871">
        <v>0.0</v>
      </c>
      <c r="R21" s="1872" t="s">
        <v>2338</v>
      </c>
      <c r="S21" s="28"/>
      <c r="T21" s="28"/>
      <c r="U21" s="28"/>
      <c r="V21" s="28"/>
      <c r="W21" s="28"/>
      <c r="X21" s="28"/>
      <c r="Y21" s="28"/>
      <c r="Z21" s="28"/>
      <c r="AA21" s="28"/>
      <c r="AB21" s="28"/>
      <c r="AC21" s="28"/>
    </row>
    <row r="22">
      <c r="A22" s="1864" t="s">
        <v>2335</v>
      </c>
      <c r="B22" s="1874"/>
      <c r="C22" s="951"/>
      <c r="D22" s="1865">
        <v>17.0</v>
      </c>
      <c r="E22" s="1866" t="s">
        <v>2373</v>
      </c>
      <c r="F22" s="1867" t="s">
        <v>79</v>
      </c>
      <c r="G22" s="1867" t="s">
        <v>51</v>
      </c>
      <c r="H22" s="1868" t="s">
        <v>2336</v>
      </c>
      <c r="I22" s="1869" t="s">
        <v>2374</v>
      </c>
      <c r="J22" s="951"/>
      <c r="K22" s="950" t="str">
        <f t="shared" si="2"/>
        <v>-4</v>
      </c>
      <c r="L22" s="950"/>
      <c r="M22" s="950">
        <f>IF(VLOOKUP(E22,Character!$N$7:$O$38,2,FALSE)&gt;=2,1,0)</f>
        <v>0</v>
      </c>
      <c r="N22" s="951"/>
      <c r="O22" s="1870">
        <v>120.0</v>
      </c>
      <c r="P22" s="1871">
        <v>120.0</v>
      </c>
      <c r="Q22" s="1871">
        <v>1.0</v>
      </c>
      <c r="R22" s="1872" t="s">
        <v>2338</v>
      </c>
      <c r="S22" s="28"/>
      <c r="T22" s="28"/>
      <c r="U22" s="28"/>
      <c r="V22" s="28"/>
      <c r="W22" s="28"/>
      <c r="X22" s="28"/>
      <c r="Y22" s="28"/>
      <c r="Z22" s="28"/>
      <c r="AA22" s="28"/>
      <c r="AB22" s="28"/>
      <c r="AC22" s="28"/>
    </row>
    <row r="23">
      <c r="A23" s="1864" t="s">
        <v>2334</v>
      </c>
      <c r="B23" s="1874"/>
      <c r="C23" s="951"/>
      <c r="D23" s="1865">
        <v>18.0</v>
      </c>
      <c r="E23" s="1866" t="s">
        <v>2375</v>
      </c>
      <c r="F23" s="1867" t="s">
        <v>65</v>
      </c>
      <c r="G23" s="1867" t="s">
        <v>68</v>
      </c>
      <c r="H23" s="1868" t="s">
        <v>2336</v>
      </c>
      <c r="I23" s="1869" t="s">
        <v>663</v>
      </c>
      <c r="J23" s="951"/>
      <c r="K23" s="950" t="str">
        <f t="shared" si="2"/>
        <v>-4</v>
      </c>
      <c r="L23" s="950"/>
      <c r="M23" s="950">
        <f>IF(VLOOKUP(E23,Character!$N$7:$O$38,2,FALSE)&gt;=2,1,0)</f>
        <v>0</v>
      </c>
      <c r="N23" s="951"/>
      <c r="O23" s="1870">
        <v>120.0</v>
      </c>
      <c r="P23" s="1871">
        <v>120.0</v>
      </c>
      <c r="Q23" s="1871">
        <v>1.0</v>
      </c>
      <c r="R23" s="1872" t="s">
        <v>2338</v>
      </c>
      <c r="S23" s="28"/>
      <c r="T23" s="28"/>
      <c r="U23" s="28"/>
      <c r="V23" s="28"/>
      <c r="W23" s="28"/>
      <c r="X23" s="28"/>
      <c r="Y23" s="28"/>
      <c r="Z23" s="28"/>
      <c r="AA23" s="28"/>
      <c r="AB23" s="28"/>
      <c r="AC23" s="28"/>
    </row>
    <row r="24">
      <c r="A24" s="1864" t="s">
        <v>2376</v>
      </c>
      <c r="B24" s="1874"/>
      <c r="C24" s="951"/>
      <c r="D24" s="1865">
        <v>19.0</v>
      </c>
      <c r="E24" s="1866" t="s">
        <v>2377</v>
      </c>
      <c r="F24" s="1867" t="s">
        <v>51</v>
      </c>
      <c r="G24" s="1876" t="s">
        <v>57</v>
      </c>
      <c r="H24" s="1868" t="s">
        <v>2356</v>
      </c>
      <c r="I24" s="1869" t="s">
        <v>2378</v>
      </c>
      <c r="J24" s="951"/>
      <c r="K24" s="950" t="str">
        <f t="shared" si="2"/>
        <v>-2</v>
      </c>
      <c r="L24" s="950"/>
      <c r="M24" s="950">
        <f>IF(VLOOKUP(E24,Character!$N$7:$O$38,2,FALSE)&gt;=2,1,0)</f>
        <v>0</v>
      </c>
      <c r="N24" s="951"/>
      <c r="O24" s="1870">
        <v>120.0</v>
      </c>
      <c r="P24" s="1871">
        <v>120.0</v>
      </c>
      <c r="Q24" s="1871">
        <v>1.0</v>
      </c>
      <c r="R24" s="1872" t="s">
        <v>2338</v>
      </c>
      <c r="S24" s="28"/>
      <c r="T24" s="28"/>
      <c r="U24" s="28"/>
      <c r="V24" s="28"/>
      <c r="W24" s="28"/>
      <c r="X24" s="28"/>
      <c r="Y24" s="28"/>
      <c r="Z24" s="28"/>
      <c r="AA24" s="28"/>
      <c r="AB24" s="28"/>
      <c r="AC24" s="28"/>
    </row>
    <row r="25">
      <c r="A25" s="1864" t="s">
        <v>2335</v>
      </c>
      <c r="B25" s="1864" t="s">
        <v>2334</v>
      </c>
      <c r="C25" s="951"/>
      <c r="D25" s="1865">
        <v>20.0</v>
      </c>
      <c r="E25" s="1866" t="s">
        <v>2199</v>
      </c>
      <c r="F25" s="1867" t="s">
        <v>68</v>
      </c>
      <c r="G25" s="1867" t="s">
        <v>62</v>
      </c>
      <c r="H25" s="1868" t="s">
        <v>2336</v>
      </c>
      <c r="I25" s="1869" t="s">
        <v>2379</v>
      </c>
      <c r="J25" s="951"/>
      <c r="K25" s="950" t="str">
        <f t="shared" si="2"/>
        <v>-4</v>
      </c>
      <c r="L25" s="950"/>
      <c r="M25" s="950">
        <f>IF(VLOOKUP(E25,Character!$N$7:$O$38,2,FALSE)&gt;=2,1,0)</f>
        <v>0</v>
      </c>
      <c r="N25" s="951"/>
      <c r="O25" s="1870">
        <v>180.0</v>
      </c>
      <c r="P25" s="1871">
        <v>180.0</v>
      </c>
      <c r="Q25" s="1871">
        <v>1.0</v>
      </c>
      <c r="R25" s="1872" t="s">
        <v>2338</v>
      </c>
      <c r="S25" s="28"/>
      <c r="T25" s="28"/>
      <c r="U25" s="28"/>
      <c r="V25" s="28"/>
      <c r="W25" s="28"/>
      <c r="X25" s="28"/>
      <c r="Y25" s="28"/>
      <c r="Z25" s="28"/>
      <c r="AA25" s="28"/>
      <c r="AB25" s="28"/>
      <c r="AC25" s="28"/>
    </row>
    <row r="26">
      <c r="A26" s="1864" t="s">
        <v>2334</v>
      </c>
      <c r="B26" s="1874"/>
      <c r="C26" s="951"/>
      <c r="D26" s="1865">
        <v>21.0</v>
      </c>
      <c r="E26" s="1866" t="s">
        <v>2380</v>
      </c>
      <c r="F26" s="1867" t="s">
        <v>76</v>
      </c>
      <c r="G26" s="1867" t="s">
        <v>68</v>
      </c>
      <c r="H26" s="1868" t="s">
        <v>2356</v>
      </c>
      <c r="I26" s="1869" t="s">
        <v>2381</v>
      </c>
      <c r="J26" s="951"/>
      <c r="K26" s="950" t="str">
        <f t="shared" si="2"/>
        <v>-2</v>
      </c>
      <c r="L26" s="950"/>
      <c r="M26" s="950">
        <f>IF(VLOOKUP(E26,Character!$N$7:$O$38,2,FALSE)&gt;=2,1,0)</f>
        <v>0</v>
      </c>
      <c r="N26" s="951"/>
      <c r="O26" s="1870">
        <v>120.0</v>
      </c>
      <c r="P26" s="1871">
        <v>120.0</v>
      </c>
      <c r="Q26" s="1871">
        <v>1.0</v>
      </c>
      <c r="R26" s="1872" t="s">
        <v>2338</v>
      </c>
      <c r="S26" s="28"/>
      <c r="T26" s="28"/>
      <c r="U26" s="28"/>
      <c r="V26" s="28"/>
      <c r="W26" s="28"/>
      <c r="X26" s="28"/>
      <c r="Y26" s="28"/>
      <c r="Z26" s="28"/>
      <c r="AA26" s="28"/>
      <c r="AB26" s="28"/>
      <c r="AC26" s="28"/>
    </row>
    <row r="27">
      <c r="A27" s="1864" t="s">
        <v>2344</v>
      </c>
      <c r="B27" s="1874"/>
      <c r="C27" s="951"/>
      <c r="D27" s="1865">
        <v>22.0</v>
      </c>
      <c r="E27" s="1866" t="s">
        <v>2382</v>
      </c>
      <c r="F27" s="1867" t="s">
        <v>48</v>
      </c>
      <c r="G27" s="1867" t="s">
        <v>54</v>
      </c>
      <c r="H27" s="1868" t="s">
        <v>2356</v>
      </c>
      <c r="I27" s="1869" t="s">
        <v>2383</v>
      </c>
      <c r="J27" s="951"/>
      <c r="K27" s="950" t="str">
        <f t="shared" si="2"/>
        <v>-2</v>
      </c>
      <c r="L27" s="949" t="s">
        <v>932</v>
      </c>
      <c r="M27" s="950">
        <f>IF(VLOOKUP(E27,Character!$N$7:$O$38,2,FALSE)&gt;=2,1,0)</f>
        <v>0</v>
      </c>
      <c r="N27" s="951"/>
      <c r="O27" s="1870">
        <v>120.0</v>
      </c>
      <c r="P27" s="1871">
        <v>120.0</v>
      </c>
      <c r="Q27" s="1871">
        <v>0.0</v>
      </c>
      <c r="R27" s="1872" t="s">
        <v>2338</v>
      </c>
      <c r="S27" s="28"/>
      <c r="T27" s="28"/>
      <c r="U27" s="28"/>
      <c r="V27" s="28"/>
      <c r="W27" s="28"/>
      <c r="X27" s="28"/>
      <c r="Y27" s="28"/>
      <c r="Z27" s="28"/>
      <c r="AA27" s="28"/>
      <c r="AB27" s="28"/>
      <c r="AC27" s="28"/>
    </row>
    <row r="28">
      <c r="A28" s="1864" t="s">
        <v>2340</v>
      </c>
      <c r="B28" s="1864" t="s">
        <v>2334</v>
      </c>
      <c r="C28" s="951"/>
      <c r="D28" s="1865">
        <v>23.0</v>
      </c>
      <c r="E28" s="1866" t="s">
        <v>2384</v>
      </c>
      <c r="F28" s="1867" t="s">
        <v>62</v>
      </c>
      <c r="G28" s="1867" t="s">
        <v>51</v>
      </c>
      <c r="H28" s="1868" t="s">
        <v>2336</v>
      </c>
      <c r="I28" s="1869" t="s">
        <v>2385</v>
      </c>
      <c r="J28" s="951"/>
      <c r="K28" s="950" t="str">
        <f t="shared" si="2"/>
        <v>-4</v>
      </c>
      <c r="L28" s="949" t="s">
        <v>1079</v>
      </c>
      <c r="M28" s="950">
        <f>IF(VLOOKUP(E28,Character!$N$7:$O$38,2,FALSE)&gt;=2,1,0)</f>
        <v>0</v>
      </c>
      <c r="N28" s="951"/>
      <c r="O28" s="1870">
        <v>120.0</v>
      </c>
      <c r="P28" s="1871">
        <v>120.0</v>
      </c>
      <c r="Q28" s="1871">
        <v>1.0</v>
      </c>
      <c r="R28" s="1872" t="s">
        <v>2338</v>
      </c>
      <c r="S28" s="28"/>
      <c r="T28" s="28"/>
      <c r="U28" s="28"/>
      <c r="V28" s="28"/>
      <c r="W28" s="28"/>
      <c r="X28" s="28"/>
      <c r="Y28" s="28"/>
      <c r="Z28" s="28"/>
      <c r="AA28" s="28"/>
      <c r="AB28" s="28"/>
      <c r="AC28" s="28"/>
    </row>
    <row r="29">
      <c r="A29" s="1864" t="s">
        <v>2334</v>
      </c>
      <c r="B29" s="1864" t="s">
        <v>2340</v>
      </c>
      <c r="C29" s="951"/>
      <c r="D29" s="1865">
        <v>24.0</v>
      </c>
      <c r="E29" s="1866" t="s">
        <v>2386</v>
      </c>
      <c r="F29" s="1867" t="s">
        <v>68</v>
      </c>
      <c r="G29" s="1867" t="s">
        <v>65</v>
      </c>
      <c r="H29" s="1868" t="s">
        <v>2336</v>
      </c>
      <c r="I29" s="1869" t="s">
        <v>2387</v>
      </c>
      <c r="J29" s="951"/>
      <c r="K29" s="950" t="str">
        <f t="shared" si="2"/>
        <v>-4</v>
      </c>
      <c r="L29" s="950"/>
      <c r="M29" s="950">
        <f>IF(VLOOKUP(E29,Character!$N$7:$O$38,2,FALSE)&gt;=2,1,0)</f>
        <v>0</v>
      </c>
      <c r="N29" s="951"/>
      <c r="O29" s="1870">
        <v>120.0</v>
      </c>
      <c r="P29" s="1871">
        <v>120.0</v>
      </c>
      <c r="Q29" s="1871">
        <v>1.0</v>
      </c>
      <c r="R29" s="1872" t="s">
        <v>2338</v>
      </c>
      <c r="S29" s="28"/>
      <c r="T29" s="28"/>
      <c r="U29" s="28"/>
      <c r="V29" s="28"/>
      <c r="W29" s="28"/>
      <c r="X29" s="28"/>
      <c r="Y29" s="28"/>
      <c r="Z29" s="28"/>
      <c r="AA29" s="28"/>
      <c r="AB29" s="28"/>
      <c r="AC29" s="28"/>
    </row>
    <row r="30">
      <c r="A30" s="1864" t="s">
        <v>2334</v>
      </c>
      <c r="B30" s="1874"/>
      <c r="C30" s="951"/>
      <c r="D30" s="1865">
        <v>25.0</v>
      </c>
      <c r="E30" s="1866" t="s">
        <v>2388</v>
      </c>
      <c r="F30" s="1867" t="s">
        <v>68</v>
      </c>
      <c r="G30" s="1867" t="s">
        <v>51</v>
      </c>
      <c r="H30" s="1868" t="s">
        <v>2336</v>
      </c>
      <c r="I30" s="1869" t="s">
        <v>2389</v>
      </c>
      <c r="J30" s="951"/>
      <c r="K30" s="950" t="str">
        <f t="shared" si="2"/>
        <v>-4</v>
      </c>
      <c r="L30" s="950"/>
      <c r="M30" s="950">
        <f>IF(VLOOKUP(E30,Character!$N$7:$O$38,2,FALSE)&gt;=2,1,0)</f>
        <v>0</v>
      </c>
      <c r="N30" s="951"/>
      <c r="O30" s="1870">
        <v>120.0</v>
      </c>
      <c r="P30" s="1871">
        <v>120.0</v>
      </c>
      <c r="Q30" s="1871">
        <v>1.0</v>
      </c>
      <c r="R30" s="1872" t="s">
        <v>2338</v>
      </c>
      <c r="S30" s="28"/>
      <c r="T30" s="28"/>
      <c r="U30" s="28"/>
      <c r="V30" s="28"/>
      <c r="W30" s="28"/>
      <c r="X30" s="28"/>
      <c r="Y30" s="28"/>
      <c r="Z30" s="28"/>
      <c r="AA30" s="28"/>
      <c r="AB30" s="28"/>
      <c r="AC30" s="28"/>
    </row>
    <row r="31">
      <c r="A31" s="1864" t="s">
        <v>2335</v>
      </c>
      <c r="B31" s="1864" t="s">
        <v>2340</v>
      </c>
      <c r="C31" s="951"/>
      <c r="D31" s="1865">
        <v>26.0</v>
      </c>
      <c r="E31" s="1866" t="s">
        <v>2390</v>
      </c>
      <c r="F31" s="1867" t="s">
        <v>68</v>
      </c>
      <c r="G31" s="1867" t="s">
        <v>51</v>
      </c>
      <c r="H31" s="1868" t="s">
        <v>2336</v>
      </c>
      <c r="I31" s="1869" t="s">
        <v>2391</v>
      </c>
      <c r="J31" s="951"/>
      <c r="K31" s="950" t="str">
        <f t="shared" si="2"/>
        <v>-4</v>
      </c>
      <c r="L31" s="950"/>
      <c r="M31" s="950">
        <f>IF(VLOOKUP(E31,Character!$N$7:$O$38,2,FALSE)&gt;=2,1,0)</f>
        <v>0</v>
      </c>
      <c r="N31" s="951"/>
      <c r="O31" s="1870">
        <v>120.0</v>
      </c>
      <c r="P31" s="1871">
        <v>120.0</v>
      </c>
      <c r="Q31" s="1871">
        <v>1.0</v>
      </c>
      <c r="R31" s="1872" t="s">
        <v>2338</v>
      </c>
      <c r="S31" s="28"/>
      <c r="T31" s="28"/>
      <c r="U31" s="28"/>
      <c r="V31" s="28"/>
      <c r="W31" s="28"/>
      <c r="X31" s="28"/>
      <c r="Y31" s="28"/>
      <c r="Z31" s="28"/>
      <c r="AA31" s="28"/>
      <c r="AB31" s="28"/>
      <c r="AC31" s="28"/>
    </row>
    <row r="32">
      <c r="A32" s="1864" t="s">
        <v>2376</v>
      </c>
      <c r="B32" s="1864" t="s">
        <v>2344</v>
      </c>
      <c r="C32" s="951"/>
      <c r="D32" s="1865">
        <v>27.0</v>
      </c>
      <c r="E32" s="1866" t="s">
        <v>2392</v>
      </c>
      <c r="F32" s="1867" t="s">
        <v>51</v>
      </c>
      <c r="G32" s="1867" t="s">
        <v>79</v>
      </c>
      <c r="H32" s="1868" t="s">
        <v>2356</v>
      </c>
      <c r="I32" s="1869" t="s">
        <v>2393</v>
      </c>
      <c r="J32" s="951"/>
      <c r="K32" s="950" t="str">
        <f t="shared" si="2"/>
        <v>-2</v>
      </c>
      <c r="L32" s="950"/>
      <c r="M32" s="950">
        <f>IF(VLOOKUP(E32,Character!$N$7:$O$38,2,FALSE)&gt;=2,1,0)</f>
        <v>0</v>
      </c>
      <c r="N32" s="951"/>
      <c r="O32" s="1870">
        <v>120.0</v>
      </c>
      <c r="P32" s="1871">
        <v>120.0</v>
      </c>
      <c r="Q32" s="1871">
        <v>0.0</v>
      </c>
      <c r="R32" s="1872" t="s">
        <v>2338</v>
      </c>
      <c r="S32" s="28"/>
      <c r="T32" s="28"/>
      <c r="U32" s="28"/>
      <c r="V32" s="28"/>
      <c r="W32" s="28"/>
      <c r="X32" s="28"/>
      <c r="Y32" s="28"/>
      <c r="Z32" s="28"/>
      <c r="AA32" s="28"/>
      <c r="AB32" s="28"/>
      <c r="AC32" s="28"/>
    </row>
    <row r="33">
      <c r="A33" s="1864" t="s">
        <v>2344</v>
      </c>
      <c r="B33" s="1874"/>
      <c r="C33" s="951"/>
      <c r="D33" s="1865">
        <v>28.0</v>
      </c>
      <c r="E33" s="1866" t="s">
        <v>2394</v>
      </c>
      <c r="F33" s="1867" t="s">
        <v>68</v>
      </c>
      <c r="G33" s="1867" t="s">
        <v>54</v>
      </c>
      <c r="H33" s="1868" t="s">
        <v>2356</v>
      </c>
      <c r="I33" s="1869" t="s">
        <v>2395</v>
      </c>
      <c r="J33" s="951"/>
      <c r="K33" s="950" t="str">
        <f t="shared" si="2"/>
        <v>-2</v>
      </c>
      <c r="L33" s="949" t="s">
        <v>846</v>
      </c>
      <c r="M33" s="950">
        <f>IF(VLOOKUP(E33,Character!$N$7:$O$38,2,FALSE)&gt;=2,1,0)</f>
        <v>0</v>
      </c>
      <c r="N33" s="951"/>
      <c r="O33" s="1870">
        <v>120.0</v>
      </c>
      <c r="P33" s="1871">
        <v>120.0</v>
      </c>
      <c r="Q33" s="1871">
        <v>0.0</v>
      </c>
      <c r="R33" s="1872" t="s">
        <v>2338</v>
      </c>
      <c r="S33" s="28"/>
      <c r="T33" s="28"/>
      <c r="U33" s="28"/>
      <c r="V33" s="28"/>
      <c r="W33" s="28"/>
      <c r="X33" s="28"/>
      <c r="Y33" s="28"/>
      <c r="Z33" s="28"/>
      <c r="AA33" s="28"/>
      <c r="AB33" s="28"/>
      <c r="AC33" s="28"/>
    </row>
    <row r="34">
      <c r="A34" s="1864" t="s">
        <v>2334</v>
      </c>
      <c r="B34" s="1864" t="s">
        <v>2340</v>
      </c>
      <c r="C34" s="951"/>
      <c r="D34" s="1865">
        <v>29.0</v>
      </c>
      <c r="E34" s="1866" t="s">
        <v>2221</v>
      </c>
      <c r="F34" s="1867" t="s">
        <v>68</v>
      </c>
      <c r="G34" s="1867" t="s">
        <v>65</v>
      </c>
      <c r="H34" s="1868" t="s">
        <v>2336</v>
      </c>
      <c r="I34" s="1869" t="s">
        <v>2396</v>
      </c>
      <c r="J34" s="951"/>
      <c r="K34" s="950" t="str">
        <f t="shared" si="2"/>
        <v>-4</v>
      </c>
      <c r="L34" s="950"/>
      <c r="M34" s="950">
        <f>IF(VLOOKUP(E34,Character!$N$7:$O$38,2,FALSE)&gt;=2,1,0)</f>
        <v>0</v>
      </c>
      <c r="N34" s="951"/>
      <c r="O34" s="1870">
        <v>120.0</v>
      </c>
      <c r="P34" s="1871">
        <v>120.0</v>
      </c>
      <c r="Q34" s="1871">
        <v>1.0</v>
      </c>
      <c r="R34" s="1872" t="s">
        <v>2338</v>
      </c>
      <c r="S34" s="28"/>
      <c r="T34" s="28"/>
      <c r="U34" s="28"/>
      <c r="V34" s="28"/>
      <c r="W34" s="28"/>
      <c r="X34" s="28"/>
      <c r="Y34" s="28"/>
      <c r="Z34" s="28"/>
      <c r="AA34" s="28"/>
      <c r="AB34" s="28"/>
      <c r="AC34" s="28"/>
    </row>
    <row r="35">
      <c r="A35" s="1864" t="s">
        <v>2335</v>
      </c>
      <c r="B35" s="1864" t="s">
        <v>2340</v>
      </c>
      <c r="C35" s="951"/>
      <c r="D35" s="1865">
        <v>30.0</v>
      </c>
      <c r="E35" s="1866" t="s">
        <v>2397</v>
      </c>
      <c r="F35" s="1867" t="s">
        <v>68</v>
      </c>
      <c r="G35" s="1867" t="s">
        <v>51</v>
      </c>
      <c r="H35" s="1868" t="s">
        <v>2336</v>
      </c>
      <c r="I35" s="1869" t="s">
        <v>2398</v>
      </c>
      <c r="J35" s="951"/>
      <c r="K35" s="950" t="str">
        <f t="shared" si="2"/>
        <v>-4</v>
      </c>
      <c r="L35" s="950"/>
      <c r="M35" s="950">
        <f>IF(VLOOKUP(E35,Character!$N$7:$O$38,2,FALSE)&gt;=2,1,0)</f>
        <v>0</v>
      </c>
      <c r="N35" s="951"/>
      <c r="O35" s="1870">
        <v>120.0</v>
      </c>
      <c r="P35" s="1871">
        <v>120.0</v>
      </c>
      <c r="Q35" s="1871">
        <v>1.0</v>
      </c>
      <c r="R35" s="1872" t="s">
        <v>2338</v>
      </c>
      <c r="S35" s="28"/>
      <c r="T35" s="28"/>
      <c r="U35" s="28"/>
      <c r="V35" s="28"/>
      <c r="W35" s="28"/>
      <c r="X35" s="28"/>
      <c r="Y35" s="28"/>
      <c r="Z35" s="28"/>
      <c r="AA35" s="28"/>
      <c r="AB35" s="28"/>
      <c r="AC35" s="28"/>
    </row>
    <row r="36">
      <c r="A36" s="1864" t="s">
        <v>2344</v>
      </c>
      <c r="B36" s="1874"/>
      <c r="C36" s="951"/>
      <c r="D36" s="1865">
        <v>31.0</v>
      </c>
      <c r="E36" s="1866" t="s">
        <v>2399</v>
      </c>
      <c r="F36" s="1867" t="s">
        <v>76</v>
      </c>
      <c r="G36" s="1867" t="s">
        <v>79</v>
      </c>
      <c r="H36" s="1868" t="s">
        <v>2336</v>
      </c>
      <c r="I36" s="1869" t="s">
        <v>2400</v>
      </c>
      <c r="J36" s="951"/>
      <c r="K36" s="950" t="str">
        <f t="shared" si="2"/>
        <v>-4</v>
      </c>
      <c r="L36" s="950"/>
      <c r="M36" s="950">
        <f>IF(VLOOKUP(E36,Character!$N$7:$O$38,2,FALSE)&gt;=2,1,0)</f>
        <v>0</v>
      </c>
      <c r="N36" s="951"/>
      <c r="O36" s="1870">
        <v>120.0</v>
      </c>
      <c r="P36" s="1871">
        <v>120.0</v>
      </c>
      <c r="Q36" s="1871">
        <v>0.0</v>
      </c>
      <c r="R36" s="1872" t="s">
        <v>2338</v>
      </c>
      <c r="S36" s="28"/>
      <c r="T36" s="28"/>
      <c r="U36" s="28"/>
      <c r="V36" s="28"/>
      <c r="W36" s="28"/>
      <c r="X36" s="28"/>
      <c r="Y36" s="28"/>
      <c r="Z36" s="28"/>
      <c r="AA36" s="28"/>
      <c r="AB36" s="28"/>
      <c r="AC36" s="28"/>
    </row>
    <row r="37">
      <c r="A37" s="1864" t="s">
        <v>2335</v>
      </c>
      <c r="B37" s="1874"/>
      <c r="C37" s="1877"/>
      <c r="D37" s="1865">
        <v>32.0</v>
      </c>
      <c r="E37" s="1866" t="s">
        <v>2401</v>
      </c>
      <c r="F37" s="1867" t="s">
        <v>68</v>
      </c>
      <c r="G37" s="1867" t="s">
        <v>51</v>
      </c>
      <c r="H37" s="1868" t="s">
        <v>2336</v>
      </c>
      <c r="I37" s="1869" t="s">
        <v>692</v>
      </c>
      <c r="J37" s="951"/>
      <c r="K37" s="950" t="str">
        <f t="shared" si="2"/>
        <v>-4</v>
      </c>
      <c r="L37" s="949" t="s">
        <v>773</v>
      </c>
      <c r="M37" s="950">
        <f>IF(VLOOKUP(E37,Character!$N$7:$O$38,2,FALSE)&gt;=2,1,0)</f>
        <v>0</v>
      </c>
      <c r="N37" s="951"/>
      <c r="O37" s="1870">
        <v>120.0</v>
      </c>
      <c r="P37" s="1871">
        <v>120.0</v>
      </c>
      <c r="Q37" s="1871">
        <v>1.0</v>
      </c>
      <c r="R37" s="1872" t="s">
        <v>2338</v>
      </c>
      <c r="S37" s="28"/>
      <c r="T37" s="28"/>
      <c r="U37" s="28"/>
      <c r="V37" s="28"/>
      <c r="W37" s="28"/>
      <c r="X37" s="28"/>
      <c r="Y37" s="28"/>
      <c r="Z37" s="28"/>
      <c r="AA37" s="28"/>
      <c r="AB37" s="28"/>
      <c r="AC37" s="28"/>
    </row>
    <row r="38">
      <c r="A38" s="1874"/>
      <c r="B38" s="1874"/>
      <c r="C38" s="951"/>
      <c r="D38" s="1878"/>
      <c r="E38" s="1879" t="s">
        <v>321</v>
      </c>
      <c r="F38" s="1880" t="s">
        <v>51</v>
      </c>
      <c r="G38" s="1880" t="s">
        <v>68</v>
      </c>
      <c r="H38" s="1881"/>
      <c r="I38" s="1882"/>
      <c r="J38" s="951"/>
      <c r="K38" s="951"/>
      <c r="L38" s="951"/>
      <c r="M38" s="951"/>
      <c r="N38" s="951"/>
      <c r="O38" s="1870">
        <v>120.0</v>
      </c>
      <c r="P38" s="1871">
        <v>120.0</v>
      </c>
      <c r="Q38" s="1871">
        <v>0.0</v>
      </c>
      <c r="R38" s="1872" t="s">
        <v>2338</v>
      </c>
      <c r="S38" s="28"/>
      <c r="T38" s="28"/>
      <c r="U38" s="28"/>
      <c r="V38" s="28"/>
      <c r="W38" s="28"/>
      <c r="X38" s="28"/>
      <c r="Y38" s="28"/>
      <c r="Z38" s="28"/>
      <c r="AA38" s="28"/>
      <c r="AB38" s="28"/>
      <c r="AC38" s="28"/>
    </row>
    <row r="39">
      <c r="A39" s="1874"/>
      <c r="B39" s="1874"/>
      <c r="C39" s="951"/>
      <c r="D39" s="1878"/>
      <c r="E39" s="1879" t="s">
        <v>318</v>
      </c>
      <c r="F39" s="1880" t="s">
        <v>48</v>
      </c>
      <c r="G39" s="1880" t="s">
        <v>68</v>
      </c>
      <c r="H39" s="1881"/>
      <c r="I39" s="1882"/>
      <c r="J39" s="951"/>
      <c r="K39" s="951"/>
      <c r="L39" s="951"/>
      <c r="M39" s="951"/>
      <c r="N39" s="951"/>
      <c r="O39" s="1870">
        <v>120.0</v>
      </c>
      <c r="P39" s="1871">
        <v>120.0</v>
      </c>
      <c r="Q39" s="1871">
        <v>0.0</v>
      </c>
      <c r="R39" s="1872" t="s">
        <v>2338</v>
      </c>
      <c r="S39" s="28"/>
      <c r="T39" s="28"/>
      <c r="U39" s="28"/>
      <c r="V39" s="28"/>
      <c r="W39" s="28"/>
      <c r="X39" s="28"/>
      <c r="Y39" s="28"/>
      <c r="Z39" s="28"/>
      <c r="AA39" s="28"/>
      <c r="AB39" s="28"/>
      <c r="AC39" s="28"/>
    </row>
    <row r="40">
      <c r="A40" s="1864" t="s">
        <v>2376</v>
      </c>
      <c r="B40" s="1874"/>
      <c r="C40" s="951"/>
      <c r="D40" s="1878"/>
      <c r="E40" s="1879" t="s">
        <v>312</v>
      </c>
      <c r="F40" s="1880" t="s">
        <v>48</v>
      </c>
      <c r="G40" s="1880" t="s">
        <v>68</v>
      </c>
      <c r="H40" s="1881"/>
      <c r="I40" s="1882"/>
      <c r="J40" s="951"/>
      <c r="K40" s="951"/>
      <c r="L40" s="951"/>
      <c r="M40" s="951"/>
      <c r="N40" s="951"/>
      <c r="O40" s="1870">
        <v>120.0</v>
      </c>
      <c r="P40" s="1871">
        <v>120.0</v>
      </c>
      <c r="Q40" s="1871">
        <v>0.0</v>
      </c>
      <c r="R40" s="1872" t="s">
        <v>2338</v>
      </c>
      <c r="S40" s="28"/>
      <c r="T40" s="28"/>
      <c r="U40" s="28"/>
      <c r="V40" s="28"/>
      <c r="W40" s="28"/>
      <c r="X40" s="28"/>
      <c r="Y40" s="28"/>
      <c r="Z40" s="28"/>
      <c r="AA40" s="28"/>
      <c r="AB40" s="28"/>
      <c r="AC40" s="28"/>
    </row>
    <row r="41">
      <c r="A41" s="1864" t="s">
        <v>2334</v>
      </c>
      <c r="B41" s="1874"/>
      <c r="C41" s="951"/>
      <c r="D41" s="1878"/>
      <c r="E41" s="1879" t="s">
        <v>319</v>
      </c>
      <c r="F41" s="1880" t="s">
        <v>48</v>
      </c>
      <c r="G41" s="1880" t="s">
        <v>68</v>
      </c>
      <c r="H41" s="1881"/>
      <c r="I41" s="1882"/>
      <c r="J41" s="951"/>
      <c r="K41" s="951"/>
      <c r="L41" s="951"/>
      <c r="M41" s="951"/>
      <c r="N41" s="951"/>
      <c r="O41" s="1870">
        <v>120.0</v>
      </c>
      <c r="P41" s="1871">
        <v>120.0</v>
      </c>
      <c r="Q41" s="1871">
        <v>0.0</v>
      </c>
      <c r="R41" s="1872" t="s">
        <v>2338</v>
      </c>
      <c r="S41" s="28"/>
      <c r="T41" s="28"/>
      <c r="U41" s="28"/>
      <c r="V41" s="28"/>
      <c r="W41" s="28"/>
      <c r="X41" s="28"/>
      <c r="Y41" s="28"/>
      <c r="Z41" s="28"/>
      <c r="AA41" s="28"/>
      <c r="AB41" s="28"/>
      <c r="AC41" s="28"/>
    </row>
    <row r="42">
      <c r="A42" s="1864" t="s">
        <v>2340</v>
      </c>
      <c r="B42" s="1874"/>
      <c r="C42" s="951"/>
      <c r="D42" s="1878"/>
      <c r="E42" s="1879" t="s">
        <v>315</v>
      </c>
      <c r="F42" s="1880" t="s">
        <v>51</v>
      </c>
      <c r="G42" s="1880" t="s">
        <v>68</v>
      </c>
      <c r="H42" s="1881"/>
      <c r="I42" s="1882"/>
      <c r="J42" s="951"/>
      <c r="K42" s="951"/>
      <c r="L42" s="951"/>
      <c r="M42" s="951"/>
      <c r="N42" s="951"/>
      <c r="O42" s="1870">
        <v>180.0</v>
      </c>
      <c r="P42" s="1871">
        <v>180.0</v>
      </c>
      <c r="Q42" s="1871">
        <v>0.0</v>
      </c>
      <c r="R42" s="1872" t="s">
        <v>2338</v>
      </c>
      <c r="S42" s="28"/>
      <c r="T42" s="28"/>
      <c r="U42" s="28"/>
      <c r="V42" s="28"/>
      <c r="W42" s="28"/>
      <c r="X42" s="28"/>
      <c r="Y42" s="28"/>
      <c r="Z42" s="28"/>
      <c r="AA42" s="28"/>
      <c r="AB42" s="28"/>
      <c r="AC42" s="28"/>
    </row>
    <row r="43">
      <c r="A43" s="1864" t="s">
        <v>2335</v>
      </c>
      <c r="B43" s="1874"/>
      <c r="C43" s="951"/>
      <c r="D43" s="1878"/>
      <c r="E43" s="1879" t="s">
        <v>316</v>
      </c>
      <c r="F43" s="1880" t="s">
        <v>51</v>
      </c>
      <c r="G43" s="1880" t="s">
        <v>68</v>
      </c>
      <c r="H43" s="1881"/>
      <c r="I43" s="1882"/>
      <c r="J43" s="951"/>
      <c r="K43" s="951"/>
      <c r="L43" s="951"/>
      <c r="M43" s="951"/>
      <c r="N43" s="951"/>
      <c r="O43" s="1870">
        <v>180.0</v>
      </c>
      <c r="P43" s="1871">
        <v>180.0</v>
      </c>
      <c r="Q43" s="1871">
        <v>0.0</v>
      </c>
      <c r="R43" s="1872" t="s">
        <v>2338</v>
      </c>
      <c r="S43" s="28"/>
      <c r="T43" s="28"/>
      <c r="U43" s="28"/>
      <c r="V43" s="28"/>
      <c r="W43" s="28"/>
      <c r="X43" s="28"/>
      <c r="Y43" s="28"/>
      <c r="Z43" s="28"/>
      <c r="AA43" s="28"/>
      <c r="AB43" s="28"/>
      <c r="AC43" s="28"/>
    </row>
    <row r="44">
      <c r="A44" s="1864" t="s">
        <v>2344</v>
      </c>
      <c r="B44" s="1874"/>
      <c r="C44" s="951"/>
      <c r="D44" s="1878"/>
      <c r="E44" s="1879" t="s">
        <v>322</v>
      </c>
      <c r="F44" s="1880" t="s">
        <v>51</v>
      </c>
      <c r="G44" s="1880" t="s">
        <v>68</v>
      </c>
      <c r="H44" s="1881"/>
      <c r="I44" s="1882"/>
      <c r="J44" s="951"/>
      <c r="K44" s="951"/>
      <c r="L44" s="951"/>
      <c r="M44" s="951"/>
      <c r="N44" s="951"/>
      <c r="O44" s="1870">
        <v>120.0</v>
      </c>
      <c r="P44" s="1871">
        <v>120.0</v>
      </c>
      <c r="Q44" s="1871">
        <v>0.0</v>
      </c>
      <c r="R44" s="1872" t="s">
        <v>2338</v>
      </c>
      <c r="S44" s="28"/>
      <c r="T44" s="28"/>
      <c r="U44" s="28"/>
      <c r="V44" s="28"/>
      <c r="W44" s="28"/>
      <c r="X44" s="28"/>
      <c r="Y44" s="28"/>
      <c r="Z44" s="28"/>
      <c r="AA44" s="28"/>
      <c r="AB44" s="28"/>
      <c r="AC44" s="28"/>
    </row>
    <row r="45">
      <c r="A45" s="951"/>
      <c r="B45" s="951"/>
      <c r="C45" s="951"/>
      <c r="D45" s="1878"/>
      <c r="E45" s="1879" t="s">
        <v>314</v>
      </c>
      <c r="F45" s="1880" t="s">
        <v>51</v>
      </c>
      <c r="G45" s="1880" t="s">
        <v>68</v>
      </c>
      <c r="H45" s="1881"/>
      <c r="I45" s="1882"/>
      <c r="J45" s="951"/>
      <c r="K45" s="951"/>
      <c r="L45" s="951"/>
      <c r="M45" s="951"/>
      <c r="N45" s="951"/>
      <c r="O45" s="1870">
        <v>120.0</v>
      </c>
      <c r="P45" s="1871">
        <v>120.0</v>
      </c>
      <c r="Q45" s="1871">
        <v>0.0</v>
      </c>
      <c r="R45" s="1872" t="s">
        <v>2338</v>
      </c>
      <c r="S45" s="28"/>
      <c r="T45" s="28"/>
      <c r="U45" s="28"/>
      <c r="V45" s="28"/>
      <c r="W45" s="28"/>
      <c r="X45" s="28"/>
      <c r="Y45" s="28"/>
      <c r="Z45" s="28"/>
      <c r="AA45" s="28"/>
      <c r="AB45" s="28"/>
      <c r="AC45" s="28"/>
    </row>
    <row r="46">
      <c r="A46" s="951"/>
      <c r="B46" s="951"/>
      <c r="C46" s="951"/>
      <c r="D46" s="1878"/>
      <c r="E46" s="1879" t="s">
        <v>313</v>
      </c>
      <c r="F46" s="1880" t="s">
        <v>51</v>
      </c>
      <c r="G46" s="1880" t="s">
        <v>68</v>
      </c>
      <c r="H46" s="1881"/>
      <c r="I46" s="1882"/>
      <c r="J46" s="951"/>
      <c r="K46" s="951"/>
      <c r="L46" s="951"/>
      <c r="M46" s="951"/>
      <c r="N46" s="951"/>
      <c r="O46" s="1870">
        <v>180.0</v>
      </c>
      <c r="P46" s="1871">
        <v>180.0</v>
      </c>
      <c r="Q46" s="1871">
        <v>0.0</v>
      </c>
      <c r="R46" s="1872" t="s">
        <v>2338</v>
      </c>
      <c r="S46" s="28"/>
      <c r="T46" s="28"/>
      <c r="U46" s="28"/>
      <c r="V46" s="28"/>
      <c r="W46" s="28"/>
      <c r="X46" s="28"/>
      <c r="Y46" s="28"/>
      <c r="Z46" s="28"/>
      <c r="AA46" s="28"/>
      <c r="AB46" s="28"/>
      <c r="AC46" s="28"/>
    </row>
    <row r="47">
      <c r="A47" s="951"/>
      <c r="B47" s="951"/>
      <c r="C47" s="951"/>
      <c r="D47" s="1878"/>
      <c r="E47" s="1879" t="s">
        <v>323</v>
      </c>
      <c r="F47" s="1880" t="s">
        <v>51</v>
      </c>
      <c r="G47" s="1880" t="s">
        <v>68</v>
      </c>
      <c r="H47" s="1881"/>
      <c r="I47" s="1882"/>
      <c r="J47" s="951"/>
      <c r="K47" s="951"/>
      <c r="L47" s="951"/>
      <c r="M47" s="951"/>
      <c r="N47" s="951"/>
      <c r="O47" s="1870">
        <v>120.0</v>
      </c>
      <c r="P47" s="1871">
        <v>120.0</v>
      </c>
      <c r="Q47" s="1871">
        <v>0.0</v>
      </c>
      <c r="R47" s="1872" t="s">
        <v>2338</v>
      </c>
      <c r="S47" s="28"/>
      <c r="T47" s="28"/>
      <c r="U47" s="28"/>
      <c r="V47" s="28"/>
      <c r="W47" s="28"/>
      <c r="X47" s="28"/>
      <c r="Y47" s="28"/>
      <c r="Z47" s="28"/>
      <c r="AA47" s="28"/>
      <c r="AB47" s="28"/>
      <c r="AC47" s="28"/>
    </row>
    <row r="48">
      <c r="A48" s="951"/>
      <c r="B48" s="951"/>
      <c r="C48" s="951"/>
      <c r="D48" s="1878"/>
      <c r="E48" s="1879" t="s">
        <v>324</v>
      </c>
      <c r="F48" s="1880" t="s">
        <v>48</v>
      </c>
      <c r="G48" s="1880" t="s">
        <v>68</v>
      </c>
      <c r="H48" s="1881"/>
      <c r="I48" s="1882"/>
      <c r="J48" s="951"/>
      <c r="K48" s="951"/>
      <c r="L48" s="951"/>
      <c r="M48" s="951"/>
      <c r="N48" s="951"/>
      <c r="O48" s="1870">
        <v>120.0</v>
      </c>
      <c r="P48" s="1871">
        <v>120.0</v>
      </c>
      <c r="Q48" s="1871">
        <v>0.0</v>
      </c>
      <c r="R48" s="1872" t="s">
        <v>2338</v>
      </c>
      <c r="S48" s="28"/>
      <c r="T48" s="28"/>
      <c r="U48" s="28"/>
      <c r="V48" s="28"/>
      <c r="W48" s="28"/>
      <c r="X48" s="28"/>
      <c r="Y48" s="28"/>
      <c r="Z48" s="28"/>
      <c r="AA48" s="28"/>
      <c r="AB48" s="28"/>
      <c r="AC48" s="28"/>
    </row>
    <row r="49">
      <c r="A49" s="951"/>
      <c r="B49" s="951"/>
      <c r="C49" s="951"/>
      <c r="D49" s="1878"/>
      <c r="E49" s="1879" t="s">
        <v>317</v>
      </c>
      <c r="F49" s="1880" t="s">
        <v>62</v>
      </c>
      <c r="G49" s="1880" t="s">
        <v>68</v>
      </c>
      <c r="H49" s="1881"/>
      <c r="I49" s="1882"/>
      <c r="J49" s="951"/>
      <c r="K49" s="951"/>
      <c r="L49" s="951"/>
      <c r="M49" s="951"/>
      <c r="N49" s="951"/>
      <c r="O49" s="1870">
        <v>120.0</v>
      </c>
      <c r="P49" s="1871">
        <v>120.0</v>
      </c>
      <c r="Q49" s="1871">
        <v>0.0</v>
      </c>
      <c r="R49" s="1872" t="s">
        <v>2338</v>
      </c>
      <c r="S49" s="28"/>
      <c r="T49" s="28"/>
      <c r="U49" s="28"/>
      <c r="V49" s="28"/>
      <c r="W49" s="28"/>
      <c r="X49" s="28"/>
      <c r="Y49" s="28"/>
      <c r="Z49" s="28"/>
      <c r="AA49" s="28"/>
      <c r="AB49" s="28"/>
      <c r="AC49" s="28"/>
    </row>
    <row r="50">
      <c r="A50" s="951"/>
      <c r="B50" s="951"/>
      <c r="C50" s="951"/>
      <c r="D50" s="1878"/>
      <c r="E50" s="1879" t="s">
        <v>320</v>
      </c>
      <c r="F50" s="1883" t="s">
        <v>54</v>
      </c>
      <c r="G50" s="1880" t="s">
        <v>68</v>
      </c>
      <c r="H50" s="1881"/>
      <c r="I50" s="1882"/>
      <c r="J50" s="951"/>
      <c r="K50" s="951"/>
      <c r="L50" s="951"/>
      <c r="M50" s="951"/>
      <c r="N50" s="951"/>
      <c r="O50" s="1870">
        <v>120.0</v>
      </c>
      <c r="P50" s="1871">
        <v>120.0</v>
      </c>
      <c r="Q50" s="1871">
        <v>0.0</v>
      </c>
      <c r="R50" s="1872" t="s">
        <v>2338</v>
      </c>
      <c r="S50" s="28"/>
      <c r="T50" s="28"/>
      <c r="U50" s="28"/>
      <c r="V50" s="28"/>
      <c r="W50" s="28"/>
      <c r="X50" s="28"/>
      <c r="Y50" s="28"/>
      <c r="Z50" s="28"/>
      <c r="AA50" s="28"/>
      <c r="AB50" s="28"/>
      <c r="AC50" s="28"/>
    </row>
    <row r="51">
      <c r="A51" s="951"/>
      <c r="B51" s="951"/>
      <c r="C51" s="951"/>
      <c r="D51" s="1878"/>
      <c r="E51" s="1879" t="s">
        <v>332</v>
      </c>
      <c r="F51" s="1880" t="s">
        <v>65</v>
      </c>
      <c r="G51" s="1880" t="s">
        <v>62</v>
      </c>
      <c r="H51" s="1881"/>
      <c r="I51" s="1882"/>
      <c r="J51" s="951"/>
      <c r="K51" s="951"/>
      <c r="L51" s="951"/>
      <c r="M51" s="951"/>
      <c r="N51" s="951"/>
      <c r="O51" s="1870">
        <v>360.0</v>
      </c>
      <c r="P51" s="1871">
        <v>360.0</v>
      </c>
      <c r="Q51" s="1871">
        <v>1.0</v>
      </c>
      <c r="R51" s="1872" t="s">
        <v>2338</v>
      </c>
      <c r="S51" s="28"/>
      <c r="T51" s="28"/>
      <c r="U51" s="28"/>
      <c r="V51" s="28"/>
      <c r="W51" s="28"/>
      <c r="X51" s="28"/>
      <c r="Y51" s="28"/>
      <c r="Z51" s="28"/>
      <c r="AA51" s="28"/>
      <c r="AB51" s="28"/>
      <c r="AC51" s="28"/>
    </row>
    <row r="52">
      <c r="A52" s="951"/>
      <c r="B52" s="951"/>
      <c r="C52" s="951"/>
      <c r="D52" s="1878"/>
      <c r="E52" s="1879" t="s">
        <v>337</v>
      </c>
      <c r="F52" s="1880" t="s">
        <v>65</v>
      </c>
      <c r="G52" s="1880" t="s">
        <v>68</v>
      </c>
      <c r="H52" s="1881"/>
      <c r="I52" s="1882"/>
      <c r="J52" s="951"/>
      <c r="K52" s="951"/>
      <c r="L52" s="951"/>
      <c r="M52" s="951"/>
      <c r="N52" s="951"/>
      <c r="O52" s="1870">
        <v>360.0</v>
      </c>
      <c r="P52" s="1871">
        <v>360.0</v>
      </c>
      <c r="Q52" s="1871">
        <v>1.0</v>
      </c>
      <c r="R52" s="1872" t="s">
        <v>2338</v>
      </c>
      <c r="S52" s="28"/>
      <c r="T52" s="28"/>
      <c r="U52" s="28"/>
      <c r="V52" s="28"/>
      <c r="W52" s="28"/>
      <c r="X52" s="28"/>
      <c r="Y52" s="28"/>
      <c r="Z52" s="28"/>
      <c r="AA52" s="28"/>
      <c r="AB52" s="28"/>
      <c r="AC52" s="28"/>
    </row>
    <row r="53">
      <c r="A53" s="951"/>
      <c r="B53" s="951"/>
      <c r="C53" s="951"/>
      <c r="D53" s="1878"/>
      <c r="E53" s="1879" t="s">
        <v>331</v>
      </c>
      <c r="F53" s="1880" t="s">
        <v>65</v>
      </c>
      <c r="G53" s="1883" t="s">
        <v>71</v>
      </c>
      <c r="H53" s="1881"/>
      <c r="I53" s="1882"/>
      <c r="J53" s="951"/>
      <c r="K53" s="951"/>
      <c r="L53" s="951"/>
      <c r="M53" s="951"/>
      <c r="N53" s="951"/>
      <c r="O53" s="1870">
        <v>360.0</v>
      </c>
      <c r="P53" s="1871">
        <v>360.0</v>
      </c>
      <c r="Q53" s="1871">
        <v>1.0</v>
      </c>
      <c r="R53" s="1872" t="s">
        <v>2338</v>
      </c>
      <c r="S53" s="28"/>
      <c r="T53" s="28"/>
      <c r="U53" s="28"/>
      <c r="V53" s="28"/>
      <c r="W53" s="28"/>
      <c r="X53" s="28"/>
      <c r="Y53" s="28"/>
      <c r="Z53" s="28"/>
      <c r="AA53" s="28"/>
      <c r="AB53" s="28"/>
      <c r="AC53" s="28"/>
    </row>
    <row r="54">
      <c r="A54" s="951"/>
      <c r="B54" s="951"/>
      <c r="C54" s="951"/>
      <c r="D54" s="1878"/>
      <c r="E54" s="1879" t="s">
        <v>326</v>
      </c>
      <c r="F54" s="1880" t="s">
        <v>62</v>
      </c>
      <c r="G54" s="1880" t="s">
        <v>68</v>
      </c>
      <c r="H54" s="1881"/>
      <c r="I54" s="1882"/>
      <c r="J54" s="951"/>
      <c r="K54" s="951"/>
      <c r="L54" s="951"/>
      <c r="M54" s="951"/>
      <c r="N54" s="951"/>
      <c r="O54" s="1870">
        <v>360.0</v>
      </c>
      <c r="P54" s="1871">
        <v>360.0</v>
      </c>
      <c r="Q54" s="1871">
        <v>1.0</v>
      </c>
      <c r="R54" s="1872" t="s">
        <v>2338</v>
      </c>
      <c r="S54" s="28"/>
      <c r="T54" s="28"/>
      <c r="U54" s="28"/>
      <c r="V54" s="28"/>
      <c r="W54" s="28"/>
      <c r="X54" s="28"/>
      <c r="Y54" s="28"/>
      <c r="Z54" s="28"/>
      <c r="AA54" s="28"/>
      <c r="AB54" s="28"/>
      <c r="AC54" s="28"/>
    </row>
    <row r="55">
      <c r="A55" s="951"/>
      <c r="B55" s="951"/>
      <c r="C55" s="951"/>
      <c r="D55" s="1878"/>
      <c r="E55" s="1879" t="s">
        <v>330</v>
      </c>
      <c r="F55" s="1880" t="s">
        <v>62</v>
      </c>
      <c r="G55" s="1880" t="s">
        <v>76</v>
      </c>
      <c r="H55" s="1881"/>
      <c r="I55" s="1882"/>
      <c r="J55" s="951"/>
      <c r="K55" s="951"/>
      <c r="L55" s="951"/>
      <c r="M55" s="951"/>
      <c r="N55" s="951"/>
      <c r="O55" s="1870">
        <v>360.0</v>
      </c>
      <c r="P55" s="1871">
        <v>360.0</v>
      </c>
      <c r="Q55" s="1871">
        <v>1.0</v>
      </c>
      <c r="R55" s="1872" t="s">
        <v>2338</v>
      </c>
      <c r="S55" s="28"/>
      <c r="T55" s="28"/>
      <c r="U55" s="28"/>
      <c r="V55" s="28"/>
      <c r="W55" s="28"/>
      <c r="X55" s="28"/>
      <c r="Y55" s="28"/>
      <c r="Z55" s="28"/>
      <c r="AA55" s="28"/>
      <c r="AB55" s="28"/>
      <c r="AC55" s="28"/>
    </row>
    <row r="56">
      <c r="A56" s="951"/>
      <c r="B56" s="951"/>
      <c r="C56" s="951"/>
      <c r="D56" s="1878"/>
      <c r="E56" s="1879" t="s">
        <v>335</v>
      </c>
      <c r="F56" s="1880" t="s">
        <v>68</v>
      </c>
      <c r="G56" s="1883" t="s">
        <v>71</v>
      </c>
      <c r="H56" s="1881"/>
      <c r="I56" s="1882"/>
      <c r="J56" s="951"/>
      <c r="K56" s="951"/>
      <c r="L56" s="951"/>
      <c r="M56" s="951"/>
      <c r="N56" s="951"/>
      <c r="O56" s="1870">
        <v>360.0</v>
      </c>
      <c r="P56" s="1871">
        <v>360.0</v>
      </c>
      <c r="Q56" s="1871">
        <v>1.0</v>
      </c>
      <c r="R56" s="1872" t="s">
        <v>2338</v>
      </c>
      <c r="S56" s="28"/>
      <c r="T56" s="28"/>
      <c r="U56" s="28"/>
      <c r="V56" s="28"/>
      <c r="W56" s="28"/>
      <c r="X56" s="28"/>
      <c r="Y56" s="28"/>
      <c r="Z56" s="28"/>
      <c r="AA56" s="28"/>
      <c r="AB56" s="28"/>
      <c r="AC56" s="28"/>
    </row>
    <row r="57">
      <c r="A57" s="951"/>
      <c r="B57" s="951"/>
      <c r="C57" s="951"/>
      <c r="D57" s="1878"/>
      <c r="E57" s="1879" t="s">
        <v>329</v>
      </c>
      <c r="F57" s="1880" t="s">
        <v>62</v>
      </c>
      <c r="G57" s="1880" t="s">
        <v>79</v>
      </c>
      <c r="H57" s="1881"/>
      <c r="I57" s="1882"/>
      <c r="J57" s="951"/>
      <c r="K57" s="951"/>
      <c r="L57" s="951"/>
      <c r="M57" s="951"/>
      <c r="N57" s="951"/>
      <c r="O57" s="1870">
        <v>360.0</v>
      </c>
      <c r="P57" s="1871">
        <v>360.0</v>
      </c>
      <c r="Q57" s="1871">
        <v>1.0</v>
      </c>
      <c r="R57" s="1872" t="s">
        <v>2338</v>
      </c>
      <c r="S57" s="28"/>
      <c r="T57" s="28"/>
      <c r="U57" s="28"/>
      <c r="V57" s="28"/>
      <c r="W57" s="28"/>
      <c r="X57" s="28"/>
      <c r="Y57" s="28"/>
      <c r="Z57" s="28"/>
      <c r="AA57" s="28"/>
      <c r="AB57" s="28"/>
      <c r="AC57" s="28"/>
    </row>
    <row r="58">
      <c r="A58" s="951"/>
      <c r="B58" s="951"/>
      <c r="C58" s="951"/>
      <c r="D58" s="1878"/>
      <c r="E58" s="1879" t="s">
        <v>333</v>
      </c>
      <c r="F58" s="1880" t="s">
        <v>65</v>
      </c>
      <c r="G58" s="1883" t="s">
        <v>71</v>
      </c>
      <c r="H58" s="1881"/>
      <c r="I58" s="1882"/>
      <c r="J58" s="951"/>
      <c r="K58" s="951"/>
      <c r="L58" s="951"/>
      <c r="M58" s="951"/>
      <c r="N58" s="951"/>
      <c r="O58" s="1870">
        <v>360.0</v>
      </c>
      <c r="P58" s="1871">
        <v>360.0</v>
      </c>
      <c r="Q58" s="1871">
        <v>1.0</v>
      </c>
      <c r="R58" s="1872" t="s">
        <v>2338</v>
      </c>
      <c r="S58" s="28"/>
      <c r="T58" s="28"/>
      <c r="U58" s="28"/>
      <c r="V58" s="28"/>
      <c r="W58" s="28"/>
      <c r="X58" s="28"/>
      <c r="Y58" s="28"/>
      <c r="Z58" s="28"/>
      <c r="AA58" s="28"/>
      <c r="AB58" s="28"/>
      <c r="AC58" s="28"/>
    </row>
    <row r="59">
      <c r="A59" s="951"/>
      <c r="B59" s="951"/>
      <c r="C59" s="951"/>
      <c r="D59" s="1878"/>
      <c r="E59" s="1879" t="s">
        <v>327</v>
      </c>
      <c r="F59" s="1880" t="s">
        <v>65</v>
      </c>
      <c r="G59" s="1880" t="s">
        <v>68</v>
      </c>
      <c r="H59" s="1881"/>
      <c r="I59" s="1882"/>
      <c r="J59" s="951"/>
      <c r="K59" s="951"/>
      <c r="L59" s="951"/>
      <c r="M59" s="951"/>
      <c r="N59" s="951"/>
      <c r="O59" s="1870">
        <v>360.0</v>
      </c>
      <c r="P59" s="1871">
        <v>360.0</v>
      </c>
      <c r="Q59" s="1871">
        <v>1.0</v>
      </c>
      <c r="R59" s="1872" t="s">
        <v>2338</v>
      </c>
      <c r="S59" s="28"/>
      <c r="T59" s="28"/>
      <c r="U59" s="28"/>
      <c r="V59" s="28"/>
      <c r="W59" s="28"/>
      <c r="X59" s="28"/>
      <c r="Y59" s="28"/>
      <c r="Z59" s="28"/>
      <c r="AA59" s="28"/>
      <c r="AB59" s="28"/>
      <c r="AC59" s="28"/>
    </row>
    <row r="60">
      <c r="A60" s="951"/>
      <c r="B60" s="951"/>
      <c r="C60" s="951"/>
      <c r="D60" s="1878"/>
      <c r="E60" s="1879" t="s">
        <v>334</v>
      </c>
      <c r="F60" s="1880" t="s">
        <v>62</v>
      </c>
      <c r="G60" s="1880" t="s">
        <v>76</v>
      </c>
      <c r="H60" s="1881"/>
      <c r="I60" s="1882"/>
      <c r="J60" s="951"/>
      <c r="K60" s="951"/>
      <c r="L60" s="951"/>
      <c r="M60" s="951"/>
      <c r="N60" s="951"/>
      <c r="O60" s="1870">
        <v>360.0</v>
      </c>
      <c r="P60" s="1871">
        <v>360.0</v>
      </c>
      <c r="Q60" s="1871">
        <v>1.0</v>
      </c>
      <c r="R60" s="1872" t="s">
        <v>2338</v>
      </c>
      <c r="S60" s="28"/>
      <c r="T60" s="28"/>
      <c r="U60" s="28"/>
      <c r="V60" s="28"/>
      <c r="W60" s="28"/>
      <c r="X60" s="28"/>
      <c r="Y60" s="28"/>
      <c r="Z60" s="28"/>
      <c r="AA60" s="28"/>
      <c r="AB60" s="28"/>
      <c r="AC60" s="28"/>
    </row>
    <row r="61">
      <c r="A61" s="951"/>
      <c r="B61" s="951"/>
      <c r="C61" s="951"/>
      <c r="D61" s="1878"/>
      <c r="E61" s="1879" t="s">
        <v>336</v>
      </c>
      <c r="F61" s="1880" t="s">
        <v>65</v>
      </c>
      <c r="G61" s="1883" t="s">
        <v>71</v>
      </c>
      <c r="H61" s="1881"/>
      <c r="I61" s="1882"/>
      <c r="J61" s="951"/>
      <c r="K61" s="951"/>
      <c r="L61" s="951"/>
      <c r="M61" s="951"/>
      <c r="N61" s="951"/>
      <c r="O61" s="1870">
        <v>360.0</v>
      </c>
      <c r="P61" s="1871">
        <v>360.0</v>
      </c>
      <c r="Q61" s="1871">
        <v>1.0</v>
      </c>
      <c r="R61" s="1872" t="s">
        <v>2338</v>
      </c>
      <c r="S61" s="28"/>
      <c r="T61" s="28"/>
      <c r="U61" s="28"/>
      <c r="V61" s="28"/>
      <c r="W61" s="28"/>
      <c r="X61" s="28"/>
      <c r="Y61" s="28"/>
      <c r="Z61" s="28"/>
      <c r="AA61" s="28"/>
      <c r="AB61" s="28"/>
      <c r="AC61" s="28"/>
    </row>
    <row r="62">
      <c r="A62" s="951"/>
      <c r="B62" s="951"/>
      <c r="C62" s="951"/>
      <c r="D62" s="1878"/>
      <c r="E62" s="1879" t="s">
        <v>328</v>
      </c>
      <c r="F62" s="1880" t="s">
        <v>62</v>
      </c>
      <c r="G62" s="1880" t="s">
        <v>65</v>
      </c>
      <c r="H62" s="1881"/>
      <c r="I62" s="1882"/>
      <c r="J62" s="951"/>
      <c r="K62" s="951"/>
      <c r="L62" s="951"/>
      <c r="M62" s="951"/>
      <c r="N62" s="951"/>
      <c r="O62" s="1870">
        <v>360.0</v>
      </c>
      <c r="P62" s="1871">
        <v>360.0</v>
      </c>
      <c r="Q62" s="1871">
        <v>1.0</v>
      </c>
      <c r="R62" s="1872" t="s">
        <v>2338</v>
      </c>
      <c r="S62" s="28"/>
      <c r="T62" s="28"/>
      <c r="U62" s="28"/>
      <c r="V62" s="28"/>
      <c r="W62" s="28"/>
      <c r="X62" s="28"/>
      <c r="Y62" s="28"/>
      <c r="Z62" s="28"/>
      <c r="AA62" s="28"/>
      <c r="AB62" s="28"/>
      <c r="AC62" s="28"/>
    </row>
    <row r="63">
      <c r="A63" s="951"/>
      <c r="B63" s="951"/>
      <c r="C63" s="951"/>
      <c r="D63" s="1878"/>
      <c r="E63" s="1884" t="s">
        <v>32</v>
      </c>
      <c r="F63" s="1881"/>
      <c r="G63" s="1881"/>
      <c r="H63" s="1881"/>
      <c r="I63" s="1882"/>
      <c r="J63" s="951"/>
      <c r="K63" s="951"/>
      <c r="L63" s="951"/>
      <c r="M63" s="951"/>
      <c r="N63" s="951"/>
      <c r="O63" s="951"/>
      <c r="P63" s="951"/>
      <c r="Q63" s="951"/>
      <c r="R63" s="951"/>
      <c r="S63" s="28"/>
      <c r="T63" s="28"/>
      <c r="U63" s="28"/>
      <c r="V63" s="28"/>
      <c r="W63" s="28"/>
      <c r="X63" s="28"/>
      <c r="Y63" s="28"/>
      <c r="Z63" s="28"/>
      <c r="AA63" s="28"/>
      <c r="AB63" s="28"/>
      <c r="AC63" s="28"/>
    </row>
    <row r="64">
      <c r="A64" s="951"/>
      <c r="B64" s="951"/>
      <c r="C64" s="951"/>
      <c r="D64" s="28"/>
      <c r="E64" s="28"/>
      <c r="F64" s="28"/>
      <c r="G64" s="28"/>
      <c r="H64" s="28"/>
      <c r="I64" s="28"/>
      <c r="J64" s="951"/>
      <c r="K64" s="951"/>
      <c r="L64" s="951"/>
      <c r="M64" s="951"/>
      <c r="N64" s="951"/>
      <c r="O64" s="951"/>
      <c r="P64" s="951"/>
      <c r="Q64" s="951"/>
      <c r="R64" s="951"/>
      <c r="S64" s="28"/>
      <c r="T64" s="28"/>
      <c r="U64" s="28"/>
      <c r="V64" s="28"/>
      <c r="W64" s="28"/>
      <c r="X64" s="28"/>
      <c r="Y64" s="28"/>
      <c r="Z64" s="28"/>
      <c r="AA64" s="28"/>
      <c r="AB64" s="28"/>
      <c r="AC64" s="28"/>
    </row>
    <row r="65">
      <c r="A65" s="951"/>
      <c r="B65" s="951"/>
      <c r="C65" s="951"/>
      <c r="D65" s="28"/>
      <c r="E65" s="28"/>
      <c r="F65" s="28"/>
      <c r="G65" s="28"/>
      <c r="H65" s="28"/>
      <c r="I65" s="28"/>
      <c r="J65" s="951"/>
      <c r="K65" s="951"/>
      <c r="L65" s="951"/>
      <c r="M65" s="951"/>
      <c r="N65" s="951"/>
      <c r="O65" s="951"/>
      <c r="P65" s="951"/>
      <c r="Q65" s="951"/>
      <c r="R65" s="951"/>
      <c r="S65" s="28"/>
      <c r="T65" s="28"/>
      <c r="U65" s="28"/>
      <c r="V65" s="28"/>
      <c r="W65" s="28"/>
      <c r="X65" s="28"/>
      <c r="Y65" s="28"/>
      <c r="Z65" s="28"/>
      <c r="AA65" s="28"/>
      <c r="AB65" s="28"/>
      <c r="AC65" s="28"/>
    </row>
    <row r="66">
      <c r="A66" s="951"/>
      <c r="B66" s="951"/>
      <c r="C66" s="951"/>
      <c r="D66" s="28"/>
      <c r="E66" s="28"/>
      <c r="F66" s="28"/>
      <c r="G66" s="28"/>
      <c r="H66" s="28"/>
      <c r="I66" s="28"/>
      <c r="J66" s="951"/>
      <c r="K66" s="951"/>
      <c r="L66" s="951"/>
      <c r="M66" s="951"/>
      <c r="N66" s="951"/>
      <c r="O66" s="951"/>
      <c r="P66" s="951"/>
      <c r="Q66" s="951"/>
      <c r="R66" s="951"/>
      <c r="S66" s="28"/>
      <c r="T66" s="28"/>
      <c r="U66" s="28"/>
      <c r="V66" s="28"/>
      <c r="W66" s="28"/>
      <c r="X66" s="28"/>
      <c r="Y66" s="28"/>
      <c r="Z66" s="28"/>
      <c r="AA66" s="28"/>
      <c r="AB66" s="28"/>
      <c r="AC66" s="28"/>
    </row>
    <row r="67">
      <c r="A67" s="951"/>
      <c r="B67" s="951"/>
      <c r="C67" s="951"/>
      <c r="D67" s="28"/>
      <c r="E67" s="28"/>
      <c r="F67" s="28"/>
      <c r="G67" s="28"/>
      <c r="H67" s="28"/>
      <c r="I67" s="28"/>
      <c r="J67" s="951"/>
      <c r="K67" s="951"/>
      <c r="L67" s="951"/>
      <c r="M67" s="951"/>
      <c r="N67" s="951"/>
      <c r="O67" s="951"/>
      <c r="P67" s="951"/>
      <c r="Q67" s="951"/>
      <c r="R67" s="951"/>
      <c r="S67" s="28"/>
      <c r="T67" s="28"/>
      <c r="U67" s="28"/>
      <c r="V67" s="28"/>
      <c r="W67" s="28"/>
      <c r="X67" s="28"/>
      <c r="Y67" s="28"/>
      <c r="Z67" s="28"/>
      <c r="AA67" s="28"/>
      <c r="AB67" s="28"/>
      <c r="AC67" s="28"/>
    </row>
    <row r="68">
      <c r="A68" s="951"/>
      <c r="B68" s="951"/>
      <c r="C68" s="951"/>
      <c r="D68" s="28"/>
      <c r="E68" s="28"/>
      <c r="F68" s="28"/>
      <c r="G68" s="28"/>
      <c r="H68" s="28"/>
      <c r="I68" s="28"/>
      <c r="J68" s="951"/>
      <c r="K68" s="951"/>
      <c r="L68" s="951"/>
      <c r="M68" s="951"/>
      <c r="N68" s="951"/>
      <c r="O68" s="951"/>
      <c r="P68" s="951"/>
      <c r="Q68" s="951"/>
      <c r="R68" s="951"/>
      <c r="S68" s="28"/>
      <c r="T68" s="28"/>
      <c r="U68" s="28"/>
      <c r="V68" s="28"/>
      <c r="W68" s="28"/>
      <c r="X68" s="28"/>
      <c r="Y68" s="28"/>
      <c r="Z68" s="28"/>
      <c r="AA68" s="28"/>
      <c r="AB68" s="28"/>
      <c r="AC68" s="28"/>
    </row>
    <row r="69">
      <c r="A69" s="951"/>
      <c r="B69" s="951"/>
      <c r="C69" s="951"/>
      <c r="D69" s="28"/>
      <c r="E69" s="28"/>
      <c r="F69" s="28"/>
      <c r="G69" s="28"/>
      <c r="H69" s="28"/>
      <c r="I69" s="28"/>
      <c r="J69" s="951"/>
      <c r="K69" s="951"/>
      <c r="L69" s="951"/>
      <c r="M69" s="951"/>
      <c r="N69" s="951"/>
      <c r="O69" s="951"/>
      <c r="P69" s="951"/>
      <c r="Q69" s="951"/>
      <c r="R69" s="951"/>
      <c r="S69" s="28"/>
      <c r="T69" s="28"/>
      <c r="U69" s="28"/>
      <c r="V69" s="28"/>
      <c r="W69" s="28"/>
      <c r="X69" s="28"/>
      <c r="Y69" s="28"/>
      <c r="Z69" s="28"/>
      <c r="AA69" s="28"/>
      <c r="AB69" s="28"/>
      <c r="AC69" s="28"/>
    </row>
    <row r="70">
      <c r="A70" s="951"/>
      <c r="B70" s="951"/>
      <c r="C70" s="951"/>
      <c r="D70" s="28"/>
      <c r="E70" s="28"/>
      <c r="F70" s="28"/>
      <c r="G70" s="28"/>
      <c r="H70" s="28"/>
      <c r="I70" s="28"/>
      <c r="J70" s="951"/>
      <c r="K70" s="951"/>
      <c r="L70" s="951"/>
      <c r="M70" s="951"/>
      <c r="N70" s="951"/>
      <c r="O70" s="951"/>
      <c r="P70" s="951"/>
      <c r="Q70" s="951"/>
      <c r="R70" s="951"/>
      <c r="S70" s="28"/>
      <c r="T70" s="28"/>
      <c r="U70" s="28"/>
      <c r="V70" s="28"/>
      <c r="W70" s="28"/>
      <c r="X70" s="28"/>
      <c r="Y70" s="28"/>
      <c r="Z70" s="28"/>
      <c r="AA70" s="28"/>
      <c r="AB70" s="28"/>
      <c r="AC70" s="28"/>
    </row>
    <row r="71">
      <c r="A71" s="951"/>
      <c r="B71" s="951"/>
      <c r="C71" s="951"/>
      <c r="D71" s="28"/>
      <c r="E71" s="28"/>
      <c r="F71" s="28"/>
      <c r="G71" s="28"/>
      <c r="H71" s="28"/>
      <c r="I71" s="28"/>
      <c r="J71" s="951"/>
      <c r="K71" s="951"/>
      <c r="L71" s="951"/>
      <c r="M71" s="951"/>
      <c r="N71" s="951"/>
      <c r="O71" s="951"/>
      <c r="P71" s="951"/>
      <c r="Q71" s="951"/>
      <c r="R71" s="951"/>
      <c r="S71" s="28"/>
      <c r="T71" s="28"/>
      <c r="U71" s="28"/>
      <c r="V71" s="28"/>
      <c r="W71" s="28"/>
      <c r="X71" s="28"/>
      <c r="Y71" s="28"/>
      <c r="Z71" s="28"/>
      <c r="AA71" s="28"/>
      <c r="AB71" s="28"/>
      <c r="AC71" s="28"/>
    </row>
    <row r="72">
      <c r="A72" s="951"/>
      <c r="B72" s="951"/>
      <c r="C72" s="951"/>
      <c r="D72" s="28"/>
      <c r="E72" s="28"/>
      <c r="F72" s="28"/>
      <c r="G72" s="28"/>
      <c r="H72" s="28"/>
      <c r="I72" s="28"/>
      <c r="J72" s="951"/>
      <c r="K72" s="951"/>
      <c r="L72" s="951"/>
      <c r="M72" s="951"/>
      <c r="N72" s="951"/>
      <c r="O72" s="951"/>
      <c r="P72" s="951"/>
      <c r="Q72" s="951"/>
      <c r="R72" s="951"/>
      <c r="S72" s="28"/>
      <c r="T72" s="28"/>
      <c r="U72" s="28"/>
      <c r="V72" s="28"/>
      <c r="W72" s="28"/>
      <c r="X72" s="28"/>
      <c r="Y72" s="28"/>
      <c r="Z72" s="28"/>
      <c r="AA72" s="28"/>
      <c r="AB72" s="28"/>
      <c r="AC72" s="28"/>
    </row>
    <row r="73">
      <c r="A73" s="951"/>
      <c r="B73" s="951"/>
      <c r="C73" s="951"/>
      <c r="D73" s="28"/>
      <c r="E73" s="28"/>
      <c r="F73" s="28"/>
      <c r="G73" s="28"/>
      <c r="H73" s="28"/>
      <c r="I73" s="28"/>
      <c r="J73" s="951"/>
      <c r="K73" s="951"/>
      <c r="L73" s="951"/>
      <c r="M73" s="951"/>
      <c r="N73" s="951"/>
      <c r="O73" s="951"/>
      <c r="P73" s="951"/>
      <c r="Q73" s="951"/>
      <c r="R73" s="951"/>
      <c r="S73" s="28"/>
      <c r="T73" s="28"/>
      <c r="U73" s="28"/>
      <c r="V73" s="28"/>
      <c r="W73" s="28"/>
      <c r="X73" s="28"/>
      <c r="Y73" s="28"/>
      <c r="Z73" s="28"/>
      <c r="AA73" s="28"/>
      <c r="AB73" s="28"/>
      <c r="AC73" s="28"/>
    </row>
    <row r="74">
      <c r="A74" s="951"/>
      <c r="B74" s="951"/>
      <c r="C74" s="951"/>
      <c r="D74" s="28"/>
      <c r="E74" s="28"/>
      <c r="F74" s="28"/>
      <c r="G74" s="28"/>
      <c r="H74" s="28"/>
      <c r="I74" s="28"/>
      <c r="J74" s="951"/>
      <c r="K74" s="951"/>
      <c r="L74" s="951"/>
      <c r="M74" s="951"/>
      <c r="N74" s="951"/>
      <c r="O74" s="951"/>
      <c r="P74" s="951"/>
      <c r="Q74" s="951"/>
      <c r="R74" s="951"/>
      <c r="S74" s="28"/>
      <c r="T74" s="28"/>
      <c r="U74" s="28"/>
      <c r="V74" s="28"/>
      <c r="W74" s="28"/>
      <c r="X74" s="28"/>
      <c r="Y74" s="28"/>
      <c r="Z74" s="28"/>
      <c r="AA74" s="28"/>
      <c r="AB74" s="28"/>
      <c r="AC74" s="28"/>
    </row>
    <row r="75">
      <c r="A75" s="951"/>
      <c r="B75" s="951"/>
      <c r="C75" s="951"/>
      <c r="D75" s="28"/>
      <c r="E75" s="28"/>
      <c r="F75" s="28"/>
      <c r="G75" s="28"/>
      <c r="H75" s="28"/>
      <c r="I75" s="28"/>
      <c r="J75" s="951"/>
      <c r="K75" s="951"/>
      <c r="L75" s="951"/>
      <c r="M75" s="951"/>
      <c r="N75" s="951"/>
      <c r="O75" s="951"/>
      <c r="P75" s="951"/>
      <c r="Q75" s="951"/>
      <c r="R75" s="951"/>
      <c r="S75" s="28"/>
      <c r="T75" s="28"/>
      <c r="U75" s="28"/>
      <c r="V75" s="28"/>
      <c r="W75" s="28"/>
      <c r="X75" s="28"/>
      <c r="Y75" s="28"/>
      <c r="Z75" s="28"/>
      <c r="AA75" s="28"/>
      <c r="AB75" s="28"/>
      <c r="AC75" s="28"/>
    </row>
    <row r="76">
      <c r="A76" s="951"/>
      <c r="B76" s="951"/>
      <c r="C76" s="951"/>
      <c r="D76" s="28"/>
      <c r="E76" s="28"/>
      <c r="F76" s="28"/>
      <c r="G76" s="28"/>
      <c r="H76" s="28"/>
      <c r="I76" s="28"/>
      <c r="J76" s="951"/>
      <c r="K76" s="951"/>
      <c r="L76" s="951"/>
      <c r="M76" s="951"/>
      <c r="N76" s="951"/>
      <c r="O76" s="951"/>
      <c r="P76" s="951"/>
      <c r="Q76" s="951"/>
      <c r="R76" s="951"/>
      <c r="S76" s="28"/>
      <c r="T76" s="28"/>
      <c r="U76" s="28"/>
      <c r="V76" s="28"/>
      <c r="W76" s="28"/>
      <c r="X76" s="28"/>
      <c r="Y76" s="28"/>
      <c r="Z76" s="28"/>
      <c r="AA76" s="28"/>
      <c r="AB76" s="28"/>
      <c r="AC76" s="28"/>
    </row>
    <row r="77">
      <c r="A77" s="951"/>
      <c r="B77" s="951"/>
      <c r="C77" s="951"/>
      <c r="D77" s="28"/>
      <c r="E77" s="28"/>
      <c r="F77" s="28"/>
      <c r="G77" s="28"/>
      <c r="H77" s="28"/>
      <c r="I77" s="28"/>
      <c r="J77" s="951"/>
      <c r="K77" s="951"/>
      <c r="L77" s="951"/>
      <c r="M77" s="951"/>
      <c r="N77" s="951"/>
      <c r="O77" s="951"/>
      <c r="P77" s="951"/>
      <c r="Q77" s="951"/>
      <c r="R77" s="951"/>
      <c r="S77" s="28"/>
      <c r="T77" s="28"/>
      <c r="U77" s="28"/>
      <c r="V77" s="28"/>
      <c r="W77" s="28"/>
      <c r="X77" s="28"/>
      <c r="Y77" s="28"/>
      <c r="Z77" s="28"/>
      <c r="AA77" s="28"/>
      <c r="AB77" s="28"/>
      <c r="AC77" s="28"/>
    </row>
    <row r="78">
      <c r="A78" s="951"/>
      <c r="B78" s="951"/>
      <c r="C78" s="951"/>
      <c r="D78" s="28"/>
      <c r="E78" s="28"/>
      <c r="F78" s="28"/>
      <c r="G78" s="28"/>
      <c r="H78" s="28"/>
      <c r="I78" s="28"/>
      <c r="J78" s="951"/>
      <c r="K78" s="951"/>
      <c r="L78" s="951"/>
      <c r="M78" s="951"/>
      <c r="N78" s="951"/>
      <c r="O78" s="951"/>
      <c r="P78" s="951"/>
      <c r="Q78" s="951"/>
      <c r="R78" s="951"/>
      <c r="S78" s="28"/>
      <c r="T78" s="28"/>
      <c r="U78" s="28"/>
      <c r="V78" s="28"/>
      <c r="W78" s="28"/>
      <c r="X78" s="28"/>
      <c r="Y78" s="28"/>
      <c r="Z78" s="28"/>
      <c r="AA78" s="28"/>
      <c r="AB78" s="28"/>
      <c r="AC78" s="28"/>
    </row>
    <row r="79">
      <c r="A79" s="951"/>
      <c r="B79" s="951"/>
      <c r="C79" s="951"/>
      <c r="D79" s="28"/>
      <c r="E79" s="28"/>
      <c r="F79" s="28"/>
      <c r="G79" s="28"/>
      <c r="H79" s="28"/>
      <c r="I79" s="28"/>
      <c r="J79" s="951"/>
      <c r="K79" s="951"/>
      <c r="L79" s="951"/>
      <c r="M79" s="951"/>
      <c r="N79" s="951"/>
      <c r="O79" s="951"/>
      <c r="P79" s="951"/>
      <c r="Q79" s="951"/>
      <c r="R79" s="951"/>
      <c r="S79" s="28"/>
      <c r="T79" s="28"/>
      <c r="U79" s="28"/>
      <c r="V79" s="28"/>
      <c r="W79" s="28"/>
      <c r="X79" s="28"/>
      <c r="Y79" s="28"/>
      <c r="Z79" s="28"/>
      <c r="AA79" s="28"/>
      <c r="AB79" s="28"/>
      <c r="AC79" s="28"/>
    </row>
    <row r="80">
      <c r="A80" s="951"/>
      <c r="B80" s="951"/>
      <c r="C80" s="951"/>
      <c r="D80" s="28"/>
      <c r="E80" s="28"/>
      <c r="F80" s="28"/>
      <c r="G80" s="28"/>
      <c r="H80" s="28"/>
      <c r="I80" s="28"/>
      <c r="J80" s="951"/>
      <c r="K80" s="951"/>
      <c r="L80" s="951"/>
      <c r="M80" s="951"/>
      <c r="N80" s="951"/>
      <c r="O80" s="951"/>
      <c r="P80" s="951"/>
      <c r="Q80" s="951"/>
      <c r="R80" s="951"/>
      <c r="S80" s="28"/>
      <c r="T80" s="28"/>
      <c r="U80" s="28"/>
      <c r="V80" s="28"/>
      <c r="W80" s="28"/>
      <c r="X80" s="28"/>
      <c r="Y80" s="28"/>
      <c r="Z80" s="28"/>
      <c r="AA80" s="28"/>
      <c r="AB80" s="28"/>
      <c r="AC80" s="28"/>
    </row>
    <row r="81">
      <c r="A81" s="951"/>
      <c r="B81" s="951"/>
      <c r="C81" s="951"/>
      <c r="D81" s="28"/>
      <c r="E81" s="28"/>
      <c r="F81" s="28"/>
      <c r="G81" s="28"/>
      <c r="H81" s="28"/>
      <c r="I81" s="28"/>
      <c r="J81" s="951"/>
      <c r="K81" s="951"/>
      <c r="L81" s="951"/>
      <c r="M81" s="951"/>
      <c r="N81" s="951"/>
      <c r="O81" s="951"/>
      <c r="P81" s="951"/>
      <c r="Q81" s="951"/>
      <c r="R81" s="951"/>
      <c r="S81" s="28"/>
      <c r="T81" s="28"/>
      <c r="U81" s="28"/>
      <c r="V81" s="28"/>
      <c r="W81" s="28"/>
      <c r="X81" s="28"/>
      <c r="Y81" s="28"/>
      <c r="Z81" s="28"/>
      <c r="AA81" s="28"/>
      <c r="AB81" s="28"/>
      <c r="AC81" s="28"/>
    </row>
    <row r="82">
      <c r="A82" s="951"/>
      <c r="B82" s="951"/>
      <c r="C82" s="951"/>
      <c r="D82" s="28"/>
      <c r="E82" s="28"/>
      <c r="F82" s="28"/>
      <c r="G82" s="28"/>
      <c r="H82" s="28"/>
      <c r="I82" s="28"/>
      <c r="J82" s="951"/>
      <c r="K82" s="951"/>
      <c r="L82" s="951"/>
      <c r="M82" s="951"/>
      <c r="N82" s="951"/>
      <c r="O82" s="951"/>
      <c r="P82" s="951"/>
      <c r="Q82" s="951"/>
      <c r="R82" s="951"/>
      <c r="S82" s="28"/>
      <c r="T82" s="28"/>
      <c r="U82" s="28"/>
      <c r="V82" s="28"/>
      <c r="W82" s="28"/>
      <c r="X82" s="28"/>
      <c r="Y82" s="28"/>
      <c r="Z82" s="28"/>
      <c r="AA82" s="28"/>
      <c r="AB82" s="28"/>
      <c r="AC82" s="28"/>
    </row>
    <row r="83">
      <c r="A83" s="951"/>
      <c r="B83" s="951"/>
      <c r="C83" s="951"/>
      <c r="D83" s="28"/>
      <c r="E83" s="28"/>
      <c r="F83" s="28"/>
      <c r="G83" s="28"/>
      <c r="H83" s="28"/>
      <c r="I83" s="28"/>
      <c r="J83" s="951"/>
      <c r="K83" s="951"/>
      <c r="L83" s="951"/>
      <c r="M83" s="951"/>
      <c r="N83" s="951"/>
      <c r="O83" s="951"/>
      <c r="P83" s="951"/>
      <c r="Q83" s="951"/>
      <c r="R83" s="951"/>
      <c r="S83" s="28"/>
      <c r="T83" s="28"/>
      <c r="U83" s="28"/>
      <c r="V83" s="28"/>
      <c r="W83" s="28"/>
      <c r="X83" s="28"/>
      <c r="Y83" s="28"/>
      <c r="Z83" s="28"/>
      <c r="AA83" s="28"/>
      <c r="AB83" s="28"/>
      <c r="AC83" s="28"/>
    </row>
    <row r="84">
      <c r="A84" s="951"/>
      <c r="B84" s="951"/>
      <c r="C84" s="951"/>
      <c r="D84" s="28"/>
      <c r="E84" s="28"/>
      <c r="F84" s="28"/>
      <c r="G84" s="28"/>
      <c r="H84" s="28"/>
      <c r="I84" s="28"/>
      <c r="J84" s="951"/>
      <c r="K84" s="951"/>
      <c r="L84" s="951"/>
      <c r="M84" s="951"/>
      <c r="N84" s="951"/>
      <c r="O84" s="951"/>
      <c r="P84" s="951"/>
      <c r="Q84" s="951"/>
      <c r="R84" s="951"/>
      <c r="S84" s="28"/>
      <c r="T84" s="28"/>
      <c r="U84" s="28"/>
      <c r="V84" s="28"/>
      <c r="W84" s="28"/>
      <c r="X84" s="28"/>
      <c r="Y84" s="28"/>
      <c r="Z84" s="28"/>
      <c r="AA84" s="28"/>
      <c r="AB84" s="28"/>
      <c r="AC84" s="28"/>
    </row>
    <row r="85">
      <c r="A85" s="951"/>
      <c r="B85" s="951"/>
      <c r="C85" s="951"/>
      <c r="D85" s="28"/>
      <c r="E85" s="28"/>
      <c r="F85" s="28"/>
      <c r="G85" s="28"/>
      <c r="H85" s="28"/>
      <c r="I85" s="28"/>
      <c r="J85" s="951"/>
      <c r="K85" s="951"/>
      <c r="L85" s="951"/>
      <c r="M85" s="951"/>
      <c r="N85" s="951"/>
      <c r="O85" s="951"/>
      <c r="P85" s="951"/>
      <c r="Q85" s="951"/>
      <c r="R85" s="951"/>
      <c r="S85" s="28"/>
      <c r="T85" s="28"/>
      <c r="U85" s="28"/>
      <c r="V85" s="28"/>
      <c r="W85" s="28"/>
      <c r="X85" s="28"/>
      <c r="Y85" s="28"/>
      <c r="Z85" s="28"/>
      <c r="AA85" s="28"/>
      <c r="AB85" s="28"/>
      <c r="AC85" s="28"/>
    </row>
    <row r="86">
      <c r="A86" s="951"/>
      <c r="B86" s="951"/>
      <c r="C86" s="951"/>
      <c r="D86" s="28"/>
      <c r="E86" s="28"/>
      <c r="F86" s="28"/>
      <c r="G86" s="28"/>
      <c r="H86" s="28"/>
      <c r="I86" s="28"/>
      <c r="J86" s="951"/>
      <c r="K86" s="951"/>
      <c r="L86" s="951"/>
      <c r="M86" s="951"/>
      <c r="N86" s="951"/>
      <c r="O86" s="951"/>
      <c r="P86" s="951"/>
      <c r="Q86" s="951"/>
      <c r="R86" s="951"/>
      <c r="S86" s="28"/>
      <c r="T86" s="28"/>
      <c r="U86" s="28"/>
      <c r="V86" s="28"/>
      <c r="W86" s="28"/>
      <c r="X86" s="28"/>
      <c r="Y86" s="28"/>
      <c r="Z86" s="28"/>
      <c r="AA86" s="28"/>
      <c r="AB86" s="28"/>
      <c r="AC86" s="28"/>
    </row>
    <row r="87">
      <c r="A87" s="951"/>
      <c r="B87" s="951"/>
      <c r="C87" s="951"/>
      <c r="D87" s="28"/>
      <c r="E87" s="28"/>
      <c r="F87" s="28"/>
      <c r="G87" s="28"/>
      <c r="H87" s="28"/>
      <c r="I87" s="28"/>
      <c r="J87" s="951"/>
      <c r="K87" s="951"/>
      <c r="L87" s="951"/>
      <c r="M87" s="951"/>
      <c r="N87" s="951"/>
      <c r="O87" s="951"/>
      <c r="P87" s="951"/>
      <c r="Q87" s="951"/>
      <c r="R87" s="951"/>
      <c r="S87" s="28"/>
      <c r="T87" s="28"/>
      <c r="U87" s="28"/>
      <c r="V87" s="28"/>
      <c r="W87" s="28"/>
      <c r="X87" s="28"/>
      <c r="Y87" s="28"/>
      <c r="Z87" s="28"/>
      <c r="AA87" s="28"/>
      <c r="AB87" s="28"/>
      <c r="AC87" s="28"/>
    </row>
    <row r="88">
      <c r="A88" s="951"/>
      <c r="B88" s="951"/>
      <c r="C88" s="951"/>
      <c r="D88" s="28"/>
      <c r="E88" s="28"/>
      <c r="F88" s="28"/>
      <c r="G88" s="28"/>
      <c r="H88" s="28"/>
      <c r="I88" s="28"/>
      <c r="J88" s="951"/>
      <c r="K88" s="951"/>
      <c r="L88" s="951"/>
      <c r="M88" s="951"/>
      <c r="N88" s="951"/>
      <c r="O88" s="951"/>
      <c r="P88" s="951"/>
      <c r="Q88" s="951"/>
      <c r="R88" s="951"/>
      <c r="S88" s="28"/>
      <c r="T88" s="28"/>
      <c r="U88" s="28"/>
      <c r="V88" s="28"/>
      <c r="W88" s="28"/>
      <c r="X88" s="28"/>
      <c r="Y88" s="28"/>
      <c r="Z88" s="28"/>
      <c r="AA88" s="28"/>
      <c r="AB88" s="28"/>
      <c r="AC88" s="28"/>
    </row>
    <row r="89">
      <c r="A89" s="951"/>
      <c r="B89" s="951"/>
      <c r="C89" s="951"/>
      <c r="D89" s="28"/>
      <c r="E89" s="28"/>
      <c r="F89" s="28"/>
      <c r="G89" s="28"/>
      <c r="H89" s="28"/>
      <c r="I89" s="28"/>
      <c r="J89" s="951"/>
      <c r="K89" s="951"/>
      <c r="L89" s="951"/>
      <c r="M89" s="951"/>
      <c r="N89" s="951"/>
      <c r="O89" s="951"/>
      <c r="P89" s="951"/>
      <c r="Q89" s="951"/>
      <c r="R89" s="951"/>
      <c r="S89" s="28"/>
      <c r="T89" s="28"/>
      <c r="U89" s="28"/>
      <c r="V89" s="28"/>
      <c r="W89" s="28"/>
      <c r="X89" s="28"/>
      <c r="Y89" s="28"/>
      <c r="Z89" s="28"/>
      <c r="AA89" s="28"/>
      <c r="AB89" s="28"/>
      <c r="AC89" s="28"/>
    </row>
    <row r="90">
      <c r="A90" s="951"/>
      <c r="B90" s="951"/>
      <c r="C90" s="951"/>
      <c r="D90" s="28"/>
      <c r="E90" s="28"/>
      <c r="F90" s="28"/>
      <c r="G90" s="28"/>
      <c r="H90" s="28"/>
      <c r="I90" s="28"/>
      <c r="J90" s="951"/>
      <c r="K90" s="951"/>
      <c r="L90" s="951"/>
      <c r="M90" s="951"/>
      <c r="N90" s="951"/>
      <c r="O90" s="951"/>
      <c r="P90" s="951"/>
      <c r="Q90" s="951"/>
      <c r="R90" s="951"/>
      <c r="S90" s="28"/>
      <c r="T90" s="28"/>
      <c r="U90" s="28"/>
      <c r="V90" s="28"/>
      <c r="W90" s="28"/>
      <c r="X90" s="28"/>
      <c r="Y90" s="28"/>
      <c r="Z90" s="28"/>
      <c r="AA90" s="28"/>
      <c r="AB90" s="28"/>
      <c r="AC90" s="28"/>
    </row>
    <row r="91">
      <c r="A91" s="951"/>
      <c r="B91" s="951"/>
      <c r="C91" s="951"/>
      <c r="D91" s="28"/>
      <c r="E91" s="28"/>
      <c r="F91" s="28"/>
      <c r="G91" s="28"/>
      <c r="H91" s="28"/>
      <c r="I91" s="28"/>
      <c r="J91" s="951"/>
      <c r="K91" s="951"/>
      <c r="L91" s="951"/>
      <c r="M91" s="951"/>
      <c r="N91" s="951"/>
      <c r="O91" s="951"/>
      <c r="P91" s="951"/>
      <c r="Q91" s="951"/>
      <c r="R91" s="951"/>
      <c r="S91" s="28"/>
      <c r="T91" s="28"/>
      <c r="U91" s="28"/>
      <c r="V91" s="28"/>
      <c r="W91" s="28"/>
      <c r="X91" s="28"/>
      <c r="Y91" s="28"/>
      <c r="Z91" s="28"/>
      <c r="AA91" s="28"/>
      <c r="AB91" s="28"/>
      <c r="AC91" s="28"/>
    </row>
    <row r="92">
      <c r="A92" s="951"/>
      <c r="B92" s="951"/>
      <c r="C92" s="951"/>
      <c r="D92" s="28"/>
      <c r="E92" s="28"/>
      <c r="F92" s="28"/>
      <c r="G92" s="28"/>
      <c r="H92" s="28"/>
      <c r="I92" s="28"/>
      <c r="J92" s="951"/>
      <c r="K92" s="951"/>
      <c r="L92" s="951"/>
      <c r="M92" s="951"/>
      <c r="N92" s="951"/>
      <c r="O92" s="951"/>
      <c r="P92" s="951"/>
      <c r="Q92" s="951"/>
      <c r="R92" s="951"/>
      <c r="S92" s="28"/>
      <c r="T92" s="28"/>
      <c r="U92" s="28"/>
      <c r="V92" s="28"/>
      <c r="W92" s="28"/>
      <c r="X92" s="28"/>
      <c r="Y92" s="28"/>
      <c r="Z92" s="28"/>
      <c r="AA92" s="28"/>
      <c r="AB92" s="28"/>
      <c r="AC92" s="28"/>
    </row>
    <row r="93">
      <c r="A93" s="951"/>
      <c r="B93" s="951"/>
      <c r="C93" s="951"/>
      <c r="D93" s="28"/>
      <c r="E93" s="28"/>
      <c r="F93" s="28"/>
      <c r="G93" s="28"/>
      <c r="H93" s="28"/>
      <c r="I93" s="28"/>
      <c r="J93" s="951"/>
      <c r="K93" s="951"/>
      <c r="L93" s="951"/>
      <c r="M93" s="951"/>
      <c r="N93" s="951"/>
      <c r="O93" s="951"/>
      <c r="P93" s="951"/>
      <c r="Q93" s="951"/>
      <c r="R93" s="951"/>
      <c r="S93" s="28"/>
      <c r="T93" s="28"/>
      <c r="U93" s="28"/>
      <c r="V93" s="28"/>
      <c r="W93" s="28"/>
      <c r="X93" s="28"/>
      <c r="Y93" s="28"/>
      <c r="Z93" s="28"/>
      <c r="AA93" s="28"/>
      <c r="AB93" s="28"/>
      <c r="AC93" s="28"/>
    </row>
    <row r="94">
      <c r="A94" s="951"/>
      <c r="B94" s="951"/>
      <c r="C94" s="951"/>
      <c r="D94" s="28"/>
      <c r="E94" s="28"/>
      <c r="F94" s="28"/>
      <c r="G94" s="28"/>
      <c r="H94" s="28"/>
      <c r="I94" s="28"/>
      <c r="J94" s="951"/>
      <c r="K94" s="951"/>
      <c r="L94" s="951"/>
      <c r="M94" s="951"/>
      <c r="N94" s="951"/>
      <c r="O94" s="951"/>
      <c r="P94" s="951"/>
      <c r="Q94" s="951"/>
      <c r="R94" s="951"/>
      <c r="S94" s="28"/>
      <c r="T94" s="28"/>
      <c r="U94" s="28"/>
      <c r="V94" s="28"/>
      <c r="W94" s="28"/>
      <c r="X94" s="28"/>
      <c r="Y94" s="28"/>
      <c r="Z94" s="28"/>
      <c r="AA94" s="28"/>
      <c r="AB94" s="28"/>
      <c r="AC94" s="28"/>
    </row>
    <row r="95">
      <c r="A95" s="951"/>
      <c r="B95" s="951"/>
      <c r="C95" s="951"/>
      <c r="D95" s="28"/>
      <c r="E95" s="28"/>
      <c r="F95" s="28"/>
      <c r="G95" s="28"/>
      <c r="H95" s="28"/>
      <c r="I95" s="28"/>
      <c r="J95" s="951"/>
      <c r="K95" s="951"/>
      <c r="L95" s="951"/>
      <c r="M95" s="951"/>
      <c r="N95" s="951"/>
      <c r="O95" s="951"/>
      <c r="P95" s="951"/>
      <c r="Q95" s="951"/>
      <c r="R95" s="951"/>
      <c r="S95" s="28"/>
      <c r="T95" s="28"/>
      <c r="U95" s="28"/>
      <c r="V95" s="28"/>
      <c r="W95" s="28"/>
      <c r="X95" s="28"/>
      <c r="Y95" s="28"/>
      <c r="Z95" s="28"/>
      <c r="AA95" s="28"/>
      <c r="AB95" s="28"/>
      <c r="AC95" s="28"/>
    </row>
    <row r="96">
      <c r="A96" s="951"/>
      <c r="B96" s="951"/>
      <c r="C96" s="951"/>
      <c r="D96" s="28"/>
      <c r="E96" s="28"/>
      <c r="F96" s="28"/>
      <c r="G96" s="28"/>
      <c r="H96" s="28"/>
      <c r="I96" s="28"/>
      <c r="J96" s="951"/>
      <c r="K96" s="951"/>
      <c r="L96" s="951"/>
      <c r="M96" s="951"/>
      <c r="N96" s="951"/>
      <c r="O96" s="951"/>
      <c r="P96" s="951"/>
      <c r="Q96" s="951"/>
      <c r="R96" s="951"/>
      <c r="S96" s="28"/>
      <c r="T96" s="28"/>
      <c r="U96" s="28"/>
      <c r="V96" s="28"/>
      <c r="W96" s="28"/>
      <c r="X96" s="28"/>
      <c r="Y96" s="28"/>
      <c r="Z96" s="28"/>
      <c r="AA96" s="28"/>
      <c r="AB96" s="28"/>
      <c r="AC96" s="28"/>
    </row>
    <row r="97">
      <c r="A97" s="951"/>
      <c r="B97" s="951"/>
      <c r="C97" s="951"/>
      <c r="D97" s="28"/>
      <c r="E97" s="28"/>
      <c r="F97" s="28"/>
      <c r="G97" s="28"/>
      <c r="H97" s="28"/>
      <c r="I97" s="28"/>
      <c r="J97" s="951"/>
      <c r="K97" s="951"/>
      <c r="L97" s="951"/>
      <c r="M97" s="951"/>
      <c r="N97" s="951"/>
      <c r="O97" s="951"/>
      <c r="P97" s="951"/>
      <c r="Q97" s="951"/>
      <c r="R97" s="951"/>
      <c r="S97" s="28"/>
      <c r="T97" s="28"/>
      <c r="U97" s="28"/>
      <c r="V97" s="28"/>
      <c r="W97" s="28"/>
      <c r="X97" s="28"/>
      <c r="Y97" s="28"/>
      <c r="Z97" s="28"/>
      <c r="AA97" s="28"/>
      <c r="AB97" s="28"/>
      <c r="AC97" s="28"/>
    </row>
    <row r="98">
      <c r="A98" s="951"/>
      <c r="B98" s="951"/>
      <c r="C98" s="951"/>
      <c r="D98" s="28"/>
      <c r="E98" s="28"/>
      <c r="F98" s="28"/>
      <c r="G98" s="28"/>
      <c r="H98" s="28"/>
      <c r="I98" s="28"/>
      <c r="J98" s="951"/>
      <c r="K98" s="951"/>
      <c r="L98" s="951"/>
      <c r="M98" s="951"/>
      <c r="N98" s="951"/>
      <c r="O98" s="951"/>
      <c r="P98" s="951"/>
      <c r="Q98" s="951"/>
      <c r="R98" s="951"/>
      <c r="S98" s="28"/>
      <c r="T98" s="28"/>
      <c r="U98" s="28"/>
      <c r="V98" s="28"/>
      <c r="W98" s="28"/>
      <c r="X98" s="28"/>
      <c r="Y98" s="28"/>
      <c r="Z98" s="28"/>
      <c r="AA98" s="28"/>
      <c r="AB98" s="28"/>
      <c r="AC98" s="28"/>
    </row>
    <row r="99">
      <c r="A99" s="951"/>
      <c r="B99" s="951"/>
      <c r="C99" s="951"/>
      <c r="D99" s="28"/>
      <c r="E99" s="28"/>
      <c r="F99" s="28"/>
      <c r="G99" s="28"/>
      <c r="H99" s="28"/>
      <c r="I99" s="28"/>
      <c r="J99" s="951"/>
      <c r="K99" s="951"/>
      <c r="L99" s="951"/>
      <c r="M99" s="951"/>
      <c r="N99" s="951"/>
      <c r="O99" s="951"/>
      <c r="P99" s="951"/>
      <c r="Q99" s="951"/>
      <c r="R99" s="951"/>
      <c r="S99" s="28"/>
      <c r="T99" s="28"/>
      <c r="U99" s="28"/>
      <c r="V99" s="28"/>
      <c r="W99" s="28"/>
      <c r="X99" s="28"/>
      <c r="Y99" s="28"/>
      <c r="Z99" s="28"/>
      <c r="AA99" s="28"/>
      <c r="AB99" s="28"/>
      <c r="AC99" s="28"/>
    </row>
    <row r="100">
      <c r="A100" s="951"/>
      <c r="B100" s="951"/>
      <c r="C100" s="951"/>
      <c r="D100" s="28"/>
      <c r="E100" s="28"/>
      <c r="F100" s="28"/>
      <c r="G100" s="28"/>
      <c r="H100" s="28"/>
      <c r="I100" s="28"/>
      <c r="J100" s="951"/>
      <c r="K100" s="951"/>
      <c r="L100" s="951"/>
      <c r="M100" s="951"/>
      <c r="N100" s="951"/>
      <c r="O100" s="951"/>
      <c r="P100" s="951"/>
      <c r="Q100" s="951"/>
      <c r="R100" s="951"/>
      <c r="S100" s="28"/>
      <c r="T100" s="28"/>
      <c r="U100" s="28"/>
      <c r="V100" s="28"/>
      <c r="W100" s="28"/>
      <c r="X100" s="28"/>
      <c r="Y100" s="28"/>
      <c r="Z100" s="28"/>
      <c r="AA100" s="28"/>
      <c r="AB100" s="28"/>
      <c r="AC100" s="28"/>
    </row>
    <row r="101">
      <c r="A101" s="951"/>
      <c r="B101" s="951"/>
      <c r="C101" s="951"/>
      <c r="D101" s="28"/>
      <c r="E101" s="28"/>
      <c r="F101" s="28"/>
      <c r="G101" s="28"/>
      <c r="H101" s="28"/>
      <c r="I101" s="28"/>
      <c r="J101" s="951"/>
      <c r="K101" s="951"/>
      <c r="L101" s="951"/>
      <c r="M101" s="951"/>
      <c r="N101" s="951"/>
      <c r="O101" s="951"/>
      <c r="P101" s="951"/>
      <c r="Q101" s="951"/>
      <c r="R101" s="951"/>
      <c r="S101" s="28"/>
      <c r="T101" s="28"/>
      <c r="U101" s="28"/>
      <c r="V101" s="28"/>
      <c r="W101" s="28"/>
      <c r="X101" s="28"/>
      <c r="Y101" s="28"/>
      <c r="Z101" s="28"/>
      <c r="AA101" s="28"/>
      <c r="AB101" s="28"/>
      <c r="AC101" s="28"/>
    </row>
    <row r="102">
      <c r="A102" s="951"/>
      <c r="B102" s="951"/>
      <c r="C102" s="951"/>
      <c r="D102" s="28"/>
      <c r="E102" s="28"/>
      <c r="F102" s="28"/>
      <c r="G102" s="28"/>
      <c r="H102" s="28"/>
      <c r="I102" s="28"/>
      <c r="J102" s="951"/>
      <c r="K102" s="951"/>
      <c r="L102" s="951"/>
      <c r="M102" s="951"/>
      <c r="N102" s="951"/>
      <c r="O102" s="951"/>
      <c r="P102" s="951"/>
      <c r="Q102" s="951"/>
      <c r="R102" s="951"/>
      <c r="S102" s="28"/>
      <c r="T102" s="28"/>
      <c r="U102" s="28"/>
      <c r="V102" s="28"/>
      <c r="W102" s="28"/>
      <c r="X102" s="28"/>
      <c r="Y102" s="28"/>
      <c r="Z102" s="28"/>
      <c r="AA102" s="28"/>
      <c r="AB102" s="28"/>
      <c r="AC102" s="28"/>
    </row>
    <row r="103">
      <c r="A103" s="951"/>
      <c r="B103" s="951"/>
      <c r="C103" s="951"/>
      <c r="D103" s="28"/>
      <c r="E103" s="28"/>
      <c r="F103" s="28"/>
      <c r="G103" s="28"/>
      <c r="H103" s="28"/>
      <c r="I103" s="28"/>
      <c r="J103" s="951"/>
      <c r="K103" s="951"/>
      <c r="L103" s="951"/>
      <c r="M103" s="951"/>
      <c r="N103" s="951"/>
      <c r="O103" s="951"/>
      <c r="P103" s="951"/>
      <c r="Q103" s="951"/>
      <c r="R103" s="951"/>
      <c r="S103" s="28"/>
      <c r="T103" s="28"/>
      <c r="U103" s="28"/>
      <c r="V103" s="28"/>
      <c r="W103" s="28"/>
      <c r="X103" s="28"/>
      <c r="Y103" s="28"/>
      <c r="Z103" s="28"/>
      <c r="AA103" s="28"/>
      <c r="AB103" s="28"/>
      <c r="AC103" s="28"/>
    </row>
    <row r="104">
      <c r="A104" s="951"/>
      <c r="B104" s="951"/>
      <c r="C104" s="951"/>
      <c r="D104" s="28"/>
      <c r="E104" s="28"/>
      <c r="F104" s="28"/>
      <c r="G104" s="28"/>
      <c r="H104" s="28"/>
      <c r="I104" s="28"/>
      <c r="J104" s="951"/>
      <c r="K104" s="951"/>
      <c r="L104" s="951"/>
      <c r="M104" s="951"/>
      <c r="N104" s="951"/>
      <c r="O104" s="951"/>
      <c r="P104" s="951"/>
      <c r="Q104" s="951"/>
      <c r="R104" s="951"/>
      <c r="S104" s="28"/>
      <c r="T104" s="28"/>
      <c r="U104" s="28"/>
      <c r="V104" s="28"/>
      <c r="W104" s="28"/>
      <c r="X104" s="28"/>
      <c r="Y104" s="28"/>
      <c r="Z104" s="28"/>
      <c r="AA104" s="28"/>
      <c r="AB104" s="28"/>
      <c r="AC104" s="28"/>
    </row>
    <row r="105">
      <c r="A105" s="951"/>
      <c r="B105" s="951"/>
      <c r="C105" s="951"/>
      <c r="D105" s="28"/>
      <c r="E105" s="28"/>
      <c r="F105" s="28"/>
      <c r="G105" s="28"/>
      <c r="H105" s="28"/>
      <c r="I105" s="28"/>
      <c r="J105" s="951"/>
      <c r="K105" s="951"/>
      <c r="L105" s="951"/>
      <c r="M105" s="951"/>
      <c r="N105" s="951"/>
      <c r="O105" s="951"/>
      <c r="P105" s="951"/>
      <c r="Q105" s="951"/>
      <c r="R105" s="951"/>
      <c r="S105" s="28"/>
      <c r="T105" s="28"/>
      <c r="U105" s="28"/>
      <c r="V105" s="28"/>
      <c r="W105" s="28"/>
      <c r="X105" s="28"/>
      <c r="Y105" s="28"/>
      <c r="Z105" s="28"/>
      <c r="AA105" s="28"/>
      <c r="AB105" s="28"/>
      <c r="AC105" s="28"/>
    </row>
    <row r="106">
      <c r="A106" s="951"/>
      <c r="B106" s="951"/>
      <c r="C106" s="951"/>
      <c r="D106" s="28"/>
      <c r="E106" s="28"/>
      <c r="F106" s="28"/>
      <c r="G106" s="28"/>
      <c r="H106" s="28"/>
      <c r="I106" s="28"/>
      <c r="J106" s="951"/>
      <c r="K106" s="951"/>
      <c r="L106" s="951"/>
      <c r="M106" s="951"/>
      <c r="N106" s="951"/>
      <c r="O106" s="951"/>
      <c r="P106" s="951"/>
      <c r="Q106" s="951"/>
      <c r="R106" s="951"/>
      <c r="S106" s="28"/>
      <c r="T106" s="28"/>
      <c r="U106" s="28"/>
      <c r="V106" s="28"/>
      <c r="W106" s="28"/>
      <c r="X106" s="28"/>
      <c r="Y106" s="28"/>
      <c r="Z106" s="28"/>
      <c r="AA106" s="28"/>
      <c r="AB106" s="28"/>
      <c r="AC106" s="28"/>
    </row>
    <row r="107">
      <c r="A107" s="951"/>
      <c r="B107" s="951"/>
      <c r="C107" s="951"/>
      <c r="D107" s="28"/>
      <c r="E107" s="28"/>
      <c r="F107" s="28"/>
      <c r="G107" s="28"/>
      <c r="H107" s="28"/>
      <c r="I107" s="28"/>
      <c r="J107" s="951"/>
      <c r="K107" s="951"/>
      <c r="L107" s="951"/>
      <c r="M107" s="951"/>
      <c r="N107" s="951"/>
      <c r="O107" s="951"/>
      <c r="P107" s="951"/>
      <c r="Q107" s="951"/>
      <c r="R107" s="951"/>
      <c r="S107" s="28"/>
      <c r="T107" s="28"/>
      <c r="U107" s="28"/>
      <c r="V107" s="28"/>
      <c r="W107" s="28"/>
      <c r="X107" s="28"/>
      <c r="Y107" s="28"/>
      <c r="Z107" s="28"/>
      <c r="AA107" s="28"/>
      <c r="AB107" s="28"/>
      <c r="AC107" s="28"/>
    </row>
    <row r="108">
      <c r="A108" s="951"/>
      <c r="B108" s="951"/>
      <c r="C108" s="951"/>
      <c r="D108" s="28"/>
      <c r="E108" s="28"/>
      <c r="F108" s="28"/>
      <c r="G108" s="28"/>
      <c r="H108" s="28"/>
      <c r="I108" s="28"/>
      <c r="J108" s="951"/>
      <c r="K108" s="951"/>
      <c r="L108" s="951"/>
      <c r="M108" s="951"/>
      <c r="N108" s="951"/>
      <c r="O108" s="951"/>
      <c r="P108" s="951"/>
      <c r="Q108" s="951"/>
      <c r="R108" s="951"/>
      <c r="S108" s="28"/>
      <c r="T108" s="28"/>
      <c r="U108" s="28"/>
      <c r="V108" s="28"/>
      <c r="W108" s="28"/>
      <c r="X108" s="28"/>
      <c r="Y108" s="28"/>
      <c r="Z108" s="28"/>
      <c r="AA108" s="28"/>
      <c r="AB108" s="28"/>
      <c r="AC108" s="28"/>
    </row>
    <row r="109">
      <c r="A109" s="951"/>
      <c r="B109" s="951"/>
      <c r="C109" s="951"/>
      <c r="D109" s="28"/>
      <c r="E109" s="28"/>
      <c r="F109" s="28"/>
      <c r="G109" s="28"/>
      <c r="H109" s="28"/>
      <c r="I109" s="28"/>
      <c r="J109" s="951"/>
      <c r="K109" s="951"/>
      <c r="L109" s="951"/>
      <c r="M109" s="951"/>
      <c r="N109" s="951"/>
      <c r="O109" s="951"/>
      <c r="P109" s="951"/>
      <c r="Q109" s="951"/>
      <c r="R109" s="951"/>
      <c r="S109" s="28"/>
      <c r="T109" s="28"/>
      <c r="U109" s="28"/>
      <c r="V109" s="28"/>
      <c r="W109" s="28"/>
      <c r="X109" s="28"/>
      <c r="Y109" s="28"/>
      <c r="Z109" s="28"/>
      <c r="AA109" s="28"/>
      <c r="AB109" s="28"/>
      <c r="AC109" s="28"/>
    </row>
    <row r="110">
      <c r="A110" s="951"/>
      <c r="B110" s="951"/>
      <c r="C110" s="951"/>
      <c r="D110" s="28"/>
      <c r="E110" s="28"/>
      <c r="F110" s="28"/>
      <c r="G110" s="28"/>
      <c r="H110" s="28"/>
      <c r="I110" s="28"/>
      <c r="J110" s="951"/>
      <c r="K110" s="951"/>
      <c r="L110" s="951"/>
      <c r="M110" s="951"/>
      <c r="N110" s="951"/>
      <c r="O110" s="951"/>
      <c r="P110" s="951"/>
      <c r="Q110" s="951"/>
      <c r="R110" s="951"/>
      <c r="S110" s="28"/>
      <c r="T110" s="28"/>
      <c r="U110" s="28"/>
      <c r="V110" s="28"/>
      <c r="W110" s="28"/>
      <c r="X110" s="28"/>
      <c r="Y110" s="28"/>
      <c r="Z110" s="28"/>
      <c r="AA110" s="28"/>
      <c r="AB110" s="28"/>
      <c r="AC110" s="28"/>
    </row>
    <row r="111">
      <c r="A111" s="951"/>
      <c r="B111" s="951"/>
      <c r="C111" s="951"/>
      <c r="D111" s="28"/>
      <c r="E111" s="28"/>
      <c r="F111" s="28"/>
      <c r="G111" s="28"/>
      <c r="H111" s="28"/>
      <c r="I111" s="28"/>
      <c r="J111" s="951"/>
      <c r="K111" s="951"/>
      <c r="L111" s="951"/>
      <c r="M111" s="951"/>
      <c r="N111" s="951"/>
      <c r="O111" s="951"/>
      <c r="P111" s="951"/>
      <c r="Q111" s="951"/>
      <c r="R111" s="951"/>
      <c r="S111" s="28"/>
      <c r="T111" s="28"/>
      <c r="U111" s="28"/>
      <c r="V111" s="28"/>
      <c r="W111" s="28"/>
      <c r="X111" s="28"/>
      <c r="Y111" s="28"/>
      <c r="Z111" s="28"/>
      <c r="AA111" s="28"/>
      <c r="AB111" s="28"/>
      <c r="AC111" s="28"/>
    </row>
    <row r="112">
      <c r="A112" s="951"/>
      <c r="B112" s="951"/>
      <c r="C112" s="951"/>
      <c r="D112" s="28"/>
      <c r="E112" s="28"/>
      <c r="F112" s="28"/>
      <c r="G112" s="28"/>
      <c r="H112" s="28"/>
      <c r="I112" s="28"/>
      <c r="J112" s="951"/>
      <c r="K112" s="951"/>
      <c r="L112" s="951"/>
      <c r="M112" s="951"/>
      <c r="N112" s="951"/>
      <c r="O112" s="951"/>
      <c r="P112" s="951"/>
      <c r="Q112" s="951"/>
      <c r="R112" s="951"/>
      <c r="S112" s="28"/>
      <c r="T112" s="28"/>
      <c r="U112" s="28"/>
      <c r="V112" s="28"/>
      <c r="W112" s="28"/>
      <c r="X112" s="28"/>
      <c r="Y112" s="28"/>
      <c r="Z112" s="28"/>
      <c r="AA112" s="28"/>
      <c r="AB112" s="28"/>
      <c r="AC112" s="28"/>
    </row>
    <row r="113">
      <c r="A113" s="951"/>
      <c r="B113" s="951"/>
      <c r="C113" s="951"/>
      <c r="D113" s="28"/>
      <c r="E113" s="28"/>
      <c r="F113" s="28"/>
      <c r="G113" s="28"/>
      <c r="H113" s="28"/>
      <c r="I113" s="28"/>
      <c r="J113" s="951"/>
      <c r="K113" s="951"/>
      <c r="L113" s="951"/>
      <c r="M113" s="951"/>
      <c r="N113" s="951"/>
      <c r="O113" s="951"/>
      <c r="P113" s="951"/>
      <c r="Q113" s="951"/>
      <c r="R113" s="951"/>
      <c r="S113" s="28"/>
      <c r="T113" s="28"/>
      <c r="U113" s="28"/>
      <c r="V113" s="28"/>
      <c r="W113" s="28"/>
      <c r="X113" s="28"/>
      <c r="Y113" s="28"/>
      <c r="Z113" s="28"/>
      <c r="AA113" s="28"/>
      <c r="AB113" s="28"/>
      <c r="AC113" s="28"/>
    </row>
    <row r="114">
      <c r="A114" s="951"/>
      <c r="B114" s="951"/>
      <c r="C114" s="951"/>
      <c r="D114" s="28"/>
      <c r="E114" s="28"/>
      <c r="F114" s="28"/>
      <c r="G114" s="28"/>
      <c r="H114" s="28"/>
      <c r="I114" s="28"/>
      <c r="J114" s="951"/>
      <c r="K114" s="951"/>
      <c r="L114" s="951"/>
      <c r="M114" s="951"/>
      <c r="N114" s="951"/>
      <c r="O114" s="951"/>
      <c r="P114" s="951"/>
      <c r="Q114" s="951"/>
      <c r="R114" s="951"/>
      <c r="S114" s="28"/>
      <c r="T114" s="28"/>
      <c r="U114" s="28"/>
      <c r="V114" s="28"/>
      <c r="W114" s="28"/>
      <c r="X114" s="28"/>
      <c r="Y114" s="28"/>
      <c r="Z114" s="28"/>
      <c r="AA114" s="28"/>
      <c r="AB114" s="28"/>
      <c r="AC114" s="28"/>
    </row>
    <row r="115">
      <c r="A115" s="951"/>
      <c r="B115" s="951"/>
      <c r="C115" s="951"/>
      <c r="D115" s="28"/>
      <c r="E115" s="28"/>
      <c r="F115" s="28"/>
      <c r="G115" s="28"/>
      <c r="H115" s="28"/>
      <c r="I115" s="28"/>
      <c r="J115" s="951"/>
      <c r="K115" s="951"/>
      <c r="L115" s="951"/>
      <c r="M115" s="951"/>
      <c r="N115" s="951"/>
      <c r="O115" s="951"/>
      <c r="P115" s="951"/>
      <c r="Q115" s="951"/>
      <c r="R115" s="951"/>
      <c r="S115" s="28"/>
      <c r="T115" s="28"/>
      <c r="U115" s="28"/>
      <c r="V115" s="28"/>
      <c r="W115" s="28"/>
      <c r="X115" s="28"/>
      <c r="Y115" s="28"/>
      <c r="Z115" s="28"/>
      <c r="AA115" s="28"/>
      <c r="AB115" s="28"/>
      <c r="AC115" s="28"/>
    </row>
    <row r="116">
      <c r="A116" s="951"/>
      <c r="B116" s="951"/>
      <c r="C116" s="951"/>
      <c r="D116" s="28"/>
      <c r="E116" s="28"/>
      <c r="F116" s="28"/>
      <c r="G116" s="28"/>
      <c r="H116" s="28"/>
      <c r="I116" s="28"/>
      <c r="J116" s="951"/>
      <c r="K116" s="951"/>
      <c r="L116" s="951"/>
      <c r="M116" s="951"/>
      <c r="N116" s="951"/>
      <c r="O116" s="951"/>
      <c r="P116" s="951"/>
      <c r="Q116" s="951"/>
      <c r="R116" s="951"/>
      <c r="S116" s="28"/>
      <c r="T116" s="28"/>
      <c r="U116" s="28"/>
      <c r="V116" s="28"/>
      <c r="W116" s="28"/>
      <c r="X116" s="28"/>
      <c r="Y116" s="28"/>
      <c r="Z116" s="28"/>
      <c r="AA116" s="28"/>
      <c r="AB116" s="28"/>
      <c r="AC116" s="28"/>
    </row>
    <row r="117">
      <c r="A117" s="951"/>
      <c r="B117" s="951"/>
      <c r="C117" s="951"/>
      <c r="D117" s="28"/>
      <c r="E117" s="28"/>
      <c r="F117" s="28"/>
      <c r="G117" s="28"/>
      <c r="H117" s="28"/>
      <c r="I117" s="28"/>
      <c r="J117" s="951"/>
      <c r="K117" s="951"/>
      <c r="L117" s="951"/>
      <c r="M117" s="951"/>
      <c r="N117" s="951"/>
      <c r="O117" s="951"/>
      <c r="P117" s="951"/>
      <c r="Q117" s="951"/>
      <c r="R117" s="951"/>
      <c r="S117" s="28"/>
      <c r="T117" s="28"/>
      <c r="U117" s="28"/>
      <c r="V117" s="28"/>
      <c r="W117" s="28"/>
      <c r="X117" s="28"/>
      <c r="Y117" s="28"/>
      <c r="Z117" s="28"/>
      <c r="AA117" s="28"/>
      <c r="AB117" s="28"/>
      <c r="AC117" s="28"/>
    </row>
    <row r="118">
      <c r="A118" s="951"/>
      <c r="B118" s="951"/>
      <c r="C118" s="951"/>
      <c r="D118" s="28"/>
      <c r="E118" s="28"/>
      <c r="F118" s="28"/>
      <c r="G118" s="28"/>
      <c r="H118" s="28"/>
      <c r="I118" s="28"/>
      <c r="J118" s="951"/>
      <c r="K118" s="951"/>
      <c r="L118" s="951"/>
      <c r="M118" s="951"/>
      <c r="N118" s="951"/>
      <c r="O118" s="951"/>
      <c r="P118" s="951"/>
      <c r="Q118" s="951"/>
      <c r="R118" s="951"/>
      <c r="S118" s="28"/>
      <c r="T118" s="28"/>
      <c r="U118" s="28"/>
      <c r="V118" s="28"/>
      <c r="W118" s="28"/>
      <c r="X118" s="28"/>
      <c r="Y118" s="28"/>
      <c r="Z118" s="28"/>
      <c r="AA118" s="28"/>
      <c r="AB118" s="28"/>
      <c r="AC118" s="28"/>
    </row>
    <row r="119">
      <c r="A119" s="951"/>
      <c r="B119" s="951"/>
      <c r="C119" s="951"/>
      <c r="D119" s="28"/>
      <c r="E119" s="28"/>
      <c r="F119" s="28"/>
      <c r="G119" s="28"/>
      <c r="H119" s="28"/>
      <c r="I119" s="28"/>
      <c r="J119" s="951"/>
      <c r="K119" s="951"/>
      <c r="L119" s="951"/>
      <c r="M119" s="951"/>
      <c r="N119" s="951"/>
      <c r="O119" s="951"/>
      <c r="P119" s="951"/>
      <c r="Q119" s="951"/>
      <c r="R119" s="951"/>
      <c r="S119" s="28"/>
      <c r="T119" s="28"/>
      <c r="U119" s="28"/>
      <c r="V119" s="28"/>
      <c r="W119" s="28"/>
      <c r="X119" s="28"/>
      <c r="Y119" s="28"/>
      <c r="Z119" s="28"/>
      <c r="AA119" s="28"/>
      <c r="AB119" s="28"/>
      <c r="AC119" s="28"/>
    </row>
    <row r="120">
      <c r="A120" s="951"/>
      <c r="B120" s="951"/>
      <c r="C120" s="951"/>
      <c r="D120" s="28"/>
      <c r="E120" s="28"/>
      <c r="F120" s="28"/>
      <c r="G120" s="28"/>
      <c r="H120" s="28"/>
      <c r="I120" s="28"/>
      <c r="J120" s="951"/>
      <c r="K120" s="951"/>
      <c r="L120" s="951"/>
      <c r="M120" s="951"/>
      <c r="N120" s="951"/>
      <c r="O120" s="951"/>
      <c r="P120" s="951"/>
      <c r="Q120" s="951"/>
      <c r="R120" s="951"/>
      <c r="S120" s="28"/>
      <c r="T120" s="28"/>
      <c r="U120" s="28"/>
      <c r="V120" s="28"/>
      <c r="W120" s="28"/>
      <c r="X120" s="28"/>
      <c r="Y120" s="28"/>
      <c r="Z120" s="28"/>
      <c r="AA120" s="28"/>
      <c r="AB120" s="28"/>
      <c r="AC120" s="28"/>
    </row>
    <row r="121">
      <c r="A121" s="951"/>
      <c r="B121" s="951"/>
      <c r="C121" s="951"/>
      <c r="D121" s="28"/>
      <c r="E121" s="28"/>
      <c r="F121" s="28"/>
      <c r="G121" s="28"/>
      <c r="H121" s="28"/>
      <c r="I121" s="28"/>
      <c r="J121" s="951"/>
      <c r="K121" s="951"/>
      <c r="L121" s="951"/>
      <c r="M121" s="951"/>
      <c r="N121" s="951"/>
      <c r="O121" s="951"/>
      <c r="P121" s="951"/>
      <c r="Q121" s="951"/>
      <c r="R121" s="951"/>
      <c r="S121" s="28"/>
      <c r="T121" s="28"/>
      <c r="U121" s="28"/>
      <c r="V121" s="28"/>
      <c r="W121" s="28"/>
      <c r="X121" s="28"/>
      <c r="Y121" s="28"/>
      <c r="Z121" s="28"/>
      <c r="AA121" s="28"/>
      <c r="AB121" s="28"/>
      <c r="AC121" s="28"/>
    </row>
    <row r="122">
      <c r="A122" s="951"/>
      <c r="B122" s="951"/>
      <c r="C122" s="951"/>
      <c r="D122" s="28"/>
      <c r="E122" s="28"/>
      <c r="F122" s="28"/>
      <c r="G122" s="28"/>
      <c r="H122" s="28"/>
      <c r="I122" s="28"/>
      <c r="J122" s="951"/>
      <c r="K122" s="951"/>
      <c r="L122" s="951"/>
      <c r="M122" s="951"/>
      <c r="N122" s="951"/>
      <c r="O122" s="951"/>
      <c r="P122" s="951"/>
      <c r="Q122" s="951"/>
      <c r="R122" s="951"/>
      <c r="S122" s="28"/>
      <c r="T122" s="28"/>
      <c r="U122" s="28"/>
      <c r="V122" s="28"/>
      <c r="W122" s="28"/>
      <c r="X122" s="28"/>
      <c r="Y122" s="28"/>
      <c r="Z122" s="28"/>
      <c r="AA122" s="28"/>
      <c r="AB122" s="28"/>
      <c r="AC122" s="28"/>
    </row>
    <row r="123">
      <c r="A123" s="951"/>
      <c r="B123" s="951"/>
      <c r="C123" s="951"/>
      <c r="D123" s="28"/>
      <c r="E123" s="28"/>
      <c r="F123" s="28"/>
      <c r="G123" s="28"/>
      <c r="H123" s="28"/>
      <c r="I123" s="28"/>
      <c r="J123" s="951"/>
      <c r="K123" s="951"/>
      <c r="L123" s="951"/>
      <c r="M123" s="951"/>
      <c r="N123" s="951"/>
      <c r="O123" s="951"/>
      <c r="P123" s="951"/>
      <c r="Q123" s="951"/>
      <c r="R123" s="951"/>
      <c r="S123" s="28"/>
      <c r="T123" s="28"/>
      <c r="U123" s="28"/>
      <c r="V123" s="28"/>
      <c r="W123" s="28"/>
      <c r="X123" s="28"/>
      <c r="Y123" s="28"/>
      <c r="Z123" s="28"/>
      <c r="AA123" s="28"/>
      <c r="AB123" s="28"/>
      <c r="AC123" s="28"/>
    </row>
    <row r="124">
      <c r="A124" s="951"/>
      <c r="B124" s="951"/>
      <c r="C124" s="951"/>
      <c r="D124" s="28"/>
      <c r="E124" s="28"/>
      <c r="F124" s="28"/>
      <c r="G124" s="28"/>
      <c r="H124" s="28"/>
      <c r="I124" s="28"/>
      <c r="J124" s="951"/>
      <c r="K124" s="951"/>
      <c r="L124" s="951"/>
      <c r="M124" s="951"/>
      <c r="N124" s="951"/>
      <c r="O124" s="951"/>
      <c r="P124" s="951"/>
      <c r="Q124" s="951"/>
      <c r="R124" s="951"/>
      <c r="S124" s="28"/>
      <c r="T124" s="28"/>
      <c r="U124" s="28"/>
      <c r="V124" s="28"/>
      <c r="W124" s="28"/>
      <c r="X124" s="28"/>
      <c r="Y124" s="28"/>
      <c r="Z124" s="28"/>
      <c r="AA124" s="28"/>
      <c r="AB124" s="28"/>
      <c r="AC124" s="28"/>
    </row>
    <row r="125">
      <c r="A125" s="951"/>
      <c r="B125" s="951"/>
      <c r="C125" s="951"/>
      <c r="D125" s="28"/>
      <c r="E125" s="28"/>
      <c r="F125" s="28"/>
      <c r="G125" s="28"/>
      <c r="H125" s="28"/>
      <c r="I125" s="28"/>
      <c r="J125" s="951"/>
      <c r="K125" s="951"/>
      <c r="L125" s="951"/>
      <c r="M125" s="951"/>
      <c r="N125" s="951"/>
      <c r="O125" s="951"/>
      <c r="P125" s="951"/>
      <c r="Q125" s="951"/>
      <c r="R125" s="951"/>
      <c r="S125" s="28"/>
      <c r="T125" s="28"/>
      <c r="U125" s="28"/>
      <c r="V125" s="28"/>
      <c r="W125" s="28"/>
      <c r="X125" s="28"/>
      <c r="Y125" s="28"/>
      <c r="Z125" s="28"/>
      <c r="AA125" s="28"/>
      <c r="AB125" s="28"/>
      <c r="AC125" s="28"/>
    </row>
    <row r="126">
      <c r="A126" s="951"/>
      <c r="B126" s="951"/>
      <c r="C126" s="951"/>
      <c r="D126" s="28"/>
      <c r="E126" s="28"/>
      <c r="F126" s="28"/>
      <c r="G126" s="28"/>
      <c r="H126" s="28"/>
      <c r="I126" s="28"/>
      <c r="J126" s="951"/>
      <c r="K126" s="951"/>
      <c r="L126" s="951"/>
      <c r="M126" s="951"/>
      <c r="N126" s="951"/>
      <c r="O126" s="951"/>
      <c r="P126" s="951"/>
      <c r="Q126" s="951"/>
      <c r="R126" s="951"/>
      <c r="S126" s="28"/>
      <c r="T126" s="28"/>
      <c r="U126" s="28"/>
      <c r="V126" s="28"/>
      <c r="W126" s="28"/>
      <c r="X126" s="28"/>
      <c r="Y126" s="28"/>
      <c r="Z126" s="28"/>
      <c r="AA126" s="28"/>
      <c r="AB126" s="28"/>
      <c r="AC126" s="28"/>
    </row>
    <row r="127">
      <c r="A127" s="951"/>
      <c r="B127" s="951"/>
      <c r="C127" s="951"/>
      <c r="D127" s="28"/>
      <c r="E127" s="28"/>
      <c r="F127" s="28"/>
      <c r="G127" s="28"/>
      <c r="H127" s="28"/>
      <c r="I127" s="28"/>
      <c r="J127" s="951"/>
      <c r="K127" s="951"/>
      <c r="L127" s="951"/>
      <c r="M127" s="951"/>
      <c r="N127" s="951"/>
      <c r="O127" s="951"/>
      <c r="P127" s="951"/>
      <c r="Q127" s="951"/>
      <c r="R127" s="951"/>
      <c r="S127" s="28"/>
      <c r="T127" s="28"/>
      <c r="U127" s="28"/>
      <c r="V127" s="28"/>
      <c r="W127" s="28"/>
      <c r="X127" s="28"/>
      <c r="Y127" s="28"/>
      <c r="Z127" s="28"/>
      <c r="AA127" s="28"/>
      <c r="AB127" s="28"/>
      <c r="AC127" s="28"/>
    </row>
    <row r="128">
      <c r="A128" s="951"/>
      <c r="B128" s="951"/>
      <c r="C128" s="951"/>
      <c r="D128" s="28"/>
      <c r="E128" s="28"/>
      <c r="F128" s="28"/>
      <c r="G128" s="28"/>
      <c r="H128" s="28"/>
      <c r="I128" s="28"/>
      <c r="J128" s="951"/>
      <c r="K128" s="951"/>
      <c r="L128" s="951"/>
      <c r="M128" s="951"/>
      <c r="N128" s="951"/>
      <c r="O128" s="951"/>
      <c r="P128" s="951"/>
      <c r="Q128" s="951"/>
      <c r="R128" s="951"/>
      <c r="S128" s="28"/>
      <c r="T128" s="28"/>
      <c r="U128" s="28"/>
      <c r="V128" s="28"/>
      <c r="W128" s="28"/>
      <c r="X128" s="28"/>
      <c r="Y128" s="28"/>
      <c r="Z128" s="28"/>
      <c r="AA128" s="28"/>
      <c r="AB128" s="28"/>
      <c r="AC128" s="28"/>
    </row>
    <row r="129">
      <c r="A129" s="951"/>
      <c r="B129" s="951"/>
      <c r="C129" s="951"/>
      <c r="D129" s="28"/>
      <c r="E129" s="28"/>
      <c r="F129" s="28"/>
      <c r="G129" s="28"/>
      <c r="H129" s="28"/>
      <c r="I129" s="28"/>
      <c r="J129" s="951"/>
      <c r="K129" s="951"/>
      <c r="L129" s="951"/>
      <c r="M129" s="951"/>
      <c r="N129" s="951"/>
      <c r="O129" s="951"/>
      <c r="P129" s="951"/>
      <c r="Q129" s="951"/>
      <c r="R129" s="951"/>
      <c r="S129" s="28"/>
      <c r="T129" s="28"/>
      <c r="U129" s="28"/>
      <c r="V129" s="28"/>
      <c r="W129" s="28"/>
      <c r="X129" s="28"/>
      <c r="Y129" s="28"/>
      <c r="Z129" s="28"/>
      <c r="AA129" s="28"/>
      <c r="AB129" s="28"/>
      <c r="AC129" s="28"/>
    </row>
    <row r="130">
      <c r="A130" s="951"/>
      <c r="B130" s="951"/>
      <c r="C130" s="951"/>
      <c r="D130" s="28"/>
      <c r="E130" s="28"/>
      <c r="F130" s="28"/>
      <c r="G130" s="28"/>
      <c r="H130" s="28"/>
      <c r="I130" s="28"/>
      <c r="J130" s="951"/>
      <c r="K130" s="951"/>
      <c r="L130" s="951"/>
      <c r="M130" s="951"/>
      <c r="N130" s="951"/>
      <c r="O130" s="951"/>
      <c r="P130" s="951"/>
      <c r="Q130" s="951"/>
      <c r="R130" s="951"/>
      <c r="S130" s="28"/>
      <c r="T130" s="28"/>
      <c r="U130" s="28"/>
      <c r="V130" s="28"/>
      <c r="W130" s="28"/>
      <c r="X130" s="28"/>
      <c r="Y130" s="28"/>
      <c r="Z130" s="28"/>
      <c r="AA130" s="28"/>
      <c r="AB130" s="28"/>
      <c r="AC130" s="28"/>
    </row>
    <row r="131">
      <c r="A131" s="951"/>
      <c r="B131" s="951"/>
      <c r="C131" s="951"/>
      <c r="D131" s="28"/>
      <c r="E131" s="28"/>
      <c r="F131" s="28"/>
      <c r="G131" s="28"/>
      <c r="H131" s="28"/>
      <c r="I131" s="28"/>
      <c r="J131" s="951"/>
      <c r="K131" s="951"/>
      <c r="L131" s="951"/>
      <c r="M131" s="951"/>
      <c r="N131" s="951"/>
      <c r="O131" s="951"/>
      <c r="P131" s="951"/>
      <c r="Q131" s="951"/>
      <c r="R131" s="951"/>
      <c r="S131" s="28"/>
      <c r="T131" s="28"/>
      <c r="U131" s="28"/>
      <c r="V131" s="28"/>
      <c r="W131" s="28"/>
      <c r="X131" s="28"/>
      <c r="Y131" s="28"/>
      <c r="Z131" s="28"/>
      <c r="AA131" s="28"/>
      <c r="AB131" s="28"/>
      <c r="AC131" s="28"/>
    </row>
    <row r="132">
      <c r="A132" s="951"/>
      <c r="B132" s="951"/>
      <c r="C132" s="951"/>
      <c r="D132" s="28"/>
      <c r="E132" s="28"/>
      <c r="F132" s="28"/>
      <c r="G132" s="28"/>
      <c r="H132" s="28"/>
      <c r="I132" s="28"/>
      <c r="J132" s="951"/>
      <c r="K132" s="951"/>
      <c r="L132" s="951"/>
      <c r="M132" s="951"/>
      <c r="N132" s="951"/>
      <c r="O132" s="951"/>
      <c r="P132" s="951"/>
      <c r="Q132" s="951"/>
      <c r="R132" s="951"/>
      <c r="S132" s="28"/>
      <c r="T132" s="28"/>
      <c r="U132" s="28"/>
      <c r="V132" s="28"/>
      <c r="W132" s="28"/>
      <c r="X132" s="28"/>
      <c r="Y132" s="28"/>
      <c r="Z132" s="28"/>
      <c r="AA132" s="28"/>
      <c r="AB132" s="28"/>
      <c r="AC132" s="28"/>
    </row>
    <row r="133">
      <c r="A133" s="951"/>
      <c r="B133" s="951"/>
      <c r="C133" s="951"/>
      <c r="D133" s="28"/>
      <c r="E133" s="28"/>
      <c r="F133" s="28"/>
      <c r="G133" s="28"/>
      <c r="H133" s="28"/>
      <c r="I133" s="28"/>
      <c r="J133" s="951"/>
      <c r="K133" s="951"/>
      <c r="L133" s="951"/>
      <c r="M133" s="951"/>
      <c r="N133" s="951"/>
      <c r="O133" s="951"/>
      <c r="P133" s="951"/>
      <c r="Q133" s="951"/>
      <c r="R133" s="951"/>
      <c r="S133" s="28"/>
      <c r="T133" s="28"/>
      <c r="U133" s="28"/>
      <c r="V133" s="28"/>
      <c r="W133" s="28"/>
      <c r="X133" s="28"/>
      <c r="Y133" s="28"/>
      <c r="Z133" s="28"/>
      <c r="AA133" s="28"/>
      <c r="AB133" s="28"/>
      <c r="AC133" s="28"/>
    </row>
    <row r="134">
      <c r="A134" s="951"/>
      <c r="B134" s="951"/>
      <c r="C134" s="951"/>
      <c r="D134" s="28"/>
      <c r="E134" s="28"/>
      <c r="F134" s="28"/>
      <c r="G134" s="28"/>
      <c r="H134" s="28"/>
      <c r="I134" s="28"/>
      <c r="J134" s="951"/>
      <c r="K134" s="951"/>
      <c r="L134" s="951"/>
      <c r="M134" s="951"/>
      <c r="N134" s="951"/>
      <c r="O134" s="951"/>
      <c r="P134" s="951"/>
      <c r="Q134" s="951"/>
      <c r="R134" s="951"/>
      <c r="S134" s="28"/>
      <c r="T134" s="28"/>
      <c r="U134" s="28"/>
      <c r="V134" s="28"/>
      <c r="W134" s="28"/>
      <c r="X134" s="28"/>
      <c r="Y134" s="28"/>
      <c r="Z134" s="28"/>
      <c r="AA134" s="28"/>
      <c r="AB134" s="28"/>
      <c r="AC134" s="28"/>
    </row>
    <row r="135">
      <c r="A135" s="951"/>
      <c r="B135" s="951"/>
      <c r="C135" s="951"/>
      <c r="D135" s="28"/>
      <c r="E135" s="28"/>
      <c r="F135" s="28"/>
      <c r="G135" s="28"/>
      <c r="H135" s="28"/>
      <c r="I135" s="28"/>
      <c r="J135" s="951"/>
      <c r="K135" s="951"/>
      <c r="L135" s="951"/>
      <c r="M135" s="951"/>
      <c r="N135" s="951"/>
      <c r="O135" s="951"/>
      <c r="P135" s="951"/>
      <c r="Q135" s="951"/>
      <c r="R135" s="951"/>
      <c r="S135" s="28"/>
      <c r="T135" s="28"/>
      <c r="U135" s="28"/>
      <c r="V135" s="28"/>
      <c r="W135" s="28"/>
      <c r="X135" s="28"/>
      <c r="Y135" s="28"/>
      <c r="Z135" s="28"/>
      <c r="AA135" s="28"/>
      <c r="AB135" s="28"/>
      <c r="AC135" s="28"/>
    </row>
    <row r="136">
      <c r="A136" s="951"/>
      <c r="B136" s="951"/>
      <c r="C136" s="951"/>
      <c r="D136" s="28"/>
      <c r="E136" s="28"/>
      <c r="F136" s="28"/>
      <c r="G136" s="28"/>
      <c r="H136" s="28"/>
      <c r="I136" s="28"/>
      <c r="J136" s="951"/>
      <c r="K136" s="951"/>
      <c r="L136" s="951"/>
      <c r="M136" s="951"/>
      <c r="N136" s="951"/>
      <c r="O136" s="951"/>
      <c r="P136" s="951"/>
      <c r="Q136" s="951"/>
      <c r="R136" s="951"/>
      <c r="S136" s="28"/>
      <c r="T136" s="28"/>
      <c r="U136" s="28"/>
      <c r="V136" s="28"/>
      <c r="W136" s="28"/>
      <c r="X136" s="28"/>
      <c r="Y136" s="28"/>
      <c r="Z136" s="28"/>
      <c r="AA136" s="28"/>
      <c r="AB136" s="28"/>
      <c r="AC136" s="28"/>
    </row>
    <row r="137">
      <c r="A137" s="951"/>
      <c r="B137" s="951"/>
      <c r="C137" s="951"/>
      <c r="D137" s="28"/>
      <c r="E137" s="28"/>
      <c r="F137" s="28"/>
      <c r="G137" s="28"/>
      <c r="H137" s="28"/>
      <c r="I137" s="28"/>
      <c r="J137" s="951"/>
      <c r="K137" s="951"/>
      <c r="L137" s="951"/>
      <c r="M137" s="951"/>
      <c r="N137" s="951"/>
      <c r="O137" s="951"/>
      <c r="P137" s="951"/>
      <c r="Q137" s="951"/>
      <c r="R137" s="951"/>
      <c r="S137" s="28"/>
      <c r="T137" s="28"/>
      <c r="U137" s="28"/>
      <c r="V137" s="28"/>
      <c r="W137" s="28"/>
      <c r="X137" s="28"/>
      <c r="Y137" s="28"/>
      <c r="Z137" s="28"/>
      <c r="AA137" s="28"/>
      <c r="AB137" s="28"/>
      <c r="AC137" s="28"/>
    </row>
    <row r="138">
      <c r="A138" s="951"/>
      <c r="B138" s="951"/>
      <c r="C138" s="951"/>
      <c r="D138" s="28"/>
      <c r="E138" s="28"/>
      <c r="F138" s="28"/>
      <c r="G138" s="28"/>
      <c r="H138" s="28"/>
      <c r="I138" s="28"/>
      <c r="J138" s="951"/>
      <c r="K138" s="951"/>
      <c r="L138" s="951"/>
      <c r="M138" s="951"/>
      <c r="N138" s="951"/>
      <c r="O138" s="951"/>
      <c r="P138" s="951"/>
      <c r="Q138" s="951"/>
      <c r="R138" s="951"/>
      <c r="S138" s="28"/>
      <c r="T138" s="28"/>
      <c r="U138" s="28"/>
      <c r="V138" s="28"/>
      <c r="W138" s="28"/>
      <c r="X138" s="28"/>
      <c r="Y138" s="28"/>
      <c r="Z138" s="28"/>
      <c r="AA138" s="28"/>
      <c r="AB138" s="28"/>
      <c r="AC138" s="28"/>
    </row>
    <row r="139">
      <c r="A139" s="951"/>
      <c r="B139" s="951"/>
      <c r="C139" s="951"/>
      <c r="D139" s="28"/>
      <c r="E139" s="28"/>
      <c r="F139" s="28"/>
      <c r="G139" s="28"/>
      <c r="H139" s="28"/>
      <c r="I139" s="28"/>
      <c r="J139" s="951"/>
      <c r="K139" s="951"/>
      <c r="L139" s="951"/>
      <c r="M139" s="951"/>
      <c r="N139" s="951"/>
      <c r="O139" s="951"/>
      <c r="P139" s="951"/>
      <c r="Q139" s="951"/>
      <c r="R139" s="951"/>
      <c r="S139" s="28"/>
      <c r="T139" s="28"/>
      <c r="U139" s="28"/>
      <c r="V139" s="28"/>
      <c r="W139" s="28"/>
      <c r="X139" s="28"/>
      <c r="Y139" s="28"/>
      <c r="Z139" s="28"/>
      <c r="AA139" s="28"/>
      <c r="AB139" s="28"/>
      <c r="AC139" s="28"/>
    </row>
    <row r="140">
      <c r="A140" s="951"/>
      <c r="B140" s="951"/>
      <c r="C140" s="951"/>
      <c r="D140" s="28"/>
      <c r="E140" s="28"/>
      <c r="F140" s="28"/>
      <c r="G140" s="28"/>
      <c r="H140" s="28"/>
      <c r="I140" s="28"/>
      <c r="J140" s="951"/>
      <c r="K140" s="951"/>
      <c r="L140" s="951"/>
      <c r="M140" s="951"/>
      <c r="N140" s="951"/>
      <c r="O140" s="951"/>
      <c r="P140" s="951"/>
      <c r="Q140" s="951"/>
      <c r="R140" s="951"/>
      <c r="S140" s="28"/>
      <c r="T140" s="28"/>
      <c r="U140" s="28"/>
      <c r="V140" s="28"/>
      <c r="W140" s="28"/>
      <c r="X140" s="28"/>
      <c r="Y140" s="28"/>
      <c r="Z140" s="28"/>
      <c r="AA140" s="28"/>
      <c r="AB140" s="28"/>
      <c r="AC140" s="28"/>
    </row>
    <row r="141">
      <c r="A141" s="951"/>
      <c r="B141" s="951"/>
      <c r="C141" s="951"/>
      <c r="D141" s="28"/>
      <c r="E141" s="28"/>
      <c r="F141" s="28"/>
      <c r="G141" s="28"/>
      <c r="H141" s="28"/>
      <c r="I141" s="28"/>
      <c r="J141" s="951"/>
      <c r="K141" s="951"/>
      <c r="L141" s="951"/>
      <c r="M141" s="951"/>
      <c r="N141" s="951"/>
      <c r="O141" s="951"/>
      <c r="P141" s="951"/>
      <c r="Q141" s="951"/>
      <c r="R141" s="951"/>
      <c r="S141" s="28"/>
      <c r="T141" s="28"/>
      <c r="U141" s="28"/>
      <c r="V141" s="28"/>
      <c r="W141" s="28"/>
      <c r="X141" s="28"/>
      <c r="Y141" s="28"/>
      <c r="Z141" s="28"/>
      <c r="AA141" s="28"/>
      <c r="AB141" s="28"/>
      <c r="AC141" s="28"/>
    </row>
    <row r="142">
      <c r="A142" s="951"/>
      <c r="B142" s="951"/>
      <c r="C142" s="951"/>
      <c r="D142" s="28"/>
      <c r="E142" s="28"/>
      <c r="F142" s="28"/>
      <c r="G142" s="28"/>
      <c r="H142" s="28"/>
      <c r="I142" s="28"/>
      <c r="J142" s="951"/>
      <c r="K142" s="951"/>
      <c r="L142" s="951"/>
      <c r="M142" s="951"/>
      <c r="N142" s="951"/>
      <c r="O142" s="951"/>
      <c r="P142" s="951"/>
      <c r="Q142" s="951"/>
      <c r="R142" s="951"/>
      <c r="S142" s="28"/>
      <c r="T142" s="28"/>
      <c r="U142" s="28"/>
      <c r="V142" s="28"/>
      <c r="W142" s="28"/>
      <c r="X142" s="28"/>
      <c r="Y142" s="28"/>
      <c r="Z142" s="28"/>
      <c r="AA142" s="28"/>
      <c r="AB142" s="28"/>
      <c r="AC142" s="28"/>
    </row>
    <row r="143">
      <c r="A143" s="951"/>
      <c r="B143" s="951"/>
      <c r="C143" s="951"/>
      <c r="D143" s="28"/>
      <c r="E143" s="28"/>
      <c r="F143" s="28"/>
      <c r="G143" s="28"/>
      <c r="H143" s="28"/>
      <c r="I143" s="28"/>
      <c r="J143" s="951"/>
      <c r="K143" s="951"/>
      <c r="L143" s="951"/>
      <c r="M143" s="951"/>
      <c r="N143" s="951"/>
      <c r="O143" s="951"/>
      <c r="P143" s="951"/>
      <c r="Q143" s="951"/>
      <c r="R143" s="951"/>
      <c r="S143" s="28"/>
      <c r="T143" s="28"/>
      <c r="U143" s="28"/>
      <c r="V143" s="28"/>
      <c r="W143" s="28"/>
      <c r="X143" s="28"/>
      <c r="Y143" s="28"/>
      <c r="Z143" s="28"/>
      <c r="AA143" s="28"/>
      <c r="AB143" s="28"/>
      <c r="AC143" s="28"/>
    </row>
    <row r="144">
      <c r="A144" s="951"/>
      <c r="B144" s="951"/>
      <c r="C144" s="951"/>
      <c r="D144" s="28"/>
      <c r="E144" s="28"/>
      <c r="F144" s="28"/>
      <c r="G144" s="28"/>
      <c r="H144" s="28"/>
      <c r="I144" s="28"/>
      <c r="J144" s="951"/>
      <c r="K144" s="951"/>
      <c r="L144" s="951"/>
      <c r="M144" s="951"/>
      <c r="N144" s="951"/>
      <c r="O144" s="951"/>
      <c r="P144" s="951"/>
      <c r="Q144" s="951"/>
      <c r="R144" s="951"/>
      <c r="S144" s="28"/>
      <c r="T144" s="28"/>
      <c r="U144" s="28"/>
      <c r="V144" s="28"/>
      <c r="W144" s="28"/>
      <c r="X144" s="28"/>
      <c r="Y144" s="28"/>
      <c r="Z144" s="28"/>
      <c r="AA144" s="28"/>
      <c r="AB144" s="28"/>
      <c r="AC144" s="28"/>
    </row>
    <row r="145">
      <c r="A145" s="951"/>
      <c r="B145" s="951"/>
      <c r="C145" s="951"/>
      <c r="D145" s="28"/>
      <c r="E145" s="28"/>
      <c r="F145" s="28"/>
      <c r="G145" s="28"/>
      <c r="H145" s="28"/>
      <c r="I145" s="28"/>
      <c r="J145" s="951"/>
      <c r="K145" s="951"/>
      <c r="L145" s="951"/>
      <c r="M145" s="951"/>
      <c r="N145" s="951"/>
      <c r="O145" s="951"/>
      <c r="P145" s="951"/>
      <c r="Q145" s="951"/>
      <c r="R145" s="951"/>
      <c r="S145" s="28"/>
      <c r="T145" s="28"/>
      <c r="U145" s="28"/>
      <c r="V145" s="28"/>
      <c r="W145" s="28"/>
      <c r="X145" s="28"/>
      <c r="Y145" s="28"/>
      <c r="Z145" s="28"/>
      <c r="AA145" s="28"/>
      <c r="AB145" s="28"/>
      <c r="AC145" s="28"/>
    </row>
    <row r="146">
      <c r="A146" s="951"/>
      <c r="B146" s="951"/>
      <c r="C146" s="951"/>
      <c r="D146" s="28"/>
      <c r="E146" s="28"/>
      <c r="F146" s="28"/>
      <c r="G146" s="28"/>
      <c r="H146" s="28"/>
      <c r="I146" s="28"/>
      <c r="J146" s="951"/>
      <c r="K146" s="951"/>
      <c r="L146" s="951"/>
      <c r="M146" s="951"/>
      <c r="N146" s="951"/>
      <c r="O146" s="951"/>
      <c r="P146" s="951"/>
      <c r="Q146" s="951"/>
      <c r="R146" s="951"/>
      <c r="S146" s="28"/>
      <c r="T146" s="28"/>
      <c r="U146" s="28"/>
      <c r="V146" s="28"/>
      <c r="W146" s="28"/>
      <c r="X146" s="28"/>
      <c r="Y146" s="28"/>
      <c r="Z146" s="28"/>
      <c r="AA146" s="28"/>
      <c r="AB146" s="28"/>
      <c r="AC146" s="28"/>
    </row>
    <row r="147">
      <c r="A147" s="951"/>
      <c r="B147" s="951"/>
      <c r="C147" s="951"/>
      <c r="D147" s="28"/>
      <c r="E147" s="28"/>
      <c r="F147" s="28"/>
      <c r="G147" s="28"/>
      <c r="H147" s="28"/>
      <c r="I147" s="28"/>
      <c r="J147" s="951"/>
      <c r="K147" s="951"/>
      <c r="L147" s="951"/>
      <c r="M147" s="951"/>
      <c r="N147" s="951"/>
      <c r="O147" s="951"/>
      <c r="P147" s="951"/>
      <c r="Q147" s="951"/>
      <c r="R147" s="951"/>
      <c r="S147" s="28"/>
      <c r="T147" s="28"/>
      <c r="U147" s="28"/>
      <c r="V147" s="28"/>
      <c r="W147" s="28"/>
      <c r="X147" s="28"/>
      <c r="Y147" s="28"/>
      <c r="Z147" s="28"/>
      <c r="AA147" s="28"/>
      <c r="AB147" s="28"/>
      <c r="AC147" s="28"/>
    </row>
    <row r="148">
      <c r="A148" s="951"/>
      <c r="B148" s="951"/>
      <c r="C148" s="951"/>
      <c r="D148" s="28"/>
      <c r="E148" s="28"/>
      <c r="F148" s="28"/>
      <c r="G148" s="28"/>
      <c r="H148" s="28"/>
      <c r="I148" s="28"/>
      <c r="J148" s="951"/>
      <c r="K148" s="951"/>
      <c r="L148" s="951"/>
      <c r="M148" s="951"/>
      <c r="N148" s="951"/>
      <c r="O148" s="951"/>
      <c r="P148" s="951"/>
      <c r="Q148" s="951"/>
      <c r="R148" s="951"/>
      <c r="S148" s="28"/>
      <c r="T148" s="28"/>
      <c r="U148" s="28"/>
      <c r="V148" s="28"/>
      <c r="W148" s="28"/>
      <c r="X148" s="28"/>
      <c r="Y148" s="28"/>
      <c r="Z148" s="28"/>
      <c r="AA148" s="28"/>
      <c r="AB148" s="28"/>
      <c r="AC148" s="28"/>
    </row>
    <row r="149">
      <c r="A149" s="951"/>
      <c r="B149" s="951"/>
      <c r="C149" s="951"/>
      <c r="D149" s="28"/>
      <c r="E149" s="28"/>
      <c r="F149" s="28"/>
      <c r="G149" s="28"/>
      <c r="H149" s="28"/>
      <c r="I149" s="28"/>
      <c r="J149" s="951"/>
      <c r="K149" s="951"/>
      <c r="L149" s="951"/>
      <c r="M149" s="951"/>
      <c r="N149" s="951"/>
      <c r="O149" s="951"/>
      <c r="P149" s="951"/>
      <c r="Q149" s="951"/>
      <c r="R149" s="951"/>
      <c r="S149" s="28"/>
      <c r="T149" s="28"/>
      <c r="U149" s="28"/>
      <c r="V149" s="28"/>
      <c r="W149" s="28"/>
      <c r="X149" s="28"/>
      <c r="Y149" s="28"/>
      <c r="Z149" s="28"/>
      <c r="AA149" s="28"/>
      <c r="AB149" s="28"/>
      <c r="AC149" s="28"/>
    </row>
    <row r="150">
      <c r="A150" s="951"/>
      <c r="B150" s="951"/>
      <c r="C150" s="951"/>
      <c r="D150" s="28"/>
      <c r="E150" s="28"/>
      <c r="F150" s="28"/>
      <c r="G150" s="28"/>
      <c r="H150" s="28"/>
      <c r="I150" s="28"/>
      <c r="J150" s="951"/>
      <c r="K150" s="951"/>
      <c r="L150" s="951"/>
      <c r="M150" s="951"/>
      <c r="N150" s="951"/>
      <c r="O150" s="951"/>
      <c r="P150" s="951"/>
      <c r="Q150" s="951"/>
      <c r="R150" s="951"/>
      <c r="S150" s="28"/>
      <c r="T150" s="28"/>
      <c r="U150" s="28"/>
      <c r="V150" s="28"/>
      <c r="W150" s="28"/>
      <c r="X150" s="28"/>
      <c r="Y150" s="28"/>
      <c r="Z150" s="28"/>
      <c r="AA150" s="28"/>
      <c r="AB150" s="28"/>
      <c r="AC150" s="28"/>
    </row>
    <row r="151">
      <c r="A151" s="951"/>
      <c r="B151" s="951"/>
      <c r="C151" s="951"/>
      <c r="D151" s="28"/>
      <c r="E151" s="28"/>
      <c r="F151" s="28"/>
      <c r="G151" s="28"/>
      <c r="H151" s="28"/>
      <c r="I151" s="28"/>
      <c r="J151" s="951"/>
      <c r="K151" s="951"/>
      <c r="L151" s="951"/>
      <c r="M151" s="951"/>
      <c r="N151" s="951"/>
      <c r="O151" s="951"/>
      <c r="P151" s="951"/>
      <c r="Q151" s="951"/>
      <c r="R151" s="951"/>
      <c r="S151" s="28"/>
      <c r="T151" s="28"/>
      <c r="U151" s="28"/>
      <c r="V151" s="28"/>
      <c r="W151" s="28"/>
      <c r="X151" s="28"/>
      <c r="Y151" s="28"/>
      <c r="Z151" s="28"/>
      <c r="AA151" s="28"/>
      <c r="AB151" s="28"/>
      <c r="AC151" s="28"/>
    </row>
    <row r="152">
      <c r="A152" s="951"/>
      <c r="B152" s="951"/>
      <c r="C152" s="951"/>
      <c r="D152" s="28"/>
      <c r="E152" s="28"/>
      <c r="F152" s="28"/>
      <c r="G152" s="28"/>
      <c r="H152" s="28"/>
      <c r="I152" s="28"/>
      <c r="J152" s="951"/>
      <c r="K152" s="951"/>
      <c r="L152" s="951"/>
      <c r="M152" s="951"/>
      <c r="N152" s="951"/>
      <c r="O152" s="951"/>
      <c r="P152" s="951"/>
      <c r="Q152" s="951"/>
      <c r="R152" s="951"/>
      <c r="S152" s="28"/>
      <c r="T152" s="28"/>
      <c r="U152" s="28"/>
      <c r="V152" s="28"/>
      <c r="W152" s="28"/>
      <c r="X152" s="28"/>
      <c r="Y152" s="28"/>
      <c r="Z152" s="28"/>
      <c r="AA152" s="28"/>
      <c r="AB152" s="28"/>
      <c r="AC152" s="28"/>
    </row>
    <row r="153">
      <c r="A153" s="951"/>
      <c r="B153" s="951"/>
      <c r="C153" s="951"/>
      <c r="D153" s="28"/>
      <c r="E153" s="28"/>
      <c r="F153" s="28"/>
      <c r="G153" s="28"/>
      <c r="H153" s="28"/>
      <c r="I153" s="28"/>
      <c r="J153" s="951"/>
      <c r="K153" s="951"/>
      <c r="L153" s="951"/>
      <c r="M153" s="951"/>
      <c r="N153" s="951"/>
      <c r="O153" s="951"/>
      <c r="P153" s="951"/>
      <c r="Q153" s="951"/>
      <c r="R153" s="951"/>
      <c r="S153" s="28"/>
      <c r="T153" s="28"/>
      <c r="U153" s="28"/>
      <c r="V153" s="28"/>
      <c r="W153" s="28"/>
      <c r="X153" s="28"/>
      <c r="Y153" s="28"/>
      <c r="Z153" s="28"/>
      <c r="AA153" s="28"/>
      <c r="AB153" s="28"/>
      <c r="AC153" s="28"/>
    </row>
    <row r="154">
      <c r="A154" s="951"/>
      <c r="B154" s="951"/>
      <c r="C154" s="951"/>
      <c r="D154" s="28"/>
      <c r="E154" s="28"/>
      <c r="F154" s="28"/>
      <c r="G154" s="28"/>
      <c r="H154" s="28"/>
      <c r="I154" s="28"/>
      <c r="J154" s="951"/>
      <c r="K154" s="951"/>
      <c r="L154" s="951"/>
      <c r="M154" s="951"/>
      <c r="N154" s="951"/>
      <c r="O154" s="951"/>
      <c r="P154" s="951"/>
      <c r="Q154" s="951"/>
      <c r="R154" s="951"/>
      <c r="S154" s="28"/>
      <c r="T154" s="28"/>
      <c r="U154" s="28"/>
      <c r="V154" s="28"/>
      <c r="W154" s="28"/>
      <c r="X154" s="28"/>
      <c r="Y154" s="28"/>
      <c r="Z154" s="28"/>
      <c r="AA154" s="28"/>
      <c r="AB154" s="28"/>
      <c r="AC154" s="28"/>
    </row>
    <row r="155">
      <c r="A155" s="951"/>
      <c r="B155" s="951"/>
      <c r="C155" s="951"/>
      <c r="D155" s="28"/>
      <c r="E155" s="28"/>
      <c r="F155" s="28"/>
      <c r="G155" s="28"/>
      <c r="H155" s="28"/>
      <c r="I155" s="28"/>
      <c r="J155" s="951"/>
      <c r="K155" s="951"/>
      <c r="L155" s="951"/>
      <c r="M155" s="951"/>
      <c r="N155" s="951"/>
      <c r="O155" s="951"/>
      <c r="P155" s="951"/>
      <c r="Q155" s="951"/>
      <c r="R155" s="951"/>
      <c r="S155" s="28"/>
      <c r="T155" s="28"/>
      <c r="U155" s="28"/>
      <c r="V155" s="28"/>
      <c r="W155" s="28"/>
      <c r="X155" s="28"/>
      <c r="Y155" s="28"/>
      <c r="Z155" s="28"/>
      <c r="AA155" s="28"/>
      <c r="AB155" s="28"/>
      <c r="AC155" s="28"/>
    </row>
    <row r="156">
      <c r="A156" s="951"/>
      <c r="B156" s="951"/>
      <c r="C156" s="951"/>
      <c r="D156" s="28"/>
      <c r="E156" s="28"/>
      <c r="F156" s="28"/>
      <c r="G156" s="28"/>
      <c r="H156" s="28"/>
      <c r="I156" s="28"/>
      <c r="J156" s="951"/>
      <c r="K156" s="951"/>
      <c r="L156" s="951"/>
      <c r="M156" s="951"/>
      <c r="N156" s="951"/>
      <c r="O156" s="951"/>
      <c r="P156" s="951"/>
      <c r="Q156" s="951"/>
      <c r="R156" s="951"/>
      <c r="S156" s="28"/>
      <c r="T156" s="28"/>
      <c r="U156" s="28"/>
      <c r="V156" s="28"/>
      <c r="W156" s="28"/>
      <c r="X156" s="28"/>
      <c r="Y156" s="28"/>
      <c r="Z156" s="28"/>
      <c r="AA156" s="28"/>
      <c r="AB156" s="28"/>
      <c r="AC156" s="28"/>
    </row>
    <row r="157">
      <c r="A157" s="951"/>
      <c r="B157" s="951"/>
      <c r="C157" s="951"/>
      <c r="D157" s="28"/>
      <c r="E157" s="28"/>
      <c r="F157" s="28"/>
      <c r="G157" s="28"/>
      <c r="H157" s="28"/>
      <c r="I157" s="28"/>
      <c r="J157" s="951"/>
      <c r="K157" s="951"/>
      <c r="L157" s="951"/>
      <c r="M157" s="951"/>
      <c r="N157" s="951"/>
      <c r="O157" s="951"/>
      <c r="P157" s="951"/>
      <c r="Q157" s="951"/>
      <c r="R157" s="951"/>
      <c r="S157" s="28"/>
      <c r="T157" s="28"/>
      <c r="U157" s="28"/>
      <c r="V157" s="28"/>
      <c r="W157" s="28"/>
      <c r="X157" s="28"/>
      <c r="Y157" s="28"/>
      <c r="Z157" s="28"/>
      <c r="AA157" s="28"/>
      <c r="AB157" s="28"/>
      <c r="AC157" s="28"/>
    </row>
    <row r="158">
      <c r="A158" s="951"/>
      <c r="B158" s="951"/>
      <c r="C158" s="951"/>
      <c r="D158" s="28"/>
      <c r="E158" s="28"/>
      <c r="F158" s="28"/>
      <c r="G158" s="28"/>
      <c r="H158" s="28"/>
      <c r="I158" s="28"/>
      <c r="J158" s="951"/>
      <c r="K158" s="951"/>
      <c r="L158" s="951"/>
      <c r="M158" s="951"/>
      <c r="N158" s="951"/>
      <c r="O158" s="951"/>
      <c r="P158" s="951"/>
      <c r="Q158" s="951"/>
      <c r="R158" s="951"/>
      <c r="S158" s="28"/>
      <c r="T158" s="28"/>
      <c r="U158" s="28"/>
      <c r="V158" s="28"/>
      <c r="W158" s="28"/>
      <c r="X158" s="28"/>
      <c r="Y158" s="28"/>
      <c r="Z158" s="28"/>
      <c r="AA158" s="28"/>
      <c r="AB158" s="28"/>
      <c r="AC158" s="28"/>
    </row>
    <row r="159">
      <c r="A159" s="951"/>
      <c r="B159" s="951"/>
      <c r="C159" s="951"/>
      <c r="D159" s="28"/>
      <c r="E159" s="28"/>
      <c r="F159" s="28"/>
      <c r="G159" s="28"/>
      <c r="H159" s="28"/>
      <c r="I159" s="28"/>
      <c r="J159" s="951"/>
      <c r="K159" s="951"/>
      <c r="L159" s="951"/>
      <c r="M159" s="951"/>
      <c r="N159" s="951"/>
      <c r="O159" s="951"/>
      <c r="P159" s="951"/>
      <c r="Q159" s="951"/>
      <c r="R159" s="951"/>
      <c r="S159" s="28"/>
      <c r="T159" s="28"/>
      <c r="U159" s="28"/>
      <c r="V159" s="28"/>
      <c r="W159" s="28"/>
      <c r="X159" s="28"/>
      <c r="Y159" s="28"/>
      <c r="Z159" s="28"/>
      <c r="AA159" s="28"/>
      <c r="AB159" s="28"/>
      <c r="AC159" s="28"/>
    </row>
    <row r="160">
      <c r="A160" s="951"/>
      <c r="B160" s="951"/>
      <c r="C160" s="951"/>
      <c r="D160" s="28"/>
      <c r="E160" s="28"/>
      <c r="F160" s="28"/>
      <c r="G160" s="28"/>
      <c r="H160" s="28"/>
      <c r="I160" s="28"/>
      <c r="J160" s="951"/>
      <c r="K160" s="951"/>
      <c r="L160" s="951"/>
      <c r="M160" s="951"/>
      <c r="N160" s="951"/>
      <c r="O160" s="951"/>
      <c r="P160" s="951"/>
      <c r="Q160" s="951"/>
      <c r="R160" s="951"/>
      <c r="S160" s="28"/>
      <c r="T160" s="28"/>
      <c r="U160" s="28"/>
      <c r="V160" s="28"/>
      <c r="W160" s="28"/>
      <c r="X160" s="28"/>
      <c r="Y160" s="28"/>
      <c r="Z160" s="28"/>
      <c r="AA160" s="28"/>
      <c r="AB160" s="28"/>
      <c r="AC160" s="28"/>
    </row>
    <row r="161">
      <c r="A161" s="951"/>
      <c r="B161" s="951"/>
      <c r="C161" s="951"/>
      <c r="D161" s="28"/>
      <c r="E161" s="28"/>
      <c r="F161" s="28"/>
      <c r="G161" s="28"/>
      <c r="H161" s="28"/>
      <c r="I161" s="28"/>
      <c r="J161" s="951"/>
      <c r="K161" s="951"/>
      <c r="L161" s="951"/>
      <c r="M161" s="951"/>
      <c r="N161" s="951"/>
      <c r="O161" s="951"/>
      <c r="P161" s="951"/>
      <c r="Q161" s="951"/>
      <c r="R161" s="951"/>
      <c r="S161" s="28"/>
      <c r="T161" s="28"/>
      <c r="U161" s="28"/>
      <c r="V161" s="28"/>
      <c r="W161" s="28"/>
      <c r="X161" s="28"/>
      <c r="Y161" s="28"/>
      <c r="Z161" s="28"/>
      <c r="AA161" s="28"/>
      <c r="AB161" s="28"/>
      <c r="AC161" s="28"/>
    </row>
    <row r="162">
      <c r="A162" s="951"/>
      <c r="B162" s="951"/>
      <c r="C162" s="951"/>
      <c r="D162" s="28"/>
      <c r="E162" s="28"/>
      <c r="F162" s="28"/>
      <c r="G162" s="28"/>
      <c r="H162" s="28"/>
      <c r="I162" s="28"/>
      <c r="J162" s="951"/>
      <c r="K162" s="951"/>
      <c r="L162" s="951"/>
      <c r="M162" s="951"/>
      <c r="N162" s="951"/>
      <c r="O162" s="951"/>
      <c r="P162" s="951"/>
      <c r="Q162" s="951"/>
      <c r="R162" s="951"/>
      <c r="S162" s="28"/>
      <c r="T162" s="28"/>
      <c r="U162" s="28"/>
      <c r="V162" s="28"/>
      <c r="W162" s="28"/>
      <c r="X162" s="28"/>
      <c r="Y162" s="28"/>
      <c r="Z162" s="28"/>
      <c r="AA162" s="28"/>
      <c r="AB162" s="28"/>
      <c r="AC162" s="28"/>
    </row>
    <row r="163">
      <c r="A163" s="951"/>
      <c r="B163" s="951"/>
      <c r="C163" s="951"/>
      <c r="D163" s="28"/>
      <c r="E163" s="28"/>
      <c r="F163" s="28"/>
      <c r="G163" s="28"/>
      <c r="H163" s="28"/>
      <c r="I163" s="28"/>
      <c r="J163" s="951"/>
      <c r="K163" s="951"/>
      <c r="L163" s="951"/>
      <c r="M163" s="951"/>
      <c r="N163" s="951"/>
      <c r="O163" s="951"/>
      <c r="P163" s="951"/>
      <c r="Q163" s="951"/>
      <c r="R163" s="951"/>
      <c r="S163" s="28"/>
      <c r="T163" s="28"/>
      <c r="U163" s="28"/>
      <c r="V163" s="28"/>
      <c r="W163" s="28"/>
      <c r="X163" s="28"/>
      <c r="Y163" s="28"/>
      <c r="Z163" s="28"/>
      <c r="AA163" s="28"/>
      <c r="AB163" s="28"/>
      <c r="AC163" s="28"/>
    </row>
    <row r="164">
      <c r="A164" s="951"/>
      <c r="B164" s="951"/>
      <c r="C164" s="951"/>
      <c r="D164" s="28"/>
      <c r="E164" s="28"/>
      <c r="F164" s="28"/>
      <c r="G164" s="28"/>
      <c r="H164" s="28"/>
      <c r="I164" s="28"/>
      <c r="J164" s="951"/>
      <c r="K164" s="951"/>
      <c r="L164" s="951"/>
      <c r="M164" s="951"/>
      <c r="N164" s="951"/>
      <c r="O164" s="951"/>
      <c r="P164" s="951"/>
      <c r="Q164" s="951"/>
      <c r="R164" s="951"/>
      <c r="S164" s="28"/>
      <c r="T164" s="28"/>
      <c r="U164" s="28"/>
      <c r="V164" s="28"/>
      <c r="W164" s="28"/>
      <c r="X164" s="28"/>
      <c r="Y164" s="28"/>
      <c r="Z164" s="28"/>
      <c r="AA164" s="28"/>
      <c r="AB164" s="28"/>
      <c r="AC164" s="28"/>
    </row>
    <row r="165">
      <c r="A165" s="951"/>
      <c r="B165" s="951"/>
      <c r="C165" s="951"/>
      <c r="D165" s="28"/>
      <c r="E165" s="28"/>
      <c r="F165" s="28"/>
      <c r="G165" s="28"/>
      <c r="H165" s="28"/>
      <c r="I165" s="28"/>
      <c r="J165" s="951"/>
      <c r="K165" s="951"/>
      <c r="L165" s="951"/>
      <c r="M165" s="951"/>
      <c r="N165" s="951"/>
      <c r="O165" s="951"/>
      <c r="P165" s="951"/>
      <c r="Q165" s="951"/>
      <c r="R165" s="951"/>
      <c r="S165" s="28"/>
      <c r="T165" s="28"/>
      <c r="U165" s="28"/>
      <c r="V165" s="28"/>
      <c r="W165" s="28"/>
      <c r="X165" s="28"/>
      <c r="Y165" s="28"/>
      <c r="Z165" s="28"/>
      <c r="AA165" s="28"/>
      <c r="AB165" s="28"/>
      <c r="AC165" s="28"/>
    </row>
    <row r="166">
      <c r="A166" s="951"/>
      <c r="B166" s="951"/>
      <c r="C166" s="951"/>
      <c r="D166" s="28"/>
      <c r="E166" s="28"/>
      <c r="F166" s="28"/>
      <c r="G166" s="28"/>
      <c r="H166" s="28"/>
      <c r="I166" s="28"/>
      <c r="J166" s="951"/>
      <c r="K166" s="951"/>
      <c r="L166" s="951"/>
      <c r="M166" s="951"/>
      <c r="N166" s="951"/>
      <c r="O166" s="951"/>
      <c r="P166" s="951"/>
      <c r="Q166" s="951"/>
      <c r="R166" s="951"/>
      <c r="S166" s="28"/>
      <c r="T166" s="28"/>
      <c r="U166" s="28"/>
      <c r="V166" s="28"/>
      <c r="W166" s="28"/>
      <c r="X166" s="28"/>
      <c r="Y166" s="28"/>
      <c r="Z166" s="28"/>
      <c r="AA166" s="28"/>
      <c r="AB166" s="28"/>
      <c r="AC166" s="28"/>
    </row>
    <row r="167">
      <c r="A167" s="951"/>
      <c r="B167" s="951"/>
      <c r="C167" s="951"/>
      <c r="D167" s="28"/>
      <c r="E167" s="28"/>
      <c r="F167" s="28"/>
      <c r="G167" s="28"/>
      <c r="H167" s="28"/>
      <c r="I167" s="28"/>
      <c r="J167" s="951"/>
      <c r="K167" s="951"/>
      <c r="L167" s="951"/>
      <c r="M167" s="951"/>
      <c r="N167" s="951"/>
      <c r="O167" s="951"/>
      <c r="P167" s="951"/>
      <c r="Q167" s="951"/>
      <c r="R167" s="951"/>
      <c r="S167" s="28"/>
      <c r="T167" s="28"/>
      <c r="U167" s="28"/>
      <c r="V167" s="28"/>
      <c r="W167" s="28"/>
      <c r="X167" s="28"/>
      <c r="Y167" s="28"/>
      <c r="Z167" s="28"/>
      <c r="AA167" s="28"/>
      <c r="AB167" s="28"/>
      <c r="AC167" s="28"/>
    </row>
    <row r="168">
      <c r="A168" s="951"/>
      <c r="B168" s="951"/>
      <c r="C168" s="951"/>
      <c r="D168" s="28"/>
      <c r="E168" s="28"/>
      <c r="F168" s="28"/>
      <c r="G168" s="28"/>
      <c r="H168" s="28"/>
      <c r="I168" s="28"/>
      <c r="J168" s="951"/>
      <c r="K168" s="951"/>
      <c r="L168" s="951"/>
      <c r="M168" s="951"/>
      <c r="N168" s="951"/>
      <c r="O168" s="951"/>
      <c r="P168" s="951"/>
      <c r="Q168" s="951"/>
      <c r="R168" s="951"/>
      <c r="S168" s="28"/>
      <c r="T168" s="28"/>
      <c r="U168" s="28"/>
      <c r="V168" s="28"/>
      <c r="W168" s="28"/>
      <c r="X168" s="28"/>
      <c r="Y168" s="28"/>
      <c r="Z168" s="28"/>
      <c r="AA168" s="28"/>
      <c r="AB168" s="28"/>
      <c r="AC168" s="28"/>
    </row>
    <row r="169">
      <c r="A169" s="951"/>
      <c r="B169" s="951"/>
      <c r="C169" s="951"/>
      <c r="D169" s="28"/>
      <c r="E169" s="28"/>
      <c r="F169" s="28"/>
      <c r="G169" s="28"/>
      <c r="H169" s="28"/>
      <c r="I169" s="28"/>
      <c r="J169" s="951"/>
      <c r="K169" s="951"/>
      <c r="L169" s="951"/>
      <c r="M169" s="951"/>
      <c r="N169" s="951"/>
      <c r="O169" s="951"/>
      <c r="P169" s="951"/>
      <c r="Q169" s="951"/>
      <c r="R169" s="951"/>
      <c r="S169" s="28"/>
      <c r="T169" s="28"/>
      <c r="U169" s="28"/>
      <c r="V169" s="28"/>
      <c r="W169" s="28"/>
      <c r="X169" s="28"/>
      <c r="Y169" s="28"/>
      <c r="Z169" s="28"/>
      <c r="AA169" s="28"/>
      <c r="AB169" s="28"/>
      <c r="AC169" s="28"/>
    </row>
    <row r="170">
      <c r="A170" s="951"/>
      <c r="B170" s="951"/>
      <c r="C170" s="951"/>
      <c r="D170" s="28"/>
      <c r="E170" s="28"/>
      <c r="F170" s="28"/>
      <c r="G170" s="28"/>
      <c r="H170" s="28"/>
      <c r="I170" s="28"/>
      <c r="J170" s="951"/>
      <c r="K170" s="951"/>
      <c r="L170" s="951"/>
      <c r="M170" s="951"/>
      <c r="N170" s="951"/>
      <c r="O170" s="951"/>
      <c r="P170" s="951"/>
      <c r="Q170" s="951"/>
      <c r="R170" s="951"/>
      <c r="S170" s="28"/>
      <c r="T170" s="28"/>
      <c r="U170" s="28"/>
      <c r="V170" s="28"/>
      <c r="W170" s="28"/>
      <c r="X170" s="28"/>
      <c r="Y170" s="28"/>
      <c r="Z170" s="28"/>
      <c r="AA170" s="28"/>
      <c r="AB170" s="28"/>
      <c r="AC170" s="28"/>
    </row>
    <row r="171">
      <c r="A171" s="951"/>
      <c r="B171" s="951"/>
      <c r="C171" s="951"/>
      <c r="D171" s="28"/>
      <c r="E171" s="28"/>
      <c r="F171" s="28"/>
      <c r="G171" s="28"/>
      <c r="H171" s="28"/>
      <c r="I171" s="28"/>
      <c r="J171" s="951"/>
      <c r="K171" s="951"/>
      <c r="L171" s="951"/>
      <c r="M171" s="951"/>
      <c r="N171" s="951"/>
      <c r="O171" s="951"/>
      <c r="P171" s="951"/>
      <c r="Q171" s="951"/>
      <c r="R171" s="951"/>
      <c r="S171" s="28"/>
      <c r="T171" s="28"/>
      <c r="U171" s="28"/>
      <c r="V171" s="28"/>
      <c r="W171" s="28"/>
      <c r="X171" s="28"/>
      <c r="Y171" s="28"/>
      <c r="Z171" s="28"/>
      <c r="AA171" s="28"/>
      <c r="AB171" s="28"/>
      <c r="AC171" s="28"/>
    </row>
    <row r="172">
      <c r="A172" s="951"/>
      <c r="B172" s="951"/>
      <c r="C172" s="951"/>
      <c r="D172" s="28"/>
      <c r="E172" s="28"/>
      <c r="F172" s="28"/>
      <c r="G172" s="28"/>
      <c r="H172" s="28"/>
      <c r="I172" s="28"/>
      <c r="J172" s="951"/>
      <c r="K172" s="951"/>
      <c r="L172" s="951"/>
      <c r="M172" s="951"/>
      <c r="N172" s="951"/>
      <c r="O172" s="951"/>
      <c r="P172" s="951"/>
      <c r="Q172" s="951"/>
      <c r="R172" s="951"/>
      <c r="S172" s="28"/>
      <c r="T172" s="28"/>
      <c r="U172" s="28"/>
      <c r="V172" s="28"/>
      <c r="W172" s="28"/>
      <c r="X172" s="28"/>
      <c r="Y172" s="28"/>
      <c r="Z172" s="28"/>
      <c r="AA172" s="28"/>
      <c r="AB172" s="28"/>
      <c r="AC172" s="28"/>
    </row>
    <row r="173">
      <c r="A173" s="951"/>
      <c r="B173" s="951"/>
      <c r="C173" s="951"/>
      <c r="D173" s="28"/>
      <c r="E173" s="28"/>
      <c r="F173" s="28"/>
      <c r="G173" s="28"/>
      <c r="H173" s="28"/>
      <c r="I173" s="28"/>
      <c r="J173" s="951"/>
      <c r="K173" s="951"/>
      <c r="L173" s="951"/>
      <c r="M173" s="951"/>
      <c r="N173" s="951"/>
      <c r="O173" s="951"/>
      <c r="P173" s="951"/>
      <c r="Q173" s="951"/>
      <c r="R173" s="951"/>
      <c r="S173" s="28"/>
      <c r="T173" s="28"/>
      <c r="U173" s="28"/>
      <c r="V173" s="28"/>
      <c r="W173" s="28"/>
      <c r="X173" s="28"/>
      <c r="Y173" s="28"/>
      <c r="Z173" s="28"/>
      <c r="AA173" s="28"/>
      <c r="AB173" s="28"/>
      <c r="AC173" s="28"/>
    </row>
    <row r="174">
      <c r="A174" s="951"/>
      <c r="B174" s="951"/>
      <c r="C174" s="951"/>
      <c r="D174" s="28"/>
      <c r="E174" s="28"/>
      <c r="F174" s="28"/>
      <c r="G174" s="28"/>
      <c r="H174" s="28"/>
      <c r="I174" s="28"/>
      <c r="J174" s="951"/>
      <c r="K174" s="951"/>
      <c r="L174" s="951"/>
      <c r="M174" s="951"/>
      <c r="N174" s="951"/>
      <c r="O174" s="951"/>
      <c r="P174" s="951"/>
      <c r="Q174" s="951"/>
      <c r="R174" s="951"/>
      <c r="S174" s="28"/>
      <c r="T174" s="28"/>
      <c r="U174" s="28"/>
      <c r="V174" s="28"/>
      <c r="W174" s="28"/>
      <c r="X174" s="28"/>
      <c r="Y174" s="28"/>
      <c r="Z174" s="28"/>
      <c r="AA174" s="28"/>
      <c r="AB174" s="28"/>
      <c r="AC174" s="28"/>
    </row>
    <row r="175">
      <c r="A175" s="951"/>
      <c r="B175" s="951"/>
      <c r="C175" s="951"/>
      <c r="D175" s="28"/>
      <c r="E175" s="28"/>
      <c r="F175" s="28"/>
      <c r="G175" s="28"/>
      <c r="H175" s="28"/>
      <c r="I175" s="28"/>
      <c r="J175" s="951"/>
      <c r="K175" s="951"/>
      <c r="L175" s="951"/>
      <c r="M175" s="951"/>
      <c r="N175" s="951"/>
      <c r="O175" s="951"/>
      <c r="P175" s="951"/>
      <c r="Q175" s="951"/>
      <c r="R175" s="951"/>
      <c r="S175" s="28"/>
      <c r="T175" s="28"/>
      <c r="U175" s="28"/>
      <c r="V175" s="28"/>
      <c r="W175" s="28"/>
      <c r="X175" s="28"/>
      <c r="Y175" s="28"/>
      <c r="Z175" s="28"/>
      <c r="AA175" s="28"/>
      <c r="AB175" s="28"/>
      <c r="AC175" s="28"/>
    </row>
    <row r="176">
      <c r="A176" s="951"/>
      <c r="B176" s="951"/>
      <c r="C176" s="951"/>
      <c r="D176" s="28"/>
      <c r="E176" s="28"/>
      <c r="F176" s="28"/>
      <c r="G176" s="28"/>
      <c r="H176" s="28"/>
      <c r="I176" s="28"/>
      <c r="J176" s="951"/>
      <c r="K176" s="951"/>
      <c r="L176" s="951"/>
      <c r="M176" s="951"/>
      <c r="N176" s="951"/>
      <c r="O176" s="951"/>
      <c r="P176" s="951"/>
      <c r="Q176" s="951"/>
      <c r="R176" s="951"/>
      <c r="S176" s="28"/>
      <c r="T176" s="28"/>
      <c r="U176" s="28"/>
      <c r="V176" s="28"/>
      <c r="W176" s="28"/>
      <c r="X176" s="28"/>
      <c r="Y176" s="28"/>
      <c r="Z176" s="28"/>
      <c r="AA176" s="28"/>
      <c r="AB176" s="28"/>
      <c r="AC176" s="28"/>
    </row>
    <row r="177">
      <c r="A177" s="951"/>
      <c r="B177" s="951"/>
      <c r="C177" s="951"/>
      <c r="D177" s="28"/>
      <c r="E177" s="28"/>
      <c r="F177" s="28"/>
      <c r="G177" s="28"/>
      <c r="H177" s="28"/>
      <c r="I177" s="28"/>
      <c r="J177" s="951"/>
      <c r="K177" s="951"/>
      <c r="L177" s="951"/>
      <c r="M177" s="951"/>
      <c r="N177" s="951"/>
      <c r="O177" s="951"/>
      <c r="P177" s="951"/>
      <c r="Q177" s="951"/>
      <c r="R177" s="951"/>
      <c r="S177" s="28"/>
      <c r="T177" s="28"/>
      <c r="U177" s="28"/>
      <c r="V177" s="28"/>
      <c r="W177" s="28"/>
      <c r="X177" s="28"/>
      <c r="Y177" s="28"/>
      <c r="Z177" s="28"/>
      <c r="AA177" s="28"/>
      <c r="AB177" s="28"/>
      <c r="AC177" s="28"/>
    </row>
    <row r="178">
      <c r="A178" s="951"/>
      <c r="B178" s="951"/>
      <c r="C178" s="951"/>
      <c r="D178" s="28"/>
      <c r="E178" s="28"/>
      <c r="F178" s="28"/>
      <c r="G178" s="28"/>
      <c r="H178" s="28"/>
      <c r="I178" s="28"/>
      <c r="J178" s="951"/>
      <c r="K178" s="951"/>
      <c r="L178" s="951"/>
      <c r="M178" s="951"/>
      <c r="N178" s="951"/>
      <c r="O178" s="951"/>
      <c r="P178" s="951"/>
      <c r="Q178" s="951"/>
      <c r="R178" s="951"/>
      <c r="S178" s="28"/>
      <c r="T178" s="28"/>
      <c r="U178" s="28"/>
      <c r="V178" s="28"/>
      <c r="W178" s="28"/>
      <c r="X178" s="28"/>
      <c r="Y178" s="28"/>
      <c r="Z178" s="28"/>
      <c r="AA178" s="28"/>
      <c r="AB178" s="28"/>
      <c r="AC178" s="28"/>
    </row>
    <row r="179">
      <c r="A179" s="951"/>
      <c r="B179" s="951"/>
      <c r="C179" s="951"/>
      <c r="D179" s="28"/>
      <c r="E179" s="28"/>
      <c r="F179" s="28"/>
      <c r="G179" s="28"/>
      <c r="H179" s="28"/>
      <c r="I179" s="28"/>
      <c r="J179" s="951"/>
      <c r="K179" s="951"/>
      <c r="L179" s="951"/>
      <c r="M179" s="951"/>
      <c r="N179" s="951"/>
      <c r="O179" s="951"/>
      <c r="P179" s="951"/>
      <c r="Q179" s="951"/>
      <c r="R179" s="951"/>
      <c r="S179" s="28"/>
      <c r="T179" s="28"/>
      <c r="U179" s="28"/>
      <c r="V179" s="28"/>
      <c r="W179" s="28"/>
      <c r="X179" s="28"/>
      <c r="Y179" s="28"/>
      <c r="Z179" s="28"/>
      <c r="AA179" s="28"/>
      <c r="AB179" s="28"/>
      <c r="AC179" s="28"/>
    </row>
    <row r="180">
      <c r="A180" s="951"/>
      <c r="B180" s="951"/>
      <c r="C180" s="951"/>
      <c r="D180" s="28"/>
      <c r="E180" s="28"/>
      <c r="F180" s="28"/>
      <c r="G180" s="28"/>
      <c r="H180" s="28"/>
      <c r="I180" s="28"/>
      <c r="J180" s="951"/>
      <c r="K180" s="951"/>
      <c r="L180" s="951"/>
      <c r="M180" s="951"/>
      <c r="N180" s="951"/>
      <c r="O180" s="951"/>
      <c r="P180" s="951"/>
      <c r="Q180" s="951"/>
      <c r="R180" s="951"/>
      <c r="S180" s="28"/>
      <c r="T180" s="28"/>
      <c r="U180" s="28"/>
      <c r="V180" s="28"/>
      <c r="W180" s="28"/>
      <c r="X180" s="28"/>
      <c r="Y180" s="28"/>
      <c r="Z180" s="28"/>
      <c r="AA180" s="28"/>
      <c r="AB180" s="28"/>
      <c r="AC180" s="28"/>
    </row>
    <row r="181">
      <c r="A181" s="951"/>
      <c r="B181" s="951"/>
      <c r="C181" s="951"/>
      <c r="D181" s="28"/>
      <c r="E181" s="28"/>
      <c r="F181" s="28"/>
      <c r="G181" s="28"/>
      <c r="H181" s="28"/>
      <c r="I181" s="28"/>
      <c r="J181" s="951"/>
      <c r="K181" s="951"/>
      <c r="L181" s="951"/>
      <c r="M181" s="951"/>
      <c r="N181" s="951"/>
      <c r="O181" s="951"/>
      <c r="P181" s="951"/>
      <c r="Q181" s="951"/>
      <c r="R181" s="951"/>
      <c r="S181" s="28"/>
      <c r="T181" s="28"/>
      <c r="U181" s="28"/>
      <c r="V181" s="28"/>
      <c r="W181" s="28"/>
      <c r="X181" s="28"/>
      <c r="Y181" s="28"/>
      <c r="Z181" s="28"/>
      <c r="AA181" s="28"/>
      <c r="AB181" s="28"/>
      <c r="AC181" s="28"/>
    </row>
    <row r="182">
      <c r="A182" s="951"/>
      <c r="B182" s="951"/>
      <c r="C182" s="951"/>
      <c r="D182" s="28"/>
      <c r="E182" s="28"/>
      <c r="F182" s="28"/>
      <c r="G182" s="28"/>
      <c r="H182" s="28"/>
      <c r="I182" s="28"/>
      <c r="J182" s="951"/>
      <c r="K182" s="951"/>
      <c r="L182" s="951"/>
      <c r="M182" s="951"/>
      <c r="N182" s="951"/>
      <c r="O182" s="951"/>
      <c r="P182" s="951"/>
      <c r="Q182" s="951"/>
      <c r="R182" s="951"/>
      <c r="S182" s="28"/>
      <c r="T182" s="28"/>
      <c r="U182" s="28"/>
      <c r="V182" s="28"/>
      <c r="W182" s="28"/>
      <c r="X182" s="28"/>
      <c r="Y182" s="28"/>
      <c r="Z182" s="28"/>
      <c r="AA182" s="28"/>
      <c r="AB182" s="28"/>
      <c r="AC182" s="28"/>
    </row>
    <row r="183">
      <c r="A183" s="951"/>
      <c r="B183" s="951"/>
      <c r="C183" s="951"/>
      <c r="D183" s="28"/>
      <c r="E183" s="28"/>
      <c r="F183" s="28"/>
      <c r="G183" s="28"/>
      <c r="H183" s="28"/>
      <c r="I183" s="28"/>
      <c r="J183" s="951"/>
      <c r="K183" s="951"/>
      <c r="L183" s="951"/>
      <c r="M183" s="951"/>
      <c r="N183" s="951"/>
      <c r="O183" s="951"/>
      <c r="P183" s="951"/>
      <c r="Q183" s="951"/>
      <c r="R183" s="951"/>
      <c r="S183" s="28"/>
      <c r="T183" s="28"/>
      <c r="U183" s="28"/>
      <c r="V183" s="28"/>
      <c r="W183" s="28"/>
      <c r="X183" s="28"/>
      <c r="Y183" s="28"/>
      <c r="Z183" s="28"/>
      <c r="AA183" s="28"/>
      <c r="AB183" s="28"/>
      <c r="AC183" s="28"/>
    </row>
    <row r="184">
      <c r="A184" s="951"/>
      <c r="B184" s="951"/>
      <c r="C184" s="951"/>
      <c r="D184" s="28"/>
      <c r="E184" s="28"/>
      <c r="F184" s="28"/>
      <c r="G184" s="28"/>
      <c r="H184" s="28"/>
      <c r="I184" s="28"/>
      <c r="J184" s="951"/>
      <c r="K184" s="951"/>
      <c r="L184" s="951"/>
      <c r="M184" s="951"/>
      <c r="N184" s="951"/>
      <c r="O184" s="951"/>
      <c r="P184" s="951"/>
      <c r="Q184" s="951"/>
      <c r="R184" s="951"/>
      <c r="S184" s="28"/>
      <c r="T184" s="28"/>
      <c r="U184" s="28"/>
      <c r="V184" s="28"/>
      <c r="W184" s="28"/>
      <c r="X184" s="28"/>
      <c r="Y184" s="28"/>
      <c r="Z184" s="28"/>
      <c r="AA184" s="28"/>
      <c r="AB184" s="28"/>
      <c r="AC184" s="28"/>
    </row>
    <row r="185">
      <c r="A185" s="951"/>
      <c r="B185" s="951"/>
      <c r="C185" s="951"/>
      <c r="D185" s="28"/>
      <c r="E185" s="28"/>
      <c r="F185" s="28"/>
      <c r="G185" s="28"/>
      <c r="H185" s="28"/>
      <c r="I185" s="28"/>
      <c r="J185" s="951"/>
      <c r="K185" s="951"/>
      <c r="L185" s="951"/>
      <c r="M185" s="951"/>
      <c r="N185" s="951"/>
      <c r="O185" s="951"/>
      <c r="P185" s="951"/>
      <c r="Q185" s="951"/>
      <c r="R185" s="951"/>
      <c r="S185" s="28"/>
      <c r="T185" s="28"/>
      <c r="U185" s="28"/>
      <c r="V185" s="28"/>
      <c r="W185" s="28"/>
      <c r="X185" s="28"/>
      <c r="Y185" s="28"/>
      <c r="Z185" s="28"/>
      <c r="AA185" s="28"/>
      <c r="AB185" s="28"/>
      <c r="AC185" s="28"/>
    </row>
    <row r="186">
      <c r="A186" s="951"/>
      <c r="B186" s="951"/>
      <c r="C186" s="951"/>
      <c r="D186" s="28"/>
      <c r="E186" s="28"/>
      <c r="F186" s="28"/>
      <c r="G186" s="28"/>
      <c r="H186" s="28"/>
      <c r="I186" s="28"/>
      <c r="J186" s="951"/>
      <c r="K186" s="951"/>
      <c r="L186" s="951"/>
      <c r="M186" s="951"/>
      <c r="N186" s="951"/>
      <c r="O186" s="951"/>
      <c r="P186" s="951"/>
      <c r="Q186" s="951"/>
      <c r="R186" s="951"/>
      <c r="S186" s="28"/>
      <c r="T186" s="28"/>
      <c r="U186" s="28"/>
      <c r="V186" s="28"/>
      <c r="W186" s="28"/>
      <c r="X186" s="28"/>
      <c r="Y186" s="28"/>
      <c r="Z186" s="28"/>
      <c r="AA186" s="28"/>
      <c r="AB186" s="28"/>
      <c r="AC186" s="28"/>
    </row>
    <row r="187">
      <c r="A187" s="951"/>
      <c r="B187" s="951"/>
      <c r="C187" s="951"/>
      <c r="D187" s="28"/>
      <c r="E187" s="28"/>
      <c r="F187" s="28"/>
      <c r="G187" s="28"/>
      <c r="H187" s="28"/>
      <c r="I187" s="28"/>
      <c r="J187" s="951"/>
      <c r="K187" s="951"/>
      <c r="L187" s="951"/>
      <c r="M187" s="951"/>
      <c r="N187" s="951"/>
      <c r="O187" s="951"/>
      <c r="P187" s="951"/>
      <c r="Q187" s="951"/>
      <c r="R187" s="951"/>
      <c r="S187" s="28"/>
      <c r="T187" s="28"/>
      <c r="U187" s="28"/>
      <c r="V187" s="28"/>
      <c r="W187" s="28"/>
      <c r="X187" s="28"/>
      <c r="Y187" s="28"/>
      <c r="Z187" s="28"/>
      <c r="AA187" s="28"/>
      <c r="AB187" s="28"/>
      <c r="AC187" s="28"/>
    </row>
    <row r="188">
      <c r="A188" s="951"/>
      <c r="B188" s="951"/>
      <c r="C188" s="951"/>
      <c r="D188" s="28"/>
      <c r="E188" s="28"/>
      <c r="F188" s="28"/>
      <c r="G188" s="28"/>
      <c r="H188" s="28"/>
      <c r="I188" s="28"/>
      <c r="J188" s="951"/>
      <c r="K188" s="951"/>
      <c r="L188" s="951"/>
      <c r="M188" s="951"/>
      <c r="N188" s="951"/>
      <c r="O188" s="951"/>
      <c r="P188" s="951"/>
      <c r="Q188" s="951"/>
      <c r="R188" s="951"/>
      <c r="S188" s="28"/>
      <c r="T188" s="28"/>
      <c r="U188" s="28"/>
      <c r="V188" s="28"/>
      <c r="W188" s="28"/>
      <c r="X188" s="28"/>
      <c r="Y188" s="28"/>
      <c r="Z188" s="28"/>
      <c r="AA188" s="28"/>
      <c r="AB188" s="28"/>
      <c r="AC188" s="28"/>
    </row>
    <row r="189">
      <c r="A189" s="951"/>
      <c r="B189" s="951"/>
      <c r="C189" s="951"/>
      <c r="D189" s="28"/>
      <c r="E189" s="28"/>
      <c r="F189" s="28"/>
      <c r="G189" s="28"/>
      <c r="H189" s="28"/>
      <c r="I189" s="28"/>
      <c r="J189" s="951"/>
      <c r="K189" s="951"/>
      <c r="L189" s="951"/>
      <c r="M189" s="951"/>
      <c r="N189" s="951"/>
      <c r="O189" s="951"/>
      <c r="P189" s="951"/>
      <c r="Q189" s="951"/>
      <c r="R189" s="951"/>
      <c r="S189" s="28"/>
      <c r="T189" s="28"/>
      <c r="U189" s="28"/>
      <c r="V189" s="28"/>
      <c r="W189" s="28"/>
      <c r="X189" s="28"/>
      <c r="Y189" s="28"/>
      <c r="Z189" s="28"/>
      <c r="AA189" s="28"/>
      <c r="AB189" s="28"/>
      <c r="AC189" s="28"/>
    </row>
    <row r="190">
      <c r="A190" s="951"/>
      <c r="B190" s="951"/>
      <c r="C190" s="951"/>
      <c r="D190" s="28"/>
      <c r="E190" s="28"/>
      <c r="F190" s="28"/>
      <c r="G190" s="28"/>
      <c r="H190" s="28"/>
      <c r="I190" s="28"/>
      <c r="J190" s="951"/>
      <c r="K190" s="951"/>
      <c r="L190" s="951"/>
      <c r="M190" s="951"/>
      <c r="N190" s="951"/>
      <c r="O190" s="951"/>
      <c r="P190" s="951"/>
      <c r="Q190" s="951"/>
      <c r="R190" s="951"/>
      <c r="S190" s="28"/>
      <c r="T190" s="28"/>
      <c r="U190" s="28"/>
      <c r="V190" s="28"/>
      <c r="W190" s="28"/>
      <c r="X190" s="28"/>
      <c r="Y190" s="28"/>
      <c r="Z190" s="28"/>
      <c r="AA190" s="28"/>
      <c r="AB190" s="28"/>
      <c r="AC190" s="28"/>
    </row>
    <row r="191">
      <c r="A191" s="951"/>
      <c r="B191" s="951"/>
      <c r="C191" s="951"/>
      <c r="D191" s="28"/>
      <c r="E191" s="28"/>
      <c r="F191" s="28"/>
      <c r="G191" s="28"/>
      <c r="H191" s="28"/>
      <c r="I191" s="28"/>
      <c r="J191" s="951"/>
      <c r="K191" s="951"/>
      <c r="L191" s="951"/>
      <c r="M191" s="951"/>
      <c r="N191" s="951"/>
      <c r="O191" s="951"/>
      <c r="P191" s="951"/>
      <c r="Q191" s="951"/>
      <c r="R191" s="951"/>
      <c r="S191" s="28"/>
      <c r="T191" s="28"/>
      <c r="U191" s="28"/>
      <c r="V191" s="28"/>
      <c r="W191" s="28"/>
      <c r="X191" s="28"/>
      <c r="Y191" s="28"/>
      <c r="Z191" s="28"/>
      <c r="AA191" s="28"/>
      <c r="AB191" s="28"/>
      <c r="AC191" s="28"/>
    </row>
    <row r="192">
      <c r="A192" s="951"/>
      <c r="B192" s="951"/>
      <c r="C192" s="951"/>
      <c r="D192" s="28"/>
      <c r="E192" s="28"/>
      <c r="F192" s="28"/>
      <c r="G192" s="28"/>
      <c r="H192" s="28"/>
      <c r="I192" s="28"/>
      <c r="J192" s="951"/>
      <c r="K192" s="951"/>
      <c r="L192" s="951"/>
      <c r="M192" s="951"/>
      <c r="N192" s="951"/>
      <c r="O192" s="951"/>
      <c r="P192" s="951"/>
      <c r="Q192" s="951"/>
      <c r="R192" s="951"/>
      <c r="S192" s="28"/>
      <c r="T192" s="28"/>
      <c r="U192" s="28"/>
      <c r="V192" s="28"/>
      <c r="W192" s="28"/>
      <c r="X192" s="28"/>
      <c r="Y192" s="28"/>
      <c r="Z192" s="28"/>
      <c r="AA192" s="28"/>
      <c r="AB192" s="28"/>
      <c r="AC192" s="28"/>
    </row>
    <row r="193">
      <c r="A193" s="951"/>
      <c r="B193" s="951"/>
      <c r="C193" s="951"/>
      <c r="D193" s="28"/>
      <c r="E193" s="28"/>
      <c r="F193" s="28"/>
      <c r="G193" s="28"/>
      <c r="H193" s="28"/>
      <c r="I193" s="28"/>
      <c r="J193" s="951"/>
      <c r="K193" s="951"/>
      <c r="L193" s="951"/>
      <c r="M193" s="951"/>
      <c r="N193" s="951"/>
      <c r="O193" s="951"/>
      <c r="P193" s="951"/>
      <c r="Q193" s="951"/>
      <c r="R193" s="951"/>
      <c r="S193" s="28"/>
      <c r="T193" s="28"/>
      <c r="U193" s="28"/>
      <c r="V193" s="28"/>
      <c r="W193" s="28"/>
      <c r="X193" s="28"/>
      <c r="Y193" s="28"/>
      <c r="Z193" s="28"/>
      <c r="AA193" s="28"/>
      <c r="AB193" s="28"/>
      <c r="AC193" s="28"/>
    </row>
    <row r="194">
      <c r="A194" s="951"/>
      <c r="B194" s="951"/>
      <c r="C194" s="951"/>
      <c r="D194" s="28"/>
      <c r="E194" s="28"/>
      <c r="F194" s="28"/>
      <c r="G194" s="28"/>
      <c r="H194" s="28"/>
      <c r="I194" s="28"/>
      <c r="J194" s="951"/>
      <c r="K194" s="951"/>
      <c r="L194" s="951"/>
      <c r="M194" s="951"/>
      <c r="N194" s="951"/>
      <c r="O194" s="951"/>
      <c r="P194" s="951"/>
      <c r="Q194" s="951"/>
      <c r="R194" s="951"/>
      <c r="S194" s="28"/>
      <c r="T194" s="28"/>
      <c r="U194" s="28"/>
      <c r="V194" s="28"/>
      <c r="W194" s="28"/>
      <c r="X194" s="28"/>
      <c r="Y194" s="28"/>
      <c r="Z194" s="28"/>
      <c r="AA194" s="28"/>
      <c r="AB194" s="28"/>
      <c r="AC194" s="28"/>
    </row>
    <row r="195">
      <c r="A195" s="951"/>
      <c r="B195" s="951"/>
      <c r="C195" s="951"/>
      <c r="D195" s="28"/>
      <c r="E195" s="28"/>
      <c r="F195" s="28"/>
      <c r="G195" s="28"/>
      <c r="H195" s="28"/>
      <c r="I195" s="28"/>
      <c r="J195" s="951"/>
      <c r="K195" s="951"/>
      <c r="L195" s="951"/>
      <c r="M195" s="951"/>
      <c r="N195" s="951"/>
      <c r="O195" s="951"/>
      <c r="P195" s="951"/>
      <c r="Q195" s="951"/>
      <c r="R195" s="951"/>
      <c r="S195" s="28"/>
      <c r="T195" s="28"/>
      <c r="U195" s="28"/>
      <c r="V195" s="28"/>
      <c r="W195" s="28"/>
      <c r="X195" s="28"/>
      <c r="Y195" s="28"/>
      <c r="Z195" s="28"/>
      <c r="AA195" s="28"/>
      <c r="AB195" s="28"/>
      <c r="AC195" s="28"/>
    </row>
    <row r="196">
      <c r="A196" s="951"/>
      <c r="B196" s="951"/>
      <c r="C196" s="951"/>
      <c r="D196" s="28"/>
      <c r="E196" s="28"/>
      <c r="F196" s="28"/>
      <c r="G196" s="28"/>
      <c r="H196" s="28"/>
      <c r="I196" s="28"/>
      <c r="J196" s="951"/>
      <c r="K196" s="951"/>
      <c r="L196" s="951"/>
      <c r="M196" s="951"/>
      <c r="N196" s="951"/>
      <c r="O196" s="951"/>
      <c r="P196" s="951"/>
      <c r="Q196" s="951"/>
      <c r="R196" s="951"/>
      <c r="S196" s="28"/>
      <c r="T196" s="28"/>
      <c r="U196" s="28"/>
      <c r="V196" s="28"/>
      <c r="W196" s="28"/>
      <c r="X196" s="28"/>
      <c r="Y196" s="28"/>
      <c r="Z196" s="28"/>
      <c r="AA196" s="28"/>
      <c r="AB196" s="28"/>
      <c r="AC196" s="28"/>
    </row>
    <row r="197">
      <c r="A197" s="951"/>
      <c r="B197" s="951"/>
      <c r="C197" s="951"/>
      <c r="D197" s="28"/>
      <c r="E197" s="28"/>
      <c r="F197" s="28"/>
      <c r="G197" s="28"/>
      <c r="H197" s="28"/>
      <c r="I197" s="28"/>
      <c r="J197" s="951"/>
      <c r="K197" s="951"/>
      <c r="L197" s="951"/>
      <c r="M197" s="951"/>
      <c r="N197" s="951"/>
      <c r="O197" s="951"/>
      <c r="P197" s="951"/>
      <c r="Q197" s="951"/>
      <c r="R197" s="951"/>
      <c r="S197" s="28"/>
      <c r="T197" s="28"/>
      <c r="U197" s="28"/>
      <c r="V197" s="28"/>
      <c r="W197" s="28"/>
      <c r="X197" s="28"/>
      <c r="Y197" s="28"/>
      <c r="Z197" s="28"/>
      <c r="AA197" s="28"/>
      <c r="AB197" s="28"/>
      <c r="AC197" s="28"/>
    </row>
    <row r="198">
      <c r="A198" s="951"/>
      <c r="B198" s="951"/>
      <c r="C198" s="951"/>
      <c r="D198" s="28"/>
      <c r="E198" s="28"/>
      <c r="F198" s="28"/>
      <c r="G198" s="28"/>
      <c r="H198" s="28"/>
      <c r="I198" s="28"/>
      <c r="J198" s="951"/>
      <c r="K198" s="951"/>
      <c r="L198" s="951"/>
      <c r="M198" s="951"/>
      <c r="N198" s="951"/>
      <c r="O198" s="951"/>
      <c r="P198" s="951"/>
      <c r="Q198" s="951"/>
      <c r="R198" s="951"/>
      <c r="S198" s="28"/>
      <c r="T198" s="28"/>
      <c r="U198" s="28"/>
      <c r="V198" s="28"/>
      <c r="W198" s="28"/>
      <c r="X198" s="28"/>
      <c r="Y198" s="28"/>
      <c r="Z198" s="28"/>
      <c r="AA198" s="28"/>
      <c r="AB198" s="28"/>
      <c r="AC198" s="28"/>
    </row>
    <row r="199">
      <c r="A199" s="951"/>
      <c r="B199" s="951"/>
      <c r="C199" s="951"/>
      <c r="D199" s="28"/>
      <c r="E199" s="28"/>
      <c r="F199" s="28"/>
      <c r="G199" s="28"/>
      <c r="H199" s="28"/>
      <c r="I199" s="28"/>
      <c r="J199" s="951"/>
      <c r="K199" s="951"/>
      <c r="L199" s="951"/>
      <c r="M199" s="951"/>
      <c r="N199" s="951"/>
      <c r="O199" s="951"/>
      <c r="P199" s="951"/>
      <c r="Q199" s="951"/>
      <c r="R199" s="951"/>
      <c r="S199" s="28"/>
      <c r="T199" s="28"/>
      <c r="U199" s="28"/>
      <c r="V199" s="28"/>
      <c r="W199" s="28"/>
      <c r="X199" s="28"/>
      <c r="Y199" s="28"/>
      <c r="Z199" s="28"/>
      <c r="AA199" s="28"/>
      <c r="AB199" s="28"/>
      <c r="AC199" s="28"/>
    </row>
    <row r="200">
      <c r="A200" s="951"/>
      <c r="B200" s="951"/>
      <c r="C200" s="951"/>
      <c r="D200" s="28"/>
      <c r="E200" s="28"/>
      <c r="F200" s="28"/>
      <c r="G200" s="28"/>
      <c r="H200" s="28"/>
      <c r="I200" s="28"/>
      <c r="J200" s="951"/>
      <c r="K200" s="951"/>
      <c r="L200" s="951"/>
      <c r="M200" s="951"/>
      <c r="N200" s="951"/>
      <c r="O200" s="951"/>
      <c r="P200" s="951"/>
      <c r="Q200" s="951"/>
      <c r="R200" s="951"/>
      <c r="S200" s="28"/>
      <c r="T200" s="28"/>
      <c r="U200" s="28"/>
      <c r="V200" s="28"/>
      <c r="W200" s="28"/>
      <c r="X200" s="28"/>
      <c r="Y200" s="28"/>
      <c r="Z200" s="28"/>
      <c r="AA200" s="28"/>
      <c r="AB200" s="28"/>
      <c r="AC200" s="28"/>
    </row>
    <row r="201">
      <c r="A201" s="951"/>
      <c r="B201" s="951"/>
      <c r="C201" s="951"/>
      <c r="D201" s="28"/>
      <c r="E201" s="28"/>
      <c r="F201" s="28"/>
      <c r="G201" s="28"/>
      <c r="H201" s="28"/>
      <c r="I201" s="28"/>
      <c r="J201" s="951"/>
      <c r="K201" s="951"/>
      <c r="L201" s="951"/>
      <c r="M201" s="951"/>
      <c r="N201" s="951"/>
      <c r="O201" s="951"/>
      <c r="P201" s="951"/>
      <c r="Q201" s="951"/>
      <c r="R201" s="951"/>
      <c r="S201" s="28"/>
      <c r="T201" s="28"/>
      <c r="U201" s="28"/>
      <c r="V201" s="28"/>
      <c r="W201" s="28"/>
      <c r="X201" s="28"/>
      <c r="Y201" s="28"/>
      <c r="Z201" s="28"/>
      <c r="AA201" s="28"/>
      <c r="AB201" s="28"/>
      <c r="AC201" s="28"/>
    </row>
    <row r="202">
      <c r="A202" s="951"/>
      <c r="B202" s="951"/>
      <c r="C202" s="951"/>
      <c r="D202" s="28"/>
      <c r="E202" s="28"/>
      <c r="F202" s="28"/>
      <c r="G202" s="28"/>
      <c r="H202" s="28"/>
      <c r="I202" s="28"/>
      <c r="J202" s="951"/>
      <c r="K202" s="951"/>
      <c r="L202" s="951"/>
      <c r="M202" s="951"/>
      <c r="N202" s="951"/>
      <c r="O202" s="951"/>
      <c r="P202" s="951"/>
      <c r="Q202" s="951"/>
      <c r="R202" s="951"/>
      <c r="S202" s="28"/>
      <c r="T202" s="28"/>
      <c r="U202" s="28"/>
      <c r="V202" s="28"/>
      <c r="W202" s="28"/>
      <c r="X202" s="28"/>
      <c r="Y202" s="28"/>
      <c r="Z202" s="28"/>
      <c r="AA202" s="28"/>
      <c r="AB202" s="28"/>
      <c r="AC202" s="28"/>
    </row>
    <row r="203">
      <c r="A203" s="951"/>
      <c r="B203" s="951"/>
      <c r="C203" s="951"/>
      <c r="D203" s="28"/>
      <c r="E203" s="28"/>
      <c r="F203" s="28"/>
      <c r="G203" s="28"/>
      <c r="H203" s="28"/>
      <c r="I203" s="28"/>
      <c r="J203" s="951"/>
      <c r="K203" s="951"/>
      <c r="L203" s="951"/>
      <c r="M203" s="951"/>
      <c r="N203" s="951"/>
      <c r="O203" s="951"/>
      <c r="P203" s="951"/>
      <c r="Q203" s="951"/>
      <c r="R203" s="951"/>
      <c r="S203" s="28"/>
      <c r="T203" s="28"/>
      <c r="U203" s="28"/>
      <c r="V203" s="28"/>
      <c r="W203" s="28"/>
      <c r="X203" s="28"/>
      <c r="Y203" s="28"/>
      <c r="Z203" s="28"/>
      <c r="AA203" s="28"/>
      <c r="AB203" s="28"/>
      <c r="AC203" s="28"/>
    </row>
    <row r="204">
      <c r="A204" s="951"/>
      <c r="B204" s="951"/>
      <c r="C204" s="951"/>
      <c r="D204" s="28"/>
      <c r="E204" s="28"/>
      <c r="F204" s="28"/>
      <c r="G204" s="28"/>
      <c r="H204" s="28"/>
      <c r="I204" s="28"/>
      <c r="J204" s="951"/>
      <c r="K204" s="951"/>
      <c r="L204" s="951"/>
      <c r="M204" s="951"/>
      <c r="N204" s="951"/>
      <c r="O204" s="951"/>
      <c r="P204" s="951"/>
      <c r="Q204" s="951"/>
      <c r="R204" s="951"/>
      <c r="S204" s="28"/>
      <c r="T204" s="28"/>
      <c r="U204" s="28"/>
      <c r="V204" s="28"/>
      <c r="W204" s="28"/>
      <c r="X204" s="28"/>
      <c r="Y204" s="28"/>
      <c r="Z204" s="28"/>
      <c r="AA204" s="28"/>
      <c r="AB204" s="28"/>
      <c r="AC204" s="28"/>
    </row>
    <row r="205">
      <c r="A205" s="951"/>
      <c r="B205" s="951"/>
      <c r="C205" s="951"/>
      <c r="D205" s="28"/>
      <c r="E205" s="28"/>
      <c r="F205" s="28"/>
      <c r="G205" s="28"/>
      <c r="H205" s="28"/>
      <c r="I205" s="28"/>
      <c r="J205" s="951"/>
      <c r="K205" s="951"/>
      <c r="L205" s="951"/>
      <c r="M205" s="951"/>
      <c r="N205" s="951"/>
      <c r="O205" s="951"/>
      <c r="P205" s="951"/>
      <c r="Q205" s="951"/>
      <c r="R205" s="951"/>
      <c r="S205" s="28"/>
      <c r="T205" s="28"/>
      <c r="U205" s="28"/>
      <c r="V205" s="28"/>
      <c r="W205" s="28"/>
      <c r="X205" s="28"/>
      <c r="Y205" s="28"/>
      <c r="Z205" s="28"/>
      <c r="AA205" s="28"/>
      <c r="AB205" s="28"/>
      <c r="AC205" s="28"/>
    </row>
    <row r="206">
      <c r="A206" s="951"/>
      <c r="B206" s="951"/>
      <c r="C206" s="951"/>
      <c r="D206" s="28"/>
      <c r="E206" s="28"/>
      <c r="F206" s="28"/>
      <c r="G206" s="28"/>
      <c r="H206" s="28"/>
      <c r="I206" s="28"/>
      <c r="J206" s="951"/>
      <c r="K206" s="951"/>
      <c r="L206" s="951"/>
      <c r="M206" s="951"/>
      <c r="N206" s="951"/>
      <c r="O206" s="951"/>
      <c r="P206" s="951"/>
      <c r="Q206" s="951"/>
      <c r="R206" s="951"/>
      <c r="S206" s="28"/>
      <c r="T206" s="28"/>
      <c r="U206" s="28"/>
      <c r="V206" s="28"/>
      <c r="W206" s="28"/>
      <c r="X206" s="28"/>
      <c r="Y206" s="28"/>
      <c r="Z206" s="28"/>
      <c r="AA206" s="28"/>
      <c r="AB206" s="28"/>
      <c r="AC206" s="28"/>
    </row>
    <row r="207">
      <c r="A207" s="951"/>
      <c r="B207" s="951"/>
      <c r="C207" s="951"/>
      <c r="D207" s="28"/>
      <c r="E207" s="28"/>
      <c r="F207" s="28"/>
      <c r="G207" s="28"/>
      <c r="H207" s="28"/>
      <c r="I207" s="28"/>
      <c r="J207" s="951"/>
      <c r="K207" s="951"/>
      <c r="L207" s="951"/>
      <c r="M207" s="951"/>
      <c r="N207" s="951"/>
      <c r="O207" s="951"/>
      <c r="P207" s="951"/>
      <c r="Q207" s="951"/>
      <c r="R207" s="951"/>
      <c r="S207" s="28"/>
      <c r="T207" s="28"/>
      <c r="U207" s="28"/>
      <c r="V207" s="28"/>
      <c r="W207" s="28"/>
      <c r="X207" s="28"/>
      <c r="Y207" s="28"/>
      <c r="Z207" s="28"/>
      <c r="AA207" s="28"/>
      <c r="AB207" s="28"/>
      <c r="AC207" s="28"/>
    </row>
    <row r="208">
      <c r="A208" s="951"/>
      <c r="B208" s="951"/>
      <c r="C208" s="951"/>
      <c r="D208" s="28"/>
      <c r="E208" s="28"/>
      <c r="F208" s="28"/>
      <c r="G208" s="28"/>
      <c r="H208" s="28"/>
      <c r="I208" s="28"/>
      <c r="J208" s="951"/>
      <c r="K208" s="951"/>
      <c r="L208" s="951"/>
      <c r="M208" s="951"/>
      <c r="N208" s="951"/>
      <c r="O208" s="951"/>
      <c r="P208" s="951"/>
      <c r="Q208" s="951"/>
      <c r="R208" s="951"/>
      <c r="S208" s="28"/>
      <c r="T208" s="28"/>
      <c r="U208" s="28"/>
      <c r="V208" s="28"/>
      <c r="W208" s="28"/>
      <c r="X208" s="28"/>
      <c r="Y208" s="28"/>
      <c r="Z208" s="28"/>
      <c r="AA208" s="28"/>
      <c r="AB208" s="28"/>
      <c r="AC208" s="28"/>
    </row>
    <row r="209">
      <c r="A209" s="951"/>
      <c r="B209" s="951"/>
      <c r="C209" s="951"/>
      <c r="D209" s="28"/>
      <c r="E209" s="28"/>
      <c r="F209" s="28"/>
      <c r="G209" s="28"/>
      <c r="H209" s="28"/>
      <c r="I209" s="28"/>
      <c r="J209" s="951"/>
      <c r="K209" s="951"/>
      <c r="L209" s="951"/>
      <c r="M209" s="951"/>
      <c r="N209" s="951"/>
      <c r="O209" s="951"/>
      <c r="P209" s="951"/>
      <c r="Q209" s="951"/>
      <c r="R209" s="951"/>
      <c r="S209" s="28"/>
      <c r="T209" s="28"/>
      <c r="U209" s="28"/>
      <c r="V209" s="28"/>
      <c r="W209" s="28"/>
      <c r="X209" s="28"/>
      <c r="Y209" s="28"/>
      <c r="Z209" s="28"/>
      <c r="AA209" s="28"/>
      <c r="AB209" s="28"/>
      <c r="AC209" s="28"/>
    </row>
    <row r="210">
      <c r="A210" s="951"/>
      <c r="B210" s="951"/>
      <c r="C210" s="951"/>
      <c r="D210" s="28"/>
      <c r="E210" s="28"/>
      <c r="F210" s="28"/>
      <c r="G210" s="28"/>
      <c r="H210" s="28"/>
      <c r="I210" s="28"/>
      <c r="J210" s="951"/>
      <c r="K210" s="951"/>
      <c r="L210" s="951"/>
      <c r="M210" s="951"/>
      <c r="N210" s="951"/>
      <c r="O210" s="951"/>
      <c r="P210" s="951"/>
      <c r="Q210" s="951"/>
      <c r="R210" s="951"/>
      <c r="S210" s="28"/>
      <c r="T210" s="28"/>
      <c r="U210" s="28"/>
      <c r="V210" s="28"/>
      <c r="W210" s="28"/>
      <c r="X210" s="28"/>
      <c r="Y210" s="28"/>
      <c r="Z210" s="28"/>
      <c r="AA210" s="28"/>
      <c r="AB210" s="28"/>
      <c r="AC210" s="28"/>
    </row>
    <row r="211">
      <c r="A211" s="951"/>
      <c r="B211" s="951"/>
      <c r="C211" s="951"/>
      <c r="D211" s="28"/>
      <c r="E211" s="28"/>
      <c r="F211" s="28"/>
      <c r="G211" s="28"/>
      <c r="H211" s="28"/>
      <c r="I211" s="28"/>
      <c r="J211" s="951"/>
      <c r="K211" s="951"/>
      <c r="L211" s="951"/>
      <c r="M211" s="951"/>
      <c r="N211" s="951"/>
      <c r="O211" s="951"/>
      <c r="P211" s="951"/>
      <c r="Q211" s="951"/>
      <c r="R211" s="951"/>
      <c r="S211" s="28"/>
      <c r="T211" s="28"/>
      <c r="U211" s="28"/>
      <c r="V211" s="28"/>
      <c r="W211" s="28"/>
      <c r="X211" s="28"/>
      <c r="Y211" s="28"/>
      <c r="Z211" s="28"/>
      <c r="AA211" s="28"/>
      <c r="AB211" s="28"/>
      <c r="AC211" s="28"/>
    </row>
    <row r="212">
      <c r="A212" s="951"/>
      <c r="B212" s="951"/>
      <c r="C212" s="951"/>
      <c r="D212" s="28"/>
      <c r="E212" s="28"/>
      <c r="F212" s="28"/>
      <c r="G212" s="28"/>
      <c r="H212" s="28"/>
      <c r="I212" s="28"/>
      <c r="J212" s="951"/>
      <c r="K212" s="951"/>
      <c r="L212" s="951"/>
      <c r="M212" s="951"/>
      <c r="N212" s="951"/>
      <c r="O212" s="951"/>
      <c r="P212" s="951"/>
      <c r="Q212" s="951"/>
      <c r="R212" s="951"/>
      <c r="S212" s="28"/>
      <c r="T212" s="28"/>
      <c r="U212" s="28"/>
      <c r="V212" s="28"/>
      <c r="W212" s="28"/>
      <c r="X212" s="28"/>
      <c r="Y212" s="28"/>
      <c r="Z212" s="28"/>
      <c r="AA212" s="28"/>
      <c r="AB212" s="28"/>
      <c r="AC212" s="28"/>
    </row>
    <row r="213">
      <c r="A213" s="951"/>
      <c r="B213" s="951"/>
      <c r="C213" s="951"/>
      <c r="D213" s="28"/>
      <c r="E213" s="28"/>
      <c r="F213" s="28"/>
      <c r="G213" s="28"/>
      <c r="H213" s="28"/>
      <c r="I213" s="28"/>
      <c r="J213" s="951"/>
      <c r="K213" s="951"/>
      <c r="L213" s="951"/>
      <c r="M213" s="951"/>
      <c r="N213" s="951"/>
      <c r="O213" s="951"/>
      <c r="P213" s="951"/>
      <c r="Q213" s="951"/>
      <c r="R213" s="951"/>
      <c r="S213" s="28"/>
      <c r="T213" s="28"/>
      <c r="U213" s="28"/>
      <c r="V213" s="28"/>
      <c r="W213" s="28"/>
      <c r="X213" s="28"/>
      <c r="Y213" s="28"/>
      <c r="Z213" s="28"/>
      <c r="AA213" s="28"/>
      <c r="AB213" s="28"/>
      <c r="AC213" s="28"/>
    </row>
    <row r="214">
      <c r="A214" s="951"/>
      <c r="B214" s="951"/>
      <c r="C214" s="951"/>
      <c r="D214" s="28"/>
      <c r="E214" s="28"/>
      <c r="F214" s="28"/>
      <c r="G214" s="28"/>
      <c r="H214" s="28"/>
      <c r="I214" s="28"/>
      <c r="J214" s="951"/>
      <c r="K214" s="951"/>
      <c r="L214" s="951"/>
      <c r="M214" s="951"/>
      <c r="N214" s="951"/>
      <c r="O214" s="951"/>
      <c r="P214" s="951"/>
      <c r="Q214" s="951"/>
      <c r="R214" s="951"/>
      <c r="S214" s="28"/>
      <c r="T214" s="28"/>
      <c r="U214" s="28"/>
      <c r="V214" s="28"/>
      <c r="W214" s="28"/>
      <c r="X214" s="28"/>
      <c r="Y214" s="28"/>
      <c r="Z214" s="28"/>
      <c r="AA214" s="28"/>
      <c r="AB214" s="28"/>
      <c r="AC214" s="28"/>
    </row>
    <row r="215">
      <c r="A215" s="951"/>
      <c r="B215" s="951"/>
      <c r="C215" s="951"/>
      <c r="D215" s="28"/>
      <c r="E215" s="28"/>
      <c r="F215" s="28"/>
      <c r="G215" s="28"/>
      <c r="H215" s="28"/>
      <c r="I215" s="28"/>
      <c r="J215" s="951"/>
      <c r="K215" s="951"/>
      <c r="L215" s="951"/>
      <c r="M215" s="951"/>
      <c r="N215" s="951"/>
      <c r="O215" s="951"/>
      <c r="P215" s="951"/>
      <c r="Q215" s="951"/>
      <c r="R215" s="951"/>
      <c r="S215" s="28"/>
      <c r="T215" s="28"/>
      <c r="U215" s="28"/>
      <c r="V215" s="28"/>
      <c r="W215" s="28"/>
      <c r="X215" s="28"/>
      <c r="Y215" s="28"/>
      <c r="Z215" s="28"/>
      <c r="AA215" s="28"/>
      <c r="AB215" s="28"/>
      <c r="AC215" s="28"/>
    </row>
    <row r="216">
      <c r="A216" s="951"/>
      <c r="B216" s="951"/>
      <c r="C216" s="951"/>
      <c r="D216" s="28"/>
      <c r="E216" s="28"/>
      <c r="F216" s="28"/>
      <c r="G216" s="28"/>
      <c r="H216" s="28"/>
      <c r="I216" s="28"/>
      <c r="J216" s="951"/>
      <c r="K216" s="951"/>
      <c r="L216" s="951"/>
      <c r="M216" s="951"/>
      <c r="N216" s="951"/>
      <c r="O216" s="951"/>
      <c r="P216" s="951"/>
      <c r="Q216" s="951"/>
      <c r="R216" s="951"/>
      <c r="S216" s="28"/>
      <c r="T216" s="28"/>
      <c r="U216" s="28"/>
      <c r="V216" s="28"/>
      <c r="W216" s="28"/>
      <c r="X216" s="28"/>
      <c r="Y216" s="28"/>
      <c r="Z216" s="28"/>
      <c r="AA216" s="28"/>
      <c r="AB216" s="28"/>
      <c r="AC216" s="28"/>
    </row>
    <row r="217">
      <c r="A217" s="951"/>
      <c r="B217" s="951"/>
      <c r="C217" s="951"/>
      <c r="D217" s="28"/>
      <c r="E217" s="28"/>
      <c r="F217" s="28"/>
      <c r="G217" s="28"/>
      <c r="H217" s="28"/>
      <c r="I217" s="28"/>
      <c r="J217" s="951"/>
      <c r="K217" s="951"/>
      <c r="L217" s="951"/>
      <c r="M217" s="951"/>
      <c r="N217" s="951"/>
      <c r="O217" s="951"/>
      <c r="P217" s="951"/>
      <c r="Q217" s="951"/>
      <c r="R217" s="951"/>
      <c r="S217" s="28"/>
      <c r="T217" s="28"/>
      <c r="U217" s="28"/>
      <c r="V217" s="28"/>
      <c r="W217" s="28"/>
      <c r="X217" s="28"/>
      <c r="Y217" s="28"/>
      <c r="Z217" s="28"/>
      <c r="AA217" s="28"/>
      <c r="AB217" s="28"/>
      <c r="AC217" s="28"/>
    </row>
    <row r="218">
      <c r="A218" s="951"/>
      <c r="B218" s="951"/>
      <c r="C218" s="951"/>
      <c r="D218" s="28"/>
      <c r="E218" s="28"/>
      <c r="F218" s="28"/>
      <c r="G218" s="28"/>
      <c r="H218" s="28"/>
      <c r="I218" s="28"/>
      <c r="J218" s="951"/>
      <c r="K218" s="951"/>
      <c r="L218" s="951"/>
      <c r="M218" s="951"/>
      <c r="N218" s="951"/>
      <c r="O218" s="951"/>
      <c r="P218" s="951"/>
      <c r="Q218" s="951"/>
      <c r="R218" s="951"/>
      <c r="S218" s="28"/>
      <c r="T218" s="28"/>
      <c r="U218" s="28"/>
      <c r="V218" s="28"/>
      <c r="W218" s="28"/>
      <c r="X218" s="28"/>
      <c r="Y218" s="28"/>
      <c r="Z218" s="28"/>
      <c r="AA218" s="28"/>
      <c r="AB218" s="28"/>
      <c r="AC218" s="28"/>
    </row>
    <row r="219">
      <c r="A219" s="951"/>
      <c r="B219" s="951"/>
      <c r="C219" s="951"/>
      <c r="D219" s="28"/>
      <c r="E219" s="28"/>
      <c r="F219" s="28"/>
      <c r="G219" s="28"/>
      <c r="H219" s="28"/>
      <c r="I219" s="28"/>
      <c r="J219" s="951"/>
      <c r="K219" s="951"/>
      <c r="L219" s="951"/>
      <c r="M219" s="951"/>
      <c r="N219" s="951"/>
      <c r="O219" s="951"/>
      <c r="P219" s="951"/>
      <c r="Q219" s="951"/>
      <c r="R219" s="951"/>
      <c r="S219" s="28"/>
      <c r="T219" s="28"/>
      <c r="U219" s="28"/>
      <c r="V219" s="28"/>
      <c r="W219" s="28"/>
      <c r="X219" s="28"/>
      <c r="Y219" s="28"/>
      <c r="Z219" s="28"/>
      <c r="AA219" s="28"/>
      <c r="AB219" s="28"/>
      <c r="AC219" s="28"/>
    </row>
    <row r="220">
      <c r="A220" s="951"/>
      <c r="B220" s="951"/>
      <c r="C220" s="951"/>
      <c r="D220" s="28"/>
      <c r="E220" s="28"/>
      <c r="F220" s="28"/>
      <c r="G220" s="28"/>
      <c r="H220" s="28"/>
      <c r="I220" s="28"/>
      <c r="J220" s="951"/>
      <c r="K220" s="951"/>
      <c r="L220" s="951"/>
      <c r="M220" s="951"/>
      <c r="N220" s="951"/>
      <c r="O220" s="951"/>
      <c r="P220" s="951"/>
      <c r="Q220" s="951"/>
      <c r="R220" s="951"/>
      <c r="S220" s="28"/>
      <c r="T220" s="28"/>
      <c r="U220" s="28"/>
      <c r="V220" s="28"/>
      <c r="W220" s="28"/>
      <c r="X220" s="28"/>
      <c r="Y220" s="28"/>
      <c r="Z220" s="28"/>
      <c r="AA220" s="28"/>
      <c r="AB220" s="28"/>
      <c r="AC220" s="28"/>
    </row>
    <row r="221">
      <c r="A221" s="951"/>
      <c r="B221" s="951"/>
      <c r="C221" s="951"/>
      <c r="D221" s="28"/>
      <c r="E221" s="28"/>
      <c r="F221" s="28"/>
      <c r="G221" s="28"/>
      <c r="H221" s="28"/>
      <c r="I221" s="28"/>
      <c r="J221" s="951"/>
      <c r="K221" s="951"/>
      <c r="L221" s="951"/>
      <c r="M221" s="951"/>
      <c r="N221" s="951"/>
      <c r="O221" s="951"/>
      <c r="P221" s="951"/>
      <c r="Q221" s="951"/>
      <c r="R221" s="951"/>
      <c r="S221" s="28"/>
      <c r="T221" s="28"/>
      <c r="U221" s="28"/>
      <c r="V221" s="28"/>
      <c r="W221" s="28"/>
      <c r="X221" s="28"/>
      <c r="Y221" s="28"/>
      <c r="Z221" s="28"/>
      <c r="AA221" s="28"/>
      <c r="AB221" s="28"/>
      <c r="AC221" s="28"/>
    </row>
    <row r="222">
      <c r="A222" s="951"/>
      <c r="B222" s="951"/>
      <c r="C222" s="951"/>
      <c r="D222" s="28"/>
      <c r="E222" s="28"/>
      <c r="F222" s="28"/>
      <c r="G222" s="28"/>
      <c r="H222" s="28"/>
      <c r="I222" s="28"/>
      <c r="J222" s="951"/>
      <c r="K222" s="951"/>
      <c r="L222" s="951"/>
      <c r="M222" s="951"/>
      <c r="N222" s="951"/>
      <c r="O222" s="951"/>
      <c r="P222" s="951"/>
      <c r="Q222" s="951"/>
      <c r="R222" s="951"/>
      <c r="S222" s="28"/>
      <c r="T222" s="28"/>
      <c r="U222" s="28"/>
      <c r="V222" s="28"/>
      <c r="W222" s="28"/>
      <c r="X222" s="28"/>
      <c r="Y222" s="28"/>
      <c r="Z222" s="28"/>
      <c r="AA222" s="28"/>
      <c r="AB222" s="28"/>
      <c r="AC222" s="28"/>
    </row>
    <row r="223">
      <c r="A223" s="951"/>
      <c r="B223" s="951"/>
      <c r="C223" s="951"/>
      <c r="D223" s="28"/>
      <c r="E223" s="28"/>
      <c r="F223" s="28"/>
      <c r="G223" s="28"/>
      <c r="H223" s="28"/>
      <c r="I223" s="28"/>
      <c r="J223" s="951"/>
      <c r="K223" s="951"/>
      <c r="L223" s="951"/>
      <c r="M223" s="951"/>
      <c r="N223" s="951"/>
      <c r="O223" s="951"/>
      <c r="P223" s="951"/>
      <c r="Q223" s="951"/>
      <c r="R223" s="951"/>
      <c r="S223" s="28"/>
      <c r="T223" s="28"/>
      <c r="U223" s="28"/>
      <c r="V223" s="28"/>
      <c r="W223" s="28"/>
      <c r="X223" s="28"/>
      <c r="Y223" s="28"/>
      <c r="Z223" s="28"/>
      <c r="AA223" s="28"/>
      <c r="AB223" s="28"/>
      <c r="AC223" s="28"/>
    </row>
    <row r="224">
      <c r="A224" s="951"/>
      <c r="B224" s="951"/>
      <c r="C224" s="951"/>
      <c r="D224" s="28"/>
      <c r="E224" s="28"/>
      <c r="F224" s="28"/>
      <c r="G224" s="28"/>
      <c r="H224" s="28"/>
      <c r="I224" s="28"/>
      <c r="J224" s="951"/>
      <c r="K224" s="951"/>
      <c r="L224" s="951"/>
      <c r="M224" s="951"/>
      <c r="N224" s="951"/>
      <c r="O224" s="951"/>
      <c r="P224" s="951"/>
      <c r="Q224" s="951"/>
      <c r="R224" s="951"/>
      <c r="S224" s="28"/>
      <c r="T224" s="28"/>
      <c r="U224" s="28"/>
      <c r="V224" s="28"/>
      <c r="W224" s="28"/>
      <c r="X224" s="28"/>
      <c r="Y224" s="28"/>
      <c r="Z224" s="28"/>
      <c r="AA224" s="28"/>
      <c r="AB224" s="28"/>
      <c r="AC224" s="28"/>
    </row>
    <row r="225">
      <c r="A225" s="951"/>
      <c r="B225" s="951"/>
      <c r="C225" s="951"/>
      <c r="D225" s="28"/>
      <c r="E225" s="28"/>
      <c r="F225" s="28"/>
      <c r="G225" s="28"/>
      <c r="H225" s="28"/>
      <c r="I225" s="28"/>
      <c r="J225" s="951"/>
      <c r="K225" s="951"/>
      <c r="L225" s="951"/>
      <c r="M225" s="951"/>
      <c r="N225" s="951"/>
      <c r="O225" s="951"/>
      <c r="P225" s="951"/>
      <c r="Q225" s="951"/>
      <c r="R225" s="951"/>
      <c r="S225" s="28"/>
      <c r="T225" s="28"/>
      <c r="U225" s="28"/>
      <c r="V225" s="28"/>
      <c r="W225" s="28"/>
      <c r="X225" s="28"/>
      <c r="Y225" s="28"/>
      <c r="Z225" s="28"/>
      <c r="AA225" s="28"/>
      <c r="AB225" s="28"/>
      <c r="AC225" s="28"/>
    </row>
    <row r="226">
      <c r="A226" s="951"/>
      <c r="B226" s="951"/>
      <c r="C226" s="951"/>
      <c r="D226" s="28"/>
      <c r="E226" s="28"/>
      <c r="F226" s="28"/>
      <c r="G226" s="28"/>
      <c r="H226" s="28"/>
      <c r="I226" s="28"/>
      <c r="J226" s="951"/>
      <c r="K226" s="951"/>
      <c r="L226" s="951"/>
      <c r="M226" s="951"/>
      <c r="N226" s="951"/>
      <c r="O226" s="951"/>
      <c r="P226" s="951"/>
      <c r="Q226" s="951"/>
      <c r="R226" s="951"/>
      <c r="S226" s="28"/>
      <c r="T226" s="28"/>
      <c r="U226" s="28"/>
      <c r="V226" s="28"/>
      <c r="W226" s="28"/>
      <c r="X226" s="28"/>
      <c r="Y226" s="28"/>
      <c r="Z226" s="28"/>
      <c r="AA226" s="28"/>
      <c r="AB226" s="28"/>
      <c r="AC226" s="28"/>
    </row>
    <row r="227">
      <c r="A227" s="951"/>
      <c r="B227" s="951"/>
      <c r="C227" s="951"/>
      <c r="D227" s="28"/>
      <c r="E227" s="28"/>
      <c r="F227" s="28"/>
      <c r="G227" s="28"/>
      <c r="H227" s="28"/>
      <c r="I227" s="28"/>
      <c r="J227" s="951"/>
      <c r="K227" s="951"/>
      <c r="L227" s="951"/>
      <c r="M227" s="951"/>
      <c r="N227" s="951"/>
      <c r="O227" s="951"/>
      <c r="P227" s="951"/>
      <c r="Q227" s="951"/>
      <c r="R227" s="951"/>
      <c r="S227" s="28"/>
      <c r="T227" s="28"/>
      <c r="U227" s="28"/>
      <c r="V227" s="28"/>
      <c r="W227" s="28"/>
      <c r="X227" s="28"/>
      <c r="Y227" s="28"/>
      <c r="Z227" s="28"/>
      <c r="AA227" s="28"/>
      <c r="AB227" s="28"/>
      <c r="AC227" s="28"/>
    </row>
    <row r="228">
      <c r="A228" s="951"/>
      <c r="B228" s="951"/>
      <c r="C228" s="951"/>
      <c r="D228" s="28"/>
      <c r="E228" s="28"/>
      <c r="F228" s="28"/>
      <c r="G228" s="28"/>
      <c r="H228" s="28"/>
      <c r="I228" s="28"/>
      <c r="J228" s="951"/>
      <c r="K228" s="951"/>
      <c r="L228" s="951"/>
      <c r="M228" s="951"/>
      <c r="N228" s="951"/>
      <c r="O228" s="951"/>
      <c r="P228" s="951"/>
      <c r="Q228" s="951"/>
      <c r="R228" s="951"/>
      <c r="S228" s="28"/>
      <c r="T228" s="28"/>
      <c r="U228" s="28"/>
      <c r="V228" s="28"/>
      <c r="W228" s="28"/>
      <c r="X228" s="28"/>
      <c r="Y228" s="28"/>
      <c r="Z228" s="28"/>
      <c r="AA228" s="28"/>
      <c r="AB228" s="28"/>
      <c r="AC228" s="28"/>
    </row>
    <row r="229">
      <c r="A229" s="951"/>
      <c r="B229" s="951"/>
      <c r="C229" s="951"/>
      <c r="D229" s="28"/>
      <c r="E229" s="28"/>
      <c r="F229" s="28"/>
      <c r="G229" s="28"/>
      <c r="H229" s="28"/>
      <c r="I229" s="28"/>
      <c r="J229" s="951"/>
      <c r="K229" s="951"/>
      <c r="L229" s="951"/>
      <c r="M229" s="951"/>
      <c r="N229" s="951"/>
      <c r="O229" s="951"/>
      <c r="P229" s="951"/>
      <c r="Q229" s="951"/>
      <c r="R229" s="951"/>
      <c r="S229" s="28"/>
      <c r="T229" s="28"/>
      <c r="U229" s="28"/>
      <c r="V229" s="28"/>
      <c r="W229" s="28"/>
      <c r="X229" s="28"/>
      <c r="Y229" s="28"/>
      <c r="Z229" s="28"/>
      <c r="AA229" s="28"/>
      <c r="AB229" s="28"/>
      <c r="AC229" s="28"/>
    </row>
    <row r="230">
      <c r="A230" s="951"/>
      <c r="B230" s="951"/>
      <c r="C230" s="951"/>
      <c r="D230" s="28"/>
      <c r="E230" s="28"/>
      <c r="F230" s="28"/>
      <c r="G230" s="28"/>
      <c r="H230" s="28"/>
      <c r="I230" s="28"/>
      <c r="J230" s="951"/>
      <c r="K230" s="951"/>
      <c r="L230" s="951"/>
      <c r="M230" s="951"/>
      <c r="N230" s="951"/>
      <c r="O230" s="951"/>
      <c r="P230" s="951"/>
      <c r="Q230" s="951"/>
      <c r="R230" s="951"/>
      <c r="S230" s="28"/>
      <c r="T230" s="28"/>
      <c r="U230" s="28"/>
      <c r="V230" s="28"/>
      <c r="W230" s="28"/>
      <c r="X230" s="28"/>
      <c r="Y230" s="28"/>
      <c r="Z230" s="28"/>
      <c r="AA230" s="28"/>
      <c r="AB230" s="28"/>
      <c r="AC230" s="28"/>
    </row>
    <row r="231">
      <c r="A231" s="951"/>
      <c r="B231" s="951"/>
      <c r="C231" s="951"/>
      <c r="D231" s="28"/>
      <c r="E231" s="28"/>
      <c r="F231" s="28"/>
      <c r="G231" s="28"/>
      <c r="H231" s="28"/>
      <c r="I231" s="28"/>
      <c r="J231" s="951"/>
      <c r="K231" s="951"/>
      <c r="L231" s="951"/>
      <c r="M231" s="951"/>
      <c r="N231" s="951"/>
      <c r="O231" s="951"/>
      <c r="P231" s="951"/>
      <c r="Q231" s="951"/>
      <c r="R231" s="951"/>
      <c r="S231" s="28"/>
      <c r="T231" s="28"/>
      <c r="U231" s="28"/>
      <c r="V231" s="28"/>
      <c r="W231" s="28"/>
      <c r="X231" s="28"/>
      <c r="Y231" s="28"/>
      <c r="Z231" s="28"/>
      <c r="AA231" s="28"/>
      <c r="AB231" s="28"/>
      <c r="AC231" s="28"/>
    </row>
    <row r="232">
      <c r="A232" s="951"/>
      <c r="B232" s="951"/>
      <c r="C232" s="951"/>
      <c r="D232" s="28"/>
      <c r="E232" s="28"/>
      <c r="F232" s="28"/>
      <c r="G232" s="28"/>
      <c r="H232" s="28"/>
      <c r="I232" s="28"/>
      <c r="J232" s="951"/>
      <c r="K232" s="951"/>
      <c r="L232" s="951"/>
      <c r="M232" s="951"/>
      <c r="N232" s="951"/>
      <c r="O232" s="951"/>
      <c r="P232" s="951"/>
      <c r="Q232" s="951"/>
      <c r="R232" s="951"/>
      <c r="S232" s="28"/>
      <c r="T232" s="28"/>
      <c r="U232" s="28"/>
      <c r="V232" s="28"/>
      <c r="W232" s="28"/>
      <c r="X232" s="28"/>
      <c r="Y232" s="28"/>
      <c r="Z232" s="28"/>
      <c r="AA232" s="28"/>
      <c r="AB232" s="28"/>
      <c r="AC232" s="28"/>
    </row>
    <row r="233">
      <c r="A233" s="951"/>
      <c r="B233" s="951"/>
      <c r="C233" s="951"/>
      <c r="D233" s="28"/>
      <c r="E233" s="28"/>
      <c r="F233" s="28"/>
      <c r="G233" s="28"/>
      <c r="H233" s="28"/>
      <c r="I233" s="28"/>
      <c r="J233" s="951"/>
      <c r="K233" s="951"/>
      <c r="L233" s="951"/>
      <c r="M233" s="951"/>
      <c r="N233" s="951"/>
      <c r="O233" s="951"/>
      <c r="P233" s="951"/>
      <c r="Q233" s="951"/>
      <c r="R233" s="951"/>
      <c r="S233" s="28"/>
      <c r="T233" s="28"/>
      <c r="U233" s="28"/>
      <c r="V233" s="28"/>
      <c r="W233" s="28"/>
      <c r="X233" s="28"/>
      <c r="Y233" s="28"/>
      <c r="Z233" s="28"/>
      <c r="AA233" s="28"/>
      <c r="AB233" s="28"/>
      <c r="AC233" s="28"/>
    </row>
    <row r="234">
      <c r="A234" s="951"/>
      <c r="B234" s="951"/>
      <c r="C234" s="951"/>
      <c r="D234" s="28"/>
      <c r="E234" s="28"/>
      <c r="F234" s="28"/>
      <c r="G234" s="28"/>
      <c r="H234" s="28"/>
      <c r="I234" s="28"/>
      <c r="J234" s="951"/>
      <c r="K234" s="951"/>
      <c r="L234" s="951"/>
      <c r="M234" s="951"/>
      <c r="N234" s="951"/>
      <c r="O234" s="951"/>
      <c r="P234" s="951"/>
      <c r="Q234" s="951"/>
      <c r="R234" s="951"/>
      <c r="S234" s="28"/>
      <c r="T234" s="28"/>
      <c r="U234" s="28"/>
      <c r="V234" s="28"/>
      <c r="W234" s="28"/>
      <c r="X234" s="28"/>
      <c r="Y234" s="28"/>
      <c r="Z234" s="28"/>
      <c r="AA234" s="28"/>
      <c r="AB234" s="28"/>
      <c r="AC234" s="28"/>
    </row>
    <row r="235">
      <c r="A235" s="951"/>
      <c r="B235" s="951"/>
      <c r="C235" s="951"/>
      <c r="D235" s="28"/>
      <c r="E235" s="28"/>
      <c r="F235" s="28"/>
      <c r="G235" s="28"/>
      <c r="H235" s="28"/>
      <c r="I235" s="28"/>
      <c r="J235" s="951"/>
      <c r="K235" s="951"/>
      <c r="L235" s="951"/>
      <c r="M235" s="951"/>
      <c r="N235" s="951"/>
      <c r="O235" s="951"/>
      <c r="P235" s="951"/>
      <c r="Q235" s="951"/>
      <c r="R235" s="951"/>
      <c r="S235" s="28"/>
      <c r="T235" s="28"/>
      <c r="U235" s="28"/>
      <c r="V235" s="28"/>
      <c r="W235" s="28"/>
      <c r="X235" s="28"/>
      <c r="Y235" s="28"/>
      <c r="Z235" s="28"/>
      <c r="AA235" s="28"/>
      <c r="AB235" s="28"/>
      <c r="AC235" s="28"/>
    </row>
    <row r="236">
      <c r="A236" s="951"/>
      <c r="B236" s="951"/>
      <c r="C236" s="951"/>
      <c r="D236" s="28"/>
      <c r="E236" s="28"/>
      <c r="F236" s="28"/>
      <c r="G236" s="28"/>
      <c r="H236" s="28"/>
      <c r="I236" s="28"/>
      <c r="J236" s="951"/>
      <c r="K236" s="951"/>
      <c r="L236" s="951"/>
      <c r="M236" s="951"/>
      <c r="N236" s="951"/>
      <c r="O236" s="951"/>
      <c r="P236" s="951"/>
      <c r="Q236" s="951"/>
      <c r="R236" s="951"/>
      <c r="S236" s="28"/>
      <c r="T236" s="28"/>
      <c r="U236" s="28"/>
      <c r="V236" s="28"/>
      <c r="W236" s="28"/>
      <c r="X236" s="28"/>
      <c r="Y236" s="28"/>
      <c r="Z236" s="28"/>
      <c r="AA236" s="28"/>
      <c r="AB236" s="28"/>
      <c r="AC236" s="28"/>
    </row>
    <row r="237">
      <c r="A237" s="951"/>
      <c r="B237" s="951"/>
      <c r="C237" s="951"/>
      <c r="D237" s="28"/>
      <c r="E237" s="28"/>
      <c r="F237" s="28"/>
      <c r="G237" s="28"/>
      <c r="H237" s="28"/>
      <c r="I237" s="28"/>
      <c r="J237" s="951"/>
      <c r="K237" s="951"/>
      <c r="L237" s="951"/>
      <c r="M237" s="951"/>
      <c r="N237" s="951"/>
      <c r="O237" s="951"/>
      <c r="P237" s="951"/>
      <c r="Q237" s="951"/>
      <c r="R237" s="951"/>
      <c r="S237" s="28"/>
      <c r="T237" s="28"/>
      <c r="U237" s="28"/>
      <c r="V237" s="28"/>
      <c r="W237" s="28"/>
      <c r="X237" s="28"/>
      <c r="Y237" s="28"/>
      <c r="Z237" s="28"/>
      <c r="AA237" s="28"/>
      <c r="AB237" s="28"/>
      <c r="AC237" s="28"/>
    </row>
    <row r="238">
      <c r="A238" s="951"/>
      <c r="B238" s="951"/>
      <c r="C238" s="951"/>
      <c r="D238" s="28"/>
      <c r="E238" s="28"/>
      <c r="F238" s="28"/>
      <c r="G238" s="28"/>
      <c r="H238" s="28"/>
      <c r="I238" s="28"/>
      <c r="J238" s="951"/>
      <c r="K238" s="951"/>
      <c r="L238" s="951"/>
      <c r="M238" s="951"/>
      <c r="N238" s="951"/>
      <c r="O238" s="951"/>
      <c r="P238" s="951"/>
      <c r="Q238" s="951"/>
      <c r="R238" s="951"/>
      <c r="S238" s="28"/>
      <c r="T238" s="28"/>
      <c r="U238" s="28"/>
      <c r="V238" s="28"/>
      <c r="W238" s="28"/>
      <c r="X238" s="28"/>
      <c r="Y238" s="28"/>
      <c r="Z238" s="28"/>
      <c r="AA238" s="28"/>
      <c r="AB238" s="28"/>
      <c r="AC238" s="28"/>
    </row>
    <row r="239">
      <c r="A239" s="951"/>
      <c r="B239" s="951"/>
      <c r="C239" s="951"/>
      <c r="D239" s="28"/>
      <c r="E239" s="28"/>
      <c r="F239" s="28"/>
      <c r="G239" s="28"/>
      <c r="H239" s="28"/>
      <c r="I239" s="28"/>
      <c r="J239" s="951"/>
      <c r="K239" s="951"/>
      <c r="L239" s="951"/>
      <c r="M239" s="951"/>
      <c r="N239" s="951"/>
      <c r="O239" s="951"/>
      <c r="P239" s="951"/>
      <c r="Q239" s="951"/>
      <c r="R239" s="951"/>
      <c r="S239" s="28"/>
      <c r="T239" s="28"/>
      <c r="U239" s="28"/>
      <c r="V239" s="28"/>
      <c r="W239" s="28"/>
      <c r="X239" s="28"/>
      <c r="Y239" s="28"/>
      <c r="Z239" s="28"/>
      <c r="AA239" s="28"/>
      <c r="AB239" s="28"/>
      <c r="AC239" s="28"/>
    </row>
    <row r="240">
      <c r="A240" s="951"/>
      <c r="B240" s="951"/>
      <c r="C240" s="951"/>
      <c r="D240" s="28"/>
      <c r="E240" s="28"/>
      <c r="F240" s="28"/>
      <c r="G240" s="28"/>
      <c r="H240" s="28"/>
      <c r="I240" s="28"/>
      <c r="J240" s="951"/>
      <c r="K240" s="951"/>
      <c r="L240" s="951"/>
      <c r="M240" s="951"/>
      <c r="N240" s="951"/>
      <c r="O240" s="951"/>
      <c r="P240" s="951"/>
      <c r="Q240" s="951"/>
      <c r="R240" s="951"/>
      <c r="S240" s="28"/>
      <c r="T240" s="28"/>
      <c r="U240" s="28"/>
      <c r="V240" s="28"/>
      <c r="W240" s="28"/>
      <c r="X240" s="28"/>
      <c r="Y240" s="28"/>
      <c r="Z240" s="28"/>
      <c r="AA240" s="28"/>
      <c r="AB240" s="28"/>
      <c r="AC240" s="28"/>
    </row>
    <row r="241">
      <c r="A241" s="951"/>
      <c r="B241" s="951"/>
      <c r="C241" s="951"/>
      <c r="D241" s="28"/>
      <c r="E241" s="28"/>
      <c r="F241" s="28"/>
      <c r="G241" s="28"/>
      <c r="H241" s="28"/>
      <c r="I241" s="28"/>
      <c r="J241" s="951"/>
      <c r="K241" s="951"/>
      <c r="L241" s="951"/>
      <c r="M241" s="951"/>
      <c r="N241" s="951"/>
      <c r="O241" s="951"/>
      <c r="P241" s="951"/>
      <c r="Q241" s="951"/>
      <c r="R241" s="951"/>
      <c r="S241" s="28"/>
      <c r="T241" s="28"/>
      <c r="U241" s="28"/>
      <c r="V241" s="28"/>
      <c r="W241" s="28"/>
      <c r="X241" s="28"/>
      <c r="Y241" s="28"/>
      <c r="Z241" s="28"/>
      <c r="AA241" s="28"/>
      <c r="AB241" s="28"/>
      <c r="AC241" s="28"/>
    </row>
    <row r="242">
      <c r="A242" s="951"/>
      <c r="B242" s="951"/>
      <c r="C242" s="951"/>
      <c r="D242" s="28"/>
      <c r="E242" s="28"/>
      <c r="F242" s="28"/>
      <c r="G242" s="28"/>
      <c r="H242" s="28"/>
      <c r="I242" s="28"/>
      <c r="J242" s="951"/>
      <c r="K242" s="951"/>
      <c r="L242" s="951"/>
      <c r="M242" s="951"/>
      <c r="N242" s="951"/>
      <c r="O242" s="951"/>
      <c r="P242" s="951"/>
      <c r="Q242" s="951"/>
      <c r="R242" s="951"/>
      <c r="S242" s="28"/>
      <c r="T242" s="28"/>
      <c r="U242" s="28"/>
      <c r="V242" s="28"/>
      <c r="W242" s="28"/>
      <c r="X242" s="28"/>
      <c r="Y242" s="28"/>
      <c r="Z242" s="28"/>
      <c r="AA242" s="28"/>
      <c r="AB242" s="28"/>
      <c r="AC242" s="28"/>
    </row>
    <row r="243">
      <c r="A243" s="951"/>
      <c r="B243" s="951"/>
      <c r="C243" s="951"/>
      <c r="D243" s="28"/>
      <c r="E243" s="28"/>
      <c r="F243" s="28"/>
      <c r="G243" s="28"/>
      <c r="H243" s="28"/>
      <c r="I243" s="28"/>
      <c r="J243" s="951"/>
      <c r="K243" s="951"/>
      <c r="L243" s="951"/>
      <c r="M243" s="951"/>
      <c r="N243" s="951"/>
      <c r="O243" s="951"/>
      <c r="P243" s="951"/>
      <c r="Q243" s="951"/>
      <c r="R243" s="951"/>
      <c r="S243" s="28"/>
      <c r="T243" s="28"/>
      <c r="U243" s="28"/>
      <c r="V243" s="28"/>
      <c r="W243" s="28"/>
      <c r="X243" s="28"/>
      <c r="Y243" s="28"/>
      <c r="Z243" s="28"/>
      <c r="AA243" s="28"/>
      <c r="AB243" s="28"/>
      <c r="AC243" s="28"/>
    </row>
    <row r="244">
      <c r="A244" s="951"/>
      <c r="B244" s="951"/>
      <c r="C244" s="951"/>
      <c r="D244" s="28"/>
      <c r="E244" s="28"/>
      <c r="F244" s="28"/>
      <c r="G244" s="28"/>
      <c r="H244" s="28"/>
      <c r="I244" s="28"/>
      <c r="J244" s="951"/>
      <c r="K244" s="951"/>
      <c r="L244" s="951"/>
      <c r="M244" s="951"/>
      <c r="N244" s="951"/>
      <c r="O244" s="951"/>
      <c r="P244" s="951"/>
      <c r="Q244" s="951"/>
      <c r="R244" s="951"/>
      <c r="S244" s="28"/>
      <c r="T244" s="28"/>
      <c r="U244" s="28"/>
      <c r="V244" s="28"/>
      <c r="W244" s="28"/>
      <c r="X244" s="28"/>
      <c r="Y244" s="28"/>
      <c r="Z244" s="28"/>
      <c r="AA244" s="28"/>
      <c r="AB244" s="28"/>
      <c r="AC244" s="28"/>
    </row>
    <row r="245">
      <c r="A245" s="951"/>
      <c r="B245" s="951"/>
      <c r="C245" s="951"/>
      <c r="D245" s="28"/>
      <c r="E245" s="28"/>
      <c r="F245" s="28"/>
      <c r="G245" s="28"/>
      <c r="H245" s="28"/>
      <c r="I245" s="28"/>
      <c r="J245" s="951"/>
      <c r="K245" s="951"/>
      <c r="L245" s="951"/>
      <c r="M245" s="951"/>
      <c r="N245" s="951"/>
      <c r="O245" s="951"/>
      <c r="P245" s="951"/>
      <c r="Q245" s="951"/>
      <c r="R245" s="951"/>
      <c r="S245" s="28"/>
      <c r="T245" s="28"/>
      <c r="U245" s="28"/>
      <c r="V245" s="28"/>
      <c r="W245" s="28"/>
      <c r="X245" s="28"/>
      <c r="Y245" s="28"/>
      <c r="Z245" s="28"/>
      <c r="AA245" s="28"/>
      <c r="AB245" s="28"/>
      <c r="AC245" s="28"/>
    </row>
    <row r="246">
      <c r="A246" s="951"/>
      <c r="B246" s="951"/>
      <c r="C246" s="951"/>
      <c r="D246" s="28"/>
      <c r="E246" s="28"/>
      <c r="F246" s="28"/>
      <c r="G246" s="28"/>
      <c r="H246" s="28"/>
      <c r="I246" s="28"/>
      <c r="J246" s="951"/>
      <c r="K246" s="951"/>
      <c r="L246" s="951"/>
      <c r="M246" s="951"/>
      <c r="N246" s="951"/>
      <c r="O246" s="951"/>
      <c r="P246" s="951"/>
      <c r="Q246" s="951"/>
      <c r="R246" s="951"/>
      <c r="S246" s="28"/>
      <c r="T246" s="28"/>
      <c r="U246" s="28"/>
      <c r="V246" s="28"/>
      <c r="W246" s="28"/>
      <c r="X246" s="28"/>
      <c r="Y246" s="28"/>
      <c r="Z246" s="28"/>
      <c r="AA246" s="28"/>
      <c r="AB246" s="28"/>
      <c r="AC246" s="28"/>
    </row>
    <row r="247">
      <c r="A247" s="951"/>
      <c r="B247" s="951"/>
      <c r="C247" s="951"/>
      <c r="D247" s="28"/>
      <c r="E247" s="28"/>
      <c r="F247" s="28"/>
      <c r="G247" s="28"/>
      <c r="H247" s="28"/>
      <c r="I247" s="28"/>
      <c r="J247" s="951"/>
      <c r="K247" s="951"/>
      <c r="L247" s="951"/>
      <c r="M247" s="951"/>
      <c r="N247" s="951"/>
      <c r="O247" s="951"/>
      <c r="P247" s="951"/>
      <c r="Q247" s="951"/>
      <c r="R247" s="951"/>
      <c r="S247" s="28"/>
      <c r="T247" s="28"/>
      <c r="U247" s="28"/>
      <c r="V247" s="28"/>
      <c r="W247" s="28"/>
      <c r="X247" s="28"/>
      <c r="Y247" s="28"/>
      <c r="Z247" s="28"/>
      <c r="AA247" s="28"/>
      <c r="AB247" s="28"/>
      <c r="AC247" s="28"/>
    </row>
    <row r="248">
      <c r="A248" s="951"/>
      <c r="B248" s="951"/>
      <c r="C248" s="951"/>
      <c r="D248" s="28"/>
      <c r="E248" s="28"/>
      <c r="F248" s="28"/>
      <c r="G248" s="28"/>
      <c r="H248" s="28"/>
      <c r="I248" s="28"/>
      <c r="J248" s="951"/>
      <c r="K248" s="951"/>
      <c r="L248" s="951"/>
      <c r="M248" s="951"/>
      <c r="N248" s="951"/>
      <c r="O248" s="951"/>
      <c r="P248" s="951"/>
      <c r="Q248" s="951"/>
      <c r="R248" s="951"/>
      <c r="S248" s="28"/>
      <c r="T248" s="28"/>
      <c r="U248" s="28"/>
      <c r="V248" s="28"/>
      <c r="W248" s="28"/>
      <c r="X248" s="28"/>
      <c r="Y248" s="28"/>
      <c r="Z248" s="28"/>
      <c r="AA248" s="28"/>
      <c r="AB248" s="28"/>
      <c r="AC248" s="28"/>
    </row>
    <row r="249">
      <c r="A249" s="951"/>
      <c r="B249" s="951"/>
      <c r="C249" s="951"/>
      <c r="D249" s="28"/>
      <c r="E249" s="28"/>
      <c r="F249" s="28"/>
      <c r="G249" s="28"/>
      <c r="H249" s="28"/>
      <c r="I249" s="28"/>
      <c r="J249" s="951"/>
      <c r="K249" s="951"/>
      <c r="L249" s="951"/>
      <c r="M249" s="951"/>
      <c r="N249" s="951"/>
      <c r="O249" s="951"/>
      <c r="P249" s="951"/>
      <c r="Q249" s="951"/>
      <c r="R249" s="951"/>
      <c r="S249" s="28"/>
      <c r="T249" s="28"/>
      <c r="U249" s="28"/>
      <c r="V249" s="28"/>
      <c r="W249" s="28"/>
      <c r="X249" s="28"/>
      <c r="Y249" s="28"/>
      <c r="Z249" s="28"/>
      <c r="AA249" s="28"/>
      <c r="AB249" s="28"/>
      <c r="AC249" s="28"/>
    </row>
    <row r="250">
      <c r="A250" s="951"/>
      <c r="B250" s="951"/>
      <c r="C250" s="951"/>
      <c r="D250" s="28"/>
      <c r="E250" s="28"/>
      <c r="F250" s="28"/>
      <c r="G250" s="28"/>
      <c r="H250" s="28"/>
      <c r="I250" s="28"/>
      <c r="J250" s="951"/>
      <c r="K250" s="951"/>
      <c r="L250" s="951"/>
      <c r="M250" s="951"/>
      <c r="N250" s="951"/>
      <c r="O250" s="951"/>
      <c r="P250" s="951"/>
      <c r="Q250" s="951"/>
      <c r="R250" s="951"/>
      <c r="S250" s="28"/>
      <c r="T250" s="28"/>
      <c r="U250" s="28"/>
      <c r="V250" s="28"/>
      <c r="W250" s="28"/>
      <c r="X250" s="28"/>
      <c r="Y250" s="28"/>
      <c r="Z250" s="28"/>
      <c r="AA250" s="28"/>
      <c r="AB250" s="28"/>
      <c r="AC250" s="28"/>
    </row>
    <row r="251">
      <c r="A251" s="951"/>
      <c r="B251" s="951"/>
      <c r="C251" s="951"/>
      <c r="D251" s="28"/>
      <c r="E251" s="28"/>
      <c r="F251" s="28"/>
      <c r="G251" s="28"/>
      <c r="H251" s="28"/>
      <c r="I251" s="28"/>
      <c r="J251" s="951"/>
      <c r="K251" s="951"/>
      <c r="L251" s="951"/>
      <c r="M251" s="951"/>
      <c r="N251" s="951"/>
      <c r="O251" s="951"/>
      <c r="P251" s="951"/>
      <c r="Q251" s="951"/>
      <c r="R251" s="951"/>
      <c r="S251" s="28"/>
      <c r="T251" s="28"/>
      <c r="U251" s="28"/>
      <c r="V251" s="28"/>
      <c r="W251" s="28"/>
      <c r="X251" s="28"/>
      <c r="Y251" s="28"/>
      <c r="Z251" s="28"/>
      <c r="AA251" s="28"/>
      <c r="AB251" s="28"/>
      <c r="AC251" s="28"/>
    </row>
    <row r="252">
      <c r="A252" s="951"/>
      <c r="B252" s="951"/>
      <c r="C252" s="951"/>
      <c r="D252" s="28"/>
      <c r="E252" s="28"/>
      <c r="F252" s="28"/>
      <c r="G252" s="28"/>
      <c r="H252" s="28"/>
      <c r="I252" s="28"/>
      <c r="J252" s="951"/>
      <c r="K252" s="951"/>
      <c r="L252" s="951"/>
      <c r="M252" s="951"/>
      <c r="N252" s="951"/>
      <c r="O252" s="951"/>
      <c r="P252" s="951"/>
      <c r="Q252" s="951"/>
      <c r="R252" s="951"/>
      <c r="S252" s="28"/>
      <c r="T252" s="28"/>
      <c r="U252" s="28"/>
      <c r="V252" s="28"/>
      <c r="W252" s="28"/>
      <c r="X252" s="28"/>
      <c r="Y252" s="28"/>
      <c r="Z252" s="28"/>
      <c r="AA252" s="28"/>
      <c r="AB252" s="28"/>
      <c r="AC252" s="28"/>
    </row>
    <row r="253">
      <c r="A253" s="951"/>
      <c r="B253" s="951"/>
      <c r="C253" s="951"/>
      <c r="D253" s="28"/>
      <c r="E253" s="28"/>
      <c r="F253" s="28"/>
      <c r="G253" s="28"/>
      <c r="H253" s="28"/>
      <c r="I253" s="28"/>
      <c r="J253" s="951"/>
      <c r="K253" s="951"/>
      <c r="L253" s="951"/>
      <c r="M253" s="951"/>
      <c r="N253" s="951"/>
      <c r="O253" s="951"/>
      <c r="P253" s="951"/>
      <c r="Q253" s="951"/>
      <c r="R253" s="951"/>
      <c r="S253" s="28"/>
      <c r="T253" s="28"/>
      <c r="U253" s="28"/>
      <c r="V253" s="28"/>
      <c r="W253" s="28"/>
      <c r="X253" s="28"/>
      <c r="Y253" s="28"/>
      <c r="Z253" s="28"/>
      <c r="AA253" s="28"/>
      <c r="AB253" s="28"/>
      <c r="AC253" s="28"/>
    </row>
    <row r="254">
      <c r="A254" s="951"/>
      <c r="B254" s="951"/>
      <c r="C254" s="951"/>
      <c r="D254" s="28"/>
      <c r="E254" s="28"/>
      <c r="F254" s="28"/>
      <c r="G254" s="28"/>
      <c r="H254" s="28"/>
      <c r="I254" s="28"/>
      <c r="J254" s="951"/>
      <c r="K254" s="951"/>
      <c r="L254" s="951"/>
      <c r="M254" s="951"/>
      <c r="N254" s="951"/>
      <c r="O254" s="951"/>
      <c r="P254" s="951"/>
      <c r="Q254" s="951"/>
      <c r="R254" s="951"/>
      <c r="S254" s="28"/>
      <c r="T254" s="28"/>
      <c r="U254" s="28"/>
      <c r="V254" s="28"/>
      <c r="W254" s="28"/>
      <c r="X254" s="28"/>
      <c r="Y254" s="28"/>
      <c r="Z254" s="28"/>
      <c r="AA254" s="28"/>
      <c r="AB254" s="28"/>
      <c r="AC254" s="28"/>
    </row>
    <row r="255">
      <c r="A255" s="951"/>
      <c r="B255" s="951"/>
      <c r="C255" s="951"/>
      <c r="D255" s="28"/>
      <c r="E255" s="28"/>
      <c r="F255" s="28"/>
      <c r="G255" s="28"/>
      <c r="H255" s="28"/>
      <c r="I255" s="28"/>
      <c r="J255" s="951"/>
      <c r="K255" s="951"/>
      <c r="L255" s="951"/>
      <c r="M255" s="951"/>
      <c r="N255" s="951"/>
      <c r="O255" s="951"/>
      <c r="P255" s="951"/>
      <c r="Q255" s="951"/>
      <c r="R255" s="951"/>
      <c r="S255" s="28"/>
      <c r="T255" s="28"/>
      <c r="U255" s="28"/>
      <c r="V255" s="28"/>
      <c r="W255" s="28"/>
      <c r="X255" s="28"/>
      <c r="Y255" s="28"/>
      <c r="Z255" s="28"/>
      <c r="AA255" s="28"/>
      <c r="AB255" s="28"/>
      <c r="AC255" s="28"/>
    </row>
    <row r="256">
      <c r="A256" s="951"/>
      <c r="B256" s="951"/>
      <c r="C256" s="951"/>
      <c r="D256" s="28"/>
      <c r="E256" s="28"/>
      <c r="F256" s="28"/>
      <c r="G256" s="28"/>
      <c r="H256" s="28"/>
      <c r="I256" s="28"/>
      <c r="J256" s="951"/>
      <c r="K256" s="951"/>
      <c r="L256" s="951"/>
      <c r="M256" s="951"/>
      <c r="N256" s="951"/>
      <c r="O256" s="951"/>
      <c r="P256" s="951"/>
      <c r="Q256" s="951"/>
      <c r="R256" s="951"/>
      <c r="S256" s="28"/>
      <c r="T256" s="28"/>
      <c r="U256" s="28"/>
      <c r="V256" s="28"/>
      <c r="W256" s="28"/>
      <c r="X256" s="28"/>
      <c r="Y256" s="28"/>
      <c r="Z256" s="28"/>
      <c r="AA256" s="28"/>
      <c r="AB256" s="28"/>
      <c r="AC256" s="28"/>
    </row>
    <row r="257">
      <c r="A257" s="951"/>
      <c r="B257" s="951"/>
      <c r="C257" s="951"/>
      <c r="D257" s="28"/>
      <c r="E257" s="28"/>
      <c r="F257" s="28"/>
      <c r="G257" s="28"/>
      <c r="H257" s="28"/>
      <c r="I257" s="28"/>
      <c r="J257" s="951"/>
      <c r="K257" s="951"/>
      <c r="L257" s="951"/>
      <c r="M257" s="951"/>
      <c r="N257" s="951"/>
      <c r="O257" s="951"/>
      <c r="P257" s="951"/>
      <c r="Q257" s="951"/>
      <c r="R257" s="951"/>
      <c r="S257" s="28"/>
      <c r="T257" s="28"/>
      <c r="U257" s="28"/>
      <c r="V257" s="28"/>
      <c r="W257" s="28"/>
      <c r="X257" s="28"/>
      <c r="Y257" s="28"/>
      <c r="Z257" s="28"/>
      <c r="AA257" s="28"/>
      <c r="AB257" s="28"/>
      <c r="AC257" s="28"/>
    </row>
    <row r="258">
      <c r="A258" s="951"/>
      <c r="B258" s="951"/>
      <c r="C258" s="951"/>
      <c r="D258" s="28"/>
      <c r="E258" s="28"/>
      <c r="F258" s="28"/>
      <c r="G258" s="28"/>
      <c r="H258" s="28"/>
      <c r="I258" s="28"/>
      <c r="J258" s="951"/>
      <c r="K258" s="951"/>
      <c r="L258" s="951"/>
      <c r="M258" s="951"/>
      <c r="N258" s="951"/>
      <c r="O258" s="951"/>
      <c r="P258" s="951"/>
      <c r="Q258" s="951"/>
      <c r="R258" s="951"/>
      <c r="S258" s="28"/>
      <c r="T258" s="28"/>
      <c r="U258" s="28"/>
      <c r="V258" s="28"/>
      <c r="W258" s="28"/>
      <c r="X258" s="28"/>
      <c r="Y258" s="28"/>
      <c r="Z258" s="28"/>
      <c r="AA258" s="28"/>
      <c r="AB258" s="28"/>
      <c r="AC258" s="28"/>
    </row>
    <row r="259">
      <c r="A259" s="951"/>
      <c r="B259" s="951"/>
      <c r="C259" s="951"/>
      <c r="D259" s="28"/>
      <c r="E259" s="28"/>
      <c r="F259" s="28"/>
      <c r="G259" s="28"/>
      <c r="H259" s="28"/>
      <c r="I259" s="28"/>
      <c r="J259" s="951"/>
      <c r="K259" s="951"/>
      <c r="L259" s="951"/>
      <c r="M259" s="951"/>
      <c r="N259" s="951"/>
      <c r="O259" s="951"/>
      <c r="P259" s="951"/>
      <c r="Q259" s="951"/>
      <c r="R259" s="951"/>
      <c r="S259" s="28"/>
      <c r="T259" s="28"/>
      <c r="U259" s="28"/>
      <c r="V259" s="28"/>
      <c r="W259" s="28"/>
      <c r="X259" s="28"/>
      <c r="Y259" s="28"/>
      <c r="Z259" s="28"/>
      <c r="AA259" s="28"/>
      <c r="AB259" s="28"/>
      <c r="AC259" s="28"/>
    </row>
    <row r="260">
      <c r="A260" s="951"/>
      <c r="B260" s="951"/>
      <c r="C260" s="951"/>
      <c r="D260" s="28"/>
      <c r="E260" s="28"/>
      <c r="F260" s="28"/>
      <c r="G260" s="28"/>
      <c r="H260" s="28"/>
      <c r="I260" s="28"/>
      <c r="J260" s="951"/>
      <c r="K260" s="951"/>
      <c r="L260" s="951"/>
      <c r="M260" s="951"/>
      <c r="N260" s="951"/>
      <c r="O260" s="951"/>
      <c r="P260" s="951"/>
      <c r="Q260" s="951"/>
      <c r="R260" s="951"/>
      <c r="S260" s="28"/>
      <c r="T260" s="28"/>
      <c r="U260" s="28"/>
      <c r="V260" s="28"/>
      <c r="W260" s="28"/>
      <c r="X260" s="28"/>
      <c r="Y260" s="28"/>
      <c r="Z260" s="28"/>
      <c r="AA260" s="28"/>
      <c r="AB260" s="28"/>
      <c r="AC260" s="28"/>
    </row>
    <row r="261">
      <c r="A261" s="951"/>
      <c r="B261" s="951"/>
      <c r="C261" s="951"/>
      <c r="D261" s="28"/>
      <c r="E261" s="28"/>
      <c r="F261" s="28"/>
      <c r="G261" s="28"/>
      <c r="H261" s="28"/>
      <c r="I261" s="28"/>
      <c r="J261" s="951"/>
      <c r="K261" s="951"/>
      <c r="L261" s="951"/>
      <c r="M261" s="951"/>
      <c r="N261" s="951"/>
      <c r="O261" s="951"/>
      <c r="P261" s="951"/>
      <c r="Q261" s="951"/>
      <c r="R261" s="951"/>
      <c r="S261" s="28"/>
      <c r="T261" s="28"/>
      <c r="U261" s="28"/>
      <c r="V261" s="28"/>
      <c r="W261" s="28"/>
      <c r="X261" s="28"/>
      <c r="Y261" s="28"/>
      <c r="Z261" s="28"/>
      <c r="AA261" s="28"/>
      <c r="AB261" s="28"/>
      <c r="AC261" s="28"/>
    </row>
    <row r="262">
      <c r="A262" s="951"/>
      <c r="B262" s="951"/>
      <c r="C262" s="951"/>
      <c r="D262" s="28"/>
      <c r="E262" s="28"/>
      <c r="F262" s="28"/>
      <c r="G262" s="28"/>
      <c r="H262" s="28"/>
      <c r="I262" s="28"/>
      <c r="J262" s="951"/>
      <c r="K262" s="951"/>
      <c r="L262" s="951"/>
      <c r="M262" s="951"/>
      <c r="N262" s="951"/>
      <c r="O262" s="951"/>
      <c r="P262" s="951"/>
      <c r="Q262" s="951"/>
      <c r="R262" s="951"/>
      <c r="S262" s="28"/>
      <c r="T262" s="28"/>
      <c r="U262" s="28"/>
      <c r="V262" s="28"/>
      <c r="W262" s="28"/>
      <c r="X262" s="28"/>
      <c r="Y262" s="28"/>
      <c r="Z262" s="28"/>
      <c r="AA262" s="28"/>
      <c r="AB262" s="28"/>
      <c r="AC262" s="28"/>
    </row>
    <row r="263">
      <c r="A263" s="951"/>
      <c r="B263" s="951"/>
      <c r="C263" s="951"/>
      <c r="D263" s="28"/>
      <c r="E263" s="28"/>
      <c r="F263" s="28"/>
      <c r="G263" s="28"/>
      <c r="H263" s="28"/>
      <c r="I263" s="28"/>
      <c r="J263" s="951"/>
      <c r="K263" s="951"/>
      <c r="L263" s="951"/>
      <c r="M263" s="951"/>
      <c r="N263" s="951"/>
      <c r="O263" s="951"/>
      <c r="P263" s="951"/>
      <c r="Q263" s="951"/>
      <c r="R263" s="951"/>
      <c r="S263" s="28"/>
      <c r="T263" s="28"/>
      <c r="U263" s="28"/>
      <c r="V263" s="28"/>
      <c r="W263" s="28"/>
      <c r="X263" s="28"/>
      <c r="Y263" s="28"/>
      <c r="Z263" s="28"/>
      <c r="AA263" s="28"/>
      <c r="AB263" s="28"/>
      <c r="AC263" s="28"/>
    </row>
    <row r="264">
      <c r="A264" s="951"/>
      <c r="B264" s="951"/>
      <c r="C264" s="951"/>
      <c r="D264" s="28"/>
      <c r="E264" s="28"/>
      <c r="F264" s="28"/>
      <c r="G264" s="28"/>
      <c r="H264" s="28"/>
      <c r="I264" s="28"/>
      <c r="J264" s="951"/>
      <c r="K264" s="951"/>
      <c r="L264" s="951"/>
      <c r="M264" s="951"/>
      <c r="N264" s="951"/>
      <c r="O264" s="951"/>
      <c r="P264" s="951"/>
      <c r="Q264" s="951"/>
      <c r="R264" s="951"/>
      <c r="S264" s="28"/>
      <c r="T264" s="28"/>
      <c r="U264" s="28"/>
      <c r="V264" s="28"/>
      <c r="W264" s="28"/>
      <c r="X264" s="28"/>
      <c r="Y264" s="28"/>
      <c r="Z264" s="28"/>
      <c r="AA264" s="28"/>
      <c r="AB264" s="28"/>
      <c r="AC264" s="28"/>
    </row>
    <row r="265">
      <c r="A265" s="951"/>
      <c r="B265" s="951"/>
      <c r="C265" s="951"/>
      <c r="D265" s="28"/>
      <c r="E265" s="28"/>
      <c r="F265" s="28"/>
      <c r="G265" s="28"/>
      <c r="H265" s="28"/>
      <c r="I265" s="28"/>
      <c r="J265" s="951"/>
      <c r="K265" s="951"/>
      <c r="L265" s="951"/>
      <c r="M265" s="951"/>
      <c r="N265" s="951"/>
      <c r="O265" s="951"/>
      <c r="P265" s="951"/>
      <c r="Q265" s="951"/>
      <c r="R265" s="951"/>
      <c r="S265" s="28"/>
      <c r="T265" s="28"/>
      <c r="U265" s="28"/>
      <c r="V265" s="28"/>
      <c r="W265" s="28"/>
      <c r="X265" s="28"/>
      <c r="Y265" s="28"/>
      <c r="Z265" s="28"/>
      <c r="AA265" s="28"/>
      <c r="AB265" s="28"/>
      <c r="AC265" s="28"/>
    </row>
    <row r="266">
      <c r="A266" s="951"/>
      <c r="B266" s="951"/>
      <c r="C266" s="951"/>
      <c r="D266" s="28"/>
      <c r="E266" s="28"/>
      <c r="F266" s="28"/>
      <c r="G266" s="28"/>
      <c r="H266" s="28"/>
      <c r="I266" s="28"/>
      <c r="J266" s="951"/>
      <c r="K266" s="951"/>
      <c r="L266" s="951"/>
      <c r="M266" s="951"/>
      <c r="N266" s="951"/>
      <c r="O266" s="951"/>
      <c r="P266" s="951"/>
      <c r="Q266" s="951"/>
      <c r="R266" s="951"/>
      <c r="S266" s="28"/>
      <c r="T266" s="28"/>
      <c r="U266" s="28"/>
      <c r="V266" s="28"/>
      <c r="W266" s="28"/>
      <c r="X266" s="28"/>
      <c r="Y266" s="28"/>
      <c r="Z266" s="28"/>
      <c r="AA266" s="28"/>
      <c r="AB266" s="28"/>
      <c r="AC266" s="28"/>
    </row>
    <row r="267">
      <c r="A267" s="951"/>
      <c r="B267" s="951"/>
      <c r="C267" s="951"/>
      <c r="D267" s="28"/>
      <c r="E267" s="28"/>
      <c r="F267" s="28"/>
      <c r="G267" s="28"/>
      <c r="H267" s="28"/>
      <c r="I267" s="28"/>
      <c r="J267" s="951"/>
      <c r="K267" s="951"/>
      <c r="L267" s="951"/>
      <c r="M267" s="951"/>
      <c r="N267" s="951"/>
      <c r="O267" s="951"/>
      <c r="P267" s="951"/>
      <c r="Q267" s="951"/>
      <c r="R267" s="951"/>
      <c r="S267" s="28"/>
      <c r="T267" s="28"/>
      <c r="U267" s="28"/>
      <c r="V267" s="28"/>
      <c r="W267" s="28"/>
      <c r="X267" s="28"/>
      <c r="Y267" s="28"/>
      <c r="Z267" s="28"/>
      <c r="AA267" s="28"/>
      <c r="AB267" s="28"/>
      <c r="AC267" s="28"/>
    </row>
    <row r="268">
      <c r="A268" s="951"/>
      <c r="B268" s="951"/>
      <c r="C268" s="951"/>
      <c r="D268" s="28"/>
      <c r="E268" s="28"/>
      <c r="F268" s="28"/>
      <c r="G268" s="28"/>
      <c r="H268" s="28"/>
      <c r="I268" s="28"/>
      <c r="J268" s="951"/>
      <c r="K268" s="951"/>
      <c r="L268" s="951"/>
      <c r="M268" s="951"/>
      <c r="N268" s="951"/>
      <c r="O268" s="951"/>
      <c r="P268" s="951"/>
      <c r="Q268" s="951"/>
      <c r="R268" s="951"/>
      <c r="S268" s="28"/>
      <c r="T268" s="28"/>
      <c r="U268" s="28"/>
      <c r="V268" s="28"/>
      <c r="W268" s="28"/>
      <c r="X268" s="28"/>
      <c r="Y268" s="28"/>
      <c r="Z268" s="28"/>
      <c r="AA268" s="28"/>
      <c r="AB268" s="28"/>
      <c r="AC268" s="28"/>
    </row>
    <row r="269">
      <c r="A269" s="951"/>
      <c r="B269" s="951"/>
      <c r="C269" s="951"/>
      <c r="D269" s="28"/>
      <c r="E269" s="28"/>
      <c r="F269" s="28"/>
      <c r="G269" s="28"/>
      <c r="H269" s="28"/>
      <c r="I269" s="28"/>
      <c r="J269" s="951"/>
      <c r="K269" s="951"/>
      <c r="L269" s="951"/>
      <c r="M269" s="951"/>
      <c r="N269" s="951"/>
      <c r="O269" s="951"/>
      <c r="P269" s="951"/>
      <c r="Q269" s="951"/>
      <c r="R269" s="951"/>
      <c r="S269" s="28"/>
      <c r="T269" s="28"/>
      <c r="U269" s="28"/>
      <c r="V269" s="28"/>
      <c r="W269" s="28"/>
      <c r="X269" s="28"/>
      <c r="Y269" s="28"/>
      <c r="Z269" s="28"/>
      <c r="AA269" s="28"/>
      <c r="AB269" s="28"/>
      <c r="AC269" s="28"/>
    </row>
    <row r="270">
      <c r="A270" s="951"/>
      <c r="B270" s="951"/>
      <c r="C270" s="951"/>
      <c r="D270" s="28"/>
      <c r="E270" s="28"/>
      <c r="F270" s="28"/>
      <c r="G270" s="28"/>
      <c r="H270" s="28"/>
      <c r="I270" s="28"/>
      <c r="J270" s="951"/>
      <c r="K270" s="951"/>
      <c r="L270" s="951"/>
      <c r="M270" s="951"/>
      <c r="N270" s="951"/>
      <c r="O270" s="951"/>
      <c r="P270" s="951"/>
      <c r="Q270" s="951"/>
      <c r="R270" s="951"/>
      <c r="S270" s="28"/>
      <c r="T270" s="28"/>
      <c r="U270" s="28"/>
      <c r="V270" s="28"/>
      <c r="W270" s="28"/>
      <c r="X270" s="28"/>
      <c r="Y270" s="28"/>
      <c r="Z270" s="28"/>
      <c r="AA270" s="28"/>
      <c r="AB270" s="28"/>
      <c r="AC270" s="28"/>
    </row>
    <row r="271">
      <c r="A271" s="951"/>
      <c r="B271" s="951"/>
      <c r="C271" s="951"/>
      <c r="D271" s="28"/>
      <c r="E271" s="28"/>
      <c r="F271" s="28"/>
      <c r="G271" s="28"/>
      <c r="H271" s="28"/>
      <c r="I271" s="28"/>
      <c r="J271" s="951"/>
      <c r="K271" s="951"/>
      <c r="L271" s="951"/>
      <c r="M271" s="951"/>
      <c r="N271" s="951"/>
      <c r="O271" s="951"/>
      <c r="P271" s="951"/>
      <c r="Q271" s="951"/>
      <c r="R271" s="951"/>
      <c r="S271" s="28"/>
      <c r="T271" s="28"/>
      <c r="U271" s="28"/>
      <c r="V271" s="28"/>
      <c r="W271" s="28"/>
      <c r="X271" s="28"/>
      <c r="Y271" s="28"/>
      <c r="Z271" s="28"/>
      <c r="AA271" s="28"/>
      <c r="AB271" s="28"/>
      <c r="AC271" s="28"/>
    </row>
    <row r="272">
      <c r="A272" s="951"/>
      <c r="B272" s="951"/>
      <c r="C272" s="951"/>
      <c r="D272" s="28"/>
      <c r="E272" s="28"/>
      <c r="F272" s="28"/>
      <c r="G272" s="28"/>
      <c r="H272" s="28"/>
      <c r="I272" s="28"/>
      <c r="J272" s="951"/>
      <c r="K272" s="951"/>
      <c r="L272" s="951"/>
      <c r="M272" s="951"/>
      <c r="N272" s="951"/>
      <c r="O272" s="951"/>
      <c r="P272" s="951"/>
      <c r="Q272" s="951"/>
      <c r="R272" s="951"/>
      <c r="S272" s="28"/>
      <c r="T272" s="28"/>
      <c r="U272" s="28"/>
      <c r="V272" s="28"/>
      <c r="W272" s="28"/>
      <c r="X272" s="28"/>
      <c r="Y272" s="28"/>
      <c r="Z272" s="28"/>
      <c r="AA272" s="28"/>
      <c r="AB272" s="28"/>
      <c r="AC272" s="28"/>
    </row>
    <row r="273">
      <c r="A273" s="951"/>
      <c r="B273" s="951"/>
      <c r="C273" s="951"/>
      <c r="D273" s="28"/>
      <c r="E273" s="28"/>
      <c r="F273" s="28"/>
      <c r="G273" s="28"/>
      <c r="H273" s="28"/>
      <c r="I273" s="28"/>
      <c r="J273" s="951"/>
      <c r="K273" s="951"/>
      <c r="L273" s="951"/>
      <c r="M273" s="951"/>
      <c r="N273" s="951"/>
      <c r="O273" s="951"/>
      <c r="P273" s="951"/>
      <c r="Q273" s="951"/>
      <c r="R273" s="951"/>
      <c r="S273" s="28"/>
      <c r="T273" s="28"/>
      <c r="U273" s="28"/>
      <c r="V273" s="28"/>
      <c r="W273" s="28"/>
      <c r="X273" s="28"/>
      <c r="Y273" s="28"/>
      <c r="Z273" s="28"/>
      <c r="AA273" s="28"/>
      <c r="AB273" s="28"/>
      <c r="AC273" s="28"/>
    </row>
    <row r="274">
      <c r="A274" s="951"/>
      <c r="B274" s="951"/>
      <c r="C274" s="951"/>
      <c r="D274" s="28"/>
      <c r="E274" s="28"/>
      <c r="F274" s="28"/>
      <c r="G274" s="28"/>
      <c r="H274" s="28"/>
      <c r="I274" s="28"/>
      <c r="J274" s="951"/>
      <c r="K274" s="951"/>
      <c r="L274" s="951"/>
      <c r="M274" s="951"/>
      <c r="N274" s="951"/>
      <c r="O274" s="951"/>
      <c r="P274" s="951"/>
      <c r="Q274" s="951"/>
      <c r="R274" s="951"/>
      <c r="S274" s="28"/>
      <c r="T274" s="28"/>
      <c r="U274" s="28"/>
      <c r="V274" s="28"/>
      <c r="W274" s="28"/>
      <c r="X274" s="28"/>
      <c r="Y274" s="28"/>
      <c r="Z274" s="28"/>
      <c r="AA274" s="28"/>
      <c r="AB274" s="28"/>
      <c r="AC274" s="28"/>
    </row>
    <row r="275">
      <c r="A275" s="951"/>
      <c r="B275" s="951"/>
      <c r="C275" s="951"/>
      <c r="D275" s="28"/>
      <c r="E275" s="28"/>
      <c r="F275" s="28"/>
      <c r="G275" s="28"/>
      <c r="H275" s="28"/>
      <c r="I275" s="28"/>
      <c r="J275" s="951"/>
      <c r="K275" s="951"/>
      <c r="L275" s="951"/>
      <c r="M275" s="951"/>
      <c r="N275" s="951"/>
      <c r="O275" s="951"/>
      <c r="P275" s="951"/>
      <c r="Q275" s="951"/>
      <c r="R275" s="951"/>
      <c r="S275" s="28"/>
      <c r="T275" s="28"/>
      <c r="U275" s="28"/>
      <c r="V275" s="28"/>
      <c r="W275" s="28"/>
      <c r="X275" s="28"/>
      <c r="Y275" s="28"/>
      <c r="Z275" s="28"/>
      <c r="AA275" s="28"/>
      <c r="AB275" s="28"/>
      <c r="AC275" s="28"/>
    </row>
    <row r="276">
      <c r="A276" s="951"/>
      <c r="B276" s="951"/>
      <c r="C276" s="951"/>
      <c r="D276" s="28"/>
      <c r="E276" s="28"/>
      <c r="F276" s="28"/>
      <c r="G276" s="28"/>
      <c r="H276" s="28"/>
      <c r="I276" s="28"/>
      <c r="J276" s="951"/>
      <c r="K276" s="951"/>
      <c r="L276" s="951"/>
      <c r="M276" s="951"/>
      <c r="N276" s="951"/>
      <c r="O276" s="951"/>
      <c r="P276" s="951"/>
      <c r="Q276" s="951"/>
      <c r="R276" s="951"/>
      <c r="S276" s="28"/>
      <c r="T276" s="28"/>
      <c r="U276" s="28"/>
      <c r="V276" s="28"/>
      <c r="W276" s="28"/>
      <c r="X276" s="28"/>
      <c r="Y276" s="28"/>
      <c r="Z276" s="28"/>
      <c r="AA276" s="28"/>
      <c r="AB276" s="28"/>
      <c r="AC276" s="28"/>
    </row>
    <row r="277">
      <c r="A277" s="951"/>
      <c r="B277" s="951"/>
      <c r="C277" s="951"/>
      <c r="D277" s="28"/>
      <c r="E277" s="28"/>
      <c r="F277" s="28"/>
      <c r="G277" s="28"/>
      <c r="H277" s="28"/>
      <c r="I277" s="28"/>
      <c r="J277" s="951"/>
      <c r="K277" s="951"/>
      <c r="L277" s="951"/>
      <c r="M277" s="951"/>
      <c r="N277" s="951"/>
      <c r="O277" s="951"/>
      <c r="P277" s="951"/>
      <c r="Q277" s="951"/>
      <c r="R277" s="951"/>
      <c r="S277" s="28"/>
      <c r="T277" s="28"/>
      <c r="U277" s="28"/>
      <c r="V277" s="28"/>
      <c r="W277" s="28"/>
      <c r="X277" s="28"/>
      <c r="Y277" s="28"/>
      <c r="Z277" s="28"/>
      <c r="AA277" s="28"/>
      <c r="AB277" s="28"/>
      <c r="AC277" s="28"/>
    </row>
    <row r="278">
      <c r="A278" s="951"/>
      <c r="B278" s="951"/>
      <c r="C278" s="951"/>
      <c r="D278" s="28"/>
      <c r="E278" s="28"/>
      <c r="F278" s="28"/>
      <c r="G278" s="28"/>
      <c r="H278" s="28"/>
      <c r="I278" s="28"/>
      <c r="J278" s="951"/>
      <c r="K278" s="951"/>
      <c r="L278" s="951"/>
      <c r="M278" s="951"/>
      <c r="N278" s="951"/>
      <c r="O278" s="951"/>
      <c r="P278" s="951"/>
      <c r="Q278" s="951"/>
      <c r="R278" s="951"/>
      <c r="S278" s="28"/>
      <c r="T278" s="28"/>
      <c r="U278" s="28"/>
      <c r="V278" s="28"/>
      <c r="W278" s="28"/>
      <c r="X278" s="28"/>
      <c r="Y278" s="28"/>
      <c r="Z278" s="28"/>
      <c r="AA278" s="28"/>
      <c r="AB278" s="28"/>
      <c r="AC278" s="28"/>
    </row>
    <row r="279">
      <c r="A279" s="951"/>
      <c r="B279" s="951"/>
      <c r="C279" s="951"/>
      <c r="D279" s="28"/>
      <c r="E279" s="28"/>
      <c r="F279" s="28"/>
      <c r="G279" s="28"/>
      <c r="H279" s="28"/>
      <c r="I279" s="28"/>
      <c r="J279" s="951"/>
      <c r="K279" s="951"/>
      <c r="L279" s="951"/>
      <c r="M279" s="951"/>
      <c r="N279" s="951"/>
      <c r="O279" s="951"/>
      <c r="P279" s="951"/>
      <c r="Q279" s="951"/>
      <c r="R279" s="951"/>
      <c r="S279" s="28"/>
      <c r="T279" s="28"/>
      <c r="U279" s="28"/>
      <c r="V279" s="28"/>
      <c r="W279" s="28"/>
      <c r="X279" s="28"/>
      <c r="Y279" s="28"/>
      <c r="Z279" s="28"/>
      <c r="AA279" s="28"/>
      <c r="AB279" s="28"/>
      <c r="AC279" s="28"/>
    </row>
    <row r="280">
      <c r="A280" s="951"/>
      <c r="B280" s="951"/>
      <c r="C280" s="951"/>
      <c r="D280" s="28"/>
      <c r="E280" s="28"/>
      <c r="F280" s="28"/>
      <c r="G280" s="28"/>
      <c r="H280" s="28"/>
      <c r="I280" s="28"/>
      <c r="J280" s="951"/>
      <c r="K280" s="951"/>
      <c r="L280" s="951"/>
      <c r="M280" s="951"/>
      <c r="N280" s="951"/>
      <c r="O280" s="951"/>
      <c r="P280" s="951"/>
      <c r="Q280" s="951"/>
      <c r="R280" s="951"/>
      <c r="S280" s="28"/>
      <c r="T280" s="28"/>
      <c r="U280" s="28"/>
      <c r="V280" s="28"/>
      <c r="W280" s="28"/>
      <c r="X280" s="28"/>
      <c r="Y280" s="28"/>
      <c r="Z280" s="28"/>
      <c r="AA280" s="28"/>
      <c r="AB280" s="28"/>
      <c r="AC280" s="28"/>
    </row>
    <row r="281">
      <c r="A281" s="951"/>
      <c r="B281" s="951"/>
      <c r="C281" s="951"/>
      <c r="D281" s="28"/>
      <c r="E281" s="28"/>
      <c r="F281" s="28"/>
      <c r="G281" s="28"/>
      <c r="H281" s="28"/>
      <c r="I281" s="28"/>
      <c r="J281" s="951"/>
      <c r="K281" s="951"/>
      <c r="L281" s="951"/>
      <c r="M281" s="951"/>
      <c r="N281" s="951"/>
      <c r="O281" s="951"/>
      <c r="P281" s="951"/>
      <c r="Q281" s="951"/>
      <c r="R281" s="951"/>
      <c r="S281" s="28"/>
      <c r="T281" s="28"/>
      <c r="U281" s="28"/>
      <c r="V281" s="28"/>
      <c r="W281" s="28"/>
      <c r="X281" s="28"/>
      <c r="Y281" s="28"/>
      <c r="Z281" s="28"/>
      <c r="AA281" s="28"/>
      <c r="AB281" s="28"/>
      <c r="AC281" s="28"/>
    </row>
    <row r="282">
      <c r="A282" s="951"/>
      <c r="B282" s="951"/>
      <c r="C282" s="951"/>
      <c r="D282" s="28"/>
      <c r="E282" s="28"/>
      <c r="F282" s="28"/>
      <c r="G282" s="28"/>
      <c r="H282" s="28"/>
      <c r="I282" s="28"/>
      <c r="J282" s="951"/>
      <c r="K282" s="951"/>
      <c r="L282" s="951"/>
      <c r="M282" s="951"/>
      <c r="N282" s="951"/>
      <c r="O282" s="951"/>
      <c r="P282" s="951"/>
      <c r="Q282" s="951"/>
      <c r="R282" s="951"/>
      <c r="S282" s="28"/>
      <c r="T282" s="28"/>
      <c r="U282" s="28"/>
      <c r="V282" s="28"/>
      <c r="W282" s="28"/>
      <c r="X282" s="28"/>
      <c r="Y282" s="28"/>
      <c r="Z282" s="28"/>
      <c r="AA282" s="28"/>
      <c r="AB282" s="28"/>
      <c r="AC282" s="28"/>
    </row>
    <row r="283">
      <c r="A283" s="951"/>
      <c r="B283" s="951"/>
      <c r="C283" s="951"/>
      <c r="D283" s="28"/>
      <c r="E283" s="28"/>
      <c r="F283" s="28"/>
      <c r="G283" s="28"/>
      <c r="H283" s="28"/>
      <c r="I283" s="28"/>
      <c r="J283" s="951"/>
      <c r="K283" s="951"/>
      <c r="L283" s="951"/>
      <c r="M283" s="951"/>
      <c r="N283" s="951"/>
      <c r="O283" s="951"/>
      <c r="P283" s="951"/>
      <c r="Q283" s="951"/>
      <c r="R283" s="951"/>
      <c r="S283" s="28"/>
      <c r="T283" s="28"/>
      <c r="U283" s="28"/>
      <c r="V283" s="28"/>
      <c r="W283" s="28"/>
      <c r="X283" s="28"/>
      <c r="Y283" s="28"/>
      <c r="Z283" s="28"/>
      <c r="AA283" s="28"/>
      <c r="AB283" s="28"/>
      <c r="AC283" s="28"/>
    </row>
    <row r="284">
      <c r="A284" s="951"/>
      <c r="B284" s="951"/>
      <c r="C284" s="951"/>
      <c r="D284" s="28"/>
      <c r="E284" s="28"/>
      <c r="F284" s="28"/>
      <c r="G284" s="28"/>
      <c r="H284" s="28"/>
      <c r="I284" s="28"/>
      <c r="J284" s="951"/>
      <c r="K284" s="951"/>
      <c r="L284" s="951"/>
      <c r="M284" s="951"/>
      <c r="N284" s="951"/>
      <c r="O284" s="951"/>
      <c r="P284" s="951"/>
      <c r="Q284" s="951"/>
      <c r="R284" s="951"/>
      <c r="S284" s="28"/>
      <c r="T284" s="28"/>
      <c r="U284" s="28"/>
      <c r="V284" s="28"/>
      <c r="W284" s="28"/>
      <c r="X284" s="28"/>
      <c r="Y284" s="28"/>
      <c r="Z284" s="28"/>
      <c r="AA284" s="28"/>
      <c r="AB284" s="28"/>
      <c r="AC284" s="28"/>
    </row>
    <row r="285">
      <c r="A285" s="951"/>
      <c r="B285" s="951"/>
      <c r="C285" s="951"/>
      <c r="D285" s="28"/>
      <c r="E285" s="28"/>
      <c r="F285" s="28"/>
      <c r="G285" s="28"/>
      <c r="H285" s="28"/>
      <c r="I285" s="28"/>
      <c r="J285" s="951"/>
      <c r="K285" s="951"/>
      <c r="L285" s="951"/>
      <c r="M285" s="951"/>
      <c r="N285" s="951"/>
      <c r="O285" s="951"/>
      <c r="P285" s="951"/>
      <c r="Q285" s="951"/>
      <c r="R285" s="951"/>
      <c r="S285" s="28"/>
      <c r="T285" s="28"/>
      <c r="U285" s="28"/>
      <c r="V285" s="28"/>
      <c r="W285" s="28"/>
      <c r="X285" s="28"/>
      <c r="Y285" s="28"/>
      <c r="Z285" s="28"/>
      <c r="AA285" s="28"/>
      <c r="AB285" s="28"/>
      <c r="AC285" s="28"/>
    </row>
    <row r="286">
      <c r="A286" s="951"/>
      <c r="B286" s="951"/>
      <c r="C286" s="951"/>
      <c r="D286" s="28"/>
      <c r="E286" s="28"/>
      <c r="F286" s="28"/>
      <c r="G286" s="28"/>
      <c r="H286" s="28"/>
      <c r="I286" s="28"/>
      <c r="J286" s="951"/>
      <c r="K286" s="951"/>
      <c r="L286" s="951"/>
      <c r="M286" s="951"/>
      <c r="N286" s="951"/>
      <c r="O286" s="951"/>
      <c r="P286" s="951"/>
      <c r="Q286" s="951"/>
      <c r="R286" s="951"/>
      <c r="S286" s="28"/>
      <c r="T286" s="28"/>
      <c r="U286" s="28"/>
      <c r="V286" s="28"/>
      <c r="W286" s="28"/>
      <c r="X286" s="28"/>
      <c r="Y286" s="28"/>
      <c r="Z286" s="28"/>
      <c r="AA286" s="28"/>
      <c r="AB286" s="28"/>
      <c r="AC286" s="28"/>
    </row>
    <row r="287">
      <c r="A287" s="951"/>
      <c r="B287" s="951"/>
      <c r="C287" s="951"/>
      <c r="D287" s="28"/>
      <c r="E287" s="28"/>
      <c r="F287" s="28"/>
      <c r="G287" s="28"/>
      <c r="H287" s="28"/>
      <c r="I287" s="28"/>
      <c r="J287" s="951"/>
      <c r="K287" s="951"/>
      <c r="L287" s="951"/>
      <c r="M287" s="951"/>
      <c r="N287" s="951"/>
      <c r="O287" s="951"/>
      <c r="P287" s="951"/>
      <c r="Q287" s="951"/>
      <c r="R287" s="951"/>
      <c r="S287" s="28"/>
      <c r="T287" s="28"/>
      <c r="U287" s="28"/>
      <c r="V287" s="28"/>
      <c r="W287" s="28"/>
      <c r="X287" s="28"/>
      <c r="Y287" s="28"/>
      <c r="Z287" s="28"/>
      <c r="AA287" s="28"/>
      <c r="AB287" s="28"/>
      <c r="AC287" s="28"/>
    </row>
    <row r="288">
      <c r="A288" s="951"/>
      <c r="B288" s="951"/>
      <c r="C288" s="951"/>
      <c r="D288" s="28"/>
      <c r="E288" s="28"/>
      <c r="F288" s="28"/>
      <c r="G288" s="28"/>
      <c r="H288" s="28"/>
      <c r="I288" s="28"/>
      <c r="J288" s="951"/>
      <c r="K288" s="951"/>
      <c r="L288" s="951"/>
      <c r="M288" s="951"/>
      <c r="N288" s="951"/>
      <c r="O288" s="951"/>
      <c r="P288" s="951"/>
      <c r="Q288" s="951"/>
      <c r="R288" s="951"/>
      <c r="S288" s="28"/>
      <c r="T288" s="28"/>
      <c r="U288" s="28"/>
      <c r="V288" s="28"/>
      <c r="W288" s="28"/>
      <c r="X288" s="28"/>
      <c r="Y288" s="28"/>
      <c r="Z288" s="28"/>
      <c r="AA288" s="28"/>
      <c r="AB288" s="28"/>
      <c r="AC288" s="28"/>
    </row>
    <row r="289">
      <c r="A289" s="951"/>
      <c r="B289" s="951"/>
      <c r="C289" s="951"/>
      <c r="D289" s="28"/>
      <c r="E289" s="28"/>
      <c r="F289" s="28"/>
      <c r="G289" s="28"/>
      <c r="H289" s="28"/>
      <c r="I289" s="28"/>
      <c r="J289" s="951"/>
      <c r="K289" s="951"/>
      <c r="L289" s="951"/>
      <c r="M289" s="951"/>
      <c r="N289" s="951"/>
      <c r="O289" s="951"/>
      <c r="P289" s="951"/>
      <c r="Q289" s="951"/>
      <c r="R289" s="951"/>
      <c r="S289" s="28"/>
      <c r="T289" s="28"/>
      <c r="U289" s="28"/>
      <c r="V289" s="28"/>
      <c r="W289" s="28"/>
      <c r="X289" s="28"/>
      <c r="Y289" s="28"/>
      <c r="Z289" s="28"/>
      <c r="AA289" s="28"/>
      <c r="AB289" s="28"/>
      <c r="AC289" s="28"/>
    </row>
    <row r="290">
      <c r="A290" s="951"/>
      <c r="B290" s="951"/>
      <c r="C290" s="951"/>
      <c r="D290" s="28"/>
      <c r="E290" s="28"/>
      <c r="F290" s="28"/>
      <c r="G290" s="28"/>
      <c r="H290" s="28"/>
      <c r="I290" s="28"/>
      <c r="J290" s="951"/>
      <c r="K290" s="951"/>
      <c r="L290" s="951"/>
      <c r="M290" s="951"/>
      <c r="N290" s="951"/>
      <c r="O290" s="951"/>
      <c r="P290" s="951"/>
      <c r="Q290" s="951"/>
      <c r="R290" s="951"/>
      <c r="S290" s="28"/>
      <c r="T290" s="28"/>
      <c r="U290" s="28"/>
      <c r="V290" s="28"/>
      <c r="W290" s="28"/>
      <c r="X290" s="28"/>
      <c r="Y290" s="28"/>
      <c r="Z290" s="28"/>
      <c r="AA290" s="28"/>
      <c r="AB290" s="28"/>
      <c r="AC290" s="28"/>
    </row>
    <row r="291">
      <c r="A291" s="951"/>
      <c r="B291" s="951"/>
      <c r="C291" s="951"/>
      <c r="D291" s="28"/>
      <c r="E291" s="28"/>
      <c r="F291" s="28"/>
      <c r="G291" s="28"/>
      <c r="H291" s="28"/>
      <c r="I291" s="28"/>
      <c r="J291" s="951"/>
      <c r="K291" s="951"/>
      <c r="L291" s="951"/>
      <c r="M291" s="951"/>
      <c r="N291" s="951"/>
      <c r="O291" s="951"/>
      <c r="P291" s="951"/>
      <c r="Q291" s="951"/>
      <c r="R291" s="951"/>
      <c r="S291" s="28"/>
      <c r="T291" s="28"/>
      <c r="U291" s="28"/>
      <c r="V291" s="28"/>
      <c r="W291" s="28"/>
      <c r="X291" s="28"/>
      <c r="Y291" s="28"/>
      <c r="Z291" s="28"/>
      <c r="AA291" s="28"/>
      <c r="AB291" s="28"/>
      <c r="AC291" s="28"/>
    </row>
    <row r="292">
      <c r="A292" s="951"/>
      <c r="B292" s="951"/>
      <c r="C292" s="951"/>
      <c r="D292" s="28"/>
      <c r="E292" s="28"/>
      <c r="F292" s="28"/>
      <c r="G292" s="28"/>
      <c r="H292" s="28"/>
      <c r="I292" s="28"/>
      <c r="J292" s="951"/>
      <c r="K292" s="951"/>
      <c r="L292" s="951"/>
      <c r="M292" s="951"/>
      <c r="N292" s="951"/>
      <c r="O292" s="951"/>
      <c r="P292" s="951"/>
      <c r="Q292" s="951"/>
      <c r="R292" s="951"/>
      <c r="S292" s="28"/>
      <c r="T292" s="28"/>
      <c r="U292" s="28"/>
      <c r="V292" s="28"/>
      <c r="W292" s="28"/>
      <c r="X292" s="28"/>
      <c r="Y292" s="28"/>
      <c r="Z292" s="28"/>
      <c r="AA292" s="28"/>
      <c r="AB292" s="28"/>
      <c r="AC292" s="28"/>
    </row>
    <row r="293">
      <c r="A293" s="951"/>
      <c r="B293" s="951"/>
      <c r="C293" s="951"/>
      <c r="D293" s="28"/>
      <c r="E293" s="28"/>
      <c r="F293" s="28"/>
      <c r="G293" s="28"/>
      <c r="H293" s="28"/>
      <c r="I293" s="28"/>
      <c r="J293" s="951"/>
      <c r="K293" s="951"/>
      <c r="L293" s="951"/>
      <c r="M293" s="951"/>
      <c r="N293" s="951"/>
      <c r="O293" s="951"/>
      <c r="P293" s="951"/>
      <c r="Q293" s="951"/>
      <c r="R293" s="951"/>
      <c r="S293" s="28"/>
      <c r="T293" s="28"/>
      <c r="U293" s="28"/>
      <c r="V293" s="28"/>
      <c r="W293" s="28"/>
      <c r="X293" s="28"/>
      <c r="Y293" s="28"/>
      <c r="Z293" s="28"/>
      <c r="AA293" s="28"/>
      <c r="AB293" s="28"/>
      <c r="AC293" s="28"/>
    </row>
    <row r="294">
      <c r="A294" s="951"/>
      <c r="B294" s="951"/>
      <c r="C294" s="951"/>
      <c r="D294" s="28"/>
      <c r="E294" s="28"/>
      <c r="F294" s="28"/>
      <c r="G294" s="28"/>
      <c r="H294" s="28"/>
      <c r="I294" s="28"/>
      <c r="J294" s="951"/>
      <c r="K294" s="951"/>
      <c r="L294" s="951"/>
      <c r="M294" s="951"/>
      <c r="N294" s="951"/>
      <c r="O294" s="951"/>
      <c r="P294" s="951"/>
      <c r="Q294" s="951"/>
      <c r="R294" s="951"/>
      <c r="S294" s="28"/>
      <c r="T294" s="28"/>
      <c r="U294" s="28"/>
      <c r="V294" s="28"/>
      <c r="W294" s="28"/>
      <c r="X294" s="28"/>
      <c r="Y294" s="28"/>
      <c r="Z294" s="28"/>
      <c r="AA294" s="28"/>
      <c r="AB294" s="28"/>
      <c r="AC294" s="28"/>
    </row>
    <row r="295">
      <c r="A295" s="951"/>
      <c r="B295" s="951"/>
      <c r="C295" s="951"/>
      <c r="D295" s="28"/>
      <c r="E295" s="28"/>
      <c r="F295" s="28"/>
      <c r="G295" s="28"/>
      <c r="H295" s="28"/>
      <c r="I295" s="28"/>
      <c r="J295" s="951"/>
      <c r="K295" s="951"/>
      <c r="L295" s="951"/>
      <c r="M295" s="951"/>
      <c r="N295" s="951"/>
      <c r="O295" s="951"/>
      <c r="P295" s="951"/>
      <c r="Q295" s="951"/>
      <c r="R295" s="951"/>
      <c r="S295" s="28"/>
      <c r="T295" s="28"/>
      <c r="U295" s="28"/>
      <c r="V295" s="28"/>
      <c r="W295" s="28"/>
      <c r="X295" s="28"/>
      <c r="Y295" s="28"/>
      <c r="Z295" s="28"/>
      <c r="AA295" s="28"/>
      <c r="AB295" s="28"/>
      <c r="AC295" s="28"/>
    </row>
    <row r="296">
      <c r="A296" s="951"/>
      <c r="B296" s="951"/>
      <c r="C296" s="951"/>
      <c r="D296" s="28"/>
      <c r="E296" s="28"/>
      <c r="F296" s="28"/>
      <c r="G296" s="28"/>
      <c r="H296" s="28"/>
      <c r="I296" s="28"/>
      <c r="J296" s="951"/>
      <c r="K296" s="951"/>
      <c r="L296" s="951"/>
      <c r="M296" s="951"/>
      <c r="N296" s="951"/>
      <c r="O296" s="951"/>
      <c r="P296" s="951"/>
      <c r="Q296" s="951"/>
      <c r="R296" s="951"/>
      <c r="S296" s="28"/>
      <c r="T296" s="28"/>
      <c r="U296" s="28"/>
      <c r="V296" s="28"/>
      <c r="W296" s="28"/>
      <c r="X296" s="28"/>
      <c r="Y296" s="28"/>
      <c r="Z296" s="28"/>
      <c r="AA296" s="28"/>
      <c r="AB296" s="28"/>
      <c r="AC296" s="28"/>
    </row>
    <row r="297">
      <c r="A297" s="951"/>
      <c r="B297" s="951"/>
      <c r="C297" s="951"/>
      <c r="D297" s="28"/>
      <c r="E297" s="28"/>
      <c r="F297" s="28"/>
      <c r="G297" s="28"/>
      <c r="H297" s="28"/>
      <c r="I297" s="28"/>
      <c r="J297" s="951"/>
      <c r="K297" s="951"/>
      <c r="L297" s="951"/>
      <c r="M297" s="951"/>
      <c r="N297" s="951"/>
      <c r="O297" s="951"/>
      <c r="P297" s="951"/>
      <c r="Q297" s="951"/>
      <c r="R297" s="951"/>
      <c r="S297" s="28"/>
      <c r="T297" s="28"/>
      <c r="U297" s="28"/>
      <c r="V297" s="28"/>
      <c r="W297" s="28"/>
      <c r="X297" s="28"/>
      <c r="Y297" s="28"/>
      <c r="Z297" s="28"/>
      <c r="AA297" s="28"/>
      <c r="AB297" s="28"/>
      <c r="AC297" s="28"/>
    </row>
    <row r="298">
      <c r="A298" s="951"/>
      <c r="B298" s="951"/>
      <c r="C298" s="951"/>
      <c r="D298" s="28"/>
      <c r="E298" s="28"/>
      <c r="F298" s="28"/>
      <c r="G298" s="28"/>
      <c r="H298" s="28"/>
      <c r="I298" s="28"/>
      <c r="J298" s="951"/>
      <c r="K298" s="951"/>
      <c r="L298" s="951"/>
      <c r="M298" s="951"/>
      <c r="N298" s="951"/>
      <c r="O298" s="951"/>
      <c r="P298" s="951"/>
      <c r="Q298" s="951"/>
      <c r="R298" s="951"/>
      <c r="S298" s="28"/>
      <c r="T298" s="28"/>
      <c r="U298" s="28"/>
      <c r="V298" s="28"/>
      <c r="W298" s="28"/>
      <c r="X298" s="28"/>
      <c r="Y298" s="28"/>
      <c r="Z298" s="28"/>
      <c r="AA298" s="28"/>
      <c r="AB298" s="28"/>
      <c r="AC298" s="28"/>
    </row>
    <row r="299">
      <c r="A299" s="951"/>
      <c r="B299" s="951"/>
      <c r="C299" s="951"/>
      <c r="D299" s="28"/>
      <c r="E299" s="28"/>
      <c r="F299" s="28"/>
      <c r="G299" s="28"/>
      <c r="H299" s="28"/>
      <c r="I299" s="28"/>
      <c r="J299" s="951"/>
      <c r="K299" s="951"/>
      <c r="L299" s="951"/>
      <c r="M299" s="951"/>
      <c r="N299" s="951"/>
      <c r="O299" s="951"/>
      <c r="P299" s="951"/>
      <c r="Q299" s="951"/>
      <c r="R299" s="951"/>
      <c r="S299" s="28"/>
      <c r="T299" s="28"/>
      <c r="U299" s="28"/>
      <c r="V299" s="28"/>
      <c r="W299" s="28"/>
      <c r="X299" s="28"/>
      <c r="Y299" s="28"/>
      <c r="Z299" s="28"/>
      <c r="AA299" s="28"/>
      <c r="AB299" s="28"/>
      <c r="AC299" s="28"/>
    </row>
    <row r="300">
      <c r="A300" s="951"/>
      <c r="B300" s="951"/>
      <c r="C300" s="951"/>
      <c r="D300" s="28"/>
      <c r="E300" s="28"/>
      <c r="F300" s="28"/>
      <c r="G300" s="28"/>
      <c r="H300" s="28"/>
      <c r="I300" s="28"/>
      <c r="J300" s="951"/>
      <c r="K300" s="951"/>
      <c r="L300" s="951"/>
      <c r="M300" s="951"/>
      <c r="N300" s="951"/>
      <c r="O300" s="951"/>
      <c r="P300" s="951"/>
      <c r="Q300" s="951"/>
      <c r="R300" s="951"/>
      <c r="S300" s="28"/>
      <c r="T300" s="28"/>
      <c r="U300" s="28"/>
      <c r="V300" s="28"/>
      <c r="W300" s="28"/>
      <c r="X300" s="28"/>
      <c r="Y300" s="28"/>
      <c r="Z300" s="28"/>
      <c r="AA300" s="28"/>
      <c r="AB300" s="28"/>
      <c r="AC300" s="28"/>
    </row>
    <row r="301">
      <c r="A301" s="951"/>
      <c r="B301" s="951"/>
      <c r="C301" s="951"/>
      <c r="D301" s="28"/>
      <c r="E301" s="28"/>
      <c r="F301" s="28"/>
      <c r="G301" s="28"/>
      <c r="H301" s="28"/>
      <c r="I301" s="28"/>
      <c r="J301" s="951"/>
      <c r="K301" s="951"/>
      <c r="L301" s="951"/>
      <c r="M301" s="951"/>
      <c r="N301" s="951"/>
      <c r="O301" s="951"/>
      <c r="P301" s="951"/>
      <c r="Q301" s="951"/>
      <c r="R301" s="951"/>
      <c r="S301" s="28"/>
      <c r="T301" s="28"/>
      <c r="U301" s="28"/>
      <c r="V301" s="28"/>
      <c r="W301" s="28"/>
      <c r="X301" s="28"/>
      <c r="Y301" s="28"/>
      <c r="Z301" s="28"/>
      <c r="AA301" s="28"/>
      <c r="AB301" s="28"/>
      <c r="AC301" s="28"/>
    </row>
    <row r="302">
      <c r="A302" s="951"/>
      <c r="B302" s="951"/>
      <c r="C302" s="951"/>
      <c r="D302" s="28"/>
      <c r="E302" s="28"/>
      <c r="F302" s="28"/>
      <c r="G302" s="28"/>
      <c r="H302" s="28"/>
      <c r="I302" s="28"/>
      <c r="J302" s="951"/>
      <c r="K302" s="951"/>
      <c r="L302" s="951"/>
      <c r="M302" s="951"/>
      <c r="N302" s="951"/>
      <c r="O302" s="951"/>
      <c r="P302" s="951"/>
      <c r="Q302" s="951"/>
      <c r="R302" s="951"/>
      <c r="S302" s="28"/>
      <c r="T302" s="28"/>
      <c r="U302" s="28"/>
      <c r="V302" s="28"/>
      <c r="W302" s="28"/>
      <c r="X302" s="28"/>
      <c r="Y302" s="28"/>
      <c r="Z302" s="28"/>
      <c r="AA302" s="28"/>
      <c r="AB302" s="28"/>
      <c r="AC302" s="28"/>
    </row>
    <row r="303">
      <c r="A303" s="951"/>
      <c r="B303" s="951"/>
      <c r="C303" s="951"/>
      <c r="D303" s="28"/>
      <c r="E303" s="28"/>
      <c r="F303" s="28"/>
      <c r="G303" s="28"/>
      <c r="H303" s="28"/>
      <c r="I303" s="28"/>
      <c r="J303" s="951"/>
      <c r="K303" s="951"/>
      <c r="L303" s="951"/>
      <c r="M303" s="951"/>
      <c r="N303" s="951"/>
      <c r="O303" s="951"/>
      <c r="P303" s="951"/>
      <c r="Q303" s="951"/>
      <c r="R303" s="951"/>
      <c r="S303" s="28"/>
      <c r="T303" s="28"/>
      <c r="U303" s="28"/>
      <c r="V303" s="28"/>
      <c r="W303" s="28"/>
      <c r="X303" s="28"/>
      <c r="Y303" s="28"/>
      <c r="Z303" s="28"/>
      <c r="AA303" s="28"/>
      <c r="AB303" s="28"/>
      <c r="AC303" s="28"/>
    </row>
    <row r="304">
      <c r="A304" s="951"/>
      <c r="B304" s="951"/>
      <c r="C304" s="951"/>
      <c r="D304" s="28"/>
      <c r="E304" s="28"/>
      <c r="F304" s="28"/>
      <c r="G304" s="28"/>
      <c r="H304" s="28"/>
      <c r="I304" s="28"/>
      <c r="J304" s="951"/>
      <c r="K304" s="951"/>
      <c r="L304" s="951"/>
      <c r="M304" s="951"/>
      <c r="N304" s="951"/>
      <c r="O304" s="951"/>
      <c r="P304" s="951"/>
      <c r="Q304" s="951"/>
      <c r="R304" s="951"/>
      <c r="S304" s="28"/>
      <c r="T304" s="28"/>
      <c r="U304" s="28"/>
      <c r="V304" s="28"/>
      <c r="W304" s="28"/>
      <c r="X304" s="28"/>
      <c r="Y304" s="28"/>
      <c r="Z304" s="28"/>
      <c r="AA304" s="28"/>
      <c r="AB304" s="28"/>
      <c r="AC304" s="28"/>
    </row>
    <row r="305">
      <c r="A305" s="951"/>
      <c r="B305" s="951"/>
      <c r="C305" s="951"/>
      <c r="D305" s="28"/>
      <c r="E305" s="28"/>
      <c r="F305" s="28"/>
      <c r="G305" s="28"/>
      <c r="H305" s="28"/>
      <c r="I305" s="28"/>
      <c r="J305" s="951"/>
      <c r="K305" s="951"/>
      <c r="L305" s="951"/>
      <c r="M305" s="951"/>
      <c r="N305" s="951"/>
      <c r="O305" s="951"/>
      <c r="P305" s="951"/>
      <c r="Q305" s="951"/>
      <c r="R305" s="951"/>
      <c r="S305" s="28"/>
      <c r="T305" s="28"/>
      <c r="U305" s="28"/>
      <c r="V305" s="28"/>
      <c r="W305" s="28"/>
      <c r="X305" s="28"/>
      <c r="Y305" s="28"/>
      <c r="Z305" s="28"/>
      <c r="AA305" s="28"/>
      <c r="AB305" s="28"/>
      <c r="AC305" s="28"/>
    </row>
    <row r="306">
      <c r="A306" s="951"/>
      <c r="B306" s="951"/>
      <c r="C306" s="951"/>
      <c r="D306" s="28"/>
      <c r="E306" s="28"/>
      <c r="F306" s="28"/>
      <c r="G306" s="28"/>
      <c r="H306" s="28"/>
      <c r="I306" s="28"/>
      <c r="J306" s="951"/>
      <c r="K306" s="951"/>
      <c r="L306" s="951"/>
      <c r="M306" s="951"/>
      <c r="N306" s="951"/>
      <c r="O306" s="951"/>
      <c r="P306" s="951"/>
      <c r="Q306" s="951"/>
      <c r="R306" s="951"/>
      <c r="S306" s="28"/>
      <c r="T306" s="28"/>
      <c r="U306" s="28"/>
      <c r="V306" s="28"/>
      <c r="W306" s="28"/>
      <c r="X306" s="28"/>
      <c r="Y306" s="28"/>
      <c r="Z306" s="28"/>
      <c r="AA306" s="28"/>
      <c r="AB306" s="28"/>
      <c r="AC306" s="28"/>
    </row>
    <row r="307">
      <c r="A307" s="951"/>
      <c r="B307" s="951"/>
      <c r="C307" s="951"/>
      <c r="D307" s="28"/>
      <c r="E307" s="28"/>
      <c r="F307" s="28"/>
      <c r="G307" s="28"/>
      <c r="H307" s="28"/>
      <c r="I307" s="28"/>
      <c r="J307" s="951"/>
      <c r="K307" s="951"/>
      <c r="L307" s="951"/>
      <c r="M307" s="951"/>
      <c r="N307" s="951"/>
      <c r="O307" s="951"/>
      <c r="P307" s="951"/>
      <c r="Q307" s="951"/>
      <c r="R307" s="951"/>
      <c r="S307" s="28"/>
      <c r="T307" s="28"/>
      <c r="U307" s="28"/>
      <c r="V307" s="28"/>
      <c r="W307" s="28"/>
      <c r="X307" s="28"/>
      <c r="Y307" s="28"/>
      <c r="Z307" s="28"/>
      <c r="AA307" s="28"/>
      <c r="AB307" s="28"/>
      <c r="AC307" s="28"/>
    </row>
    <row r="308">
      <c r="A308" s="951"/>
      <c r="B308" s="951"/>
      <c r="C308" s="951"/>
      <c r="D308" s="28"/>
      <c r="E308" s="28"/>
      <c r="F308" s="28"/>
      <c r="G308" s="28"/>
      <c r="H308" s="28"/>
      <c r="I308" s="28"/>
      <c r="J308" s="951"/>
      <c r="K308" s="951"/>
      <c r="L308" s="951"/>
      <c r="M308" s="951"/>
      <c r="N308" s="951"/>
      <c r="O308" s="951"/>
      <c r="P308" s="951"/>
      <c r="Q308" s="951"/>
      <c r="R308" s="951"/>
      <c r="S308" s="28"/>
      <c r="T308" s="28"/>
      <c r="U308" s="28"/>
      <c r="V308" s="28"/>
      <c r="W308" s="28"/>
      <c r="X308" s="28"/>
      <c r="Y308" s="28"/>
      <c r="Z308" s="28"/>
      <c r="AA308" s="28"/>
      <c r="AB308" s="28"/>
      <c r="AC308" s="28"/>
    </row>
    <row r="309">
      <c r="A309" s="951"/>
      <c r="B309" s="951"/>
      <c r="C309" s="951"/>
      <c r="D309" s="28"/>
      <c r="E309" s="28"/>
      <c r="F309" s="28"/>
      <c r="G309" s="28"/>
      <c r="H309" s="28"/>
      <c r="I309" s="28"/>
      <c r="J309" s="951"/>
      <c r="K309" s="951"/>
      <c r="L309" s="951"/>
      <c r="M309" s="951"/>
      <c r="N309" s="951"/>
      <c r="O309" s="951"/>
      <c r="P309" s="951"/>
      <c r="Q309" s="951"/>
      <c r="R309" s="951"/>
      <c r="S309" s="28"/>
      <c r="T309" s="28"/>
      <c r="U309" s="28"/>
      <c r="V309" s="28"/>
      <c r="W309" s="28"/>
      <c r="X309" s="28"/>
      <c r="Y309" s="28"/>
      <c r="Z309" s="28"/>
      <c r="AA309" s="28"/>
      <c r="AB309" s="28"/>
      <c r="AC309" s="28"/>
    </row>
    <row r="310">
      <c r="A310" s="951"/>
      <c r="B310" s="951"/>
      <c r="C310" s="951"/>
      <c r="D310" s="28"/>
      <c r="E310" s="28"/>
      <c r="F310" s="28"/>
      <c r="G310" s="28"/>
      <c r="H310" s="28"/>
      <c r="I310" s="28"/>
      <c r="J310" s="951"/>
      <c r="K310" s="951"/>
      <c r="L310" s="951"/>
      <c r="M310" s="951"/>
      <c r="N310" s="951"/>
      <c r="O310" s="951"/>
      <c r="P310" s="951"/>
      <c r="Q310" s="951"/>
      <c r="R310" s="951"/>
      <c r="S310" s="28"/>
      <c r="T310" s="28"/>
      <c r="U310" s="28"/>
      <c r="V310" s="28"/>
      <c r="W310" s="28"/>
      <c r="X310" s="28"/>
      <c r="Y310" s="28"/>
      <c r="Z310" s="28"/>
      <c r="AA310" s="28"/>
      <c r="AB310" s="28"/>
      <c r="AC310" s="28"/>
    </row>
    <row r="311">
      <c r="A311" s="951"/>
      <c r="B311" s="951"/>
      <c r="C311" s="951"/>
      <c r="D311" s="28"/>
      <c r="E311" s="28"/>
      <c r="F311" s="28"/>
      <c r="G311" s="28"/>
      <c r="H311" s="28"/>
      <c r="I311" s="28"/>
      <c r="J311" s="951"/>
      <c r="K311" s="951"/>
      <c r="L311" s="951"/>
      <c r="M311" s="951"/>
      <c r="N311" s="951"/>
      <c r="O311" s="951"/>
      <c r="P311" s="951"/>
      <c r="Q311" s="951"/>
      <c r="R311" s="951"/>
      <c r="S311" s="28"/>
      <c r="T311" s="28"/>
      <c r="U311" s="28"/>
      <c r="V311" s="28"/>
      <c r="W311" s="28"/>
      <c r="X311" s="28"/>
      <c r="Y311" s="28"/>
      <c r="Z311" s="28"/>
      <c r="AA311" s="28"/>
      <c r="AB311" s="28"/>
      <c r="AC311" s="28"/>
    </row>
    <row r="312">
      <c r="A312" s="951"/>
      <c r="B312" s="951"/>
      <c r="C312" s="951"/>
      <c r="D312" s="28"/>
      <c r="E312" s="28"/>
      <c r="F312" s="28"/>
      <c r="G312" s="28"/>
      <c r="H312" s="28"/>
      <c r="I312" s="28"/>
      <c r="J312" s="951"/>
      <c r="K312" s="951"/>
      <c r="L312" s="951"/>
      <c r="M312" s="951"/>
      <c r="N312" s="951"/>
      <c r="O312" s="951"/>
      <c r="P312" s="951"/>
      <c r="Q312" s="951"/>
      <c r="R312" s="951"/>
      <c r="S312" s="28"/>
      <c r="T312" s="28"/>
      <c r="U312" s="28"/>
      <c r="V312" s="28"/>
      <c r="W312" s="28"/>
      <c r="X312" s="28"/>
      <c r="Y312" s="28"/>
      <c r="Z312" s="28"/>
      <c r="AA312" s="28"/>
      <c r="AB312" s="28"/>
      <c r="AC312" s="28"/>
    </row>
    <row r="313">
      <c r="A313" s="951"/>
      <c r="B313" s="951"/>
      <c r="C313" s="951"/>
      <c r="D313" s="28"/>
      <c r="E313" s="28"/>
      <c r="F313" s="28"/>
      <c r="G313" s="28"/>
      <c r="H313" s="28"/>
      <c r="I313" s="28"/>
      <c r="J313" s="951"/>
      <c r="K313" s="951"/>
      <c r="L313" s="951"/>
      <c r="M313" s="951"/>
      <c r="N313" s="951"/>
      <c r="O313" s="951"/>
      <c r="P313" s="951"/>
      <c r="Q313" s="951"/>
      <c r="R313" s="951"/>
      <c r="S313" s="28"/>
      <c r="T313" s="28"/>
      <c r="U313" s="28"/>
      <c r="V313" s="28"/>
      <c r="W313" s="28"/>
      <c r="X313" s="28"/>
      <c r="Y313" s="28"/>
      <c r="Z313" s="28"/>
      <c r="AA313" s="28"/>
      <c r="AB313" s="28"/>
      <c r="AC313" s="28"/>
    </row>
    <row r="314">
      <c r="A314" s="951"/>
      <c r="B314" s="951"/>
      <c r="C314" s="951"/>
      <c r="D314" s="28"/>
      <c r="E314" s="28"/>
      <c r="F314" s="28"/>
      <c r="G314" s="28"/>
      <c r="H314" s="28"/>
      <c r="I314" s="28"/>
      <c r="J314" s="951"/>
      <c r="K314" s="951"/>
      <c r="L314" s="951"/>
      <c r="M314" s="951"/>
      <c r="N314" s="951"/>
      <c r="O314" s="951"/>
      <c r="P314" s="951"/>
      <c r="Q314" s="951"/>
      <c r="R314" s="951"/>
      <c r="S314" s="28"/>
      <c r="T314" s="28"/>
      <c r="U314" s="28"/>
      <c r="V314" s="28"/>
      <c r="W314" s="28"/>
      <c r="X314" s="28"/>
      <c r="Y314" s="28"/>
      <c r="Z314" s="28"/>
      <c r="AA314" s="28"/>
      <c r="AB314" s="28"/>
      <c r="AC314" s="28"/>
    </row>
    <row r="315">
      <c r="A315" s="951"/>
      <c r="B315" s="951"/>
      <c r="C315" s="951"/>
      <c r="D315" s="28"/>
      <c r="E315" s="28"/>
      <c r="F315" s="28"/>
      <c r="G315" s="28"/>
      <c r="H315" s="28"/>
      <c r="I315" s="28"/>
      <c r="J315" s="951"/>
      <c r="K315" s="951"/>
      <c r="L315" s="951"/>
      <c r="M315" s="951"/>
      <c r="N315" s="951"/>
      <c r="O315" s="951"/>
      <c r="P315" s="951"/>
      <c r="Q315" s="951"/>
      <c r="R315" s="951"/>
      <c r="S315" s="28"/>
      <c r="T315" s="28"/>
      <c r="U315" s="28"/>
      <c r="V315" s="28"/>
      <c r="W315" s="28"/>
      <c r="X315" s="28"/>
      <c r="Y315" s="28"/>
      <c r="Z315" s="28"/>
      <c r="AA315" s="28"/>
      <c r="AB315" s="28"/>
      <c r="AC315" s="28"/>
    </row>
    <row r="316">
      <c r="A316" s="951"/>
      <c r="B316" s="951"/>
      <c r="C316" s="951"/>
      <c r="D316" s="28"/>
      <c r="E316" s="28"/>
      <c r="F316" s="28"/>
      <c r="G316" s="28"/>
      <c r="H316" s="28"/>
      <c r="I316" s="28"/>
      <c r="J316" s="951"/>
      <c r="K316" s="951"/>
      <c r="L316" s="951"/>
      <c r="M316" s="951"/>
      <c r="N316" s="951"/>
      <c r="O316" s="951"/>
      <c r="P316" s="951"/>
      <c r="Q316" s="951"/>
      <c r="R316" s="951"/>
      <c r="S316" s="28"/>
      <c r="T316" s="28"/>
      <c r="U316" s="28"/>
      <c r="V316" s="28"/>
      <c r="W316" s="28"/>
      <c r="X316" s="28"/>
      <c r="Y316" s="28"/>
      <c r="Z316" s="28"/>
      <c r="AA316" s="28"/>
      <c r="AB316" s="28"/>
      <c r="AC316" s="28"/>
    </row>
    <row r="317">
      <c r="A317" s="951"/>
      <c r="B317" s="951"/>
      <c r="C317" s="951"/>
      <c r="D317" s="28"/>
      <c r="E317" s="28"/>
      <c r="F317" s="28"/>
      <c r="G317" s="28"/>
      <c r="H317" s="28"/>
      <c r="I317" s="28"/>
      <c r="J317" s="951"/>
      <c r="K317" s="951"/>
      <c r="L317" s="951"/>
      <c r="M317" s="951"/>
      <c r="N317" s="951"/>
      <c r="O317" s="951"/>
      <c r="P317" s="951"/>
      <c r="Q317" s="951"/>
      <c r="R317" s="951"/>
      <c r="S317" s="28"/>
      <c r="T317" s="28"/>
      <c r="U317" s="28"/>
      <c r="V317" s="28"/>
      <c r="W317" s="28"/>
      <c r="X317" s="28"/>
      <c r="Y317" s="28"/>
      <c r="Z317" s="28"/>
      <c r="AA317" s="28"/>
      <c r="AB317" s="28"/>
      <c r="AC317" s="28"/>
    </row>
    <row r="318">
      <c r="A318" s="951"/>
      <c r="B318" s="951"/>
      <c r="C318" s="951"/>
      <c r="D318" s="28"/>
      <c r="E318" s="28"/>
      <c r="F318" s="28"/>
      <c r="G318" s="28"/>
      <c r="H318" s="28"/>
      <c r="I318" s="28"/>
      <c r="J318" s="951"/>
      <c r="K318" s="951"/>
      <c r="L318" s="951"/>
      <c r="M318" s="951"/>
      <c r="N318" s="951"/>
      <c r="O318" s="951"/>
      <c r="P318" s="951"/>
      <c r="Q318" s="951"/>
      <c r="R318" s="951"/>
      <c r="S318" s="28"/>
      <c r="T318" s="28"/>
      <c r="U318" s="28"/>
      <c r="V318" s="28"/>
      <c r="W318" s="28"/>
      <c r="X318" s="28"/>
      <c r="Y318" s="28"/>
      <c r="Z318" s="28"/>
      <c r="AA318" s="28"/>
      <c r="AB318" s="28"/>
      <c r="AC318" s="28"/>
    </row>
    <row r="319">
      <c r="A319" s="951"/>
      <c r="B319" s="951"/>
      <c r="C319" s="951"/>
      <c r="D319" s="28"/>
      <c r="E319" s="28"/>
      <c r="F319" s="28"/>
      <c r="G319" s="28"/>
      <c r="H319" s="28"/>
      <c r="I319" s="28"/>
      <c r="J319" s="951"/>
      <c r="K319" s="951"/>
      <c r="L319" s="951"/>
      <c r="M319" s="951"/>
      <c r="N319" s="951"/>
      <c r="O319" s="951"/>
      <c r="P319" s="951"/>
      <c r="Q319" s="951"/>
      <c r="R319" s="951"/>
      <c r="S319" s="28"/>
      <c r="T319" s="28"/>
      <c r="U319" s="28"/>
      <c r="V319" s="28"/>
      <c r="W319" s="28"/>
      <c r="X319" s="28"/>
      <c r="Y319" s="28"/>
      <c r="Z319" s="28"/>
      <c r="AA319" s="28"/>
      <c r="AB319" s="28"/>
      <c r="AC319" s="28"/>
    </row>
    <row r="320">
      <c r="A320" s="951"/>
      <c r="B320" s="951"/>
      <c r="C320" s="951"/>
      <c r="D320" s="28"/>
      <c r="E320" s="28"/>
      <c r="F320" s="28"/>
      <c r="G320" s="28"/>
      <c r="H320" s="28"/>
      <c r="I320" s="28"/>
      <c r="J320" s="951"/>
      <c r="K320" s="951"/>
      <c r="L320" s="951"/>
      <c r="M320" s="951"/>
      <c r="N320" s="951"/>
      <c r="O320" s="951"/>
      <c r="P320" s="951"/>
      <c r="Q320" s="951"/>
      <c r="R320" s="951"/>
      <c r="S320" s="28"/>
      <c r="T320" s="28"/>
      <c r="U320" s="28"/>
      <c r="V320" s="28"/>
      <c r="W320" s="28"/>
      <c r="X320" s="28"/>
      <c r="Y320" s="28"/>
      <c r="Z320" s="28"/>
      <c r="AA320" s="28"/>
      <c r="AB320" s="28"/>
      <c r="AC320" s="28"/>
    </row>
    <row r="321">
      <c r="A321" s="951"/>
      <c r="B321" s="951"/>
      <c r="C321" s="951"/>
      <c r="D321" s="28"/>
      <c r="E321" s="28"/>
      <c r="F321" s="28"/>
      <c r="G321" s="28"/>
      <c r="H321" s="28"/>
      <c r="I321" s="28"/>
      <c r="J321" s="951"/>
      <c r="K321" s="951"/>
      <c r="L321" s="951"/>
      <c r="M321" s="951"/>
      <c r="N321" s="951"/>
      <c r="O321" s="951"/>
      <c r="P321" s="951"/>
      <c r="Q321" s="951"/>
      <c r="R321" s="951"/>
      <c r="S321" s="28"/>
      <c r="T321" s="28"/>
      <c r="U321" s="28"/>
      <c r="V321" s="28"/>
      <c r="W321" s="28"/>
      <c r="X321" s="28"/>
      <c r="Y321" s="28"/>
      <c r="Z321" s="28"/>
      <c r="AA321" s="28"/>
      <c r="AB321" s="28"/>
      <c r="AC321" s="28"/>
    </row>
    <row r="322">
      <c r="A322" s="951"/>
      <c r="B322" s="951"/>
      <c r="C322" s="951"/>
      <c r="D322" s="28"/>
      <c r="E322" s="28"/>
      <c r="F322" s="28"/>
      <c r="G322" s="28"/>
      <c r="H322" s="28"/>
      <c r="I322" s="28"/>
      <c r="J322" s="951"/>
      <c r="K322" s="951"/>
      <c r="L322" s="951"/>
      <c r="M322" s="951"/>
      <c r="N322" s="951"/>
      <c r="O322" s="951"/>
      <c r="P322" s="951"/>
      <c r="Q322" s="951"/>
      <c r="R322" s="951"/>
      <c r="S322" s="28"/>
      <c r="T322" s="28"/>
      <c r="U322" s="28"/>
      <c r="V322" s="28"/>
      <c r="W322" s="28"/>
      <c r="X322" s="28"/>
      <c r="Y322" s="28"/>
      <c r="Z322" s="28"/>
      <c r="AA322" s="28"/>
      <c r="AB322" s="28"/>
      <c r="AC322" s="28"/>
    </row>
    <row r="323">
      <c r="A323" s="951"/>
      <c r="B323" s="951"/>
      <c r="C323" s="951"/>
      <c r="D323" s="28"/>
      <c r="E323" s="28"/>
      <c r="F323" s="28"/>
      <c r="G323" s="28"/>
      <c r="H323" s="28"/>
      <c r="I323" s="28"/>
      <c r="J323" s="951"/>
      <c r="K323" s="951"/>
      <c r="L323" s="951"/>
      <c r="M323" s="951"/>
      <c r="N323" s="951"/>
      <c r="O323" s="951"/>
      <c r="P323" s="951"/>
      <c r="Q323" s="951"/>
      <c r="R323" s="951"/>
      <c r="S323" s="28"/>
      <c r="T323" s="28"/>
      <c r="U323" s="28"/>
      <c r="V323" s="28"/>
      <c r="W323" s="28"/>
      <c r="X323" s="28"/>
      <c r="Y323" s="28"/>
      <c r="Z323" s="28"/>
      <c r="AA323" s="28"/>
      <c r="AB323" s="28"/>
      <c r="AC323" s="28"/>
    </row>
    <row r="324">
      <c r="A324" s="951"/>
      <c r="B324" s="951"/>
      <c r="C324" s="951"/>
      <c r="D324" s="28"/>
      <c r="E324" s="28"/>
      <c r="F324" s="28"/>
      <c r="G324" s="28"/>
      <c r="H324" s="28"/>
      <c r="I324" s="28"/>
      <c r="J324" s="951"/>
      <c r="K324" s="951"/>
      <c r="L324" s="951"/>
      <c r="M324" s="951"/>
      <c r="N324" s="951"/>
      <c r="O324" s="951"/>
      <c r="P324" s="951"/>
      <c r="Q324" s="951"/>
      <c r="R324" s="951"/>
      <c r="S324" s="28"/>
      <c r="T324" s="28"/>
      <c r="U324" s="28"/>
      <c r="V324" s="28"/>
      <c r="W324" s="28"/>
      <c r="X324" s="28"/>
      <c r="Y324" s="28"/>
      <c r="Z324" s="28"/>
      <c r="AA324" s="28"/>
      <c r="AB324" s="28"/>
      <c r="AC324" s="28"/>
    </row>
    <row r="325">
      <c r="A325" s="951"/>
      <c r="B325" s="951"/>
      <c r="C325" s="951"/>
      <c r="D325" s="28"/>
      <c r="E325" s="28"/>
      <c r="F325" s="28"/>
      <c r="G325" s="28"/>
      <c r="H325" s="28"/>
      <c r="I325" s="28"/>
      <c r="J325" s="951"/>
      <c r="K325" s="951"/>
      <c r="L325" s="951"/>
      <c r="M325" s="951"/>
      <c r="N325" s="951"/>
      <c r="O325" s="951"/>
      <c r="P325" s="951"/>
      <c r="Q325" s="951"/>
      <c r="R325" s="951"/>
      <c r="S325" s="28"/>
      <c r="T325" s="28"/>
      <c r="U325" s="28"/>
      <c r="V325" s="28"/>
      <c r="W325" s="28"/>
      <c r="X325" s="28"/>
      <c r="Y325" s="28"/>
      <c r="Z325" s="28"/>
      <c r="AA325" s="28"/>
      <c r="AB325" s="28"/>
      <c r="AC325" s="28"/>
    </row>
    <row r="326">
      <c r="A326" s="951"/>
      <c r="B326" s="951"/>
      <c r="C326" s="951"/>
      <c r="D326" s="28"/>
      <c r="E326" s="28"/>
      <c r="F326" s="28"/>
      <c r="G326" s="28"/>
      <c r="H326" s="28"/>
      <c r="I326" s="28"/>
      <c r="J326" s="951"/>
      <c r="K326" s="951"/>
      <c r="L326" s="951"/>
      <c r="M326" s="951"/>
      <c r="N326" s="951"/>
      <c r="O326" s="951"/>
      <c r="P326" s="951"/>
      <c r="Q326" s="951"/>
      <c r="R326" s="951"/>
      <c r="S326" s="28"/>
      <c r="T326" s="28"/>
      <c r="U326" s="28"/>
      <c r="V326" s="28"/>
      <c r="W326" s="28"/>
      <c r="X326" s="28"/>
      <c r="Y326" s="28"/>
      <c r="Z326" s="28"/>
      <c r="AA326" s="28"/>
      <c r="AB326" s="28"/>
      <c r="AC326" s="28"/>
    </row>
    <row r="327">
      <c r="A327" s="951"/>
      <c r="B327" s="951"/>
      <c r="C327" s="951"/>
      <c r="D327" s="28"/>
      <c r="E327" s="28"/>
      <c r="F327" s="28"/>
      <c r="G327" s="28"/>
      <c r="H327" s="28"/>
      <c r="I327" s="28"/>
      <c r="J327" s="951"/>
      <c r="K327" s="951"/>
      <c r="L327" s="951"/>
      <c r="M327" s="951"/>
      <c r="N327" s="951"/>
      <c r="O327" s="951"/>
      <c r="P327" s="951"/>
      <c r="Q327" s="951"/>
      <c r="R327" s="951"/>
      <c r="S327" s="28"/>
      <c r="T327" s="28"/>
      <c r="U327" s="28"/>
      <c r="V327" s="28"/>
      <c r="W327" s="28"/>
      <c r="X327" s="28"/>
      <c r="Y327" s="28"/>
      <c r="Z327" s="28"/>
      <c r="AA327" s="28"/>
      <c r="AB327" s="28"/>
      <c r="AC327" s="28"/>
    </row>
    <row r="328">
      <c r="A328" s="951"/>
      <c r="B328" s="951"/>
      <c r="C328" s="951"/>
      <c r="D328" s="28"/>
      <c r="E328" s="28"/>
      <c r="F328" s="28"/>
      <c r="G328" s="28"/>
      <c r="H328" s="28"/>
      <c r="I328" s="28"/>
      <c r="J328" s="951"/>
      <c r="K328" s="951"/>
      <c r="L328" s="951"/>
      <c r="M328" s="951"/>
      <c r="N328" s="951"/>
      <c r="O328" s="951"/>
      <c r="P328" s="951"/>
      <c r="Q328" s="951"/>
      <c r="R328" s="951"/>
      <c r="S328" s="28"/>
      <c r="T328" s="28"/>
      <c r="U328" s="28"/>
      <c r="V328" s="28"/>
      <c r="W328" s="28"/>
      <c r="X328" s="28"/>
      <c r="Y328" s="28"/>
      <c r="Z328" s="28"/>
      <c r="AA328" s="28"/>
      <c r="AB328" s="28"/>
      <c r="AC328" s="28"/>
    </row>
    <row r="329">
      <c r="A329" s="951"/>
      <c r="B329" s="951"/>
      <c r="C329" s="951"/>
      <c r="D329" s="28"/>
      <c r="E329" s="28"/>
      <c r="F329" s="28"/>
      <c r="G329" s="28"/>
      <c r="H329" s="28"/>
      <c r="I329" s="28"/>
      <c r="J329" s="951"/>
      <c r="K329" s="951"/>
      <c r="L329" s="951"/>
      <c r="M329" s="951"/>
      <c r="N329" s="951"/>
      <c r="O329" s="951"/>
      <c r="P329" s="951"/>
      <c r="Q329" s="951"/>
      <c r="R329" s="951"/>
      <c r="S329" s="28"/>
      <c r="T329" s="28"/>
      <c r="U329" s="28"/>
      <c r="V329" s="28"/>
      <c r="W329" s="28"/>
      <c r="X329" s="28"/>
      <c r="Y329" s="28"/>
      <c r="Z329" s="28"/>
      <c r="AA329" s="28"/>
      <c r="AB329" s="28"/>
      <c r="AC329" s="28"/>
    </row>
    <row r="330">
      <c r="A330" s="951"/>
      <c r="B330" s="951"/>
      <c r="C330" s="951"/>
      <c r="D330" s="28"/>
      <c r="E330" s="28"/>
      <c r="F330" s="28"/>
      <c r="G330" s="28"/>
      <c r="H330" s="28"/>
      <c r="I330" s="28"/>
      <c r="J330" s="951"/>
      <c r="K330" s="951"/>
      <c r="L330" s="951"/>
      <c r="M330" s="951"/>
      <c r="N330" s="951"/>
      <c r="O330" s="951"/>
      <c r="P330" s="951"/>
      <c r="Q330" s="951"/>
      <c r="R330" s="951"/>
      <c r="S330" s="28"/>
      <c r="T330" s="28"/>
      <c r="U330" s="28"/>
      <c r="V330" s="28"/>
      <c r="W330" s="28"/>
      <c r="X330" s="28"/>
      <c r="Y330" s="28"/>
      <c r="Z330" s="28"/>
      <c r="AA330" s="28"/>
      <c r="AB330" s="28"/>
      <c r="AC330" s="28"/>
    </row>
    <row r="331">
      <c r="A331" s="951"/>
      <c r="B331" s="951"/>
      <c r="C331" s="951"/>
      <c r="D331" s="28"/>
      <c r="E331" s="28"/>
      <c r="F331" s="28"/>
      <c r="G331" s="28"/>
      <c r="H331" s="28"/>
      <c r="I331" s="28"/>
      <c r="J331" s="951"/>
      <c r="K331" s="951"/>
      <c r="L331" s="951"/>
      <c r="M331" s="951"/>
      <c r="N331" s="951"/>
      <c r="O331" s="951"/>
      <c r="P331" s="951"/>
      <c r="Q331" s="951"/>
      <c r="R331" s="951"/>
      <c r="S331" s="28"/>
      <c r="T331" s="28"/>
      <c r="U331" s="28"/>
      <c r="V331" s="28"/>
      <c r="W331" s="28"/>
      <c r="X331" s="28"/>
      <c r="Y331" s="28"/>
      <c r="Z331" s="28"/>
      <c r="AA331" s="28"/>
      <c r="AB331" s="28"/>
      <c r="AC331" s="28"/>
    </row>
    <row r="332">
      <c r="A332" s="951"/>
      <c r="B332" s="951"/>
      <c r="C332" s="951"/>
      <c r="D332" s="28"/>
      <c r="E332" s="28"/>
      <c r="F332" s="28"/>
      <c r="G332" s="28"/>
      <c r="H332" s="28"/>
      <c r="I332" s="28"/>
      <c r="J332" s="951"/>
      <c r="K332" s="951"/>
      <c r="L332" s="951"/>
      <c r="M332" s="951"/>
      <c r="N332" s="951"/>
      <c r="O332" s="951"/>
      <c r="P332" s="951"/>
      <c r="Q332" s="951"/>
      <c r="R332" s="951"/>
      <c r="S332" s="28"/>
      <c r="T332" s="28"/>
      <c r="U332" s="28"/>
      <c r="V332" s="28"/>
      <c r="W332" s="28"/>
      <c r="X332" s="28"/>
      <c r="Y332" s="28"/>
      <c r="Z332" s="28"/>
      <c r="AA332" s="28"/>
      <c r="AB332" s="28"/>
      <c r="AC332" s="28"/>
    </row>
    <row r="333">
      <c r="A333" s="951"/>
      <c r="B333" s="951"/>
      <c r="C333" s="951"/>
      <c r="D333" s="28"/>
      <c r="E333" s="28"/>
      <c r="F333" s="28"/>
      <c r="G333" s="28"/>
      <c r="H333" s="28"/>
      <c r="I333" s="28"/>
      <c r="J333" s="951"/>
      <c r="K333" s="951"/>
      <c r="L333" s="951"/>
      <c r="M333" s="951"/>
      <c r="N333" s="951"/>
      <c r="O333" s="951"/>
      <c r="P333" s="951"/>
      <c r="Q333" s="951"/>
      <c r="R333" s="951"/>
      <c r="S333" s="28"/>
      <c r="T333" s="28"/>
      <c r="U333" s="28"/>
      <c r="V333" s="28"/>
      <c r="W333" s="28"/>
      <c r="X333" s="28"/>
      <c r="Y333" s="28"/>
      <c r="Z333" s="28"/>
      <c r="AA333" s="28"/>
      <c r="AB333" s="28"/>
      <c r="AC333" s="28"/>
    </row>
    <row r="334">
      <c r="A334" s="951"/>
      <c r="B334" s="951"/>
      <c r="C334" s="951"/>
      <c r="D334" s="28"/>
      <c r="E334" s="28"/>
      <c r="F334" s="28"/>
      <c r="G334" s="28"/>
      <c r="H334" s="28"/>
      <c r="I334" s="28"/>
      <c r="J334" s="951"/>
      <c r="K334" s="951"/>
      <c r="L334" s="951"/>
      <c r="M334" s="951"/>
      <c r="N334" s="951"/>
      <c r="O334" s="951"/>
      <c r="P334" s="951"/>
      <c r="Q334" s="951"/>
      <c r="R334" s="951"/>
      <c r="S334" s="28"/>
      <c r="T334" s="28"/>
      <c r="U334" s="28"/>
      <c r="V334" s="28"/>
      <c r="W334" s="28"/>
      <c r="X334" s="28"/>
      <c r="Y334" s="28"/>
      <c r="Z334" s="28"/>
      <c r="AA334" s="28"/>
      <c r="AB334" s="28"/>
      <c r="AC334" s="28"/>
    </row>
    <row r="335">
      <c r="A335" s="951"/>
      <c r="B335" s="951"/>
      <c r="C335" s="951"/>
      <c r="D335" s="28"/>
      <c r="E335" s="28"/>
      <c r="F335" s="28"/>
      <c r="G335" s="28"/>
      <c r="H335" s="28"/>
      <c r="I335" s="28"/>
      <c r="J335" s="951"/>
      <c r="K335" s="951"/>
      <c r="L335" s="951"/>
      <c r="M335" s="951"/>
      <c r="N335" s="951"/>
      <c r="O335" s="951"/>
      <c r="P335" s="951"/>
      <c r="Q335" s="951"/>
      <c r="R335" s="951"/>
      <c r="S335" s="28"/>
      <c r="T335" s="28"/>
      <c r="U335" s="28"/>
      <c r="V335" s="28"/>
      <c r="W335" s="28"/>
      <c r="X335" s="28"/>
      <c r="Y335" s="28"/>
      <c r="Z335" s="28"/>
      <c r="AA335" s="28"/>
      <c r="AB335" s="28"/>
      <c r="AC335" s="28"/>
    </row>
    <row r="336">
      <c r="A336" s="951"/>
      <c r="B336" s="951"/>
      <c r="C336" s="951"/>
      <c r="D336" s="28"/>
      <c r="E336" s="28"/>
      <c r="F336" s="28"/>
      <c r="G336" s="28"/>
      <c r="H336" s="28"/>
      <c r="I336" s="28"/>
      <c r="J336" s="951"/>
      <c r="K336" s="951"/>
      <c r="L336" s="951"/>
      <c r="M336" s="951"/>
      <c r="N336" s="951"/>
      <c r="O336" s="951"/>
      <c r="P336" s="951"/>
      <c r="Q336" s="951"/>
      <c r="R336" s="951"/>
      <c r="S336" s="28"/>
      <c r="T336" s="28"/>
      <c r="U336" s="28"/>
      <c r="V336" s="28"/>
      <c r="W336" s="28"/>
      <c r="X336" s="28"/>
      <c r="Y336" s="28"/>
      <c r="Z336" s="28"/>
      <c r="AA336" s="28"/>
      <c r="AB336" s="28"/>
      <c r="AC336" s="28"/>
    </row>
    <row r="337">
      <c r="A337" s="951"/>
      <c r="B337" s="951"/>
      <c r="C337" s="951"/>
      <c r="D337" s="28"/>
      <c r="E337" s="28"/>
      <c r="F337" s="28"/>
      <c r="G337" s="28"/>
      <c r="H337" s="28"/>
      <c r="I337" s="28"/>
      <c r="J337" s="951"/>
      <c r="K337" s="951"/>
      <c r="L337" s="951"/>
      <c r="M337" s="951"/>
      <c r="N337" s="951"/>
      <c r="O337" s="951"/>
      <c r="P337" s="951"/>
      <c r="Q337" s="951"/>
      <c r="R337" s="951"/>
      <c r="S337" s="28"/>
      <c r="T337" s="28"/>
      <c r="U337" s="28"/>
      <c r="V337" s="28"/>
      <c r="W337" s="28"/>
      <c r="X337" s="28"/>
      <c r="Y337" s="28"/>
      <c r="Z337" s="28"/>
      <c r="AA337" s="28"/>
      <c r="AB337" s="28"/>
      <c r="AC337" s="28"/>
    </row>
    <row r="338">
      <c r="A338" s="951"/>
      <c r="B338" s="951"/>
      <c r="C338" s="951"/>
      <c r="D338" s="28"/>
      <c r="E338" s="28"/>
      <c r="F338" s="28"/>
      <c r="G338" s="28"/>
      <c r="H338" s="28"/>
      <c r="I338" s="28"/>
      <c r="J338" s="951"/>
      <c r="K338" s="951"/>
      <c r="L338" s="951"/>
      <c r="M338" s="951"/>
      <c r="N338" s="951"/>
      <c r="O338" s="951"/>
      <c r="P338" s="951"/>
      <c r="Q338" s="951"/>
      <c r="R338" s="951"/>
      <c r="S338" s="28"/>
      <c r="T338" s="28"/>
      <c r="U338" s="28"/>
      <c r="V338" s="28"/>
      <c r="W338" s="28"/>
      <c r="X338" s="28"/>
      <c r="Y338" s="28"/>
      <c r="Z338" s="28"/>
      <c r="AA338" s="28"/>
      <c r="AB338" s="28"/>
      <c r="AC338" s="28"/>
    </row>
    <row r="339">
      <c r="A339" s="951"/>
      <c r="B339" s="951"/>
      <c r="C339" s="951"/>
      <c r="D339" s="28"/>
      <c r="E339" s="28"/>
      <c r="F339" s="28"/>
      <c r="G339" s="28"/>
      <c r="H339" s="28"/>
      <c r="I339" s="28"/>
      <c r="J339" s="951"/>
      <c r="K339" s="951"/>
      <c r="L339" s="951"/>
      <c r="M339" s="951"/>
      <c r="N339" s="951"/>
      <c r="O339" s="951"/>
      <c r="P339" s="951"/>
      <c r="Q339" s="951"/>
      <c r="R339" s="951"/>
      <c r="S339" s="28"/>
      <c r="T339" s="28"/>
      <c r="U339" s="28"/>
      <c r="V339" s="28"/>
      <c r="W339" s="28"/>
      <c r="X339" s="28"/>
      <c r="Y339" s="28"/>
      <c r="Z339" s="28"/>
      <c r="AA339" s="28"/>
      <c r="AB339" s="28"/>
      <c r="AC339" s="28"/>
    </row>
    <row r="340">
      <c r="A340" s="951"/>
      <c r="B340" s="951"/>
      <c r="C340" s="951"/>
      <c r="D340" s="28"/>
      <c r="E340" s="28"/>
      <c r="F340" s="28"/>
      <c r="G340" s="28"/>
      <c r="H340" s="28"/>
      <c r="I340" s="28"/>
      <c r="J340" s="951"/>
      <c r="K340" s="951"/>
      <c r="L340" s="951"/>
      <c r="M340" s="951"/>
      <c r="N340" s="951"/>
      <c r="O340" s="951"/>
      <c r="P340" s="951"/>
      <c r="Q340" s="951"/>
      <c r="R340" s="951"/>
      <c r="S340" s="28"/>
      <c r="T340" s="28"/>
      <c r="U340" s="28"/>
      <c r="V340" s="28"/>
      <c r="W340" s="28"/>
      <c r="X340" s="28"/>
      <c r="Y340" s="28"/>
      <c r="Z340" s="28"/>
      <c r="AA340" s="28"/>
      <c r="AB340" s="28"/>
      <c r="AC340" s="28"/>
    </row>
    <row r="341">
      <c r="A341" s="951"/>
      <c r="B341" s="951"/>
      <c r="C341" s="951"/>
      <c r="D341" s="28"/>
      <c r="E341" s="28"/>
      <c r="F341" s="28"/>
      <c r="G341" s="28"/>
      <c r="H341" s="28"/>
      <c r="I341" s="28"/>
      <c r="J341" s="951"/>
      <c r="K341" s="951"/>
      <c r="L341" s="951"/>
      <c r="M341" s="951"/>
      <c r="N341" s="951"/>
      <c r="O341" s="951"/>
      <c r="P341" s="951"/>
      <c r="Q341" s="951"/>
      <c r="R341" s="951"/>
      <c r="S341" s="28"/>
      <c r="T341" s="28"/>
      <c r="U341" s="28"/>
      <c r="V341" s="28"/>
      <c r="W341" s="28"/>
      <c r="X341" s="28"/>
      <c r="Y341" s="28"/>
      <c r="Z341" s="28"/>
      <c r="AA341" s="28"/>
      <c r="AB341" s="28"/>
      <c r="AC341" s="28"/>
    </row>
    <row r="342">
      <c r="A342" s="951"/>
      <c r="B342" s="951"/>
      <c r="C342" s="951"/>
      <c r="D342" s="28"/>
      <c r="E342" s="28"/>
      <c r="F342" s="28"/>
      <c r="G342" s="28"/>
      <c r="H342" s="28"/>
      <c r="I342" s="28"/>
      <c r="J342" s="951"/>
      <c r="K342" s="951"/>
      <c r="L342" s="951"/>
      <c r="M342" s="951"/>
      <c r="N342" s="951"/>
      <c r="O342" s="951"/>
      <c r="P342" s="951"/>
      <c r="Q342" s="951"/>
      <c r="R342" s="951"/>
      <c r="S342" s="28"/>
      <c r="T342" s="28"/>
      <c r="U342" s="28"/>
      <c r="V342" s="28"/>
      <c r="W342" s="28"/>
      <c r="X342" s="28"/>
      <c r="Y342" s="28"/>
      <c r="Z342" s="28"/>
      <c r="AA342" s="28"/>
      <c r="AB342" s="28"/>
      <c r="AC342" s="28"/>
    </row>
    <row r="343">
      <c r="A343" s="951"/>
      <c r="B343" s="951"/>
      <c r="C343" s="951"/>
      <c r="D343" s="28"/>
      <c r="E343" s="28"/>
      <c r="F343" s="28"/>
      <c r="G343" s="28"/>
      <c r="H343" s="28"/>
      <c r="I343" s="28"/>
      <c r="J343" s="951"/>
      <c r="K343" s="951"/>
      <c r="L343" s="951"/>
      <c r="M343" s="951"/>
      <c r="N343" s="951"/>
      <c r="O343" s="951"/>
      <c r="P343" s="951"/>
      <c r="Q343" s="951"/>
      <c r="R343" s="951"/>
      <c r="S343" s="28"/>
      <c r="T343" s="28"/>
      <c r="U343" s="28"/>
      <c r="V343" s="28"/>
      <c r="W343" s="28"/>
      <c r="X343" s="28"/>
      <c r="Y343" s="28"/>
      <c r="Z343" s="28"/>
      <c r="AA343" s="28"/>
      <c r="AB343" s="28"/>
      <c r="AC343" s="28"/>
    </row>
    <row r="344">
      <c r="A344" s="951"/>
      <c r="B344" s="951"/>
      <c r="C344" s="951"/>
      <c r="D344" s="28"/>
      <c r="E344" s="28"/>
      <c r="F344" s="28"/>
      <c r="G344" s="28"/>
      <c r="H344" s="28"/>
      <c r="I344" s="28"/>
      <c r="J344" s="951"/>
      <c r="K344" s="951"/>
      <c r="L344" s="951"/>
      <c r="M344" s="951"/>
      <c r="N344" s="951"/>
      <c r="O344" s="951"/>
      <c r="P344" s="951"/>
      <c r="Q344" s="951"/>
      <c r="R344" s="951"/>
      <c r="S344" s="28"/>
      <c r="T344" s="28"/>
      <c r="U344" s="28"/>
      <c r="V344" s="28"/>
      <c r="W344" s="28"/>
      <c r="X344" s="28"/>
      <c r="Y344" s="28"/>
      <c r="Z344" s="28"/>
      <c r="AA344" s="28"/>
      <c r="AB344" s="28"/>
      <c r="AC344" s="28"/>
    </row>
    <row r="345">
      <c r="A345" s="951"/>
      <c r="B345" s="951"/>
      <c r="C345" s="951"/>
      <c r="D345" s="28"/>
      <c r="E345" s="28"/>
      <c r="F345" s="28"/>
      <c r="G345" s="28"/>
      <c r="H345" s="28"/>
      <c r="I345" s="28"/>
      <c r="J345" s="951"/>
      <c r="K345" s="951"/>
      <c r="L345" s="951"/>
      <c r="M345" s="951"/>
      <c r="N345" s="951"/>
      <c r="O345" s="951"/>
      <c r="P345" s="951"/>
      <c r="Q345" s="951"/>
      <c r="R345" s="951"/>
      <c r="S345" s="28"/>
      <c r="T345" s="28"/>
      <c r="U345" s="28"/>
      <c r="V345" s="28"/>
      <c r="W345" s="28"/>
      <c r="X345" s="28"/>
      <c r="Y345" s="28"/>
      <c r="Z345" s="28"/>
      <c r="AA345" s="28"/>
      <c r="AB345" s="28"/>
      <c r="AC345" s="28"/>
    </row>
    <row r="346">
      <c r="A346" s="951"/>
      <c r="B346" s="951"/>
      <c r="C346" s="951"/>
      <c r="D346" s="28"/>
      <c r="E346" s="28"/>
      <c r="F346" s="28"/>
      <c r="G346" s="28"/>
      <c r="H346" s="28"/>
      <c r="I346" s="28"/>
      <c r="J346" s="951"/>
      <c r="K346" s="951"/>
      <c r="L346" s="951"/>
      <c r="M346" s="951"/>
      <c r="N346" s="951"/>
      <c r="O346" s="951"/>
      <c r="P346" s="951"/>
      <c r="Q346" s="951"/>
      <c r="R346" s="951"/>
      <c r="S346" s="28"/>
      <c r="T346" s="28"/>
      <c r="U346" s="28"/>
      <c r="V346" s="28"/>
      <c r="W346" s="28"/>
      <c r="X346" s="28"/>
      <c r="Y346" s="28"/>
      <c r="Z346" s="28"/>
      <c r="AA346" s="28"/>
      <c r="AB346" s="28"/>
      <c r="AC346" s="28"/>
    </row>
    <row r="347">
      <c r="A347" s="951"/>
      <c r="B347" s="951"/>
      <c r="C347" s="951"/>
      <c r="D347" s="28"/>
      <c r="E347" s="28"/>
      <c r="F347" s="28"/>
      <c r="G347" s="28"/>
      <c r="H347" s="28"/>
      <c r="I347" s="28"/>
      <c r="J347" s="951"/>
      <c r="K347" s="951"/>
      <c r="L347" s="951"/>
      <c r="M347" s="951"/>
      <c r="N347" s="951"/>
      <c r="O347" s="951"/>
      <c r="P347" s="951"/>
      <c r="Q347" s="951"/>
      <c r="R347" s="951"/>
      <c r="S347" s="28"/>
      <c r="T347" s="28"/>
      <c r="U347" s="28"/>
      <c r="V347" s="28"/>
      <c r="W347" s="28"/>
      <c r="X347" s="28"/>
      <c r="Y347" s="28"/>
      <c r="Z347" s="28"/>
      <c r="AA347" s="28"/>
      <c r="AB347" s="28"/>
      <c r="AC347" s="28"/>
    </row>
    <row r="348">
      <c r="A348" s="951"/>
      <c r="B348" s="951"/>
      <c r="C348" s="951"/>
      <c r="D348" s="28"/>
      <c r="E348" s="28"/>
      <c r="F348" s="28"/>
      <c r="G348" s="28"/>
      <c r="H348" s="28"/>
      <c r="I348" s="28"/>
      <c r="J348" s="951"/>
      <c r="K348" s="951"/>
      <c r="L348" s="951"/>
      <c r="M348" s="951"/>
      <c r="N348" s="951"/>
      <c r="O348" s="951"/>
      <c r="P348" s="951"/>
      <c r="Q348" s="951"/>
      <c r="R348" s="951"/>
      <c r="S348" s="28"/>
      <c r="T348" s="28"/>
      <c r="U348" s="28"/>
      <c r="V348" s="28"/>
      <c r="W348" s="28"/>
      <c r="X348" s="28"/>
      <c r="Y348" s="28"/>
      <c r="Z348" s="28"/>
      <c r="AA348" s="28"/>
      <c r="AB348" s="28"/>
      <c r="AC348" s="28"/>
    </row>
    <row r="349">
      <c r="A349" s="951"/>
      <c r="B349" s="951"/>
      <c r="C349" s="951"/>
      <c r="D349" s="28"/>
      <c r="E349" s="28"/>
      <c r="F349" s="28"/>
      <c r="G349" s="28"/>
      <c r="H349" s="28"/>
      <c r="I349" s="28"/>
      <c r="J349" s="951"/>
      <c r="K349" s="951"/>
      <c r="L349" s="951"/>
      <c r="M349" s="951"/>
      <c r="N349" s="951"/>
      <c r="O349" s="951"/>
      <c r="P349" s="951"/>
      <c r="Q349" s="951"/>
      <c r="R349" s="951"/>
      <c r="S349" s="28"/>
      <c r="T349" s="28"/>
      <c r="U349" s="28"/>
      <c r="V349" s="28"/>
      <c r="W349" s="28"/>
      <c r="X349" s="28"/>
      <c r="Y349" s="28"/>
      <c r="Z349" s="28"/>
      <c r="AA349" s="28"/>
      <c r="AB349" s="28"/>
      <c r="AC349" s="28"/>
    </row>
    <row r="350">
      <c r="A350" s="951"/>
      <c r="B350" s="951"/>
      <c r="C350" s="951"/>
      <c r="D350" s="28"/>
      <c r="E350" s="28"/>
      <c r="F350" s="28"/>
      <c r="G350" s="28"/>
      <c r="H350" s="28"/>
      <c r="I350" s="28"/>
      <c r="J350" s="951"/>
      <c r="K350" s="951"/>
      <c r="L350" s="951"/>
      <c r="M350" s="951"/>
      <c r="N350" s="951"/>
      <c r="O350" s="951"/>
      <c r="P350" s="951"/>
      <c r="Q350" s="951"/>
      <c r="R350" s="951"/>
      <c r="S350" s="28"/>
      <c r="T350" s="28"/>
      <c r="U350" s="28"/>
      <c r="V350" s="28"/>
      <c r="W350" s="28"/>
      <c r="X350" s="28"/>
      <c r="Y350" s="28"/>
      <c r="Z350" s="28"/>
      <c r="AA350" s="28"/>
      <c r="AB350" s="28"/>
      <c r="AC350" s="28"/>
    </row>
    <row r="351">
      <c r="A351" s="951"/>
      <c r="B351" s="951"/>
      <c r="C351" s="951"/>
      <c r="D351" s="28"/>
      <c r="E351" s="28"/>
      <c r="F351" s="28"/>
      <c r="G351" s="28"/>
      <c r="H351" s="28"/>
      <c r="I351" s="28"/>
      <c r="J351" s="951"/>
      <c r="K351" s="951"/>
      <c r="L351" s="951"/>
      <c r="M351" s="951"/>
      <c r="N351" s="951"/>
      <c r="O351" s="951"/>
      <c r="P351" s="951"/>
      <c r="Q351" s="951"/>
      <c r="R351" s="951"/>
      <c r="S351" s="28"/>
      <c r="T351" s="28"/>
      <c r="U351" s="28"/>
      <c r="V351" s="28"/>
      <c r="W351" s="28"/>
      <c r="X351" s="28"/>
      <c r="Y351" s="28"/>
      <c r="Z351" s="28"/>
      <c r="AA351" s="28"/>
      <c r="AB351" s="28"/>
      <c r="AC351" s="28"/>
    </row>
    <row r="352">
      <c r="A352" s="951"/>
      <c r="B352" s="951"/>
      <c r="C352" s="951"/>
      <c r="D352" s="28"/>
      <c r="E352" s="28"/>
      <c r="F352" s="28"/>
      <c r="G352" s="28"/>
      <c r="H352" s="28"/>
      <c r="I352" s="28"/>
      <c r="J352" s="951"/>
      <c r="K352" s="951"/>
      <c r="L352" s="951"/>
      <c r="M352" s="951"/>
      <c r="N352" s="951"/>
      <c r="O352" s="951"/>
      <c r="P352" s="951"/>
      <c r="Q352" s="951"/>
      <c r="R352" s="951"/>
      <c r="S352" s="28"/>
      <c r="T352" s="28"/>
      <c r="U352" s="28"/>
      <c r="V352" s="28"/>
      <c r="W352" s="28"/>
      <c r="X352" s="28"/>
      <c r="Y352" s="28"/>
      <c r="Z352" s="28"/>
      <c r="AA352" s="28"/>
      <c r="AB352" s="28"/>
      <c r="AC352" s="28"/>
    </row>
    <row r="353">
      <c r="A353" s="951"/>
      <c r="B353" s="951"/>
      <c r="C353" s="951"/>
      <c r="D353" s="28"/>
      <c r="E353" s="28"/>
      <c r="F353" s="28"/>
      <c r="G353" s="28"/>
      <c r="H353" s="28"/>
      <c r="I353" s="28"/>
      <c r="J353" s="951"/>
      <c r="K353" s="951"/>
      <c r="L353" s="951"/>
      <c r="M353" s="951"/>
      <c r="N353" s="951"/>
      <c r="O353" s="951"/>
      <c r="P353" s="951"/>
      <c r="Q353" s="951"/>
      <c r="R353" s="951"/>
      <c r="S353" s="28"/>
      <c r="T353" s="28"/>
      <c r="U353" s="28"/>
      <c r="V353" s="28"/>
      <c r="W353" s="28"/>
      <c r="X353" s="28"/>
      <c r="Y353" s="28"/>
      <c r="Z353" s="28"/>
      <c r="AA353" s="28"/>
      <c r="AB353" s="28"/>
      <c r="AC353" s="28"/>
    </row>
    <row r="354">
      <c r="A354" s="951"/>
      <c r="B354" s="951"/>
      <c r="C354" s="951"/>
      <c r="D354" s="28"/>
      <c r="E354" s="28"/>
      <c r="F354" s="28"/>
      <c r="G354" s="28"/>
      <c r="H354" s="28"/>
      <c r="I354" s="28"/>
      <c r="J354" s="951"/>
      <c r="K354" s="951"/>
      <c r="L354" s="951"/>
      <c r="M354" s="951"/>
      <c r="N354" s="951"/>
      <c r="O354" s="951"/>
      <c r="P354" s="951"/>
      <c r="Q354" s="951"/>
      <c r="R354" s="951"/>
      <c r="S354" s="28"/>
      <c r="T354" s="28"/>
      <c r="U354" s="28"/>
      <c r="V354" s="28"/>
      <c r="W354" s="28"/>
      <c r="X354" s="28"/>
      <c r="Y354" s="28"/>
      <c r="Z354" s="28"/>
      <c r="AA354" s="28"/>
      <c r="AB354" s="28"/>
      <c r="AC354" s="28"/>
    </row>
    <row r="355">
      <c r="A355" s="951"/>
      <c r="B355" s="951"/>
      <c r="C355" s="951"/>
      <c r="D355" s="28"/>
      <c r="E355" s="28"/>
      <c r="F355" s="28"/>
      <c r="G355" s="28"/>
      <c r="H355" s="28"/>
      <c r="I355" s="28"/>
      <c r="J355" s="951"/>
      <c r="K355" s="951"/>
      <c r="L355" s="951"/>
      <c r="M355" s="951"/>
      <c r="N355" s="951"/>
      <c r="O355" s="951"/>
      <c r="P355" s="951"/>
      <c r="Q355" s="951"/>
      <c r="R355" s="951"/>
      <c r="S355" s="28"/>
      <c r="T355" s="28"/>
      <c r="U355" s="28"/>
      <c r="V355" s="28"/>
      <c r="W355" s="28"/>
      <c r="X355" s="28"/>
      <c r="Y355" s="28"/>
      <c r="Z355" s="28"/>
      <c r="AA355" s="28"/>
      <c r="AB355" s="28"/>
      <c r="AC355" s="28"/>
    </row>
    <row r="356">
      <c r="A356" s="951"/>
      <c r="B356" s="951"/>
      <c r="C356" s="951"/>
      <c r="D356" s="28"/>
      <c r="E356" s="28"/>
      <c r="F356" s="28"/>
      <c r="G356" s="28"/>
      <c r="H356" s="28"/>
      <c r="I356" s="28"/>
      <c r="J356" s="951"/>
      <c r="K356" s="951"/>
      <c r="L356" s="951"/>
      <c r="M356" s="951"/>
      <c r="N356" s="951"/>
      <c r="O356" s="951"/>
      <c r="P356" s="951"/>
      <c r="Q356" s="951"/>
      <c r="R356" s="951"/>
      <c r="S356" s="28"/>
      <c r="T356" s="28"/>
      <c r="U356" s="28"/>
      <c r="V356" s="28"/>
      <c r="W356" s="28"/>
      <c r="X356" s="28"/>
      <c r="Y356" s="28"/>
      <c r="Z356" s="28"/>
      <c r="AA356" s="28"/>
      <c r="AB356" s="28"/>
      <c r="AC356" s="28"/>
    </row>
    <row r="357">
      <c r="A357" s="951"/>
      <c r="B357" s="951"/>
      <c r="C357" s="951"/>
      <c r="D357" s="28"/>
      <c r="E357" s="28"/>
      <c r="F357" s="28"/>
      <c r="G357" s="28"/>
      <c r="H357" s="28"/>
      <c r="I357" s="28"/>
      <c r="J357" s="951"/>
      <c r="K357" s="951"/>
      <c r="L357" s="951"/>
      <c r="M357" s="951"/>
      <c r="N357" s="951"/>
      <c r="O357" s="951"/>
      <c r="P357" s="951"/>
      <c r="Q357" s="951"/>
      <c r="R357" s="951"/>
      <c r="S357" s="28"/>
      <c r="T357" s="28"/>
      <c r="U357" s="28"/>
      <c r="V357" s="28"/>
      <c r="W357" s="28"/>
      <c r="X357" s="28"/>
      <c r="Y357" s="28"/>
      <c r="Z357" s="28"/>
      <c r="AA357" s="28"/>
      <c r="AB357" s="28"/>
      <c r="AC357" s="28"/>
    </row>
    <row r="358">
      <c r="A358" s="951"/>
      <c r="B358" s="951"/>
      <c r="C358" s="951"/>
      <c r="D358" s="28"/>
      <c r="E358" s="28"/>
      <c r="F358" s="28"/>
      <c r="G358" s="28"/>
      <c r="H358" s="28"/>
      <c r="I358" s="28"/>
      <c r="J358" s="951"/>
      <c r="K358" s="951"/>
      <c r="L358" s="951"/>
      <c r="M358" s="951"/>
      <c r="N358" s="951"/>
      <c r="O358" s="951"/>
      <c r="P358" s="951"/>
      <c r="Q358" s="951"/>
      <c r="R358" s="951"/>
      <c r="S358" s="28"/>
      <c r="T358" s="28"/>
      <c r="U358" s="28"/>
      <c r="V358" s="28"/>
      <c r="W358" s="28"/>
      <c r="X358" s="28"/>
      <c r="Y358" s="28"/>
      <c r="Z358" s="28"/>
      <c r="AA358" s="28"/>
      <c r="AB358" s="28"/>
      <c r="AC358" s="28"/>
    </row>
    <row r="359">
      <c r="A359" s="951"/>
      <c r="B359" s="951"/>
      <c r="C359" s="951"/>
      <c r="D359" s="28"/>
      <c r="E359" s="28"/>
      <c r="F359" s="28"/>
      <c r="G359" s="28"/>
      <c r="H359" s="28"/>
      <c r="I359" s="28"/>
      <c r="J359" s="951"/>
      <c r="K359" s="951"/>
      <c r="L359" s="951"/>
      <c r="M359" s="951"/>
      <c r="N359" s="951"/>
      <c r="O359" s="951"/>
      <c r="P359" s="951"/>
      <c r="Q359" s="951"/>
      <c r="R359" s="951"/>
      <c r="S359" s="28"/>
      <c r="T359" s="28"/>
      <c r="U359" s="28"/>
      <c r="V359" s="28"/>
      <c r="W359" s="28"/>
      <c r="X359" s="28"/>
      <c r="Y359" s="28"/>
      <c r="Z359" s="28"/>
      <c r="AA359" s="28"/>
      <c r="AB359" s="28"/>
      <c r="AC359" s="28"/>
    </row>
    <row r="360">
      <c r="A360" s="951"/>
      <c r="B360" s="951"/>
      <c r="C360" s="951"/>
      <c r="D360" s="28"/>
      <c r="E360" s="28"/>
      <c r="F360" s="28"/>
      <c r="G360" s="28"/>
      <c r="H360" s="28"/>
      <c r="I360" s="28"/>
      <c r="J360" s="951"/>
      <c r="K360" s="951"/>
      <c r="L360" s="951"/>
      <c r="M360" s="951"/>
      <c r="N360" s="951"/>
      <c r="O360" s="951"/>
      <c r="P360" s="951"/>
      <c r="Q360" s="951"/>
      <c r="R360" s="951"/>
      <c r="S360" s="28"/>
      <c r="T360" s="28"/>
      <c r="U360" s="28"/>
      <c r="V360" s="28"/>
      <c r="W360" s="28"/>
      <c r="X360" s="28"/>
      <c r="Y360" s="28"/>
      <c r="Z360" s="28"/>
      <c r="AA360" s="28"/>
      <c r="AB360" s="28"/>
      <c r="AC360" s="28"/>
    </row>
    <row r="361">
      <c r="A361" s="951"/>
      <c r="B361" s="951"/>
      <c r="C361" s="951"/>
      <c r="D361" s="28"/>
      <c r="E361" s="28"/>
      <c r="F361" s="28"/>
      <c r="G361" s="28"/>
      <c r="H361" s="28"/>
      <c r="I361" s="28"/>
      <c r="J361" s="951"/>
      <c r="K361" s="951"/>
      <c r="L361" s="951"/>
      <c r="M361" s="951"/>
      <c r="N361" s="951"/>
      <c r="O361" s="951"/>
      <c r="P361" s="951"/>
      <c r="Q361" s="951"/>
      <c r="R361" s="951"/>
      <c r="S361" s="28"/>
      <c r="T361" s="28"/>
      <c r="U361" s="28"/>
      <c r="V361" s="28"/>
      <c r="W361" s="28"/>
      <c r="X361" s="28"/>
      <c r="Y361" s="28"/>
      <c r="Z361" s="28"/>
      <c r="AA361" s="28"/>
      <c r="AB361" s="28"/>
      <c r="AC361" s="28"/>
    </row>
    <row r="362">
      <c r="A362" s="951"/>
      <c r="B362" s="951"/>
      <c r="C362" s="951"/>
      <c r="D362" s="28"/>
      <c r="E362" s="28"/>
      <c r="F362" s="28"/>
      <c r="G362" s="28"/>
      <c r="H362" s="28"/>
      <c r="I362" s="28"/>
      <c r="J362" s="951"/>
      <c r="K362" s="951"/>
      <c r="L362" s="951"/>
      <c r="M362" s="951"/>
      <c r="N362" s="951"/>
      <c r="O362" s="951"/>
      <c r="P362" s="951"/>
      <c r="Q362" s="951"/>
      <c r="R362" s="951"/>
      <c r="S362" s="28"/>
      <c r="T362" s="28"/>
      <c r="U362" s="28"/>
      <c r="V362" s="28"/>
      <c r="W362" s="28"/>
      <c r="X362" s="28"/>
      <c r="Y362" s="28"/>
      <c r="Z362" s="28"/>
      <c r="AA362" s="28"/>
      <c r="AB362" s="28"/>
      <c r="AC362" s="28"/>
    </row>
    <row r="363">
      <c r="A363" s="951"/>
      <c r="B363" s="951"/>
      <c r="C363" s="951"/>
      <c r="D363" s="28"/>
      <c r="E363" s="28"/>
      <c r="F363" s="28"/>
      <c r="G363" s="28"/>
      <c r="H363" s="28"/>
      <c r="I363" s="28"/>
      <c r="J363" s="951"/>
      <c r="K363" s="951"/>
      <c r="L363" s="951"/>
      <c r="M363" s="951"/>
      <c r="N363" s="951"/>
      <c r="O363" s="951"/>
      <c r="P363" s="951"/>
      <c r="Q363" s="951"/>
      <c r="R363" s="951"/>
      <c r="S363" s="28"/>
      <c r="T363" s="28"/>
      <c r="U363" s="28"/>
      <c r="V363" s="28"/>
      <c r="W363" s="28"/>
      <c r="X363" s="28"/>
      <c r="Y363" s="28"/>
      <c r="Z363" s="28"/>
      <c r="AA363" s="28"/>
      <c r="AB363" s="28"/>
      <c r="AC363" s="28"/>
    </row>
    <row r="364">
      <c r="A364" s="951"/>
      <c r="B364" s="951"/>
      <c r="C364" s="951"/>
      <c r="D364" s="28"/>
      <c r="E364" s="28"/>
      <c r="F364" s="28"/>
      <c r="G364" s="28"/>
      <c r="H364" s="28"/>
      <c r="I364" s="28"/>
      <c r="J364" s="951"/>
      <c r="K364" s="951"/>
      <c r="L364" s="951"/>
      <c r="M364" s="951"/>
      <c r="N364" s="951"/>
      <c r="O364" s="951"/>
      <c r="P364" s="951"/>
      <c r="Q364" s="951"/>
      <c r="R364" s="951"/>
      <c r="S364" s="28"/>
      <c r="T364" s="28"/>
      <c r="U364" s="28"/>
      <c r="V364" s="28"/>
      <c r="W364" s="28"/>
      <c r="X364" s="28"/>
      <c r="Y364" s="28"/>
      <c r="Z364" s="28"/>
      <c r="AA364" s="28"/>
      <c r="AB364" s="28"/>
      <c r="AC364" s="28"/>
    </row>
    <row r="365">
      <c r="A365" s="951"/>
      <c r="B365" s="951"/>
      <c r="C365" s="951"/>
      <c r="D365" s="28"/>
      <c r="E365" s="28"/>
      <c r="F365" s="28"/>
      <c r="G365" s="28"/>
      <c r="H365" s="28"/>
      <c r="I365" s="28"/>
      <c r="J365" s="951"/>
      <c r="K365" s="951"/>
      <c r="L365" s="951"/>
      <c r="M365" s="951"/>
      <c r="N365" s="951"/>
      <c r="O365" s="951"/>
      <c r="P365" s="951"/>
      <c r="Q365" s="951"/>
      <c r="R365" s="951"/>
      <c r="S365" s="28"/>
      <c r="T365" s="28"/>
      <c r="U365" s="28"/>
      <c r="V365" s="28"/>
      <c r="W365" s="28"/>
      <c r="X365" s="28"/>
      <c r="Y365" s="28"/>
      <c r="Z365" s="28"/>
      <c r="AA365" s="28"/>
      <c r="AB365" s="28"/>
      <c r="AC365" s="28"/>
    </row>
    <row r="366">
      <c r="A366" s="951"/>
      <c r="B366" s="951"/>
      <c r="C366" s="951"/>
      <c r="D366" s="28"/>
      <c r="E366" s="28"/>
      <c r="F366" s="28"/>
      <c r="G366" s="28"/>
      <c r="H366" s="28"/>
      <c r="I366" s="28"/>
      <c r="J366" s="951"/>
      <c r="K366" s="951"/>
      <c r="L366" s="951"/>
      <c r="M366" s="951"/>
      <c r="N366" s="951"/>
      <c r="O366" s="951"/>
      <c r="P366" s="951"/>
      <c r="Q366" s="951"/>
      <c r="R366" s="951"/>
      <c r="S366" s="28"/>
      <c r="T366" s="28"/>
      <c r="U366" s="28"/>
      <c r="V366" s="28"/>
      <c r="W366" s="28"/>
      <c r="X366" s="28"/>
      <c r="Y366" s="28"/>
      <c r="Z366" s="28"/>
      <c r="AA366" s="28"/>
      <c r="AB366" s="28"/>
      <c r="AC366" s="28"/>
    </row>
    <row r="367">
      <c r="A367" s="951"/>
      <c r="B367" s="951"/>
      <c r="C367" s="951"/>
      <c r="D367" s="28"/>
      <c r="E367" s="28"/>
      <c r="F367" s="28"/>
      <c r="G367" s="28"/>
      <c r="H367" s="28"/>
      <c r="I367" s="28"/>
      <c r="J367" s="951"/>
      <c r="K367" s="951"/>
      <c r="L367" s="951"/>
      <c r="M367" s="951"/>
      <c r="N367" s="951"/>
      <c r="O367" s="951"/>
      <c r="P367" s="951"/>
      <c r="Q367" s="951"/>
      <c r="R367" s="951"/>
      <c r="S367" s="28"/>
      <c r="T367" s="28"/>
      <c r="U367" s="28"/>
      <c r="V367" s="28"/>
      <c r="W367" s="28"/>
      <c r="X367" s="28"/>
      <c r="Y367" s="28"/>
      <c r="Z367" s="28"/>
      <c r="AA367" s="28"/>
      <c r="AB367" s="28"/>
      <c r="AC367" s="28"/>
    </row>
    <row r="368">
      <c r="A368" s="951"/>
      <c r="B368" s="951"/>
      <c r="C368" s="951"/>
      <c r="D368" s="28"/>
      <c r="E368" s="28"/>
      <c r="F368" s="28"/>
      <c r="G368" s="28"/>
      <c r="H368" s="28"/>
      <c r="I368" s="28"/>
      <c r="J368" s="951"/>
      <c r="K368" s="951"/>
      <c r="L368" s="951"/>
      <c r="M368" s="951"/>
      <c r="N368" s="951"/>
      <c r="O368" s="951"/>
      <c r="P368" s="951"/>
      <c r="Q368" s="951"/>
      <c r="R368" s="951"/>
      <c r="S368" s="28"/>
      <c r="T368" s="28"/>
      <c r="U368" s="28"/>
      <c r="V368" s="28"/>
      <c r="W368" s="28"/>
      <c r="X368" s="28"/>
      <c r="Y368" s="28"/>
      <c r="Z368" s="28"/>
      <c r="AA368" s="28"/>
      <c r="AB368" s="28"/>
      <c r="AC368" s="28"/>
    </row>
    <row r="369">
      <c r="A369" s="951"/>
      <c r="B369" s="951"/>
      <c r="C369" s="951"/>
      <c r="D369" s="28"/>
      <c r="E369" s="28"/>
      <c r="F369" s="28"/>
      <c r="G369" s="28"/>
      <c r="H369" s="28"/>
      <c r="I369" s="28"/>
      <c r="J369" s="951"/>
      <c r="K369" s="951"/>
      <c r="L369" s="951"/>
      <c r="M369" s="951"/>
      <c r="N369" s="951"/>
      <c r="O369" s="951"/>
      <c r="P369" s="951"/>
      <c r="Q369" s="951"/>
      <c r="R369" s="951"/>
      <c r="S369" s="28"/>
      <c r="T369" s="28"/>
      <c r="U369" s="28"/>
      <c r="V369" s="28"/>
      <c r="W369" s="28"/>
      <c r="X369" s="28"/>
      <c r="Y369" s="28"/>
      <c r="Z369" s="28"/>
      <c r="AA369" s="28"/>
      <c r="AB369" s="28"/>
      <c r="AC369" s="28"/>
    </row>
    <row r="370">
      <c r="A370" s="951"/>
      <c r="B370" s="951"/>
      <c r="C370" s="951"/>
      <c r="D370" s="28"/>
      <c r="E370" s="28"/>
      <c r="F370" s="28"/>
      <c r="G370" s="28"/>
      <c r="H370" s="28"/>
      <c r="I370" s="28"/>
      <c r="J370" s="951"/>
      <c r="K370" s="951"/>
      <c r="L370" s="951"/>
      <c r="M370" s="951"/>
      <c r="N370" s="951"/>
      <c r="O370" s="951"/>
      <c r="P370" s="951"/>
      <c r="Q370" s="951"/>
      <c r="R370" s="951"/>
      <c r="S370" s="28"/>
      <c r="T370" s="28"/>
      <c r="U370" s="28"/>
      <c r="V370" s="28"/>
      <c r="W370" s="28"/>
      <c r="X370" s="28"/>
      <c r="Y370" s="28"/>
      <c r="Z370" s="28"/>
      <c r="AA370" s="28"/>
      <c r="AB370" s="28"/>
      <c r="AC370" s="28"/>
    </row>
    <row r="371">
      <c r="A371" s="951"/>
      <c r="B371" s="951"/>
      <c r="C371" s="951"/>
      <c r="D371" s="28"/>
      <c r="E371" s="28"/>
      <c r="F371" s="28"/>
      <c r="G371" s="28"/>
      <c r="H371" s="28"/>
      <c r="I371" s="28"/>
      <c r="J371" s="951"/>
      <c r="K371" s="951"/>
      <c r="L371" s="951"/>
      <c r="M371" s="951"/>
      <c r="N371" s="951"/>
      <c r="O371" s="951"/>
      <c r="P371" s="951"/>
      <c r="Q371" s="951"/>
      <c r="R371" s="951"/>
      <c r="S371" s="28"/>
      <c r="T371" s="28"/>
      <c r="U371" s="28"/>
      <c r="V371" s="28"/>
      <c r="W371" s="28"/>
      <c r="X371" s="28"/>
      <c r="Y371" s="28"/>
      <c r="Z371" s="28"/>
      <c r="AA371" s="28"/>
      <c r="AB371" s="28"/>
      <c r="AC371" s="28"/>
    </row>
    <row r="372">
      <c r="A372" s="951"/>
      <c r="B372" s="951"/>
      <c r="C372" s="951"/>
      <c r="D372" s="28"/>
      <c r="E372" s="28"/>
      <c r="F372" s="28"/>
      <c r="G372" s="28"/>
      <c r="H372" s="28"/>
      <c r="I372" s="28"/>
      <c r="J372" s="951"/>
      <c r="K372" s="951"/>
      <c r="L372" s="951"/>
      <c r="M372" s="951"/>
      <c r="N372" s="951"/>
      <c r="O372" s="951"/>
      <c r="P372" s="951"/>
      <c r="Q372" s="951"/>
      <c r="R372" s="951"/>
      <c r="S372" s="28"/>
      <c r="T372" s="28"/>
      <c r="U372" s="28"/>
      <c r="V372" s="28"/>
      <c r="W372" s="28"/>
      <c r="X372" s="28"/>
      <c r="Y372" s="28"/>
      <c r="Z372" s="28"/>
      <c r="AA372" s="28"/>
      <c r="AB372" s="28"/>
      <c r="AC372" s="28"/>
    </row>
    <row r="373">
      <c r="A373" s="951"/>
      <c r="B373" s="951"/>
      <c r="C373" s="951"/>
      <c r="D373" s="28"/>
      <c r="E373" s="28"/>
      <c r="F373" s="28"/>
      <c r="G373" s="28"/>
      <c r="H373" s="28"/>
      <c r="I373" s="28"/>
      <c r="J373" s="951"/>
      <c r="K373" s="951"/>
      <c r="L373" s="951"/>
      <c r="M373" s="951"/>
      <c r="N373" s="951"/>
      <c r="O373" s="951"/>
      <c r="P373" s="951"/>
      <c r="Q373" s="951"/>
      <c r="R373" s="951"/>
      <c r="S373" s="28"/>
      <c r="T373" s="28"/>
      <c r="U373" s="28"/>
      <c r="V373" s="28"/>
      <c r="W373" s="28"/>
      <c r="X373" s="28"/>
      <c r="Y373" s="28"/>
      <c r="Z373" s="28"/>
      <c r="AA373" s="28"/>
      <c r="AB373" s="28"/>
      <c r="AC373" s="28"/>
    </row>
    <row r="374">
      <c r="A374" s="951"/>
      <c r="B374" s="951"/>
      <c r="C374" s="951"/>
      <c r="D374" s="28"/>
      <c r="E374" s="28"/>
      <c r="F374" s="28"/>
      <c r="G374" s="28"/>
      <c r="H374" s="28"/>
      <c r="I374" s="28"/>
      <c r="J374" s="951"/>
      <c r="K374" s="951"/>
      <c r="L374" s="951"/>
      <c r="M374" s="951"/>
      <c r="N374" s="951"/>
      <c r="O374" s="951"/>
      <c r="P374" s="951"/>
      <c r="Q374" s="951"/>
      <c r="R374" s="951"/>
      <c r="S374" s="28"/>
      <c r="T374" s="28"/>
      <c r="U374" s="28"/>
      <c r="V374" s="28"/>
      <c r="W374" s="28"/>
      <c r="X374" s="28"/>
      <c r="Y374" s="28"/>
      <c r="Z374" s="28"/>
      <c r="AA374" s="28"/>
      <c r="AB374" s="28"/>
      <c r="AC374" s="28"/>
    </row>
    <row r="375">
      <c r="A375" s="951"/>
      <c r="B375" s="951"/>
      <c r="C375" s="951"/>
      <c r="D375" s="28"/>
      <c r="E375" s="28"/>
      <c r="F375" s="28"/>
      <c r="G375" s="28"/>
      <c r="H375" s="28"/>
      <c r="I375" s="28"/>
      <c r="J375" s="951"/>
      <c r="K375" s="951"/>
      <c r="L375" s="951"/>
      <c r="M375" s="951"/>
      <c r="N375" s="951"/>
      <c r="O375" s="951"/>
      <c r="P375" s="951"/>
      <c r="Q375" s="951"/>
      <c r="R375" s="951"/>
      <c r="S375" s="28"/>
      <c r="T375" s="28"/>
      <c r="U375" s="28"/>
      <c r="V375" s="28"/>
      <c r="W375" s="28"/>
      <c r="X375" s="28"/>
      <c r="Y375" s="28"/>
      <c r="Z375" s="28"/>
      <c r="AA375" s="28"/>
      <c r="AB375" s="28"/>
      <c r="AC375" s="28"/>
    </row>
    <row r="376">
      <c r="A376" s="951"/>
      <c r="B376" s="951"/>
      <c r="C376" s="951"/>
      <c r="D376" s="28"/>
      <c r="E376" s="28"/>
      <c r="F376" s="28"/>
      <c r="G376" s="28"/>
      <c r="H376" s="28"/>
      <c r="I376" s="28"/>
      <c r="J376" s="951"/>
      <c r="K376" s="951"/>
      <c r="L376" s="951"/>
      <c r="M376" s="951"/>
      <c r="N376" s="951"/>
      <c r="O376" s="951"/>
      <c r="P376" s="951"/>
      <c r="Q376" s="951"/>
      <c r="R376" s="951"/>
      <c r="S376" s="28"/>
      <c r="T376" s="28"/>
      <c r="U376" s="28"/>
      <c r="V376" s="28"/>
      <c r="W376" s="28"/>
      <c r="X376" s="28"/>
      <c r="Y376" s="28"/>
      <c r="Z376" s="28"/>
      <c r="AA376" s="28"/>
      <c r="AB376" s="28"/>
      <c r="AC376" s="28"/>
    </row>
    <row r="377">
      <c r="A377" s="951"/>
      <c r="B377" s="951"/>
      <c r="C377" s="951"/>
      <c r="D377" s="28"/>
      <c r="E377" s="28"/>
      <c r="F377" s="28"/>
      <c r="G377" s="28"/>
      <c r="H377" s="28"/>
      <c r="I377" s="28"/>
      <c r="J377" s="951"/>
      <c r="K377" s="951"/>
      <c r="L377" s="951"/>
      <c r="M377" s="951"/>
      <c r="N377" s="951"/>
      <c r="O377" s="951"/>
      <c r="P377" s="951"/>
      <c r="Q377" s="951"/>
      <c r="R377" s="951"/>
      <c r="S377" s="28"/>
      <c r="T377" s="28"/>
      <c r="U377" s="28"/>
      <c r="V377" s="28"/>
      <c r="W377" s="28"/>
      <c r="X377" s="28"/>
      <c r="Y377" s="28"/>
      <c r="Z377" s="28"/>
      <c r="AA377" s="28"/>
      <c r="AB377" s="28"/>
      <c r="AC377" s="28"/>
    </row>
    <row r="378">
      <c r="A378" s="951"/>
      <c r="B378" s="951"/>
      <c r="C378" s="951"/>
      <c r="D378" s="28"/>
      <c r="E378" s="28"/>
      <c r="F378" s="28"/>
      <c r="G378" s="28"/>
      <c r="H378" s="28"/>
      <c r="I378" s="28"/>
      <c r="J378" s="951"/>
      <c r="K378" s="951"/>
      <c r="L378" s="951"/>
      <c r="M378" s="951"/>
      <c r="N378" s="951"/>
      <c r="O378" s="951"/>
      <c r="P378" s="951"/>
      <c r="Q378" s="951"/>
      <c r="R378" s="951"/>
      <c r="S378" s="28"/>
      <c r="T378" s="28"/>
      <c r="U378" s="28"/>
      <c r="V378" s="28"/>
      <c r="W378" s="28"/>
      <c r="X378" s="28"/>
      <c r="Y378" s="28"/>
      <c r="Z378" s="28"/>
      <c r="AA378" s="28"/>
      <c r="AB378" s="28"/>
      <c r="AC378" s="28"/>
    </row>
    <row r="379">
      <c r="A379" s="951"/>
      <c r="B379" s="951"/>
      <c r="C379" s="951"/>
      <c r="D379" s="28"/>
      <c r="E379" s="28"/>
      <c r="F379" s="28"/>
      <c r="G379" s="28"/>
      <c r="H379" s="28"/>
      <c r="I379" s="28"/>
      <c r="J379" s="951"/>
      <c r="K379" s="951"/>
      <c r="L379" s="951"/>
      <c r="M379" s="951"/>
      <c r="N379" s="951"/>
      <c r="O379" s="951"/>
      <c r="P379" s="951"/>
      <c r="Q379" s="951"/>
      <c r="R379" s="951"/>
      <c r="S379" s="28"/>
      <c r="T379" s="28"/>
      <c r="U379" s="28"/>
      <c r="V379" s="28"/>
      <c r="W379" s="28"/>
      <c r="X379" s="28"/>
      <c r="Y379" s="28"/>
      <c r="Z379" s="28"/>
      <c r="AA379" s="28"/>
      <c r="AB379" s="28"/>
      <c r="AC379" s="28"/>
    </row>
    <row r="380">
      <c r="A380" s="951"/>
      <c r="B380" s="951"/>
      <c r="C380" s="951"/>
      <c r="D380" s="28"/>
      <c r="E380" s="28"/>
      <c r="F380" s="28"/>
      <c r="G380" s="28"/>
      <c r="H380" s="28"/>
      <c r="I380" s="28"/>
      <c r="J380" s="951"/>
      <c r="K380" s="951"/>
      <c r="L380" s="951"/>
      <c r="M380" s="951"/>
      <c r="N380" s="951"/>
      <c r="O380" s="951"/>
      <c r="P380" s="951"/>
      <c r="Q380" s="951"/>
      <c r="R380" s="951"/>
      <c r="S380" s="28"/>
      <c r="T380" s="28"/>
      <c r="U380" s="28"/>
      <c r="V380" s="28"/>
      <c r="W380" s="28"/>
      <c r="X380" s="28"/>
      <c r="Y380" s="28"/>
      <c r="Z380" s="28"/>
      <c r="AA380" s="28"/>
      <c r="AB380" s="28"/>
      <c r="AC380" s="28"/>
    </row>
    <row r="381">
      <c r="A381" s="951"/>
      <c r="B381" s="951"/>
      <c r="C381" s="951"/>
      <c r="D381" s="28"/>
      <c r="E381" s="28"/>
      <c r="F381" s="28"/>
      <c r="G381" s="28"/>
      <c r="H381" s="28"/>
      <c r="I381" s="28"/>
      <c r="J381" s="951"/>
      <c r="K381" s="951"/>
      <c r="L381" s="951"/>
      <c r="M381" s="951"/>
      <c r="N381" s="951"/>
      <c r="O381" s="951"/>
      <c r="P381" s="951"/>
      <c r="Q381" s="951"/>
      <c r="R381" s="951"/>
      <c r="S381" s="28"/>
      <c r="T381" s="28"/>
      <c r="U381" s="28"/>
      <c r="V381" s="28"/>
      <c r="W381" s="28"/>
      <c r="X381" s="28"/>
      <c r="Y381" s="28"/>
      <c r="Z381" s="28"/>
      <c r="AA381" s="28"/>
      <c r="AB381" s="28"/>
      <c r="AC381" s="28"/>
    </row>
    <row r="382">
      <c r="A382" s="951"/>
      <c r="B382" s="951"/>
      <c r="C382" s="951"/>
      <c r="D382" s="28"/>
      <c r="E382" s="28"/>
      <c r="F382" s="28"/>
      <c r="G382" s="28"/>
      <c r="H382" s="28"/>
      <c r="I382" s="28"/>
      <c r="J382" s="951"/>
      <c r="K382" s="951"/>
      <c r="L382" s="951"/>
      <c r="M382" s="951"/>
      <c r="N382" s="951"/>
      <c r="O382" s="951"/>
      <c r="P382" s="951"/>
      <c r="Q382" s="951"/>
      <c r="R382" s="951"/>
      <c r="S382" s="28"/>
      <c r="T382" s="28"/>
      <c r="U382" s="28"/>
      <c r="V382" s="28"/>
      <c r="W382" s="28"/>
      <c r="X382" s="28"/>
      <c r="Y382" s="28"/>
      <c r="Z382" s="28"/>
      <c r="AA382" s="28"/>
      <c r="AB382" s="28"/>
      <c r="AC382" s="28"/>
    </row>
    <row r="383">
      <c r="A383" s="951"/>
      <c r="B383" s="951"/>
      <c r="C383" s="951"/>
      <c r="D383" s="28"/>
      <c r="E383" s="28"/>
      <c r="F383" s="28"/>
      <c r="G383" s="28"/>
      <c r="H383" s="28"/>
      <c r="I383" s="28"/>
      <c r="J383" s="951"/>
      <c r="K383" s="951"/>
      <c r="L383" s="951"/>
      <c r="M383" s="951"/>
      <c r="N383" s="951"/>
      <c r="O383" s="951"/>
      <c r="P383" s="951"/>
      <c r="Q383" s="951"/>
      <c r="R383" s="951"/>
      <c r="S383" s="28"/>
      <c r="T383" s="28"/>
      <c r="U383" s="28"/>
      <c r="V383" s="28"/>
      <c r="W383" s="28"/>
      <c r="X383" s="28"/>
      <c r="Y383" s="28"/>
      <c r="Z383" s="28"/>
      <c r="AA383" s="28"/>
      <c r="AB383" s="28"/>
      <c r="AC383" s="28"/>
    </row>
    <row r="384">
      <c r="A384" s="951"/>
      <c r="B384" s="951"/>
      <c r="C384" s="951"/>
      <c r="D384" s="28"/>
      <c r="E384" s="28"/>
      <c r="F384" s="28"/>
      <c r="G384" s="28"/>
      <c r="H384" s="28"/>
      <c r="I384" s="28"/>
      <c r="J384" s="951"/>
      <c r="K384" s="951"/>
      <c r="L384" s="951"/>
      <c r="M384" s="951"/>
      <c r="N384" s="951"/>
      <c r="O384" s="951"/>
      <c r="P384" s="951"/>
      <c r="Q384" s="951"/>
      <c r="R384" s="951"/>
      <c r="S384" s="28"/>
      <c r="T384" s="28"/>
      <c r="U384" s="28"/>
      <c r="V384" s="28"/>
      <c r="W384" s="28"/>
      <c r="X384" s="28"/>
      <c r="Y384" s="28"/>
      <c r="Z384" s="28"/>
      <c r="AA384" s="28"/>
      <c r="AB384" s="28"/>
      <c r="AC384" s="28"/>
    </row>
    <row r="385">
      <c r="A385" s="951"/>
      <c r="B385" s="951"/>
      <c r="C385" s="951"/>
      <c r="D385" s="28"/>
      <c r="E385" s="28"/>
      <c r="F385" s="28"/>
      <c r="G385" s="28"/>
      <c r="H385" s="28"/>
      <c r="I385" s="28"/>
      <c r="J385" s="951"/>
      <c r="K385" s="951"/>
      <c r="L385" s="951"/>
      <c r="M385" s="951"/>
      <c r="N385" s="951"/>
      <c r="O385" s="951"/>
      <c r="P385" s="951"/>
      <c r="Q385" s="951"/>
      <c r="R385" s="951"/>
      <c r="S385" s="28"/>
      <c r="T385" s="28"/>
      <c r="U385" s="28"/>
      <c r="V385" s="28"/>
      <c r="W385" s="28"/>
      <c r="X385" s="28"/>
      <c r="Y385" s="28"/>
      <c r="Z385" s="28"/>
      <c r="AA385" s="28"/>
      <c r="AB385" s="28"/>
      <c r="AC385" s="28"/>
    </row>
    <row r="386">
      <c r="A386" s="951"/>
      <c r="B386" s="951"/>
      <c r="C386" s="951"/>
      <c r="D386" s="28"/>
      <c r="E386" s="28"/>
      <c r="F386" s="28"/>
      <c r="G386" s="28"/>
      <c r="H386" s="28"/>
      <c r="I386" s="28"/>
      <c r="J386" s="951"/>
      <c r="K386" s="951"/>
      <c r="L386" s="951"/>
      <c r="M386" s="951"/>
      <c r="N386" s="951"/>
      <c r="O386" s="951"/>
      <c r="P386" s="951"/>
      <c r="Q386" s="951"/>
      <c r="R386" s="951"/>
      <c r="S386" s="28"/>
      <c r="T386" s="28"/>
      <c r="U386" s="28"/>
      <c r="V386" s="28"/>
      <c r="W386" s="28"/>
      <c r="X386" s="28"/>
      <c r="Y386" s="28"/>
      <c r="Z386" s="28"/>
      <c r="AA386" s="28"/>
      <c r="AB386" s="28"/>
      <c r="AC386" s="28"/>
    </row>
    <row r="387">
      <c r="A387" s="951"/>
      <c r="B387" s="951"/>
      <c r="C387" s="951"/>
      <c r="D387" s="28"/>
      <c r="E387" s="28"/>
      <c r="F387" s="28"/>
      <c r="G387" s="28"/>
      <c r="H387" s="28"/>
      <c r="I387" s="28"/>
      <c r="J387" s="951"/>
      <c r="K387" s="951"/>
      <c r="L387" s="951"/>
      <c r="M387" s="951"/>
      <c r="N387" s="951"/>
      <c r="O387" s="951"/>
      <c r="P387" s="951"/>
      <c r="Q387" s="951"/>
      <c r="R387" s="951"/>
      <c r="S387" s="28"/>
      <c r="T387" s="28"/>
      <c r="U387" s="28"/>
      <c r="V387" s="28"/>
      <c r="W387" s="28"/>
      <c r="X387" s="28"/>
      <c r="Y387" s="28"/>
      <c r="Z387" s="28"/>
      <c r="AA387" s="28"/>
      <c r="AB387" s="28"/>
      <c r="AC387" s="28"/>
    </row>
    <row r="388">
      <c r="A388" s="951"/>
      <c r="B388" s="951"/>
      <c r="C388" s="951"/>
      <c r="D388" s="28"/>
      <c r="E388" s="28"/>
      <c r="F388" s="28"/>
      <c r="G388" s="28"/>
      <c r="H388" s="28"/>
      <c r="I388" s="28"/>
      <c r="J388" s="951"/>
      <c r="K388" s="951"/>
      <c r="L388" s="951"/>
      <c r="M388" s="951"/>
      <c r="N388" s="951"/>
      <c r="O388" s="951"/>
      <c r="P388" s="951"/>
      <c r="Q388" s="951"/>
      <c r="R388" s="951"/>
      <c r="S388" s="28"/>
      <c r="T388" s="28"/>
      <c r="U388" s="28"/>
      <c r="V388" s="28"/>
      <c r="W388" s="28"/>
      <c r="X388" s="28"/>
      <c r="Y388" s="28"/>
      <c r="Z388" s="28"/>
      <c r="AA388" s="28"/>
      <c r="AB388" s="28"/>
      <c r="AC388" s="28"/>
    </row>
    <row r="389">
      <c r="A389" s="951"/>
      <c r="B389" s="951"/>
      <c r="C389" s="951"/>
      <c r="D389" s="28"/>
      <c r="E389" s="28"/>
      <c r="F389" s="28"/>
      <c r="G389" s="28"/>
      <c r="H389" s="28"/>
      <c r="I389" s="28"/>
      <c r="J389" s="951"/>
      <c r="K389" s="951"/>
      <c r="L389" s="951"/>
      <c r="M389" s="951"/>
      <c r="N389" s="951"/>
      <c r="O389" s="951"/>
      <c r="P389" s="951"/>
      <c r="Q389" s="951"/>
      <c r="R389" s="951"/>
      <c r="S389" s="28"/>
      <c r="T389" s="28"/>
      <c r="U389" s="28"/>
      <c r="V389" s="28"/>
      <c r="W389" s="28"/>
      <c r="X389" s="28"/>
      <c r="Y389" s="28"/>
      <c r="Z389" s="28"/>
      <c r="AA389" s="28"/>
      <c r="AB389" s="28"/>
      <c r="AC389" s="28"/>
    </row>
    <row r="390">
      <c r="A390" s="951"/>
      <c r="B390" s="951"/>
      <c r="C390" s="951"/>
      <c r="D390" s="28"/>
      <c r="E390" s="28"/>
      <c r="F390" s="28"/>
      <c r="G390" s="28"/>
      <c r="H390" s="28"/>
      <c r="I390" s="28"/>
      <c r="J390" s="951"/>
      <c r="K390" s="951"/>
      <c r="L390" s="951"/>
      <c r="M390" s="951"/>
      <c r="N390" s="951"/>
      <c r="O390" s="951"/>
      <c r="P390" s="951"/>
      <c r="Q390" s="951"/>
      <c r="R390" s="951"/>
      <c r="S390" s="28"/>
      <c r="T390" s="28"/>
      <c r="U390" s="28"/>
      <c r="V390" s="28"/>
      <c r="W390" s="28"/>
      <c r="X390" s="28"/>
      <c r="Y390" s="28"/>
      <c r="Z390" s="28"/>
      <c r="AA390" s="28"/>
      <c r="AB390" s="28"/>
      <c r="AC390" s="28"/>
    </row>
    <row r="391">
      <c r="A391" s="951"/>
      <c r="B391" s="951"/>
      <c r="C391" s="951"/>
      <c r="D391" s="28"/>
      <c r="E391" s="28"/>
      <c r="F391" s="28"/>
      <c r="G391" s="28"/>
      <c r="H391" s="28"/>
      <c r="I391" s="28"/>
      <c r="J391" s="951"/>
      <c r="K391" s="951"/>
      <c r="L391" s="951"/>
      <c r="M391" s="951"/>
      <c r="N391" s="951"/>
      <c r="O391" s="951"/>
      <c r="P391" s="951"/>
      <c r="Q391" s="951"/>
      <c r="R391" s="951"/>
      <c r="S391" s="28"/>
      <c r="T391" s="28"/>
      <c r="U391" s="28"/>
      <c r="V391" s="28"/>
      <c r="W391" s="28"/>
      <c r="X391" s="28"/>
      <c r="Y391" s="28"/>
      <c r="Z391" s="28"/>
      <c r="AA391" s="28"/>
      <c r="AB391" s="28"/>
      <c r="AC391" s="28"/>
    </row>
    <row r="392">
      <c r="A392" s="951"/>
      <c r="B392" s="951"/>
      <c r="C392" s="951"/>
      <c r="D392" s="28"/>
      <c r="E392" s="28"/>
      <c r="F392" s="28"/>
      <c r="G392" s="28"/>
      <c r="H392" s="28"/>
      <c r="I392" s="28"/>
      <c r="J392" s="951"/>
      <c r="K392" s="951"/>
      <c r="L392" s="951"/>
      <c r="M392" s="951"/>
      <c r="N392" s="951"/>
      <c r="O392" s="951"/>
      <c r="P392" s="951"/>
      <c r="Q392" s="951"/>
      <c r="R392" s="951"/>
      <c r="S392" s="28"/>
      <c r="T392" s="28"/>
      <c r="U392" s="28"/>
      <c r="V392" s="28"/>
      <c r="W392" s="28"/>
      <c r="X392" s="28"/>
      <c r="Y392" s="28"/>
      <c r="Z392" s="28"/>
      <c r="AA392" s="28"/>
      <c r="AB392" s="28"/>
      <c r="AC392" s="28"/>
    </row>
    <row r="393">
      <c r="A393" s="951"/>
      <c r="B393" s="951"/>
      <c r="C393" s="951"/>
      <c r="D393" s="28"/>
      <c r="E393" s="28"/>
      <c r="F393" s="28"/>
      <c r="G393" s="28"/>
      <c r="H393" s="28"/>
      <c r="I393" s="28"/>
      <c r="J393" s="951"/>
      <c r="K393" s="951"/>
      <c r="L393" s="951"/>
      <c r="M393" s="951"/>
      <c r="N393" s="951"/>
      <c r="O393" s="951"/>
      <c r="P393" s="951"/>
      <c r="Q393" s="951"/>
      <c r="R393" s="951"/>
      <c r="S393" s="28"/>
      <c r="T393" s="28"/>
      <c r="U393" s="28"/>
      <c r="V393" s="28"/>
      <c r="W393" s="28"/>
      <c r="X393" s="28"/>
      <c r="Y393" s="28"/>
      <c r="Z393" s="28"/>
      <c r="AA393" s="28"/>
      <c r="AB393" s="28"/>
      <c r="AC393" s="28"/>
    </row>
    <row r="394">
      <c r="A394" s="951"/>
      <c r="B394" s="951"/>
      <c r="C394" s="951"/>
      <c r="D394" s="28"/>
      <c r="E394" s="28"/>
      <c r="F394" s="28"/>
      <c r="G394" s="28"/>
      <c r="H394" s="28"/>
      <c r="I394" s="28"/>
      <c r="J394" s="951"/>
      <c r="K394" s="951"/>
      <c r="L394" s="951"/>
      <c r="M394" s="951"/>
      <c r="N394" s="951"/>
      <c r="O394" s="951"/>
      <c r="P394" s="951"/>
      <c r="Q394" s="951"/>
      <c r="R394" s="951"/>
      <c r="S394" s="28"/>
      <c r="T394" s="28"/>
      <c r="U394" s="28"/>
      <c r="V394" s="28"/>
      <c r="W394" s="28"/>
      <c r="X394" s="28"/>
      <c r="Y394" s="28"/>
      <c r="Z394" s="28"/>
      <c r="AA394" s="28"/>
      <c r="AB394" s="28"/>
      <c r="AC394" s="28"/>
    </row>
    <row r="395">
      <c r="A395" s="951"/>
      <c r="B395" s="951"/>
      <c r="C395" s="951"/>
      <c r="D395" s="28"/>
      <c r="E395" s="28"/>
      <c r="F395" s="28"/>
      <c r="G395" s="28"/>
      <c r="H395" s="28"/>
      <c r="I395" s="28"/>
      <c r="J395" s="951"/>
      <c r="K395" s="951"/>
      <c r="L395" s="951"/>
      <c r="M395" s="951"/>
      <c r="N395" s="951"/>
      <c r="O395" s="951"/>
      <c r="P395" s="951"/>
      <c r="Q395" s="951"/>
      <c r="R395" s="951"/>
      <c r="S395" s="28"/>
      <c r="T395" s="28"/>
      <c r="U395" s="28"/>
      <c r="V395" s="28"/>
      <c r="W395" s="28"/>
      <c r="X395" s="28"/>
      <c r="Y395" s="28"/>
      <c r="Z395" s="28"/>
      <c r="AA395" s="28"/>
      <c r="AB395" s="28"/>
      <c r="AC395" s="28"/>
    </row>
    <row r="396">
      <c r="A396" s="951"/>
      <c r="B396" s="951"/>
      <c r="C396" s="951"/>
      <c r="D396" s="28"/>
      <c r="E396" s="28"/>
      <c r="F396" s="28"/>
      <c r="G396" s="28"/>
      <c r="H396" s="28"/>
      <c r="I396" s="28"/>
      <c r="J396" s="951"/>
      <c r="K396" s="951"/>
      <c r="L396" s="951"/>
      <c r="M396" s="951"/>
      <c r="N396" s="951"/>
      <c r="O396" s="951"/>
      <c r="P396" s="951"/>
      <c r="Q396" s="951"/>
      <c r="R396" s="951"/>
      <c r="S396" s="28"/>
      <c r="T396" s="28"/>
      <c r="U396" s="28"/>
      <c r="V396" s="28"/>
      <c r="W396" s="28"/>
      <c r="X396" s="28"/>
      <c r="Y396" s="28"/>
      <c r="Z396" s="28"/>
      <c r="AA396" s="28"/>
      <c r="AB396" s="28"/>
      <c r="AC396" s="28"/>
    </row>
    <row r="397">
      <c r="A397" s="951"/>
      <c r="B397" s="951"/>
      <c r="C397" s="951"/>
      <c r="D397" s="28"/>
      <c r="E397" s="28"/>
      <c r="F397" s="28"/>
      <c r="G397" s="28"/>
      <c r="H397" s="28"/>
      <c r="I397" s="28"/>
      <c r="J397" s="951"/>
      <c r="K397" s="951"/>
      <c r="L397" s="951"/>
      <c r="M397" s="951"/>
      <c r="N397" s="951"/>
      <c r="O397" s="951"/>
      <c r="P397" s="951"/>
      <c r="Q397" s="951"/>
      <c r="R397" s="951"/>
      <c r="S397" s="28"/>
      <c r="T397" s="28"/>
      <c r="U397" s="28"/>
      <c r="V397" s="28"/>
      <c r="W397" s="28"/>
      <c r="X397" s="28"/>
      <c r="Y397" s="28"/>
      <c r="Z397" s="28"/>
      <c r="AA397" s="28"/>
      <c r="AB397" s="28"/>
      <c r="AC397" s="28"/>
    </row>
    <row r="398">
      <c r="A398" s="951"/>
      <c r="B398" s="951"/>
      <c r="C398" s="951"/>
      <c r="D398" s="28"/>
      <c r="E398" s="28"/>
      <c r="F398" s="28"/>
      <c r="G398" s="28"/>
      <c r="H398" s="28"/>
      <c r="I398" s="28"/>
      <c r="J398" s="951"/>
      <c r="K398" s="951"/>
      <c r="L398" s="951"/>
      <c r="M398" s="951"/>
      <c r="N398" s="951"/>
      <c r="O398" s="951"/>
      <c r="P398" s="951"/>
      <c r="Q398" s="951"/>
      <c r="R398" s="951"/>
      <c r="S398" s="28"/>
      <c r="T398" s="28"/>
      <c r="U398" s="28"/>
      <c r="V398" s="28"/>
      <c r="W398" s="28"/>
      <c r="X398" s="28"/>
      <c r="Y398" s="28"/>
      <c r="Z398" s="28"/>
      <c r="AA398" s="28"/>
      <c r="AB398" s="28"/>
      <c r="AC398" s="28"/>
    </row>
    <row r="399">
      <c r="A399" s="951"/>
      <c r="B399" s="951"/>
      <c r="C399" s="951"/>
      <c r="D399" s="28"/>
      <c r="E399" s="28"/>
      <c r="F399" s="28"/>
      <c r="G399" s="28"/>
      <c r="H399" s="28"/>
      <c r="I399" s="28"/>
      <c r="J399" s="951"/>
      <c r="K399" s="951"/>
      <c r="L399" s="951"/>
      <c r="M399" s="951"/>
      <c r="N399" s="951"/>
      <c r="O399" s="951"/>
      <c r="P399" s="951"/>
      <c r="Q399" s="951"/>
      <c r="R399" s="951"/>
      <c r="S399" s="28"/>
      <c r="T399" s="28"/>
      <c r="U399" s="28"/>
      <c r="V399" s="28"/>
      <c r="W399" s="28"/>
      <c r="X399" s="28"/>
      <c r="Y399" s="28"/>
      <c r="Z399" s="28"/>
      <c r="AA399" s="28"/>
      <c r="AB399" s="28"/>
      <c r="AC399" s="28"/>
    </row>
    <row r="400">
      <c r="A400" s="951"/>
      <c r="B400" s="951"/>
      <c r="C400" s="951"/>
      <c r="D400" s="28"/>
      <c r="E400" s="28"/>
      <c r="F400" s="28"/>
      <c r="G400" s="28"/>
      <c r="H400" s="28"/>
      <c r="I400" s="28"/>
      <c r="J400" s="951"/>
      <c r="K400" s="951"/>
      <c r="L400" s="951"/>
      <c r="M400" s="951"/>
      <c r="N400" s="951"/>
      <c r="O400" s="951"/>
      <c r="P400" s="951"/>
      <c r="Q400" s="951"/>
      <c r="R400" s="951"/>
      <c r="S400" s="28"/>
      <c r="T400" s="28"/>
      <c r="U400" s="28"/>
      <c r="V400" s="28"/>
      <c r="W400" s="28"/>
      <c r="X400" s="28"/>
      <c r="Y400" s="28"/>
      <c r="Z400" s="28"/>
      <c r="AA400" s="28"/>
      <c r="AB400" s="28"/>
      <c r="AC400" s="28"/>
    </row>
    <row r="401">
      <c r="A401" s="951"/>
      <c r="B401" s="951"/>
      <c r="C401" s="951"/>
      <c r="D401" s="28"/>
      <c r="E401" s="28"/>
      <c r="F401" s="28"/>
      <c r="G401" s="28"/>
      <c r="H401" s="28"/>
      <c r="I401" s="28"/>
      <c r="J401" s="951"/>
      <c r="K401" s="951"/>
      <c r="L401" s="951"/>
      <c r="M401" s="951"/>
      <c r="N401" s="951"/>
      <c r="O401" s="951"/>
      <c r="P401" s="951"/>
      <c r="Q401" s="951"/>
      <c r="R401" s="951"/>
      <c r="S401" s="28"/>
      <c r="T401" s="28"/>
      <c r="U401" s="28"/>
      <c r="V401" s="28"/>
      <c r="W401" s="28"/>
      <c r="X401" s="28"/>
      <c r="Y401" s="28"/>
      <c r="Z401" s="28"/>
      <c r="AA401" s="28"/>
      <c r="AB401" s="28"/>
      <c r="AC401" s="28"/>
    </row>
    <row r="402">
      <c r="A402" s="951"/>
      <c r="B402" s="951"/>
      <c r="C402" s="951"/>
      <c r="D402" s="28"/>
      <c r="E402" s="28"/>
      <c r="F402" s="28"/>
      <c r="G402" s="28"/>
      <c r="H402" s="28"/>
      <c r="I402" s="28"/>
      <c r="J402" s="951"/>
      <c r="K402" s="951"/>
      <c r="L402" s="951"/>
      <c r="M402" s="951"/>
      <c r="N402" s="951"/>
      <c r="O402" s="951"/>
      <c r="P402" s="951"/>
      <c r="Q402" s="951"/>
      <c r="R402" s="951"/>
      <c r="S402" s="28"/>
      <c r="T402" s="28"/>
      <c r="U402" s="28"/>
      <c r="V402" s="28"/>
      <c r="W402" s="28"/>
      <c r="X402" s="28"/>
      <c r="Y402" s="28"/>
      <c r="Z402" s="28"/>
      <c r="AA402" s="28"/>
      <c r="AB402" s="28"/>
      <c r="AC402" s="28"/>
    </row>
    <row r="403">
      <c r="A403" s="951"/>
      <c r="B403" s="951"/>
      <c r="C403" s="951"/>
      <c r="D403" s="28"/>
      <c r="E403" s="28"/>
      <c r="F403" s="28"/>
      <c r="G403" s="28"/>
      <c r="H403" s="28"/>
      <c r="I403" s="28"/>
      <c r="J403" s="951"/>
      <c r="K403" s="951"/>
      <c r="L403" s="951"/>
      <c r="M403" s="951"/>
      <c r="N403" s="951"/>
      <c r="O403" s="951"/>
      <c r="P403" s="951"/>
      <c r="Q403" s="951"/>
      <c r="R403" s="951"/>
      <c r="S403" s="28"/>
      <c r="T403" s="28"/>
      <c r="U403" s="28"/>
      <c r="V403" s="28"/>
      <c r="W403" s="28"/>
      <c r="X403" s="28"/>
      <c r="Y403" s="28"/>
      <c r="Z403" s="28"/>
      <c r="AA403" s="28"/>
      <c r="AB403" s="28"/>
      <c r="AC403" s="28"/>
    </row>
    <row r="404">
      <c r="A404" s="951"/>
      <c r="B404" s="951"/>
      <c r="C404" s="951"/>
      <c r="D404" s="28"/>
      <c r="E404" s="28"/>
      <c r="F404" s="28"/>
      <c r="G404" s="28"/>
      <c r="H404" s="28"/>
      <c r="I404" s="28"/>
      <c r="J404" s="951"/>
      <c r="K404" s="951"/>
      <c r="L404" s="951"/>
      <c r="M404" s="951"/>
      <c r="N404" s="951"/>
      <c r="O404" s="951"/>
      <c r="P404" s="951"/>
      <c r="Q404" s="951"/>
      <c r="R404" s="951"/>
      <c r="S404" s="28"/>
      <c r="T404" s="28"/>
      <c r="U404" s="28"/>
      <c r="V404" s="28"/>
      <c r="W404" s="28"/>
      <c r="X404" s="28"/>
      <c r="Y404" s="28"/>
      <c r="Z404" s="28"/>
      <c r="AA404" s="28"/>
      <c r="AB404" s="28"/>
      <c r="AC404" s="28"/>
    </row>
    <row r="405">
      <c r="A405" s="951"/>
      <c r="B405" s="951"/>
      <c r="C405" s="951"/>
      <c r="D405" s="28"/>
      <c r="E405" s="28"/>
      <c r="F405" s="28"/>
      <c r="G405" s="28"/>
      <c r="H405" s="28"/>
      <c r="I405" s="28"/>
      <c r="J405" s="951"/>
      <c r="K405" s="951"/>
      <c r="L405" s="951"/>
      <c r="M405" s="951"/>
      <c r="N405" s="951"/>
      <c r="O405" s="951"/>
      <c r="P405" s="951"/>
      <c r="Q405" s="951"/>
      <c r="R405" s="951"/>
      <c r="S405" s="28"/>
      <c r="T405" s="28"/>
      <c r="U405" s="28"/>
      <c r="V405" s="28"/>
      <c r="W405" s="28"/>
      <c r="X405" s="28"/>
      <c r="Y405" s="28"/>
      <c r="Z405" s="28"/>
      <c r="AA405" s="28"/>
      <c r="AB405" s="28"/>
      <c r="AC405" s="28"/>
    </row>
    <row r="406">
      <c r="A406" s="951"/>
      <c r="B406" s="951"/>
      <c r="C406" s="951"/>
      <c r="D406" s="28"/>
      <c r="E406" s="28"/>
      <c r="F406" s="28"/>
      <c r="G406" s="28"/>
      <c r="H406" s="28"/>
      <c r="I406" s="28"/>
      <c r="J406" s="951"/>
      <c r="K406" s="951"/>
      <c r="L406" s="951"/>
      <c r="M406" s="951"/>
      <c r="N406" s="951"/>
      <c r="O406" s="951"/>
      <c r="P406" s="951"/>
      <c r="Q406" s="951"/>
      <c r="R406" s="951"/>
      <c r="S406" s="28"/>
      <c r="T406" s="28"/>
      <c r="U406" s="28"/>
      <c r="V406" s="28"/>
      <c r="W406" s="28"/>
      <c r="X406" s="28"/>
      <c r="Y406" s="28"/>
      <c r="Z406" s="28"/>
      <c r="AA406" s="28"/>
      <c r="AB406" s="28"/>
      <c r="AC406" s="28"/>
    </row>
    <row r="407">
      <c r="A407" s="951"/>
      <c r="B407" s="951"/>
      <c r="C407" s="951"/>
      <c r="D407" s="28"/>
      <c r="E407" s="28"/>
      <c r="F407" s="28"/>
      <c r="G407" s="28"/>
      <c r="H407" s="28"/>
      <c r="I407" s="28"/>
      <c r="J407" s="951"/>
      <c r="K407" s="951"/>
      <c r="L407" s="951"/>
      <c r="M407" s="951"/>
      <c r="N407" s="951"/>
      <c r="O407" s="951"/>
      <c r="P407" s="951"/>
      <c r="Q407" s="951"/>
      <c r="R407" s="951"/>
      <c r="S407" s="28"/>
      <c r="T407" s="28"/>
      <c r="U407" s="28"/>
      <c r="V407" s="28"/>
      <c r="W407" s="28"/>
      <c r="X407" s="28"/>
      <c r="Y407" s="28"/>
      <c r="Z407" s="28"/>
      <c r="AA407" s="28"/>
      <c r="AB407" s="28"/>
      <c r="AC407" s="28"/>
    </row>
    <row r="408">
      <c r="A408" s="951"/>
      <c r="B408" s="951"/>
      <c r="C408" s="951"/>
      <c r="D408" s="28"/>
      <c r="E408" s="28"/>
      <c r="F408" s="28"/>
      <c r="G408" s="28"/>
      <c r="H408" s="28"/>
      <c r="I408" s="28"/>
      <c r="J408" s="951"/>
      <c r="K408" s="951"/>
      <c r="L408" s="951"/>
      <c r="M408" s="951"/>
      <c r="N408" s="951"/>
      <c r="O408" s="951"/>
      <c r="P408" s="951"/>
      <c r="Q408" s="951"/>
      <c r="R408" s="951"/>
      <c r="S408" s="28"/>
      <c r="T408" s="28"/>
      <c r="U408" s="28"/>
      <c r="V408" s="28"/>
      <c r="W408" s="28"/>
      <c r="X408" s="28"/>
      <c r="Y408" s="28"/>
      <c r="Z408" s="28"/>
      <c r="AA408" s="28"/>
      <c r="AB408" s="28"/>
      <c r="AC408" s="28"/>
    </row>
    <row r="409">
      <c r="A409" s="951"/>
      <c r="B409" s="951"/>
      <c r="C409" s="951"/>
      <c r="D409" s="28"/>
      <c r="E409" s="28"/>
      <c r="F409" s="28"/>
      <c r="G409" s="28"/>
      <c r="H409" s="28"/>
      <c r="I409" s="28"/>
      <c r="J409" s="951"/>
      <c r="K409" s="951"/>
      <c r="L409" s="951"/>
      <c r="M409" s="951"/>
      <c r="N409" s="951"/>
      <c r="O409" s="951"/>
      <c r="P409" s="951"/>
      <c r="Q409" s="951"/>
      <c r="R409" s="951"/>
      <c r="S409" s="28"/>
      <c r="T409" s="28"/>
      <c r="U409" s="28"/>
      <c r="V409" s="28"/>
      <c r="W409" s="28"/>
      <c r="X409" s="28"/>
      <c r="Y409" s="28"/>
      <c r="Z409" s="28"/>
      <c r="AA409" s="28"/>
      <c r="AB409" s="28"/>
      <c r="AC409" s="28"/>
    </row>
    <row r="410">
      <c r="A410" s="951"/>
      <c r="B410" s="951"/>
      <c r="C410" s="951"/>
      <c r="D410" s="28"/>
      <c r="E410" s="28"/>
      <c r="F410" s="28"/>
      <c r="G410" s="28"/>
      <c r="H410" s="28"/>
      <c r="I410" s="28"/>
      <c r="J410" s="951"/>
      <c r="K410" s="951"/>
      <c r="L410" s="951"/>
      <c r="M410" s="951"/>
      <c r="N410" s="951"/>
      <c r="O410" s="951"/>
      <c r="P410" s="951"/>
      <c r="Q410" s="951"/>
      <c r="R410" s="951"/>
      <c r="S410" s="28"/>
      <c r="T410" s="28"/>
      <c r="U410" s="28"/>
      <c r="V410" s="28"/>
      <c r="W410" s="28"/>
      <c r="X410" s="28"/>
      <c r="Y410" s="28"/>
      <c r="Z410" s="28"/>
      <c r="AA410" s="28"/>
      <c r="AB410" s="28"/>
      <c r="AC410" s="28"/>
    </row>
    <row r="411">
      <c r="A411" s="951"/>
      <c r="B411" s="951"/>
      <c r="C411" s="951"/>
      <c r="D411" s="28"/>
      <c r="E411" s="28"/>
      <c r="F411" s="28"/>
      <c r="G411" s="28"/>
      <c r="H411" s="28"/>
      <c r="I411" s="28"/>
      <c r="J411" s="951"/>
      <c r="K411" s="951"/>
      <c r="L411" s="951"/>
      <c r="M411" s="951"/>
      <c r="N411" s="951"/>
      <c r="O411" s="951"/>
      <c r="P411" s="951"/>
      <c r="Q411" s="951"/>
      <c r="R411" s="951"/>
      <c r="S411" s="28"/>
      <c r="T411" s="28"/>
      <c r="U411" s="28"/>
      <c r="V411" s="28"/>
      <c r="W411" s="28"/>
      <c r="X411" s="28"/>
      <c r="Y411" s="28"/>
      <c r="Z411" s="28"/>
      <c r="AA411" s="28"/>
      <c r="AB411" s="28"/>
      <c r="AC411" s="28"/>
    </row>
    <row r="412">
      <c r="A412" s="951"/>
      <c r="B412" s="951"/>
      <c r="C412" s="951"/>
      <c r="D412" s="28"/>
      <c r="E412" s="28"/>
      <c r="F412" s="28"/>
      <c r="G412" s="28"/>
      <c r="H412" s="28"/>
      <c r="I412" s="28"/>
      <c r="J412" s="951"/>
      <c r="K412" s="951"/>
      <c r="L412" s="951"/>
      <c r="M412" s="951"/>
      <c r="N412" s="951"/>
      <c r="O412" s="951"/>
      <c r="P412" s="951"/>
      <c r="Q412" s="951"/>
      <c r="R412" s="951"/>
      <c r="S412" s="28"/>
      <c r="T412" s="28"/>
      <c r="U412" s="28"/>
      <c r="V412" s="28"/>
      <c r="W412" s="28"/>
      <c r="X412" s="28"/>
      <c r="Y412" s="28"/>
      <c r="Z412" s="28"/>
      <c r="AA412" s="28"/>
      <c r="AB412" s="28"/>
      <c r="AC412" s="28"/>
    </row>
    <row r="413">
      <c r="A413" s="951"/>
      <c r="B413" s="951"/>
      <c r="C413" s="951"/>
      <c r="D413" s="28"/>
      <c r="E413" s="28"/>
      <c r="F413" s="28"/>
      <c r="G413" s="28"/>
      <c r="H413" s="28"/>
      <c r="I413" s="28"/>
      <c r="J413" s="951"/>
      <c r="K413" s="951"/>
      <c r="L413" s="951"/>
      <c r="M413" s="951"/>
      <c r="N413" s="951"/>
      <c r="O413" s="951"/>
      <c r="P413" s="951"/>
      <c r="Q413" s="951"/>
      <c r="R413" s="951"/>
      <c r="S413" s="28"/>
      <c r="T413" s="28"/>
      <c r="U413" s="28"/>
      <c r="V413" s="28"/>
      <c r="W413" s="28"/>
      <c r="X413" s="28"/>
      <c r="Y413" s="28"/>
      <c r="Z413" s="28"/>
      <c r="AA413" s="28"/>
      <c r="AB413" s="28"/>
      <c r="AC413" s="28"/>
    </row>
    <row r="414">
      <c r="A414" s="951"/>
      <c r="B414" s="951"/>
      <c r="C414" s="951"/>
      <c r="D414" s="28"/>
      <c r="E414" s="28"/>
      <c r="F414" s="28"/>
      <c r="G414" s="28"/>
      <c r="H414" s="28"/>
      <c r="I414" s="28"/>
      <c r="J414" s="951"/>
      <c r="K414" s="951"/>
      <c r="L414" s="951"/>
      <c r="M414" s="951"/>
      <c r="N414" s="951"/>
      <c r="O414" s="951"/>
      <c r="P414" s="951"/>
      <c r="Q414" s="951"/>
      <c r="R414" s="951"/>
      <c r="S414" s="28"/>
      <c r="T414" s="28"/>
      <c r="U414" s="28"/>
      <c r="V414" s="28"/>
      <c r="W414" s="28"/>
      <c r="X414" s="28"/>
      <c r="Y414" s="28"/>
      <c r="Z414" s="28"/>
      <c r="AA414" s="28"/>
      <c r="AB414" s="28"/>
      <c r="AC414" s="28"/>
    </row>
    <row r="415">
      <c r="A415" s="951"/>
      <c r="B415" s="951"/>
      <c r="C415" s="951"/>
      <c r="D415" s="28"/>
      <c r="E415" s="28"/>
      <c r="F415" s="28"/>
      <c r="G415" s="28"/>
      <c r="H415" s="28"/>
      <c r="I415" s="28"/>
      <c r="J415" s="951"/>
      <c r="K415" s="951"/>
      <c r="L415" s="951"/>
      <c r="M415" s="951"/>
      <c r="N415" s="951"/>
      <c r="O415" s="951"/>
      <c r="P415" s="951"/>
      <c r="Q415" s="951"/>
      <c r="R415" s="951"/>
      <c r="S415" s="28"/>
      <c r="T415" s="28"/>
      <c r="U415" s="28"/>
      <c r="V415" s="28"/>
      <c r="W415" s="28"/>
      <c r="X415" s="28"/>
      <c r="Y415" s="28"/>
      <c r="Z415" s="28"/>
      <c r="AA415" s="28"/>
      <c r="AB415" s="28"/>
      <c r="AC415" s="28"/>
    </row>
    <row r="416">
      <c r="A416" s="951"/>
      <c r="B416" s="951"/>
      <c r="C416" s="951"/>
      <c r="D416" s="28"/>
      <c r="E416" s="28"/>
      <c r="F416" s="28"/>
      <c r="G416" s="28"/>
      <c r="H416" s="28"/>
      <c r="I416" s="28"/>
      <c r="J416" s="951"/>
      <c r="K416" s="951"/>
      <c r="L416" s="951"/>
      <c r="M416" s="951"/>
      <c r="N416" s="951"/>
      <c r="O416" s="951"/>
      <c r="P416" s="951"/>
      <c r="Q416" s="951"/>
      <c r="R416" s="951"/>
      <c r="S416" s="28"/>
      <c r="T416" s="28"/>
      <c r="U416" s="28"/>
      <c r="V416" s="28"/>
      <c r="W416" s="28"/>
      <c r="X416" s="28"/>
      <c r="Y416" s="28"/>
      <c r="Z416" s="28"/>
      <c r="AA416" s="28"/>
      <c r="AB416" s="28"/>
      <c r="AC416" s="28"/>
    </row>
    <row r="417">
      <c r="A417" s="951"/>
      <c r="B417" s="951"/>
      <c r="C417" s="951"/>
      <c r="D417" s="28"/>
      <c r="E417" s="28"/>
      <c r="F417" s="28"/>
      <c r="G417" s="28"/>
      <c r="H417" s="28"/>
      <c r="I417" s="28"/>
      <c r="J417" s="951"/>
      <c r="K417" s="951"/>
      <c r="L417" s="951"/>
      <c r="M417" s="951"/>
      <c r="N417" s="951"/>
      <c r="O417" s="951"/>
      <c r="P417" s="951"/>
      <c r="Q417" s="951"/>
      <c r="R417" s="951"/>
      <c r="S417" s="28"/>
      <c r="T417" s="28"/>
      <c r="U417" s="28"/>
      <c r="V417" s="28"/>
      <c r="W417" s="28"/>
      <c r="X417" s="28"/>
      <c r="Y417" s="28"/>
      <c r="Z417" s="28"/>
      <c r="AA417" s="28"/>
      <c r="AB417" s="28"/>
      <c r="AC417" s="28"/>
    </row>
    <row r="418">
      <c r="A418" s="951"/>
      <c r="B418" s="951"/>
      <c r="C418" s="951"/>
      <c r="D418" s="28"/>
      <c r="E418" s="28"/>
      <c r="F418" s="28"/>
      <c r="G418" s="28"/>
      <c r="H418" s="28"/>
      <c r="I418" s="28"/>
      <c r="J418" s="951"/>
      <c r="K418" s="951"/>
      <c r="L418" s="951"/>
      <c r="M418" s="951"/>
      <c r="N418" s="951"/>
      <c r="O418" s="951"/>
      <c r="P418" s="951"/>
      <c r="Q418" s="951"/>
      <c r="R418" s="951"/>
      <c r="S418" s="28"/>
      <c r="T418" s="28"/>
      <c r="U418" s="28"/>
      <c r="V418" s="28"/>
      <c r="W418" s="28"/>
      <c r="X418" s="28"/>
      <c r="Y418" s="28"/>
      <c r="Z418" s="28"/>
      <c r="AA418" s="28"/>
      <c r="AB418" s="28"/>
      <c r="AC418" s="28"/>
    </row>
    <row r="419">
      <c r="A419" s="951"/>
      <c r="B419" s="951"/>
      <c r="C419" s="951"/>
      <c r="D419" s="28"/>
      <c r="E419" s="28"/>
      <c r="F419" s="28"/>
      <c r="G419" s="28"/>
      <c r="H419" s="28"/>
      <c r="I419" s="28"/>
      <c r="J419" s="951"/>
      <c r="K419" s="951"/>
      <c r="L419" s="951"/>
      <c r="M419" s="951"/>
      <c r="N419" s="951"/>
      <c r="O419" s="951"/>
      <c r="P419" s="951"/>
      <c r="Q419" s="951"/>
      <c r="R419" s="951"/>
      <c r="S419" s="28"/>
      <c r="T419" s="28"/>
      <c r="U419" s="28"/>
      <c r="V419" s="28"/>
      <c r="W419" s="28"/>
      <c r="X419" s="28"/>
      <c r="Y419" s="28"/>
      <c r="Z419" s="28"/>
      <c r="AA419" s="28"/>
      <c r="AB419" s="28"/>
      <c r="AC419" s="28"/>
    </row>
    <row r="420">
      <c r="A420" s="951"/>
      <c r="B420" s="951"/>
      <c r="C420" s="951"/>
      <c r="D420" s="28"/>
      <c r="E420" s="28"/>
      <c r="F420" s="28"/>
      <c r="G420" s="28"/>
      <c r="H420" s="28"/>
      <c r="I420" s="28"/>
      <c r="J420" s="951"/>
      <c r="K420" s="951"/>
      <c r="L420" s="951"/>
      <c r="M420" s="951"/>
      <c r="N420" s="951"/>
      <c r="O420" s="951"/>
      <c r="P420" s="951"/>
      <c r="Q420" s="951"/>
      <c r="R420" s="951"/>
      <c r="S420" s="28"/>
      <c r="T420" s="28"/>
      <c r="U420" s="28"/>
      <c r="V420" s="28"/>
      <c r="W420" s="28"/>
      <c r="X420" s="28"/>
      <c r="Y420" s="28"/>
      <c r="Z420" s="28"/>
      <c r="AA420" s="28"/>
      <c r="AB420" s="28"/>
      <c r="AC420" s="28"/>
    </row>
    <row r="421">
      <c r="A421" s="951"/>
      <c r="B421" s="951"/>
      <c r="C421" s="951"/>
      <c r="D421" s="28"/>
      <c r="E421" s="28"/>
      <c r="F421" s="28"/>
      <c r="G421" s="28"/>
      <c r="H421" s="28"/>
      <c r="I421" s="28"/>
      <c r="J421" s="951"/>
      <c r="K421" s="951"/>
      <c r="L421" s="951"/>
      <c r="M421" s="951"/>
      <c r="N421" s="951"/>
      <c r="O421" s="951"/>
      <c r="P421" s="951"/>
      <c r="Q421" s="951"/>
      <c r="R421" s="951"/>
      <c r="S421" s="28"/>
      <c r="T421" s="28"/>
      <c r="U421" s="28"/>
      <c r="V421" s="28"/>
      <c r="W421" s="28"/>
      <c r="X421" s="28"/>
      <c r="Y421" s="28"/>
      <c r="Z421" s="28"/>
      <c r="AA421" s="28"/>
      <c r="AB421" s="28"/>
      <c r="AC421" s="28"/>
    </row>
    <row r="422">
      <c r="A422" s="951"/>
      <c r="B422" s="951"/>
      <c r="C422" s="951"/>
      <c r="D422" s="28"/>
      <c r="E422" s="28"/>
      <c r="F422" s="28"/>
      <c r="G422" s="28"/>
      <c r="H422" s="28"/>
      <c r="I422" s="28"/>
      <c r="J422" s="951"/>
      <c r="K422" s="951"/>
      <c r="L422" s="951"/>
      <c r="M422" s="951"/>
      <c r="N422" s="951"/>
      <c r="O422" s="951"/>
      <c r="P422" s="951"/>
      <c r="Q422" s="951"/>
      <c r="R422" s="951"/>
      <c r="S422" s="28"/>
      <c r="T422" s="28"/>
      <c r="U422" s="28"/>
      <c r="V422" s="28"/>
      <c r="W422" s="28"/>
      <c r="X422" s="28"/>
      <c r="Y422" s="28"/>
      <c r="Z422" s="28"/>
      <c r="AA422" s="28"/>
      <c r="AB422" s="28"/>
      <c r="AC422" s="28"/>
    </row>
    <row r="423">
      <c r="A423" s="951"/>
      <c r="B423" s="951"/>
      <c r="C423" s="951"/>
      <c r="D423" s="28"/>
      <c r="E423" s="28"/>
      <c r="F423" s="28"/>
      <c r="G423" s="28"/>
      <c r="H423" s="28"/>
      <c r="I423" s="28"/>
      <c r="J423" s="951"/>
      <c r="K423" s="951"/>
      <c r="L423" s="951"/>
      <c r="M423" s="951"/>
      <c r="N423" s="951"/>
      <c r="O423" s="951"/>
      <c r="P423" s="951"/>
      <c r="Q423" s="951"/>
      <c r="R423" s="951"/>
      <c r="S423" s="28"/>
      <c r="T423" s="28"/>
      <c r="U423" s="28"/>
      <c r="V423" s="28"/>
      <c r="W423" s="28"/>
      <c r="X423" s="28"/>
      <c r="Y423" s="28"/>
      <c r="Z423" s="28"/>
      <c r="AA423" s="28"/>
      <c r="AB423" s="28"/>
      <c r="AC423" s="28"/>
    </row>
    <row r="424">
      <c r="A424" s="951"/>
      <c r="B424" s="951"/>
      <c r="C424" s="951"/>
      <c r="D424" s="28"/>
      <c r="E424" s="28"/>
      <c r="F424" s="28"/>
      <c r="G424" s="28"/>
      <c r="H424" s="28"/>
      <c r="I424" s="28"/>
      <c r="J424" s="951"/>
      <c r="K424" s="951"/>
      <c r="L424" s="951"/>
      <c r="M424" s="951"/>
      <c r="N424" s="951"/>
      <c r="O424" s="951"/>
      <c r="P424" s="951"/>
      <c r="Q424" s="951"/>
      <c r="R424" s="951"/>
      <c r="S424" s="28"/>
      <c r="T424" s="28"/>
      <c r="U424" s="28"/>
      <c r="V424" s="28"/>
      <c r="W424" s="28"/>
      <c r="X424" s="28"/>
      <c r="Y424" s="28"/>
      <c r="Z424" s="28"/>
      <c r="AA424" s="28"/>
      <c r="AB424" s="28"/>
      <c r="AC424" s="28"/>
    </row>
    <row r="425">
      <c r="A425" s="951"/>
      <c r="B425" s="951"/>
      <c r="C425" s="951"/>
      <c r="D425" s="28"/>
      <c r="E425" s="28"/>
      <c r="F425" s="28"/>
      <c r="G425" s="28"/>
      <c r="H425" s="28"/>
      <c r="I425" s="28"/>
      <c r="J425" s="951"/>
      <c r="K425" s="951"/>
      <c r="L425" s="951"/>
      <c r="M425" s="951"/>
      <c r="N425" s="951"/>
      <c r="O425" s="951"/>
      <c r="P425" s="951"/>
      <c r="Q425" s="951"/>
      <c r="R425" s="951"/>
      <c r="S425" s="28"/>
      <c r="T425" s="28"/>
      <c r="U425" s="28"/>
      <c r="V425" s="28"/>
      <c r="W425" s="28"/>
      <c r="X425" s="28"/>
      <c r="Y425" s="28"/>
      <c r="Z425" s="28"/>
      <c r="AA425" s="28"/>
      <c r="AB425" s="28"/>
      <c r="AC425" s="28"/>
    </row>
    <row r="426">
      <c r="A426" s="951"/>
      <c r="B426" s="951"/>
      <c r="C426" s="951"/>
      <c r="D426" s="28"/>
      <c r="E426" s="28"/>
      <c r="F426" s="28"/>
      <c r="G426" s="28"/>
      <c r="H426" s="28"/>
      <c r="I426" s="28"/>
      <c r="J426" s="951"/>
      <c r="K426" s="951"/>
      <c r="L426" s="951"/>
      <c r="M426" s="951"/>
      <c r="N426" s="951"/>
      <c r="O426" s="951"/>
      <c r="P426" s="951"/>
      <c r="Q426" s="951"/>
      <c r="R426" s="951"/>
      <c r="S426" s="28"/>
      <c r="T426" s="28"/>
      <c r="U426" s="28"/>
      <c r="V426" s="28"/>
      <c r="W426" s="28"/>
      <c r="X426" s="28"/>
      <c r="Y426" s="28"/>
      <c r="Z426" s="28"/>
      <c r="AA426" s="28"/>
      <c r="AB426" s="28"/>
      <c r="AC426" s="28"/>
    </row>
    <row r="427">
      <c r="A427" s="951"/>
      <c r="B427" s="951"/>
      <c r="C427" s="951"/>
      <c r="D427" s="28"/>
      <c r="E427" s="28"/>
      <c r="F427" s="28"/>
      <c r="G427" s="28"/>
      <c r="H427" s="28"/>
      <c r="I427" s="28"/>
      <c r="J427" s="951"/>
      <c r="K427" s="951"/>
      <c r="L427" s="951"/>
      <c r="M427" s="951"/>
      <c r="N427" s="951"/>
      <c r="O427" s="951"/>
      <c r="P427" s="951"/>
      <c r="Q427" s="951"/>
      <c r="R427" s="951"/>
      <c r="S427" s="28"/>
      <c r="T427" s="28"/>
      <c r="U427" s="28"/>
      <c r="V427" s="28"/>
      <c r="W427" s="28"/>
      <c r="X427" s="28"/>
      <c r="Y427" s="28"/>
      <c r="Z427" s="28"/>
      <c r="AA427" s="28"/>
      <c r="AB427" s="28"/>
      <c r="AC427" s="28"/>
    </row>
    <row r="428">
      <c r="A428" s="951"/>
      <c r="B428" s="951"/>
      <c r="C428" s="951"/>
      <c r="D428" s="28"/>
      <c r="E428" s="28"/>
      <c r="F428" s="28"/>
      <c r="G428" s="28"/>
      <c r="H428" s="28"/>
      <c r="I428" s="28"/>
      <c r="J428" s="951"/>
      <c r="K428" s="951"/>
      <c r="L428" s="951"/>
      <c r="M428" s="951"/>
      <c r="N428" s="951"/>
      <c r="O428" s="951"/>
      <c r="P428" s="951"/>
      <c r="Q428" s="951"/>
      <c r="R428" s="951"/>
      <c r="S428" s="28"/>
      <c r="T428" s="28"/>
      <c r="U428" s="28"/>
      <c r="V428" s="28"/>
      <c r="W428" s="28"/>
      <c r="X428" s="28"/>
      <c r="Y428" s="28"/>
      <c r="Z428" s="28"/>
      <c r="AA428" s="28"/>
      <c r="AB428" s="28"/>
      <c r="AC428" s="28"/>
    </row>
    <row r="429">
      <c r="A429" s="951"/>
      <c r="B429" s="951"/>
      <c r="C429" s="951"/>
      <c r="D429" s="28"/>
      <c r="E429" s="28"/>
      <c r="F429" s="28"/>
      <c r="G429" s="28"/>
      <c r="H429" s="28"/>
      <c r="I429" s="28"/>
      <c r="J429" s="951"/>
      <c r="K429" s="951"/>
      <c r="L429" s="951"/>
      <c r="M429" s="951"/>
      <c r="N429" s="951"/>
      <c r="O429" s="951"/>
      <c r="P429" s="951"/>
      <c r="Q429" s="951"/>
      <c r="R429" s="951"/>
      <c r="S429" s="28"/>
      <c r="T429" s="28"/>
      <c r="U429" s="28"/>
      <c r="V429" s="28"/>
      <c r="W429" s="28"/>
      <c r="X429" s="28"/>
      <c r="Y429" s="28"/>
      <c r="Z429" s="28"/>
      <c r="AA429" s="28"/>
      <c r="AB429" s="28"/>
      <c r="AC429" s="28"/>
    </row>
    <row r="430">
      <c r="A430" s="951"/>
      <c r="B430" s="951"/>
      <c r="C430" s="951"/>
      <c r="D430" s="28"/>
      <c r="E430" s="28"/>
      <c r="F430" s="28"/>
      <c r="G430" s="28"/>
      <c r="H430" s="28"/>
      <c r="I430" s="28"/>
      <c r="J430" s="951"/>
      <c r="K430" s="951"/>
      <c r="L430" s="951"/>
      <c r="M430" s="951"/>
      <c r="N430" s="951"/>
      <c r="O430" s="951"/>
      <c r="P430" s="951"/>
      <c r="Q430" s="951"/>
      <c r="R430" s="951"/>
      <c r="S430" s="28"/>
      <c r="T430" s="28"/>
      <c r="U430" s="28"/>
      <c r="V430" s="28"/>
      <c r="W430" s="28"/>
      <c r="X430" s="28"/>
      <c r="Y430" s="28"/>
      <c r="Z430" s="28"/>
      <c r="AA430" s="28"/>
      <c r="AB430" s="28"/>
      <c r="AC430" s="28"/>
    </row>
    <row r="431">
      <c r="A431" s="951"/>
      <c r="B431" s="951"/>
      <c r="C431" s="951"/>
      <c r="D431" s="28"/>
      <c r="E431" s="28"/>
      <c r="F431" s="28"/>
      <c r="G431" s="28"/>
      <c r="H431" s="28"/>
      <c r="I431" s="28"/>
      <c r="J431" s="951"/>
      <c r="K431" s="951"/>
      <c r="L431" s="951"/>
      <c r="M431" s="951"/>
      <c r="N431" s="951"/>
      <c r="O431" s="951"/>
      <c r="P431" s="951"/>
      <c r="Q431" s="951"/>
      <c r="R431" s="951"/>
      <c r="S431" s="28"/>
      <c r="T431" s="28"/>
      <c r="U431" s="28"/>
      <c r="V431" s="28"/>
      <c r="W431" s="28"/>
      <c r="X431" s="28"/>
      <c r="Y431" s="28"/>
      <c r="Z431" s="28"/>
      <c r="AA431" s="28"/>
      <c r="AB431" s="28"/>
      <c r="AC431" s="28"/>
    </row>
    <row r="432">
      <c r="A432" s="951"/>
      <c r="B432" s="951"/>
      <c r="C432" s="951"/>
      <c r="D432" s="28"/>
      <c r="E432" s="28"/>
      <c r="F432" s="28"/>
      <c r="G432" s="28"/>
      <c r="H432" s="28"/>
      <c r="I432" s="28"/>
      <c r="J432" s="951"/>
      <c r="K432" s="951"/>
      <c r="L432" s="951"/>
      <c r="M432" s="951"/>
      <c r="N432" s="951"/>
      <c r="O432" s="951"/>
      <c r="P432" s="951"/>
      <c r="Q432" s="951"/>
      <c r="R432" s="951"/>
      <c r="S432" s="28"/>
      <c r="T432" s="28"/>
      <c r="U432" s="28"/>
      <c r="V432" s="28"/>
      <c r="W432" s="28"/>
      <c r="X432" s="28"/>
      <c r="Y432" s="28"/>
      <c r="Z432" s="28"/>
      <c r="AA432" s="28"/>
      <c r="AB432" s="28"/>
      <c r="AC432" s="28"/>
    </row>
    <row r="433">
      <c r="A433" s="951"/>
      <c r="B433" s="951"/>
      <c r="C433" s="951"/>
      <c r="D433" s="28"/>
      <c r="E433" s="28"/>
      <c r="F433" s="28"/>
      <c r="G433" s="28"/>
      <c r="H433" s="28"/>
      <c r="I433" s="28"/>
      <c r="J433" s="951"/>
      <c r="K433" s="951"/>
      <c r="L433" s="951"/>
      <c r="M433" s="951"/>
      <c r="N433" s="951"/>
      <c r="O433" s="951"/>
      <c r="P433" s="951"/>
      <c r="Q433" s="951"/>
      <c r="R433" s="951"/>
      <c r="S433" s="28"/>
      <c r="T433" s="28"/>
      <c r="U433" s="28"/>
      <c r="V433" s="28"/>
      <c r="W433" s="28"/>
      <c r="X433" s="28"/>
      <c r="Y433" s="28"/>
      <c r="Z433" s="28"/>
      <c r="AA433" s="28"/>
      <c r="AB433" s="28"/>
      <c r="AC433" s="28"/>
    </row>
    <row r="434">
      <c r="A434" s="951"/>
      <c r="B434" s="951"/>
      <c r="C434" s="951"/>
      <c r="D434" s="28"/>
      <c r="E434" s="28"/>
      <c r="F434" s="28"/>
      <c r="G434" s="28"/>
      <c r="H434" s="28"/>
      <c r="I434" s="28"/>
      <c r="J434" s="951"/>
      <c r="K434" s="951"/>
      <c r="L434" s="951"/>
      <c r="M434" s="951"/>
      <c r="N434" s="951"/>
      <c r="O434" s="951"/>
      <c r="P434" s="951"/>
      <c r="Q434" s="951"/>
      <c r="R434" s="951"/>
      <c r="S434" s="28"/>
      <c r="T434" s="28"/>
      <c r="U434" s="28"/>
      <c r="V434" s="28"/>
      <c r="W434" s="28"/>
      <c r="X434" s="28"/>
      <c r="Y434" s="28"/>
      <c r="Z434" s="28"/>
      <c r="AA434" s="28"/>
      <c r="AB434" s="28"/>
      <c r="AC434" s="28"/>
    </row>
    <row r="435">
      <c r="A435" s="951"/>
      <c r="B435" s="951"/>
      <c r="C435" s="951"/>
      <c r="D435" s="28"/>
      <c r="E435" s="28"/>
      <c r="F435" s="28"/>
      <c r="G435" s="28"/>
      <c r="H435" s="28"/>
      <c r="I435" s="28"/>
      <c r="J435" s="951"/>
      <c r="K435" s="951"/>
      <c r="L435" s="951"/>
      <c r="M435" s="951"/>
      <c r="N435" s="951"/>
      <c r="O435" s="951"/>
      <c r="P435" s="951"/>
      <c r="Q435" s="951"/>
      <c r="R435" s="951"/>
      <c r="S435" s="28"/>
      <c r="T435" s="28"/>
      <c r="U435" s="28"/>
      <c r="V435" s="28"/>
      <c r="W435" s="28"/>
      <c r="X435" s="28"/>
      <c r="Y435" s="28"/>
      <c r="Z435" s="28"/>
      <c r="AA435" s="28"/>
      <c r="AB435" s="28"/>
      <c r="AC435" s="28"/>
    </row>
    <row r="436">
      <c r="A436" s="951"/>
      <c r="B436" s="951"/>
      <c r="C436" s="951"/>
      <c r="D436" s="28"/>
      <c r="E436" s="28"/>
      <c r="F436" s="28"/>
      <c r="G436" s="28"/>
      <c r="H436" s="28"/>
      <c r="I436" s="28"/>
      <c r="J436" s="951"/>
      <c r="K436" s="951"/>
      <c r="L436" s="951"/>
      <c r="M436" s="951"/>
      <c r="N436" s="951"/>
      <c r="O436" s="951"/>
      <c r="P436" s="951"/>
      <c r="Q436" s="951"/>
      <c r="R436" s="951"/>
      <c r="S436" s="28"/>
      <c r="T436" s="28"/>
      <c r="U436" s="28"/>
      <c r="V436" s="28"/>
      <c r="W436" s="28"/>
      <c r="X436" s="28"/>
      <c r="Y436" s="28"/>
      <c r="Z436" s="28"/>
      <c r="AA436" s="28"/>
      <c r="AB436" s="28"/>
      <c r="AC436" s="28"/>
    </row>
    <row r="437">
      <c r="A437" s="951"/>
      <c r="B437" s="951"/>
      <c r="C437" s="951"/>
      <c r="D437" s="28"/>
      <c r="E437" s="28"/>
      <c r="F437" s="28"/>
      <c r="G437" s="28"/>
      <c r="H437" s="28"/>
      <c r="I437" s="28"/>
      <c r="J437" s="951"/>
      <c r="K437" s="951"/>
      <c r="L437" s="951"/>
      <c r="M437" s="951"/>
      <c r="N437" s="951"/>
      <c r="O437" s="951"/>
      <c r="P437" s="951"/>
      <c r="Q437" s="951"/>
      <c r="R437" s="951"/>
      <c r="S437" s="28"/>
      <c r="T437" s="28"/>
      <c r="U437" s="28"/>
      <c r="V437" s="28"/>
      <c r="W437" s="28"/>
      <c r="X437" s="28"/>
      <c r="Y437" s="28"/>
      <c r="Z437" s="28"/>
      <c r="AA437" s="28"/>
      <c r="AB437" s="28"/>
      <c r="AC437" s="28"/>
    </row>
    <row r="438">
      <c r="A438" s="951"/>
      <c r="B438" s="951"/>
      <c r="C438" s="951"/>
      <c r="D438" s="28"/>
      <c r="E438" s="28"/>
      <c r="F438" s="28"/>
      <c r="G438" s="28"/>
      <c r="H438" s="28"/>
      <c r="I438" s="28"/>
      <c r="J438" s="951"/>
      <c r="K438" s="951"/>
      <c r="L438" s="951"/>
      <c r="M438" s="951"/>
      <c r="N438" s="951"/>
      <c r="O438" s="951"/>
      <c r="P438" s="951"/>
      <c r="Q438" s="951"/>
      <c r="R438" s="951"/>
      <c r="S438" s="28"/>
      <c r="T438" s="28"/>
      <c r="U438" s="28"/>
      <c r="V438" s="28"/>
      <c r="W438" s="28"/>
      <c r="X438" s="28"/>
      <c r="Y438" s="28"/>
      <c r="Z438" s="28"/>
      <c r="AA438" s="28"/>
      <c r="AB438" s="28"/>
      <c r="AC438" s="28"/>
    </row>
    <row r="439">
      <c r="A439" s="951"/>
      <c r="B439" s="951"/>
      <c r="C439" s="951"/>
      <c r="D439" s="28"/>
      <c r="E439" s="28"/>
      <c r="F439" s="28"/>
      <c r="G439" s="28"/>
      <c r="H439" s="28"/>
      <c r="I439" s="28"/>
      <c r="J439" s="951"/>
      <c r="K439" s="951"/>
      <c r="L439" s="951"/>
      <c r="M439" s="951"/>
      <c r="N439" s="951"/>
      <c r="O439" s="951"/>
      <c r="P439" s="951"/>
      <c r="Q439" s="951"/>
      <c r="R439" s="951"/>
      <c r="S439" s="28"/>
      <c r="T439" s="28"/>
      <c r="U439" s="28"/>
      <c r="V439" s="28"/>
      <c r="W439" s="28"/>
      <c r="X439" s="28"/>
      <c r="Y439" s="28"/>
      <c r="Z439" s="28"/>
      <c r="AA439" s="28"/>
      <c r="AB439" s="28"/>
      <c r="AC439" s="28"/>
    </row>
    <row r="440">
      <c r="A440" s="951"/>
      <c r="B440" s="951"/>
      <c r="C440" s="951"/>
      <c r="D440" s="28"/>
      <c r="E440" s="28"/>
      <c r="F440" s="28"/>
      <c r="G440" s="28"/>
      <c r="H440" s="28"/>
      <c r="I440" s="28"/>
      <c r="J440" s="951"/>
      <c r="K440" s="951"/>
      <c r="L440" s="951"/>
      <c r="M440" s="951"/>
      <c r="N440" s="951"/>
      <c r="O440" s="951"/>
      <c r="P440" s="951"/>
      <c r="Q440" s="951"/>
      <c r="R440" s="951"/>
      <c r="S440" s="28"/>
      <c r="T440" s="28"/>
      <c r="U440" s="28"/>
      <c r="V440" s="28"/>
      <c r="W440" s="28"/>
      <c r="X440" s="28"/>
      <c r="Y440" s="28"/>
      <c r="Z440" s="28"/>
      <c r="AA440" s="28"/>
      <c r="AB440" s="28"/>
      <c r="AC440" s="28"/>
    </row>
    <row r="441">
      <c r="A441" s="951"/>
      <c r="B441" s="951"/>
      <c r="C441" s="951"/>
      <c r="D441" s="28"/>
      <c r="E441" s="28"/>
      <c r="F441" s="28"/>
      <c r="G441" s="28"/>
      <c r="H441" s="28"/>
      <c r="I441" s="28"/>
      <c r="J441" s="951"/>
      <c r="K441" s="951"/>
      <c r="L441" s="951"/>
      <c r="M441" s="951"/>
      <c r="N441" s="951"/>
      <c r="O441" s="951"/>
      <c r="P441" s="951"/>
      <c r="Q441" s="951"/>
      <c r="R441" s="951"/>
      <c r="S441" s="28"/>
      <c r="T441" s="28"/>
      <c r="U441" s="28"/>
      <c r="V441" s="28"/>
      <c r="W441" s="28"/>
      <c r="X441" s="28"/>
      <c r="Y441" s="28"/>
      <c r="Z441" s="28"/>
      <c r="AA441" s="28"/>
      <c r="AB441" s="28"/>
      <c r="AC441" s="28"/>
    </row>
    <row r="442">
      <c r="A442" s="951"/>
      <c r="B442" s="951"/>
      <c r="C442" s="951"/>
      <c r="D442" s="28"/>
      <c r="E442" s="28"/>
      <c r="F442" s="28"/>
      <c r="G442" s="28"/>
      <c r="H442" s="28"/>
      <c r="I442" s="28"/>
      <c r="J442" s="951"/>
      <c r="K442" s="951"/>
      <c r="L442" s="951"/>
      <c r="M442" s="951"/>
      <c r="N442" s="951"/>
      <c r="O442" s="951"/>
      <c r="P442" s="951"/>
      <c r="Q442" s="951"/>
      <c r="R442" s="951"/>
      <c r="S442" s="28"/>
      <c r="T442" s="28"/>
      <c r="U442" s="28"/>
      <c r="V442" s="28"/>
      <c r="W442" s="28"/>
      <c r="X442" s="28"/>
      <c r="Y442" s="28"/>
      <c r="Z442" s="28"/>
      <c r="AA442" s="28"/>
      <c r="AB442" s="28"/>
      <c r="AC442" s="28"/>
    </row>
    <row r="443">
      <c r="A443" s="951"/>
      <c r="B443" s="951"/>
      <c r="C443" s="951"/>
      <c r="D443" s="28"/>
      <c r="E443" s="28"/>
      <c r="F443" s="28"/>
      <c r="G443" s="28"/>
      <c r="H443" s="28"/>
      <c r="I443" s="28"/>
      <c r="J443" s="951"/>
      <c r="K443" s="951"/>
      <c r="L443" s="951"/>
      <c r="M443" s="951"/>
      <c r="N443" s="951"/>
      <c r="O443" s="951"/>
      <c r="P443" s="951"/>
      <c r="Q443" s="951"/>
      <c r="R443" s="951"/>
      <c r="S443" s="28"/>
      <c r="T443" s="28"/>
      <c r="U443" s="28"/>
      <c r="V443" s="28"/>
      <c r="W443" s="28"/>
      <c r="X443" s="28"/>
      <c r="Y443" s="28"/>
      <c r="Z443" s="28"/>
      <c r="AA443" s="28"/>
      <c r="AB443" s="28"/>
      <c r="AC443" s="28"/>
    </row>
    <row r="444">
      <c r="A444" s="951"/>
      <c r="B444" s="951"/>
      <c r="C444" s="951"/>
      <c r="D444" s="28"/>
      <c r="E444" s="28"/>
      <c r="F444" s="28"/>
      <c r="G444" s="28"/>
      <c r="H444" s="28"/>
      <c r="I444" s="28"/>
      <c r="J444" s="951"/>
      <c r="K444" s="951"/>
      <c r="L444" s="951"/>
      <c r="M444" s="951"/>
      <c r="N444" s="951"/>
      <c r="O444" s="951"/>
      <c r="P444" s="951"/>
      <c r="Q444" s="951"/>
      <c r="R444" s="951"/>
      <c r="S444" s="28"/>
      <c r="T444" s="28"/>
      <c r="U444" s="28"/>
      <c r="V444" s="28"/>
      <c r="W444" s="28"/>
      <c r="X444" s="28"/>
      <c r="Y444" s="28"/>
      <c r="Z444" s="28"/>
      <c r="AA444" s="28"/>
      <c r="AB444" s="28"/>
      <c r="AC444" s="28"/>
    </row>
    <row r="445">
      <c r="A445" s="951"/>
      <c r="B445" s="951"/>
      <c r="C445" s="951"/>
      <c r="D445" s="28"/>
      <c r="E445" s="28"/>
      <c r="F445" s="28"/>
      <c r="G445" s="28"/>
      <c r="H445" s="28"/>
      <c r="I445" s="28"/>
      <c r="J445" s="951"/>
      <c r="K445" s="951"/>
      <c r="L445" s="951"/>
      <c r="M445" s="951"/>
      <c r="N445" s="951"/>
      <c r="O445" s="951"/>
      <c r="P445" s="951"/>
      <c r="Q445" s="951"/>
      <c r="R445" s="951"/>
      <c r="S445" s="28"/>
      <c r="T445" s="28"/>
      <c r="U445" s="28"/>
      <c r="V445" s="28"/>
      <c r="W445" s="28"/>
      <c r="X445" s="28"/>
      <c r="Y445" s="28"/>
      <c r="Z445" s="28"/>
      <c r="AA445" s="28"/>
      <c r="AB445" s="28"/>
      <c r="AC445" s="28"/>
    </row>
    <row r="446">
      <c r="A446" s="951"/>
      <c r="B446" s="951"/>
      <c r="C446" s="951"/>
      <c r="D446" s="28"/>
      <c r="E446" s="28"/>
      <c r="F446" s="28"/>
      <c r="G446" s="28"/>
      <c r="H446" s="28"/>
      <c r="I446" s="28"/>
      <c r="J446" s="951"/>
      <c r="K446" s="951"/>
      <c r="L446" s="951"/>
      <c r="M446" s="951"/>
      <c r="N446" s="951"/>
      <c r="O446" s="951"/>
      <c r="P446" s="951"/>
      <c r="Q446" s="951"/>
      <c r="R446" s="951"/>
      <c r="S446" s="28"/>
      <c r="T446" s="28"/>
      <c r="U446" s="28"/>
      <c r="V446" s="28"/>
      <c r="W446" s="28"/>
      <c r="X446" s="28"/>
      <c r="Y446" s="28"/>
      <c r="Z446" s="28"/>
      <c r="AA446" s="28"/>
      <c r="AB446" s="28"/>
      <c r="AC446" s="28"/>
    </row>
    <row r="447">
      <c r="A447" s="951"/>
      <c r="B447" s="951"/>
      <c r="C447" s="951"/>
      <c r="D447" s="28"/>
      <c r="E447" s="28"/>
      <c r="F447" s="28"/>
      <c r="G447" s="28"/>
      <c r="H447" s="28"/>
      <c r="I447" s="28"/>
      <c r="J447" s="951"/>
      <c r="K447" s="951"/>
      <c r="L447" s="951"/>
      <c r="M447" s="951"/>
      <c r="N447" s="951"/>
      <c r="O447" s="951"/>
      <c r="P447" s="951"/>
      <c r="Q447" s="951"/>
      <c r="R447" s="951"/>
      <c r="S447" s="28"/>
      <c r="T447" s="28"/>
      <c r="U447" s="28"/>
      <c r="V447" s="28"/>
      <c r="W447" s="28"/>
      <c r="X447" s="28"/>
      <c r="Y447" s="28"/>
      <c r="Z447" s="28"/>
      <c r="AA447" s="28"/>
      <c r="AB447" s="28"/>
      <c r="AC447" s="28"/>
    </row>
    <row r="448">
      <c r="A448" s="951"/>
      <c r="B448" s="951"/>
      <c r="C448" s="951"/>
      <c r="D448" s="28"/>
      <c r="E448" s="28"/>
      <c r="F448" s="28"/>
      <c r="G448" s="28"/>
      <c r="H448" s="28"/>
      <c r="I448" s="28"/>
      <c r="J448" s="951"/>
      <c r="K448" s="951"/>
      <c r="L448" s="951"/>
      <c r="M448" s="951"/>
      <c r="N448" s="951"/>
      <c r="O448" s="951"/>
      <c r="P448" s="951"/>
      <c r="Q448" s="951"/>
      <c r="R448" s="951"/>
      <c r="S448" s="28"/>
      <c r="T448" s="28"/>
      <c r="U448" s="28"/>
      <c r="V448" s="28"/>
      <c r="W448" s="28"/>
      <c r="X448" s="28"/>
      <c r="Y448" s="28"/>
      <c r="Z448" s="28"/>
      <c r="AA448" s="28"/>
      <c r="AB448" s="28"/>
      <c r="AC448" s="28"/>
    </row>
    <row r="449">
      <c r="A449" s="951"/>
      <c r="B449" s="951"/>
      <c r="C449" s="951"/>
      <c r="D449" s="28"/>
      <c r="E449" s="28"/>
      <c r="F449" s="28"/>
      <c r="G449" s="28"/>
      <c r="H449" s="28"/>
      <c r="I449" s="28"/>
      <c r="J449" s="951"/>
      <c r="K449" s="951"/>
      <c r="L449" s="951"/>
      <c r="M449" s="951"/>
      <c r="N449" s="951"/>
      <c r="O449" s="951"/>
      <c r="P449" s="951"/>
      <c r="Q449" s="951"/>
      <c r="R449" s="951"/>
      <c r="S449" s="28"/>
      <c r="T449" s="28"/>
      <c r="U449" s="28"/>
      <c r="V449" s="28"/>
      <c r="W449" s="28"/>
      <c r="X449" s="28"/>
      <c r="Y449" s="28"/>
      <c r="Z449" s="28"/>
      <c r="AA449" s="28"/>
      <c r="AB449" s="28"/>
      <c r="AC449" s="28"/>
    </row>
    <row r="450">
      <c r="A450" s="951"/>
      <c r="B450" s="951"/>
      <c r="C450" s="951"/>
      <c r="D450" s="28"/>
      <c r="E450" s="28"/>
      <c r="F450" s="28"/>
      <c r="G450" s="28"/>
      <c r="H450" s="28"/>
      <c r="I450" s="28"/>
      <c r="J450" s="951"/>
      <c r="K450" s="951"/>
      <c r="L450" s="951"/>
      <c r="M450" s="951"/>
      <c r="N450" s="951"/>
      <c r="O450" s="951"/>
      <c r="P450" s="951"/>
      <c r="Q450" s="951"/>
      <c r="R450" s="951"/>
      <c r="S450" s="28"/>
      <c r="T450" s="28"/>
      <c r="U450" s="28"/>
      <c r="V450" s="28"/>
      <c r="W450" s="28"/>
      <c r="X450" s="28"/>
      <c r="Y450" s="28"/>
      <c r="Z450" s="28"/>
      <c r="AA450" s="28"/>
      <c r="AB450" s="28"/>
      <c r="AC450" s="28"/>
    </row>
    <row r="451">
      <c r="A451" s="951"/>
      <c r="B451" s="951"/>
      <c r="C451" s="951"/>
      <c r="D451" s="28"/>
      <c r="E451" s="28"/>
      <c r="F451" s="28"/>
      <c r="G451" s="28"/>
      <c r="H451" s="28"/>
      <c r="I451" s="28"/>
      <c r="J451" s="951"/>
      <c r="K451" s="951"/>
      <c r="L451" s="951"/>
      <c r="M451" s="951"/>
      <c r="N451" s="951"/>
      <c r="O451" s="951"/>
      <c r="P451" s="951"/>
      <c r="Q451" s="951"/>
      <c r="R451" s="951"/>
      <c r="S451" s="28"/>
      <c r="T451" s="28"/>
      <c r="U451" s="28"/>
      <c r="V451" s="28"/>
      <c r="W451" s="28"/>
      <c r="X451" s="28"/>
      <c r="Y451" s="28"/>
      <c r="Z451" s="28"/>
      <c r="AA451" s="28"/>
      <c r="AB451" s="28"/>
      <c r="AC451" s="28"/>
    </row>
    <row r="452">
      <c r="A452" s="951"/>
      <c r="B452" s="951"/>
      <c r="C452" s="951"/>
      <c r="D452" s="28"/>
      <c r="E452" s="28"/>
      <c r="F452" s="28"/>
      <c r="G452" s="28"/>
      <c r="H452" s="28"/>
      <c r="I452" s="28"/>
      <c r="J452" s="951"/>
      <c r="K452" s="951"/>
      <c r="L452" s="951"/>
      <c r="M452" s="951"/>
      <c r="N452" s="951"/>
      <c r="O452" s="951"/>
      <c r="P452" s="951"/>
      <c r="Q452" s="951"/>
      <c r="R452" s="951"/>
      <c r="S452" s="28"/>
      <c r="T452" s="28"/>
      <c r="U452" s="28"/>
      <c r="V452" s="28"/>
      <c r="W452" s="28"/>
      <c r="X452" s="28"/>
      <c r="Y452" s="28"/>
      <c r="Z452" s="28"/>
      <c r="AA452" s="28"/>
      <c r="AB452" s="28"/>
      <c r="AC452" s="28"/>
    </row>
    <row r="453">
      <c r="A453" s="951"/>
      <c r="B453" s="951"/>
      <c r="C453" s="951"/>
      <c r="D453" s="28"/>
      <c r="E453" s="28"/>
      <c r="F453" s="28"/>
      <c r="G453" s="28"/>
      <c r="H453" s="28"/>
      <c r="I453" s="28"/>
      <c r="J453" s="951"/>
      <c r="K453" s="951"/>
      <c r="L453" s="951"/>
      <c r="M453" s="951"/>
      <c r="N453" s="951"/>
      <c r="O453" s="951"/>
      <c r="P453" s="951"/>
      <c r="Q453" s="951"/>
      <c r="R453" s="951"/>
      <c r="S453" s="28"/>
      <c r="T453" s="28"/>
      <c r="U453" s="28"/>
      <c r="V453" s="28"/>
      <c r="W453" s="28"/>
      <c r="X453" s="28"/>
      <c r="Y453" s="28"/>
      <c r="Z453" s="28"/>
      <c r="AA453" s="28"/>
      <c r="AB453" s="28"/>
      <c r="AC453" s="28"/>
    </row>
    <row r="454">
      <c r="A454" s="951"/>
      <c r="B454" s="951"/>
      <c r="C454" s="951"/>
      <c r="D454" s="28"/>
      <c r="E454" s="28"/>
      <c r="F454" s="28"/>
      <c r="G454" s="28"/>
      <c r="H454" s="28"/>
      <c r="I454" s="28"/>
      <c r="J454" s="951"/>
      <c r="K454" s="951"/>
      <c r="L454" s="951"/>
      <c r="M454" s="951"/>
      <c r="N454" s="951"/>
      <c r="O454" s="951"/>
      <c r="P454" s="951"/>
      <c r="Q454" s="951"/>
      <c r="R454" s="951"/>
      <c r="S454" s="28"/>
      <c r="T454" s="28"/>
      <c r="U454" s="28"/>
      <c r="V454" s="28"/>
      <c r="W454" s="28"/>
      <c r="X454" s="28"/>
      <c r="Y454" s="28"/>
      <c r="Z454" s="28"/>
      <c r="AA454" s="28"/>
      <c r="AB454" s="28"/>
      <c r="AC454" s="28"/>
    </row>
    <row r="455">
      <c r="A455" s="951"/>
      <c r="B455" s="951"/>
      <c r="C455" s="951"/>
      <c r="D455" s="28"/>
      <c r="E455" s="28"/>
      <c r="F455" s="28"/>
      <c r="G455" s="28"/>
      <c r="H455" s="28"/>
      <c r="I455" s="28"/>
      <c r="J455" s="951"/>
      <c r="K455" s="951"/>
      <c r="L455" s="951"/>
      <c r="M455" s="951"/>
      <c r="N455" s="951"/>
      <c r="O455" s="951"/>
      <c r="P455" s="951"/>
      <c r="Q455" s="951"/>
      <c r="R455" s="951"/>
      <c r="S455" s="28"/>
      <c r="T455" s="28"/>
      <c r="U455" s="28"/>
      <c r="V455" s="28"/>
      <c r="W455" s="28"/>
      <c r="X455" s="28"/>
      <c r="Y455" s="28"/>
      <c r="Z455" s="28"/>
      <c r="AA455" s="28"/>
      <c r="AB455" s="28"/>
      <c r="AC455" s="28"/>
    </row>
    <row r="456">
      <c r="A456" s="951"/>
      <c r="B456" s="951"/>
      <c r="C456" s="951"/>
      <c r="D456" s="28"/>
      <c r="E456" s="28"/>
      <c r="F456" s="28"/>
      <c r="G456" s="28"/>
      <c r="H456" s="28"/>
      <c r="I456" s="28"/>
      <c r="J456" s="951"/>
      <c r="K456" s="951"/>
      <c r="L456" s="951"/>
      <c r="M456" s="951"/>
      <c r="N456" s="951"/>
      <c r="O456" s="951"/>
      <c r="P456" s="951"/>
      <c r="Q456" s="951"/>
      <c r="R456" s="951"/>
      <c r="S456" s="28"/>
      <c r="T456" s="28"/>
      <c r="U456" s="28"/>
      <c r="V456" s="28"/>
      <c r="W456" s="28"/>
      <c r="X456" s="28"/>
      <c r="Y456" s="28"/>
      <c r="Z456" s="28"/>
      <c r="AA456" s="28"/>
      <c r="AB456" s="28"/>
      <c r="AC456" s="28"/>
    </row>
    <row r="457">
      <c r="A457" s="951"/>
      <c r="B457" s="951"/>
      <c r="C457" s="951"/>
      <c r="D457" s="28"/>
      <c r="E457" s="28"/>
      <c r="F457" s="28"/>
      <c r="G457" s="28"/>
      <c r="H457" s="28"/>
      <c r="I457" s="28"/>
      <c r="J457" s="951"/>
      <c r="K457" s="951"/>
      <c r="L457" s="951"/>
      <c r="M457" s="951"/>
      <c r="N457" s="951"/>
      <c r="O457" s="951"/>
      <c r="P457" s="951"/>
      <c r="Q457" s="951"/>
      <c r="R457" s="951"/>
      <c r="S457" s="28"/>
      <c r="T457" s="28"/>
      <c r="U457" s="28"/>
      <c r="V457" s="28"/>
      <c r="W457" s="28"/>
      <c r="X457" s="28"/>
      <c r="Y457" s="28"/>
      <c r="Z457" s="28"/>
      <c r="AA457" s="28"/>
      <c r="AB457" s="28"/>
      <c r="AC457" s="28"/>
    </row>
    <row r="458">
      <c r="A458" s="951"/>
      <c r="B458" s="951"/>
      <c r="C458" s="951"/>
      <c r="D458" s="28"/>
      <c r="E458" s="28"/>
      <c r="F458" s="28"/>
      <c r="G458" s="28"/>
      <c r="H458" s="28"/>
      <c r="I458" s="28"/>
      <c r="J458" s="951"/>
      <c r="K458" s="951"/>
      <c r="L458" s="951"/>
      <c r="M458" s="951"/>
      <c r="N458" s="951"/>
      <c r="O458" s="951"/>
      <c r="P458" s="951"/>
      <c r="Q458" s="951"/>
      <c r="R458" s="951"/>
      <c r="S458" s="28"/>
      <c r="T458" s="28"/>
      <c r="U458" s="28"/>
      <c r="V458" s="28"/>
      <c r="W458" s="28"/>
      <c r="X458" s="28"/>
      <c r="Y458" s="28"/>
      <c r="Z458" s="28"/>
      <c r="AA458" s="28"/>
      <c r="AB458" s="28"/>
      <c r="AC458" s="28"/>
    </row>
    <row r="459">
      <c r="A459" s="951"/>
      <c r="B459" s="951"/>
      <c r="C459" s="951"/>
      <c r="D459" s="28"/>
      <c r="E459" s="28"/>
      <c r="F459" s="28"/>
      <c r="G459" s="28"/>
      <c r="H459" s="28"/>
      <c r="I459" s="28"/>
      <c r="J459" s="951"/>
      <c r="K459" s="951"/>
      <c r="L459" s="951"/>
      <c r="M459" s="951"/>
      <c r="N459" s="951"/>
      <c r="O459" s="951"/>
      <c r="P459" s="951"/>
      <c r="Q459" s="951"/>
      <c r="R459" s="951"/>
      <c r="S459" s="28"/>
      <c r="T459" s="28"/>
      <c r="U459" s="28"/>
      <c r="V459" s="28"/>
      <c r="W459" s="28"/>
      <c r="X459" s="28"/>
      <c r="Y459" s="28"/>
      <c r="Z459" s="28"/>
      <c r="AA459" s="28"/>
      <c r="AB459" s="28"/>
      <c r="AC459" s="28"/>
    </row>
    <row r="460">
      <c r="A460" s="951"/>
      <c r="B460" s="951"/>
      <c r="C460" s="951"/>
      <c r="D460" s="28"/>
      <c r="E460" s="28"/>
      <c r="F460" s="28"/>
      <c r="G460" s="28"/>
      <c r="H460" s="28"/>
      <c r="I460" s="28"/>
      <c r="J460" s="951"/>
      <c r="K460" s="951"/>
      <c r="L460" s="951"/>
      <c r="M460" s="951"/>
      <c r="N460" s="951"/>
      <c r="O460" s="951"/>
      <c r="P460" s="951"/>
      <c r="Q460" s="951"/>
      <c r="R460" s="951"/>
      <c r="S460" s="28"/>
      <c r="T460" s="28"/>
      <c r="U460" s="28"/>
      <c r="V460" s="28"/>
      <c r="W460" s="28"/>
      <c r="X460" s="28"/>
      <c r="Y460" s="28"/>
      <c r="Z460" s="28"/>
      <c r="AA460" s="28"/>
      <c r="AB460" s="28"/>
      <c r="AC460" s="28"/>
    </row>
    <row r="461">
      <c r="A461" s="951"/>
      <c r="B461" s="951"/>
      <c r="C461" s="951"/>
      <c r="D461" s="28"/>
      <c r="E461" s="28"/>
      <c r="F461" s="28"/>
      <c r="G461" s="28"/>
      <c r="H461" s="28"/>
      <c r="I461" s="28"/>
      <c r="J461" s="951"/>
      <c r="K461" s="951"/>
      <c r="L461" s="951"/>
      <c r="M461" s="951"/>
      <c r="N461" s="951"/>
      <c r="O461" s="951"/>
      <c r="P461" s="951"/>
      <c r="Q461" s="951"/>
      <c r="R461" s="951"/>
      <c r="S461" s="28"/>
      <c r="T461" s="28"/>
      <c r="U461" s="28"/>
      <c r="V461" s="28"/>
      <c r="W461" s="28"/>
      <c r="X461" s="28"/>
      <c r="Y461" s="28"/>
      <c r="Z461" s="28"/>
      <c r="AA461" s="28"/>
      <c r="AB461" s="28"/>
      <c r="AC461" s="28"/>
    </row>
    <row r="462">
      <c r="A462" s="951"/>
      <c r="B462" s="951"/>
      <c r="C462" s="951"/>
      <c r="D462" s="28"/>
      <c r="E462" s="28"/>
      <c r="F462" s="28"/>
      <c r="G462" s="28"/>
      <c r="H462" s="28"/>
      <c r="I462" s="28"/>
      <c r="J462" s="951"/>
      <c r="K462" s="951"/>
      <c r="L462" s="951"/>
      <c r="M462" s="951"/>
      <c r="N462" s="951"/>
      <c r="O462" s="951"/>
      <c r="P462" s="951"/>
      <c r="Q462" s="951"/>
      <c r="R462" s="951"/>
      <c r="S462" s="28"/>
      <c r="T462" s="28"/>
      <c r="U462" s="28"/>
      <c r="V462" s="28"/>
      <c r="W462" s="28"/>
      <c r="X462" s="28"/>
      <c r="Y462" s="28"/>
      <c r="Z462" s="28"/>
      <c r="AA462" s="28"/>
      <c r="AB462" s="28"/>
      <c r="AC462" s="28"/>
    </row>
    <row r="463">
      <c r="A463" s="951"/>
      <c r="B463" s="951"/>
      <c r="C463" s="951"/>
      <c r="D463" s="28"/>
      <c r="E463" s="28"/>
      <c r="F463" s="28"/>
      <c r="G463" s="28"/>
      <c r="H463" s="28"/>
      <c r="I463" s="28"/>
      <c r="J463" s="951"/>
      <c r="K463" s="951"/>
      <c r="L463" s="951"/>
      <c r="M463" s="951"/>
      <c r="N463" s="951"/>
      <c r="O463" s="951"/>
      <c r="P463" s="951"/>
      <c r="Q463" s="951"/>
      <c r="R463" s="951"/>
      <c r="S463" s="28"/>
      <c r="T463" s="28"/>
      <c r="U463" s="28"/>
      <c r="V463" s="28"/>
      <c r="W463" s="28"/>
      <c r="X463" s="28"/>
      <c r="Y463" s="28"/>
      <c r="Z463" s="28"/>
      <c r="AA463" s="28"/>
      <c r="AB463" s="28"/>
      <c r="AC463" s="28"/>
    </row>
    <row r="464">
      <c r="A464" s="951"/>
      <c r="B464" s="951"/>
      <c r="C464" s="951"/>
      <c r="D464" s="28"/>
      <c r="E464" s="28"/>
      <c r="F464" s="28"/>
      <c r="G464" s="28"/>
      <c r="H464" s="28"/>
      <c r="I464" s="28"/>
      <c r="J464" s="951"/>
      <c r="K464" s="951"/>
      <c r="L464" s="951"/>
      <c r="M464" s="951"/>
      <c r="N464" s="951"/>
      <c r="O464" s="951"/>
      <c r="P464" s="951"/>
      <c r="Q464" s="951"/>
      <c r="R464" s="951"/>
      <c r="S464" s="28"/>
      <c r="T464" s="28"/>
      <c r="U464" s="28"/>
      <c r="V464" s="28"/>
      <c r="W464" s="28"/>
      <c r="X464" s="28"/>
      <c r="Y464" s="28"/>
      <c r="Z464" s="28"/>
      <c r="AA464" s="28"/>
      <c r="AB464" s="28"/>
      <c r="AC464" s="28"/>
    </row>
    <row r="465">
      <c r="A465" s="951"/>
      <c r="B465" s="951"/>
      <c r="C465" s="951"/>
      <c r="D465" s="28"/>
      <c r="E465" s="28"/>
      <c r="F465" s="28"/>
      <c r="G465" s="28"/>
      <c r="H465" s="28"/>
      <c r="I465" s="28"/>
      <c r="J465" s="951"/>
      <c r="K465" s="951"/>
      <c r="L465" s="951"/>
      <c r="M465" s="951"/>
      <c r="N465" s="951"/>
      <c r="O465" s="951"/>
      <c r="P465" s="951"/>
      <c r="Q465" s="951"/>
      <c r="R465" s="951"/>
      <c r="S465" s="28"/>
      <c r="T465" s="28"/>
      <c r="U465" s="28"/>
      <c r="V465" s="28"/>
      <c r="W465" s="28"/>
      <c r="X465" s="28"/>
      <c r="Y465" s="28"/>
      <c r="Z465" s="28"/>
      <c r="AA465" s="28"/>
      <c r="AB465" s="28"/>
      <c r="AC465" s="28"/>
    </row>
    <row r="466">
      <c r="A466" s="951"/>
      <c r="B466" s="951"/>
      <c r="C466" s="951"/>
      <c r="D466" s="28"/>
      <c r="E466" s="28"/>
      <c r="F466" s="28"/>
      <c r="G466" s="28"/>
      <c r="H466" s="28"/>
      <c r="I466" s="28"/>
      <c r="J466" s="951"/>
      <c r="K466" s="951"/>
      <c r="L466" s="951"/>
      <c r="M466" s="951"/>
      <c r="N466" s="951"/>
      <c r="O466" s="951"/>
      <c r="P466" s="951"/>
      <c r="Q466" s="951"/>
      <c r="R466" s="951"/>
      <c r="S466" s="28"/>
      <c r="T466" s="28"/>
      <c r="U466" s="28"/>
      <c r="V466" s="28"/>
      <c r="W466" s="28"/>
      <c r="X466" s="28"/>
      <c r="Y466" s="28"/>
      <c r="Z466" s="28"/>
      <c r="AA466" s="28"/>
      <c r="AB466" s="28"/>
      <c r="AC466" s="28"/>
    </row>
    <row r="467">
      <c r="A467" s="951"/>
      <c r="B467" s="951"/>
      <c r="C467" s="951"/>
      <c r="D467" s="28"/>
      <c r="E467" s="28"/>
      <c r="F467" s="28"/>
      <c r="G467" s="28"/>
      <c r="H467" s="28"/>
      <c r="I467" s="28"/>
      <c r="J467" s="951"/>
      <c r="K467" s="951"/>
      <c r="L467" s="951"/>
      <c r="M467" s="951"/>
      <c r="N467" s="951"/>
      <c r="O467" s="951"/>
      <c r="P467" s="951"/>
      <c r="Q467" s="951"/>
      <c r="R467" s="951"/>
      <c r="S467" s="28"/>
      <c r="T467" s="28"/>
      <c r="U467" s="28"/>
      <c r="V467" s="28"/>
      <c r="W467" s="28"/>
      <c r="X467" s="28"/>
      <c r="Y467" s="28"/>
      <c r="Z467" s="28"/>
      <c r="AA467" s="28"/>
      <c r="AB467" s="28"/>
      <c r="AC467" s="28"/>
    </row>
    <row r="468">
      <c r="A468" s="951"/>
      <c r="B468" s="951"/>
      <c r="C468" s="951"/>
      <c r="D468" s="28"/>
      <c r="E468" s="28"/>
      <c r="F468" s="28"/>
      <c r="G468" s="28"/>
      <c r="H468" s="28"/>
      <c r="I468" s="28"/>
      <c r="J468" s="951"/>
      <c r="K468" s="951"/>
      <c r="L468" s="951"/>
      <c r="M468" s="951"/>
      <c r="N468" s="951"/>
      <c r="O468" s="951"/>
      <c r="P468" s="951"/>
      <c r="Q468" s="951"/>
      <c r="R468" s="951"/>
      <c r="S468" s="28"/>
      <c r="T468" s="28"/>
      <c r="U468" s="28"/>
      <c r="V468" s="28"/>
      <c r="W468" s="28"/>
      <c r="X468" s="28"/>
      <c r="Y468" s="28"/>
      <c r="Z468" s="28"/>
      <c r="AA468" s="28"/>
      <c r="AB468" s="28"/>
      <c r="AC468" s="28"/>
    </row>
    <row r="469">
      <c r="A469" s="951"/>
      <c r="B469" s="951"/>
      <c r="C469" s="951"/>
      <c r="D469" s="28"/>
      <c r="E469" s="28"/>
      <c r="F469" s="28"/>
      <c r="G469" s="28"/>
      <c r="H469" s="28"/>
      <c r="I469" s="28"/>
      <c r="J469" s="951"/>
      <c r="K469" s="951"/>
      <c r="L469" s="951"/>
      <c r="M469" s="951"/>
      <c r="N469" s="951"/>
      <c r="O469" s="951"/>
      <c r="P469" s="951"/>
      <c r="Q469" s="951"/>
      <c r="R469" s="951"/>
      <c r="S469" s="28"/>
      <c r="T469" s="28"/>
      <c r="U469" s="28"/>
      <c r="V469" s="28"/>
      <c r="W469" s="28"/>
      <c r="X469" s="28"/>
      <c r="Y469" s="28"/>
      <c r="Z469" s="28"/>
      <c r="AA469" s="28"/>
      <c r="AB469" s="28"/>
      <c r="AC469" s="28"/>
    </row>
    <row r="470">
      <c r="A470" s="951"/>
      <c r="B470" s="951"/>
      <c r="C470" s="951"/>
      <c r="D470" s="28"/>
      <c r="E470" s="28"/>
      <c r="F470" s="28"/>
      <c r="G470" s="28"/>
      <c r="H470" s="28"/>
      <c r="I470" s="28"/>
      <c r="J470" s="951"/>
      <c r="K470" s="951"/>
      <c r="L470" s="951"/>
      <c r="M470" s="951"/>
      <c r="N470" s="951"/>
      <c r="O470" s="951"/>
      <c r="P470" s="951"/>
      <c r="Q470" s="951"/>
      <c r="R470" s="951"/>
      <c r="S470" s="28"/>
      <c r="T470" s="28"/>
      <c r="U470" s="28"/>
      <c r="V470" s="28"/>
      <c r="W470" s="28"/>
      <c r="X470" s="28"/>
      <c r="Y470" s="28"/>
      <c r="Z470" s="28"/>
      <c r="AA470" s="28"/>
      <c r="AB470" s="28"/>
      <c r="AC470" s="28"/>
    </row>
    <row r="471">
      <c r="A471" s="951"/>
      <c r="B471" s="951"/>
      <c r="C471" s="951"/>
      <c r="D471" s="28"/>
      <c r="E471" s="28"/>
      <c r="F471" s="28"/>
      <c r="G471" s="28"/>
      <c r="H471" s="28"/>
      <c r="I471" s="28"/>
      <c r="J471" s="951"/>
      <c r="K471" s="951"/>
      <c r="L471" s="951"/>
      <c r="M471" s="951"/>
      <c r="N471" s="951"/>
      <c r="O471" s="951"/>
      <c r="P471" s="951"/>
      <c r="Q471" s="951"/>
      <c r="R471" s="951"/>
      <c r="S471" s="28"/>
      <c r="T471" s="28"/>
      <c r="U471" s="28"/>
      <c r="V471" s="28"/>
      <c r="W471" s="28"/>
      <c r="X471" s="28"/>
      <c r="Y471" s="28"/>
      <c r="Z471" s="28"/>
      <c r="AA471" s="28"/>
      <c r="AB471" s="28"/>
      <c r="AC471" s="28"/>
    </row>
    <row r="472">
      <c r="A472" s="951"/>
      <c r="B472" s="951"/>
      <c r="C472" s="951"/>
      <c r="D472" s="28"/>
      <c r="E472" s="28"/>
      <c r="F472" s="28"/>
      <c r="G472" s="28"/>
      <c r="H472" s="28"/>
      <c r="I472" s="28"/>
      <c r="J472" s="951"/>
      <c r="K472" s="951"/>
      <c r="L472" s="951"/>
      <c r="M472" s="951"/>
      <c r="N472" s="951"/>
      <c r="O472" s="951"/>
      <c r="P472" s="951"/>
      <c r="Q472" s="951"/>
      <c r="R472" s="951"/>
      <c r="S472" s="28"/>
      <c r="T472" s="28"/>
      <c r="U472" s="28"/>
      <c r="V472" s="28"/>
      <c r="W472" s="28"/>
      <c r="X472" s="28"/>
      <c r="Y472" s="28"/>
      <c r="Z472" s="28"/>
      <c r="AA472" s="28"/>
      <c r="AB472" s="28"/>
      <c r="AC472" s="28"/>
    </row>
    <row r="473">
      <c r="A473" s="951"/>
      <c r="B473" s="951"/>
      <c r="C473" s="951"/>
      <c r="D473" s="28"/>
      <c r="E473" s="28"/>
      <c r="F473" s="28"/>
      <c r="G473" s="28"/>
      <c r="H473" s="28"/>
      <c r="I473" s="28"/>
      <c r="J473" s="951"/>
      <c r="K473" s="951"/>
      <c r="L473" s="951"/>
      <c r="M473" s="951"/>
      <c r="N473" s="951"/>
      <c r="O473" s="951"/>
      <c r="P473" s="951"/>
      <c r="Q473" s="951"/>
      <c r="R473" s="951"/>
      <c r="S473" s="28"/>
      <c r="T473" s="28"/>
      <c r="U473" s="28"/>
      <c r="V473" s="28"/>
      <c r="W473" s="28"/>
      <c r="X473" s="28"/>
      <c r="Y473" s="28"/>
      <c r="Z473" s="28"/>
      <c r="AA473" s="28"/>
      <c r="AB473" s="28"/>
      <c r="AC473" s="28"/>
    </row>
    <row r="474">
      <c r="A474" s="951"/>
      <c r="B474" s="951"/>
      <c r="C474" s="951"/>
      <c r="D474" s="28"/>
      <c r="E474" s="28"/>
      <c r="F474" s="28"/>
      <c r="G474" s="28"/>
      <c r="H474" s="28"/>
      <c r="I474" s="28"/>
      <c r="J474" s="951"/>
      <c r="K474" s="951"/>
      <c r="L474" s="951"/>
      <c r="M474" s="951"/>
      <c r="N474" s="951"/>
      <c r="O474" s="951"/>
      <c r="P474" s="951"/>
      <c r="Q474" s="951"/>
      <c r="R474" s="951"/>
      <c r="S474" s="28"/>
      <c r="T474" s="28"/>
      <c r="U474" s="28"/>
      <c r="V474" s="28"/>
      <c r="W474" s="28"/>
      <c r="X474" s="28"/>
      <c r="Y474" s="28"/>
      <c r="Z474" s="28"/>
      <c r="AA474" s="28"/>
      <c r="AB474" s="28"/>
      <c r="AC474" s="28"/>
    </row>
    <row r="475">
      <c r="A475" s="951"/>
      <c r="B475" s="951"/>
      <c r="C475" s="951"/>
      <c r="D475" s="28"/>
      <c r="E475" s="28"/>
      <c r="F475" s="28"/>
      <c r="G475" s="28"/>
      <c r="H475" s="28"/>
      <c r="I475" s="28"/>
      <c r="J475" s="951"/>
      <c r="K475" s="951"/>
      <c r="L475" s="951"/>
      <c r="M475" s="951"/>
      <c r="N475" s="951"/>
      <c r="O475" s="951"/>
      <c r="P475" s="951"/>
      <c r="Q475" s="951"/>
      <c r="R475" s="951"/>
      <c r="S475" s="28"/>
      <c r="T475" s="28"/>
      <c r="U475" s="28"/>
      <c r="V475" s="28"/>
      <c r="W475" s="28"/>
      <c r="X475" s="28"/>
      <c r="Y475" s="28"/>
      <c r="Z475" s="28"/>
      <c r="AA475" s="28"/>
      <c r="AB475" s="28"/>
      <c r="AC475" s="28"/>
    </row>
    <row r="476">
      <c r="A476" s="951"/>
      <c r="B476" s="951"/>
      <c r="C476" s="951"/>
      <c r="D476" s="28"/>
      <c r="E476" s="28"/>
      <c r="F476" s="28"/>
      <c r="G476" s="28"/>
      <c r="H476" s="28"/>
      <c r="I476" s="28"/>
      <c r="J476" s="951"/>
      <c r="K476" s="951"/>
      <c r="L476" s="951"/>
      <c r="M476" s="951"/>
      <c r="N476" s="951"/>
      <c r="O476" s="951"/>
      <c r="P476" s="951"/>
      <c r="Q476" s="951"/>
      <c r="R476" s="951"/>
      <c r="S476" s="28"/>
      <c r="T476" s="28"/>
      <c r="U476" s="28"/>
      <c r="V476" s="28"/>
      <c r="W476" s="28"/>
      <c r="X476" s="28"/>
      <c r="Y476" s="28"/>
      <c r="Z476" s="28"/>
      <c r="AA476" s="28"/>
      <c r="AB476" s="28"/>
      <c r="AC476" s="28"/>
    </row>
    <row r="477">
      <c r="A477" s="951"/>
      <c r="B477" s="951"/>
      <c r="C477" s="951"/>
      <c r="D477" s="28"/>
      <c r="E477" s="28"/>
      <c r="F477" s="28"/>
      <c r="G477" s="28"/>
      <c r="H477" s="28"/>
      <c r="I477" s="28"/>
      <c r="J477" s="951"/>
      <c r="K477" s="951"/>
      <c r="L477" s="951"/>
      <c r="M477" s="951"/>
      <c r="N477" s="951"/>
      <c r="O477" s="951"/>
      <c r="P477" s="951"/>
      <c r="Q477" s="951"/>
      <c r="R477" s="951"/>
      <c r="S477" s="28"/>
      <c r="T477" s="28"/>
      <c r="U477" s="28"/>
      <c r="V477" s="28"/>
      <c r="W477" s="28"/>
      <c r="X477" s="28"/>
      <c r="Y477" s="28"/>
      <c r="Z477" s="28"/>
      <c r="AA477" s="28"/>
      <c r="AB477" s="28"/>
      <c r="AC477" s="28"/>
    </row>
    <row r="478">
      <c r="A478" s="951"/>
      <c r="B478" s="951"/>
      <c r="C478" s="951"/>
      <c r="D478" s="28"/>
      <c r="E478" s="28"/>
      <c r="F478" s="28"/>
      <c r="G478" s="28"/>
      <c r="H478" s="28"/>
      <c r="I478" s="28"/>
      <c r="J478" s="951"/>
      <c r="K478" s="951"/>
      <c r="L478" s="951"/>
      <c r="M478" s="951"/>
      <c r="N478" s="951"/>
      <c r="O478" s="951"/>
      <c r="P478" s="951"/>
      <c r="Q478" s="951"/>
      <c r="R478" s="951"/>
      <c r="S478" s="28"/>
      <c r="T478" s="28"/>
      <c r="U478" s="28"/>
      <c r="V478" s="28"/>
      <c r="W478" s="28"/>
      <c r="X478" s="28"/>
      <c r="Y478" s="28"/>
      <c r="Z478" s="28"/>
      <c r="AA478" s="28"/>
      <c r="AB478" s="28"/>
      <c r="AC478" s="28"/>
    </row>
    <row r="479">
      <c r="A479" s="951"/>
      <c r="B479" s="951"/>
      <c r="C479" s="951"/>
      <c r="D479" s="28"/>
      <c r="E479" s="28"/>
      <c r="F479" s="28"/>
      <c r="G479" s="28"/>
      <c r="H479" s="28"/>
      <c r="I479" s="28"/>
      <c r="J479" s="951"/>
      <c r="K479" s="951"/>
      <c r="L479" s="951"/>
      <c r="M479" s="951"/>
      <c r="N479" s="951"/>
      <c r="O479" s="951"/>
      <c r="P479" s="951"/>
      <c r="Q479" s="951"/>
      <c r="R479" s="951"/>
      <c r="S479" s="28"/>
      <c r="T479" s="28"/>
      <c r="U479" s="28"/>
      <c r="V479" s="28"/>
      <c r="W479" s="28"/>
      <c r="X479" s="28"/>
      <c r="Y479" s="28"/>
      <c r="Z479" s="28"/>
      <c r="AA479" s="28"/>
      <c r="AB479" s="28"/>
      <c r="AC479" s="28"/>
    </row>
    <row r="480">
      <c r="A480" s="951"/>
      <c r="B480" s="951"/>
      <c r="C480" s="951"/>
      <c r="D480" s="28"/>
      <c r="E480" s="28"/>
      <c r="F480" s="28"/>
      <c r="G480" s="28"/>
      <c r="H480" s="28"/>
      <c r="I480" s="28"/>
      <c r="J480" s="951"/>
      <c r="K480" s="951"/>
      <c r="L480" s="951"/>
      <c r="M480" s="951"/>
      <c r="N480" s="951"/>
      <c r="O480" s="951"/>
      <c r="P480" s="951"/>
      <c r="Q480" s="951"/>
      <c r="R480" s="951"/>
      <c r="S480" s="28"/>
      <c r="T480" s="28"/>
      <c r="U480" s="28"/>
      <c r="V480" s="28"/>
      <c r="W480" s="28"/>
      <c r="X480" s="28"/>
      <c r="Y480" s="28"/>
      <c r="Z480" s="28"/>
      <c r="AA480" s="28"/>
      <c r="AB480" s="28"/>
      <c r="AC480" s="28"/>
    </row>
    <row r="481">
      <c r="A481" s="951"/>
      <c r="B481" s="951"/>
      <c r="C481" s="951"/>
      <c r="D481" s="28"/>
      <c r="E481" s="28"/>
      <c r="F481" s="28"/>
      <c r="G481" s="28"/>
      <c r="H481" s="28"/>
      <c r="I481" s="28"/>
      <c r="J481" s="951"/>
      <c r="K481" s="951"/>
      <c r="L481" s="951"/>
      <c r="M481" s="951"/>
      <c r="N481" s="951"/>
      <c r="O481" s="951"/>
      <c r="P481" s="951"/>
      <c r="Q481" s="951"/>
      <c r="R481" s="951"/>
      <c r="S481" s="28"/>
      <c r="T481" s="28"/>
      <c r="U481" s="28"/>
      <c r="V481" s="28"/>
      <c r="W481" s="28"/>
      <c r="X481" s="28"/>
      <c r="Y481" s="28"/>
      <c r="Z481" s="28"/>
      <c r="AA481" s="28"/>
      <c r="AB481" s="28"/>
      <c r="AC481" s="28"/>
    </row>
    <row r="482">
      <c r="A482" s="951"/>
      <c r="B482" s="951"/>
      <c r="C482" s="951"/>
      <c r="D482" s="28"/>
      <c r="E482" s="28"/>
      <c r="F482" s="28"/>
      <c r="G482" s="28"/>
      <c r="H482" s="28"/>
      <c r="I482" s="28"/>
      <c r="J482" s="951"/>
      <c r="K482" s="951"/>
      <c r="L482" s="951"/>
      <c r="M482" s="951"/>
      <c r="N482" s="951"/>
      <c r="O482" s="951"/>
      <c r="P482" s="951"/>
      <c r="Q482" s="951"/>
      <c r="R482" s="951"/>
      <c r="S482" s="28"/>
      <c r="T482" s="28"/>
      <c r="U482" s="28"/>
      <c r="V482" s="28"/>
      <c r="W482" s="28"/>
      <c r="X482" s="28"/>
      <c r="Y482" s="28"/>
      <c r="Z482" s="28"/>
      <c r="AA482" s="28"/>
      <c r="AB482" s="28"/>
      <c r="AC482" s="28"/>
    </row>
    <row r="483">
      <c r="A483" s="951"/>
      <c r="B483" s="951"/>
      <c r="C483" s="951"/>
      <c r="D483" s="28"/>
      <c r="E483" s="28"/>
      <c r="F483" s="28"/>
      <c r="G483" s="28"/>
      <c r="H483" s="28"/>
      <c r="I483" s="28"/>
      <c r="J483" s="951"/>
      <c r="K483" s="951"/>
      <c r="L483" s="951"/>
      <c r="M483" s="951"/>
      <c r="N483" s="951"/>
      <c r="O483" s="951"/>
      <c r="P483" s="951"/>
      <c r="Q483" s="951"/>
      <c r="R483" s="951"/>
      <c r="S483" s="28"/>
      <c r="T483" s="28"/>
      <c r="U483" s="28"/>
      <c r="V483" s="28"/>
      <c r="W483" s="28"/>
      <c r="X483" s="28"/>
      <c r="Y483" s="28"/>
      <c r="Z483" s="28"/>
      <c r="AA483" s="28"/>
      <c r="AB483" s="28"/>
      <c r="AC483" s="28"/>
    </row>
    <row r="484">
      <c r="A484" s="951"/>
      <c r="B484" s="951"/>
      <c r="C484" s="951"/>
      <c r="D484" s="28"/>
      <c r="E484" s="28"/>
      <c r="F484" s="28"/>
      <c r="G484" s="28"/>
      <c r="H484" s="28"/>
      <c r="I484" s="28"/>
      <c r="J484" s="951"/>
      <c r="K484" s="951"/>
      <c r="L484" s="951"/>
      <c r="M484" s="951"/>
      <c r="N484" s="951"/>
      <c r="O484" s="951"/>
      <c r="P484" s="951"/>
      <c r="Q484" s="951"/>
      <c r="R484" s="951"/>
      <c r="S484" s="28"/>
      <c r="T484" s="28"/>
      <c r="U484" s="28"/>
      <c r="V484" s="28"/>
      <c r="W484" s="28"/>
      <c r="X484" s="28"/>
      <c r="Y484" s="28"/>
      <c r="Z484" s="28"/>
      <c r="AA484" s="28"/>
      <c r="AB484" s="28"/>
      <c r="AC484" s="28"/>
    </row>
    <row r="485">
      <c r="A485" s="951"/>
      <c r="B485" s="951"/>
      <c r="C485" s="951"/>
      <c r="D485" s="28"/>
      <c r="E485" s="28"/>
      <c r="F485" s="28"/>
      <c r="G485" s="28"/>
      <c r="H485" s="28"/>
      <c r="I485" s="28"/>
      <c r="J485" s="951"/>
      <c r="K485" s="951"/>
      <c r="L485" s="951"/>
      <c r="M485" s="951"/>
      <c r="N485" s="951"/>
      <c r="O485" s="951"/>
      <c r="P485" s="951"/>
      <c r="Q485" s="951"/>
      <c r="R485" s="951"/>
      <c r="S485" s="28"/>
      <c r="T485" s="28"/>
      <c r="U485" s="28"/>
      <c r="V485" s="28"/>
      <c r="W485" s="28"/>
      <c r="X485" s="28"/>
      <c r="Y485" s="28"/>
      <c r="Z485" s="28"/>
      <c r="AA485" s="28"/>
      <c r="AB485" s="28"/>
      <c r="AC485" s="28"/>
    </row>
    <row r="486">
      <c r="A486" s="951"/>
      <c r="B486" s="951"/>
      <c r="C486" s="951"/>
      <c r="D486" s="28"/>
      <c r="E486" s="28"/>
      <c r="F486" s="28"/>
      <c r="G486" s="28"/>
      <c r="H486" s="28"/>
      <c r="I486" s="28"/>
      <c r="J486" s="951"/>
      <c r="K486" s="951"/>
      <c r="L486" s="951"/>
      <c r="M486" s="951"/>
      <c r="N486" s="951"/>
      <c r="O486" s="951"/>
      <c r="P486" s="951"/>
      <c r="Q486" s="951"/>
      <c r="R486" s="951"/>
      <c r="S486" s="28"/>
      <c r="T486" s="28"/>
      <c r="U486" s="28"/>
      <c r="V486" s="28"/>
      <c r="W486" s="28"/>
      <c r="X486" s="28"/>
      <c r="Y486" s="28"/>
      <c r="Z486" s="28"/>
      <c r="AA486" s="28"/>
      <c r="AB486" s="28"/>
      <c r="AC486" s="28"/>
    </row>
    <row r="487">
      <c r="A487" s="951"/>
      <c r="B487" s="951"/>
      <c r="C487" s="951"/>
      <c r="D487" s="28"/>
      <c r="E487" s="28"/>
      <c r="F487" s="28"/>
      <c r="G487" s="28"/>
      <c r="H487" s="28"/>
      <c r="I487" s="28"/>
      <c r="J487" s="951"/>
      <c r="K487" s="951"/>
      <c r="L487" s="951"/>
      <c r="M487" s="951"/>
      <c r="N487" s="951"/>
      <c r="O487" s="951"/>
      <c r="P487" s="951"/>
      <c r="Q487" s="951"/>
      <c r="R487" s="951"/>
      <c r="S487" s="28"/>
      <c r="T487" s="28"/>
      <c r="U487" s="28"/>
      <c r="V487" s="28"/>
      <c r="W487" s="28"/>
      <c r="X487" s="28"/>
      <c r="Y487" s="28"/>
      <c r="Z487" s="28"/>
      <c r="AA487" s="28"/>
      <c r="AB487" s="28"/>
      <c r="AC487" s="28"/>
    </row>
    <row r="488">
      <c r="A488" s="951"/>
      <c r="B488" s="951"/>
      <c r="C488" s="951"/>
      <c r="D488" s="28"/>
      <c r="E488" s="28"/>
      <c r="F488" s="28"/>
      <c r="G488" s="28"/>
      <c r="H488" s="28"/>
      <c r="I488" s="28"/>
      <c r="J488" s="951"/>
      <c r="K488" s="951"/>
      <c r="L488" s="951"/>
      <c r="M488" s="951"/>
      <c r="N488" s="951"/>
      <c r="O488" s="951"/>
      <c r="P488" s="951"/>
      <c r="Q488" s="951"/>
      <c r="R488" s="951"/>
      <c r="S488" s="28"/>
      <c r="T488" s="28"/>
      <c r="U488" s="28"/>
      <c r="V488" s="28"/>
      <c r="W488" s="28"/>
      <c r="X488" s="28"/>
      <c r="Y488" s="28"/>
      <c r="Z488" s="28"/>
      <c r="AA488" s="28"/>
      <c r="AB488" s="28"/>
      <c r="AC488" s="28"/>
    </row>
    <row r="489">
      <c r="A489" s="951"/>
      <c r="B489" s="951"/>
      <c r="C489" s="951"/>
      <c r="D489" s="28"/>
      <c r="E489" s="28"/>
      <c r="F489" s="28"/>
      <c r="G489" s="28"/>
      <c r="H489" s="28"/>
      <c r="I489" s="28"/>
      <c r="J489" s="951"/>
      <c r="K489" s="951"/>
      <c r="L489" s="951"/>
      <c r="M489" s="951"/>
      <c r="N489" s="951"/>
      <c r="O489" s="951"/>
      <c r="P489" s="951"/>
      <c r="Q489" s="951"/>
      <c r="R489" s="951"/>
      <c r="S489" s="28"/>
      <c r="T489" s="28"/>
      <c r="U489" s="28"/>
      <c r="V489" s="28"/>
      <c r="W489" s="28"/>
      <c r="X489" s="28"/>
      <c r="Y489" s="28"/>
      <c r="Z489" s="28"/>
      <c r="AA489" s="28"/>
      <c r="AB489" s="28"/>
      <c r="AC489" s="28"/>
    </row>
    <row r="490">
      <c r="A490" s="951"/>
      <c r="B490" s="951"/>
      <c r="C490" s="951"/>
      <c r="D490" s="28"/>
      <c r="E490" s="28"/>
      <c r="F490" s="28"/>
      <c r="G490" s="28"/>
      <c r="H490" s="28"/>
      <c r="I490" s="28"/>
      <c r="J490" s="951"/>
      <c r="K490" s="951"/>
      <c r="L490" s="951"/>
      <c r="M490" s="951"/>
      <c r="N490" s="951"/>
      <c r="O490" s="951"/>
      <c r="P490" s="951"/>
      <c r="Q490" s="951"/>
      <c r="R490" s="951"/>
      <c r="S490" s="28"/>
      <c r="T490" s="28"/>
      <c r="U490" s="28"/>
      <c r="V490" s="28"/>
      <c r="W490" s="28"/>
      <c r="X490" s="28"/>
      <c r="Y490" s="28"/>
      <c r="Z490" s="28"/>
      <c r="AA490" s="28"/>
      <c r="AB490" s="28"/>
      <c r="AC490" s="28"/>
    </row>
    <row r="491">
      <c r="A491" s="951"/>
      <c r="B491" s="951"/>
      <c r="C491" s="951"/>
      <c r="D491" s="28"/>
      <c r="E491" s="28"/>
      <c r="F491" s="28"/>
      <c r="G491" s="28"/>
      <c r="H491" s="28"/>
      <c r="I491" s="28"/>
      <c r="J491" s="951"/>
      <c r="K491" s="951"/>
      <c r="L491" s="951"/>
      <c r="M491" s="951"/>
      <c r="N491" s="951"/>
      <c r="O491" s="951"/>
      <c r="P491" s="951"/>
      <c r="Q491" s="951"/>
      <c r="R491" s="951"/>
      <c r="S491" s="28"/>
      <c r="T491" s="28"/>
      <c r="U491" s="28"/>
      <c r="V491" s="28"/>
      <c r="W491" s="28"/>
      <c r="X491" s="28"/>
      <c r="Y491" s="28"/>
      <c r="Z491" s="28"/>
      <c r="AA491" s="28"/>
      <c r="AB491" s="28"/>
      <c r="AC491" s="28"/>
    </row>
    <row r="492">
      <c r="A492" s="951"/>
      <c r="B492" s="951"/>
      <c r="C492" s="951"/>
      <c r="D492" s="28"/>
      <c r="E492" s="28"/>
      <c r="F492" s="28"/>
      <c r="G492" s="28"/>
      <c r="H492" s="28"/>
      <c r="I492" s="28"/>
      <c r="J492" s="951"/>
      <c r="K492" s="951"/>
      <c r="L492" s="951"/>
      <c r="M492" s="951"/>
      <c r="N492" s="951"/>
      <c r="O492" s="951"/>
      <c r="P492" s="951"/>
      <c r="Q492" s="951"/>
      <c r="R492" s="951"/>
      <c r="S492" s="28"/>
      <c r="T492" s="28"/>
      <c r="U492" s="28"/>
      <c r="V492" s="28"/>
      <c r="W492" s="28"/>
      <c r="X492" s="28"/>
      <c r="Y492" s="28"/>
      <c r="Z492" s="28"/>
      <c r="AA492" s="28"/>
      <c r="AB492" s="28"/>
      <c r="AC492" s="28"/>
    </row>
    <row r="493">
      <c r="A493" s="951"/>
      <c r="B493" s="951"/>
      <c r="C493" s="951"/>
      <c r="D493" s="28"/>
      <c r="E493" s="28"/>
      <c r="F493" s="28"/>
      <c r="G493" s="28"/>
      <c r="H493" s="28"/>
      <c r="I493" s="28"/>
      <c r="J493" s="951"/>
      <c r="K493" s="951"/>
      <c r="L493" s="951"/>
      <c r="M493" s="951"/>
      <c r="N493" s="951"/>
      <c r="O493" s="951"/>
      <c r="P493" s="951"/>
      <c r="Q493" s="951"/>
      <c r="R493" s="951"/>
      <c r="S493" s="28"/>
      <c r="T493" s="28"/>
      <c r="U493" s="28"/>
      <c r="V493" s="28"/>
      <c r="W493" s="28"/>
      <c r="X493" s="28"/>
      <c r="Y493" s="28"/>
      <c r="Z493" s="28"/>
      <c r="AA493" s="28"/>
      <c r="AB493" s="28"/>
      <c r="AC493" s="28"/>
    </row>
    <row r="494">
      <c r="A494" s="951"/>
      <c r="B494" s="951"/>
      <c r="C494" s="951"/>
      <c r="D494" s="28"/>
      <c r="E494" s="28"/>
      <c r="F494" s="28"/>
      <c r="G494" s="28"/>
      <c r="H494" s="28"/>
      <c r="I494" s="28"/>
      <c r="J494" s="951"/>
      <c r="K494" s="951"/>
      <c r="L494" s="951"/>
      <c r="M494" s="951"/>
      <c r="N494" s="951"/>
      <c r="O494" s="951"/>
      <c r="P494" s="951"/>
      <c r="Q494" s="951"/>
      <c r="R494" s="951"/>
      <c r="S494" s="28"/>
      <c r="T494" s="28"/>
      <c r="U494" s="28"/>
      <c r="V494" s="28"/>
      <c r="W494" s="28"/>
      <c r="X494" s="28"/>
      <c r="Y494" s="28"/>
      <c r="Z494" s="28"/>
      <c r="AA494" s="28"/>
      <c r="AB494" s="28"/>
      <c r="AC494" s="28"/>
    </row>
    <row r="495">
      <c r="A495" s="951"/>
      <c r="B495" s="951"/>
      <c r="C495" s="951"/>
      <c r="D495" s="28"/>
      <c r="E495" s="28"/>
      <c r="F495" s="28"/>
      <c r="G495" s="28"/>
      <c r="H495" s="28"/>
      <c r="I495" s="28"/>
      <c r="J495" s="951"/>
      <c r="K495" s="951"/>
      <c r="L495" s="951"/>
      <c r="M495" s="951"/>
      <c r="N495" s="951"/>
      <c r="O495" s="951"/>
      <c r="P495" s="951"/>
      <c r="Q495" s="951"/>
      <c r="R495" s="951"/>
      <c r="S495" s="28"/>
      <c r="T495" s="28"/>
      <c r="U495" s="28"/>
      <c r="V495" s="28"/>
      <c r="W495" s="28"/>
      <c r="X495" s="28"/>
      <c r="Y495" s="28"/>
      <c r="Z495" s="28"/>
      <c r="AA495" s="28"/>
      <c r="AB495" s="28"/>
      <c r="AC495" s="28"/>
    </row>
    <row r="496">
      <c r="A496" s="951"/>
      <c r="B496" s="951"/>
      <c r="C496" s="951"/>
      <c r="D496" s="28"/>
      <c r="E496" s="28"/>
      <c r="F496" s="28"/>
      <c r="G496" s="28"/>
      <c r="H496" s="28"/>
      <c r="I496" s="28"/>
      <c r="J496" s="951"/>
      <c r="K496" s="951"/>
      <c r="L496" s="951"/>
      <c r="M496" s="951"/>
      <c r="N496" s="951"/>
      <c r="O496" s="951"/>
      <c r="P496" s="951"/>
      <c r="Q496" s="951"/>
      <c r="R496" s="951"/>
      <c r="S496" s="28"/>
      <c r="T496" s="28"/>
      <c r="U496" s="28"/>
      <c r="V496" s="28"/>
      <c r="W496" s="28"/>
      <c r="X496" s="28"/>
      <c r="Y496" s="28"/>
      <c r="Z496" s="28"/>
      <c r="AA496" s="28"/>
      <c r="AB496" s="28"/>
      <c r="AC496" s="28"/>
    </row>
    <row r="497">
      <c r="A497" s="951"/>
      <c r="B497" s="951"/>
      <c r="C497" s="951"/>
      <c r="D497" s="28"/>
      <c r="E497" s="28"/>
      <c r="F497" s="28"/>
      <c r="G497" s="28"/>
      <c r="H497" s="28"/>
      <c r="I497" s="28"/>
      <c r="J497" s="951"/>
      <c r="K497" s="951"/>
      <c r="L497" s="951"/>
      <c r="M497" s="951"/>
      <c r="N497" s="951"/>
      <c r="O497" s="951"/>
      <c r="P497" s="951"/>
      <c r="Q497" s="951"/>
      <c r="R497" s="951"/>
      <c r="S497" s="28"/>
      <c r="T497" s="28"/>
      <c r="U497" s="28"/>
      <c r="V497" s="28"/>
      <c r="W497" s="28"/>
      <c r="X497" s="28"/>
      <c r="Y497" s="28"/>
      <c r="Z497" s="28"/>
      <c r="AA497" s="28"/>
      <c r="AB497" s="28"/>
      <c r="AC497" s="28"/>
    </row>
    <row r="498">
      <c r="A498" s="951"/>
      <c r="B498" s="951"/>
      <c r="C498" s="951"/>
      <c r="D498" s="28"/>
      <c r="E498" s="28"/>
      <c r="F498" s="28"/>
      <c r="G498" s="28"/>
      <c r="H498" s="28"/>
      <c r="I498" s="28"/>
      <c r="J498" s="951"/>
      <c r="K498" s="951"/>
      <c r="L498" s="951"/>
      <c r="M498" s="951"/>
      <c r="N498" s="951"/>
      <c r="O498" s="951"/>
      <c r="P498" s="951"/>
      <c r="Q498" s="951"/>
      <c r="R498" s="951"/>
      <c r="S498" s="28"/>
      <c r="T498" s="28"/>
      <c r="U498" s="28"/>
      <c r="V498" s="28"/>
      <c r="W498" s="28"/>
      <c r="X498" s="28"/>
      <c r="Y498" s="28"/>
      <c r="Z498" s="28"/>
      <c r="AA498" s="28"/>
      <c r="AB498" s="28"/>
      <c r="AC498" s="28"/>
    </row>
    <row r="499">
      <c r="A499" s="951"/>
      <c r="B499" s="951"/>
      <c r="C499" s="951"/>
      <c r="D499" s="28"/>
      <c r="E499" s="28"/>
      <c r="F499" s="28"/>
      <c r="G499" s="28"/>
      <c r="H499" s="28"/>
      <c r="I499" s="28"/>
      <c r="J499" s="951"/>
      <c r="K499" s="951"/>
      <c r="L499" s="951"/>
      <c r="M499" s="951"/>
      <c r="N499" s="951"/>
      <c r="O499" s="951"/>
      <c r="P499" s="951"/>
      <c r="Q499" s="951"/>
      <c r="R499" s="951"/>
      <c r="S499" s="28"/>
      <c r="T499" s="28"/>
      <c r="U499" s="28"/>
      <c r="V499" s="28"/>
      <c r="W499" s="28"/>
      <c r="X499" s="28"/>
      <c r="Y499" s="28"/>
      <c r="Z499" s="28"/>
      <c r="AA499" s="28"/>
      <c r="AB499" s="28"/>
      <c r="AC499" s="28"/>
    </row>
    <row r="500">
      <c r="A500" s="951"/>
      <c r="B500" s="951"/>
      <c r="C500" s="951"/>
      <c r="D500" s="28"/>
      <c r="E500" s="28"/>
      <c r="F500" s="28"/>
      <c r="G500" s="28"/>
      <c r="H500" s="28"/>
      <c r="I500" s="28"/>
      <c r="J500" s="951"/>
      <c r="K500" s="951"/>
      <c r="L500" s="951"/>
      <c r="M500" s="951"/>
      <c r="N500" s="951"/>
      <c r="O500" s="951"/>
      <c r="P500" s="951"/>
      <c r="Q500" s="951"/>
      <c r="R500" s="951"/>
      <c r="S500" s="28"/>
      <c r="T500" s="28"/>
      <c r="U500" s="28"/>
      <c r="V500" s="28"/>
      <c r="W500" s="28"/>
      <c r="X500" s="28"/>
      <c r="Y500" s="28"/>
      <c r="Z500" s="28"/>
      <c r="AA500" s="28"/>
      <c r="AB500" s="28"/>
      <c r="AC500" s="28"/>
    </row>
    <row r="501">
      <c r="A501" s="951"/>
      <c r="B501" s="951"/>
      <c r="C501" s="951"/>
      <c r="D501" s="28"/>
      <c r="E501" s="28"/>
      <c r="F501" s="28"/>
      <c r="G501" s="28"/>
      <c r="H501" s="28"/>
      <c r="I501" s="28"/>
      <c r="J501" s="951"/>
      <c r="K501" s="951"/>
      <c r="L501" s="951"/>
      <c r="M501" s="951"/>
      <c r="N501" s="951"/>
      <c r="O501" s="951"/>
      <c r="P501" s="951"/>
      <c r="Q501" s="951"/>
      <c r="R501" s="951"/>
      <c r="S501" s="28"/>
      <c r="T501" s="28"/>
      <c r="U501" s="28"/>
      <c r="V501" s="28"/>
      <c r="W501" s="28"/>
      <c r="X501" s="28"/>
      <c r="Y501" s="28"/>
      <c r="Z501" s="28"/>
      <c r="AA501" s="28"/>
      <c r="AB501" s="28"/>
      <c r="AC501" s="28"/>
    </row>
    <row r="502">
      <c r="A502" s="951"/>
      <c r="B502" s="951"/>
      <c r="C502" s="951"/>
      <c r="D502" s="28"/>
      <c r="E502" s="28"/>
      <c r="F502" s="28"/>
      <c r="G502" s="28"/>
      <c r="H502" s="28"/>
      <c r="I502" s="28"/>
      <c r="J502" s="951"/>
      <c r="K502" s="951"/>
      <c r="L502" s="951"/>
      <c r="M502" s="951"/>
      <c r="N502" s="951"/>
      <c r="O502" s="951"/>
      <c r="P502" s="951"/>
      <c r="Q502" s="951"/>
      <c r="R502" s="951"/>
      <c r="S502" s="28"/>
      <c r="T502" s="28"/>
      <c r="U502" s="28"/>
      <c r="V502" s="28"/>
      <c r="W502" s="28"/>
      <c r="X502" s="28"/>
      <c r="Y502" s="28"/>
      <c r="Z502" s="28"/>
      <c r="AA502" s="28"/>
      <c r="AB502" s="28"/>
      <c r="AC502" s="28"/>
    </row>
    <row r="503">
      <c r="A503" s="951"/>
      <c r="B503" s="951"/>
      <c r="C503" s="951"/>
      <c r="D503" s="28"/>
      <c r="E503" s="28"/>
      <c r="F503" s="28"/>
      <c r="G503" s="28"/>
      <c r="H503" s="28"/>
      <c r="I503" s="28"/>
      <c r="J503" s="951"/>
      <c r="K503" s="951"/>
      <c r="L503" s="951"/>
      <c r="M503" s="951"/>
      <c r="N503" s="951"/>
      <c r="O503" s="951"/>
      <c r="P503" s="951"/>
      <c r="Q503" s="951"/>
      <c r="R503" s="951"/>
      <c r="S503" s="28"/>
      <c r="T503" s="28"/>
      <c r="U503" s="28"/>
      <c r="V503" s="28"/>
      <c r="W503" s="28"/>
      <c r="X503" s="28"/>
      <c r="Y503" s="28"/>
      <c r="Z503" s="28"/>
      <c r="AA503" s="28"/>
      <c r="AB503" s="28"/>
      <c r="AC503" s="28"/>
    </row>
    <row r="504">
      <c r="A504" s="951"/>
      <c r="B504" s="951"/>
      <c r="C504" s="951"/>
      <c r="D504" s="28"/>
      <c r="E504" s="28"/>
      <c r="F504" s="28"/>
      <c r="G504" s="28"/>
      <c r="H504" s="28"/>
      <c r="I504" s="28"/>
      <c r="J504" s="951"/>
      <c r="K504" s="951"/>
      <c r="L504" s="951"/>
      <c r="M504" s="951"/>
      <c r="N504" s="951"/>
      <c r="O504" s="951"/>
      <c r="P504" s="951"/>
      <c r="Q504" s="951"/>
      <c r="R504" s="951"/>
      <c r="S504" s="28"/>
      <c r="T504" s="28"/>
      <c r="U504" s="28"/>
      <c r="V504" s="28"/>
      <c r="W504" s="28"/>
      <c r="X504" s="28"/>
      <c r="Y504" s="28"/>
      <c r="Z504" s="28"/>
      <c r="AA504" s="28"/>
      <c r="AB504" s="28"/>
      <c r="AC504" s="28"/>
    </row>
    <row r="505">
      <c r="A505" s="951"/>
      <c r="B505" s="951"/>
      <c r="C505" s="951"/>
      <c r="D505" s="28"/>
      <c r="E505" s="28"/>
      <c r="F505" s="28"/>
      <c r="G505" s="28"/>
      <c r="H505" s="28"/>
      <c r="I505" s="28"/>
      <c r="J505" s="951"/>
      <c r="K505" s="951"/>
      <c r="L505" s="951"/>
      <c r="M505" s="951"/>
      <c r="N505" s="951"/>
      <c r="O505" s="951"/>
      <c r="P505" s="951"/>
      <c r="Q505" s="951"/>
      <c r="R505" s="951"/>
      <c r="S505" s="28"/>
      <c r="T505" s="28"/>
      <c r="U505" s="28"/>
      <c r="V505" s="28"/>
      <c r="W505" s="28"/>
      <c r="X505" s="28"/>
      <c r="Y505" s="28"/>
      <c r="Z505" s="28"/>
      <c r="AA505" s="28"/>
      <c r="AB505" s="28"/>
      <c r="AC505" s="28"/>
    </row>
    <row r="506">
      <c r="A506" s="951"/>
      <c r="B506" s="951"/>
      <c r="C506" s="951"/>
      <c r="D506" s="28"/>
      <c r="E506" s="28"/>
      <c r="F506" s="28"/>
      <c r="G506" s="28"/>
      <c r="H506" s="28"/>
      <c r="I506" s="28"/>
      <c r="J506" s="951"/>
      <c r="K506" s="951"/>
      <c r="L506" s="951"/>
      <c r="M506" s="951"/>
      <c r="N506" s="951"/>
      <c r="O506" s="951"/>
      <c r="P506" s="951"/>
      <c r="Q506" s="951"/>
      <c r="R506" s="951"/>
      <c r="S506" s="28"/>
      <c r="T506" s="28"/>
      <c r="U506" s="28"/>
      <c r="V506" s="28"/>
      <c r="W506" s="28"/>
      <c r="X506" s="28"/>
      <c r="Y506" s="28"/>
      <c r="Z506" s="28"/>
      <c r="AA506" s="28"/>
      <c r="AB506" s="28"/>
      <c r="AC506" s="28"/>
    </row>
    <row r="507">
      <c r="A507" s="951"/>
      <c r="B507" s="951"/>
      <c r="C507" s="951"/>
      <c r="D507" s="28"/>
      <c r="E507" s="28"/>
      <c r="F507" s="28"/>
      <c r="G507" s="28"/>
      <c r="H507" s="28"/>
      <c r="I507" s="28"/>
      <c r="J507" s="951"/>
      <c r="K507" s="951"/>
      <c r="L507" s="951"/>
      <c r="M507" s="951"/>
      <c r="N507" s="951"/>
      <c r="O507" s="951"/>
      <c r="P507" s="951"/>
      <c r="Q507" s="951"/>
      <c r="R507" s="951"/>
      <c r="S507" s="28"/>
      <c r="T507" s="28"/>
      <c r="U507" s="28"/>
      <c r="V507" s="28"/>
      <c r="W507" s="28"/>
      <c r="X507" s="28"/>
      <c r="Y507" s="28"/>
      <c r="Z507" s="28"/>
      <c r="AA507" s="28"/>
      <c r="AB507" s="28"/>
      <c r="AC507" s="28"/>
    </row>
    <row r="508">
      <c r="A508" s="951"/>
      <c r="B508" s="951"/>
      <c r="C508" s="951"/>
      <c r="D508" s="28"/>
      <c r="E508" s="28"/>
      <c r="F508" s="28"/>
      <c r="G508" s="28"/>
      <c r="H508" s="28"/>
      <c r="I508" s="28"/>
      <c r="J508" s="951"/>
      <c r="K508" s="951"/>
      <c r="L508" s="951"/>
      <c r="M508" s="951"/>
      <c r="N508" s="951"/>
      <c r="O508" s="951"/>
      <c r="P508" s="951"/>
      <c r="Q508" s="951"/>
      <c r="R508" s="951"/>
      <c r="S508" s="28"/>
      <c r="T508" s="28"/>
      <c r="U508" s="28"/>
      <c r="V508" s="28"/>
      <c r="W508" s="28"/>
      <c r="X508" s="28"/>
      <c r="Y508" s="28"/>
      <c r="Z508" s="28"/>
      <c r="AA508" s="28"/>
      <c r="AB508" s="28"/>
      <c r="AC508" s="28"/>
    </row>
    <row r="509">
      <c r="A509" s="951"/>
      <c r="B509" s="951"/>
      <c r="C509" s="951"/>
      <c r="D509" s="28"/>
      <c r="E509" s="28"/>
      <c r="F509" s="28"/>
      <c r="G509" s="28"/>
      <c r="H509" s="28"/>
      <c r="I509" s="28"/>
      <c r="J509" s="951"/>
      <c r="K509" s="951"/>
      <c r="L509" s="951"/>
      <c r="M509" s="951"/>
      <c r="N509" s="951"/>
      <c r="O509" s="951"/>
      <c r="P509" s="951"/>
      <c r="Q509" s="951"/>
      <c r="R509" s="951"/>
      <c r="S509" s="28"/>
      <c r="T509" s="28"/>
      <c r="U509" s="28"/>
      <c r="V509" s="28"/>
      <c r="W509" s="28"/>
      <c r="X509" s="28"/>
      <c r="Y509" s="28"/>
      <c r="Z509" s="28"/>
      <c r="AA509" s="28"/>
      <c r="AB509" s="28"/>
      <c r="AC509" s="28"/>
    </row>
    <row r="510">
      <c r="A510" s="951"/>
      <c r="B510" s="951"/>
      <c r="C510" s="951"/>
      <c r="D510" s="28"/>
      <c r="E510" s="28"/>
      <c r="F510" s="28"/>
      <c r="G510" s="28"/>
      <c r="H510" s="28"/>
      <c r="I510" s="28"/>
      <c r="J510" s="951"/>
      <c r="K510" s="951"/>
      <c r="L510" s="951"/>
      <c r="M510" s="951"/>
      <c r="N510" s="951"/>
      <c r="O510" s="951"/>
      <c r="P510" s="951"/>
      <c r="Q510" s="951"/>
      <c r="R510" s="951"/>
      <c r="S510" s="28"/>
      <c r="T510" s="28"/>
      <c r="U510" s="28"/>
      <c r="V510" s="28"/>
      <c r="W510" s="28"/>
      <c r="X510" s="28"/>
      <c r="Y510" s="28"/>
      <c r="Z510" s="28"/>
      <c r="AA510" s="28"/>
      <c r="AB510" s="28"/>
      <c r="AC510" s="28"/>
    </row>
    <row r="511">
      <c r="A511" s="951"/>
      <c r="B511" s="951"/>
      <c r="C511" s="951"/>
      <c r="D511" s="28"/>
      <c r="E511" s="28"/>
      <c r="F511" s="28"/>
      <c r="G511" s="28"/>
      <c r="H511" s="28"/>
      <c r="I511" s="28"/>
      <c r="J511" s="951"/>
      <c r="K511" s="951"/>
      <c r="L511" s="951"/>
      <c r="M511" s="951"/>
      <c r="N511" s="951"/>
      <c r="O511" s="951"/>
      <c r="P511" s="951"/>
      <c r="Q511" s="951"/>
      <c r="R511" s="951"/>
      <c r="S511" s="28"/>
      <c r="T511" s="28"/>
      <c r="U511" s="28"/>
      <c r="V511" s="28"/>
      <c r="W511" s="28"/>
      <c r="X511" s="28"/>
      <c r="Y511" s="28"/>
      <c r="Z511" s="28"/>
      <c r="AA511" s="28"/>
      <c r="AB511" s="28"/>
      <c r="AC511" s="28"/>
    </row>
    <row r="512">
      <c r="A512" s="951"/>
      <c r="B512" s="951"/>
      <c r="C512" s="951"/>
      <c r="D512" s="28"/>
      <c r="E512" s="28"/>
      <c r="F512" s="28"/>
      <c r="G512" s="28"/>
      <c r="H512" s="28"/>
      <c r="I512" s="28"/>
      <c r="J512" s="951"/>
      <c r="K512" s="951"/>
      <c r="L512" s="951"/>
      <c r="M512" s="951"/>
      <c r="N512" s="951"/>
      <c r="O512" s="951"/>
      <c r="P512" s="951"/>
      <c r="Q512" s="951"/>
      <c r="R512" s="951"/>
      <c r="S512" s="28"/>
      <c r="T512" s="28"/>
      <c r="U512" s="28"/>
      <c r="V512" s="28"/>
      <c r="W512" s="28"/>
      <c r="X512" s="28"/>
      <c r="Y512" s="28"/>
      <c r="Z512" s="28"/>
      <c r="AA512" s="28"/>
      <c r="AB512" s="28"/>
      <c r="AC512" s="28"/>
    </row>
    <row r="513">
      <c r="A513" s="951"/>
      <c r="B513" s="951"/>
      <c r="C513" s="951"/>
      <c r="D513" s="28"/>
      <c r="E513" s="28"/>
      <c r="F513" s="28"/>
      <c r="G513" s="28"/>
      <c r="H513" s="28"/>
      <c r="I513" s="28"/>
      <c r="J513" s="951"/>
      <c r="K513" s="951"/>
      <c r="L513" s="951"/>
      <c r="M513" s="951"/>
      <c r="N513" s="951"/>
      <c r="O513" s="951"/>
      <c r="P513" s="951"/>
      <c r="Q513" s="951"/>
      <c r="R513" s="951"/>
      <c r="S513" s="28"/>
      <c r="T513" s="28"/>
      <c r="U513" s="28"/>
      <c r="V513" s="28"/>
      <c r="W513" s="28"/>
      <c r="X513" s="28"/>
      <c r="Y513" s="28"/>
      <c r="Z513" s="28"/>
      <c r="AA513" s="28"/>
      <c r="AB513" s="28"/>
      <c r="AC513" s="28"/>
    </row>
    <row r="514">
      <c r="A514" s="951"/>
      <c r="B514" s="951"/>
      <c r="C514" s="951"/>
      <c r="D514" s="28"/>
      <c r="E514" s="28"/>
      <c r="F514" s="28"/>
      <c r="G514" s="28"/>
      <c r="H514" s="28"/>
      <c r="I514" s="28"/>
      <c r="J514" s="951"/>
      <c r="K514" s="951"/>
      <c r="L514" s="951"/>
      <c r="M514" s="951"/>
      <c r="N514" s="951"/>
      <c r="O514" s="951"/>
      <c r="P514" s="951"/>
      <c r="Q514" s="951"/>
      <c r="R514" s="951"/>
      <c r="S514" s="28"/>
      <c r="T514" s="28"/>
      <c r="U514" s="28"/>
      <c r="V514" s="28"/>
      <c r="W514" s="28"/>
      <c r="X514" s="28"/>
      <c r="Y514" s="28"/>
      <c r="Z514" s="28"/>
      <c r="AA514" s="28"/>
      <c r="AB514" s="28"/>
      <c r="AC514" s="28"/>
    </row>
    <row r="515">
      <c r="A515" s="951"/>
      <c r="B515" s="951"/>
      <c r="C515" s="951"/>
      <c r="D515" s="28"/>
      <c r="E515" s="28"/>
      <c r="F515" s="28"/>
      <c r="G515" s="28"/>
      <c r="H515" s="28"/>
      <c r="I515" s="28"/>
      <c r="J515" s="951"/>
      <c r="K515" s="951"/>
      <c r="L515" s="951"/>
      <c r="M515" s="951"/>
      <c r="N515" s="951"/>
      <c r="O515" s="951"/>
      <c r="P515" s="951"/>
      <c r="Q515" s="951"/>
      <c r="R515" s="951"/>
      <c r="S515" s="28"/>
      <c r="T515" s="28"/>
      <c r="U515" s="28"/>
      <c r="V515" s="28"/>
      <c r="W515" s="28"/>
      <c r="X515" s="28"/>
      <c r="Y515" s="28"/>
      <c r="Z515" s="28"/>
      <c r="AA515" s="28"/>
      <c r="AB515" s="28"/>
      <c r="AC515" s="28"/>
    </row>
    <row r="516">
      <c r="A516" s="951"/>
      <c r="B516" s="951"/>
      <c r="C516" s="951"/>
      <c r="D516" s="28"/>
      <c r="E516" s="28"/>
      <c r="F516" s="28"/>
      <c r="G516" s="28"/>
      <c r="H516" s="28"/>
      <c r="I516" s="28"/>
      <c r="J516" s="951"/>
      <c r="K516" s="951"/>
      <c r="L516" s="951"/>
      <c r="M516" s="951"/>
      <c r="N516" s="951"/>
      <c r="O516" s="951"/>
      <c r="P516" s="951"/>
      <c r="Q516" s="951"/>
      <c r="R516" s="951"/>
      <c r="S516" s="28"/>
      <c r="T516" s="28"/>
      <c r="U516" s="28"/>
      <c r="V516" s="28"/>
      <c r="W516" s="28"/>
      <c r="X516" s="28"/>
      <c r="Y516" s="28"/>
      <c r="Z516" s="28"/>
      <c r="AA516" s="28"/>
      <c r="AB516" s="28"/>
      <c r="AC516" s="28"/>
    </row>
    <row r="517">
      <c r="A517" s="951"/>
      <c r="B517" s="951"/>
      <c r="C517" s="951"/>
      <c r="D517" s="28"/>
      <c r="E517" s="28"/>
      <c r="F517" s="28"/>
      <c r="G517" s="28"/>
      <c r="H517" s="28"/>
      <c r="I517" s="28"/>
      <c r="J517" s="951"/>
      <c r="K517" s="951"/>
      <c r="L517" s="951"/>
      <c r="M517" s="951"/>
      <c r="N517" s="951"/>
      <c r="O517" s="951"/>
      <c r="P517" s="951"/>
      <c r="Q517" s="951"/>
      <c r="R517" s="951"/>
      <c r="S517" s="28"/>
      <c r="T517" s="28"/>
      <c r="U517" s="28"/>
      <c r="V517" s="28"/>
      <c r="W517" s="28"/>
      <c r="X517" s="28"/>
      <c r="Y517" s="28"/>
      <c r="Z517" s="28"/>
      <c r="AA517" s="28"/>
      <c r="AB517" s="28"/>
      <c r="AC517" s="28"/>
    </row>
    <row r="518">
      <c r="A518" s="951"/>
      <c r="B518" s="951"/>
      <c r="C518" s="951"/>
      <c r="D518" s="28"/>
      <c r="E518" s="28"/>
      <c r="F518" s="28"/>
      <c r="G518" s="28"/>
      <c r="H518" s="28"/>
      <c r="I518" s="28"/>
      <c r="J518" s="951"/>
      <c r="K518" s="951"/>
      <c r="L518" s="951"/>
      <c r="M518" s="951"/>
      <c r="N518" s="951"/>
      <c r="O518" s="951"/>
      <c r="P518" s="951"/>
      <c r="Q518" s="951"/>
      <c r="R518" s="951"/>
      <c r="S518" s="28"/>
      <c r="T518" s="28"/>
      <c r="U518" s="28"/>
      <c r="V518" s="28"/>
      <c r="W518" s="28"/>
      <c r="X518" s="28"/>
      <c r="Y518" s="28"/>
      <c r="Z518" s="28"/>
      <c r="AA518" s="28"/>
      <c r="AB518" s="28"/>
      <c r="AC518" s="28"/>
    </row>
    <row r="519">
      <c r="A519" s="951"/>
      <c r="B519" s="951"/>
      <c r="C519" s="951"/>
      <c r="D519" s="28"/>
      <c r="E519" s="28"/>
      <c r="F519" s="28"/>
      <c r="G519" s="28"/>
      <c r="H519" s="28"/>
      <c r="I519" s="28"/>
      <c r="J519" s="951"/>
      <c r="K519" s="951"/>
      <c r="L519" s="951"/>
      <c r="M519" s="951"/>
      <c r="N519" s="951"/>
      <c r="O519" s="951"/>
      <c r="P519" s="951"/>
      <c r="Q519" s="951"/>
      <c r="R519" s="951"/>
      <c r="S519" s="28"/>
      <c r="T519" s="28"/>
      <c r="U519" s="28"/>
      <c r="V519" s="28"/>
      <c r="W519" s="28"/>
      <c r="X519" s="28"/>
      <c r="Y519" s="28"/>
      <c r="Z519" s="28"/>
      <c r="AA519" s="28"/>
      <c r="AB519" s="28"/>
      <c r="AC519" s="28"/>
    </row>
    <row r="520">
      <c r="A520" s="951"/>
      <c r="B520" s="951"/>
      <c r="C520" s="951"/>
      <c r="D520" s="28"/>
      <c r="E520" s="28"/>
      <c r="F520" s="28"/>
      <c r="G520" s="28"/>
      <c r="H520" s="28"/>
      <c r="I520" s="28"/>
      <c r="J520" s="951"/>
      <c r="K520" s="951"/>
      <c r="L520" s="951"/>
      <c r="M520" s="951"/>
      <c r="N520" s="951"/>
      <c r="O520" s="951"/>
      <c r="P520" s="951"/>
      <c r="Q520" s="951"/>
      <c r="R520" s="951"/>
      <c r="S520" s="28"/>
      <c r="T520" s="28"/>
      <c r="U520" s="28"/>
      <c r="V520" s="28"/>
      <c r="W520" s="28"/>
      <c r="X520" s="28"/>
      <c r="Y520" s="28"/>
      <c r="Z520" s="28"/>
      <c r="AA520" s="28"/>
      <c r="AB520" s="28"/>
      <c r="AC520" s="28"/>
    </row>
    <row r="521">
      <c r="A521" s="951"/>
      <c r="B521" s="951"/>
      <c r="C521" s="951"/>
      <c r="D521" s="28"/>
      <c r="E521" s="28"/>
      <c r="F521" s="28"/>
      <c r="G521" s="28"/>
      <c r="H521" s="28"/>
      <c r="I521" s="28"/>
      <c r="J521" s="951"/>
      <c r="K521" s="951"/>
      <c r="L521" s="951"/>
      <c r="M521" s="951"/>
      <c r="N521" s="951"/>
      <c r="O521" s="951"/>
      <c r="P521" s="951"/>
      <c r="Q521" s="951"/>
      <c r="R521" s="951"/>
      <c r="S521" s="28"/>
      <c r="T521" s="28"/>
      <c r="U521" s="28"/>
      <c r="V521" s="28"/>
      <c r="W521" s="28"/>
      <c r="X521" s="28"/>
      <c r="Y521" s="28"/>
      <c r="Z521" s="28"/>
      <c r="AA521" s="28"/>
      <c r="AB521" s="28"/>
      <c r="AC521" s="28"/>
    </row>
    <row r="522">
      <c r="A522" s="951"/>
      <c r="B522" s="951"/>
      <c r="C522" s="951"/>
      <c r="D522" s="28"/>
      <c r="E522" s="28"/>
      <c r="F522" s="28"/>
      <c r="G522" s="28"/>
      <c r="H522" s="28"/>
      <c r="I522" s="28"/>
      <c r="J522" s="951"/>
      <c r="K522" s="951"/>
      <c r="L522" s="951"/>
      <c r="M522" s="951"/>
      <c r="N522" s="951"/>
      <c r="O522" s="951"/>
      <c r="P522" s="951"/>
      <c r="Q522" s="951"/>
      <c r="R522" s="951"/>
      <c r="S522" s="28"/>
      <c r="T522" s="28"/>
      <c r="U522" s="28"/>
      <c r="V522" s="28"/>
      <c r="W522" s="28"/>
      <c r="X522" s="28"/>
      <c r="Y522" s="28"/>
      <c r="Z522" s="28"/>
      <c r="AA522" s="28"/>
      <c r="AB522" s="28"/>
      <c r="AC522" s="28"/>
    </row>
    <row r="523">
      <c r="A523" s="951"/>
      <c r="B523" s="951"/>
      <c r="C523" s="951"/>
      <c r="D523" s="28"/>
      <c r="E523" s="28"/>
      <c r="F523" s="28"/>
      <c r="G523" s="28"/>
      <c r="H523" s="28"/>
      <c r="I523" s="28"/>
      <c r="J523" s="951"/>
      <c r="K523" s="951"/>
      <c r="L523" s="951"/>
      <c r="M523" s="951"/>
      <c r="N523" s="951"/>
      <c r="O523" s="951"/>
      <c r="P523" s="951"/>
      <c r="Q523" s="951"/>
      <c r="R523" s="951"/>
      <c r="S523" s="28"/>
      <c r="T523" s="28"/>
      <c r="U523" s="28"/>
      <c r="V523" s="28"/>
      <c r="W523" s="28"/>
      <c r="X523" s="28"/>
      <c r="Y523" s="28"/>
      <c r="Z523" s="28"/>
      <c r="AA523" s="28"/>
      <c r="AB523" s="28"/>
      <c r="AC523" s="28"/>
    </row>
    <row r="524">
      <c r="A524" s="951"/>
      <c r="B524" s="951"/>
      <c r="C524" s="951"/>
      <c r="D524" s="28"/>
      <c r="E524" s="28"/>
      <c r="F524" s="28"/>
      <c r="G524" s="28"/>
      <c r="H524" s="28"/>
      <c r="I524" s="28"/>
      <c r="J524" s="951"/>
      <c r="K524" s="951"/>
      <c r="L524" s="951"/>
      <c r="M524" s="951"/>
      <c r="N524" s="951"/>
      <c r="O524" s="951"/>
      <c r="P524" s="951"/>
      <c r="Q524" s="951"/>
      <c r="R524" s="951"/>
      <c r="S524" s="28"/>
      <c r="T524" s="28"/>
      <c r="U524" s="28"/>
      <c r="V524" s="28"/>
      <c r="W524" s="28"/>
      <c r="X524" s="28"/>
      <c r="Y524" s="28"/>
      <c r="Z524" s="28"/>
      <c r="AA524" s="28"/>
      <c r="AB524" s="28"/>
      <c r="AC524" s="28"/>
    </row>
    <row r="525">
      <c r="A525" s="951"/>
      <c r="B525" s="951"/>
      <c r="C525" s="951"/>
      <c r="D525" s="28"/>
      <c r="E525" s="28"/>
      <c r="F525" s="28"/>
      <c r="G525" s="28"/>
      <c r="H525" s="28"/>
      <c r="I525" s="28"/>
      <c r="J525" s="951"/>
      <c r="K525" s="951"/>
      <c r="L525" s="951"/>
      <c r="M525" s="951"/>
      <c r="N525" s="951"/>
      <c r="O525" s="951"/>
      <c r="P525" s="951"/>
      <c r="Q525" s="951"/>
      <c r="R525" s="951"/>
      <c r="S525" s="28"/>
      <c r="T525" s="28"/>
      <c r="U525" s="28"/>
      <c r="V525" s="28"/>
      <c r="W525" s="28"/>
      <c r="X525" s="28"/>
      <c r="Y525" s="28"/>
      <c r="Z525" s="28"/>
      <c r="AA525" s="28"/>
      <c r="AB525" s="28"/>
      <c r="AC525" s="28"/>
    </row>
    <row r="526">
      <c r="A526" s="951"/>
      <c r="B526" s="951"/>
      <c r="C526" s="951"/>
      <c r="D526" s="28"/>
      <c r="E526" s="28"/>
      <c r="F526" s="28"/>
      <c r="G526" s="28"/>
      <c r="H526" s="28"/>
      <c r="I526" s="28"/>
      <c r="J526" s="951"/>
      <c r="K526" s="951"/>
      <c r="L526" s="951"/>
      <c r="M526" s="951"/>
      <c r="N526" s="951"/>
      <c r="O526" s="951"/>
      <c r="P526" s="951"/>
      <c r="Q526" s="951"/>
      <c r="R526" s="951"/>
      <c r="S526" s="28"/>
      <c r="T526" s="28"/>
      <c r="U526" s="28"/>
      <c r="V526" s="28"/>
      <c r="W526" s="28"/>
      <c r="X526" s="28"/>
      <c r="Y526" s="28"/>
      <c r="Z526" s="28"/>
      <c r="AA526" s="28"/>
      <c r="AB526" s="28"/>
      <c r="AC526" s="28"/>
    </row>
    <row r="527">
      <c r="A527" s="951"/>
      <c r="B527" s="951"/>
      <c r="C527" s="951"/>
      <c r="D527" s="28"/>
      <c r="E527" s="28"/>
      <c r="F527" s="28"/>
      <c r="G527" s="28"/>
      <c r="H527" s="28"/>
      <c r="I527" s="28"/>
      <c r="J527" s="951"/>
      <c r="K527" s="951"/>
      <c r="L527" s="951"/>
      <c r="M527" s="951"/>
      <c r="N527" s="951"/>
      <c r="O527" s="951"/>
      <c r="P527" s="951"/>
      <c r="Q527" s="951"/>
      <c r="R527" s="951"/>
      <c r="S527" s="28"/>
      <c r="T527" s="28"/>
      <c r="U527" s="28"/>
      <c r="V527" s="28"/>
      <c r="W527" s="28"/>
      <c r="X527" s="28"/>
      <c r="Y527" s="28"/>
      <c r="Z527" s="28"/>
      <c r="AA527" s="28"/>
      <c r="AB527" s="28"/>
      <c r="AC527" s="28"/>
    </row>
    <row r="528">
      <c r="A528" s="951"/>
      <c r="B528" s="951"/>
      <c r="C528" s="951"/>
      <c r="D528" s="28"/>
      <c r="E528" s="28"/>
      <c r="F528" s="28"/>
      <c r="G528" s="28"/>
      <c r="H528" s="28"/>
      <c r="I528" s="28"/>
      <c r="J528" s="951"/>
      <c r="K528" s="951"/>
      <c r="L528" s="951"/>
      <c r="M528" s="951"/>
      <c r="N528" s="951"/>
      <c r="O528" s="951"/>
      <c r="P528" s="951"/>
      <c r="Q528" s="951"/>
      <c r="R528" s="951"/>
      <c r="S528" s="28"/>
      <c r="T528" s="28"/>
      <c r="U528" s="28"/>
      <c r="V528" s="28"/>
      <c r="W528" s="28"/>
      <c r="X528" s="28"/>
      <c r="Y528" s="28"/>
      <c r="Z528" s="28"/>
      <c r="AA528" s="28"/>
      <c r="AB528" s="28"/>
      <c r="AC528" s="28"/>
    </row>
    <row r="529">
      <c r="A529" s="951"/>
      <c r="B529" s="951"/>
      <c r="C529" s="951"/>
      <c r="D529" s="28"/>
      <c r="E529" s="28"/>
      <c r="F529" s="28"/>
      <c r="G529" s="28"/>
      <c r="H529" s="28"/>
      <c r="I529" s="28"/>
      <c r="J529" s="951"/>
      <c r="K529" s="951"/>
      <c r="L529" s="951"/>
      <c r="M529" s="951"/>
      <c r="N529" s="951"/>
      <c r="O529" s="951"/>
      <c r="P529" s="951"/>
      <c r="Q529" s="951"/>
      <c r="R529" s="951"/>
      <c r="S529" s="28"/>
      <c r="T529" s="28"/>
      <c r="U529" s="28"/>
      <c r="V529" s="28"/>
      <c r="W529" s="28"/>
      <c r="X529" s="28"/>
      <c r="Y529" s="28"/>
      <c r="Z529" s="28"/>
      <c r="AA529" s="28"/>
      <c r="AB529" s="28"/>
      <c r="AC529" s="28"/>
    </row>
    <row r="530">
      <c r="A530" s="951"/>
      <c r="B530" s="951"/>
      <c r="C530" s="951"/>
      <c r="D530" s="28"/>
      <c r="E530" s="28"/>
      <c r="F530" s="28"/>
      <c r="G530" s="28"/>
      <c r="H530" s="28"/>
      <c r="I530" s="28"/>
      <c r="J530" s="951"/>
      <c r="K530" s="951"/>
      <c r="L530" s="951"/>
      <c r="M530" s="951"/>
      <c r="N530" s="951"/>
      <c r="O530" s="951"/>
      <c r="P530" s="951"/>
      <c r="Q530" s="951"/>
      <c r="R530" s="951"/>
      <c r="S530" s="28"/>
      <c r="T530" s="28"/>
      <c r="U530" s="28"/>
      <c r="V530" s="28"/>
      <c r="W530" s="28"/>
      <c r="X530" s="28"/>
      <c r="Y530" s="28"/>
      <c r="Z530" s="28"/>
      <c r="AA530" s="28"/>
      <c r="AB530" s="28"/>
      <c r="AC530" s="28"/>
    </row>
    <row r="531">
      <c r="A531" s="951"/>
      <c r="B531" s="951"/>
      <c r="C531" s="951"/>
      <c r="D531" s="28"/>
      <c r="E531" s="28"/>
      <c r="F531" s="28"/>
      <c r="G531" s="28"/>
      <c r="H531" s="28"/>
      <c r="I531" s="28"/>
      <c r="J531" s="951"/>
      <c r="K531" s="951"/>
      <c r="L531" s="951"/>
      <c r="M531" s="951"/>
      <c r="N531" s="951"/>
      <c r="O531" s="951"/>
      <c r="P531" s="951"/>
      <c r="Q531" s="951"/>
      <c r="R531" s="951"/>
      <c r="S531" s="28"/>
      <c r="T531" s="28"/>
      <c r="U531" s="28"/>
      <c r="V531" s="28"/>
      <c r="W531" s="28"/>
      <c r="X531" s="28"/>
      <c r="Y531" s="28"/>
      <c r="Z531" s="28"/>
      <c r="AA531" s="28"/>
      <c r="AB531" s="28"/>
      <c r="AC531" s="28"/>
    </row>
    <row r="532">
      <c r="A532" s="951"/>
      <c r="B532" s="951"/>
      <c r="C532" s="951"/>
      <c r="D532" s="28"/>
      <c r="E532" s="28"/>
      <c r="F532" s="28"/>
      <c r="G532" s="28"/>
      <c r="H532" s="28"/>
      <c r="I532" s="28"/>
      <c r="J532" s="951"/>
      <c r="K532" s="951"/>
      <c r="L532" s="951"/>
      <c r="M532" s="951"/>
      <c r="N532" s="951"/>
      <c r="O532" s="951"/>
      <c r="P532" s="951"/>
      <c r="Q532" s="951"/>
      <c r="R532" s="951"/>
      <c r="S532" s="28"/>
      <c r="T532" s="28"/>
      <c r="U532" s="28"/>
      <c r="V532" s="28"/>
      <c r="W532" s="28"/>
      <c r="X532" s="28"/>
      <c r="Y532" s="28"/>
      <c r="Z532" s="28"/>
      <c r="AA532" s="28"/>
      <c r="AB532" s="28"/>
      <c r="AC532" s="28"/>
    </row>
    <row r="533">
      <c r="A533" s="951"/>
      <c r="B533" s="951"/>
      <c r="C533" s="951"/>
      <c r="D533" s="28"/>
      <c r="E533" s="28"/>
      <c r="F533" s="28"/>
      <c r="G533" s="28"/>
      <c r="H533" s="28"/>
      <c r="I533" s="28"/>
      <c r="J533" s="951"/>
      <c r="K533" s="951"/>
      <c r="L533" s="951"/>
      <c r="M533" s="951"/>
      <c r="N533" s="951"/>
      <c r="O533" s="951"/>
      <c r="P533" s="951"/>
      <c r="Q533" s="951"/>
      <c r="R533" s="951"/>
      <c r="S533" s="28"/>
      <c r="T533" s="28"/>
      <c r="U533" s="28"/>
      <c r="V533" s="28"/>
      <c r="W533" s="28"/>
      <c r="X533" s="28"/>
      <c r="Y533" s="28"/>
      <c r="Z533" s="28"/>
      <c r="AA533" s="28"/>
      <c r="AB533" s="28"/>
      <c r="AC533" s="28"/>
    </row>
    <row r="534">
      <c r="A534" s="951"/>
      <c r="B534" s="951"/>
      <c r="C534" s="951"/>
      <c r="D534" s="28"/>
      <c r="E534" s="28"/>
      <c r="F534" s="28"/>
      <c r="G534" s="28"/>
      <c r="H534" s="28"/>
      <c r="I534" s="28"/>
      <c r="J534" s="951"/>
      <c r="K534" s="951"/>
      <c r="L534" s="951"/>
      <c r="M534" s="951"/>
      <c r="N534" s="951"/>
      <c r="O534" s="951"/>
      <c r="P534" s="951"/>
      <c r="Q534" s="951"/>
      <c r="R534" s="951"/>
      <c r="S534" s="28"/>
      <c r="T534" s="28"/>
      <c r="U534" s="28"/>
      <c r="V534" s="28"/>
      <c r="W534" s="28"/>
      <c r="X534" s="28"/>
      <c r="Y534" s="28"/>
      <c r="Z534" s="28"/>
      <c r="AA534" s="28"/>
      <c r="AB534" s="28"/>
      <c r="AC534" s="28"/>
    </row>
    <row r="535">
      <c r="A535" s="951"/>
      <c r="B535" s="951"/>
      <c r="C535" s="951"/>
      <c r="D535" s="28"/>
      <c r="E535" s="28"/>
      <c r="F535" s="28"/>
      <c r="G535" s="28"/>
      <c r="H535" s="28"/>
      <c r="I535" s="28"/>
      <c r="J535" s="951"/>
      <c r="K535" s="951"/>
      <c r="L535" s="951"/>
      <c r="M535" s="951"/>
      <c r="N535" s="951"/>
      <c r="O535" s="951"/>
      <c r="P535" s="951"/>
      <c r="Q535" s="951"/>
      <c r="R535" s="951"/>
      <c r="S535" s="28"/>
      <c r="T535" s="28"/>
      <c r="U535" s="28"/>
      <c r="V535" s="28"/>
      <c r="W535" s="28"/>
      <c r="X535" s="28"/>
      <c r="Y535" s="28"/>
      <c r="Z535" s="28"/>
      <c r="AA535" s="28"/>
      <c r="AB535" s="28"/>
      <c r="AC535" s="28"/>
    </row>
    <row r="536">
      <c r="A536" s="951"/>
      <c r="B536" s="951"/>
      <c r="C536" s="951"/>
      <c r="D536" s="28"/>
      <c r="E536" s="28"/>
      <c r="F536" s="28"/>
      <c r="G536" s="28"/>
      <c r="H536" s="28"/>
      <c r="I536" s="28"/>
      <c r="J536" s="951"/>
      <c r="K536" s="951"/>
      <c r="L536" s="951"/>
      <c r="M536" s="951"/>
      <c r="N536" s="951"/>
      <c r="O536" s="951"/>
      <c r="P536" s="951"/>
      <c r="Q536" s="951"/>
      <c r="R536" s="951"/>
      <c r="S536" s="28"/>
      <c r="T536" s="28"/>
      <c r="U536" s="28"/>
      <c r="V536" s="28"/>
      <c r="W536" s="28"/>
      <c r="X536" s="28"/>
      <c r="Y536" s="28"/>
      <c r="Z536" s="28"/>
      <c r="AA536" s="28"/>
      <c r="AB536" s="28"/>
      <c r="AC536" s="28"/>
    </row>
    <row r="537">
      <c r="A537" s="951"/>
      <c r="B537" s="951"/>
      <c r="C537" s="951"/>
      <c r="D537" s="28"/>
      <c r="E537" s="28"/>
      <c r="F537" s="28"/>
      <c r="G537" s="28"/>
      <c r="H537" s="28"/>
      <c r="I537" s="28"/>
      <c r="J537" s="951"/>
      <c r="K537" s="951"/>
      <c r="L537" s="951"/>
      <c r="M537" s="951"/>
      <c r="N537" s="951"/>
      <c r="O537" s="951"/>
      <c r="P537" s="951"/>
      <c r="Q537" s="951"/>
      <c r="R537" s="951"/>
      <c r="S537" s="28"/>
      <c r="T537" s="28"/>
      <c r="U537" s="28"/>
      <c r="V537" s="28"/>
      <c r="W537" s="28"/>
      <c r="X537" s="28"/>
      <c r="Y537" s="28"/>
      <c r="Z537" s="28"/>
      <c r="AA537" s="28"/>
      <c r="AB537" s="28"/>
      <c r="AC537" s="28"/>
    </row>
    <row r="538">
      <c r="A538" s="951"/>
      <c r="B538" s="951"/>
      <c r="C538" s="951"/>
      <c r="D538" s="28"/>
      <c r="E538" s="28"/>
      <c r="F538" s="28"/>
      <c r="G538" s="28"/>
      <c r="H538" s="28"/>
      <c r="I538" s="28"/>
      <c r="J538" s="951"/>
      <c r="K538" s="951"/>
      <c r="L538" s="951"/>
      <c r="M538" s="951"/>
      <c r="N538" s="951"/>
      <c r="O538" s="951"/>
      <c r="P538" s="951"/>
      <c r="Q538" s="951"/>
      <c r="R538" s="951"/>
      <c r="S538" s="28"/>
      <c r="T538" s="28"/>
      <c r="U538" s="28"/>
      <c r="V538" s="28"/>
      <c r="W538" s="28"/>
      <c r="X538" s="28"/>
      <c r="Y538" s="28"/>
      <c r="Z538" s="28"/>
      <c r="AA538" s="28"/>
      <c r="AB538" s="28"/>
      <c r="AC538" s="28"/>
    </row>
    <row r="539">
      <c r="A539" s="951"/>
      <c r="B539" s="951"/>
      <c r="C539" s="951"/>
      <c r="D539" s="28"/>
      <c r="E539" s="28"/>
      <c r="F539" s="28"/>
      <c r="G539" s="28"/>
      <c r="H539" s="28"/>
      <c r="I539" s="28"/>
      <c r="J539" s="951"/>
      <c r="K539" s="951"/>
      <c r="L539" s="951"/>
      <c r="M539" s="951"/>
      <c r="N539" s="951"/>
      <c r="O539" s="951"/>
      <c r="P539" s="951"/>
      <c r="Q539" s="951"/>
      <c r="R539" s="951"/>
      <c r="S539" s="28"/>
      <c r="T539" s="28"/>
      <c r="U539" s="28"/>
      <c r="V539" s="28"/>
      <c r="W539" s="28"/>
      <c r="X539" s="28"/>
      <c r="Y539" s="28"/>
      <c r="Z539" s="28"/>
      <c r="AA539" s="28"/>
      <c r="AB539" s="28"/>
      <c r="AC539" s="28"/>
    </row>
    <row r="540">
      <c r="A540" s="951"/>
      <c r="B540" s="951"/>
      <c r="C540" s="951"/>
      <c r="D540" s="28"/>
      <c r="E540" s="28"/>
      <c r="F540" s="28"/>
      <c r="G540" s="28"/>
      <c r="H540" s="28"/>
      <c r="I540" s="28"/>
      <c r="J540" s="951"/>
      <c r="K540" s="951"/>
      <c r="L540" s="951"/>
      <c r="M540" s="951"/>
      <c r="N540" s="951"/>
      <c r="O540" s="951"/>
      <c r="P540" s="951"/>
      <c r="Q540" s="951"/>
      <c r="R540" s="951"/>
      <c r="S540" s="28"/>
      <c r="T540" s="28"/>
      <c r="U540" s="28"/>
      <c r="V540" s="28"/>
      <c r="W540" s="28"/>
      <c r="X540" s="28"/>
      <c r="Y540" s="28"/>
      <c r="Z540" s="28"/>
      <c r="AA540" s="28"/>
      <c r="AB540" s="28"/>
      <c r="AC540" s="28"/>
    </row>
    <row r="541">
      <c r="A541" s="951"/>
      <c r="B541" s="951"/>
      <c r="C541" s="951"/>
      <c r="D541" s="28"/>
      <c r="E541" s="28"/>
      <c r="F541" s="28"/>
      <c r="G541" s="28"/>
      <c r="H541" s="28"/>
      <c r="I541" s="28"/>
      <c r="J541" s="951"/>
      <c r="K541" s="951"/>
      <c r="L541" s="951"/>
      <c r="M541" s="951"/>
      <c r="N541" s="951"/>
      <c r="O541" s="951"/>
      <c r="P541" s="951"/>
      <c r="Q541" s="951"/>
      <c r="R541" s="951"/>
      <c r="S541" s="28"/>
      <c r="T541" s="28"/>
      <c r="U541" s="28"/>
      <c r="V541" s="28"/>
      <c r="W541" s="28"/>
      <c r="X541" s="28"/>
      <c r="Y541" s="28"/>
      <c r="Z541" s="28"/>
      <c r="AA541" s="28"/>
      <c r="AB541" s="28"/>
      <c r="AC541" s="28"/>
    </row>
    <row r="542">
      <c r="A542" s="951"/>
      <c r="B542" s="951"/>
      <c r="C542" s="951"/>
      <c r="D542" s="28"/>
      <c r="E542" s="28"/>
      <c r="F542" s="28"/>
      <c r="G542" s="28"/>
      <c r="H542" s="28"/>
      <c r="I542" s="28"/>
      <c r="J542" s="951"/>
      <c r="K542" s="951"/>
      <c r="L542" s="951"/>
      <c r="M542" s="951"/>
      <c r="N542" s="951"/>
      <c r="O542" s="951"/>
      <c r="P542" s="951"/>
      <c r="Q542" s="951"/>
      <c r="R542" s="951"/>
      <c r="S542" s="28"/>
      <c r="T542" s="28"/>
      <c r="U542" s="28"/>
      <c r="V542" s="28"/>
      <c r="W542" s="28"/>
      <c r="X542" s="28"/>
      <c r="Y542" s="28"/>
      <c r="Z542" s="28"/>
      <c r="AA542" s="28"/>
      <c r="AB542" s="28"/>
      <c r="AC542" s="28"/>
    </row>
    <row r="543">
      <c r="A543" s="951"/>
      <c r="B543" s="951"/>
      <c r="C543" s="951"/>
      <c r="D543" s="28"/>
      <c r="E543" s="28"/>
      <c r="F543" s="28"/>
      <c r="G543" s="28"/>
      <c r="H543" s="28"/>
      <c r="I543" s="28"/>
      <c r="J543" s="951"/>
      <c r="K543" s="951"/>
      <c r="L543" s="951"/>
      <c r="M543" s="951"/>
      <c r="N543" s="951"/>
      <c r="O543" s="951"/>
      <c r="P543" s="951"/>
      <c r="Q543" s="951"/>
      <c r="R543" s="951"/>
      <c r="S543" s="28"/>
      <c r="T543" s="28"/>
      <c r="U543" s="28"/>
      <c r="V543" s="28"/>
      <c r="W543" s="28"/>
      <c r="X543" s="28"/>
      <c r="Y543" s="28"/>
      <c r="Z543" s="28"/>
      <c r="AA543" s="28"/>
      <c r="AB543" s="28"/>
      <c r="AC543" s="28"/>
    </row>
    <row r="544">
      <c r="A544" s="951"/>
      <c r="B544" s="951"/>
      <c r="C544" s="951"/>
      <c r="D544" s="28"/>
      <c r="E544" s="28"/>
      <c r="F544" s="28"/>
      <c r="G544" s="28"/>
      <c r="H544" s="28"/>
      <c r="I544" s="28"/>
      <c r="J544" s="951"/>
      <c r="K544" s="951"/>
      <c r="L544" s="951"/>
      <c r="M544" s="951"/>
      <c r="N544" s="951"/>
      <c r="O544" s="951"/>
      <c r="P544" s="951"/>
      <c r="Q544" s="951"/>
      <c r="R544" s="951"/>
      <c r="S544" s="28"/>
      <c r="T544" s="28"/>
      <c r="U544" s="28"/>
      <c r="V544" s="28"/>
      <c r="W544" s="28"/>
      <c r="X544" s="28"/>
      <c r="Y544" s="28"/>
      <c r="Z544" s="28"/>
      <c r="AA544" s="28"/>
      <c r="AB544" s="28"/>
      <c r="AC544" s="28"/>
    </row>
    <row r="545">
      <c r="A545" s="951"/>
      <c r="B545" s="951"/>
      <c r="C545" s="951"/>
      <c r="D545" s="28"/>
      <c r="E545" s="28"/>
      <c r="F545" s="28"/>
      <c r="G545" s="28"/>
      <c r="H545" s="28"/>
      <c r="I545" s="28"/>
      <c r="J545" s="951"/>
      <c r="K545" s="951"/>
      <c r="L545" s="951"/>
      <c r="M545" s="951"/>
      <c r="N545" s="951"/>
      <c r="O545" s="951"/>
      <c r="P545" s="951"/>
      <c r="Q545" s="951"/>
      <c r="R545" s="951"/>
      <c r="S545" s="28"/>
      <c r="T545" s="28"/>
      <c r="U545" s="28"/>
      <c r="V545" s="28"/>
      <c r="W545" s="28"/>
      <c r="X545" s="28"/>
      <c r="Y545" s="28"/>
      <c r="Z545" s="28"/>
      <c r="AA545" s="28"/>
      <c r="AB545" s="28"/>
      <c r="AC545" s="28"/>
    </row>
    <row r="546">
      <c r="A546" s="951"/>
      <c r="B546" s="951"/>
      <c r="C546" s="951"/>
      <c r="D546" s="28"/>
      <c r="E546" s="28"/>
      <c r="F546" s="28"/>
      <c r="G546" s="28"/>
      <c r="H546" s="28"/>
      <c r="I546" s="28"/>
      <c r="J546" s="951"/>
      <c r="K546" s="951"/>
      <c r="L546" s="951"/>
      <c r="M546" s="951"/>
      <c r="N546" s="951"/>
      <c r="O546" s="951"/>
      <c r="P546" s="951"/>
      <c r="Q546" s="951"/>
      <c r="R546" s="951"/>
      <c r="S546" s="28"/>
      <c r="T546" s="28"/>
      <c r="U546" s="28"/>
      <c r="V546" s="28"/>
      <c r="W546" s="28"/>
      <c r="X546" s="28"/>
      <c r="Y546" s="28"/>
      <c r="Z546" s="28"/>
      <c r="AA546" s="28"/>
      <c r="AB546" s="28"/>
      <c r="AC546" s="28"/>
    </row>
    <row r="547">
      <c r="A547" s="951"/>
      <c r="B547" s="951"/>
      <c r="C547" s="951"/>
      <c r="D547" s="28"/>
      <c r="E547" s="28"/>
      <c r="F547" s="28"/>
      <c r="G547" s="28"/>
      <c r="H547" s="28"/>
      <c r="I547" s="28"/>
      <c r="J547" s="951"/>
      <c r="K547" s="951"/>
      <c r="L547" s="951"/>
      <c r="M547" s="951"/>
      <c r="N547" s="951"/>
      <c r="O547" s="951"/>
      <c r="P547" s="951"/>
      <c r="Q547" s="951"/>
      <c r="R547" s="951"/>
      <c r="S547" s="28"/>
      <c r="T547" s="28"/>
      <c r="U547" s="28"/>
      <c r="V547" s="28"/>
      <c r="W547" s="28"/>
      <c r="X547" s="28"/>
      <c r="Y547" s="28"/>
      <c r="Z547" s="28"/>
      <c r="AA547" s="28"/>
      <c r="AB547" s="28"/>
      <c r="AC547" s="28"/>
    </row>
    <row r="548">
      <c r="A548" s="951"/>
      <c r="B548" s="951"/>
      <c r="C548" s="951"/>
      <c r="D548" s="28"/>
      <c r="E548" s="28"/>
      <c r="F548" s="28"/>
      <c r="G548" s="28"/>
      <c r="H548" s="28"/>
      <c r="I548" s="28"/>
      <c r="J548" s="951"/>
      <c r="K548" s="951"/>
      <c r="L548" s="951"/>
      <c r="M548" s="951"/>
      <c r="N548" s="951"/>
      <c r="O548" s="951"/>
      <c r="P548" s="951"/>
      <c r="Q548" s="951"/>
      <c r="R548" s="951"/>
      <c r="S548" s="28"/>
      <c r="T548" s="28"/>
      <c r="U548" s="28"/>
      <c r="V548" s="28"/>
      <c r="W548" s="28"/>
      <c r="X548" s="28"/>
      <c r="Y548" s="28"/>
      <c r="Z548" s="28"/>
      <c r="AA548" s="28"/>
      <c r="AB548" s="28"/>
      <c r="AC548" s="28"/>
    </row>
    <row r="549">
      <c r="A549" s="951"/>
      <c r="B549" s="951"/>
      <c r="C549" s="951"/>
      <c r="D549" s="28"/>
      <c r="E549" s="28"/>
      <c r="F549" s="28"/>
      <c r="G549" s="28"/>
      <c r="H549" s="28"/>
      <c r="I549" s="28"/>
      <c r="J549" s="951"/>
      <c r="K549" s="951"/>
      <c r="L549" s="951"/>
      <c r="M549" s="951"/>
      <c r="N549" s="951"/>
      <c r="O549" s="951"/>
      <c r="P549" s="951"/>
      <c r="Q549" s="951"/>
      <c r="R549" s="951"/>
      <c r="S549" s="28"/>
      <c r="T549" s="28"/>
      <c r="U549" s="28"/>
      <c r="V549" s="28"/>
      <c r="W549" s="28"/>
      <c r="X549" s="28"/>
      <c r="Y549" s="28"/>
      <c r="Z549" s="28"/>
      <c r="AA549" s="28"/>
      <c r="AB549" s="28"/>
      <c r="AC549" s="28"/>
    </row>
    <row r="550">
      <c r="A550" s="951"/>
      <c r="B550" s="951"/>
      <c r="C550" s="951"/>
      <c r="D550" s="28"/>
      <c r="E550" s="28"/>
      <c r="F550" s="28"/>
      <c r="G550" s="28"/>
      <c r="H550" s="28"/>
      <c r="I550" s="28"/>
      <c r="J550" s="951"/>
      <c r="K550" s="951"/>
      <c r="L550" s="951"/>
      <c r="M550" s="951"/>
      <c r="N550" s="951"/>
      <c r="O550" s="951"/>
      <c r="P550" s="951"/>
      <c r="Q550" s="951"/>
      <c r="R550" s="951"/>
      <c r="S550" s="28"/>
      <c r="T550" s="28"/>
      <c r="U550" s="28"/>
      <c r="V550" s="28"/>
      <c r="W550" s="28"/>
      <c r="X550" s="28"/>
      <c r="Y550" s="28"/>
      <c r="Z550" s="28"/>
      <c r="AA550" s="28"/>
      <c r="AB550" s="28"/>
      <c r="AC550" s="28"/>
    </row>
    <row r="551">
      <c r="A551" s="951"/>
      <c r="B551" s="951"/>
      <c r="C551" s="951"/>
      <c r="D551" s="28"/>
      <c r="E551" s="28"/>
      <c r="F551" s="28"/>
      <c r="G551" s="28"/>
      <c r="H551" s="28"/>
      <c r="I551" s="28"/>
      <c r="J551" s="951"/>
      <c r="K551" s="951"/>
      <c r="L551" s="951"/>
      <c r="M551" s="951"/>
      <c r="N551" s="951"/>
      <c r="O551" s="951"/>
      <c r="P551" s="951"/>
      <c r="Q551" s="951"/>
      <c r="R551" s="951"/>
      <c r="S551" s="28"/>
      <c r="T551" s="28"/>
      <c r="U551" s="28"/>
      <c r="V551" s="28"/>
      <c r="W551" s="28"/>
      <c r="X551" s="28"/>
      <c r="Y551" s="28"/>
      <c r="Z551" s="28"/>
      <c r="AA551" s="28"/>
      <c r="AB551" s="28"/>
      <c r="AC551" s="28"/>
    </row>
    <row r="552">
      <c r="A552" s="951"/>
      <c r="B552" s="951"/>
      <c r="C552" s="951"/>
      <c r="D552" s="28"/>
      <c r="E552" s="28"/>
      <c r="F552" s="28"/>
      <c r="G552" s="28"/>
      <c r="H552" s="28"/>
      <c r="I552" s="28"/>
      <c r="J552" s="951"/>
      <c r="K552" s="951"/>
      <c r="L552" s="951"/>
      <c r="M552" s="951"/>
      <c r="N552" s="951"/>
      <c r="O552" s="951"/>
      <c r="P552" s="951"/>
      <c r="Q552" s="951"/>
      <c r="R552" s="951"/>
      <c r="S552" s="28"/>
      <c r="T552" s="28"/>
      <c r="U552" s="28"/>
      <c r="V552" s="28"/>
      <c r="W552" s="28"/>
      <c r="X552" s="28"/>
      <c r="Y552" s="28"/>
      <c r="Z552" s="28"/>
      <c r="AA552" s="28"/>
      <c r="AB552" s="28"/>
      <c r="AC552" s="28"/>
    </row>
    <row r="553">
      <c r="A553" s="951"/>
      <c r="B553" s="951"/>
      <c r="C553" s="951"/>
      <c r="D553" s="28"/>
      <c r="E553" s="28"/>
      <c r="F553" s="28"/>
      <c r="G553" s="28"/>
      <c r="H553" s="28"/>
      <c r="I553" s="28"/>
      <c r="J553" s="951"/>
      <c r="K553" s="951"/>
      <c r="L553" s="951"/>
      <c r="M553" s="951"/>
      <c r="N553" s="951"/>
      <c r="O553" s="951"/>
      <c r="P553" s="951"/>
      <c r="Q553" s="951"/>
      <c r="R553" s="951"/>
      <c r="S553" s="28"/>
      <c r="T553" s="28"/>
      <c r="U553" s="28"/>
      <c r="V553" s="28"/>
      <c r="W553" s="28"/>
      <c r="X553" s="28"/>
      <c r="Y553" s="28"/>
      <c r="Z553" s="28"/>
      <c r="AA553" s="28"/>
      <c r="AB553" s="28"/>
      <c r="AC553" s="28"/>
    </row>
    <row r="554">
      <c r="A554" s="951"/>
      <c r="B554" s="951"/>
      <c r="C554" s="951"/>
      <c r="D554" s="28"/>
      <c r="E554" s="28"/>
      <c r="F554" s="28"/>
      <c r="G554" s="28"/>
      <c r="H554" s="28"/>
      <c r="I554" s="28"/>
      <c r="J554" s="951"/>
      <c r="K554" s="951"/>
      <c r="L554" s="951"/>
      <c r="M554" s="951"/>
      <c r="N554" s="951"/>
      <c r="O554" s="951"/>
      <c r="P554" s="951"/>
      <c r="Q554" s="951"/>
      <c r="R554" s="951"/>
      <c r="S554" s="28"/>
      <c r="T554" s="28"/>
      <c r="U554" s="28"/>
      <c r="V554" s="28"/>
      <c r="W554" s="28"/>
      <c r="X554" s="28"/>
      <c r="Y554" s="28"/>
      <c r="Z554" s="28"/>
      <c r="AA554" s="28"/>
      <c r="AB554" s="28"/>
      <c r="AC554" s="28"/>
    </row>
    <row r="555">
      <c r="A555" s="951"/>
      <c r="B555" s="951"/>
      <c r="C555" s="951"/>
      <c r="D555" s="28"/>
      <c r="E555" s="28"/>
      <c r="F555" s="28"/>
      <c r="G555" s="28"/>
      <c r="H555" s="28"/>
      <c r="I555" s="28"/>
      <c r="J555" s="951"/>
      <c r="K555" s="951"/>
      <c r="L555" s="951"/>
      <c r="M555" s="951"/>
      <c r="N555" s="951"/>
      <c r="O555" s="951"/>
      <c r="P555" s="951"/>
      <c r="Q555" s="951"/>
      <c r="R555" s="951"/>
      <c r="S555" s="28"/>
      <c r="T555" s="28"/>
      <c r="U555" s="28"/>
      <c r="V555" s="28"/>
      <c r="W555" s="28"/>
      <c r="X555" s="28"/>
      <c r="Y555" s="28"/>
      <c r="Z555" s="28"/>
      <c r="AA555" s="28"/>
      <c r="AB555" s="28"/>
      <c r="AC555" s="28"/>
    </row>
    <row r="556">
      <c r="A556" s="951"/>
      <c r="B556" s="951"/>
      <c r="C556" s="951"/>
      <c r="D556" s="28"/>
      <c r="E556" s="28"/>
      <c r="F556" s="28"/>
      <c r="G556" s="28"/>
      <c r="H556" s="28"/>
      <c r="I556" s="28"/>
      <c r="J556" s="951"/>
      <c r="K556" s="951"/>
      <c r="L556" s="951"/>
      <c r="M556" s="951"/>
      <c r="N556" s="951"/>
      <c r="O556" s="951"/>
      <c r="P556" s="951"/>
      <c r="Q556" s="951"/>
      <c r="R556" s="951"/>
      <c r="S556" s="28"/>
      <c r="T556" s="28"/>
      <c r="U556" s="28"/>
      <c r="V556" s="28"/>
      <c r="W556" s="28"/>
      <c r="X556" s="28"/>
      <c r="Y556" s="28"/>
      <c r="Z556" s="28"/>
      <c r="AA556" s="28"/>
      <c r="AB556" s="28"/>
      <c r="AC556" s="28"/>
    </row>
    <row r="557">
      <c r="A557" s="951"/>
      <c r="B557" s="951"/>
      <c r="C557" s="951"/>
      <c r="D557" s="28"/>
      <c r="E557" s="28"/>
      <c r="F557" s="28"/>
      <c r="G557" s="28"/>
      <c r="H557" s="28"/>
      <c r="I557" s="28"/>
      <c r="J557" s="951"/>
      <c r="K557" s="951"/>
      <c r="L557" s="951"/>
      <c r="M557" s="951"/>
      <c r="N557" s="951"/>
      <c r="O557" s="951"/>
      <c r="P557" s="951"/>
      <c r="Q557" s="951"/>
      <c r="R557" s="951"/>
      <c r="S557" s="28"/>
      <c r="T557" s="28"/>
      <c r="U557" s="28"/>
      <c r="V557" s="28"/>
      <c r="W557" s="28"/>
      <c r="X557" s="28"/>
      <c r="Y557" s="28"/>
      <c r="Z557" s="28"/>
      <c r="AA557" s="28"/>
      <c r="AB557" s="28"/>
      <c r="AC557" s="28"/>
    </row>
    <row r="558">
      <c r="A558" s="951"/>
      <c r="B558" s="951"/>
      <c r="C558" s="951"/>
      <c r="D558" s="28"/>
      <c r="E558" s="28"/>
      <c r="F558" s="28"/>
      <c r="G558" s="28"/>
      <c r="H558" s="28"/>
      <c r="I558" s="28"/>
      <c r="J558" s="951"/>
      <c r="K558" s="951"/>
      <c r="L558" s="951"/>
      <c r="M558" s="951"/>
      <c r="N558" s="951"/>
      <c r="O558" s="951"/>
      <c r="P558" s="951"/>
      <c r="Q558" s="951"/>
      <c r="R558" s="951"/>
      <c r="S558" s="28"/>
      <c r="T558" s="28"/>
      <c r="U558" s="28"/>
      <c r="V558" s="28"/>
      <c r="W558" s="28"/>
      <c r="X558" s="28"/>
      <c r="Y558" s="28"/>
      <c r="Z558" s="28"/>
      <c r="AA558" s="28"/>
      <c r="AB558" s="28"/>
      <c r="AC558" s="28"/>
    </row>
    <row r="559">
      <c r="A559" s="951"/>
      <c r="B559" s="951"/>
      <c r="C559" s="951"/>
      <c r="D559" s="28"/>
      <c r="E559" s="28"/>
      <c r="F559" s="28"/>
      <c r="G559" s="28"/>
      <c r="H559" s="28"/>
      <c r="I559" s="28"/>
      <c r="J559" s="951"/>
      <c r="K559" s="951"/>
      <c r="L559" s="951"/>
      <c r="M559" s="951"/>
      <c r="N559" s="951"/>
      <c r="O559" s="951"/>
      <c r="P559" s="951"/>
      <c r="Q559" s="951"/>
      <c r="R559" s="951"/>
      <c r="S559" s="28"/>
      <c r="T559" s="28"/>
      <c r="U559" s="28"/>
      <c r="V559" s="28"/>
      <c r="W559" s="28"/>
      <c r="X559" s="28"/>
      <c r="Y559" s="28"/>
      <c r="Z559" s="28"/>
      <c r="AA559" s="28"/>
      <c r="AB559" s="28"/>
      <c r="AC559" s="28"/>
    </row>
    <row r="560">
      <c r="A560" s="951"/>
      <c r="B560" s="951"/>
      <c r="C560" s="951"/>
      <c r="D560" s="28"/>
      <c r="E560" s="28"/>
      <c r="F560" s="28"/>
      <c r="G560" s="28"/>
      <c r="H560" s="28"/>
      <c r="I560" s="28"/>
      <c r="J560" s="951"/>
      <c r="K560" s="951"/>
      <c r="L560" s="951"/>
      <c r="M560" s="951"/>
      <c r="N560" s="951"/>
      <c r="O560" s="951"/>
      <c r="P560" s="951"/>
      <c r="Q560" s="951"/>
      <c r="R560" s="951"/>
      <c r="S560" s="28"/>
      <c r="T560" s="28"/>
      <c r="U560" s="28"/>
      <c r="V560" s="28"/>
      <c r="W560" s="28"/>
      <c r="X560" s="28"/>
      <c r="Y560" s="28"/>
      <c r="Z560" s="28"/>
      <c r="AA560" s="28"/>
      <c r="AB560" s="28"/>
      <c r="AC560" s="28"/>
    </row>
    <row r="561">
      <c r="A561" s="951"/>
      <c r="B561" s="951"/>
      <c r="C561" s="951"/>
      <c r="D561" s="28"/>
      <c r="E561" s="28"/>
      <c r="F561" s="28"/>
      <c r="G561" s="28"/>
      <c r="H561" s="28"/>
      <c r="I561" s="28"/>
      <c r="J561" s="951"/>
      <c r="K561" s="951"/>
      <c r="L561" s="951"/>
      <c r="M561" s="951"/>
      <c r="N561" s="951"/>
      <c r="O561" s="951"/>
      <c r="P561" s="951"/>
      <c r="Q561" s="951"/>
      <c r="R561" s="951"/>
      <c r="S561" s="28"/>
      <c r="T561" s="28"/>
      <c r="U561" s="28"/>
      <c r="V561" s="28"/>
      <c r="W561" s="28"/>
      <c r="X561" s="28"/>
      <c r="Y561" s="28"/>
      <c r="Z561" s="28"/>
      <c r="AA561" s="28"/>
      <c r="AB561" s="28"/>
      <c r="AC561" s="28"/>
    </row>
    <row r="562">
      <c r="A562" s="951"/>
      <c r="B562" s="951"/>
      <c r="C562" s="951"/>
      <c r="D562" s="28"/>
      <c r="E562" s="28"/>
      <c r="F562" s="28"/>
      <c r="G562" s="28"/>
      <c r="H562" s="28"/>
      <c r="I562" s="28"/>
      <c r="J562" s="951"/>
      <c r="K562" s="951"/>
      <c r="L562" s="951"/>
      <c r="M562" s="951"/>
      <c r="N562" s="951"/>
      <c r="O562" s="951"/>
      <c r="P562" s="951"/>
      <c r="Q562" s="951"/>
      <c r="R562" s="951"/>
      <c r="S562" s="28"/>
      <c r="T562" s="28"/>
      <c r="U562" s="28"/>
      <c r="V562" s="28"/>
      <c r="W562" s="28"/>
      <c r="X562" s="28"/>
      <c r="Y562" s="28"/>
      <c r="Z562" s="28"/>
      <c r="AA562" s="28"/>
      <c r="AB562" s="28"/>
      <c r="AC562" s="28"/>
    </row>
    <row r="563">
      <c r="A563" s="951"/>
      <c r="B563" s="951"/>
      <c r="C563" s="951"/>
      <c r="D563" s="28"/>
      <c r="E563" s="28"/>
      <c r="F563" s="28"/>
      <c r="G563" s="28"/>
      <c r="H563" s="28"/>
      <c r="I563" s="28"/>
      <c r="J563" s="951"/>
      <c r="K563" s="951"/>
      <c r="L563" s="951"/>
      <c r="M563" s="951"/>
      <c r="N563" s="951"/>
      <c r="O563" s="951"/>
      <c r="P563" s="951"/>
      <c r="Q563" s="951"/>
      <c r="R563" s="951"/>
      <c r="S563" s="28"/>
      <c r="T563" s="28"/>
      <c r="U563" s="28"/>
      <c r="V563" s="28"/>
      <c r="W563" s="28"/>
      <c r="X563" s="28"/>
      <c r="Y563" s="28"/>
      <c r="Z563" s="28"/>
      <c r="AA563" s="28"/>
      <c r="AB563" s="28"/>
      <c r="AC563" s="28"/>
    </row>
    <row r="564">
      <c r="A564" s="951"/>
      <c r="B564" s="951"/>
      <c r="C564" s="951"/>
      <c r="D564" s="28"/>
      <c r="E564" s="28"/>
      <c r="F564" s="28"/>
      <c r="G564" s="28"/>
      <c r="H564" s="28"/>
      <c r="I564" s="28"/>
      <c r="J564" s="951"/>
      <c r="K564" s="951"/>
      <c r="L564" s="951"/>
      <c r="M564" s="951"/>
      <c r="N564" s="951"/>
      <c r="O564" s="951"/>
      <c r="P564" s="951"/>
      <c r="Q564" s="951"/>
      <c r="R564" s="951"/>
      <c r="S564" s="28"/>
      <c r="T564" s="28"/>
      <c r="U564" s="28"/>
      <c r="V564" s="28"/>
      <c r="W564" s="28"/>
      <c r="X564" s="28"/>
      <c r="Y564" s="28"/>
      <c r="Z564" s="28"/>
      <c r="AA564" s="28"/>
      <c r="AB564" s="28"/>
      <c r="AC564" s="28"/>
    </row>
    <row r="565">
      <c r="A565" s="951"/>
      <c r="B565" s="951"/>
      <c r="C565" s="951"/>
      <c r="D565" s="28"/>
      <c r="E565" s="28"/>
      <c r="F565" s="28"/>
      <c r="G565" s="28"/>
      <c r="H565" s="28"/>
      <c r="I565" s="28"/>
      <c r="J565" s="951"/>
      <c r="K565" s="951"/>
      <c r="L565" s="951"/>
      <c r="M565" s="951"/>
      <c r="N565" s="951"/>
      <c r="O565" s="951"/>
      <c r="P565" s="951"/>
      <c r="Q565" s="951"/>
      <c r="R565" s="951"/>
      <c r="S565" s="28"/>
      <c r="T565" s="28"/>
      <c r="U565" s="28"/>
      <c r="V565" s="28"/>
      <c r="W565" s="28"/>
      <c r="X565" s="28"/>
      <c r="Y565" s="28"/>
      <c r="Z565" s="28"/>
      <c r="AA565" s="28"/>
      <c r="AB565" s="28"/>
      <c r="AC565" s="28"/>
    </row>
    <row r="566">
      <c r="A566" s="951"/>
      <c r="B566" s="951"/>
      <c r="C566" s="951"/>
      <c r="D566" s="28"/>
      <c r="E566" s="28"/>
      <c r="F566" s="28"/>
      <c r="G566" s="28"/>
      <c r="H566" s="28"/>
      <c r="I566" s="28"/>
      <c r="J566" s="951"/>
      <c r="K566" s="951"/>
      <c r="L566" s="951"/>
      <c r="M566" s="951"/>
      <c r="N566" s="951"/>
      <c r="O566" s="951"/>
      <c r="P566" s="951"/>
      <c r="Q566" s="951"/>
      <c r="R566" s="951"/>
      <c r="S566" s="28"/>
      <c r="T566" s="28"/>
      <c r="U566" s="28"/>
      <c r="V566" s="28"/>
      <c r="W566" s="28"/>
      <c r="X566" s="28"/>
      <c r="Y566" s="28"/>
      <c r="Z566" s="28"/>
      <c r="AA566" s="28"/>
      <c r="AB566" s="28"/>
      <c r="AC566" s="28"/>
    </row>
    <row r="567">
      <c r="A567" s="951"/>
      <c r="B567" s="951"/>
      <c r="C567" s="951"/>
      <c r="D567" s="28"/>
      <c r="E567" s="28"/>
      <c r="F567" s="28"/>
      <c r="G567" s="28"/>
      <c r="H567" s="28"/>
      <c r="I567" s="28"/>
      <c r="J567" s="951"/>
      <c r="K567" s="951"/>
      <c r="L567" s="951"/>
      <c r="M567" s="951"/>
      <c r="N567" s="951"/>
      <c r="O567" s="951"/>
      <c r="P567" s="951"/>
      <c r="Q567" s="951"/>
      <c r="R567" s="951"/>
      <c r="S567" s="28"/>
      <c r="T567" s="28"/>
      <c r="U567" s="28"/>
      <c r="V567" s="28"/>
      <c r="W567" s="28"/>
      <c r="X567" s="28"/>
      <c r="Y567" s="28"/>
      <c r="Z567" s="28"/>
      <c r="AA567" s="28"/>
      <c r="AB567" s="28"/>
      <c r="AC567" s="28"/>
    </row>
    <row r="568">
      <c r="A568" s="951"/>
      <c r="B568" s="951"/>
      <c r="C568" s="951"/>
      <c r="D568" s="28"/>
      <c r="E568" s="28"/>
      <c r="F568" s="28"/>
      <c r="G568" s="28"/>
      <c r="H568" s="28"/>
      <c r="I568" s="28"/>
      <c r="J568" s="951"/>
      <c r="K568" s="951"/>
      <c r="L568" s="951"/>
      <c r="M568" s="951"/>
      <c r="N568" s="951"/>
      <c r="O568" s="951"/>
      <c r="P568" s="951"/>
      <c r="Q568" s="951"/>
      <c r="R568" s="951"/>
      <c r="S568" s="28"/>
      <c r="T568" s="28"/>
      <c r="U568" s="28"/>
      <c r="V568" s="28"/>
      <c r="W568" s="28"/>
      <c r="X568" s="28"/>
      <c r="Y568" s="28"/>
      <c r="Z568" s="28"/>
      <c r="AA568" s="28"/>
      <c r="AB568" s="28"/>
      <c r="AC568" s="28"/>
    </row>
    <row r="569">
      <c r="A569" s="951"/>
      <c r="B569" s="951"/>
      <c r="C569" s="951"/>
      <c r="D569" s="28"/>
      <c r="E569" s="28"/>
      <c r="F569" s="28"/>
      <c r="G569" s="28"/>
      <c r="H569" s="28"/>
      <c r="I569" s="28"/>
      <c r="J569" s="951"/>
      <c r="K569" s="951"/>
      <c r="L569" s="951"/>
      <c r="M569" s="951"/>
      <c r="N569" s="951"/>
      <c r="O569" s="951"/>
      <c r="P569" s="951"/>
      <c r="Q569" s="951"/>
      <c r="R569" s="951"/>
      <c r="S569" s="28"/>
      <c r="T569" s="28"/>
      <c r="U569" s="28"/>
      <c r="V569" s="28"/>
      <c r="W569" s="28"/>
      <c r="X569" s="28"/>
      <c r="Y569" s="28"/>
      <c r="Z569" s="28"/>
      <c r="AA569" s="28"/>
      <c r="AB569" s="28"/>
      <c r="AC569" s="28"/>
    </row>
    <row r="570">
      <c r="A570" s="951"/>
      <c r="B570" s="951"/>
      <c r="C570" s="951"/>
      <c r="D570" s="28"/>
      <c r="E570" s="28"/>
      <c r="F570" s="28"/>
      <c r="G570" s="28"/>
      <c r="H570" s="28"/>
      <c r="I570" s="28"/>
      <c r="J570" s="951"/>
      <c r="K570" s="951"/>
      <c r="L570" s="951"/>
      <c r="M570" s="951"/>
      <c r="N570" s="951"/>
      <c r="O570" s="951"/>
      <c r="P570" s="951"/>
      <c r="Q570" s="951"/>
      <c r="R570" s="951"/>
      <c r="S570" s="28"/>
      <c r="T570" s="28"/>
      <c r="U570" s="28"/>
      <c r="V570" s="28"/>
      <c r="W570" s="28"/>
      <c r="X570" s="28"/>
      <c r="Y570" s="28"/>
      <c r="Z570" s="28"/>
      <c r="AA570" s="28"/>
      <c r="AB570" s="28"/>
      <c r="AC570" s="28"/>
    </row>
    <row r="571">
      <c r="A571" s="951"/>
      <c r="B571" s="951"/>
      <c r="C571" s="951"/>
      <c r="D571" s="28"/>
      <c r="E571" s="28"/>
      <c r="F571" s="28"/>
      <c r="G571" s="28"/>
      <c r="H571" s="28"/>
      <c r="I571" s="28"/>
      <c r="J571" s="951"/>
      <c r="K571" s="951"/>
      <c r="L571" s="951"/>
      <c r="M571" s="951"/>
      <c r="N571" s="951"/>
      <c r="O571" s="951"/>
      <c r="P571" s="951"/>
      <c r="Q571" s="951"/>
      <c r="R571" s="951"/>
      <c r="S571" s="28"/>
      <c r="T571" s="28"/>
      <c r="U571" s="28"/>
      <c r="V571" s="28"/>
      <c r="W571" s="28"/>
      <c r="X571" s="28"/>
      <c r="Y571" s="28"/>
      <c r="Z571" s="28"/>
      <c r="AA571" s="28"/>
      <c r="AB571" s="28"/>
      <c r="AC571" s="28"/>
    </row>
    <row r="572">
      <c r="A572" s="951"/>
      <c r="B572" s="951"/>
      <c r="C572" s="951"/>
      <c r="D572" s="28"/>
      <c r="E572" s="28"/>
      <c r="F572" s="28"/>
      <c r="G572" s="28"/>
      <c r="H572" s="28"/>
      <c r="I572" s="28"/>
      <c r="J572" s="951"/>
      <c r="K572" s="951"/>
      <c r="L572" s="951"/>
      <c r="M572" s="951"/>
      <c r="N572" s="951"/>
      <c r="O572" s="951"/>
      <c r="P572" s="951"/>
      <c r="Q572" s="951"/>
      <c r="R572" s="951"/>
      <c r="S572" s="28"/>
      <c r="T572" s="28"/>
      <c r="U572" s="28"/>
      <c r="V572" s="28"/>
      <c r="W572" s="28"/>
      <c r="X572" s="28"/>
      <c r="Y572" s="28"/>
      <c r="Z572" s="28"/>
      <c r="AA572" s="28"/>
      <c r="AB572" s="28"/>
      <c r="AC572" s="28"/>
    </row>
    <row r="573">
      <c r="A573" s="951"/>
      <c r="B573" s="951"/>
      <c r="C573" s="951"/>
      <c r="D573" s="28"/>
      <c r="E573" s="28"/>
      <c r="F573" s="28"/>
      <c r="G573" s="28"/>
      <c r="H573" s="28"/>
      <c r="I573" s="28"/>
      <c r="J573" s="951"/>
      <c r="K573" s="951"/>
      <c r="L573" s="951"/>
      <c r="M573" s="951"/>
      <c r="N573" s="951"/>
      <c r="O573" s="951"/>
      <c r="P573" s="951"/>
      <c r="Q573" s="951"/>
      <c r="R573" s="951"/>
      <c r="S573" s="28"/>
      <c r="T573" s="28"/>
      <c r="U573" s="28"/>
      <c r="V573" s="28"/>
      <c r="W573" s="28"/>
      <c r="X573" s="28"/>
      <c r="Y573" s="28"/>
      <c r="Z573" s="28"/>
      <c r="AA573" s="28"/>
      <c r="AB573" s="28"/>
      <c r="AC573" s="28"/>
    </row>
    <row r="574">
      <c r="A574" s="951"/>
      <c r="B574" s="951"/>
      <c r="C574" s="951"/>
      <c r="D574" s="28"/>
      <c r="E574" s="28"/>
      <c r="F574" s="28"/>
      <c r="G574" s="28"/>
      <c r="H574" s="28"/>
      <c r="I574" s="28"/>
      <c r="J574" s="951"/>
      <c r="K574" s="951"/>
      <c r="L574" s="951"/>
      <c r="M574" s="951"/>
      <c r="N574" s="951"/>
      <c r="O574" s="951"/>
      <c r="P574" s="951"/>
      <c r="Q574" s="951"/>
      <c r="R574" s="951"/>
      <c r="S574" s="28"/>
      <c r="T574" s="28"/>
      <c r="U574" s="28"/>
      <c r="V574" s="28"/>
      <c r="W574" s="28"/>
      <c r="X574" s="28"/>
      <c r="Y574" s="28"/>
      <c r="Z574" s="28"/>
      <c r="AA574" s="28"/>
      <c r="AB574" s="28"/>
      <c r="AC574" s="28"/>
    </row>
    <row r="575">
      <c r="A575" s="951"/>
      <c r="B575" s="951"/>
      <c r="C575" s="951"/>
      <c r="D575" s="28"/>
      <c r="E575" s="28"/>
      <c r="F575" s="28"/>
      <c r="G575" s="28"/>
      <c r="H575" s="28"/>
      <c r="I575" s="28"/>
      <c r="J575" s="951"/>
      <c r="K575" s="951"/>
      <c r="L575" s="951"/>
      <c r="M575" s="951"/>
      <c r="N575" s="951"/>
      <c r="O575" s="951"/>
      <c r="P575" s="951"/>
      <c r="Q575" s="951"/>
      <c r="R575" s="951"/>
      <c r="S575" s="28"/>
      <c r="T575" s="28"/>
      <c r="U575" s="28"/>
      <c r="V575" s="28"/>
      <c r="W575" s="28"/>
      <c r="X575" s="28"/>
      <c r="Y575" s="28"/>
      <c r="Z575" s="28"/>
      <c r="AA575" s="28"/>
      <c r="AB575" s="28"/>
      <c r="AC575" s="28"/>
    </row>
    <row r="576">
      <c r="A576" s="951"/>
      <c r="B576" s="951"/>
      <c r="C576" s="951"/>
      <c r="D576" s="28"/>
      <c r="E576" s="28"/>
      <c r="F576" s="28"/>
      <c r="G576" s="28"/>
      <c r="H576" s="28"/>
      <c r="I576" s="28"/>
      <c r="J576" s="951"/>
      <c r="K576" s="951"/>
      <c r="L576" s="951"/>
      <c r="M576" s="951"/>
      <c r="N576" s="951"/>
      <c r="O576" s="951"/>
      <c r="P576" s="951"/>
      <c r="Q576" s="951"/>
      <c r="R576" s="951"/>
      <c r="S576" s="28"/>
      <c r="T576" s="28"/>
      <c r="U576" s="28"/>
      <c r="V576" s="28"/>
      <c r="W576" s="28"/>
      <c r="X576" s="28"/>
      <c r="Y576" s="28"/>
      <c r="Z576" s="28"/>
      <c r="AA576" s="28"/>
      <c r="AB576" s="28"/>
      <c r="AC576" s="28"/>
    </row>
    <row r="577">
      <c r="A577" s="951"/>
      <c r="B577" s="951"/>
      <c r="C577" s="951"/>
      <c r="D577" s="28"/>
      <c r="E577" s="28"/>
      <c r="F577" s="28"/>
      <c r="G577" s="28"/>
      <c r="H577" s="28"/>
      <c r="I577" s="28"/>
      <c r="J577" s="951"/>
      <c r="K577" s="951"/>
      <c r="L577" s="951"/>
      <c r="M577" s="951"/>
      <c r="N577" s="951"/>
      <c r="O577" s="951"/>
      <c r="P577" s="951"/>
      <c r="Q577" s="951"/>
      <c r="R577" s="951"/>
      <c r="S577" s="28"/>
      <c r="T577" s="28"/>
      <c r="U577" s="28"/>
      <c r="V577" s="28"/>
      <c r="W577" s="28"/>
      <c r="X577" s="28"/>
      <c r="Y577" s="28"/>
      <c r="Z577" s="28"/>
      <c r="AA577" s="28"/>
      <c r="AB577" s="28"/>
      <c r="AC577" s="28"/>
    </row>
    <row r="578">
      <c r="A578" s="951"/>
      <c r="B578" s="951"/>
      <c r="C578" s="951"/>
      <c r="D578" s="28"/>
      <c r="E578" s="28"/>
      <c r="F578" s="28"/>
      <c r="G578" s="28"/>
      <c r="H578" s="28"/>
      <c r="I578" s="28"/>
      <c r="J578" s="951"/>
      <c r="K578" s="951"/>
      <c r="L578" s="951"/>
      <c r="M578" s="951"/>
      <c r="N578" s="951"/>
      <c r="O578" s="951"/>
      <c r="P578" s="951"/>
      <c r="Q578" s="951"/>
      <c r="R578" s="951"/>
      <c r="S578" s="28"/>
      <c r="T578" s="28"/>
      <c r="U578" s="28"/>
      <c r="V578" s="28"/>
      <c r="W578" s="28"/>
      <c r="X578" s="28"/>
      <c r="Y578" s="28"/>
      <c r="Z578" s="28"/>
      <c r="AA578" s="28"/>
      <c r="AB578" s="28"/>
      <c r="AC578" s="28"/>
    </row>
    <row r="579">
      <c r="A579" s="951"/>
      <c r="B579" s="951"/>
      <c r="C579" s="951"/>
      <c r="D579" s="28"/>
      <c r="E579" s="28"/>
      <c r="F579" s="28"/>
      <c r="G579" s="28"/>
      <c r="H579" s="28"/>
      <c r="I579" s="28"/>
      <c r="J579" s="951"/>
      <c r="K579" s="951"/>
      <c r="L579" s="951"/>
      <c r="M579" s="951"/>
      <c r="N579" s="951"/>
      <c r="O579" s="951"/>
      <c r="P579" s="951"/>
      <c r="Q579" s="951"/>
      <c r="R579" s="951"/>
      <c r="S579" s="28"/>
      <c r="T579" s="28"/>
      <c r="U579" s="28"/>
      <c r="V579" s="28"/>
      <c r="W579" s="28"/>
      <c r="X579" s="28"/>
      <c r="Y579" s="28"/>
      <c r="Z579" s="28"/>
      <c r="AA579" s="28"/>
      <c r="AB579" s="28"/>
      <c r="AC579" s="28"/>
    </row>
    <row r="580">
      <c r="A580" s="951"/>
      <c r="B580" s="951"/>
      <c r="C580" s="951"/>
      <c r="D580" s="28"/>
      <c r="E580" s="28"/>
      <c r="F580" s="28"/>
      <c r="G580" s="28"/>
      <c r="H580" s="28"/>
      <c r="I580" s="28"/>
      <c r="J580" s="951"/>
      <c r="K580" s="951"/>
      <c r="L580" s="951"/>
      <c r="M580" s="951"/>
      <c r="N580" s="951"/>
      <c r="O580" s="951"/>
      <c r="P580" s="951"/>
      <c r="Q580" s="951"/>
      <c r="R580" s="951"/>
      <c r="S580" s="28"/>
      <c r="T580" s="28"/>
      <c r="U580" s="28"/>
      <c r="V580" s="28"/>
      <c r="W580" s="28"/>
      <c r="X580" s="28"/>
      <c r="Y580" s="28"/>
      <c r="Z580" s="28"/>
      <c r="AA580" s="28"/>
      <c r="AB580" s="28"/>
      <c r="AC580" s="28"/>
    </row>
    <row r="581">
      <c r="A581" s="951"/>
      <c r="B581" s="951"/>
      <c r="C581" s="951"/>
      <c r="D581" s="28"/>
      <c r="E581" s="28"/>
      <c r="F581" s="28"/>
      <c r="G581" s="28"/>
      <c r="H581" s="28"/>
      <c r="I581" s="28"/>
      <c r="J581" s="951"/>
      <c r="K581" s="951"/>
      <c r="L581" s="951"/>
      <c r="M581" s="951"/>
      <c r="N581" s="951"/>
      <c r="O581" s="951"/>
      <c r="P581" s="951"/>
      <c r="Q581" s="951"/>
      <c r="R581" s="951"/>
      <c r="S581" s="28"/>
      <c r="T581" s="28"/>
      <c r="U581" s="28"/>
      <c r="V581" s="28"/>
      <c r="W581" s="28"/>
      <c r="X581" s="28"/>
      <c r="Y581" s="28"/>
      <c r="Z581" s="28"/>
      <c r="AA581" s="28"/>
      <c r="AB581" s="28"/>
      <c r="AC581" s="28"/>
    </row>
    <row r="582">
      <c r="A582" s="951"/>
      <c r="B582" s="951"/>
      <c r="C582" s="951"/>
      <c r="D582" s="28"/>
      <c r="E582" s="28"/>
      <c r="F582" s="28"/>
      <c r="G582" s="28"/>
      <c r="H582" s="28"/>
      <c r="I582" s="28"/>
      <c r="J582" s="951"/>
      <c r="K582" s="951"/>
      <c r="L582" s="951"/>
      <c r="M582" s="951"/>
      <c r="N582" s="951"/>
      <c r="O582" s="951"/>
      <c r="P582" s="951"/>
      <c r="Q582" s="951"/>
      <c r="R582" s="951"/>
      <c r="S582" s="28"/>
      <c r="T582" s="28"/>
      <c r="U582" s="28"/>
      <c r="V582" s="28"/>
      <c r="W582" s="28"/>
      <c r="X582" s="28"/>
      <c r="Y582" s="28"/>
      <c r="Z582" s="28"/>
      <c r="AA582" s="28"/>
      <c r="AB582" s="28"/>
      <c r="AC582" s="28"/>
    </row>
    <row r="583">
      <c r="A583" s="951"/>
      <c r="B583" s="951"/>
      <c r="C583" s="951"/>
      <c r="D583" s="28"/>
      <c r="E583" s="28"/>
      <c r="F583" s="28"/>
      <c r="G583" s="28"/>
      <c r="H583" s="28"/>
      <c r="I583" s="28"/>
      <c r="J583" s="951"/>
      <c r="K583" s="951"/>
      <c r="L583" s="951"/>
      <c r="M583" s="951"/>
      <c r="N583" s="951"/>
      <c r="O583" s="951"/>
      <c r="P583" s="951"/>
      <c r="Q583" s="951"/>
      <c r="R583" s="951"/>
      <c r="S583" s="28"/>
      <c r="T583" s="28"/>
      <c r="U583" s="28"/>
      <c r="V583" s="28"/>
      <c r="W583" s="28"/>
      <c r="X583" s="28"/>
      <c r="Y583" s="28"/>
      <c r="Z583" s="28"/>
      <c r="AA583" s="28"/>
      <c r="AB583" s="28"/>
      <c r="AC583" s="28"/>
    </row>
    <row r="584">
      <c r="A584" s="951"/>
      <c r="B584" s="951"/>
      <c r="C584" s="951"/>
      <c r="D584" s="28"/>
      <c r="E584" s="28"/>
      <c r="F584" s="28"/>
      <c r="G584" s="28"/>
      <c r="H584" s="28"/>
      <c r="I584" s="28"/>
      <c r="J584" s="951"/>
      <c r="K584" s="951"/>
      <c r="L584" s="951"/>
      <c r="M584" s="951"/>
      <c r="N584" s="951"/>
      <c r="O584" s="951"/>
      <c r="P584" s="951"/>
      <c r="Q584" s="951"/>
      <c r="R584" s="951"/>
      <c r="S584" s="28"/>
      <c r="T584" s="28"/>
      <c r="U584" s="28"/>
      <c r="V584" s="28"/>
      <c r="W584" s="28"/>
      <c r="X584" s="28"/>
      <c r="Y584" s="28"/>
      <c r="Z584" s="28"/>
      <c r="AA584" s="28"/>
      <c r="AB584" s="28"/>
      <c r="AC584" s="28"/>
    </row>
    <row r="585">
      <c r="A585" s="951"/>
      <c r="B585" s="951"/>
      <c r="C585" s="951"/>
      <c r="D585" s="28"/>
      <c r="E585" s="28"/>
      <c r="F585" s="28"/>
      <c r="G585" s="28"/>
      <c r="H585" s="28"/>
      <c r="I585" s="28"/>
      <c r="J585" s="951"/>
      <c r="K585" s="951"/>
      <c r="L585" s="951"/>
      <c r="M585" s="951"/>
      <c r="N585" s="951"/>
      <c r="O585" s="951"/>
      <c r="P585" s="951"/>
      <c r="Q585" s="951"/>
      <c r="R585" s="951"/>
      <c r="S585" s="28"/>
      <c r="T585" s="28"/>
      <c r="U585" s="28"/>
      <c r="V585" s="28"/>
      <c r="W585" s="28"/>
      <c r="X585" s="28"/>
      <c r="Y585" s="28"/>
      <c r="Z585" s="28"/>
      <c r="AA585" s="28"/>
      <c r="AB585" s="28"/>
      <c r="AC585" s="28"/>
    </row>
    <row r="586">
      <c r="A586" s="951"/>
      <c r="B586" s="951"/>
      <c r="C586" s="951"/>
      <c r="D586" s="28"/>
      <c r="E586" s="28"/>
      <c r="F586" s="28"/>
      <c r="G586" s="28"/>
      <c r="H586" s="28"/>
      <c r="I586" s="28"/>
      <c r="J586" s="951"/>
      <c r="K586" s="951"/>
      <c r="L586" s="951"/>
      <c r="M586" s="951"/>
      <c r="N586" s="951"/>
      <c r="O586" s="951"/>
      <c r="P586" s="951"/>
      <c r="Q586" s="951"/>
      <c r="R586" s="951"/>
      <c r="S586" s="28"/>
      <c r="T586" s="28"/>
      <c r="U586" s="28"/>
      <c r="V586" s="28"/>
      <c r="W586" s="28"/>
      <c r="X586" s="28"/>
      <c r="Y586" s="28"/>
      <c r="Z586" s="28"/>
      <c r="AA586" s="28"/>
      <c r="AB586" s="28"/>
      <c r="AC586" s="28"/>
    </row>
    <row r="587">
      <c r="A587" s="951"/>
      <c r="B587" s="951"/>
      <c r="C587" s="951"/>
      <c r="D587" s="28"/>
      <c r="E587" s="28"/>
      <c r="F587" s="28"/>
      <c r="G587" s="28"/>
      <c r="H587" s="28"/>
      <c r="I587" s="28"/>
      <c r="J587" s="951"/>
      <c r="K587" s="951"/>
      <c r="L587" s="951"/>
      <c r="M587" s="951"/>
      <c r="N587" s="951"/>
      <c r="O587" s="951"/>
      <c r="P587" s="951"/>
      <c r="Q587" s="951"/>
      <c r="R587" s="951"/>
      <c r="S587" s="28"/>
      <c r="T587" s="28"/>
      <c r="U587" s="28"/>
      <c r="V587" s="28"/>
      <c r="W587" s="28"/>
      <c r="X587" s="28"/>
      <c r="Y587" s="28"/>
      <c r="Z587" s="28"/>
      <c r="AA587" s="28"/>
      <c r="AB587" s="28"/>
      <c r="AC587" s="28"/>
    </row>
    <row r="588">
      <c r="A588" s="951"/>
      <c r="B588" s="951"/>
      <c r="C588" s="951"/>
      <c r="D588" s="28"/>
      <c r="E588" s="28"/>
      <c r="F588" s="28"/>
      <c r="G588" s="28"/>
      <c r="H588" s="28"/>
      <c r="I588" s="28"/>
      <c r="J588" s="951"/>
      <c r="K588" s="951"/>
      <c r="L588" s="951"/>
      <c r="M588" s="951"/>
      <c r="N588" s="951"/>
      <c r="O588" s="951"/>
      <c r="P588" s="951"/>
      <c r="Q588" s="951"/>
      <c r="R588" s="951"/>
      <c r="S588" s="28"/>
      <c r="T588" s="28"/>
      <c r="U588" s="28"/>
      <c r="V588" s="28"/>
      <c r="W588" s="28"/>
      <c r="X588" s="28"/>
      <c r="Y588" s="28"/>
      <c r="Z588" s="28"/>
      <c r="AA588" s="28"/>
      <c r="AB588" s="28"/>
      <c r="AC588" s="28"/>
    </row>
    <row r="589">
      <c r="A589" s="951"/>
      <c r="B589" s="951"/>
      <c r="C589" s="951"/>
      <c r="D589" s="28"/>
      <c r="E589" s="28"/>
      <c r="F589" s="28"/>
      <c r="G589" s="28"/>
      <c r="H589" s="28"/>
      <c r="I589" s="28"/>
      <c r="J589" s="951"/>
      <c r="K589" s="951"/>
      <c r="L589" s="951"/>
      <c r="M589" s="951"/>
      <c r="N589" s="951"/>
      <c r="O589" s="951"/>
      <c r="P589" s="951"/>
      <c r="Q589" s="951"/>
      <c r="R589" s="951"/>
      <c r="S589" s="28"/>
      <c r="T589" s="28"/>
      <c r="U589" s="28"/>
      <c r="V589" s="28"/>
      <c r="W589" s="28"/>
      <c r="X589" s="28"/>
      <c r="Y589" s="28"/>
      <c r="Z589" s="28"/>
      <c r="AA589" s="28"/>
      <c r="AB589" s="28"/>
      <c r="AC589" s="28"/>
    </row>
    <row r="590">
      <c r="A590" s="951"/>
      <c r="B590" s="951"/>
      <c r="C590" s="951"/>
      <c r="D590" s="28"/>
      <c r="E590" s="28"/>
      <c r="F590" s="28"/>
      <c r="G590" s="28"/>
      <c r="H590" s="28"/>
      <c r="I590" s="28"/>
      <c r="J590" s="951"/>
      <c r="K590" s="951"/>
      <c r="L590" s="951"/>
      <c r="M590" s="951"/>
      <c r="N590" s="951"/>
      <c r="O590" s="951"/>
      <c r="P590" s="951"/>
      <c r="Q590" s="951"/>
      <c r="R590" s="951"/>
      <c r="S590" s="28"/>
      <c r="T590" s="28"/>
      <c r="U590" s="28"/>
      <c r="V590" s="28"/>
      <c r="W590" s="28"/>
      <c r="X590" s="28"/>
      <c r="Y590" s="28"/>
      <c r="Z590" s="28"/>
      <c r="AA590" s="28"/>
      <c r="AB590" s="28"/>
      <c r="AC590" s="28"/>
    </row>
    <row r="591">
      <c r="A591" s="951"/>
      <c r="B591" s="951"/>
      <c r="C591" s="951"/>
      <c r="D591" s="28"/>
      <c r="E591" s="28"/>
      <c r="F591" s="28"/>
      <c r="G591" s="28"/>
      <c r="H591" s="28"/>
      <c r="I591" s="28"/>
      <c r="J591" s="951"/>
      <c r="K591" s="951"/>
      <c r="L591" s="951"/>
      <c r="M591" s="951"/>
      <c r="N591" s="951"/>
      <c r="O591" s="951"/>
      <c r="P591" s="951"/>
      <c r="Q591" s="951"/>
      <c r="R591" s="951"/>
      <c r="S591" s="28"/>
      <c r="T591" s="28"/>
      <c r="U591" s="28"/>
      <c r="V591" s="28"/>
      <c r="W591" s="28"/>
      <c r="X591" s="28"/>
      <c r="Y591" s="28"/>
      <c r="Z591" s="28"/>
      <c r="AA591" s="28"/>
      <c r="AB591" s="28"/>
      <c r="AC591" s="28"/>
    </row>
    <row r="592">
      <c r="A592" s="951"/>
      <c r="B592" s="951"/>
      <c r="C592" s="951"/>
      <c r="D592" s="28"/>
      <c r="E592" s="28"/>
      <c r="F592" s="28"/>
      <c r="G592" s="28"/>
      <c r="H592" s="28"/>
      <c r="I592" s="28"/>
      <c r="J592" s="951"/>
      <c r="K592" s="951"/>
      <c r="L592" s="951"/>
      <c r="M592" s="951"/>
      <c r="N592" s="951"/>
      <c r="O592" s="951"/>
      <c r="P592" s="951"/>
      <c r="Q592" s="951"/>
      <c r="R592" s="951"/>
      <c r="S592" s="28"/>
      <c r="T592" s="28"/>
      <c r="U592" s="28"/>
      <c r="V592" s="28"/>
      <c r="W592" s="28"/>
      <c r="X592" s="28"/>
      <c r="Y592" s="28"/>
      <c r="Z592" s="28"/>
      <c r="AA592" s="28"/>
      <c r="AB592" s="28"/>
      <c r="AC592" s="28"/>
    </row>
    <row r="593">
      <c r="A593" s="951"/>
      <c r="B593" s="951"/>
      <c r="C593" s="951"/>
      <c r="D593" s="28"/>
      <c r="E593" s="28"/>
      <c r="F593" s="28"/>
      <c r="G593" s="28"/>
      <c r="H593" s="28"/>
      <c r="I593" s="28"/>
      <c r="J593" s="951"/>
      <c r="K593" s="951"/>
      <c r="L593" s="951"/>
      <c r="M593" s="951"/>
      <c r="N593" s="951"/>
      <c r="O593" s="951"/>
      <c r="P593" s="951"/>
      <c r="Q593" s="951"/>
      <c r="R593" s="951"/>
      <c r="S593" s="28"/>
      <c r="T593" s="28"/>
      <c r="U593" s="28"/>
      <c r="V593" s="28"/>
      <c r="W593" s="28"/>
      <c r="X593" s="28"/>
      <c r="Y593" s="28"/>
      <c r="Z593" s="28"/>
      <c r="AA593" s="28"/>
      <c r="AB593" s="28"/>
      <c r="AC593" s="28"/>
    </row>
    <row r="594">
      <c r="A594" s="951"/>
      <c r="B594" s="951"/>
      <c r="C594" s="951"/>
      <c r="D594" s="28"/>
      <c r="E594" s="28"/>
      <c r="F594" s="28"/>
      <c r="G594" s="28"/>
      <c r="H594" s="28"/>
      <c r="I594" s="28"/>
      <c r="J594" s="951"/>
      <c r="K594" s="951"/>
      <c r="L594" s="951"/>
      <c r="M594" s="951"/>
      <c r="N594" s="951"/>
      <c r="O594" s="951"/>
      <c r="P594" s="951"/>
      <c r="Q594" s="951"/>
      <c r="R594" s="951"/>
      <c r="S594" s="28"/>
      <c r="T594" s="28"/>
      <c r="U594" s="28"/>
      <c r="V594" s="28"/>
      <c r="W594" s="28"/>
      <c r="X594" s="28"/>
      <c r="Y594" s="28"/>
      <c r="Z594" s="28"/>
      <c r="AA594" s="28"/>
      <c r="AB594" s="28"/>
      <c r="AC594" s="28"/>
    </row>
    <row r="595">
      <c r="A595" s="951"/>
      <c r="B595" s="951"/>
      <c r="C595" s="951"/>
      <c r="D595" s="28"/>
      <c r="E595" s="28"/>
      <c r="F595" s="28"/>
      <c r="G595" s="28"/>
      <c r="H595" s="28"/>
      <c r="I595" s="28"/>
      <c r="J595" s="951"/>
      <c r="K595" s="951"/>
      <c r="L595" s="951"/>
      <c r="M595" s="951"/>
      <c r="N595" s="951"/>
      <c r="O595" s="951"/>
      <c r="P595" s="951"/>
      <c r="Q595" s="951"/>
      <c r="R595" s="951"/>
      <c r="S595" s="28"/>
      <c r="T595" s="28"/>
      <c r="U595" s="28"/>
      <c r="V595" s="28"/>
      <c r="W595" s="28"/>
      <c r="X595" s="28"/>
      <c r="Y595" s="28"/>
      <c r="Z595" s="28"/>
      <c r="AA595" s="28"/>
      <c r="AB595" s="28"/>
      <c r="AC595" s="28"/>
    </row>
    <row r="596">
      <c r="A596" s="951"/>
      <c r="B596" s="951"/>
      <c r="C596" s="951"/>
      <c r="D596" s="28"/>
      <c r="E596" s="28"/>
      <c r="F596" s="28"/>
      <c r="G596" s="28"/>
      <c r="H596" s="28"/>
      <c r="I596" s="28"/>
      <c r="J596" s="951"/>
      <c r="K596" s="951"/>
      <c r="L596" s="951"/>
      <c r="M596" s="951"/>
      <c r="N596" s="951"/>
      <c r="O596" s="951"/>
      <c r="P596" s="951"/>
      <c r="Q596" s="951"/>
      <c r="R596" s="951"/>
      <c r="S596" s="28"/>
      <c r="T596" s="28"/>
      <c r="U596" s="28"/>
      <c r="V596" s="28"/>
      <c r="W596" s="28"/>
      <c r="X596" s="28"/>
      <c r="Y596" s="28"/>
      <c r="Z596" s="28"/>
      <c r="AA596" s="28"/>
      <c r="AB596" s="28"/>
      <c r="AC596" s="28"/>
    </row>
    <row r="597">
      <c r="A597" s="951"/>
      <c r="B597" s="951"/>
      <c r="C597" s="951"/>
      <c r="D597" s="28"/>
      <c r="E597" s="28"/>
      <c r="F597" s="28"/>
      <c r="G597" s="28"/>
      <c r="H597" s="28"/>
      <c r="I597" s="28"/>
      <c r="J597" s="951"/>
      <c r="K597" s="951"/>
      <c r="L597" s="951"/>
      <c r="M597" s="951"/>
      <c r="N597" s="951"/>
      <c r="O597" s="951"/>
      <c r="P597" s="951"/>
      <c r="Q597" s="951"/>
      <c r="R597" s="951"/>
      <c r="S597" s="28"/>
      <c r="T597" s="28"/>
      <c r="U597" s="28"/>
      <c r="V597" s="28"/>
      <c r="W597" s="28"/>
      <c r="X597" s="28"/>
      <c r="Y597" s="28"/>
      <c r="Z597" s="28"/>
      <c r="AA597" s="28"/>
      <c r="AB597" s="28"/>
      <c r="AC597" s="28"/>
    </row>
    <row r="598">
      <c r="A598" s="951"/>
      <c r="B598" s="951"/>
      <c r="C598" s="951"/>
      <c r="D598" s="28"/>
      <c r="E598" s="28"/>
      <c r="F598" s="28"/>
      <c r="G598" s="28"/>
      <c r="H598" s="28"/>
      <c r="I598" s="28"/>
      <c r="J598" s="951"/>
      <c r="K598" s="951"/>
      <c r="L598" s="951"/>
      <c r="M598" s="951"/>
      <c r="N598" s="951"/>
      <c r="O598" s="951"/>
      <c r="P598" s="951"/>
      <c r="Q598" s="951"/>
      <c r="R598" s="951"/>
      <c r="S598" s="28"/>
      <c r="T598" s="28"/>
      <c r="U598" s="28"/>
      <c r="V598" s="28"/>
      <c r="W598" s="28"/>
      <c r="X598" s="28"/>
      <c r="Y598" s="28"/>
      <c r="Z598" s="28"/>
      <c r="AA598" s="28"/>
      <c r="AB598" s="28"/>
      <c r="AC598" s="28"/>
    </row>
    <row r="599">
      <c r="A599" s="951"/>
      <c r="B599" s="951"/>
      <c r="C599" s="951"/>
      <c r="D599" s="28"/>
      <c r="E599" s="28"/>
      <c r="F599" s="28"/>
      <c r="G599" s="28"/>
      <c r="H599" s="28"/>
      <c r="I599" s="28"/>
      <c r="J599" s="951"/>
      <c r="K599" s="951"/>
      <c r="L599" s="951"/>
      <c r="M599" s="951"/>
      <c r="N599" s="951"/>
      <c r="O599" s="951"/>
      <c r="P599" s="951"/>
      <c r="Q599" s="951"/>
      <c r="R599" s="951"/>
      <c r="S599" s="28"/>
      <c r="T599" s="28"/>
      <c r="U599" s="28"/>
      <c r="V599" s="28"/>
      <c r="W599" s="28"/>
      <c r="X599" s="28"/>
      <c r="Y599" s="28"/>
      <c r="Z599" s="28"/>
      <c r="AA599" s="28"/>
      <c r="AB599" s="28"/>
      <c r="AC599" s="28"/>
    </row>
    <row r="600">
      <c r="A600" s="951"/>
      <c r="B600" s="951"/>
      <c r="C600" s="951"/>
      <c r="D600" s="28"/>
      <c r="E600" s="28"/>
      <c r="F600" s="28"/>
      <c r="G600" s="28"/>
      <c r="H600" s="28"/>
      <c r="I600" s="28"/>
      <c r="J600" s="951"/>
      <c r="K600" s="951"/>
      <c r="L600" s="951"/>
      <c r="M600" s="951"/>
      <c r="N600" s="951"/>
      <c r="O600" s="951"/>
      <c r="P600" s="951"/>
      <c r="Q600" s="951"/>
      <c r="R600" s="951"/>
      <c r="S600" s="28"/>
      <c r="T600" s="28"/>
      <c r="U600" s="28"/>
      <c r="V600" s="28"/>
      <c r="W600" s="28"/>
      <c r="X600" s="28"/>
      <c r="Y600" s="28"/>
      <c r="Z600" s="28"/>
      <c r="AA600" s="28"/>
      <c r="AB600" s="28"/>
      <c r="AC600" s="28"/>
    </row>
    <row r="601">
      <c r="A601" s="951"/>
      <c r="B601" s="951"/>
      <c r="C601" s="951"/>
      <c r="D601" s="28"/>
      <c r="E601" s="28"/>
      <c r="F601" s="28"/>
      <c r="G601" s="28"/>
      <c r="H601" s="28"/>
      <c r="I601" s="28"/>
      <c r="J601" s="951"/>
      <c r="K601" s="951"/>
      <c r="L601" s="951"/>
      <c r="M601" s="951"/>
      <c r="N601" s="951"/>
      <c r="O601" s="951"/>
      <c r="P601" s="951"/>
      <c r="Q601" s="951"/>
      <c r="R601" s="951"/>
      <c r="S601" s="28"/>
      <c r="T601" s="28"/>
      <c r="U601" s="28"/>
      <c r="V601" s="28"/>
      <c r="W601" s="28"/>
      <c r="X601" s="28"/>
      <c r="Y601" s="28"/>
      <c r="Z601" s="28"/>
      <c r="AA601" s="28"/>
      <c r="AB601" s="28"/>
      <c r="AC601" s="28"/>
    </row>
    <row r="602">
      <c r="A602" s="951"/>
      <c r="B602" s="951"/>
      <c r="C602" s="951"/>
      <c r="D602" s="28"/>
      <c r="E602" s="28"/>
      <c r="F602" s="28"/>
      <c r="G602" s="28"/>
      <c r="H602" s="28"/>
      <c r="I602" s="28"/>
      <c r="J602" s="951"/>
      <c r="K602" s="951"/>
      <c r="L602" s="951"/>
      <c r="M602" s="951"/>
      <c r="N602" s="951"/>
      <c r="O602" s="951"/>
      <c r="P602" s="951"/>
      <c r="Q602" s="951"/>
      <c r="R602" s="951"/>
      <c r="S602" s="28"/>
      <c r="T602" s="28"/>
      <c r="U602" s="28"/>
      <c r="V602" s="28"/>
      <c r="W602" s="28"/>
      <c r="X602" s="28"/>
      <c r="Y602" s="28"/>
      <c r="Z602" s="28"/>
      <c r="AA602" s="28"/>
      <c r="AB602" s="28"/>
      <c r="AC602" s="28"/>
    </row>
    <row r="603">
      <c r="A603" s="951"/>
      <c r="B603" s="951"/>
      <c r="C603" s="951"/>
      <c r="D603" s="28"/>
      <c r="E603" s="28"/>
      <c r="F603" s="28"/>
      <c r="G603" s="28"/>
      <c r="H603" s="28"/>
      <c r="I603" s="28"/>
      <c r="J603" s="951"/>
      <c r="K603" s="951"/>
      <c r="L603" s="951"/>
      <c r="M603" s="951"/>
      <c r="N603" s="951"/>
      <c r="O603" s="951"/>
      <c r="P603" s="951"/>
      <c r="Q603" s="951"/>
      <c r="R603" s="951"/>
      <c r="S603" s="28"/>
      <c r="T603" s="28"/>
      <c r="U603" s="28"/>
      <c r="V603" s="28"/>
      <c r="W603" s="28"/>
      <c r="X603" s="28"/>
      <c r="Y603" s="28"/>
      <c r="Z603" s="28"/>
      <c r="AA603" s="28"/>
      <c r="AB603" s="28"/>
      <c r="AC603" s="28"/>
    </row>
    <row r="604">
      <c r="A604" s="951"/>
      <c r="B604" s="951"/>
      <c r="C604" s="951"/>
      <c r="D604" s="28"/>
      <c r="E604" s="28"/>
      <c r="F604" s="28"/>
      <c r="G604" s="28"/>
      <c r="H604" s="28"/>
      <c r="I604" s="28"/>
      <c r="J604" s="951"/>
      <c r="K604" s="951"/>
      <c r="L604" s="951"/>
      <c r="M604" s="951"/>
      <c r="N604" s="951"/>
      <c r="O604" s="951"/>
      <c r="P604" s="951"/>
      <c r="Q604" s="951"/>
      <c r="R604" s="951"/>
      <c r="S604" s="28"/>
      <c r="T604" s="28"/>
      <c r="U604" s="28"/>
      <c r="V604" s="28"/>
      <c r="W604" s="28"/>
      <c r="X604" s="28"/>
      <c r="Y604" s="28"/>
      <c r="Z604" s="28"/>
      <c r="AA604" s="28"/>
      <c r="AB604" s="28"/>
      <c r="AC604" s="28"/>
    </row>
    <row r="605">
      <c r="A605" s="951"/>
      <c r="B605" s="951"/>
      <c r="C605" s="951"/>
      <c r="D605" s="28"/>
      <c r="E605" s="28"/>
      <c r="F605" s="28"/>
      <c r="G605" s="28"/>
      <c r="H605" s="28"/>
      <c r="I605" s="28"/>
      <c r="J605" s="951"/>
      <c r="K605" s="951"/>
      <c r="L605" s="951"/>
      <c r="M605" s="951"/>
      <c r="N605" s="951"/>
      <c r="O605" s="951"/>
      <c r="P605" s="951"/>
      <c r="Q605" s="951"/>
      <c r="R605" s="951"/>
      <c r="S605" s="28"/>
      <c r="T605" s="28"/>
      <c r="U605" s="28"/>
      <c r="V605" s="28"/>
      <c r="W605" s="28"/>
      <c r="X605" s="28"/>
      <c r="Y605" s="28"/>
      <c r="Z605" s="28"/>
      <c r="AA605" s="28"/>
      <c r="AB605" s="28"/>
      <c r="AC605" s="28"/>
    </row>
    <row r="606">
      <c r="A606" s="951"/>
      <c r="B606" s="951"/>
      <c r="C606" s="951"/>
      <c r="D606" s="28"/>
      <c r="E606" s="28"/>
      <c r="F606" s="28"/>
      <c r="G606" s="28"/>
      <c r="H606" s="28"/>
      <c r="I606" s="28"/>
      <c r="J606" s="951"/>
      <c r="K606" s="951"/>
      <c r="L606" s="951"/>
      <c r="M606" s="951"/>
      <c r="N606" s="951"/>
      <c r="O606" s="951"/>
      <c r="P606" s="951"/>
      <c r="Q606" s="951"/>
      <c r="R606" s="951"/>
      <c r="S606" s="28"/>
      <c r="T606" s="28"/>
      <c r="U606" s="28"/>
      <c r="V606" s="28"/>
      <c r="W606" s="28"/>
      <c r="X606" s="28"/>
      <c r="Y606" s="28"/>
      <c r="Z606" s="28"/>
      <c r="AA606" s="28"/>
      <c r="AB606" s="28"/>
      <c r="AC606" s="28"/>
    </row>
    <row r="607">
      <c r="A607" s="951"/>
      <c r="B607" s="951"/>
      <c r="C607" s="951"/>
      <c r="D607" s="28"/>
      <c r="E607" s="28"/>
      <c r="F607" s="28"/>
      <c r="G607" s="28"/>
      <c r="H607" s="28"/>
      <c r="I607" s="28"/>
      <c r="J607" s="951"/>
      <c r="K607" s="951"/>
      <c r="L607" s="951"/>
      <c r="M607" s="951"/>
      <c r="N607" s="951"/>
      <c r="O607" s="951"/>
      <c r="P607" s="951"/>
      <c r="Q607" s="951"/>
      <c r="R607" s="951"/>
      <c r="S607" s="28"/>
      <c r="T607" s="28"/>
      <c r="U607" s="28"/>
      <c r="V607" s="28"/>
      <c r="W607" s="28"/>
      <c r="X607" s="28"/>
      <c r="Y607" s="28"/>
      <c r="Z607" s="28"/>
      <c r="AA607" s="28"/>
      <c r="AB607" s="28"/>
      <c r="AC607" s="28"/>
    </row>
    <row r="608">
      <c r="A608" s="951"/>
      <c r="B608" s="951"/>
      <c r="C608" s="951"/>
      <c r="D608" s="28"/>
      <c r="E608" s="28"/>
      <c r="F608" s="28"/>
      <c r="G608" s="28"/>
      <c r="H608" s="28"/>
      <c r="I608" s="28"/>
      <c r="J608" s="951"/>
      <c r="K608" s="951"/>
      <c r="L608" s="951"/>
      <c r="M608" s="951"/>
      <c r="N608" s="951"/>
      <c r="O608" s="951"/>
      <c r="P608" s="951"/>
      <c r="Q608" s="951"/>
      <c r="R608" s="951"/>
      <c r="S608" s="28"/>
      <c r="T608" s="28"/>
      <c r="U608" s="28"/>
      <c r="V608" s="28"/>
      <c r="W608" s="28"/>
      <c r="X608" s="28"/>
      <c r="Y608" s="28"/>
      <c r="Z608" s="28"/>
      <c r="AA608" s="28"/>
      <c r="AB608" s="28"/>
      <c r="AC608" s="28"/>
    </row>
    <row r="609">
      <c r="A609" s="951"/>
      <c r="B609" s="951"/>
      <c r="C609" s="951"/>
      <c r="D609" s="28"/>
      <c r="E609" s="28"/>
      <c r="F609" s="28"/>
      <c r="G609" s="28"/>
      <c r="H609" s="28"/>
      <c r="I609" s="28"/>
      <c r="J609" s="951"/>
      <c r="K609" s="951"/>
      <c r="L609" s="951"/>
      <c r="M609" s="951"/>
      <c r="N609" s="951"/>
      <c r="O609" s="951"/>
      <c r="P609" s="951"/>
      <c r="Q609" s="951"/>
      <c r="R609" s="951"/>
      <c r="S609" s="28"/>
      <c r="T609" s="28"/>
      <c r="U609" s="28"/>
      <c r="V609" s="28"/>
      <c r="W609" s="28"/>
      <c r="X609" s="28"/>
      <c r="Y609" s="28"/>
      <c r="Z609" s="28"/>
      <c r="AA609" s="28"/>
      <c r="AB609" s="28"/>
      <c r="AC609" s="28"/>
    </row>
    <row r="610">
      <c r="A610" s="951"/>
      <c r="B610" s="951"/>
      <c r="C610" s="951"/>
      <c r="D610" s="28"/>
      <c r="E610" s="28"/>
      <c r="F610" s="28"/>
      <c r="G610" s="28"/>
      <c r="H610" s="28"/>
      <c r="I610" s="28"/>
      <c r="J610" s="951"/>
      <c r="K610" s="951"/>
      <c r="L610" s="951"/>
      <c r="M610" s="951"/>
      <c r="N610" s="951"/>
      <c r="O610" s="951"/>
      <c r="P610" s="951"/>
      <c r="Q610" s="951"/>
      <c r="R610" s="951"/>
      <c r="S610" s="28"/>
      <c r="T610" s="28"/>
      <c r="U610" s="28"/>
      <c r="V610" s="28"/>
      <c r="W610" s="28"/>
      <c r="X610" s="28"/>
      <c r="Y610" s="28"/>
      <c r="Z610" s="28"/>
      <c r="AA610" s="28"/>
      <c r="AB610" s="28"/>
      <c r="AC610" s="28"/>
    </row>
    <row r="611">
      <c r="A611" s="951"/>
      <c r="B611" s="951"/>
      <c r="C611" s="951"/>
      <c r="D611" s="28"/>
      <c r="E611" s="28"/>
      <c r="F611" s="28"/>
      <c r="G611" s="28"/>
      <c r="H611" s="28"/>
      <c r="I611" s="28"/>
      <c r="J611" s="951"/>
      <c r="K611" s="951"/>
      <c r="L611" s="951"/>
      <c r="M611" s="951"/>
      <c r="N611" s="951"/>
      <c r="O611" s="951"/>
      <c r="P611" s="951"/>
      <c r="Q611" s="951"/>
      <c r="R611" s="951"/>
      <c r="S611" s="28"/>
      <c r="T611" s="28"/>
      <c r="U611" s="28"/>
      <c r="V611" s="28"/>
      <c r="W611" s="28"/>
      <c r="X611" s="28"/>
      <c r="Y611" s="28"/>
      <c r="Z611" s="28"/>
      <c r="AA611" s="28"/>
      <c r="AB611" s="28"/>
      <c r="AC611" s="28"/>
    </row>
    <row r="612">
      <c r="A612" s="951"/>
      <c r="B612" s="951"/>
      <c r="C612" s="951"/>
      <c r="D612" s="28"/>
      <c r="E612" s="28"/>
      <c r="F612" s="28"/>
      <c r="G612" s="28"/>
      <c r="H612" s="28"/>
      <c r="I612" s="28"/>
      <c r="J612" s="951"/>
      <c r="K612" s="951"/>
      <c r="L612" s="951"/>
      <c r="M612" s="951"/>
      <c r="N612" s="951"/>
      <c r="O612" s="951"/>
      <c r="P612" s="951"/>
      <c r="Q612" s="951"/>
      <c r="R612" s="951"/>
      <c r="S612" s="28"/>
      <c r="T612" s="28"/>
      <c r="U612" s="28"/>
      <c r="V612" s="28"/>
      <c r="W612" s="28"/>
      <c r="X612" s="28"/>
      <c r="Y612" s="28"/>
      <c r="Z612" s="28"/>
      <c r="AA612" s="28"/>
      <c r="AB612" s="28"/>
      <c r="AC612" s="28"/>
    </row>
    <row r="613">
      <c r="A613" s="951"/>
      <c r="B613" s="951"/>
      <c r="C613" s="951"/>
      <c r="D613" s="28"/>
      <c r="E613" s="28"/>
      <c r="F613" s="28"/>
      <c r="G613" s="28"/>
      <c r="H613" s="28"/>
      <c r="I613" s="28"/>
      <c r="J613" s="951"/>
      <c r="K613" s="951"/>
      <c r="L613" s="951"/>
      <c r="M613" s="951"/>
      <c r="N613" s="951"/>
      <c r="O613" s="951"/>
      <c r="P613" s="951"/>
      <c r="Q613" s="951"/>
      <c r="R613" s="951"/>
      <c r="S613" s="28"/>
      <c r="T613" s="28"/>
      <c r="U613" s="28"/>
      <c r="V613" s="28"/>
      <c r="W613" s="28"/>
      <c r="X613" s="28"/>
      <c r="Y613" s="28"/>
      <c r="Z613" s="28"/>
      <c r="AA613" s="28"/>
      <c r="AB613" s="28"/>
      <c r="AC613" s="28"/>
    </row>
    <row r="614">
      <c r="A614" s="951"/>
      <c r="B614" s="951"/>
      <c r="C614" s="951"/>
      <c r="D614" s="28"/>
      <c r="E614" s="28"/>
      <c r="F614" s="28"/>
      <c r="G614" s="28"/>
      <c r="H614" s="28"/>
      <c r="I614" s="28"/>
      <c r="J614" s="951"/>
      <c r="K614" s="951"/>
      <c r="L614" s="951"/>
      <c r="M614" s="951"/>
      <c r="N614" s="951"/>
      <c r="O614" s="951"/>
      <c r="P614" s="951"/>
      <c r="Q614" s="951"/>
      <c r="R614" s="951"/>
      <c r="S614" s="28"/>
      <c r="T614" s="28"/>
      <c r="U614" s="28"/>
      <c r="V614" s="28"/>
      <c r="W614" s="28"/>
      <c r="X614" s="28"/>
      <c r="Y614" s="28"/>
      <c r="Z614" s="28"/>
      <c r="AA614" s="28"/>
      <c r="AB614" s="28"/>
      <c r="AC614" s="28"/>
    </row>
    <row r="615">
      <c r="A615" s="951"/>
      <c r="B615" s="951"/>
      <c r="C615" s="951"/>
      <c r="D615" s="28"/>
      <c r="E615" s="28"/>
      <c r="F615" s="28"/>
      <c r="G615" s="28"/>
      <c r="H615" s="28"/>
      <c r="I615" s="28"/>
      <c r="J615" s="951"/>
      <c r="K615" s="951"/>
      <c r="L615" s="951"/>
      <c r="M615" s="951"/>
      <c r="N615" s="951"/>
      <c r="O615" s="951"/>
      <c r="P615" s="951"/>
      <c r="Q615" s="951"/>
      <c r="R615" s="951"/>
      <c r="S615" s="28"/>
      <c r="T615" s="28"/>
      <c r="U615" s="28"/>
      <c r="V615" s="28"/>
      <c r="W615" s="28"/>
      <c r="X615" s="28"/>
      <c r="Y615" s="28"/>
      <c r="Z615" s="28"/>
      <c r="AA615" s="28"/>
      <c r="AB615" s="28"/>
      <c r="AC615" s="28"/>
    </row>
    <row r="616">
      <c r="A616" s="951"/>
      <c r="B616" s="951"/>
      <c r="C616" s="951"/>
      <c r="D616" s="28"/>
      <c r="E616" s="28"/>
      <c r="F616" s="28"/>
      <c r="G616" s="28"/>
      <c r="H616" s="28"/>
      <c r="I616" s="28"/>
      <c r="J616" s="951"/>
      <c r="K616" s="951"/>
      <c r="L616" s="951"/>
      <c r="M616" s="951"/>
      <c r="N616" s="951"/>
      <c r="O616" s="951"/>
      <c r="P616" s="951"/>
      <c r="Q616" s="951"/>
      <c r="R616" s="951"/>
      <c r="S616" s="28"/>
      <c r="T616" s="28"/>
      <c r="U616" s="28"/>
      <c r="V616" s="28"/>
      <c r="W616" s="28"/>
      <c r="X616" s="28"/>
      <c r="Y616" s="28"/>
      <c r="Z616" s="28"/>
      <c r="AA616" s="28"/>
      <c r="AB616" s="28"/>
      <c r="AC616" s="28"/>
    </row>
    <row r="617">
      <c r="A617" s="951"/>
      <c r="B617" s="951"/>
      <c r="C617" s="951"/>
      <c r="D617" s="28"/>
      <c r="E617" s="28"/>
      <c r="F617" s="28"/>
      <c r="G617" s="28"/>
      <c r="H617" s="28"/>
      <c r="I617" s="28"/>
      <c r="J617" s="951"/>
      <c r="K617" s="951"/>
      <c r="L617" s="951"/>
      <c r="M617" s="951"/>
      <c r="N617" s="951"/>
      <c r="O617" s="951"/>
      <c r="P617" s="951"/>
      <c r="Q617" s="951"/>
      <c r="R617" s="951"/>
      <c r="S617" s="28"/>
      <c r="T617" s="28"/>
      <c r="U617" s="28"/>
      <c r="V617" s="28"/>
      <c r="W617" s="28"/>
      <c r="X617" s="28"/>
      <c r="Y617" s="28"/>
      <c r="Z617" s="28"/>
      <c r="AA617" s="28"/>
      <c r="AB617" s="28"/>
      <c r="AC617" s="28"/>
    </row>
    <row r="618">
      <c r="A618" s="951"/>
      <c r="B618" s="951"/>
      <c r="C618" s="951"/>
      <c r="D618" s="28"/>
      <c r="E618" s="28"/>
      <c r="F618" s="28"/>
      <c r="G618" s="28"/>
      <c r="H618" s="28"/>
      <c r="I618" s="28"/>
      <c r="J618" s="951"/>
      <c r="K618" s="951"/>
      <c r="L618" s="951"/>
      <c r="M618" s="951"/>
      <c r="N618" s="951"/>
      <c r="O618" s="951"/>
      <c r="P618" s="951"/>
      <c r="Q618" s="951"/>
      <c r="R618" s="951"/>
      <c r="S618" s="28"/>
      <c r="T618" s="28"/>
      <c r="U618" s="28"/>
      <c r="V618" s="28"/>
      <c r="W618" s="28"/>
      <c r="X618" s="28"/>
      <c r="Y618" s="28"/>
      <c r="Z618" s="28"/>
      <c r="AA618" s="28"/>
      <c r="AB618" s="28"/>
      <c r="AC618" s="28"/>
    </row>
    <row r="619">
      <c r="A619" s="951"/>
      <c r="B619" s="951"/>
      <c r="C619" s="951"/>
      <c r="D619" s="28"/>
      <c r="E619" s="28"/>
      <c r="F619" s="28"/>
      <c r="G619" s="28"/>
      <c r="H619" s="28"/>
      <c r="I619" s="28"/>
      <c r="J619" s="951"/>
      <c r="K619" s="951"/>
      <c r="L619" s="951"/>
      <c r="M619" s="951"/>
      <c r="N619" s="951"/>
      <c r="O619" s="951"/>
      <c r="P619" s="951"/>
      <c r="Q619" s="951"/>
      <c r="R619" s="951"/>
      <c r="S619" s="28"/>
      <c r="T619" s="28"/>
      <c r="U619" s="28"/>
      <c r="V619" s="28"/>
      <c r="W619" s="28"/>
      <c r="X619" s="28"/>
      <c r="Y619" s="28"/>
      <c r="Z619" s="28"/>
      <c r="AA619" s="28"/>
      <c r="AB619" s="28"/>
      <c r="AC619" s="28"/>
    </row>
    <row r="620">
      <c r="A620" s="951"/>
      <c r="B620" s="951"/>
      <c r="C620" s="951"/>
      <c r="D620" s="28"/>
      <c r="E620" s="28"/>
      <c r="F620" s="28"/>
      <c r="G620" s="28"/>
      <c r="H620" s="28"/>
      <c r="I620" s="28"/>
      <c r="J620" s="951"/>
      <c r="K620" s="951"/>
      <c r="L620" s="951"/>
      <c r="M620" s="951"/>
      <c r="N620" s="951"/>
      <c r="O620" s="951"/>
      <c r="P620" s="951"/>
      <c r="Q620" s="951"/>
      <c r="R620" s="951"/>
      <c r="S620" s="28"/>
      <c r="T620" s="28"/>
      <c r="U620" s="28"/>
      <c r="V620" s="28"/>
      <c r="W620" s="28"/>
      <c r="X620" s="28"/>
      <c r="Y620" s="28"/>
      <c r="Z620" s="28"/>
      <c r="AA620" s="28"/>
      <c r="AB620" s="28"/>
      <c r="AC620" s="28"/>
    </row>
    <row r="621">
      <c r="A621" s="951"/>
      <c r="B621" s="951"/>
      <c r="C621" s="951"/>
      <c r="D621" s="28"/>
      <c r="E621" s="28"/>
      <c r="F621" s="28"/>
      <c r="G621" s="28"/>
      <c r="H621" s="28"/>
      <c r="I621" s="28"/>
      <c r="J621" s="951"/>
      <c r="K621" s="951"/>
      <c r="L621" s="951"/>
      <c r="M621" s="951"/>
      <c r="N621" s="951"/>
      <c r="O621" s="951"/>
      <c r="P621" s="951"/>
      <c r="Q621" s="951"/>
      <c r="R621" s="951"/>
      <c r="S621" s="28"/>
      <c r="T621" s="28"/>
      <c r="U621" s="28"/>
      <c r="V621" s="28"/>
      <c r="W621" s="28"/>
      <c r="X621" s="28"/>
      <c r="Y621" s="28"/>
      <c r="Z621" s="28"/>
      <c r="AA621" s="28"/>
      <c r="AB621" s="28"/>
      <c r="AC621" s="28"/>
    </row>
    <row r="622">
      <c r="A622" s="951"/>
      <c r="B622" s="951"/>
      <c r="C622" s="951"/>
      <c r="D622" s="28"/>
      <c r="E622" s="28"/>
      <c r="F622" s="28"/>
      <c r="G622" s="28"/>
      <c r="H622" s="28"/>
      <c r="I622" s="28"/>
      <c r="J622" s="951"/>
      <c r="K622" s="951"/>
      <c r="L622" s="951"/>
      <c r="M622" s="951"/>
      <c r="N622" s="951"/>
      <c r="O622" s="951"/>
      <c r="P622" s="951"/>
      <c r="Q622" s="951"/>
      <c r="R622" s="951"/>
      <c r="S622" s="28"/>
      <c r="T622" s="28"/>
      <c r="U622" s="28"/>
      <c r="V622" s="28"/>
      <c r="W622" s="28"/>
      <c r="X622" s="28"/>
      <c r="Y622" s="28"/>
      <c r="Z622" s="28"/>
      <c r="AA622" s="28"/>
      <c r="AB622" s="28"/>
      <c r="AC622" s="28"/>
    </row>
    <row r="623">
      <c r="A623" s="951"/>
      <c r="B623" s="951"/>
      <c r="C623" s="951"/>
      <c r="D623" s="28"/>
      <c r="E623" s="28"/>
      <c r="F623" s="28"/>
      <c r="G623" s="28"/>
      <c r="H623" s="28"/>
      <c r="I623" s="28"/>
      <c r="J623" s="951"/>
      <c r="K623" s="951"/>
      <c r="L623" s="951"/>
      <c r="M623" s="951"/>
      <c r="N623" s="951"/>
      <c r="O623" s="951"/>
      <c r="P623" s="951"/>
      <c r="Q623" s="951"/>
      <c r="R623" s="951"/>
      <c r="S623" s="28"/>
      <c r="T623" s="28"/>
      <c r="U623" s="28"/>
      <c r="V623" s="28"/>
      <c r="W623" s="28"/>
      <c r="X623" s="28"/>
      <c r="Y623" s="28"/>
      <c r="Z623" s="28"/>
      <c r="AA623" s="28"/>
      <c r="AB623" s="28"/>
      <c r="AC623" s="28"/>
    </row>
    <row r="624">
      <c r="A624" s="951"/>
      <c r="B624" s="951"/>
      <c r="C624" s="951"/>
      <c r="D624" s="28"/>
      <c r="E624" s="28"/>
      <c r="F624" s="28"/>
      <c r="G624" s="28"/>
      <c r="H624" s="28"/>
      <c r="I624" s="28"/>
      <c r="J624" s="951"/>
      <c r="K624" s="951"/>
      <c r="L624" s="951"/>
      <c r="M624" s="951"/>
      <c r="N624" s="951"/>
      <c r="O624" s="951"/>
      <c r="P624" s="951"/>
      <c r="Q624" s="951"/>
      <c r="R624" s="951"/>
      <c r="S624" s="28"/>
      <c r="T624" s="28"/>
      <c r="U624" s="28"/>
      <c r="V624" s="28"/>
      <c r="W624" s="28"/>
      <c r="X624" s="28"/>
      <c r="Y624" s="28"/>
      <c r="Z624" s="28"/>
      <c r="AA624" s="28"/>
      <c r="AB624" s="28"/>
      <c r="AC624" s="28"/>
    </row>
    <row r="625">
      <c r="A625" s="951"/>
      <c r="B625" s="951"/>
      <c r="C625" s="951"/>
      <c r="D625" s="28"/>
      <c r="E625" s="28"/>
      <c r="F625" s="28"/>
      <c r="G625" s="28"/>
      <c r="H625" s="28"/>
      <c r="I625" s="28"/>
      <c r="J625" s="951"/>
      <c r="K625" s="951"/>
      <c r="L625" s="951"/>
      <c r="M625" s="951"/>
      <c r="N625" s="951"/>
      <c r="O625" s="951"/>
      <c r="P625" s="951"/>
      <c r="Q625" s="951"/>
      <c r="R625" s="951"/>
      <c r="S625" s="28"/>
      <c r="T625" s="28"/>
      <c r="U625" s="28"/>
      <c r="V625" s="28"/>
      <c r="W625" s="28"/>
      <c r="X625" s="28"/>
      <c r="Y625" s="28"/>
      <c r="Z625" s="28"/>
      <c r="AA625" s="28"/>
      <c r="AB625" s="28"/>
      <c r="AC625" s="28"/>
    </row>
    <row r="626">
      <c r="A626" s="951"/>
      <c r="B626" s="951"/>
      <c r="C626" s="951"/>
      <c r="D626" s="28"/>
      <c r="E626" s="28"/>
      <c r="F626" s="28"/>
      <c r="G626" s="28"/>
      <c r="H626" s="28"/>
      <c r="I626" s="28"/>
      <c r="J626" s="951"/>
      <c r="K626" s="951"/>
      <c r="L626" s="951"/>
      <c r="M626" s="951"/>
      <c r="N626" s="951"/>
      <c r="O626" s="951"/>
      <c r="P626" s="951"/>
      <c r="Q626" s="951"/>
      <c r="R626" s="951"/>
      <c r="S626" s="28"/>
      <c r="T626" s="28"/>
      <c r="U626" s="28"/>
      <c r="V626" s="28"/>
      <c r="W626" s="28"/>
      <c r="X626" s="28"/>
      <c r="Y626" s="28"/>
      <c r="Z626" s="28"/>
      <c r="AA626" s="28"/>
      <c r="AB626" s="28"/>
      <c r="AC626" s="28"/>
    </row>
    <row r="627">
      <c r="A627" s="951"/>
      <c r="B627" s="951"/>
      <c r="C627" s="951"/>
      <c r="D627" s="28"/>
      <c r="E627" s="28"/>
      <c r="F627" s="28"/>
      <c r="G627" s="28"/>
      <c r="H627" s="28"/>
      <c r="I627" s="28"/>
      <c r="J627" s="951"/>
      <c r="K627" s="951"/>
      <c r="L627" s="951"/>
      <c r="M627" s="951"/>
      <c r="N627" s="951"/>
      <c r="O627" s="951"/>
      <c r="P627" s="951"/>
      <c r="Q627" s="951"/>
      <c r="R627" s="951"/>
      <c r="S627" s="28"/>
      <c r="T627" s="28"/>
      <c r="U627" s="28"/>
      <c r="V627" s="28"/>
      <c r="W627" s="28"/>
      <c r="X627" s="28"/>
      <c r="Y627" s="28"/>
      <c r="Z627" s="28"/>
      <c r="AA627" s="28"/>
      <c r="AB627" s="28"/>
      <c r="AC627" s="28"/>
    </row>
    <row r="628">
      <c r="A628" s="951"/>
      <c r="B628" s="951"/>
      <c r="C628" s="951"/>
      <c r="D628" s="28"/>
      <c r="E628" s="28"/>
      <c r="F628" s="28"/>
      <c r="G628" s="28"/>
      <c r="H628" s="28"/>
      <c r="I628" s="28"/>
      <c r="J628" s="951"/>
      <c r="K628" s="951"/>
      <c r="L628" s="951"/>
      <c r="M628" s="951"/>
      <c r="N628" s="951"/>
      <c r="O628" s="951"/>
      <c r="P628" s="951"/>
      <c r="Q628" s="951"/>
      <c r="R628" s="951"/>
      <c r="S628" s="28"/>
      <c r="T628" s="28"/>
      <c r="U628" s="28"/>
      <c r="V628" s="28"/>
      <c r="W628" s="28"/>
      <c r="X628" s="28"/>
      <c r="Y628" s="28"/>
      <c r="Z628" s="28"/>
      <c r="AA628" s="28"/>
      <c r="AB628" s="28"/>
      <c r="AC628" s="28"/>
    </row>
    <row r="629">
      <c r="A629" s="951"/>
      <c r="B629" s="951"/>
      <c r="C629" s="951"/>
      <c r="D629" s="28"/>
      <c r="E629" s="28"/>
      <c r="F629" s="28"/>
      <c r="G629" s="28"/>
      <c r="H629" s="28"/>
      <c r="I629" s="28"/>
      <c r="J629" s="951"/>
      <c r="K629" s="951"/>
      <c r="L629" s="951"/>
      <c r="M629" s="951"/>
      <c r="N629" s="951"/>
      <c r="O629" s="951"/>
      <c r="P629" s="951"/>
      <c r="Q629" s="951"/>
      <c r="R629" s="951"/>
      <c r="S629" s="28"/>
      <c r="T629" s="28"/>
      <c r="U629" s="28"/>
      <c r="V629" s="28"/>
      <c r="W629" s="28"/>
      <c r="X629" s="28"/>
      <c r="Y629" s="28"/>
      <c r="Z629" s="28"/>
      <c r="AA629" s="28"/>
      <c r="AB629" s="28"/>
      <c r="AC629" s="28"/>
    </row>
    <row r="630">
      <c r="A630" s="951"/>
      <c r="B630" s="951"/>
      <c r="C630" s="951"/>
      <c r="D630" s="28"/>
      <c r="E630" s="28"/>
      <c r="F630" s="28"/>
      <c r="G630" s="28"/>
      <c r="H630" s="28"/>
      <c r="I630" s="28"/>
      <c r="J630" s="951"/>
      <c r="K630" s="951"/>
      <c r="L630" s="951"/>
      <c r="M630" s="951"/>
      <c r="N630" s="951"/>
      <c r="O630" s="951"/>
      <c r="P630" s="951"/>
      <c r="Q630" s="951"/>
      <c r="R630" s="951"/>
      <c r="S630" s="28"/>
      <c r="T630" s="28"/>
      <c r="U630" s="28"/>
      <c r="V630" s="28"/>
      <c r="W630" s="28"/>
      <c r="X630" s="28"/>
      <c r="Y630" s="28"/>
      <c r="Z630" s="28"/>
      <c r="AA630" s="28"/>
      <c r="AB630" s="28"/>
      <c r="AC630" s="28"/>
    </row>
    <row r="631">
      <c r="A631" s="951"/>
      <c r="B631" s="951"/>
      <c r="C631" s="951"/>
      <c r="D631" s="28"/>
      <c r="E631" s="28"/>
      <c r="F631" s="28"/>
      <c r="G631" s="28"/>
      <c r="H631" s="28"/>
      <c r="I631" s="28"/>
      <c r="J631" s="951"/>
      <c r="K631" s="951"/>
      <c r="L631" s="951"/>
      <c r="M631" s="951"/>
      <c r="N631" s="951"/>
      <c r="O631" s="951"/>
      <c r="P631" s="951"/>
      <c r="Q631" s="951"/>
      <c r="R631" s="951"/>
      <c r="S631" s="28"/>
      <c r="T631" s="28"/>
      <c r="U631" s="28"/>
      <c r="V631" s="28"/>
      <c r="W631" s="28"/>
      <c r="X631" s="28"/>
      <c r="Y631" s="28"/>
      <c r="Z631" s="28"/>
      <c r="AA631" s="28"/>
      <c r="AB631" s="28"/>
      <c r="AC631" s="28"/>
    </row>
    <row r="632">
      <c r="A632" s="951"/>
      <c r="B632" s="951"/>
      <c r="C632" s="951"/>
      <c r="D632" s="28"/>
      <c r="E632" s="28"/>
      <c r="F632" s="28"/>
      <c r="G632" s="28"/>
      <c r="H632" s="28"/>
      <c r="I632" s="28"/>
      <c r="J632" s="951"/>
      <c r="K632" s="951"/>
      <c r="L632" s="951"/>
      <c r="M632" s="951"/>
      <c r="N632" s="951"/>
      <c r="O632" s="951"/>
      <c r="P632" s="951"/>
      <c r="Q632" s="951"/>
      <c r="R632" s="951"/>
      <c r="S632" s="28"/>
      <c r="T632" s="28"/>
      <c r="U632" s="28"/>
      <c r="V632" s="28"/>
      <c r="W632" s="28"/>
      <c r="X632" s="28"/>
      <c r="Y632" s="28"/>
      <c r="Z632" s="28"/>
      <c r="AA632" s="28"/>
      <c r="AB632" s="28"/>
      <c r="AC632" s="28"/>
    </row>
    <row r="633">
      <c r="A633" s="951"/>
      <c r="B633" s="951"/>
      <c r="C633" s="951"/>
      <c r="D633" s="28"/>
      <c r="E633" s="28"/>
      <c r="F633" s="28"/>
      <c r="G633" s="28"/>
      <c r="H633" s="28"/>
      <c r="I633" s="28"/>
      <c r="J633" s="951"/>
      <c r="K633" s="951"/>
      <c r="L633" s="951"/>
      <c r="M633" s="951"/>
      <c r="N633" s="951"/>
      <c r="O633" s="951"/>
      <c r="P633" s="951"/>
      <c r="Q633" s="951"/>
      <c r="R633" s="951"/>
      <c r="S633" s="28"/>
      <c r="T633" s="28"/>
      <c r="U633" s="28"/>
      <c r="V633" s="28"/>
      <c r="W633" s="28"/>
      <c r="X633" s="28"/>
      <c r="Y633" s="28"/>
      <c r="Z633" s="28"/>
      <c r="AA633" s="28"/>
      <c r="AB633" s="28"/>
      <c r="AC633" s="28"/>
    </row>
    <row r="634">
      <c r="A634" s="951"/>
      <c r="B634" s="951"/>
      <c r="C634" s="951"/>
      <c r="D634" s="28"/>
      <c r="E634" s="28"/>
      <c r="F634" s="28"/>
      <c r="G634" s="28"/>
      <c r="H634" s="28"/>
      <c r="I634" s="28"/>
      <c r="J634" s="951"/>
      <c r="K634" s="951"/>
      <c r="L634" s="951"/>
      <c r="M634" s="951"/>
      <c r="N634" s="951"/>
      <c r="O634" s="951"/>
      <c r="P634" s="951"/>
      <c r="Q634" s="951"/>
      <c r="R634" s="951"/>
      <c r="S634" s="28"/>
      <c r="T634" s="28"/>
      <c r="U634" s="28"/>
      <c r="V634" s="28"/>
      <c r="W634" s="28"/>
      <c r="X634" s="28"/>
      <c r="Y634" s="28"/>
      <c r="Z634" s="28"/>
      <c r="AA634" s="28"/>
      <c r="AB634" s="28"/>
      <c r="AC634" s="28"/>
    </row>
    <row r="635">
      <c r="A635" s="951"/>
      <c r="B635" s="951"/>
      <c r="C635" s="951"/>
      <c r="D635" s="28"/>
      <c r="E635" s="28"/>
      <c r="F635" s="28"/>
      <c r="G635" s="28"/>
      <c r="H635" s="28"/>
      <c r="I635" s="28"/>
      <c r="J635" s="951"/>
      <c r="K635" s="951"/>
      <c r="L635" s="951"/>
      <c r="M635" s="951"/>
      <c r="N635" s="951"/>
      <c r="O635" s="951"/>
      <c r="P635" s="951"/>
      <c r="Q635" s="951"/>
      <c r="R635" s="951"/>
      <c r="S635" s="28"/>
      <c r="T635" s="28"/>
      <c r="U635" s="28"/>
      <c r="V635" s="28"/>
      <c r="W635" s="28"/>
      <c r="X635" s="28"/>
      <c r="Y635" s="28"/>
      <c r="Z635" s="28"/>
      <c r="AA635" s="28"/>
      <c r="AB635" s="28"/>
      <c r="AC635" s="28"/>
    </row>
    <row r="636">
      <c r="A636" s="951"/>
      <c r="B636" s="951"/>
      <c r="C636" s="951"/>
      <c r="D636" s="28"/>
      <c r="E636" s="28"/>
      <c r="F636" s="28"/>
      <c r="G636" s="28"/>
      <c r="H636" s="28"/>
      <c r="I636" s="28"/>
      <c r="J636" s="951"/>
      <c r="K636" s="951"/>
      <c r="L636" s="951"/>
      <c r="M636" s="951"/>
      <c r="N636" s="951"/>
      <c r="O636" s="951"/>
      <c r="P636" s="951"/>
      <c r="Q636" s="951"/>
      <c r="R636" s="951"/>
      <c r="S636" s="28"/>
      <c r="T636" s="28"/>
      <c r="U636" s="28"/>
      <c r="V636" s="28"/>
      <c r="W636" s="28"/>
      <c r="X636" s="28"/>
      <c r="Y636" s="28"/>
      <c r="Z636" s="28"/>
      <c r="AA636" s="28"/>
      <c r="AB636" s="28"/>
      <c r="AC636" s="28"/>
    </row>
    <row r="637">
      <c r="A637" s="951"/>
      <c r="B637" s="951"/>
      <c r="C637" s="951"/>
      <c r="D637" s="28"/>
      <c r="E637" s="28"/>
      <c r="F637" s="28"/>
      <c r="G637" s="28"/>
      <c r="H637" s="28"/>
      <c r="I637" s="28"/>
      <c r="J637" s="951"/>
      <c r="K637" s="951"/>
      <c r="L637" s="951"/>
      <c r="M637" s="951"/>
      <c r="N637" s="951"/>
      <c r="O637" s="951"/>
      <c r="P637" s="951"/>
      <c r="Q637" s="951"/>
      <c r="R637" s="951"/>
      <c r="S637" s="28"/>
      <c r="T637" s="28"/>
      <c r="U637" s="28"/>
      <c r="V637" s="28"/>
      <c r="W637" s="28"/>
      <c r="X637" s="28"/>
      <c r="Y637" s="28"/>
      <c r="Z637" s="28"/>
      <c r="AA637" s="28"/>
      <c r="AB637" s="28"/>
      <c r="AC637" s="28"/>
    </row>
    <row r="638">
      <c r="A638" s="951"/>
      <c r="B638" s="951"/>
      <c r="C638" s="951"/>
      <c r="D638" s="28"/>
      <c r="E638" s="28"/>
      <c r="F638" s="28"/>
      <c r="G638" s="28"/>
      <c r="H638" s="28"/>
      <c r="I638" s="28"/>
      <c r="J638" s="951"/>
      <c r="K638" s="951"/>
      <c r="L638" s="951"/>
      <c r="M638" s="951"/>
      <c r="N638" s="951"/>
      <c r="O638" s="951"/>
      <c r="P638" s="951"/>
      <c r="Q638" s="951"/>
      <c r="R638" s="951"/>
      <c r="S638" s="28"/>
      <c r="T638" s="28"/>
      <c r="U638" s="28"/>
      <c r="V638" s="28"/>
      <c r="W638" s="28"/>
      <c r="X638" s="28"/>
      <c r="Y638" s="28"/>
      <c r="Z638" s="28"/>
      <c r="AA638" s="28"/>
      <c r="AB638" s="28"/>
      <c r="AC638" s="28"/>
    </row>
    <row r="639">
      <c r="A639" s="951"/>
      <c r="B639" s="951"/>
      <c r="C639" s="951"/>
      <c r="D639" s="28"/>
      <c r="E639" s="28"/>
      <c r="F639" s="28"/>
      <c r="G639" s="28"/>
      <c r="H639" s="28"/>
      <c r="I639" s="28"/>
      <c r="J639" s="951"/>
      <c r="K639" s="951"/>
      <c r="L639" s="951"/>
      <c r="M639" s="951"/>
      <c r="N639" s="951"/>
      <c r="O639" s="951"/>
      <c r="P639" s="951"/>
      <c r="Q639" s="951"/>
      <c r="R639" s="951"/>
      <c r="S639" s="28"/>
      <c r="T639" s="28"/>
      <c r="U639" s="28"/>
      <c r="V639" s="28"/>
      <c r="W639" s="28"/>
      <c r="X639" s="28"/>
      <c r="Y639" s="28"/>
      <c r="Z639" s="28"/>
      <c r="AA639" s="28"/>
      <c r="AB639" s="28"/>
      <c r="AC639" s="28"/>
    </row>
    <row r="640">
      <c r="A640" s="951"/>
      <c r="B640" s="951"/>
      <c r="C640" s="951"/>
      <c r="D640" s="28"/>
      <c r="E640" s="28"/>
      <c r="F640" s="28"/>
      <c r="G640" s="28"/>
      <c r="H640" s="28"/>
      <c r="I640" s="28"/>
      <c r="J640" s="951"/>
      <c r="K640" s="951"/>
      <c r="L640" s="951"/>
      <c r="M640" s="951"/>
      <c r="N640" s="951"/>
      <c r="O640" s="951"/>
      <c r="P640" s="951"/>
      <c r="Q640" s="951"/>
      <c r="R640" s="951"/>
      <c r="S640" s="28"/>
      <c r="T640" s="28"/>
      <c r="U640" s="28"/>
      <c r="V640" s="28"/>
      <c r="W640" s="28"/>
      <c r="X640" s="28"/>
      <c r="Y640" s="28"/>
      <c r="Z640" s="28"/>
      <c r="AA640" s="28"/>
      <c r="AB640" s="28"/>
      <c r="AC640" s="28"/>
    </row>
    <row r="641">
      <c r="A641" s="951"/>
      <c r="B641" s="951"/>
      <c r="C641" s="951"/>
      <c r="D641" s="28"/>
      <c r="E641" s="28"/>
      <c r="F641" s="28"/>
      <c r="G641" s="28"/>
      <c r="H641" s="28"/>
      <c r="I641" s="28"/>
      <c r="J641" s="951"/>
      <c r="K641" s="951"/>
      <c r="L641" s="951"/>
      <c r="M641" s="951"/>
      <c r="N641" s="951"/>
      <c r="O641" s="951"/>
      <c r="P641" s="951"/>
      <c r="Q641" s="951"/>
      <c r="R641" s="951"/>
      <c r="S641" s="28"/>
      <c r="T641" s="28"/>
      <c r="U641" s="28"/>
      <c r="V641" s="28"/>
      <c r="W641" s="28"/>
      <c r="X641" s="28"/>
      <c r="Y641" s="28"/>
      <c r="Z641" s="28"/>
      <c r="AA641" s="28"/>
      <c r="AB641" s="28"/>
      <c r="AC641" s="28"/>
    </row>
    <row r="642">
      <c r="A642" s="951"/>
      <c r="B642" s="951"/>
      <c r="C642" s="951"/>
      <c r="D642" s="28"/>
      <c r="E642" s="28"/>
      <c r="F642" s="28"/>
      <c r="G642" s="28"/>
      <c r="H642" s="28"/>
      <c r="I642" s="28"/>
      <c r="J642" s="951"/>
      <c r="K642" s="951"/>
      <c r="L642" s="951"/>
      <c r="M642" s="951"/>
      <c r="N642" s="951"/>
      <c r="O642" s="951"/>
      <c r="P642" s="951"/>
      <c r="Q642" s="951"/>
      <c r="R642" s="951"/>
      <c r="S642" s="28"/>
      <c r="T642" s="28"/>
      <c r="U642" s="28"/>
      <c r="V642" s="28"/>
      <c r="W642" s="28"/>
      <c r="X642" s="28"/>
      <c r="Y642" s="28"/>
      <c r="Z642" s="28"/>
      <c r="AA642" s="28"/>
      <c r="AB642" s="28"/>
      <c r="AC642" s="28"/>
    </row>
    <row r="643">
      <c r="A643" s="951"/>
      <c r="B643" s="951"/>
      <c r="C643" s="951"/>
      <c r="D643" s="28"/>
      <c r="E643" s="28"/>
      <c r="F643" s="28"/>
      <c r="G643" s="28"/>
      <c r="H643" s="28"/>
      <c r="I643" s="28"/>
      <c r="J643" s="951"/>
      <c r="K643" s="951"/>
      <c r="L643" s="951"/>
      <c r="M643" s="951"/>
      <c r="N643" s="951"/>
      <c r="O643" s="951"/>
      <c r="P643" s="951"/>
      <c r="Q643" s="951"/>
      <c r="R643" s="951"/>
      <c r="S643" s="28"/>
      <c r="T643" s="28"/>
      <c r="U643" s="28"/>
      <c r="V643" s="28"/>
      <c r="W643" s="28"/>
      <c r="X643" s="28"/>
      <c r="Y643" s="28"/>
      <c r="Z643" s="28"/>
      <c r="AA643" s="28"/>
      <c r="AB643" s="28"/>
      <c r="AC643" s="28"/>
    </row>
    <row r="644">
      <c r="A644" s="951"/>
      <c r="B644" s="951"/>
      <c r="C644" s="951"/>
      <c r="D644" s="28"/>
      <c r="E644" s="28"/>
      <c r="F644" s="28"/>
      <c r="G644" s="28"/>
      <c r="H644" s="28"/>
      <c r="I644" s="28"/>
      <c r="J644" s="951"/>
      <c r="K644" s="951"/>
      <c r="L644" s="951"/>
      <c r="M644" s="951"/>
      <c r="N644" s="951"/>
      <c r="O644" s="951"/>
      <c r="P644" s="951"/>
      <c r="Q644" s="951"/>
      <c r="R644" s="951"/>
      <c r="S644" s="28"/>
      <c r="T644" s="28"/>
      <c r="U644" s="28"/>
      <c r="V644" s="28"/>
      <c r="W644" s="28"/>
      <c r="X644" s="28"/>
      <c r="Y644" s="28"/>
      <c r="Z644" s="28"/>
      <c r="AA644" s="28"/>
      <c r="AB644" s="28"/>
      <c r="AC644" s="28"/>
    </row>
    <row r="645">
      <c r="A645" s="951"/>
      <c r="B645" s="951"/>
      <c r="C645" s="951"/>
      <c r="D645" s="28"/>
      <c r="E645" s="28"/>
      <c r="F645" s="28"/>
      <c r="G645" s="28"/>
      <c r="H645" s="28"/>
      <c r="I645" s="28"/>
      <c r="J645" s="951"/>
      <c r="K645" s="951"/>
      <c r="L645" s="951"/>
      <c r="M645" s="951"/>
      <c r="N645" s="951"/>
      <c r="O645" s="951"/>
      <c r="P645" s="951"/>
      <c r="Q645" s="951"/>
      <c r="R645" s="951"/>
      <c r="S645" s="28"/>
      <c r="T645" s="28"/>
      <c r="U645" s="28"/>
      <c r="V645" s="28"/>
      <c r="W645" s="28"/>
      <c r="X645" s="28"/>
      <c r="Y645" s="28"/>
      <c r="Z645" s="28"/>
      <c r="AA645" s="28"/>
      <c r="AB645" s="28"/>
      <c r="AC645" s="28"/>
    </row>
    <row r="646">
      <c r="A646" s="951"/>
      <c r="B646" s="951"/>
      <c r="C646" s="951"/>
      <c r="D646" s="28"/>
      <c r="E646" s="28"/>
      <c r="F646" s="28"/>
      <c r="G646" s="28"/>
      <c r="H646" s="28"/>
      <c r="I646" s="28"/>
      <c r="J646" s="951"/>
      <c r="K646" s="951"/>
      <c r="L646" s="951"/>
      <c r="M646" s="951"/>
      <c r="N646" s="951"/>
      <c r="O646" s="951"/>
      <c r="P646" s="951"/>
      <c r="Q646" s="951"/>
      <c r="R646" s="951"/>
      <c r="S646" s="28"/>
      <c r="T646" s="28"/>
      <c r="U646" s="28"/>
      <c r="V646" s="28"/>
      <c r="W646" s="28"/>
      <c r="X646" s="28"/>
      <c r="Y646" s="28"/>
      <c r="Z646" s="28"/>
      <c r="AA646" s="28"/>
      <c r="AB646" s="28"/>
      <c r="AC646" s="28"/>
    </row>
    <row r="647">
      <c r="A647" s="951"/>
      <c r="B647" s="951"/>
      <c r="C647" s="951"/>
      <c r="D647" s="28"/>
      <c r="E647" s="28"/>
      <c r="F647" s="28"/>
      <c r="G647" s="28"/>
      <c r="H647" s="28"/>
      <c r="I647" s="28"/>
      <c r="J647" s="951"/>
      <c r="K647" s="951"/>
      <c r="L647" s="951"/>
      <c r="M647" s="951"/>
      <c r="N647" s="951"/>
      <c r="O647" s="951"/>
      <c r="P647" s="951"/>
      <c r="Q647" s="951"/>
      <c r="R647" s="951"/>
      <c r="S647" s="28"/>
      <c r="T647" s="28"/>
      <c r="U647" s="28"/>
      <c r="V647" s="28"/>
      <c r="W647" s="28"/>
      <c r="X647" s="28"/>
      <c r="Y647" s="28"/>
      <c r="Z647" s="28"/>
      <c r="AA647" s="28"/>
      <c r="AB647" s="28"/>
      <c r="AC647" s="28"/>
    </row>
    <row r="648">
      <c r="A648" s="951"/>
      <c r="B648" s="951"/>
      <c r="C648" s="951"/>
      <c r="D648" s="28"/>
      <c r="E648" s="28"/>
      <c r="F648" s="28"/>
      <c r="G648" s="28"/>
      <c r="H648" s="28"/>
      <c r="I648" s="28"/>
      <c r="J648" s="951"/>
      <c r="K648" s="951"/>
      <c r="L648" s="951"/>
      <c r="M648" s="951"/>
      <c r="N648" s="951"/>
      <c r="O648" s="951"/>
      <c r="P648" s="951"/>
      <c r="Q648" s="951"/>
      <c r="R648" s="951"/>
      <c r="S648" s="28"/>
      <c r="T648" s="28"/>
      <c r="U648" s="28"/>
      <c r="V648" s="28"/>
      <c r="W648" s="28"/>
      <c r="X648" s="28"/>
      <c r="Y648" s="28"/>
      <c r="Z648" s="28"/>
      <c r="AA648" s="28"/>
      <c r="AB648" s="28"/>
      <c r="AC648" s="28"/>
    </row>
    <row r="649">
      <c r="A649" s="951"/>
      <c r="B649" s="951"/>
      <c r="C649" s="951"/>
      <c r="D649" s="28"/>
      <c r="E649" s="28"/>
      <c r="F649" s="28"/>
      <c r="G649" s="28"/>
      <c r="H649" s="28"/>
      <c r="I649" s="28"/>
      <c r="J649" s="951"/>
      <c r="K649" s="951"/>
      <c r="L649" s="951"/>
      <c r="M649" s="951"/>
      <c r="N649" s="951"/>
      <c r="O649" s="951"/>
      <c r="P649" s="951"/>
      <c r="Q649" s="951"/>
      <c r="R649" s="951"/>
      <c r="S649" s="28"/>
      <c r="T649" s="28"/>
      <c r="U649" s="28"/>
      <c r="V649" s="28"/>
      <c r="W649" s="28"/>
      <c r="X649" s="28"/>
      <c r="Y649" s="28"/>
      <c r="Z649" s="28"/>
      <c r="AA649" s="28"/>
      <c r="AB649" s="28"/>
      <c r="AC649" s="28"/>
    </row>
    <row r="650">
      <c r="A650" s="951"/>
      <c r="B650" s="951"/>
      <c r="C650" s="951"/>
      <c r="D650" s="28"/>
      <c r="E650" s="28"/>
      <c r="F650" s="28"/>
      <c r="G650" s="28"/>
      <c r="H650" s="28"/>
      <c r="I650" s="28"/>
      <c r="J650" s="951"/>
      <c r="K650" s="951"/>
      <c r="L650" s="951"/>
      <c r="M650" s="951"/>
      <c r="N650" s="951"/>
      <c r="O650" s="951"/>
      <c r="P650" s="951"/>
      <c r="Q650" s="951"/>
      <c r="R650" s="951"/>
      <c r="S650" s="28"/>
      <c r="T650" s="28"/>
      <c r="U650" s="28"/>
      <c r="V650" s="28"/>
      <c r="W650" s="28"/>
      <c r="X650" s="28"/>
      <c r="Y650" s="28"/>
      <c r="Z650" s="28"/>
      <c r="AA650" s="28"/>
      <c r="AB650" s="28"/>
      <c r="AC650" s="28"/>
    </row>
    <row r="651">
      <c r="A651" s="951"/>
      <c r="B651" s="951"/>
      <c r="C651" s="951"/>
      <c r="D651" s="28"/>
      <c r="E651" s="28"/>
      <c r="F651" s="28"/>
      <c r="G651" s="28"/>
      <c r="H651" s="28"/>
      <c r="I651" s="28"/>
      <c r="J651" s="951"/>
      <c r="K651" s="951"/>
      <c r="L651" s="951"/>
      <c r="M651" s="951"/>
      <c r="N651" s="951"/>
      <c r="O651" s="951"/>
      <c r="P651" s="951"/>
      <c r="Q651" s="951"/>
      <c r="R651" s="951"/>
      <c r="S651" s="28"/>
      <c r="T651" s="28"/>
      <c r="U651" s="28"/>
      <c r="V651" s="28"/>
      <c r="W651" s="28"/>
      <c r="X651" s="28"/>
      <c r="Y651" s="28"/>
      <c r="Z651" s="28"/>
      <c r="AA651" s="28"/>
      <c r="AB651" s="28"/>
      <c r="AC651" s="28"/>
    </row>
    <row r="652">
      <c r="A652" s="951"/>
      <c r="B652" s="951"/>
      <c r="C652" s="951"/>
      <c r="D652" s="28"/>
      <c r="E652" s="28"/>
      <c r="F652" s="28"/>
      <c r="G652" s="28"/>
      <c r="H652" s="28"/>
      <c r="I652" s="28"/>
      <c r="J652" s="951"/>
      <c r="K652" s="951"/>
      <c r="L652" s="951"/>
      <c r="M652" s="951"/>
      <c r="N652" s="951"/>
      <c r="O652" s="951"/>
      <c r="P652" s="951"/>
      <c r="Q652" s="951"/>
      <c r="R652" s="951"/>
      <c r="S652" s="28"/>
      <c r="T652" s="28"/>
      <c r="U652" s="28"/>
      <c r="V652" s="28"/>
      <c r="W652" s="28"/>
      <c r="X652" s="28"/>
      <c r="Y652" s="28"/>
      <c r="Z652" s="28"/>
      <c r="AA652" s="28"/>
      <c r="AB652" s="28"/>
      <c r="AC652" s="28"/>
    </row>
    <row r="653">
      <c r="A653" s="951"/>
      <c r="B653" s="951"/>
      <c r="C653" s="951"/>
      <c r="D653" s="28"/>
      <c r="E653" s="28"/>
      <c r="F653" s="28"/>
      <c r="G653" s="28"/>
      <c r="H653" s="28"/>
      <c r="I653" s="28"/>
      <c r="J653" s="951"/>
      <c r="K653" s="951"/>
      <c r="L653" s="951"/>
      <c r="M653" s="951"/>
      <c r="N653" s="951"/>
      <c r="O653" s="951"/>
      <c r="P653" s="951"/>
      <c r="Q653" s="951"/>
      <c r="R653" s="951"/>
      <c r="S653" s="28"/>
      <c r="T653" s="28"/>
      <c r="U653" s="28"/>
      <c r="V653" s="28"/>
      <c r="W653" s="28"/>
      <c r="X653" s="28"/>
      <c r="Y653" s="28"/>
      <c r="Z653" s="28"/>
      <c r="AA653" s="28"/>
      <c r="AB653" s="28"/>
      <c r="AC653" s="28"/>
    </row>
    <row r="654">
      <c r="A654" s="951"/>
      <c r="B654" s="951"/>
      <c r="C654" s="951"/>
      <c r="D654" s="28"/>
      <c r="E654" s="28"/>
      <c r="F654" s="28"/>
      <c r="G654" s="28"/>
      <c r="H654" s="28"/>
      <c r="I654" s="28"/>
      <c r="J654" s="951"/>
      <c r="K654" s="951"/>
      <c r="L654" s="951"/>
      <c r="M654" s="951"/>
      <c r="N654" s="951"/>
      <c r="O654" s="951"/>
      <c r="P654" s="951"/>
      <c r="Q654" s="951"/>
      <c r="R654" s="951"/>
      <c r="S654" s="28"/>
      <c r="T654" s="28"/>
      <c r="U654" s="28"/>
      <c r="V654" s="28"/>
      <c r="W654" s="28"/>
      <c r="X654" s="28"/>
      <c r="Y654" s="28"/>
      <c r="Z654" s="28"/>
      <c r="AA654" s="28"/>
      <c r="AB654" s="28"/>
      <c r="AC654" s="28"/>
    </row>
    <row r="655">
      <c r="A655" s="951"/>
      <c r="B655" s="951"/>
      <c r="C655" s="951"/>
      <c r="D655" s="28"/>
      <c r="E655" s="28"/>
      <c r="F655" s="28"/>
      <c r="G655" s="28"/>
      <c r="H655" s="28"/>
      <c r="I655" s="28"/>
      <c r="J655" s="951"/>
      <c r="K655" s="951"/>
      <c r="L655" s="951"/>
      <c r="M655" s="951"/>
      <c r="N655" s="951"/>
      <c r="O655" s="951"/>
      <c r="P655" s="951"/>
      <c r="Q655" s="951"/>
      <c r="R655" s="951"/>
      <c r="S655" s="28"/>
      <c r="T655" s="28"/>
      <c r="U655" s="28"/>
      <c r="V655" s="28"/>
      <c r="W655" s="28"/>
      <c r="X655" s="28"/>
      <c r="Y655" s="28"/>
      <c r="Z655" s="28"/>
      <c r="AA655" s="28"/>
      <c r="AB655" s="28"/>
      <c r="AC655" s="28"/>
    </row>
    <row r="656">
      <c r="A656" s="951"/>
      <c r="B656" s="951"/>
      <c r="C656" s="951"/>
      <c r="D656" s="28"/>
      <c r="E656" s="28"/>
      <c r="F656" s="28"/>
      <c r="G656" s="28"/>
      <c r="H656" s="28"/>
      <c r="I656" s="28"/>
      <c r="J656" s="951"/>
      <c r="K656" s="951"/>
      <c r="L656" s="951"/>
      <c r="M656" s="951"/>
      <c r="N656" s="951"/>
      <c r="O656" s="951"/>
      <c r="P656" s="951"/>
      <c r="Q656" s="951"/>
      <c r="R656" s="951"/>
      <c r="S656" s="28"/>
      <c r="T656" s="28"/>
      <c r="U656" s="28"/>
      <c r="V656" s="28"/>
      <c r="W656" s="28"/>
      <c r="X656" s="28"/>
      <c r="Y656" s="28"/>
      <c r="Z656" s="28"/>
      <c r="AA656" s="28"/>
      <c r="AB656" s="28"/>
      <c r="AC656" s="28"/>
    </row>
    <row r="657">
      <c r="A657" s="951"/>
      <c r="B657" s="951"/>
      <c r="C657" s="951"/>
      <c r="D657" s="28"/>
      <c r="E657" s="28"/>
      <c r="F657" s="28"/>
      <c r="G657" s="28"/>
      <c r="H657" s="28"/>
      <c r="I657" s="28"/>
      <c r="J657" s="951"/>
      <c r="K657" s="951"/>
      <c r="L657" s="951"/>
      <c r="M657" s="951"/>
      <c r="N657" s="951"/>
      <c r="O657" s="951"/>
      <c r="P657" s="951"/>
      <c r="Q657" s="951"/>
      <c r="R657" s="951"/>
      <c r="S657" s="28"/>
      <c r="T657" s="28"/>
      <c r="U657" s="28"/>
      <c r="V657" s="28"/>
      <c r="W657" s="28"/>
      <c r="X657" s="28"/>
      <c r="Y657" s="28"/>
      <c r="Z657" s="28"/>
      <c r="AA657" s="28"/>
      <c r="AB657" s="28"/>
      <c r="AC657" s="28"/>
    </row>
    <row r="658">
      <c r="A658" s="951"/>
      <c r="B658" s="951"/>
      <c r="C658" s="951"/>
      <c r="D658" s="28"/>
      <c r="E658" s="28"/>
      <c r="F658" s="28"/>
      <c r="G658" s="28"/>
      <c r="H658" s="28"/>
      <c r="I658" s="28"/>
      <c r="J658" s="951"/>
      <c r="K658" s="951"/>
      <c r="L658" s="951"/>
      <c r="M658" s="951"/>
      <c r="N658" s="951"/>
      <c r="O658" s="951"/>
      <c r="P658" s="951"/>
      <c r="Q658" s="951"/>
      <c r="R658" s="951"/>
      <c r="S658" s="28"/>
      <c r="T658" s="28"/>
      <c r="U658" s="28"/>
      <c r="V658" s="28"/>
      <c r="W658" s="28"/>
      <c r="X658" s="28"/>
      <c r="Y658" s="28"/>
      <c r="Z658" s="28"/>
      <c r="AA658" s="28"/>
      <c r="AB658" s="28"/>
      <c r="AC658" s="28"/>
    </row>
    <row r="659">
      <c r="A659" s="951"/>
      <c r="B659" s="951"/>
      <c r="C659" s="951"/>
      <c r="D659" s="28"/>
      <c r="E659" s="28"/>
      <c r="F659" s="28"/>
      <c r="G659" s="28"/>
      <c r="H659" s="28"/>
      <c r="I659" s="28"/>
      <c r="J659" s="951"/>
      <c r="K659" s="951"/>
      <c r="L659" s="951"/>
      <c r="M659" s="951"/>
      <c r="N659" s="951"/>
      <c r="O659" s="951"/>
      <c r="P659" s="951"/>
      <c r="Q659" s="951"/>
      <c r="R659" s="951"/>
      <c r="S659" s="28"/>
      <c r="T659" s="28"/>
      <c r="U659" s="28"/>
      <c r="V659" s="28"/>
      <c r="W659" s="28"/>
      <c r="X659" s="28"/>
      <c r="Y659" s="28"/>
      <c r="Z659" s="28"/>
      <c r="AA659" s="28"/>
      <c r="AB659" s="28"/>
      <c r="AC659" s="28"/>
    </row>
    <row r="660">
      <c r="A660" s="951"/>
      <c r="B660" s="951"/>
      <c r="C660" s="951"/>
      <c r="D660" s="28"/>
      <c r="E660" s="28"/>
      <c r="F660" s="28"/>
      <c r="G660" s="28"/>
      <c r="H660" s="28"/>
      <c r="I660" s="28"/>
      <c r="J660" s="951"/>
      <c r="K660" s="951"/>
      <c r="L660" s="951"/>
      <c r="M660" s="951"/>
      <c r="N660" s="951"/>
      <c r="O660" s="951"/>
      <c r="P660" s="951"/>
      <c r="Q660" s="951"/>
      <c r="R660" s="951"/>
      <c r="S660" s="28"/>
      <c r="T660" s="28"/>
      <c r="U660" s="28"/>
      <c r="V660" s="28"/>
      <c r="W660" s="28"/>
      <c r="X660" s="28"/>
      <c r="Y660" s="28"/>
      <c r="Z660" s="28"/>
      <c r="AA660" s="28"/>
      <c r="AB660" s="28"/>
      <c r="AC660" s="28"/>
    </row>
    <row r="661">
      <c r="A661" s="951"/>
      <c r="B661" s="951"/>
      <c r="C661" s="951"/>
      <c r="D661" s="28"/>
      <c r="E661" s="28"/>
      <c r="F661" s="28"/>
      <c r="G661" s="28"/>
      <c r="H661" s="28"/>
      <c r="I661" s="28"/>
      <c r="J661" s="951"/>
      <c r="K661" s="951"/>
      <c r="L661" s="951"/>
      <c r="M661" s="951"/>
      <c r="N661" s="951"/>
      <c r="O661" s="951"/>
      <c r="P661" s="951"/>
      <c r="Q661" s="951"/>
      <c r="R661" s="951"/>
      <c r="S661" s="28"/>
      <c r="T661" s="28"/>
      <c r="U661" s="28"/>
      <c r="V661" s="28"/>
      <c r="W661" s="28"/>
      <c r="X661" s="28"/>
      <c r="Y661" s="28"/>
      <c r="Z661" s="28"/>
      <c r="AA661" s="28"/>
      <c r="AB661" s="28"/>
      <c r="AC661" s="28"/>
    </row>
    <row r="662">
      <c r="A662" s="951"/>
      <c r="B662" s="951"/>
      <c r="C662" s="951"/>
      <c r="D662" s="28"/>
      <c r="E662" s="28"/>
      <c r="F662" s="28"/>
      <c r="G662" s="28"/>
      <c r="H662" s="28"/>
      <c r="I662" s="28"/>
      <c r="J662" s="951"/>
      <c r="K662" s="951"/>
      <c r="L662" s="951"/>
      <c r="M662" s="951"/>
      <c r="N662" s="951"/>
      <c r="O662" s="951"/>
      <c r="P662" s="951"/>
      <c r="Q662" s="951"/>
      <c r="R662" s="951"/>
      <c r="S662" s="28"/>
      <c r="T662" s="28"/>
      <c r="U662" s="28"/>
      <c r="V662" s="28"/>
      <c r="W662" s="28"/>
      <c r="X662" s="28"/>
      <c r="Y662" s="28"/>
      <c r="Z662" s="28"/>
      <c r="AA662" s="28"/>
      <c r="AB662" s="28"/>
      <c r="AC662" s="28"/>
    </row>
    <row r="663">
      <c r="A663" s="951"/>
      <c r="B663" s="951"/>
      <c r="C663" s="951"/>
      <c r="D663" s="28"/>
      <c r="E663" s="28"/>
      <c r="F663" s="28"/>
      <c r="G663" s="28"/>
      <c r="H663" s="28"/>
      <c r="I663" s="28"/>
      <c r="J663" s="951"/>
      <c r="K663" s="951"/>
      <c r="L663" s="951"/>
      <c r="M663" s="951"/>
      <c r="N663" s="951"/>
      <c r="O663" s="951"/>
      <c r="P663" s="951"/>
      <c r="Q663" s="951"/>
      <c r="R663" s="951"/>
      <c r="S663" s="28"/>
      <c r="T663" s="28"/>
      <c r="U663" s="28"/>
      <c r="V663" s="28"/>
      <c r="W663" s="28"/>
      <c r="X663" s="28"/>
      <c r="Y663" s="28"/>
      <c r="Z663" s="28"/>
      <c r="AA663" s="28"/>
      <c r="AB663" s="28"/>
      <c r="AC663" s="28"/>
    </row>
    <row r="664">
      <c r="A664" s="951"/>
      <c r="B664" s="951"/>
      <c r="C664" s="951"/>
      <c r="D664" s="28"/>
      <c r="E664" s="28"/>
      <c r="F664" s="28"/>
      <c r="G664" s="28"/>
      <c r="H664" s="28"/>
      <c r="I664" s="28"/>
      <c r="J664" s="951"/>
      <c r="K664" s="951"/>
      <c r="L664" s="951"/>
      <c r="M664" s="951"/>
      <c r="N664" s="951"/>
      <c r="O664" s="951"/>
      <c r="P664" s="951"/>
      <c r="Q664" s="951"/>
      <c r="R664" s="951"/>
      <c r="S664" s="28"/>
      <c r="T664" s="28"/>
      <c r="U664" s="28"/>
      <c r="V664" s="28"/>
      <c r="W664" s="28"/>
      <c r="X664" s="28"/>
      <c r="Y664" s="28"/>
      <c r="Z664" s="28"/>
      <c r="AA664" s="28"/>
      <c r="AB664" s="28"/>
      <c r="AC664" s="28"/>
    </row>
    <row r="665">
      <c r="A665" s="951"/>
      <c r="B665" s="951"/>
      <c r="C665" s="951"/>
      <c r="D665" s="28"/>
      <c r="E665" s="28"/>
      <c r="F665" s="28"/>
      <c r="G665" s="28"/>
      <c r="H665" s="28"/>
      <c r="I665" s="28"/>
      <c r="J665" s="951"/>
      <c r="K665" s="951"/>
      <c r="L665" s="951"/>
      <c r="M665" s="951"/>
      <c r="N665" s="951"/>
      <c r="O665" s="951"/>
      <c r="P665" s="951"/>
      <c r="Q665" s="951"/>
      <c r="R665" s="951"/>
      <c r="S665" s="28"/>
      <c r="T665" s="28"/>
      <c r="U665" s="28"/>
      <c r="V665" s="28"/>
      <c r="W665" s="28"/>
      <c r="X665" s="28"/>
      <c r="Y665" s="28"/>
      <c r="Z665" s="28"/>
      <c r="AA665" s="28"/>
      <c r="AB665" s="28"/>
      <c r="AC665" s="28"/>
    </row>
    <row r="666">
      <c r="A666" s="951"/>
      <c r="B666" s="951"/>
      <c r="C666" s="951"/>
      <c r="D666" s="28"/>
      <c r="E666" s="28"/>
      <c r="F666" s="28"/>
      <c r="G666" s="28"/>
      <c r="H666" s="28"/>
      <c r="I666" s="28"/>
      <c r="J666" s="951"/>
      <c r="K666" s="951"/>
      <c r="L666" s="951"/>
      <c r="M666" s="951"/>
      <c r="N666" s="951"/>
      <c r="O666" s="951"/>
      <c r="P666" s="951"/>
      <c r="Q666" s="951"/>
      <c r="R666" s="951"/>
      <c r="S666" s="28"/>
      <c r="T666" s="28"/>
      <c r="U666" s="28"/>
      <c r="V666" s="28"/>
      <c r="W666" s="28"/>
      <c r="X666" s="28"/>
      <c r="Y666" s="28"/>
      <c r="Z666" s="28"/>
      <c r="AA666" s="28"/>
      <c r="AB666" s="28"/>
      <c r="AC666" s="28"/>
    </row>
    <row r="667">
      <c r="A667" s="951"/>
      <c r="B667" s="951"/>
      <c r="C667" s="951"/>
      <c r="D667" s="28"/>
      <c r="E667" s="28"/>
      <c r="F667" s="28"/>
      <c r="G667" s="28"/>
      <c r="H667" s="28"/>
      <c r="I667" s="28"/>
      <c r="J667" s="951"/>
      <c r="K667" s="951"/>
      <c r="L667" s="951"/>
      <c r="M667" s="951"/>
      <c r="N667" s="951"/>
      <c r="O667" s="951"/>
      <c r="P667" s="951"/>
      <c r="Q667" s="951"/>
      <c r="R667" s="951"/>
      <c r="S667" s="28"/>
      <c r="T667" s="28"/>
      <c r="U667" s="28"/>
      <c r="V667" s="28"/>
      <c r="W667" s="28"/>
      <c r="X667" s="28"/>
      <c r="Y667" s="28"/>
      <c r="Z667" s="28"/>
      <c r="AA667" s="28"/>
      <c r="AB667" s="28"/>
      <c r="AC667" s="28"/>
    </row>
    <row r="668">
      <c r="A668" s="951"/>
      <c r="B668" s="951"/>
      <c r="C668" s="951"/>
      <c r="D668" s="28"/>
      <c r="E668" s="28"/>
      <c r="F668" s="28"/>
      <c r="G668" s="28"/>
      <c r="H668" s="28"/>
      <c r="I668" s="28"/>
      <c r="J668" s="951"/>
      <c r="K668" s="951"/>
      <c r="L668" s="951"/>
      <c r="M668" s="951"/>
      <c r="N668" s="951"/>
      <c r="O668" s="951"/>
      <c r="P668" s="951"/>
      <c r="Q668" s="951"/>
      <c r="R668" s="951"/>
      <c r="S668" s="28"/>
      <c r="T668" s="28"/>
      <c r="U668" s="28"/>
      <c r="V668" s="28"/>
      <c r="W668" s="28"/>
      <c r="X668" s="28"/>
      <c r="Y668" s="28"/>
      <c r="Z668" s="28"/>
      <c r="AA668" s="28"/>
      <c r="AB668" s="28"/>
      <c r="AC668" s="28"/>
    </row>
    <row r="669">
      <c r="A669" s="951"/>
      <c r="B669" s="951"/>
      <c r="C669" s="951"/>
      <c r="D669" s="28"/>
      <c r="E669" s="28"/>
      <c r="F669" s="28"/>
      <c r="G669" s="28"/>
      <c r="H669" s="28"/>
      <c r="I669" s="28"/>
      <c r="J669" s="951"/>
      <c r="K669" s="951"/>
      <c r="L669" s="951"/>
      <c r="M669" s="951"/>
      <c r="N669" s="951"/>
      <c r="O669" s="951"/>
      <c r="P669" s="951"/>
      <c r="Q669" s="951"/>
      <c r="R669" s="951"/>
      <c r="S669" s="28"/>
      <c r="T669" s="28"/>
      <c r="U669" s="28"/>
      <c r="V669" s="28"/>
      <c r="W669" s="28"/>
      <c r="X669" s="28"/>
      <c r="Y669" s="28"/>
      <c r="Z669" s="28"/>
      <c r="AA669" s="28"/>
      <c r="AB669" s="28"/>
      <c r="AC669" s="28"/>
    </row>
    <row r="670">
      <c r="A670" s="951"/>
      <c r="B670" s="951"/>
      <c r="C670" s="951"/>
      <c r="D670" s="28"/>
      <c r="E670" s="28"/>
      <c r="F670" s="28"/>
      <c r="G670" s="28"/>
      <c r="H670" s="28"/>
      <c r="I670" s="28"/>
      <c r="J670" s="951"/>
      <c r="K670" s="951"/>
      <c r="L670" s="951"/>
      <c r="M670" s="951"/>
      <c r="N670" s="951"/>
      <c r="O670" s="951"/>
      <c r="P670" s="951"/>
      <c r="Q670" s="951"/>
      <c r="R670" s="951"/>
      <c r="S670" s="28"/>
      <c r="T670" s="28"/>
      <c r="U670" s="28"/>
      <c r="V670" s="28"/>
      <c r="W670" s="28"/>
      <c r="X670" s="28"/>
      <c r="Y670" s="28"/>
      <c r="Z670" s="28"/>
      <c r="AA670" s="28"/>
      <c r="AB670" s="28"/>
      <c r="AC670" s="28"/>
    </row>
    <row r="671">
      <c r="A671" s="951"/>
      <c r="B671" s="951"/>
      <c r="C671" s="951"/>
      <c r="D671" s="28"/>
      <c r="E671" s="28"/>
      <c r="F671" s="28"/>
      <c r="G671" s="28"/>
      <c r="H671" s="28"/>
      <c r="I671" s="28"/>
      <c r="J671" s="951"/>
      <c r="K671" s="951"/>
      <c r="L671" s="951"/>
      <c r="M671" s="951"/>
      <c r="N671" s="951"/>
      <c r="O671" s="951"/>
      <c r="P671" s="951"/>
      <c r="Q671" s="951"/>
      <c r="R671" s="951"/>
      <c r="S671" s="28"/>
      <c r="T671" s="28"/>
      <c r="U671" s="28"/>
      <c r="V671" s="28"/>
      <c r="W671" s="28"/>
      <c r="X671" s="28"/>
      <c r="Y671" s="28"/>
      <c r="Z671" s="28"/>
      <c r="AA671" s="28"/>
      <c r="AB671" s="28"/>
      <c r="AC671" s="28"/>
    </row>
    <row r="672">
      <c r="A672" s="951"/>
      <c r="B672" s="951"/>
      <c r="C672" s="951"/>
      <c r="D672" s="28"/>
      <c r="E672" s="28"/>
      <c r="F672" s="28"/>
      <c r="G672" s="28"/>
      <c r="H672" s="28"/>
      <c r="I672" s="28"/>
      <c r="J672" s="951"/>
      <c r="K672" s="951"/>
      <c r="L672" s="951"/>
      <c r="M672" s="951"/>
      <c r="N672" s="951"/>
      <c r="O672" s="951"/>
      <c r="P672" s="951"/>
      <c r="Q672" s="951"/>
      <c r="R672" s="951"/>
      <c r="S672" s="28"/>
      <c r="T672" s="28"/>
      <c r="U672" s="28"/>
      <c r="V672" s="28"/>
      <c r="W672" s="28"/>
      <c r="X672" s="28"/>
      <c r="Y672" s="28"/>
      <c r="Z672" s="28"/>
      <c r="AA672" s="28"/>
      <c r="AB672" s="28"/>
      <c r="AC672" s="28"/>
    </row>
    <row r="673">
      <c r="A673" s="951"/>
      <c r="B673" s="951"/>
      <c r="C673" s="951"/>
      <c r="D673" s="28"/>
      <c r="E673" s="28"/>
      <c r="F673" s="28"/>
      <c r="G673" s="28"/>
      <c r="H673" s="28"/>
      <c r="I673" s="28"/>
      <c r="J673" s="951"/>
      <c r="K673" s="951"/>
      <c r="L673" s="951"/>
      <c r="M673" s="951"/>
      <c r="N673" s="951"/>
      <c r="O673" s="951"/>
      <c r="P673" s="951"/>
      <c r="Q673" s="951"/>
      <c r="R673" s="951"/>
      <c r="S673" s="28"/>
      <c r="T673" s="28"/>
      <c r="U673" s="28"/>
      <c r="V673" s="28"/>
      <c r="W673" s="28"/>
      <c r="X673" s="28"/>
      <c r="Y673" s="28"/>
      <c r="Z673" s="28"/>
      <c r="AA673" s="28"/>
      <c r="AB673" s="28"/>
      <c r="AC673" s="28"/>
    </row>
    <row r="674">
      <c r="A674" s="951"/>
      <c r="B674" s="951"/>
      <c r="C674" s="951"/>
      <c r="D674" s="28"/>
      <c r="E674" s="28"/>
      <c r="F674" s="28"/>
      <c r="G674" s="28"/>
      <c r="H674" s="28"/>
      <c r="I674" s="28"/>
      <c r="J674" s="951"/>
      <c r="K674" s="951"/>
      <c r="L674" s="951"/>
      <c r="M674" s="951"/>
      <c r="N674" s="951"/>
      <c r="O674" s="951"/>
      <c r="P674" s="951"/>
      <c r="Q674" s="951"/>
      <c r="R674" s="951"/>
      <c r="S674" s="28"/>
      <c r="T674" s="28"/>
      <c r="U674" s="28"/>
      <c r="V674" s="28"/>
      <c r="W674" s="28"/>
      <c r="X674" s="28"/>
      <c r="Y674" s="28"/>
      <c r="Z674" s="28"/>
      <c r="AA674" s="28"/>
      <c r="AB674" s="28"/>
      <c r="AC674" s="28"/>
    </row>
    <row r="675">
      <c r="A675" s="951"/>
      <c r="B675" s="951"/>
      <c r="C675" s="951"/>
      <c r="D675" s="28"/>
      <c r="E675" s="28"/>
      <c r="F675" s="28"/>
      <c r="G675" s="28"/>
      <c r="H675" s="28"/>
      <c r="I675" s="28"/>
      <c r="J675" s="951"/>
      <c r="K675" s="951"/>
      <c r="L675" s="951"/>
      <c r="M675" s="951"/>
      <c r="N675" s="951"/>
      <c r="O675" s="951"/>
      <c r="P675" s="951"/>
      <c r="Q675" s="951"/>
      <c r="R675" s="951"/>
      <c r="S675" s="28"/>
      <c r="T675" s="28"/>
      <c r="U675" s="28"/>
      <c r="V675" s="28"/>
      <c r="W675" s="28"/>
      <c r="X675" s="28"/>
      <c r="Y675" s="28"/>
      <c r="Z675" s="28"/>
      <c r="AA675" s="28"/>
      <c r="AB675" s="28"/>
      <c r="AC675" s="28"/>
    </row>
    <row r="676">
      <c r="A676" s="951"/>
      <c r="B676" s="951"/>
      <c r="C676" s="951"/>
      <c r="D676" s="28"/>
      <c r="E676" s="28"/>
      <c r="F676" s="28"/>
      <c r="G676" s="28"/>
      <c r="H676" s="28"/>
      <c r="I676" s="28"/>
      <c r="J676" s="951"/>
      <c r="K676" s="951"/>
      <c r="L676" s="951"/>
      <c r="M676" s="951"/>
      <c r="N676" s="951"/>
      <c r="O676" s="951"/>
      <c r="P676" s="951"/>
      <c r="Q676" s="951"/>
      <c r="R676" s="951"/>
      <c r="S676" s="28"/>
      <c r="T676" s="28"/>
      <c r="U676" s="28"/>
      <c r="V676" s="28"/>
      <c r="W676" s="28"/>
      <c r="X676" s="28"/>
      <c r="Y676" s="28"/>
      <c r="Z676" s="28"/>
      <c r="AA676" s="28"/>
      <c r="AB676" s="28"/>
      <c r="AC676" s="28"/>
    </row>
    <row r="677">
      <c r="A677" s="951"/>
      <c r="B677" s="951"/>
      <c r="C677" s="951"/>
      <c r="D677" s="28"/>
      <c r="E677" s="28"/>
      <c r="F677" s="28"/>
      <c r="G677" s="28"/>
      <c r="H677" s="28"/>
      <c r="I677" s="28"/>
      <c r="J677" s="951"/>
      <c r="K677" s="951"/>
      <c r="L677" s="951"/>
      <c r="M677" s="951"/>
      <c r="N677" s="951"/>
      <c r="O677" s="951"/>
      <c r="P677" s="951"/>
      <c r="Q677" s="951"/>
      <c r="R677" s="951"/>
      <c r="S677" s="28"/>
      <c r="T677" s="28"/>
      <c r="U677" s="28"/>
      <c r="V677" s="28"/>
      <c r="W677" s="28"/>
      <c r="X677" s="28"/>
      <c r="Y677" s="28"/>
      <c r="Z677" s="28"/>
      <c r="AA677" s="28"/>
      <c r="AB677" s="28"/>
      <c r="AC677" s="28"/>
    </row>
    <row r="678">
      <c r="A678" s="951"/>
      <c r="B678" s="951"/>
      <c r="C678" s="951"/>
      <c r="D678" s="28"/>
      <c r="E678" s="28"/>
      <c r="F678" s="28"/>
      <c r="G678" s="28"/>
      <c r="H678" s="28"/>
      <c r="I678" s="28"/>
      <c r="J678" s="951"/>
      <c r="K678" s="951"/>
      <c r="L678" s="951"/>
      <c r="M678" s="951"/>
      <c r="N678" s="951"/>
      <c r="O678" s="951"/>
      <c r="P678" s="951"/>
      <c r="Q678" s="951"/>
      <c r="R678" s="951"/>
      <c r="S678" s="28"/>
      <c r="T678" s="28"/>
      <c r="U678" s="28"/>
      <c r="V678" s="28"/>
      <c r="W678" s="28"/>
      <c r="X678" s="28"/>
      <c r="Y678" s="28"/>
      <c r="Z678" s="28"/>
      <c r="AA678" s="28"/>
      <c r="AB678" s="28"/>
      <c r="AC678" s="28"/>
    </row>
    <row r="679">
      <c r="A679" s="951"/>
      <c r="B679" s="951"/>
      <c r="C679" s="951"/>
      <c r="D679" s="28"/>
      <c r="E679" s="28"/>
      <c r="F679" s="28"/>
      <c r="G679" s="28"/>
      <c r="H679" s="28"/>
      <c r="I679" s="28"/>
      <c r="J679" s="951"/>
      <c r="K679" s="951"/>
      <c r="L679" s="951"/>
      <c r="M679" s="951"/>
      <c r="N679" s="951"/>
      <c r="O679" s="951"/>
      <c r="P679" s="951"/>
      <c r="Q679" s="951"/>
      <c r="R679" s="951"/>
      <c r="S679" s="28"/>
      <c r="T679" s="28"/>
      <c r="U679" s="28"/>
      <c r="V679" s="28"/>
      <c r="W679" s="28"/>
      <c r="X679" s="28"/>
      <c r="Y679" s="28"/>
      <c r="Z679" s="28"/>
      <c r="AA679" s="28"/>
      <c r="AB679" s="28"/>
      <c r="AC679" s="28"/>
    </row>
    <row r="680">
      <c r="A680" s="951"/>
      <c r="B680" s="951"/>
      <c r="C680" s="951"/>
      <c r="D680" s="28"/>
      <c r="E680" s="28"/>
      <c r="F680" s="28"/>
      <c r="G680" s="28"/>
      <c r="H680" s="28"/>
      <c r="I680" s="28"/>
      <c r="J680" s="951"/>
      <c r="K680" s="951"/>
      <c r="L680" s="951"/>
      <c r="M680" s="951"/>
      <c r="N680" s="951"/>
      <c r="O680" s="951"/>
      <c r="P680" s="951"/>
      <c r="Q680" s="951"/>
      <c r="R680" s="951"/>
      <c r="S680" s="28"/>
      <c r="T680" s="28"/>
      <c r="U680" s="28"/>
      <c r="V680" s="28"/>
      <c r="W680" s="28"/>
      <c r="X680" s="28"/>
      <c r="Y680" s="28"/>
      <c r="Z680" s="28"/>
      <c r="AA680" s="28"/>
      <c r="AB680" s="28"/>
      <c r="AC680" s="28"/>
    </row>
    <row r="681">
      <c r="A681" s="951"/>
      <c r="B681" s="951"/>
      <c r="C681" s="951"/>
      <c r="D681" s="28"/>
      <c r="E681" s="28"/>
      <c r="F681" s="28"/>
      <c r="G681" s="28"/>
      <c r="H681" s="28"/>
      <c r="I681" s="28"/>
      <c r="J681" s="951"/>
      <c r="K681" s="951"/>
      <c r="L681" s="951"/>
      <c r="M681" s="951"/>
      <c r="N681" s="951"/>
      <c r="O681" s="951"/>
      <c r="P681" s="951"/>
      <c r="Q681" s="951"/>
      <c r="R681" s="951"/>
      <c r="S681" s="28"/>
      <c r="T681" s="28"/>
      <c r="U681" s="28"/>
      <c r="V681" s="28"/>
      <c r="W681" s="28"/>
      <c r="X681" s="28"/>
      <c r="Y681" s="28"/>
      <c r="Z681" s="28"/>
      <c r="AA681" s="28"/>
      <c r="AB681" s="28"/>
      <c r="AC681" s="28"/>
    </row>
    <row r="682">
      <c r="A682" s="951"/>
      <c r="B682" s="951"/>
      <c r="C682" s="951"/>
      <c r="D682" s="28"/>
      <c r="E682" s="28"/>
      <c r="F682" s="28"/>
      <c r="G682" s="28"/>
      <c r="H682" s="28"/>
      <c r="I682" s="28"/>
      <c r="J682" s="951"/>
      <c r="K682" s="951"/>
      <c r="L682" s="951"/>
      <c r="M682" s="951"/>
      <c r="N682" s="951"/>
      <c r="O682" s="951"/>
      <c r="P682" s="951"/>
      <c r="Q682" s="951"/>
      <c r="R682" s="951"/>
      <c r="S682" s="28"/>
      <c r="T682" s="28"/>
      <c r="U682" s="28"/>
      <c r="V682" s="28"/>
      <c r="W682" s="28"/>
      <c r="X682" s="28"/>
      <c r="Y682" s="28"/>
      <c r="Z682" s="28"/>
      <c r="AA682" s="28"/>
      <c r="AB682" s="28"/>
      <c r="AC682" s="28"/>
    </row>
    <row r="683">
      <c r="A683" s="951"/>
      <c r="B683" s="951"/>
      <c r="C683" s="951"/>
      <c r="D683" s="28"/>
      <c r="E683" s="28"/>
      <c r="F683" s="28"/>
      <c r="G683" s="28"/>
      <c r="H683" s="28"/>
      <c r="I683" s="28"/>
      <c r="J683" s="951"/>
      <c r="K683" s="951"/>
      <c r="L683" s="951"/>
      <c r="M683" s="951"/>
      <c r="N683" s="951"/>
      <c r="O683" s="951"/>
      <c r="P683" s="951"/>
      <c r="Q683" s="951"/>
      <c r="R683" s="951"/>
      <c r="S683" s="28"/>
      <c r="T683" s="28"/>
      <c r="U683" s="28"/>
      <c r="V683" s="28"/>
      <c r="W683" s="28"/>
      <c r="X683" s="28"/>
      <c r="Y683" s="28"/>
      <c r="Z683" s="28"/>
      <c r="AA683" s="28"/>
      <c r="AB683" s="28"/>
      <c r="AC683" s="28"/>
    </row>
    <row r="684">
      <c r="A684" s="951"/>
      <c r="B684" s="951"/>
      <c r="C684" s="951"/>
      <c r="D684" s="28"/>
      <c r="E684" s="28"/>
      <c r="F684" s="28"/>
      <c r="G684" s="28"/>
      <c r="H684" s="28"/>
      <c r="I684" s="28"/>
      <c r="J684" s="951"/>
      <c r="K684" s="951"/>
      <c r="L684" s="951"/>
      <c r="M684" s="951"/>
      <c r="N684" s="951"/>
      <c r="O684" s="951"/>
      <c r="P684" s="951"/>
      <c r="Q684" s="951"/>
      <c r="R684" s="951"/>
      <c r="S684" s="28"/>
      <c r="T684" s="28"/>
      <c r="U684" s="28"/>
      <c r="V684" s="28"/>
      <c r="W684" s="28"/>
      <c r="X684" s="28"/>
      <c r="Y684" s="28"/>
      <c r="Z684" s="28"/>
      <c r="AA684" s="28"/>
      <c r="AB684" s="28"/>
      <c r="AC684" s="28"/>
    </row>
    <row r="685">
      <c r="A685" s="951"/>
      <c r="B685" s="951"/>
      <c r="C685" s="951"/>
      <c r="D685" s="28"/>
      <c r="E685" s="28"/>
      <c r="F685" s="28"/>
      <c r="G685" s="28"/>
      <c r="H685" s="28"/>
      <c r="I685" s="28"/>
      <c r="J685" s="951"/>
      <c r="K685" s="951"/>
      <c r="L685" s="951"/>
      <c r="M685" s="951"/>
      <c r="N685" s="951"/>
      <c r="O685" s="951"/>
      <c r="P685" s="951"/>
      <c r="Q685" s="951"/>
      <c r="R685" s="951"/>
      <c r="S685" s="28"/>
      <c r="T685" s="28"/>
      <c r="U685" s="28"/>
      <c r="V685" s="28"/>
      <c r="W685" s="28"/>
      <c r="X685" s="28"/>
      <c r="Y685" s="28"/>
      <c r="Z685" s="28"/>
      <c r="AA685" s="28"/>
      <c r="AB685" s="28"/>
      <c r="AC685" s="28"/>
    </row>
    <row r="686">
      <c r="A686" s="951"/>
      <c r="B686" s="951"/>
      <c r="C686" s="951"/>
      <c r="D686" s="28"/>
      <c r="E686" s="28"/>
      <c r="F686" s="28"/>
      <c r="G686" s="28"/>
      <c r="H686" s="28"/>
      <c r="I686" s="28"/>
      <c r="J686" s="951"/>
      <c r="K686" s="951"/>
      <c r="L686" s="951"/>
      <c r="M686" s="951"/>
      <c r="N686" s="951"/>
      <c r="O686" s="951"/>
      <c r="P686" s="951"/>
      <c r="Q686" s="951"/>
      <c r="R686" s="951"/>
      <c r="S686" s="28"/>
      <c r="T686" s="28"/>
      <c r="U686" s="28"/>
      <c r="V686" s="28"/>
      <c r="W686" s="28"/>
      <c r="X686" s="28"/>
      <c r="Y686" s="28"/>
      <c r="Z686" s="28"/>
      <c r="AA686" s="28"/>
      <c r="AB686" s="28"/>
      <c r="AC686" s="28"/>
    </row>
    <row r="687">
      <c r="A687" s="951"/>
      <c r="B687" s="951"/>
      <c r="C687" s="951"/>
      <c r="D687" s="28"/>
      <c r="E687" s="28"/>
      <c r="F687" s="28"/>
      <c r="G687" s="28"/>
      <c r="H687" s="28"/>
      <c r="I687" s="28"/>
      <c r="J687" s="951"/>
      <c r="K687" s="951"/>
      <c r="L687" s="951"/>
      <c r="M687" s="951"/>
      <c r="N687" s="951"/>
      <c r="O687" s="951"/>
      <c r="P687" s="951"/>
      <c r="Q687" s="951"/>
      <c r="R687" s="951"/>
      <c r="S687" s="28"/>
      <c r="T687" s="28"/>
      <c r="U687" s="28"/>
      <c r="V687" s="28"/>
      <c r="W687" s="28"/>
      <c r="X687" s="28"/>
      <c r="Y687" s="28"/>
      <c r="Z687" s="28"/>
      <c r="AA687" s="28"/>
      <c r="AB687" s="28"/>
      <c r="AC687" s="28"/>
    </row>
    <row r="688">
      <c r="A688" s="951"/>
      <c r="B688" s="951"/>
      <c r="C688" s="951"/>
      <c r="D688" s="28"/>
      <c r="E688" s="28"/>
      <c r="F688" s="28"/>
      <c r="G688" s="28"/>
      <c r="H688" s="28"/>
      <c r="I688" s="28"/>
      <c r="J688" s="951"/>
      <c r="K688" s="951"/>
      <c r="L688" s="951"/>
      <c r="M688" s="951"/>
      <c r="N688" s="951"/>
      <c r="O688" s="951"/>
      <c r="P688" s="951"/>
      <c r="Q688" s="951"/>
      <c r="R688" s="951"/>
      <c r="S688" s="28"/>
      <c r="T688" s="28"/>
      <c r="U688" s="28"/>
      <c r="V688" s="28"/>
      <c r="W688" s="28"/>
      <c r="X688" s="28"/>
      <c r="Y688" s="28"/>
      <c r="Z688" s="28"/>
      <c r="AA688" s="28"/>
      <c r="AB688" s="28"/>
      <c r="AC688" s="28"/>
    </row>
    <row r="689">
      <c r="A689" s="951"/>
      <c r="B689" s="951"/>
      <c r="C689" s="951"/>
      <c r="D689" s="28"/>
      <c r="E689" s="28"/>
      <c r="F689" s="28"/>
      <c r="G689" s="28"/>
      <c r="H689" s="28"/>
      <c r="I689" s="28"/>
      <c r="J689" s="951"/>
      <c r="K689" s="951"/>
      <c r="L689" s="951"/>
      <c r="M689" s="951"/>
      <c r="N689" s="951"/>
      <c r="O689" s="951"/>
      <c r="P689" s="951"/>
      <c r="Q689" s="951"/>
      <c r="R689" s="951"/>
      <c r="S689" s="28"/>
      <c r="T689" s="28"/>
      <c r="U689" s="28"/>
      <c r="V689" s="28"/>
      <c r="W689" s="28"/>
      <c r="X689" s="28"/>
      <c r="Y689" s="28"/>
      <c r="Z689" s="28"/>
      <c r="AA689" s="28"/>
      <c r="AB689" s="28"/>
      <c r="AC689" s="28"/>
    </row>
    <row r="690">
      <c r="A690" s="951"/>
      <c r="B690" s="951"/>
      <c r="C690" s="951"/>
      <c r="D690" s="28"/>
      <c r="E690" s="28"/>
      <c r="F690" s="28"/>
      <c r="G690" s="28"/>
      <c r="H690" s="28"/>
      <c r="I690" s="28"/>
      <c r="J690" s="951"/>
      <c r="K690" s="951"/>
      <c r="L690" s="951"/>
      <c r="M690" s="951"/>
      <c r="N690" s="951"/>
      <c r="O690" s="951"/>
      <c r="P690" s="951"/>
      <c r="Q690" s="951"/>
      <c r="R690" s="951"/>
      <c r="S690" s="28"/>
      <c r="T690" s="28"/>
      <c r="U690" s="28"/>
      <c r="V690" s="28"/>
      <c r="W690" s="28"/>
      <c r="X690" s="28"/>
      <c r="Y690" s="28"/>
      <c r="Z690" s="28"/>
      <c r="AA690" s="28"/>
      <c r="AB690" s="28"/>
      <c r="AC690" s="28"/>
    </row>
    <row r="691">
      <c r="A691" s="951"/>
      <c r="B691" s="951"/>
      <c r="C691" s="951"/>
      <c r="D691" s="28"/>
      <c r="E691" s="28"/>
      <c r="F691" s="28"/>
      <c r="G691" s="28"/>
      <c r="H691" s="28"/>
      <c r="I691" s="28"/>
      <c r="J691" s="951"/>
      <c r="K691" s="951"/>
      <c r="L691" s="951"/>
      <c r="M691" s="951"/>
      <c r="N691" s="951"/>
      <c r="O691" s="951"/>
      <c r="P691" s="951"/>
      <c r="Q691" s="951"/>
      <c r="R691" s="951"/>
      <c r="S691" s="28"/>
      <c r="T691" s="28"/>
      <c r="U691" s="28"/>
      <c r="V691" s="28"/>
      <c r="W691" s="28"/>
      <c r="X691" s="28"/>
      <c r="Y691" s="28"/>
      <c r="Z691" s="28"/>
      <c r="AA691" s="28"/>
      <c r="AB691" s="28"/>
      <c r="AC691" s="28"/>
    </row>
    <row r="692">
      <c r="A692" s="951"/>
      <c r="B692" s="951"/>
      <c r="C692" s="951"/>
      <c r="D692" s="28"/>
      <c r="E692" s="28"/>
      <c r="F692" s="28"/>
      <c r="G692" s="28"/>
      <c r="H692" s="28"/>
      <c r="I692" s="28"/>
      <c r="J692" s="951"/>
      <c r="K692" s="951"/>
      <c r="L692" s="951"/>
      <c r="M692" s="951"/>
      <c r="N692" s="951"/>
      <c r="O692" s="951"/>
      <c r="P692" s="951"/>
      <c r="Q692" s="951"/>
      <c r="R692" s="951"/>
      <c r="S692" s="28"/>
      <c r="T692" s="28"/>
      <c r="U692" s="28"/>
      <c r="V692" s="28"/>
      <c r="W692" s="28"/>
      <c r="X692" s="28"/>
      <c r="Y692" s="28"/>
      <c r="Z692" s="28"/>
      <c r="AA692" s="28"/>
      <c r="AB692" s="28"/>
      <c r="AC692" s="28"/>
    </row>
    <row r="693">
      <c r="A693" s="951"/>
      <c r="B693" s="951"/>
      <c r="C693" s="951"/>
      <c r="D693" s="28"/>
      <c r="E693" s="28"/>
      <c r="F693" s="28"/>
      <c r="G693" s="28"/>
      <c r="H693" s="28"/>
      <c r="I693" s="28"/>
      <c r="J693" s="951"/>
      <c r="K693" s="951"/>
      <c r="L693" s="951"/>
      <c r="M693" s="951"/>
      <c r="N693" s="951"/>
      <c r="O693" s="951"/>
      <c r="P693" s="951"/>
      <c r="Q693" s="951"/>
      <c r="R693" s="951"/>
      <c r="S693" s="28"/>
      <c r="T693" s="28"/>
      <c r="U693" s="28"/>
      <c r="V693" s="28"/>
      <c r="W693" s="28"/>
      <c r="X693" s="28"/>
      <c r="Y693" s="28"/>
      <c r="Z693" s="28"/>
      <c r="AA693" s="28"/>
      <c r="AB693" s="28"/>
      <c r="AC693" s="28"/>
    </row>
    <row r="694">
      <c r="A694" s="951"/>
      <c r="B694" s="951"/>
      <c r="C694" s="951"/>
      <c r="D694" s="28"/>
      <c r="E694" s="28"/>
      <c r="F694" s="28"/>
      <c r="G694" s="28"/>
      <c r="H694" s="28"/>
      <c r="I694" s="28"/>
      <c r="J694" s="951"/>
      <c r="K694" s="951"/>
      <c r="L694" s="951"/>
      <c r="M694" s="951"/>
      <c r="N694" s="951"/>
      <c r="O694" s="951"/>
      <c r="P694" s="951"/>
      <c r="Q694" s="951"/>
      <c r="R694" s="951"/>
      <c r="S694" s="28"/>
      <c r="T694" s="28"/>
      <c r="U694" s="28"/>
      <c r="V694" s="28"/>
      <c r="W694" s="28"/>
      <c r="X694" s="28"/>
      <c r="Y694" s="28"/>
      <c r="Z694" s="28"/>
      <c r="AA694" s="28"/>
      <c r="AB694" s="28"/>
      <c r="AC694" s="28"/>
    </row>
    <row r="695">
      <c r="A695" s="951"/>
      <c r="B695" s="951"/>
      <c r="C695" s="951"/>
      <c r="D695" s="28"/>
      <c r="E695" s="28"/>
      <c r="F695" s="28"/>
      <c r="G695" s="28"/>
      <c r="H695" s="28"/>
      <c r="I695" s="28"/>
      <c r="J695" s="951"/>
      <c r="K695" s="951"/>
      <c r="L695" s="951"/>
      <c r="M695" s="951"/>
      <c r="N695" s="951"/>
      <c r="O695" s="951"/>
      <c r="P695" s="951"/>
      <c r="Q695" s="951"/>
      <c r="R695" s="951"/>
      <c r="S695" s="28"/>
      <c r="T695" s="28"/>
      <c r="U695" s="28"/>
      <c r="V695" s="28"/>
      <c r="W695" s="28"/>
      <c r="X695" s="28"/>
      <c r="Y695" s="28"/>
      <c r="Z695" s="28"/>
      <c r="AA695" s="28"/>
      <c r="AB695" s="28"/>
      <c r="AC695" s="28"/>
    </row>
    <row r="696">
      <c r="A696" s="951"/>
      <c r="B696" s="951"/>
      <c r="C696" s="951"/>
      <c r="D696" s="28"/>
      <c r="E696" s="28"/>
      <c r="F696" s="28"/>
      <c r="G696" s="28"/>
      <c r="H696" s="28"/>
      <c r="I696" s="28"/>
      <c r="J696" s="951"/>
      <c r="K696" s="951"/>
      <c r="L696" s="951"/>
      <c r="M696" s="951"/>
      <c r="N696" s="951"/>
      <c r="O696" s="951"/>
      <c r="P696" s="951"/>
      <c r="Q696" s="951"/>
      <c r="R696" s="951"/>
      <c r="S696" s="28"/>
      <c r="T696" s="28"/>
      <c r="U696" s="28"/>
      <c r="V696" s="28"/>
      <c r="W696" s="28"/>
      <c r="X696" s="28"/>
      <c r="Y696" s="28"/>
      <c r="Z696" s="28"/>
      <c r="AA696" s="28"/>
      <c r="AB696" s="28"/>
      <c r="AC696" s="28"/>
    </row>
    <row r="697">
      <c r="A697" s="951"/>
      <c r="B697" s="951"/>
      <c r="C697" s="951"/>
      <c r="D697" s="28"/>
      <c r="E697" s="28"/>
      <c r="F697" s="28"/>
      <c r="G697" s="28"/>
      <c r="H697" s="28"/>
      <c r="I697" s="28"/>
      <c r="J697" s="951"/>
      <c r="K697" s="951"/>
      <c r="L697" s="951"/>
      <c r="M697" s="951"/>
      <c r="N697" s="951"/>
      <c r="O697" s="951"/>
      <c r="P697" s="951"/>
      <c r="Q697" s="951"/>
      <c r="R697" s="951"/>
      <c r="S697" s="28"/>
      <c r="T697" s="28"/>
      <c r="U697" s="28"/>
      <c r="V697" s="28"/>
      <c r="W697" s="28"/>
      <c r="X697" s="28"/>
      <c r="Y697" s="28"/>
      <c r="Z697" s="28"/>
      <c r="AA697" s="28"/>
      <c r="AB697" s="28"/>
      <c r="AC697" s="28"/>
    </row>
    <row r="698">
      <c r="A698" s="951"/>
      <c r="B698" s="951"/>
      <c r="C698" s="951"/>
      <c r="D698" s="28"/>
      <c r="E698" s="28"/>
      <c r="F698" s="28"/>
      <c r="G698" s="28"/>
      <c r="H698" s="28"/>
      <c r="I698" s="28"/>
      <c r="J698" s="951"/>
      <c r="K698" s="951"/>
      <c r="L698" s="951"/>
      <c r="M698" s="951"/>
      <c r="N698" s="951"/>
      <c r="O698" s="951"/>
      <c r="P698" s="951"/>
      <c r="Q698" s="951"/>
      <c r="R698" s="951"/>
      <c r="S698" s="28"/>
      <c r="T698" s="28"/>
      <c r="U698" s="28"/>
      <c r="V698" s="28"/>
      <c r="W698" s="28"/>
      <c r="X698" s="28"/>
      <c r="Y698" s="28"/>
      <c r="Z698" s="28"/>
      <c r="AA698" s="28"/>
      <c r="AB698" s="28"/>
      <c r="AC698" s="28"/>
    </row>
    <row r="699">
      <c r="A699" s="951"/>
      <c r="B699" s="951"/>
      <c r="C699" s="951"/>
      <c r="D699" s="28"/>
      <c r="E699" s="28"/>
      <c r="F699" s="28"/>
      <c r="G699" s="28"/>
      <c r="H699" s="28"/>
      <c r="I699" s="28"/>
      <c r="J699" s="951"/>
      <c r="K699" s="951"/>
      <c r="L699" s="951"/>
      <c r="M699" s="951"/>
      <c r="N699" s="951"/>
      <c r="O699" s="951"/>
      <c r="P699" s="951"/>
      <c r="Q699" s="951"/>
      <c r="R699" s="951"/>
      <c r="S699" s="28"/>
      <c r="T699" s="28"/>
      <c r="U699" s="28"/>
      <c r="V699" s="28"/>
      <c r="W699" s="28"/>
      <c r="X699" s="28"/>
      <c r="Y699" s="28"/>
      <c r="Z699" s="28"/>
      <c r="AA699" s="28"/>
      <c r="AB699" s="28"/>
      <c r="AC699" s="28"/>
    </row>
    <row r="700">
      <c r="A700" s="951"/>
      <c r="B700" s="951"/>
      <c r="C700" s="951"/>
      <c r="D700" s="28"/>
      <c r="E700" s="28"/>
      <c r="F700" s="28"/>
      <c r="G700" s="28"/>
      <c r="H700" s="28"/>
      <c r="I700" s="28"/>
      <c r="J700" s="951"/>
      <c r="K700" s="951"/>
      <c r="L700" s="951"/>
      <c r="M700" s="951"/>
      <c r="N700" s="951"/>
      <c r="O700" s="951"/>
      <c r="P700" s="951"/>
      <c r="Q700" s="951"/>
      <c r="R700" s="951"/>
      <c r="S700" s="28"/>
      <c r="T700" s="28"/>
      <c r="U700" s="28"/>
      <c r="V700" s="28"/>
      <c r="W700" s="28"/>
      <c r="X700" s="28"/>
      <c r="Y700" s="28"/>
      <c r="Z700" s="28"/>
      <c r="AA700" s="28"/>
      <c r="AB700" s="28"/>
      <c r="AC700" s="28"/>
    </row>
    <row r="701">
      <c r="A701" s="951"/>
      <c r="B701" s="951"/>
      <c r="C701" s="951"/>
      <c r="D701" s="28"/>
      <c r="E701" s="28"/>
      <c r="F701" s="28"/>
      <c r="G701" s="28"/>
      <c r="H701" s="28"/>
      <c r="I701" s="28"/>
      <c r="J701" s="951"/>
      <c r="K701" s="951"/>
      <c r="L701" s="951"/>
      <c r="M701" s="951"/>
      <c r="N701" s="951"/>
      <c r="O701" s="951"/>
      <c r="P701" s="951"/>
      <c r="Q701" s="951"/>
      <c r="R701" s="951"/>
      <c r="S701" s="28"/>
      <c r="T701" s="28"/>
      <c r="U701" s="28"/>
      <c r="V701" s="28"/>
      <c r="W701" s="28"/>
      <c r="X701" s="28"/>
      <c r="Y701" s="28"/>
      <c r="Z701" s="28"/>
      <c r="AA701" s="28"/>
      <c r="AB701" s="28"/>
      <c r="AC701" s="28"/>
    </row>
    <row r="702">
      <c r="A702" s="951"/>
      <c r="B702" s="951"/>
      <c r="C702" s="951"/>
      <c r="D702" s="28"/>
      <c r="E702" s="28"/>
      <c r="F702" s="28"/>
      <c r="G702" s="28"/>
      <c r="H702" s="28"/>
      <c r="I702" s="28"/>
      <c r="J702" s="951"/>
      <c r="K702" s="951"/>
      <c r="L702" s="951"/>
      <c r="M702" s="951"/>
      <c r="N702" s="951"/>
      <c r="O702" s="951"/>
      <c r="P702" s="951"/>
      <c r="Q702" s="951"/>
      <c r="R702" s="951"/>
      <c r="S702" s="28"/>
      <c r="T702" s="28"/>
      <c r="U702" s="28"/>
      <c r="V702" s="28"/>
      <c r="W702" s="28"/>
      <c r="X702" s="28"/>
      <c r="Y702" s="28"/>
      <c r="Z702" s="28"/>
      <c r="AA702" s="28"/>
      <c r="AB702" s="28"/>
      <c r="AC702" s="28"/>
    </row>
    <row r="703">
      <c r="A703" s="951"/>
      <c r="B703" s="951"/>
      <c r="C703" s="951"/>
      <c r="D703" s="28"/>
      <c r="E703" s="28"/>
      <c r="F703" s="28"/>
      <c r="G703" s="28"/>
      <c r="H703" s="28"/>
      <c r="I703" s="28"/>
      <c r="J703" s="951"/>
      <c r="K703" s="951"/>
      <c r="L703" s="951"/>
      <c r="M703" s="951"/>
      <c r="N703" s="951"/>
      <c r="O703" s="951"/>
      <c r="P703" s="951"/>
      <c r="Q703" s="951"/>
      <c r="R703" s="951"/>
      <c r="S703" s="28"/>
      <c r="T703" s="28"/>
      <c r="U703" s="28"/>
      <c r="V703" s="28"/>
      <c r="W703" s="28"/>
      <c r="X703" s="28"/>
      <c r="Y703" s="28"/>
      <c r="Z703" s="28"/>
      <c r="AA703" s="28"/>
      <c r="AB703" s="28"/>
      <c r="AC703" s="28"/>
    </row>
    <row r="704">
      <c r="A704" s="951"/>
      <c r="B704" s="951"/>
      <c r="C704" s="951"/>
      <c r="D704" s="28"/>
      <c r="E704" s="28"/>
      <c r="F704" s="28"/>
      <c r="G704" s="28"/>
      <c r="H704" s="28"/>
      <c r="I704" s="28"/>
      <c r="J704" s="951"/>
      <c r="K704" s="951"/>
      <c r="L704" s="951"/>
      <c r="M704" s="951"/>
      <c r="N704" s="951"/>
      <c r="O704" s="951"/>
      <c r="P704" s="951"/>
      <c r="Q704" s="951"/>
      <c r="R704" s="951"/>
      <c r="S704" s="28"/>
      <c r="T704" s="28"/>
      <c r="U704" s="28"/>
      <c r="V704" s="28"/>
      <c r="W704" s="28"/>
      <c r="X704" s="28"/>
      <c r="Y704" s="28"/>
      <c r="Z704" s="28"/>
      <c r="AA704" s="28"/>
      <c r="AB704" s="28"/>
      <c r="AC704" s="28"/>
    </row>
    <row r="705">
      <c r="A705" s="951"/>
      <c r="B705" s="951"/>
      <c r="C705" s="951"/>
      <c r="D705" s="28"/>
      <c r="E705" s="28"/>
      <c r="F705" s="28"/>
      <c r="G705" s="28"/>
      <c r="H705" s="28"/>
      <c r="I705" s="28"/>
      <c r="J705" s="951"/>
      <c r="K705" s="951"/>
      <c r="L705" s="951"/>
      <c r="M705" s="951"/>
      <c r="N705" s="951"/>
      <c r="O705" s="951"/>
      <c r="P705" s="951"/>
      <c r="Q705" s="951"/>
      <c r="R705" s="951"/>
      <c r="S705" s="28"/>
      <c r="T705" s="28"/>
      <c r="U705" s="28"/>
      <c r="V705" s="28"/>
      <c r="W705" s="28"/>
      <c r="X705" s="28"/>
      <c r="Y705" s="28"/>
      <c r="Z705" s="28"/>
      <c r="AA705" s="28"/>
      <c r="AB705" s="28"/>
      <c r="AC705" s="28"/>
    </row>
    <row r="706">
      <c r="A706" s="951"/>
      <c r="B706" s="951"/>
      <c r="C706" s="951"/>
      <c r="D706" s="28"/>
      <c r="E706" s="28"/>
      <c r="F706" s="28"/>
      <c r="G706" s="28"/>
      <c r="H706" s="28"/>
      <c r="I706" s="28"/>
      <c r="J706" s="951"/>
      <c r="K706" s="951"/>
      <c r="L706" s="951"/>
      <c r="M706" s="951"/>
      <c r="N706" s="951"/>
      <c r="O706" s="951"/>
      <c r="P706" s="951"/>
      <c r="Q706" s="951"/>
      <c r="R706" s="951"/>
      <c r="S706" s="28"/>
      <c r="T706" s="28"/>
      <c r="U706" s="28"/>
      <c r="V706" s="28"/>
      <c r="W706" s="28"/>
      <c r="X706" s="28"/>
      <c r="Y706" s="28"/>
      <c r="Z706" s="28"/>
      <c r="AA706" s="28"/>
      <c r="AB706" s="28"/>
      <c r="AC706" s="28"/>
    </row>
    <row r="707">
      <c r="A707" s="951"/>
      <c r="B707" s="951"/>
      <c r="C707" s="951"/>
      <c r="D707" s="28"/>
      <c r="E707" s="28"/>
      <c r="F707" s="28"/>
      <c r="G707" s="28"/>
      <c r="H707" s="28"/>
      <c r="I707" s="28"/>
      <c r="J707" s="951"/>
      <c r="K707" s="951"/>
      <c r="L707" s="951"/>
      <c r="M707" s="951"/>
      <c r="N707" s="951"/>
      <c r="O707" s="951"/>
      <c r="P707" s="951"/>
      <c r="Q707" s="951"/>
      <c r="R707" s="951"/>
      <c r="S707" s="28"/>
      <c r="T707" s="28"/>
      <c r="U707" s="28"/>
      <c r="V707" s="28"/>
      <c r="W707" s="28"/>
      <c r="X707" s="28"/>
      <c r="Y707" s="28"/>
      <c r="Z707" s="28"/>
      <c r="AA707" s="28"/>
      <c r="AB707" s="28"/>
      <c r="AC707" s="28"/>
    </row>
    <row r="708">
      <c r="A708" s="951"/>
      <c r="B708" s="951"/>
      <c r="C708" s="951"/>
      <c r="D708" s="28"/>
      <c r="E708" s="28"/>
      <c r="F708" s="28"/>
      <c r="G708" s="28"/>
      <c r="H708" s="28"/>
      <c r="I708" s="28"/>
      <c r="J708" s="951"/>
      <c r="K708" s="951"/>
      <c r="L708" s="951"/>
      <c r="M708" s="951"/>
      <c r="N708" s="951"/>
      <c r="O708" s="951"/>
      <c r="P708" s="951"/>
      <c r="Q708" s="951"/>
      <c r="R708" s="951"/>
      <c r="S708" s="28"/>
      <c r="T708" s="28"/>
      <c r="U708" s="28"/>
      <c r="V708" s="28"/>
      <c r="W708" s="28"/>
      <c r="X708" s="28"/>
      <c r="Y708" s="28"/>
      <c r="Z708" s="28"/>
      <c r="AA708" s="28"/>
      <c r="AB708" s="28"/>
      <c r="AC708" s="28"/>
    </row>
    <row r="709">
      <c r="A709" s="951"/>
      <c r="B709" s="951"/>
      <c r="C709" s="951"/>
      <c r="D709" s="28"/>
      <c r="E709" s="28"/>
      <c r="F709" s="28"/>
      <c r="G709" s="28"/>
      <c r="H709" s="28"/>
      <c r="I709" s="28"/>
      <c r="J709" s="951"/>
      <c r="K709" s="951"/>
      <c r="L709" s="951"/>
      <c r="M709" s="951"/>
      <c r="N709" s="951"/>
      <c r="O709" s="951"/>
      <c r="P709" s="951"/>
      <c r="Q709" s="951"/>
      <c r="R709" s="951"/>
      <c r="S709" s="28"/>
      <c r="T709" s="28"/>
      <c r="U709" s="28"/>
      <c r="V709" s="28"/>
      <c r="W709" s="28"/>
      <c r="X709" s="28"/>
      <c r="Y709" s="28"/>
      <c r="Z709" s="28"/>
      <c r="AA709" s="28"/>
      <c r="AB709" s="28"/>
      <c r="AC709" s="28"/>
    </row>
    <row r="710">
      <c r="A710" s="951"/>
      <c r="B710" s="951"/>
      <c r="C710" s="951"/>
      <c r="D710" s="28"/>
      <c r="E710" s="28"/>
      <c r="F710" s="28"/>
      <c r="G710" s="28"/>
      <c r="H710" s="28"/>
      <c r="I710" s="28"/>
      <c r="J710" s="951"/>
      <c r="K710" s="951"/>
      <c r="L710" s="951"/>
      <c r="M710" s="951"/>
      <c r="N710" s="951"/>
      <c r="O710" s="951"/>
      <c r="P710" s="951"/>
      <c r="Q710" s="951"/>
      <c r="R710" s="951"/>
      <c r="S710" s="28"/>
      <c r="T710" s="28"/>
      <c r="U710" s="28"/>
      <c r="V710" s="28"/>
      <c r="W710" s="28"/>
      <c r="X710" s="28"/>
      <c r="Y710" s="28"/>
      <c r="Z710" s="28"/>
      <c r="AA710" s="28"/>
      <c r="AB710" s="28"/>
      <c r="AC710" s="28"/>
    </row>
    <row r="711">
      <c r="A711" s="951"/>
      <c r="B711" s="951"/>
      <c r="C711" s="951"/>
      <c r="D711" s="28"/>
      <c r="E711" s="28"/>
      <c r="F711" s="28"/>
      <c r="G711" s="28"/>
      <c r="H711" s="28"/>
      <c r="I711" s="28"/>
      <c r="J711" s="951"/>
      <c r="K711" s="951"/>
      <c r="L711" s="951"/>
      <c r="M711" s="951"/>
      <c r="N711" s="951"/>
      <c r="O711" s="951"/>
      <c r="P711" s="951"/>
      <c r="Q711" s="951"/>
      <c r="R711" s="951"/>
      <c r="S711" s="28"/>
      <c r="T711" s="28"/>
      <c r="U711" s="28"/>
      <c r="V711" s="28"/>
      <c r="W711" s="28"/>
      <c r="X711" s="28"/>
      <c r="Y711" s="28"/>
      <c r="Z711" s="28"/>
      <c r="AA711" s="28"/>
      <c r="AB711" s="28"/>
      <c r="AC711" s="28"/>
    </row>
    <row r="712">
      <c r="A712" s="951"/>
      <c r="B712" s="951"/>
      <c r="C712" s="951"/>
      <c r="D712" s="28"/>
      <c r="E712" s="28"/>
      <c r="F712" s="28"/>
      <c r="G712" s="28"/>
      <c r="H712" s="28"/>
      <c r="I712" s="28"/>
      <c r="J712" s="951"/>
      <c r="K712" s="951"/>
      <c r="L712" s="951"/>
      <c r="M712" s="951"/>
      <c r="N712" s="951"/>
      <c r="O712" s="951"/>
      <c r="P712" s="951"/>
      <c r="Q712" s="951"/>
      <c r="R712" s="951"/>
      <c r="S712" s="28"/>
      <c r="T712" s="28"/>
      <c r="U712" s="28"/>
      <c r="V712" s="28"/>
      <c r="W712" s="28"/>
      <c r="X712" s="28"/>
      <c r="Y712" s="28"/>
      <c r="Z712" s="28"/>
      <c r="AA712" s="28"/>
      <c r="AB712" s="28"/>
      <c r="AC712" s="28"/>
    </row>
    <row r="713">
      <c r="A713" s="951"/>
      <c r="B713" s="951"/>
      <c r="C713" s="951"/>
      <c r="D713" s="28"/>
      <c r="E713" s="28"/>
      <c r="F713" s="28"/>
      <c r="G713" s="28"/>
      <c r="H713" s="28"/>
      <c r="I713" s="28"/>
      <c r="J713" s="951"/>
      <c r="K713" s="951"/>
      <c r="L713" s="951"/>
      <c r="M713" s="951"/>
      <c r="N713" s="951"/>
      <c r="O713" s="951"/>
      <c r="P713" s="951"/>
      <c r="Q713" s="951"/>
      <c r="R713" s="951"/>
      <c r="S713" s="28"/>
      <c r="T713" s="28"/>
      <c r="U713" s="28"/>
      <c r="V713" s="28"/>
      <c r="W713" s="28"/>
      <c r="X713" s="28"/>
      <c r="Y713" s="28"/>
      <c r="Z713" s="28"/>
      <c r="AA713" s="28"/>
      <c r="AB713" s="28"/>
      <c r="AC713" s="28"/>
    </row>
    <row r="714">
      <c r="A714" s="951"/>
      <c r="B714" s="951"/>
      <c r="C714" s="951"/>
      <c r="D714" s="28"/>
      <c r="E714" s="28"/>
      <c r="F714" s="28"/>
      <c r="G714" s="28"/>
      <c r="H714" s="28"/>
      <c r="I714" s="28"/>
      <c r="J714" s="951"/>
      <c r="K714" s="951"/>
      <c r="L714" s="951"/>
      <c r="M714" s="951"/>
      <c r="N714" s="951"/>
      <c r="O714" s="951"/>
      <c r="P714" s="951"/>
      <c r="Q714" s="951"/>
      <c r="R714" s="951"/>
      <c r="S714" s="28"/>
      <c r="T714" s="28"/>
      <c r="U714" s="28"/>
      <c r="V714" s="28"/>
      <c r="W714" s="28"/>
      <c r="X714" s="28"/>
      <c r="Y714" s="28"/>
      <c r="Z714" s="28"/>
      <c r="AA714" s="28"/>
      <c r="AB714" s="28"/>
      <c r="AC714" s="28"/>
    </row>
    <row r="715">
      <c r="A715" s="951"/>
      <c r="B715" s="951"/>
      <c r="C715" s="951"/>
      <c r="D715" s="28"/>
      <c r="E715" s="28"/>
      <c r="F715" s="28"/>
      <c r="G715" s="28"/>
      <c r="H715" s="28"/>
      <c r="I715" s="28"/>
      <c r="J715" s="951"/>
      <c r="K715" s="951"/>
      <c r="L715" s="951"/>
      <c r="M715" s="951"/>
      <c r="N715" s="951"/>
      <c r="O715" s="951"/>
      <c r="P715" s="951"/>
      <c r="Q715" s="951"/>
      <c r="R715" s="951"/>
      <c r="S715" s="28"/>
      <c r="T715" s="28"/>
      <c r="U715" s="28"/>
      <c r="V715" s="28"/>
      <c r="W715" s="28"/>
      <c r="X715" s="28"/>
      <c r="Y715" s="28"/>
      <c r="Z715" s="28"/>
      <c r="AA715" s="28"/>
      <c r="AB715" s="28"/>
      <c r="AC715" s="28"/>
    </row>
    <row r="716">
      <c r="A716" s="951"/>
      <c r="B716" s="951"/>
      <c r="C716" s="951"/>
      <c r="D716" s="28"/>
      <c r="E716" s="28"/>
      <c r="F716" s="28"/>
      <c r="G716" s="28"/>
      <c r="H716" s="28"/>
      <c r="I716" s="28"/>
      <c r="J716" s="951"/>
      <c r="K716" s="951"/>
      <c r="L716" s="951"/>
      <c r="M716" s="951"/>
      <c r="N716" s="951"/>
      <c r="O716" s="951"/>
      <c r="P716" s="951"/>
      <c r="Q716" s="951"/>
      <c r="R716" s="951"/>
      <c r="S716" s="28"/>
      <c r="T716" s="28"/>
      <c r="U716" s="28"/>
      <c r="V716" s="28"/>
      <c r="W716" s="28"/>
      <c r="X716" s="28"/>
      <c r="Y716" s="28"/>
      <c r="Z716" s="28"/>
      <c r="AA716" s="28"/>
      <c r="AB716" s="28"/>
      <c r="AC716" s="28"/>
    </row>
    <row r="717">
      <c r="A717" s="951"/>
      <c r="B717" s="951"/>
      <c r="C717" s="951"/>
      <c r="D717" s="28"/>
      <c r="E717" s="28"/>
      <c r="F717" s="28"/>
      <c r="G717" s="28"/>
      <c r="H717" s="28"/>
      <c r="I717" s="28"/>
      <c r="J717" s="951"/>
      <c r="K717" s="951"/>
      <c r="L717" s="951"/>
      <c r="M717" s="951"/>
      <c r="N717" s="951"/>
      <c r="O717" s="951"/>
      <c r="P717" s="951"/>
      <c r="Q717" s="951"/>
      <c r="R717" s="951"/>
      <c r="S717" s="28"/>
      <c r="T717" s="28"/>
      <c r="U717" s="28"/>
      <c r="V717" s="28"/>
      <c r="W717" s="28"/>
      <c r="X717" s="28"/>
      <c r="Y717" s="28"/>
      <c r="Z717" s="28"/>
      <c r="AA717" s="28"/>
      <c r="AB717" s="28"/>
      <c r="AC717" s="28"/>
    </row>
    <row r="718">
      <c r="A718" s="951"/>
      <c r="B718" s="951"/>
      <c r="C718" s="951"/>
      <c r="D718" s="28"/>
      <c r="E718" s="28"/>
      <c r="F718" s="28"/>
      <c r="G718" s="28"/>
      <c r="H718" s="28"/>
      <c r="I718" s="28"/>
      <c r="J718" s="951"/>
      <c r="K718" s="951"/>
      <c r="L718" s="951"/>
      <c r="M718" s="951"/>
      <c r="N718" s="951"/>
      <c r="O718" s="951"/>
      <c r="P718" s="951"/>
      <c r="Q718" s="951"/>
      <c r="R718" s="951"/>
      <c r="S718" s="28"/>
      <c r="T718" s="28"/>
      <c r="U718" s="28"/>
      <c r="V718" s="28"/>
      <c r="W718" s="28"/>
      <c r="X718" s="28"/>
      <c r="Y718" s="28"/>
      <c r="Z718" s="28"/>
      <c r="AA718" s="28"/>
      <c r="AB718" s="28"/>
      <c r="AC718" s="28"/>
    </row>
    <row r="719">
      <c r="A719" s="951"/>
      <c r="B719" s="951"/>
      <c r="C719" s="951"/>
      <c r="D719" s="28"/>
      <c r="E719" s="28"/>
      <c r="F719" s="28"/>
      <c r="G719" s="28"/>
      <c r="H719" s="28"/>
      <c r="I719" s="28"/>
      <c r="J719" s="951"/>
      <c r="K719" s="951"/>
      <c r="L719" s="951"/>
      <c r="M719" s="951"/>
      <c r="N719" s="951"/>
      <c r="O719" s="951"/>
      <c r="P719" s="951"/>
      <c r="Q719" s="951"/>
      <c r="R719" s="951"/>
      <c r="S719" s="28"/>
      <c r="T719" s="28"/>
      <c r="U719" s="28"/>
      <c r="V719" s="28"/>
      <c r="W719" s="28"/>
      <c r="X719" s="28"/>
      <c r="Y719" s="28"/>
      <c r="Z719" s="28"/>
      <c r="AA719" s="28"/>
      <c r="AB719" s="28"/>
      <c r="AC719" s="28"/>
    </row>
    <row r="720">
      <c r="A720" s="951"/>
      <c r="B720" s="951"/>
      <c r="C720" s="951"/>
      <c r="D720" s="28"/>
      <c r="E720" s="28"/>
      <c r="F720" s="28"/>
      <c r="G720" s="28"/>
      <c r="H720" s="28"/>
      <c r="I720" s="28"/>
      <c r="J720" s="951"/>
      <c r="K720" s="951"/>
      <c r="L720" s="951"/>
      <c r="M720" s="951"/>
      <c r="N720" s="951"/>
      <c r="O720" s="951"/>
      <c r="P720" s="951"/>
      <c r="Q720" s="951"/>
      <c r="R720" s="951"/>
      <c r="S720" s="28"/>
      <c r="T720" s="28"/>
      <c r="U720" s="28"/>
      <c r="V720" s="28"/>
      <c r="W720" s="28"/>
      <c r="X720" s="28"/>
      <c r="Y720" s="28"/>
      <c r="Z720" s="28"/>
      <c r="AA720" s="28"/>
      <c r="AB720" s="28"/>
      <c r="AC720" s="28"/>
    </row>
    <row r="721">
      <c r="A721" s="951"/>
      <c r="B721" s="951"/>
      <c r="C721" s="951"/>
      <c r="D721" s="28"/>
      <c r="E721" s="28"/>
      <c r="F721" s="28"/>
      <c r="G721" s="28"/>
      <c r="H721" s="28"/>
      <c r="I721" s="28"/>
      <c r="J721" s="951"/>
      <c r="K721" s="951"/>
      <c r="L721" s="951"/>
      <c r="M721" s="951"/>
      <c r="N721" s="951"/>
      <c r="O721" s="951"/>
      <c r="P721" s="951"/>
      <c r="Q721" s="951"/>
      <c r="R721" s="951"/>
      <c r="S721" s="28"/>
      <c r="T721" s="28"/>
      <c r="U721" s="28"/>
      <c r="V721" s="28"/>
      <c r="W721" s="28"/>
      <c r="X721" s="28"/>
      <c r="Y721" s="28"/>
      <c r="Z721" s="28"/>
      <c r="AA721" s="28"/>
      <c r="AB721" s="28"/>
      <c r="AC721" s="28"/>
    </row>
    <row r="722">
      <c r="A722" s="951"/>
      <c r="B722" s="951"/>
      <c r="C722" s="951"/>
      <c r="D722" s="28"/>
      <c r="E722" s="28"/>
      <c r="F722" s="28"/>
      <c r="G722" s="28"/>
      <c r="H722" s="28"/>
      <c r="I722" s="28"/>
      <c r="J722" s="951"/>
      <c r="K722" s="951"/>
      <c r="L722" s="951"/>
      <c r="M722" s="951"/>
      <c r="N722" s="951"/>
      <c r="O722" s="951"/>
      <c r="P722" s="951"/>
      <c r="Q722" s="951"/>
      <c r="R722" s="951"/>
      <c r="S722" s="28"/>
      <c r="T722" s="28"/>
      <c r="U722" s="28"/>
      <c r="V722" s="28"/>
      <c r="W722" s="28"/>
      <c r="X722" s="28"/>
      <c r="Y722" s="28"/>
      <c r="Z722" s="28"/>
      <c r="AA722" s="28"/>
      <c r="AB722" s="28"/>
      <c r="AC722" s="28"/>
    </row>
    <row r="723">
      <c r="A723" s="951"/>
      <c r="B723" s="951"/>
      <c r="C723" s="951"/>
      <c r="D723" s="28"/>
      <c r="E723" s="28"/>
      <c r="F723" s="28"/>
      <c r="G723" s="28"/>
      <c r="H723" s="28"/>
      <c r="I723" s="28"/>
      <c r="J723" s="951"/>
      <c r="K723" s="951"/>
      <c r="L723" s="951"/>
      <c r="M723" s="951"/>
      <c r="N723" s="951"/>
      <c r="O723" s="951"/>
      <c r="P723" s="951"/>
      <c r="Q723" s="951"/>
      <c r="R723" s="951"/>
      <c r="S723" s="28"/>
      <c r="T723" s="28"/>
      <c r="U723" s="28"/>
      <c r="V723" s="28"/>
      <c r="W723" s="28"/>
      <c r="X723" s="28"/>
      <c r="Y723" s="28"/>
      <c r="Z723" s="28"/>
      <c r="AA723" s="28"/>
      <c r="AB723" s="28"/>
      <c r="AC723" s="28"/>
    </row>
    <row r="724">
      <c r="A724" s="951"/>
      <c r="B724" s="951"/>
      <c r="C724" s="951"/>
      <c r="D724" s="28"/>
      <c r="E724" s="28"/>
      <c r="F724" s="28"/>
      <c r="G724" s="28"/>
      <c r="H724" s="28"/>
      <c r="I724" s="28"/>
      <c r="J724" s="951"/>
      <c r="K724" s="951"/>
      <c r="L724" s="951"/>
      <c r="M724" s="951"/>
      <c r="N724" s="951"/>
      <c r="O724" s="951"/>
      <c r="P724" s="951"/>
      <c r="Q724" s="951"/>
      <c r="R724" s="951"/>
      <c r="S724" s="28"/>
      <c r="T724" s="28"/>
      <c r="U724" s="28"/>
      <c r="V724" s="28"/>
      <c r="W724" s="28"/>
      <c r="X724" s="28"/>
      <c r="Y724" s="28"/>
      <c r="Z724" s="28"/>
      <c r="AA724" s="28"/>
      <c r="AB724" s="28"/>
      <c r="AC724" s="28"/>
    </row>
    <row r="725">
      <c r="A725" s="951"/>
      <c r="B725" s="951"/>
      <c r="C725" s="951"/>
      <c r="D725" s="28"/>
      <c r="E725" s="28"/>
      <c r="F725" s="28"/>
      <c r="G725" s="28"/>
      <c r="H725" s="28"/>
      <c r="I725" s="28"/>
      <c r="J725" s="951"/>
      <c r="K725" s="951"/>
      <c r="L725" s="951"/>
      <c r="M725" s="951"/>
      <c r="N725" s="951"/>
      <c r="O725" s="951"/>
      <c r="P725" s="951"/>
      <c r="Q725" s="951"/>
      <c r="R725" s="951"/>
      <c r="S725" s="28"/>
      <c r="T725" s="28"/>
      <c r="U725" s="28"/>
      <c r="V725" s="28"/>
      <c r="W725" s="28"/>
      <c r="X725" s="28"/>
      <c r="Y725" s="28"/>
      <c r="Z725" s="28"/>
      <c r="AA725" s="28"/>
      <c r="AB725" s="28"/>
      <c r="AC725" s="28"/>
    </row>
    <row r="726">
      <c r="A726" s="951"/>
      <c r="B726" s="951"/>
      <c r="C726" s="951"/>
      <c r="D726" s="28"/>
      <c r="E726" s="28"/>
      <c r="F726" s="28"/>
      <c r="G726" s="28"/>
      <c r="H726" s="28"/>
      <c r="I726" s="28"/>
      <c r="J726" s="951"/>
      <c r="K726" s="951"/>
      <c r="L726" s="951"/>
      <c r="M726" s="951"/>
      <c r="N726" s="951"/>
      <c r="O726" s="951"/>
      <c r="P726" s="951"/>
      <c r="Q726" s="951"/>
      <c r="R726" s="951"/>
      <c r="S726" s="28"/>
      <c r="T726" s="28"/>
      <c r="U726" s="28"/>
      <c r="V726" s="28"/>
      <c r="W726" s="28"/>
      <c r="X726" s="28"/>
      <c r="Y726" s="28"/>
      <c r="Z726" s="28"/>
      <c r="AA726" s="28"/>
      <c r="AB726" s="28"/>
      <c r="AC726" s="28"/>
    </row>
    <row r="727">
      <c r="A727" s="951"/>
      <c r="B727" s="951"/>
      <c r="C727" s="951"/>
      <c r="D727" s="28"/>
      <c r="E727" s="28"/>
      <c r="F727" s="28"/>
      <c r="G727" s="28"/>
      <c r="H727" s="28"/>
      <c r="I727" s="28"/>
      <c r="J727" s="951"/>
      <c r="K727" s="951"/>
      <c r="L727" s="951"/>
      <c r="M727" s="951"/>
      <c r="N727" s="951"/>
      <c r="O727" s="951"/>
      <c r="P727" s="951"/>
      <c r="Q727" s="951"/>
      <c r="R727" s="951"/>
      <c r="S727" s="28"/>
      <c r="T727" s="28"/>
      <c r="U727" s="28"/>
      <c r="V727" s="28"/>
      <c r="W727" s="28"/>
      <c r="X727" s="28"/>
      <c r="Y727" s="28"/>
      <c r="Z727" s="28"/>
      <c r="AA727" s="28"/>
      <c r="AB727" s="28"/>
      <c r="AC727" s="28"/>
    </row>
    <row r="728">
      <c r="A728" s="951"/>
      <c r="B728" s="951"/>
      <c r="C728" s="951"/>
      <c r="D728" s="28"/>
      <c r="E728" s="28"/>
      <c r="F728" s="28"/>
      <c r="G728" s="28"/>
      <c r="H728" s="28"/>
      <c r="I728" s="28"/>
      <c r="J728" s="951"/>
      <c r="K728" s="951"/>
      <c r="L728" s="951"/>
      <c r="M728" s="951"/>
      <c r="N728" s="951"/>
      <c r="O728" s="951"/>
      <c r="P728" s="951"/>
      <c r="Q728" s="951"/>
      <c r="R728" s="951"/>
      <c r="S728" s="28"/>
      <c r="T728" s="28"/>
      <c r="U728" s="28"/>
      <c r="V728" s="28"/>
      <c r="W728" s="28"/>
      <c r="X728" s="28"/>
      <c r="Y728" s="28"/>
      <c r="Z728" s="28"/>
      <c r="AA728" s="28"/>
      <c r="AB728" s="28"/>
      <c r="AC728" s="28"/>
    </row>
    <row r="729">
      <c r="A729" s="951"/>
      <c r="B729" s="951"/>
      <c r="C729" s="951"/>
      <c r="D729" s="28"/>
      <c r="E729" s="28"/>
      <c r="F729" s="28"/>
      <c r="G729" s="28"/>
      <c r="H729" s="28"/>
      <c r="I729" s="28"/>
      <c r="J729" s="951"/>
      <c r="K729" s="951"/>
      <c r="L729" s="951"/>
      <c r="M729" s="951"/>
      <c r="N729" s="951"/>
      <c r="O729" s="951"/>
      <c r="P729" s="951"/>
      <c r="Q729" s="951"/>
      <c r="R729" s="951"/>
      <c r="S729" s="28"/>
      <c r="T729" s="28"/>
      <c r="U729" s="28"/>
      <c r="V729" s="28"/>
      <c r="W729" s="28"/>
      <c r="X729" s="28"/>
      <c r="Y729" s="28"/>
      <c r="Z729" s="28"/>
      <c r="AA729" s="28"/>
      <c r="AB729" s="28"/>
      <c r="AC729" s="28"/>
    </row>
    <row r="730">
      <c r="A730" s="951"/>
      <c r="B730" s="951"/>
      <c r="C730" s="951"/>
      <c r="D730" s="28"/>
      <c r="E730" s="28"/>
      <c r="F730" s="28"/>
      <c r="G730" s="28"/>
      <c r="H730" s="28"/>
      <c r="I730" s="28"/>
      <c r="J730" s="951"/>
      <c r="K730" s="951"/>
      <c r="L730" s="951"/>
      <c r="M730" s="951"/>
      <c r="N730" s="951"/>
      <c r="O730" s="951"/>
      <c r="P730" s="951"/>
      <c r="Q730" s="951"/>
      <c r="R730" s="951"/>
      <c r="S730" s="28"/>
      <c r="T730" s="28"/>
      <c r="U730" s="28"/>
      <c r="V730" s="28"/>
      <c r="W730" s="28"/>
      <c r="X730" s="28"/>
      <c r="Y730" s="28"/>
      <c r="Z730" s="28"/>
      <c r="AA730" s="28"/>
      <c r="AB730" s="28"/>
      <c r="AC730" s="28"/>
    </row>
    <row r="731">
      <c r="A731" s="951"/>
      <c r="B731" s="951"/>
      <c r="C731" s="951"/>
      <c r="D731" s="28"/>
      <c r="E731" s="28"/>
      <c r="F731" s="28"/>
      <c r="G731" s="28"/>
      <c r="H731" s="28"/>
      <c r="I731" s="28"/>
      <c r="J731" s="951"/>
      <c r="K731" s="951"/>
      <c r="L731" s="951"/>
      <c r="M731" s="951"/>
      <c r="N731" s="951"/>
      <c r="O731" s="951"/>
      <c r="P731" s="951"/>
      <c r="Q731" s="951"/>
      <c r="R731" s="951"/>
      <c r="S731" s="28"/>
      <c r="T731" s="28"/>
      <c r="U731" s="28"/>
      <c r="V731" s="28"/>
      <c r="W731" s="28"/>
      <c r="X731" s="28"/>
      <c r="Y731" s="28"/>
      <c r="Z731" s="28"/>
      <c r="AA731" s="28"/>
      <c r="AB731" s="28"/>
      <c r="AC731" s="28"/>
    </row>
    <row r="732">
      <c r="A732" s="951"/>
      <c r="B732" s="951"/>
      <c r="C732" s="951"/>
      <c r="D732" s="28"/>
      <c r="E732" s="28"/>
      <c r="F732" s="28"/>
      <c r="G732" s="28"/>
      <c r="H732" s="28"/>
      <c r="I732" s="28"/>
      <c r="J732" s="951"/>
      <c r="K732" s="951"/>
      <c r="L732" s="951"/>
      <c r="M732" s="951"/>
      <c r="N732" s="951"/>
      <c r="O732" s="951"/>
      <c r="P732" s="951"/>
      <c r="Q732" s="951"/>
      <c r="R732" s="951"/>
      <c r="S732" s="28"/>
      <c r="T732" s="28"/>
      <c r="U732" s="28"/>
      <c r="V732" s="28"/>
      <c r="W732" s="28"/>
      <c r="X732" s="28"/>
      <c r="Y732" s="28"/>
      <c r="Z732" s="28"/>
      <c r="AA732" s="28"/>
      <c r="AB732" s="28"/>
      <c r="AC732" s="28"/>
    </row>
    <row r="733">
      <c r="A733" s="951"/>
      <c r="B733" s="951"/>
      <c r="C733" s="951"/>
      <c r="D733" s="28"/>
      <c r="E733" s="28"/>
      <c r="F733" s="28"/>
      <c r="G733" s="28"/>
      <c r="H733" s="28"/>
      <c r="I733" s="28"/>
      <c r="J733" s="951"/>
      <c r="K733" s="951"/>
      <c r="L733" s="951"/>
      <c r="M733" s="951"/>
      <c r="N733" s="951"/>
      <c r="O733" s="951"/>
      <c r="P733" s="951"/>
      <c r="Q733" s="951"/>
      <c r="R733" s="951"/>
      <c r="S733" s="28"/>
      <c r="T733" s="28"/>
      <c r="U733" s="28"/>
      <c r="V733" s="28"/>
      <c r="W733" s="28"/>
      <c r="X733" s="28"/>
      <c r="Y733" s="28"/>
      <c r="Z733" s="28"/>
      <c r="AA733" s="28"/>
      <c r="AB733" s="28"/>
      <c r="AC733" s="28"/>
    </row>
    <row r="734">
      <c r="A734" s="951"/>
      <c r="B734" s="951"/>
      <c r="C734" s="951"/>
      <c r="D734" s="28"/>
      <c r="E734" s="28"/>
      <c r="F734" s="28"/>
      <c r="G734" s="28"/>
      <c r="H734" s="28"/>
      <c r="I734" s="28"/>
      <c r="J734" s="951"/>
      <c r="K734" s="951"/>
      <c r="L734" s="951"/>
      <c r="M734" s="951"/>
      <c r="N734" s="951"/>
      <c r="O734" s="951"/>
      <c r="P734" s="951"/>
      <c r="Q734" s="951"/>
      <c r="R734" s="951"/>
      <c r="S734" s="28"/>
      <c r="T734" s="28"/>
      <c r="U734" s="28"/>
      <c r="V734" s="28"/>
      <c r="W734" s="28"/>
      <c r="X734" s="28"/>
      <c r="Y734" s="28"/>
      <c r="Z734" s="28"/>
      <c r="AA734" s="28"/>
      <c r="AB734" s="28"/>
      <c r="AC734" s="28"/>
    </row>
    <row r="735">
      <c r="A735" s="951"/>
      <c r="B735" s="951"/>
      <c r="C735" s="951"/>
      <c r="D735" s="28"/>
      <c r="E735" s="28"/>
      <c r="F735" s="28"/>
      <c r="G735" s="28"/>
      <c r="H735" s="28"/>
      <c r="I735" s="28"/>
      <c r="J735" s="951"/>
      <c r="K735" s="951"/>
      <c r="L735" s="951"/>
      <c r="M735" s="951"/>
      <c r="N735" s="951"/>
      <c r="O735" s="951"/>
      <c r="P735" s="951"/>
      <c r="Q735" s="951"/>
      <c r="R735" s="951"/>
      <c r="S735" s="28"/>
      <c r="T735" s="28"/>
      <c r="U735" s="28"/>
      <c r="V735" s="28"/>
      <c r="W735" s="28"/>
      <c r="X735" s="28"/>
      <c r="Y735" s="28"/>
      <c r="Z735" s="28"/>
      <c r="AA735" s="28"/>
      <c r="AB735" s="28"/>
      <c r="AC735" s="28"/>
    </row>
    <row r="736">
      <c r="A736" s="951"/>
      <c r="B736" s="951"/>
      <c r="C736" s="951"/>
      <c r="D736" s="28"/>
      <c r="E736" s="28"/>
      <c r="F736" s="28"/>
      <c r="G736" s="28"/>
      <c r="H736" s="28"/>
      <c r="I736" s="28"/>
      <c r="J736" s="951"/>
      <c r="K736" s="951"/>
      <c r="L736" s="951"/>
      <c r="M736" s="951"/>
      <c r="N736" s="951"/>
      <c r="O736" s="951"/>
      <c r="P736" s="951"/>
      <c r="Q736" s="951"/>
      <c r="R736" s="951"/>
      <c r="S736" s="28"/>
      <c r="T736" s="28"/>
      <c r="U736" s="28"/>
      <c r="V736" s="28"/>
      <c r="W736" s="28"/>
      <c r="X736" s="28"/>
      <c r="Y736" s="28"/>
      <c r="Z736" s="28"/>
      <c r="AA736" s="28"/>
      <c r="AB736" s="28"/>
      <c r="AC736" s="28"/>
    </row>
    <row r="737">
      <c r="A737" s="951"/>
      <c r="B737" s="951"/>
      <c r="C737" s="951"/>
      <c r="D737" s="28"/>
      <c r="E737" s="28"/>
      <c r="F737" s="28"/>
      <c r="G737" s="28"/>
      <c r="H737" s="28"/>
      <c r="I737" s="28"/>
      <c r="J737" s="951"/>
      <c r="K737" s="951"/>
      <c r="L737" s="951"/>
      <c r="M737" s="951"/>
      <c r="N737" s="951"/>
      <c r="O737" s="951"/>
      <c r="P737" s="951"/>
      <c r="Q737" s="951"/>
      <c r="R737" s="951"/>
      <c r="S737" s="28"/>
      <c r="T737" s="28"/>
      <c r="U737" s="28"/>
      <c r="V737" s="28"/>
      <c r="W737" s="28"/>
      <c r="X737" s="28"/>
      <c r="Y737" s="28"/>
      <c r="Z737" s="28"/>
      <c r="AA737" s="28"/>
      <c r="AB737" s="28"/>
      <c r="AC737" s="28"/>
    </row>
    <row r="738">
      <c r="A738" s="951"/>
      <c r="B738" s="951"/>
      <c r="C738" s="951"/>
      <c r="D738" s="28"/>
      <c r="E738" s="28"/>
      <c r="F738" s="28"/>
      <c r="G738" s="28"/>
      <c r="H738" s="28"/>
      <c r="I738" s="28"/>
      <c r="J738" s="951"/>
      <c r="K738" s="951"/>
      <c r="L738" s="951"/>
      <c r="M738" s="951"/>
      <c r="N738" s="951"/>
      <c r="O738" s="951"/>
      <c r="P738" s="951"/>
      <c r="Q738" s="951"/>
      <c r="R738" s="951"/>
      <c r="S738" s="28"/>
      <c r="T738" s="28"/>
      <c r="U738" s="28"/>
      <c r="V738" s="28"/>
      <c r="W738" s="28"/>
      <c r="X738" s="28"/>
      <c r="Y738" s="28"/>
      <c r="Z738" s="28"/>
      <c r="AA738" s="28"/>
      <c r="AB738" s="28"/>
      <c r="AC738" s="28"/>
    </row>
    <row r="739">
      <c r="A739" s="951"/>
      <c r="B739" s="951"/>
      <c r="C739" s="951"/>
      <c r="D739" s="28"/>
      <c r="E739" s="28"/>
      <c r="F739" s="28"/>
      <c r="G739" s="28"/>
      <c r="H739" s="28"/>
      <c r="I739" s="28"/>
      <c r="J739" s="951"/>
      <c r="K739" s="951"/>
      <c r="L739" s="951"/>
      <c r="M739" s="951"/>
      <c r="N739" s="951"/>
      <c r="O739" s="951"/>
      <c r="P739" s="951"/>
      <c r="Q739" s="951"/>
      <c r="R739" s="951"/>
      <c r="S739" s="28"/>
      <c r="T739" s="28"/>
      <c r="U739" s="28"/>
      <c r="V739" s="28"/>
      <c r="W739" s="28"/>
      <c r="X739" s="28"/>
      <c r="Y739" s="28"/>
      <c r="Z739" s="28"/>
      <c r="AA739" s="28"/>
      <c r="AB739" s="28"/>
      <c r="AC739" s="28"/>
    </row>
    <row r="740">
      <c r="A740" s="951"/>
      <c r="B740" s="951"/>
      <c r="C740" s="951"/>
      <c r="D740" s="28"/>
      <c r="E740" s="28"/>
      <c r="F740" s="28"/>
      <c r="G740" s="28"/>
      <c r="H740" s="28"/>
      <c r="I740" s="28"/>
      <c r="J740" s="951"/>
      <c r="K740" s="951"/>
      <c r="L740" s="951"/>
      <c r="M740" s="951"/>
      <c r="N740" s="951"/>
      <c r="O740" s="951"/>
      <c r="P740" s="951"/>
      <c r="Q740" s="951"/>
      <c r="R740" s="951"/>
      <c r="S740" s="28"/>
      <c r="T740" s="28"/>
      <c r="U740" s="28"/>
      <c r="V740" s="28"/>
      <c r="W740" s="28"/>
      <c r="X740" s="28"/>
      <c r="Y740" s="28"/>
      <c r="Z740" s="28"/>
      <c r="AA740" s="28"/>
      <c r="AB740" s="28"/>
      <c r="AC740" s="28"/>
    </row>
    <row r="741">
      <c r="A741" s="951"/>
      <c r="B741" s="951"/>
      <c r="C741" s="951"/>
      <c r="D741" s="28"/>
      <c r="E741" s="28"/>
      <c r="F741" s="28"/>
      <c r="G741" s="28"/>
      <c r="H741" s="28"/>
      <c r="I741" s="28"/>
      <c r="J741" s="951"/>
      <c r="K741" s="951"/>
      <c r="L741" s="951"/>
      <c r="M741" s="951"/>
      <c r="N741" s="951"/>
      <c r="O741" s="951"/>
      <c r="P741" s="951"/>
      <c r="Q741" s="951"/>
      <c r="R741" s="951"/>
      <c r="S741" s="28"/>
      <c r="T741" s="28"/>
      <c r="U741" s="28"/>
      <c r="V741" s="28"/>
      <c r="W741" s="28"/>
      <c r="X741" s="28"/>
      <c r="Y741" s="28"/>
      <c r="Z741" s="28"/>
      <c r="AA741" s="28"/>
      <c r="AB741" s="28"/>
      <c r="AC741" s="28"/>
    </row>
    <row r="742">
      <c r="A742" s="951"/>
      <c r="B742" s="951"/>
      <c r="C742" s="951"/>
      <c r="D742" s="28"/>
      <c r="E742" s="28"/>
      <c r="F742" s="28"/>
      <c r="G742" s="28"/>
      <c r="H742" s="28"/>
      <c r="I742" s="28"/>
      <c r="J742" s="951"/>
      <c r="K742" s="951"/>
      <c r="L742" s="951"/>
      <c r="M742" s="951"/>
      <c r="N742" s="951"/>
      <c r="O742" s="951"/>
      <c r="P742" s="951"/>
      <c r="Q742" s="951"/>
      <c r="R742" s="951"/>
      <c r="S742" s="28"/>
      <c r="T742" s="28"/>
      <c r="U742" s="28"/>
      <c r="V742" s="28"/>
      <c r="W742" s="28"/>
      <c r="X742" s="28"/>
      <c r="Y742" s="28"/>
      <c r="Z742" s="28"/>
      <c r="AA742" s="28"/>
      <c r="AB742" s="28"/>
      <c r="AC742" s="28"/>
    </row>
    <row r="743">
      <c r="A743" s="951"/>
      <c r="B743" s="951"/>
      <c r="C743" s="951"/>
      <c r="D743" s="28"/>
      <c r="E743" s="28"/>
      <c r="F743" s="28"/>
      <c r="G743" s="28"/>
      <c r="H743" s="28"/>
      <c r="I743" s="28"/>
      <c r="J743" s="951"/>
      <c r="K743" s="951"/>
      <c r="L743" s="951"/>
      <c r="M743" s="951"/>
      <c r="N743" s="951"/>
      <c r="O743" s="951"/>
      <c r="P743" s="951"/>
      <c r="Q743" s="951"/>
      <c r="R743" s="951"/>
      <c r="S743" s="28"/>
      <c r="T743" s="28"/>
      <c r="U743" s="28"/>
      <c r="V743" s="28"/>
      <c r="W743" s="28"/>
      <c r="X743" s="28"/>
      <c r="Y743" s="28"/>
      <c r="Z743" s="28"/>
      <c r="AA743" s="28"/>
      <c r="AB743" s="28"/>
      <c r="AC743" s="28"/>
    </row>
    <row r="744">
      <c r="A744" s="951"/>
      <c r="B744" s="951"/>
      <c r="C744" s="951"/>
      <c r="D744" s="28"/>
      <c r="E744" s="28"/>
      <c r="F744" s="28"/>
      <c r="G744" s="28"/>
      <c r="H744" s="28"/>
      <c r="I744" s="28"/>
      <c r="J744" s="951"/>
      <c r="K744" s="951"/>
      <c r="L744" s="951"/>
      <c r="M744" s="951"/>
      <c r="N744" s="951"/>
      <c r="O744" s="951"/>
      <c r="P744" s="951"/>
      <c r="Q744" s="951"/>
      <c r="R744" s="951"/>
      <c r="S744" s="28"/>
      <c r="T744" s="28"/>
      <c r="U744" s="28"/>
      <c r="V744" s="28"/>
      <c r="W744" s="28"/>
      <c r="X744" s="28"/>
      <c r="Y744" s="28"/>
      <c r="Z744" s="28"/>
      <c r="AA744" s="28"/>
      <c r="AB744" s="28"/>
      <c r="AC744" s="28"/>
    </row>
    <row r="745">
      <c r="A745" s="951"/>
      <c r="B745" s="951"/>
      <c r="C745" s="951"/>
      <c r="D745" s="28"/>
      <c r="E745" s="28"/>
      <c r="F745" s="28"/>
      <c r="G745" s="28"/>
      <c r="H745" s="28"/>
      <c r="I745" s="28"/>
      <c r="J745" s="951"/>
      <c r="K745" s="951"/>
      <c r="L745" s="951"/>
      <c r="M745" s="951"/>
      <c r="N745" s="951"/>
      <c r="O745" s="951"/>
      <c r="P745" s="951"/>
      <c r="Q745" s="951"/>
      <c r="R745" s="951"/>
      <c r="S745" s="28"/>
      <c r="T745" s="28"/>
      <c r="U745" s="28"/>
      <c r="V745" s="28"/>
      <c r="W745" s="28"/>
      <c r="X745" s="28"/>
      <c r="Y745" s="28"/>
      <c r="Z745" s="28"/>
      <c r="AA745" s="28"/>
      <c r="AB745" s="28"/>
      <c r="AC745" s="28"/>
    </row>
    <row r="746">
      <c r="A746" s="951"/>
      <c r="B746" s="951"/>
      <c r="C746" s="951"/>
      <c r="D746" s="28"/>
      <c r="E746" s="28"/>
      <c r="F746" s="28"/>
      <c r="G746" s="28"/>
      <c r="H746" s="28"/>
      <c r="I746" s="28"/>
      <c r="J746" s="951"/>
      <c r="K746" s="951"/>
      <c r="L746" s="951"/>
      <c r="M746" s="951"/>
      <c r="N746" s="951"/>
      <c r="O746" s="951"/>
      <c r="P746" s="951"/>
      <c r="Q746" s="951"/>
      <c r="R746" s="951"/>
      <c r="S746" s="28"/>
      <c r="T746" s="28"/>
      <c r="U746" s="28"/>
      <c r="V746" s="28"/>
      <c r="W746" s="28"/>
      <c r="X746" s="28"/>
      <c r="Y746" s="28"/>
      <c r="Z746" s="28"/>
      <c r="AA746" s="28"/>
      <c r="AB746" s="28"/>
      <c r="AC746" s="28"/>
    </row>
    <row r="747">
      <c r="A747" s="951"/>
      <c r="B747" s="951"/>
      <c r="C747" s="951"/>
      <c r="D747" s="28"/>
      <c r="E747" s="28"/>
      <c r="F747" s="28"/>
      <c r="G747" s="28"/>
      <c r="H747" s="28"/>
      <c r="I747" s="28"/>
      <c r="J747" s="951"/>
      <c r="K747" s="951"/>
      <c r="L747" s="951"/>
      <c r="M747" s="951"/>
      <c r="N747" s="951"/>
      <c r="O747" s="951"/>
      <c r="P747" s="951"/>
      <c r="Q747" s="951"/>
      <c r="R747" s="951"/>
      <c r="S747" s="28"/>
      <c r="T747" s="28"/>
      <c r="U747" s="28"/>
      <c r="V747" s="28"/>
      <c r="W747" s="28"/>
      <c r="X747" s="28"/>
      <c r="Y747" s="28"/>
      <c r="Z747" s="28"/>
      <c r="AA747" s="28"/>
      <c r="AB747" s="28"/>
      <c r="AC747" s="28"/>
    </row>
    <row r="748">
      <c r="A748" s="951"/>
      <c r="B748" s="951"/>
      <c r="C748" s="951"/>
      <c r="D748" s="28"/>
      <c r="E748" s="28"/>
      <c r="F748" s="28"/>
      <c r="G748" s="28"/>
      <c r="H748" s="28"/>
      <c r="I748" s="28"/>
      <c r="J748" s="951"/>
      <c r="K748" s="951"/>
      <c r="L748" s="951"/>
      <c r="M748" s="951"/>
      <c r="N748" s="951"/>
      <c r="O748" s="951"/>
      <c r="P748" s="951"/>
      <c r="Q748" s="951"/>
      <c r="R748" s="951"/>
      <c r="S748" s="28"/>
      <c r="T748" s="28"/>
      <c r="U748" s="28"/>
      <c r="V748" s="28"/>
      <c r="W748" s="28"/>
      <c r="X748" s="28"/>
      <c r="Y748" s="28"/>
      <c r="Z748" s="28"/>
      <c r="AA748" s="28"/>
      <c r="AB748" s="28"/>
      <c r="AC748" s="28"/>
    </row>
    <row r="749">
      <c r="A749" s="951"/>
      <c r="B749" s="951"/>
      <c r="C749" s="951"/>
      <c r="D749" s="28"/>
      <c r="E749" s="28"/>
      <c r="F749" s="28"/>
      <c r="G749" s="28"/>
      <c r="H749" s="28"/>
      <c r="I749" s="28"/>
      <c r="J749" s="951"/>
      <c r="K749" s="951"/>
      <c r="L749" s="951"/>
      <c r="M749" s="951"/>
      <c r="N749" s="951"/>
      <c r="O749" s="951"/>
      <c r="P749" s="951"/>
      <c r="Q749" s="951"/>
      <c r="R749" s="951"/>
      <c r="S749" s="28"/>
      <c r="T749" s="28"/>
      <c r="U749" s="28"/>
      <c r="V749" s="28"/>
      <c r="W749" s="28"/>
      <c r="X749" s="28"/>
      <c r="Y749" s="28"/>
      <c r="Z749" s="28"/>
      <c r="AA749" s="28"/>
      <c r="AB749" s="28"/>
      <c r="AC749" s="28"/>
    </row>
    <row r="750">
      <c r="A750" s="951"/>
      <c r="B750" s="951"/>
      <c r="C750" s="951"/>
      <c r="D750" s="28"/>
      <c r="E750" s="28"/>
      <c r="F750" s="28"/>
      <c r="G750" s="28"/>
      <c r="H750" s="28"/>
      <c r="I750" s="28"/>
      <c r="J750" s="951"/>
      <c r="K750" s="951"/>
      <c r="L750" s="951"/>
      <c r="M750" s="951"/>
      <c r="N750" s="951"/>
      <c r="O750" s="951"/>
      <c r="P750" s="951"/>
      <c r="Q750" s="951"/>
      <c r="R750" s="951"/>
      <c r="S750" s="28"/>
      <c r="T750" s="28"/>
      <c r="U750" s="28"/>
      <c r="V750" s="28"/>
      <c r="W750" s="28"/>
      <c r="X750" s="28"/>
      <c r="Y750" s="28"/>
      <c r="Z750" s="28"/>
      <c r="AA750" s="28"/>
      <c r="AB750" s="28"/>
      <c r="AC750" s="28"/>
    </row>
    <row r="751">
      <c r="A751" s="951"/>
      <c r="B751" s="951"/>
      <c r="C751" s="951"/>
      <c r="D751" s="28"/>
      <c r="E751" s="28"/>
      <c r="F751" s="28"/>
      <c r="G751" s="28"/>
      <c r="H751" s="28"/>
      <c r="I751" s="28"/>
      <c r="J751" s="951"/>
      <c r="K751" s="951"/>
      <c r="L751" s="951"/>
      <c r="M751" s="951"/>
      <c r="N751" s="951"/>
      <c r="O751" s="951"/>
      <c r="P751" s="951"/>
      <c r="Q751" s="951"/>
      <c r="R751" s="951"/>
      <c r="S751" s="28"/>
      <c r="T751" s="28"/>
      <c r="U751" s="28"/>
      <c r="V751" s="28"/>
      <c r="W751" s="28"/>
      <c r="X751" s="28"/>
      <c r="Y751" s="28"/>
      <c r="Z751" s="28"/>
      <c r="AA751" s="28"/>
      <c r="AB751" s="28"/>
      <c r="AC751" s="28"/>
    </row>
    <row r="752">
      <c r="A752" s="951"/>
      <c r="B752" s="951"/>
      <c r="C752" s="951"/>
      <c r="D752" s="28"/>
      <c r="E752" s="28"/>
      <c r="F752" s="28"/>
      <c r="G752" s="28"/>
      <c r="H752" s="28"/>
      <c r="I752" s="28"/>
      <c r="J752" s="951"/>
      <c r="K752" s="951"/>
      <c r="L752" s="951"/>
      <c r="M752" s="951"/>
      <c r="N752" s="951"/>
      <c r="O752" s="951"/>
      <c r="P752" s="951"/>
      <c r="Q752" s="951"/>
      <c r="R752" s="951"/>
      <c r="S752" s="28"/>
      <c r="T752" s="28"/>
      <c r="U752" s="28"/>
      <c r="V752" s="28"/>
      <c r="W752" s="28"/>
      <c r="X752" s="28"/>
      <c r="Y752" s="28"/>
      <c r="Z752" s="28"/>
      <c r="AA752" s="28"/>
      <c r="AB752" s="28"/>
      <c r="AC752" s="28"/>
    </row>
    <row r="753">
      <c r="A753" s="951"/>
      <c r="B753" s="951"/>
      <c r="C753" s="951"/>
      <c r="D753" s="28"/>
      <c r="E753" s="28"/>
      <c r="F753" s="28"/>
      <c r="G753" s="28"/>
      <c r="H753" s="28"/>
      <c r="I753" s="28"/>
      <c r="J753" s="951"/>
      <c r="K753" s="951"/>
      <c r="L753" s="951"/>
      <c r="M753" s="951"/>
      <c r="N753" s="951"/>
      <c r="O753" s="951"/>
      <c r="P753" s="951"/>
      <c r="Q753" s="951"/>
      <c r="R753" s="951"/>
      <c r="S753" s="28"/>
      <c r="T753" s="28"/>
      <c r="U753" s="28"/>
      <c r="V753" s="28"/>
      <c r="W753" s="28"/>
      <c r="X753" s="28"/>
      <c r="Y753" s="28"/>
      <c r="Z753" s="28"/>
      <c r="AA753" s="28"/>
      <c r="AB753" s="28"/>
      <c r="AC753" s="28"/>
    </row>
    <row r="754">
      <c r="A754" s="951"/>
      <c r="B754" s="951"/>
      <c r="C754" s="951"/>
      <c r="D754" s="28"/>
      <c r="E754" s="28"/>
      <c r="F754" s="28"/>
      <c r="G754" s="28"/>
      <c r="H754" s="28"/>
      <c r="I754" s="28"/>
      <c r="J754" s="951"/>
      <c r="K754" s="951"/>
      <c r="L754" s="951"/>
      <c r="M754" s="951"/>
      <c r="N754" s="951"/>
      <c r="O754" s="951"/>
      <c r="P754" s="951"/>
      <c r="Q754" s="951"/>
      <c r="R754" s="951"/>
      <c r="S754" s="28"/>
      <c r="T754" s="28"/>
      <c r="U754" s="28"/>
      <c r="V754" s="28"/>
      <c r="W754" s="28"/>
      <c r="X754" s="28"/>
      <c r="Y754" s="28"/>
      <c r="Z754" s="28"/>
      <c r="AA754" s="28"/>
      <c r="AB754" s="28"/>
      <c r="AC754" s="28"/>
    </row>
    <row r="755">
      <c r="A755" s="951"/>
      <c r="B755" s="951"/>
      <c r="C755" s="951"/>
      <c r="D755" s="28"/>
      <c r="E755" s="28"/>
      <c r="F755" s="28"/>
      <c r="G755" s="28"/>
      <c r="H755" s="28"/>
      <c r="I755" s="28"/>
      <c r="J755" s="951"/>
      <c r="K755" s="951"/>
      <c r="L755" s="951"/>
      <c r="M755" s="951"/>
      <c r="N755" s="951"/>
      <c r="O755" s="951"/>
      <c r="P755" s="951"/>
      <c r="Q755" s="951"/>
      <c r="R755" s="951"/>
      <c r="S755" s="28"/>
      <c r="T755" s="28"/>
      <c r="U755" s="28"/>
      <c r="V755" s="28"/>
      <c r="W755" s="28"/>
      <c r="X755" s="28"/>
      <c r="Y755" s="28"/>
      <c r="Z755" s="28"/>
      <c r="AA755" s="28"/>
      <c r="AB755" s="28"/>
      <c r="AC755" s="28"/>
    </row>
    <row r="756">
      <c r="A756" s="951"/>
      <c r="B756" s="951"/>
      <c r="C756" s="951"/>
      <c r="D756" s="28"/>
      <c r="E756" s="28"/>
      <c r="F756" s="28"/>
      <c r="G756" s="28"/>
      <c r="H756" s="28"/>
      <c r="I756" s="28"/>
      <c r="J756" s="951"/>
      <c r="K756" s="951"/>
      <c r="L756" s="951"/>
      <c r="M756" s="951"/>
      <c r="N756" s="951"/>
      <c r="O756" s="951"/>
      <c r="P756" s="951"/>
      <c r="Q756" s="951"/>
      <c r="R756" s="951"/>
      <c r="S756" s="28"/>
      <c r="T756" s="28"/>
      <c r="U756" s="28"/>
      <c r="V756" s="28"/>
      <c r="W756" s="28"/>
      <c r="X756" s="28"/>
      <c r="Y756" s="28"/>
      <c r="Z756" s="28"/>
      <c r="AA756" s="28"/>
      <c r="AB756" s="28"/>
      <c r="AC756" s="28"/>
    </row>
    <row r="757">
      <c r="A757" s="951"/>
      <c r="B757" s="951"/>
      <c r="C757" s="951"/>
      <c r="D757" s="28"/>
      <c r="E757" s="28"/>
      <c r="F757" s="28"/>
      <c r="G757" s="28"/>
      <c r="H757" s="28"/>
      <c r="I757" s="28"/>
      <c r="J757" s="951"/>
      <c r="K757" s="951"/>
      <c r="L757" s="951"/>
      <c r="M757" s="951"/>
      <c r="N757" s="951"/>
      <c r="O757" s="951"/>
      <c r="P757" s="951"/>
      <c r="Q757" s="951"/>
      <c r="R757" s="951"/>
      <c r="S757" s="28"/>
      <c r="T757" s="28"/>
      <c r="U757" s="28"/>
      <c r="V757" s="28"/>
      <c r="W757" s="28"/>
      <c r="X757" s="28"/>
      <c r="Y757" s="28"/>
      <c r="Z757" s="28"/>
      <c r="AA757" s="28"/>
      <c r="AB757" s="28"/>
      <c r="AC757" s="28"/>
    </row>
    <row r="758">
      <c r="A758" s="951"/>
      <c r="B758" s="951"/>
      <c r="C758" s="951"/>
      <c r="D758" s="28"/>
      <c r="E758" s="28"/>
      <c r="F758" s="28"/>
      <c r="G758" s="28"/>
      <c r="H758" s="28"/>
      <c r="I758" s="28"/>
      <c r="J758" s="951"/>
      <c r="K758" s="951"/>
      <c r="L758" s="951"/>
      <c r="M758" s="951"/>
      <c r="N758" s="951"/>
      <c r="O758" s="951"/>
      <c r="P758" s="951"/>
      <c r="Q758" s="951"/>
      <c r="R758" s="951"/>
      <c r="S758" s="28"/>
      <c r="T758" s="28"/>
      <c r="U758" s="28"/>
      <c r="V758" s="28"/>
      <c r="W758" s="28"/>
      <c r="X758" s="28"/>
      <c r="Y758" s="28"/>
      <c r="Z758" s="28"/>
      <c r="AA758" s="28"/>
      <c r="AB758" s="28"/>
      <c r="AC758" s="28"/>
    </row>
    <row r="759">
      <c r="A759" s="951"/>
      <c r="B759" s="951"/>
      <c r="C759" s="951"/>
      <c r="D759" s="28"/>
      <c r="E759" s="28"/>
      <c r="F759" s="28"/>
      <c r="G759" s="28"/>
      <c r="H759" s="28"/>
      <c r="I759" s="28"/>
      <c r="J759" s="951"/>
      <c r="K759" s="951"/>
      <c r="L759" s="951"/>
      <c r="M759" s="951"/>
      <c r="N759" s="951"/>
      <c r="O759" s="951"/>
      <c r="P759" s="951"/>
      <c r="Q759" s="951"/>
      <c r="R759" s="951"/>
      <c r="S759" s="28"/>
      <c r="T759" s="28"/>
      <c r="U759" s="28"/>
      <c r="V759" s="28"/>
      <c r="W759" s="28"/>
      <c r="X759" s="28"/>
      <c r="Y759" s="28"/>
      <c r="Z759" s="28"/>
      <c r="AA759" s="28"/>
      <c r="AB759" s="28"/>
      <c r="AC759" s="28"/>
    </row>
    <row r="760">
      <c r="A760" s="951"/>
      <c r="B760" s="951"/>
      <c r="C760" s="951"/>
      <c r="D760" s="28"/>
      <c r="E760" s="28"/>
      <c r="F760" s="28"/>
      <c r="G760" s="28"/>
      <c r="H760" s="28"/>
      <c r="I760" s="28"/>
      <c r="J760" s="951"/>
      <c r="K760" s="951"/>
      <c r="L760" s="951"/>
      <c r="M760" s="951"/>
      <c r="N760" s="951"/>
      <c r="O760" s="951"/>
      <c r="P760" s="951"/>
      <c r="Q760" s="951"/>
      <c r="R760" s="951"/>
      <c r="S760" s="28"/>
      <c r="T760" s="28"/>
      <c r="U760" s="28"/>
      <c r="V760" s="28"/>
      <c r="W760" s="28"/>
      <c r="X760" s="28"/>
      <c r="Y760" s="28"/>
      <c r="Z760" s="28"/>
      <c r="AA760" s="28"/>
      <c r="AB760" s="28"/>
      <c r="AC760" s="28"/>
    </row>
    <row r="761">
      <c r="A761" s="951"/>
      <c r="B761" s="951"/>
      <c r="C761" s="951"/>
      <c r="D761" s="28"/>
      <c r="E761" s="28"/>
      <c r="F761" s="28"/>
      <c r="G761" s="28"/>
      <c r="H761" s="28"/>
      <c r="I761" s="28"/>
      <c r="J761" s="951"/>
      <c r="K761" s="951"/>
      <c r="L761" s="951"/>
      <c r="M761" s="951"/>
      <c r="N761" s="951"/>
      <c r="O761" s="951"/>
      <c r="P761" s="951"/>
      <c r="Q761" s="951"/>
      <c r="R761" s="951"/>
      <c r="S761" s="28"/>
      <c r="T761" s="28"/>
      <c r="U761" s="28"/>
      <c r="V761" s="28"/>
      <c r="W761" s="28"/>
      <c r="X761" s="28"/>
      <c r="Y761" s="28"/>
      <c r="Z761" s="28"/>
      <c r="AA761" s="28"/>
      <c r="AB761" s="28"/>
      <c r="AC761" s="28"/>
    </row>
    <row r="762">
      <c r="A762" s="951"/>
      <c r="B762" s="951"/>
      <c r="C762" s="951"/>
      <c r="D762" s="28"/>
      <c r="E762" s="28"/>
      <c r="F762" s="28"/>
      <c r="G762" s="28"/>
      <c r="H762" s="28"/>
      <c r="I762" s="28"/>
      <c r="J762" s="951"/>
      <c r="K762" s="951"/>
      <c r="L762" s="951"/>
      <c r="M762" s="951"/>
      <c r="N762" s="951"/>
      <c r="O762" s="951"/>
      <c r="P762" s="951"/>
      <c r="Q762" s="951"/>
      <c r="R762" s="951"/>
      <c r="S762" s="28"/>
      <c r="T762" s="28"/>
      <c r="U762" s="28"/>
      <c r="V762" s="28"/>
      <c r="W762" s="28"/>
      <c r="X762" s="28"/>
      <c r="Y762" s="28"/>
      <c r="Z762" s="28"/>
      <c r="AA762" s="28"/>
      <c r="AB762" s="28"/>
      <c r="AC762" s="28"/>
    </row>
    <row r="763">
      <c r="A763" s="951"/>
      <c r="B763" s="951"/>
      <c r="C763" s="951"/>
      <c r="D763" s="28"/>
      <c r="E763" s="28"/>
      <c r="F763" s="28"/>
      <c r="G763" s="28"/>
      <c r="H763" s="28"/>
      <c r="I763" s="28"/>
      <c r="J763" s="951"/>
      <c r="K763" s="951"/>
      <c r="L763" s="951"/>
      <c r="M763" s="951"/>
      <c r="N763" s="951"/>
      <c r="O763" s="951"/>
      <c r="P763" s="951"/>
      <c r="Q763" s="951"/>
      <c r="R763" s="951"/>
      <c r="S763" s="28"/>
      <c r="T763" s="28"/>
      <c r="U763" s="28"/>
      <c r="V763" s="28"/>
      <c r="W763" s="28"/>
      <c r="X763" s="28"/>
      <c r="Y763" s="28"/>
      <c r="Z763" s="28"/>
      <c r="AA763" s="28"/>
      <c r="AB763" s="28"/>
      <c r="AC763" s="28"/>
    </row>
    <row r="764">
      <c r="A764" s="951"/>
      <c r="B764" s="951"/>
      <c r="C764" s="951"/>
      <c r="D764" s="28"/>
      <c r="E764" s="28"/>
      <c r="F764" s="28"/>
      <c r="G764" s="28"/>
      <c r="H764" s="28"/>
      <c r="I764" s="28"/>
      <c r="J764" s="951"/>
      <c r="K764" s="951"/>
      <c r="L764" s="951"/>
      <c r="M764" s="951"/>
      <c r="N764" s="951"/>
      <c r="O764" s="951"/>
      <c r="P764" s="951"/>
      <c r="Q764" s="951"/>
      <c r="R764" s="951"/>
      <c r="S764" s="28"/>
      <c r="T764" s="28"/>
      <c r="U764" s="28"/>
      <c r="V764" s="28"/>
      <c r="W764" s="28"/>
      <c r="X764" s="28"/>
      <c r="Y764" s="28"/>
      <c r="Z764" s="28"/>
      <c r="AA764" s="28"/>
      <c r="AB764" s="28"/>
      <c r="AC764" s="28"/>
    </row>
    <row r="765">
      <c r="A765" s="951"/>
      <c r="B765" s="951"/>
      <c r="C765" s="951"/>
      <c r="D765" s="28"/>
      <c r="E765" s="28"/>
      <c r="F765" s="28"/>
      <c r="G765" s="28"/>
      <c r="H765" s="28"/>
      <c r="I765" s="28"/>
      <c r="J765" s="951"/>
      <c r="K765" s="951"/>
      <c r="L765" s="951"/>
      <c r="M765" s="951"/>
      <c r="N765" s="951"/>
      <c r="O765" s="951"/>
      <c r="P765" s="951"/>
      <c r="Q765" s="951"/>
      <c r="R765" s="951"/>
      <c r="S765" s="28"/>
      <c r="T765" s="28"/>
      <c r="U765" s="28"/>
      <c r="V765" s="28"/>
      <c r="W765" s="28"/>
      <c r="X765" s="28"/>
      <c r="Y765" s="28"/>
      <c r="Z765" s="28"/>
      <c r="AA765" s="28"/>
      <c r="AB765" s="28"/>
      <c r="AC765" s="28"/>
    </row>
    <row r="766">
      <c r="A766" s="951"/>
      <c r="B766" s="951"/>
      <c r="C766" s="951"/>
      <c r="D766" s="28"/>
      <c r="E766" s="28"/>
      <c r="F766" s="28"/>
      <c r="G766" s="28"/>
      <c r="H766" s="28"/>
      <c r="I766" s="28"/>
      <c r="J766" s="951"/>
      <c r="K766" s="951"/>
      <c r="L766" s="951"/>
      <c r="M766" s="951"/>
      <c r="N766" s="951"/>
      <c r="O766" s="951"/>
      <c r="P766" s="951"/>
      <c r="Q766" s="951"/>
      <c r="R766" s="951"/>
      <c r="S766" s="28"/>
      <c r="T766" s="28"/>
      <c r="U766" s="28"/>
      <c r="V766" s="28"/>
      <c r="W766" s="28"/>
      <c r="X766" s="28"/>
      <c r="Y766" s="28"/>
      <c r="Z766" s="28"/>
      <c r="AA766" s="28"/>
      <c r="AB766" s="28"/>
      <c r="AC766" s="28"/>
    </row>
    <row r="767">
      <c r="A767" s="951"/>
      <c r="B767" s="951"/>
      <c r="C767" s="951"/>
      <c r="D767" s="28"/>
      <c r="E767" s="28"/>
      <c r="F767" s="28"/>
      <c r="G767" s="28"/>
      <c r="H767" s="28"/>
      <c r="I767" s="28"/>
      <c r="J767" s="951"/>
      <c r="K767" s="951"/>
      <c r="L767" s="951"/>
      <c r="M767" s="951"/>
      <c r="N767" s="951"/>
      <c r="O767" s="951"/>
      <c r="P767" s="951"/>
      <c r="Q767" s="951"/>
      <c r="R767" s="951"/>
      <c r="S767" s="28"/>
      <c r="T767" s="28"/>
      <c r="U767" s="28"/>
      <c r="V767" s="28"/>
      <c r="W767" s="28"/>
      <c r="X767" s="28"/>
      <c r="Y767" s="28"/>
      <c r="Z767" s="28"/>
      <c r="AA767" s="28"/>
      <c r="AB767" s="28"/>
      <c r="AC767" s="28"/>
    </row>
    <row r="768">
      <c r="A768" s="951"/>
      <c r="B768" s="951"/>
      <c r="C768" s="951"/>
      <c r="D768" s="28"/>
      <c r="E768" s="28"/>
      <c r="F768" s="28"/>
      <c r="G768" s="28"/>
      <c r="H768" s="28"/>
      <c r="I768" s="28"/>
      <c r="J768" s="951"/>
      <c r="K768" s="951"/>
      <c r="L768" s="951"/>
      <c r="M768" s="951"/>
      <c r="N768" s="951"/>
      <c r="O768" s="951"/>
      <c r="P768" s="951"/>
      <c r="Q768" s="951"/>
      <c r="R768" s="951"/>
      <c r="S768" s="28"/>
      <c r="T768" s="28"/>
      <c r="U768" s="28"/>
      <c r="V768" s="28"/>
      <c r="W768" s="28"/>
      <c r="X768" s="28"/>
      <c r="Y768" s="28"/>
      <c r="Z768" s="28"/>
      <c r="AA768" s="28"/>
      <c r="AB768" s="28"/>
      <c r="AC768" s="28"/>
    </row>
    <row r="769">
      <c r="A769" s="951"/>
      <c r="B769" s="951"/>
      <c r="C769" s="951"/>
      <c r="D769" s="28"/>
      <c r="E769" s="28"/>
      <c r="F769" s="28"/>
      <c r="G769" s="28"/>
      <c r="H769" s="28"/>
      <c r="I769" s="28"/>
      <c r="J769" s="951"/>
      <c r="K769" s="951"/>
      <c r="L769" s="951"/>
      <c r="M769" s="951"/>
      <c r="N769" s="951"/>
      <c r="O769" s="951"/>
      <c r="P769" s="951"/>
      <c r="Q769" s="951"/>
      <c r="R769" s="951"/>
      <c r="S769" s="28"/>
      <c r="T769" s="28"/>
      <c r="U769" s="28"/>
      <c r="V769" s="28"/>
      <c r="W769" s="28"/>
      <c r="X769" s="28"/>
      <c r="Y769" s="28"/>
      <c r="Z769" s="28"/>
      <c r="AA769" s="28"/>
      <c r="AB769" s="28"/>
      <c r="AC769" s="28"/>
    </row>
    <row r="770">
      <c r="A770" s="951"/>
      <c r="B770" s="951"/>
      <c r="C770" s="951"/>
      <c r="D770" s="28"/>
      <c r="E770" s="28"/>
      <c r="F770" s="28"/>
      <c r="G770" s="28"/>
      <c r="H770" s="28"/>
      <c r="I770" s="28"/>
      <c r="J770" s="951"/>
      <c r="K770" s="951"/>
      <c r="L770" s="951"/>
      <c r="M770" s="951"/>
      <c r="N770" s="951"/>
      <c r="O770" s="951"/>
      <c r="P770" s="951"/>
      <c r="Q770" s="951"/>
      <c r="R770" s="951"/>
      <c r="S770" s="28"/>
      <c r="T770" s="28"/>
      <c r="U770" s="28"/>
      <c r="V770" s="28"/>
      <c r="W770" s="28"/>
      <c r="X770" s="28"/>
      <c r="Y770" s="28"/>
      <c r="Z770" s="28"/>
      <c r="AA770" s="28"/>
      <c r="AB770" s="28"/>
      <c r="AC770" s="28"/>
    </row>
    <row r="771">
      <c r="A771" s="951"/>
      <c r="B771" s="951"/>
      <c r="C771" s="951"/>
      <c r="D771" s="28"/>
      <c r="E771" s="28"/>
      <c r="F771" s="28"/>
      <c r="G771" s="28"/>
      <c r="H771" s="28"/>
      <c r="I771" s="28"/>
      <c r="J771" s="951"/>
      <c r="K771" s="951"/>
      <c r="L771" s="951"/>
      <c r="M771" s="951"/>
      <c r="N771" s="951"/>
      <c r="O771" s="951"/>
      <c r="P771" s="951"/>
      <c r="Q771" s="951"/>
      <c r="R771" s="951"/>
      <c r="S771" s="28"/>
      <c r="T771" s="28"/>
      <c r="U771" s="28"/>
      <c r="V771" s="28"/>
      <c r="W771" s="28"/>
      <c r="X771" s="28"/>
      <c r="Y771" s="28"/>
      <c r="Z771" s="28"/>
      <c r="AA771" s="28"/>
      <c r="AB771" s="28"/>
      <c r="AC771" s="28"/>
    </row>
    <row r="772">
      <c r="A772" s="951"/>
      <c r="B772" s="951"/>
      <c r="C772" s="951"/>
      <c r="D772" s="28"/>
      <c r="E772" s="28"/>
      <c r="F772" s="28"/>
      <c r="G772" s="28"/>
      <c r="H772" s="28"/>
      <c r="I772" s="28"/>
      <c r="J772" s="951"/>
      <c r="K772" s="951"/>
      <c r="L772" s="951"/>
      <c r="M772" s="951"/>
      <c r="N772" s="951"/>
      <c r="O772" s="951"/>
      <c r="P772" s="951"/>
      <c r="Q772" s="951"/>
      <c r="R772" s="951"/>
      <c r="S772" s="28"/>
      <c r="T772" s="28"/>
      <c r="U772" s="28"/>
      <c r="V772" s="28"/>
      <c r="W772" s="28"/>
      <c r="X772" s="28"/>
      <c r="Y772" s="28"/>
      <c r="Z772" s="28"/>
      <c r="AA772" s="28"/>
      <c r="AB772" s="28"/>
      <c r="AC772" s="28"/>
    </row>
    <row r="773">
      <c r="A773" s="951"/>
      <c r="B773" s="951"/>
      <c r="C773" s="951"/>
      <c r="D773" s="28"/>
      <c r="E773" s="28"/>
      <c r="F773" s="28"/>
      <c r="G773" s="28"/>
      <c r="H773" s="28"/>
      <c r="I773" s="28"/>
      <c r="J773" s="951"/>
      <c r="K773" s="951"/>
      <c r="L773" s="951"/>
      <c r="M773" s="951"/>
      <c r="N773" s="951"/>
      <c r="O773" s="951"/>
      <c r="P773" s="951"/>
      <c r="Q773" s="951"/>
      <c r="R773" s="951"/>
      <c r="S773" s="28"/>
      <c r="T773" s="28"/>
      <c r="U773" s="28"/>
      <c r="V773" s="28"/>
      <c r="W773" s="28"/>
      <c r="X773" s="28"/>
      <c r="Y773" s="28"/>
      <c r="Z773" s="28"/>
      <c r="AA773" s="28"/>
      <c r="AB773" s="28"/>
      <c r="AC773" s="28"/>
    </row>
    <row r="774">
      <c r="A774" s="951"/>
      <c r="B774" s="951"/>
      <c r="C774" s="951"/>
      <c r="D774" s="28"/>
      <c r="E774" s="28"/>
      <c r="F774" s="28"/>
      <c r="G774" s="28"/>
      <c r="H774" s="28"/>
      <c r="I774" s="28"/>
      <c r="J774" s="951"/>
      <c r="K774" s="951"/>
      <c r="L774" s="951"/>
      <c r="M774" s="951"/>
      <c r="N774" s="951"/>
      <c r="O774" s="951"/>
      <c r="P774" s="951"/>
      <c r="Q774" s="951"/>
      <c r="R774" s="951"/>
      <c r="S774" s="28"/>
      <c r="T774" s="28"/>
      <c r="U774" s="28"/>
      <c r="V774" s="28"/>
      <c r="W774" s="28"/>
      <c r="X774" s="28"/>
      <c r="Y774" s="28"/>
      <c r="Z774" s="28"/>
      <c r="AA774" s="28"/>
      <c r="AB774" s="28"/>
      <c r="AC774" s="28"/>
    </row>
    <row r="775">
      <c r="A775" s="951"/>
      <c r="B775" s="951"/>
      <c r="C775" s="951"/>
      <c r="D775" s="28"/>
      <c r="E775" s="28"/>
      <c r="F775" s="28"/>
      <c r="G775" s="28"/>
      <c r="H775" s="28"/>
      <c r="I775" s="28"/>
      <c r="J775" s="951"/>
      <c r="K775" s="951"/>
      <c r="L775" s="951"/>
      <c r="M775" s="951"/>
      <c r="N775" s="951"/>
      <c r="O775" s="951"/>
      <c r="P775" s="951"/>
      <c r="Q775" s="951"/>
      <c r="R775" s="951"/>
      <c r="S775" s="28"/>
      <c r="T775" s="28"/>
      <c r="U775" s="28"/>
      <c r="V775" s="28"/>
      <c r="W775" s="28"/>
      <c r="X775" s="28"/>
      <c r="Y775" s="28"/>
      <c r="Z775" s="28"/>
      <c r="AA775" s="28"/>
      <c r="AB775" s="28"/>
      <c r="AC775" s="28"/>
    </row>
    <row r="776">
      <c r="A776" s="951"/>
      <c r="B776" s="951"/>
      <c r="C776" s="951"/>
      <c r="D776" s="28"/>
      <c r="E776" s="28"/>
      <c r="F776" s="28"/>
      <c r="G776" s="28"/>
      <c r="H776" s="28"/>
      <c r="I776" s="28"/>
      <c r="J776" s="951"/>
      <c r="K776" s="951"/>
      <c r="L776" s="951"/>
      <c r="M776" s="951"/>
      <c r="N776" s="951"/>
      <c r="O776" s="951"/>
      <c r="P776" s="951"/>
      <c r="Q776" s="951"/>
      <c r="R776" s="951"/>
      <c r="S776" s="28"/>
      <c r="T776" s="28"/>
      <c r="U776" s="28"/>
      <c r="V776" s="28"/>
      <c r="W776" s="28"/>
      <c r="X776" s="28"/>
      <c r="Y776" s="28"/>
      <c r="Z776" s="28"/>
      <c r="AA776" s="28"/>
      <c r="AB776" s="28"/>
      <c r="AC776" s="28"/>
    </row>
    <row r="777">
      <c r="A777" s="951"/>
      <c r="B777" s="951"/>
      <c r="C777" s="951"/>
      <c r="D777" s="28"/>
      <c r="E777" s="28"/>
      <c r="F777" s="28"/>
      <c r="G777" s="28"/>
      <c r="H777" s="28"/>
      <c r="I777" s="28"/>
      <c r="J777" s="951"/>
      <c r="K777" s="951"/>
      <c r="L777" s="951"/>
      <c r="M777" s="951"/>
      <c r="N777" s="951"/>
      <c r="O777" s="951"/>
      <c r="P777" s="951"/>
      <c r="Q777" s="951"/>
      <c r="R777" s="951"/>
      <c r="S777" s="28"/>
      <c r="T777" s="28"/>
      <c r="U777" s="28"/>
      <c r="V777" s="28"/>
      <c r="W777" s="28"/>
      <c r="X777" s="28"/>
      <c r="Y777" s="28"/>
      <c r="Z777" s="28"/>
      <c r="AA777" s="28"/>
      <c r="AB777" s="28"/>
      <c r="AC777" s="28"/>
    </row>
    <row r="778">
      <c r="A778" s="951"/>
      <c r="B778" s="951"/>
      <c r="C778" s="951"/>
      <c r="D778" s="28"/>
      <c r="E778" s="28"/>
      <c r="F778" s="28"/>
      <c r="G778" s="28"/>
      <c r="H778" s="28"/>
      <c r="I778" s="28"/>
      <c r="J778" s="951"/>
      <c r="K778" s="951"/>
      <c r="L778" s="951"/>
      <c r="M778" s="951"/>
      <c r="N778" s="951"/>
      <c r="O778" s="951"/>
      <c r="P778" s="951"/>
      <c r="Q778" s="951"/>
      <c r="R778" s="951"/>
      <c r="S778" s="28"/>
      <c r="T778" s="28"/>
      <c r="U778" s="28"/>
      <c r="V778" s="28"/>
      <c r="W778" s="28"/>
      <c r="X778" s="28"/>
      <c r="Y778" s="28"/>
      <c r="Z778" s="28"/>
      <c r="AA778" s="28"/>
      <c r="AB778" s="28"/>
      <c r="AC778" s="28"/>
    </row>
    <row r="779">
      <c r="A779" s="951"/>
      <c r="B779" s="951"/>
      <c r="C779" s="951"/>
      <c r="D779" s="28"/>
      <c r="E779" s="28"/>
      <c r="F779" s="28"/>
      <c r="G779" s="28"/>
      <c r="H779" s="28"/>
      <c r="I779" s="28"/>
      <c r="J779" s="951"/>
      <c r="K779" s="951"/>
      <c r="L779" s="951"/>
      <c r="M779" s="951"/>
      <c r="N779" s="951"/>
      <c r="O779" s="951"/>
      <c r="P779" s="951"/>
      <c r="Q779" s="951"/>
      <c r="R779" s="951"/>
      <c r="S779" s="28"/>
      <c r="T779" s="28"/>
      <c r="U779" s="28"/>
      <c r="V779" s="28"/>
      <c r="W779" s="28"/>
      <c r="X779" s="28"/>
      <c r="Y779" s="28"/>
      <c r="Z779" s="28"/>
      <c r="AA779" s="28"/>
      <c r="AB779" s="28"/>
      <c r="AC779" s="28"/>
    </row>
    <row r="780">
      <c r="A780" s="951"/>
      <c r="B780" s="951"/>
      <c r="C780" s="951"/>
      <c r="D780" s="28"/>
      <c r="E780" s="28"/>
      <c r="F780" s="28"/>
      <c r="G780" s="28"/>
      <c r="H780" s="28"/>
      <c r="I780" s="28"/>
      <c r="J780" s="951"/>
      <c r="K780" s="951"/>
      <c r="L780" s="951"/>
      <c r="M780" s="951"/>
      <c r="N780" s="951"/>
      <c r="O780" s="951"/>
      <c r="P780" s="951"/>
      <c r="Q780" s="951"/>
      <c r="R780" s="951"/>
      <c r="S780" s="28"/>
      <c r="T780" s="28"/>
      <c r="U780" s="28"/>
      <c r="V780" s="28"/>
      <c r="W780" s="28"/>
      <c r="X780" s="28"/>
      <c r="Y780" s="28"/>
      <c r="Z780" s="28"/>
      <c r="AA780" s="28"/>
      <c r="AB780" s="28"/>
      <c r="AC780" s="28"/>
    </row>
    <row r="781">
      <c r="A781" s="951"/>
      <c r="B781" s="951"/>
      <c r="C781" s="951"/>
      <c r="D781" s="28"/>
      <c r="E781" s="28"/>
      <c r="F781" s="28"/>
      <c r="G781" s="28"/>
      <c r="H781" s="28"/>
      <c r="I781" s="28"/>
      <c r="J781" s="951"/>
      <c r="K781" s="951"/>
      <c r="L781" s="951"/>
      <c r="M781" s="951"/>
      <c r="N781" s="951"/>
      <c r="O781" s="951"/>
      <c r="P781" s="951"/>
      <c r="Q781" s="951"/>
      <c r="R781" s="951"/>
      <c r="S781" s="28"/>
      <c r="T781" s="28"/>
      <c r="U781" s="28"/>
      <c r="V781" s="28"/>
      <c r="W781" s="28"/>
      <c r="X781" s="28"/>
      <c r="Y781" s="28"/>
      <c r="Z781" s="28"/>
      <c r="AA781" s="28"/>
      <c r="AB781" s="28"/>
      <c r="AC781" s="28"/>
    </row>
    <row r="782">
      <c r="A782" s="951"/>
      <c r="B782" s="951"/>
      <c r="C782" s="951"/>
      <c r="D782" s="28"/>
      <c r="E782" s="28"/>
      <c r="F782" s="28"/>
      <c r="G782" s="28"/>
      <c r="H782" s="28"/>
      <c r="I782" s="28"/>
      <c r="J782" s="951"/>
      <c r="K782" s="951"/>
      <c r="L782" s="951"/>
      <c r="M782" s="951"/>
      <c r="N782" s="951"/>
      <c r="O782" s="951"/>
      <c r="P782" s="951"/>
      <c r="Q782" s="951"/>
      <c r="R782" s="951"/>
      <c r="S782" s="28"/>
      <c r="T782" s="28"/>
      <c r="U782" s="28"/>
      <c r="V782" s="28"/>
      <c r="W782" s="28"/>
      <c r="X782" s="28"/>
      <c r="Y782" s="28"/>
      <c r="Z782" s="28"/>
      <c r="AA782" s="28"/>
      <c r="AB782" s="28"/>
      <c r="AC782" s="28"/>
    </row>
    <row r="783">
      <c r="A783" s="951"/>
      <c r="B783" s="951"/>
      <c r="C783" s="951"/>
      <c r="D783" s="28"/>
      <c r="E783" s="28"/>
      <c r="F783" s="28"/>
      <c r="G783" s="28"/>
      <c r="H783" s="28"/>
      <c r="I783" s="28"/>
      <c r="J783" s="951"/>
      <c r="K783" s="951"/>
      <c r="L783" s="951"/>
      <c r="M783" s="951"/>
      <c r="N783" s="951"/>
      <c r="O783" s="951"/>
      <c r="P783" s="951"/>
      <c r="Q783" s="951"/>
      <c r="R783" s="951"/>
      <c r="S783" s="28"/>
      <c r="T783" s="28"/>
      <c r="U783" s="28"/>
      <c r="V783" s="28"/>
      <c r="W783" s="28"/>
      <c r="X783" s="28"/>
      <c r="Y783" s="28"/>
      <c r="Z783" s="28"/>
      <c r="AA783" s="28"/>
      <c r="AB783" s="28"/>
      <c r="AC783" s="28"/>
    </row>
    <row r="784">
      <c r="A784" s="951"/>
      <c r="B784" s="951"/>
      <c r="C784" s="951"/>
      <c r="D784" s="28"/>
      <c r="E784" s="28"/>
      <c r="F784" s="28"/>
      <c r="G784" s="28"/>
      <c r="H784" s="28"/>
      <c r="I784" s="28"/>
      <c r="J784" s="951"/>
      <c r="K784" s="951"/>
      <c r="L784" s="951"/>
      <c r="M784" s="951"/>
      <c r="N784" s="951"/>
      <c r="O784" s="951"/>
      <c r="P784" s="951"/>
      <c r="Q784" s="951"/>
      <c r="R784" s="951"/>
      <c r="S784" s="28"/>
      <c r="T784" s="28"/>
      <c r="U784" s="28"/>
      <c r="V784" s="28"/>
      <c r="W784" s="28"/>
      <c r="X784" s="28"/>
      <c r="Y784" s="28"/>
      <c r="Z784" s="28"/>
      <c r="AA784" s="28"/>
      <c r="AB784" s="28"/>
      <c r="AC784" s="28"/>
    </row>
    <row r="785">
      <c r="A785" s="951"/>
      <c r="B785" s="951"/>
      <c r="C785" s="951"/>
      <c r="D785" s="28"/>
      <c r="E785" s="28"/>
      <c r="F785" s="28"/>
      <c r="G785" s="28"/>
      <c r="H785" s="28"/>
      <c r="I785" s="28"/>
      <c r="J785" s="951"/>
      <c r="K785" s="951"/>
      <c r="L785" s="951"/>
      <c r="M785" s="951"/>
      <c r="N785" s="951"/>
      <c r="O785" s="951"/>
      <c r="P785" s="951"/>
      <c r="Q785" s="951"/>
      <c r="R785" s="951"/>
      <c r="S785" s="28"/>
      <c r="T785" s="28"/>
      <c r="U785" s="28"/>
      <c r="V785" s="28"/>
      <c r="W785" s="28"/>
      <c r="X785" s="28"/>
      <c r="Y785" s="28"/>
      <c r="Z785" s="28"/>
      <c r="AA785" s="28"/>
      <c r="AB785" s="28"/>
      <c r="AC785" s="28"/>
    </row>
    <row r="786">
      <c r="A786" s="951"/>
      <c r="B786" s="951"/>
      <c r="C786" s="951"/>
      <c r="D786" s="28"/>
      <c r="E786" s="28"/>
      <c r="F786" s="28"/>
      <c r="G786" s="28"/>
      <c r="H786" s="28"/>
      <c r="I786" s="28"/>
      <c r="J786" s="951"/>
      <c r="K786" s="951"/>
      <c r="L786" s="951"/>
      <c r="M786" s="951"/>
      <c r="N786" s="951"/>
      <c r="O786" s="951"/>
      <c r="P786" s="951"/>
      <c r="Q786" s="951"/>
      <c r="R786" s="951"/>
      <c r="S786" s="28"/>
      <c r="T786" s="28"/>
      <c r="U786" s="28"/>
      <c r="V786" s="28"/>
      <c r="W786" s="28"/>
      <c r="X786" s="28"/>
      <c r="Y786" s="28"/>
      <c r="Z786" s="28"/>
      <c r="AA786" s="28"/>
      <c r="AB786" s="28"/>
      <c r="AC786" s="28"/>
    </row>
    <row r="787">
      <c r="A787" s="951"/>
      <c r="B787" s="951"/>
      <c r="C787" s="951"/>
      <c r="D787" s="28"/>
      <c r="E787" s="28"/>
      <c r="F787" s="28"/>
      <c r="G787" s="28"/>
      <c r="H787" s="28"/>
      <c r="I787" s="28"/>
      <c r="J787" s="951"/>
      <c r="K787" s="951"/>
      <c r="L787" s="951"/>
      <c r="M787" s="951"/>
      <c r="N787" s="951"/>
      <c r="O787" s="951"/>
      <c r="P787" s="951"/>
      <c r="Q787" s="951"/>
      <c r="R787" s="951"/>
      <c r="S787" s="28"/>
      <c r="T787" s="28"/>
      <c r="U787" s="28"/>
      <c r="V787" s="28"/>
      <c r="W787" s="28"/>
      <c r="X787" s="28"/>
      <c r="Y787" s="28"/>
      <c r="Z787" s="28"/>
      <c r="AA787" s="28"/>
      <c r="AB787" s="28"/>
      <c r="AC787" s="28"/>
    </row>
    <row r="788">
      <c r="A788" s="951"/>
      <c r="B788" s="951"/>
      <c r="C788" s="951"/>
      <c r="D788" s="28"/>
      <c r="E788" s="28"/>
      <c r="F788" s="28"/>
      <c r="G788" s="28"/>
      <c r="H788" s="28"/>
      <c r="I788" s="28"/>
      <c r="J788" s="951"/>
      <c r="K788" s="951"/>
      <c r="L788" s="951"/>
      <c r="M788" s="951"/>
      <c r="N788" s="951"/>
      <c r="O788" s="951"/>
      <c r="P788" s="951"/>
      <c r="Q788" s="951"/>
      <c r="R788" s="951"/>
      <c r="S788" s="28"/>
      <c r="T788" s="28"/>
      <c r="U788" s="28"/>
      <c r="V788" s="28"/>
      <c r="W788" s="28"/>
      <c r="X788" s="28"/>
      <c r="Y788" s="28"/>
      <c r="Z788" s="28"/>
      <c r="AA788" s="28"/>
      <c r="AB788" s="28"/>
      <c r="AC788" s="28"/>
    </row>
    <row r="789">
      <c r="A789" s="951"/>
      <c r="B789" s="951"/>
      <c r="C789" s="951"/>
      <c r="D789" s="28"/>
      <c r="E789" s="28"/>
      <c r="F789" s="28"/>
      <c r="G789" s="28"/>
      <c r="H789" s="28"/>
      <c r="I789" s="28"/>
      <c r="J789" s="951"/>
      <c r="K789" s="951"/>
      <c r="L789" s="951"/>
      <c r="M789" s="951"/>
      <c r="N789" s="951"/>
      <c r="O789" s="951"/>
      <c r="P789" s="951"/>
      <c r="Q789" s="951"/>
      <c r="R789" s="951"/>
      <c r="S789" s="28"/>
      <c r="T789" s="28"/>
      <c r="U789" s="28"/>
      <c r="V789" s="28"/>
      <c r="W789" s="28"/>
      <c r="X789" s="28"/>
      <c r="Y789" s="28"/>
      <c r="Z789" s="28"/>
      <c r="AA789" s="28"/>
      <c r="AB789" s="28"/>
      <c r="AC789" s="28"/>
    </row>
    <row r="790">
      <c r="A790" s="951"/>
      <c r="B790" s="951"/>
      <c r="C790" s="951"/>
      <c r="D790" s="28"/>
      <c r="E790" s="28"/>
      <c r="F790" s="28"/>
      <c r="G790" s="28"/>
      <c r="H790" s="28"/>
      <c r="I790" s="28"/>
      <c r="J790" s="951"/>
      <c r="K790" s="951"/>
      <c r="L790" s="951"/>
      <c r="M790" s="951"/>
      <c r="N790" s="951"/>
      <c r="O790" s="951"/>
      <c r="P790" s="951"/>
      <c r="Q790" s="951"/>
      <c r="R790" s="951"/>
      <c r="S790" s="28"/>
      <c r="T790" s="28"/>
      <c r="U790" s="28"/>
      <c r="V790" s="28"/>
      <c r="W790" s="28"/>
      <c r="X790" s="28"/>
      <c r="Y790" s="28"/>
      <c r="Z790" s="28"/>
      <c r="AA790" s="28"/>
      <c r="AB790" s="28"/>
      <c r="AC790" s="28"/>
    </row>
    <row r="791">
      <c r="A791" s="951"/>
      <c r="B791" s="951"/>
      <c r="C791" s="951"/>
      <c r="D791" s="28"/>
      <c r="E791" s="28"/>
      <c r="F791" s="28"/>
      <c r="G791" s="28"/>
      <c r="H791" s="28"/>
      <c r="I791" s="28"/>
      <c r="J791" s="951"/>
      <c r="K791" s="951"/>
      <c r="L791" s="951"/>
      <c r="M791" s="951"/>
      <c r="N791" s="951"/>
      <c r="O791" s="951"/>
      <c r="P791" s="951"/>
      <c r="Q791" s="951"/>
      <c r="R791" s="951"/>
      <c r="S791" s="28"/>
      <c r="T791" s="28"/>
      <c r="U791" s="28"/>
      <c r="V791" s="28"/>
      <c r="W791" s="28"/>
      <c r="X791" s="28"/>
      <c r="Y791" s="28"/>
      <c r="Z791" s="28"/>
      <c r="AA791" s="28"/>
      <c r="AB791" s="28"/>
      <c r="AC791" s="28"/>
    </row>
    <row r="792">
      <c r="A792" s="951"/>
      <c r="B792" s="951"/>
      <c r="C792" s="951"/>
      <c r="D792" s="28"/>
      <c r="E792" s="28"/>
      <c r="F792" s="28"/>
      <c r="G792" s="28"/>
      <c r="H792" s="28"/>
      <c r="I792" s="28"/>
      <c r="J792" s="951"/>
      <c r="K792" s="951"/>
      <c r="L792" s="951"/>
      <c r="M792" s="951"/>
      <c r="N792" s="951"/>
      <c r="O792" s="951"/>
      <c r="P792" s="951"/>
      <c r="Q792" s="951"/>
      <c r="R792" s="951"/>
      <c r="S792" s="28"/>
      <c r="T792" s="28"/>
      <c r="U792" s="28"/>
      <c r="V792" s="28"/>
      <c r="W792" s="28"/>
      <c r="X792" s="28"/>
      <c r="Y792" s="28"/>
      <c r="Z792" s="28"/>
      <c r="AA792" s="28"/>
      <c r="AB792" s="28"/>
      <c r="AC792" s="28"/>
    </row>
    <row r="793">
      <c r="A793" s="951"/>
      <c r="B793" s="951"/>
      <c r="C793" s="951"/>
      <c r="D793" s="28"/>
      <c r="E793" s="28"/>
      <c r="F793" s="28"/>
      <c r="G793" s="28"/>
      <c r="H793" s="28"/>
      <c r="I793" s="28"/>
      <c r="J793" s="951"/>
      <c r="K793" s="951"/>
      <c r="L793" s="951"/>
      <c r="M793" s="951"/>
      <c r="N793" s="951"/>
      <c r="O793" s="951"/>
      <c r="P793" s="951"/>
      <c r="Q793" s="951"/>
      <c r="R793" s="951"/>
      <c r="S793" s="28"/>
      <c r="T793" s="28"/>
      <c r="U793" s="28"/>
      <c r="V793" s="28"/>
      <c r="W793" s="28"/>
      <c r="X793" s="28"/>
      <c r="Y793" s="28"/>
      <c r="Z793" s="28"/>
      <c r="AA793" s="28"/>
      <c r="AB793" s="28"/>
      <c r="AC793" s="28"/>
    </row>
    <row r="794">
      <c r="A794" s="951"/>
      <c r="B794" s="951"/>
      <c r="C794" s="951"/>
      <c r="D794" s="28"/>
      <c r="E794" s="28"/>
      <c r="F794" s="28"/>
      <c r="G794" s="28"/>
      <c r="H794" s="28"/>
      <c r="I794" s="28"/>
      <c r="J794" s="951"/>
      <c r="K794" s="951"/>
      <c r="L794" s="951"/>
      <c r="M794" s="951"/>
      <c r="N794" s="951"/>
      <c r="O794" s="951"/>
      <c r="P794" s="951"/>
      <c r="Q794" s="951"/>
      <c r="R794" s="951"/>
      <c r="S794" s="28"/>
      <c r="T794" s="28"/>
      <c r="U794" s="28"/>
      <c r="V794" s="28"/>
      <c r="W794" s="28"/>
      <c r="X794" s="28"/>
      <c r="Y794" s="28"/>
      <c r="Z794" s="28"/>
      <c r="AA794" s="28"/>
      <c r="AB794" s="28"/>
      <c r="AC794" s="28"/>
    </row>
    <row r="795">
      <c r="A795" s="951"/>
      <c r="B795" s="951"/>
      <c r="C795" s="951"/>
      <c r="D795" s="28"/>
      <c r="E795" s="28"/>
      <c r="F795" s="28"/>
      <c r="G795" s="28"/>
      <c r="H795" s="28"/>
      <c r="I795" s="28"/>
      <c r="J795" s="951"/>
      <c r="K795" s="951"/>
      <c r="L795" s="951"/>
      <c r="M795" s="951"/>
      <c r="N795" s="951"/>
      <c r="O795" s="951"/>
      <c r="P795" s="951"/>
      <c r="Q795" s="951"/>
      <c r="R795" s="951"/>
      <c r="S795" s="28"/>
      <c r="T795" s="28"/>
      <c r="U795" s="28"/>
      <c r="V795" s="28"/>
      <c r="W795" s="28"/>
      <c r="X795" s="28"/>
      <c r="Y795" s="28"/>
      <c r="Z795" s="28"/>
      <c r="AA795" s="28"/>
      <c r="AB795" s="28"/>
      <c r="AC795" s="28"/>
    </row>
    <row r="796">
      <c r="A796" s="951"/>
      <c r="B796" s="951"/>
      <c r="C796" s="951"/>
      <c r="D796" s="28"/>
      <c r="E796" s="28"/>
      <c r="F796" s="28"/>
      <c r="G796" s="28"/>
      <c r="H796" s="28"/>
      <c r="I796" s="28"/>
      <c r="J796" s="951"/>
      <c r="K796" s="951"/>
      <c r="L796" s="951"/>
      <c r="M796" s="951"/>
      <c r="N796" s="951"/>
      <c r="O796" s="951"/>
      <c r="P796" s="951"/>
      <c r="Q796" s="951"/>
      <c r="R796" s="951"/>
      <c r="S796" s="28"/>
      <c r="T796" s="28"/>
      <c r="U796" s="28"/>
      <c r="V796" s="28"/>
      <c r="W796" s="28"/>
      <c r="X796" s="28"/>
      <c r="Y796" s="28"/>
      <c r="Z796" s="28"/>
      <c r="AA796" s="28"/>
      <c r="AB796" s="28"/>
      <c r="AC796" s="28"/>
    </row>
    <row r="797">
      <c r="A797" s="951"/>
      <c r="B797" s="951"/>
      <c r="C797" s="951"/>
      <c r="D797" s="28"/>
      <c r="E797" s="28"/>
      <c r="F797" s="28"/>
      <c r="G797" s="28"/>
      <c r="H797" s="28"/>
      <c r="I797" s="28"/>
      <c r="J797" s="951"/>
      <c r="K797" s="951"/>
      <c r="L797" s="951"/>
      <c r="M797" s="951"/>
      <c r="N797" s="951"/>
      <c r="O797" s="951"/>
      <c r="P797" s="951"/>
      <c r="Q797" s="951"/>
      <c r="R797" s="951"/>
      <c r="S797" s="28"/>
      <c r="T797" s="28"/>
      <c r="U797" s="28"/>
      <c r="V797" s="28"/>
      <c r="W797" s="28"/>
      <c r="X797" s="28"/>
      <c r="Y797" s="28"/>
      <c r="Z797" s="28"/>
      <c r="AA797" s="28"/>
      <c r="AB797" s="28"/>
      <c r="AC797" s="28"/>
    </row>
    <row r="798">
      <c r="A798" s="951"/>
      <c r="B798" s="951"/>
      <c r="C798" s="951"/>
      <c r="D798" s="28"/>
      <c r="E798" s="28"/>
      <c r="F798" s="28"/>
      <c r="G798" s="28"/>
      <c r="H798" s="28"/>
      <c r="I798" s="28"/>
      <c r="J798" s="951"/>
      <c r="K798" s="951"/>
      <c r="L798" s="951"/>
      <c r="M798" s="951"/>
      <c r="N798" s="951"/>
      <c r="O798" s="951"/>
      <c r="P798" s="951"/>
      <c r="Q798" s="951"/>
      <c r="R798" s="951"/>
      <c r="S798" s="28"/>
      <c r="T798" s="28"/>
      <c r="U798" s="28"/>
      <c r="V798" s="28"/>
      <c r="W798" s="28"/>
      <c r="X798" s="28"/>
      <c r="Y798" s="28"/>
      <c r="Z798" s="28"/>
      <c r="AA798" s="28"/>
      <c r="AB798" s="28"/>
      <c r="AC798" s="28"/>
    </row>
    <row r="799">
      <c r="A799" s="951"/>
      <c r="B799" s="951"/>
      <c r="C799" s="951"/>
      <c r="D799" s="28"/>
      <c r="E799" s="28"/>
      <c r="F799" s="28"/>
      <c r="G799" s="28"/>
      <c r="H799" s="28"/>
      <c r="I799" s="28"/>
      <c r="J799" s="951"/>
      <c r="K799" s="951"/>
      <c r="L799" s="951"/>
      <c r="M799" s="951"/>
      <c r="N799" s="951"/>
      <c r="O799" s="951"/>
      <c r="P799" s="951"/>
      <c r="Q799" s="951"/>
      <c r="R799" s="951"/>
      <c r="S799" s="28"/>
      <c r="T799" s="28"/>
      <c r="U799" s="28"/>
      <c r="V799" s="28"/>
      <c r="W799" s="28"/>
      <c r="X799" s="28"/>
      <c r="Y799" s="28"/>
      <c r="Z799" s="28"/>
      <c r="AA799" s="28"/>
      <c r="AB799" s="28"/>
      <c r="AC799" s="28"/>
    </row>
    <row r="800">
      <c r="A800" s="951"/>
      <c r="B800" s="951"/>
      <c r="C800" s="951"/>
      <c r="D800" s="28"/>
      <c r="E800" s="28"/>
      <c r="F800" s="28"/>
      <c r="G800" s="28"/>
      <c r="H800" s="28"/>
      <c r="I800" s="28"/>
      <c r="J800" s="951"/>
      <c r="K800" s="951"/>
      <c r="L800" s="951"/>
      <c r="M800" s="951"/>
      <c r="N800" s="951"/>
      <c r="O800" s="951"/>
      <c r="P800" s="951"/>
      <c r="Q800" s="951"/>
      <c r="R800" s="951"/>
      <c r="S800" s="28"/>
      <c r="T800" s="28"/>
      <c r="U800" s="28"/>
      <c r="V800" s="28"/>
      <c r="W800" s="28"/>
      <c r="X800" s="28"/>
      <c r="Y800" s="28"/>
      <c r="Z800" s="28"/>
      <c r="AA800" s="28"/>
      <c r="AB800" s="28"/>
      <c r="AC800" s="28"/>
    </row>
    <row r="801">
      <c r="A801" s="951"/>
      <c r="B801" s="951"/>
      <c r="C801" s="951"/>
      <c r="D801" s="28"/>
      <c r="E801" s="28"/>
      <c r="F801" s="28"/>
      <c r="G801" s="28"/>
      <c r="H801" s="28"/>
      <c r="I801" s="28"/>
      <c r="J801" s="951"/>
      <c r="K801" s="951"/>
      <c r="L801" s="951"/>
      <c r="M801" s="951"/>
      <c r="N801" s="951"/>
      <c r="O801" s="951"/>
      <c r="P801" s="951"/>
      <c r="Q801" s="951"/>
      <c r="R801" s="951"/>
      <c r="S801" s="28"/>
      <c r="T801" s="28"/>
      <c r="U801" s="28"/>
      <c r="V801" s="28"/>
      <c r="W801" s="28"/>
      <c r="X801" s="28"/>
      <c r="Y801" s="28"/>
      <c r="Z801" s="28"/>
      <c r="AA801" s="28"/>
      <c r="AB801" s="28"/>
      <c r="AC801" s="28"/>
    </row>
    <row r="802">
      <c r="A802" s="951"/>
      <c r="B802" s="951"/>
      <c r="C802" s="951"/>
      <c r="D802" s="28"/>
      <c r="E802" s="28"/>
      <c r="F802" s="28"/>
      <c r="G802" s="28"/>
      <c r="H802" s="28"/>
      <c r="I802" s="28"/>
      <c r="J802" s="951"/>
      <c r="K802" s="951"/>
      <c r="L802" s="951"/>
      <c r="M802" s="951"/>
      <c r="N802" s="951"/>
      <c r="O802" s="951"/>
      <c r="P802" s="951"/>
      <c r="Q802" s="951"/>
      <c r="R802" s="951"/>
      <c r="S802" s="28"/>
      <c r="T802" s="28"/>
      <c r="U802" s="28"/>
      <c r="V802" s="28"/>
      <c r="W802" s="28"/>
      <c r="X802" s="28"/>
      <c r="Y802" s="28"/>
      <c r="Z802" s="28"/>
      <c r="AA802" s="28"/>
      <c r="AB802" s="28"/>
      <c r="AC802" s="28"/>
    </row>
    <row r="803">
      <c r="A803" s="951"/>
      <c r="B803" s="951"/>
      <c r="C803" s="951"/>
      <c r="D803" s="28"/>
      <c r="E803" s="28"/>
      <c r="F803" s="28"/>
      <c r="G803" s="28"/>
      <c r="H803" s="28"/>
      <c r="I803" s="28"/>
      <c r="J803" s="951"/>
      <c r="K803" s="951"/>
      <c r="L803" s="951"/>
      <c r="M803" s="951"/>
      <c r="N803" s="951"/>
      <c r="O803" s="951"/>
      <c r="P803" s="951"/>
      <c r="Q803" s="951"/>
      <c r="R803" s="951"/>
      <c r="S803" s="28"/>
      <c r="T803" s="28"/>
      <c r="U803" s="28"/>
      <c r="V803" s="28"/>
      <c r="W803" s="28"/>
      <c r="X803" s="28"/>
      <c r="Y803" s="28"/>
      <c r="Z803" s="28"/>
      <c r="AA803" s="28"/>
      <c r="AB803" s="28"/>
      <c r="AC803" s="28"/>
    </row>
    <row r="804">
      <c r="A804" s="951"/>
      <c r="B804" s="951"/>
      <c r="C804" s="951"/>
      <c r="D804" s="28"/>
      <c r="E804" s="28"/>
      <c r="F804" s="28"/>
      <c r="G804" s="28"/>
      <c r="H804" s="28"/>
      <c r="I804" s="28"/>
      <c r="J804" s="951"/>
      <c r="K804" s="951"/>
      <c r="L804" s="951"/>
      <c r="M804" s="951"/>
      <c r="N804" s="951"/>
      <c r="O804" s="951"/>
      <c r="P804" s="951"/>
      <c r="Q804" s="951"/>
      <c r="R804" s="951"/>
      <c r="S804" s="28"/>
      <c r="T804" s="28"/>
      <c r="U804" s="28"/>
      <c r="V804" s="28"/>
      <c r="W804" s="28"/>
      <c r="X804" s="28"/>
      <c r="Y804" s="28"/>
      <c r="Z804" s="28"/>
      <c r="AA804" s="28"/>
      <c r="AB804" s="28"/>
      <c r="AC804" s="28"/>
    </row>
    <row r="805">
      <c r="A805" s="951"/>
      <c r="B805" s="951"/>
      <c r="C805" s="951"/>
      <c r="D805" s="28"/>
      <c r="E805" s="28"/>
      <c r="F805" s="28"/>
      <c r="G805" s="28"/>
      <c r="H805" s="28"/>
      <c r="I805" s="28"/>
      <c r="J805" s="951"/>
      <c r="K805" s="951"/>
      <c r="L805" s="951"/>
      <c r="M805" s="951"/>
      <c r="N805" s="951"/>
      <c r="O805" s="951"/>
      <c r="P805" s="951"/>
      <c r="Q805" s="951"/>
      <c r="R805" s="951"/>
      <c r="S805" s="28"/>
      <c r="T805" s="28"/>
      <c r="U805" s="28"/>
      <c r="V805" s="28"/>
      <c r="W805" s="28"/>
      <c r="X805" s="28"/>
      <c r="Y805" s="28"/>
      <c r="Z805" s="28"/>
      <c r="AA805" s="28"/>
      <c r="AB805" s="28"/>
      <c r="AC805" s="28"/>
    </row>
    <row r="806">
      <c r="A806" s="951"/>
      <c r="B806" s="951"/>
      <c r="C806" s="951"/>
      <c r="D806" s="28"/>
      <c r="E806" s="28"/>
      <c r="F806" s="28"/>
      <c r="G806" s="28"/>
      <c r="H806" s="28"/>
      <c r="I806" s="28"/>
      <c r="J806" s="951"/>
      <c r="K806" s="951"/>
      <c r="L806" s="951"/>
      <c r="M806" s="951"/>
      <c r="N806" s="951"/>
      <c r="O806" s="951"/>
      <c r="P806" s="951"/>
      <c r="Q806" s="951"/>
      <c r="R806" s="951"/>
      <c r="S806" s="28"/>
      <c r="T806" s="28"/>
      <c r="U806" s="28"/>
      <c r="V806" s="28"/>
      <c r="W806" s="28"/>
      <c r="X806" s="28"/>
      <c r="Y806" s="28"/>
      <c r="Z806" s="28"/>
      <c r="AA806" s="28"/>
      <c r="AB806" s="28"/>
      <c r="AC806" s="28"/>
    </row>
    <row r="807">
      <c r="A807" s="951"/>
      <c r="B807" s="951"/>
      <c r="C807" s="951"/>
      <c r="D807" s="28"/>
      <c r="E807" s="28"/>
      <c r="F807" s="28"/>
      <c r="G807" s="28"/>
      <c r="H807" s="28"/>
      <c r="I807" s="28"/>
      <c r="J807" s="951"/>
      <c r="K807" s="951"/>
      <c r="L807" s="951"/>
      <c r="M807" s="951"/>
      <c r="N807" s="951"/>
      <c r="O807" s="951"/>
      <c r="P807" s="951"/>
      <c r="Q807" s="951"/>
      <c r="R807" s="951"/>
      <c r="S807" s="28"/>
      <c r="T807" s="28"/>
      <c r="U807" s="28"/>
      <c r="V807" s="28"/>
      <c r="W807" s="28"/>
      <c r="X807" s="28"/>
      <c r="Y807" s="28"/>
      <c r="Z807" s="28"/>
      <c r="AA807" s="28"/>
      <c r="AB807" s="28"/>
      <c r="AC807" s="28"/>
    </row>
    <row r="808">
      <c r="A808" s="951"/>
      <c r="B808" s="951"/>
      <c r="C808" s="951"/>
      <c r="D808" s="28"/>
      <c r="E808" s="28"/>
      <c r="F808" s="28"/>
      <c r="G808" s="28"/>
      <c r="H808" s="28"/>
      <c r="I808" s="28"/>
      <c r="J808" s="951"/>
      <c r="K808" s="951"/>
      <c r="L808" s="951"/>
      <c r="M808" s="951"/>
      <c r="N808" s="951"/>
      <c r="O808" s="951"/>
      <c r="P808" s="951"/>
      <c r="Q808" s="951"/>
      <c r="R808" s="951"/>
      <c r="S808" s="28"/>
      <c r="T808" s="28"/>
      <c r="U808" s="28"/>
      <c r="V808" s="28"/>
      <c r="W808" s="28"/>
      <c r="X808" s="28"/>
      <c r="Y808" s="28"/>
      <c r="Z808" s="28"/>
      <c r="AA808" s="28"/>
      <c r="AB808" s="28"/>
      <c r="AC808" s="28"/>
    </row>
    <row r="809">
      <c r="A809" s="951"/>
      <c r="B809" s="951"/>
      <c r="C809" s="951"/>
      <c r="D809" s="28"/>
      <c r="E809" s="28"/>
      <c r="F809" s="28"/>
      <c r="G809" s="28"/>
      <c r="H809" s="28"/>
      <c r="I809" s="28"/>
      <c r="J809" s="951"/>
      <c r="K809" s="951"/>
      <c r="L809" s="951"/>
      <c r="M809" s="951"/>
      <c r="N809" s="951"/>
      <c r="O809" s="951"/>
      <c r="P809" s="951"/>
      <c r="Q809" s="951"/>
      <c r="R809" s="951"/>
      <c r="S809" s="28"/>
      <c r="T809" s="28"/>
      <c r="U809" s="28"/>
      <c r="V809" s="28"/>
      <c r="W809" s="28"/>
      <c r="X809" s="28"/>
      <c r="Y809" s="28"/>
      <c r="Z809" s="28"/>
      <c r="AA809" s="28"/>
      <c r="AB809" s="28"/>
      <c r="AC809" s="28"/>
    </row>
    <row r="810">
      <c r="A810" s="951"/>
      <c r="B810" s="951"/>
      <c r="C810" s="951"/>
      <c r="D810" s="28"/>
      <c r="E810" s="28"/>
      <c r="F810" s="28"/>
      <c r="G810" s="28"/>
      <c r="H810" s="28"/>
      <c r="I810" s="28"/>
      <c r="J810" s="951"/>
      <c r="K810" s="951"/>
      <c r="L810" s="951"/>
      <c r="M810" s="951"/>
      <c r="N810" s="951"/>
      <c r="O810" s="951"/>
      <c r="P810" s="951"/>
      <c r="Q810" s="951"/>
      <c r="R810" s="951"/>
      <c r="S810" s="28"/>
      <c r="T810" s="28"/>
      <c r="U810" s="28"/>
      <c r="V810" s="28"/>
      <c r="W810" s="28"/>
      <c r="X810" s="28"/>
      <c r="Y810" s="28"/>
      <c r="Z810" s="28"/>
      <c r="AA810" s="28"/>
      <c r="AB810" s="28"/>
      <c r="AC810" s="28"/>
    </row>
    <row r="811">
      <c r="A811" s="951"/>
      <c r="B811" s="951"/>
      <c r="C811" s="951"/>
      <c r="D811" s="28"/>
      <c r="E811" s="28"/>
      <c r="F811" s="28"/>
      <c r="G811" s="28"/>
      <c r="H811" s="28"/>
      <c r="I811" s="28"/>
      <c r="J811" s="951"/>
      <c r="K811" s="951"/>
      <c r="L811" s="951"/>
      <c r="M811" s="951"/>
      <c r="N811" s="951"/>
      <c r="O811" s="951"/>
      <c r="P811" s="951"/>
      <c r="Q811" s="951"/>
      <c r="R811" s="951"/>
      <c r="S811" s="28"/>
      <c r="T811" s="28"/>
      <c r="U811" s="28"/>
      <c r="V811" s="28"/>
      <c r="W811" s="28"/>
      <c r="X811" s="28"/>
      <c r="Y811" s="28"/>
      <c r="Z811" s="28"/>
      <c r="AA811" s="28"/>
      <c r="AB811" s="28"/>
      <c r="AC811" s="28"/>
    </row>
    <row r="812">
      <c r="A812" s="951"/>
      <c r="B812" s="951"/>
      <c r="C812" s="951"/>
      <c r="D812" s="28"/>
      <c r="E812" s="28"/>
      <c r="F812" s="28"/>
      <c r="G812" s="28"/>
      <c r="H812" s="28"/>
      <c r="I812" s="28"/>
      <c r="J812" s="951"/>
      <c r="K812" s="951"/>
      <c r="L812" s="951"/>
      <c r="M812" s="951"/>
      <c r="N812" s="951"/>
      <c r="O812" s="951"/>
      <c r="P812" s="951"/>
      <c r="Q812" s="951"/>
      <c r="R812" s="951"/>
      <c r="S812" s="28"/>
      <c r="T812" s="28"/>
      <c r="U812" s="28"/>
      <c r="V812" s="28"/>
      <c r="W812" s="28"/>
      <c r="X812" s="28"/>
      <c r="Y812" s="28"/>
      <c r="Z812" s="28"/>
      <c r="AA812" s="28"/>
      <c r="AB812" s="28"/>
      <c r="AC812" s="28"/>
    </row>
    <row r="813">
      <c r="A813" s="951"/>
      <c r="B813" s="951"/>
      <c r="C813" s="951"/>
      <c r="D813" s="28"/>
      <c r="E813" s="28"/>
      <c r="F813" s="28"/>
      <c r="G813" s="28"/>
      <c r="H813" s="28"/>
      <c r="I813" s="28"/>
      <c r="J813" s="951"/>
      <c r="K813" s="951"/>
      <c r="L813" s="951"/>
      <c r="M813" s="951"/>
      <c r="N813" s="951"/>
      <c r="O813" s="951"/>
      <c r="P813" s="951"/>
      <c r="Q813" s="951"/>
      <c r="R813" s="951"/>
      <c r="S813" s="28"/>
      <c r="T813" s="28"/>
      <c r="U813" s="28"/>
      <c r="V813" s="28"/>
      <c r="W813" s="28"/>
      <c r="X813" s="28"/>
      <c r="Y813" s="28"/>
      <c r="Z813" s="28"/>
      <c r="AA813" s="28"/>
      <c r="AB813" s="28"/>
      <c r="AC813" s="28"/>
    </row>
    <row r="814">
      <c r="A814" s="951"/>
      <c r="B814" s="951"/>
      <c r="C814" s="951"/>
      <c r="D814" s="28"/>
      <c r="E814" s="28"/>
      <c r="F814" s="28"/>
      <c r="G814" s="28"/>
      <c r="H814" s="28"/>
      <c r="I814" s="28"/>
      <c r="J814" s="951"/>
      <c r="K814" s="951"/>
      <c r="L814" s="951"/>
      <c r="M814" s="951"/>
      <c r="N814" s="951"/>
      <c r="O814" s="951"/>
      <c r="P814" s="951"/>
      <c r="Q814" s="951"/>
      <c r="R814" s="951"/>
      <c r="S814" s="28"/>
      <c r="T814" s="28"/>
      <c r="U814" s="28"/>
      <c r="V814" s="28"/>
      <c r="W814" s="28"/>
      <c r="X814" s="28"/>
      <c r="Y814" s="28"/>
      <c r="Z814" s="28"/>
      <c r="AA814" s="28"/>
      <c r="AB814" s="28"/>
      <c r="AC814" s="28"/>
    </row>
    <row r="815">
      <c r="A815" s="951"/>
      <c r="B815" s="951"/>
      <c r="C815" s="951"/>
      <c r="D815" s="28"/>
      <c r="E815" s="28"/>
      <c r="F815" s="28"/>
      <c r="G815" s="28"/>
      <c r="H815" s="28"/>
      <c r="I815" s="28"/>
      <c r="J815" s="951"/>
      <c r="K815" s="951"/>
      <c r="L815" s="951"/>
      <c r="M815" s="951"/>
      <c r="N815" s="951"/>
      <c r="O815" s="951"/>
      <c r="P815" s="951"/>
      <c r="Q815" s="951"/>
      <c r="R815" s="951"/>
      <c r="S815" s="28"/>
      <c r="T815" s="28"/>
      <c r="U815" s="28"/>
      <c r="V815" s="28"/>
      <c r="W815" s="28"/>
      <c r="X815" s="28"/>
      <c r="Y815" s="28"/>
      <c r="Z815" s="28"/>
      <c r="AA815" s="28"/>
      <c r="AB815" s="28"/>
      <c r="AC815" s="28"/>
    </row>
    <row r="816">
      <c r="A816" s="951"/>
      <c r="B816" s="951"/>
      <c r="C816" s="951"/>
      <c r="D816" s="28"/>
      <c r="E816" s="28"/>
      <c r="F816" s="28"/>
      <c r="G816" s="28"/>
      <c r="H816" s="28"/>
      <c r="I816" s="28"/>
      <c r="J816" s="951"/>
      <c r="K816" s="951"/>
      <c r="L816" s="951"/>
      <c r="M816" s="951"/>
      <c r="N816" s="951"/>
      <c r="O816" s="951"/>
      <c r="P816" s="951"/>
      <c r="Q816" s="951"/>
      <c r="R816" s="951"/>
      <c r="S816" s="28"/>
      <c r="T816" s="28"/>
      <c r="U816" s="28"/>
      <c r="V816" s="28"/>
      <c r="W816" s="28"/>
      <c r="X816" s="28"/>
      <c r="Y816" s="28"/>
      <c r="Z816" s="28"/>
      <c r="AA816" s="28"/>
      <c r="AB816" s="28"/>
      <c r="AC816" s="28"/>
    </row>
    <row r="817">
      <c r="A817" s="951"/>
      <c r="B817" s="951"/>
      <c r="C817" s="951"/>
      <c r="D817" s="28"/>
      <c r="E817" s="28"/>
      <c r="F817" s="28"/>
      <c r="G817" s="28"/>
      <c r="H817" s="28"/>
      <c r="I817" s="28"/>
      <c r="J817" s="951"/>
      <c r="K817" s="951"/>
      <c r="L817" s="951"/>
      <c r="M817" s="951"/>
      <c r="N817" s="951"/>
      <c r="O817" s="951"/>
      <c r="P817" s="951"/>
      <c r="Q817" s="951"/>
      <c r="R817" s="951"/>
      <c r="S817" s="28"/>
      <c r="T817" s="28"/>
      <c r="U817" s="28"/>
      <c r="V817" s="28"/>
      <c r="W817" s="28"/>
      <c r="X817" s="28"/>
      <c r="Y817" s="28"/>
      <c r="Z817" s="28"/>
      <c r="AA817" s="28"/>
      <c r="AB817" s="28"/>
      <c r="AC817" s="28"/>
    </row>
    <row r="818">
      <c r="A818" s="951"/>
      <c r="B818" s="951"/>
      <c r="C818" s="951"/>
      <c r="D818" s="28"/>
      <c r="E818" s="28"/>
      <c r="F818" s="28"/>
      <c r="G818" s="28"/>
      <c r="H818" s="28"/>
      <c r="I818" s="28"/>
      <c r="J818" s="951"/>
      <c r="K818" s="951"/>
      <c r="L818" s="951"/>
      <c r="M818" s="951"/>
      <c r="N818" s="951"/>
      <c r="O818" s="951"/>
      <c r="P818" s="951"/>
      <c r="Q818" s="951"/>
      <c r="R818" s="951"/>
      <c r="S818" s="28"/>
      <c r="T818" s="28"/>
      <c r="U818" s="28"/>
      <c r="V818" s="28"/>
      <c r="W818" s="28"/>
      <c r="X818" s="28"/>
      <c r="Y818" s="28"/>
      <c r="Z818" s="28"/>
      <c r="AA818" s="28"/>
      <c r="AB818" s="28"/>
      <c r="AC818" s="28"/>
    </row>
    <row r="819">
      <c r="A819" s="951"/>
      <c r="B819" s="951"/>
      <c r="C819" s="951"/>
      <c r="D819" s="28"/>
      <c r="E819" s="28"/>
      <c r="F819" s="28"/>
      <c r="G819" s="28"/>
      <c r="H819" s="28"/>
      <c r="I819" s="28"/>
      <c r="J819" s="951"/>
      <c r="K819" s="951"/>
      <c r="L819" s="951"/>
      <c r="M819" s="951"/>
      <c r="N819" s="951"/>
      <c r="O819" s="951"/>
      <c r="P819" s="951"/>
      <c r="Q819" s="951"/>
      <c r="R819" s="951"/>
      <c r="S819" s="28"/>
      <c r="T819" s="28"/>
      <c r="U819" s="28"/>
      <c r="V819" s="28"/>
      <c r="W819" s="28"/>
      <c r="X819" s="28"/>
      <c r="Y819" s="28"/>
      <c r="Z819" s="28"/>
      <c r="AA819" s="28"/>
      <c r="AB819" s="28"/>
      <c r="AC819" s="28"/>
    </row>
    <row r="820">
      <c r="A820" s="951"/>
      <c r="B820" s="951"/>
      <c r="C820" s="951"/>
      <c r="D820" s="28"/>
      <c r="E820" s="28"/>
      <c r="F820" s="28"/>
      <c r="G820" s="28"/>
      <c r="H820" s="28"/>
      <c r="I820" s="28"/>
      <c r="J820" s="951"/>
      <c r="K820" s="951"/>
      <c r="L820" s="951"/>
      <c r="M820" s="951"/>
      <c r="N820" s="951"/>
      <c r="O820" s="951"/>
      <c r="P820" s="951"/>
      <c r="Q820" s="951"/>
      <c r="R820" s="951"/>
      <c r="S820" s="28"/>
      <c r="T820" s="28"/>
      <c r="U820" s="28"/>
      <c r="V820" s="28"/>
      <c r="W820" s="28"/>
      <c r="X820" s="28"/>
      <c r="Y820" s="28"/>
      <c r="Z820" s="28"/>
      <c r="AA820" s="28"/>
      <c r="AB820" s="28"/>
      <c r="AC820" s="28"/>
    </row>
    <row r="821">
      <c r="A821" s="951"/>
      <c r="B821" s="951"/>
      <c r="C821" s="951"/>
      <c r="D821" s="28"/>
      <c r="E821" s="28"/>
      <c r="F821" s="28"/>
      <c r="G821" s="28"/>
      <c r="H821" s="28"/>
      <c r="I821" s="28"/>
      <c r="J821" s="951"/>
      <c r="K821" s="951"/>
      <c r="L821" s="951"/>
      <c r="M821" s="951"/>
      <c r="N821" s="951"/>
      <c r="O821" s="951"/>
      <c r="P821" s="951"/>
      <c r="Q821" s="951"/>
      <c r="R821" s="951"/>
      <c r="S821" s="28"/>
      <c r="T821" s="28"/>
      <c r="U821" s="28"/>
      <c r="V821" s="28"/>
      <c r="W821" s="28"/>
      <c r="X821" s="28"/>
      <c r="Y821" s="28"/>
      <c r="Z821" s="28"/>
      <c r="AA821" s="28"/>
      <c r="AB821" s="28"/>
      <c r="AC821" s="28"/>
    </row>
    <row r="822">
      <c r="A822" s="951"/>
      <c r="B822" s="951"/>
      <c r="C822" s="951"/>
      <c r="D822" s="28"/>
      <c r="E822" s="28"/>
      <c r="F822" s="28"/>
      <c r="G822" s="28"/>
      <c r="H822" s="28"/>
      <c r="I822" s="28"/>
      <c r="J822" s="951"/>
      <c r="K822" s="951"/>
      <c r="L822" s="951"/>
      <c r="M822" s="951"/>
      <c r="N822" s="951"/>
      <c r="O822" s="951"/>
      <c r="P822" s="951"/>
      <c r="Q822" s="951"/>
      <c r="R822" s="951"/>
      <c r="S822" s="28"/>
      <c r="T822" s="28"/>
      <c r="U822" s="28"/>
      <c r="V822" s="28"/>
      <c r="W822" s="28"/>
      <c r="X822" s="28"/>
      <c r="Y822" s="28"/>
      <c r="Z822" s="28"/>
      <c r="AA822" s="28"/>
      <c r="AB822" s="28"/>
      <c r="AC822" s="28"/>
    </row>
    <row r="823">
      <c r="A823" s="951"/>
      <c r="B823" s="951"/>
      <c r="C823" s="951"/>
      <c r="D823" s="28"/>
      <c r="E823" s="28"/>
      <c r="F823" s="28"/>
      <c r="G823" s="28"/>
      <c r="H823" s="28"/>
      <c r="I823" s="28"/>
      <c r="J823" s="951"/>
      <c r="K823" s="951"/>
      <c r="L823" s="951"/>
      <c r="M823" s="951"/>
      <c r="N823" s="951"/>
      <c r="O823" s="951"/>
      <c r="P823" s="951"/>
      <c r="Q823" s="951"/>
      <c r="R823" s="951"/>
      <c r="S823" s="28"/>
      <c r="T823" s="28"/>
      <c r="U823" s="28"/>
      <c r="V823" s="28"/>
      <c r="W823" s="28"/>
      <c r="X823" s="28"/>
      <c r="Y823" s="28"/>
      <c r="Z823" s="28"/>
      <c r="AA823" s="28"/>
      <c r="AB823" s="28"/>
      <c r="AC823" s="28"/>
    </row>
    <row r="824">
      <c r="A824" s="951"/>
      <c r="B824" s="951"/>
      <c r="C824" s="951"/>
      <c r="D824" s="28"/>
      <c r="E824" s="28"/>
      <c r="F824" s="28"/>
      <c r="G824" s="28"/>
      <c r="H824" s="28"/>
      <c r="I824" s="28"/>
      <c r="J824" s="951"/>
      <c r="K824" s="951"/>
      <c r="L824" s="951"/>
      <c r="M824" s="951"/>
      <c r="N824" s="951"/>
      <c r="O824" s="951"/>
      <c r="P824" s="951"/>
      <c r="Q824" s="951"/>
      <c r="R824" s="951"/>
      <c r="S824" s="28"/>
      <c r="T824" s="28"/>
      <c r="U824" s="28"/>
      <c r="V824" s="28"/>
      <c r="W824" s="28"/>
      <c r="X824" s="28"/>
      <c r="Y824" s="28"/>
      <c r="Z824" s="28"/>
      <c r="AA824" s="28"/>
      <c r="AB824" s="28"/>
      <c r="AC824" s="28"/>
    </row>
    <row r="825">
      <c r="A825" s="951"/>
      <c r="B825" s="951"/>
      <c r="C825" s="951"/>
      <c r="D825" s="28"/>
      <c r="E825" s="28"/>
      <c r="F825" s="28"/>
      <c r="G825" s="28"/>
      <c r="H825" s="28"/>
      <c r="I825" s="28"/>
      <c r="J825" s="951"/>
      <c r="K825" s="951"/>
      <c r="L825" s="951"/>
      <c r="M825" s="951"/>
      <c r="N825" s="951"/>
      <c r="O825" s="951"/>
      <c r="P825" s="951"/>
      <c r="Q825" s="951"/>
      <c r="R825" s="951"/>
      <c r="S825" s="28"/>
      <c r="T825" s="28"/>
      <c r="U825" s="28"/>
      <c r="V825" s="28"/>
      <c r="W825" s="28"/>
      <c r="X825" s="28"/>
      <c r="Y825" s="28"/>
      <c r="Z825" s="28"/>
      <c r="AA825" s="28"/>
      <c r="AB825" s="28"/>
      <c r="AC825" s="28"/>
    </row>
    <row r="826">
      <c r="A826" s="951"/>
      <c r="B826" s="951"/>
      <c r="C826" s="951"/>
      <c r="D826" s="28"/>
      <c r="E826" s="28"/>
      <c r="F826" s="28"/>
      <c r="G826" s="28"/>
      <c r="H826" s="28"/>
      <c r="I826" s="28"/>
      <c r="J826" s="951"/>
      <c r="K826" s="951"/>
      <c r="L826" s="951"/>
      <c r="M826" s="951"/>
      <c r="N826" s="951"/>
      <c r="O826" s="951"/>
      <c r="P826" s="951"/>
      <c r="Q826" s="951"/>
      <c r="R826" s="951"/>
      <c r="S826" s="28"/>
      <c r="T826" s="28"/>
      <c r="U826" s="28"/>
      <c r="V826" s="28"/>
      <c r="W826" s="28"/>
      <c r="X826" s="28"/>
      <c r="Y826" s="28"/>
      <c r="Z826" s="28"/>
      <c r="AA826" s="28"/>
      <c r="AB826" s="28"/>
      <c r="AC826" s="28"/>
    </row>
    <row r="827">
      <c r="A827" s="951"/>
      <c r="B827" s="951"/>
      <c r="C827" s="951"/>
      <c r="D827" s="28"/>
      <c r="E827" s="28"/>
      <c r="F827" s="28"/>
      <c r="G827" s="28"/>
      <c r="H827" s="28"/>
      <c r="I827" s="28"/>
      <c r="J827" s="951"/>
      <c r="K827" s="951"/>
      <c r="L827" s="951"/>
      <c r="M827" s="951"/>
      <c r="N827" s="951"/>
      <c r="O827" s="951"/>
      <c r="P827" s="951"/>
      <c r="Q827" s="951"/>
      <c r="R827" s="951"/>
      <c r="S827" s="28"/>
      <c r="T827" s="28"/>
      <c r="U827" s="28"/>
      <c r="V827" s="28"/>
      <c r="W827" s="28"/>
      <c r="X827" s="28"/>
      <c r="Y827" s="28"/>
      <c r="Z827" s="28"/>
      <c r="AA827" s="28"/>
      <c r="AB827" s="28"/>
      <c r="AC827" s="28"/>
    </row>
    <row r="828">
      <c r="A828" s="951"/>
      <c r="B828" s="951"/>
      <c r="C828" s="951"/>
      <c r="D828" s="28"/>
      <c r="E828" s="28"/>
      <c r="F828" s="28"/>
      <c r="G828" s="28"/>
      <c r="H828" s="28"/>
      <c r="I828" s="28"/>
      <c r="J828" s="951"/>
      <c r="K828" s="951"/>
      <c r="L828" s="951"/>
      <c r="M828" s="951"/>
      <c r="N828" s="951"/>
      <c r="O828" s="951"/>
      <c r="P828" s="951"/>
      <c r="Q828" s="951"/>
      <c r="R828" s="951"/>
      <c r="S828" s="28"/>
      <c r="T828" s="28"/>
      <c r="U828" s="28"/>
      <c r="V828" s="28"/>
      <c r="W828" s="28"/>
      <c r="X828" s="28"/>
      <c r="Y828" s="28"/>
      <c r="Z828" s="28"/>
      <c r="AA828" s="28"/>
      <c r="AB828" s="28"/>
      <c r="AC828" s="28"/>
    </row>
    <row r="829">
      <c r="A829" s="951"/>
      <c r="B829" s="951"/>
      <c r="C829" s="951"/>
      <c r="D829" s="28"/>
      <c r="E829" s="28"/>
      <c r="F829" s="28"/>
      <c r="G829" s="28"/>
      <c r="H829" s="28"/>
      <c r="I829" s="28"/>
      <c r="J829" s="951"/>
      <c r="K829" s="951"/>
      <c r="L829" s="951"/>
      <c r="M829" s="951"/>
      <c r="N829" s="951"/>
      <c r="O829" s="951"/>
      <c r="P829" s="951"/>
      <c r="Q829" s="951"/>
      <c r="R829" s="951"/>
      <c r="S829" s="28"/>
      <c r="T829" s="28"/>
      <c r="U829" s="28"/>
      <c r="V829" s="28"/>
      <c r="W829" s="28"/>
      <c r="X829" s="28"/>
      <c r="Y829" s="28"/>
      <c r="Z829" s="28"/>
      <c r="AA829" s="28"/>
      <c r="AB829" s="28"/>
      <c r="AC829" s="28"/>
    </row>
    <row r="830">
      <c r="A830" s="951"/>
      <c r="B830" s="951"/>
      <c r="C830" s="951"/>
      <c r="D830" s="28"/>
      <c r="E830" s="28"/>
      <c r="F830" s="28"/>
      <c r="G830" s="28"/>
      <c r="H830" s="28"/>
      <c r="I830" s="28"/>
      <c r="J830" s="951"/>
      <c r="K830" s="951"/>
      <c r="L830" s="951"/>
      <c r="M830" s="951"/>
      <c r="N830" s="951"/>
      <c r="O830" s="951"/>
      <c r="P830" s="951"/>
      <c r="Q830" s="951"/>
      <c r="R830" s="951"/>
      <c r="S830" s="28"/>
      <c r="T830" s="28"/>
      <c r="U830" s="28"/>
      <c r="V830" s="28"/>
      <c r="W830" s="28"/>
      <c r="X830" s="28"/>
      <c r="Y830" s="28"/>
      <c r="Z830" s="28"/>
      <c r="AA830" s="28"/>
      <c r="AB830" s="28"/>
      <c r="AC830" s="28"/>
    </row>
    <row r="831">
      <c r="A831" s="951"/>
      <c r="B831" s="951"/>
      <c r="C831" s="951"/>
      <c r="D831" s="28"/>
      <c r="E831" s="28"/>
      <c r="F831" s="28"/>
      <c r="G831" s="28"/>
      <c r="H831" s="28"/>
      <c r="I831" s="28"/>
      <c r="J831" s="951"/>
      <c r="K831" s="951"/>
      <c r="L831" s="951"/>
      <c r="M831" s="951"/>
      <c r="N831" s="951"/>
      <c r="O831" s="951"/>
      <c r="P831" s="951"/>
      <c r="Q831" s="951"/>
      <c r="R831" s="951"/>
      <c r="S831" s="28"/>
      <c r="T831" s="28"/>
      <c r="U831" s="28"/>
      <c r="V831" s="28"/>
      <c r="W831" s="28"/>
      <c r="X831" s="28"/>
      <c r="Y831" s="28"/>
      <c r="Z831" s="28"/>
      <c r="AA831" s="28"/>
      <c r="AB831" s="28"/>
      <c r="AC831" s="28"/>
    </row>
    <row r="832">
      <c r="A832" s="951"/>
      <c r="B832" s="951"/>
      <c r="C832" s="951"/>
      <c r="D832" s="28"/>
      <c r="E832" s="28"/>
      <c r="F832" s="28"/>
      <c r="G832" s="28"/>
      <c r="H832" s="28"/>
      <c r="I832" s="28"/>
      <c r="J832" s="951"/>
      <c r="K832" s="951"/>
      <c r="L832" s="951"/>
      <c r="M832" s="951"/>
      <c r="N832" s="951"/>
      <c r="O832" s="951"/>
      <c r="P832" s="951"/>
      <c r="Q832" s="951"/>
      <c r="R832" s="951"/>
      <c r="S832" s="28"/>
      <c r="T832" s="28"/>
      <c r="U832" s="28"/>
      <c r="V832" s="28"/>
      <c r="W832" s="28"/>
      <c r="X832" s="28"/>
      <c r="Y832" s="28"/>
      <c r="Z832" s="28"/>
      <c r="AA832" s="28"/>
      <c r="AB832" s="28"/>
      <c r="AC832" s="28"/>
    </row>
    <row r="833">
      <c r="A833" s="951"/>
      <c r="B833" s="951"/>
      <c r="C833" s="951"/>
      <c r="D833" s="28"/>
      <c r="E833" s="28"/>
      <c r="F833" s="28"/>
      <c r="G833" s="28"/>
      <c r="H833" s="28"/>
      <c r="I833" s="28"/>
      <c r="J833" s="951"/>
      <c r="K833" s="951"/>
      <c r="L833" s="951"/>
      <c r="M833" s="951"/>
      <c r="N833" s="951"/>
      <c r="O833" s="951"/>
      <c r="P833" s="951"/>
      <c r="Q833" s="951"/>
      <c r="R833" s="951"/>
      <c r="S833" s="28"/>
      <c r="T833" s="28"/>
      <c r="U833" s="28"/>
      <c r="V833" s="28"/>
      <c r="W833" s="28"/>
      <c r="X833" s="28"/>
      <c r="Y833" s="28"/>
      <c r="Z833" s="28"/>
      <c r="AA833" s="28"/>
      <c r="AB833" s="28"/>
      <c r="AC833" s="28"/>
    </row>
    <row r="834">
      <c r="A834" s="951"/>
      <c r="B834" s="951"/>
      <c r="C834" s="951"/>
      <c r="D834" s="28"/>
      <c r="E834" s="28"/>
      <c r="F834" s="28"/>
      <c r="G834" s="28"/>
      <c r="H834" s="28"/>
      <c r="I834" s="28"/>
      <c r="J834" s="951"/>
      <c r="K834" s="951"/>
      <c r="L834" s="951"/>
      <c r="M834" s="951"/>
      <c r="N834" s="951"/>
      <c r="O834" s="951"/>
      <c r="P834" s="951"/>
      <c r="Q834" s="951"/>
      <c r="R834" s="951"/>
      <c r="S834" s="28"/>
      <c r="T834" s="28"/>
      <c r="U834" s="28"/>
      <c r="V834" s="28"/>
      <c r="W834" s="28"/>
      <c r="X834" s="28"/>
      <c r="Y834" s="28"/>
      <c r="Z834" s="28"/>
      <c r="AA834" s="28"/>
      <c r="AB834" s="28"/>
      <c r="AC834" s="28"/>
    </row>
    <row r="835">
      <c r="A835" s="951"/>
      <c r="B835" s="951"/>
      <c r="C835" s="951"/>
      <c r="D835" s="28"/>
      <c r="E835" s="28"/>
      <c r="F835" s="28"/>
      <c r="G835" s="28"/>
      <c r="H835" s="28"/>
      <c r="I835" s="28"/>
      <c r="J835" s="951"/>
      <c r="K835" s="951"/>
      <c r="L835" s="951"/>
      <c r="M835" s="951"/>
      <c r="N835" s="951"/>
      <c r="O835" s="951"/>
      <c r="P835" s="951"/>
      <c r="Q835" s="951"/>
      <c r="R835" s="951"/>
      <c r="S835" s="28"/>
      <c r="T835" s="28"/>
      <c r="U835" s="28"/>
      <c r="V835" s="28"/>
      <c r="W835" s="28"/>
      <c r="X835" s="28"/>
      <c r="Y835" s="28"/>
      <c r="Z835" s="28"/>
      <c r="AA835" s="28"/>
      <c r="AB835" s="28"/>
      <c r="AC835" s="28"/>
    </row>
    <row r="836">
      <c r="A836" s="951"/>
      <c r="B836" s="951"/>
      <c r="C836" s="951"/>
      <c r="D836" s="28"/>
      <c r="E836" s="28"/>
      <c r="F836" s="28"/>
      <c r="G836" s="28"/>
      <c r="H836" s="28"/>
      <c r="I836" s="28"/>
      <c r="J836" s="951"/>
      <c r="K836" s="951"/>
      <c r="L836" s="951"/>
      <c r="M836" s="951"/>
      <c r="N836" s="951"/>
      <c r="O836" s="951"/>
      <c r="P836" s="951"/>
      <c r="Q836" s="951"/>
      <c r="R836" s="951"/>
      <c r="S836" s="28"/>
      <c r="T836" s="28"/>
      <c r="U836" s="28"/>
      <c r="V836" s="28"/>
      <c r="W836" s="28"/>
      <c r="X836" s="28"/>
      <c r="Y836" s="28"/>
      <c r="Z836" s="28"/>
      <c r="AA836" s="28"/>
      <c r="AB836" s="28"/>
      <c r="AC836" s="28"/>
    </row>
    <row r="837">
      <c r="A837" s="951"/>
      <c r="B837" s="951"/>
      <c r="C837" s="951"/>
      <c r="D837" s="28"/>
      <c r="E837" s="28"/>
      <c r="F837" s="28"/>
      <c r="G837" s="28"/>
      <c r="H837" s="28"/>
      <c r="I837" s="28"/>
      <c r="J837" s="951"/>
      <c r="K837" s="951"/>
      <c r="L837" s="951"/>
      <c r="M837" s="951"/>
      <c r="N837" s="951"/>
      <c r="O837" s="951"/>
      <c r="P837" s="951"/>
      <c r="Q837" s="951"/>
      <c r="R837" s="951"/>
      <c r="S837" s="28"/>
      <c r="T837" s="28"/>
      <c r="U837" s="28"/>
      <c r="V837" s="28"/>
      <c r="W837" s="28"/>
      <c r="X837" s="28"/>
      <c r="Y837" s="28"/>
      <c r="Z837" s="28"/>
      <c r="AA837" s="28"/>
      <c r="AB837" s="28"/>
      <c r="AC837" s="28"/>
    </row>
    <row r="838">
      <c r="A838" s="951"/>
      <c r="B838" s="951"/>
      <c r="C838" s="951"/>
      <c r="D838" s="28"/>
      <c r="E838" s="28"/>
      <c r="F838" s="28"/>
      <c r="G838" s="28"/>
      <c r="H838" s="28"/>
      <c r="I838" s="28"/>
      <c r="J838" s="951"/>
      <c r="K838" s="951"/>
      <c r="L838" s="951"/>
      <c r="M838" s="951"/>
      <c r="N838" s="951"/>
      <c r="O838" s="951"/>
      <c r="P838" s="951"/>
      <c r="Q838" s="951"/>
      <c r="R838" s="951"/>
      <c r="S838" s="28"/>
      <c r="T838" s="28"/>
      <c r="U838" s="28"/>
      <c r="V838" s="28"/>
      <c r="W838" s="28"/>
      <c r="X838" s="28"/>
      <c r="Y838" s="28"/>
      <c r="Z838" s="28"/>
      <c r="AA838" s="28"/>
      <c r="AB838" s="28"/>
      <c r="AC838" s="28"/>
    </row>
    <row r="839">
      <c r="A839" s="951"/>
      <c r="B839" s="951"/>
      <c r="C839" s="951"/>
      <c r="D839" s="28"/>
      <c r="E839" s="28"/>
      <c r="F839" s="28"/>
      <c r="G839" s="28"/>
      <c r="H839" s="28"/>
      <c r="I839" s="28"/>
      <c r="J839" s="951"/>
      <c r="K839" s="951"/>
      <c r="L839" s="951"/>
      <c r="M839" s="951"/>
      <c r="N839" s="951"/>
      <c r="O839" s="951"/>
      <c r="P839" s="951"/>
      <c r="Q839" s="951"/>
      <c r="R839" s="951"/>
      <c r="S839" s="28"/>
      <c r="T839" s="28"/>
      <c r="U839" s="28"/>
      <c r="V839" s="28"/>
      <c r="W839" s="28"/>
      <c r="X839" s="28"/>
      <c r="Y839" s="28"/>
      <c r="Z839" s="28"/>
      <c r="AA839" s="28"/>
      <c r="AB839" s="28"/>
      <c r="AC839" s="28"/>
    </row>
    <row r="840">
      <c r="A840" s="951"/>
      <c r="B840" s="951"/>
      <c r="C840" s="951"/>
      <c r="D840" s="28"/>
      <c r="E840" s="28"/>
      <c r="F840" s="28"/>
      <c r="G840" s="28"/>
      <c r="H840" s="28"/>
      <c r="I840" s="28"/>
      <c r="J840" s="951"/>
      <c r="K840" s="951"/>
      <c r="L840" s="951"/>
      <c r="M840" s="951"/>
      <c r="N840" s="951"/>
      <c r="O840" s="951"/>
      <c r="P840" s="951"/>
      <c r="Q840" s="951"/>
      <c r="R840" s="951"/>
      <c r="S840" s="28"/>
      <c r="T840" s="28"/>
      <c r="U840" s="28"/>
      <c r="V840" s="28"/>
      <c r="W840" s="28"/>
      <c r="X840" s="28"/>
      <c r="Y840" s="28"/>
      <c r="Z840" s="28"/>
      <c r="AA840" s="28"/>
      <c r="AB840" s="28"/>
      <c r="AC840" s="28"/>
    </row>
    <row r="841">
      <c r="A841" s="951"/>
      <c r="B841" s="951"/>
      <c r="C841" s="951"/>
      <c r="D841" s="28"/>
      <c r="E841" s="28"/>
      <c r="F841" s="28"/>
      <c r="G841" s="28"/>
      <c r="H841" s="28"/>
      <c r="I841" s="28"/>
      <c r="J841" s="951"/>
      <c r="K841" s="951"/>
      <c r="L841" s="951"/>
      <c r="M841" s="951"/>
      <c r="N841" s="951"/>
      <c r="O841" s="951"/>
      <c r="P841" s="951"/>
      <c r="Q841" s="951"/>
      <c r="R841" s="951"/>
      <c r="S841" s="28"/>
      <c r="T841" s="28"/>
      <c r="U841" s="28"/>
      <c r="V841" s="28"/>
      <c r="W841" s="28"/>
      <c r="X841" s="28"/>
      <c r="Y841" s="28"/>
      <c r="Z841" s="28"/>
      <c r="AA841" s="28"/>
      <c r="AB841" s="28"/>
      <c r="AC841" s="28"/>
    </row>
    <row r="842">
      <c r="A842" s="951"/>
      <c r="B842" s="951"/>
      <c r="C842" s="951"/>
      <c r="D842" s="28"/>
      <c r="E842" s="28"/>
      <c r="F842" s="28"/>
      <c r="G842" s="28"/>
      <c r="H842" s="28"/>
      <c r="I842" s="28"/>
      <c r="J842" s="951"/>
      <c r="K842" s="951"/>
      <c r="L842" s="951"/>
      <c r="M842" s="951"/>
      <c r="N842" s="951"/>
      <c r="O842" s="951"/>
      <c r="P842" s="951"/>
      <c r="Q842" s="951"/>
      <c r="R842" s="951"/>
      <c r="S842" s="28"/>
      <c r="T842" s="28"/>
      <c r="U842" s="28"/>
      <c r="V842" s="28"/>
      <c r="W842" s="28"/>
      <c r="X842" s="28"/>
      <c r="Y842" s="28"/>
      <c r="Z842" s="28"/>
      <c r="AA842" s="28"/>
      <c r="AB842" s="28"/>
      <c r="AC842" s="28"/>
    </row>
    <row r="843">
      <c r="A843" s="951"/>
      <c r="B843" s="951"/>
      <c r="C843" s="951"/>
      <c r="D843" s="28"/>
      <c r="E843" s="28"/>
      <c r="F843" s="28"/>
      <c r="G843" s="28"/>
      <c r="H843" s="28"/>
      <c r="I843" s="28"/>
      <c r="J843" s="951"/>
      <c r="K843" s="951"/>
      <c r="L843" s="951"/>
      <c r="M843" s="951"/>
      <c r="N843" s="951"/>
      <c r="O843" s="951"/>
      <c r="P843" s="951"/>
      <c r="Q843" s="951"/>
      <c r="R843" s="951"/>
      <c r="S843" s="28"/>
      <c r="T843" s="28"/>
      <c r="U843" s="28"/>
      <c r="V843" s="28"/>
      <c r="W843" s="28"/>
      <c r="X843" s="28"/>
      <c r="Y843" s="28"/>
      <c r="Z843" s="28"/>
      <c r="AA843" s="28"/>
      <c r="AB843" s="28"/>
      <c r="AC843" s="28"/>
    </row>
    <row r="844">
      <c r="A844" s="951"/>
      <c r="B844" s="951"/>
      <c r="C844" s="951"/>
      <c r="D844" s="28"/>
      <c r="E844" s="28"/>
      <c r="F844" s="28"/>
      <c r="G844" s="28"/>
      <c r="H844" s="28"/>
      <c r="I844" s="28"/>
      <c r="J844" s="951"/>
      <c r="K844" s="951"/>
      <c r="L844" s="951"/>
      <c r="M844" s="951"/>
      <c r="N844" s="951"/>
      <c r="O844" s="951"/>
      <c r="P844" s="951"/>
      <c r="Q844" s="951"/>
      <c r="R844" s="951"/>
      <c r="S844" s="28"/>
      <c r="T844" s="28"/>
      <c r="U844" s="28"/>
      <c r="V844" s="28"/>
      <c r="W844" s="28"/>
      <c r="X844" s="28"/>
      <c r="Y844" s="28"/>
      <c r="Z844" s="28"/>
      <c r="AA844" s="28"/>
      <c r="AB844" s="28"/>
      <c r="AC844" s="28"/>
    </row>
    <row r="845">
      <c r="A845" s="951"/>
      <c r="B845" s="951"/>
      <c r="C845" s="951"/>
      <c r="D845" s="28"/>
      <c r="E845" s="28"/>
      <c r="F845" s="28"/>
      <c r="G845" s="28"/>
      <c r="H845" s="28"/>
      <c r="I845" s="28"/>
      <c r="J845" s="951"/>
      <c r="K845" s="951"/>
      <c r="L845" s="951"/>
      <c r="M845" s="951"/>
      <c r="N845" s="951"/>
      <c r="O845" s="951"/>
      <c r="P845" s="951"/>
      <c r="Q845" s="951"/>
      <c r="R845" s="951"/>
      <c r="S845" s="28"/>
      <c r="T845" s="28"/>
      <c r="U845" s="28"/>
      <c r="V845" s="28"/>
      <c r="W845" s="28"/>
      <c r="X845" s="28"/>
      <c r="Y845" s="28"/>
      <c r="Z845" s="28"/>
      <c r="AA845" s="28"/>
      <c r="AB845" s="28"/>
      <c r="AC845" s="28"/>
    </row>
    <row r="846">
      <c r="A846" s="951"/>
      <c r="B846" s="951"/>
      <c r="C846" s="951"/>
      <c r="D846" s="28"/>
      <c r="E846" s="28"/>
      <c r="F846" s="28"/>
      <c r="G846" s="28"/>
      <c r="H846" s="28"/>
      <c r="I846" s="28"/>
      <c r="J846" s="951"/>
      <c r="K846" s="951"/>
      <c r="L846" s="951"/>
      <c r="M846" s="951"/>
      <c r="N846" s="951"/>
      <c r="O846" s="951"/>
      <c r="P846" s="951"/>
      <c r="Q846" s="951"/>
      <c r="R846" s="951"/>
      <c r="S846" s="28"/>
      <c r="T846" s="28"/>
      <c r="U846" s="28"/>
      <c r="V846" s="28"/>
      <c r="W846" s="28"/>
      <c r="X846" s="28"/>
      <c r="Y846" s="28"/>
      <c r="Z846" s="28"/>
      <c r="AA846" s="28"/>
      <c r="AB846" s="28"/>
      <c r="AC846" s="28"/>
    </row>
    <row r="847">
      <c r="A847" s="951"/>
      <c r="B847" s="951"/>
      <c r="C847" s="951"/>
      <c r="D847" s="28"/>
      <c r="E847" s="28"/>
      <c r="F847" s="28"/>
      <c r="G847" s="28"/>
      <c r="H847" s="28"/>
      <c r="I847" s="28"/>
      <c r="J847" s="951"/>
      <c r="K847" s="951"/>
      <c r="L847" s="951"/>
      <c r="M847" s="951"/>
      <c r="N847" s="951"/>
      <c r="O847" s="951"/>
      <c r="P847" s="951"/>
      <c r="Q847" s="951"/>
      <c r="R847" s="951"/>
      <c r="S847" s="28"/>
      <c r="T847" s="28"/>
      <c r="U847" s="28"/>
      <c r="V847" s="28"/>
      <c r="W847" s="28"/>
      <c r="X847" s="28"/>
      <c r="Y847" s="28"/>
      <c r="Z847" s="28"/>
      <c r="AA847" s="28"/>
      <c r="AB847" s="28"/>
      <c r="AC847" s="28"/>
    </row>
    <row r="848">
      <c r="A848" s="951"/>
      <c r="B848" s="951"/>
      <c r="C848" s="951"/>
      <c r="D848" s="28"/>
      <c r="E848" s="28"/>
      <c r="F848" s="28"/>
      <c r="G848" s="28"/>
      <c r="H848" s="28"/>
      <c r="I848" s="28"/>
      <c r="J848" s="951"/>
      <c r="K848" s="951"/>
      <c r="L848" s="951"/>
      <c r="M848" s="951"/>
      <c r="N848" s="951"/>
      <c r="O848" s="951"/>
      <c r="P848" s="951"/>
      <c r="Q848" s="951"/>
      <c r="R848" s="951"/>
      <c r="S848" s="28"/>
      <c r="T848" s="28"/>
      <c r="U848" s="28"/>
      <c r="V848" s="28"/>
      <c r="W848" s="28"/>
      <c r="X848" s="28"/>
      <c r="Y848" s="28"/>
      <c r="Z848" s="28"/>
      <c r="AA848" s="28"/>
      <c r="AB848" s="28"/>
      <c r="AC848" s="28"/>
    </row>
    <row r="849">
      <c r="A849" s="951"/>
      <c r="B849" s="951"/>
      <c r="C849" s="951"/>
      <c r="D849" s="28"/>
      <c r="E849" s="28"/>
      <c r="F849" s="28"/>
      <c r="G849" s="28"/>
      <c r="H849" s="28"/>
      <c r="I849" s="28"/>
      <c r="J849" s="951"/>
      <c r="K849" s="951"/>
      <c r="L849" s="951"/>
      <c r="M849" s="951"/>
      <c r="N849" s="951"/>
      <c r="O849" s="951"/>
      <c r="P849" s="951"/>
      <c r="Q849" s="951"/>
      <c r="R849" s="951"/>
      <c r="S849" s="28"/>
      <c r="T849" s="28"/>
      <c r="U849" s="28"/>
      <c r="V849" s="28"/>
      <c r="W849" s="28"/>
      <c r="X849" s="28"/>
      <c r="Y849" s="28"/>
      <c r="Z849" s="28"/>
      <c r="AA849" s="28"/>
      <c r="AB849" s="28"/>
      <c r="AC849" s="28"/>
    </row>
    <row r="850">
      <c r="A850" s="951"/>
      <c r="B850" s="951"/>
      <c r="C850" s="951"/>
      <c r="D850" s="28"/>
      <c r="E850" s="28"/>
      <c r="F850" s="28"/>
      <c r="G850" s="28"/>
      <c r="H850" s="28"/>
      <c r="I850" s="28"/>
      <c r="J850" s="951"/>
      <c r="K850" s="951"/>
      <c r="L850" s="951"/>
      <c r="M850" s="951"/>
      <c r="N850" s="951"/>
      <c r="O850" s="951"/>
      <c r="P850" s="951"/>
      <c r="Q850" s="951"/>
      <c r="R850" s="951"/>
      <c r="S850" s="28"/>
      <c r="T850" s="28"/>
      <c r="U850" s="28"/>
      <c r="V850" s="28"/>
      <c r="W850" s="28"/>
      <c r="X850" s="28"/>
      <c r="Y850" s="28"/>
      <c r="Z850" s="28"/>
      <c r="AA850" s="28"/>
      <c r="AB850" s="28"/>
      <c r="AC850" s="28"/>
    </row>
    <row r="851">
      <c r="A851" s="951"/>
      <c r="B851" s="951"/>
      <c r="C851" s="951"/>
      <c r="D851" s="28"/>
      <c r="E851" s="28"/>
      <c r="F851" s="28"/>
      <c r="G851" s="28"/>
      <c r="H851" s="28"/>
      <c r="I851" s="28"/>
      <c r="J851" s="951"/>
      <c r="K851" s="951"/>
      <c r="L851" s="951"/>
      <c r="M851" s="951"/>
      <c r="N851" s="951"/>
      <c r="O851" s="951"/>
      <c r="P851" s="951"/>
      <c r="Q851" s="951"/>
      <c r="R851" s="951"/>
      <c r="S851" s="28"/>
      <c r="T851" s="28"/>
      <c r="U851" s="28"/>
      <c r="V851" s="28"/>
      <c r="W851" s="28"/>
      <c r="X851" s="28"/>
      <c r="Y851" s="28"/>
      <c r="Z851" s="28"/>
      <c r="AA851" s="28"/>
      <c r="AB851" s="28"/>
      <c r="AC851" s="28"/>
    </row>
    <row r="852">
      <c r="A852" s="951"/>
      <c r="B852" s="951"/>
      <c r="C852" s="951"/>
      <c r="D852" s="28"/>
      <c r="E852" s="28"/>
      <c r="F852" s="28"/>
      <c r="G852" s="28"/>
      <c r="H852" s="28"/>
      <c r="I852" s="28"/>
      <c r="J852" s="951"/>
      <c r="K852" s="951"/>
      <c r="L852" s="951"/>
      <c r="M852" s="951"/>
      <c r="N852" s="951"/>
      <c r="O852" s="951"/>
      <c r="P852" s="951"/>
      <c r="Q852" s="951"/>
      <c r="R852" s="951"/>
      <c r="S852" s="28"/>
      <c r="T852" s="28"/>
      <c r="U852" s="28"/>
      <c r="V852" s="28"/>
      <c r="W852" s="28"/>
      <c r="X852" s="28"/>
      <c r="Y852" s="28"/>
      <c r="Z852" s="28"/>
      <c r="AA852" s="28"/>
      <c r="AB852" s="28"/>
      <c r="AC852" s="28"/>
    </row>
    <row r="853">
      <c r="A853" s="951"/>
      <c r="B853" s="951"/>
      <c r="C853" s="951"/>
      <c r="D853" s="28"/>
      <c r="E853" s="28"/>
      <c r="F853" s="28"/>
      <c r="G853" s="28"/>
      <c r="H853" s="28"/>
      <c r="I853" s="28"/>
      <c r="J853" s="951"/>
      <c r="K853" s="951"/>
      <c r="L853" s="951"/>
      <c r="M853" s="951"/>
      <c r="N853" s="951"/>
      <c r="O853" s="951"/>
      <c r="P853" s="951"/>
      <c r="Q853" s="951"/>
      <c r="R853" s="951"/>
      <c r="S853" s="28"/>
      <c r="T853" s="28"/>
      <c r="U853" s="28"/>
      <c r="V853" s="28"/>
      <c r="W853" s="28"/>
      <c r="X853" s="28"/>
      <c r="Y853" s="28"/>
      <c r="Z853" s="28"/>
      <c r="AA853" s="28"/>
      <c r="AB853" s="28"/>
      <c r="AC853" s="28"/>
    </row>
    <row r="854">
      <c r="A854" s="951"/>
      <c r="B854" s="951"/>
      <c r="C854" s="951"/>
      <c r="D854" s="28"/>
      <c r="E854" s="28"/>
      <c r="F854" s="28"/>
      <c r="G854" s="28"/>
      <c r="H854" s="28"/>
      <c r="I854" s="28"/>
      <c r="J854" s="951"/>
      <c r="K854" s="951"/>
      <c r="L854" s="951"/>
      <c r="M854" s="951"/>
      <c r="N854" s="951"/>
      <c r="O854" s="951"/>
      <c r="P854" s="951"/>
      <c r="Q854" s="951"/>
      <c r="R854" s="951"/>
      <c r="S854" s="28"/>
      <c r="T854" s="28"/>
      <c r="U854" s="28"/>
      <c r="V854" s="28"/>
      <c r="W854" s="28"/>
      <c r="X854" s="28"/>
      <c r="Y854" s="28"/>
      <c r="Z854" s="28"/>
      <c r="AA854" s="28"/>
      <c r="AB854" s="28"/>
      <c r="AC854" s="28"/>
    </row>
    <row r="855">
      <c r="A855" s="951"/>
      <c r="B855" s="951"/>
      <c r="C855" s="951"/>
      <c r="D855" s="28"/>
      <c r="E855" s="28"/>
      <c r="F855" s="28"/>
      <c r="G855" s="28"/>
      <c r="H855" s="28"/>
      <c r="I855" s="28"/>
      <c r="J855" s="951"/>
      <c r="K855" s="951"/>
      <c r="L855" s="951"/>
      <c r="M855" s="951"/>
      <c r="N855" s="951"/>
      <c r="O855" s="951"/>
      <c r="P855" s="951"/>
      <c r="Q855" s="951"/>
      <c r="R855" s="951"/>
      <c r="S855" s="28"/>
      <c r="T855" s="28"/>
      <c r="U855" s="28"/>
      <c r="V855" s="28"/>
      <c r="W855" s="28"/>
      <c r="X855" s="28"/>
      <c r="Y855" s="28"/>
      <c r="Z855" s="28"/>
      <c r="AA855" s="28"/>
      <c r="AB855" s="28"/>
      <c r="AC855" s="28"/>
    </row>
    <row r="856">
      <c r="A856" s="951"/>
      <c r="B856" s="951"/>
      <c r="C856" s="951"/>
      <c r="D856" s="28"/>
      <c r="E856" s="28"/>
      <c r="F856" s="28"/>
      <c r="G856" s="28"/>
      <c r="H856" s="28"/>
      <c r="I856" s="28"/>
      <c r="J856" s="951"/>
      <c r="K856" s="951"/>
      <c r="L856" s="951"/>
      <c r="M856" s="951"/>
      <c r="N856" s="951"/>
      <c r="O856" s="951"/>
      <c r="P856" s="951"/>
      <c r="Q856" s="951"/>
      <c r="R856" s="951"/>
      <c r="S856" s="28"/>
      <c r="T856" s="28"/>
      <c r="U856" s="28"/>
      <c r="V856" s="28"/>
      <c r="W856" s="28"/>
      <c r="X856" s="28"/>
      <c r="Y856" s="28"/>
      <c r="Z856" s="28"/>
      <c r="AA856" s="28"/>
      <c r="AB856" s="28"/>
      <c r="AC856" s="28"/>
    </row>
    <row r="857">
      <c r="A857" s="951"/>
      <c r="B857" s="951"/>
      <c r="C857" s="951"/>
      <c r="D857" s="28"/>
      <c r="E857" s="28"/>
      <c r="F857" s="28"/>
      <c r="G857" s="28"/>
      <c r="H857" s="28"/>
      <c r="I857" s="28"/>
      <c r="J857" s="951"/>
      <c r="K857" s="951"/>
      <c r="L857" s="951"/>
      <c r="M857" s="951"/>
      <c r="N857" s="951"/>
      <c r="O857" s="951"/>
      <c r="P857" s="951"/>
      <c r="Q857" s="951"/>
      <c r="R857" s="951"/>
      <c r="S857" s="28"/>
      <c r="T857" s="28"/>
      <c r="U857" s="28"/>
      <c r="V857" s="28"/>
      <c r="W857" s="28"/>
      <c r="X857" s="28"/>
      <c r="Y857" s="28"/>
      <c r="Z857" s="28"/>
      <c r="AA857" s="28"/>
      <c r="AB857" s="28"/>
      <c r="AC857" s="28"/>
    </row>
    <row r="858">
      <c r="A858" s="951"/>
      <c r="B858" s="951"/>
      <c r="C858" s="951"/>
      <c r="D858" s="28"/>
      <c r="E858" s="28"/>
      <c r="F858" s="28"/>
      <c r="G858" s="28"/>
      <c r="H858" s="28"/>
      <c r="I858" s="28"/>
      <c r="J858" s="951"/>
      <c r="K858" s="951"/>
      <c r="L858" s="951"/>
      <c r="M858" s="951"/>
      <c r="N858" s="951"/>
      <c r="O858" s="951"/>
      <c r="P858" s="951"/>
      <c r="Q858" s="951"/>
      <c r="R858" s="951"/>
      <c r="S858" s="28"/>
      <c r="T858" s="28"/>
      <c r="U858" s="28"/>
      <c r="V858" s="28"/>
      <c r="W858" s="28"/>
      <c r="X858" s="28"/>
      <c r="Y858" s="28"/>
      <c r="Z858" s="28"/>
      <c r="AA858" s="28"/>
      <c r="AB858" s="28"/>
      <c r="AC858" s="28"/>
    </row>
    <row r="859">
      <c r="A859" s="951"/>
      <c r="B859" s="951"/>
      <c r="C859" s="951"/>
      <c r="D859" s="28"/>
      <c r="E859" s="28"/>
      <c r="F859" s="28"/>
      <c r="G859" s="28"/>
      <c r="H859" s="28"/>
      <c r="I859" s="28"/>
      <c r="J859" s="951"/>
      <c r="K859" s="951"/>
      <c r="L859" s="951"/>
      <c r="M859" s="951"/>
      <c r="N859" s="951"/>
      <c r="O859" s="951"/>
      <c r="P859" s="951"/>
      <c r="Q859" s="951"/>
      <c r="R859" s="951"/>
      <c r="S859" s="28"/>
      <c r="T859" s="28"/>
      <c r="U859" s="28"/>
      <c r="V859" s="28"/>
      <c r="W859" s="28"/>
      <c r="X859" s="28"/>
      <c r="Y859" s="28"/>
      <c r="Z859" s="28"/>
      <c r="AA859" s="28"/>
      <c r="AB859" s="28"/>
      <c r="AC859" s="28"/>
    </row>
    <row r="860">
      <c r="A860" s="951"/>
      <c r="B860" s="951"/>
      <c r="C860" s="951"/>
      <c r="D860" s="28"/>
      <c r="E860" s="28"/>
      <c r="F860" s="28"/>
      <c r="G860" s="28"/>
      <c r="H860" s="28"/>
      <c r="I860" s="28"/>
      <c r="J860" s="951"/>
      <c r="K860" s="951"/>
      <c r="L860" s="951"/>
      <c r="M860" s="951"/>
      <c r="N860" s="951"/>
      <c r="O860" s="951"/>
      <c r="P860" s="951"/>
      <c r="Q860" s="951"/>
      <c r="R860" s="951"/>
      <c r="S860" s="28"/>
      <c r="T860" s="28"/>
      <c r="U860" s="28"/>
      <c r="V860" s="28"/>
      <c r="W860" s="28"/>
      <c r="X860" s="28"/>
      <c r="Y860" s="28"/>
      <c r="Z860" s="28"/>
      <c r="AA860" s="28"/>
      <c r="AB860" s="28"/>
      <c r="AC860" s="28"/>
    </row>
    <row r="861">
      <c r="A861" s="951"/>
      <c r="B861" s="951"/>
      <c r="C861" s="951"/>
      <c r="D861" s="28"/>
      <c r="E861" s="28"/>
      <c r="F861" s="28"/>
      <c r="G861" s="28"/>
      <c r="H861" s="28"/>
      <c r="I861" s="28"/>
      <c r="J861" s="951"/>
      <c r="K861" s="951"/>
      <c r="L861" s="951"/>
      <c r="M861" s="951"/>
      <c r="N861" s="951"/>
      <c r="O861" s="951"/>
      <c r="P861" s="951"/>
      <c r="Q861" s="951"/>
      <c r="R861" s="951"/>
      <c r="S861" s="28"/>
      <c r="T861" s="28"/>
      <c r="U861" s="28"/>
      <c r="V861" s="28"/>
      <c r="W861" s="28"/>
      <c r="X861" s="28"/>
      <c r="Y861" s="28"/>
      <c r="Z861" s="28"/>
      <c r="AA861" s="28"/>
      <c r="AB861" s="28"/>
      <c r="AC861" s="28"/>
    </row>
    <row r="862">
      <c r="A862" s="951"/>
      <c r="B862" s="951"/>
      <c r="C862" s="951"/>
      <c r="D862" s="28"/>
      <c r="E862" s="28"/>
      <c r="F862" s="28"/>
      <c r="G862" s="28"/>
      <c r="H862" s="28"/>
      <c r="I862" s="28"/>
      <c r="J862" s="951"/>
      <c r="K862" s="951"/>
      <c r="L862" s="951"/>
      <c r="M862" s="951"/>
      <c r="N862" s="951"/>
      <c r="O862" s="951"/>
      <c r="P862" s="951"/>
      <c r="Q862" s="951"/>
      <c r="R862" s="951"/>
      <c r="S862" s="28"/>
      <c r="T862" s="28"/>
      <c r="U862" s="28"/>
      <c r="V862" s="28"/>
      <c r="W862" s="28"/>
      <c r="X862" s="28"/>
      <c r="Y862" s="28"/>
      <c r="Z862" s="28"/>
      <c r="AA862" s="28"/>
      <c r="AB862" s="28"/>
      <c r="AC862" s="28"/>
    </row>
    <row r="863">
      <c r="A863" s="951"/>
      <c r="B863" s="951"/>
      <c r="C863" s="951"/>
      <c r="D863" s="28"/>
      <c r="E863" s="28"/>
      <c r="F863" s="28"/>
      <c r="G863" s="28"/>
      <c r="H863" s="28"/>
      <c r="I863" s="28"/>
      <c r="J863" s="951"/>
      <c r="K863" s="951"/>
      <c r="L863" s="951"/>
      <c r="M863" s="951"/>
      <c r="N863" s="951"/>
      <c r="O863" s="951"/>
      <c r="P863" s="951"/>
      <c r="Q863" s="951"/>
      <c r="R863" s="951"/>
      <c r="S863" s="28"/>
      <c r="T863" s="28"/>
      <c r="U863" s="28"/>
      <c r="V863" s="28"/>
      <c r="W863" s="28"/>
      <c r="X863" s="28"/>
      <c r="Y863" s="28"/>
      <c r="Z863" s="28"/>
      <c r="AA863" s="28"/>
      <c r="AB863" s="28"/>
      <c r="AC863" s="28"/>
    </row>
    <row r="864">
      <c r="A864" s="951"/>
      <c r="B864" s="951"/>
      <c r="C864" s="951"/>
      <c r="D864" s="28"/>
      <c r="E864" s="28"/>
      <c r="F864" s="28"/>
      <c r="G864" s="28"/>
      <c r="H864" s="28"/>
      <c r="I864" s="28"/>
      <c r="J864" s="951"/>
      <c r="K864" s="951"/>
      <c r="L864" s="951"/>
      <c r="M864" s="951"/>
      <c r="N864" s="951"/>
      <c r="O864" s="951"/>
      <c r="P864" s="951"/>
      <c r="Q864" s="951"/>
      <c r="R864" s="951"/>
      <c r="S864" s="28"/>
      <c r="T864" s="28"/>
      <c r="U864" s="28"/>
      <c r="V864" s="28"/>
      <c r="W864" s="28"/>
      <c r="X864" s="28"/>
      <c r="Y864" s="28"/>
      <c r="Z864" s="28"/>
      <c r="AA864" s="28"/>
      <c r="AB864" s="28"/>
      <c r="AC864" s="28"/>
    </row>
    <row r="865">
      <c r="A865" s="951"/>
      <c r="B865" s="951"/>
      <c r="C865" s="951"/>
      <c r="D865" s="28"/>
      <c r="E865" s="28"/>
      <c r="F865" s="28"/>
      <c r="G865" s="28"/>
      <c r="H865" s="28"/>
      <c r="I865" s="28"/>
      <c r="J865" s="951"/>
      <c r="K865" s="951"/>
      <c r="L865" s="951"/>
      <c r="M865" s="951"/>
      <c r="N865" s="951"/>
      <c r="O865" s="951"/>
      <c r="P865" s="951"/>
      <c r="Q865" s="951"/>
      <c r="R865" s="951"/>
      <c r="S865" s="28"/>
      <c r="T865" s="28"/>
      <c r="U865" s="28"/>
      <c r="V865" s="28"/>
      <c r="W865" s="28"/>
      <c r="X865" s="28"/>
      <c r="Y865" s="28"/>
      <c r="Z865" s="28"/>
      <c r="AA865" s="28"/>
      <c r="AB865" s="28"/>
      <c r="AC865" s="28"/>
    </row>
    <row r="866">
      <c r="A866" s="951"/>
      <c r="B866" s="951"/>
      <c r="C866" s="951"/>
      <c r="D866" s="28"/>
      <c r="E866" s="28"/>
      <c r="F866" s="28"/>
      <c r="G866" s="28"/>
      <c r="H866" s="28"/>
      <c r="I866" s="28"/>
      <c r="J866" s="951"/>
      <c r="K866" s="951"/>
      <c r="L866" s="951"/>
      <c r="M866" s="951"/>
      <c r="N866" s="951"/>
      <c r="O866" s="951"/>
      <c r="P866" s="951"/>
      <c r="Q866" s="951"/>
      <c r="R866" s="951"/>
      <c r="S866" s="28"/>
      <c r="T866" s="28"/>
      <c r="U866" s="28"/>
      <c r="V866" s="28"/>
      <c r="W866" s="28"/>
      <c r="X866" s="28"/>
      <c r="Y866" s="28"/>
      <c r="Z866" s="28"/>
      <c r="AA866" s="28"/>
      <c r="AB866" s="28"/>
      <c r="AC866" s="28"/>
    </row>
    <row r="867">
      <c r="A867" s="951"/>
      <c r="B867" s="951"/>
      <c r="C867" s="951"/>
      <c r="D867" s="28"/>
      <c r="E867" s="28"/>
      <c r="F867" s="28"/>
      <c r="G867" s="28"/>
      <c r="H867" s="28"/>
      <c r="I867" s="28"/>
      <c r="J867" s="951"/>
      <c r="K867" s="951"/>
      <c r="L867" s="951"/>
      <c r="M867" s="951"/>
      <c r="N867" s="951"/>
      <c r="O867" s="951"/>
      <c r="P867" s="951"/>
      <c r="Q867" s="951"/>
      <c r="R867" s="951"/>
      <c r="S867" s="28"/>
      <c r="T867" s="28"/>
      <c r="U867" s="28"/>
      <c r="V867" s="28"/>
      <c r="W867" s="28"/>
      <c r="X867" s="28"/>
      <c r="Y867" s="28"/>
      <c r="Z867" s="28"/>
      <c r="AA867" s="28"/>
      <c r="AB867" s="28"/>
      <c r="AC867" s="28"/>
    </row>
    <row r="868">
      <c r="A868" s="951"/>
      <c r="B868" s="951"/>
      <c r="C868" s="951"/>
      <c r="D868" s="28"/>
      <c r="E868" s="28"/>
      <c r="F868" s="28"/>
      <c r="G868" s="28"/>
      <c r="H868" s="28"/>
      <c r="I868" s="28"/>
      <c r="J868" s="951"/>
      <c r="K868" s="951"/>
      <c r="L868" s="951"/>
      <c r="M868" s="951"/>
      <c r="N868" s="951"/>
      <c r="O868" s="951"/>
      <c r="P868" s="951"/>
      <c r="Q868" s="951"/>
      <c r="R868" s="951"/>
      <c r="S868" s="28"/>
      <c r="T868" s="28"/>
      <c r="U868" s="28"/>
      <c r="V868" s="28"/>
      <c r="W868" s="28"/>
      <c r="X868" s="28"/>
      <c r="Y868" s="28"/>
      <c r="Z868" s="28"/>
      <c r="AA868" s="28"/>
      <c r="AB868" s="28"/>
      <c r="AC868" s="28"/>
    </row>
    <row r="869">
      <c r="A869" s="951"/>
      <c r="B869" s="951"/>
      <c r="C869" s="951"/>
      <c r="D869" s="28"/>
      <c r="E869" s="28"/>
      <c r="F869" s="28"/>
      <c r="G869" s="28"/>
      <c r="H869" s="28"/>
      <c r="I869" s="28"/>
      <c r="J869" s="951"/>
      <c r="K869" s="951"/>
      <c r="L869" s="951"/>
      <c r="M869" s="951"/>
      <c r="N869" s="951"/>
      <c r="O869" s="951"/>
      <c r="P869" s="951"/>
      <c r="Q869" s="951"/>
      <c r="R869" s="951"/>
      <c r="S869" s="28"/>
      <c r="T869" s="28"/>
      <c r="U869" s="28"/>
      <c r="V869" s="28"/>
      <c r="W869" s="28"/>
      <c r="X869" s="28"/>
      <c r="Y869" s="28"/>
      <c r="Z869" s="28"/>
      <c r="AA869" s="28"/>
      <c r="AB869" s="28"/>
      <c r="AC869" s="28"/>
    </row>
    <row r="870">
      <c r="A870" s="951"/>
      <c r="B870" s="951"/>
      <c r="C870" s="951"/>
      <c r="D870" s="28"/>
      <c r="E870" s="28"/>
      <c r="F870" s="28"/>
      <c r="G870" s="28"/>
      <c r="H870" s="28"/>
      <c r="I870" s="28"/>
      <c r="J870" s="951"/>
      <c r="K870" s="951"/>
      <c r="L870" s="951"/>
      <c r="M870" s="951"/>
      <c r="N870" s="951"/>
      <c r="O870" s="951"/>
      <c r="P870" s="951"/>
      <c r="Q870" s="951"/>
      <c r="R870" s="951"/>
      <c r="S870" s="28"/>
      <c r="T870" s="28"/>
      <c r="U870" s="28"/>
      <c r="V870" s="28"/>
      <c r="W870" s="28"/>
      <c r="X870" s="28"/>
      <c r="Y870" s="28"/>
      <c r="Z870" s="28"/>
      <c r="AA870" s="28"/>
      <c r="AB870" s="28"/>
      <c r="AC870" s="28"/>
    </row>
    <row r="871">
      <c r="A871" s="951"/>
      <c r="B871" s="951"/>
      <c r="C871" s="951"/>
      <c r="D871" s="28"/>
      <c r="E871" s="28"/>
      <c r="F871" s="28"/>
      <c r="G871" s="28"/>
      <c r="H871" s="28"/>
      <c r="I871" s="28"/>
      <c r="J871" s="951"/>
      <c r="K871" s="951"/>
      <c r="L871" s="951"/>
      <c r="M871" s="951"/>
      <c r="N871" s="951"/>
      <c r="O871" s="951"/>
      <c r="P871" s="951"/>
      <c r="Q871" s="951"/>
      <c r="R871" s="951"/>
      <c r="S871" s="28"/>
      <c r="T871" s="28"/>
      <c r="U871" s="28"/>
      <c r="V871" s="28"/>
      <c r="W871" s="28"/>
      <c r="X871" s="28"/>
      <c r="Y871" s="28"/>
      <c r="Z871" s="28"/>
      <c r="AA871" s="28"/>
      <c r="AB871" s="28"/>
      <c r="AC871" s="28"/>
    </row>
    <row r="872">
      <c r="A872" s="951"/>
      <c r="B872" s="951"/>
      <c r="C872" s="951"/>
      <c r="D872" s="28"/>
      <c r="E872" s="28"/>
      <c r="F872" s="28"/>
      <c r="G872" s="28"/>
      <c r="H872" s="28"/>
      <c r="I872" s="28"/>
      <c r="J872" s="951"/>
      <c r="K872" s="951"/>
      <c r="L872" s="951"/>
      <c r="M872" s="951"/>
      <c r="N872" s="951"/>
      <c r="O872" s="951"/>
      <c r="P872" s="951"/>
      <c r="Q872" s="951"/>
      <c r="R872" s="951"/>
      <c r="S872" s="28"/>
      <c r="T872" s="28"/>
      <c r="U872" s="28"/>
      <c r="V872" s="28"/>
      <c r="W872" s="28"/>
      <c r="X872" s="28"/>
      <c r="Y872" s="28"/>
      <c r="Z872" s="28"/>
      <c r="AA872" s="28"/>
      <c r="AB872" s="28"/>
      <c r="AC872" s="28"/>
    </row>
    <row r="873">
      <c r="A873" s="951"/>
      <c r="B873" s="951"/>
      <c r="C873" s="951"/>
      <c r="D873" s="28"/>
      <c r="E873" s="28"/>
      <c r="F873" s="28"/>
      <c r="G873" s="28"/>
      <c r="H873" s="28"/>
      <c r="I873" s="28"/>
      <c r="J873" s="951"/>
      <c r="K873" s="951"/>
      <c r="L873" s="951"/>
      <c r="M873" s="951"/>
      <c r="N873" s="951"/>
      <c r="O873" s="951"/>
      <c r="P873" s="951"/>
      <c r="Q873" s="951"/>
      <c r="R873" s="951"/>
      <c r="S873" s="28"/>
      <c r="T873" s="28"/>
      <c r="U873" s="28"/>
      <c r="V873" s="28"/>
      <c r="W873" s="28"/>
      <c r="X873" s="28"/>
      <c r="Y873" s="28"/>
      <c r="Z873" s="28"/>
      <c r="AA873" s="28"/>
      <c r="AB873" s="28"/>
      <c r="AC873" s="28"/>
    </row>
    <row r="874">
      <c r="A874" s="951"/>
      <c r="B874" s="951"/>
      <c r="C874" s="951"/>
      <c r="D874" s="28"/>
      <c r="E874" s="28"/>
      <c r="F874" s="28"/>
      <c r="G874" s="28"/>
      <c r="H874" s="28"/>
      <c r="I874" s="28"/>
      <c r="J874" s="951"/>
      <c r="K874" s="951"/>
      <c r="L874" s="951"/>
      <c r="M874" s="951"/>
      <c r="N874" s="951"/>
      <c r="O874" s="951"/>
      <c r="P874" s="951"/>
      <c r="Q874" s="951"/>
      <c r="R874" s="951"/>
      <c r="S874" s="28"/>
      <c r="T874" s="28"/>
      <c r="U874" s="28"/>
      <c r="V874" s="28"/>
      <c r="W874" s="28"/>
      <c r="X874" s="28"/>
      <c r="Y874" s="28"/>
      <c r="Z874" s="28"/>
      <c r="AA874" s="28"/>
      <c r="AB874" s="28"/>
      <c r="AC874" s="28"/>
    </row>
    <row r="875">
      <c r="A875" s="951"/>
      <c r="B875" s="951"/>
      <c r="C875" s="951"/>
      <c r="D875" s="28"/>
      <c r="E875" s="28"/>
      <c r="F875" s="28"/>
      <c r="G875" s="28"/>
      <c r="H875" s="28"/>
      <c r="I875" s="28"/>
      <c r="J875" s="951"/>
      <c r="K875" s="951"/>
      <c r="L875" s="951"/>
      <c r="M875" s="951"/>
      <c r="N875" s="951"/>
      <c r="O875" s="951"/>
      <c r="P875" s="951"/>
      <c r="Q875" s="951"/>
      <c r="R875" s="951"/>
      <c r="S875" s="28"/>
      <c r="T875" s="28"/>
      <c r="U875" s="28"/>
      <c r="V875" s="28"/>
      <c r="W875" s="28"/>
      <c r="X875" s="28"/>
      <c r="Y875" s="28"/>
      <c r="Z875" s="28"/>
      <c r="AA875" s="28"/>
      <c r="AB875" s="28"/>
      <c r="AC875" s="28"/>
    </row>
    <row r="876">
      <c r="A876" s="951"/>
      <c r="B876" s="951"/>
      <c r="C876" s="951"/>
      <c r="D876" s="28"/>
      <c r="E876" s="28"/>
      <c r="F876" s="28"/>
      <c r="G876" s="28"/>
      <c r="H876" s="28"/>
      <c r="I876" s="28"/>
      <c r="J876" s="951"/>
      <c r="K876" s="951"/>
      <c r="L876" s="951"/>
      <c r="M876" s="951"/>
      <c r="N876" s="951"/>
      <c r="O876" s="951"/>
      <c r="P876" s="951"/>
      <c r="Q876" s="951"/>
      <c r="R876" s="951"/>
      <c r="S876" s="28"/>
      <c r="T876" s="28"/>
      <c r="U876" s="28"/>
      <c r="V876" s="28"/>
      <c r="W876" s="28"/>
      <c r="X876" s="28"/>
      <c r="Y876" s="28"/>
      <c r="Z876" s="28"/>
      <c r="AA876" s="28"/>
      <c r="AB876" s="28"/>
      <c r="AC876" s="28"/>
    </row>
    <row r="877">
      <c r="A877" s="951"/>
      <c r="B877" s="951"/>
      <c r="C877" s="951"/>
      <c r="D877" s="28"/>
      <c r="E877" s="28"/>
      <c r="F877" s="28"/>
      <c r="G877" s="28"/>
      <c r="H877" s="28"/>
      <c r="I877" s="28"/>
      <c r="J877" s="951"/>
      <c r="K877" s="951"/>
      <c r="L877" s="951"/>
      <c r="M877" s="951"/>
      <c r="N877" s="951"/>
      <c r="O877" s="951"/>
      <c r="P877" s="951"/>
      <c r="Q877" s="951"/>
      <c r="R877" s="951"/>
      <c r="S877" s="28"/>
      <c r="T877" s="28"/>
      <c r="U877" s="28"/>
      <c r="V877" s="28"/>
      <c r="W877" s="28"/>
      <c r="X877" s="28"/>
      <c r="Y877" s="28"/>
      <c r="Z877" s="28"/>
      <c r="AA877" s="28"/>
      <c r="AB877" s="28"/>
      <c r="AC877" s="28"/>
    </row>
    <row r="878">
      <c r="A878" s="951"/>
      <c r="B878" s="951"/>
      <c r="C878" s="951"/>
      <c r="D878" s="28"/>
      <c r="E878" s="28"/>
      <c r="F878" s="28"/>
      <c r="G878" s="28"/>
      <c r="H878" s="28"/>
      <c r="I878" s="28"/>
      <c r="J878" s="951"/>
      <c r="K878" s="951"/>
      <c r="L878" s="951"/>
      <c r="M878" s="951"/>
      <c r="N878" s="951"/>
      <c r="O878" s="951"/>
      <c r="P878" s="951"/>
      <c r="Q878" s="951"/>
      <c r="R878" s="951"/>
      <c r="S878" s="28"/>
      <c r="T878" s="28"/>
      <c r="U878" s="28"/>
      <c r="V878" s="28"/>
      <c r="W878" s="28"/>
      <c r="X878" s="28"/>
      <c r="Y878" s="28"/>
      <c r="Z878" s="28"/>
      <c r="AA878" s="28"/>
      <c r="AB878" s="28"/>
      <c r="AC878" s="28"/>
    </row>
    <row r="879">
      <c r="A879" s="951"/>
      <c r="B879" s="951"/>
      <c r="C879" s="951"/>
      <c r="D879" s="28"/>
      <c r="E879" s="28"/>
      <c r="F879" s="28"/>
      <c r="G879" s="28"/>
      <c r="H879" s="28"/>
      <c r="I879" s="28"/>
      <c r="J879" s="951"/>
      <c r="K879" s="951"/>
      <c r="L879" s="951"/>
      <c r="M879" s="951"/>
      <c r="N879" s="951"/>
      <c r="O879" s="951"/>
      <c r="P879" s="951"/>
      <c r="Q879" s="951"/>
      <c r="R879" s="951"/>
      <c r="S879" s="28"/>
      <c r="T879" s="28"/>
      <c r="U879" s="28"/>
      <c r="V879" s="28"/>
      <c r="W879" s="28"/>
      <c r="X879" s="28"/>
      <c r="Y879" s="28"/>
      <c r="Z879" s="28"/>
      <c r="AA879" s="28"/>
      <c r="AB879" s="28"/>
      <c r="AC879" s="28"/>
    </row>
    <row r="880">
      <c r="A880" s="951"/>
      <c r="B880" s="951"/>
      <c r="C880" s="951"/>
      <c r="D880" s="28"/>
      <c r="E880" s="28"/>
      <c r="F880" s="28"/>
      <c r="G880" s="28"/>
      <c r="H880" s="28"/>
      <c r="I880" s="28"/>
      <c r="J880" s="951"/>
      <c r="K880" s="951"/>
      <c r="L880" s="951"/>
      <c r="M880" s="951"/>
      <c r="N880" s="951"/>
      <c r="O880" s="951"/>
      <c r="P880" s="951"/>
      <c r="Q880" s="951"/>
      <c r="R880" s="951"/>
      <c r="S880" s="28"/>
      <c r="T880" s="28"/>
      <c r="U880" s="28"/>
      <c r="V880" s="28"/>
      <c r="W880" s="28"/>
      <c r="X880" s="28"/>
      <c r="Y880" s="28"/>
      <c r="Z880" s="28"/>
      <c r="AA880" s="28"/>
      <c r="AB880" s="28"/>
      <c r="AC880" s="28"/>
    </row>
    <row r="881">
      <c r="A881" s="951"/>
      <c r="B881" s="951"/>
      <c r="C881" s="951"/>
      <c r="D881" s="28"/>
      <c r="E881" s="28"/>
      <c r="F881" s="28"/>
      <c r="G881" s="28"/>
      <c r="H881" s="28"/>
      <c r="I881" s="28"/>
      <c r="J881" s="951"/>
      <c r="K881" s="951"/>
      <c r="L881" s="951"/>
      <c r="M881" s="951"/>
      <c r="N881" s="951"/>
      <c r="O881" s="951"/>
      <c r="P881" s="951"/>
      <c r="Q881" s="951"/>
      <c r="R881" s="951"/>
      <c r="S881" s="28"/>
      <c r="T881" s="28"/>
      <c r="U881" s="28"/>
      <c r="V881" s="28"/>
      <c r="W881" s="28"/>
      <c r="X881" s="28"/>
      <c r="Y881" s="28"/>
      <c r="Z881" s="28"/>
      <c r="AA881" s="28"/>
      <c r="AB881" s="28"/>
      <c r="AC881" s="28"/>
    </row>
    <row r="882">
      <c r="A882" s="951"/>
      <c r="B882" s="951"/>
      <c r="C882" s="951"/>
      <c r="D882" s="28"/>
      <c r="E882" s="28"/>
      <c r="F882" s="28"/>
      <c r="G882" s="28"/>
      <c r="H882" s="28"/>
      <c r="I882" s="28"/>
      <c r="J882" s="951"/>
      <c r="K882" s="951"/>
      <c r="L882" s="951"/>
      <c r="M882" s="951"/>
      <c r="N882" s="951"/>
      <c r="O882" s="951"/>
      <c r="P882" s="951"/>
      <c r="Q882" s="951"/>
      <c r="R882" s="951"/>
      <c r="S882" s="28"/>
      <c r="T882" s="28"/>
      <c r="U882" s="28"/>
      <c r="V882" s="28"/>
      <c r="W882" s="28"/>
      <c r="X882" s="28"/>
      <c r="Y882" s="28"/>
      <c r="Z882" s="28"/>
      <c r="AA882" s="28"/>
      <c r="AB882" s="28"/>
      <c r="AC882" s="28"/>
    </row>
    <row r="883">
      <c r="A883" s="951"/>
      <c r="B883" s="951"/>
      <c r="C883" s="951"/>
      <c r="D883" s="28"/>
      <c r="E883" s="28"/>
      <c r="F883" s="28"/>
      <c r="G883" s="28"/>
      <c r="H883" s="28"/>
      <c r="I883" s="28"/>
      <c r="J883" s="951"/>
      <c r="K883" s="951"/>
      <c r="L883" s="951"/>
      <c r="M883" s="951"/>
      <c r="N883" s="951"/>
      <c r="O883" s="951"/>
      <c r="P883" s="951"/>
      <c r="Q883" s="951"/>
      <c r="R883" s="951"/>
      <c r="S883" s="28"/>
      <c r="T883" s="28"/>
      <c r="U883" s="28"/>
      <c r="V883" s="28"/>
      <c r="W883" s="28"/>
      <c r="X883" s="28"/>
      <c r="Y883" s="28"/>
      <c r="Z883" s="28"/>
      <c r="AA883" s="28"/>
      <c r="AB883" s="28"/>
      <c r="AC883" s="28"/>
    </row>
    <row r="884">
      <c r="A884" s="951"/>
      <c r="B884" s="951"/>
      <c r="C884" s="951"/>
      <c r="D884" s="28"/>
      <c r="E884" s="28"/>
      <c r="F884" s="28"/>
      <c r="G884" s="28"/>
      <c r="H884" s="28"/>
      <c r="I884" s="28"/>
      <c r="J884" s="951"/>
      <c r="K884" s="951"/>
      <c r="L884" s="951"/>
      <c r="M884" s="951"/>
      <c r="N884" s="951"/>
      <c r="O884" s="951"/>
      <c r="P884" s="951"/>
      <c r="Q884" s="951"/>
      <c r="R884" s="951"/>
      <c r="S884" s="28"/>
      <c r="T884" s="28"/>
      <c r="U884" s="28"/>
      <c r="V884" s="28"/>
      <c r="W884" s="28"/>
      <c r="X884" s="28"/>
      <c r="Y884" s="28"/>
      <c r="Z884" s="28"/>
      <c r="AA884" s="28"/>
      <c r="AB884" s="28"/>
      <c r="AC884" s="28"/>
    </row>
    <row r="885">
      <c r="A885" s="951"/>
      <c r="B885" s="951"/>
      <c r="C885" s="951"/>
      <c r="D885" s="28"/>
      <c r="E885" s="28"/>
      <c r="F885" s="28"/>
      <c r="G885" s="28"/>
      <c r="H885" s="28"/>
      <c r="I885" s="28"/>
      <c r="J885" s="951"/>
      <c r="K885" s="951"/>
      <c r="L885" s="951"/>
      <c r="M885" s="951"/>
      <c r="N885" s="951"/>
      <c r="O885" s="951"/>
      <c r="P885" s="951"/>
      <c r="Q885" s="951"/>
      <c r="R885" s="951"/>
      <c r="S885" s="28"/>
      <c r="T885" s="28"/>
      <c r="U885" s="28"/>
      <c r="V885" s="28"/>
      <c r="W885" s="28"/>
      <c r="X885" s="28"/>
      <c r="Y885" s="28"/>
      <c r="Z885" s="28"/>
      <c r="AA885" s="28"/>
      <c r="AB885" s="28"/>
      <c r="AC885" s="28"/>
    </row>
    <row r="886">
      <c r="A886" s="951"/>
      <c r="B886" s="951"/>
      <c r="C886" s="951"/>
      <c r="D886" s="28"/>
      <c r="E886" s="28"/>
      <c r="F886" s="28"/>
      <c r="G886" s="28"/>
      <c r="H886" s="28"/>
      <c r="I886" s="28"/>
      <c r="J886" s="951"/>
      <c r="K886" s="951"/>
      <c r="L886" s="951"/>
      <c r="M886" s="951"/>
      <c r="N886" s="951"/>
      <c r="O886" s="951"/>
      <c r="P886" s="951"/>
      <c r="Q886" s="951"/>
      <c r="R886" s="951"/>
      <c r="S886" s="28"/>
      <c r="T886" s="28"/>
      <c r="U886" s="28"/>
      <c r="V886" s="28"/>
      <c r="W886" s="28"/>
      <c r="X886" s="28"/>
      <c r="Y886" s="28"/>
      <c r="Z886" s="28"/>
      <c r="AA886" s="28"/>
      <c r="AB886" s="28"/>
      <c r="AC886" s="28"/>
    </row>
    <row r="887">
      <c r="A887" s="951"/>
      <c r="B887" s="951"/>
      <c r="C887" s="951"/>
      <c r="D887" s="28"/>
      <c r="E887" s="28"/>
      <c r="F887" s="28"/>
      <c r="G887" s="28"/>
      <c r="H887" s="28"/>
      <c r="I887" s="28"/>
      <c r="J887" s="951"/>
      <c r="K887" s="951"/>
      <c r="L887" s="951"/>
      <c r="M887" s="951"/>
      <c r="N887" s="951"/>
      <c r="O887" s="951"/>
      <c r="P887" s="951"/>
      <c r="Q887" s="951"/>
      <c r="R887" s="951"/>
      <c r="S887" s="28"/>
      <c r="T887" s="28"/>
      <c r="U887" s="28"/>
      <c r="V887" s="28"/>
      <c r="W887" s="28"/>
      <c r="X887" s="28"/>
      <c r="Y887" s="28"/>
      <c r="Z887" s="28"/>
      <c r="AA887" s="28"/>
      <c r="AB887" s="28"/>
      <c r="AC887" s="28"/>
    </row>
    <row r="888">
      <c r="A888" s="951"/>
      <c r="B888" s="951"/>
      <c r="C888" s="951"/>
      <c r="D888" s="28"/>
      <c r="E888" s="28"/>
      <c r="F888" s="28"/>
      <c r="G888" s="28"/>
      <c r="H888" s="28"/>
      <c r="I888" s="28"/>
      <c r="J888" s="951"/>
      <c r="K888" s="951"/>
      <c r="L888" s="951"/>
      <c r="M888" s="951"/>
      <c r="N888" s="951"/>
      <c r="O888" s="951"/>
      <c r="P888" s="951"/>
      <c r="Q888" s="951"/>
      <c r="R888" s="951"/>
      <c r="S888" s="28"/>
      <c r="T888" s="28"/>
      <c r="U888" s="28"/>
      <c r="V888" s="28"/>
      <c r="W888" s="28"/>
      <c r="X888" s="28"/>
      <c r="Y888" s="28"/>
      <c r="Z888" s="28"/>
      <c r="AA888" s="28"/>
      <c r="AB888" s="28"/>
      <c r="AC888" s="28"/>
    </row>
    <row r="889">
      <c r="A889" s="951"/>
      <c r="B889" s="951"/>
      <c r="C889" s="951"/>
      <c r="D889" s="28"/>
      <c r="E889" s="28"/>
      <c r="F889" s="28"/>
      <c r="G889" s="28"/>
      <c r="H889" s="28"/>
      <c r="I889" s="28"/>
      <c r="J889" s="951"/>
      <c r="K889" s="951"/>
      <c r="L889" s="951"/>
      <c r="M889" s="951"/>
      <c r="N889" s="951"/>
      <c r="O889" s="951"/>
      <c r="P889" s="951"/>
      <c r="Q889" s="951"/>
      <c r="R889" s="951"/>
      <c r="S889" s="28"/>
      <c r="T889" s="28"/>
      <c r="U889" s="28"/>
      <c r="V889" s="28"/>
      <c r="W889" s="28"/>
      <c r="X889" s="28"/>
      <c r="Y889" s="28"/>
      <c r="Z889" s="28"/>
      <c r="AA889" s="28"/>
      <c r="AB889" s="28"/>
      <c r="AC889" s="28"/>
    </row>
    <row r="890">
      <c r="A890" s="951"/>
      <c r="B890" s="951"/>
      <c r="C890" s="951"/>
      <c r="D890" s="28"/>
      <c r="E890" s="28"/>
      <c r="F890" s="28"/>
      <c r="G890" s="28"/>
      <c r="H890" s="28"/>
      <c r="I890" s="28"/>
      <c r="J890" s="951"/>
      <c r="K890" s="951"/>
      <c r="L890" s="951"/>
      <c r="M890" s="951"/>
      <c r="N890" s="951"/>
      <c r="O890" s="951"/>
      <c r="P890" s="951"/>
      <c r="Q890" s="951"/>
      <c r="R890" s="951"/>
      <c r="S890" s="28"/>
      <c r="T890" s="28"/>
      <c r="U890" s="28"/>
      <c r="V890" s="28"/>
      <c r="W890" s="28"/>
      <c r="X890" s="28"/>
      <c r="Y890" s="28"/>
      <c r="Z890" s="28"/>
      <c r="AA890" s="28"/>
      <c r="AB890" s="28"/>
      <c r="AC890" s="28"/>
    </row>
    <row r="891">
      <c r="A891" s="951"/>
      <c r="B891" s="951"/>
      <c r="C891" s="951"/>
      <c r="D891" s="28"/>
      <c r="E891" s="28"/>
      <c r="F891" s="28"/>
      <c r="G891" s="28"/>
      <c r="H891" s="28"/>
      <c r="I891" s="28"/>
      <c r="J891" s="951"/>
      <c r="K891" s="951"/>
      <c r="L891" s="951"/>
      <c r="M891" s="951"/>
      <c r="N891" s="951"/>
      <c r="O891" s="951"/>
      <c r="P891" s="951"/>
      <c r="Q891" s="951"/>
      <c r="R891" s="951"/>
      <c r="S891" s="28"/>
      <c r="T891" s="28"/>
      <c r="U891" s="28"/>
      <c r="V891" s="28"/>
      <c r="W891" s="28"/>
      <c r="X891" s="28"/>
      <c r="Y891" s="28"/>
      <c r="Z891" s="28"/>
      <c r="AA891" s="28"/>
      <c r="AB891" s="28"/>
      <c r="AC891" s="28"/>
    </row>
    <row r="892">
      <c r="A892" s="951"/>
      <c r="B892" s="951"/>
      <c r="C892" s="951"/>
      <c r="D892" s="28"/>
      <c r="E892" s="28"/>
      <c r="F892" s="28"/>
      <c r="G892" s="28"/>
      <c r="H892" s="28"/>
      <c r="I892" s="28"/>
      <c r="J892" s="951"/>
      <c r="K892" s="951"/>
      <c r="L892" s="951"/>
      <c r="M892" s="951"/>
      <c r="N892" s="951"/>
      <c r="O892" s="951"/>
      <c r="P892" s="951"/>
      <c r="Q892" s="951"/>
      <c r="R892" s="951"/>
      <c r="S892" s="28"/>
      <c r="T892" s="28"/>
      <c r="U892" s="28"/>
      <c r="V892" s="28"/>
      <c r="W892" s="28"/>
      <c r="X892" s="28"/>
      <c r="Y892" s="28"/>
      <c r="Z892" s="28"/>
      <c r="AA892" s="28"/>
      <c r="AB892" s="28"/>
      <c r="AC892" s="28"/>
    </row>
    <row r="893">
      <c r="A893" s="951"/>
      <c r="B893" s="951"/>
      <c r="C893" s="951"/>
      <c r="D893" s="28"/>
      <c r="E893" s="28"/>
      <c r="F893" s="28"/>
      <c r="G893" s="28"/>
      <c r="H893" s="28"/>
      <c r="I893" s="28"/>
      <c r="J893" s="951"/>
      <c r="K893" s="951"/>
      <c r="L893" s="951"/>
      <c r="M893" s="951"/>
      <c r="N893" s="951"/>
      <c r="O893" s="951"/>
      <c r="P893" s="951"/>
      <c r="Q893" s="951"/>
      <c r="R893" s="951"/>
      <c r="S893" s="28"/>
      <c r="T893" s="28"/>
      <c r="U893" s="28"/>
      <c r="V893" s="28"/>
      <c r="W893" s="28"/>
      <c r="X893" s="28"/>
      <c r="Y893" s="28"/>
      <c r="Z893" s="28"/>
      <c r="AA893" s="28"/>
      <c r="AB893" s="28"/>
      <c r="AC893" s="28"/>
    </row>
    <row r="894">
      <c r="A894" s="951"/>
      <c r="B894" s="951"/>
      <c r="C894" s="951"/>
      <c r="D894" s="28"/>
      <c r="E894" s="28"/>
      <c r="F894" s="28"/>
      <c r="G894" s="28"/>
      <c r="H894" s="28"/>
      <c r="I894" s="28"/>
      <c r="J894" s="951"/>
      <c r="K894" s="951"/>
      <c r="L894" s="951"/>
      <c r="M894" s="951"/>
      <c r="N894" s="951"/>
      <c r="O894" s="951"/>
      <c r="P894" s="951"/>
      <c r="Q894" s="951"/>
      <c r="R894" s="951"/>
      <c r="S894" s="28"/>
      <c r="T894" s="28"/>
      <c r="U894" s="28"/>
      <c r="V894" s="28"/>
      <c r="W894" s="28"/>
      <c r="X894" s="28"/>
      <c r="Y894" s="28"/>
      <c r="Z894" s="28"/>
      <c r="AA894" s="28"/>
      <c r="AB894" s="28"/>
      <c r="AC894" s="28"/>
    </row>
    <row r="895">
      <c r="A895" s="951"/>
      <c r="B895" s="951"/>
      <c r="C895" s="951"/>
      <c r="D895" s="28"/>
      <c r="E895" s="28"/>
      <c r="F895" s="28"/>
      <c r="G895" s="28"/>
      <c r="H895" s="28"/>
      <c r="I895" s="28"/>
      <c r="J895" s="951"/>
      <c r="K895" s="951"/>
      <c r="L895" s="951"/>
      <c r="M895" s="951"/>
      <c r="N895" s="951"/>
      <c r="O895" s="951"/>
      <c r="P895" s="951"/>
      <c r="Q895" s="951"/>
      <c r="R895" s="951"/>
      <c r="S895" s="28"/>
      <c r="T895" s="28"/>
      <c r="U895" s="28"/>
      <c r="V895" s="28"/>
      <c r="W895" s="28"/>
      <c r="X895" s="28"/>
      <c r="Y895" s="28"/>
      <c r="Z895" s="28"/>
      <c r="AA895" s="28"/>
      <c r="AB895" s="28"/>
      <c r="AC895" s="28"/>
    </row>
    <row r="896">
      <c r="A896" s="951"/>
      <c r="B896" s="951"/>
      <c r="C896" s="951"/>
      <c r="D896" s="28"/>
      <c r="E896" s="28"/>
      <c r="F896" s="28"/>
      <c r="G896" s="28"/>
      <c r="H896" s="28"/>
      <c r="I896" s="28"/>
      <c r="J896" s="951"/>
      <c r="K896" s="951"/>
      <c r="L896" s="951"/>
      <c r="M896" s="951"/>
      <c r="N896" s="951"/>
      <c r="O896" s="951"/>
      <c r="P896" s="951"/>
      <c r="Q896" s="951"/>
      <c r="R896" s="951"/>
      <c r="S896" s="28"/>
      <c r="T896" s="28"/>
      <c r="U896" s="28"/>
      <c r="V896" s="28"/>
      <c r="W896" s="28"/>
      <c r="X896" s="28"/>
      <c r="Y896" s="28"/>
      <c r="Z896" s="28"/>
      <c r="AA896" s="28"/>
      <c r="AB896" s="28"/>
      <c r="AC896" s="28"/>
    </row>
    <row r="897">
      <c r="A897" s="951"/>
      <c r="B897" s="951"/>
      <c r="C897" s="951"/>
      <c r="D897" s="28"/>
      <c r="E897" s="28"/>
      <c r="F897" s="28"/>
      <c r="G897" s="28"/>
      <c r="H897" s="28"/>
      <c r="I897" s="28"/>
      <c r="J897" s="951"/>
      <c r="K897" s="951"/>
      <c r="L897" s="951"/>
      <c r="M897" s="951"/>
      <c r="N897" s="951"/>
      <c r="O897" s="951"/>
      <c r="P897" s="951"/>
      <c r="Q897" s="951"/>
      <c r="R897" s="951"/>
      <c r="S897" s="28"/>
      <c r="T897" s="28"/>
      <c r="U897" s="28"/>
      <c r="V897" s="28"/>
      <c r="W897" s="28"/>
      <c r="X897" s="28"/>
      <c r="Y897" s="28"/>
      <c r="Z897" s="28"/>
      <c r="AA897" s="28"/>
      <c r="AB897" s="28"/>
      <c r="AC897" s="28"/>
    </row>
    <row r="898">
      <c r="A898" s="951"/>
      <c r="B898" s="951"/>
      <c r="C898" s="951"/>
      <c r="D898" s="28"/>
      <c r="E898" s="28"/>
      <c r="F898" s="28"/>
      <c r="G898" s="28"/>
      <c r="H898" s="28"/>
      <c r="I898" s="28"/>
      <c r="J898" s="951"/>
      <c r="K898" s="951"/>
      <c r="L898" s="951"/>
      <c r="M898" s="951"/>
      <c r="N898" s="951"/>
      <c r="O898" s="951"/>
      <c r="P898" s="951"/>
      <c r="Q898" s="951"/>
      <c r="R898" s="951"/>
      <c r="S898" s="28"/>
      <c r="T898" s="28"/>
      <c r="U898" s="28"/>
      <c r="V898" s="28"/>
      <c r="W898" s="28"/>
      <c r="X898" s="28"/>
      <c r="Y898" s="28"/>
      <c r="Z898" s="28"/>
      <c r="AA898" s="28"/>
      <c r="AB898" s="28"/>
      <c r="AC898" s="28"/>
    </row>
    <row r="899">
      <c r="A899" s="951"/>
      <c r="B899" s="951"/>
      <c r="C899" s="951"/>
      <c r="D899" s="28"/>
      <c r="E899" s="28"/>
      <c r="F899" s="28"/>
      <c r="G899" s="28"/>
      <c r="H899" s="28"/>
      <c r="I899" s="28"/>
      <c r="J899" s="951"/>
      <c r="K899" s="951"/>
      <c r="L899" s="951"/>
      <c r="M899" s="951"/>
      <c r="N899" s="951"/>
      <c r="O899" s="951"/>
      <c r="P899" s="951"/>
      <c r="Q899" s="951"/>
      <c r="R899" s="951"/>
      <c r="S899" s="28"/>
      <c r="T899" s="28"/>
      <c r="U899" s="28"/>
      <c r="V899" s="28"/>
      <c r="W899" s="28"/>
      <c r="X899" s="28"/>
      <c r="Y899" s="28"/>
      <c r="Z899" s="28"/>
      <c r="AA899" s="28"/>
      <c r="AB899" s="28"/>
      <c r="AC899" s="28"/>
    </row>
    <row r="900">
      <c r="A900" s="951"/>
      <c r="B900" s="951"/>
      <c r="C900" s="951"/>
      <c r="D900" s="28"/>
      <c r="E900" s="28"/>
      <c r="F900" s="28"/>
      <c r="G900" s="28"/>
      <c r="H900" s="28"/>
      <c r="I900" s="28"/>
      <c r="J900" s="951"/>
      <c r="K900" s="951"/>
      <c r="L900" s="951"/>
      <c r="M900" s="951"/>
      <c r="N900" s="951"/>
      <c r="O900" s="951"/>
      <c r="P900" s="951"/>
      <c r="Q900" s="951"/>
      <c r="R900" s="951"/>
      <c r="S900" s="28"/>
      <c r="T900" s="28"/>
      <c r="U900" s="28"/>
      <c r="V900" s="28"/>
      <c r="W900" s="28"/>
      <c r="X900" s="28"/>
      <c r="Y900" s="28"/>
      <c r="Z900" s="28"/>
      <c r="AA900" s="28"/>
      <c r="AB900" s="28"/>
      <c r="AC900" s="28"/>
    </row>
    <row r="901">
      <c r="A901" s="951"/>
      <c r="B901" s="951"/>
      <c r="C901" s="951"/>
      <c r="D901" s="28"/>
      <c r="E901" s="28"/>
      <c r="F901" s="28"/>
      <c r="G901" s="28"/>
      <c r="H901" s="28"/>
      <c r="I901" s="28"/>
      <c r="J901" s="951"/>
      <c r="K901" s="951"/>
      <c r="L901" s="951"/>
      <c r="M901" s="951"/>
      <c r="N901" s="951"/>
      <c r="O901" s="951"/>
      <c r="P901" s="951"/>
      <c r="Q901" s="951"/>
      <c r="R901" s="951"/>
      <c r="S901" s="28"/>
      <c r="T901" s="28"/>
      <c r="U901" s="28"/>
      <c r="V901" s="28"/>
      <c r="W901" s="28"/>
      <c r="X901" s="28"/>
      <c r="Y901" s="28"/>
      <c r="Z901" s="28"/>
      <c r="AA901" s="28"/>
      <c r="AB901" s="28"/>
      <c r="AC901" s="28"/>
    </row>
    <row r="902">
      <c r="A902" s="951"/>
      <c r="B902" s="951"/>
      <c r="C902" s="951"/>
      <c r="D902" s="28"/>
      <c r="E902" s="28"/>
      <c r="F902" s="28"/>
      <c r="G902" s="28"/>
      <c r="H902" s="28"/>
      <c r="I902" s="28"/>
      <c r="J902" s="951"/>
      <c r="K902" s="951"/>
      <c r="L902" s="951"/>
      <c r="M902" s="951"/>
      <c r="N902" s="951"/>
      <c r="O902" s="951"/>
      <c r="P902" s="951"/>
      <c r="Q902" s="951"/>
      <c r="R902" s="951"/>
      <c r="S902" s="28"/>
      <c r="T902" s="28"/>
      <c r="U902" s="28"/>
      <c r="V902" s="28"/>
      <c r="W902" s="28"/>
      <c r="X902" s="28"/>
      <c r="Y902" s="28"/>
      <c r="Z902" s="28"/>
      <c r="AA902" s="28"/>
      <c r="AB902" s="28"/>
      <c r="AC902" s="28"/>
    </row>
    <row r="903">
      <c r="A903" s="951"/>
      <c r="B903" s="951"/>
      <c r="C903" s="951"/>
      <c r="D903" s="28"/>
      <c r="E903" s="28"/>
      <c r="F903" s="28"/>
      <c r="G903" s="28"/>
      <c r="H903" s="28"/>
      <c r="I903" s="28"/>
      <c r="J903" s="951"/>
      <c r="K903" s="951"/>
      <c r="L903" s="951"/>
      <c r="M903" s="951"/>
      <c r="N903" s="951"/>
      <c r="O903" s="951"/>
      <c r="P903" s="951"/>
      <c r="Q903" s="951"/>
      <c r="R903" s="951"/>
      <c r="S903" s="28"/>
      <c r="T903" s="28"/>
      <c r="U903" s="28"/>
      <c r="V903" s="28"/>
      <c r="W903" s="28"/>
      <c r="X903" s="28"/>
      <c r="Y903" s="28"/>
      <c r="Z903" s="28"/>
      <c r="AA903" s="28"/>
      <c r="AB903" s="28"/>
      <c r="AC903" s="28"/>
    </row>
    <row r="904">
      <c r="A904" s="951"/>
      <c r="B904" s="951"/>
      <c r="C904" s="951"/>
      <c r="D904" s="28"/>
      <c r="E904" s="28"/>
      <c r="F904" s="28"/>
      <c r="G904" s="28"/>
      <c r="H904" s="28"/>
      <c r="I904" s="28"/>
      <c r="J904" s="951"/>
      <c r="K904" s="951"/>
      <c r="L904" s="951"/>
      <c r="M904" s="951"/>
      <c r="N904" s="951"/>
      <c r="O904" s="951"/>
      <c r="P904" s="951"/>
      <c r="Q904" s="951"/>
      <c r="R904" s="951"/>
      <c r="S904" s="28"/>
      <c r="T904" s="28"/>
      <c r="U904" s="28"/>
      <c r="V904" s="28"/>
      <c r="W904" s="28"/>
      <c r="X904" s="28"/>
      <c r="Y904" s="28"/>
      <c r="Z904" s="28"/>
      <c r="AA904" s="28"/>
      <c r="AB904" s="28"/>
      <c r="AC904" s="28"/>
    </row>
    <row r="905">
      <c r="A905" s="951"/>
      <c r="B905" s="951"/>
      <c r="C905" s="951"/>
      <c r="D905" s="28"/>
      <c r="E905" s="28"/>
      <c r="F905" s="28"/>
      <c r="G905" s="28"/>
      <c r="H905" s="28"/>
      <c r="I905" s="28"/>
      <c r="J905" s="951"/>
      <c r="K905" s="951"/>
      <c r="L905" s="951"/>
      <c r="M905" s="951"/>
      <c r="N905" s="951"/>
      <c r="O905" s="951"/>
      <c r="P905" s="951"/>
      <c r="Q905" s="951"/>
      <c r="R905" s="951"/>
      <c r="S905" s="28"/>
      <c r="T905" s="28"/>
      <c r="U905" s="28"/>
      <c r="V905" s="28"/>
      <c r="W905" s="28"/>
      <c r="X905" s="28"/>
      <c r="Y905" s="28"/>
      <c r="Z905" s="28"/>
      <c r="AA905" s="28"/>
      <c r="AB905" s="28"/>
      <c r="AC905" s="28"/>
    </row>
    <row r="906">
      <c r="A906" s="951"/>
      <c r="B906" s="951"/>
      <c r="C906" s="951"/>
      <c r="D906" s="28"/>
      <c r="E906" s="28"/>
      <c r="F906" s="28"/>
      <c r="G906" s="28"/>
      <c r="H906" s="28"/>
      <c r="I906" s="28"/>
      <c r="J906" s="951"/>
      <c r="K906" s="951"/>
      <c r="L906" s="951"/>
      <c r="M906" s="951"/>
      <c r="N906" s="951"/>
      <c r="O906" s="951"/>
      <c r="P906" s="951"/>
      <c r="Q906" s="951"/>
      <c r="R906" s="951"/>
      <c r="S906" s="28"/>
      <c r="T906" s="28"/>
      <c r="U906" s="28"/>
      <c r="V906" s="28"/>
      <c r="W906" s="28"/>
      <c r="X906" s="28"/>
      <c r="Y906" s="28"/>
      <c r="Z906" s="28"/>
      <c r="AA906" s="28"/>
      <c r="AB906" s="28"/>
      <c r="AC906" s="28"/>
    </row>
    <row r="907">
      <c r="A907" s="951"/>
      <c r="B907" s="951"/>
      <c r="C907" s="951"/>
      <c r="D907" s="28"/>
      <c r="E907" s="28"/>
      <c r="F907" s="28"/>
      <c r="G907" s="28"/>
      <c r="H907" s="28"/>
      <c r="I907" s="28"/>
      <c r="J907" s="951"/>
      <c r="K907" s="951"/>
      <c r="L907" s="951"/>
      <c r="M907" s="951"/>
      <c r="N907" s="951"/>
      <c r="O907" s="951"/>
      <c r="P907" s="951"/>
      <c r="Q907" s="951"/>
      <c r="R907" s="951"/>
      <c r="S907" s="28"/>
      <c r="T907" s="28"/>
      <c r="U907" s="28"/>
      <c r="V907" s="28"/>
      <c r="W907" s="28"/>
      <c r="X907" s="28"/>
      <c r="Y907" s="28"/>
      <c r="Z907" s="28"/>
      <c r="AA907" s="28"/>
      <c r="AB907" s="28"/>
      <c r="AC907" s="28"/>
    </row>
    <row r="908">
      <c r="A908" s="951"/>
      <c r="B908" s="951"/>
      <c r="C908" s="951"/>
      <c r="D908" s="28"/>
      <c r="E908" s="28"/>
      <c r="F908" s="28"/>
      <c r="G908" s="28"/>
      <c r="H908" s="28"/>
      <c r="I908" s="28"/>
      <c r="J908" s="951"/>
      <c r="K908" s="951"/>
      <c r="L908" s="951"/>
      <c r="M908" s="951"/>
      <c r="N908" s="951"/>
      <c r="O908" s="951"/>
      <c r="P908" s="951"/>
      <c r="Q908" s="951"/>
      <c r="R908" s="951"/>
      <c r="S908" s="28"/>
      <c r="T908" s="28"/>
      <c r="U908" s="28"/>
      <c r="V908" s="28"/>
      <c r="W908" s="28"/>
      <c r="X908" s="28"/>
      <c r="Y908" s="28"/>
      <c r="Z908" s="28"/>
      <c r="AA908" s="28"/>
      <c r="AB908" s="28"/>
      <c r="AC908" s="28"/>
    </row>
    <row r="909">
      <c r="A909" s="951"/>
      <c r="B909" s="951"/>
      <c r="C909" s="951"/>
      <c r="D909" s="28"/>
      <c r="E909" s="28"/>
      <c r="F909" s="28"/>
      <c r="G909" s="28"/>
      <c r="H909" s="28"/>
      <c r="I909" s="28"/>
      <c r="J909" s="951"/>
      <c r="K909" s="951"/>
      <c r="L909" s="951"/>
      <c r="M909" s="951"/>
      <c r="N909" s="951"/>
      <c r="O909" s="951"/>
      <c r="P909" s="951"/>
      <c r="Q909" s="951"/>
      <c r="R909" s="951"/>
      <c r="S909" s="28"/>
      <c r="T909" s="28"/>
      <c r="U909" s="28"/>
      <c r="V909" s="28"/>
      <c r="W909" s="28"/>
      <c r="X909" s="28"/>
      <c r="Y909" s="28"/>
      <c r="Z909" s="28"/>
      <c r="AA909" s="28"/>
      <c r="AB909" s="28"/>
      <c r="AC909" s="28"/>
    </row>
    <row r="910">
      <c r="A910" s="951"/>
      <c r="B910" s="951"/>
      <c r="C910" s="951"/>
      <c r="D910" s="28"/>
      <c r="E910" s="28"/>
      <c r="F910" s="28"/>
      <c r="G910" s="28"/>
      <c r="H910" s="28"/>
      <c r="I910" s="28"/>
      <c r="J910" s="951"/>
      <c r="K910" s="951"/>
      <c r="L910" s="951"/>
      <c r="M910" s="951"/>
      <c r="N910" s="951"/>
      <c r="O910" s="951"/>
      <c r="P910" s="951"/>
      <c r="Q910" s="951"/>
      <c r="R910" s="951"/>
      <c r="S910" s="28"/>
      <c r="T910" s="28"/>
      <c r="U910" s="28"/>
      <c r="V910" s="28"/>
      <c r="W910" s="28"/>
      <c r="X910" s="28"/>
      <c r="Y910" s="28"/>
      <c r="Z910" s="28"/>
      <c r="AA910" s="28"/>
      <c r="AB910" s="28"/>
      <c r="AC910" s="28"/>
    </row>
    <row r="911">
      <c r="A911" s="951"/>
      <c r="B911" s="951"/>
      <c r="C911" s="951"/>
      <c r="D911" s="28"/>
      <c r="E911" s="28"/>
      <c r="F911" s="28"/>
      <c r="G911" s="28"/>
      <c r="H911" s="28"/>
      <c r="I911" s="28"/>
      <c r="J911" s="951"/>
      <c r="K911" s="951"/>
      <c r="L911" s="951"/>
      <c r="M911" s="951"/>
      <c r="N911" s="951"/>
      <c r="O911" s="951"/>
      <c r="P911" s="951"/>
      <c r="Q911" s="951"/>
      <c r="R911" s="951"/>
      <c r="S911" s="28"/>
      <c r="T911" s="28"/>
      <c r="U911" s="28"/>
      <c r="V911" s="28"/>
      <c r="W911" s="28"/>
      <c r="X911" s="28"/>
      <c r="Y911" s="28"/>
      <c r="Z911" s="28"/>
      <c r="AA911" s="28"/>
      <c r="AB911" s="28"/>
      <c r="AC911" s="28"/>
    </row>
    <row r="912">
      <c r="A912" s="951"/>
      <c r="B912" s="951"/>
      <c r="C912" s="951"/>
      <c r="D912" s="28"/>
      <c r="E912" s="28"/>
      <c r="F912" s="28"/>
      <c r="G912" s="28"/>
      <c r="H912" s="28"/>
      <c r="I912" s="28"/>
      <c r="J912" s="951"/>
      <c r="K912" s="951"/>
      <c r="L912" s="951"/>
      <c r="M912" s="951"/>
      <c r="N912" s="951"/>
      <c r="O912" s="951"/>
      <c r="P912" s="951"/>
      <c r="Q912" s="951"/>
      <c r="R912" s="951"/>
      <c r="S912" s="28"/>
      <c r="T912" s="28"/>
      <c r="U912" s="28"/>
      <c r="V912" s="28"/>
      <c r="W912" s="28"/>
      <c r="X912" s="28"/>
      <c r="Y912" s="28"/>
      <c r="Z912" s="28"/>
      <c r="AA912" s="28"/>
      <c r="AB912" s="28"/>
      <c r="AC912" s="28"/>
    </row>
    <row r="913">
      <c r="A913" s="951"/>
      <c r="B913" s="951"/>
      <c r="C913" s="951"/>
      <c r="D913" s="28"/>
      <c r="E913" s="28"/>
      <c r="F913" s="28"/>
      <c r="G913" s="28"/>
      <c r="H913" s="28"/>
      <c r="I913" s="28"/>
      <c r="J913" s="951"/>
      <c r="K913" s="951"/>
      <c r="L913" s="951"/>
      <c r="M913" s="951"/>
      <c r="N913" s="951"/>
      <c r="O913" s="951"/>
      <c r="P913" s="951"/>
      <c r="Q913" s="951"/>
      <c r="R913" s="951"/>
      <c r="S913" s="28"/>
      <c r="T913" s="28"/>
      <c r="U913" s="28"/>
      <c r="V913" s="28"/>
      <c r="W913" s="28"/>
      <c r="X913" s="28"/>
      <c r="Y913" s="28"/>
      <c r="Z913" s="28"/>
      <c r="AA913" s="28"/>
      <c r="AB913" s="28"/>
      <c r="AC913" s="28"/>
    </row>
    <row r="914">
      <c r="A914" s="951"/>
      <c r="B914" s="951"/>
      <c r="C914" s="951"/>
      <c r="D914" s="28"/>
      <c r="E914" s="28"/>
      <c r="F914" s="28"/>
      <c r="G914" s="28"/>
      <c r="H914" s="28"/>
      <c r="I914" s="28"/>
      <c r="J914" s="951"/>
      <c r="K914" s="951"/>
      <c r="L914" s="951"/>
      <c r="M914" s="951"/>
      <c r="N914" s="951"/>
      <c r="O914" s="951"/>
      <c r="P914" s="951"/>
      <c r="Q914" s="951"/>
      <c r="R914" s="951"/>
      <c r="S914" s="28"/>
      <c r="T914" s="28"/>
      <c r="U914" s="28"/>
      <c r="V914" s="28"/>
      <c r="W914" s="28"/>
      <c r="X914" s="28"/>
      <c r="Y914" s="28"/>
      <c r="Z914" s="28"/>
      <c r="AA914" s="28"/>
      <c r="AB914" s="28"/>
      <c r="AC914" s="28"/>
    </row>
    <row r="915">
      <c r="A915" s="951"/>
      <c r="B915" s="951"/>
      <c r="C915" s="951"/>
      <c r="D915" s="28"/>
      <c r="E915" s="28"/>
      <c r="F915" s="28"/>
      <c r="G915" s="28"/>
      <c r="H915" s="28"/>
      <c r="I915" s="28"/>
      <c r="J915" s="951"/>
      <c r="K915" s="951"/>
      <c r="L915" s="951"/>
      <c r="M915" s="951"/>
      <c r="N915" s="951"/>
      <c r="O915" s="951"/>
      <c r="P915" s="951"/>
      <c r="Q915" s="951"/>
      <c r="R915" s="951"/>
      <c r="S915" s="28"/>
      <c r="T915" s="28"/>
      <c r="U915" s="28"/>
      <c r="V915" s="28"/>
      <c r="W915" s="28"/>
      <c r="X915" s="28"/>
      <c r="Y915" s="28"/>
      <c r="Z915" s="28"/>
      <c r="AA915" s="28"/>
      <c r="AB915" s="28"/>
      <c r="AC915" s="28"/>
    </row>
    <row r="916">
      <c r="A916" s="951"/>
      <c r="B916" s="951"/>
      <c r="C916" s="951"/>
      <c r="D916" s="28"/>
      <c r="E916" s="28"/>
      <c r="F916" s="28"/>
      <c r="G916" s="28"/>
      <c r="H916" s="28"/>
      <c r="I916" s="28"/>
      <c r="J916" s="951"/>
      <c r="K916" s="951"/>
      <c r="L916" s="951"/>
      <c r="M916" s="951"/>
      <c r="N916" s="951"/>
      <c r="O916" s="951"/>
      <c r="P916" s="951"/>
      <c r="Q916" s="951"/>
      <c r="R916" s="951"/>
      <c r="S916" s="28"/>
      <c r="T916" s="28"/>
      <c r="U916" s="28"/>
      <c r="V916" s="28"/>
      <c r="W916" s="28"/>
      <c r="X916" s="28"/>
      <c r="Y916" s="28"/>
      <c r="Z916" s="28"/>
      <c r="AA916" s="28"/>
      <c r="AB916" s="28"/>
      <c r="AC916" s="28"/>
    </row>
    <row r="917">
      <c r="A917" s="951"/>
      <c r="B917" s="951"/>
      <c r="C917" s="951"/>
      <c r="D917" s="28"/>
      <c r="E917" s="28"/>
      <c r="F917" s="28"/>
      <c r="G917" s="28"/>
      <c r="H917" s="28"/>
      <c r="I917" s="28"/>
      <c r="J917" s="951"/>
      <c r="K917" s="951"/>
      <c r="L917" s="951"/>
      <c r="M917" s="951"/>
      <c r="N917" s="951"/>
      <c r="O917" s="951"/>
      <c r="P917" s="951"/>
      <c r="Q917" s="951"/>
      <c r="R917" s="951"/>
      <c r="S917" s="28"/>
      <c r="T917" s="28"/>
      <c r="U917" s="28"/>
      <c r="V917" s="28"/>
      <c r="W917" s="28"/>
      <c r="X917" s="28"/>
      <c r="Y917" s="28"/>
      <c r="Z917" s="28"/>
      <c r="AA917" s="28"/>
      <c r="AB917" s="28"/>
      <c r="AC917" s="28"/>
    </row>
    <row r="918">
      <c r="A918" s="951"/>
      <c r="B918" s="951"/>
      <c r="C918" s="951"/>
      <c r="D918" s="28"/>
      <c r="E918" s="28"/>
      <c r="F918" s="28"/>
      <c r="G918" s="28"/>
      <c r="H918" s="28"/>
      <c r="I918" s="28"/>
      <c r="J918" s="951"/>
      <c r="K918" s="951"/>
      <c r="L918" s="951"/>
      <c r="M918" s="951"/>
      <c r="N918" s="951"/>
      <c r="O918" s="951"/>
      <c r="P918" s="951"/>
      <c r="Q918" s="951"/>
      <c r="R918" s="951"/>
      <c r="S918" s="28"/>
      <c r="T918" s="28"/>
      <c r="U918" s="28"/>
      <c r="V918" s="28"/>
      <c r="W918" s="28"/>
      <c r="X918" s="28"/>
      <c r="Y918" s="28"/>
      <c r="Z918" s="28"/>
      <c r="AA918" s="28"/>
      <c r="AB918" s="28"/>
      <c r="AC918" s="28"/>
    </row>
    <row r="919">
      <c r="A919" s="951"/>
      <c r="B919" s="951"/>
      <c r="C919" s="951"/>
      <c r="D919" s="28"/>
      <c r="E919" s="28"/>
      <c r="F919" s="28"/>
      <c r="G919" s="28"/>
      <c r="H919" s="28"/>
      <c r="I919" s="28"/>
      <c r="J919" s="951"/>
      <c r="K919" s="951"/>
      <c r="L919" s="951"/>
      <c r="M919" s="951"/>
      <c r="N919" s="951"/>
      <c r="O919" s="951"/>
      <c r="P919" s="951"/>
      <c r="Q919" s="951"/>
      <c r="R919" s="951"/>
      <c r="S919" s="28"/>
      <c r="T919" s="28"/>
      <c r="U919" s="28"/>
      <c r="V919" s="28"/>
      <c r="W919" s="28"/>
      <c r="X919" s="28"/>
      <c r="Y919" s="28"/>
      <c r="Z919" s="28"/>
      <c r="AA919" s="28"/>
      <c r="AB919" s="28"/>
      <c r="AC919" s="28"/>
    </row>
    <row r="920">
      <c r="A920" s="951"/>
      <c r="B920" s="951"/>
      <c r="C920" s="951"/>
      <c r="D920" s="28"/>
      <c r="E920" s="28"/>
      <c r="F920" s="28"/>
      <c r="G920" s="28"/>
      <c r="H920" s="28"/>
      <c r="I920" s="28"/>
      <c r="J920" s="951"/>
      <c r="K920" s="951"/>
      <c r="L920" s="951"/>
      <c r="M920" s="951"/>
      <c r="N920" s="951"/>
      <c r="O920" s="951"/>
      <c r="P920" s="951"/>
      <c r="Q920" s="951"/>
      <c r="R920" s="951"/>
      <c r="S920" s="28"/>
      <c r="T920" s="28"/>
      <c r="U920" s="28"/>
      <c r="V920" s="28"/>
      <c r="W920" s="28"/>
      <c r="X920" s="28"/>
      <c r="Y920" s="28"/>
      <c r="Z920" s="28"/>
      <c r="AA920" s="28"/>
      <c r="AB920" s="28"/>
      <c r="AC920" s="28"/>
    </row>
    <row r="921">
      <c r="A921" s="951"/>
      <c r="B921" s="951"/>
      <c r="C921" s="951"/>
      <c r="D921" s="28"/>
      <c r="E921" s="28"/>
      <c r="F921" s="28"/>
      <c r="G921" s="28"/>
      <c r="H921" s="28"/>
      <c r="I921" s="28"/>
      <c r="J921" s="951"/>
      <c r="K921" s="951"/>
      <c r="L921" s="951"/>
      <c r="M921" s="951"/>
      <c r="N921" s="951"/>
      <c r="O921" s="951"/>
      <c r="P921" s="951"/>
      <c r="Q921" s="951"/>
      <c r="R921" s="951"/>
      <c r="S921" s="28"/>
      <c r="T921" s="28"/>
      <c r="U921" s="28"/>
      <c r="V921" s="28"/>
      <c r="W921" s="28"/>
      <c r="X921" s="28"/>
      <c r="Y921" s="28"/>
      <c r="Z921" s="28"/>
      <c r="AA921" s="28"/>
      <c r="AB921" s="28"/>
      <c r="AC921" s="28"/>
    </row>
    <row r="922">
      <c r="A922" s="951"/>
      <c r="B922" s="951"/>
      <c r="C922" s="951"/>
      <c r="D922" s="28"/>
      <c r="E922" s="28"/>
      <c r="F922" s="28"/>
      <c r="G922" s="28"/>
      <c r="H922" s="28"/>
      <c r="I922" s="28"/>
      <c r="J922" s="951"/>
      <c r="K922" s="951"/>
      <c r="L922" s="951"/>
      <c r="M922" s="951"/>
      <c r="N922" s="951"/>
      <c r="O922" s="951"/>
      <c r="P922" s="951"/>
      <c r="Q922" s="951"/>
      <c r="R922" s="951"/>
      <c r="S922" s="28"/>
      <c r="T922" s="28"/>
      <c r="U922" s="28"/>
      <c r="V922" s="28"/>
      <c r="W922" s="28"/>
      <c r="X922" s="28"/>
      <c r="Y922" s="28"/>
      <c r="Z922" s="28"/>
      <c r="AA922" s="28"/>
      <c r="AB922" s="28"/>
      <c r="AC922" s="28"/>
    </row>
    <row r="923">
      <c r="A923" s="951"/>
      <c r="B923" s="951"/>
      <c r="C923" s="951"/>
      <c r="D923" s="28"/>
      <c r="E923" s="28"/>
      <c r="F923" s="28"/>
      <c r="G923" s="28"/>
      <c r="H923" s="28"/>
      <c r="I923" s="28"/>
      <c r="J923" s="951"/>
      <c r="K923" s="951"/>
      <c r="L923" s="951"/>
      <c r="M923" s="951"/>
      <c r="N923" s="951"/>
      <c r="O923" s="951"/>
      <c r="P923" s="951"/>
      <c r="Q923" s="951"/>
      <c r="R923" s="951"/>
      <c r="S923" s="28"/>
      <c r="T923" s="28"/>
      <c r="U923" s="28"/>
      <c r="V923" s="28"/>
      <c r="W923" s="28"/>
      <c r="X923" s="28"/>
      <c r="Y923" s="28"/>
      <c r="Z923" s="28"/>
      <c r="AA923" s="28"/>
      <c r="AB923" s="28"/>
      <c r="AC923" s="28"/>
    </row>
    <row r="924">
      <c r="A924" s="951"/>
      <c r="B924" s="951"/>
      <c r="C924" s="951"/>
      <c r="D924" s="28"/>
      <c r="E924" s="28"/>
      <c r="F924" s="28"/>
      <c r="G924" s="28"/>
      <c r="H924" s="28"/>
      <c r="I924" s="28"/>
      <c r="J924" s="951"/>
      <c r="K924" s="951"/>
      <c r="L924" s="951"/>
      <c r="M924" s="951"/>
      <c r="N924" s="951"/>
      <c r="O924" s="951"/>
      <c r="P924" s="951"/>
      <c r="Q924" s="951"/>
      <c r="R924" s="951"/>
      <c r="S924" s="28"/>
      <c r="T924" s="28"/>
      <c r="U924" s="28"/>
      <c r="V924" s="28"/>
      <c r="W924" s="28"/>
      <c r="X924" s="28"/>
      <c r="Y924" s="28"/>
      <c r="Z924" s="28"/>
      <c r="AA924" s="28"/>
      <c r="AB924" s="28"/>
      <c r="AC924" s="28"/>
    </row>
    <row r="925">
      <c r="A925" s="951"/>
      <c r="B925" s="951"/>
      <c r="C925" s="951"/>
      <c r="D925" s="28"/>
      <c r="E925" s="28"/>
      <c r="F925" s="28"/>
      <c r="G925" s="28"/>
      <c r="H925" s="28"/>
      <c r="I925" s="28"/>
      <c r="J925" s="951"/>
      <c r="K925" s="951"/>
      <c r="L925" s="951"/>
      <c r="M925" s="951"/>
      <c r="N925" s="951"/>
      <c r="O925" s="951"/>
      <c r="P925" s="951"/>
      <c r="Q925" s="951"/>
      <c r="R925" s="951"/>
      <c r="S925" s="28"/>
      <c r="T925" s="28"/>
      <c r="U925" s="28"/>
      <c r="V925" s="28"/>
      <c r="W925" s="28"/>
      <c r="X925" s="28"/>
      <c r="Y925" s="28"/>
      <c r="Z925" s="28"/>
      <c r="AA925" s="28"/>
      <c r="AB925" s="28"/>
      <c r="AC925" s="28"/>
    </row>
    <row r="926">
      <c r="A926" s="951"/>
      <c r="B926" s="951"/>
      <c r="C926" s="951"/>
      <c r="D926" s="28"/>
      <c r="E926" s="28"/>
      <c r="F926" s="28"/>
      <c r="G926" s="28"/>
      <c r="H926" s="28"/>
      <c r="I926" s="28"/>
      <c r="J926" s="951"/>
      <c r="K926" s="951"/>
      <c r="L926" s="951"/>
      <c r="M926" s="951"/>
      <c r="N926" s="951"/>
      <c r="O926" s="951"/>
      <c r="P926" s="951"/>
      <c r="Q926" s="951"/>
      <c r="R926" s="951"/>
      <c r="S926" s="28"/>
      <c r="T926" s="28"/>
      <c r="U926" s="28"/>
      <c r="V926" s="28"/>
      <c r="W926" s="28"/>
      <c r="X926" s="28"/>
      <c r="Y926" s="28"/>
      <c r="Z926" s="28"/>
      <c r="AA926" s="28"/>
      <c r="AB926" s="28"/>
      <c r="AC926" s="28"/>
    </row>
    <row r="927">
      <c r="A927" s="951"/>
      <c r="B927" s="951"/>
      <c r="C927" s="951"/>
      <c r="D927" s="28"/>
      <c r="E927" s="28"/>
      <c r="F927" s="28"/>
      <c r="G927" s="28"/>
      <c r="H927" s="28"/>
      <c r="I927" s="28"/>
      <c r="J927" s="951"/>
      <c r="K927" s="951"/>
      <c r="L927" s="951"/>
      <c r="M927" s="951"/>
      <c r="N927" s="951"/>
      <c r="O927" s="951"/>
      <c r="P927" s="951"/>
      <c r="Q927" s="951"/>
      <c r="R927" s="951"/>
      <c r="S927" s="28"/>
      <c r="T927" s="28"/>
      <c r="U927" s="28"/>
      <c r="V927" s="28"/>
      <c r="W927" s="28"/>
      <c r="X927" s="28"/>
      <c r="Y927" s="28"/>
      <c r="Z927" s="28"/>
      <c r="AA927" s="28"/>
      <c r="AB927" s="28"/>
      <c r="AC927" s="28"/>
    </row>
    <row r="928">
      <c r="A928" s="951"/>
      <c r="B928" s="951"/>
      <c r="C928" s="951"/>
      <c r="D928" s="28"/>
      <c r="E928" s="28"/>
      <c r="F928" s="28"/>
      <c r="G928" s="28"/>
      <c r="H928" s="28"/>
      <c r="I928" s="28"/>
      <c r="J928" s="951"/>
      <c r="K928" s="951"/>
      <c r="L928" s="951"/>
      <c r="M928" s="951"/>
      <c r="N928" s="951"/>
      <c r="O928" s="951"/>
      <c r="P928" s="951"/>
      <c r="Q928" s="951"/>
      <c r="R928" s="951"/>
      <c r="S928" s="28"/>
      <c r="T928" s="28"/>
      <c r="U928" s="28"/>
      <c r="V928" s="28"/>
      <c r="W928" s="28"/>
      <c r="X928" s="28"/>
      <c r="Y928" s="28"/>
      <c r="Z928" s="28"/>
      <c r="AA928" s="28"/>
      <c r="AB928" s="28"/>
      <c r="AC928" s="28"/>
    </row>
    <row r="929">
      <c r="A929" s="951"/>
      <c r="B929" s="951"/>
      <c r="C929" s="951"/>
      <c r="D929" s="28"/>
      <c r="E929" s="28"/>
      <c r="F929" s="28"/>
      <c r="G929" s="28"/>
      <c r="H929" s="28"/>
      <c r="I929" s="28"/>
      <c r="J929" s="951"/>
      <c r="K929" s="951"/>
      <c r="L929" s="951"/>
      <c r="M929" s="951"/>
      <c r="N929" s="951"/>
      <c r="O929" s="951"/>
      <c r="P929" s="951"/>
      <c r="Q929" s="951"/>
      <c r="R929" s="951"/>
      <c r="S929" s="28"/>
      <c r="T929" s="28"/>
      <c r="U929" s="28"/>
      <c r="V929" s="28"/>
      <c r="W929" s="28"/>
      <c r="X929" s="28"/>
      <c r="Y929" s="28"/>
      <c r="Z929" s="28"/>
      <c r="AA929" s="28"/>
      <c r="AB929" s="28"/>
      <c r="AC929" s="28"/>
    </row>
    <row r="930">
      <c r="A930" s="951"/>
      <c r="B930" s="951"/>
      <c r="C930" s="951"/>
      <c r="D930" s="28"/>
      <c r="E930" s="28"/>
      <c r="F930" s="28"/>
      <c r="G930" s="28"/>
      <c r="H930" s="28"/>
      <c r="I930" s="28"/>
      <c r="J930" s="951"/>
      <c r="K930" s="951"/>
      <c r="L930" s="951"/>
      <c r="M930" s="951"/>
      <c r="N930" s="951"/>
      <c r="O930" s="951"/>
      <c r="P930" s="951"/>
      <c r="Q930" s="951"/>
      <c r="R930" s="951"/>
      <c r="S930" s="28"/>
      <c r="T930" s="28"/>
      <c r="U930" s="28"/>
      <c r="V930" s="28"/>
      <c r="W930" s="28"/>
      <c r="X930" s="28"/>
      <c r="Y930" s="28"/>
      <c r="Z930" s="28"/>
      <c r="AA930" s="28"/>
      <c r="AB930" s="28"/>
      <c r="AC930" s="28"/>
    </row>
    <row r="931">
      <c r="A931" s="951"/>
      <c r="B931" s="951"/>
      <c r="C931" s="951"/>
      <c r="D931" s="28"/>
      <c r="E931" s="28"/>
      <c r="F931" s="28"/>
      <c r="G931" s="28"/>
      <c r="H931" s="28"/>
      <c r="I931" s="28"/>
      <c r="J931" s="951"/>
      <c r="K931" s="951"/>
      <c r="L931" s="951"/>
      <c r="M931" s="951"/>
      <c r="N931" s="951"/>
      <c r="O931" s="951"/>
      <c r="P931" s="951"/>
      <c r="Q931" s="951"/>
      <c r="R931" s="951"/>
      <c r="S931" s="28"/>
      <c r="T931" s="28"/>
      <c r="U931" s="28"/>
      <c r="V931" s="28"/>
      <c r="W931" s="28"/>
      <c r="X931" s="28"/>
      <c r="Y931" s="28"/>
      <c r="Z931" s="28"/>
      <c r="AA931" s="28"/>
      <c r="AB931" s="28"/>
      <c r="AC931" s="28"/>
    </row>
    <row r="932">
      <c r="A932" s="951"/>
      <c r="B932" s="951"/>
      <c r="C932" s="951"/>
      <c r="D932" s="28"/>
      <c r="E932" s="28"/>
      <c r="F932" s="28"/>
      <c r="G932" s="28"/>
      <c r="H932" s="28"/>
      <c r="I932" s="28"/>
      <c r="J932" s="951"/>
      <c r="K932" s="951"/>
      <c r="L932" s="951"/>
      <c r="M932" s="951"/>
      <c r="N932" s="951"/>
      <c r="O932" s="951"/>
      <c r="P932" s="951"/>
      <c r="Q932" s="951"/>
      <c r="R932" s="951"/>
      <c r="S932" s="28"/>
      <c r="T932" s="28"/>
      <c r="U932" s="28"/>
      <c r="V932" s="28"/>
      <c r="W932" s="28"/>
      <c r="X932" s="28"/>
      <c r="Y932" s="28"/>
      <c r="Z932" s="28"/>
      <c r="AA932" s="28"/>
      <c r="AB932" s="28"/>
      <c r="AC932" s="28"/>
    </row>
    <row r="933">
      <c r="A933" s="951"/>
      <c r="B933" s="951"/>
      <c r="C933" s="951"/>
      <c r="D933" s="28"/>
      <c r="E933" s="28"/>
      <c r="F933" s="28"/>
      <c r="G933" s="28"/>
      <c r="H933" s="28"/>
      <c r="I933" s="28"/>
      <c r="J933" s="951"/>
      <c r="K933" s="951"/>
      <c r="L933" s="951"/>
      <c r="M933" s="951"/>
      <c r="N933" s="951"/>
      <c r="O933" s="951"/>
      <c r="P933" s="951"/>
      <c r="Q933" s="951"/>
      <c r="R933" s="951"/>
      <c r="S933" s="28"/>
      <c r="T933" s="28"/>
      <c r="U933" s="28"/>
      <c r="V933" s="28"/>
      <c r="W933" s="28"/>
      <c r="X933" s="28"/>
      <c r="Y933" s="28"/>
      <c r="Z933" s="28"/>
      <c r="AA933" s="28"/>
      <c r="AB933" s="28"/>
      <c r="AC933" s="28"/>
    </row>
    <row r="934">
      <c r="A934" s="951"/>
      <c r="B934" s="951"/>
      <c r="C934" s="951"/>
      <c r="D934" s="28"/>
      <c r="E934" s="28"/>
      <c r="F934" s="28"/>
      <c r="G934" s="28"/>
      <c r="H934" s="28"/>
      <c r="I934" s="28"/>
      <c r="J934" s="951"/>
      <c r="K934" s="951"/>
      <c r="L934" s="951"/>
      <c r="M934" s="951"/>
      <c r="N934" s="951"/>
      <c r="O934" s="951"/>
      <c r="P934" s="951"/>
      <c r="Q934" s="951"/>
      <c r="R934" s="951"/>
      <c r="S934" s="28"/>
      <c r="T934" s="28"/>
      <c r="U934" s="28"/>
      <c r="V934" s="28"/>
      <c r="W934" s="28"/>
      <c r="X934" s="28"/>
      <c r="Y934" s="28"/>
      <c r="Z934" s="28"/>
      <c r="AA934" s="28"/>
      <c r="AB934" s="28"/>
      <c r="AC934" s="28"/>
    </row>
    <row r="935">
      <c r="A935" s="951"/>
      <c r="B935" s="951"/>
      <c r="C935" s="951"/>
      <c r="D935" s="28"/>
      <c r="E935" s="28"/>
      <c r="F935" s="28"/>
      <c r="G935" s="28"/>
      <c r="H935" s="28"/>
      <c r="I935" s="28"/>
      <c r="J935" s="951"/>
      <c r="K935" s="951"/>
      <c r="L935" s="951"/>
      <c r="M935" s="951"/>
      <c r="N935" s="951"/>
      <c r="O935" s="951"/>
      <c r="P935" s="951"/>
      <c r="Q935" s="951"/>
      <c r="R935" s="951"/>
      <c r="S935" s="28"/>
      <c r="T935" s="28"/>
      <c r="U935" s="28"/>
      <c r="V935" s="28"/>
      <c r="W935" s="28"/>
      <c r="X935" s="28"/>
      <c r="Y935" s="28"/>
      <c r="Z935" s="28"/>
      <c r="AA935" s="28"/>
      <c r="AB935" s="28"/>
      <c r="AC935" s="28"/>
    </row>
    <row r="936">
      <c r="A936" s="951"/>
      <c r="B936" s="951"/>
      <c r="C936" s="951"/>
      <c r="D936" s="28"/>
      <c r="E936" s="28"/>
      <c r="F936" s="28"/>
      <c r="G936" s="28"/>
      <c r="H936" s="28"/>
      <c r="I936" s="28"/>
      <c r="J936" s="951"/>
      <c r="K936" s="951"/>
      <c r="L936" s="951"/>
      <c r="M936" s="951"/>
      <c r="N936" s="951"/>
      <c r="O936" s="951"/>
      <c r="P936" s="951"/>
      <c r="Q936" s="951"/>
      <c r="R936" s="951"/>
      <c r="S936" s="28"/>
      <c r="T936" s="28"/>
      <c r="U936" s="28"/>
      <c r="V936" s="28"/>
      <c r="W936" s="28"/>
      <c r="X936" s="28"/>
      <c r="Y936" s="28"/>
      <c r="Z936" s="28"/>
      <c r="AA936" s="28"/>
      <c r="AB936" s="28"/>
      <c r="AC936" s="28"/>
    </row>
    <row r="937">
      <c r="A937" s="951"/>
      <c r="B937" s="951"/>
      <c r="C937" s="951"/>
      <c r="D937" s="28"/>
      <c r="E937" s="28"/>
      <c r="F937" s="28"/>
      <c r="G937" s="28"/>
      <c r="H937" s="28"/>
      <c r="I937" s="28"/>
      <c r="J937" s="951"/>
      <c r="K937" s="951"/>
      <c r="L937" s="951"/>
      <c r="M937" s="951"/>
      <c r="N937" s="951"/>
      <c r="O937" s="951"/>
      <c r="P937" s="951"/>
      <c r="Q937" s="951"/>
      <c r="R937" s="951"/>
      <c r="S937" s="28"/>
      <c r="T937" s="28"/>
      <c r="U937" s="28"/>
      <c r="V937" s="28"/>
      <c r="W937" s="28"/>
      <c r="X937" s="28"/>
      <c r="Y937" s="28"/>
      <c r="Z937" s="28"/>
      <c r="AA937" s="28"/>
      <c r="AB937" s="28"/>
      <c r="AC937" s="28"/>
    </row>
    <row r="938">
      <c r="A938" s="951"/>
      <c r="B938" s="951"/>
      <c r="C938" s="951"/>
      <c r="D938" s="28"/>
      <c r="E938" s="28"/>
      <c r="F938" s="28"/>
      <c r="G938" s="28"/>
      <c r="H938" s="28"/>
      <c r="I938" s="28"/>
      <c r="J938" s="951"/>
      <c r="K938" s="951"/>
      <c r="L938" s="951"/>
      <c r="M938" s="951"/>
      <c r="N938" s="951"/>
      <c r="O938" s="951"/>
      <c r="P938" s="951"/>
      <c r="Q938" s="951"/>
      <c r="R938" s="951"/>
      <c r="S938" s="28"/>
      <c r="T938" s="28"/>
      <c r="U938" s="28"/>
      <c r="V938" s="28"/>
      <c r="W938" s="28"/>
      <c r="X938" s="28"/>
      <c r="Y938" s="28"/>
      <c r="Z938" s="28"/>
      <c r="AA938" s="28"/>
      <c r="AB938" s="28"/>
      <c r="AC938" s="28"/>
    </row>
    <row r="939">
      <c r="A939" s="951"/>
      <c r="B939" s="951"/>
      <c r="C939" s="951"/>
      <c r="D939" s="28"/>
      <c r="E939" s="28"/>
      <c r="F939" s="28"/>
      <c r="G939" s="28"/>
      <c r="H939" s="28"/>
      <c r="I939" s="28"/>
      <c r="J939" s="951"/>
      <c r="K939" s="951"/>
      <c r="L939" s="951"/>
      <c r="M939" s="951"/>
      <c r="N939" s="951"/>
      <c r="O939" s="951"/>
      <c r="P939" s="951"/>
      <c r="Q939" s="951"/>
      <c r="R939" s="951"/>
      <c r="S939" s="28"/>
      <c r="T939" s="28"/>
      <c r="U939" s="28"/>
      <c r="V939" s="28"/>
      <c r="W939" s="28"/>
      <c r="X939" s="28"/>
      <c r="Y939" s="28"/>
      <c r="Z939" s="28"/>
      <c r="AA939" s="28"/>
      <c r="AB939" s="28"/>
      <c r="AC939" s="28"/>
    </row>
    <row r="940">
      <c r="A940" s="951"/>
      <c r="B940" s="951"/>
      <c r="C940" s="951"/>
      <c r="D940" s="28"/>
      <c r="E940" s="28"/>
      <c r="F940" s="28"/>
      <c r="G940" s="28"/>
      <c r="H940" s="28"/>
      <c r="I940" s="28"/>
      <c r="J940" s="951"/>
      <c r="K940" s="951"/>
      <c r="L940" s="951"/>
      <c r="M940" s="951"/>
      <c r="N940" s="951"/>
      <c r="O940" s="951"/>
      <c r="P940" s="951"/>
      <c r="Q940" s="951"/>
      <c r="R940" s="951"/>
      <c r="S940" s="28"/>
      <c r="T940" s="28"/>
      <c r="U940" s="28"/>
      <c r="V940" s="28"/>
      <c r="W940" s="28"/>
      <c r="X940" s="28"/>
      <c r="Y940" s="28"/>
      <c r="Z940" s="28"/>
      <c r="AA940" s="28"/>
      <c r="AB940" s="28"/>
      <c r="AC940" s="28"/>
    </row>
    <row r="941">
      <c r="A941" s="951"/>
      <c r="B941" s="951"/>
      <c r="C941" s="951"/>
      <c r="D941" s="28"/>
      <c r="E941" s="28"/>
      <c r="F941" s="28"/>
      <c r="G941" s="28"/>
      <c r="H941" s="28"/>
      <c r="I941" s="28"/>
      <c r="J941" s="951"/>
      <c r="K941" s="951"/>
      <c r="L941" s="951"/>
      <c r="M941" s="951"/>
      <c r="N941" s="951"/>
      <c r="O941" s="951"/>
      <c r="P941" s="951"/>
      <c r="Q941" s="951"/>
      <c r="R941" s="951"/>
      <c r="S941" s="28"/>
      <c r="T941" s="28"/>
      <c r="U941" s="28"/>
      <c r="V941" s="28"/>
      <c r="W941" s="28"/>
      <c r="X941" s="28"/>
      <c r="Y941" s="28"/>
      <c r="Z941" s="28"/>
      <c r="AA941" s="28"/>
      <c r="AB941" s="28"/>
      <c r="AC941" s="28"/>
    </row>
    <row r="942">
      <c r="A942" s="951"/>
      <c r="B942" s="951"/>
      <c r="C942" s="951"/>
      <c r="D942" s="28"/>
      <c r="E942" s="28"/>
      <c r="F942" s="28"/>
      <c r="G942" s="28"/>
      <c r="H942" s="28"/>
      <c r="I942" s="28"/>
      <c r="J942" s="951"/>
      <c r="K942" s="951"/>
      <c r="L942" s="951"/>
      <c r="M942" s="951"/>
      <c r="N942" s="951"/>
      <c r="O942" s="951"/>
      <c r="P942" s="951"/>
      <c r="Q942" s="951"/>
      <c r="R942" s="951"/>
      <c r="S942" s="28"/>
      <c r="T942" s="28"/>
      <c r="U942" s="28"/>
      <c r="V942" s="28"/>
      <c r="W942" s="28"/>
      <c r="X942" s="28"/>
      <c r="Y942" s="28"/>
      <c r="Z942" s="28"/>
      <c r="AA942" s="28"/>
      <c r="AB942" s="28"/>
      <c r="AC942" s="28"/>
    </row>
    <row r="943">
      <c r="A943" s="951"/>
      <c r="B943" s="951"/>
      <c r="C943" s="951"/>
      <c r="D943" s="28"/>
      <c r="E943" s="28"/>
      <c r="F943" s="28"/>
      <c r="G943" s="28"/>
      <c r="H943" s="28"/>
      <c r="I943" s="28"/>
      <c r="J943" s="951"/>
      <c r="K943" s="951"/>
      <c r="L943" s="951"/>
      <c r="M943" s="951"/>
      <c r="N943" s="951"/>
      <c r="O943" s="951"/>
      <c r="P943" s="951"/>
      <c r="Q943" s="951"/>
      <c r="R943" s="951"/>
      <c r="S943" s="28"/>
      <c r="T943" s="28"/>
      <c r="U943" s="28"/>
      <c r="V943" s="28"/>
      <c r="W943" s="28"/>
      <c r="X943" s="28"/>
      <c r="Y943" s="28"/>
      <c r="Z943" s="28"/>
      <c r="AA943" s="28"/>
      <c r="AB943" s="28"/>
      <c r="AC943" s="28"/>
    </row>
    <row r="944">
      <c r="A944" s="951"/>
      <c r="B944" s="951"/>
      <c r="C944" s="951"/>
      <c r="D944" s="28"/>
      <c r="E944" s="28"/>
      <c r="F944" s="28"/>
      <c r="G944" s="28"/>
      <c r="H944" s="28"/>
      <c r="I944" s="28"/>
      <c r="J944" s="951"/>
      <c r="K944" s="951"/>
      <c r="L944" s="951"/>
      <c r="M944" s="951"/>
      <c r="N944" s="951"/>
      <c r="O944" s="951"/>
      <c r="P944" s="951"/>
      <c r="Q944" s="951"/>
      <c r="R944" s="951"/>
      <c r="S944" s="28"/>
      <c r="T944" s="28"/>
      <c r="U944" s="28"/>
      <c r="V944" s="28"/>
      <c r="W944" s="28"/>
      <c r="X944" s="28"/>
      <c r="Y944" s="28"/>
      <c r="Z944" s="28"/>
      <c r="AA944" s="28"/>
      <c r="AB944" s="28"/>
      <c r="AC944" s="28"/>
    </row>
    <row r="945">
      <c r="A945" s="951"/>
      <c r="B945" s="951"/>
      <c r="C945" s="951"/>
      <c r="D945" s="28"/>
      <c r="E945" s="28"/>
      <c r="F945" s="28"/>
      <c r="G945" s="28"/>
      <c r="H945" s="28"/>
      <c r="I945" s="28"/>
      <c r="J945" s="951"/>
      <c r="K945" s="951"/>
      <c r="L945" s="951"/>
      <c r="M945" s="951"/>
      <c r="N945" s="951"/>
      <c r="O945" s="951"/>
      <c r="P945" s="951"/>
      <c r="Q945" s="951"/>
      <c r="R945" s="951"/>
      <c r="S945" s="28"/>
      <c r="T945" s="28"/>
      <c r="U945" s="28"/>
      <c r="V945" s="28"/>
      <c r="W945" s="28"/>
      <c r="X945" s="28"/>
      <c r="Y945" s="28"/>
      <c r="Z945" s="28"/>
      <c r="AA945" s="28"/>
      <c r="AB945" s="28"/>
      <c r="AC945" s="28"/>
    </row>
    <row r="946">
      <c r="A946" s="951"/>
      <c r="B946" s="951"/>
      <c r="C946" s="951"/>
      <c r="D946" s="28"/>
      <c r="E946" s="28"/>
      <c r="F946" s="28"/>
      <c r="G946" s="28"/>
      <c r="H946" s="28"/>
      <c r="I946" s="28"/>
      <c r="J946" s="951"/>
      <c r="K946" s="951"/>
      <c r="L946" s="951"/>
      <c r="M946" s="951"/>
      <c r="N946" s="951"/>
      <c r="O946" s="951"/>
      <c r="P946" s="951"/>
      <c r="Q946" s="951"/>
      <c r="R946" s="951"/>
      <c r="S946" s="28"/>
      <c r="T946" s="28"/>
      <c r="U946" s="28"/>
      <c r="V946" s="28"/>
      <c r="W946" s="28"/>
      <c r="X946" s="28"/>
      <c r="Y946" s="28"/>
      <c r="Z946" s="28"/>
      <c r="AA946" s="28"/>
      <c r="AB946" s="28"/>
      <c r="AC946" s="28"/>
    </row>
    <row r="947">
      <c r="A947" s="951"/>
      <c r="B947" s="951"/>
      <c r="C947" s="951"/>
      <c r="D947" s="28"/>
      <c r="E947" s="28"/>
      <c r="F947" s="28"/>
      <c r="G947" s="28"/>
      <c r="H947" s="28"/>
      <c r="I947" s="28"/>
      <c r="J947" s="951"/>
      <c r="K947" s="951"/>
      <c r="L947" s="951"/>
      <c r="M947" s="951"/>
      <c r="N947" s="951"/>
      <c r="O947" s="951"/>
      <c r="P947" s="951"/>
      <c r="Q947" s="951"/>
      <c r="R947" s="951"/>
      <c r="S947" s="28"/>
      <c r="T947" s="28"/>
      <c r="U947" s="28"/>
      <c r="V947" s="28"/>
      <c r="W947" s="28"/>
      <c r="X947" s="28"/>
      <c r="Y947" s="28"/>
      <c r="Z947" s="28"/>
      <c r="AA947" s="28"/>
      <c r="AB947" s="28"/>
      <c r="AC947" s="28"/>
    </row>
    <row r="948">
      <c r="A948" s="951"/>
      <c r="B948" s="951"/>
      <c r="C948" s="951"/>
      <c r="D948" s="28"/>
      <c r="E948" s="28"/>
      <c r="F948" s="28"/>
      <c r="G948" s="28"/>
      <c r="H948" s="28"/>
      <c r="I948" s="28"/>
      <c r="J948" s="951"/>
      <c r="K948" s="951"/>
      <c r="L948" s="951"/>
      <c r="M948" s="951"/>
      <c r="N948" s="951"/>
      <c r="O948" s="951"/>
      <c r="P948" s="951"/>
      <c r="Q948" s="951"/>
      <c r="R948" s="951"/>
      <c r="S948" s="28"/>
      <c r="T948" s="28"/>
      <c r="U948" s="28"/>
      <c r="V948" s="28"/>
      <c r="W948" s="28"/>
      <c r="X948" s="28"/>
      <c r="Y948" s="28"/>
      <c r="Z948" s="28"/>
      <c r="AA948" s="28"/>
      <c r="AB948" s="28"/>
      <c r="AC948" s="28"/>
    </row>
    <row r="949">
      <c r="A949" s="951"/>
      <c r="B949" s="951"/>
      <c r="C949" s="951"/>
      <c r="D949" s="28"/>
      <c r="E949" s="28"/>
      <c r="F949" s="28"/>
      <c r="G949" s="28"/>
      <c r="H949" s="28"/>
      <c r="I949" s="28"/>
      <c r="J949" s="951"/>
      <c r="K949" s="951"/>
      <c r="L949" s="951"/>
      <c r="M949" s="951"/>
      <c r="N949" s="951"/>
      <c r="O949" s="951"/>
      <c r="P949" s="951"/>
      <c r="Q949" s="951"/>
      <c r="R949" s="951"/>
      <c r="S949" s="28"/>
      <c r="T949" s="28"/>
      <c r="U949" s="28"/>
      <c r="V949" s="28"/>
      <c r="W949" s="28"/>
      <c r="X949" s="28"/>
      <c r="Y949" s="28"/>
      <c r="Z949" s="28"/>
      <c r="AA949" s="28"/>
      <c r="AB949" s="28"/>
      <c r="AC949" s="28"/>
    </row>
    <row r="950">
      <c r="A950" s="951"/>
      <c r="B950" s="951"/>
      <c r="C950" s="951"/>
      <c r="D950" s="28"/>
      <c r="E950" s="28"/>
      <c r="F950" s="28"/>
      <c r="G950" s="28"/>
      <c r="H950" s="28"/>
      <c r="I950" s="28"/>
      <c r="J950" s="951"/>
      <c r="K950" s="951"/>
      <c r="L950" s="951"/>
      <c r="M950" s="951"/>
      <c r="N950" s="951"/>
      <c r="O950" s="951"/>
      <c r="P950" s="951"/>
      <c r="Q950" s="951"/>
      <c r="R950" s="951"/>
      <c r="S950" s="28"/>
      <c r="T950" s="28"/>
      <c r="U950" s="28"/>
      <c r="V950" s="28"/>
      <c r="W950" s="28"/>
      <c r="X950" s="28"/>
      <c r="Y950" s="28"/>
      <c r="Z950" s="28"/>
      <c r="AA950" s="28"/>
      <c r="AB950" s="28"/>
      <c r="AC950" s="28"/>
    </row>
    <row r="951">
      <c r="A951" s="951"/>
      <c r="B951" s="951"/>
      <c r="C951" s="951"/>
      <c r="D951" s="28"/>
      <c r="E951" s="28"/>
      <c r="F951" s="28"/>
      <c r="G951" s="28"/>
      <c r="H951" s="28"/>
      <c r="I951" s="28"/>
      <c r="J951" s="951"/>
      <c r="K951" s="951"/>
      <c r="L951" s="951"/>
      <c r="M951" s="951"/>
      <c r="N951" s="951"/>
      <c r="O951" s="951"/>
      <c r="P951" s="951"/>
      <c r="Q951" s="951"/>
      <c r="R951" s="951"/>
      <c r="S951" s="28"/>
      <c r="T951" s="28"/>
      <c r="U951" s="28"/>
      <c r="V951" s="28"/>
      <c r="W951" s="28"/>
      <c r="X951" s="28"/>
      <c r="Y951" s="28"/>
      <c r="Z951" s="28"/>
      <c r="AA951" s="28"/>
      <c r="AB951" s="28"/>
      <c r="AC951" s="28"/>
    </row>
    <row r="952">
      <c r="A952" s="951"/>
      <c r="B952" s="951"/>
      <c r="C952" s="951"/>
      <c r="D952" s="28"/>
      <c r="E952" s="28"/>
      <c r="F952" s="28"/>
      <c r="G952" s="28"/>
      <c r="H952" s="28"/>
      <c r="I952" s="28"/>
      <c r="J952" s="951"/>
      <c r="K952" s="951"/>
      <c r="L952" s="951"/>
      <c r="M952" s="951"/>
      <c r="N952" s="951"/>
      <c r="O952" s="951"/>
      <c r="P952" s="951"/>
      <c r="Q952" s="951"/>
      <c r="R952" s="951"/>
      <c r="S952" s="28"/>
      <c r="T952" s="28"/>
      <c r="U952" s="28"/>
      <c r="V952" s="28"/>
      <c r="W952" s="28"/>
      <c r="X952" s="28"/>
      <c r="Y952" s="28"/>
      <c r="Z952" s="28"/>
      <c r="AA952" s="28"/>
      <c r="AB952" s="28"/>
      <c r="AC952" s="28"/>
    </row>
    <row r="953">
      <c r="A953" s="951"/>
      <c r="B953" s="951"/>
      <c r="C953" s="951"/>
      <c r="D953" s="28"/>
      <c r="E953" s="28"/>
      <c r="F953" s="28"/>
      <c r="G953" s="28"/>
      <c r="H953" s="28"/>
      <c r="I953" s="28"/>
      <c r="J953" s="951"/>
      <c r="K953" s="951"/>
      <c r="L953" s="951"/>
      <c r="M953" s="951"/>
      <c r="N953" s="951"/>
      <c r="O953" s="951"/>
      <c r="P953" s="951"/>
      <c r="Q953" s="951"/>
      <c r="R953" s="951"/>
      <c r="S953" s="28"/>
      <c r="T953" s="28"/>
      <c r="U953" s="28"/>
      <c r="V953" s="28"/>
      <c r="W953" s="28"/>
      <c r="X953" s="28"/>
      <c r="Y953" s="28"/>
      <c r="Z953" s="28"/>
      <c r="AA953" s="28"/>
      <c r="AB953" s="28"/>
      <c r="AC953" s="28"/>
    </row>
    <row r="954">
      <c r="A954" s="951"/>
      <c r="B954" s="951"/>
      <c r="C954" s="951"/>
      <c r="D954" s="28"/>
      <c r="E954" s="28"/>
      <c r="F954" s="28"/>
      <c r="G954" s="28"/>
      <c r="H954" s="28"/>
      <c r="I954" s="28"/>
      <c r="J954" s="951"/>
      <c r="K954" s="951"/>
      <c r="L954" s="951"/>
      <c r="M954" s="951"/>
      <c r="N954" s="951"/>
      <c r="O954" s="951"/>
      <c r="P954" s="951"/>
      <c r="Q954" s="951"/>
      <c r="R954" s="951"/>
      <c r="S954" s="28"/>
      <c r="T954" s="28"/>
      <c r="U954" s="28"/>
      <c r="V954" s="28"/>
      <c r="W954" s="28"/>
      <c r="X954" s="28"/>
      <c r="Y954" s="28"/>
      <c r="Z954" s="28"/>
      <c r="AA954" s="28"/>
      <c r="AB954" s="28"/>
      <c r="AC954" s="28"/>
    </row>
    <row r="955">
      <c r="A955" s="951"/>
      <c r="B955" s="951"/>
      <c r="C955" s="951"/>
      <c r="D955" s="28"/>
      <c r="E955" s="28"/>
      <c r="F955" s="28"/>
      <c r="G955" s="28"/>
      <c r="H955" s="28"/>
      <c r="I955" s="28"/>
      <c r="J955" s="951"/>
      <c r="K955" s="951"/>
      <c r="L955" s="951"/>
      <c r="M955" s="951"/>
      <c r="N955" s="951"/>
      <c r="O955" s="951"/>
      <c r="P955" s="951"/>
      <c r="Q955" s="951"/>
      <c r="R955" s="951"/>
      <c r="S955" s="28"/>
      <c r="T955" s="28"/>
      <c r="U955" s="28"/>
      <c r="V955" s="28"/>
      <c r="W955" s="28"/>
      <c r="X955" s="28"/>
      <c r="Y955" s="28"/>
      <c r="Z955" s="28"/>
      <c r="AA955" s="28"/>
      <c r="AB955" s="28"/>
      <c r="AC955" s="28"/>
    </row>
    <row r="956">
      <c r="A956" s="951"/>
      <c r="B956" s="951"/>
      <c r="C956" s="951"/>
      <c r="D956" s="28"/>
      <c r="E956" s="28"/>
      <c r="F956" s="28"/>
      <c r="G956" s="28"/>
      <c r="H956" s="28"/>
      <c r="I956" s="28"/>
      <c r="J956" s="951"/>
      <c r="K956" s="951"/>
      <c r="L956" s="951"/>
      <c r="M956" s="951"/>
      <c r="N956" s="951"/>
      <c r="O956" s="951"/>
      <c r="P956" s="951"/>
      <c r="Q956" s="951"/>
      <c r="R956" s="951"/>
      <c r="S956" s="28"/>
      <c r="T956" s="28"/>
      <c r="U956" s="28"/>
      <c r="V956" s="28"/>
      <c r="W956" s="28"/>
      <c r="X956" s="28"/>
      <c r="Y956" s="28"/>
      <c r="Z956" s="28"/>
      <c r="AA956" s="28"/>
      <c r="AB956" s="28"/>
      <c r="AC956" s="28"/>
    </row>
    <row r="957">
      <c r="A957" s="951"/>
      <c r="B957" s="951"/>
      <c r="C957" s="951"/>
      <c r="D957" s="28"/>
      <c r="E957" s="28"/>
      <c r="F957" s="28"/>
      <c r="G957" s="28"/>
      <c r="H957" s="28"/>
      <c r="I957" s="28"/>
      <c r="J957" s="951"/>
      <c r="K957" s="951"/>
      <c r="L957" s="951"/>
      <c r="M957" s="951"/>
      <c r="N957" s="951"/>
      <c r="O957" s="951"/>
      <c r="P957" s="951"/>
      <c r="Q957" s="951"/>
      <c r="R957" s="951"/>
      <c r="S957" s="28"/>
      <c r="T957" s="28"/>
      <c r="U957" s="28"/>
      <c r="V957" s="28"/>
      <c r="W957" s="28"/>
      <c r="X957" s="28"/>
      <c r="Y957" s="28"/>
      <c r="Z957" s="28"/>
      <c r="AA957" s="28"/>
      <c r="AB957" s="28"/>
      <c r="AC957" s="28"/>
    </row>
    <row r="958">
      <c r="A958" s="951"/>
      <c r="B958" s="951"/>
      <c r="C958" s="951"/>
      <c r="D958" s="28"/>
      <c r="E958" s="28"/>
      <c r="F958" s="28"/>
      <c r="G958" s="28"/>
      <c r="H958" s="28"/>
      <c r="I958" s="28"/>
      <c r="J958" s="951"/>
      <c r="K958" s="951"/>
      <c r="L958" s="951"/>
      <c r="M958" s="951"/>
      <c r="N958" s="951"/>
      <c r="O958" s="951"/>
      <c r="P958" s="951"/>
      <c r="Q958" s="951"/>
      <c r="R958" s="951"/>
      <c r="S958" s="28"/>
      <c r="T958" s="28"/>
      <c r="U958" s="28"/>
      <c r="V958" s="28"/>
      <c r="W958" s="28"/>
      <c r="X958" s="28"/>
      <c r="Y958" s="28"/>
      <c r="Z958" s="28"/>
      <c r="AA958" s="28"/>
      <c r="AB958" s="28"/>
      <c r="AC958" s="28"/>
    </row>
    <row r="959">
      <c r="A959" s="951"/>
      <c r="B959" s="951"/>
      <c r="C959" s="951"/>
      <c r="D959" s="28"/>
      <c r="E959" s="28"/>
      <c r="F959" s="28"/>
      <c r="G959" s="28"/>
      <c r="H959" s="28"/>
      <c r="I959" s="28"/>
      <c r="J959" s="951"/>
      <c r="K959" s="951"/>
      <c r="L959" s="951"/>
      <c r="M959" s="951"/>
      <c r="N959" s="951"/>
      <c r="O959" s="951"/>
      <c r="P959" s="951"/>
      <c r="Q959" s="951"/>
      <c r="R959" s="951"/>
      <c r="S959" s="28"/>
      <c r="T959" s="28"/>
      <c r="U959" s="28"/>
      <c r="V959" s="28"/>
      <c r="W959" s="28"/>
      <c r="X959" s="28"/>
      <c r="Y959" s="28"/>
      <c r="Z959" s="28"/>
      <c r="AA959" s="28"/>
      <c r="AB959" s="28"/>
      <c r="AC959" s="28"/>
    </row>
    <row r="960">
      <c r="A960" s="951"/>
      <c r="B960" s="951"/>
      <c r="C960" s="951"/>
      <c r="D960" s="28"/>
      <c r="E960" s="28"/>
      <c r="F960" s="28"/>
      <c r="G960" s="28"/>
      <c r="H960" s="28"/>
      <c r="I960" s="28"/>
      <c r="J960" s="951"/>
      <c r="K960" s="951"/>
      <c r="L960" s="951"/>
      <c r="M960" s="951"/>
      <c r="N960" s="951"/>
      <c r="O960" s="951"/>
      <c r="P960" s="951"/>
      <c r="Q960" s="951"/>
      <c r="R960" s="951"/>
      <c r="S960" s="28"/>
      <c r="T960" s="28"/>
      <c r="U960" s="28"/>
      <c r="V960" s="28"/>
      <c r="W960" s="28"/>
      <c r="X960" s="28"/>
      <c r="Y960" s="28"/>
      <c r="Z960" s="28"/>
      <c r="AA960" s="28"/>
      <c r="AB960" s="28"/>
      <c r="AC960" s="28"/>
    </row>
    <row r="961">
      <c r="A961" s="951"/>
      <c r="B961" s="951"/>
      <c r="C961" s="951"/>
      <c r="D961" s="28"/>
      <c r="E961" s="28"/>
      <c r="F961" s="28"/>
      <c r="G961" s="28"/>
      <c r="H961" s="28"/>
      <c r="I961" s="28"/>
      <c r="J961" s="951"/>
      <c r="K961" s="951"/>
      <c r="L961" s="951"/>
      <c r="M961" s="951"/>
      <c r="N961" s="951"/>
      <c r="O961" s="951"/>
      <c r="P961" s="951"/>
      <c r="Q961" s="951"/>
      <c r="R961" s="951"/>
      <c r="S961" s="28"/>
      <c r="T961" s="28"/>
      <c r="U961" s="28"/>
      <c r="V961" s="28"/>
      <c r="W961" s="28"/>
      <c r="X961" s="28"/>
      <c r="Y961" s="28"/>
      <c r="Z961" s="28"/>
      <c r="AA961" s="28"/>
      <c r="AB961" s="28"/>
      <c r="AC961" s="28"/>
    </row>
    <row r="962">
      <c r="A962" s="951"/>
      <c r="B962" s="951"/>
      <c r="C962" s="951"/>
      <c r="D962" s="28"/>
      <c r="E962" s="28"/>
      <c r="F962" s="28"/>
      <c r="G962" s="28"/>
      <c r="H962" s="28"/>
      <c r="I962" s="28"/>
      <c r="J962" s="951"/>
      <c r="K962" s="951"/>
      <c r="L962" s="951"/>
      <c r="M962" s="951"/>
      <c r="N962" s="951"/>
      <c r="O962" s="951"/>
      <c r="P962" s="951"/>
      <c r="Q962" s="951"/>
      <c r="R962" s="951"/>
      <c r="S962" s="28"/>
      <c r="T962" s="28"/>
      <c r="U962" s="28"/>
      <c r="V962" s="28"/>
      <c r="W962" s="28"/>
      <c r="X962" s="28"/>
      <c r="Y962" s="28"/>
      <c r="Z962" s="28"/>
      <c r="AA962" s="28"/>
      <c r="AB962" s="28"/>
      <c r="AC962" s="28"/>
    </row>
    <row r="963">
      <c r="A963" s="951"/>
      <c r="B963" s="951"/>
      <c r="C963" s="951"/>
      <c r="D963" s="28"/>
      <c r="E963" s="28"/>
      <c r="F963" s="28"/>
      <c r="G963" s="28"/>
      <c r="H963" s="28"/>
      <c r="I963" s="28"/>
      <c r="J963" s="951"/>
      <c r="K963" s="951"/>
      <c r="L963" s="951"/>
      <c r="M963" s="951"/>
      <c r="N963" s="951"/>
      <c r="O963" s="951"/>
      <c r="P963" s="951"/>
      <c r="Q963" s="951"/>
      <c r="R963" s="951"/>
      <c r="S963" s="28"/>
      <c r="T963" s="28"/>
      <c r="U963" s="28"/>
      <c r="V963" s="28"/>
      <c r="W963" s="28"/>
      <c r="X963" s="28"/>
      <c r="Y963" s="28"/>
      <c r="Z963" s="28"/>
      <c r="AA963" s="28"/>
      <c r="AB963" s="28"/>
      <c r="AC963" s="28"/>
    </row>
    <row r="964">
      <c r="A964" s="951"/>
      <c r="B964" s="951"/>
      <c r="C964" s="951"/>
      <c r="D964" s="28"/>
      <c r="E964" s="28"/>
      <c r="F964" s="28"/>
      <c r="G964" s="28"/>
      <c r="H964" s="28"/>
      <c r="I964" s="28"/>
      <c r="J964" s="951"/>
      <c r="K964" s="951"/>
      <c r="L964" s="951"/>
      <c r="M964" s="951"/>
      <c r="N964" s="951"/>
      <c r="O964" s="951"/>
      <c r="P964" s="951"/>
      <c r="Q964" s="951"/>
      <c r="R964" s="951"/>
      <c r="S964" s="28"/>
      <c r="T964" s="28"/>
      <c r="U964" s="28"/>
      <c r="V964" s="28"/>
      <c r="W964" s="28"/>
      <c r="X964" s="28"/>
      <c r="Y964" s="28"/>
      <c r="Z964" s="28"/>
      <c r="AA964" s="28"/>
      <c r="AB964" s="28"/>
      <c r="AC964" s="28"/>
    </row>
    <row r="965">
      <c r="A965" s="951"/>
      <c r="B965" s="951"/>
      <c r="C965" s="951"/>
      <c r="D965" s="28"/>
      <c r="E965" s="28"/>
      <c r="F965" s="28"/>
      <c r="G965" s="28"/>
      <c r="H965" s="28"/>
      <c r="I965" s="28"/>
      <c r="J965" s="951"/>
      <c r="K965" s="951"/>
      <c r="L965" s="951"/>
      <c r="M965" s="951"/>
      <c r="N965" s="951"/>
      <c r="O965" s="951"/>
      <c r="P965" s="951"/>
      <c r="Q965" s="951"/>
      <c r="R965" s="951"/>
      <c r="S965" s="28"/>
      <c r="T965" s="28"/>
      <c r="U965" s="28"/>
      <c r="V965" s="28"/>
      <c r="W965" s="28"/>
      <c r="X965" s="28"/>
      <c r="Y965" s="28"/>
      <c r="Z965" s="28"/>
      <c r="AA965" s="28"/>
      <c r="AB965" s="28"/>
      <c r="AC965" s="28"/>
    </row>
    <row r="966">
      <c r="A966" s="951"/>
      <c r="B966" s="951"/>
      <c r="C966" s="951"/>
      <c r="D966" s="28"/>
      <c r="E966" s="28"/>
      <c r="F966" s="28"/>
      <c r="G966" s="28"/>
      <c r="H966" s="28"/>
      <c r="I966" s="28"/>
      <c r="J966" s="951"/>
      <c r="K966" s="951"/>
      <c r="L966" s="951"/>
      <c r="M966" s="951"/>
      <c r="N966" s="951"/>
      <c r="O966" s="951"/>
      <c r="P966" s="951"/>
      <c r="Q966" s="951"/>
      <c r="R966" s="951"/>
      <c r="S966" s="28"/>
      <c r="T966" s="28"/>
      <c r="U966" s="28"/>
      <c r="V966" s="28"/>
      <c r="W966" s="28"/>
      <c r="X966" s="28"/>
      <c r="Y966" s="28"/>
      <c r="Z966" s="28"/>
      <c r="AA966" s="28"/>
      <c r="AB966" s="28"/>
      <c r="AC966" s="28"/>
    </row>
    <row r="967">
      <c r="A967" s="951"/>
      <c r="B967" s="951"/>
      <c r="C967" s="951"/>
      <c r="D967" s="28"/>
      <c r="E967" s="28"/>
      <c r="F967" s="28"/>
      <c r="G967" s="28"/>
      <c r="H967" s="28"/>
      <c r="I967" s="28"/>
      <c r="J967" s="951"/>
      <c r="K967" s="951"/>
      <c r="L967" s="951"/>
      <c r="M967" s="951"/>
      <c r="N967" s="951"/>
      <c r="O967" s="951"/>
      <c r="P967" s="951"/>
      <c r="Q967" s="951"/>
      <c r="R967" s="951"/>
      <c r="S967" s="28"/>
      <c r="T967" s="28"/>
      <c r="U967" s="28"/>
      <c r="V967" s="28"/>
      <c r="W967" s="28"/>
      <c r="X967" s="28"/>
      <c r="Y967" s="28"/>
      <c r="Z967" s="28"/>
      <c r="AA967" s="28"/>
      <c r="AB967" s="28"/>
      <c r="AC967" s="28"/>
    </row>
    <row r="968">
      <c r="A968" s="951"/>
      <c r="B968" s="951"/>
      <c r="C968" s="951"/>
      <c r="D968" s="28"/>
      <c r="E968" s="28"/>
      <c r="F968" s="28"/>
      <c r="G968" s="28"/>
      <c r="H968" s="28"/>
      <c r="I968" s="28"/>
      <c r="J968" s="951"/>
      <c r="K968" s="951"/>
      <c r="L968" s="951"/>
      <c r="M968" s="951"/>
      <c r="N968" s="951"/>
      <c r="O968" s="951"/>
      <c r="P968" s="951"/>
      <c r="Q968" s="951"/>
      <c r="R968" s="951"/>
      <c r="S968" s="28"/>
      <c r="T968" s="28"/>
      <c r="U968" s="28"/>
      <c r="V968" s="28"/>
      <c r="W968" s="28"/>
      <c r="X968" s="28"/>
      <c r="Y968" s="28"/>
      <c r="Z968" s="28"/>
      <c r="AA968" s="28"/>
      <c r="AB968" s="28"/>
      <c r="AC968" s="28"/>
    </row>
    <row r="969">
      <c r="A969" s="951"/>
      <c r="B969" s="951"/>
      <c r="C969" s="951"/>
      <c r="D969" s="28"/>
      <c r="E969" s="28"/>
      <c r="F969" s="28"/>
      <c r="G969" s="28"/>
      <c r="H969" s="28"/>
      <c r="I969" s="28"/>
      <c r="J969" s="951"/>
      <c r="K969" s="951"/>
      <c r="L969" s="951"/>
      <c r="M969" s="951"/>
      <c r="N969" s="951"/>
      <c r="O969" s="951"/>
      <c r="P969" s="951"/>
      <c r="Q969" s="951"/>
      <c r="R969" s="951"/>
      <c r="S969" s="28"/>
      <c r="T969" s="28"/>
      <c r="U969" s="28"/>
      <c r="V969" s="28"/>
      <c r="W969" s="28"/>
      <c r="X969" s="28"/>
      <c r="Y969" s="28"/>
      <c r="Z969" s="28"/>
      <c r="AA969" s="28"/>
      <c r="AB969" s="28"/>
      <c r="AC969" s="28"/>
    </row>
    <row r="970">
      <c r="A970" s="951"/>
      <c r="B970" s="951"/>
      <c r="C970" s="951"/>
      <c r="D970" s="28"/>
      <c r="E970" s="28"/>
      <c r="F970" s="28"/>
      <c r="G970" s="28"/>
      <c r="H970" s="28"/>
      <c r="I970" s="28"/>
      <c r="J970" s="951"/>
      <c r="K970" s="951"/>
      <c r="L970" s="951"/>
      <c r="M970" s="951"/>
      <c r="N970" s="951"/>
      <c r="O970" s="951"/>
      <c r="P970" s="951"/>
      <c r="Q970" s="951"/>
      <c r="R970" s="951"/>
      <c r="S970" s="28"/>
      <c r="T970" s="28"/>
      <c r="U970" s="28"/>
      <c r="V970" s="28"/>
      <c r="W970" s="28"/>
      <c r="X970" s="28"/>
      <c r="Y970" s="28"/>
      <c r="Z970" s="28"/>
      <c r="AA970" s="28"/>
      <c r="AB970" s="28"/>
      <c r="AC970" s="28"/>
    </row>
    <row r="971">
      <c r="A971" s="951"/>
      <c r="B971" s="951"/>
      <c r="C971" s="951"/>
      <c r="D971" s="28"/>
      <c r="E971" s="28"/>
      <c r="F971" s="28"/>
      <c r="G971" s="28"/>
      <c r="H971" s="28"/>
      <c r="I971" s="28"/>
      <c r="J971" s="951"/>
      <c r="K971" s="951"/>
      <c r="L971" s="951"/>
      <c r="M971" s="951"/>
      <c r="N971" s="951"/>
      <c r="O971" s="951"/>
      <c r="P971" s="951"/>
      <c r="Q971" s="951"/>
      <c r="R971" s="951"/>
      <c r="S971" s="28"/>
      <c r="T971" s="28"/>
      <c r="U971" s="28"/>
      <c r="V971" s="28"/>
      <c r="W971" s="28"/>
      <c r="X971" s="28"/>
      <c r="Y971" s="28"/>
      <c r="Z971" s="28"/>
      <c r="AA971" s="28"/>
      <c r="AB971" s="28"/>
      <c r="AC971" s="28"/>
    </row>
    <row r="972">
      <c r="A972" s="951"/>
      <c r="B972" s="951"/>
      <c r="C972" s="951"/>
      <c r="D972" s="28"/>
      <c r="E972" s="28"/>
      <c r="F972" s="28"/>
      <c r="G972" s="28"/>
      <c r="H972" s="28"/>
      <c r="I972" s="28"/>
      <c r="J972" s="951"/>
      <c r="K972" s="951"/>
      <c r="L972" s="951"/>
      <c r="M972" s="951"/>
      <c r="N972" s="951"/>
      <c r="O972" s="951"/>
      <c r="P972" s="951"/>
      <c r="Q972" s="951"/>
      <c r="R972" s="951"/>
      <c r="S972" s="28"/>
      <c r="T972" s="28"/>
      <c r="U972" s="28"/>
      <c r="V972" s="28"/>
      <c r="W972" s="28"/>
      <c r="X972" s="28"/>
      <c r="Y972" s="28"/>
      <c r="Z972" s="28"/>
      <c r="AA972" s="28"/>
      <c r="AB972" s="28"/>
      <c r="AC972" s="28"/>
    </row>
    <row r="973">
      <c r="A973" s="951"/>
      <c r="B973" s="951"/>
      <c r="C973" s="951"/>
      <c r="D973" s="28"/>
      <c r="E973" s="28"/>
      <c r="F973" s="28"/>
      <c r="G973" s="28"/>
      <c r="H973" s="28"/>
      <c r="I973" s="28"/>
      <c r="J973" s="951"/>
      <c r="K973" s="951"/>
      <c r="L973" s="951"/>
      <c r="M973" s="951"/>
      <c r="N973" s="951"/>
      <c r="O973" s="951"/>
      <c r="P973" s="951"/>
      <c r="Q973" s="951"/>
      <c r="R973" s="951"/>
      <c r="S973" s="28"/>
      <c r="T973" s="28"/>
      <c r="U973" s="28"/>
      <c r="V973" s="28"/>
      <c r="W973" s="28"/>
      <c r="X973" s="28"/>
      <c r="Y973" s="28"/>
      <c r="Z973" s="28"/>
      <c r="AA973" s="28"/>
      <c r="AB973" s="28"/>
      <c r="AC973" s="28"/>
    </row>
    <row r="974">
      <c r="A974" s="951"/>
      <c r="B974" s="951"/>
      <c r="C974" s="951"/>
      <c r="D974" s="28"/>
      <c r="E974" s="28"/>
      <c r="F974" s="28"/>
      <c r="G974" s="28"/>
      <c r="H974" s="28"/>
      <c r="I974" s="28"/>
      <c r="J974" s="951"/>
      <c r="K974" s="951"/>
      <c r="L974" s="951"/>
      <c r="M974" s="951"/>
      <c r="N974" s="951"/>
      <c r="O974" s="951"/>
      <c r="P974" s="951"/>
      <c r="Q974" s="951"/>
      <c r="R974" s="951"/>
      <c r="S974" s="28"/>
      <c r="T974" s="28"/>
      <c r="U974" s="28"/>
      <c r="V974" s="28"/>
      <c r="W974" s="28"/>
      <c r="X974" s="28"/>
      <c r="Y974" s="28"/>
      <c r="Z974" s="28"/>
      <c r="AA974" s="28"/>
      <c r="AB974" s="28"/>
      <c r="AC974" s="28"/>
    </row>
    <row r="975">
      <c r="A975" s="951"/>
      <c r="B975" s="951"/>
      <c r="C975" s="951"/>
      <c r="D975" s="28"/>
      <c r="E975" s="28"/>
      <c r="F975" s="28"/>
      <c r="G975" s="28"/>
      <c r="H975" s="28"/>
      <c r="I975" s="28"/>
      <c r="J975" s="951"/>
      <c r="K975" s="951"/>
      <c r="L975" s="951"/>
      <c r="M975" s="951"/>
      <c r="N975" s="951"/>
      <c r="O975" s="951"/>
      <c r="P975" s="951"/>
      <c r="Q975" s="951"/>
      <c r="R975" s="951"/>
      <c r="S975" s="28"/>
      <c r="T975" s="28"/>
      <c r="U975" s="28"/>
      <c r="V975" s="28"/>
      <c r="W975" s="28"/>
      <c r="X975" s="28"/>
      <c r="Y975" s="28"/>
      <c r="Z975" s="28"/>
      <c r="AA975" s="28"/>
      <c r="AB975" s="28"/>
      <c r="AC975" s="28"/>
    </row>
    <row r="976">
      <c r="A976" s="951"/>
      <c r="B976" s="951"/>
      <c r="C976" s="951"/>
      <c r="D976" s="28"/>
      <c r="E976" s="28"/>
      <c r="F976" s="28"/>
      <c r="G976" s="28"/>
      <c r="H976" s="28"/>
      <c r="I976" s="28"/>
      <c r="J976" s="951"/>
      <c r="K976" s="951"/>
      <c r="L976" s="951"/>
      <c r="M976" s="951"/>
      <c r="N976" s="951"/>
      <c r="O976" s="951"/>
      <c r="P976" s="951"/>
      <c r="Q976" s="951"/>
      <c r="R976" s="951"/>
      <c r="S976" s="28"/>
      <c r="T976" s="28"/>
      <c r="U976" s="28"/>
      <c r="V976" s="28"/>
      <c r="W976" s="28"/>
      <c r="X976" s="28"/>
      <c r="Y976" s="28"/>
      <c r="Z976" s="28"/>
      <c r="AA976" s="28"/>
      <c r="AB976" s="28"/>
      <c r="AC976" s="28"/>
    </row>
    <row r="977">
      <c r="A977" s="951"/>
      <c r="B977" s="951"/>
      <c r="C977" s="951"/>
      <c r="D977" s="28"/>
      <c r="E977" s="28"/>
      <c r="F977" s="28"/>
      <c r="G977" s="28"/>
      <c r="H977" s="28"/>
      <c r="I977" s="28"/>
      <c r="J977" s="951"/>
      <c r="K977" s="951"/>
      <c r="L977" s="951"/>
      <c r="M977" s="951"/>
      <c r="N977" s="951"/>
      <c r="O977" s="951"/>
      <c r="P977" s="951"/>
      <c r="Q977" s="951"/>
      <c r="R977" s="951"/>
      <c r="S977" s="28"/>
      <c r="T977" s="28"/>
      <c r="U977" s="28"/>
      <c r="V977" s="28"/>
      <c r="W977" s="28"/>
      <c r="X977" s="28"/>
      <c r="Y977" s="28"/>
      <c r="Z977" s="28"/>
      <c r="AA977" s="28"/>
      <c r="AB977" s="28"/>
      <c r="AC977" s="28"/>
    </row>
    <row r="978">
      <c r="A978" s="951"/>
      <c r="B978" s="951"/>
      <c r="C978" s="951"/>
      <c r="D978" s="28"/>
      <c r="E978" s="28"/>
      <c r="F978" s="28"/>
      <c r="G978" s="28"/>
      <c r="H978" s="28"/>
      <c r="I978" s="28"/>
      <c r="J978" s="951"/>
      <c r="K978" s="951"/>
      <c r="L978" s="951"/>
      <c r="M978" s="951"/>
      <c r="N978" s="951"/>
      <c r="O978" s="951"/>
      <c r="P978" s="951"/>
      <c r="Q978" s="951"/>
      <c r="R978" s="951"/>
      <c r="S978" s="28"/>
      <c r="T978" s="28"/>
      <c r="U978" s="28"/>
      <c r="V978" s="28"/>
      <c r="W978" s="28"/>
      <c r="X978" s="28"/>
      <c r="Y978" s="28"/>
      <c r="Z978" s="28"/>
      <c r="AA978" s="28"/>
      <c r="AB978" s="28"/>
      <c r="AC978" s="28"/>
    </row>
    <row r="979">
      <c r="A979" s="951"/>
      <c r="B979" s="951"/>
      <c r="C979" s="951"/>
      <c r="D979" s="28"/>
      <c r="E979" s="28"/>
      <c r="F979" s="28"/>
      <c r="G979" s="28"/>
      <c r="H979" s="28"/>
      <c r="I979" s="28"/>
      <c r="J979" s="951"/>
      <c r="K979" s="951"/>
      <c r="L979" s="951"/>
      <c r="M979" s="951"/>
      <c r="N979" s="951"/>
      <c r="O979" s="951"/>
      <c r="P979" s="951"/>
      <c r="Q979" s="951"/>
      <c r="R979" s="951"/>
      <c r="S979" s="28"/>
      <c r="T979" s="28"/>
      <c r="U979" s="28"/>
      <c r="V979" s="28"/>
      <c r="W979" s="28"/>
      <c r="X979" s="28"/>
      <c r="Y979" s="28"/>
      <c r="Z979" s="28"/>
      <c r="AA979" s="28"/>
      <c r="AB979" s="28"/>
      <c r="AC979" s="28"/>
    </row>
    <row r="980">
      <c r="A980" s="951"/>
      <c r="B980" s="951"/>
      <c r="C980" s="951"/>
      <c r="D980" s="28"/>
      <c r="E980" s="28"/>
      <c r="F980" s="28"/>
      <c r="G980" s="28"/>
      <c r="H980" s="28"/>
      <c r="I980" s="28"/>
      <c r="J980" s="951"/>
      <c r="K980" s="951"/>
      <c r="L980" s="951"/>
      <c r="M980" s="951"/>
      <c r="N980" s="951"/>
      <c r="O980" s="951"/>
      <c r="P980" s="951"/>
      <c r="Q980" s="951"/>
      <c r="R980" s="951"/>
      <c r="S980" s="28"/>
      <c r="T980" s="28"/>
      <c r="U980" s="28"/>
      <c r="V980" s="28"/>
      <c r="W980" s="28"/>
      <c r="X980" s="28"/>
      <c r="Y980" s="28"/>
      <c r="Z980" s="28"/>
      <c r="AA980" s="28"/>
      <c r="AB980" s="28"/>
      <c r="AC980" s="28"/>
    </row>
    <row r="981">
      <c r="A981" s="951"/>
      <c r="B981" s="951"/>
      <c r="C981" s="951"/>
      <c r="D981" s="28"/>
      <c r="E981" s="28"/>
      <c r="F981" s="28"/>
      <c r="G981" s="28"/>
      <c r="H981" s="28"/>
      <c r="I981" s="28"/>
      <c r="J981" s="951"/>
      <c r="K981" s="951"/>
      <c r="L981" s="951"/>
      <c r="M981" s="951"/>
      <c r="N981" s="951"/>
      <c r="O981" s="951"/>
      <c r="P981" s="951"/>
      <c r="Q981" s="951"/>
      <c r="R981" s="951"/>
      <c r="S981" s="28"/>
      <c r="T981" s="28"/>
      <c r="U981" s="28"/>
      <c r="V981" s="28"/>
      <c r="W981" s="28"/>
      <c r="X981" s="28"/>
      <c r="Y981" s="28"/>
      <c r="Z981" s="28"/>
      <c r="AA981" s="28"/>
      <c r="AB981" s="28"/>
      <c r="AC981" s="28"/>
    </row>
    <row r="982">
      <c r="A982" s="951"/>
      <c r="B982" s="951"/>
      <c r="C982" s="951"/>
      <c r="D982" s="28"/>
      <c r="E982" s="28"/>
      <c r="F982" s="28"/>
      <c r="G982" s="28"/>
      <c r="H982" s="28"/>
      <c r="I982" s="28"/>
      <c r="J982" s="951"/>
      <c r="K982" s="951"/>
      <c r="L982" s="951"/>
      <c r="M982" s="951"/>
      <c r="N982" s="951"/>
      <c r="O982" s="951"/>
      <c r="P982" s="951"/>
      <c r="Q982" s="951"/>
      <c r="R982" s="951"/>
      <c r="S982" s="28"/>
      <c r="T982" s="28"/>
      <c r="U982" s="28"/>
      <c r="V982" s="28"/>
      <c r="W982" s="28"/>
      <c r="X982" s="28"/>
      <c r="Y982" s="28"/>
      <c r="Z982" s="28"/>
      <c r="AA982" s="28"/>
      <c r="AB982" s="28"/>
      <c r="AC982" s="28"/>
    </row>
    <row r="983">
      <c r="A983" s="951"/>
      <c r="B983" s="951"/>
      <c r="C983" s="951"/>
      <c r="D983" s="28"/>
      <c r="E983" s="28"/>
      <c r="F983" s="28"/>
      <c r="G983" s="28"/>
      <c r="H983" s="28"/>
      <c r="I983" s="28"/>
      <c r="J983" s="951"/>
      <c r="K983" s="951"/>
      <c r="L983" s="951"/>
      <c r="M983" s="951"/>
      <c r="N983" s="951"/>
      <c r="O983" s="951"/>
      <c r="P983" s="951"/>
      <c r="Q983" s="951"/>
      <c r="R983" s="951"/>
      <c r="S983" s="28"/>
      <c r="T983" s="28"/>
      <c r="U983" s="28"/>
      <c r="V983" s="28"/>
      <c r="W983" s="28"/>
      <c r="X983" s="28"/>
      <c r="Y983" s="28"/>
      <c r="Z983" s="28"/>
      <c r="AA983" s="28"/>
      <c r="AB983" s="28"/>
      <c r="AC983" s="28"/>
    </row>
    <row r="984">
      <c r="A984" s="951"/>
      <c r="B984" s="951"/>
      <c r="C984" s="951"/>
      <c r="D984" s="28"/>
      <c r="E984" s="28"/>
      <c r="F984" s="28"/>
      <c r="G984" s="28"/>
      <c r="H984" s="28"/>
      <c r="I984" s="28"/>
      <c r="J984" s="951"/>
      <c r="K984" s="951"/>
      <c r="L984" s="951"/>
      <c r="M984" s="951"/>
      <c r="N984" s="951"/>
      <c r="O984" s="951"/>
      <c r="P984" s="951"/>
      <c r="Q984" s="951"/>
      <c r="R984" s="951"/>
      <c r="S984" s="28"/>
      <c r="T984" s="28"/>
      <c r="U984" s="28"/>
      <c r="V984" s="28"/>
      <c r="W984" s="28"/>
      <c r="X984" s="28"/>
      <c r="Y984" s="28"/>
      <c r="Z984" s="28"/>
      <c r="AA984" s="28"/>
      <c r="AB984" s="28"/>
      <c r="AC984" s="28"/>
    </row>
    <row r="985">
      <c r="A985" s="951"/>
      <c r="B985" s="951"/>
      <c r="C985" s="951"/>
      <c r="D985" s="28"/>
      <c r="E985" s="28"/>
      <c r="F985" s="28"/>
      <c r="G985" s="28"/>
      <c r="H985" s="28"/>
      <c r="I985" s="28"/>
      <c r="J985" s="951"/>
      <c r="K985" s="951"/>
      <c r="L985" s="951"/>
      <c r="M985" s="951"/>
      <c r="N985" s="951"/>
      <c r="O985" s="951"/>
      <c r="P985" s="951"/>
      <c r="Q985" s="951"/>
      <c r="R985" s="951"/>
      <c r="S985" s="28"/>
      <c r="T985" s="28"/>
      <c r="U985" s="28"/>
      <c r="V985" s="28"/>
      <c r="W985" s="28"/>
      <c r="X985" s="28"/>
      <c r="Y985" s="28"/>
      <c r="Z985" s="28"/>
      <c r="AA985" s="28"/>
      <c r="AB985" s="28"/>
      <c r="AC985" s="28"/>
    </row>
    <row r="986">
      <c r="A986" s="951"/>
      <c r="B986" s="951"/>
      <c r="C986" s="951"/>
      <c r="D986" s="28"/>
      <c r="E986" s="28"/>
      <c r="F986" s="28"/>
      <c r="G986" s="28"/>
      <c r="H986" s="28"/>
      <c r="I986" s="28"/>
      <c r="J986" s="951"/>
      <c r="K986" s="951"/>
      <c r="L986" s="951"/>
      <c r="M986" s="951"/>
      <c r="N986" s="951"/>
      <c r="O986" s="951"/>
      <c r="P986" s="951"/>
      <c r="Q986" s="951"/>
      <c r="R986" s="951"/>
      <c r="S986" s="28"/>
      <c r="T986" s="28"/>
      <c r="U986" s="28"/>
      <c r="V986" s="28"/>
      <c r="W986" s="28"/>
      <c r="X986" s="28"/>
      <c r="Y986" s="28"/>
      <c r="Z986" s="28"/>
      <c r="AA986" s="28"/>
      <c r="AB986" s="28"/>
      <c r="AC986" s="28"/>
    </row>
    <row r="987">
      <c r="A987" s="951"/>
      <c r="B987" s="951"/>
      <c r="C987" s="951"/>
      <c r="D987" s="28"/>
      <c r="E987" s="28"/>
      <c r="F987" s="28"/>
      <c r="G987" s="28"/>
      <c r="H987" s="28"/>
      <c r="I987" s="28"/>
      <c r="J987" s="951"/>
      <c r="K987" s="951"/>
      <c r="L987" s="951"/>
      <c r="M987" s="951"/>
      <c r="N987" s="951"/>
      <c r="O987" s="951"/>
      <c r="P987" s="951"/>
      <c r="Q987" s="951"/>
      <c r="R987" s="951"/>
      <c r="S987" s="28"/>
      <c r="T987" s="28"/>
      <c r="U987" s="28"/>
      <c r="V987" s="28"/>
      <c r="W987" s="28"/>
      <c r="X987" s="28"/>
      <c r="Y987" s="28"/>
      <c r="Z987" s="28"/>
      <c r="AA987" s="28"/>
      <c r="AB987" s="28"/>
      <c r="AC987" s="28"/>
    </row>
    <row r="988">
      <c r="A988" s="951"/>
      <c r="B988" s="951"/>
      <c r="C988" s="951"/>
      <c r="D988" s="28"/>
      <c r="E988" s="28"/>
      <c r="F988" s="28"/>
      <c r="G988" s="28"/>
      <c r="H988" s="28"/>
      <c r="I988" s="28"/>
      <c r="J988" s="951"/>
      <c r="K988" s="951"/>
      <c r="L988" s="951"/>
      <c r="M988" s="951"/>
      <c r="N988" s="951"/>
      <c r="O988" s="951"/>
      <c r="P988" s="951"/>
      <c r="Q988" s="951"/>
      <c r="R988" s="951"/>
      <c r="S988" s="28"/>
      <c r="T988" s="28"/>
      <c r="U988" s="28"/>
      <c r="V988" s="28"/>
      <c r="W988" s="28"/>
      <c r="X988" s="28"/>
      <c r="Y988" s="28"/>
      <c r="Z988" s="28"/>
      <c r="AA988" s="28"/>
      <c r="AB988" s="28"/>
      <c r="AC988" s="28"/>
    </row>
    <row r="989">
      <c r="A989" s="951"/>
      <c r="B989" s="951"/>
      <c r="C989" s="951"/>
      <c r="D989" s="28"/>
      <c r="E989" s="28"/>
      <c r="F989" s="28"/>
      <c r="G989" s="28"/>
      <c r="H989" s="28"/>
      <c r="I989" s="28"/>
      <c r="J989" s="951"/>
      <c r="K989" s="951"/>
      <c r="L989" s="951"/>
      <c r="M989" s="951"/>
      <c r="N989" s="951"/>
      <c r="O989" s="951"/>
      <c r="P989" s="951"/>
      <c r="Q989" s="951"/>
      <c r="R989" s="951"/>
      <c r="S989" s="28"/>
      <c r="T989" s="28"/>
      <c r="U989" s="28"/>
      <c r="V989" s="28"/>
      <c r="W989" s="28"/>
      <c r="X989" s="28"/>
      <c r="Y989" s="28"/>
      <c r="Z989" s="28"/>
      <c r="AA989" s="28"/>
      <c r="AB989" s="28"/>
      <c r="AC989" s="28"/>
    </row>
    <row r="990">
      <c r="A990" s="951"/>
      <c r="B990" s="951"/>
      <c r="C990" s="951"/>
      <c r="D990" s="28"/>
      <c r="E990" s="28"/>
      <c r="F990" s="28"/>
      <c r="G990" s="28"/>
      <c r="H990" s="28"/>
      <c r="I990" s="28"/>
      <c r="J990" s="951"/>
      <c r="K990" s="951"/>
      <c r="L990" s="951"/>
      <c r="M990" s="951"/>
      <c r="N990" s="951"/>
      <c r="O990" s="951"/>
      <c r="P990" s="951"/>
      <c r="Q990" s="951"/>
      <c r="R990" s="951"/>
      <c r="S990" s="28"/>
      <c r="T990" s="28"/>
      <c r="U990" s="28"/>
      <c r="V990" s="28"/>
      <c r="W990" s="28"/>
      <c r="X990" s="28"/>
      <c r="Y990" s="28"/>
      <c r="Z990" s="28"/>
      <c r="AA990" s="28"/>
      <c r="AB990" s="28"/>
      <c r="AC990" s="28"/>
    </row>
    <row r="991">
      <c r="A991" s="951"/>
      <c r="B991" s="951"/>
      <c r="C991" s="951"/>
      <c r="D991" s="28"/>
      <c r="E991" s="28"/>
      <c r="F991" s="28"/>
      <c r="G991" s="28"/>
      <c r="H991" s="28"/>
      <c r="I991" s="28"/>
      <c r="J991" s="951"/>
      <c r="K991" s="951"/>
      <c r="L991" s="951"/>
      <c r="M991" s="951"/>
      <c r="N991" s="951"/>
      <c r="O991" s="951"/>
      <c r="P991" s="951"/>
      <c r="Q991" s="951"/>
      <c r="R991" s="951"/>
      <c r="S991" s="28"/>
      <c r="T991" s="28"/>
      <c r="U991" s="28"/>
      <c r="V991" s="28"/>
      <c r="W991" s="28"/>
      <c r="X991" s="28"/>
      <c r="Y991" s="28"/>
      <c r="Z991" s="28"/>
      <c r="AA991" s="28"/>
      <c r="AB991" s="28"/>
      <c r="AC991" s="28"/>
    </row>
    <row r="992">
      <c r="A992" s="951"/>
      <c r="B992" s="951"/>
      <c r="C992" s="951"/>
      <c r="D992" s="28"/>
      <c r="E992" s="28"/>
      <c r="F992" s="28"/>
      <c r="G992" s="28"/>
      <c r="H992" s="28"/>
      <c r="I992" s="28"/>
      <c r="J992" s="951"/>
      <c r="K992" s="951"/>
      <c r="L992" s="951"/>
      <c r="M992" s="951"/>
      <c r="N992" s="951"/>
      <c r="O992" s="951"/>
      <c r="P992" s="951"/>
      <c r="Q992" s="951"/>
      <c r="R992" s="951"/>
      <c r="S992" s="28"/>
      <c r="T992" s="28"/>
      <c r="U992" s="28"/>
      <c r="V992" s="28"/>
      <c r="W992" s="28"/>
      <c r="X992" s="28"/>
      <c r="Y992" s="28"/>
      <c r="Z992" s="28"/>
      <c r="AA992" s="28"/>
      <c r="AB992" s="28"/>
      <c r="AC992" s="28"/>
    </row>
    <row r="993">
      <c r="A993" s="951"/>
      <c r="B993" s="951"/>
      <c r="C993" s="951"/>
      <c r="D993" s="28"/>
      <c r="E993" s="28"/>
      <c r="F993" s="28"/>
      <c r="G993" s="28"/>
      <c r="H993" s="28"/>
      <c r="I993" s="28"/>
      <c r="J993" s="951"/>
      <c r="K993" s="951"/>
      <c r="L993" s="951"/>
      <c r="M993" s="951"/>
      <c r="N993" s="951"/>
      <c r="O993" s="951"/>
      <c r="P993" s="951"/>
      <c r="Q993" s="951"/>
      <c r="R993" s="951"/>
      <c r="S993" s="28"/>
      <c r="T993" s="28"/>
      <c r="U993" s="28"/>
      <c r="V993" s="28"/>
      <c r="W993" s="28"/>
      <c r="X993" s="28"/>
      <c r="Y993" s="28"/>
      <c r="Z993" s="28"/>
      <c r="AA993" s="28"/>
      <c r="AB993" s="28"/>
      <c r="AC993" s="28"/>
    </row>
    <row r="994">
      <c r="A994" s="951"/>
      <c r="B994" s="951"/>
      <c r="C994" s="951"/>
      <c r="D994" s="28"/>
      <c r="E994" s="28"/>
      <c r="F994" s="28"/>
      <c r="G994" s="28"/>
      <c r="H994" s="28"/>
      <c r="I994" s="28"/>
      <c r="J994" s="951"/>
      <c r="K994" s="951"/>
      <c r="L994" s="951"/>
      <c r="M994" s="951"/>
      <c r="N994" s="951"/>
      <c r="O994" s="951"/>
      <c r="P994" s="951"/>
      <c r="Q994" s="951"/>
      <c r="R994" s="951"/>
      <c r="S994" s="28"/>
      <c r="T994" s="28"/>
      <c r="U994" s="28"/>
      <c r="V994" s="28"/>
      <c r="W994" s="28"/>
      <c r="X994" s="28"/>
      <c r="Y994" s="28"/>
      <c r="Z994" s="28"/>
      <c r="AA994" s="28"/>
      <c r="AB994" s="28"/>
      <c r="AC994" s="28"/>
    </row>
    <row r="995">
      <c r="A995" s="951"/>
      <c r="B995" s="951"/>
      <c r="C995" s="951"/>
      <c r="D995" s="28"/>
      <c r="E995" s="28"/>
      <c r="F995" s="28"/>
      <c r="G995" s="28"/>
      <c r="H995" s="28"/>
      <c r="I995" s="28"/>
      <c r="J995" s="951"/>
      <c r="K995" s="951"/>
      <c r="L995" s="951"/>
      <c r="M995" s="951"/>
      <c r="N995" s="951"/>
      <c r="O995" s="951"/>
      <c r="P995" s="951"/>
      <c r="Q995" s="951"/>
      <c r="R995" s="951"/>
      <c r="S995" s="28"/>
      <c r="T995" s="28"/>
      <c r="U995" s="28"/>
      <c r="V995" s="28"/>
      <c r="W995" s="28"/>
      <c r="X995" s="28"/>
      <c r="Y995" s="28"/>
      <c r="Z995" s="28"/>
      <c r="AA995" s="28"/>
      <c r="AB995" s="28"/>
      <c r="AC995" s="28"/>
    </row>
    <row r="996">
      <c r="A996" s="951"/>
      <c r="B996" s="951"/>
      <c r="C996" s="951"/>
      <c r="D996" s="28"/>
      <c r="E996" s="28"/>
      <c r="F996" s="28"/>
      <c r="G996" s="28"/>
      <c r="H996" s="28"/>
      <c r="I996" s="28"/>
      <c r="J996" s="951"/>
      <c r="K996" s="951"/>
      <c r="L996" s="951"/>
      <c r="M996" s="951"/>
      <c r="N996" s="951"/>
      <c r="O996" s="951"/>
      <c r="P996" s="951"/>
      <c r="Q996" s="951"/>
      <c r="R996" s="951"/>
      <c r="S996" s="28"/>
      <c r="T996" s="28"/>
      <c r="U996" s="28"/>
      <c r="V996" s="28"/>
      <c r="W996" s="28"/>
      <c r="X996" s="28"/>
      <c r="Y996" s="28"/>
      <c r="Z996" s="28"/>
      <c r="AA996" s="28"/>
      <c r="AB996" s="28"/>
      <c r="AC996" s="28"/>
    </row>
    <row r="997">
      <c r="A997" s="951"/>
      <c r="B997" s="951"/>
      <c r="C997" s="951"/>
      <c r="D997" s="28"/>
      <c r="E997" s="28"/>
      <c r="F997" s="28"/>
      <c r="G997" s="28"/>
      <c r="H997" s="28"/>
      <c r="I997" s="28"/>
      <c r="J997" s="951"/>
      <c r="K997" s="951"/>
      <c r="L997" s="951"/>
      <c r="M997" s="951"/>
      <c r="N997" s="951"/>
      <c r="O997" s="951"/>
      <c r="P997" s="951"/>
      <c r="Q997" s="951"/>
      <c r="R997" s="951"/>
      <c r="S997" s="28"/>
      <c r="T997" s="28"/>
      <c r="U997" s="28"/>
      <c r="V997" s="28"/>
      <c r="W997" s="28"/>
      <c r="X997" s="28"/>
      <c r="Y997" s="28"/>
      <c r="Z997" s="28"/>
      <c r="AA997" s="28"/>
      <c r="AB997" s="28"/>
      <c r="AC997" s="28"/>
    </row>
    <row r="998">
      <c r="A998" s="951"/>
      <c r="B998" s="951"/>
      <c r="C998" s="951"/>
      <c r="D998" s="28"/>
      <c r="E998" s="28"/>
      <c r="F998" s="28"/>
      <c r="G998" s="28"/>
      <c r="H998" s="28"/>
      <c r="I998" s="28"/>
      <c r="J998" s="951"/>
      <c r="K998" s="951"/>
      <c r="L998" s="951"/>
      <c r="M998" s="951"/>
      <c r="N998" s="951"/>
      <c r="O998" s="951"/>
      <c r="P998" s="951"/>
      <c r="Q998" s="951"/>
      <c r="R998" s="951"/>
      <c r="S998" s="28"/>
      <c r="T998" s="28"/>
      <c r="U998" s="28"/>
      <c r="V998" s="28"/>
      <c r="W998" s="28"/>
      <c r="X998" s="28"/>
      <c r="Y998" s="28"/>
      <c r="Z998" s="28"/>
      <c r="AA998" s="28"/>
      <c r="AB998" s="28"/>
      <c r="AC998" s="28"/>
    </row>
    <row r="999">
      <c r="A999" s="951"/>
      <c r="B999" s="951"/>
      <c r="C999" s="951"/>
      <c r="D999" s="28"/>
      <c r="E999" s="28"/>
      <c r="F999" s="28"/>
      <c r="G999" s="28"/>
      <c r="H999" s="28"/>
      <c r="I999" s="28"/>
      <c r="J999" s="951"/>
      <c r="K999" s="951"/>
      <c r="L999" s="951"/>
      <c r="M999" s="951"/>
      <c r="N999" s="951"/>
      <c r="O999" s="951"/>
      <c r="P999" s="951"/>
      <c r="Q999" s="951"/>
      <c r="R999" s="951"/>
      <c r="S999" s="28"/>
      <c r="T999" s="28"/>
      <c r="U999" s="28"/>
      <c r="V999" s="28"/>
      <c r="W999" s="28"/>
      <c r="X999" s="28"/>
      <c r="Y999" s="28"/>
      <c r="Z999" s="28"/>
      <c r="AA999" s="28"/>
      <c r="AB999" s="28"/>
      <c r="AC999" s="28"/>
    </row>
  </sheetData>
  <mergeCells count="2">
    <mergeCell ref="T7:AC9"/>
    <mergeCell ref="T11:AC12"/>
  </mergeCells>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2" max="2" width="11.38"/>
    <col customWidth="1" min="3" max="3" width="11.63"/>
    <col customWidth="1" min="4" max="4" width="16.25"/>
    <col customWidth="1" min="5" max="5" width="17.88"/>
    <col customWidth="1" min="6" max="6" width="15.38"/>
    <col customWidth="1" min="7" max="7" width="18.38"/>
  </cols>
  <sheetData>
    <row r="1">
      <c r="A1" s="951"/>
      <c r="B1" s="951"/>
      <c r="C1" s="951"/>
      <c r="D1" s="1885"/>
      <c r="E1" s="951"/>
      <c r="F1" s="951"/>
      <c r="G1" s="951"/>
      <c r="H1" s="951"/>
      <c r="I1" s="951"/>
      <c r="J1" s="951"/>
      <c r="K1" s="951"/>
      <c r="L1" s="951"/>
      <c r="M1" s="951"/>
      <c r="N1" s="951"/>
      <c r="O1" s="951"/>
      <c r="P1" s="951"/>
      <c r="Q1" s="951"/>
      <c r="R1" s="951"/>
      <c r="S1" s="951"/>
      <c r="T1" s="951"/>
      <c r="U1" s="951"/>
      <c r="V1" s="951"/>
      <c r="W1" s="951"/>
      <c r="X1" s="951"/>
      <c r="Y1" s="951"/>
      <c r="Z1" s="951"/>
      <c r="AA1" s="951"/>
      <c r="AB1" s="951"/>
    </row>
    <row r="2">
      <c r="A2" s="951"/>
      <c r="C2" s="951"/>
      <c r="D2" s="945" t="s">
        <v>2402</v>
      </c>
      <c r="F2" s="897"/>
      <c r="G2" s="897"/>
      <c r="H2" s="951"/>
      <c r="I2" s="951"/>
      <c r="J2" s="951"/>
      <c r="K2" s="951"/>
      <c r="L2" s="951"/>
      <c r="M2" s="951"/>
      <c r="N2" s="951"/>
      <c r="O2" s="951"/>
      <c r="P2" s="951"/>
      <c r="Q2" s="951"/>
      <c r="R2" s="951"/>
      <c r="S2" s="951"/>
      <c r="T2" s="951"/>
      <c r="U2" s="951"/>
      <c r="V2" s="951"/>
      <c r="W2" s="951"/>
      <c r="X2" s="951"/>
      <c r="Y2" s="951"/>
      <c r="Z2" s="951"/>
      <c r="AA2" s="951"/>
      <c r="AB2" s="951"/>
    </row>
    <row r="3">
      <c r="A3" s="951"/>
      <c r="B3" s="1885"/>
      <c r="C3" s="951"/>
      <c r="D3" s="897"/>
      <c r="E3" s="1885"/>
      <c r="F3" s="1885"/>
      <c r="G3" s="1885"/>
      <c r="H3" s="951"/>
      <c r="I3" s="951"/>
      <c r="J3" s="951"/>
      <c r="K3" s="951"/>
      <c r="L3" s="951"/>
      <c r="M3" s="951"/>
      <c r="N3" s="951"/>
      <c r="O3" s="951"/>
      <c r="P3" s="951"/>
      <c r="Q3" s="951"/>
      <c r="R3" s="951"/>
      <c r="S3" s="951"/>
      <c r="T3" s="951"/>
      <c r="U3" s="951"/>
      <c r="V3" s="951"/>
      <c r="W3" s="951"/>
      <c r="X3" s="951"/>
      <c r="Y3" s="951"/>
      <c r="Z3" s="951"/>
      <c r="AA3" s="951"/>
      <c r="AB3" s="951"/>
    </row>
    <row r="4">
      <c r="A4" s="951"/>
      <c r="B4" s="1885"/>
      <c r="C4" s="951"/>
      <c r="D4" s="897" t="s">
        <v>2403</v>
      </c>
      <c r="F4" s="1886" t="s">
        <v>2355</v>
      </c>
      <c r="G4" s="1885"/>
      <c r="H4" s="951"/>
      <c r="I4" s="951"/>
      <c r="J4" s="951"/>
      <c r="K4" s="951"/>
      <c r="L4" s="951"/>
      <c r="M4" s="951"/>
      <c r="N4" s="951"/>
      <c r="O4" s="951"/>
      <c r="P4" s="951"/>
      <c r="Q4" s="951"/>
      <c r="R4" s="951"/>
      <c r="S4" s="951"/>
      <c r="T4" s="951"/>
      <c r="U4" s="951"/>
      <c r="V4" s="951"/>
      <c r="W4" s="951"/>
      <c r="X4" s="951"/>
      <c r="Y4" s="951"/>
      <c r="Z4" s="951"/>
      <c r="AA4" s="951"/>
      <c r="AB4" s="951"/>
    </row>
    <row r="5">
      <c r="A5" s="951"/>
      <c r="B5" s="1885"/>
      <c r="C5" s="951"/>
      <c r="D5" s="897" t="s">
        <v>2404</v>
      </c>
      <c r="F5" s="1501" t="s">
        <v>2405</v>
      </c>
      <c r="G5" s="1885"/>
      <c r="H5" s="950"/>
      <c r="I5" s="951"/>
      <c r="J5" s="951"/>
      <c r="K5" s="951"/>
      <c r="L5" s="951"/>
      <c r="M5" s="951"/>
      <c r="N5" s="951"/>
      <c r="O5" s="951"/>
      <c r="P5" s="951"/>
      <c r="Q5" s="951"/>
      <c r="R5" s="951"/>
      <c r="S5" s="951"/>
      <c r="T5" s="951"/>
      <c r="U5" s="951"/>
      <c r="V5" s="951"/>
      <c r="W5" s="951"/>
      <c r="X5" s="951"/>
      <c r="Y5" s="951"/>
      <c r="Z5" s="951"/>
      <c r="AA5" s="951"/>
      <c r="AB5" s="951"/>
    </row>
    <row r="6">
      <c r="A6" s="951"/>
      <c r="B6" s="1885"/>
      <c r="C6" s="951"/>
      <c r="D6" s="897" t="s">
        <v>2406</v>
      </c>
      <c r="F6" s="949">
        <v>3.0</v>
      </c>
      <c r="G6" s="1885"/>
      <c r="H6" s="951"/>
      <c r="I6" s="951"/>
      <c r="J6" s="951"/>
      <c r="K6" s="951"/>
      <c r="L6" s="951"/>
      <c r="M6" s="951"/>
      <c r="N6" s="951"/>
      <c r="O6" s="951"/>
      <c r="P6" s="951"/>
      <c r="Q6" s="951"/>
      <c r="R6" s="951"/>
      <c r="S6" s="951"/>
      <c r="T6" s="951"/>
      <c r="U6" s="951"/>
      <c r="V6" s="951"/>
      <c r="W6" s="951"/>
      <c r="X6" s="951"/>
      <c r="Y6" s="951"/>
      <c r="Z6" s="951"/>
      <c r="AA6" s="951"/>
      <c r="AB6" s="951"/>
    </row>
    <row r="7">
      <c r="A7" s="951"/>
      <c r="B7" s="1885"/>
      <c r="C7" s="951"/>
      <c r="D7" s="897" t="s">
        <v>2407</v>
      </c>
      <c r="F7" s="949" t="b">
        <v>1</v>
      </c>
      <c r="G7" s="1885"/>
      <c r="H7" s="951"/>
      <c r="I7" s="951"/>
      <c r="J7" s="951"/>
      <c r="K7" s="951"/>
      <c r="L7" s="951"/>
      <c r="M7" s="951"/>
      <c r="N7" s="951"/>
      <c r="O7" s="951"/>
      <c r="P7" s="951"/>
      <c r="Q7" s="951"/>
      <c r="R7" s="951"/>
      <c r="S7" s="951"/>
      <c r="T7" s="951"/>
      <c r="U7" s="951"/>
      <c r="V7" s="951"/>
      <c r="W7" s="951"/>
      <c r="X7" s="951"/>
      <c r="Y7" s="951"/>
      <c r="Z7" s="951"/>
      <c r="AA7" s="951"/>
      <c r="AB7" s="951"/>
    </row>
    <row r="8">
      <c r="A8" s="951"/>
      <c r="B8" s="1885"/>
      <c r="C8" s="951"/>
      <c r="D8" s="897" t="s">
        <v>2408</v>
      </c>
      <c r="F8" s="1887">
        <f>IF(F7=TRUE,0.5,0)+F6*0.5</f>
        <v>2</v>
      </c>
      <c r="G8" s="1885"/>
      <c r="H8" s="951"/>
      <c r="I8" s="951"/>
      <c r="J8" s="951"/>
      <c r="K8" s="951"/>
      <c r="L8" s="951"/>
      <c r="M8" s="951"/>
      <c r="N8" s="951"/>
      <c r="O8" s="951"/>
      <c r="P8" s="951"/>
      <c r="Q8" s="951"/>
      <c r="R8" s="951"/>
      <c r="S8" s="951"/>
      <c r="T8" s="951"/>
      <c r="U8" s="951"/>
      <c r="V8" s="951"/>
      <c r="W8" s="951"/>
      <c r="X8" s="951"/>
      <c r="Y8" s="951"/>
      <c r="Z8" s="951"/>
      <c r="AA8" s="951"/>
      <c r="AB8" s="951"/>
    </row>
    <row r="9">
      <c r="A9" s="951"/>
      <c r="B9" s="1885"/>
      <c r="C9" s="951"/>
      <c r="D9" s="897" t="s">
        <v>2409</v>
      </c>
      <c r="F9" s="1887">
        <f>VLOOKUP(F4,'Professions and Combat Skills'!$E$6:$Q$63,13,FALSE)</f>
        <v>1</v>
      </c>
      <c r="G9" s="1885"/>
      <c r="H9" s="951"/>
      <c r="I9" s="951"/>
      <c r="J9" s="951"/>
      <c r="K9" s="951"/>
      <c r="L9" s="951"/>
      <c r="M9" s="951"/>
      <c r="N9" s="951"/>
      <c r="O9" s="951"/>
      <c r="P9" s="951"/>
      <c r="Q9" s="951"/>
      <c r="R9" s="951"/>
      <c r="S9" s="951"/>
      <c r="T9" s="951"/>
      <c r="U9" s="951"/>
      <c r="V9" s="951"/>
      <c r="W9" s="951"/>
      <c r="X9" s="951"/>
      <c r="Y9" s="951"/>
      <c r="Z9" s="951"/>
      <c r="AA9" s="951"/>
      <c r="AB9" s="951"/>
    </row>
    <row r="10">
      <c r="A10" s="951"/>
      <c r="B10" s="1885"/>
      <c r="C10" s="951"/>
      <c r="D10" s="1888" t="s">
        <v>2410</v>
      </c>
      <c r="E10" s="1888"/>
      <c r="F10" s="1889" t="str">
        <f>VLOOKUP(F4,'Professions and Combat Skills'!$E$6:$G$63,2,FALSE)</f>
        <v>Perception</v>
      </c>
      <c r="G10" s="1885"/>
      <c r="H10" s="951"/>
      <c r="I10" s="951"/>
      <c r="J10" s="951"/>
      <c r="K10" s="951"/>
      <c r="L10" s="951"/>
      <c r="M10" s="951"/>
      <c r="N10" s="951"/>
      <c r="O10" s="951"/>
      <c r="P10" s="951"/>
      <c r="Q10" s="951"/>
      <c r="R10" s="951"/>
      <c r="S10" s="951"/>
      <c r="T10" s="951"/>
      <c r="U10" s="951"/>
      <c r="V10" s="951"/>
      <c r="W10" s="951"/>
      <c r="X10" s="951"/>
      <c r="Y10" s="951"/>
      <c r="Z10" s="951"/>
      <c r="AA10" s="951"/>
      <c r="AB10" s="951"/>
    </row>
    <row r="11">
      <c r="A11" s="951"/>
      <c r="B11" s="1885"/>
      <c r="C11" s="951"/>
      <c r="D11" s="1890" t="s">
        <v>2411</v>
      </c>
      <c r="E11" s="1890"/>
      <c r="F11" s="1891" t="str">
        <f>VLOOKUP(F4,'Professions and Combat Skills'!$E$6:$G$63,3,FALSE)</f>
        <v>Consciousness</v>
      </c>
      <c r="G11" s="1885"/>
      <c r="H11" s="951"/>
      <c r="I11" s="951"/>
      <c r="J11" s="951"/>
      <c r="K11" s="951"/>
      <c r="L11" s="951"/>
      <c r="M11" s="951"/>
      <c r="N11" s="951"/>
      <c r="O11" s="951"/>
      <c r="P11" s="951"/>
      <c r="Q11" s="951"/>
      <c r="R11" s="951"/>
      <c r="S11" s="951"/>
      <c r="T11" s="951"/>
      <c r="U11" s="951"/>
      <c r="V11" s="951"/>
      <c r="W11" s="951"/>
      <c r="X11" s="951"/>
      <c r="Y11" s="951"/>
      <c r="Z11" s="951"/>
      <c r="AA11" s="951"/>
      <c r="AB11" s="951"/>
    </row>
    <row r="12">
      <c r="A12" s="951"/>
      <c r="B12" s="1885"/>
      <c r="C12" s="951"/>
      <c r="D12" s="1892" t="str">
        <f>CONCATENATE("Target value of progress bar - ",F4)</f>
        <v>Target value of progress bar - Constable</v>
      </c>
      <c r="E12" s="1892"/>
      <c r="F12" s="1893">
        <f>VLOOKUP(F4,'Professions and Combat Skills'!$E$6:$Q$63,11,FALSE)</f>
        <v>120</v>
      </c>
      <c r="G12" s="1894" t="s">
        <v>2412</v>
      </c>
      <c r="H12" s="951"/>
      <c r="I12" s="951"/>
      <c r="J12" s="951"/>
      <c r="K12" s="951"/>
      <c r="L12" s="951"/>
      <c r="M12" s="951"/>
      <c r="N12" s="951"/>
      <c r="O12" s="951"/>
      <c r="P12" s="951"/>
      <c r="Q12" s="951"/>
      <c r="R12" s="951"/>
      <c r="S12" s="951"/>
      <c r="T12" s="951"/>
      <c r="U12" s="951"/>
      <c r="V12" s="951"/>
      <c r="W12" s="951"/>
      <c r="X12" s="951"/>
      <c r="Y12" s="951"/>
      <c r="Z12" s="951"/>
      <c r="AA12" s="951"/>
      <c r="AB12" s="951"/>
    </row>
    <row r="13">
      <c r="A13" s="951"/>
      <c r="B13" s="1885"/>
      <c r="C13" s="951"/>
      <c r="D13" s="1888" t="str">
        <f t="shared" ref="D13:D14" si="1">CONCATENATE("Accumulated progress - ",F10)</f>
        <v>Accumulated progress - Perception</v>
      </c>
      <c r="E13" s="1888"/>
      <c r="F13" s="1889">
        <f>SUM(F24:F72)</f>
        <v>0</v>
      </c>
      <c r="G13" s="1895">
        <f>F13/F12</f>
        <v>0</v>
      </c>
      <c r="H13" s="951"/>
      <c r="I13" s="951"/>
      <c r="J13" s="951"/>
      <c r="K13" s="951"/>
      <c r="L13" s="951"/>
      <c r="M13" s="951"/>
      <c r="N13" s="951"/>
      <c r="O13" s="951"/>
      <c r="P13" s="951"/>
      <c r="Q13" s="951"/>
      <c r="R13" s="951"/>
      <c r="S13" s="951"/>
      <c r="T13" s="951"/>
      <c r="U13" s="951"/>
      <c r="V13" s="951"/>
      <c r="W13" s="951"/>
      <c r="X13" s="951"/>
      <c r="Y13" s="951"/>
      <c r="Z13" s="951"/>
      <c r="AA13" s="951"/>
      <c r="AB13" s="951"/>
    </row>
    <row r="14">
      <c r="A14" s="951"/>
      <c r="B14" s="1885"/>
      <c r="C14" s="951"/>
      <c r="D14" s="1890" t="str">
        <f t="shared" si="1"/>
        <v>Accumulated progress - Consciousness</v>
      </c>
      <c r="E14" s="1890"/>
      <c r="F14" s="1891">
        <f>SUM(G24:G72)</f>
        <v>0</v>
      </c>
      <c r="G14" s="1895">
        <f>F14/F12</f>
        <v>0</v>
      </c>
      <c r="H14" s="951"/>
      <c r="I14" s="951"/>
      <c r="J14" s="951"/>
      <c r="K14" s="951"/>
      <c r="L14" s="951"/>
      <c r="M14" s="951"/>
      <c r="N14" s="951"/>
      <c r="O14" s="951"/>
      <c r="P14" s="951"/>
      <c r="Q14" s="951"/>
      <c r="R14" s="951"/>
      <c r="S14" s="951"/>
      <c r="T14" s="951"/>
      <c r="U14" s="951"/>
      <c r="V14" s="951"/>
      <c r="W14" s="951"/>
      <c r="X14" s="951"/>
      <c r="Y14" s="951"/>
      <c r="Z14" s="951"/>
      <c r="AA14" s="951"/>
      <c r="AB14" s="951"/>
    </row>
    <row r="15">
      <c r="A15" s="951"/>
      <c r="B15" s="1885"/>
      <c r="C15" s="951"/>
      <c r="D15" s="1885"/>
      <c r="E15" s="1885"/>
      <c r="F15" s="1885"/>
      <c r="G15" s="1885"/>
      <c r="H15" s="951"/>
      <c r="I15" s="951"/>
      <c r="J15" s="951"/>
      <c r="K15" s="951"/>
      <c r="L15" s="951"/>
      <c r="M15" s="951"/>
      <c r="N15" s="951"/>
      <c r="O15" s="951"/>
      <c r="P15" s="951"/>
      <c r="Q15" s="951"/>
      <c r="R15" s="951"/>
      <c r="S15" s="951"/>
      <c r="T15" s="951"/>
      <c r="U15" s="951"/>
      <c r="V15" s="951"/>
      <c r="W15" s="951"/>
      <c r="X15" s="951"/>
      <c r="Y15" s="951"/>
      <c r="Z15" s="951"/>
      <c r="AA15" s="951"/>
      <c r="AB15" s="951"/>
    </row>
    <row r="16">
      <c r="A16" s="951"/>
      <c r="B16" s="1885"/>
      <c r="C16" s="951"/>
      <c r="D16" s="1885"/>
      <c r="E16" s="1885"/>
      <c r="F16" s="1885"/>
      <c r="G16" s="1885"/>
      <c r="H16" s="951"/>
      <c r="I16" s="951"/>
      <c r="J16" s="951"/>
      <c r="K16" s="951"/>
      <c r="L16" s="951"/>
      <c r="M16" s="951"/>
      <c r="N16" s="951"/>
      <c r="O16" s="951"/>
      <c r="P16" s="951"/>
      <c r="Q16" s="951"/>
      <c r="R16" s="951"/>
      <c r="S16" s="951"/>
      <c r="T16" s="951"/>
      <c r="U16" s="951"/>
      <c r="V16" s="951"/>
      <c r="W16" s="951"/>
      <c r="X16" s="951"/>
      <c r="Y16" s="951"/>
      <c r="Z16" s="951"/>
      <c r="AA16" s="951"/>
      <c r="AB16" s="951"/>
    </row>
    <row r="17">
      <c r="A17" s="951"/>
      <c r="B17" s="1885"/>
      <c r="C17" s="951"/>
      <c r="D17" s="1885"/>
      <c r="E17" s="1885"/>
      <c r="F17" s="1885"/>
      <c r="G17" s="1885"/>
      <c r="H17" s="951"/>
      <c r="I17" s="951"/>
      <c r="J17" s="951"/>
      <c r="K17" s="951"/>
      <c r="L17" s="951"/>
      <c r="M17" s="951"/>
      <c r="N17" s="951"/>
      <c r="O17" s="951"/>
      <c r="P17" s="951"/>
      <c r="Q17" s="951"/>
      <c r="R17" s="951"/>
      <c r="S17" s="951"/>
      <c r="T17" s="951"/>
      <c r="U17" s="951"/>
      <c r="V17" s="951"/>
      <c r="W17" s="951"/>
      <c r="X17" s="951"/>
      <c r="Y17" s="951"/>
      <c r="Z17" s="951"/>
      <c r="AA17" s="951"/>
      <c r="AB17" s="951"/>
    </row>
    <row r="18">
      <c r="A18" s="951"/>
      <c r="B18" s="1885"/>
      <c r="C18" s="951"/>
      <c r="D18" s="1885"/>
      <c r="E18" s="1885"/>
      <c r="F18" s="1885"/>
      <c r="G18" s="1885"/>
      <c r="H18" s="951"/>
      <c r="I18" s="951"/>
      <c r="J18" s="951"/>
      <c r="K18" s="951"/>
      <c r="L18" s="951"/>
      <c r="M18" s="951"/>
      <c r="N18" s="951"/>
      <c r="O18" s="951"/>
      <c r="P18" s="951"/>
      <c r="Q18" s="951"/>
      <c r="R18" s="951"/>
      <c r="S18" s="951"/>
      <c r="T18" s="951"/>
      <c r="U18" s="951"/>
      <c r="V18" s="951"/>
      <c r="W18" s="951"/>
      <c r="X18" s="951"/>
      <c r="Y18" s="951"/>
      <c r="Z18" s="951"/>
      <c r="AA18" s="951"/>
      <c r="AB18" s="951"/>
    </row>
    <row r="19">
      <c r="A19" s="951"/>
      <c r="B19" s="1885"/>
      <c r="C19" s="1885"/>
      <c r="D19" s="1885"/>
      <c r="E19" s="1885"/>
      <c r="F19" s="1885"/>
      <c r="G19" s="1885"/>
      <c r="H19" s="951"/>
      <c r="I19" s="951"/>
      <c r="J19" s="951"/>
      <c r="K19" s="951"/>
      <c r="L19" s="951"/>
      <c r="M19" s="951"/>
      <c r="N19" s="951"/>
      <c r="O19" s="951"/>
      <c r="P19" s="951"/>
      <c r="Q19" s="951"/>
      <c r="R19" s="951"/>
      <c r="S19" s="951"/>
      <c r="T19" s="951"/>
      <c r="U19" s="951"/>
      <c r="V19" s="951"/>
      <c r="W19" s="951"/>
      <c r="X19" s="951"/>
      <c r="Y19" s="951"/>
      <c r="Z19" s="951"/>
      <c r="AA19" s="951"/>
      <c r="AB19" s="951"/>
    </row>
    <row r="20">
      <c r="A20" s="951"/>
      <c r="B20" s="1885"/>
      <c r="C20" s="1885"/>
      <c r="D20" s="1885"/>
      <c r="E20" s="1885"/>
      <c r="F20" s="1885"/>
      <c r="G20" s="1885"/>
      <c r="H20" s="951"/>
      <c r="I20" s="951"/>
      <c r="J20" s="951"/>
      <c r="K20" s="951"/>
      <c r="L20" s="951"/>
      <c r="M20" s="951"/>
      <c r="N20" s="951"/>
      <c r="O20" s="951"/>
      <c r="P20" s="951"/>
      <c r="Q20" s="951"/>
      <c r="R20" s="951"/>
      <c r="S20" s="951"/>
      <c r="T20" s="951"/>
      <c r="U20" s="951"/>
      <c r="V20" s="951"/>
      <c r="W20" s="951"/>
      <c r="X20" s="951"/>
      <c r="Y20" s="951"/>
      <c r="Z20" s="951"/>
      <c r="AA20" s="951"/>
      <c r="AB20" s="951"/>
    </row>
    <row r="21">
      <c r="A21" s="951"/>
      <c r="B21" s="1885"/>
      <c r="C21" s="1885"/>
      <c r="D21" s="1885"/>
      <c r="E21" s="1885"/>
      <c r="F21" s="1885"/>
      <c r="G21" s="1885"/>
      <c r="H21" s="951"/>
      <c r="I21" s="951"/>
      <c r="J21" s="951"/>
      <c r="K21" s="951"/>
      <c r="L21" s="951"/>
      <c r="M21" s="951"/>
      <c r="N21" s="951"/>
      <c r="O21" s="951"/>
      <c r="P21" s="951"/>
      <c r="Q21" s="951"/>
      <c r="R21" s="951"/>
      <c r="S21" s="951"/>
      <c r="T21" s="951"/>
      <c r="U21" s="951"/>
      <c r="V21" s="951"/>
      <c r="W21" s="951"/>
      <c r="X21" s="951"/>
      <c r="Y21" s="951"/>
      <c r="Z21" s="951"/>
      <c r="AA21" s="951"/>
      <c r="AB21" s="951"/>
    </row>
    <row r="22">
      <c r="A22" s="951"/>
      <c r="B22" s="1885"/>
      <c r="C22" s="1885"/>
      <c r="D22" s="1885"/>
      <c r="E22" s="1885"/>
      <c r="F22" s="1885"/>
      <c r="G22" s="1885"/>
      <c r="H22" s="951"/>
      <c r="I22" s="951"/>
      <c r="J22" s="951"/>
      <c r="K22" s="951"/>
      <c r="L22" s="951"/>
      <c r="M22" s="951"/>
      <c r="N22" s="951"/>
      <c r="O22" s="951"/>
      <c r="P22" s="951"/>
      <c r="Q22" s="951"/>
      <c r="R22" s="951"/>
      <c r="S22" s="951"/>
      <c r="T22" s="951"/>
      <c r="U22" s="951"/>
      <c r="V22" s="951"/>
      <c r="W22" s="951"/>
      <c r="X22" s="951"/>
      <c r="Y22" s="951"/>
      <c r="Z22" s="951"/>
      <c r="AA22" s="951"/>
      <c r="AB22" s="951"/>
    </row>
    <row r="23" ht="32.25" customHeight="1">
      <c r="A23" s="951"/>
      <c r="B23" s="1896" t="s">
        <v>2413</v>
      </c>
      <c r="C23" s="1897" t="str">
        <f>CONCATENATE(F10," roll result",)</f>
        <v>Perception roll result</v>
      </c>
      <c r="D23" s="1898" t="str">
        <f>CONCATENATE(F11," roll result",)</f>
        <v>Consciousness roll result</v>
      </c>
      <c r="E23" s="1899" t="s">
        <v>2414</v>
      </c>
      <c r="F23" s="1897" t="str">
        <f>CONCATENATE(F10," progress result",)</f>
        <v>Perception progress result</v>
      </c>
      <c r="G23" s="1898" t="str">
        <f>CONCATENATE(F11," progress result",)</f>
        <v>Consciousness progress result</v>
      </c>
      <c r="H23" s="951"/>
      <c r="I23" s="951"/>
      <c r="J23" s="951"/>
      <c r="K23" s="951"/>
      <c r="L23" s="951"/>
      <c r="M23" s="951"/>
      <c r="N23" s="951"/>
      <c r="O23" s="951"/>
      <c r="P23" s="951"/>
      <c r="Q23" s="951"/>
      <c r="R23" s="951"/>
      <c r="S23" s="951"/>
      <c r="T23" s="951"/>
      <c r="U23" s="951"/>
      <c r="V23" s="951"/>
      <c r="W23" s="951"/>
      <c r="X23" s="951"/>
      <c r="Y23" s="951"/>
      <c r="Z23" s="951"/>
      <c r="AA23" s="951"/>
      <c r="AB23" s="951"/>
    </row>
    <row r="24">
      <c r="A24" s="951"/>
      <c r="B24" s="1900"/>
      <c r="C24" s="1501"/>
      <c r="D24" s="1901"/>
      <c r="E24" s="949"/>
      <c r="F24" s="951">
        <f t="shared" ref="F24:F25" si="2">IF(E24="Session with mentor",C24*$F$8,IF(E24="Reading a book",C24*$F$9,IF(E24="Critical success in an independent practice",$F$12/3,0)))</f>
        <v>0</v>
      </c>
      <c r="G24" s="1902">
        <f t="shared" ref="G24:G25" si="3">IF(E24="Session with mentor",D24*$F$8,IF(E24="Reading a book",D24*$F$9,IF(E24="Critical success in an independent practice",$F$12/3,0)))</f>
        <v>0</v>
      </c>
      <c r="H24" s="951"/>
      <c r="I24" s="951"/>
      <c r="J24" s="951"/>
      <c r="K24" s="951"/>
      <c r="L24" s="951"/>
      <c r="M24" s="951"/>
      <c r="N24" s="951"/>
      <c r="O24" s="951"/>
      <c r="P24" s="951"/>
      <c r="Q24" s="951"/>
      <c r="R24" s="951"/>
      <c r="S24" s="951"/>
      <c r="T24" s="951"/>
      <c r="U24" s="951"/>
      <c r="V24" s="951"/>
      <c r="W24" s="951"/>
      <c r="X24" s="951"/>
      <c r="Y24" s="951"/>
      <c r="Z24" s="951"/>
      <c r="AA24" s="951"/>
      <c r="AB24" s="951"/>
    </row>
    <row r="25">
      <c r="A25" s="951"/>
      <c r="B25" s="1900"/>
      <c r="C25" s="1501"/>
      <c r="D25" s="1501"/>
      <c r="E25" s="949"/>
      <c r="F25" s="951">
        <f t="shared" si="2"/>
        <v>0</v>
      </c>
      <c r="G25" s="1902">
        <f t="shared" si="3"/>
        <v>0</v>
      </c>
      <c r="H25" s="951"/>
      <c r="I25" s="951"/>
      <c r="J25" s="951"/>
      <c r="K25" s="951"/>
      <c r="L25" s="951"/>
      <c r="M25" s="951"/>
      <c r="N25" s="951"/>
      <c r="O25" s="951"/>
      <c r="P25" s="951"/>
      <c r="Q25" s="951"/>
      <c r="R25" s="951"/>
      <c r="S25" s="951"/>
      <c r="T25" s="951"/>
      <c r="U25" s="951"/>
      <c r="V25" s="951"/>
      <c r="W25" s="951"/>
      <c r="X25" s="951"/>
      <c r="Y25" s="951"/>
      <c r="Z25" s="951"/>
      <c r="AA25" s="951"/>
      <c r="AB25" s="951"/>
    </row>
    <row r="26">
      <c r="A26" s="951"/>
      <c r="B26" s="1903"/>
      <c r="C26" s="951"/>
      <c r="D26" s="951"/>
      <c r="E26" s="949"/>
      <c r="F26" s="951"/>
      <c r="G26" s="1902"/>
      <c r="H26" s="951"/>
      <c r="I26" s="951"/>
      <c r="J26" s="951"/>
      <c r="K26" s="951"/>
      <c r="L26" s="951"/>
      <c r="M26" s="951"/>
      <c r="N26" s="951"/>
      <c r="O26" s="951"/>
      <c r="P26" s="951"/>
      <c r="Q26" s="951"/>
      <c r="R26" s="951"/>
      <c r="S26" s="951"/>
      <c r="T26" s="951"/>
      <c r="U26" s="951"/>
      <c r="V26" s="951"/>
      <c r="W26" s="951"/>
      <c r="X26" s="951"/>
      <c r="Y26" s="951"/>
      <c r="Z26" s="951"/>
      <c r="AA26" s="951"/>
      <c r="AB26" s="951"/>
    </row>
    <row r="27">
      <c r="A27" s="951"/>
      <c r="B27" s="1903"/>
      <c r="C27" s="951"/>
      <c r="D27" s="951"/>
      <c r="E27" s="949"/>
      <c r="F27" s="951"/>
      <c r="G27" s="1902"/>
      <c r="H27" s="951"/>
      <c r="I27" s="951"/>
      <c r="J27" s="951"/>
      <c r="K27" s="951"/>
      <c r="L27" s="951"/>
      <c r="M27" s="951"/>
      <c r="N27" s="951"/>
      <c r="O27" s="951"/>
      <c r="P27" s="951"/>
      <c r="Q27" s="951"/>
      <c r="R27" s="951"/>
      <c r="S27" s="951"/>
      <c r="T27" s="951"/>
      <c r="U27" s="951"/>
      <c r="V27" s="951"/>
      <c r="W27" s="951"/>
      <c r="X27" s="951"/>
      <c r="Y27" s="951"/>
      <c r="Z27" s="951"/>
      <c r="AA27" s="951"/>
      <c r="AB27" s="951"/>
    </row>
    <row r="28">
      <c r="A28" s="951"/>
      <c r="B28" s="1903"/>
      <c r="C28" s="951"/>
      <c r="D28" s="951"/>
      <c r="E28" s="949"/>
      <c r="F28" s="951"/>
      <c r="G28" s="1902"/>
      <c r="H28" s="951"/>
      <c r="I28" s="951"/>
      <c r="J28" s="951"/>
      <c r="K28" s="951"/>
      <c r="L28" s="951"/>
      <c r="M28" s="951"/>
      <c r="N28" s="951"/>
      <c r="O28" s="951"/>
      <c r="P28" s="951"/>
      <c r="Q28" s="951"/>
      <c r="R28" s="951"/>
      <c r="S28" s="951"/>
      <c r="T28" s="951"/>
      <c r="U28" s="951"/>
      <c r="V28" s="951"/>
      <c r="W28" s="951"/>
      <c r="X28" s="951"/>
      <c r="Y28" s="951"/>
      <c r="Z28" s="951"/>
      <c r="AA28" s="951"/>
      <c r="AB28" s="951"/>
    </row>
    <row r="29">
      <c r="A29" s="951"/>
      <c r="B29" s="1903"/>
      <c r="C29" s="951"/>
      <c r="D29" s="951"/>
      <c r="E29" s="949"/>
      <c r="F29" s="951"/>
      <c r="G29" s="1902"/>
      <c r="H29" s="951"/>
      <c r="I29" s="951"/>
      <c r="J29" s="951"/>
      <c r="K29" s="951"/>
      <c r="L29" s="951"/>
      <c r="M29" s="951"/>
      <c r="N29" s="951"/>
      <c r="O29" s="951"/>
      <c r="P29" s="951"/>
      <c r="Q29" s="951"/>
      <c r="R29" s="951"/>
      <c r="S29" s="951"/>
      <c r="T29" s="951"/>
      <c r="U29" s="951"/>
      <c r="V29" s="951"/>
      <c r="W29" s="951"/>
      <c r="X29" s="951"/>
      <c r="Y29" s="951"/>
      <c r="Z29" s="951"/>
      <c r="AA29" s="951"/>
      <c r="AB29" s="951"/>
    </row>
    <row r="30">
      <c r="A30" s="951"/>
      <c r="B30" s="1903"/>
      <c r="C30" s="951"/>
      <c r="D30" s="951"/>
      <c r="E30" s="949"/>
      <c r="F30" s="951"/>
      <c r="G30" s="1902"/>
      <c r="H30" s="951"/>
      <c r="I30" s="951"/>
      <c r="J30" s="951"/>
      <c r="K30" s="951"/>
      <c r="L30" s="951"/>
      <c r="M30" s="951"/>
      <c r="N30" s="951"/>
      <c r="O30" s="951"/>
      <c r="P30" s="951"/>
      <c r="Q30" s="951"/>
      <c r="R30" s="951"/>
      <c r="S30" s="951"/>
      <c r="T30" s="951"/>
      <c r="U30" s="951"/>
      <c r="V30" s="951"/>
      <c r="W30" s="951"/>
      <c r="X30" s="951"/>
      <c r="Y30" s="951"/>
      <c r="Z30" s="951"/>
      <c r="AA30" s="951"/>
      <c r="AB30" s="951"/>
    </row>
    <row r="31">
      <c r="A31" s="951"/>
      <c r="B31" s="1903"/>
      <c r="C31" s="951"/>
      <c r="D31" s="951"/>
      <c r="E31" s="949"/>
      <c r="F31" s="951"/>
      <c r="G31" s="1902"/>
      <c r="H31" s="951"/>
      <c r="I31" s="951"/>
      <c r="J31" s="951"/>
      <c r="K31" s="951"/>
      <c r="L31" s="951"/>
      <c r="M31" s="951"/>
      <c r="N31" s="951"/>
      <c r="O31" s="951"/>
      <c r="P31" s="951"/>
      <c r="Q31" s="951"/>
      <c r="R31" s="951"/>
      <c r="S31" s="951"/>
      <c r="T31" s="951"/>
      <c r="U31" s="951"/>
      <c r="V31" s="951"/>
      <c r="W31" s="951"/>
      <c r="X31" s="951"/>
      <c r="Y31" s="951"/>
      <c r="Z31" s="951"/>
      <c r="AA31" s="951"/>
      <c r="AB31" s="951"/>
    </row>
    <row r="32">
      <c r="A32" s="951"/>
      <c r="B32" s="1903"/>
      <c r="C32" s="951"/>
      <c r="D32" s="951"/>
      <c r="E32" s="949"/>
      <c r="F32" s="951"/>
      <c r="G32" s="1902"/>
      <c r="H32" s="951"/>
      <c r="I32" s="951"/>
      <c r="J32" s="951"/>
      <c r="K32" s="951"/>
      <c r="L32" s="951"/>
      <c r="M32" s="951"/>
      <c r="N32" s="951"/>
      <c r="O32" s="951"/>
      <c r="P32" s="951"/>
      <c r="Q32" s="951"/>
      <c r="R32" s="951"/>
      <c r="S32" s="951"/>
      <c r="T32" s="951"/>
      <c r="U32" s="951"/>
      <c r="V32" s="951"/>
      <c r="W32" s="951"/>
      <c r="X32" s="951"/>
      <c r="Y32" s="951"/>
      <c r="Z32" s="951"/>
      <c r="AA32" s="951"/>
      <c r="AB32" s="951"/>
    </row>
    <row r="33">
      <c r="A33" s="951"/>
      <c r="B33" s="1903"/>
      <c r="C33" s="951"/>
      <c r="D33" s="951"/>
      <c r="E33" s="949"/>
      <c r="F33" s="951"/>
      <c r="G33" s="1902"/>
      <c r="H33" s="951"/>
      <c r="I33" s="951"/>
      <c r="J33" s="951"/>
      <c r="K33" s="951"/>
      <c r="L33" s="951"/>
      <c r="M33" s="951"/>
      <c r="N33" s="951"/>
      <c r="O33" s="951"/>
      <c r="P33" s="951"/>
      <c r="Q33" s="951"/>
      <c r="R33" s="951"/>
      <c r="S33" s="951"/>
      <c r="T33" s="951"/>
      <c r="U33" s="951"/>
      <c r="V33" s="951"/>
      <c r="W33" s="951"/>
      <c r="X33" s="951"/>
      <c r="Y33" s="951"/>
      <c r="Z33" s="951"/>
      <c r="AA33" s="951"/>
      <c r="AB33" s="951"/>
    </row>
    <row r="34">
      <c r="A34" s="951"/>
      <c r="B34" s="1903"/>
      <c r="C34" s="951"/>
      <c r="D34" s="951"/>
      <c r="E34" s="949"/>
      <c r="F34" s="951"/>
      <c r="G34" s="1902"/>
      <c r="H34" s="951"/>
      <c r="I34" s="951"/>
      <c r="J34" s="951"/>
      <c r="K34" s="951"/>
      <c r="L34" s="951"/>
      <c r="M34" s="951"/>
      <c r="N34" s="951"/>
      <c r="O34" s="951"/>
      <c r="P34" s="951"/>
      <c r="Q34" s="951"/>
      <c r="R34" s="951"/>
      <c r="S34" s="951"/>
      <c r="T34" s="951"/>
      <c r="U34" s="951"/>
      <c r="V34" s="951"/>
      <c r="W34" s="951"/>
      <c r="X34" s="951"/>
      <c r="Y34" s="951"/>
      <c r="Z34" s="951"/>
      <c r="AA34" s="951"/>
      <c r="AB34" s="951"/>
    </row>
    <row r="35">
      <c r="A35" s="951"/>
      <c r="B35" s="1903"/>
      <c r="C35" s="951"/>
      <c r="D35" s="951"/>
      <c r="E35" s="949"/>
      <c r="F35" s="951"/>
      <c r="G35" s="1902"/>
      <c r="H35" s="951"/>
      <c r="I35" s="951"/>
      <c r="J35" s="951"/>
      <c r="K35" s="951"/>
      <c r="L35" s="951"/>
      <c r="M35" s="951"/>
      <c r="N35" s="951"/>
      <c r="O35" s="951"/>
      <c r="P35" s="951"/>
      <c r="Q35" s="951"/>
      <c r="R35" s="951"/>
      <c r="S35" s="951"/>
      <c r="T35" s="951"/>
      <c r="U35" s="951"/>
      <c r="V35" s="951"/>
      <c r="W35" s="951"/>
      <c r="X35" s="951"/>
      <c r="Y35" s="951"/>
      <c r="Z35" s="951"/>
      <c r="AA35" s="951"/>
      <c r="AB35" s="951"/>
    </row>
    <row r="36">
      <c r="A36" s="951"/>
      <c r="B36" s="1903"/>
      <c r="C36" s="951"/>
      <c r="D36" s="951"/>
      <c r="E36" s="949"/>
      <c r="F36" s="951"/>
      <c r="G36" s="1902"/>
      <c r="H36" s="951"/>
      <c r="I36" s="951"/>
      <c r="J36" s="951"/>
      <c r="K36" s="951"/>
      <c r="L36" s="951"/>
      <c r="M36" s="951"/>
      <c r="N36" s="951"/>
      <c r="O36" s="951"/>
      <c r="P36" s="951"/>
      <c r="Q36" s="951"/>
      <c r="R36" s="951"/>
      <c r="S36" s="951"/>
      <c r="T36" s="951"/>
      <c r="U36" s="951"/>
      <c r="V36" s="951"/>
      <c r="W36" s="951"/>
      <c r="X36" s="951"/>
      <c r="Y36" s="951"/>
      <c r="Z36" s="951"/>
      <c r="AA36" s="951"/>
      <c r="AB36" s="951"/>
    </row>
    <row r="37">
      <c r="A37" s="951"/>
      <c r="B37" s="1903"/>
      <c r="C37" s="951"/>
      <c r="D37" s="951"/>
      <c r="E37" s="949"/>
      <c r="F37" s="951"/>
      <c r="G37" s="1902"/>
      <c r="H37" s="951"/>
      <c r="I37" s="951"/>
      <c r="J37" s="951"/>
      <c r="K37" s="951"/>
      <c r="L37" s="951"/>
      <c r="M37" s="951"/>
      <c r="N37" s="951"/>
      <c r="O37" s="951"/>
      <c r="P37" s="951"/>
      <c r="Q37" s="951"/>
      <c r="R37" s="951"/>
      <c r="S37" s="951"/>
      <c r="T37" s="951"/>
      <c r="U37" s="951"/>
      <c r="V37" s="951"/>
      <c r="W37" s="951"/>
      <c r="X37" s="951"/>
      <c r="Y37" s="951"/>
      <c r="Z37" s="951"/>
      <c r="AA37" s="951"/>
      <c r="AB37" s="951"/>
    </row>
    <row r="38">
      <c r="A38" s="951"/>
      <c r="B38" s="1903"/>
      <c r="C38" s="951"/>
      <c r="D38" s="951"/>
      <c r="E38" s="949"/>
      <c r="F38" s="951"/>
      <c r="G38" s="1902"/>
      <c r="H38" s="951"/>
      <c r="I38" s="951"/>
      <c r="J38" s="951"/>
      <c r="K38" s="951"/>
      <c r="L38" s="951"/>
      <c r="M38" s="951"/>
      <c r="N38" s="951"/>
      <c r="O38" s="951"/>
      <c r="P38" s="951"/>
      <c r="Q38" s="951"/>
      <c r="R38" s="951"/>
      <c r="S38" s="951"/>
      <c r="T38" s="951"/>
      <c r="U38" s="951"/>
      <c r="V38" s="951"/>
      <c r="W38" s="951"/>
      <c r="X38" s="951"/>
      <c r="Y38" s="951"/>
      <c r="Z38" s="951"/>
      <c r="AA38" s="951"/>
      <c r="AB38" s="951"/>
    </row>
    <row r="39">
      <c r="A39" s="951"/>
      <c r="B39" s="1903"/>
      <c r="C39" s="951"/>
      <c r="D39" s="951"/>
      <c r="E39" s="949"/>
      <c r="F39" s="951"/>
      <c r="G39" s="1902"/>
      <c r="H39" s="951"/>
      <c r="I39" s="951"/>
      <c r="J39" s="951"/>
      <c r="K39" s="951"/>
      <c r="L39" s="951"/>
      <c r="M39" s="951"/>
      <c r="N39" s="951"/>
      <c r="O39" s="951"/>
      <c r="P39" s="951"/>
      <c r="Q39" s="951"/>
      <c r="R39" s="951"/>
      <c r="S39" s="951"/>
      <c r="T39" s="951"/>
      <c r="U39" s="951"/>
      <c r="V39" s="951"/>
      <c r="W39" s="951"/>
      <c r="X39" s="951"/>
      <c r="Y39" s="951"/>
      <c r="Z39" s="951"/>
      <c r="AA39" s="951"/>
      <c r="AB39" s="951"/>
    </row>
    <row r="40">
      <c r="A40" s="951"/>
      <c r="B40" s="1903"/>
      <c r="C40" s="951"/>
      <c r="D40" s="951"/>
      <c r="E40" s="949"/>
      <c r="F40" s="951"/>
      <c r="G40" s="1902"/>
      <c r="H40" s="951"/>
      <c r="I40" s="951"/>
      <c r="J40" s="951"/>
      <c r="K40" s="951"/>
      <c r="L40" s="951"/>
      <c r="M40" s="951"/>
      <c r="N40" s="951"/>
      <c r="O40" s="951"/>
      <c r="P40" s="951"/>
      <c r="Q40" s="951"/>
      <c r="R40" s="951"/>
      <c r="S40" s="951"/>
      <c r="T40" s="951"/>
      <c r="U40" s="951"/>
      <c r="V40" s="951"/>
      <c r="W40" s="951"/>
      <c r="X40" s="951"/>
      <c r="Y40" s="951"/>
      <c r="Z40" s="951"/>
      <c r="AA40" s="951"/>
      <c r="AB40" s="951"/>
    </row>
    <row r="41">
      <c r="A41" s="951"/>
      <c r="B41" s="1903"/>
      <c r="C41" s="951"/>
      <c r="D41" s="951"/>
      <c r="E41" s="949"/>
      <c r="F41" s="951"/>
      <c r="G41" s="1902"/>
      <c r="H41" s="951"/>
      <c r="I41" s="951"/>
      <c r="J41" s="951"/>
      <c r="K41" s="951"/>
      <c r="L41" s="951"/>
      <c r="M41" s="951"/>
      <c r="N41" s="951"/>
      <c r="O41" s="951"/>
      <c r="P41" s="951"/>
      <c r="Q41" s="951"/>
      <c r="R41" s="951"/>
      <c r="S41" s="951"/>
      <c r="T41" s="951"/>
      <c r="U41" s="951"/>
      <c r="V41" s="951"/>
      <c r="W41" s="951"/>
      <c r="X41" s="951"/>
      <c r="Y41" s="951"/>
      <c r="Z41" s="951"/>
      <c r="AA41" s="951"/>
      <c r="AB41" s="951"/>
    </row>
    <row r="42">
      <c r="A42" s="951"/>
      <c r="B42" s="1903"/>
      <c r="C42" s="951"/>
      <c r="D42" s="951"/>
      <c r="E42" s="949"/>
      <c r="F42" s="951"/>
      <c r="G42" s="1902"/>
      <c r="H42" s="951"/>
      <c r="I42" s="951"/>
      <c r="J42" s="951"/>
      <c r="K42" s="951"/>
      <c r="L42" s="951"/>
      <c r="M42" s="951"/>
      <c r="N42" s="951"/>
      <c r="O42" s="951"/>
      <c r="P42" s="951"/>
      <c r="Q42" s="951"/>
      <c r="R42" s="951"/>
      <c r="S42" s="951"/>
      <c r="T42" s="951"/>
      <c r="U42" s="951"/>
      <c r="V42" s="951"/>
      <c r="W42" s="951"/>
      <c r="X42" s="951"/>
      <c r="Y42" s="951"/>
      <c r="Z42" s="951"/>
      <c r="AA42" s="951"/>
      <c r="AB42" s="951"/>
    </row>
    <row r="43">
      <c r="A43" s="951"/>
      <c r="B43" s="1903"/>
      <c r="C43" s="951"/>
      <c r="D43" s="951"/>
      <c r="E43" s="949"/>
      <c r="F43" s="951"/>
      <c r="G43" s="1902"/>
      <c r="H43" s="951"/>
      <c r="I43" s="951"/>
      <c r="J43" s="951"/>
      <c r="K43" s="951"/>
      <c r="L43" s="951"/>
      <c r="M43" s="951"/>
      <c r="N43" s="951"/>
      <c r="O43" s="951"/>
      <c r="P43" s="951"/>
      <c r="Q43" s="951"/>
      <c r="R43" s="951"/>
      <c r="S43" s="951"/>
      <c r="T43" s="951"/>
      <c r="U43" s="951"/>
      <c r="V43" s="951"/>
      <c r="W43" s="951"/>
      <c r="X43" s="951"/>
      <c r="Y43" s="951"/>
      <c r="Z43" s="951"/>
      <c r="AA43" s="951"/>
      <c r="AB43" s="951"/>
    </row>
    <row r="44">
      <c r="A44" s="951"/>
      <c r="B44" s="1903"/>
      <c r="C44" s="951"/>
      <c r="D44" s="951"/>
      <c r="E44" s="949"/>
      <c r="F44" s="951"/>
      <c r="G44" s="1902"/>
      <c r="H44" s="951"/>
      <c r="I44" s="951"/>
      <c r="J44" s="951"/>
      <c r="K44" s="951"/>
      <c r="L44" s="951"/>
      <c r="M44" s="951"/>
      <c r="N44" s="951"/>
      <c r="O44" s="951"/>
      <c r="P44" s="951"/>
      <c r="Q44" s="951"/>
      <c r="R44" s="951"/>
      <c r="S44" s="951"/>
      <c r="T44" s="951"/>
      <c r="U44" s="951"/>
      <c r="V44" s="951"/>
      <c r="W44" s="951"/>
      <c r="X44" s="951"/>
      <c r="Y44" s="951"/>
      <c r="Z44" s="951"/>
      <c r="AA44" s="951"/>
      <c r="AB44" s="951"/>
    </row>
    <row r="45">
      <c r="A45" s="951"/>
      <c r="B45" s="1903"/>
      <c r="C45" s="951"/>
      <c r="D45" s="951"/>
      <c r="E45" s="949"/>
      <c r="F45" s="951"/>
      <c r="G45" s="1902"/>
      <c r="H45" s="951"/>
      <c r="I45" s="951"/>
      <c r="J45" s="951"/>
      <c r="K45" s="951"/>
      <c r="L45" s="951"/>
      <c r="M45" s="951"/>
      <c r="N45" s="951"/>
      <c r="O45" s="951"/>
      <c r="P45" s="951"/>
      <c r="Q45" s="951"/>
      <c r="R45" s="951"/>
      <c r="S45" s="951"/>
      <c r="T45" s="951"/>
      <c r="U45" s="951"/>
      <c r="V45" s="951"/>
      <c r="W45" s="951"/>
      <c r="X45" s="951"/>
      <c r="Y45" s="951"/>
      <c r="Z45" s="951"/>
      <c r="AA45" s="951"/>
      <c r="AB45" s="951"/>
    </row>
    <row r="46">
      <c r="A46" s="951"/>
      <c r="B46" s="1903"/>
      <c r="C46" s="951"/>
      <c r="D46" s="951"/>
      <c r="E46" s="949"/>
      <c r="F46" s="951"/>
      <c r="G46" s="1902"/>
      <c r="H46" s="951"/>
      <c r="I46" s="951"/>
      <c r="J46" s="951"/>
      <c r="K46" s="951"/>
      <c r="L46" s="951"/>
      <c r="M46" s="951"/>
      <c r="N46" s="951"/>
      <c r="O46" s="951"/>
      <c r="P46" s="951"/>
      <c r="Q46" s="951"/>
      <c r="R46" s="951"/>
      <c r="S46" s="951"/>
      <c r="T46" s="951"/>
      <c r="U46" s="951"/>
      <c r="V46" s="951"/>
      <c r="W46" s="951"/>
      <c r="X46" s="951"/>
      <c r="Y46" s="951"/>
      <c r="Z46" s="951"/>
      <c r="AA46" s="951"/>
      <c r="AB46" s="951"/>
    </row>
    <row r="47">
      <c r="A47" s="951"/>
      <c r="B47" s="1903"/>
      <c r="C47" s="951"/>
      <c r="D47" s="951"/>
      <c r="E47" s="949"/>
      <c r="F47" s="951"/>
      <c r="G47" s="1902"/>
      <c r="H47" s="951"/>
      <c r="I47" s="951"/>
      <c r="J47" s="951"/>
      <c r="K47" s="951"/>
      <c r="L47" s="951"/>
      <c r="M47" s="951"/>
      <c r="N47" s="951"/>
      <c r="O47" s="951"/>
      <c r="P47" s="951"/>
      <c r="Q47" s="951"/>
      <c r="R47" s="951"/>
      <c r="S47" s="951"/>
      <c r="T47" s="951"/>
      <c r="U47" s="951"/>
      <c r="V47" s="951"/>
      <c r="W47" s="951"/>
      <c r="X47" s="951"/>
      <c r="Y47" s="951"/>
      <c r="Z47" s="951"/>
      <c r="AA47" s="951"/>
      <c r="AB47" s="951"/>
    </row>
    <row r="48">
      <c r="A48" s="951"/>
      <c r="B48" s="1903"/>
      <c r="C48" s="951"/>
      <c r="D48" s="951"/>
      <c r="E48" s="949"/>
      <c r="F48" s="951"/>
      <c r="G48" s="1902"/>
      <c r="H48" s="951"/>
      <c r="I48" s="951"/>
      <c r="J48" s="951"/>
      <c r="K48" s="951"/>
      <c r="L48" s="951"/>
      <c r="M48" s="951"/>
      <c r="N48" s="951"/>
      <c r="O48" s="951"/>
      <c r="P48" s="951"/>
      <c r="Q48" s="951"/>
      <c r="R48" s="951"/>
      <c r="S48" s="951"/>
      <c r="T48" s="951"/>
      <c r="U48" s="951"/>
      <c r="V48" s="951"/>
      <c r="W48" s="951"/>
      <c r="X48" s="951"/>
      <c r="Y48" s="951"/>
      <c r="Z48" s="951"/>
      <c r="AA48" s="951"/>
      <c r="AB48" s="951"/>
    </row>
    <row r="49">
      <c r="A49" s="951"/>
      <c r="B49" s="1903"/>
      <c r="C49" s="951"/>
      <c r="D49" s="951"/>
      <c r="E49" s="949"/>
      <c r="F49" s="951"/>
      <c r="G49" s="1902"/>
      <c r="H49" s="951"/>
      <c r="I49" s="951"/>
      <c r="J49" s="951"/>
      <c r="K49" s="951"/>
      <c r="L49" s="951"/>
      <c r="M49" s="951"/>
      <c r="N49" s="951"/>
      <c r="O49" s="951"/>
      <c r="P49" s="951"/>
      <c r="Q49" s="951"/>
      <c r="R49" s="951"/>
      <c r="S49" s="951"/>
      <c r="T49" s="951"/>
      <c r="U49" s="951"/>
      <c r="V49" s="951"/>
      <c r="W49" s="951"/>
      <c r="X49" s="951"/>
      <c r="Y49" s="951"/>
      <c r="Z49" s="951"/>
      <c r="AA49" s="951"/>
      <c r="AB49" s="951"/>
    </row>
    <row r="50">
      <c r="A50" s="951"/>
      <c r="B50" s="1903"/>
      <c r="C50" s="951"/>
      <c r="D50" s="951"/>
      <c r="E50" s="949"/>
      <c r="F50" s="951"/>
      <c r="G50" s="1902"/>
      <c r="H50" s="951"/>
      <c r="I50" s="951"/>
      <c r="J50" s="951"/>
      <c r="K50" s="951"/>
      <c r="L50" s="951"/>
      <c r="M50" s="951"/>
      <c r="N50" s="951"/>
      <c r="O50" s="951"/>
      <c r="P50" s="951"/>
      <c r="Q50" s="951"/>
      <c r="R50" s="951"/>
      <c r="S50" s="951"/>
      <c r="T50" s="951"/>
      <c r="U50" s="951"/>
      <c r="V50" s="951"/>
      <c r="W50" s="951"/>
      <c r="X50" s="951"/>
      <c r="Y50" s="951"/>
      <c r="Z50" s="951"/>
      <c r="AA50" s="951"/>
      <c r="AB50" s="951"/>
    </row>
    <row r="51">
      <c r="A51" s="951"/>
      <c r="B51" s="1903"/>
      <c r="C51" s="951"/>
      <c r="D51" s="951"/>
      <c r="E51" s="949"/>
      <c r="F51" s="951"/>
      <c r="G51" s="1902"/>
      <c r="H51" s="951"/>
      <c r="I51" s="951"/>
      <c r="J51" s="951"/>
      <c r="K51" s="951"/>
      <c r="L51" s="951"/>
      <c r="M51" s="951"/>
      <c r="N51" s="951"/>
      <c r="O51" s="951"/>
      <c r="P51" s="951"/>
      <c r="Q51" s="951"/>
      <c r="R51" s="951"/>
      <c r="S51" s="951"/>
      <c r="T51" s="951"/>
      <c r="U51" s="951"/>
      <c r="V51" s="951"/>
      <c r="W51" s="951"/>
      <c r="X51" s="951"/>
      <c r="Y51" s="951"/>
      <c r="Z51" s="951"/>
      <c r="AA51" s="951"/>
      <c r="AB51" s="951"/>
    </row>
    <row r="52">
      <c r="A52" s="951"/>
      <c r="B52" s="1903"/>
      <c r="C52" s="951"/>
      <c r="D52" s="951"/>
      <c r="E52" s="949"/>
      <c r="F52" s="951"/>
      <c r="G52" s="1902"/>
      <c r="H52" s="951"/>
      <c r="I52" s="951"/>
      <c r="J52" s="951"/>
      <c r="K52" s="951"/>
      <c r="L52" s="951"/>
      <c r="M52" s="951"/>
      <c r="N52" s="951"/>
      <c r="O52" s="951"/>
      <c r="P52" s="951"/>
      <c r="Q52" s="951"/>
      <c r="R52" s="951"/>
      <c r="S52" s="951"/>
      <c r="T52" s="951"/>
      <c r="U52" s="951"/>
      <c r="V52" s="951"/>
      <c r="W52" s="951"/>
      <c r="X52" s="951"/>
      <c r="Y52" s="951"/>
      <c r="Z52" s="951"/>
      <c r="AA52" s="951"/>
      <c r="AB52" s="951"/>
    </row>
    <row r="53">
      <c r="A53" s="951"/>
      <c r="B53" s="1903"/>
      <c r="C53" s="951"/>
      <c r="D53" s="951"/>
      <c r="E53" s="949"/>
      <c r="F53" s="951"/>
      <c r="G53" s="1902"/>
      <c r="H53" s="951"/>
      <c r="I53" s="951"/>
      <c r="J53" s="951"/>
      <c r="K53" s="951"/>
      <c r="L53" s="951"/>
      <c r="M53" s="951"/>
      <c r="N53" s="951"/>
      <c r="O53" s="951"/>
      <c r="P53" s="951"/>
      <c r="Q53" s="951"/>
      <c r="R53" s="951"/>
      <c r="S53" s="951"/>
      <c r="T53" s="951"/>
      <c r="U53" s="951"/>
      <c r="V53" s="951"/>
      <c r="W53" s="951"/>
      <c r="X53" s="951"/>
      <c r="Y53" s="951"/>
      <c r="Z53" s="951"/>
      <c r="AA53" s="951"/>
      <c r="AB53" s="951"/>
    </row>
    <row r="54">
      <c r="A54" s="951"/>
      <c r="B54" s="1903"/>
      <c r="C54" s="951"/>
      <c r="D54" s="951"/>
      <c r="E54" s="949"/>
      <c r="F54" s="951"/>
      <c r="G54" s="1902"/>
      <c r="H54" s="951"/>
      <c r="I54" s="951"/>
      <c r="J54" s="951"/>
      <c r="K54" s="951"/>
      <c r="L54" s="951"/>
      <c r="M54" s="951"/>
      <c r="N54" s="951"/>
      <c r="O54" s="951"/>
      <c r="P54" s="951"/>
      <c r="Q54" s="951"/>
      <c r="R54" s="951"/>
      <c r="S54" s="951"/>
      <c r="T54" s="951"/>
      <c r="U54" s="951"/>
      <c r="V54" s="951"/>
      <c r="W54" s="951"/>
      <c r="X54" s="951"/>
      <c r="Y54" s="951"/>
      <c r="Z54" s="951"/>
      <c r="AA54" s="951"/>
      <c r="AB54" s="951"/>
    </row>
    <row r="55">
      <c r="A55" s="951"/>
      <c r="B55" s="1903"/>
      <c r="C55" s="951"/>
      <c r="D55" s="951"/>
      <c r="E55" s="949"/>
      <c r="F55" s="951"/>
      <c r="G55" s="1902"/>
      <c r="H55" s="951"/>
      <c r="I55" s="951"/>
      <c r="J55" s="951"/>
      <c r="K55" s="951"/>
      <c r="L55" s="951"/>
      <c r="M55" s="951"/>
      <c r="N55" s="951"/>
      <c r="O55" s="951"/>
      <c r="P55" s="951"/>
      <c r="Q55" s="951"/>
      <c r="R55" s="951"/>
      <c r="S55" s="951"/>
      <c r="T55" s="951"/>
      <c r="U55" s="951"/>
      <c r="V55" s="951"/>
      <c r="W55" s="951"/>
      <c r="X55" s="951"/>
      <c r="Y55" s="951"/>
      <c r="Z55" s="951"/>
      <c r="AA55" s="951"/>
      <c r="AB55" s="951"/>
    </row>
    <row r="56">
      <c r="A56" s="951"/>
      <c r="B56" s="1903"/>
      <c r="C56" s="951"/>
      <c r="D56" s="951"/>
      <c r="E56" s="949"/>
      <c r="F56" s="951"/>
      <c r="G56" s="1902"/>
      <c r="H56" s="951"/>
      <c r="I56" s="951"/>
      <c r="J56" s="951"/>
      <c r="K56" s="951"/>
      <c r="L56" s="951"/>
      <c r="M56" s="951"/>
      <c r="N56" s="951"/>
      <c r="O56" s="951"/>
      <c r="P56" s="951"/>
      <c r="Q56" s="951"/>
      <c r="R56" s="951"/>
      <c r="S56" s="951"/>
      <c r="T56" s="951"/>
      <c r="U56" s="951"/>
      <c r="V56" s="951"/>
      <c r="W56" s="951"/>
      <c r="X56" s="951"/>
      <c r="Y56" s="951"/>
      <c r="Z56" s="951"/>
      <c r="AA56" s="951"/>
      <c r="AB56" s="951"/>
    </row>
    <row r="57">
      <c r="A57" s="951"/>
      <c r="B57" s="1903"/>
      <c r="C57" s="951"/>
      <c r="D57" s="951"/>
      <c r="E57" s="949"/>
      <c r="F57" s="951"/>
      <c r="G57" s="1902"/>
      <c r="H57" s="951"/>
      <c r="I57" s="951"/>
      <c r="J57" s="951"/>
      <c r="K57" s="951"/>
      <c r="L57" s="951"/>
      <c r="M57" s="951"/>
      <c r="N57" s="951"/>
      <c r="O57" s="951"/>
      <c r="P57" s="951"/>
      <c r="Q57" s="951"/>
      <c r="R57" s="951"/>
      <c r="S57" s="951"/>
      <c r="T57" s="951"/>
      <c r="U57" s="951"/>
      <c r="V57" s="951"/>
      <c r="W57" s="951"/>
      <c r="X57" s="951"/>
      <c r="Y57" s="951"/>
      <c r="Z57" s="951"/>
      <c r="AA57" s="951"/>
      <c r="AB57" s="951"/>
    </row>
    <row r="58">
      <c r="A58" s="951"/>
      <c r="B58" s="1903"/>
      <c r="C58" s="951"/>
      <c r="D58" s="951"/>
      <c r="E58" s="949"/>
      <c r="F58" s="951"/>
      <c r="G58" s="1902"/>
      <c r="H58" s="951"/>
      <c r="I58" s="951"/>
      <c r="J58" s="951"/>
      <c r="K58" s="951"/>
      <c r="L58" s="951"/>
      <c r="M58" s="951"/>
      <c r="N58" s="951"/>
      <c r="O58" s="951"/>
      <c r="P58" s="951"/>
      <c r="Q58" s="951"/>
      <c r="R58" s="951"/>
      <c r="S58" s="951"/>
      <c r="T58" s="951"/>
      <c r="U58" s="951"/>
      <c r="V58" s="951"/>
      <c r="W58" s="951"/>
      <c r="X58" s="951"/>
      <c r="Y58" s="951"/>
      <c r="Z58" s="951"/>
      <c r="AA58" s="951"/>
      <c r="AB58" s="951"/>
    </row>
    <row r="59">
      <c r="A59" s="951"/>
      <c r="B59" s="1903"/>
      <c r="C59" s="951"/>
      <c r="D59" s="951"/>
      <c r="E59" s="949"/>
      <c r="F59" s="951"/>
      <c r="G59" s="1902"/>
      <c r="H59" s="951"/>
      <c r="I59" s="951"/>
      <c r="J59" s="951"/>
      <c r="K59" s="951"/>
      <c r="L59" s="951"/>
      <c r="M59" s="951"/>
      <c r="N59" s="951"/>
      <c r="O59" s="951"/>
      <c r="P59" s="951"/>
      <c r="Q59" s="951"/>
      <c r="R59" s="951"/>
      <c r="S59" s="951"/>
      <c r="T59" s="951"/>
      <c r="U59" s="951"/>
      <c r="V59" s="951"/>
      <c r="W59" s="951"/>
      <c r="X59" s="951"/>
      <c r="Y59" s="951"/>
      <c r="Z59" s="951"/>
      <c r="AA59" s="951"/>
      <c r="AB59" s="951"/>
    </row>
    <row r="60">
      <c r="A60" s="951"/>
      <c r="B60" s="1903"/>
      <c r="C60" s="951"/>
      <c r="D60" s="951"/>
      <c r="E60" s="949"/>
      <c r="F60" s="951"/>
      <c r="G60" s="1902"/>
      <c r="H60" s="951"/>
      <c r="I60" s="951"/>
      <c r="J60" s="951"/>
      <c r="K60" s="951"/>
      <c r="L60" s="951"/>
      <c r="M60" s="951"/>
      <c r="N60" s="951"/>
      <c r="O60" s="951"/>
      <c r="P60" s="951"/>
      <c r="Q60" s="951"/>
      <c r="R60" s="951"/>
      <c r="S60" s="951"/>
      <c r="T60" s="951"/>
      <c r="U60" s="951"/>
      <c r="V60" s="951"/>
      <c r="W60" s="951"/>
      <c r="X60" s="951"/>
      <c r="Y60" s="951"/>
      <c r="Z60" s="951"/>
      <c r="AA60" s="951"/>
      <c r="AB60" s="951"/>
    </row>
    <row r="61">
      <c r="A61" s="951"/>
      <c r="B61" s="1903"/>
      <c r="C61" s="951"/>
      <c r="D61" s="951"/>
      <c r="E61" s="949"/>
      <c r="F61" s="951"/>
      <c r="G61" s="1902"/>
      <c r="H61" s="951"/>
      <c r="I61" s="951"/>
      <c r="J61" s="951"/>
      <c r="K61" s="951"/>
      <c r="L61" s="951"/>
      <c r="M61" s="951"/>
      <c r="N61" s="951"/>
      <c r="O61" s="951"/>
      <c r="P61" s="951"/>
      <c r="Q61" s="951"/>
      <c r="R61" s="951"/>
      <c r="S61" s="951"/>
      <c r="T61" s="951"/>
      <c r="U61" s="951"/>
      <c r="V61" s="951"/>
      <c r="W61" s="951"/>
      <c r="X61" s="951"/>
      <c r="Y61" s="951"/>
      <c r="Z61" s="951"/>
      <c r="AA61" s="951"/>
      <c r="AB61" s="951"/>
    </row>
    <row r="62">
      <c r="A62" s="951"/>
      <c r="B62" s="1903"/>
      <c r="C62" s="951"/>
      <c r="D62" s="951"/>
      <c r="E62" s="949"/>
      <c r="F62" s="951"/>
      <c r="G62" s="1902"/>
      <c r="H62" s="951"/>
      <c r="I62" s="951"/>
      <c r="J62" s="951"/>
      <c r="K62" s="951"/>
      <c r="L62" s="951"/>
      <c r="M62" s="951"/>
      <c r="N62" s="951"/>
      <c r="O62" s="951"/>
      <c r="P62" s="951"/>
      <c r="Q62" s="951"/>
      <c r="R62" s="951"/>
      <c r="S62" s="951"/>
      <c r="T62" s="951"/>
      <c r="U62" s="951"/>
      <c r="V62" s="951"/>
      <c r="W62" s="951"/>
      <c r="X62" s="951"/>
      <c r="Y62" s="951"/>
      <c r="Z62" s="951"/>
      <c r="AA62" s="951"/>
      <c r="AB62" s="951"/>
    </row>
    <row r="63">
      <c r="A63" s="951"/>
      <c r="B63" s="1903"/>
      <c r="C63" s="951"/>
      <c r="D63" s="951"/>
      <c r="E63" s="949"/>
      <c r="F63" s="951"/>
      <c r="G63" s="1902"/>
      <c r="H63" s="951"/>
      <c r="I63" s="951"/>
      <c r="J63" s="951"/>
      <c r="K63" s="951"/>
      <c r="L63" s="951"/>
      <c r="M63" s="951"/>
      <c r="N63" s="951"/>
      <c r="O63" s="951"/>
      <c r="P63" s="951"/>
      <c r="Q63" s="951"/>
      <c r="R63" s="951"/>
      <c r="S63" s="951"/>
      <c r="T63" s="951"/>
      <c r="U63" s="951"/>
      <c r="V63" s="951"/>
      <c r="W63" s="951"/>
      <c r="X63" s="951"/>
      <c r="Y63" s="951"/>
      <c r="Z63" s="951"/>
      <c r="AA63" s="951"/>
      <c r="AB63" s="951"/>
    </row>
    <row r="64">
      <c r="A64" s="951"/>
      <c r="B64" s="1903"/>
      <c r="C64" s="951"/>
      <c r="D64" s="951"/>
      <c r="E64" s="949"/>
      <c r="F64" s="951"/>
      <c r="G64" s="1902"/>
      <c r="H64" s="951"/>
      <c r="I64" s="951"/>
      <c r="J64" s="951"/>
      <c r="K64" s="951"/>
      <c r="L64" s="951"/>
      <c r="M64" s="951"/>
      <c r="N64" s="951"/>
      <c r="O64" s="951"/>
      <c r="P64" s="951"/>
      <c r="Q64" s="951"/>
      <c r="R64" s="951"/>
      <c r="S64" s="951"/>
      <c r="T64" s="951"/>
      <c r="U64" s="951"/>
      <c r="V64" s="951"/>
      <c r="W64" s="951"/>
      <c r="X64" s="951"/>
      <c r="Y64" s="951"/>
      <c r="Z64" s="951"/>
      <c r="AA64" s="951"/>
      <c r="AB64" s="951"/>
    </row>
    <row r="65">
      <c r="A65" s="951"/>
      <c r="B65" s="1903"/>
      <c r="C65" s="951"/>
      <c r="D65" s="951"/>
      <c r="E65" s="949"/>
      <c r="F65" s="951"/>
      <c r="G65" s="1902"/>
      <c r="H65" s="951"/>
      <c r="I65" s="951"/>
      <c r="J65" s="951"/>
      <c r="K65" s="951"/>
      <c r="L65" s="951"/>
      <c r="M65" s="951"/>
      <c r="N65" s="951"/>
      <c r="O65" s="951"/>
      <c r="P65" s="951"/>
      <c r="Q65" s="951"/>
      <c r="R65" s="951"/>
      <c r="S65" s="951"/>
      <c r="T65" s="951"/>
      <c r="U65" s="951"/>
      <c r="V65" s="951"/>
      <c r="W65" s="951"/>
      <c r="X65" s="951"/>
      <c r="Y65" s="951"/>
      <c r="Z65" s="951"/>
      <c r="AA65" s="951"/>
      <c r="AB65" s="951"/>
    </row>
    <row r="66">
      <c r="A66" s="951"/>
      <c r="B66" s="1903"/>
      <c r="C66" s="951"/>
      <c r="D66" s="951"/>
      <c r="E66" s="949"/>
      <c r="F66" s="951"/>
      <c r="G66" s="1902"/>
      <c r="H66" s="951"/>
      <c r="I66" s="951"/>
      <c r="J66" s="951"/>
      <c r="K66" s="951"/>
      <c r="L66" s="951"/>
      <c r="M66" s="951"/>
      <c r="N66" s="951"/>
      <c r="O66" s="951"/>
      <c r="P66" s="951"/>
      <c r="Q66" s="951"/>
      <c r="R66" s="951"/>
      <c r="S66" s="951"/>
      <c r="T66" s="951"/>
      <c r="U66" s="951"/>
      <c r="V66" s="951"/>
      <c r="W66" s="951"/>
      <c r="X66" s="951"/>
      <c r="Y66" s="951"/>
      <c r="Z66" s="951"/>
      <c r="AA66" s="951"/>
      <c r="AB66" s="951"/>
    </row>
    <row r="67">
      <c r="A67" s="951"/>
      <c r="B67" s="1903"/>
      <c r="C67" s="951"/>
      <c r="D67" s="951"/>
      <c r="E67" s="949"/>
      <c r="F67" s="951"/>
      <c r="G67" s="1902"/>
      <c r="H67" s="951"/>
      <c r="I67" s="951"/>
      <c r="J67" s="951"/>
      <c r="K67" s="951"/>
      <c r="L67" s="951"/>
      <c r="M67" s="951"/>
      <c r="N67" s="951"/>
      <c r="O67" s="951"/>
      <c r="P67" s="951"/>
      <c r="Q67" s="951"/>
      <c r="R67" s="951"/>
      <c r="S67" s="951"/>
      <c r="T67" s="951"/>
      <c r="U67" s="951"/>
      <c r="V67" s="951"/>
      <c r="W67" s="951"/>
      <c r="X67" s="951"/>
      <c r="Y67" s="951"/>
      <c r="Z67" s="951"/>
      <c r="AA67" s="951"/>
      <c r="AB67" s="951"/>
    </row>
    <row r="68">
      <c r="A68" s="951"/>
      <c r="B68" s="1903"/>
      <c r="C68" s="951"/>
      <c r="D68" s="951"/>
      <c r="E68" s="949"/>
      <c r="F68" s="951"/>
      <c r="G68" s="1902"/>
      <c r="H68" s="951"/>
      <c r="I68" s="951"/>
      <c r="J68" s="951"/>
      <c r="K68" s="951"/>
      <c r="L68" s="951"/>
      <c r="M68" s="951"/>
      <c r="N68" s="951"/>
      <c r="O68" s="951"/>
      <c r="P68" s="951"/>
      <c r="Q68" s="951"/>
      <c r="R68" s="951"/>
      <c r="S68" s="951"/>
      <c r="T68" s="951"/>
      <c r="U68" s="951"/>
      <c r="V68" s="951"/>
      <c r="W68" s="951"/>
      <c r="X68" s="951"/>
      <c r="Y68" s="951"/>
      <c r="Z68" s="951"/>
      <c r="AA68" s="951"/>
      <c r="AB68" s="951"/>
    </row>
    <row r="69">
      <c r="A69" s="951"/>
      <c r="B69" s="1903"/>
      <c r="C69" s="951"/>
      <c r="D69" s="951"/>
      <c r="E69" s="949"/>
      <c r="F69" s="951"/>
      <c r="G69" s="1902"/>
      <c r="H69" s="951"/>
      <c r="I69" s="951"/>
      <c r="J69" s="951"/>
      <c r="K69" s="951"/>
      <c r="L69" s="951"/>
      <c r="M69" s="951"/>
      <c r="N69" s="951"/>
      <c r="O69" s="951"/>
      <c r="P69" s="951"/>
      <c r="Q69" s="951"/>
      <c r="R69" s="951"/>
      <c r="S69" s="951"/>
      <c r="T69" s="951"/>
      <c r="U69" s="951"/>
      <c r="V69" s="951"/>
      <c r="W69" s="951"/>
      <c r="X69" s="951"/>
      <c r="Y69" s="951"/>
      <c r="Z69" s="951"/>
      <c r="AA69" s="951"/>
      <c r="AB69" s="951"/>
    </row>
    <row r="70">
      <c r="A70" s="951"/>
      <c r="B70" s="1903"/>
      <c r="C70" s="951"/>
      <c r="D70" s="951"/>
      <c r="E70" s="949"/>
      <c r="F70" s="951"/>
      <c r="G70" s="1902"/>
      <c r="H70" s="951"/>
      <c r="I70" s="951"/>
      <c r="J70" s="951"/>
      <c r="K70" s="951"/>
      <c r="L70" s="951"/>
      <c r="M70" s="951"/>
      <c r="N70" s="951"/>
      <c r="O70" s="951"/>
      <c r="P70" s="951"/>
      <c r="Q70" s="951"/>
      <c r="R70" s="951"/>
      <c r="S70" s="951"/>
      <c r="T70" s="951"/>
      <c r="U70" s="951"/>
      <c r="V70" s="951"/>
      <c r="W70" s="951"/>
      <c r="X70" s="951"/>
      <c r="Y70" s="951"/>
      <c r="Z70" s="951"/>
      <c r="AA70" s="951"/>
      <c r="AB70" s="951"/>
    </row>
    <row r="71">
      <c r="A71" s="951"/>
      <c r="B71" s="1903"/>
      <c r="C71" s="951"/>
      <c r="D71" s="951"/>
      <c r="E71" s="949"/>
      <c r="F71" s="951"/>
      <c r="G71" s="1902"/>
      <c r="H71" s="951"/>
      <c r="I71" s="951"/>
      <c r="J71" s="951"/>
      <c r="K71" s="951"/>
      <c r="L71" s="951"/>
      <c r="M71" s="951"/>
      <c r="N71" s="951"/>
      <c r="O71" s="951"/>
      <c r="P71" s="951"/>
      <c r="Q71" s="951"/>
      <c r="R71" s="951"/>
      <c r="S71" s="951"/>
      <c r="T71" s="951"/>
      <c r="U71" s="951"/>
      <c r="V71" s="951"/>
      <c r="W71" s="951"/>
      <c r="X71" s="951"/>
      <c r="Y71" s="951"/>
      <c r="Z71" s="951"/>
      <c r="AA71" s="951"/>
      <c r="AB71" s="951"/>
    </row>
    <row r="72">
      <c r="A72" s="951"/>
      <c r="B72" s="1904"/>
      <c r="C72" s="1905"/>
      <c r="D72" s="1905"/>
      <c r="E72" s="1906"/>
      <c r="F72" s="1905"/>
      <c r="G72" s="1907"/>
      <c r="H72" s="951"/>
      <c r="I72" s="951"/>
      <c r="J72" s="951"/>
      <c r="K72" s="951"/>
      <c r="L72" s="951"/>
      <c r="M72" s="951"/>
      <c r="N72" s="951"/>
      <c r="O72" s="951"/>
      <c r="P72" s="951"/>
      <c r="Q72" s="951"/>
      <c r="R72" s="951"/>
      <c r="S72" s="951"/>
      <c r="T72" s="951"/>
      <c r="U72" s="951"/>
      <c r="V72" s="951"/>
      <c r="W72" s="951"/>
      <c r="X72" s="951"/>
      <c r="Y72" s="951"/>
      <c r="Z72" s="951"/>
      <c r="AA72" s="951"/>
      <c r="AB72" s="951"/>
    </row>
    <row r="73">
      <c r="A73" s="951"/>
      <c r="B73" s="951"/>
      <c r="C73" s="951"/>
      <c r="D73" s="951"/>
      <c r="E73" s="951"/>
      <c r="F73" s="951"/>
      <c r="G73" s="951"/>
      <c r="H73" s="951"/>
      <c r="I73" s="951"/>
      <c r="J73" s="951"/>
      <c r="K73" s="951"/>
      <c r="L73" s="951"/>
      <c r="M73" s="951"/>
      <c r="N73" s="951"/>
      <c r="O73" s="951"/>
      <c r="P73" s="951"/>
      <c r="Q73" s="951"/>
      <c r="R73" s="951"/>
      <c r="S73" s="951"/>
      <c r="T73" s="951"/>
      <c r="U73" s="951"/>
      <c r="V73" s="951"/>
      <c r="W73" s="951"/>
      <c r="X73" s="951"/>
      <c r="Y73" s="951"/>
      <c r="Z73" s="951"/>
      <c r="AA73" s="951"/>
      <c r="AB73" s="951"/>
    </row>
    <row r="74">
      <c r="A74" s="951"/>
      <c r="B74" s="951"/>
      <c r="C74" s="951"/>
      <c r="D74" s="951"/>
      <c r="E74" s="951"/>
      <c r="F74" s="951"/>
      <c r="G74" s="951"/>
      <c r="H74" s="951"/>
      <c r="I74" s="951"/>
      <c r="J74" s="951"/>
      <c r="K74" s="951"/>
      <c r="L74" s="951"/>
      <c r="M74" s="951"/>
      <c r="N74" s="951"/>
      <c r="O74" s="951"/>
      <c r="P74" s="951"/>
      <c r="Q74" s="951"/>
      <c r="R74" s="951"/>
      <c r="S74" s="951"/>
      <c r="T74" s="951"/>
      <c r="U74" s="951"/>
      <c r="V74" s="951"/>
      <c r="W74" s="951"/>
      <c r="X74" s="951"/>
      <c r="Y74" s="951"/>
      <c r="Z74" s="951"/>
      <c r="AA74" s="951"/>
      <c r="AB74" s="951"/>
    </row>
    <row r="75">
      <c r="A75" s="951"/>
      <c r="B75" s="951"/>
      <c r="C75" s="951"/>
      <c r="D75" s="951"/>
      <c r="E75" s="951"/>
      <c r="F75" s="951"/>
      <c r="G75" s="951"/>
      <c r="H75" s="951"/>
      <c r="I75" s="951"/>
      <c r="J75" s="951"/>
      <c r="K75" s="951"/>
      <c r="L75" s="951"/>
      <c r="M75" s="951"/>
      <c r="N75" s="951"/>
      <c r="O75" s="951"/>
      <c r="P75" s="951"/>
      <c r="Q75" s="951"/>
      <c r="R75" s="951"/>
      <c r="S75" s="951"/>
      <c r="T75" s="951"/>
      <c r="U75" s="951"/>
      <c r="V75" s="951"/>
      <c r="W75" s="951"/>
      <c r="X75" s="951"/>
      <c r="Y75" s="951"/>
      <c r="Z75" s="951"/>
      <c r="AA75" s="951"/>
      <c r="AB75" s="951"/>
    </row>
    <row r="76">
      <c r="A76" s="951"/>
      <c r="B76" s="951"/>
      <c r="C76" s="951"/>
      <c r="D76" s="951"/>
      <c r="E76" s="951"/>
      <c r="F76" s="951"/>
      <c r="G76" s="951"/>
      <c r="H76" s="951"/>
      <c r="I76" s="951"/>
      <c r="J76" s="951"/>
      <c r="K76" s="951"/>
      <c r="L76" s="951"/>
      <c r="M76" s="951"/>
      <c r="N76" s="951"/>
      <c r="O76" s="951"/>
      <c r="P76" s="951"/>
      <c r="Q76" s="951"/>
      <c r="R76" s="951"/>
      <c r="S76" s="951"/>
      <c r="T76" s="951"/>
      <c r="U76" s="951"/>
      <c r="V76" s="951"/>
      <c r="W76" s="951"/>
      <c r="X76" s="951"/>
      <c r="Y76" s="951"/>
      <c r="Z76" s="951"/>
      <c r="AA76" s="951"/>
      <c r="AB76" s="951"/>
    </row>
    <row r="77">
      <c r="A77" s="951"/>
      <c r="B77" s="951"/>
      <c r="C77" s="951"/>
      <c r="D77" s="951"/>
      <c r="E77" s="951"/>
      <c r="F77" s="951"/>
      <c r="G77" s="951"/>
      <c r="H77" s="951"/>
      <c r="I77" s="951"/>
      <c r="J77" s="951"/>
      <c r="K77" s="951"/>
      <c r="L77" s="951"/>
      <c r="M77" s="951"/>
      <c r="N77" s="951"/>
      <c r="O77" s="951"/>
      <c r="P77" s="951"/>
      <c r="Q77" s="951"/>
      <c r="R77" s="951"/>
      <c r="S77" s="951"/>
      <c r="T77" s="951"/>
      <c r="U77" s="951"/>
      <c r="V77" s="951"/>
      <c r="W77" s="951"/>
      <c r="X77" s="951"/>
      <c r="Y77" s="951"/>
      <c r="Z77" s="951"/>
      <c r="AA77" s="951"/>
      <c r="AB77" s="951"/>
    </row>
    <row r="78">
      <c r="A78" s="951"/>
      <c r="B78" s="951"/>
      <c r="C78" s="951"/>
      <c r="D78" s="951"/>
      <c r="E78" s="951"/>
      <c r="F78" s="951"/>
      <c r="G78" s="951"/>
      <c r="H78" s="951"/>
      <c r="I78" s="951"/>
      <c r="J78" s="951"/>
      <c r="K78" s="951"/>
      <c r="L78" s="951"/>
      <c r="M78" s="951"/>
      <c r="N78" s="951"/>
      <c r="O78" s="951"/>
      <c r="P78" s="951"/>
      <c r="Q78" s="951"/>
      <c r="R78" s="951"/>
      <c r="S78" s="951"/>
      <c r="T78" s="951"/>
      <c r="U78" s="951"/>
      <c r="V78" s="951"/>
      <c r="W78" s="951"/>
      <c r="X78" s="951"/>
      <c r="Y78" s="951"/>
      <c r="Z78" s="951"/>
      <c r="AA78" s="951"/>
      <c r="AB78" s="951"/>
    </row>
    <row r="79">
      <c r="A79" s="951"/>
      <c r="B79" s="951"/>
      <c r="C79" s="951"/>
      <c r="D79" s="951"/>
      <c r="E79" s="951"/>
      <c r="F79" s="951"/>
      <c r="G79" s="951"/>
      <c r="H79" s="951"/>
      <c r="I79" s="951"/>
      <c r="J79" s="951"/>
      <c r="K79" s="951"/>
      <c r="L79" s="951"/>
      <c r="M79" s="951"/>
      <c r="N79" s="951"/>
      <c r="O79" s="951"/>
      <c r="P79" s="951"/>
      <c r="Q79" s="951"/>
      <c r="R79" s="951"/>
      <c r="S79" s="951"/>
      <c r="T79" s="951"/>
      <c r="U79" s="951"/>
      <c r="V79" s="951"/>
      <c r="W79" s="951"/>
      <c r="X79" s="951"/>
      <c r="Y79" s="951"/>
      <c r="Z79" s="951"/>
      <c r="AA79" s="951"/>
      <c r="AB79" s="951"/>
    </row>
    <row r="80">
      <c r="A80" s="951"/>
      <c r="B80" s="951"/>
      <c r="C80" s="951"/>
      <c r="D80" s="951"/>
      <c r="E80" s="951"/>
      <c r="F80" s="951"/>
      <c r="G80" s="951"/>
      <c r="H80" s="951"/>
      <c r="I80" s="951"/>
      <c r="J80" s="951"/>
      <c r="K80" s="951"/>
      <c r="L80" s="951"/>
      <c r="M80" s="951"/>
      <c r="N80" s="951"/>
      <c r="O80" s="951"/>
      <c r="P80" s="951"/>
      <c r="Q80" s="951"/>
      <c r="R80" s="951"/>
      <c r="S80" s="951"/>
      <c r="T80" s="951"/>
      <c r="U80" s="951"/>
      <c r="V80" s="951"/>
      <c r="W80" s="951"/>
      <c r="X80" s="951"/>
      <c r="Y80" s="951"/>
      <c r="Z80" s="951"/>
      <c r="AA80" s="951"/>
      <c r="AB80" s="951"/>
    </row>
    <row r="81">
      <c r="A81" s="951"/>
      <c r="B81" s="951"/>
      <c r="C81" s="951"/>
      <c r="D81" s="951"/>
      <c r="E81" s="951"/>
      <c r="F81" s="951"/>
      <c r="G81" s="951"/>
      <c r="H81" s="951"/>
      <c r="I81" s="951"/>
      <c r="J81" s="951"/>
      <c r="K81" s="951"/>
      <c r="L81" s="951"/>
      <c r="M81" s="951"/>
      <c r="N81" s="951"/>
      <c r="O81" s="951"/>
      <c r="P81" s="951"/>
      <c r="Q81" s="951"/>
      <c r="R81" s="951"/>
      <c r="S81" s="951"/>
      <c r="T81" s="951"/>
      <c r="U81" s="951"/>
      <c r="V81" s="951"/>
      <c r="W81" s="951"/>
      <c r="X81" s="951"/>
      <c r="Y81" s="951"/>
      <c r="Z81" s="951"/>
      <c r="AA81" s="951"/>
      <c r="AB81" s="951"/>
    </row>
    <row r="82">
      <c r="A82" s="951"/>
      <c r="B82" s="951"/>
      <c r="C82" s="951"/>
      <c r="D82" s="951"/>
      <c r="E82" s="951"/>
      <c r="F82" s="951"/>
      <c r="G82" s="951"/>
      <c r="H82" s="951"/>
      <c r="I82" s="951"/>
      <c r="J82" s="951"/>
      <c r="K82" s="951"/>
      <c r="L82" s="951"/>
      <c r="M82" s="951"/>
      <c r="N82" s="951"/>
      <c r="O82" s="951"/>
      <c r="P82" s="951"/>
      <c r="Q82" s="951"/>
      <c r="R82" s="951"/>
      <c r="S82" s="951"/>
      <c r="T82" s="951"/>
      <c r="U82" s="951"/>
      <c r="V82" s="951"/>
      <c r="W82" s="951"/>
      <c r="X82" s="951"/>
      <c r="Y82" s="951"/>
      <c r="Z82" s="951"/>
      <c r="AA82" s="951"/>
      <c r="AB82" s="951"/>
    </row>
    <row r="83">
      <c r="A83" s="951"/>
      <c r="B83" s="951"/>
      <c r="C83" s="951"/>
      <c r="D83" s="951"/>
      <c r="E83" s="951"/>
      <c r="F83" s="951"/>
      <c r="G83" s="951"/>
      <c r="H83" s="951"/>
      <c r="I83" s="951"/>
      <c r="J83" s="951"/>
      <c r="K83" s="951"/>
      <c r="L83" s="951"/>
      <c r="M83" s="951"/>
      <c r="N83" s="951"/>
      <c r="O83" s="951"/>
      <c r="P83" s="951"/>
      <c r="Q83" s="951"/>
      <c r="R83" s="951"/>
      <c r="S83" s="951"/>
      <c r="T83" s="951"/>
      <c r="U83" s="951"/>
      <c r="V83" s="951"/>
      <c r="W83" s="951"/>
      <c r="X83" s="951"/>
      <c r="Y83" s="951"/>
      <c r="Z83" s="951"/>
      <c r="AA83" s="951"/>
      <c r="AB83" s="951"/>
    </row>
    <row r="84">
      <c r="A84" s="951"/>
      <c r="B84" s="951"/>
      <c r="C84" s="951"/>
      <c r="D84" s="951"/>
      <c r="E84" s="951"/>
      <c r="F84" s="951"/>
      <c r="G84" s="951"/>
      <c r="H84" s="951"/>
      <c r="I84" s="951"/>
      <c r="J84" s="951"/>
      <c r="K84" s="951"/>
      <c r="L84" s="951"/>
      <c r="M84" s="951"/>
      <c r="N84" s="951"/>
      <c r="O84" s="951"/>
      <c r="P84" s="951"/>
      <c r="Q84" s="951"/>
      <c r="R84" s="951"/>
      <c r="S84" s="951"/>
      <c r="T84" s="951"/>
      <c r="U84" s="951"/>
      <c r="V84" s="951"/>
      <c r="W84" s="951"/>
      <c r="X84" s="951"/>
      <c r="Y84" s="951"/>
      <c r="Z84" s="951"/>
      <c r="AA84" s="951"/>
      <c r="AB84" s="951"/>
    </row>
    <row r="85">
      <c r="A85" s="951"/>
      <c r="B85" s="951"/>
      <c r="C85" s="951"/>
      <c r="D85" s="951"/>
      <c r="E85" s="951"/>
      <c r="F85" s="951"/>
      <c r="G85" s="951"/>
      <c r="H85" s="951"/>
      <c r="I85" s="951"/>
      <c r="J85" s="951"/>
      <c r="K85" s="951"/>
      <c r="L85" s="951"/>
      <c r="M85" s="951"/>
      <c r="N85" s="951"/>
      <c r="O85" s="951"/>
      <c r="P85" s="951"/>
      <c r="Q85" s="951"/>
      <c r="R85" s="951"/>
      <c r="S85" s="951"/>
      <c r="T85" s="951"/>
      <c r="U85" s="951"/>
      <c r="V85" s="951"/>
      <c r="W85" s="951"/>
      <c r="X85" s="951"/>
      <c r="Y85" s="951"/>
      <c r="Z85" s="951"/>
      <c r="AA85" s="951"/>
      <c r="AB85" s="951"/>
    </row>
    <row r="86">
      <c r="A86" s="951"/>
      <c r="B86" s="951"/>
      <c r="C86" s="951"/>
      <c r="D86" s="951"/>
      <c r="E86" s="951"/>
      <c r="F86" s="951"/>
      <c r="G86" s="951"/>
      <c r="H86" s="951"/>
      <c r="I86" s="951"/>
      <c r="J86" s="951"/>
      <c r="K86" s="951"/>
      <c r="L86" s="951"/>
      <c r="M86" s="951"/>
      <c r="N86" s="951"/>
      <c r="O86" s="951"/>
      <c r="P86" s="951"/>
      <c r="Q86" s="951"/>
      <c r="R86" s="951"/>
      <c r="S86" s="951"/>
      <c r="T86" s="951"/>
      <c r="U86" s="951"/>
      <c r="V86" s="951"/>
      <c r="W86" s="951"/>
      <c r="X86" s="951"/>
      <c r="Y86" s="951"/>
      <c r="Z86" s="951"/>
      <c r="AA86" s="951"/>
      <c r="AB86" s="951"/>
    </row>
    <row r="87">
      <c r="A87" s="951"/>
      <c r="B87" s="951"/>
      <c r="C87" s="951"/>
      <c r="D87" s="951"/>
      <c r="E87" s="951"/>
      <c r="F87" s="951"/>
      <c r="G87" s="951"/>
      <c r="H87" s="951"/>
      <c r="I87" s="951"/>
      <c r="J87" s="951"/>
      <c r="K87" s="951"/>
      <c r="L87" s="951"/>
      <c r="M87" s="951"/>
      <c r="N87" s="951"/>
      <c r="O87" s="951"/>
      <c r="P87" s="951"/>
      <c r="Q87" s="951"/>
      <c r="R87" s="951"/>
      <c r="S87" s="951"/>
      <c r="T87" s="951"/>
      <c r="U87" s="951"/>
      <c r="V87" s="951"/>
      <c r="W87" s="951"/>
      <c r="X87" s="951"/>
      <c r="Y87" s="951"/>
      <c r="Z87" s="951"/>
      <c r="AA87" s="951"/>
      <c r="AB87" s="951"/>
    </row>
    <row r="88">
      <c r="A88" s="951"/>
      <c r="B88" s="951"/>
      <c r="C88" s="951"/>
      <c r="D88" s="951"/>
      <c r="E88" s="951"/>
      <c r="F88" s="951"/>
      <c r="G88" s="951"/>
      <c r="H88" s="951"/>
      <c r="I88" s="951"/>
      <c r="J88" s="951"/>
      <c r="K88" s="951"/>
      <c r="L88" s="951"/>
      <c r="M88" s="951"/>
      <c r="N88" s="951"/>
      <c r="O88" s="951"/>
      <c r="P88" s="951"/>
      <c r="Q88" s="951"/>
      <c r="R88" s="951"/>
      <c r="S88" s="951"/>
      <c r="T88" s="951"/>
      <c r="U88" s="951"/>
      <c r="V88" s="951"/>
      <c r="W88" s="951"/>
      <c r="X88" s="951"/>
      <c r="Y88" s="951"/>
      <c r="Z88" s="951"/>
      <c r="AA88" s="951"/>
      <c r="AB88" s="951"/>
    </row>
    <row r="89">
      <c r="A89" s="951"/>
      <c r="B89" s="951"/>
      <c r="C89" s="951"/>
      <c r="D89" s="951"/>
      <c r="E89" s="951"/>
      <c r="F89" s="951"/>
      <c r="G89" s="951"/>
      <c r="H89" s="951"/>
      <c r="I89" s="951"/>
      <c r="J89" s="951"/>
      <c r="K89" s="951"/>
      <c r="L89" s="951"/>
      <c r="M89" s="951"/>
      <c r="N89" s="951"/>
      <c r="O89" s="951"/>
      <c r="P89" s="951"/>
      <c r="Q89" s="951"/>
      <c r="R89" s="951"/>
      <c r="S89" s="951"/>
      <c r="T89" s="951"/>
      <c r="U89" s="951"/>
      <c r="V89" s="951"/>
      <c r="W89" s="951"/>
      <c r="X89" s="951"/>
      <c r="Y89" s="951"/>
      <c r="Z89" s="951"/>
      <c r="AA89" s="951"/>
      <c r="AB89" s="951"/>
    </row>
    <row r="90">
      <c r="A90" s="951"/>
      <c r="B90" s="951"/>
      <c r="C90" s="951"/>
      <c r="D90" s="951"/>
      <c r="E90" s="951"/>
      <c r="F90" s="951"/>
      <c r="G90" s="951"/>
      <c r="H90" s="951"/>
      <c r="I90" s="951"/>
      <c r="J90" s="951"/>
      <c r="K90" s="951"/>
      <c r="L90" s="951"/>
      <c r="M90" s="951"/>
      <c r="N90" s="951"/>
      <c r="O90" s="951"/>
      <c r="P90" s="951"/>
      <c r="Q90" s="951"/>
      <c r="R90" s="951"/>
      <c r="S90" s="951"/>
      <c r="T90" s="951"/>
      <c r="U90" s="951"/>
      <c r="V90" s="951"/>
      <c r="W90" s="951"/>
      <c r="X90" s="951"/>
      <c r="Y90" s="951"/>
      <c r="Z90" s="951"/>
      <c r="AA90" s="951"/>
      <c r="AB90" s="951"/>
    </row>
    <row r="91">
      <c r="A91" s="951"/>
      <c r="B91" s="951"/>
      <c r="C91" s="951"/>
      <c r="D91" s="951"/>
      <c r="E91" s="951"/>
      <c r="F91" s="951"/>
      <c r="G91" s="951"/>
      <c r="H91" s="951"/>
      <c r="I91" s="951"/>
      <c r="J91" s="951"/>
      <c r="K91" s="951"/>
      <c r="L91" s="951"/>
      <c r="M91" s="951"/>
      <c r="N91" s="951"/>
      <c r="O91" s="951"/>
      <c r="P91" s="951"/>
      <c r="Q91" s="951"/>
      <c r="R91" s="951"/>
      <c r="S91" s="951"/>
      <c r="T91" s="951"/>
      <c r="U91" s="951"/>
      <c r="V91" s="951"/>
      <c r="W91" s="951"/>
      <c r="X91" s="951"/>
      <c r="Y91" s="951"/>
      <c r="Z91" s="951"/>
      <c r="AA91" s="951"/>
      <c r="AB91" s="951"/>
    </row>
    <row r="92">
      <c r="A92" s="951"/>
      <c r="B92" s="951"/>
      <c r="C92" s="951"/>
      <c r="D92" s="951"/>
      <c r="E92" s="951"/>
      <c r="F92" s="951"/>
      <c r="G92" s="951"/>
      <c r="H92" s="951"/>
      <c r="I92" s="951"/>
      <c r="J92" s="951"/>
      <c r="K92" s="951"/>
      <c r="L92" s="951"/>
      <c r="M92" s="951"/>
      <c r="N92" s="951"/>
      <c r="O92" s="951"/>
      <c r="P92" s="951"/>
      <c r="Q92" s="951"/>
      <c r="R92" s="951"/>
      <c r="S92" s="951"/>
      <c r="T92" s="951"/>
      <c r="U92" s="951"/>
      <c r="V92" s="951"/>
      <c r="W92" s="951"/>
      <c r="X92" s="951"/>
      <c r="Y92" s="951"/>
      <c r="Z92" s="951"/>
      <c r="AA92" s="951"/>
      <c r="AB92" s="951"/>
    </row>
    <row r="93">
      <c r="A93" s="951"/>
      <c r="B93" s="951"/>
      <c r="C93" s="951"/>
      <c r="D93" s="951"/>
      <c r="E93" s="951"/>
      <c r="F93" s="951"/>
      <c r="G93" s="951"/>
      <c r="H93" s="951"/>
      <c r="I93" s="951"/>
      <c r="J93" s="951"/>
      <c r="K93" s="951"/>
      <c r="L93" s="951"/>
      <c r="M93" s="951"/>
      <c r="N93" s="951"/>
      <c r="O93" s="951"/>
      <c r="P93" s="951"/>
      <c r="Q93" s="951"/>
      <c r="R93" s="951"/>
      <c r="S93" s="951"/>
      <c r="T93" s="951"/>
      <c r="U93" s="951"/>
      <c r="V93" s="951"/>
      <c r="W93" s="951"/>
      <c r="X93" s="951"/>
      <c r="Y93" s="951"/>
      <c r="Z93" s="951"/>
      <c r="AA93" s="951"/>
      <c r="AB93" s="951"/>
    </row>
    <row r="94">
      <c r="A94" s="951"/>
      <c r="B94" s="951"/>
      <c r="C94" s="951"/>
      <c r="D94" s="951"/>
      <c r="E94" s="951"/>
      <c r="F94" s="951"/>
      <c r="G94" s="951"/>
      <c r="H94" s="951"/>
      <c r="I94" s="951"/>
      <c r="J94" s="951"/>
      <c r="K94" s="951"/>
      <c r="L94" s="951"/>
      <c r="M94" s="951"/>
      <c r="N94" s="951"/>
      <c r="O94" s="951"/>
      <c r="P94" s="951"/>
      <c r="Q94" s="951"/>
      <c r="R94" s="951"/>
      <c r="S94" s="951"/>
      <c r="T94" s="951"/>
      <c r="U94" s="951"/>
      <c r="V94" s="951"/>
      <c r="W94" s="951"/>
      <c r="X94" s="951"/>
      <c r="Y94" s="951"/>
      <c r="Z94" s="951"/>
      <c r="AA94" s="951"/>
      <c r="AB94" s="951"/>
    </row>
    <row r="95">
      <c r="A95" s="951"/>
      <c r="B95" s="951"/>
      <c r="C95" s="951"/>
      <c r="D95" s="951"/>
      <c r="E95" s="951"/>
      <c r="F95" s="951"/>
      <c r="G95" s="951"/>
      <c r="H95" s="951"/>
      <c r="I95" s="951"/>
      <c r="J95" s="951"/>
      <c r="K95" s="951"/>
      <c r="L95" s="951"/>
      <c r="M95" s="951"/>
      <c r="N95" s="951"/>
      <c r="O95" s="951"/>
      <c r="P95" s="951"/>
      <c r="Q95" s="951"/>
      <c r="R95" s="951"/>
      <c r="S95" s="951"/>
      <c r="T95" s="951"/>
      <c r="U95" s="951"/>
      <c r="V95" s="951"/>
      <c r="W95" s="951"/>
      <c r="X95" s="951"/>
      <c r="Y95" s="951"/>
      <c r="Z95" s="951"/>
      <c r="AA95" s="951"/>
      <c r="AB95" s="951"/>
    </row>
    <row r="96">
      <c r="A96" s="951"/>
      <c r="B96" s="951"/>
      <c r="C96" s="951"/>
      <c r="D96" s="951"/>
      <c r="E96" s="951"/>
      <c r="F96" s="951"/>
      <c r="G96" s="951"/>
      <c r="H96" s="951"/>
      <c r="I96" s="951"/>
      <c r="J96" s="951"/>
      <c r="K96" s="951"/>
      <c r="L96" s="951"/>
      <c r="M96" s="951"/>
      <c r="N96" s="951"/>
      <c r="O96" s="951"/>
      <c r="P96" s="951"/>
      <c r="Q96" s="951"/>
      <c r="R96" s="951"/>
      <c r="S96" s="951"/>
      <c r="T96" s="951"/>
      <c r="U96" s="951"/>
      <c r="V96" s="951"/>
      <c r="W96" s="951"/>
      <c r="X96" s="951"/>
      <c r="Y96" s="951"/>
      <c r="Z96" s="951"/>
      <c r="AA96" s="951"/>
      <c r="AB96" s="951"/>
    </row>
    <row r="97">
      <c r="A97" s="951"/>
      <c r="B97" s="951"/>
      <c r="C97" s="951"/>
      <c r="D97" s="951"/>
      <c r="E97" s="951"/>
      <c r="F97" s="951"/>
      <c r="G97" s="951"/>
      <c r="H97" s="951"/>
      <c r="I97" s="951"/>
      <c r="J97" s="951"/>
      <c r="K97" s="951"/>
      <c r="L97" s="951"/>
      <c r="M97" s="951"/>
      <c r="N97" s="951"/>
      <c r="O97" s="951"/>
      <c r="P97" s="951"/>
      <c r="Q97" s="951"/>
      <c r="R97" s="951"/>
      <c r="S97" s="951"/>
      <c r="T97" s="951"/>
      <c r="U97" s="951"/>
      <c r="V97" s="951"/>
      <c r="W97" s="951"/>
      <c r="X97" s="951"/>
      <c r="Y97" s="951"/>
      <c r="Z97" s="951"/>
      <c r="AA97" s="951"/>
      <c r="AB97" s="951"/>
    </row>
    <row r="98">
      <c r="A98" s="951"/>
      <c r="B98" s="951"/>
      <c r="C98" s="951"/>
      <c r="D98" s="951"/>
      <c r="E98" s="951"/>
      <c r="F98" s="951"/>
      <c r="G98" s="951"/>
      <c r="H98" s="951"/>
      <c r="I98" s="951"/>
      <c r="J98" s="951"/>
      <c r="K98" s="951"/>
      <c r="L98" s="951"/>
      <c r="M98" s="951"/>
      <c r="N98" s="951"/>
      <c r="O98" s="951"/>
      <c r="P98" s="951"/>
      <c r="Q98" s="951"/>
      <c r="R98" s="951"/>
      <c r="S98" s="951"/>
      <c r="T98" s="951"/>
      <c r="U98" s="951"/>
      <c r="V98" s="951"/>
      <c r="W98" s="951"/>
      <c r="X98" s="951"/>
      <c r="Y98" s="951"/>
      <c r="Z98" s="951"/>
      <c r="AA98" s="951"/>
      <c r="AB98" s="951"/>
    </row>
    <row r="99">
      <c r="A99" s="951"/>
      <c r="B99" s="951"/>
      <c r="C99" s="951"/>
      <c r="D99" s="951"/>
      <c r="E99" s="951"/>
      <c r="F99" s="951"/>
      <c r="G99" s="951"/>
      <c r="H99" s="951"/>
      <c r="I99" s="951"/>
      <c r="J99" s="951"/>
      <c r="K99" s="951"/>
      <c r="L99" s="951"/>
      <c r="M99" s="951"/>
      <c r="N99" s="951"/>
      <c r="O99" s="951"/>
      <c r="P99" s="951"/>
      <c r="Q99" s="951"/>
      <c r="R99" s="951"/>
      <c r="S99" s="951"/>
      <c r="T99" s="951"/>
      <c r="U99" s="951"/>
      <c r="V99" s="951"/>
      <c r="W99" s="951"/>
      <c r="X99" s="951"/>
      <c r="Y99" s="951"/>
      <c r="Z99" s="951"/>
      <c r="AA99" s="951"/>
      <c r="AB99" s="951"/>
    </row>
    <row r="100">
      <c r="A100" s="951"/>
      <c r="B100" s="951"/>
      <c r="C100" s="951"/>
      <c r="D100" s="951"/>
      <c r="E100" s="951"/>
      <c r="F100" s="951"/>
      <c r="G100" s="951"/>
      <c r="H100" s="951"/>
      <c r="I100" s="951"/>
      <c r="J100" s="951"/>
      <c r="K100" s="951"/>
      <c r="L100" s="951"/>
      <c r="M100" s="951"/>
      <c r="N100" s="951"/>
      <c r="O100" s="951"/>
      <c r="P100" s="951"/>
      <c r="Q100" s="951"/>
      <c r="R100" s="951"/>
      <c r="S100" s="951"/>
      <c r="T100" s="951"/>
      <c r="U100" s="951"/>
      <c r="V100" s="951"/>
      <c r="W100" s="951"/>
      <c r="X100" s="951"/>
      <c r="Y100" s="951"/>
      <c r="Z100" s="951"/>
      <c r="AA100" s="951"/>
      <c r="AB100" s="951"/>
    </row>
    <row r="101">
      <c r="A101" s="951"/>
      <c r="B101" s="951"/>
      <c r="C101" s="951"/>
      <c r="D101" s="951"/>
      <c r="E101" s="951"/>
      <c r="F101" s="951"/>
      <c r="G101" s="951"/>
      <c r="H101" s="951"/>
      <c r="I101" s="951"/>
      <c r="J101" s="951"/>
      <c r="K101" s="951"/>
      <c r="L101" s="951"/>
      <c r="M101" s="951"/>
      <c r="N101" s="951"/>
      <c r="O101" s="951"/>
      <c r="P101" s="951"/>
      <c r="Q101" s="951"/>
      <c r="R101" s="951"/>
      <c r="S101" s="951"/>
      <c r="T101" s="951"/>
      <c r="U101" s="951"/>
      <c r="V101" s="951"/>
      <c r="W101" s="951"/>
      <c r="X101" s="951"/>
      <c r="Y101" s="951"/>
      <c r="Z101" s="951"/>
      <c r="AA101" s="951"/>
      <c r="AB101" s="951"/>
    </row>
    <row r="102">
      <c r="A102" s="951"/>
      <c r="B102" s="951"/>
      <c r="C102" s="951"/>
      <c r="D102" s="951"/>
      <c r="E102" s="951"/>
      <c r="F102" s="951"/>
      <c r="G102" s="951"/>
      <c r="H102" s="951"/>
      <c r="I102" s="951"/>
      <c r="J102" s="951"/>
      <c r="K102" s="951"/>
      <c r="L102" s="951"/>
      <c r="M102" s="951"/>
      <c r="N102" s="951"/>
      <c r="O102" s="951"/>
      <c r="P102" s="951"/>
      <c r="Q102" s="951"/>
      <c r="R102" s="951"/>
      <c r="S102" s="951"/>
      <c r="T102" s="951"/>
      <c r="U102" s="951"/>
      <c r="V102" s="951"/>
      <c r="W102" s="951"/>
      <c r="X102" s="951"/>
      <c r="Y102" s="951"/>
      <c r="Z102" s="951"/>
      <c r="AA102" s="951"/>
      <c r="AB102" s="951"/>
    </row>
    <row r="103">
      <c r="A103" s="951"/>
      <c r="B103" s="951"/>
      <c r="C103" s="951"/>
      <c r="D103" s="951"/>
      <c r="E103" s="951"/>
      <c r="F103" s="951"/>
      <c r="G103" s="951"/>
      <c r="H103" s="951"/>
      <c r="I103" s="951"/>
      <c r="J103" s="951"/>
      <c r="K103" s="951"/>
      <c r="L103" s="951"/>
      <c r="M103" s="951"/>
      <c r="N103" s="951"/>
      <c r="O103" s="951"/>
      <c r="P103" s="951"/>
      <c r="Q103" s="951"/>
      <c r="R103" s="951"/>
      <c r="S103" s="951"/>
      <c r="T103" s="951"/>
      <c r="U103" s="951"/>
      <c r="V103" s="951"/>
      <c r="W103" s="951"/>
      <c r="X103" s="951"/>
      <c r="Y103" s="951"/>
      <c r="Z103" s="951"/>
      <c r="AA103" s="951"/>
      <c r="AB103" s="951"/>
    </row>
    <row r="104">
      <c r="A104" s="951"/>
      <c r="B104" s="951"/>
      <c r="C104" s="951"/>
      <c r="D104" s="951"/>
      <c r="E104" s="951"/>
      <c r="F104" s="951"/>
      <c r="G104" s="951"/>
      <c r="H104" s="951"/>
      <c r="I104" s="951"/>
      <c r="J104" s="951"/>
      <c r="K104" s="951"/>
      <c r="L104" s="951"/>
      <c r="M104" s="951"/>
      <c r="N104" s="951"/>
      <c r="O104" s="951"/>
      <c r="P104" s="951"/>
      <c r="Q104" s="951"/>
      <c r="R104" s="951"/>
      <c r="S104" s="951"/>
      <c r="T104" s="951"/>
      <c r="U104" s="951"/>
      <c r="V104" s="951"/>
      <c r="W104" s="951"/>
      <c r="X104" s="951"/>
      <c r="Y104" s="951"/>
      <c r="Z104" s="951"/>
      <c r="AA104" s="951"/>
      <c r="AB104" s="951"/>
    </row>
    <row r="105">
      <c r="A105" s="951"/>
      <c r="B105" s="951"/>
      <c r="C105" s="951"/>
      <c r="D105" s="951"/>
      <c r="E105" s="951"/>
      <c r="F105" s="951"/>
      <c r="G105" s="951"/>
      <c r="H105" s="951"/>
      <c r="I105" s="951"/>
      <c r="J105" s="951"/>
      <c r="K105" s="951"/>
      <c r="L105" s="951"/>
      <c r="M105" s="951"/>
      <c r="N105" s="951"/>
      <c r="O105" s="951"/>
      <c r="P105" s="951"/>
      <c r="Q105" s="951"/>
      <c r="R105" s="951"/>
      <c r="S105" s="951"/>
      <c r="T105" s="951"/>
      <c r="U105" s="951"/>
      <c r="V105" s="951"/>
      <c r="W105" s="951"/>
      <c r="X105" s="951"/>
      <c r="Y105" s="951"/>
      <c r="Z105" s="951"/>
      <c r="AA105" s="951"/>
      <c r="AB105" s="951"/>
    </row>
    <row r="106">
      <c r="A106" s="951"/>
      <c r="B106" s="951"/>
      <c r="C106" s="951"/>
      <c r="D106" s="951"/>
      <c r="E106" s="951"/>
      <c r="F106" s="951"/>
      <c r="G106" s="951"/>
      <c r="H106" s="951"/>
      <c r="I106" s="951"/>
      <c r="J106" s="951"/>
      <c r="K106" s="951"/>
      <c r="L106" s="951"/>
      <c r="M106" s="951"/>
      <c r="N106" s="951"/>
      <c r="O106" s="951"/>
      <c r="P106" s="951"/>
      <c r="Q106" s="951"/>
      <c r="R106" s="951"/>
      <c r="S106" s="951"/>
      <c r="T106" s="951"/>
      <c r="U106" s="951"/>
      <c r="V106" s="951"/>
      <c r="W106" s="951"/>
      <c r="X106" s="951"/>
      <c r="Y106" s="951"/>
      <c r="Z106" s="951"/>
      <c r="AA106" s="951"/>
      <c r="AB106" s="951"/>
    </row>
    <row r="107">
      <c r="A107" s="951"/>
      <c r="B107" s="951"/>
      <c r="C107" s="951"/>
      <c r="D107" s="951"/>
      <c r="E107" s="951"/>
      <c r="F107" s="951"/>
      <c r="G107" s="951"/>
      <c r="H107" s="951"/>
      <c r="I107" s="951"/>
      <c r="J107" s="951"/>
      <c r="K107" s="951"/>
      <c r="L107" s="951"/>
      <c r="M107" s="951"/>
      <c r="N107" s="951"/>
      <c r="O107" s="951"/>
      <c r="P107" s="951"/>
      <c r="Q107" s="951"/>
      <c r="R107" s="951"/>
      <c r="S107" s="951"/>
      <c r="T107" s="951"/>
      <c r="U107" s="951"/>
      <c r="V107" s="951"/>
      <c r="W107" s="951"/>
      <c r="X107" s="951"/>
      <c r="Y107" s="951"/>
      <c r="Z107" s="951"/>
      <c r="AA107" s="951"/>
      <c r="AB107" s="951"/>
    </row>
    <row r="108">
      <c r="A108" s="951"/>
      <c r="B108" s="951"/>
      <c r="C108" s="951"/>
      <c r="D108" s="951"/>
      <c r="E108" s="951"/>
      <c r="F108" s="951"/>
      <c r="G108" s="951"/>
      <c r="H108" s="951"/>
      <c r="I108" s="951"/>
      <c r="J108" s="951"/>
      <c r="K108" s="951"/>
      <c r="L108" s="951"/>
      <c r="M108" s="951"/>
      <c r="N108" s="951"/>
      <c r="O108" s="951"/>
      <c r="P108" s="951"/>
      <c r="Q108" s="951"/>
      <c r="R108" s="951"/>
      <c r="S108" s="951"/>
      <c r="T108" s="951"/>
      <c r="U108" s="951"/>
      <c r="V108" s="951"/>
      <c r="W108" s="951"/>
      <c r="X108" s="951"/>
      <c r="Y108" s="951"/>
      <c r="Z108" s="951"/>
      <c r="AA108" s="951"/>
      <c r="AB108" s="951"/>
    </row>
    <row r="109">
      <c r="A109" s="951"/>
      <c r="B109" s="951"/>
      <c r="C109" s="951"/>
      <c r="D109" s="951"/>
      <c r="E109" s="951"/>
      <c r="F109" s="951"/>
      <c r="G109" s="951"/>
      <c r="H109" s="951"/>
      <c r="I109" s="951"/>
      <c r="J109" s="951"/>
      <c r="K109" s="951"/>
      <c r="L109" s="951"/>
      <c r="M109" s="951"/>
      <c r="N109" s="951"/>
      <c r="O109" s="951"/>
      <c r="P109" s="951"/>
      <c r="Q109" s="951"/>
      <c r="R109" s="951"/>
      <c r="S109" s="951"/>
      <c r="T109" s="951"/>
      <c r="U109" s="951"/>
      <c r="V109" s="951"/>
      <c r="W109" s="951"/>
      <c r="X109" s="951"/>
      <c r="Y109" s="951"/>
      <c r="Z109" s="951"/>
      <c r="AA109" s="951"/>
      <c r="AB109" s="951"/>
    </row>
    <row r="110">
      <c r="A110" s="951"/>
      <c r="B110" s="951"/>
      <c r="C110" s="951"/>
      <c r="D110" s="951"/>
      <c r="E110" s="951"/>
      <c r="F110" s="951"/>
      <c r="G110" s="951"/>
      <c r="H110" s="951"/>
      <c r="I110" s="951"/>
      <c r="J110" s="951"/>
      <c r="K110" s="951"/>
      <c r="L110" s="951"/>
      <c r="M110" s="951"/>
      <c r="N110" s="951"/>
      <c r="O110" s="951"/>
      <c r="P110" s="951"/>
      <c r="Q110" s="951"/>
      <c r="R110" s="951"/>
      <c r="S110" s="951"/>
      <c r="T110" s="951"/>
      <c r="U110" s="951"/>
      <c r="V110" s="951"/>
      <c r="W110" s="951"/>
      <c r="X110" s="951"/>
      <c r="Y110" s="951"/>
      <c r="Z110" s="951"/>
      <c r="AA110" s="951"/>
      <c r="AB110" s="951"/>
    </row>
    <row r="111">
      <c r="A111" s="951"/>
      <c r="B111" s="951"/>
      <c r="C111" s="951"/>
      <c r="D111" s="951"/>
      <c r="E111" s="951"/>
      <c r="F111" s="951"/>
      <c r="G111" s="951"/>
      <c r="H111" s="951"/>
      <c r="I111" s="951"/>
      <c r="J111" s="951"/>
      <c r="K111" s="951"/>
      <c r="L111" s="951"/>
      <c r="M111" s="951"/>
      <c r="N111" s="951"/>
      <c r="O111" s="951"/>
      <c r="P111" s="951"/>
      <c r="Q111" s="951"/>
      <c r="R111" s="951"/>
      <c r="S111" s="951"/>
      <c r="T111" s="951"/>
      <c r="U111" s="951"/>
      <c r="V111" s="951"/>
      <c r="W111" s="951"/>
      <c r="X111" s="951"/>
      <c r="Y111" s="951"/>
      <c r="Z111" s="951"/>
      <c r="AA111" s="951"/>
      <c r="AB111" s="951"/>
    </row>
    <row r="112">
      <c r="A112" s="951"/>
      <c r="B112" s="951"/>
      <c r="C112" s="951"/>
      <c r="D112" s="951"/>
      <c r="E112" s="951"/>
      <c r="F112" s="951"/>
      <c r="G112" s="951"/>
      <c r="H112" s="951"/>
      <c r="I112" s="951"/>
      <c r="J112" s="951"/>
      <c r="K112" s="951"/>
      <c r="L112" s="951"/>
      <c r="M112" s="951"/>
      <c r="N112" s="951"/>
      <c r="O112" s="951"/>
      <c r="P112" s="951"/>
      <c r="Q112" s="951"/>
      <c r="R112" s="951"/>
      <c r="S112" s="951"/>
      <c r="T112" s="951"/>
      <c r="U112" s="951"/>
      <c r="V112" s="951"/>
      <c r="W112" s="951"/>
      <c r="X112" s="951"/>
      <c r="Y112" s="951"/>
      <c r="Z112" s="951"/>
      <c r="AA112" s="951"/>
      <c r="AB112" s="951"/>
    </row>
    <row r="113">
      <c r="A113" s="951"/>
      <c r="B113" s="951"/>
      <c r="C113" s="951"/>
      <c r="D113" s="951"/>
      <c r="E113" s="951"/>
      <c r="F113" s="951"/>
      <c r="G113" s="951"/>
      <c r="H113" s="951"/>
      <c r="I113" s="951"/>
      <c r="J113" s="951"/>
      <c r="K113" s="951"/>
      <c r="L113" s="951"/>
      <c r="M113" s="951"/>
      <c r="N113" s="951"/>
      <c r="O113" s="951"/>
      <c r="P113" s="951"/>
      <c r="Q113" s="951"/>
      <c r="R113" s="951"/>
      <c r="S113" s="951"/>
      <c r="T113" s="951"/>
      <c r="U113" s="951"/>
      <c r="V113" s="951"/>
      <c r="W113" s="951"/>
      <c r="X113" s="951"/>
      <c r="Y113" s="951"/>
      <c r="Z113" s="951"/>
      <c r="AA113" s="951"/>
      <c r="AB113" s="951"/>
    </row>
    <row r="114">
      <c r="A114" s="951"/>
      <c r="B114" s="951"/>
      <c r="C114" s="951"/>
      <c r="D114" s="951"/>
      <c r="E114" s="951"/>
      <c r="F114" s="951"/>
      <c r="G114" s="951"/>
      <c r="H114" s="951"/>
      <c r="I114" s="951"/>
      <c r="J114" s="951"/>
      <c r="K114" s="951"/>
      <c r="L114" s="951"/>
      <c r="M114" s="951"/>
      <c r="N114" s="951"/>
      <c r="O114" s="951"/>
      <c r="P114" s="951"/>
      <c r="Q114" s="951"/>
      <c r="R114" s="951"/>
      <c r="S114" s="951"/>
      <c r="T114" s="951"/>
      <c r="U114" s="951"/>
      <c r="V114" s="951"/>
      <c r="W114" s="951"/>
      <c r="X114" s="951"/>
      <c r="Y114" s="951"/>
      <c r="Z114" s="951"/>
      <c r="AA114" s="951"/>
      <c r="AB114" s="951"/>
    </row>
    <row r="115">
      <c r="A115" s="951"/>
      <c r="B115" s="951"/>
      <c r="C115" s="951"/>
      <c r="D115" s="951"/>
      <c r="E115" s="951"/>
      <c r="F115" s="951"/>
      <c r="G115" s="951"/>
      <c r="H115" s="951"/>
      <c r="I115" s="951"/>
      <c r="J115" s="951"/>
      <c r="K115" s="951"/>
      <c r="L115" s="951"/>
      <c r="M115" s="951"/>
      <c r="N115" s="951"/>
      <c r="O115" s="951"/>
      <c r="P115" s="951"/>
      <c r="Q115" s="951"/>
      <c r="R115" s="951"/>
      <c r="S115" s="951"/>
      <c r="T115" s="951"/>
      <c r="U115" s="951"/>
      <c r="V115" s="951"/>
      <c r="W115" s="951"/>
      <c r="X115" s="951"/>
      <c r="Y115" s="951"/>
      <c r="Z115" s="951"/>
      <c r="AA115" s="951"/>
      <c r="AB115" s="951"/>
    </row>
    <row r="116">
      <c r="A116" s="951"/>
      <c r="B116" s="951"/>
      <c r="C116" s="951"/>
      <c r="D116" s="951"/>
      <c r="E116" s="951"/>
      <c r="F116" s="951"/>
      <c r="G116" s="951"/>
      <c r="H116" s="951"/>
      <c r="I116" s="951"/>
      <c r="J116" s="951"/>
      <c r="K116" s="951"/>
      <c r="L116" s="951"/>
      <c r="M116" s="951"/>
      <c r="N116" s="951"/>
      <c r="O116" s="951"/>
      <c r="P116" s="951"/>
      <c r="Q116" s="951"/>
      <c r="R116" s="951"/>
      <c r="S116" s="951"/>
      <c r="T116" s="951"/>
      <c r="U116" s="951"/>
      <c r="V116" s="951"/>
      <c r="W116" s="951"/>
      <c r="X116" s="951"/>
      <c r="Y116" s="951"/>
      <c r="Z116" s="951"/>
      <c r="AA116" s="951"/>
      <c r="AB116" s="951"/>
    </row>
    <row r="117">
      <c r="A117" s="951"/>
      <c r="B117" s="951"/>
      <c r="C117" s="951"/>
      <c r="D117" s="951"/>
      <c r="E117" s="951"/>
      <c r="F117" s="951"/>
      <c r="G117" s="951"/>
      <c r="H117" s="951"/>
      <c r="I117" s="951"/>
      <c r="J117" s="951"/>
      <c r="K117" s="951"/>
      <c r="L117" s="951"/>
      <c r="M117" s="951"/>
      <c r="N117" s="951"/>
      <c r="O117" s="951"/>
      <c r="P117" s="951"/>
      <c r="Q117" s="951"/>
      <c r="R117" s="951"/>
      <c r="S117" s="951"/>
      <c r="T117" s="951"/>
      <c r="U117" s="951"/>
      <c r="V117" s="951"/>
      <c r="W117" s="951"/>
      <c r="X117" s="951"/>
      <c r="Y117" s="951"/>
      <c r="Z117" s="951"/>
      <c r="AA117" s="951"/>
      <c r="AB117" s="951"/>
    </row>
    <row r="118">
      <c r="A118" s="951"/>
      <c r="B118" s="951"/>
      <c r="C118" s="951"/>
      <c r="D118" s="951"/>
      <c r="E118" s="951"/>
      <c r="F118" s="951"/>
      <c r="G118" s="951"/>
      <c r="H118" s="951"/>
      <c r="I118" s="951"/>
      <c r="J118" s="951"/>
      <c r="K118" s="951"/>
      <c r="L118" s="951"/>
      <c r="M118" s="951"/>
      <c r="N118" s="951"/>
      <c r="O118" s="951"/>
      <c r="P118" s="951"/>
      <c r="Q118" s="951"/>
      <c r="R118" s="951"/>
      <c r="S118" s="951"/>
      <c r="T118" s="951"/>
      <c r="U118" s="951"/>
      <c r="V118" s="951"/>
      <c r="W118" s="951"/>
      <c r="X118" s="951"/>
      <c r="Y118" s="951"/>
      <c r="Z118" s="951"/>
      <c r="AA118" s="951"/>
      <c r="AB118" s="951"/>
    </row>
    <row r="119">
      <c r="A119" s="951"/>
      <c r="B119" s="951"/>
      <c r="C119" s="951"/>
      <c r="D119" s="951"/>
      <c r="E119" s="951"/>
      <c r="F119" s="951"/>
      <c r="G119" s="951"/>
      <c r="H119" s="951"/>
      <c r="I119" s="951"/>
      <c r="J119" s="951"/>
      <c r="K119" s="951"/>
      <c r="L119" s="951"/>
      <c r="M119" s="951"/>
      <c r="N119" s="951"/>
      <c r="O119" s="951"/>
      <c r="P119" s="951"/>
      <c r="Q119" s="951"/>
      <c r="R119" s="951"/>
      <c r="S119" s="951"/>
      <c r="T119" s="951"/>
      <c r="U119" s="951"/>
      <c r="V119" s="951"/>
      <c r="W119" s="951"/>
      <c r="X119" s="951"/>
      <c r="Y119" s="951"/>
      <c r="Z119" s="951"/>
      <c r="AA119" s="951"/>
      <c r="AB119" s="951"/>
    </row>
    <row r="120">
      <c r="A120" s="951"/>
      <c r="B120" s="951"/>
      <c r="C120" s="951"/>
      <c r="D120" s="951"/>
      <c r="E120" s="951"/>
      <c r="F120" s="951"/>
      <c r="G120" s="951"/>
      <c r="H120" s="951"/>
      <c r="I120" s="951"/>
      <c r="J120" s="951"/>
      <c r="K120" s="951"/>
      <c r="L120" s="951"/>
      <c r="M120" s="951"/>
      <c r="N120" s="951"/>
      <c r="O120" s="951"/>
      <c r="P120" s="951"/>
      <c r="Q120" s="951"/>
      <c r="R120" s="951"/>
      <c r="S120" s="951"/>
      <c r="T120" s="951"/>
      <c r="U120" s="951"/>
      <c r="V120" s="951"/>
      <c r="W120" s="951"/>
      <c r="X120" s="951"/>
      <c r="Y120" s="951"/>
      <c r="Z120" s="951"/>
      <c r="AA120" s="951"/>
      <c r="AB120" s="951"/>
    </row>
    <row r="121">
      <c r="A121" s="951"/>
      <c r="B121" s="951"/>
      <c r="C121" s="951"/>
      <c r="D121" s="951"/>
      <c r="E121" s="951"/>
      <c r="F121" s="951"/>
      <c r="G121" s="951"/>
      <c r="H121" s="951"/>
      <c r="I121" s="951"/>
      <c r="J121" s="951"/>
      <c r="K121" s="951"/>
      <c r="L121" s="951"/>
      <c r="M121" s="951"/>
      <c r="N121" s="951"/>
      <c r="O121" s="951"/>
      <c r="P121" s="951"/>
      <c r="Q121" s="951"/>
      <c r="R121" s="951"/>
      <c r="S121" s="951"/>
      <c r="T121" s="951"/>
      <c r="U121" s="951"/>
      <c r="V121" s="951"/>
      <c r="W121" s="951"/>
      <c r="X121" s="951"/>
      <c r="Y121" s="951"/>
      <c r="Z121" s="951"/>
      <c r="AA121" s="951"/>
      <c r="AB121" s="951"/>
    </row>
    <row r="122">
      <c r="A122" s="951"/>
      <c r="B122" s="951"/>
      <c r="C122" s="951"/>
      <c r="D122" s="951"/>
      <c r="E122" s="951"/>
      <c r="F122" s="951"/>
      <c r="G122" s="951"/>
      <c r="H122" s="951"/>
      <c r="I122" s="951"/>
      <c r="J122" s="951"/>
      <c r="K122" s="951"/>
      <c r="L122" s="951"/>
      <c r="M122" s="951"/>
      <c r="N122" s="951"/>
      <c r="O122" s="951"/>
      <c r="P122" s="951"/>
      <c r="Q122" s="951"/>
      <c r="R122" s="951"/>
      <c r="S122" s="951"/>
      <c r="T122" s="951"/>
      <c r="U122" s="951"/>
      <c r="V122" s="951"/>
      <c r="W122" s="951"/>
      <c r="X122" s="951"/>
      <c r="Y122" s="951"/>
      <c r="Z122" s="951"/>
      <c r="AA122" s="951"/>
      <c r="AB122" s="951"/>
    </row>
    <row r="123">
      <c r="A123" s="951"/>
      <c r="B123" s="951"/>
      <c r="C123" s="951"/>
      <c r="D123" s="951"/>
      <c r="E123" s="951"/>
      <c r="F123" s="951"/>
      <c r="G123" s="951"/>
      <c r="H123" s="951"/>
      <c r="I123" s="951"/>
      <c r="J123" s="951"/>
      <c r="K123" s="951"/>
      <c r="L123" s="951"/>
      <c r="M123" s="951"/>
      <c r="N123" s="951"/>
      <c r="O123" s="951"/>
      <c r="P123" s="951"/>
      <c r="Q123" s="951"/>
      <c r="R123" s="951"/>
      <c r="S123" s="951"/>
      <c r="T123" s="951"/>
      <c r="U123" s="951"/>
      <c r="V123" s="951"/>
      <c r="W123" s="951"/>
      <c r="X123" s="951"/>
      <c r="Y123" s="951"/>
      <c r="Z123" s="951"/>
      <c r="AA123" s="951"/>
      <c r="AB123" s="951"/>
    </row>
    <row r="124">
      <c r="A124" s="951"/>
      <c r="B124" s="951"/>
      <c r="C124" s="951"/>
      <c r="D124" s="951"/>
      <c r="E124" s="951"/>
      <c r="F124" s="951"/>
      <c r="G124" s="951"/>
      <c r="H124" s="951"/>
      <c r="I124" s="951"/>
      <c r="J124" s="951"/>
      <c r="K124" s="951"/>
      <c r="L124" s="951"/>
      <c r="M124" s="951"/>
      <c r="N124" s="951"/>
      <c r="O124" s="951"/>
      <c r="P124" s="951"/>
      <c r="Q124" s="951"/>
      <c r="R124" s="951"/>
      <c r="S124" s="951"/>
      <c r="T124" s="951"/>
      <c r="U124" s="951"/>
      <c r="V124" s="951"/>
      <c r="W124" s="951"/>
      <c r="X124" s="951"/>
      <c r="Y124" s="951"/>
      <c r="Z124" s="951"/>
      <c r="AA124" s="951"/>
      <c r="AB124" s="951"/>
    </row>
    <row r="125">
      <c r="A125" s="951"/>
      <c r="B125" s="951"/>
      <c r="C125" s="951"/>
      <c r="D125" s="951"/>
      <c r="E125" s="951"/>
      <c r="F125" s="951"/>
      <c r="G125" s="951"/>
      <c r="H125" s="951"/>
      <c r="I125" s="951"/>
      <c r="J125" s="951"/>
      <c r="K125" s="951"/>
      <c r="L125" s="951"/>
      <c r="M125" s="951"/>
      <c r="N125" s="951"/>
      <c r="O125" s="951"/>
      <c r="P125" s="951"/>
      <c r="Q125" s="951"/>
      <c r="R125" s="951"/>
      <c r="S125" s="951"/>
      <c r="T125" s="951"/>
      <c r="U125" s="951"/>
      <c r="V125" s="951"/>
      <c r="W125" s="951"/>
      <c r="X125" s="951"/>
      <c r="Y125" s="951"/>
      <c r="Z125" s="951"/>
      <c r="AA125" s="951"/>
      <c r="AB125" s="951"/>
    </row>
    <row r="126">
      <c r="A126" s="951"/>
      <c r="B126" s="951"/>
      <c r="C126" s="951"/>
      <c r="D126" s="951"/>
      <c r="E126" s="951"/>
      <c r="F126" s="951"/>
      <c r="G126" s="951"/>
      <c r="H126" s="951"/>
      <c r="I126" s="951"/>
      <c r="J126" s="951"/>
      <c r="K126" s="951"/>
      <c r="L126" s="951"/>
      <c r="M126" s="951"/>
      <c r="N126" s="951"/>
      <c r="O126" s="951"/>
      <c r="P126" s="951"/>
      <c r="Q126" s="951"/>
      <c r="R126" s="951"/>
      <c r="S126" s="951"/>
      <c r="T126" s="951"/>
      <c r="U126" s="951"/>
      <c r="V126" s="951"/>
      <c r="W126" s="951"/>
      <c r="X126" s="951"/>
      <c r="Y126" s="951"/>
      <c r="Z126" s="951"/>
      <c r="AA126" s="951"/>
      <c r="AB126" s="951"/>
    </row>
    <row r="127">
      <c r="A127" s="951"/>
      <c r="B127" s="951"/>
      <c r="C127" s="951"/>
      <c r="D127" s="951"/>
      <c r="E127" s="951"/>
      <c r="F127" s="951"/>
      <c r="G127" s="951"/>
      <c r="H127" s="951"/>
      <c r="I127" s="951"/>
      <c r="J127" s="951"/>
      <c r="K127" s="951"/>
      <c r="L127" s="951"/>
      <c r="M127" s="951"/>
      <c r="N127" s="951"/>
      <c r="O127" s="951"/>
      <c r="P127" s="951"/>
      <c r="Q127" s="951"/>
      <c r="R127" s="951"/>
      <c r="S127" s="951"/>
      <c r="T127" s="951"/>
      <c r="U127" s="951"/>
      <c r="V127" s="951"/>
      <c r="W127" s="951"/>
      <c r="X127" s="951"/>
      <c r="Y127" s="951"/>
      <c r="Z127" s="951"/>
      <c r="AA127" s="951"/>
      <c r="AB127" s="951"/>
    </row>
    <row r="128">
      <c r="A128" s="951"/>
      <c r="B128" s="951"/>
      <c r="C128" s="951"/>
      <c r="D128" s="951"/>
      <c r="E128" s="951"/>
      <c r="F128" s="951"/>
      <c r="G128" s="951"/>
      <c r="H128" s="951"/>
      <c r="I128" s="951"/>
      <c r="J128" s="951"/>
      <c r="K128" s="951"/>
      <c r="L128" s="951"/>
      <c r="M128" s="951"/>
      <c r="N128" s="951"/>
      <c r="O128" s="951"/>
      <c r="P128" s="951"/>
      <c r="Q128" s="951"/>
      <c r="R128" s="951"/>
      <c r="S128" s="951"/>
      <c r="T128" s="951"/>
      <c r="U128" s="951"/>
      <c r="V128" s="951"/>
      <c r="W128" s="951"/>
      <c r="X128" s="951"/>
      <c r="Y128" s="951"/>
      <c r="Z128" s="951"/>
      <c r="AA128" s="951"/>
      <c r="AB128" s="951"/>
    </row>
    <row r="129">
      <c r="A129" s="951"/>
      <c r="B129" s="951"/>
      <c r="C129" s="951"/>
      <c r="D129" s="951"/>
      <c r="E129" s="951"/>
      <c r="F129" s="951"/>
      <c r="G129" s="951"/>
      <c r="H129" s="951"/>
      <c r="I129" s="951"/>
      <c r="J129" s="951"/>
      <c r="K129" s="951"/>
      <c r="L129" s="951"/>
      <c r="M129" s="951"/>
      <c r="N129" s="951"/>
      <c r="O129" s="951"/>
      <c r="P129" s="951"/>
      <c r="Q129" s="951"/>
      <c r="R129" s="951"/>
      <c r="S129" s="951"/>
      <c r="T129" s="951"/>
      <c r="U129" s="951"/>
      <c r="V129" s="951"/>
      <c r="W129" s="951"/>
      <c r="X129" s="951"/>
      <c r="Y129" s="951"/>
      <c r="Z129" s="951"/>
      <c r="AA129" s="951"/>
      <c r="AB129" s="951"/>
    </row>
    <row r="130">
      <c r="A130" s="951"/>
      <c r="B130" s="951"/>
      <c r="C130" s="951"/>
      <c r="D130" s="951"/>
      <c r="E130" s="951"/>
      <c r="F130" s="951"/>
      <c r="G130" s="951"/>
      <c r="H130" s="951"/>
      <c r="I130" s="951"/>
      <c r="J130" s="951"/>
      <c r="K130" s="951"/>
      <c r="L130" s="951"/>
      <c r="M130" s="951"/>
      <c r="N130" s="951"/>
      <c r="O130" s="951"/>
      <c r="P130" s="951"/>
      <c r="Q130" s="951"/>
      <c r="R130" s="951"/>
      <c r="S130" s="951"/>
      <c r="T130" s="951"/>
      <c r="U130" s="951"/>
      <c r="V130" s="951"/>
      <c r="W130" s="951"/>
      <c r="X130" s="951"/>
      <c r="Y130" s="951"/>
      <c r="Z130" s="951"/>
      <c r="AA130" s="951"/>
      <c r="AB130" s="951"/>
    </row>
    <row r="131">
      <c r="A131" s="951"/>
      <c r="B131" s="951"/>
      <c r="C131" s="951"/>
      <c r="D131" s="951"/>
      <c r="E131" s="951"/>
      <c r="F131" s="951"/>
      <c r="G131" s="951"/>
      <c r="H131" s="951"/>
      <c r="I131" s="951"/>
      <c r="J131" s="951"/>
      <c r="K131" s="951"/>
      <c r="L131" s="951"/>
      <c r="M131" s="951"/>
      <c r="N131" s="951"/>
      <c r="O131" s="951"/>
      <c r="P131" s="951"/>
      <c r="Q131" s="951"/>
      <c r="R131" s="951"/>
      <c r="S131" s="951"/>
      <c r="T131" s="951"/>
      <c r="U131" s="951"/>
      <c r="V131" s="951"/>
      <c r="W131" s="951"/>
      <c r="X131" s="951"/>
      <c r="Y131" s="951"/>
      <c r="Z131" s="951"/>
      <c r="AA131" s="951"/>
      <c r="AB131" s="951"/>
    </row>
    <row r="132">
      <c r="A132" s="951"/>
      <c r="B132" s="951"/>
      <c r="C132" s="951"/>
      <c r="D132" s="951"/>
      <c r="E132" s="951"/>
      <c r="F132" s="951"/>
      <c r="G132" s="951"/>
      <c r="H132" s="951"/>
      <c r="I132" s="951"/>
      <c r="J132" s="951"/>
      <c r="K132" s="951"/>
      <c r="L132" s="951"/>
      <c r="M132" s="951"/>
      <c r="N132" s="951"/>
      <c r="O132" s="951"/>
      <c r="P132" s="951"/>
      <c r="Q132" s="951"/>
      <c r="R132" s="951"/>
      <c r="S132" s="951"/>
      <c r="T132" s="951"/>
      <c r="U132" s="951"/>
      <c r="V132" s="951"/>
      <c r="W132" s="951"/>
      <c r="X132" s="951"/>
      <c r="Y132" s="951"/>
      <c r="Z132" s="951"/>
      <c r="AA132" s="951"/>
      <c r="AB132" s="951"/>
    </row>
    <row r="133">
      <c r="A133" s="951"/>
      <c r="B133" s="951"/>
      <c r="C133" s="951"/>
      <c r="D133" s="951"/>
      <c r="E133" s="951"/>
      <c r="F133" s="951"/>
      <c r="G133" s="951"/>
      <c r="H133" s="951"/>
      <c r="I133" s="951"/>
      <c r="J133" s="951"/>
      <c r="K133" s="951"/>
      <c r="L133" s="951"/>
      <c r="M133" s="951"/>
      <c r="N133" s="951"/>
      <c r="O133" s="951"/>
      <c r="P133" s="951"/>
      <c r="Q133" s="951"/>
      <c r="R133" s="951"/>
      <c r="S133" s="951"/>
      <c r="T133" s="951"/>
      <c r="U133" s="951"/>
      <c r="V133" s="951"/>
      <c r="W133" s="951"/>
      <c r="X133" s="951"/>
      <c r="Y133" s="951"/>
      <c r="Z133" s="951"/>
      <c r="AA133" s="951"/>
      <c r="AB133" s="951"/>
    </row>
    <row r="134">
      <c r="A134" s="951"/>
      <c r="B134" s="951"/>
      <c r="C134" s="951"/>
      <c r="D134" s="951"/>
      <c r="E134" s="951"/>
      <c r="F134" s="951"/>
      <c r="G134" s="951"/>
      <c r="H134" s="951"/>
      <c r="I134" s="951"/>
      <c r="J134" s="951"/>
      <c r="K134" s="951"/>
      <c r="L134" s="951"/>
      <c r="M134" s="951"/>
      <c r="N134" s="951"/>
      <c r="O134" s="951"/>
      <c r="P134" s="951"/>
      <c r="Q134" s="951"/>
      <c r="R134" s="951"/>
      <c r="S134" s="951"/>
      <c r="T134" s="951"/>
      <c r="U134" s="951"/>
      <c r="V134" s="951"/>
      <c r="W134" s="951"/>
      <c r="X134" s="951"/>
      <c r="Y134" s="951"/>
      <c r="Z134" s="951"/>
      <c r="AA134" s="951"/>
      <c r="AB134" s="951"/>
    </row>
    <row r="135">
      <c r="A135" s="951"/>
      <c r="B135" s="951"/>
      <c r="C135" s="951"/>
      <c r="D135" s="951"/>
      <c r="E135" s="951"/>
      <c r="F135" s="951"/>
      <c r="G135" s="951"/>
      <c r="H135" s="951"/>
      <c r="I135" s="951"/>
      <c r="J135" s="951"/>
      <c r="K135" s="951"/>
      <c r="L135" s="951"/>
      <c r="M135" s="951"/>
      <c r="N135" s="951"/>
      <c r="O135" s="951"/>
      <c r="P135" s="951"/>
      <c r="Q135" s="951"/>
      <c r="R135" s="951"/>
      <c r="S135" s="951"/>
      <c r="T135" s="951"/>
      <c r="U135" s="951"/>
      <c r="V135" s="951"/>
      <c r="W135" s="951"/>
      <c r="X135" s="951"/>
      <c r="Y135" s="951"/>
      <c r="Z135" s="951"/>
      <c r="AA135" s="951"/>
      <c r="AB135" s="951"/>
    </row>
    <row r="136">
      <c r="A136" s="951"/>
      <c r="B136" s="951"/>
      <c r="C136" s="951"/>
      <c r="D136" s="951"/>
      <c r="E136" s="951"/>
      <c r="F136" s="951"/>
      <c r="G136" s="951"/>
      <c r="H136" s="951"/>
      <c r="I136" s="951"/>
      <c r="J136" s="951"/>
      <c r="K136" s="951"/>
      <c r="L136" s="951"/>
      <c r="M136" s="951"/>
      <c r="N136" s="951"/>
      <c r="O136" s="951"/>
      <c r="P136" s="951"/>
      <c r="Q136" s="951"/>
      <c r="R136" s="951"/>
      <c r="S136" s="951"/>
      <c r="T136" s="951"/>
      <c r="U136" s="951"/>
      <c r="V136" s="951"/>
      <c r="W136" s="951"/>
      <c r="X136" s="951"/>
      <c r="Y136" s="951"/>
      <c r="Z136" s="951"/>
      <c r="AA136" s="951"/>
      <c r="AB136" s="951"/>
    </row>
    <row r="137">
      <c r="A137" s="951"/>
      <c r="B137" s="951"/>
      <c r="C137" s="951"/>
      <c r="D137" s="951"/>
      <c r="E137" s="951"/>
      <c r="F137" s="951"/>
      <c r="G137" s="951"/>
      <c r="H137" s="951"/>
      <c r="I137" s="951"/>
      <c r="J137" s="951"/>
      <c r="K137" s="951"/>
      <c r="L137" s="951"/>
      <c r="M137" s="951"/>
      <c r="N137" s="951"/>
      <c r="O137" s="951"/>
      <c r="P137" s="951"/>
      <c r="Q137" s="951"/>
      <c r="R137" s="951"/>
      <c r="S137" s="951"/>
      <c r="T137" s="951"/>
      <c r="U137" s="951"/>
      <c r="V137" s="951"/>
      <c r="W137" s="951"/>
      <c r="X137" s="951"/>
      <c r="Y137" s="951"/>
      <c r="Z137" s="951"/>
      <c r="AA137" s="951"/>
      <c r="AB137" s="951"/>
    </row>
    <row r="138">
      <c r="A138" s="951"/>
      <c r="B138" s="951"/>
      <c r="C138" s="951"/>
      <c r="D138" s="951"/>
      <c r="E138" s="951"/>
      <c r="F138" s="951"/>
      <c r="G138" s="951"/>
      <c r="H138" s="951"/>
      <c r="I138" s="951"/>
      <c r="J138" s="951"/>
      <c r="K138" s="951"/>
      <c r="L138" s="951"/>
      <c r="M138" s="951"/>
      <c r="N138" s="951"/>
      <c r="O138" s="951"/>
      <c r="P138" s="951"/>
      <c r="Q138" s="951"/>
      <c r="R138" s="951"/>
      <c r="S138" s="951"/>
      <c r="T138" s="951"/>
      <c r="U138" s="951"/>
      <c r="V138" s="951"/>
      <c r="W138" s="951"/>
      <c r="X138" s="951"/>
      <c r="Y138" s="951"/>
      <c r="Z138" s="951"/>
      <c r="AA138" s="951"/>
      <c r="AB138" s="951"/>
    </row>
    <row r="139">
      <c r="A139" s="951"/>
      <c r="B139" s="951"/>
      <c r="C139" s="951"/>
      <c r="D139" s="951"/>
      <c r="E139" s="951"/>
      <c r="F139" s="951"/>
      <c r="G139" s="951"/>
      <c r="H139" s="951"/>
      <c r="I139" s="951"/>
      <c r="J139" s="951"/>
      <c r="K139" s="951"/>
      <c r="L139" s="951"/>
      <c r="M139" s="951"/>
      <c r="N139" s="951"/>
      <c r="O139" s="951"/>
      <c r="P139" s="951"/>
      <c r="Q139" s="951"/>
      <c r="R139" s="951"/>
      <c r="S139" s="951"/>
      <c r="T139" s="951"/>
      <c r="U139" s="951"/>
      <c r="V139" s="951"/>
      <c r="W139" s="951"/>
      <c r="X139" s="951"/>
      <c r="Y139" s="951"/>
      <c r="Z139" s="951"/>
      <c r="AA139" s="951"/>
      <c r="AB139" s="951"/>
    </row>
    <row r="140">
      <c r="A140" s="951"/>
      <c r="B140" s="951"/>
      <c r="C140" s="951"/>
      <c r="D140" s="951"/>
      <c r="E140" s="951"/>
      <c r="F140" s="951"/>
      <c r="G140" s="951"/>
      <c r="H140" s="951"/>
      <c r="I140" s="951"/>
      <c r="J140" s="951"/>
      <c r="K140" s="951"/>
      <c r="L140" s="951"/>
      <c r="M140" s="951"/>
      <c r="N140" s="951"/>
      <c r="O140" s="951"/>
      <c r="P140" s="951"/>
      <c r="Q140" s="951"/>
      <c r="R140" s="951"/>
      <c r="S140" s="951"/>
      <c r="T140" s="951"/>
      <c r="U140" s="951"/>
      <c r="V140" s="951"/>
      <c r="W140" s="951"/>
      <c r="X140" s="951"/>
      <c r="Y140" s="951"/>
      <c r="Z140" s="951"/>
      <c r="AA140" s="951"/>
      <c r="AB140" s="951"/>
    </row>
    <row r="141">
      <c r="A141" s="951"/>
      <c r="B141" s="951"/>
      <c r="C141" s="951"/>
      <c r="D141" s="951"/>
      <c r="E141" s="951"/>
      <c r="F141" s="951"/>
      <c r="G141" s="951"/>
      <c r="H141" s="951"/>
      <c r="I141" s="951"/>
      <c r="J141" s="951"/>
      <c r="K141" s="951"/>
      <c r="L141" s="951"/>
      <c r="M141" s="951"/>
      <c r="N141" s="951"/>
      <c r="O141" s="951"/>
      <c r="P141" s="951"/>
      <c r="Q141" s="951"/>
      <c r="R141" s="951"/>
      <c r="S141" s="951"/>
      <c r="T141" s="951"/>
      <c r="U141" s="951"/>
      <c r="V141" s="951"/>
      <c r="W141" s="951"/>
      <c r="X141" s="951"/>
      <c r="Y141" s="951"/>
      <c r="Z141" s="951"/>
      <c r="AA141" s="951"/>
      <c r="AB141" s="951"/>
    </row>
    <row r="142">
      <c r="A142" s="951"/>
      <c r="B142" s="951"/>
      <c r="C142" s="951"/>
      <c r="D142" s="951"/>
      <c r="E142" s="951"/>
      <c r="F142" s="951"/>
      <c r="G142" s="951"/>
      <c r="H142" s="951"/>
      <c r="I142" s="951"/>
      <c r="J142" s="951"/>
      <c r="K142" s="951"/>
      <c r="L142" s="951"/>
      <c r="M142" s="951"/>
      <c r="N142" s="951"/>
      <c r="O142" s="951"/>
      <c r="P142" s="951"/>
      <c r="Q142" s="951"/>
      <c r="R142" s="951"/>
      <c r="S142" s="951"/>
      <c r="T142" s="951"/>
      <c r="U142" s="951"/>
      <c r="V142" s="951"/>
      <c r="W142" s="951"/>
      <c r="X142" s="951"/>
      <c r="Y142" s="951"/>
      <c r="Z142" s="951"/>
      <c r="AA142" s="951"/>
      <c r="AB142" s="951"/>
    </row>
    <row r="143">
      <c r="A143" s="951"/>
      <c r="B143" s="951"/>
      <c r="C143" s="951"/>
      <c r="D143" s="951"/>
      <c r="E143" s="951"/>
      <c r="F143" s="951"/>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row>
    <row r="144">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row>
    <row r="145">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row>
    <row r="146">
      <c r="A146" s="951"/>
      <c r="B146" s="951"/>
      <c r="C146" s="951"/>
      <c r="D146" s="951"/>
      <c r="E146" s="951"/>
      <c r="F146" s="951"/>
      <c r="G146" s="951"/>
      <c r="H146" s="951"/>
      <c r="I146" s="951"/>
      <c r="J146" s="951"/>
      <c r="K146" s="951"/>
      <c r="L146" s="951"/>
      <c r="M146" s="951"/>
      <c r="N146" s="951"/>
      <c r="O146" s="951"/>
      <c r="P146" s="951"/>
      <c r="Q146" s="951"/>
      <c r="R146" s="951"/>
      <c r="S146" s="951"/>
      <c r="T146" s="951"/>
      <c r="U146" s="951"/>
      <c r="V146" s="951"/>
      <c r="W146" s="951"/>
      <c r="X146" s="951"/>
      <c r="Y146" s="951"/>
      <c r="Z146" s="951"/>
      <c r="AA146" s="951"/>
      <c r="AB146" s="951"/>
    </row>
    <row r="147">
      <c r="A147" s="951"/>
      <c r="B147" s="951"/>
      <c r="C147" s="951"/>
      <c r="D147" s="951"/>
      <c r="E147" s="951"/>
      <c r="F147" s="951"/>
      <c r="G147" s="951"/>
      <c r="H147" s="951"/>
      <c r="I147" s="951"/>
      <c r="J147" s="951"/>
      <c r="K147" s="951"/>
      <c r="L147" s="951"/>
      <c r="M147" s="951"/>
      <c r="N147" s="951"/>
      <c r="O147" s="951"/>
      <c r="P147" s="951"/>
      <c r="Q147" s="951"/>
      <c r="R147" s="951"/>
      <c r="S147" s="951"/>
      <c r="T147" s="951"/>
      <c r="U147" s="951"/>
      <c r="V147" s="951"/>
      <c r="W147" s="951"/>
      <c r="X147" s="951"/>
      <c r="Y147" s="951"/>
      <c r="Z147" s="951"/>
      <c r="AA147" s="951"/>
      <c r="AB147" s="951"/>
    </row>
    <row r="148">
      <c r="A148" s="951"/>
      <c r="B148" s="951"/>
      <c r="C148" s="951"/>
      <c r="D148" s="951"/>
      <c r="E148" s="951"/>
      <c r="F148" s="951"/>
      <c r="G148" s="951"/>
      <c r="H148" s="951"/>
      <c r="I148" s="951"/>
      <c r="J148" s="951"/>
      <c r="K148" s="951"/>
      <c r="L148" s="951"/>
      <c r="M148" s="951"/>
      <c r="N148" s="951"/>
      <c r="O148" s="951"/>
      <c r="P148" s="951"/>
      <c r="Q148" s="951"/>
      <c r="R148" s="951"/>
      <c r="S148" s="951"/>
      <c r="T148" s="951"/>
      <c r="U148" s="951"/>
      <c r="V148" s="951"/>
      <c r="W148" s="951"/>
      <c r="X148" s="951"/>
      <c r="Y148" s="951"/>
      <c r="Z148" s="951"/>
      <c r="AA148" s="951"/>
      <c r="AB148" s="951"/>
    </row>
    <row r="149">
      <c r="A149" s="951"/>
      <c r="B149" s="951"/>
      <c r="C149" s="951"/>
      <c r="D149" s="951"/>
      <c r="E149" s="951"/>
      <c r="F149" s="951"/>
      <c r="G149" s="951"/>
      <c r="H149" s="951"/>
      <c r="I149" s="951"/>
      <c r="J149" s="951"/>
      <c r="K149" s="951"/>
      <c r="L149" s="951"/>
      <c r="M149" s="951"/>
      <c r="N149" s="951"/>
      <c r="O149" s="951"/>
      <c r="P149" s="951"/>
      <c r="Q149" s="951"/>
      <c r="R149" s="951"/>
      <c r="S149" s="951"/>
      <c r="T149" s="951"/>
      <c r="U149" s="951"/>
      <c r="V149" s="951"/>
      <c r="W149" s="951"/>
      <c r="X149" s="951"/>
      <c r="Y149" s="951"/>
      <c r="Z149" s="951"/>
      <c r="AA149" s="951"/>
      <c r="AB149" s="951"/>
    </row>
    <row r="150">
      <c r="A150" s="951"/>
      <c r="B150" s="951"/>
      <c r="C150" s="951"/>
      <c r="D150" s="951"/>
      <c r="E150" s="951"/>
      <c r="F150" s="951"/>
      <c r="G150" s="951"/>
      <c r="H150" s="951"/>
      <c r="I150" s="951"/>
      <c r="J150" s="951"/>
      <c r="K150" s="951"/>
      <c r="L150" s="951"/>
      <c r="M150" s="951"/>
      <c r="N150" s="951"/>
      <c r="O150" s="951"/>
      <c r="P150" s="951"/>
      <c r="Q150" s="951"/>
      <c r="R150" s="951"/>
      <c r="S150" s="951"/>
      <c r="T150" s="951"/>
      <c r="U150" s="951"/>
      <c r="V150" s="951"/>
      <c r="W150" s="951"/>
      <c r="X150" s="951"/>
      <c r="Y150" s="951"/>
      <c r="Z150" s="951"/>
      <c r="AA150" s="951"/>
      <c r="AB150" s="951"/>
    </row>
    <row r="151">
      <c r="A151" s="951"/>
      <c r="B151" s="951"/>
      <c r="C151" s="951"/>
      <c r="D151" s="951"/>
      <c r="E151" s="951"/>
      <c r="F151" s="951"/>
      <c r="G151" s="951"/>
      <c r="H151" s="951"/>
      <c r="I151" s="951"/>
      <c r="J151" s="951"/>
      <c r="K151" s="951"/>
      <c r="L151" s="951"/>
      <c r="M151" s="951"/>
      <c r="N151" s="951"/>
      <c r="O151" s="951"/>
      <c r="P151" s="951"/>
      <c r="Q151" s="951"/>
      <c r="R151" s="951"/>
      <c r="S151" s="951"/>
      <c r="T151" s="951"/>
      <c r="U151" s="951"/>
      <c r="V151" s="951"/>
      <c r="W151" s="951"/>
      <c r="X151" s="951"/>
      <c r="Y151" s="951"/>
      <c r="Z151" s="951"/>
      <c r="AA151" s="951"/>
      <c r="AB151" s="951"/>
    </row>
    <row r="152">
      <c r="A152" s="951"/>
      <c r="B152" s="951"/>
      <c r="C152" s="951"/>
      <c r="D152" s="951"/>
      <c r="E152" s="951"/>
      <c r="F152" s="951"/>
      <c r="G152" s="951"/>
      <c r="H152" s="951"/>
      <c r="I152" s="951"/>
      <c r="J152" s="951"/>
      <c r="K152" s="951"/>
      <c r="L152" s="951"/>
      <c r="M152" s="951"/>
      <c r="N152" s="951"/>
      <c r="O152" s="951"/>
      <c r="P152" s="951"/>
      <c r="Q152" s="951"/>
      <c r="R152" s="951"/>
      <c r="S152" s="951"/>
      <c r="T152" s="951"/>
      <c r="U152" s="951"/>
      <c r="V152" s="951"/>
      <c r="W152" s="951"/>
      <c r="X152" s="951"/>
      <c r="Y152" s="951"/>
      <c r="Z152" s="951"/>
      <c r="AA152" s="951"/>
      <c r="AB152" s="951"/>
    </row>
    <row r="153">
      <c r="A153" s="951"/>
      <c r="B153" s="951"/>
      <c r="C153" s="951"/>
      <c r="D153" s="951"/>
      <c r="E153" s="951"/>
      <c r="F153" s="951"/>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row>
    <row r="154">
      <c r="A154" s="951"/>
      <c r="B154" s="951"/>
      <c r="C154" s="951"/>
      <c r="D154" s="951"/>
      <c r="E154" s="951"/>
      <c r="F154" s="951"/>
      <c r="G154" s="951"/>
      <c r="H154" s="951"/>
      <c r="I154" s="951"/>
      <c r="J154" s="951"/>
      <c r="K154" s="951"/>
      <c r="L154" s="951"/>
      <c r="M154" s="951"/>
      <c r="N154" s="951"/>
      <c r="O154" s="951"/>
      <c r="P154" s="951"/>
      <c r="Q154" s="951"/>
      <c r="R154" s="951"/>
      <c r="S154" s="951"/>
      <c r="T154" s="951"/>
      <c r="U154" s="951"/>
      <c r="V154" s="951"/>
      <c r="W154" s="951"/>
      <c r="X154" s="951"/>
      <c r="Y154" s="951"/>
      <c r="Z154" s="951"/>
      <c r="AA154" s="951"/>
      <c r="AB154" s="951"/>
    </row>
    <row r="155">
      <c r="A155" s="951"/>
      <c r="B155" s="951"/>
      <c r="C155" s="951"/>
      <c r="D155" s="951"/>
      <c r="E155" s="951"/>
      <c r="F155" s="951"/>
      <c r="G155" s="951"/>
      <c r="H155" s="951"/>
      <c r="I155" s="951"/>
      <c r="J155" s="951"/>
      <c r="K155" s="951"/>
      <c r="L155" s="951"/>
      <c r="M155" s="951"/>
      <c r="N155" s="951"/>
      <c r="O155" s="951"/>
      <c r="P155" s="951"/>
      <c r="Q155" s="951"/>
      <c r="R155" s="951"/>
      <c r="S155" s="951"/>
      <c r="T155" s="951"/>
      <c r="U155" s="951"/>
      <c r="V155" s="951"/>
      <c r="W155" s="951"/>
      <c r="X155" s="951"/>
      <c r="Y155" s="951"/>
      <c r="Z155" s="951"/>
      <c r="AA155" s="951"/>
      <c r="AB155" s="951"/>
    </row>
    <row r="156">
      <c r="A156" s="951"/>
      <c r="B156" s="951"/>
      <c r="C156" s="951"/>
      <c r="D156" s="951"/>
      <c r="E156" s="951"/>
      <c r="F156" s="951"/>
      <c r="G156" s="951"/>
      <c r="H156" s="951"/>
      <c r="I156" s="951"/>
      <c r="J156" s="951"/>
      <c r="K156" s="951"/>
      <c r="L156" s="951"/>
      <c r="M156" s="951"/>
      <c r="N156" s="951"/>
      <c r="O156" s="951"/>
      <c r="P156" s="951"/>
      <c r="Q156" s="951"/>
      <c r="R156" s="951"/>
      <c r="S156" s="951"/>
      <c r="T156" s="951"/>
      <c r="U156" s="951"/>
      <c r="V156" s="951"/>
      <c r="W156" s="951"/>
      <c r="X156" s="951"/>
      <c r="Y156" s="951"/>
      <c r="Z156" s="951"/>
      <c r="AA156" s="951"/>
      <c r="AB156" s="951"/>
    </row>
    <row r="157">
      <c r="A157" s="951"/>
      <c r="B157" s="951"/>
      <c r="C157" s="951"/>
      <c r="D157" s="951"/>
      <c r="E157" s="951"/>
      <c r="F157" s="951"/>
      <c r="G157" s="951"/>
      <c r="H157" s="951"/>
      <c r="I157" s="951"/>
      <c r="J157" s="951"/>
      <c r="K157" s="951"/>
      <c r="L157" s="951"/>
      <c r="M157" s="951"/>
      <c r="N157" s="951"/>
      <c r="O157" s="951"/>
      <c r="P157" s="951"/>
      <c r="Q157" s="951"/>
      <c r="R157" s="951"/>
      <c r="S157" s="951"/>
      <c r="T157" s="951"/>
      <c r="U157" s="951"/>
      <c r="V157" s="951"/>
      <c r="W157" s="951"/>
      <c r="X157" s="951"/>
      <c r="Y157" s="951"/>
      <c r="Z157" s="951"/>
      <c r="AA157" s="951"/>
      <c r="AB157" s="951"/>
    </row>
    <row r="158">
      <c r="A158" s="951"/>
      <c r="B158" s="951"/>
      <c r="C158" s="951"/>
      <c r="D158" s="951"/>
      <c r="E158" s="951"/>
      <c r="F158" s="951"/>
      <c r="G158" s="951"/>
      <c r="H158" s="951"/>
      <c r="I158" s="951"/>
      <c r="J158" s="951"/>
      <c r="K158" s="951"/>
      <c r="L158" s="951"/>
      <c r="M158" s="951"/>
      <c r="N158" s="951"/>
      <c r="O158" s="951"/>
      <c r="P158" s="951"/>
      <c r="Q158" s="951"/>
      <c r="R158" s="951"/>
      <c r="S158" s="951"/>
      <c r="T158" s="951"/>
      <c r="U158" s="951"/>
      <c r="V158" s="951"/>
      <c r="W158" s="951"/>
      <c r="X158" s="951"/>
      <c r="Y158" s="951"/>
      <c r="Z158" s="951"/>
      <c r="AA158" s="951"/>
      <c r="AB158" s="951"/>
    </row>
    <row r="159">
      <c r="A159" s="951"/>
      <c r="B159" s="951"/>
      <c r="C159" s="951"/>
      <c r="D159" s="951"/>
      <c r="E159" s="951"/>
      <c r="F159" s="951"/>
      <c r="G159" s="951"/>
      <c r="H159" s="951"/>
      <c r="I159" s="951"/>
      <c r="J159" s="951"/>
      <c r="K159" s="951"/>
      <c r="L159" s="951"/>
      <c r="M159" s="951"/>
      <c r="N159" s="951"/>
      <c r="O159" s="951"/>
      <c r="P159" s="951"/>
      <c r="Q159" s="951"/>
      <c r="R159" s="951"/>
      <c r="S159" s="951"/>
      <c r="T159" s="951"/>
      <c r="U159" s="951"/>
      <c r="V159" s="951"/>
      <c r="W159" s="951"/>
      <c r="X159" s="951"/>
      <c r="Y159" s="951"/>
      <c r="Z159" s="951"/>
      <c r="AA159" s="951"/>
      <c r="AB159" s="951"/>
    </row>
    <row r="160">
      <c r="A160" s="951"/>
      <c r="B160" s="951"/>
      <c r="C160" s="951"/>
      <c r="D160" s="951"/>
      <c r="E160" s="951"/>
      <c r="F160" s="951"/>
      <c r="G160" s="951"/>
      <c r="H160" s="951"/>
      <c r="I160" s="951"/>
      <c r="J160" s="951"/>
      <c r="K160" s="951"/>
      <c r="L160" s="951"/>
      <c r="M160" s="951"/>
      <c r="N160" s="951"/>
      <c r="O160" s="951"/>
      <c r="P160" s="951"/>
      <c r="Q160" s="951"/>
      <c r="R160" s="951"/>
      <c r="S160" s="951"/>
      <c r="T160" s="951"/>
      <c r="U160" s="951"/>
      <c r="V160" s="951"/>
      <c r="W160" s="951"/>
      <c r="X160" s="951"/>
      <c r="Y160" s="951"/>
      <c r="Z160" s="951"/>
      <c r="AA160" s="951"/>
      <c r="AB160" s="951"/>
    </row>
    <row r="161">
      <c r="A161" s="951"/>
      <c r="B161" s="951"/>
      <c r="C161" s="951"/>
      <c r="D161" s="951"/>
      <c r="E161" s="951"/>
      <c r="F161" s="951"/>
      <c r="G161" s="951"/>
      <c r="H161" s="951"/>
      <c r="I161" s="951"/>
      <c r="J161" s="951"/>
      <c r="K161" s="951"/>
      <c r="L161" s="951"/>
      <c r="M161" s="951"/>
      <c r="N161" s="951"/>
      <c r="O161" s="951"/>
      <c r="P161" s="951"/>
      <c r="Q161" s="951"/>
      <c r="R161" s="951"/>
      <c r="S161" s="951"/>
      <c r="T161" s="951"/>
      <c r="U161" s="951"/>
      <c r="V161" s="951"/>
      <c r="W161" s="951"/>
      <c r="X161" s="951"/>
      <c r="Y161" s="951"/>
      <c r="Z161" s="951"/>
      <c r="AA161" s="951"/>
      <c r="AB161" s="951"/>
    </row>
    <row r="162">
      <c r="A162" s="951"/>
      <c r="B162" s="951"/>
      <c r="C162" s="951"/>
      <c r="D162" s="951"/>
      <c r="E162" s="951"/>
      <c r="F162" s="951"/>
      <c r="G162" s="951"/>
      <c r="H162" s="951"/>
      <c r="I162" s="951"/>
      <c r="J162" s="951"/>
      <c r="K162" s="951"/>
      <c r="L162" s="951"/>
      <c r="M162" s="951"/>
      <c r="N162" s="951"/>
      <c r="O162" s="951"/>
      <c r="P162" s="951"/>
      <c r="Q162" s="951"/>
      <c r="R162" s="951"/>
      <c r="S162" s="951"/>
      <c r="T162" s="951"/>
      <c r="U162" s="951"/>
      <c r="V162" s="951"/>
      <c r="W162" s="951"/>
      <c r="X162" s="951"/>
      <c r="Y162" s="951"/>
      <c r="Z162" s="951"/>
      <c r="AA162" s="951"/>
      <c r="AB162" s="951"/>
    </row>
    <row r="163">
      <c r="A163" s="951"/>
      <c r="B163" s="951"/>
      <c r="C163" s="951"/>
      <c r="D163" s="951"/>
      <c r="E163" s="951"/>
      <c r="F163" s="951"/>
      <c r="G163" s="951"/>
      <c r="H163" s="951"/>
      <c r="I163" s="951"/>
      <c r="J163" s="951"/>
      <c r="K163" s="951"/>
      <c r="L163" s="951"/>
      <c r="M163" s="951"/>
      <c r="N163" s="951"/>
      <c r="O163" s="951"/>
      <c r="P163" s="951"/>
      <c r="Q163" s="951"/>
      <c r="R163" s="951"/>
      <c r="S163" s="951"/>
      <c r="T163" s="951"/>
      <c r="U163" s="951"/>
      <c r="V163" s="951"/>
      <c r="W163" s="951"/>
      <c r="X163" s="951"/>
      <c r="Y163" s="951"/>
      <c r="Z163" s="951"/>
      <c r="AA163" s="951"/>
      <c r="AB163" s="951"/>
    </row>
    <row r="164">
      <c r="A164" s="951"/>
      <c r="B164" s="951"/>
      <c r="C164" s="951"/>
      <c r="D164" s="951"/>
      <c r="E164" s="951"/>
      <c r="F164" s="951"/>
      <c r="G164" s="951"/>
      <c r="H164" s="951"/>
      <c r="I164" s="951"/>
      <c r="J164" s="951"/>
      <c r="K164" s="951"/>
      <c r="L164" s="951"/>
      <c r="M164" s="951"/>
      <c r="N164" s="951"/>
      <c r="O164" s="951"/>
      <c r="P164" s="951"/>
      <c r="Q164" s="951"/>
      <c r="R164" s="951"/>
      <c r="S164" s="951"/>
      <c r="T164" s="951"/>
      <c r="U164" s="951"/>
      <c r="V164" s="951"/>
      <c r="W164" s="951"/>
      <c r="X164" s="951"/>
      <c r="Y164" s="951"/>
      <c r="Z164" s="951"/>
      <c r="AA164" s="951"/>
      <c r="AB164" s="951"/>
    </row>
    <row r="165">
      <c r="A165" s="951"/>
      <c r="B165" s="951"/>
      <c r="C165" s="951"/>
      <c r="D165" s="951"/>
      <c r="E165" s="951"/>
      <c r="F165" s="951"/>
      <c r="G165" s="951"/>
      <c r="H165" s="951"/>
      <c r="I165" s="951"/>
      <c r="J165" s="951"/>
      <c r="K165" s="951"/>
      <c r="L165" s="951"/>
      <c r="M165" s="951"/>
      <c r="N165" s="951"/>
      <c r="O165" s="951"/>
      <c r="P165" s="951"/>
      <c r="Q165" s="951"/>
      <c r="R165" s="951"/>
      <c r="S165" s="951"/>
      <c r="T165" s="951"/>
      <c r="U165" s="951"/>
      <c r="V165" s="951"/>
      <c r="W165" s="951"/>
      <c r="X165" s="951"/>
      <c r="Y165" s="951"/>
      <c r="Z165" s="951"/>
      <c r="AA165" s="951"/>
      <c r="AB165" s="951"/>
    </row>
    <row r="166">
      <c r="A166" s="951"/>
      <c r="B166" s="951"/>
      <c r="C166" s="951"/>
      <c r="D166" s="951"/>
      <c r="E166" s="951"/>
      <c r="F166" s="951"/>
      <c r="G166" s="951"/>
      <c r="H166" s="951"/>
      <c r="I166" s="951"/>
      <c r="J166" s="951"/>
      <c r="K166" s="951"/>
      <c r="L166" s="951"/>
      <c r="M166" s="951"/>
      <c r="N166" s="951"/>
      <c r="O166" s="951"/>
      <c r="P166" s="951"/>
      <c r="Q166" s="951"/>
      <c r="R166" s="951"/>
      <c r="S166" s="951"/>
      <c r="T166" s="951"/>
      <c r="U166" s="951"/>
      <c r="V166" s="951"/>
      <c r="W166" s="951"/>
      <c r="X166" s="951"/>
      <c r="Y166" s="951"/>
      <c r="Z166" s="951"/>
      <c r="AA166" s="951"/>
      <c r="AB166" s="951"/>
    </row>
    <row r="167">
      <c r="A167" s="951"/>
      <c r="B167" s="951"/>
      <c r="C167" s="951"/>
      <c r="D167" s="951"/>
      <c r="E167" s="951"/>
      <c r="F167" s="951"/>
      <c r="G167" s="951"/>
      <c r="H167" s="951"/>
      <c r="I167" s="951"/>
      <c r="J167" s="951"/>
      <c r="K167" s="951"/>
      <c r="L167" s="951"/>
      <c r="M167" s="951"/>
      <c r="N167" s="951"/>
      <c r="O167" s="951"/>
      <c r="P167" s="951"/>
      <c r="Q167" s="951"/>
      <c r="R167" s="951"/>
      <c r="S167" s="951"/>
      <c r="T167" s="951"/>
      <c r="U167" s="951"/>
      <c r="V167" s="951"/>
      <c r="W167" s="951"/>
      <c r="X167" s="951"/>
      <c r="Y167" s="951"/>
      <c r="Z167" s="951"/>
      <c r="AA167" s="951"/>
      <c r="AB167" s="951"/>
    </row>
    <row r="168">
      <c r="A168" s="951"/>
      <c r="B168" s="951"/>
      <c r="C168" s="951"/>
      <c r="D168" s="951"/>
      <c r="E168" s="951"/>
      <c r="F168" s="951"/>
      <c r="G168" s="951"/>
      <c r="H168" s="951"/>
      <c r="I168" s="951"/>
      <c r="J168" s="951"/>
      <c r="K168" s="951"/>
      <c r="L168" s="951"/>
      <c r="M168" s="951"/>
      <c r="N168" s="951"/>
      <c r="O168" s="951"/>
      <c r="P168" s="951"/>
      <c r="Q168" s="951"/>
      <c r="R168" s="951"/>
      <c r="S168" s="951"/>
      <c r="T168" s="951"/>
      <c r="U168" s="951"/>
      <c r="V168" s="951"/>
      <c r="W168" s="951"/>
      <c r="X168" s="951"/>
      <c r="Y168" s="951"/>
      <c r="Z168" s="951"/>
      <c r="AA168" s="951"/>
      <c r="AB168" s="951"/>
    </row>
    <row r="169">
      <c r="A169" s="951"/>
      <c r="B169" s="951"/>
      <c r="C169" s="951"/>
      <c r="D169" s="951"/>
      <c r="E169" s="951"/>
      <c r="F169" s="951"/>
      <c r="G169" s="951"/>
      <c r="H169" s="951"/>
      <c r="I169" s="951"/>
      <c r="J169" s="951"/>
      <c r="K169" s="951"/>
      <c r="L169" s="951"/>
      <c r="M169" s="951"/>
      <c r="N169" s="951"/>
      <c r="O169" s="951"/>
      <c r="P169" s="951"/>
      <c r="Q169" s="951"/>
      <c r="R169" s="951"/>
      <c r="S169" s="951"/>
      <c r="T169" s="951"/>
      <c r="U169" s="951"/>
      <c r="V169" s="951"/>
      <c r="W169" s="951"/>
      <c r="X169" s="951"/>
      <c r="Y169" s="951"/>
      <c r="Z169" s="951"/>
      <c r="AA169" s="951"/>
      <c r="AB169" s="951"/>
    </row>
    <row r="170">
      <c r="A170" s="951"/>
      <c r="B170" s="951"/>
      <c r="C170" s="951"/>
      <c r="D170" s="951"/>
      <c r="E170" s="951"/>
      <c r="F170" s="951"/>
      <c r="G170" s="951"/>
      <c r="H170" s="951"/>
      <c r="I170" s="951"/>
      <c r="J170" s="951"/>
      <c r="K170" s="951"/>
      <c r="L170" s="951"/>
      <c r="M170" s="951"/>
      <c r="N170" s="951"/>
      <c r="O170" s="951"/>
      <c r="P170" s="951"/>
      <c r="Q170" s="951"/>
      <c r="R170" s="951"/>
      <c r="S170" s="951"/>
      <c r="T170" s="951"/>
      <c r="U170" s="951"/>
      <c r="V170" s="951"/>
      <c r="W170" s="951"/>
      <c r="X170" s="951"/>
      <c r="Y170" s="951"/>
      <c r="Z170" s="951"/>
      <c r="AA170" s="951"/>
      <c r="AB170" s="951"/>
    </row>
    <row r="171">
      <c r="A171" s="951"/>
      <c r="B171" s="951"/>
      <c r="C171" s="951"/>
      <c r="D171" s="951"/>
      <c r="E171" s="951"/>
      <c r="F171" s="951"/>
      <c r="G171" s="951"/>
      <c r="H171" s="951"/>
      <c r="I171" s="951"/>
      <c r="J171" s="951"/>
      <c r="K171" s="951"/>
      <c r="L171" s="951"/>
      <c r="M171" s="951"/>
      <c r="N171" s="951"/>
      <c r="O171" s="951"/>
      <c r="P171" s="951"/>
      <c r="Q171" s="951"/>
      <c r="R171" s="951"/>
      <c r="S171" s="951"/>
      <c r="T171" s="951"/>
      <c r="U171" s="951"/>
      <c r="V171" s="951"/>
      <c r="W171" s="951"/>
      <c r="X171" s="951"/>
      <c r="Y171" s="951"/>
      <c r="Z171" s="951"/>
      <c r="AA171" s="951"/>
      <c r="AB171" s="951"/>
    </row>
    <row r="172">
      <c r="A172" s="951"/>
      <c r="B172" s="951"/>
      <c r="C172" s="951"/>
      <c r="D172" s="951"/>
      <c r="E172" s="951"/>
      <c r="F172" s="951"/>
      <c r="G172" s="951"/>
      <c r="H172" s="951"/>
      <c r="I172" s="951"/>
      <c r="J172" s="951"/>
      <c r="K172" s="951"/>
      <c r="L172" s="951"/>
      <c r="M172" s="951"/>
      <c r="N172" s="951"/>
      <c r="O172" s="951"/>
      <c r="P172" s="951"/>
      <c r="Q172" s="951"/>
      <c r="R172" s="951"/>
      <c r="S172" s="951"/>
      <c r="T172" s="951"/>
      <c r="U172" s="951"/>
      <c r="V172" s="951"/>
      <c r="W172" s="951"/>
      <c r="X172" s="951"/>
      <c r="Y172" s="951"/>
      <c r="Z172" s="951"/>
      <c r="AA172" s="951"/>
      <c r="AB172" s="951"/>
    </row>
    <row r="173">
      <c r="A173" s="951"/>
      <c r="B173" s="951"/>
      <c r="C173" s="951"/>
      <c r="D173" s="951"/>
      <c r="E173" s="951"/>
      <c r="F173" s="951"/>
      <c r="G173" s="951"/>
      <c r="H173" s="951"/>
      <c r="I173" s="951"/>
      <c r="J173" s="951"/>
      <c r="K173" s="951"/>
      <c r="L173" s="951"/>
      <c r="M173" s="951"/>
      <c r="N173" s="951"/>
      <c r="O173" s="951"/>
      <c r="P173" s="951"/>
      <c r="Q173" s="951"/>
      <c r="R173" s="951"/>
      <c r="S173" s="951"/>
      <c r="T173" s="951"/>
      <c r="U173" s="951"/>
      <c r="V173" s="951"/>
      <c r="W173" s="951"/>
      <c r="X173" s="951"/>
      <c r="Y173" s="951"/>
      <c r="Z173" s="951"/>
      <c r="AA173" s="951"/>
      <c r="AB173" s="951"/>
    </row>
    <row r="174">
      <c r="A174" s="951"/>
      <c r="B174" s="951"/>
      <c r="C174" s="951"/>
      <c r="D174" s="951"/>
      <c r="E174" s="951"/>
      <c r="F174" s="951"/>
      <c r="G174" s="951"/>
      <c r="H174" s="951"/>
      <c r="I174" s="951"/>
      <c r="J174" s="951"/>
      <c r="K174" s="951"/>
      <c r="L174" s="951"/>
      <c r="M174" s="951"/>
      <c r="N174" s="951"/>
      <c r="O174" s="951"/>
      <c r="P174" s="951"/>
      <c r="Q174" s="951"/>
      <c r="R174" s="951"/>
      <c r="S174" s="951"/>
      <c r="T174" s="951"/>
      <c r="U174" s="951"/>
      <c r="V174" s="951"/>
      <c r="W174" s="951"/>
      <c r="X174" s="951"/>
      <c r="Y174" s="951"/>
      <c r="Z174" s="951"/>
      <c r="AA174" s="951"/>
      <c r="AB174" s="951"/>
    </row>
    <row r="175">
      <c r="A175" s="951"/>
      <c r="B175" s="951"/>
      <c r="C175" s="951"/>
      <c r="D175" s="951"/>
      <c r="E175" s="951"/>
      <c r="F175" s="951"/>
      <c r="G175" s="951"/>
      <c r="H175" s="951"/>
      <c r="I175" s="951"/>
      <c r="J175" s="951"/>
      <c r="K175" s="951"/>
      <c r="L175" s="951"/>
      <c r="M175" s="951"/>
      <c r="N175" s="951"/>
      <c r="O175" s="951"/>
      <c r="P175" s="951"/>
      <c r="Q175" s="951"/>
      <c r="R175" s="951"/>
      <c r="S175" s="951"/>
      <c r="T175" s="951"/>
      <c r="U175" s="951"/>
      <c r="V175" s="951"/>
      <c r="W175" s="951"/>
      <c r="X175" s="951"/>
      <c r="Y175" s="951"/>
      <c r="Z175" s="951"/>
      <c r="AA175" s="951"/>
      <c r="AB175" s="951"/>
    </row>
    <row r="176">
      <c r="A176" s="951"/>
      <c r="B176" s="951"/>
      <c r="C176" s="951"/>
      <c r="D176" s="951"/>
      <c r="E176" s="951"/>
      <c r="F176" s="951"/>
      <c r="G176" s="951"/>
      <c r="H176" s="951"/>
      <c r="I176" s="951"/>
      <c r="J176" s="951"/>
      <c r="K176" s="951"/>
      <c r="L176" s="951"/>
      <c r="M176" s="951"/>
      <c r="N176" s="951"/>
      <c r="O176" s="951"/>
      <c r="P176" s="951"/>
      <c r="Q176" s="951"/>
      <c r="R176" s="951"/>
      <c r="S176" s="951"/>
      <c r="T176" s="951"/>
      <c r="U176" s="951"/>
      <c r="V176" s="951"/>
      <c r="W176" s="951"/>
      <c r="X176" s="951"/>
      <c r="Y176" s="951"/>
      <c r="Z176" s="951"/>
      <c r="AA176" s="951"/>
      <c r="AB176" s="951"/>
    </row>
    <row r="177">
      <c r="A177" s="951"/>
      <c r="B177" s="951"/>
      <c r="C177" s="951"/>
      <c r="D177" s="951"/>
      <c r="E177" s="951"/>
      <c r="F177" s="951"/>
      <c r="G177" s="951"/>
      <c r="H177" s="951"/>
      <c r="I177" s="951"/>
      <c r="J177" s="951"/>
      <c r="K177" s="951"/>
      <c r="L177" s="951"/>
      <c r="M177" s="951"/>
      <c r="N177" s="951"/>
      <c r="O177" s="951"/>
      <c r="P177" s="951"/>
      <c r="Q177" s="951"/>
      <c r="R177" s="951"/>
      <c r="S177" s="951"/>
      <c r="T177" s="951"/>
      <c r="U177" s="951"/>
      <c r="V177" s="951"/>
      <c r="W177" s="951"/>
      <c r="X177" s="951"/>
      <c r="Y177" s="951"/>
      <c r="Z177" s="951"/>
      <c r="AA177" s="951"/>
      <c r="AB177" s="951"/>
    </row>
    <row r="178">
      <c r="A178" s="951"/>
      <c r="B178" s="951"/>
      <c r="C178" s="951"/>
      <c r="D178" s="951"/>
      <c r="E178" s="951"/>
      <c r="F178" s="951"/>
      <c r="G178" s="951"/>
      <c r="H178" s="951"/>
      <c r="I178" s="951"/>
      <c r="J178" s="951"/>
      <c r="K178" s="951"/>
      <c r="L178" s="951"/>
      <c r="M178" s="951"/>
      <c r="N178" s="951"/>
      <c r="O178" s="951"/>
      <c r="P178" s="951"/>
      <c r="Q178" s="951"/>
      <c r="R178" s="951"/>
      <c r="S178" s="951"/>
      <c r="T178" s="951"/>
      <c r="U178" s="951"/>
      <c r="V178" s="951"/>
      <c r="W178" s="951"/>
      <c r="X178" s="951"/>
      <c r="Y178" s="951"/>
      <c r="Z178" s="951"/>
      <c r="AA178" s="951"/>
      <c r="AB178" s="951"/>
    </row>
    <row r="179">
      <c r="A179" s="951"/>
      <c r="B179" s="951"/>
      <c r="C179" s="951"/>
      <c r="D179" s="951"/>
      <c r="E179" s="951"/>
      <c r="F179" s="951"/>
      <c r="G179" s="951"/>
      <c r="H179" s="951"/>
      <c r="I179" s="951"/>
      <c r="J179" s="951"/>
      <c r="K179" s="951"/>
      <c r="L179" s="951"/>
      <c r="M179" s="951"/>
      <c r="N179" s="951"/>
      <c r="O179" s="951"/>
      <c r="P179" s="951"/>
      <c r="Q179" s="951"/>
      <c r="R179" s="951"/>
      <c r="S179" s="951"/>
      <c r="T179" s="951"/>
      <c r="U179" s="951"/>
      <c r="V179" s="951"/>
      <c r="W179" s="951"/>
      <c r="X179" s="951"/>
      <c r="Y179" s="951"/>
      <c r="Z179" s="951"/>
      <c r="AA179" s="951"/>
      <c r="AB179" s="951"/>
    </row>
    <row r="180">
      <c r="A180" s="951"/>
      <c r="B180" s="951"/>
      <c r="C180" s="951"/>
      <c r="D180" s="951"/>
      <c r="E180" s="951"/>
      <c r="F180" s="951"/>
      <c r="G180" s="951"/>
      <c r="H180" s="951"/>
      <c r="I180" s="951"/>
      <c r="J180" s="951"/>
      <c r="K180" s="951"/>
      <c r="L180" s="951"/>
      <c r="M180" s="951"/>
      <c r="N180" s="951"/>
      <c r="O180" s="951"/>
      <c r="P180" s="951"/>
      <c r="Q180" s="951"/>
      <c r="R180" s="951"/>
      <c r="S180" s="951"/>
      <c r="T180" s="951"/>
      <c r="U180" s="951"/>
      <c r="V180" s="951"/>
      <c r="W180" s="951"/>
      <c r="X180" s="951"/>
      <c r="Y180" s="951"/>
      <c r="Z180" s="951"/>
      <c r="AA180" s="951"/>
      <c r="AB180" s="951"/>
    </row>
    <row r="181">
      <c r="A181" s="951"/>
      <c r="B181" s="951"/>
      <c r="C181" s="951"/>
      <c r="D181" s="951"/>
      <c r="E181" s="951"/>
      <c r="F181" s="951"/>
      <c r="G181" s="951"/>
      <c r="H181" s="951"/>
      <c r="I181" s="951"/>
      <c r="J181" s="951"/>
      <c r="K181" s="951"/>
      <c r="L181" s="951"/>
      <c r="M181" s="951"/>
      <c r="N181" s="951"/>
      <c r="O181" s="951"/>
      <c r="P181" s="951"/>
      <c r="Q181" s="951"/>
      <c r="R181" s="951"/>
      <c r="S181" s="951"/>
      <c r="T181" s="951"/>
      <c r="U181" s="951"/>
      <c r="V181" s="951"/>
      <c r="W181" s="951"/>
      <c r="X181" s="951"/>
      <c r="Y181" s="951"/>
      <c r="Z181" s="951"/>
      <c r="AA181" s="951"/>
      <c r="AB181" s="951"/>
    </row>
    <row r="182">
      <c r="A182" s="951"/>
      <c r="B182" s="951"/>
      <c r="C182" s="951"/>
      <c r="D182" s="951"/>
      <c r="E182" s="951"/>
      <c r="F182" s="951"/>
      <c r="G182" s="951"/>
      <c r="H182" s="951"/>
      <c r="I182" s="951"/>
      <c r="J182" s="951"/>
      <c r="K182" s="951"/>
      <c r="L182" s="951"/>
      <c r="M182" s="951"/>
      <c r="N182" s="951"/>
      <c r="O182" s="951"/>
      <c r="P182" s="951"/>
      <c r="Q182" s="951"/>
      <c r="R182" s="951"/>
      <c r="S182" s="951"/>
      <c r="T182" s="951"/>
      <c r="U182" s="951"/>
      <c r="V182" s="951"/>
      <c r="W182" s="951"/>
      <c r="X182" s="951"/>
      <c r="Y182" s="951"/>
      <c r="Z182" s="951"/>
      <c r="AA182" s="951"/>
      <c r="AB182" s="951"/>
    </row>
    <row r="183">
      <c r="A183" s="951"/>
      <c r="B183" s="951"/>
      <c r="C183" s="951"/>
      <c r="D183" s="951"/>
      <c r="E183" s="951"/>
      <c r="F183" s="951"/>
      <c r="G183" s="951"/>
      <c r="H183" s="951"/>
      <c r="I183" s="951"/>
      <c r="J183" s="951"/>
      <c r="K183" s="951"/>
      <c r="L183" s="951"/>
      <c r="M183" s="951"/>
      <c r="N183" s="951"/>
      <c r="O183" s="951"/>
      <c r="P183" s="951"/>
      <c r="Q183" s="951"/>
      <c r="R183" s="951"/>
      <c r="S183" s="951"/>
      <c r="T183" s="951"/>
      <c r="U183" s="951"/>
      <c r="V183" s="951"/>
      <c r="W183" s="951"/>
      <c r="X183" s="951"/>
      <c r="Y183" s="951"/>
      <c r="Z183" s="951"/>
      <c r="AA183" s="951"/>
      <c r="AB183" s="951"/>
    </row>
    <row r="184">
      <c r="A184" s="951"/>
      <c r="B184" s="951"/>
      <c r="C184" s="951"/>
      <c r="D184" s="951"/>
      <c r="E184" s="951"/>
      <c r="F184" s="951"/>
      <c r="G184" s="951"/>
      <c r="H184" s="951"/>
      <c r="I184" s="951"/>
      <c r="J184" s="951"/>
      <c r="K184" s="951"/>
      <c r="L184" s="951"/>
      <c r="M184" s="951"/>
      <c r="N184" s="951"/>
      <c r="O184" s="951"/>
      <c r="P184" s="951"/>
      <c r="Q184" s="951"/>
      <c r="R184" s="951"/>
      <c r="S184" s="951"/>
      <c r="T184" s="951"/>
      <c r="U184" s="951"/>
      <c r="V184" s="951"/>
      <c r="W184" s="951"/>
      <c r="X184" s="951"/>
      <c r="Y184" s="951"/>
      <c r="Z184" s="951"/>
      <c r="AA184" s="951"/>
      <c r="AB184" s="951"/>
    </row>
    <row r="185">
      <c r="A185" s="951"/>
      <c r="B185" s="951"/>
      <c r="C185" s="951"/>
      <c r="D185" s="951"/>
      <c r="E185" s="951"/>
      <c r="F185" s="951"/>
      <c r="G185" s="951"/>
      <c r="H185" s="951"/>
      <c r="I185" s="951"/>
      <c r="J185" s="951"/>
      <c r="K185" s="951"/>
      <c r="L185" s="951"/>
      <c r="M185" s="951"/>
      <c r="N185" s="951"/>
      <c r="O185" s="951"/>
      <c r="P185" s="951"/>
      <c r="Q185" s="951"/>
      <c r="R185" s="951"/>
      <c r="S185" s="951"/>
      <c r="T185" s="951"/>
      <c r="U185" s="951"/>
      <c r="V185" s="951"/>
      <c r="W185" s="951"/>
      <c r="X185" s="951"/>
      <c r="Y185" s="951"/>
      <c r="Z185" s="951"/>
      <c r="AA185" s="951"/>
      <c r="AB185" s="951"/>
    </row>
    <row r="186">
      <c r="A186" s="951"/>
      <c r="B186" s="951"/>
      <c r="C186" s="951"/>
      <c r="D186" s="951"/>
      <c r="E186" s="951"/>
      <c r="F186" s="951"/>
      <c r="G186" s="951"/>
      <c r="H186" s="951"/>
      <c r="I186" s="951"/>
      <c r="J186" s="951"/>
      <c r="K186" s="951"/>
      <c r="L186" s="951"/>
      <c r="M186" s="951"/>
      <c r="N186" s="951"/>
      <c r="O186" s="951"/>
      <c r="P186" s="951"/>
      <c r="Q186" s="951"/>
      <c r="R186" s="951"/>
      <c r="S186" s="951"/>
      <c r="T186" s="951"/>
      <c r="U186" s="951"/>
      <c r="V186" s="951"/>
      <c r="W186" s="951"/>
      <c r="X186" s="951"/>
      <c r="Y186" s="951"/>
      <c r="Z186" s="951"/>
      <c r="AA186" s="951"/>
      <c r="AB186" s="951"/>
    </row>
    <row r="187">
      <c r="A187" s="951"/>
      <c r="B187" s="951"/>
      <c r="C187" s="951"/>
      <c r="D187" s="951"/>
      <c r="E187" s="951"/>
      <c r="F187" s="951"/>
      <c r="G187" s="951"/>
      <c r="H187" s="951"/>
      <c r="I187" s="951"/>
      <c r="J187" s="951"/>
      <c r="K187" s="951"/>
      <c r="L187" s="951"/>
      <c r="M187" s="951"/>
      <c r="N187" s="951"/>
      <c r="O187" s="951"/>
      <c r="P187" s="951"/>
      <c r="Q187" s="951"/>
      <c r="R187" s="951"/>
      <c r="S187" s="951"/>
      <c r="T187" s="951"/>
      <c r="U187" s="951"/>
      <c r="V187" s="951"/>
      <c r="W187" s="951"/>
      <c r="X187" s="951"/>
      <c r="Y187" s="951"/>
      <c r="Z187" s="951"/>
      <c r="AA187" s="951"/>
      <c r="AB187" s="951"/>
    </row>
    <row r="188">
      <c r="A188" s="951"/>
      <c r="B188" s="951"/>
      <c r="C188" s="951"/>
      <c r="D188" s="951"/>
      <c r="E188" s="951"/>
      <c r="F188" s="951"/>
      <c r="G188" s="951"/>
      <c r="H188" s="951"/>
      <c r="I188" s="951"/>
      <c r="J188" s="951"/>
      <c r="K188" s="951"/>
      <c r="L188" s="951"/>
      <c r="M188" s="951"/>
      <c r="N188" s="951"/>
      <c r="O188" s="951"/>
      <c r="P188" s="951"/>
      <c r="Q188" s="951"/>
      <c r="R188" s="951"/>
      <c r="S188" s="951"/>
      <c r="T188" s="951"/>
      <c r="U188" s="951"/>
      <c r="V188" s="951"/>
      <c r="W188" s="951"/>
      <c r="X188" s="951"/>
      <c r="Y188" s="951"/>
      <c r="Z188" s="951"/>
      <c r="AA188" s="951"/>
      <c r="AB188" s="951"/>
    </row>
    <row r="189">
      <c r="A189" s="951"/>
      <c r="B189" s="951"/>
      <c r="C189" s="951"/>
      <c r="D189" s="951"/>
      <c r="E189" s="951"/>
      <c r="F189" s="951"/>
      <c r="G189" s="951"/>
      <c r="H189" s="951"/>
      <c r="I189" s="951"/>
      <c r="J189" s="951"/>
      <c r="K189" s="951"/>
      <c r="L189" s="951"/>
      <c r="M189" s="951"/>
      <c r="N189" s="951"/>
      <c r="O189" s="951"/>
      <c r="P189" s="951"/>
      <c r="Q189" s="951"/>
      <c r="R189" s="951"/>
      <c r="S189" s="951"/>
      <c r="T189" s="951"/>
      <c r="U189" s="951"/>
      <c r="V189" s="951"/>
      <c r="W189" s="951"/>
      <c r="X189" s="951"/>
      <c r="Y189" s="951"/>
      <c r="Z189" s="951"/>
      <c r="AA189" s="951"/>
      <c r="AB189" s="951"/>
    </row>
    <row r="190">
      <c r="A190" s="951"/>
      <c r="B190" s="951"/>
      <c r="C190" s="951"/>
      <c r="D190" s="951"/>
      <c r="E190" s="951"/>
      <c r="F190" s="951"/>
      <c r="G190" s="951"/>
      <c r="H190" s="951"/>
      <c r="I190" s="951"/>
      <c r="J190" s="951"/>
      <c r="K190" s="951"/>
      <c r="L190" s="951"/>
      <c r="M190" s="951"/>
      <c r="N190" s="951"/>
      <c r="O190" s="951"/>
      <c r="P190" s="951"/>
      <c r="Q190" s="951"/>
      <c r="R190" s="951"/>
      <c r="S190" s="951"/>
      <c r="T190" s="951"/>
      <c r="U190" s="951"/>
      <c r="V190" s="951"/>
      <c r="W190" s="951"/>
      <c r="X190" s="951"/>
      <c r="Y190" s="951"/>
      <c r="Z190" s="951"/>
      <c r="AA190" s="951"/>
      <c r="AB190" s="951"/>
    </row>
    <row r="191">
      <c r="A191" s="951"/>
      <c r="B191" s="951"/>
      <c r="C191" s="951"/>
      <c r="D191" s="951"/>
      <c r="E191" s="951"/>
      <c r="F191" s="951"/>
      <c r="G191" s="951"/>
      <c r="H191" s="951"/>
      <c r="I191" s="951"/>
      <c r="J191" s="951"/>
      <c r="K191" s="951"/>
      <c r="L191" s="951"/>
      <c r="M191" s="951"/>
      <c r="N191" s="951"/>
      <c r="O191" s="951"/>
      <c r="P191" s="951"/>
      <c r="Q191" s="951"/>
      <c r="R191" s="951"/>
      <c r="S191" s="951"/>
      <c r="T191" s="951"/>
      <c r="U191" s="951"/>
      <c r="V191" s="951"/>
      <c r="W191" s="951"/>
      <c r="X191" s="951"/>
      <c r="Y191" s="951"/>
      <c r="Z191" s="951"/>
      <c r="AA191" s="951"/>
      <c r="AB191" s="951"/>
    </row>
    <row r="192">
      <c r="A192" s="951"/>
      <c r="B192" s="951"/>
      <c r="C192" s="951"/>
      <c r="D192" s="951"/>
      <c r="E192" s="951"/>
      <c r="F192" s="951"/>
      <c r="G192" s="951"/>
      <c r="H192" s="951"/>
      <c r="I192" s="951"/>
      <c r="J192" s="951"/>
      <c r="K192" s="951"/>
      <c r="L192" s="951"/>
      <c r="M192" s="951"/>
      <c r="N192" s="951"/>
      <c r="O192" s="951"/>
      <c r="P192" s="951"/>
      <c r="Q192" s="951"/>
      <c r="R192" s="951"/>
      <c r="S192" s="951"/>
      <c r="T192" s="951"/>
      <c r="U192" s="951"/>
      <c r="V192" s="951"/>
      <c r="W192" s="951"/>
      <c r="X192" s="951"/>
      <c r="Y192" s="951"/>
      <c r="Z192" s="951"/>
      <c r="AA192" s="951"/>
      <c r="AB192" s="951"/>
    </row>
    <row r="193">
      <c r="A193" s="951"/>
      <c r="B193" s="951"/>
      <c r="C193" s="951"/>
      <c r="D193" s="951"/>
      <c r="E193" s="951"/>
      <c r="F193" s="951"/>
      <c r="G193" s="951"/>
      <c r="H193" s="951"/>
      <c r="I193" s="951"/>
      <c r="J193" s="951"/>
      <c r="K193" s="951"/>
      <c r="L193" s="951"/>
      <c r="M193" s="951"/>
      <c r="N193" s="951"/>
      <c r="O193" s="951"/>
      <c r="P193" s="951"/>
      <c r="Q193" s="951"/>
      <c r="R193" s="951"/>
      <c r="S193" s="951"/>
      <c r="T193" s="951"/>
      <c r="U193" s="951"/>
      <c r="V193" s="951"/>
      <c r="W193" s="951"/>
      <c r="X193" s="951"/>
      <c r="Y193" s="951"/>
      <c r="Z193" s="951"/>
      <c r="AA193" s="951"/>
      <c r="AB193" s="951"/>
    </row>
    <row r="194">
      <c r="A194" s="951"/>
      <c r="B194" s="951"/>
      <c r="C194" s="951"/>
      <c r="D194" s="951"/>
      <c r="E194" s="951"/>
      <c r="F194" s="951"/>
      <c r="G194" s="951"/>
      <c r="H194" s="951"/>
      <c r="I194" s="951"/>
      <c r="J194" s="951"/>
      <c r="K194" s="951"/>
      <c r="L194" s="951"/>
      <c r="M194" s="951"/>
      <c r="N194" s="951"/>
      <c r="O194" s="951"/>
      <c r="P194" s="951"/>
      <c r="Q194" s="951"/>
      <c r="R194" s="951"/>
      <c r="S194" s="951"/>
      <c r="T194" s="951"/>
      <c r="U194" s="951"/>
      <c r="V194" s="951"/>
      <c r="W194" s="951"/>
      <c r="X194" s="951"/>
      <c r="Y194" s="951"/>
      <c r="Z194" s="951"/>
      <c r="AA194" s="951"/>
      <c r="AB194" s="951"/>
    </row>
    <row r="195">
      <c r="A195" s="951"/>
      <c r="B195" s="951"/>
      <c r="C195" s="951"/>
      <c r="D195" s="951"/>
      <c r="E195" s="951"/>
      <c r="F195" s="951"/>
      <c r="G195" s="951"/>
      <c r="H195" s="951"/>
      <c r="I195" s="951"/>
      <c r="J195" s="951"/>
      <c r="K195" s="951"/>
      <c r="L195" s="951"/>
      <c r="M195" s="951"/>
      <c r="N195" s="951"/>
      <c r="O195" s="951"/>
      <c r="P195" s="951"/>
      <c r="Q195" s="951"/>
      <c r="R195" s="951"/>
      <c r="S195" s="951"/>
      <c r="T195" s="951"/>
      <c r="U195" s="951"/>
      <c r="V195" s="951"/>
      <c r="W195" s="951"/>
      <c r="X195" s="951"/>
      <c r="Y195" s="951"/>
      <c r="Z195" s="951"/>
      <c r="AA195" s="951"/>
      <c r="AB195" s="951"/>
    </row>
    <row r="196">
      <c r="A196" s="951"/>
      <c r="B196" s="951"/>
      <c r="C196" s="951"/>
      <c r="D196" s="951"/>
      <c r="E196" s="951"/>
      <c r="F196" s="951"/>
      <c r="G196" s="951"/>
      <c r="H196" s="951"/>
      <c r="I196" s="951"/>
      <c r="J196" s="951"/>
      <c r="K196" s="951"/>
      <c r="L196" s="951"/>
      <c r="M196" s="951"/>
      <c r="N196" s="951"/>
      <c r="O196" s="951"/>
      <c r="P196" s="951"/>
      <c r="Q196" s="951"/>
      <c r="R196" s="951"/>
      <c r="S196" s="951"/>
      <c r="T196" s="951"/>
      <c r="U196" s="951"/>
      <c r="V196" s="951"/>
      <c r="W196" s="951"/>
      <c r="X196" s="951"/>
      <c r="Y196" s="951"/>
      <c r="Z196" s="951"/>
      <c r="AA196" s="951"/>
      <c r="AB196" s="951"/>
    </row>
    <row r="197">
      <c r="A197" s="951"/>
      <c r="B197" s="951"/>
      <c r="C197" s="951"/>
      <c r="D197" s="951"/>
      <c r="E197" s="951"/>
      <c r="F197" s="951"/>
      <c r="G197" s="951"/>
      <c r="H197" s="951"/>
      <c r="I197" s="951"/>
      <c r="J197" s="951"/>
      <c r="K197" s="951"/>
      <c r="L197" s="951"/>
      <c r="M197" s="951"/>
      <c r="N197" s="951"/>
      <c r="O197" s="951"/>
      <c r="P197" s="951"/>
      <c r="Q197" s="951"/>
      <c r="R197" s="951"/>
      <c r="S197" s="951"/>
      <c r="T197" s="951"/>
      <c r="U197" s="951"/>
      <c r="V197" s="951"/>
      <c r="W197" s="951"/>
      <c r="X197" s="951"/>
      <c r="Y197" s="951"/>
      <c r="Z197" s="951"/>
      <c r="AA197" s="951"/>
      <c r="AB197" s="951"/>
    </row>
    <row r="198">
      <c r="A198" s="951"/>
      <c r="B198" s="951"/>
      <c r="C198" s="951"/>
      <c r="D198" s="951"/>
      <c r="E198" s="951"/>
      <c r="F198" s="951"/>
      <c r="G198" s="951"/>
      <c r="H198" s="951"/>
      <c r="I198" s="951"/>
      <c r="J198" s="951"/>
      <c r="K198" s="951"/>
      <c r="L198" s="951"/>
      <c r="M198" s="951"/>
      <c r="N198" s="951"/>
      <c r="O198" s="951"/>
      <c r="P198" s="951"/>
      <c r="Q198" s="951"/>
      <c r="R198" s="951"/>
      <c r="S198" s="951"/>
      <c r="T198" s="951"/>
      <c r="U198" s="951"/>
      <c r="V198" s="951"/>
      <c r="W198" s="951"/>
      <c r="X198" s="951"/>
      <c r="Y198" s="951"/>
      <c r="Z198" s="951"/>
      <c r="AA198" s="951"/>
      <c r="AB198" s="951"/>
    </row>
    <row r="199">
      <c r="A199" s="951"/>
      <c r="B199" s="951"/>
      <c r="C199" s="951"/>
      <c r="D199" s="951"/>
      <c r="E199" s="951"/>
      <c r="F199" s="951"/>
      <c r="G199" s="951"/>
      <c r="H199" s="951"/>
      <c r="I199" s="951"/>
      <c r="J199" s="951"/>
      <c r="K199" s="951"/>
      <c r="L199" s="951"/>
      <c r="M199" s="951"/>
      <c r="N199" s="951"/>
      <c r="O199" s="951"/>
      <c r="P199" s="951"/>
      <c r="Q199" s="951"/>
      <c r="R199" s="951"/>
      <c r="S199" s="951"/>
      <c r="T199" s="951"/>
      <c r="U199" s="951"/>
      <c r="V199" s="951"/>
      <c r="W199" s="951"/>
      <c r="X199" s="951"/>
      <c r="Y199" s="951"/>
      <c r="Z199" s="951"/>
      <c r="AA199" s="951"/>
      <c r="AB199" s="951"/>
    </row>
    <row r="200">
      <c r="A200" s="951"/>
      <c r="B200" s="951"/>
      <c r="C200" s="951"/>
      <c r="D200" s="951"/>
      <c r="E200" s="951"/>
      <c r="F200" s="951"/>
      <c r="G200" s="951"/>
      <c r="H200" s="951"/>
      <c r="I200" s="951"/>
      <c r="J200" s="951"/>
      <c r="K200" s="951"/>
      <c r="L200" s="951"/>
      <c r="M200" s="951"/>
      <c r="N200" s="951"/>
      <c r="O200" s="951"/>
      <c r="P200" s="951"/>
      <c r="Q200" s="951"/>
      <c r="R200" s="951"/>
      <c r="S200" s="951"/>
      <c r="T200" s="951"/>
      <c r="U200" s="951"/>
      <c r="V200" s="951"/>
      <c r="W200" s="951"/>
      <c r="X200" s="951"/>
      <c r="Y200" s="951"/>
      <c r="Z200" s="951"/>
      <c r="AA200" s="951"/>
      <c r="AB200" s="951"/>
    </row>
    <row r="201">
      <c r="A201" s="951"/>
      <c r="B201" s="951"/>
      <c r="C201" s="951"/>
      <c r="D201" s="951"/>
      <c r="E201" s="951"/>
      <c r="F201" s="951"/>
      <c r="G201" s="951"/>
      <c r="H201" s="951"/>
      <c r="I201" s="951"/>
      <c r="J201" s="951"/>
      <c r="K201" s="951"/>
      <c r="L201" s="951"/>
      <c r="M201" s="951"/>
      <c r="N201" s="951"/>
      <c r="O201" s="951"/>
      <c r="P201" s="951"/>
      <c r="Q201" s="951"/>
      <c r="R201" s="951"/>
      <c r="S201" s="951"/>
      <c r="T201" s="951"/>
      <c r="U201" s="951"/>
      <c r="V201" s="951"/>
      <c r="W201" s="951"/>
      <c r="X201" s="951"/>
      <c r="Y201" s="951"/>
      <c r="Z201" s="951"/>
      <c r="AA201" s="951"/>
      <c r="AB201" s="951"/>
    </row>
    <row r="202">
      <c r="A202" s="951"/>
      <c r="B202" s="951"/>
      <c r="C202" s="951"/>
      <c r="D202" s="951"/>
      <c r="E202" s="951"/>
      <c r="F202" s="951"/>
      <c r="G202" s="951"/>
      <c r="H202" s="951"/>
      <c r="I202" s="951"/>
      <c r="J202" s="951"/>
      <c r="K202" s="951"/>
      <c r="L202" s="951"/>
      <c r="M202" s="951"/>
      <c r="N202" s="951"/>
      <c r="O202" s="951"/>
      <c r="P202" s="951"/>
      <c r="Q202" s="951"/>
      <c r="R202" s="951"/>
      <c r="S202" s="951"/>
      <c r="T202" s="951"/>
      <c r="U202" s="951"/>
      <c r="V202" s="951"/>
      <c r="W202" s="951"/>
      <c r="X202" s="951"/>
      <c r="Y202" s="951"/>
      <c r="Z202" s="951"/>
      <c r="AA202" s="951"/>
      <c r="AB202" s="951"/>
    </row>
    <row r="203">
      <c r="A203" s="951"/>
      <c r="B203" s="951"/>
      <c r="C203" s="951"/>
      <c r="D203" s="951"/>
      <c r="E203" s="951"/>
      <c r="F203" s="951"/>
      <c r="G203" s="951"/>
      <c r="H203" s="951"/>
      <c r="I203" s="951"/>
      <c r="J203" s="951"/>
      <c r="K203" s="951"/>
      <c r="L203" s="951"/>
      <c r="M203" s="951"/>
      <c r="N203" s="951"/>
      <c r="O203" s="951"/>
      <c r="P203" s="951"/>
      <c r="Q203" s="951"/>
      <c r="R203" s="951"/>
      <c r="S203" s="951"/>
      <c r="T203" s="951"/>
      <c r="U203" s="951"/>
      <c r="V203" s="951"/>
      <c r="W203" s="951"/>
      <c r="X203" s="951"/>
      <c r="Y203" s="951"/>
      <c r="Z203" s="951"/>
      <c r="AA203" s="951"/>
      <c r="AB203" s="951"/>
    </row>
    <row r="204">
      <c r="A204" s="951"/>
      <c r="B204" s="951"/>
      <c r="C204" s="951"/>
      <c r="D204" s="951"/>
      <c r="E204" s="951"/>
      <c r="F204" s="951"/>
      <c r="G204" s="951"/>
      <c r="H204" s="951"/>
      <c r="I204" s="951"/>
      <c r="J204" s="951"/>
      <c r="K204" s="951"/>
      <c r="L204" s="951"/>
      <c r="M204" s="951"/>
      <c r="N204" s="951"/>
      <c r="O204" s="951"/>
      <c r="P204" s="951"/>
      <c r="Q204" s="951"/>
      <c r="R204" s="951"/>
      <c r="S204" s="951"/>
      <c r="T204" s="951"/>
      <c r="U204" s="951"/>
      <c r="V204" s="951"/>
      <c r="W204" s="951"/>
      <c r="X204" s="951"/>
      <c r="Y204" s="951"/>
      <c r="Z204" s="951"/>
      <c r="AA204" s="951"/>
      <c r="AB204" s="951"/>
    </row>
    <row r="205">
      <c r="A205" s="951"/>
      <c r="B205" s="951"/>
      <c r="C205" s="951"/>
      <c r="D205" s="951"/>
      <c r="E205" s="951"/>
      <c r="F205" s="951"/>
      <c r="G205" s="951"/>
      <c r="H205" s="951"/>
      <c r="I205" s="951"/>
      <c r="J205" s="951"/>
      <c r="K205" s="951"/>
      <c r="L205" s="951"/>
      <c r="M205" s="951"/>
      <c r="N205" s="951"/>
      <c r="O205" s="951"/>
      <c r="P205" s="951"/>
      <c r="Q205" s="951"/>
      <c r="R205" s="951"/>
      <c r="S205" s="951"/>
      <c r="T205" s="951"/>
      <c r="U205" s="951"/>
      <c r="V205" s="951"/>
      <c r="W205" s="951"/>
      <c r="X205" s="951"/>
      <c r="Y205" s="951"/>
      <c r="Z205" s="951"/>
      <c r="AA205" s="951"/>
      <c r="AB205" s="951"/>
    </row>
    <row r="206">
      <c r="A206" s="951"/>
      <c r="B206" s="951"/>
      <c r="C206" s="951"/>
      <c r="D206" s="951"/>
      <c r="E206" s="951"/>
      <c r="F206" s="951"/>
      <c r="G206" s="951"/>
      <c r="H206" s="951"/>
      <c r="I206" s="951"/>
      <c r="J206" s="951"/>
      <c r="K206" s="951"/>
      <c r="L206" s="951"/>
      <c r="M206" s="951"/>
      <c r="N206" s="951"/>
      <c r="O206" s="951"/>
      <c r="P206" s="951"/>
      <c r="Q206" s="951"/>
      <c r="R206" s="951"/>
      <c r="S206" s="951"/>
      <c r="T206" s="951"/>
      <c r="U206" s="951"/>
      <c r="V206" s="951"/>
      <c r="W206" s="951"/>
      <c r="X206" s="951"/>
      <c r="Y206" s="951"/>
      <c r="Z206" s="951"/>
      <c r="AA206" s="951"/>
      <c r="AB206" s="951"/>
    </row>
    <row r="207">
      <c r="A207" s="951"/>
      <c r="B207" s="951"/>
      <c r="C207" s="951"/>
      <c r="D207" s="951"/>
      <c r="E207" s="951"/>
      <c r="F207" s="951"/>
      <c r="G207" s="951"/>
      <c r="H207" s="951"/>
      <c r="I207" s="951"/>
      <c r="J207" s="951"/>
      <c r="K207" s="951"/>
      <c r="L207" s="951"/>
      <c r="M207" s="951"/>
      <c r="N207" s="951"/>
      <c r="O207" s="951"/>
      <c r="P207" s="951"/>
      <c r="Q207" s="951"/>
      <c r="R207" s="951"/>
      <c r="S207" s="951"/>
      <c r="T207" s="951"/>
      <c r="U207" s="951"/>
      <c r="V207" s="951"/>
      <c r="W207" s="951"/>
      <c r="X207" s="951"/>
      <c r="Y207" s="951"/>
      <c r="Z207" s="951"/>
      <c r="AA207" s="951"/>
      <c r="AB207" s="951"/>
    </row>
    <row r="208">
      <c r="A208" s="951"/>
      <c r="B208" s="951"/>
      <c r="C208" s="951"/>
      <c r="D208" s="951"/>
      <c r="E208" s="951"/>
      <c r="F208" s="951"/>
      <c r="G208" s="951"/>
      <c r="H208" s="951"/>
      <c r="I208" s="951"/>
      <c r="J208" s="951"/>
      <c r="K208" s="951"/>
      <c r="L208" s="951"/>
      <c r="M208" s="951"/>
      <c r="N208" s="951"/>
      <c r="O208" s="951"/>
      <c r="P208" s="951"/>
      <c r="Q208" s="951"/>
      <c r="R208" s="951"/>
      <c r="S208" s="951"/>
      <c r="T208" s="951"/>
      <c r="U208" s="951"/>
      <c r="V208" s="951"/>
      <c r="W208" s="951"/>
      <c r="X208" s="951"/>
      <c r="Y208" s="951"/>
      <c r="Z208" s="951"/>
      <c r="AA208" s="951"/>
      <c r="AB208" s="951"/>
    </row>
    <row r="209">
      <c r="A209" s="951"/>
      <c r="B209" s="951"/>
      <c r="C209" s="951"/>
      <c r="D209" s="951"/>
      <c r="E209" s="951"/>
      <c r="F209" s="951"/>
      <c r="G209" s="951"/>
      <c r="H209" s="951"/>
      <c r="I209" s="951"/>
      <c r="J209" s="951"/>
      <c r="K209" s="951"/>
      <c r="L209" s="951"/>
      <c r="M209" s="951"/>
      <c r="N209" s="951"/>
      <c r="O209" s="951"/>
      <c r="P209" s="951"/>
      <c r="Q209" s="951"/>
      <c r="R209" s="951"/>
      <c r="S209" s="951"/>
      <c r="T209" s="951"/>
      <c r="U209" s="951"/>
      <c r="V209" s="951"/>
      <c r="W209" s="951"/>
      <c r="X209" s="951"/>
      <c r="Y209" s="951"/>
      <c r="Z209" s="951"/>
      <c r="AA209" s="951"/>
      <c r="AB209" s="951"/>
    </row>
    <row r="210">
      <c r="A210" s="951"/>
      <c r="B210" s="951"/>
      <c r="C210" s="951"/>
      <c r="D210" s="951"/>
      <c r="E210" s="951"/>
      <c r="F210" s="951"/>
      <c r="G210" s="951"/>
      <c r="H210" s="951"/>
      <c r="I210" s="951"/>
      <c r="J210" s="951"/>
      <c r="K210" s="951"/>
      <c r="L210" s="951"/>
      <c r="M210" s="951"/>
      <c r="N210" s="951"/>
      <c r="O210" s="951"/>
      <c r="P210" s="951"/>
      <c r="Q210" s="951"/>
      <c r="R210" s="951"/>
      <c r="S210" s="951"/>
      <c r="T210" s="951"/>
      <c r="U210" s="951"/>
      <c r="V210" s="951"/>
      <c r="W210" s="951"/>
      <c r="X210" s="951"/>
      <c r="Y210" s="951"/>
      <c r="Z210" s="951"/>
      <c r="AA210" s="951"/>
      <c r="AB210" s="951"/>
    </row>
    <row r="211">
      <c r="A211" s="951"/>
      <c r="B211" s="951"/>
      <c r="C211" s="951"/>
      <c r="D211" s="951"/>
      <c r="E211" s="951"/>
      <c r="F211" s="951"/>
      <c r="G211" s="951"/>
      <c r="H211" s="951"/>
      <c r="I211" s="951"/>
      <c r="J211" s="951"/>
      <c r="K211" s="951"/>
      <c r="L211" s="951"/>
      <c r="M211" s="951"/>
      <c r="N211" s="951"/>
      <c r="O211" s="951"/>
      <c r="P211" s="951"/>
      <c r="Q211" s="951"/>
      <c r="R211" s="951"/>
      <c r="S211" s="951"/>
      <c r="T211" s="951"/>
      <c r="U211" s="951"/>
      <c r="V211" s="951"/>
      <c r="W211" s="951"/>
      <c r="X211" s="951"/>
      <c r="Y211" s="951"/>
      <c r="Z211" s="951"/>
      <c r="AA211" s="951"/>
      <c r="AB211" s="951"/>
    </row>
    <row r="212">
      <c r="A212" s="951"/>
      <c r="B212" s="951"/>
      <c r="C212" s="951"/>
      <c r="D212" s="951"/>
      <c r="E212" s="951"/>
      <c r="F212" s="951"/>
      <c r="G212" s="951"/>
      <c r="H212" s="951"/>
      <c r="I212" s="951"/>
      <c r="J212" s="951"/>
      <c r="K212" s="951"/>
      <c r="L212" s="951"/>
      <c r="M212" s="951"/>
      <c r="N212" s="951"/>
      <c r="O212" s="951"/>
      <c r="P212" s="951"/>
      <c r="Q212" s="951"/>
      <c r="R212" s="951"/>
      <c r="S212" s="951"/>
      <c r="T212" s="951"/>
      <c r="U212" s="951"/>
      <c r="V212" s="951"/>
      <c r="W212" s="951"/>
      <c r="X212" s="951"/>
      <c r="Y212" s="951"/>
      <c r="Z212" s="951"/>
      <c r="AA212" s="951"/>
      <c r="AB212" s="951"/>
    </row>
    <row r="213">
      <c r="A213" s="951"/>
      <c r="B213" s="951"/>
      <c r="C213" s="951"/>
      <c r="D213" s="951"/>
      <c r="E213" s="951"/>
      <c r="F213" s="951"/>
      <c r="G213" s="951"/>
      <c r="H213" s="951"/>
      <c r="I213" s="951"/>
      <c r="J213" s="951"/>
      <c r="K213" s="951"/>
      <c r="L213" s="951"/>
      <c r="M213" s="951"/>
      <c r="N213" s="951"/>
      <c r="O213" s="951"/>
      <c r="P213" s="951"/>
      <c r="Q213" s="951"/>
      <c r="R213" s="951"/>
      <c r="S213" s="951"/>
      <c r="T213" s="951"/>
      <c r="U213" s="951"/>
      <c r="V213" s="951"/>
      <c r="W213" s="951"/>
      <c r="X213" s="951"/>
      <c r="Y213" s="951"/>
      <c r="Z213" s="951"/>
      <c r="AA213" s="951"/>
      <c r="AB213" s="951"/>
    </row>
    <row r="214">
      <c r="A214" s="951"/>
      <c r="B214" s="951"/>
      <c r="C214" s="951"/>
      <c r="D214" s="951"/>
      <c r="E214" s="951"/>
      <c r="F214" s="951"/>
      <c r="G214" s="951"/>
      <c r="H214" s="951"/>
      <c r="I214" s="951"/>
      <c r="J214" s="951"/>
      <c r="K214" s="951"/>
      <c r="L214" s="951"/>
      <c r="M214" s="951"/>
      <c r="N214" s="951"/>
      <c r="O214" s="951"/>
      <c r="P214" s="951"/>
      <c r="Q214" s="951"/>
      <c r="R214" s="951"/>
      <c r="S214" s="951"/>
      <c r="T214" s="951"/>
      <c r="U214" s="951"/>
      <c r="V214" s="951"/>
      <c r="W214" s="951"/>
      <c r="X214" s="951"/>
      <c r="Y214" s="951"/>
      <c r="Z214" s="951"/>
      <c r="AA214" s="951"/>
      <c r="AB214" s="951"/>
    </row>
    <row r="215">
      <c r="A215" s="951"/>
      <c r="B215" s="951"/>
      <c r="C215" s="951"/>
      <c r="D215" s="951"/>
      <c r="E215" s="951"/>
      <c r="F215" s="951"/>
      <c r="G215" s="951"/>
      <c r="H215" s="951"/>
      <c r="I215" s="951"/>
      <c r="J215" s="951"/>
      <c r="K215" s="951"/>
      <c r="L215" s="951"/>
      <c r="M215" s="951"/>
      <c r="N215" s="951"/>
      <c r="O215" s="951"/>
      <c r="P215" s="951"/>
      <c r="Q215" s="951"/>
      <c r="R215" s="951"/>
      <c r="S215" s="951"/>
      <c r="T215" s="951"/>
      <c r="U215" s="951"/>
      <c r="V215" s="951"/>
      <c r="W215" s="951"/>
      <c r="X215" s="951"/>
      <c r="Y215" s="951"/>
      <c r="Z215" s="951"/>
      <c r="AA215" s="951"/>
      <c r="AB215" s="951"/>
    </row>
    <row r="216">
      <c r="A216" s="951"/>
      <c r="B216" s="951"/>
      <c r="C216" s="951"/>
      <c r="D216" s="951"/>
      <c r="E216" s="951"/>
      <c r="F216" s="951"/>
      <c r="G216" s="951"/>
      <c r="H216" s="951"/>
      <c r="I216" s="951"/>
      <c r="J216" s="951"/>
      <c r="K216" s="951"/>
      <c r="L216" s="951"/>
      <c r="M216" s="951"/>
      <c r="N216" s="951"/>
      <c r="O216" s="951"/>
      <c r="P216" s="951"/>
      <c r="Q216" s="951"/>
      <c r="R216" s="951"/>
      <c r="S216" s="951"/>
      <c r="T216" s="951"/>
      <c r="U216" s="951"/>
      <c r="V216" s="951"/>
      <c r="W216" s="951"/>
      <c r="X216" s="951"/>
      <c r="Y216" s="951"/>
      <c r="Z216" s="951"/>
      <c r="AA216" s="951"/>
      <c r="AB216" s="951"/>
    </row>
    <row r="217">
      <c r="A217" s="951"/>
      <c r="B217" s="951"/>
      <c r="C217" s="951"/>
      <c r="D217" s="951"/>
      <c r="E217" s="951"/>
      <c r="F217" s="951"/>
      <c r="G217" s="951"/>
      <c r="H217" s="951"/>
      <c r="I217" s="951"/>
      <c r="J217" s="951"/>
      <c r="K217" s="951"/>
      <c r="L217" s="951"/>
      <c r="M217" s="951"/>
      <c r="N217" s="951"/>
      <c r="O217" s="951"/>
      <c r="P217" s="951"/>
      <c r="Q217" s="951"/>
      <c r="R217" s="951"/>
      <c r="S217" s="951"/>
      <c r="T217" s="951"/>
      <c r="U217" s="951"/>
      <c r="V217" s="951"/>
      <c r="W217" s="951"/>
      <c r="X217" s="951"/>
      <c r="Y217" s="951"/>
      <c r="Z217" s="951"/>
      <c r="AA217" s="951"/>
      <c r="AB217" s="951"/>
    </row>
    <row r="218">
      <c r="A218" s="951"/>
      <c r="B218" s="951"/>
      <c r="C218" s="951"/>
      <c r="D218" s="951"/>
      <c r="E218" s="951"/>
      <c r="F218" s="951"/>
      <c r="G218" s="951"/>
      <c r="H218" s="951"/>
      <c r="I218" s="951"/>
      <c r="J218" s="951"/>
      <c r="K218" s="951"/>
      <c r="L218" s="951"/>
      <c r="M218" s="951"/>
      <c r="N218" s="951"/>
      <c r="O218" s="951"/>
      <c r="P218" s="951"/>
      <c r="Q218" s="951"/>
      <c r="R218" s="951"/>
      <c r="S218" s="951"/>
      <c r="T218" s="951"/>
      <c r="U218" s="951"/>
      <c r="V218" s="951"/>
      <c r="W218" s="951"/>
      <c r="X218" s="951"/>
      <c r="Y218" s="951"/>
      <c r="Z218" s="951"/>
      <c r="AA218" s="951"/>
      <c r="AB218" s="951"/>
    </row>
    <row r="219">
      <c r="A219" s="951"/>
      <c r="B219" s="951"/>
      <c r="C219" s="951"/>
      <c r="D219" s="951"/>
      <c r="E219" s="951"/>
      <c r="F219" s="951"/>
      <c r="G219" s="951"/>
      <c r="H219" s="951"/>
      <c r="I219" s="951"/>
      <c r="J219" s="951"/>
      <c r="K219" s="951"/>
      <c r="L219" s="951"/>
      <c r="M219" s="951"/>
      <c r="N219" s="951"/>
      <c r="O219" s="951"/>
      <c r="P219" s="951"/>
      <c r="Q219" s="951"/>
      <c r="R219" s="951"/>
      <c r="S219" s="951"/>
      <c r="T219" s="951"/>
      <c r="U219" s="951"/>
      <c r="V219" s="951"/>
      <c r="W219" s="951"/>
      <c r="X219" s="951"/>
      <c r="Y219" s="951"/>
      <c r="Z219" s="951"/>
      <c r="AA219" s="951"/>
      <c r="AB219" s="951"/>
    </row>
    <row r="220">
      <c r="A220" s="951"/>
      <c r="B220" s="951"/>
      <c r="C220" s="951"/>
      <c r="D220" s="951"/>
      <c r="E220" s="951"/>
      <c r="F220" s="951"/>
      <c r="G220" s="951"/>
      <c r="H220" s="951"/>
      <c r="I220" s="951"/>
      <c r="J220" s="951"/>
      <c r="K220" s="951"/>
      <c r="L220" s="951"/>
      <c r="M220" s="951"/>
      <c r="N220" s="951"/>
      <c r="O220" s="951"/>
      <c r="P220" s="951"/>
      <c r="Q220" s="951"/>
      <c r="R220" s="951"/>
      <c r="S220" s="951"/>
      <c r="T220" s="951"/>
      <c r="U220" s="951"/>
      <c r="V220" s="951"/>
      <c r="W220" s="951"/>
      <c r="X220" s="951"/>
      <c r="Y220" s="951"/>
      <c r="Z220" s="951"/>
      <c r="AA220" s="951"/>
      <c r="AB220" s="951"/>
    </row>
    <row r="221">
      <c r="A221" s="951"/>
      <c r="B221" s="951"/>
      <c r="C221" s="951"/>
      <c r="D221" s="951"/>
      <c r="E221" s="951"/>
      <c r="F221" s="951"/>
      <c r="G221" s="951"/>
      <c r="H221" s="951"/>
      <c r="I221" s="951"/>
      <c r="J221" s="951"/>
      <c r="K221" s="951"/>
      <c r="L221" s="951"/>
      <c r="M221" s="951"/>
      <c r="N221" s="951"/>
      <c r="O221" s="951"/>
      <c r="P221" s="951"/>
      <c r="Q221" s="951"/>
      <c r="R221" s="951"/>
      <c r="S221" s="951"/>
      <c r="T221" s="951"/>
      <c r="U221" s="951"/>
      <c r="V221" s="951"/>
      <c r="W221" s="951"/>
      <c r="X221" s="951"/>
      <c r="Y221" s="951"/>
      <c r="Z221" s="951"/>
      <c r="AA221" s="951"/>
      <c r="AB221" s="951"/>
    </row>
    <row r="222">
      <c r="A222" s="951"/>
      <c r="B222" s="951"/>
      <c r="C222" s="951"/>
      <c r="D222" s="951"/>
      <c r="E222" s="951"/>
      <c r="F222" s="951"/>
      <c r="G222" s="951"/>
      <c r="H222" s="951"/>
      <c r="I222" s="951"/>
      <c r="J222" s="951"/>
      <c r="K222" s="951"/>
      <c r="L222" s="951"/>
      <c r="M222" s="951"/>
      <c r="N222" s="951"/>
      <c r="O222" s="951"/>
      <c r="P222" s="951"/>
      <c r="Q222" s="951"/>
      <c r="R222" s="951"/>
      <c r="S222" s="951"/>
      <c r="T222" s="951"/>
      <c r="U222" s="951"/>
      <c r="V222" s="951"/>
      <c r="W222" s="951"/>
      <c r="X222" s="951"/>
      <c r="Y222" s="951"/>
      <c r="Z222" s="951"/>
      <c r="AA222" s="951"/>
      <c r="AB222" s="951"/>
    </row>
    <row r="223">
      <c r="A223" s="951"/>
      <c r="B223" s="951"/>
      <c r="C223" s="951"/>
      <c r="D223" s="951"/>
      <c r="E223" s="951"/>
      <c r="F223" s="951"/>
      <c r="G223" s="951"/>
      <c r="H223" s="951"/>
      <c r="I223" s="951"/>
      <c r="J223" s="951"/>
      <c r="K223" s="951"/>
      <c r="L223" s="951"/>
      <c r="M223" s="951"/>
      <c r="N223" s="951"/>
      <c r="O223" s="951"/>
      <c r="P223" s="951"/>
      <c r="Q223" s="951"/>
      <c r="R223" s="951"/>
      <c r="S223" s="951"/>
      <c r="T223" s="951"/>
      <c r="U223" s="951"/>
      <c r="V223" s="951"/>
      <c r="W223" s="951"/>
      <c r="X223" s="951"/>
      <c r="Y223" s="951"/>
      <c r="Z223" s="951"/>
      <c r="AA223" s="951"/>
      <c r="AB223" s="951"/>
    </row>
    <row r="224">
      <c r="A224" s="951"/>
      <c r="B224" s="951"/>
      <c r="C224" s="951"/>
      <c r="D224" s="951"/>
      <c r="E224" s="951"/>
      <c r="F224" s="951"/>
      <c r="G224" s="951"/>
      <c r="H224" s="951"/>
      <c r="I224" s="951"/>
      <c r="J224" s="951"/>
      <c r="K224" s="951"/>
      <c r="L224" s="951"/>
      <c r="M224" s="951"/>
      <c r="N224" s="951"/>
      <c r="O224" s="951"/>
      <c r="P224" s="951"/>
      <c r="Q224" s="951"/>
      <c r="R224" s="951"/>
      <c r="S224" s="951"/>
      <c r="T224" s="951"/>
      <c r="U224" s="951"/>
      <c r="V224" s="951"/>
      <c r="W224" s="951"/>
      <c r="X224" s="951"/>
      <c r="Y224" s="951"/>
      <c r="Z224" s="951"/>
      <c r="AA224" s="951"/>
      <c r="AB224" s="951"/>
    </row>
    <row r="225">
      <c r="A225" s="951"/>
      <c r="B225" s="951"/>
      <c r="C225" s="951"/>
      <c r="D225" s="951"/>
      <c r="E225" s="951"/>
      <c r="F225" s="951"/>
      <c r="G225" s="951"/>
      <c r="H225" s="951"/>
      <c r="I225" s="951"/>
      <c r="J225" s="951"/>
      <c r="K225" s="951"/>
      <c r="L225" s="951"/>
      <c r="M225" s="951"/>
      <c r="N225" s="951"/>
      <c r="O225" s="951"/>
      <c r="P225" s="951"/>
      <c r="Q225" s="951"/>
      <c r="R225" s="951"/>
      <c r="S225" s="951"/>
      <c r="T225" s="951"/>
      <c r="U225" s="951"/>
      <c r="V225" s="951"/>
      <c r="W225" s="951"/>
      <c r="X225" s="951"/>
      <c r="Y225" s="951"/>
      <c r="Z225" s="951"/>
      <c r="AA225" s="951"/>
      <c r="AB225" s="951"/>
    </row>
    <row r="226">
      <c r="A226" s="951"/>
      <c r="B226" s="951"/>
      <c r="C226" s="951"/>
      <c r="D226" s="951"/>
      <c r="E226" s="951"/>
      <c r="F226" s="951"/>
      <c r="G226" s="951"/>
      <c r="H226" s="951"/>
      <c r="I226" s="951"/>
      <c r="J226" s="951"/>
      <c r="K226" s="951"/>
      <c r="L226" s="951"/>
      <c r="M226" s="951"/>
      <c r="N226" s="951"/>
      <c r="O226" s="951"/>
      <c r="P226" s="951"/>
      <c r="Q226" s="951"/>
      <c r="R226" s="951"/>
      <c r="S226" s="951"/>
      <c r="T226" s="951"/>
      <c r="U226" s="951"/>
      <c r="V226" s="951"/>
      <c r="W226" s="951"/>
      <c r="X226" s="951"/>
      <c r="Y226" s="951"/>
      <c r="Z226" s="951"/>
      <c r="AA226" s="951"/>
      <c r="AB226" s="951"/>
    </row>
    <row r="227">
      <c r="A227" s="951"/>
      <c r="B227" s="951"/>
      <c r="C227" s="951"/>
      <c r="D227" s="951"/>
      <c r="E227" s="951"/>
      <c r="F227" s="951"/>
      <c r="G227" s="951"/>
      <c r="H227" s="951"/>
      <c r="I227" s="951"/>
      <c r="J227" s="951"/>
      <c r="K227" s="951"/>
      <c r="L227" s="951"/>
      <c r="M227" s="951"/>
      <c r="N227" s="951"/>
      <c r="O227" s="951"/>
      <c r="P227" s="951"/>
      <c r="Q227" s="951"/>
      <c r="R227" s="951"/>
      <c r="S227" s="951"/>
      <c r="T227" s="951"/>
      <c r="U227" s="951"/>
      <c r="V227" s="951"/>
      <c r="W227" s="951"/>
      <c r="X227" s="951"/>
      <c r="Y227" s="951"/>
      <c r="Z227" s="951"/>
      <c r="AA227" s="951"/>
      <c r="AB227" s="951"/>
    </row>
    <row r="228">
      <c r="A228" s="951"/>
      <c r="B228" s="951"/>
      <c r="C228" s="951"/>
      <c r="D228" s="951"/>
      <c r="E228" s="951"/>
      <c r="F228" s="951"/>
      <c r="G228" s="951"/>
      <c r="H228" s="951"/>
      <c r="I228" s="951"/>
      <c r="J228" s="951"/>
      <c r="K228" s="951"/>
      <c r="L228" s="951"/>
      <c r="M228" s="951"/>
      <c r="N228" s="951"/>
      <c r="O228" s="951"/>
      <c r="P228" s="951"/>
      <c r="Q228" s="951"/>
      <c r="R228" s="951"/>
      <c r="S228" s="951"/>
      <c r="T228" s="951"/>
      <c r="U228" s="951"/>
      <c r="V228" s="951"/>
      <c r="W228" s="951"/>
      <c r="X228" s="951"/>
      <c r="Y228" s="951"/>
      <c r="Z228" s="951"/>
      <c r="AA228" s="951"/>
      <c r="AB228" s="951"/>
    </row>
    <row r="229">
      <c r="A229" s="951"/>
      <c r="B229" s="951"/>
      <c r="C229" s="951"/>
      <c r="D229" s="951"/>
      <c r="E229" s="951"/>
      <c r="F229" s="951"/>
      <c r="G229" s="951"/>
      <c r="H229" s="951"/>
      <c r="I229" s="951"/>
      <c r="J229" s="951"/>
      <c r="K229" s="951"/>
      <c r="L229" s="951"/>
      <c r="M229" s="951"/>
      <c r="N229" s="951"/>
      <c r="O229" s="951"/>
      <c r="P229" s="951"/>
      <c r="Q229" s="951"/>
      <c r="R229" s="951"/>
      <c r="S229" s="951"/>
      <c r="T229" s="951"/>
      <c r="U229" s="951"/>
      <c r="V229" s="951"/>
      <c r="W229" s="951"/>
      <c r="X229" s="951"/>
      <c r="Y229" s="951"/>
      <c r="Z229" s="951"/>
      <c r="AA229" s="951"/>
      <c r="AB229" s="951"/>
    </row>
    <row r="230">
      <c r="A230" s="951"/>
      <c r="B230" s="951"/>
      <c r="C230" s="951"/>
      <c r="D230" s="951"/>
      <c r="E230" s="951"/>
      <c r="F230" s="951"/>
      <c r="G230" s="951"/>
      <c r="H230" s="951"/>
      <c r="I230" s="951"/>
      <c r="J230" s="951"/>
      <c r="K230" s="951"/>
      <c r="L230" s="951"/>
      <c r="M230" s="951"/>
      <c r="N230" s="951"/>
      <c r="O230" s="951"/>
      <c r="P230" s="951"/>
      <c r="Q230" s="951"/>
      <c r="R230" s="951"/>
      <c r="S230" s="951"/>
      <c r="T230" s="951"/>
      <c r="U230" s="951"/>
      <c r="V230" s="951"/>
      <c r="W230" s="951"/>
      <c r="X230" s="951"/>
      <c r="Y230" s="951"/>
      <c r="Z230" s="951"/>
      <c r="AA230" s="951"/>
      <c r="AB230" s="951"/>
    </row>
    <row r="231">
      <c r="A231" s="951"/>
      <c r="B231" s="951"/>
      <c r="C231" s="951"/>
      <c r="D231" s="951"/>
      <c r="E231" s="951"/>
      <c r="F231" s="951"/>
      <c r="G231" s="951"/>
      <c r="H231" s="951"/>
      <c r="I231" s="951"/>
      <c r="J231" s="951"/>
      <c r="K231" s="951"/>
      <c r="L231" s="951"/>
      <c r="M231" s="951"/>
      <c r="N231" s="951"/>
      <c r="O231" s="951"/>
      <c r="P231" s="951"/>
      <c r="Q231" s="951"/>
      <c r="R231" s="951"/>
      <c r="S231" s="951"/>
      <c r="T231" s="951"/>
      <c r="U231" s="951"/>
      <c r="V231" s="951"/>
      <c r="W231" s="951"/>
      <c r="X231" s="951"/>
      <c r="Y231" s="951"/>
      <c r="Z231" s="951"/>
      <c r="AA231" s="951"/>
      <c r="AB231" s="951"/>
    </row>
    <row r="232">
      <c r="A232" s="951"/>
      <c r="B232" s="951"/>
      <c r="C232" s="951"/>
      <c r="D232" s="951"/>
      <c r="E232" s="951"/>
      <c r="F232" s="951"/>
      <c r="G232" s="951"/>
      <c r="H232" s="951"/>
      <c r="I232" s="951"/>
      <c r="J232" s="951"/>
      <c r="K232" s="951"/>
      <c r="L232" s="951"/>
      <c r="M232" s="951"/>
      <c r="N232" s="951"/>
      <c r="O232" s="951"/>
      <c r="P232" s="951"/>
      <c r="Q232" s="951"/>
      <c r="R232" s="951"/>
      <c r="S232" s="951"/>
      <c r="T232" s="951"/>
      <c r="U232" s="951"/>
      <c r="V232" s="951"/>
      <c r="W232" s="951"/>
      <c r="X232" s="951"/>
      <c r="Y232" s="951"/>
      <c r="Z232" s="951"/>
      <c r="AA232" s="951"/>
      <c r="AB232" s="951"/>
    </row>
    <row r="233">
      <c r="A233" s="951"/>
      <c r="B233" s="951"/>
      <c r="C233" s="951"/>
      <c r="D233" s="951"/>
      <c r="E233" s="951"/>
      <c r="F233" s="951"/>
      <c r="G233" s="951"/>
      <c r="H233" s="951"/>
      <c r="I233" s="951"/>
      <c r="J233" s="951"/>
      <c r="K233" s="951"/>
      <c r="L233" s="951"/>
      <c r="M233" s="951"/>
      <c r="N233" s="951"/>
      <c r="O233" s="951"/>
      <c r="P233" s="951"/>
      <c r="Q233" s="951"/>
      <c r="R233" s="951"/>
      <c r="S233" s="951"/>
      <c r="T233" s="951"/>
      <c r="U233" s="951"/>
      <c r="V233" s="951"/>
      <c r="W233" s="951"/>
      <c r="X233" s="951"/>
      <c r="Y233" s="951"/>
      <c r="Z233" s="951"/>
      <c r="AA233" s="951"/>
      <c r="AB233" s="951"/>
    </row>
    <row r="234">
      <c r="A234" s="951"/>
      <c r="B234" s="951"/>
      <c r="C234" s="951"/>
      <c r="D234" s="951"/>
      <c r="E234" s="951"/>
      <c r="F234" s="951"/>
      <c r="G234" s="951"/>
      <c r="H234" s="951"/>
      <c r="I234" s="951"/>
      <c r="J234" s="951"/>
      <c r="K234" s="951"/>
      <c r="L234" s="951"/>
      <c r="M234" s="951"/>
      <c r="N234" s="951"/>
      <c r="O234" s="951"/>
      <c r="P234" s="951"/>
      <c r="Q234" s="951"/>
      <c r="R234" s="951"/>
      <c r="S234" s="951"/>
      <c r="T234" s="951"/>
      <c r="U234" s="951"/>
      <c r="V234" s="951"/>
      <c r="W234" s="951"/>
      <c r="X234" s="951"/>
      <c r="Y234" s="951"/>
      <c r="Z234" s="951"/>
      <c r="AA234" s="951"/>
      <c r="AB234" s="951"/>
    </row>
    <row r="235">
      <c r="A235" s="951"/>
      <c r="B235" s="951"/>
      <c r="C235" s="951"/>
      <c r="D235" s="951"/>
      <c r="E235" s="951"/>
      <c r="F235" s="951"/>
      <c r="G235" s="951"/>
      <c r="H235" s="951"/>
      <c r="I235" s="951"/>
      <c r="J235" s="951"/>
      <c r="K235" s="951"/>
      <c r="L235" s="951"/>
      <c r="M235" s="951"/>
      <c r="N235" s="951"/>
      <c r="O235" s="951"/>
      <c r="P235" s="951"/>
      <c r="Q235" s="951"/>
      <c r="R235" s="951"/>
      <c r="S235" s="951"/>
      <c r="T235" s="951"/>
      <c r="U235" s="951"/>
      <c r="V235" s="951"/>
      <c r="W235" s="951"/>
      <c r="X235" s="951"/>
      <c r="Y235" s="951"/>
      <c r="Z235" s="951"/>
      <c r="AA235" s="951"/>
      <c r="AB235" s="951"/>
    </row>
    <row r="236">
      <c r="A236" s="951"/>
      <c r="B236" s="951"/>
      <c r="C236" s="951"/>
      <c r="D236" s="951"/>
      <c r="E236" s="951"/>
      <c r="F236" s="951"/>
      <c r="G236" s="951"/>
      <c r="H236" s="951"/>
      <c r="I236" s="951"/>
      <c r="J236" s="951"/>
      <c r="K236" s="951"/>
      <c r="L236" s="951"/>
      <c r="M236" s="951"/>
      <c r="N236" s="951"/>
      <c r="O236" s="951"/>
      <c r="P236" s="951"/>
      <c r="Q236" s="951"/>
      <c r="R236" s="951"/>
      <c r="S236" s="951"/>
      <c r="T236" s="951"/>
      <c r="U236" s="951"/>
      <c r="V236" s="951"/>
      <c r="W236" s="951"/>
      <c r="X236" s="951"/>
      <c r="Y236" s="951"/>
      <c r="Z236" s="951"/>
      <c r="AA236" s="951"/>
      <c r="AB236" s="951"/>
    </row>
    <row r="237">
      <c r="A237" s="951"/>
      <c r="B237" s="951"/>
      <c r="C237" s="951"/>
      <c r="D237" s="951"/>
      <c r="E237" s="951"/>
      <c r="F237" s="951"/>
      <c r="G237" s="951"/>
      <c r="H237" s="951"/>
      <c r="I237" s="951"/>
      <c r="J237" s="951"/>
      <c r="K237" s="951"/>
      <c r="L237" s="951"/>
      <c r="M237" s="951"/>
      <c r="N237" s="951"/>
      <c r="O237" s="951"/>
      <c r="P237" s="951"/>
      <c r="Q237" s="951"/>
      <c r="R237" s="951"/>
      <c r="S237" s="951"/>
      <c r="T237" s="951"/>
      <c r="U237" s="951"/>
      <c r="V237" s="951"/>
      <c r="W237" s="951"/>
      <c r="X237" s="951"/>
      <c r="Y237" s="951"/>
      <c r="Z237" s="951"/>
      <c r="AA237" s="951"/>
      <c r="AB237" s="951"/>
    </row>
    <row r="238">
      <c r="A238" s="951"/>
      <c r="B238" s="951"/>
      <c r="C238" s="951"/>
      <c r="D238" s="951"/>
      <c r="E238" s="951"/>
      <c r="F238" s="951"/>
      <c r="G238" s="951"/>
      <c r="H238" s="951"/>
      <c r="I238" s="951"/>
      <c r="J238" s="951"/>
      <c r="K238" s="951"/>
      <c r="L238" s="951"/>
      <c r="M238" s="951"/>
      <c r="N238" s="951"/>
      <c r="O238" s="951"/>
      <c r="P238" s="951"/>
      <c r="Q238" s="951"/>
      <c r="R238" s="951"/>
      <c r="S238" s="951"/>
      <c r="T238" s="951"/>
      <c r="U238" s="951"/>
      <c r="V238" s="951"/>
      <c r="W238" s="951"/>
      <c r="X238" s="951"/>
      <c r="Y238" s="951"/>
      <c r="Z238" s="951"/>
      <c r="AA238" s="951"/>
      <c r="AB238" s="951"/>
    </row>
    <row r="239">
      <c r="A239" s="951"/>
      <c r="B239" s="951"/>
      <c r="C239" s="951"/>
      <c r="D239" s="951"/>
      <c r="E239" s="951"/>
      <c r="F239" s="951"/>
      <c r="G239" s="951"/>
      <c r="H239" s="951"/>
      <c r="I239" s="951"/>
      <c r="J239" s="951"/>
      <c r="K239" s="951"/>
      <c r="L239" s="951"/>
      <c r="M239" s="951"/>
      <c r="N239" s="951"/>
      <c r="O239" s="951"/>
      <c r="P239" s="951"/>
      <c r="Q239" s="951"/>
      <c r="R239" s="951"/>
      <c r="S239" s="951"/>
      <c r="T239" s="951"/>
      <c r="U239" s="951"/>
      <c r="V239" s="951"/>
      <c r="W239" s="951"/>
      <c r="X239" s="951"/>
      <c r="Y239" s="951"/>
      <c r="Z239" s="951"/>
      <c r="AA239" s="951"/>
      <c r="AB239" s="951"/>
    </row>
    <row r="240">
      <c r="A240" s="951"/>
      <c r="B240" s="951"/>
      <c r="C240" s="951"/>
      <c r="D240" s="951"/>
      <c r="E240" s="951"/>
      <c r="F240" s="951"/>
      <c r="G240" s="951"/>
      <c r="H240" s="951"/>
      <c r="I240" s="951"/>
      <c r="J240" s="951"/>
      <c r="K240" s="951"/>
      <c r="L240" s="951"/>
      <c r="M240" s="951"/>
      <c r="N240" s="951"/>
      <c r="O240" s="951"/>
      <c r="P240" s="951"/>
      <c r="Q240" s="951"/>
      <c r="R240" s="951"/>
      <c r="S240" s="951"/>
      <c r="T240" s="951"/>
      <c r="U240" s="951"/>
      <c r="V240" s="951"/>
      <c r="W240" s="951"/>
      <c r="X240" s="951"/>
      <c r="Y240" s="951"/>
      <c r="Z240" s="951"/>
      <c r="AA240" s="951"/>
      <c r="AB240" s="951"/>
    </row>
    <row r="241">
      <c r="A241" s="951"/>
      <c r="B241" s="951"/>
      <c r="C241" s="951"/>
      <c r="D241" s="951"/>
      <c r="E241" s="951"/>
      <c r="F241" s="951"/>
      <c r="G241" s="951"/>
      <c r="H241" s="951"/>
      <c r="I241" s="951"/>
      <c r="J241" s="951"/>
      <c r="K241" s="951"/>
      <c r="L241" s="951"/>
      <c r="M241" s="951"/>
      <c r="N241" s="951"/>
      <c r="O241" s="951"/>
      <c r="P241" s="951"/>
      <c r="Q241" s="951"/>
      <c r="R241" s="951"/>
      <c r="S241" s="951"/>
      <c r="T241" s="951"/>
      <c r="U241" s="951"/>
      <c r="V241" s="951"/>
      <c r="W241" s="951"/>
      <c r="X241" s="951"/>
      <c r="Y241" s="951"/>
      <c r="Z241" s="951"/>
      <c r="AA241" s="951"/>
      <c r="AB241" s="951"/>
    </row>
    <row r="242">
      <c r="A242" s="951"/>
      <c r="B242" s="951"/>
      <c r="C242" s="951"/>
      <c r="D242" s="951"/>
      <c r="E242" s="951"/>
      <c r="F242" s="951"/>
      <c r="G242" s="951"/>
      <c r="H242" s="951"/>
      <c r="I242" s="951"/>
      <c r="J242" s="951"/>
      <c r="K242" s="951"/>
      <c r="L242" s="951"/>
      <c r="M242" s="951"/>
      <c r="N242" s="951"/>
      <c r="O242" s="951"/>
      <c r="P242" s="951"/>
      <c r="Q242" s="951"/>
      <c r="R242" s="951"/>
      <c r="S242" s="951"/>
      <c r="T242" s="951"/>
      <c r="U242" s="951"/>
      <c r="V242" s="951"/>
      <c r="W242" s="951"/>
      <c r="X242" s="951"/>
      <c r="Y242" s="951"/>
      <c r="Z242" s="951"/>
      <c r="AA242" s="951"/>
      <c r="AB242" s="951"/>
    </row>
    <row r="243">
      <c r="A243" s="951"/>
      <c r="B243" s="951"/>
      <c r="C243" s="951"/>
      <c r="D243" s="951"/>
      <c r="E243" s="951"/>
      <c r="F243" s="951"/>
      <c r="G243" s="951"/>
      <c r="H243" s="951"/>
      <c r="I243" s="951"/>
      <c r="J243" s="951"/>
      <c r="K243" s="951"/>
      <c r="L243" s="951"/>
      <c r="M243" s="951"/>
      <c r="N243" s="951"/>
      <c r="O243" s="951"/>
      <c r="P243" s="951"/>
      <c r="Q243" s="951"/>
      <c r="R243" s="951"/>
      <c r="S243" s="951"/>
      <c r="T243" s="951"/>
      <c r="U243" s="951"/>
      <c r="V243" s="951"/>
      <c r="W243" s="951"/>
      <c r="X243" s="951"/>
      <c r="Y243" s="951"/>
      <c r="Z243" s="951"/>
      <c r="AA243" s="951"/>
      <c r="AB243" s="951"/>
    </row>
    <row r="244">
      <c r="A244" s="951"/>
      <c r="B244" s="951"/>
      <c r="C244" s="951"/>
      <c r="D244" s="951"/>
      <c r="E244" s="951"/>
      <c r="F244" s="951"/>
      <c r="G244" s="951"/>
      <c r="H244" s="951"/>
      <c r="I244" s="951"/>
      <c r="J244" s="951"/>
      <c r="K244" s="951"/>
      <c r="L244" s="951"/>
      <c r="M244" s="951"/>
      <c r="N244" s="951"/>
      <c r="O244" s="951"/>
      <c r="P244" s="951"/>
      <c r="Q244" s="951"/>
      <c r="R244" s="951"/>
      <c r="S244" s="951"/>
      <c r="T244" s="951"/>
      <c r="U244" s="951"/>
      <c r="V244" s="951"/>
      <c r="W244" s="951"/>
      <c r="X244" s="951"/>
      <c r="Y244" s="951"/>
      <c r="Z244" s="951"/>
      <c r="AA244" s="951"/>
      <c r="AB244" s="951"/>
    </row>
    <row r="245">
      <c r="A245" s="951"/>
      <c r="B245" s="951"/>
      <c r="C245" s="951"/>
      <c r="D245" s="951"/>
      <c r="E245" s="951"/>
      <c r="F245" s="951"/>
      <c r="G245" s="951"/>
      <c r="H245" s="951"/>
      <c r="I245" s="951"/>
      <c r="J245" s="951"/>
      <c r="K245" s="951"/>
      <c r="L245" s="951"/>
      <c r="M245" s="951"/>
      <c r="N245" s="951"/>
      <c r="O245" s="951"/>
      <c r="P245" s="951"/>
      <c r="Q245" s="951"/>
      <c r="R245" s="951"/>
      <c r="S245" s="951"/>
      <c r="T245" s="951"/>
      <c r="U245" s="951"/>
      <c r="V245" s="951"/>
      <c r="W245" s="951"/>
      <c r="X245" s="951"/>
      <c r="Y245" s="951"/>
      <c r="Z245" s="951"/>
      <c r="AA245" s="951"/>
      <c r="AB245" s="951"/>
    </row>
    <row r="246">
      <c r="A246" s="951"/>
      <c r="B246" s="951"/>
      <c r="C246" s="951"/>
      <c r="D246" s="951"/>
      <c r="E246" s="951"/>
      <c r="F246" s="951"/>
      <c r="G246" s="951"/>
      <c r="H246" s="951"/>
      <c r="I246" s="951"/>
      <c r="J246" s="951"/>
      <c r="K246" s="951"/>
      <c r="L246" s="951"/>
      <c r="M246" s="951"/>
      <c r="N246" s="951"/>
      <c r="O246" s="951"/>
      <c r="P246" s="951"/>
      <c r="Q246" s="951"/>
      <c r="R246" s="951"/>
      <c r="S246" s="951"/>
      <c r="T246" s="951"/>
      <c r="U246" s="951"/>
      <c r="V246" s="951"/>
      <c r="W246" s="951"/>
      <c r="X246" s="951"/>
      <c r="Y246" s="951"/>
      <c r="Z246" s="951"/>
      <c r="AA246" s="951"/>
      <c r="AB246" s="951"/>
    </row>
    <row r="247">
      <c r="A247" s="951"/>
      <c r="B247" s="951"/>
      <c r="C247" s="951"/>
      <c r="D247" s="951"/>
      <c r="E247" s="951"/>
      <c r="F247" s="951"/>
      <c r="G247" s="951"/>
      <c r="H247" s="951"/>
      <c r="I247" s="951"/>
      <c r="J247" s="951"/>
      <c r="K247" s="951"/>
      <c r="L247" s="951"/>
      <c r="M247" s="951"/>
      <c r="N247" s="951"/>
      <c r="O247" s="951"/>
      <c r="P247" s="951"/>
      <c r="Q247" s="951"/>
      <c r="R247" s="951"/>
      <c r="S247" s="951"/>
      <c r="T247" s="951"/>
      <c r="U247" s="951"/>
      <c r="V247" s="951"/>
      <c r="W247" s="951"/>
      <c r="X247" s="951"/>
      <c r="Y247" s="951"/>
      <c r="Z247" s="951"/>
      <c r="AA247" s="951"/>
      <c r="AB247" s="951"/>
    </row>
    <row r="248">
      <c r="A248" s="951"/>
      <c r="B248" s="951"/>
      <c r="C248" s="951"/>
      <c r="D248" s="951"/>
      <c r="E248" s="951"/>
      <c r="F248" s="951"/>
      <c r="G248" s="951"/>
      <c r="H248" s="951"/>
      <c r="I248" s="951"/>
      <c r="J248" s="951"/>
      <c r="K248" s="951"/>
      <c r="L248" s="951"/>
      <c r="M248" s="951"/>
      <c r="N248" s="951"/>
      <c r="O248" s="951"/>
      <c r="P248" s="951"/>
      <c r="Q248" s="951"/>
      <c r="R248" s="951"/>
      <c r="S248" s="951"/>
      <c r="T248" s="951"/>
      <c r="U248" s="951"/>
      <c r="V248" s="951"/>
      <c r="W248" s="951"/>
      <c r="X248" s="951"/>
      <c r="Y248" s="951"/>
      <c r="Z248" s="951"/>
      <c r="AA248" s="951"/>
      <c r="AB248" s="951"/>
    </row>
    <row r="249">
      <c r="A249" s="951"/>
      <c r="B249" s="951"/>
      <c r="C249" s="951"/>
      <c r="D249" s="951"/>
      <c r="E249" s="951"/>
      <c r="F249" s="951"/>
      <c r="G249" s="951"/>
      <c r="H249" s="951"/>
      <c r="I249" s="951"/>
      <c r="J249" s="951"/>
      <c r="K249" s="951"/>
      <c r="L249" s="951"/>
      <c r="M249" s="951"/>
      <c r="N249" s="951"/>
      <c r="O249" s="951"/>
      <c r="P249" s="951"/>
      <c r="Q249" s="951"/>
      <c r="R249" s="951"/>
      <c r="S249" s="951"/>
      <c r="T249" s="951"/>
      <c r="U249" s="951"/>
      <c r="V249" s="951"/>
      <c r="W249" s="951"/>
      <c r="X249" s="951"/>
      <c r="Y249" s="951"/>
      <c r="Z249" s="951"/>
      <c r="AA249" s="951"/>
      <c r="AB249" s="951"/>
    </row>
    <row r="250">
      <c r="A250" s="951"/>
      <c r="B250" s="951"/>
      <c r="C250" s="951"/>
      <c r="D250" s="951"/>
      <c r="E250" s="951"/>
      <c r="F250" s="951"/>
      <c r="G250" s="951"/>
      <c r="H250" s="951"/>
      <c r="I250" s="951"/>
      <c r="J250" s="951"/>
      <c r="K250" s="951"/>
      <c r="L250" s="951"/>
      <c r="M250" s="951"/>
      <c r="N250" s="951"/>
      <c r="O250" s="951"/>
      <c r="P250" s="951"/>
      <c r="Q250" s="951"/>
      <c r="R250" s="951"/>
      <c r="S250" s="951"/>
      <c r="T250" s="951"/>
      <c r="U250" s="951"/>
      <c r="V250" s="951"/>
      <c r="W250" s="951"/>
      <c r="X250" s="951"/>
      <c r="Y250" s="951"/>
      <c r="Z250" s="951"/>
      <c r="AA250" s="951"/>
      <c r="AB250" s="951"/>
    </row>
    <row r="251">
      <c r="A251" s="951"/>
      <c r="B251" s="951"/>
      <c r="C251" s="951"/>
      <c r="D251" s="951"/>
      <c r="E251" s="951"/>
      <c r="F251" s="951"/>
      <c r="G251" s="951"/>
      <c r="H251" s="951"/>
      <c r="I251" s="951"/>
      <c r="J251" s="951"/>
      <c r="K251" s="951"/>
      <c r="L251" s="951"/>
      <c r="M251" s="951"/>
      <c r="N251" s="951"/>
      <c r="O251" s="951"/>
      <c r="P251" s="951"/>
      <c r="Q251" s="951"/>
      <c r="R251" s="951"/>
      <c r="S251" s="951"/>
      <c r="T251" s="951"/>
      <c r="U251" s="951"/>
      <c r="V251" s="951"/>
      <c r="W251" s="951"/>
      <c r="X251" s="951"/>
      <c r="Y251" s="951"/>
      <c r="Z251" s="951"/>
      <c r="AA251" s="951"/>
      <c r="AB251" s="951"/>
    </row>
    <row r="252">
      <c r="A252" s="951"/>
      <c r="B252" s="951"/>
      <c r="C252" s="951"/>
      <c r="D252" s="951"/>
      <c r="E252" s="951"/>
      <c r="F252" s="951"/>
      <c r="G252" s="951"/>
      <c r="H252" s="951"/>
      <c r="I252" s="951"/>
      <c r="J252" s="951"/>
      <c r="K252" s="951"/>
      <c r="L252" s="951"/>
      <c r="M252" s="951"/>
      <c r="N252" s="951"/>
      <c r="O252" s="951"/>
      <c r="P252" s="951"/>
      <c r="Q252" s="951"/>
      <c r="R252" s="951"/>
      <c r="S252" s="951"/>
      <c r="T252" s="951"/>
      <c r="U252" s="951"/>
      <c r="V252" s="951"/>
      <c r="W252" s="951"/>
      <c r="X252" s="951"/>
      <c r="Y252" s="951"/>
      <c r="Z252" s="951"/>
      <c r="AA252" s="951"/>
      <c r="AB252" s="951"/>
    </row>
    <row r="253">
      <c r="A253" s="951"/>
      <c r="B253" s="951"/>
      <c r="C253" s="951"/>
      <c r="D253" s="951"/>
      <c r="E253" s="951"/>
      <c r="F253" s="951"/>
      <c r="G253" s="951"/>
      <c r="H253" s="951"/>
      <c r="I253" s="951"/>
      <c r="J253" s="951"/>
      <c r="K253" s="951"/>
      <c r="L253" s="951"/>
      <c r="M253" s="951"/>
      <c r="N253" s="951"/>
      <c r="O253" s="951"/>
      <c r="P253" s="951"/>
      <c r="Q253" s="951"/>
      <c r="R253" s="951"/>
      <c r="S253" s="951"/>
      <c r="T253" s="951"/>
      <c r="U253" s="951"/>
      <c r="V253" s="951"/>
      <c r="W253" s="951"/>
      <c r="X253" s="951"/>
      <c r="Y253" s="951"/>
      <c r="Z253" s="951"/>
      <c r="AA253" s="951"/>
      <c r="AB253" s="951"/>
    </row>
    <row r="254">
      <c r="A254" s="951"/>
      <c r="B254" s="951"/>
      <c r="C254" s="951"/>
      <c r="D254" s="951"/>
      <c r="E254" s="951"/>
      <c r="F254" s="951"/>
      <c r="G254" s="951"/>
      <c r="H254" s="951"/>
      <c r="I254" s="951"/>
      <c r="J254" s="951"/>
      <c r="K254" s="951"/>
      <c r="L254" s="951"/>
      <c r="M254" s="951"/>
      <c r="N254" s="951"/>
      <c r="O254" s="951"/>
      <c r="P254" s="951"/>
      <c r="Q254" s="951"/>
      <c r="R254" s="951"/>
      <c r="S254" s="951"/>
      <c r="T254" s="951"/>
      <c r="U254" s="951"/>
      <c r="V254" s="951"/>
      <c r="W254" s="951"/>
      <c r="X254" s="951"/>
      <c r="Y254" s="951"/>
      <c r="Z254" s="951"/>
      <c r="AA254" s="951"/>
      <c r="AB254" s="951"/>
    </row>
    <row r="255">
      <c r="A255" s="951"/>
      <c r="B255" s="951"/>
      <c r="C255" s="951"/>
      <c r="D255" s="951"/>
      <c r="E255" s="951"/>
      <c r="F255" s="951"/>
      <c r="G255" s="951"/>
      <c r="H255" s="951"/>
      <c r="I255" s="951"/>
      <c r="J255" s="951"/>
      <c r="K255" s="951"/>
      <c r="L255" s="951"/>
      <c r="M255" s="951"/>
      <c r="N255" s="951"/>
      <c r="O255" s="951"/>
      <c r="P255" s="951"/>
      <c r="Q255" s="951"/>
      <c r="R255" s="951"/>
      <c r="S255" s="951"/>
      <c r="T255" s="951"/>
      <c r="U255" s="951"/>
      <c r="V255" s="951"/>
      <c r="W255" s="951"/>
      <c r="X255" s="951"/>
      <c r="Y255" s="951"/>
      <c r="Z255" s="951"/>
      <c r="AA255" s="951"/>
      <c r="AB255" s="951"/>
    </row>
    <row r="256">
      <c r="A256" s="951"/>
      <c r="B256" s="951"/>
      <c r="C256" s="951"/>
      <c r="D256" s="951"/>
      <c r="E256" s="951"/>
      <c r="F256" s="951"/>
      <c r="G256" s="951"/>
      <c r="H256" s="951"/>
      <c r="I256" s="951"/>
      <c r="J256" s="951"/>
      <c r="K256" s="951"/>
      <c r="L256" s="951"/>
      <c r="M256" s="951"/>
      <c r="N256" s="951"/>
      <c r="O256" s="951"/>
      <c r="P256" s="951"/>
      <c r="Q256" s="951"/>
      <c r="R256" s="951"/>
      <c r="S256" s="951"/>
      <c r="T256" s="951"/>
      <c r="U256" s="951"/>
      <c r="V256" s="951"/>
      <c r="W256" s="951"/>
      <c r="X256" s="951"/>
      <c r="Y256" s="951"/>
      <c r="Z256" s="951"/>
      <c r="AA256" s="951"/>
      <c r="AB256" s="951"/>
    </row>
    <row r="257">
      <c r="A257" s="951"/>
      <c r="B257" s="951"/>
      <c r="C257" s="951"/>
      <c r="D257" s="951"/>
      <c r="E257" s="951"/>
      <c r="F257" s="951"/>
      <c r="G257" s="951"/>
      <c r="H257" s="951"/>
      <c r="I257" s="951"/>
      <c r="J257" s="951"/>
      <c r="K257" s="951"/>
      <c r="L257" s="951"/>
      <c r="M257" s="951"/>
      <c r="N257" s="951"/>
      <c r="O257" s="951"/>
      <c r="P257" s="951"/>
      <c r="Q257" s="951"/>
      <c r="R257" s="951"/>
      <c r="S257" s="951"/>
      <c r="T257" s="951"/>
      <c r="U257" s="951"/>
      <c r="V257" s="951"/>
      <c r="W257" s="951"/>
      <c r="X257" s="951"/>
      <c r="Y257" s="951"/>
      <c r="Z257" s="951"/>
      <c r="AA257" s="951"/>
      <c r="AB257" s="951"/>
    </row>
    <row r="258">
      <c r="A258" s="951"/>
      <c r="B258" s="951"/>
      <c r="C258" s="951"/>
      <c r="D258" s="951"/>
      <c r="E258" s="951"/>
      <c r="F258" s="951"/>
      <c r="G258" s="951"/>
      <c r="H258" s="951"/>
      <c r="I258" s="951"/>
      <c r="J258" s="951"/>
      <c r="K258" s="951"/>
      <c r="L258" s="951"/>
      <c r="M258" s="951"/>
      <c r="N258" s="951"/>
      <c r="O258" s="951"/>
      <c r="P258" s="951"/>
      <c r="Q258" s="951"/>
      <c r="R258" s="951"/>
      <c r="S258" s="951"/>
      <c r="T258" s="951"/>
      <c r="U258" s="951"/>
      <c r="V258" s="951"/>
      <c r="W258" s="951"/>
      <c r="X258" s="951"/>
      <c r="Y258" s="951"/>
      <c r="Z258" s="951"/>
      <c r="AA258" s="951"/>
      <c r="AB258" s="951"/>
    </row>
    <row r="259">
      <c r="A259" s="951"/>
      <c r="B259" s="951"/>
      <c r="C259" s="951"/>
      <c r="D259" s="951"/>
      <c r="E259" s="951"/>
      <c r="F259" s="951"/>
      <c r="G259" s="951"/>
      <c r="H259" s="951"/>
      <c r="I259" s="951"/>
      <c r="J259" s="951"/>
      <c r="K259" s="951"/>
      <c r="L259" s="951"/>
      <c r="M259" s="951"/>
      <c r="N259" s="951"/>
      <c r="O259" s="951"/>
      <c r="P259" s="951"/>
      <c r="Q259" s="951"/>
      <c r="R259" s="951"/>
      <c r="S259" s="951"/>
      <c r="T259" s="951"/>
      <c r="U259" s="951"/>
      <c r="V259" s="951"/>
      <c r="W259" s="951"/>
      <c r="X259" s="951"/>
      <c r="Y259" s="951"/>
      <c r="Z259" s="951"/>
      <c r="AA259" s="951"/>
      <c r="AB259" s="951"/>
    </row>
    <row r="260">
      <c r="A260" s="951"/>
      <c r="B260" s="951"/>
      <c r="C260" s="951"/>
      <c r="D260" s="951"/>
      <c r="E260" s="951"/>
      <c r="F260" s="951"/>
      <c r="G260" s="951"/>
      <c r="H260" s="951"/>
      <c r="I260" s="951"/>
      <c r="J260" s="951"/>
      <c r="K260" s="951"/>
      <c r="L260" s="951"/>
      <c r="M260" s="951"/>
      <c r="N260" s="951"/>
      <c r="O260" s="951"/>
      <c r="P260" s="951"/>
      <c r="Q260" s="951"/>
      <c r="R260" s="951"/>
      <c r="S260" s="951"/>
      <c r="T260" s="951"/>
      <c r="U260" s="951"/>
      <c r="V260" s="951"/>
      <c r="W260" s="951"/>
      <c r="X260" s="951"/>
      <c r="Y260" s="951"/>
      <c r="Z260" s="951"/>
      <c r="AA260" s="951"/>
      <c r="AB260" s="951"/>
    </row>
    <row r="261">
      <c r="A261" s="951"/>
      <c r="B261" s="951"/>
      <c r="C261" s="951"/>
      <c r="D261" s="951"/>
      <c r="E261" s="951"/>
      <c r="F261" s="951"/>
      <c r="G261" s="951"/>
      <c r="H261" s="951"/>
      <c r="I261" s="951"/>
      <c r="J261" s="951"/>
      <c r="K261" s="951"/>
      <c r="L261" s="951"/>
      <c r="M261" s="951"/>
      <c r="N261" s="951"/>
      <c r="O261" s="951"/>
      <c r="P261" s="951"/>
      <c r="Q261" s="951"/>
      <c r="R261" s="951"/>
      <c r="S261" s="951"/>
      <c r="T261" s="951"/>
      <c r="U261" s="951"/>
      <c r="V261" s="951"/>
      <c r="W261" s="951"/>
      <c r="X261" s="951"/>
      <c r="Y261" s="951"/>
      <c r="Z261" s="951"/>
      <c r="AA261" s="951"/>
      <c r="AB261" s="951"/>
    </row>
    <row r="262">
      <c r="A262" s="951"/>
      <c r="B262" s="951"/>
      <c r="C262" s="951"/>
      <c r="D262" s="951"/>
      <c r="E262" s="951"/>
      <c r="F262" s="951"/>
      <c r="G262" s="951"/>
      <c r="H262" s="951"/>
      <c r="I262" s="951"/>
      <c r="J262" s="951"/>
      <c r="K262" s="951"/>
      <c r="L262" s="951"/>
      <c r="M262" s="951"/>
      <c r="N262" s="951"/>
      <c r="O262" s="951"/>
      <c r="P262" s="951"/>
      <c r="Q262" s="951"/>
      <c r="R262" s="951"/>
      <c r="S262" s="951"/>
      <c r="T262" s="951"/>
      <c r="U262" s="951"/>
      <c r="V262" s="951"/>
      <c r="W262" s="951"/>
      <c r="X262" s="951"/>
      <c r="Y262" s="951"/>
      <c r="Z262" s="951"/>
      <c r="AA262" s="951"/>
      <c r="AB262" s="951"/>
    </row>
    <row r="263">
      <c r="A263" s="951"/>
      <c r="B263" s="951"/>
      <c r="C263" s="951"/>
      <c r="D263" s="951"/>
      <c r="E263" s="951"/>
      <c r="F263" s="951"/>
      <c r="G263" s="951"/>
      <c r="H263" s="951"/>
      <c r="I263" s="951"/>
      <c r="J263" s="951"/>
      <c r="K263" s="951"/>
      <c r="L263" s="951"/>
      <c r="M263" s="951"/>
      <c r="N263" s="951"/>
      <c r="O263" s="951"/>
      <c r="P263" s="951"/>
      <c r="Q263" s="951"/>
      <c r="R263" s="951"/>
      <c r="S263" s="951"/>
      <c r="T263" s="951"/>
      <c r="U263" s="951"/>
      <c r="V263" s="951"/>
      <c r="W263" s="951"/>
      <c r="X263" s="951"/>
      <c r="Y263" s="951"/>
      <c r="Z263" s="951"/>
      <c r="AA263" s="951"/>
      <c r="AB263" s="951"/>
    </row>
    <row r="264">
      <c r="A264" s="951"/>
      <c r="B264" s="951"/>
      <c r="C264" s="951"/>
      <c r="D264" s="951"/>
      <c r="E264" s="951"/>
      <c r="F264" s="951"/>
      <c r="G264" s="951"/>
      <c r="H264" s="951"/>
      <c r="I264" s="951"/>
      <c r="J264" s="951"/>
      <c r="K264" s="951"/>
      <c r="L264" s="951"/>
      <c r="M264" s="951"/>
      <c r="N264" s="951"/>
      <c r="O264" s="951"/>
      <c r="P264" s="951"/>
      <c r="Q264" s="951"/>
      <c r="R264" s="951"/>
      <c r="S264" s="951"/>
      <c r="T264" s="951"/>
      <c r="U264" s="951"/>
      <c r="V264" s="951"/>
      <c r="W264" s="951"/>
      <c r="X264" s="951"/>
      <c r="Y264" s="951"/>
      <c r="Z264" s="951"/>
      <c r="AA264" s="951"/>
      <c r="AB264" s="951"/>
    </row>
    <row r="265">
      <c r="A265" s="951"/>
      <c r="B265" s="951"/>
      <c r="C265" s="951"/>
      <c r="D265" s="951"/>
      <c r="E265" s="951"/>
      <c r="F265" s="951"/>
      <c r="G265" s="951"/>
      <c r="H265" s="951"/>
      <c r="I265" s="951"/>
      <c r="J265" s="951"/>
      <c r="K265" s="951"/>
      <c r="L265" s="951"/>
      <c r="M265" s="951"/>
      <c r="N265" s="951"/>
      <c r="O265" s="951"/>
      <c r="P265" s="951"/>
      <c r="Q265" s="951"/>
      <c r="R265" s="951"/>
      <c r="S265" s="951"/>
      <c r="T265" s="951"/>
      <c r="U265" s="951"/>
      <c r="V265" s="951"/>
      <c r="W265" s="951"/>
      <c r="X265" s="951"/>
      <c r="Y265" s="951"/>
      <c r="Z265" s="951"/>
      <c r="AA265" s="951"/>
      <c r="AB265" s="951"/>
    </row>
    <row r="266">
      <c r="A266" s="951"/>
      <c r="B266" s="951"/>
      <c r="C266" s="951"/>
      <c r="D266" s="951"/>
      <c r="E266" s="951"/>
      <c r="F266" s="951"/>
      <c r="G266" s="951"/>
      <c r="H266" s="951"/>
      <c r="I266" s="951"/>
      <c r="J266" s="951"/>
      <c r="K266" s="951"/>
      <c r="L266" s="951"/>
      <c r="M266" s="951"/>
      <c r="N266" s="951"/>
      <c r="O266" s="951"/>
      <c r="P266" s="951"/>
      <c r="Q266" s="951"/>
      <c r="R266" s="951"/>
      <c r="S266" s="951"/>
      <c r="T266" s="951"/>
      <c r="U266" s="951"/>
      <c r="V266" s="951"/>
      <c r="W266" s="951"/>
      <c r="X266" s="951"/>
      <c r="Y266" s="951"/>
      <c r="Z266" s="951"/>
      <c r="AA266" s="951"/>
      <c r="AB266" s="951"/>
    </row>
    <row r="267">
      <c r="A267" s="951"/>
      <c r="B267" s="951"/>
      <c r="C267" s="951"/>
      <c r="D267" s="951"/>
      <c r="E267" s="951"/>
      <c r="F267" s="951"/>
      <c r="G267" s="951"/>
      <c r="H267" s="951"/>
      <c r="I267" s="951"/>
      <c r="J267" s="951"/>
      <c r="K267" s="951"/>
      <c r="L267" s="951"/>
      <c r="M267" s="951"/>
      <c r="N267" s="951"/>
      <c r="O267" s="951"/>
      <c r="P267" s="951"/>
      <c r="Q267" s="951"/>
      <c r="R267" s="951"/>
      <c r="S267" s="951"/>
      <c r="T267" s="951"/>
      <c r="U267" s="951"/>
      <c r="V267" s="951"/>
      <c r="W267" s="951"/>
      <c r="X267" s="951"/>
      <c r="Y267" s="951"/>
      <c r="Z267" s="951"/>
      <c r="AA267" s="951"/>
      <c r="AB267" s="951"/>
    </row>
    <row r="268">
      <c r="A268" s="951"/>
      <c r="B268" s="951"/>
      <c r="C268" s="951"/>
      <c r="D268" s="951"/>
      <c r="E268" s="951"/>
      <c r="F268" s="951"/>
      <c r="G268" s="951"/>
      <c r="H268" s="951"/>
      <c r="I268" s="951"/>
      <c r="J268" s="951"/>
      <c r="K268" s="951"/>
      <c r="L268" s="951"/>
      <c r="M268" s="951"/>
      <c r="N268" s="951"/>
      <c r="O268" s="951"/>
      <c r="P268" s="951"/>
      <c r="Q268" s="951"/>
      <c r="R268" s="951"/>
      <c r="S268" s="951"/>
      <c r="T268" s="951"/>
      <c r="U268" s="951"/>
      <c r="V268" s="951"/>
      <c r="W268" s="951"/>
      <c r="X268" s="951"/>
      <c r="Y268" s="951"/>
      <c r="Z268" s="951"/>
      <c r="AA268" s="951"/>
      <c r="AB268" s="951"/>
    </row>
    <row r="269">
      <c r="A269" s="951"/>
      <c r="B269" s="951"/>
      <c r="C269" s="951"/>
      <c r="D269" s="951"/>
      <c r="E269" s="951"/>
      <c r="F269" s="951"/>
      <c r="G269" s="951"/>
      <c r="H269" s="951"/>
      <c r="I269" s="951"/>
      <c r="J269" s="951"/>
      <c r="K269" s="951"/>
      <c r="L269" s="951"/>
      <c r="M269" s="951"/>
      <c r="N269" s="951"/>
      <c r="O269" s="951"/>
      <c r="P269" s="951"/>
      <c r="Q269" s="951"/>
      <c r="R269" s="951"/>
      <c r="S269" s="951"/>
      <c r="T269" s="951"/>
      <c r="U269" s="951"/>
      <c r="V269" s="951"/>
      <c r="W269" s="951"/>
      <c r="X269" s="951"/>
      <c r="Y269" s="951"/>
      <c r="Z269" s="951"/>
      <c r="AA269" s="951"/>
      <c r="AB269" s="951"/>
    </row>
    <row r="270">
      <c r="A270" s="951"/>
      <c r="B270" s="951"/>
      <c r="C270" s="951"/>
      <c r="D270" s="951"/>
      <c r="E270" s="951"/>
      <c r="F270" s="951"/>
      <c r="G270" s="951"/>
      <c r="H270" s="951"/>
      <c r="I270" s="951"/>
      <c r="J270" s="951"/>
      <c r="K270" s="951"/>
      <c r="L270" s="951"/>
      <c r="M270" s="951"/>
      <c r="N270" s="951"/>
      <c r="O270" s="951"/>
      <c r="P270" s="951"/>
      <c r="Q270" s="951"/>
      <c r="R270" s="951"/>
      <c r="S270" s="951"/>
      <c r="T270" s="951"/>
      <c r="U270" s="951"/>
      <c r="V270" s="951"/>
      <c r="W270" s="951"/>
      <c r="X270" s="951"/>
      <c r="Y270" s="951"/>
      <c r="Z270" s="951"/>
      <c r="AA270" s="951"/>
      <c r="AB270" s="951"/>
    </row>
    <row r="271">
      <c r="A271" s="951"/>
      <c r="B271" s="951"/>
      <c r="C271" s="951"/>
      <c r="D271" s="951"/>
      <c r="E271" s="951"/>
      <c r="F271" s="951"/>
      <c r="G271" s="951"/>
      <c r="H271" s="951"/>
      <c r="I271" s="951"/>
      <c r="J271" s="951"/>
      <c r="K271" s="951"/>
      <c r="L271" s="951"/>
      <c r="M271" s="951"/>
      <c r="N271" s="951"/>
      <c r="O271" s="951"/>
      <c r="P271" s="951"/>
      <c r="Q271" s="951"/>
      <c r="R271" s="951"/>
      <c r="S271" s="951"/>
      <c r="T271" s="951"/>
      <c r="U271" s="951"/>
      <c r="V271" s="951"/>
      <c r="W271" s="951"/>
      <c r="X271" s="951"/>
      <c r="Y271" s="951"/>
      <c r="Z271" s="951"/>
      <c r="AA271" s="951"/>
      <c r="AB271" s="951"/>
    </row>
    <row r="272">
      <c r="A272" s="951"/>
      <c r="B272" s="951"/>
      <c r="C272" s="951"/>
      <c r="D272" s="951"/>
      <c r="E272" s="951"/>
      <c r="F272" s="951"/>
      <c r="G272" s="951"/>
      <c r="H272" s="951"/>
      <c r="I272" s="951"/>
      <c r="J272" s="951"/>
      <c r="K272" s="951"/>
      <c r="L272" s="951"/>
      <c r="M272" s="951"/>
      <c r="N272" s="951"/>
      <c r="O272" s="951"/>
      <c r="P272" s="951"/>
      <c r="Q272" s="951"/>
      <c r="R272" s="951"/>
      <c r="S272" s="951"/>
      <c r="T272" s="951"/>
      <c r="U272" s="951"/>
      <c r="V272" s="951"/>
      <c r="W272" s="951"/>
      <c r="X272" s="951"/>
      <c r="Y272" s="951"/>
      <c r="Z272" s="951"/>
      <c r="AA272" s="951"/>
      <c r="AB272" s="951"/>
    </row>
    <row r="273">
      <c r="A273" s="951"/>
      <c r="B273" s="951"/>
      <c r="C273" s="951"/>
      <c r="D273" s="951"/>
      <c r="E273" s="951"/>
      <c r="F273" s="951"/>
      <c r="G273" s="951"/>
      <c r="H273" s="951"/>
      <c r="I273" s="951"/>
      <c r="J273" s="951"/>
      <c r="K273" s="951"/>
      <c r="L273" s="951"/>
      <c r="M273" s="951"/>
      <c r="N273" s="951"/>
      <c r="O273" s="951"/>
      <c r="P273" s="951"/>
      <c r="Q273" s="951"/>
      <c r="R273" s="951"/>
      <c r="S273" s="951"/>
      <c r="T273" s="951"/>
      <c r="U273" s="951"/>
      <c r="V273" s="951"/>
      <c r="W273" s="951"/>
      <c r="X273" s="951"/>
      <c r="Y273" s="951"/>
      <c r="Z273" s="951"/>
      <c r="AA273" s="951"/>
      <c r="AB273" s="951"/>
    </row>
    <row r="274">
      <c r="A274" s="951"/>
      <c r="B274" s="951"/>
      <c r="C274" s="951"/>
      <c r="D274" s="951"/>
      <c r="E274" s="951"/>
      <c r="F274" s="951"/>
      <c r="G274" s="951"/>
      <c r="H274" s="951"/>
      <c r="I274" s="951"/>
      <c r="J274" s="951"/>
      <c r="K274" s="951"/>
      <c r="L274" s="951"/>
      <c r="M274" s="951"/>
      <c r="N274" s="951"/>
      <c r="O274" s="951"/>
      <c r="P274" s="951"/>
      <c r="Q274" s="951"/>
      <c r="R274" s="951"/>
      <c r="S274" s="951"/>
      <c r="T274" s="951"/>
      <c r="U274" s="951"/>
      <c r="V274" s="951"/>
      <c r="W274" s="951"/>
      <c r="X274" s="951"/>
      <c r="Y274" s="951"/>
      <c r="Z274" s="951"/>
      <c r="AA274" s="951"/>
      <c r="AB274" s="951"/>
    </row>
    <row r="275">
      <c r="A275" s="951"/>
      <c r="B275" s="951"/>
      <c r="C275" s="951"/>
      <c r="D275" s="951"/>
      <c r="E275" s="951"/>
      <c r="F275" s="951"/>
      <c r="G275" s="951"/>
      <c r="H275" s="951"/>
      <c r="I275" s="951"/>
      <c r="J275" s="951"/>
      <c r="K275" s="951"/>
      <c r="L275" s="951"/>
      <c r="M275" s="951"/>
      <c r="N275" s="951"/>
      <c r="O275" s="951"/>
      <c r="P275" s="951"/>
      <c r="Q275" s="951"/>
      <c r="R275" s="951"/>
      <c r="S275" s="951"/>
      <c r="T275" s="951"/>
      <c r="U275" s="951"/>
      <c r="V275" s="951"/>
      <c r="W275" s="951"/>
      <c r="X275" s="951"/>
      <c r="Y275" s="951"/>
      <c r="Z275" s="951"/>
      <c r="AA275" s="951"/>
      <c r="AB275" s="951"/>
    </row>
    <row r="276">
      <c r="A276" s="951"/>
      <c r="B276" s="951"/>
      <c r="C276" s="951"/>
      <c r="D276" s="951"/>
      <c r="E276" s="951"/>
      <c r="F276" s="951"/>
      <c r="G276" s="951"/>
      <c r="H276" s="951"/>
      <c r="I276" s="951"/>
      <c r="J276" s="951"/>
      <c r="K276" s="951"/>
      <c r="L276" s="951"/>
      <c r="M276" s="951"/>
      <c r="N276" s="951"/>
      <c r="O276" s="951"/>
      <c r="P276" s="951"/>
      <c r="Q276" s="951"/>
      <c r="R276" s="951"/>
      <c r="S276" s="951"/>
      <c r="T276" s="951"/>
      <c r="U276" s="951"/>
      <c r="V276" s="951"/>
      <c r="W276" s="951"/>
      <c r="X276" s="951"/>
      <c r="Y276" s="951"/>
      <c r="Z276" s="951"/>
      <c r="AA276" s="951"/>
      <c r="AB276" s="951"/>
    </row>
    <row r="277">
      <c r="A277" s="951"/>
      <c r="B277" s="951"/>
      <c r="C277" s="951"/>
      <c r="D277" s="951"/>
      <c r="E277" s="951"/>
      <c r="F277" s="951"/>
      <c r="G277" s="951"/>
      <c r="H277" s="951"/>
      <c r="I277" s="951"/>
      <c r="J277" s="951"/>
      <c r="K277" s="951"/>
      <c r="L277" s="951"/>
      <c r="M277" s="951"/>
      <c r="N277" s="951"/>
      <c r="O277" s="951"/>
      <c r="P277" s="951"/>
      <c r="Q277" s="951"/>
      <c r="R277" s="951"/>
      <c r="S277" s="951"/>
      <c r="T277" s="951"/>
      <c r="U277" s="951"/>
      <c r="V277" s="951"/>
      <c r="W277" s="951"/>
      <c r="X277" s="951"/>
      <c r="Y277" s="951"/>
      <c r="Z277" s="951"/>
      <c r="AA277" s="951"/>
      <c r="AB277" s="951"/>
    </row>
    <row r="278">
      <c r="A278" s="951"/>
      <c r="B278" s="951"/>
      <c r="C278" s="951"/>
      <c r="D278" s="951"/>
      <c r="E278" s="951"/>
      <c r="F278" s="951"/>
      <c r="G278" s="951"/>
      <c r="H278" s="951"/>
      <c r="I278" s="951"/>
      <c r="J278" s="951"/>
      <c r="K278" s="951"/>
      <c r="L278" s="951"/>
      <c r="M278" s="951"/>
      <c r="N278" s="951"/>
      <c r="O278" s="951"/>
      <c r="P278" s="951"/>
      <c r="Q278" s="951"/>
      <c r="R278" s="951"/>
      <c r="S278" s="951"/>
      <c r="T278" s="951"/>
      <c r="U278" s="951"/>
      <c r="V278" s="951"/>
      <c r="W278" s="951"/>
      <c r="X278" s="951"/>
      <c r="Y278" s="951"/>
      <c r="Z278" s="951"/>
      <c r="AA278" s="951"/>
      <c r="AB278" s="951"/>
    </row>
    <row r="279">
      <c r="A279" s="951"/>
      <c r="B279" s="951"/>
      <c r="C279" s="951"/>
      <c r="D279" s="951"/>
      <c r="E279" s="951"/>
      <c r="F279" s="951"/>
      <c r="G279" s="951"/>
      <c r="H279" s="951"/>
      <c r="I279" s="951"/>
      <c r="J279" s="951"/>
      <c r="K279" s="951"/>
      <c r="L279" s="951"/>
      <c r="M279" s="951"/>
      <c r="N279" s="951"/>
      <c r="O279" s="951"/>
      <c r="P279" s="951"/>
      <c r="Q279" s="951"/>
      <c r="R279" s="951"/>
      <c r="S279" s="951"/>
      <c r="T279" s="951"/>
      <c r="U279" s="951"/>
      <c r="V279" s="951"/>
      <c r="W279" s="951"/>
      <c r="X279" s="951"/>
      <c r="Y279" s="951"/>
      <c r="Z279" s="951"/>
      <c r="AA279" s="951"/>
      <c r="AB279" s="951"/>
    </row>
    <row r="280">
      <c r="A280" s="951"/>
      <c r="B280" s="951"/>
      <c r="C280" s="951"/>
      <c r="D280" s="951"/>
      <c r="E280" s="951"/>
      <c r="F280" s="951"/>
      <c r="G280" s="951"/>
      <c r="H280" s="951"/>
      <c r="I280" s="951"/>
      <c r="J280" s="951"/>
      <c r="K280" s="951"/>
      <c r="L280" s="951"/>
      <c r="M280" s="951"/>
      <c r="N280" s="951"/>
      <c r="O280" s="951"/>
      <c r="P280" s="951"/>
      <c r="Q280" s="951"/>
      <c r="R280" s="951"/>
      <c r="S280" s="951"/>
      <c r="T280" s="951"/>
      <c r="U280" s="951"/>
      <c r="V280" s="951"/>
      <c r="W280" s="951"/>
      <c r="X280" s="951"/>
      <c r="Y280" s="951"/>
      <c r="Z280" s="951"/>
      <c r="AA280" s="951"/>
      <c r="AB280" s="951"/>
    </row>
    <row r="281">
      <c r="A281" s="951"/>
      <c r="B281" s="951"/>
      <c r="C281" s="951"/>
      <c r="D281" s="951"/>
      <c r="E281" s="951"/>
      <c r="F281" s="951"/>
      <c r="G281" s="951"/>
      <c r="H281" s="951"/>
      <c r="I281" s="951"/>
      <c r="J281" s="951"/>
      <c r="K281" s="951"/>
      <c r="L281" s="951"/>
      <c r="M281" s="951"/>
      <c r="N281" s="951"/>
      <c r="O281" s="951"/>
      <c r="P281" s="951"/>
      <c r="Q281" s="951"/>
      <c r="R281" s="951"/>
      <c r="S281" s="951"/>
      <c r="T281" s="951"/>
      <c r="U281" s="951"/>
      <c r="V281" s="951"/>
      <c r="W281" s="951"/>
      <c r="X281" s="951"/>
      <c r="Y281" s="951"/>
      <c r="Z281" s="951"/>
      <c r="AA281" s="951"/>
      <c r="AB281" s="951"/>
    </row>
    <row r="282">
      <c r="A282" s="951"/>
      <c r="B282" s="951"/>
      <c r="C282" s="951"/>
      <c r="D282" s="951"/>
      <c r="E282" s="951"/>
      <c r="F282" s="951"/>
      <c r="G282" s="951"/>
      <c r="H282" s="951"/>
      <c r="I282" s="951"/>
      <c r="J282" s="951"/>
      <c r="K282" s="951"/>
      <c r="L282" s="951"/>
      <c r="M282" s="951"/>
      <c r="N282" s="951"/>
      <c r="O282" s="951"/>
      <c r="P282" s="951"/>
      <c r="Q282" s="951"/>
      <c r="R282" s="951"/>
      <c r="S282" s="951"/>
      <c r="T282" s="951"/>
      <c r="U282" s="951"/>
      <c r="V282" s="951"/>
      <c r="W282" s="951"/>
      <c r="X282" s="951"/>
      <c r="Y282" s="951"/>
      <c r="Z282" s="951"/>
      <c r="AA282" s="951"/>
      <c r="AB282" s="951"/>
    </row>
    <row r="283">
      <c r="A283" s="951"/>
      <c r="B283" s="951"/>
      <c r="C283" s="951"/>
      <c r="D283" s="951"/>
      <c r="E283" s="951"/>
      <c r="F283" s="951"/>
      <c r="G283" s="951"/>
      <c r="H283" s="951"/>
      <c r="I283" s="951"/>
      <c r="J283" s="951"/>
      <c r="K283" s="951"/>
      <c r="L283" s="951"/>
      <c r="M283" s="951"/>
      <c r="N283" s="951"/>
      <c r="O283" s="951"/>
      <c r="P283" s="951"/>
      <c r="Q283" s="951"/>
      <c r="R283" s="951"/>
      <c r="S283" s="951"/>
      <c r="T283" s="951"/>
      <c r="U283" s="951"/>
      <c r="V283" s="951"/>
      <c r="W283" s="951"/>
      <c r="X283" s="951"/>
      <c r="Y283" s="951"/>
      <c r="Z283" s="951"/>
      <c r="AA283" s="951"/>
      <c r="AB283" s="951"/>
    </row>
    <row r="284">
      <c r="A284" s="951"/>
      <c r="B284" s="951"/>
      <c r="C284" s="951"/>
      <c r="D284" s="951"/>
      <c r="E284" s="951"/>
      <c r="F284" s="951"/>
      <c r="G284" s="951"/>
      <c r="H284" s="951"/>
      <c r="I284" s="951"/>
      <c r="J284" s="951"/>
      <c r="K284" s="951"/>
      <c r="L284" s="951"/>
      <c r="M284" s="951"/>
      <c r="N284" s="951"/>
      <c r="O284" s="951"/>
      <c r="P284" s="951"/>
      <c r="Q284" s="951"/>
      <c r="R284" s="951"/>
      <c r="S284" s="951"/>
      <c r="T284" s="951"/>
      <c r="U284" s="951"/>
      <c r="V284" s="951"/>
      <c r="W284" s="951"/>
      <c r="X284" s="951"/>
      <c r="Y284" s="951"/>
      <c r="Z284" s="951"/>
      <c r="AA284" s="951"/>
      <c r="AB284" s="951"/>
    </row>
    <row r="285">
      <c r="A285" s="951"/>
      <c r="B285" s="951"/>
      <c r="C285" s="951"/>
      <c r="D285" s="951"/>
      <c r="E285" s="951"/>
      <c r="F285" s="951"/>
      <c r="G285" s="951"/>
      <c r="H285" s="951"/>
      <c r="I285" s="951"/>
      <c r="J285" s="951"/>
      <c r="K285" s="951"/>
      <c r="L285" s="951"/>
      <c r="M285" s="951"/>
      <c r="N285" s="951"/>
      <c r="O285" s="951"/>
      <c r="P285" s="951"/>
      <c r="Q285" s="951"/>
      <c r="R285" s="951"/>
      <c r="S285" s="951"/>
      <c r="T285" s="951"/>
      <c r="U285" s="951"/>
      <c r="V285" s="951"/>
      <c r="W285" s="951"/>
      <c r="X285" s="951"/>
      <c r="Y285" s="951"/>
      <c r="Z285" s="951"/>
      <c r="AA285" s="951"/>
      <c r="AB285" s="951"/>
    </row>
    <row r="286">
      <c r="A286" s="951"/>
      <c r="B286" s="951"/>
      <c r="C286" s="951"/>
      <c r="D286" s="951"/>
      <c r="E286" s="951"/>
      <c r="F286" s="951"/>
      <c r="G286" s="951"/>
      <c r="H286" s="951"/>
      <c r="I286" s="951"/>
      <c r="J286" s="951"/>
      <c r="K286" s="951"/>
      <c r="L286" s="951"/>
      <c r="M286" s="951"/>
      <c r="N286" s="951"/>
      <c r="O286" s="951"/>
      <c r="P286" s="951"/>
      <c r="Q286" s="951"/>
      <c r="R286" s="951"/>
      <c r="S286" s="951"/>
      <c r="T286" s="951"/>
      <c r="U286" s="951"/>
      <c r="V286" s="951"/>
      <c r="W286" s="951"/>
      <c r="X286" s="951"/>
      <c r="Y286" s="951"/>
      <c r="Z286" s="951"/>
      <c r="AA286" s="951"/>
      <c r="AB286" s="951"/>
    </row>
    <row r="287">
      <c r="A287" s="951"/>
      <c r="B287" s="951"/>
      <c r="C287" s="951"/>
      <c r="D287" s="951"/>
      <c r="E287" s="951"/>
      <c r="F287" s="951"/>
      <c r="G287" s="951"/>
      <c r="H287" s="951"/>
      <c r="I287" s="951"/>
      <c r="J287" s="951"/>
      <c r="K287" s="951"/>
      <c r="L287" s="951"/>
      <c r="M287" s="951"/>
      <c r="N287" s="951"/>
      <c r="O287" s="951"/>
      <c r="P287" s="951"/>
      <c r="Q287" s="951"/>
      <c r="R287" s="951"/>
      <c r="S287" s="951"/>
      <c r="T287" s="951"/>
      <c r="U287" s="951"/>
      <c r="V287" s="951"/>
      <c r="W287" s="951"/>
      <c r="X287" s="951"/>
      <c r="Y287" s="951"/>
      <c r="Z287" s="951"/>
      <c r="AA287" s="951"/>
      <c r="AB287" s="951"/>
    </row>
    <row r="288">
      <c r="A288" s="951"/>
      <c r="B288" s="951"/>
      <c r="C288" s="951"/>
      <c r="D288" s="951"/>
      <c r="E288" s="951"/>
      <c r="F288" s="951"/>
      <c r="G288" s="951"/>
      <c r="H288" s="951"/>
      <c r="I288" s="951"/>
      <c r="J288" s="951"/>
      <c r="K288" s="951"/>
      <c r="L288" s="951"/>
      <c r="M288" s="951"/>
      <c r="N288" s="951"/>
      <c r="O288" s="951"/>
      <c r="P288" s="951"/>
      <c r="Q288" s="951"/>
      <c r="R288" s="951"/>
      <c r="S288" s="951"/>
      <c r="T288" s="951"/>
      <c r="U288" s="951"/>
      <c r="V288" s="951"/>
      <c r="W288" s="951"/>
      <c r="X288" s="951"/>
      <c r="Y288" s="951"/>
      <c r="Z288" s="951"/>
      <c r="AA288" s="951"/>
      <c r="AB288" s="951"/>
    </row>
    <row r="289">
      <c r="A289" s="951"/>
      <c r="B289" s="951"/>
      <c r="C289" s="951"/>
      <c r="D289" s="951"/>
      <c r="E289" s="951"/>
      <c r="F289" s="951"/>
      <c r="G289" s="951"/>
      <c r="H289" s="951"/>
      <c r="I289" s="951"/>
      <c r="J289" s="951"/>
      <c r="K289" s="951"/>
      <c r="L289" s="951"/>
      <c r="M289" s="951"/>
      <c r="N289" s="951"/>
      <c r="O289" s="951"/>
      <c r="P289" s="951"/>
      <c r="Q289" s="951"/>
      <c r="R289" s="951"/>
      <c r="S289" s="951"/>
      <c r="T289" s="951"/>
      <c r="U289" s="951"/>
      <c r="V289" s="951"/>
      <c r="W289" s="951"/>
      <c r="X289" s="951"/>
      <c r="Y289" s="951"/>
      <c r="Z289" s="951"/>
      <c r="AA289" s="951"/>
      <c r="AB289" s="951"/>
    </row>
    <row r="290">
      <c r="A290" s="951"/>
      <c r="B290" s="951"/>
      <c r="C290" s="951"/>
      <c r="D290" s="951"/>
      <c r="E290" s="951"/>
      <c r="F290" s="951"/>
      <c r="G290" s="951"/>
      <c r="H290" s="951"/>
      <c r="I290" s="951"/>
      <c r="J290" s="951"/>
      <c r="K290" s="951"/>
      <c r="L290" s="951"/>
      <c r="M290" s="951"/>
      <c r="N290" s="951"/>
      <c r="O290" s="951"/>
      <c r="P290" s="951"/>
      <c r="Q290" s="951"/>
      <c r="R290" s="951"/>
      <c r="S290" s="951"/>
      <c r="T290" s="951"/>
      <c r="U290" s="951"/>
      <c r="V290" s="951"/>
      <c r="W290" s="951"/>
      <c r="X290" s="951"/>
      <c r="Y290" s="951"/>
      <c r="Z290" s="951"/>
      <c r="AA290" s="951"/>
      <c r="AB290" s="951"/>
    </row>
    <row r="291">
      <c r="A291" s="951"/>
      <c r="B291" s="951"/>
      <c r="C291" s="951"/>
      <c r="D291" s="951"/>
      <c r="E291" s="951"/>
      <c r="F291" s="951"/>
      <c r="G291" s="951"/>
      <c r="H291" s="951"/>
      <c r="I291" s="951"/>
      <c r="J291" s="951"/>
      <c r="K291" s="951"/>
      <c r="L291" s="951"/>
      <c r="M291" s="951"/>
      <c r="N291" s="951"/>
      <c r="O291" s="951"/>
      <c r="P291" s="951"/>
      <c r="Q291" s="951"/>
      <c r="R291" s="951"/>
      <c r="S291" s="951"/>
      <c r="T291" s="951"/>
      <c r="U291" s="951"/>
      <c r="V291" s="951"/>
      <c r="W291" s="951"/>
      <c r="X291" s="951"/>
      <c r="Y291" s="951"/>
      <c r="Z291" s="951"/>
      <c r="AA291" s="951"/>
      <c r="AB291" s="951"/>
    </row>
    <row r="292">
      <c r="A292" s="951"/>
      <c r="B292" s="951"/>
      <c r="C292" s="951"/>
      <c r="D292" s="951"/>
      <c r="E292" s="951"/>
      <c r="F292" s="951"/>
      <c r="G292" s="951"/>
      <c r="H292" s="951"/>
      <c r="I292" s="951"/>
      <c r="J292" s="951"/>
      <c r="K292" s="951"/>
      <c r="L292" s="951"/>
      <c r="M292" s="951"/>
      <c r="N292" s="951"/>
      <c r="O292" s="951"/>
      <c r="P292" s="951"/>
      <c r="Q292" s="951"/>
      <c r="R292" s="951"/>
      <c r="S292" s="951"/>
      <c r="T292" s="951"/>
      <c r="U292" s="951"/>
      <c r="V292" s="951"/>
      <c r="W292" s="951"/>
      <c r="X292" s="951"/>
      <c r="Y292" s="951"/>
      <c r="Z292" s="951"/>
      <c r="AA292" s="951"/>
      <c r="AB292" s="951"/>
    </row>
    <row r="293">
      <c r="A293" s="951"/>
      <c r="B293" s="951"/>
      <c r="C293" s="951"/>
      <c r="D293" s="951"/>
      <c r="E293" s="951"/>
      <c r="F293" s="951"/>
      <c r="G293" s="951"/>
      <c r="H293" s="951"/>
      <c r="I293" s="951"/>
      <c r="J293" s="951"/>
      <c r="K293" s="951"/>
      <c r="L293" s="951"/>
      <c r="M293" s="951"/>
      <c r="N293" s="951"/>
      <c r="O293" s="951"/>
      <c r="P293" s="951"/>
      <c r="Q293" s="951"/>
      <c r="R293" s="951"/>
      <c r="S293" s="951"/>
      <c r="T293" s="951"/>
      <c r="U293" s="951"/>
      <c r="V293" s="951"/>
      <c r="W293" s="951"/>
      <c r="X293" s="951"/>
      <c r="Y293" s="951"/>
      <c r="Z293" s="951"/>
      <c r="AA293" s="951"/>
      <c r="AB293" s="951"/>
    </row>
    <row r="294">
      <c r="A294" s="951"/>
      <c r="B294" s="951"/>
      <c r="C294" s="951"/>
      <c r="D294" s="951"/>
      <c r="E294" s="951"/>
      <c r="F294" s="951"/>
      <c r="G294" s="951"/>
      <c r="H294" s="951"/>
      <c r="I294" s="951"/>
      <c r="J294" s="951"/>
      <c r="K294" s="951"/>
      <c r="L294" s="951"/>
      <c r="M294" s="951"/>
      <c r="N294" s="951"/>
      <c r="O294" s="951"/>
      <c r="P294" s="951"/>
      <c r="Q294" s="951"/>
      <c r="R294" s="951"/>
      <c r="S294" s="951"/>
      <c r="T294" s="951"/>
      <c r="U294" s="951"/>
      <c r="V294" s="951"/>
      <c r="W294" s="951"/>
      <c r="X294" s="951"/>
      <c r="Y294" s="951"/>
      <c r="Z294" s="951"/>
      <c r="AA294" s="951"/>
      <c r="AB294" s="951"/>
    </row>
    <row r="295">
      <c r="A295" s="951"/>
      <c r="B295" s="951"/>
      <c r="C295" s="951"/>
      <c r="D295" s="951"/>
      <c r="E295" s="951"/>
      <c r="F295" s="951"/>
      <c r="G295" s="951"/>
      <c r="H295" s="951"/>
      <c r="I295" s="951"/>
      <c r="J295" s="951"/>
      <c r="K295" s="951"/>
      <c r="L295" s="951"/>
      <c r="M295" s="951"/>
      <c r="N295" s="951"/>
      <c r="O295" s="951"/>
      <c r="P295" s="951"/>
      <c r="Q295" s="951"/>
      <c r="R295" s="951"/>
      <c r="S295" s="951"/>
      <c r="T295" s="951"/>
      <c r="U295" s="951"/>
      <c r="V295" s="951"/>
      <c r="W295" s="951"/>
      <c r="X295" s="951"/>
      <c r="Y295" s="951"/>
      <c r="Z295" s="951"/>
      <c r="AA295" s="951"/>
      <c r="AB295" s="951"/>
    </row>
    <row r="296">
      <c r="A296" s="951"/>
      <c r="B296" s="951"/>
      <c r="C296" s="951"/>
      <c r="D296" s="951"/>
      <c r="E296" s="951"/>
      <c r="F296" s="951"/>
      <c r="G296" s="951"/>
      <c r="H296" s="951"/>
      <c r="I296" s="951"/>
      <c r="J296" s="951"/>
      <c r="K296" s="951"/>
      <c r="L296" s="951"/>
      <c r="M296" s="951"/>
      <c r="N296" s="951"/>
      <c r="O296" s="951"/>
      <c r="P296" s="951"/>
      <c r="Q296" s="951"/>
      <c r="R296" s="951"/>
      <c r="S296" s="951"/>
      <c r="T296" s="951"/>
      <c r="U296" s="951"/>
      <c r="V296" s="951"/>
      <c r="W296" s="951"/>
      <c r="X296" s="951"/>
      <c r="Y296" s="951"/>
      <c r="Z296" s="951"/>
      <c r="AA296" s="951"/>
      <c r="AB296" s="951"/>
    </row>
    <row r="297">
      <c r="A297" s="951"/>
      <c r="B297" s="951"/>
      <c r="C297" s="951"/>
      <c r="D297" s="951"/>
      <c r="E297" s="951"/>
      <c r="F297" s="951"/>
      <c r="G297" s="951"/>
      <c r="H297" s="951"/>
      <c r="I297" s="951"/>
      <c r="J297" s="951"/>
      <c r="K297" s="951"/>
      <c r="L297" s="951"/>
      <c r="M297" s="951"/>
      <c r="N297" s="951"/>
      <c r="O297" s="951"/>
      <c r="P297" s="951"/>
      <c r="Q297" s="951"/>
      <c r="R297" s="951"/>
      <c r="S297" s="951"/>
      <c r="T297" s="951"/>
      <c r="U297" s="951"/>
      <c r="V297" s="951"/>
      <c r="W297" s="951"/>
      <c r="X297" s="951"/>
      <c r="Y297" s="951"/>
      <c r="Z297" s="951"/>
      <c r="AA297" s="951"/>
      <c r="AB297" s="951"/>
    </row>
    <row r="298">
      <c r="A298" s="951"/>
      <c r="B298" s="951"/>
      <c r="C298" s="951"/>
      <c r="D298" s="951"/>
      <c r="E298" s="951"/>
      <c r="F298" s="951"/>
      <c r="G298" s="951"/>
      <c r="H298" s="951"/>
      <c r="I298" s="951"/>
      <c r="J298" s="951"/>
      <c r="K298" s="951"/>
      <c r="L298" s="951"/>
      <c r="M298" s="951"/>
      <c r="N298" s="951"/>
      <c r="O298" s="951"/>
      <c r="P298" s="951"/>
      <c r="Q298" s="951"/>
      <c r="R298" s="951"/>
      <c r="S298" s="951"/>
      <c r="T298" s="951"/>
      <c r="U298" s="951"/>
      <c r="V298" s="951"/>
      <c r="W298" s="951"/>
      <c r="X298" s="951"/>
      <c r="Y298" s="951"/>
      <c r="Z298" s="951"/>
      <c r="AA298" s="951"/>
      <c r="AB298" s="951"/>
    </row>
    <row r="299">
      <c r="A299" s="951"/>
      <c r="B299" s="951"/>
      <c r="C299" s="951"/>
      <c r="D299" s="951"/>
      <c r="E299" s="951"/>
      <c r="F299" s="951"/>
      <c r="G299" s="951"/>
      <c r="H299" s="951"/>
      <c r="I299" s="951"/>
      <c r="J299" s="951"/>
      <c r="K299" s="951"/>
      <c r="L299" s="951"/>
      <c r="M299" s="951"/>
      <c r="N299" s="951"/>
      <c r="O299" s="951"/>
      <c r="P299" s="951"/>
      <c r="Q299" s="951"/>
      <c r="R299" s="951"/>
      <c r="S299" s="951"/>
      <c r="T299" s="951"/>
      <c r="U299" s="951"/>
      <c r="V299" s="951"/>
      <c r="W299" s="951"/>
      <c r="X299" s="951"/>
      <c r="Y299" s="951"/>
      <c r="Z299" s="951"/>
      <c r="AA299" s="951"/>
      <c r="AB299" s="951"/>
    </row>
    <row r="300">
      <c r="A300" s="951"/>
      <c r="B300" s="951"/>
      <c r="C300" s="951"/>
      <c r="D300" s="951"/>
      <c r="E300" s="951"/>
      <c r="F300" s="951"/>
      <c r="G300" s="951"/>
      <c r="H300" s="951"/>
      <c r="I300" s="951"/>
      <c r="J300" s="951"/>
      <c r="K300" s="951"/>
      <c r="L300" s="951"/>
      <c r="M300" s="951"/>
      <c r="N300" s="951"/>
      <c r="O300" s="951"/>
      <c r="P300" s="951"/>
      <c r="Q300" s="951"/>
      <c r="R300" s="951"/>
      <c r="S300" s="951"/>
      <c r="T300" s="951"/>
      <c r="U300" s="951"/>
      <c r="V300" s="951"/>
      <c r="W300" s="951"/>
      <c r="X300" s="951"/>
      <c r="Y300" s="951"/>
      <c r="Z300" s="951"/>
      <c r="AA300" s="951"/>
      <c r="AB300" s="951"/>
    </row>
    <row r="301">
      <c r="A301" s="951"/>
      <c r="B301" s="951"/>
      <c r="C301" s="951"/>
      <c r="D301" s="951"/>
      <c r="E301" s="951"/>
      <c r="F301" s="951"/>
      <c r="G301" s="951"/>
      <c r="H301" s="951"/>
      <c r="I301" s="951"/>
      <c r="J301" s="951"/>
      <c r="K301" s="951"/>
      <c r="L301" s="951"/>
      <c r="M301" s="951"/>
      <c r="N301" s="951"/>
      <c r="O301" s="951"/>
      <c r="P301" s="951"/>
      <c r="Q301" s="951"/>
      <c r="R301" s="951"/>
      <c r="S301" s="951"/>
      <c r="T301" s="951"/>
      <c r="U301" s="951"/>
      <c r="V301" s="951"/>
      <c r="W301" s="951"/>
      <c r="X301" s="951"/>
      <c r="Y301" s="951"/>
      <c r="Z301" s="951"/>
      <c r="AA301" s="951"/>
      <c r="AB301" s="951"/>
    </row>
    <row r="302">
      <c r="A302" s="951"/>
      <c r="B302" s="951"/>
      <c r="C302" s="951"/>
      <c r="D302" s="951"/>
      <c r="E302" s="951"/>
      <c r="F302" s="951"/>
      <c r="G302" s="951"/>
      <c r="H302" s="951"/>
      <c r="I302" s="951"/>
      <c r="J302" s="951"/>
      <c r="K302" s="951"/>
      <c r="L302" s="951"/>
      <c r="M302" s="951"/>
      <c r="N302" s="951"/>
      <c r="O302" s="951"/>
      <c r="P302" s="951"/>
      <c r="Q302" s="951"/>
      <c r="R302" s="951"/>
      <c r="S302" s="951"/>
      <c r="T302" s="951"/>
      <c r="U302" s="951"/>
      <c r="V302" s="951"/>
      <c r="W302" s="951"/>
      <c r="X302" s="951"/>
      <c r="Y302" s="951"/>
      <c r="Z302" s="951"/>
      <c r="AA302" s="951"/>
      <c r="AB302" s="951"/>
    </row>
    <row r="303">
      <c r="A303" s="951"/>
      <c r="B303" s="951"/>
      <c r="C303" s="951"/>
      <c r="D303" s="951"/>
      <c r="E303" s="951"/>
      <c r="F303" s="951"/>
      <c r="G303" s="951"/>
      <c r="H303" s="951"/>
      <c r="I303" s="951"/>
      <c r="J303" s="951"/>
      <c r="K303" s="951"/>
      <c r="L303" s="951"/>
      <c r="M303" s="951"/>
      <c r="N303" s="951"/>
      <c r="O303" s="951"/>
      <c r="P303" s="951"/>
      <c r="Q303" s="951"/>
      <c r="R303" s="951"/>
      <c r="S303" s="951"/>
      <c r="T303" s="951"/>
      <c r="U303" s="951"/>
      <c r="V303" s="951"/>
      <c r="W303" s="951"/>
      <c r="X303" s="951"/>
      <c r="Y303" s="951"/>
      <c r="Z303" s="951"/>
      <c r="AA303" s="951"/>
      <c r="AB303" s="951"/>
    </row>
    <row r="304">
      <c r="A304" s="951"/>
      <c r="B304" s="951"/>
      <c r="C304" s="951"/>
      <c r="D304" s="951"/>
      <c r="E304" s="951"/>
      <c r="F304" s="951"/>
      <c r="G304" s="951"/>
      <c r="H304" s="951"/>
      <c r="I304" s="951"/>
      <c r="J304" s="951"/>
      <c r="K304" s="951"/>
      <c r="L304" s="951"/>
      <c r="M304" s="951"/>
      <c r="N304" s="951"/>
      <c r="O304" s="951"/>
      <c r="P304" s="951"/>
      <c r="Q304" s="951"/>
      <c r="R304" s="951"/>
      <c r="S304" s="951"/>
      <c r="T304" s="951"/>
      <c r="U304" s="951"/>
      <c r="V304" s="951"/>
      <c r="W304" s="951"/>
      <c r="X304" s="951"/>
      <c r="Y304" s="951"/>
      <c r="Z304" s="951"/>
      <c r="AA304" s="951"/>
      <c r="AB304" s="951"/>
    </row>
    <row r="305">
      <c r="A305" s="951"/>
      <c r="B305" s="951"/>
      <c r="C305" s="951"/>
      <c r="D305" s="951"/>
      <c r="E305" s="951"/>
      <c r="F305" s="951"/>
      <c r="G305" s="951"/>
      <c r="H305" s="951"/>
      <c r="I305" s="951"/>
      <c r="J305" s="951"/>
      <c r="K305" s="951"/>
      <c r="L305" s="951"/>
      <c r="M305" s="951"/>
      <c r="N305" s="951"/>
      <c r="O305" s="951"/>
      <c r="P305" s="951"/>
      <c r="Q305" s="951"/>
      <c r="R305" s="951"/>
      <c r="S305" s="951"/>
      <c r="T305" s="951"/>
      <c r="U305" s="951"/>
      <c r="V305" s="951"/>
      <c r="W305" s="951"/>
      <c r="X305" s="951"/>
      <c r="Y305" s="951"/>
      <c r="Z305" s="951"/>
      <c r="AA305" s="951"/>
      <c r="AB305" s="951"/>
    </row>
    <row r="306">
      <c r="A306" s="951"/>
      <c r="B306" s="951"/>
      <c r="C306" s="951"/>
      <c r="D306" s="951"/>
      <c r="E306" s="951"/>
      <c r="F306" s="951"/>
      <c r="G306" s="951"/>
      <c r="H306" s="951"/>
      <c r="I306" s="951"/>
      <c r="J306" s="951"/>
      <c r="K306" s="951"/>
      <c r="L306" s="951"/>
      <c r="M306" s="951"/>
      <c r="N306" s="951"/>
      <c r="O306" s="951"/>
      <c r="P306" s="951"/>
      <c r="Q306" s="951"/>
      <c r="R306" s="951"/>
      <c r="S306" s="951"/>
      <c r="T306" s="951"/>
      <c r="U306" s="951"/>
      <c r="V306" s="951"/>
      <c r="W306" s="951"/>
      <c r="X306" s="951"/>
      <c r="Y306" s="951"/>
      <c r="Z306" s="951"/>
      <c r="AA306" s="951"/>
      <c r="AB306" s="951"/>
    </row>
    <row r="307">
      <c r="A307" s="951"/>
      <c r="B307" s="951"/>
      <c r="C307" s="951"/>
      <c r="D307" s="951"/>
      <c r="E307" s="951"/>
      <c r="F307" s="951"/>
      <c r="G307" s="951"/>
      <c r="H307" s="951"/>
      <c r="I307" s="951"/>
      <c r="J307" s="951"/>
      <c r="K307" s="951"/>
      <c r="L307" s="951"/>
      <c r="M307" s="951"/>
      <c r="N307" s="951"/>
      <c r="O307" s="951"/>
      <c r="P307" s="951"/>
      <c r="Q307" s="951"/>
      <c r="R307" s="951"/>
      <c r="S307" s="951"/>
      <c r="T307" s="951"/>
      <c r="U307" s="951"/>
      <c r="V307" s="951"/>
      <c r="W307" s="951"/>
      <c r="X307" s="951"/>
      <c r="Y307" s="951"/>
      <c r="Z307" s="951"/>
      <c r="AA307" s="951"/>
      <c r="AB307" s="951"/>
    </row>
    <row r="308">
      <c r="A308" s="951"/>
      <c r="B308" s="951"/>
      <c r="C308" s="951"/>
      <c r="D308" s="951"/>
      <c r="E308" s="951"/>
      <c r="F308" s="951"/>
      <c r="G308" s="951"/>
      <c r="H308" s="951"/>
      <c r="I308" s="951"/>
      <c r="J308" s="951"/>
      <c r="K308" s="951"/>
      <c r="L308" s="951"/>
      <c r="M308" s="951"/>
      <c r="N308" s="951"/>
      <c r="O308" s="951"/>
      <c r="P308" s="951"/>
      <c r="Q308" s="951"/>
      <c r="R308" s="951"/>
      <c r="S308" s="951"/>
      <c r="T308" s="951"/>
      <c r="U308" s="951"/>
      <c r="V308" s="951"/>
      <c r="W308" s="951"/>
      <c r="X308" s="951"/>
      <c r="Y308" s="951"/>
      <c r="Z308" s="951"/>
      <c r="AA308" s="951"/>
      <c r="AB308" s="951"/>
    </row>
    <row r="309">
      <c r="A309" s="951"/>
      <c r="B309" s="951"/>
      <c r="C309" s="951"/>
      <c r="D309" s="951"/>
      <c r="E309" s="951"/>
      <c r="F309" s="951"/>
      <c r="G309" s="951"/>
      <c r="H309" s="951"/>
      <c r="I309" s="951"/>
      <c r="J309" s="951"/>
      <c r="K309" s="951"/>
      <c r="L309" s="951"/>
      <c r="M309" s="951"/>
      <c r="N309" s="951"/>
      <c r="O309" s="951"/>
      <c r="P309" s="951"/>
      <c r="Q309" s="951"/>
      <c r="R309" s="951"/>
      <c r="S309" s="951"/>
      <c r="T309" s="951"/>
      <c r="U309" s="951"/>
      <c r="V309" s="951"/>
      <c r="W309" s="951"/>
      <c r="X309" s="951"/>
      <c r="Y309" s="951"/>
      <c r="Z309" s="951"/>
      <c r="AA309" s="951"/>
      <c r="AB309" s="951"/>
    </row>
    <row r="310">
      <c r="A310" s="951"/>
      <c r="B310" s="951"/>
      <c r="C310" s="951"/>
      <c r="D310" s="951"/>
      <c r="E310" s="951"/>
      <c r="F310" s="951"/>
      <c r="G310" s="951"/>
      <c r="H310" s="951"/>
      <c r="I310" s="951"/>
      <c r="J310" s="951"/>
      <c r="K310" s="951"/>
      <c r="L310" s="951"/>
      <c r="M310" s="951"/>
      <c r="N310" s="951"/>
      <c r="O310" s="951"/>
      <c r="P310" s="951"/>
      <c r="Q310" s="951"/>
      <c r="R310" s="951"/>
      <c r="S310" s="951"/>
      <c r="T310" s="951"/>
      <c r="U310" s="951"/>
      <c r="V310" s="951"/>
      <c r="W310" s="951"/>
      <c r="X310" s="951"/>
      <c r="Y310" s="951"/>
      <c r="Z310" s="951"/>
      <c r="AA310" s="951"/>
      <c r="AB310" s="951"/>
    </row>
    <row r="311">
      <c r="A311" s="951"/>
      <c r="B311" s="951"/>
      <c r="C311" s="951"/>
      <c r="D311" s="951"/>
      <c r="E311" s="951"/>
      <c r="F311" s="951"/>
      <c r="G311" s="951"/>
      <c r="H311" s="951"/>
      <c r="I311" s="951"/>
      <c r="J311" s="951"/>
      <c r="K311" s="951"/>
      <c r="L311" s="951"/>
      <c r="M311" s="951"/>
      <c r="N311" s="951"/>
      <c r="O311" s="951"/>
      <c r="P311" s="951"/>
      <c r="Q311" s="951"/>
      <c r="R311" s="951"/>
      <c r="S311" s="951"/>
      <c r="T311" s="951"/>
      <c r="U311" s="951"/>
      <c r="V311" s="951"/>
      <c r="W311" s="951"/>
      <c r="X311" s="951"/>
      <c r="Y311" s="951"/>
      <c r="Z311" s="951"/>
      <c r="AA311" s="951"/>
      <c r="AB311" s="951"/>
    </row>
    <row r="312">
      <c r="A312" s="951"/>
      <c r="B312" s="951"/>
      <c r="C312" s="951"/>
      <c r="D312" s="951"/>
      <c r="E312" s="951"/>
      <c r="F312" s="951"/>
      <c r="G312" s="951"/>
      <c r="H312" s="951"/>
      <c r="I312" s="951"/>
      <c r="J312" s="951"/>
      <c r="K312" s="951"/>
      <c r="L312" s="951"/>
      <c r="M312" s="951"/>
      <c r="N312" s="951"/>
      <c r="O312" s="951"/>
      <c r="P312" s="951"/>
      <c r="Q312" s="951"/>
      <c r="R312" s="951"/>
      <c r="S312" s="951"/>
      <c r="T312" s="951"/>
      <c r="U312" s="951"/>
      <c r="V312" s="951"/>
      <c r="W312" s="951"/>
      <c r="X312" s="951"/>
      <c r="Y312" s="951"/>
      <c r="Z312" s="951"/>
      <c r="AA312" s="951"/>
      <c r="AB312" s="951"/>
    </row>
    <row r="313">
      <c r="A313" s="951"/>
      <c r="B313" s="951"/>
      <c r="C313" s="951"/>
      <c r="D313" s="951"/>
      <c r="E313" s="951"/>
      <c r="F313" s="951"/>
      <c r="G313" s="951"/>
      <c r="H313" s="951"/>
      <c r="I313" s="951"/>
      <c r="J313" s="951"/>
      <c r="K313" s="951"/>
      <c r="L313" s="951"/>
      <c r="M313" s="951"/>
      <c r="N313" s="951"/>
      <c r="O313" s="951"/>
      <c r="P313" s="951"/>
      <c r="Q313" s="951"/>
      <c r="R313" s="951"/>
      <c r="S313" s="951"/>
      <c r="T313" s="951"/>
      <c r="U313" s="951"/>
      <c r="V313" s="951"/>
      <c r="W313" s="951"/>
      <c r="X313" s="951"/>
      <c r="Y313" s="951"/>
      <c r="Z313" s="951"/>
      <c r="AA313" s="951"/>
      <c r="AB313" s="951"/>
    </row>
    <row r="314">
      <c r="A314" s="951"/>
      <c r="B314" s="951"/>
      <c r="C314" s="951"/>
      <c r="D314" s="951"/>
      <c r="E314" s="951"/>
      <c r="F314" s="951"/>
      <c r="G314" s="951"/>
      <c r="H314" s="951"/>
      <c r="I314" s="951"/>
      <c r="J314" s="951"/>
      <c r="K314" s="951"/>
      <c r="L314" s="951"/>
      <c r="M314" s="951"/>
      <c r="N314" s="951"/>
      <c r="O314" s="951"/>
      <c r="P314" s="951"/>
      <c r="Q314" s="951"/>
      <c r="R314" s="951"/>
      <c r="S314" s="951"/>
      <c r="T314" s="951"/>
      <c r="U314" s="951"/>
      <c r="V314" s="951"/>
      <c r="W314" s="951"/>
      <c r="X314" s="951"/>
      <c r="Y314" s="951"/>
      <c r="Z314" s="951"/>
      <c r="AA314" s="951"/>
      <c r="AB314" s="951"/>
    </row>
    <row r="315">
      <c r="A315" s="951"/>
      <c r="B315" s="951"/>
      <c r="C315" s="951"/>
      <c r="D315" s="951"/>
      <c r="E315" s="951"/>
      <c r="F315" s="951"/>
      <c r="G315" s="951"/>
      <c r="H315" s="951"/>
      <c r="I315" s="951"/>
      <c r="J315" s="951"/>
      <c r="K315" s="951"/>
      <c r="L315" s="951"/>
      <c r="M315" s="951"/>
      <c r="N315" s="951"/>
      <c r="O315" s="951"/>
      <c r="P315" s="951"/>
      <c r="Q315" s="951"/>
      <c r="R315" s="951"/>
      <c r="S315" s="951"/>
      <c r="T315" s="951"/>
      <c r="U315" s="951"/>
      <c r="V315" s="951"/>
      <c r="W315" s="951"/>
      <c r="X315" s="951"/>
      <c r="Y315" s="951"/>
      <c r="Z315" s="951"/>
      <c r="AA315" s="951"/>
      <c r="AB315" s="951"/>
    </row>
    <row r="316">
      <c r="A316" s="951"/>
      <c r="B316" s="951"/>
      <c r="C316" s="951"/>
      <c r="D316" s="951"/>
      <c r="E316" s="951"/>
      <c r="F316" s="951"/>
      <c r="G316" s="951"/>
      <c r="H316" s="951"/>
      <c r="I316" s="951"/>
      <c r="J316" s="951"/>
      <c r="K316" s="951"/>
      <c r="L316" s="951"/>
      <c r="M316" s="951"/>
      <c r="N316" s="951"/>
      <c r="O316" s="951"/>
      <c r="P316" s="951"/>
      <c r="Q316" s="951"/>
      <c r="R316" s="951"/>
      <c r="S316" s="951"/>
      <c r="T316" s="951"/>
      <c r="U316" s="951"/>
      <c r="V316" s="951"/>
      <c r="W316" s="951"/>
      <c r="X316" s="951"/>
      <c r="Y316" s="951"/>
      <c r="Z316" s="951"/>
      <c r="AA316" s="951"/>
      <c r="AB316" s="951"/>
    </row>
    <row r="317">
      <c r="A317" s="951"/>
      <c r="B317" s="951"/>
      <c r="C317" s="951"/>
      <c r="D317" s="951"/>
      <c r="E317" s="951"/>
      <c r="F317" s="951"/>
      <c r="G317" s="951"/>
      <c r="H317" s="951"/>
      <c r="I317" s="951"/>
      <c r="J317" s="951"/>
      <c r="K317" s="951"/>
      <c r="L317" s="951"/>
      <c r="M317" s="951"/>
      <c r="N317" s="951"/>
      <c r="O317" s="951"/>
      <c r="P317" s="951"/>
      <c r="Q317" s="951"/>
      <c r="R317" s="951"/>
      <c r="S317" s="951"/>
      <c r="T317" s="951"/>
      <c r="U317" s="951"/>
      <c r="V317" s="951"/>
      <c r="W317" s="951"/>
      <c r="X317" s="951"/>
      <c r="Y317" s="951"/>
      <c r="Z317" s="951"/>
      <c r="AA317" s="951"/>
      <c r="AB317" s="951"/>
    </row>
    <row r="318">
      <c r="A318" s="951"/>
      <c r="B318" s="951"/>
      <c r="C318" s="951"/>
      <c r="D318" s="951"/>
      <c r="E318" s="951"/>
      <c r="F318" s="951"/>
      <c r="G318" s="951"/>
      <c r="H318" s="951"/>
      <c r="I318" s="951"/>
      <c r="J318" s="951"/>
      <c r="K318" s="951"/>
      <c r="L318" s="951"/>
      <c r="M318" s="951"/>
      <c r="N318" s="951"/>
      <c r="O318" s="951"/>
      <c r="P318" s="951"/>
      <c r="Q318" s="951"/>
      <c r="R318" s="951"/>
      <c r="S318" s="951"/>
      <c r="T318" s="951"/>
      <c r="U318" s="951"/>
      <c r="V318" s="951"/>
      <c r="W318" s="951"/>
      <c r="X318" s="951"/>
      <c r="Y318" s="951"/>
      <c r="Z318" s="951"/>
      <c r="AA318" s="951"/>
      <c r="AB318" s="951"/>
    </row>
    <row r="319">
      <c r="A319" s="951"/>
      <c r="B319" s="951"/>
      <c r="C319" s="951"/>
      <c r="D319" s="951"/>
      <c r="E319" s="951"/>
      <c r="F319" s="951"/>
      <c r="G319" s="951"/>
      <c r="H319" s="951"/>
      <c r="I319" s="951"/>
      <c r="J319" s="951"/>
      <c r="K319" s="951"/>
      <c r="L319" s="951"/>
      <c r="M319" s="951"/>
      <c r="N319" s="951"/>
      <c r="O319" s="951"/>
      <c r="P319" s="951"/>
      <c r="Q319" s="951"/>
      <c r="R319" s="951"/>
      <c r="S319" s="951"/>
      <c r="T319" s="951"/>
      <c r="U319" s="951"/>
      <c r="V319" s="951"/>
      <c r="W319" s="951"/>
      <c r="X319" s="951"/>
      <c r="Y319" s="951"/>
      <c r="Z319" s="951"/>
      <c r="AA319" s="951"/>
      <c r="AB319" s="951"/>
    </row>
    <row r="320">
      <c r="A320" s="951"/>
      <c r="B320" s="951"/>
      <c r="C320" s="951"/>
      <c r="D320" s="951"/>
      <c r="E320" s="951"/>
      <c r="F320" s="951"/>
      <c r="G320" s="951"/>
      <c r="H320" s="951"/>
      <c r="I320" s="951"/>
      <c r="J320" s="951"/>
      <c r="K320" s="951"/>
      <c r="L320" s="951"/>
      <c r="M320" s="951"/>
      <c r="N320" s="951"/>
      <c r="O320" s="951"/>
      <c r="P320" s="951"/>
      <c r="Q320" s="951"/>
      <c r="R320" s="951"/>
      <c r="S320" s="951"/>
      <c r="T320" s="951"/>
      <c r="U320" s="951"/>
      <c r="V320" s="951"/>
      <c r="W320" s="951"/>
      <c r="X320" s="951"/>
      <c r="Y320" s="951"/>
      <c r="Z320" s="951"/>
      <c r="AA320" s="951"/>
      <c r="AB320" s="951"/>
    </row>
    <row r="321">
      <c r="A321" s="951"/>
      <c r="B321" s="951"/>
      <c r="C321" s="951"/>
      <c r="D321" s="951"/>
      <c r="E321" s="951"/>
      <c r="F321" s="951"/>
      <c r="G321" s="951"/>
      <c r="H321" s="951"/>
      <c r="I321" s="951"/>
      <c r="J321" s="951"/>
      <c r="K321" s="951"/>
      <c r="L321" s="951"/>
      <c r="M321" s="951"/>
      <c r="N321" s="951"/>
      <c r="O321" s="951"/>
      <c r="P321" s="951"/>
      <c r="Q321" s="951"/>
      <c r="R321" s="951"/>
      <c r="S321" s="951"/>
      <c r="T321" s="951"/>
      <c r="U321" s="951"/>
      <c r="V321" s="951"/>
      <c r="W321" s="951"/>
      <c r="X321" s="951"/>
      <c r="Y321" s="951"/>
      <c r="Z321" s="951"/>
      <c r="AA321" s="951"/>
      <c r="AB321" s="951"/>
    </row>
    <row r="322">
      <c r="A322" s="951"/>
      <c r="B322" s="951"/>
      <c r="C322" s="951"/>
      <c r="D322" s="951"/>
      <c r="E322" s="951"/>
      <c r="F322" s="951"/>
      <c r="G322" s="951"/>
      <c r="H322" s="951"/>
      <c r="I322" s="951"/>
      <c r="J322" s="951"/>
      <c r="K322" s="951"/>
      <c r="L322" s="951"/>
      <c r="M322" s="951"/>
      <c r="N322" s="951"/>
      <c r="O322" s="951"/>
      <c r="P322" s="951"/>
      <c r="Q322" s="951"/>
      <c r="R322" s="951"/>
      <c r="S322" s="951"/>
      <c r="T322" s="951"/>
      <c r="U322" s="951"/>
      <c r="V322" s="951"/>
      <c r="W322" s="951"/>
      <c r="X322" s="951"/>
      <c r="Y322" s="951"/>
      <c r="Z322" s="951"/>
      <c r="AA322" s="951"/>
      <c r="AB322" s="951"/>
    </row>
    <row r="323">
      <c r="A323" s="951"/>
      <c r="B323" s="951"/>
      <c r="C323" s="951"/>
      <c r="D323" s="951"/>
      <c r="E323" s="951"/>
      <c r="F323" s="951"/>
      <c r="G323" s="951"/>
      <c r="H323" s="951"/>
      <c r="I323" s="951"/>
      <c r="J323" s="951"/>
      <c r="K323" s="951"/>
      <c r="L323" s="951"/>
      <c r="M323" s="951"/>
      <c r="N323" s="951"/>
      <c r="O323" s="951"/>
      <c r="P323" s="951"/>
      <c r="Q323" s="951"/>
      <c r="R323" s="951"/>
      <c r="S323" s="951"/>
      <c r="T323" s="951"/>
      <c r="U323" s="951"/>
      <c r="V323" s="951"/>
      <c r="W323" s="951"/>
      <c r="X323" s="951"/>
      <c r="Y323" s="951"/>
      <c r="Z323" s="951"/>
      <c r="AA323" s="951"/>
      <c r="AB323" s="951"/>
    </row>
    <row r="324">
      <c r="A324" s="951"/>
      <c r="B324" s="951"/>
      <c r="C324" s="951"/>
      <c r="D324" s="951"/>
      <c r="E324" s="951"/>
      <c r="F324" s="951"/>
      <c r="G324" s="951"/>
      <c r="H324" s="951"/>
      <c r="I324" s="951"/>
      <c r="J324" s="951"/>
      <c r="K324" s="951"/>
      <c r="L324" s="951"/>
      <c r="M324" s="951"/>
      <c r="N324" s="951"/>
      <c r="O324" s="951"/>
      <c r="P324" s="951"/>
      <c r="Q324" s="951"/>
      <c r="R324" s="951"/>
      <c r="S324" s="951"/>
      <c r="T324" s="951"/>
      <c r="U324" s="951"/>
      <c r="V324" s="951"/>
      <c r="W324" s="951"/>
      <c r="X324" s="951"/>
      <c r="Y324" s="951"/>
      <c r="Z324" s="951"/>
      <c r="AA324" s="951"/>
      <c r="AB324" s="951"/>
    </row>
    <row r="325">
      <c r="A325" s="951"/>
      <c r="B325" s="951"/>
      <c r="C325" s="951"/>
      <c r="D325" s="951"/>
      <c r="E325" s="951"/>
      <c r="F325" s="951"/>
      <c r="G325" s="951"/>
      <c r="H325" s="951"/>
      <c r="I325" s="951"/>
      <c r="J325" s="951"/>
      <c r="K325" s="951"/>
      <c r="L325" s="951"/>
      <c r="M325" s="951"/>
      <c r="N325" s="951"/>
      <c r="O325" s="951"/>
      <c r="P325" s="951"/>
      <c r="Q325" s="951"/>
      <c r="R325" s="951"/>
      <c r="S325" s="951"/>
      <c r="T325" s="951"/>
      <c r="U325" s="951"/>
      <c r="V325" s="951"/>
      <c r="W325" s="951"/>
      <c r="X325" s="951"/>
      <c r="Y325" s="951"/>
      <c r="Z325" s="951"/>
      <c r="AA325" s="951"/>
      <c r="AB325" s="951"/>
    </row>
    <row r="326">
      <c r="A326" s="951"/>
      <c r="B326" s="951"/>
      <c r="C326" s="951"/>
      <c r="D326" s="951"/>
      <c r="E326" s="951"/>
      <c r="F326" s="951"/>
      <c r="G326" s="951"/>
      <c r="H326" s="951"/>
      <c r="I326" s="951"/>
      <c r="J326" s="951"/>
      <c r="K326" s="951"/>
      <c r="L326" s="951"/>
      <c r="M326" s="951"/>
      <c r="N326" s="951"/>
      <c r="O326" s="951"/>
      <c r="P326" s="951"/>
      <c r="Q326" s="951"/>
      <c r="R326" s="951"/>
      <c r="S326" s="951"/>
      <c r="T326" s="951"/>
      <c r="U326" s="951"/>
      <c r="V326" s="951"/>
      <c r="W326" s="951"/>
      <c r="X326" s="951"/>
      <c r="Y326" s="951"/>
      <c r="Z326" s="951"/>
      <c r="AA326" s="951"/>
      <c r="AB326" s="951"/>
    </row>
    <row r="327">
      <c r="A327" s="951"/>
      <c r="B327" s="951"/>
      <c r="C327" s="951"/>
      <c r="D327" s="951"/>
      <c r="E327" s="951"/>
      <c r="F327" s="951"/>
      <c r="G327" s="951"/>
      <c r="H327" s="951"/>
      <c r="I327" s="951"/>
      <c r="J327" s="951"/>
      <c r="K327" s="951"/>
      <c r="L327" s="951"/>
      <c r="M327" s="951"/>
      <c r="N327" s="951"/>
      <c r="O327" s="951"/>
      <c r="P327" s="951"/>
      <c r="Q327" s="951"/>
      <c r="R327" s="951"/>
      <c r="S327" s="951"/>
      <c r="T327" s="951"/>
      <c r="U327" s="951"/>
      <c r="V327" s="951"/>
      <c r="W327" s="951"/>
      <c r="X327" s="951"/>
      <c r="Y327" s="951"/>
      <c r="Z327" s="951"/>
      <c r="AA327" s="951"/>
      <c r="AB327" s="951"/>
    </row>
    <row r="328">
      <c r="A328" s="951"/>
      <c r="B328" s="951"/>
      <c r="C328" s="951"/>
      <c r="D328" s="951"/>
      <c r="E328" s="951"/>
      <c r="F328" s="951"/>
      <c r="G328" s="951"/>
      <c r="H328" s="951"/>
      <c r="I328" s="951"/>
      <c r="J328" s="951"/>
      <c r="K328" s="951"/>
      <c r="L328" s="951"/>
      <c r="M328" s="951"/>
      <c r="N328" s="951"/>
      <c r="O328" s="951"/>
      <c r="P328" s="951"/>
      <c r="Q328" s="951"/>
      <c r="R328" s="951"/>
      <c r="S328" s="951"/>
      <c r="T328" s="951"/>
      <c r="U328" s="951"/>
      <c r="V328" s="951"/>
      <c r="W328" s="951"/>
      <c r="X328" s="951"/>
      <c r="Y328" s="951"/>
      <c r="Z328" s="951"/>
      <c r="AA328" s="951"/>
      <c r="AB328" s="951"/>
    </row>
    <row r="329">
      <c r="A329" s="951"/>
      <c r="B329" s="951"/>
      <c r="C329" s="951"/>
      <c r="D329" s="951"/>
      <c r="E329" s="951"/>
      <c r="F329" s="951"/>
      <c r="G329" s="951"/>
      <c r="H329" s="951"/>
      <c r="I329" s="951"/>
      <c r="J329" s="951"/>
      <c r="K329" s="951"/>
      <c r="L329" s="951"/>
      <c r="M329" s="951"/>
      <c r="N329" s="951"/>
      <c r="O329" s="951"/>
      <c r="P329" s="951"/>
      <c r="Q329" s="951"/>
      <c r="R329" s="951"/>
      <c r="S329" s="951"/>
      <c r="T329" s="951"/>
      <c r="U329" s="951"/>
      <c r="V329" s="951"/>
      <c r="W329" s="951"/>
      <c r="X329" s="951"/>
      <c r="Y329" s="951"/>
      <c r="Z329" s="951"/>
      <c r="AA329" s="951"/>
      <c r="AB329" s="951"/>
    </row>
    <row r="330">
      <c r="A330" s="951"/>
      <c r="B330" s="951"/>
      <c r="C330" s="951"/>
      <c r="D330" s="951"/>
      <c r="E330" s="951"/>
      <c r="F330" s="951"/>
      <c r="G330" s="951"/>
      <c r="H330" s="951"/>
      <c r="I330" s="951"/>
      <c r="J330" s="951"/>
      <c r="K330" s="951"/>
      <c r="L330" s="951"/>
      <c r="M330" s="951"/>
      <c r="N330" s="951"/>
      <c r="O330" s="951"/>
      <c r="P330" s="951"/>
      <c r="Q330" s="951"/>
      <c r="R330" s="951"/>
      <c r="S330" s="951"/>
      <c r="T330" s="951"/>
      <c r="U330" s="951"/>
      <c r="V330" s="951"/>
      <c r="W330" s="951"/>
      <c r="X330" s="951"/>
      <c r="Y330" s="951"/>
      <c r="Z330" s="951"/>
      <c r="AA330" s="951"/>
      <c r="AB330" s="951"/>
    </row>
    <row r="331">
      <c r="A331" s="951"/>
      <c r="B331" s="951"/>
      <c r="C331" s="951"/>
      <c r="D331" s="951"/>
      <c r="E331" s="951"/>
      <c r="F331" s="951"/>
      <c r="G331" s="951"/>
      <c r="H331" s="951"/>
      <c r="I331" s="951"/>
      <c r="J331" s="951"/>
      <c r="K331" s="951"/>
      <c r="L331" s="951"/>
      <c r="M331" s="951"/>
      <c r="N331" s="951"/>
      <c r="O331" s="951"/>
      <c r="P331" s="951"/>
      <c r="Q331" s="951"/>
      <c r="R331" s="951"/>
      <c r="S331" s="951"/>
      <c r="T331" s="951"/>
      <c r="U331" s="951"/>
      <c r="V331" s="951"/>
      <c r="W331" s="951"/>
      <c r="X331" s="951"/>
      <c r="Y331" s="951"/>
      <c r="Z331" s="951"/>
      <c r="AA331" s="951"/>
      <c r="AB331" s="951"/>
    </row>
    <row r="332">
      <c r="A332" s="951"/>
      <c r="B332" s="951"/>
      <c r="C332" s="951"/>
      <c r="D332" s="951"/>
      <c r="E332" s="951"/>
      <c r="F332" s="951"/>
      <c r="G332" s="951"/>
      <c r="H332" s="951"/>
      <c r="I332" s="951"/>
      <c r="J332" s="951"/>
      <c r="K332" s="951"/>
      <c r="L332" s="951"/>
      <c r="M332" s="951"/>
      <c r="N332" s="951"/>
      <c r="O332" s="951"/>
      <c r="P332" s="951"/>
      <c r="Q332" s="951"/>
      <c r="R332" s="951"/>
      <c r="S332" s="951"/>
      <c r="T332" s="951"/>
      <c r="U332" s="951"/>
      <c r="V332" s="951"/>
      <c r="W332" s="951"/>
      <c r="X332" s="951"/>
      <c r="Y332" s="951"/>
      <c r="Z332" s="951"/>
      <c r="AA332" s="951"/>
      <c r="AB332" s="951"/>
    </row>
    <row r="333">
      <c r="A333" s="951"/>
      <c r="B333" s="951"/>
      <c r="C333" s="951"/>
      <c r="D333" s="951"/>
      <c r="E333" s="951"/>
      <c r="F333" s="951"/>
      <c r="G333" s="951"/>
      <c r="H333" s="951"/>
      <c r="I333" s="951"/>
      <c r="J333" s="951"/>
      <c r="K333" s="951"/>
      <c r="L333" s="951"/>
      <c r="M333" s="951"/>
      <c r="N333" s="951"/>
      <c r="O333" s="951"/>
      <c r="P333" s="951"/>
      <c r="Q333" s="951"/>
      <c r="R333" s="951"/>
      <c r="S333" s="951"/>
      <c r="T333" s="951"/>
      <c r="U333" s="951"/>
      <c r="V333" s="951"/>
      <c r="W333" s="951"/>
      <c r="X333" s="951"/>
      <c r="Y333" s="951"/>
      <c r="Z333" s="951"/>
      <c r="AA333" s="951"/>
      <c r="AB333" s="951"/>
    </row>
    <row r="334">
      <c r="A334" s="951"/>
      <c r="B334" s="951"/>
      <c r="C334" s="951"/>
      <c r="D334" s="951"/>
      <c r="E334" s="951"/>
      <c r="F334" s="951"/>
      <c r="G334" s="951"/>
      <c r="H334" s="951"/>
      <c r="I334" s="951"/>
      <c r="J334" s="951"/>
      <c r="K334" s="951"/>
      <c r="L334" s="951"/>
      <c r="M334" s="951"/>
      <c r="N334" s="951"/>
      <c r="O334" s="951"/>
      <c r="P334" s="951"/>
      <c r="Q334" s="951"/>
      <c r="R334" s="951"/>
      <c r="S334" s="951"/>
      <c r="T334" s="951"/>
      <c r="U334" s="951"/>
      <c r="V334" s="951"/>
      <c r="W334" s="951"/>
      <c r="X334" s="951"/>
      <c r="Y334" s="951"/>
      <c r="Z334" s="951"/>
      <c r="AA334" s="951"/>
      <c r="AB334" s="951"/>
    </row>
    <row r="335">
      <c r="A335" s="951"/>
      <c r="B335" s="951"/>
      <c r="C335" s="951"/>
      <c r="D335" s="951"/>
      <c r="E335" s="951"/>
      <c r="F335" s="951"/>
      <c r="G335" s="951"/>
      <c r="H335" s="951"/>
      <c r="I335" s="951"/>
      <c r="J335" s="951"/>
      <c r="K335" s="951"/>
      <c r="L335" s="951"/>
      <c r="M335" s="951"/>
      <c r="N335" s="951"/>
      <c r="O335" s="951"/>
      <c r="P335" s="951"/>
      <c r="Q335" s="951"/>
      <c r="R335" s="951"/>
      <c r="S335" s="951"/>
      <c r="T335" s="951"/>
      <c r="U335" s="951"/>
      <c r="V335" s="951"/>
      <c r="W335" s="951"/>
      <c r="X335" s="951"/>
      <c r="Y335" s="951"/>
      <c r="Z335" s="951"/>
      <c r="AA335" s="951"/>
      <c r="AB335" s="951"/>
    </row>
    <row r="336">
      <c r="A336" s="951"/>
      <c r="B336" s="951"/>
      <c r="C336" s="951"/>
      <c r="D336" s="951"/>
      <c r="E336" s="951"/>
      <c r="F336" s="951"/>
      <c r="G336" s="951"/>
      <c r="H336" s="951"/>
      <c r="I336" s="951"/>
      <c r="J336" s="951"/>
      <c r="K336" s="951"/>
      <c r="L336" s="951"/>
      <c r="M336" s="951"/>
      <c r="N336" s="951"/>
      <c r="O336" s="951"/>
      <c r="P336" s="951"/>
      <c r="Q336" s="951"/>
      <c r="R336" s="951"/>
      <c r="S336" s="951"/>
      <c r="T336" s="951"/>
      <c r="U336" s="951"/>
      <c r="V336" s="951"/>
      <c r="W336" s="951"/>
      <c r="X336" s="951"/>
      <c r="Y336" s="951"/>
      <c r="Z336" s="951"/>
      <c r="AA336" s="951"/>
      <c r="AB336" s="951"/>
    </row>
    <row r="337">
      <c r="A337" s="951"/>
      <c r="B337" s="951"/>
      <c r="C337" s="951"/>
      <c r="D337" s="951"/>
      <c r="E337" s="951"/>
      <c r="F337" s="951"/>
      <c r="G337" s="951"/>
      <c r="H337" s="951"/>
      <c r="I337" s="951"/>
      <c r="J337" s="951"/>
      <c r="K337" s="951"/>
      <c r="L337" s="951"/>
      <c r="M337" s="951"/>
      <c r="N337" s="951"/>
      <c r="O337" s="951"/>
      <c r="P337" s="951"/>
      <c r="Q337" s="951"/>
      <c r="R337" s="951"/>
      <c r="S337" s="951"/>
      <c r="T337" s="951"/>
      <c r="U337" s="951"/>
      <c r="V337" s="951"/>
      <c r="W337" s="951"/>
      <c r="X337" s="951"/>
      <c r="Y337" s="951"/>
      <c r="Z337" s="951"/>
      <c r="AA337" s="951"/>
      <c r="AB337" s="951"/>
    </row>
    <row r="338">
      <c r="A338" s="951"/>
      <c r="B338" s="951"/>
      <c r="C338" s="951"/>
      <c r="D338" s="951"/>
      <c r="E338" s="951"/>
      <c r="F338" s="951"/>
      <c r="G338" s="951"/>
      <c r="H338" s="951"/>
      <c r="I338" s="951"/>
      <c r="J338" s="951"/>
      <c r="K338" s="951"/>
      <c r="L338" s="951"/>
      <c r="M338" s="951"/>
      <c r="N338" s="951"/>
      <c r="O338" s="951"/>
      <c r="P338" s="951"/>
      <c r="Q338" s="951"/>
      <c r="R338" s="951"/>
      <c r="S338" s="951"/>
      <c r="T338" s="951"/>
      <c r="U338" s="951"/>
      <c r="V338" s="951"/>
      <c r="W338" s="951"/>
      <c r="X338" s="951"/>
      <c r="Y338" s="951"/>
      <c r="Z338" s="951"/>
      <c r="AA338" s="951"/>
      <c r="AB338" s="951"/>
    </row>
    <row r="339">
      <c r="A339" s="951"/>
      <c r="B339" s="951"/>
      <c r="C339" s="951"/>
      <c r="D339" s="951"/>
      <c r="E339" s="951"/>
      <c r="F339" s="951"/>
      <c r="G339" s="951"/>
      <c r="H339" s="951"/>
      <c r="I339" s="951"/>
      <c r="J339" s="951"/>
      <c r="K339" s="951"/>
      <c r="L339" s="951"/>
      <c r="M339" s="951"/>
      <c r="N339" s="951"/>
      <c r="O339" s="951"/>
      <c r="P339" s="951"/>
      <c r="Q339" s="951"/>
      <c r="R339" s="951"/>
      <c r="S339" s="951"/>
      <c r="T339" s="951"/>
      <c r="U339" s="951"/>
      <c r="V339" s="951"/>
      <c r="W339" s="951"/>
      <c r="X339" s="951"/>
      <c r="Y339" s="951"/>
      <c r="Z339" s="951"/>
      <c r="AA339" s="951"/>
      <c r="AB339" s="951"/>
    </row>
    <row r="340">
      <c r="A340" s="951"/>
      <c r="B340" s="951"/>
      <c r="C340" s="951"/>
      <c r="D340" s="951"/>
      <c r="E340" s="951"/>
      <c r="F340" s="951"/>
      <c r="G340" s="951"/>
      <c r="H340" s="951"/>
      <c r="I340" s="951"/>
      <c r="J340" s="951"/>
      <c r="K340" s="951"/>
      <c r="L340" s="951"/>
      <c r="M340" s="951"/>
      <c r="N340" s="951"/>
      <c r="O340" s="951"/>
      <c r="P340" s="951"/>
      <c r="Q340" s="951"/>
      <c r="R340" s="951"/>
      <c r="S340" s="951"/>
      <c r="T340" s="951"/>
      <c r="U340" s="951"/>
      <c r="V340" s="951"/>
      <c r="W340" s="951"/>
      <c r="X340" s="951"/>
      <c r="Y340" s="951"/>
      <c r="Z340" s="951"/>
      <c r="AA340" s="951"/>
      <c r="AB340" s="951"/>
    </row>
    <row r="341">
      <c r="A341" s="951"/>
      <c r="B341" s="951"/>
      <c r="C341" s="951"/>
      <c r="D341" s="951"/>
      <c r="E341" s="951"/>
      <c r="F341" s="951"/>
      <c r="G341" s="951"/>
      <c r="H341" s="951"/>
      <c r="I341" s="951"/>
      <c r="J341" s="951"/>
      <c r="K341" s="951"/>
      <c r="L341" s="951"/>
      <c r="M341" s="951"/>
      <c r="N341" s="951"/>
      <c r="O341" s="951"/>
      <c r="P341" s="951"/>
      <c r="Q341" s="951"/>
      <c r="R341" s="951"/>
      <c r="S341" s="951"/>
      <c r="T341" s="951"/>
      <c r="U341" s="951"/>
      <c r="V341" s="951"/>
      <c r="W341" s="951"/>
      <c r="X341" s="951"/>
      <c r="Y341" s="951"/>
      <c r="Z341" s="951"/>
      <c r="AA341" s="951"/>
      <c r="AB341" s="951"/>
    </row>
    <row r="342">
      <c r="A342" s="951"/>
      <c r="B342" s="951"/>
      <c r="C342" s="951"/>
      <c r="D342" s="951"/>
      <c r="E342" s="951"/>
      <c r="F342" s="951"/>
      <c r="G342" s="951"/>
      <c r="H342" s="951"/>
      <c r="I342" s="951"/>
      <c r="J342" s="951"/>
      <c r="K342" s="951"/>
      <c r="L342" s="951"/>
      <c r="M342" s="951"/>
      <c r="N342" s="951"/>
      <c r="O342" s="951"/>
      <c r="P342" s="951"/>
      <c r="Q342" s="951"/>
      <c r="R342" s="951"/>
      <c r="S342" s="951"/>
      <c r="T342" s="951"/>
      <c r="U342" s="951"/>
      <c r="V342" s="951"/>
      <c r="W342" s="951"/>
      <c r="X342" s="951"/>
      <c r="Y342" s="951"/>
      <c r="Z342" s="951"/>
      <c r="AA342" s="951"/>
      <c r="AB342" s="951"/>
    </row>
    <row r="343">
      <c r="A343" s="951"/>
      <c r="B343" s="951"/>
      <c r="C343" s="951"/>
      <c r="D343" s="951"/>
      <c r="E343" s="951"/>
      <c r="F343" s="951"/>
      <c r="G343" s="951"/>
      <c r="H343" s="951"/>
      <c r="I343" s="951"/>
      <c r="J343" s="951"/>
      <c r="K343" s="951"/>
      <c r="L343" s="951"/>
      <c r="M343" s="951"/>
      <c r="N343" s="951"/>
      <c r="O343" s="951"/>
      <c r="P343" s="951"/>
      <c r="Q343" s="951"/>
      <c r="R343" s="951"/>
      <c r="S343" s="951"/>
      <c r="T343" s="951"/>
      <c r="U343" s="951"/>
      <c r="V343" s="951"/>
      <c r="W343" s="951"/>
      <c r="X343" s="951"/>
      <c r="Y343" s="951"/>
      <c r="Z343" s="951"/>
      <c r="AA343" s="951"/>
      <c r="AB343" s="951"/>
    </row>
    <row r="344">
      <c r="A344" s="951"/>
      <c r="B344" s="951"/>
      <c r="C344" s="951"/>
      <c r="D344" s="951"/>
      <c r="E344" s="951"/>
      <c r="F344" s="951"/>
      <c r="G344" s="951"/>
      <c r="H344" s="951"/>
      <c r="I344" s="951"/>
      <c r="J344" s="951"/>
      <c r="K344" s="951"/>
      <c r="L344" s="951"/>
      <c r="M344" s="951"/>
      <c r="N344" s="951"/>
      <c r="O344" s="951"/>
      <c r="P344" s="951"/>
      <c r="Q344" s="951"/>
      <c r="R344" s="951"/>
      <c r="S344" s="951"/>
      <c r="T344" s="951"/>
      <c r="U344" s="951"/>
      <c r="V344" s="951"/>
      <c r="W344" s="951"/>
      <c r="X344" s="951"/>
      <c r="Y344" s="951"/>
      <c r="Z344" s="951"/>
      <c r="AA344" s="951"/>
      <c r="AB344" s="951"/>
    </row>
    <row r="345">
      <c r="A345" s="951"/>
      <c r="B345" s="951"/>
      <c r="C345" s="951"/>
      <c r="D345" s="951"/>
      <c r="E345" s="951"/>
      <c r="F345" s="951"/>
      <c r="G345" s="951"/>
      <c r="H345" s="951"/>
      <c r="I345" s="951"/>
      <c r="J345" s="951"/>
      <c r="K345" s="951"/>
      <c r="L345" s="951"/>
      <c r="M345" s="951"/>
      <c r="N345" s="951"/>
      <c r="O345" s="951"/>
      <c r="P345" s="951"/>
      <c r="Q345" s="951"/>
      <c r="R345" s="951"/>
      <c r="S345" s="951"/>
      <c r="T345" s="951"/>
      <c r="U345" s="951"/>
      <c r="V345" s="951"/>
      <c r="W345" s="951"/>
      <c r="X345" s="951"/>
      <c r="Y345" s="951"/>
      <c r="Z345" s="951"/>
      <c r="AA345" s="951"/>
      <c r="AB345" s="951"/>
    </row>
    <row r="346">
      <c r="A346" s="951"/>
      <c r="B346" s="951"/>
      <c r="C346" s="951"/>
      <c r="D346" s="951"/>
      <c r="E346" s="951"/>
      <c r="F346" s="951"/>
      <c r="G346" s="951"/>
      <c r="H346" s="951"/>
      <c r="I346" s="951"/>
      <c r="J346" s="951"/>
      <c r="K346" s="951"/>
      <c r="L346" s="951"/>
      <c r="M346" s="951"/>
      <c r="N346" s="951"/>
      <c r="O346" s="951"/>
      <c r="P346" s="951"/>
      <c r="Q346" s="951"/>
      <c r="R346" s="951"/>
      <c r="S346" s="951"/>
      <c r="T346" s="951"/>
      <c r="U346" s="951"/>
      <c r="V346" s="951"/>
      <c r="W346" s="951"/>
      <c r="X346" s="951"/>
      <c r="Y346" s="951"/>
      <c r="Z346" s="951"/>
      <c r="AA346" s="951"/>
      <c r="AB346" s="951"/>
    </row>
    <row r="347">
      <c r="A347" s="951"/>
      <c r="B347" s="951"/>
      <c r="C347" s="951"/>
      <c r="D347" s="951"/>
      <c r="E347" s="951"/>
      <c r="F347" s="951"/>
      <c r="G347" s="951"/>
      <c r="H347" s="951"/>
      <c r="I347" s="951"/>
      <c r="J347" s="951"/>
      <c r="K347" s="951"/>
      <c r="L347" s="951"/>
      <c r="M347" s="951"/>
      <c r="N347" s="951"/>
      <c r="O347" s="951"/>
      <c r="P347" s="951"/>
      <c r="Q347" s="951"/>
      <c r="R347" s="951"/>
      <c r="S347" s="951"/>
      <c r="T347" s="951"/>
      <c r="U347" s="951"/>
      <c r="V347" s="951"/>
      <c r="W347" s="951"/>
      <c r="X347" s="951"/>
      <c r="Y347" s="951"/>
      <c r="Z347" s="951"/>
      <c r="AA347" s="951"/>
      <c r="AB347" s="951"/>
    </row>
    <row r="348">
      <c r="A348" s="951"/>
      <c r="B348" s="951"/>
      <c r="C348" s="951"/>
      <c r="D348" s="951"/>
      <c r="E348" s="951"/>
      <c r="F348" s="951"/>
      <c r="G348" s="951"/>
      <c r="H348" s="951"/>
      <c r="I348" s="951"/>
      <c r="J348" s="951"/>
      <c r="K348" s="951"/>
      <c r="L348" s="951"/>
      <c r="M348" s="951"/>
      <c r="N348" s="951"/>
      <c r="O348" s="951"/>
      <c r="P348" s="951"/>
      <c r="Q348" s="951"/>
      <c r="R348" s="951"/>
      <c r="S348" s="951"/>
      <c r="T348" s="951"/>
      <c r="U348" s="951"/>
      <c r="V348" s="951"/>
      <c r="W348" s="951"/>
      <c r="X348" s="951"/>
      <c r="Y348" s="951"/>
      <c r="Z348" s="951"/>
      <c r="AA348" s="951"/>
      <c r="AB348" s="951"/>
    </row>
    <row r="349">
      <c r="A349" s="951"/>
      <c r="B349" s="951"/>
      <c r="C349" s="951"/>
      <c r="D349" s="951"/>
      <c r="E349" s="951"/>
      <c r="F349" s="951"/>
      <c r="G349" s="951"/>
      <c r="H349" s="951"/>
      <c r="I349" s="951"/>
      <c r="J349" s="951"/>
      <c r="K349" s="951"/>
      <c r="L349" s="951"/>
      <c r="M349" s="951"/>
      <c r="N349" s="951"/>
      <c r="O349" s="951"/>
      <c r="P349" s="951"/>
      <c r="Q349" s="951"/>
      <c r="R349" s="951"/>
      <c r="S349" s="951"/>
      <c r="T349" s="951"/>
      <c r="U349" s="951"/>
      <c r="V349" s="951"/>
      <c r="W349" s="951"/>
      <c r="X349" s="951"/>
      <c r="Y349" s="951"/>
      <c r="Z349" s="951"/>
      <c r="AA349" s="951"/>
      <c r="AB349" s="951"/>
    </row>
    <row r="350">
      <c r="A350" s="951"/>
      <c r="B350" s="951"/>
      <c r="C350" s="951"/>
      <c r="D350" s="951"/>
      <c r="E350" s="951"/>
      <c r="F350" s="951"/>
      <c r="G350" s="951"/>
      <c r="H350" s="951"/>
      <c r="I350" s="951"/>
      <c r="J350" s="951"/>
      <c r="K350" s="951"/>
      <c r="L350" s="951"/>
      <c r="M350" s="951"/>
      <c r="N350" s="951"/>
      <c r="O350" s="951"/>
      <c r="P350" s="951"/>
      <c r="Q350" s="951"/>
      <c r="R350" s="951"/>
      <c r="S350" s="951"/>
      <c r="T350" s="951"/>
      <c r="U350" s="951"/>
      <c r="V350" s="951"/>
      <c r="W350" s="951"/>
      <c r="X350" s="951"/>
      <c r="Y350" s="951"/>
      <c r="Z350" s="951"/>
      <c r="AA350" s="951"/>
      <c r="AB350" s="951"/>
    </row>
    <row r="351">
      <c r="A351" s="951"/>
      <c r="B351" s="951"/>
      <c r="C351" s="951"/>
      <c r="D351" s="951"/>
      <c r="E351" s="951"/>
      <c r="F351" s="951"/>
      <c r="G351" s="951"/>
      <c r="H351" s="951"/>
      <c r="I351" s="951"/>
      <c r="J351" s="951"/>
      <c r="K351" s="951"/>
      <c r="L351" s="951"/>
      <c r="M351" s="951"/>
      <c r="N351" s="951"/>
      <c r="O351" s="951"/>
      <c r="P351" s="951"/>
      <c r="Q351" s="951"/>
      <c r="R351" s="951"/>
      <c r="S351" s="951"/>
      <c r="T351" s="951"/>
      <c r="U351" s="951"/>
      <c r="V351" s="951"/>
      <c r="W351" s="951"/>
      <c r="X351" s="951"/>
      <c r="Y351" s="951"/>
      <c r="Z351" s="951"/>
      <c r="AA351" s="951"/>
      <c r="AB351" s="951"/>
    </row>
    <row r="352">
      <c r="A352" s="951"/>
      <c r="B352" s="951"/>
      <c r="C352" s="951"/>
      <c r="D352" s="951"/>
      <c r="E352" s="951"/>
      <c r="F352" s="951"/>
      <c r="G352" s="951"/>
      <c r="H352" s="951"/>
      <c r="I352" s="951"/>
      <c r="J352" s="951"/>
      <c r="K352" s="951"/>
      <c r="L352" s="951"/>
      <c r="M352" s="951"/>
      <c r="N352" s="951"/>
      <c r="O352" s="951"/>
      <c r="P352" s="951"/>
      <c r="Q352" s="951"/>
      <c r="R352" s="951"/>
      <c r="S352" s="951"/>
      <c r="T352" s="951"/>
      <c r="U352" s="951"/>
      <c r="V352" s="951"/>
      <c r="W352" s="951"/>
      <c r="X352" s="951"/>
      <c r="Y352" s="951"/>
      <c r="Z352" s="951"/>
      <c r="AA352" s="951"/>
      <c r="AB352" s="951"/>
    </row>
    <row r="353">
      <c r="A353" s="951"/>
      <c r="B353" s="951"/>
      <c r="C353" s="951"/>
      <c r="D353" s="951"/>
      <c r="E353" s="951"/>
      <c r="F353" s="951"/>
      <c r="G353" s="951"/>
      <c r="H353" s="951"/>
      <c r="I353" s="951"/>
      <c r="J353" s="951"/>
      <c r="K353" s="951"/>
      <c r="L353" s="951"/>
      <c r="M353" s="951"/>
      <c r="N353" s="951"/>
      <c r="O353" s="951"/>
      <c r="P353" s="951"/>
      <c r="Q353" s="951"/>
      <c r="R353" s="951"/>
      <c r="S353" s="951"/>
      <c r="T353" s="951"/>
      <c r="U353" s="951"/>
      <c r="V353" s="951"/>
      <c r="W353" s="951"/>
      <c r="X353" s="951"/>
      <c r="Y353" s="951"/>
      <c r="Z353" s="951"/>
      <c r="AA353" s="951"/>
      <c r="AB353" s="951"/>
    </row>
    <row r="354">
      <c r="A354" s="951"/>
      <c r="B354" s="951"/>
      <c r="C354" s="951"/>
      <c r="D354" s="951"/>
      <c r="E354" s="951"/>
      <c r="F354" s="951"/>
      <c r="G354" s="951"/>
      <c r="H354" s="951"/>
      <c r="I354" s="951"/>
      <c r="J354" s="951"/>
      <c r="K354" s="951"/>
      <c r="L354" s="951"/>
      <c r="M354" s="951"/>
      <c r="N354" s="951"/>
      <c r="O354" s="951"/>
      <c r="P354" s="951"/>
      <c r="Q354" s="951"/>
      <c r="R354" s="951"/>
      <c r="S354" s="951"/>
      <c r="T354" s="951"/>
      <c r="U354" s="951"/>
      <c r="V354" s="951"/>
      <c r="W354" s="951"/>
      <c r="X354" s="951"/>
      <c r="Y354" s="951"/>
      <c r="Z354" s="951"/>
      <c r="AA354" s="951"/>
      <c r="AB354" s="951"/>
    </row>
    <row r="355">
      <c r="A355" s="951"/>
      <c r="B355" s="951"/>
      <c r="C355" s="951"/>
      <c r="D355" s="951"/>
      <c r="E355" s="951"/>
      <c r="F355" s="951"/>
      <c r="G355" s="951"/>
      <c r="H355" s="951"/>
      <c r="I355" s="951"/>
      <c r="J355" s="951"/>
      <c r="K355" s="951"/>
      <c r="L355" s="951"/>
      <c r="M355" s="951"/>
      <c r="N355" s="951"/>
      <c r="O355" s="951"/>
      <c r="P355" s="951"/>
      <c r="Q355" s="951"/>
      <c r="R355" s="951"/>
      <c r="S355" s="951"/>
      <c r="T355" s="951"/>
      <c r="U355" s="951"/>
      <c r="V355" s="951"/>
      <c r="W355" s="951"/>
      <c r="X355" s="951"/>
      <c r="Y355" s="951"/>
      <c r="Z355" s="951"/>
      <c r="AA355" s="951"/>
      <c r="AB355" s="951"/>
    </row>
    <row r="356">
      <c r="A356" s="951"/>
      <c r="B356" s="951"/>
      <c r="C356" s="951"/>
      <c r="D356" s="951"/>
      <c r="E356" s="951"/>
      <c r="F356" s="951"/>
      <c r="G356" s="951"/>
      <c r="H356" s="951"/>
      <c r="I356" s="951"/>
      <c r="J356" s="951"/>
      <c r="K356" s="951"/>
      <c r="L356" s="951"/>
      <c r="M356" s="951"/>
      <c r="N356" s="951"/>
      <c r="O356" s="951"/>
      <c r="P356" s="951"/>
      <c r="Q356" s="951"/>
      <c r="R356" s="951"/>
      <c r="S356" s="951"/>
      <c r="T356" s="951"/>
      <c r="U356" s="951"/>
      <c r="V356" s="951"/>
      <c r="W356" s="951"/>
      <c r="X356" s="951"/>
      <c r="Y356" s="951"/>
      <c r="Z356" s="951"/>
      <c r="AA356" s="951"/>
      <c r="AB356" s="951"/>
    </row>
    <row r="357">
      <c r="A357" s="951"/>
      <c r="B357" s="951"/>
      <c r="C357" s="951"/>
      <c r="D357" s="951"/>
      <c r="E357" s="951"/>
      <c r="F357" s="951"/>
      <c r="G357" s="951"/>
      <c r="H357" s="951"/>
      <c r="I357" s="951"/>
      <c r="J357" s="951"/>
      <c r="K357" s="951"/>
      <c r="L357" s="951"/>
      <c r="M357" s="951"/>
      <c r="N357" s="951"/>
      <c r="O357" s="951"/>
      <c r="P357" s="951"/>
      <c r="Q357" s="951"/>
      <c r="R357" s="951"/>
      <c r="S357" s="951"/>
      <c r="T357" s="951"/>
      <c r="U357" s="951"/>
      <c r="V357" s="951"/>
      <c r="W357" s="951"/>
      <c r="X357" s="951"/>
      <c r="Y357" s="951"/>
      <c r="Z357" s="951"/>
      <c r="AA357" s="951"/>
      <c r="AB357" s="951"/>
    </row>
    <row r="358">
      <c r="A358" s="951"/>
      <c r="B358" s="951"/>
      <c r="C358" s="951"/>
      <c r="D358" s="951"/>
      <c r="E358" s="951"/>
      <c r="F358" s="951"/>
      <c r="G358" s="951"/>
      <c r="H358" s="951"/>
      <c r="I358" s="951"/>
      <c r="J358" s="951"/>
      <c r="K358" s="951"/>
      <c r="L358" s="951"/>
      <c r="M358" s="951"/>
      <c r="N358" s="951"/>
      <c r="O358" s="951"/>
      <c r="P358" s="951"/>
      <c r="Q358" s="951"/>
      <c r="R358" s="951"/>
      <c r="S358" s="951"/>
      <c r="T358" s="951"/>
      <c r="U358" s="951"/>
      <c r="V358" s="951"/>
      <c r="W358" s="951"/>
      <c r="X358" s="951"/>
      <c r="Y358" s="951"/>
      <c r="Z358" s="951"/>
      <c r="AA358" s="951"/>
      <c r="AB358" s="951"/>
    </row>
    <row r="359">
      <c r="A359" s="951"/>
      <c r="B359" s="951"/>
      <c r="C359" s="951"/>
      <c r="D359" s="951"/>
      <c r="E359" s="951"/>
      <c r="F359" s="951"/>
      <c r="G359" s="951"/>
      <c r="H359" s="951"/>
      <c r="I359" s="951"/>
      <c r="J359" s="951"/>
      <c r="K359" s="951"/>
      <c r="L359" s="951"/>
      <c r="M359" s="951"/>
      <c r="N359" s="951"/>
      <c r="O359" s="951"/>
      <c r="P359" s="951"/>
      <c r="Q359" s="951"/>
      <c r="R359" s="951"/>
      <c r="S359" s="951"/>
      <c r="T359" s="951"/>
      <c r="U359" s="951"/>
      <c r="V359" s="951"/>
      <c r="W359" s="951"/>
      <c r="X359" s="951"/>
      <c r="Y359" s="951"/>
      <c r="Z359" s="951"/>
      <c r="AA359" s="951"/>
      <c r="AB359" s="951"/>
    </row>
    <row r="360">
      <c r="A360" s="951"/>
      <c r="B360" s="951"/>
      <c r="C360" s="951"/>
      <c r="D360" s="951"/>
      <c r="E360" s="951"/>
      <c r="F360" s="951"/>
      <c r="G360" s="951"/>
      <c r="H360" s="951"/>
      <c r="I360" s="951"/>
      <c r="J360" s="951"/>
      <c r="K360" s="951"/>
      <c r="L360" s="951"/>
      <c r="M360" s="951"/>
      <c r="N360" s="951"/>
      <c r="O360" s="951"/>
      <c r="P360" s="951"/>
      <c r="Q360" s="951"/>
      <c r="R360" s="951"/>
      <c r="S360" s="951"/>
      <c r="T360" s="951"/>
      <c r="U360" s="951"/>
      <c r="V360" s="951"/>
      <c r="W360" s="951"/>
      <c r="X360" s="951"/>
      <c r="Y360" s="951"/>
      <c r="Z360" s="951"/>
      <c r="AA360" s="951"/>
      <c r="AB360" s="951"/>
    </row>
    <row r="361">
      <c r="A361" s="951"/>
      <c r="B361" s="951"/>
      <c r="C361" s="951"/>
      <c r="D361" s="951"/>
      <c r="E361" s="951"/>
      <c r="F361" s="951"/>
      <c r="G361" s="951"/>
      <c r="H361" s="951"/>
      <c r="I361" s="951"/>
      <c r="J361" s="951"/>
      <c r="K361" s="951"/>
      <c r="L361" s="951"/>
      <c r="M361" s="951"/>
      <c r="N361" s="951"/>
      <c r="O361" s="951"/>
      <c r="P361" s="951"/>
      <c r="Q361" s="951"/>
      <c r="R361" s="951"/>
      <c r="S361" s="951"/>
      <c r="T361" s="951"/>
      <c r="U361" s="951"/>
      <c r="V361" s="951"/>
      <c r="W361" s="951"/>
      <c r="X361" s="951"/>
      <c r="Y361" s="951"/>
      <c r="Z361" s="951"/>
      <c r="AA361" s="951"/>
      <c r="AB361" s="951"/>
    </row>
    <row r="362">
      <c r="A362" s="951"/>
      <c r="B362" s="951"/>
      <c r="C362" s="951"/>
      <c r="D362" s="951"/>
      <c r="E362" s="951"/>
      <c r="F362" s="951"/>
      <c r="G362" s="951"/>
      <c r="H362" s="951"/>
      <c r="I362" s="951"/>
      <c r="J362" s="951"/>
      <c r="K362" s="951"/>
      <c r="L362" s="951"/>
      <c r="M362" s="951"/>
      <c r="N362" s="951"/>
      <c r="O362" s="951"/>
      <c r="P362" s="951"/>
      <c r="Q362" s="951"/>
      <c r="R362" s="951"/>
      <c r="S362" s="951"/>
      <c r="T362" s="951"/>
      <c r="U362" s="951"/>
      <c r="V362" s="951"/>
      <c r="W362" s="951"/>
      <c r="X362" s="951"/>
      <c r="Y362" s="951"/>
      <c r="Z362" s="951"/>
      <c r="AA362" s="951"/>
      <c r="AB362" s="951"/>
    </row>
    <row r="363">
      <c r="A363" s="951"/>
      <c r="B363" s="951"/>
      <c r="C363" s="951"/>
      <c r="D363" s="951"/>
      <c r="E363" s="951"/>
      <c r="F363" s="951"/>
      <c r="G363" s="951"/>
      <c r="H363" s="951"/>
      <c r="I363" s="951"/>
      <c r="J363" s="951"/>
      <c r="K363" s="951"/>
      <c r="L363" s="951"/>
      <c r="M363" s="951"/>
      <c r="N363" s="951"/>
      <c r="O363" s="951"/>
      <c r="P363" s="951"/>
      <c r="Q363" s="951"/>
      <c r="R363" s="951"/>
      <c r="S363" s="951"/>
      <c r="T363" s="951"/>
      <c r="U363" s="951"/>
      <c r="V363" s="951"/>
      <c r="W363" s="951"/>
      <c r="X363" s="951"/>
      <c r="Y363" s="951"/>
      <c r="Z363" s="951"/>
      <c r="AA363" s="951"/>
      <c r="AB363" s="951"/>
    </row>
    <row r="364">
      <c r="A364" s="951"/>
      <c r="B364" s="951"/>
      <c r="C364" s="951"/>
      <c r="D364" s="951"/>
      <c r="E364" s="951"/>
      <c r="F364" s="951"/>
      <c r="G364" s="951"/>
      <c r="H364" s="951"/>
      <c r="I364" s="951"/>
      <c r="J364" s="951"/>
      <c r="K364" s="951"/>
      <c r="L364" s="951"/>
      <c r="M364" s="951"/>
      <c r="N364" s="951"/>
      <c r="O364" s="951"/>
      <c r="P364" s="951"/>
      <c r="Q364" s="951"/>
      <c r="R364" s="951"/>
      <c r="S364" s="951"/>
      <c r="T364" s="951"/>
      <c r="U364" s="951"/>
      <c r="V364" s="951"/>
      <c r="W364" s="951"/>
      <c r="X364" s="951"/>
      <c r="Y364" s="951"/>
      <c r="Z364" s="951"/>
      <c r="AA364" s="951"/>
      <c r="AB364" s="951"/>
    </row>
    <row r="365">
      <c r="A365" s="951"/>
      <c r="B365" s="951"/>
      <c r="C365" s="951"/>
      <c r="D365" s="951"/>
      <c r="E365" s="951"/>
      <c r="F365" s="951"/>
      <c r="G365" s="951"/>
      <c r="H365" s="951"/>
      <c r="I365" s="951"/>
      <c r="J365" s="951"/>
      <c r="K365" s="951"/>
      <c r="L365" s="951"/>
      <c r="M365" s="951"/>
      <c r="N365" s="951"/>
      <c r="O365" s="951"/>
      <c r="P365" s="951"/>
      <c r="Q365" s="951"/>
      <c r="R365" s="951"/>
      <c r="S365" s="951"/>
      <c r="T365" s="951"/>
      <c r="U365" s="951"/>
      <c r="V365" s="951"/>
      <c r="W365" s="951"/>
      <c r="X365" s="951"/>
      <c r="Y365" s="951"/>
      <c r="Z365" s="951"/>
      <c r="AA365" s="951"/>
      <c r="AB365" s="951"/>
    </row>
    <row r="366">
      <c r="A366" s="951"/>
      <c r="B366" s="951"/>
      <c r="C366" s="951"/>
      <c r="D366" s="951"/>
      <c r="E366" s="951"/>
      <c r="F366" s="951"/>
      <c r="G366" s="951"/>
      <c r="H366" s="951"/>
      <c r="I366" s="951"/>
      <c r="J366" s="951"/>
      <c r="K366" s="951"/>
      <c r="L366" s="951"/>
      <c r="M366" s="951"/>
      <c r="N366" s="951"/>
      <c r="O366" s="951"/>
      <c r="P366" s="951"/>
      <c r="Q366" s="951"/>
      <c r="R366" s="951"/>
      <c r="S366" s="951"/>
      <c r="T366" s="951"/>
      <c r="U366" s="951"/>
      <c r="V366" s="951"/>
      <c r="W366" s="951"/>
      <c r="X366" s="951"/>
      <c r="Y366" s="951"/>
      <c r="Z366" s="951"/>
      <c r="AA366" s="951"/>
      <c r="AB366" s="951"/>
    </row>
    <row r="367">
      <c r="A367" s="951"/>
      <c r="B367" s="951"/>
      <c r="C367" s="951"/>
      <c r="D367" s="951"/>
      <c r="E367" s="951"/>
      <c r="F367" s="951"/>
      <c r="G367" s="951"/>
      <c r="H367" s="951"/>
      <c r="I367" s="951"/>
      <c r="J367" s="951"/>
      <c r="K367" s="951"/>
      <c r="L367" s="951"/>
      <c r="M367" s="951"/>
      <c r="N367" s="951"/>
      <c r="O367" s="951"/>
      <c r="P367" s="951"/>
      <c r="Q367" s="951"/>
      <c r="R367" s="951"/>
      <c r="S367" s="951"/>
      <c r="T367" s="951"/>
      <c r="U367" s="951"/>
      <c r="V367" s="951"/>
      <c r="W367" s="951"/>
      <c r="X367" s="951"/>
      <c r="Y367" s="951"/>
      <c r="Z367" s="951"/>
      <c r="AA367" s="951"/>
      <c r="AB367" s="951"/>
    </row>
    <row r="368">
      <c r="A368" s="951"/>
      <c r="B368" s="951"/>
      <c r="C368" s="951"/>
      <c r="D368" s="951"/>
      <c r="E368" s="951"/>
      <c r="F368" s="951"/>
      <c r="G368" s="951"/>
      <c r="H368" s="951"/>
      <c r="I368" s="951"/>
      <c r="J368" s="951"/>
      <c r="K368" s="951"/>
      <c r="L368" s="951"/>
      <c r="M368" s="951"/>
      <c r="N368" s="951"/>
      <c r="O368" s="951"/>
      <c r="P368" s="951"/>
      <c r="Q368" s="951"/>
      <c r="R368" s="951"/>
      <c r="S368" s="951"/>
      <c r="T368" s="951"/>
      <c r="U368" s="951"/>
      <c r="V368" s="951"/>
      <c r="W368" s="951"/>
      <c r="X368" s="951"/>
      <c r="Y368" s="951"/>
      <c r="Z368" s="951"/>
      <c r="AA368" s="951"/>
      <c r="AB368" s="951"/>
    </row>
    <row r="369">
      <c r="A369" s="951"/>
      <c r="B369" s="951"/>
      <c r="C369" s="951"/>
      <c r="D369" s="951"/>
      <c r="E369" s="951"/>
      <c r="F369" s="951"/>
      <c r="G369" s="951"/>
      <c r="H369" s="951"/>
      <c r="I369" s="951"/>
      <c r="J369" s="951"/>
      <c r="K369" s="951"/>
      <c r="L369" s="951"/>
      <c r="M369" s="951"/>
      <c r="N369" s="951"/>
      <c r="O369" s="951"/>
      <c r="P369" s="951"/>
      <c r="Q369" s="951"/>
      <c r="R369" s="951"/>
      <c r="S369" s="951"/>
      <c r="T369" s="951"/>
      <c r="U369" s="951"/>
      <c r="V369" s="951"/>
      <c r="W369" s="951"/>
      <c r="X369" s="951"/>
      <c r="Y369" s="951"/>
      <c r="Z369" s="951"/>
      <c r="AA369" s="951"/>
      <c r="AB369" s="951"/>
    </row>
    <row r="370">
      <c r="A370" s="951"/>
      <c r="B370" s="951"/>
      <c r="C370" s="951"/>
      <c r="D370" s="951"/>
      <c r="E370" s="951"/>
      <c r="F370" s="951"/>
      <c r="G370" s="951"/>
      <c r="H370" s="951"/>
      <c r="I370" s="951"/>
      <c r="J370" s="951"/>
      <c r="K370" s="951"/>
      <c r="L370" s="951"/>
      <c r="M370" s="951"/>
      <c r="N370" s="951"/>
      <c r="O370" s="951"/>
      <c r="P370" s="951"/>
      <c r="Q370" s="951"/>
      <c r="R370" s="951"/>
      <c r="S370" s="951"/>
      <c r="T370" s="951"/>
      <c r="U370" s="951"/>
      <c r="V370" s="951"/>
      <c r="W370" s="951"/>
      <c r="X370" s="951"/>
      <c r="Y370" s="951"/>
      <c r="Z370" s="951"/>
      <c r="AA370" s="951"/>
      <c r="AB370" s="951"/>
    </row>
    <row r="371">
      <c r="A371" s="951"/>
      <c r="B371" s="951"/>
      <c r="C371" s="951"/>
      <c r="D371" s="951"/>
      <c r="E371" s="951"/>
      <c r="F371" s="951"/>
      <c r="G371" s="951"/>
      <c r="H371" s="951"/>
      <c r="I371" s="951"/>
      <c r="J371" s="951"/>
      <c r="K371" s="951"/>
      <c r="L371" s="951"/>
      <c r="M371" s="951"/>
      <c r="N371" s="951"/>
      <c r="O371" s="951"/>
      <c r="P371" s="951"/>
      <c r="Q371" s="951"/>
      <c r="R371" s="951"/>
      <c r="S371" s="951"/>
      <c r="T371" s="951"/>
      <c r="U371" s="951"/>
      <c r="V371" s="951"/>
      <c r="W371" s="951"/>
      <c r="X371" s="951"/>
      <c r="Y371" s="951"/>
      <c r="Z371" s="951"/>
      <c r="AA371" s="951"/>
      <c r="AB371" s="951"/>
    </row>
    <row r="372">
      <c r="A372" s="951"/>
      <c r="B372" s="951"/>
      <c r="C372" s="951"/>
      <c r="D372" s="951"/>
      <c r="E372" s="951"/>
      <c r="F372" s="951"/>
      <c r="G372" s="951"/>
      <c r="H372" s="951"/>
      <c r="I372" s="951"/>
      <c r="J372" s="951"/>
      <c r="K372" s="951"/>
      <c r="L372" s="951"/>
      <c r="M372" s="951"/>
      <c r="N372" s="951"/>
      <c r="O372" s="951"/>
      <c r="P372" s="951"/>
      <c r="Q372" s="951"/>
      <c r="R372" s="951"/>
      <c r="S372" s="951"/>
      <c r="T372" s="951"/>
      <c r="U372" s="951"/>
      <c r="V372" s="951"/>
      <c r="W372" s="951"/>
      <c r="X372" s="951"/>
      <c r="Y372" s="951"/>
      <c r="Z372" s="951"/>
      <c r="AA372" s="951"/>
      <c r="AB372" s="951"/>
    </row>
    <row r="373">
      <c r="A373" s="951"/>
      <c r="B373" s="951"/>
      <c r="C373" s="951"/>
      <c r="D373" s="951"/>
      <c r="E373" s="951"/>
      <c r="F373" s="951"/>
      <c r="G373" s="951"/>
      <c r="H373" s="951"/>
      <c r="I373" s="951"/>
      <c r="J373" s="951"/>
      <c r="K373" s="951"/>
      <c r="L373" s="951"/>
      <c r="M373" s="951"/>
      <c r="N373" s="951"/>
      <c r="O373" s="951"/>
      <c r="P373" s="951"/>
      <c r="Q373" s="951"/>
      <c r="R373" s="951"/>
      <c r="S373" s="951"/>
      <c r="T373" s="951"/>
      <c r="U373" s="951"/>
      <c r="V373" s="951"/>
      <c r="W373" s="951"/>
      <c r="X373" s="951"/>
      <c r="Y373" s="951"/>
      <c r="Z373" s="951"/>
      <c r="AA373" s="951"/>
      <c r="AB373" s="951"/>
    </row>
    <row r="374">
      <c r="A374" s="951"/>
      <c r="B374" s="951"/>
      <c r="C374" s="951"/>
      <c r="D374" s="951"/>
      <c r="E374" s="951"/>
      <c r="F374" s="951"/>
      <c r="G374" s="951"/>
      <c r="H374" s="951"/>
      <c r="I374" s="951"/>
      <c r="J374" s="951"/>
      <c r="K374" s="951"/>
      <c r="L374" s="951"/>
      <c r="M374" s="951"/>
      <c r="N374" s="951"/>
      <c r="O374" s="951"/>
      <c r="P374" s="951"/>
      <c r="Q374" s="951"/>
      <c r="R374" s="951"/>
      <c r="S374" s="951"/>
      <c r="T374" s="951"/>
      <c r="U374" s="951"/>
      <c r="V374" s="951"/>
      <c r="W374" s="951"/>
      <c r="X374" s="951"/>
      <c r="Y374" s="951"/>
      <c r="Z374" s="951"/>
      <c r="AA374" s="951"/>
      <c r="AB374" s="951"/>
    </row>
    <row r="375">
      <c r="A375" s="951"/>
      <c r="B375" s="951"/>
      <c r="C375" s="951"/>
      <c r="D375" s="951"/>
      <c r="E375" s="951"/>
      <c r="F375" s="951"/>
      <c r="G375" s="951"/>
      <c r="H375" s="951"/>
      <c r="I375" s="951"/>
      <c r="J375" s="951"/>
      <c r="K375" s="951"/>
      <c r="L375" s="951"/>
      <c r="M375" s="951"/>
      <c r="N375" s="951"/>
      <c r="O375" s="951"/>
      <c r="P375" s="951"/>
      <c r="Q375" s="951"/>
      <c r="R375" s="951"/>
      <c r="S375" s="951"/>
      <c r="T375" s="951"/>
      <c r="U375" s="951"/>
      <c r="V375" s="951"/>
      <c r="W375" s="951"/>
      <c r="X375" s="951"/>
      <c r="Y375" s="951"/>
      <c r="Z375" s="951"/>
      <c r="AA375" s="951"/>
      <c r="AB375" s="951"/>
    </row>
    <row r="376">
      <c r="A376" s="951"/>
      <c r="B376" s="951"/>
      <c r="C376" s="951"/>
      <c r="D376" s="951"/>
      <c r="E376" s="951"/>
      <c r="F376" s="951"/>
      <c r="G376" s="951"/>
      <c r="H376" s="951"/>
      <c r="I376" s="951"/>
      <c r="J376" s="951"/>
      <c r="K376" s="951"/>
      <c r="L376" s="951"/>
      <c r="M376" s="951"/>
      <c r="N376" s="951"/>
      <c r="O376" s="951"/>
      <c r="P376" s="951"/>
      <c r="Q376" s="951"/>
      <c r="R376" s="951"/>
      <c r="S376" s="951"/>
      <c r="T376" s="951"/>
      <c r="U376" s="951"/>
      <c r="V376" s="951"/>
      <c r="W376" s="951"/>
      <c r="X376" s="951"/>
      <c r="Y376" s="951"/>
      <c r="Z376" s="951"/>
      <c r="AA376" s="951"/>
      <c r="AB376" s="951"/>
    </row>
    <row r="377">
      <c r="A377" s="951"/>
      <c r="B377" s="951"/>
      <c r="C377" s="951"/>
      <c r="D377" s="951"/>
      <c r="E377" s="951"/>
      <c r="F377" s="951"/>
      <c r="G377" s="951"/>
      <c r="H377" s="951"/>
      <c r="I377" s="951"/>
      <c r="J377" s="951"/>
      <c r="K377" s="951"/>
      <c r="L377" s="951"/>
      <c r="M377" s="951"/>
      <c r="N377" s="951"/>
      <c r="O377" s="951"/>
      <c r="P377" s="951"/>
      <c r="Q377" s="951"/>
      <c r="R377" s="951"/>
      <c r="S377" s="951"/>
      <c r="T377" s="951"/>
      <c r="U377" s="951"/>
      <c r="V377" s="951"/>
      <c r="W377" s="951"/>
      <c r="X377" s="951"/>
      <c r="Y377" s="951"/>
      <c r="Z377" s="951"/>
      <c r="AA377" s="951"/>
      <c r="AB377" s="951"/>
    </row>
    <row r="378">
      <c r="A378" s="951"/>
      <c r="B378" s="951"/>
      <c r="C378" s="951"/>
      <c r="D378" s="951"/>
      <c r="E378" s="951"/>
      <c r="F378" s="951"/>
      <c r="G378" s="951"/>
      <c r="H378" s="951"/>
      <c r="I378" s="951"/>
      <c r="J378" s="951"/>
      <c r="K378" s="951"/>
      <c r="L378" s="951"/>
      <c r="M378" s="951"/>
      <c r="N378" s="951"/>
      <c r="O378" s="951"/>
      <c r="P378" s="951"/>
      <c r="Q378" s="951"/>
      <c r="R378" s="951"/>
      <c r="S378" s="951"/>
      <c r="T378" s="951"/>
      <c r="U378" s="951"/>
      <c r="V378" s="951"/>
      <c r="W378" s="951"/>
      <c r="X378" s="951"/>
      <c r="Y378" s="951"/>
      <c r="Z378" s="951"/>
      <c r="AA378" s="951"/>
      <c r="AB378" s="951"/>
    </row>
    <row r="379">
      <c r="A379" s="951"/>
      <c r="B379" s="951"/>
      <c r="C379" s="951"/>
      <c r="D379" s="951"/>
      <c r="E379" s="951"/>
      <c r="F379" s="951"/>
      <c r="G379" s="951"/>
      <c r="H379" s="951"/>
      <c r="I379" s="951"/>
      <c r="J379" s="951"/>
      <c r="K379" s="951"/>
      <c r="L379" s="951"/>
      <c r="M379" s="951"/>
      <c r="N379" s="951"/>
      <c r="O379" s="951"/>
      <c r="P379" s="951"/>
      <c r="Q379" s="951"/>
      <c r="R379" s="951"/>
      <c r="S379" s="951"/>
      <c r="T379" s="951"/>
      <c r="U379" s="951"/>
      <c r="V379" s="951"/>
      <c r="W379" s="951"/>
      <c r="X379" s="951"/>
      <c r="Y379" s="951"/>
      <c r="Z379" s="951"/>
      <c r="AA379" s="951"/>
      <c r="AB379" s="951"/>
    </row>
    <row r="380">
      <c r="A380" s="951"/>
      <c r="B380" s="951"/>
      <c r="C380" s="951"/>
      <c r="D380" s="951"/>
      <c r="E380" s="951"/>
      <c r="F380" s="951"/>
      <c r="G380" s="951"/>
      <c r="H380" s="951"/>
      <c r="I380" s="951"/>
      <c r="J380" s="951"/>
      <c r="K380" s="951"/>
      <c r="L380" s="951"/>
      <c r="M380" s="951"/>
      <c r="N380" s="951"/>
      <c r="O380" s="951"/>
      <c r="P380" s="951"/>
      <c r="Q380" s="951"/>
      <c r="R380" s="951"/>
      <c r="S380" s="951"/>
      <c r="T380" s="951"/>
      <c r="U380" s="951"/>
      <c r="V380" s="951"/>
      <c r="W380" s="951"/>
      <c r="X380" s="951"/>
      <c r="Y380" s="951"/>
      <c r="Z380" s="951"/>
      <c r="AA380" s="951"/>
      <c r="AB380" s="951"/>
    </row>
    <row r="381">
      <c r="A381" s="951"/>
      <c r="B381" s="951"/>
      <c r="C381" s="951"/>
      <c r="D381" s="951"/>
      <c r="E381" s="951"/>
      <c r="F381" s="951"/>
      <c r="G381" s="951"/>
      <c r="H381" s="951"/>
      <c r="I381" s="951"/>
      <c r="J381" s="951"/>
      <c r="K381" s="951"/>
      <c r="L381" s="951"/>
      <c r="M381" s="951"/>
      <c r="N381" s="951"/>
      <c r="O381" s="951"/>
      <c r="P381" s="951"/>
      <c r="Q381" s="951"/>
      <c r="R381" s="951"/>
      <c r="S381" s="951"/>
      <c r="T381" s="951"/>
      <c r="U381" s="951"/>
      <c r="V381" s="951"/>
      <c r="W381" s="951"/>
      <c r="X381" s="951"/>
      <c r="Y381" s="951"/>
      <c r="Z381" s="951"/>
      <c r="AA381" s="951"/>
      <c r="AB381" s="951"/>
    </row>
    <row r="382">
      <c r="A382" s="951"/>
      <c r="B382" s="951"/>
      <c r="C382" s="951"/>
      <c r="D382" s="951"/>
      <c r="E382" s="951"/>
      <c r="F382" s="951"/>
      <c r="G382" s="951"/>
      <c r="H382" s="951"/>
      <c r="I382" s="951"/>
      <c r="J382" s="951"/>
      <c r="K382" s="951"/>
      <c r="L382" s="951"/>
      <c r="M382" s="951"/>
      <c r="N382" s="951"/>
      <c r="O382" s="951"/>
      <c r="P382" s="951"/>
      <c r="Q382" s="951"/>
      <c r="R382" s="951"/>
      <c r="S382" s="951"/>
      <c r="T382" s="951"/>
      <c r="U382" s="951"/>
      <c r="V382" s="951"/>
      <c r="W382" s="951"/>
      <c r="X382" s="951"/>
      <c r="Y382" s="951"/>
      <c r="Z382" s="951"/>
      <c r="AA382" s="951"/>
      <c r="AB382" s="951"/>
    </row>
    <row r="383">
      <c r="A383" s="951"/>
      <c r="B383" s="951"/>
      <c r="C383" s="951"/>
      <c r="D383" s="951"/>
      <c r="E383" s="951"/>
      <c r="F383" s="951"/>
      <c r="G383" s="951"/>
      <c r="H383" s="951"/>
      <c r="I383" s="951"/>
      <c r="J383" s="951"/>
      <c r="K383" s="951"/>
      <c r="L383" s="951"/>
      <c r="M383" s="951"/>
      <c r="N383" s="951"/>
      <c r="O383" s="951"/>
      <c r="P383" s="951"/>
      <c r="Q383" s="951"/>
      <c r="R383" s="951"/>
      <c r="S383" s="951"/>
      <c r="T383" s="951"/>
      <c r="U383" s="951"/>
      <c r="V383" s="951"/>
      <c r="W383" s="951"/>
      <c r="X383" s="951"/>
      <c r="Y383" s="951"/>
      <c r="Z383" s="951"/>
      <c r="AA383" s="951"/>
      <c r="AB383" s="951"/>
    </row>
    <row r="384">
      <c r="A384" s="951"/>
      <c r="B384" s="951"/>
      <c r="C384" s="951"/>
      <c r="D384" s="951"/>
      <c r="E384" s="951"/>
      <c r="F384" s="951"/>
      <c r="G384" s="951"/>
      <c r="H384" s="951"/>
      <c r="I384" s="951"/>
      <c r="J384" s="951"/>
      <c r="K384" s="951"/>
      <c r="L384" s="951"/>
      <c r="M384" s="951"/>
      <c r="N384" s="951"/>
      <c r="O384" s="951"/>
      <c r="P384" s="951"/>
      <c r="Q384" s="951"/>
      <c r="R384" s="951"/>
      <c r="S384" s="951"/>
      <c r="T384" s="951"/>
      <c r="U384" s="951"/>
      <c r="V384" s="951"/>
      <c r="W384" s="951"/>
      <c r="X384" s="951"/>
      <c r="Y384" s="951"/>
      <c r="Z384" s="951"/>
      <c r="AA384" s="951"/>
      <c r="AB384" s="951"/>
    </row>
    <row r="385">
      <c r="A385" s="951"/>
      <c r="B385" s="951"/>
      <c r="C385" s="951"/>
      <c r="D385" s="951"/>
      <c r="E385" s="951"/>
      <c r="F385" s="951"/>
      <c r="G385" s="951"/>
      <c r="H385" s="951"/>
      <c r="I385" s="951"/>
      <c r="J385" s="951"/>
      <c r="K385" s="951"/>
      <c r="L385" s="951"/>
      <c r="M385" s="951"/>
      <c r="N385" s="951"/>
      <c r="O385" s="951"/>
      <c r="P385" s="951"/>
      <c r="Q385" s="951"/>
      <c r="R385" s="951"/>
      <c r="S385" s="951"/>
      <c r="T385" s="951"/>
      <c r="U385" s="951"/>
      <c r="V385" s="951"/>
      <c r="W385" s="951"/>
      <c r="X385" s="951"/>
      <c r="Y385" s="951"/>
      <c r="Z385" s="951"/>
      <c r="AA385" s="951"/>
      <c r="AB385" s="951"/>
    </row>
    <row r="386">
      <c r="A386" s="951"/>
      <c r="B386" s="951"/>
      <c r="C386" s="951"/>
      <c r="D386" s="951"/>
      <c r="E386" s="951"/>
      <c r="F386" s="951"/>
      <c r="G386" s="951"/>
      <c r="H386" s="951"/>
      <c r="I386" s="951"/>
      <c r="J386" s="951"/>
      <c r="K386" s="951"/>
      <c r="L386" s="951"/>
      <c r="M386" s="951"/>
      <c r="N386" s="951"/>
      <c r="O386" s="951"/>
      <c r="P386" s="951"/>
      <c r="Q386" s="951"/>
      <c r="R386" s="951"/>
      <c r="S386" s="951"/>
      <c r="T386" s="951"/>
      <c r="U386" s="951"/>
      <c r="V386" s="951"/>
      <c r="W386" s="951"/>
      <c r="X386" s="951"/>
      <c r="Y386" s="951"/>
      <c r="Z386" s="951"/>
      <c r="AA386" s="951"/>
      <c r="AB386" s="951"/>
    </row>
    <row r="387">
      <c r="A387" s="951"/>
      <c r="B387" s="951"/>
      <c r="C387" s="951"/>
      <c r="D387" s="951"/>
      <c r="E387" s="951"/>
      <c r="F387" s="951"/>
      <c r="G387" s="951"/>
      <c r="H387" s="951"/>
      <c r="I387" s="951"/>
      <c r="J387" s="951"/>
      <c r="K387" s="951"/>
      <c r="L387" s="951"/>
      <c r="M387" s="951"/>
      <c r="N387" s="951"/>
      <c r="O387" s="951"/>
      <c r="P387" s="951"/>
      <c r="Q387" s="951"/>
      <c r="R387" s="951"/>
      <c r="S387" s="951"/>
      <c r="T387" s="951"/>
      <c r="U387" s="951"/>
      <c r="V387" s="951"/>
      <c r="W387" s="951"/>
      <c r="X387" s="951"/>
      <c r="Y387" s="951"/>
      <c r="Z387" s="951"/>
      <c r="AA387" s="951"/>
      <c r="AB387" s="951"/>
    </row>
    <row r="388">
      <c r="A388" s="951"/>
      <c r="B388" s="951"/>
      <c r="C388" s="951"/>
      <c r="D388" s="951"/>
      <c r="E388" s="951"/>
      <c r="F388" s="951"/>
      <c r="G388" s="951"/>
      <c r="H388" s="951"/>
      <c r="I388" s="951"/>
      <c r="J388" s="951"/>
      <c r="K388" s="951"/>
      <c r="L388" s="951"/>
      <c r="M388" s="951"/>
      <c r="N388" s="951"/>
      <c r="O388" s="951"/>
      <c r="P388" s="951"/>
      <c r="Q388" s="951"/>
      <c r="R388" s="951"/>
      <c r="S388" s="951"/>
      <c r="T388" s="951"/>
      <c r="U388" s="951"/>
      <c r="V388" s="951"/>
      <c r="W388" s="951"/>
      <c r="X388" s="951"/>
      <c r="Y388" s="951"/>
      <c r="Z388" s="951"/>
      <c r="AA388" s="951"/>
      <c r="AB388" s="951"/>
    </row>
    <row r="389">
      <c r="A389" s="951"/>
      <c r="B389" s="951"/>
      <c r="C389" s="951"/>
      <c r="D389" s="951"/>
      <c r="E389" s="951"/>
      <c r="F389" s="951"/>
      <c r="G389" s="951"/>
      <c r="H389" s="951"/>
      <c r="I389" s="951"/>
      <c r="J389" s="951"/>
      <c r="K389" s="951"/>
      <c r="L389" s="951"/>
      <c r="M389" s="951"/>
      <c r="N389" s="951"/>
      <c r="O389" s="951"/>
      <c r="P389" s="951"/>
      <c r="Q389" s="951"/>
      <c r="R389" s="951"/>
      <c r="S389" s="951"/>
      <c r="T389" s="951"/>
      <c r="U389" s="951"/>
      <c r="V389" s="951"/>
      <c r="W389" s="951"/>
      <c r="X389" s="951"/>
      <c r="Y389" s="951"/>
      <c r="Z389" s="951"/>
      <c r="AA389" s="951"/>
      <c r="AB389" s="951"/>
    </row>
    <row r="390">
      <c r="A390" s="951"/>
      <c r="B390" s="951"/>
      <c r="C390" s="951"/>
      <c r="D390" s="951"/>
      <c r="E390" s="951"/>
      <c r="F390" s="951"/>
      <c r="G390" s="951"/>
      <c r="H390" s="951"/>
      <c r="I390" s="951"/>
      <c r="J390" s="951"/>
      <c r="K390" s="951"/>
      <c r="L390" s="951"/>
      <c r="M390" s="951"/>
      <c r="N390" s="951"/>
      <c r="O390" s="951"/>
      <c r="P390" s="951"/>
      <c r="Q390" s="951"/>
      <c r="R390" s="951"/>
      <c r="S390" s="951"/>
      <c r="T390" s="951"/>
      <c r="U390" s="951"/>
      <c r="V390" s="951"/>
      <c r="W390" s="951"/>
      <c r="X390" s="951"/>
      <c r="Y390" s="951"/>
      <c r="Z390" s="951"/>
      <c r="AA390" s="951"/>
      <c r="AB390" s="951"/>
    </row>
    <row r="391">
      <c r="A391" s="951"/>
      <c r="B391" s="951"/>
      <c r="C391" s="951"/>
      <c r="D391" s="951"/>
      <c r="E391" s="951"/>
      <c r="F391" s="951"/>
      <c r="G391" s="951"/>
      <c r="H391" s="951"/>
      <c r="I391" s="951"/>
      <c r="J391" s="951"/>
      <c r="K391" s="951"/>
      <c r="L391" s="951"/>
      <c r="M391" s="951"/>
      <c r="N391" s="951"/>
      <c r="O391" s="951"/>
      <c r="P391" s="951"/>
      <c r="Q391" s="951"/>
      <c r="R391" s="951"/>
      <c r="S391" s="951"/>
      <c r="T391" s="951"/>
      <c r="U391" s="951"/>
      <c r="V391" s="951"/>
      <c r="W391" s="951"/>
      <c r="X391" s="951"/>
      <c r="Y391" s="951"/>
      <c r="Z391" s="951"/>
      <c r="AA391" s="951"/>
      <c r="AB391" s="951"/>
    </row>
    <row r="392">
      <c r="A392" s="951"/>
      <c r="B392" s="951"/>
      <c r="C392" s="951"/>
      <c r="D392" s="951"/>
      <c r="E392" s="951"/>
      <c r="F392" s="951"/>
      <c r="G392" s="951"/>
      <c r="H392" s="951"/>
      <c r="I392" s="951"/>
      <c r="J392" s="951"/>
      <c r="K392" s="951"/>
      <c r="L392" s="951"/>
      <c r="M392" s="951"/>
      <c r="N392" s="951"/>
      <c r="O392" s="951"/>
      <c r="P392" s="951"/>
      <c r="Q392" s="951"/>
      <c r="R392" s="951"/>
      <c r="S392" s="951"/>
      <c r="T392" s="951"/>
      <c r="U392" s="951"/>
      <c r="V392" s="951"/>
      <c r="W392" s="951"/>
      <c r="X392" s="951"/>
      <c r="Y392" s="951"/>
      <c r="Z392" s="951"/>
      <c r="AA392" s="951"/>
      <c r="AB392" s="951"/>
    </row>
    <row r="393">
      <c r="A393" s="951"/>
      <c r="B393" s="951"/>
      <c r="C393" s="951"/>
      <c r="D393" s="951"/>
      <c r="E393" s="951"/>
      <c r="F393" s="951"/>
      <c r="G393" s="951"/>
      <c r="H393" s="951"/>
      <c r="I393" s="951"/>
      <c r="J393" s="951"/>
      <c r="K393" s="951"/>
      <c r="L393" s="951"/>
      <c r="M393" s="951"/>
      <c r="N393" s="951"/>
      <c r="O393" s="951"/>
      <c r="P393" s="951"/>
      <c r="Q393" s="951"/>
      <c r="R393" s="951"/>
      <c r="S393" s="951"/>
      <c r="T393" s="951"/>
      <c r="U393" s="951"/>
      <c r="V393" s="951"/>
      <c r="W393" s="951"/>
      <c r="X393" s="951"/>
      <c r="Y393" s="951"/>
      <c r="Z393" s="951"/>
      <c r="AA393" s="951"/>
      <c r="AB393" s="951"/>
    </row>
    <row r="394">
      <c r="A394" s="951"/>
      <c r="B394" s="951"/>
      <c r="C394" s="951"/>
      <c r="D394" s="951"/>
      <c r="E394" s="951"/>
      <c r="F394" s="951"/>
      <c r="G394" s="951"/>
      <c r="H394" s="951"/>
      <c r="I394" s="951"/>
      <c r="J394" s="951"/>
      <c r="K394" s="951"/>
      <c r="L394" s="951"/>
      <c r="M394" s="951"/>
      <c r="N394" s="951"/>
      <c r="O394" s="951"/>
      <c r="P394" s="951"/>
      <c r="Q394" s="951"/>
      <c r="R394" s="951"/>
      <c r="S394" s="951"/>
      <c r="T394" s="951"/>
      <c r="U394" s="951"/>
      <c r="V394" s="951"/>
      <c r="W394" s="951"/>
      <c r="X394" s="951"/>
      <c r="Y394" s="951"/>
      <c r="Z394" s="951"/>
      <c r="AA394" s="951"/>
      <c r="AB394" s="951"/>
    </row>
    <row r="395">
      <c r="A395" s="951"/>
      <c r="B395" s="951"/>
      <c r="C395" s="951"/>
      <c r="D395" s="951"/>
      <c r="E395" s="951"/>
      <c r="F395" s="951"/>
      <c r="G395" s="951"/>
      <c r="H395" s="951"/>
      <c r="I395" s="951"/>
      <c r="J395" s="951"/>
      <c r="K395" s="951"/>
      <c r="L395" s="951"/>
      <c r="M395" s="951"/>
      <c r="N395" s="951"/>
      <c r="O395" s="951"/>
      <c r="P395" s="951"/>
      <c r="Q395" s="951"/>
      <c r="R395" s="951"/>
      <c r="S395" s="951"/>
      <c r="T395" s="951"/>
      <c r="U395" s="951"/>
      <c r="V395" s="951"/>
      <c r="W395" s="951"/>
      <c r="X395" s="951"/>
      <c r="Y395" s="951"/>
      <c r="Z395" s="951"/>
      <c r="AA395" s="951"/>
      <c r="AB395" s="951"/>
    </row>
    <row r="396">
      <c r="A396" s="951"/>
      <c r="B396" s="951"/>
      <c r="C396" s="951"/>
      <c r="D396" s="951"/>
      <c r="E396" s="951"/>
      <c r="F396" s="951"/>
      <c r="G396" s="951"/>
      <c r="H396" s="951"/>
      <c r="I396" s="951"/>
      <c r="J396" s="951"/>
      <c r="K396" s="951"/>
      <c r="L396" s="951"/>
      <c r="M396" s="951"/>
      <c r="N396" s="951"/>
      <c r="O396" s="951"/>
      <c r="P396" s="951"/>
      <c r="Q396" s="951"/>
      <c r="R396" s="951"/>
      <c r="S396" s="951"/>
      <c r="T396" s="951"/>
      <c r="U396" s="951"/>
      <c r="V396" s="951"/>
      <c r="W396" s="951"/>
      <c r="X396" s="951"/>
      <c r="Y396" s="951"/>
      <c r="Z396" s="951"/>
      <c r="AA396" s="951"/>
      <c r="AB396" s="951"/>
    </row>
    <row r="397">
      <c r="A397" s="951"/>
      <c r="B397" s="951"/>
      <c r="C397" s="951"/>
      <c r="D397" s="951"/>
      <c r="E397" s="951"/>
      <c r="F397" s="951"/>
      <c r="G397" s="951"/>
      <c r="H397" s="951"/>
      <c r="I397" s="951"/>
      <c r="J397" s="951"/>
      <c r="K397" s="951"/>
      <c r="L397" s="951"/>
      <c r="M397" s="951"/>
      <c r="N397" s="951"/>
      <c r="O397" s="951"/>
      <c r="P397" s="951"/>
      <c r="Q397" s="951"/>
      <c r="R397" s="951"/>
      <c r="S397" s="951"/>
      <c r="T397" s="951"/>
      <c r="U397" s="951"/>
      <c r="V397" s="951"/>
      <c r="W397" s="951"/>
      <c r="X397" s="951"/>
      <c r="Y397" s="951"/>
      <c r="Z397" s="951"/>
      <c r="AA397" s="951"/>
      <c r="AB397" s="951"/>
    </row>
    <row r="398">
      <c r="A398" s="951"/>
      <c r="B398" s="951"/>
      <c r="C398" s="951"/>
      <c r="D398" s="951"/>
      <c r="E398" s="951"/>
      <c r="F398" s="951"/>
      <c r="G398" s="951"/>
      <c r="H398" s="951"/>
      <c r="I398" s="951"/>
      <c r="J398" s="951"/>
      <c r="K398" s="951"/>
      <c r="L398" s="951"/>
      <c r="M398" s="951"/>
      <c r="N398" s="951"/>
      <c r="O398" s="951"/>
      <c r="P398" s="951"/>
      <c r="Q398" s="951"/>
      <c r="R398" s="951"/>
      <c r="S398" s="951"/>
      <c r="T398" s="951"/>
      <c r="U398" s="951"/>
      <c r="V398" s="951"/>
      <c r="W398" s="951"/>
      <c r="X398" s="951"/>
      <c r="Y398" s="951"/>
      <c r="Z398" s="951"/>
      <c r="AA398" s="951"/>
      <c r="AB398" s="951"/>
    </row>
    <row r="399">
      <c r="A399" s="951"/>
      <c r="B399" s="951"/>
      <c r="C399" s="951"/>
      <c r="D399" s="951"/>
      <c r="E399" s="951"/>
      <c r="F399" s="951"/>
      <c r="G399" s="951"/>
      <c r="H399" s="951"/>
      <c r="I399" s="951"/>
      <c r="J399" s="951"/>
      <c r="K399" s="951"/>
      <c r="L399" s="951"/>
      <c r="M399" s="951"/>
      <c r="N399" s="951"/>
      <c r="O399" s="951"/>
      <c r="P399" s="951"/>
      <c r="Q399" s="951"/>
      <c r="R399" s="951"/>
      <c r="S399" s="951"/>
      <c r="T399" s="951"/>
      <c r="U399" s="951"/>
      <c r="V399" s="951"/>
      <c r="W399" s="951"/>
      <c r="X399" s="951"/>
      <c r="Y399" s="951"/>
      <c r="Z399" s="951"/>
      <c r="AA399" s="951"/>
      <c r="AB399" s="951"/>
    </row>
    <row r="400">
      <c r="A400" s="951"/>
      <c r="B400" s="951"/>
      <c r="C400" s="951"/>
      <c r="D400" s="951"/>
      <c r="E400" s="951"/>
      <c r="F400" s="951"/>
      <c r="G400" s="951"/>
      <c r="H400" s="951"/>
      <c r="I400" s="951"/>
      <c r="J400" s="951"/>
      <c r="K400" s="951"/>
      <c r="L400" s="951"/>
      <c r="M400" s="951"/>
      <c r="N400" s="951"/>
      <c r="O400" s="951"/>
      <c r="P400" s="951"/>
      <c r="Q400" s="951"/>
      <c r="R400" s="951"/>
      <c r="S400" s="951"/>
      <c r="T400" s="951"/>
      <c r="U400" s="951"/>
      <c r="V400" s="951"/>
      <c r="W400" s="951"/>
      <c r="X400" s="951"/>
      <c r="Y400" s="951"/>
      <c r="Z400" s="951"/>
      <c r="AA400" s="951"/>
      <c r="AB400" s="951"/>
    </row>
    <row r="401">
      <c r="A401" s="951"/>
      <c r="B401" s="951"/>
      <c r="C401" s="951"/>
      <c r="D401" s="951"/>
      <c r="E401" s="951"/>
      <c r="F401" s="951"/>
      <c r="G401" s="951"/>
      <c r="H401" s="951"/>
      <c r="I401" s="951"/>
      <c r="J401" s="951"/>
      <c r="K401" s="951"/>
      <c r="L401" s="951"/>
      <c r="M401" s="951"/>
      <c r="N401" s="951"/>
      <c r="O401" s="951"/>
      <c r="P401" s="951"/>
      <c r="Q401" s="951"/>
      <c r="R401" s="951"/>
      <c r="S401" s="951"/>
      <c r="T401" s="951"/>
      <c r="U401" s="951"/>
      <c r="V401" s="951"/>
      <c r="W401" s="951"/>
      <c r="X401" s="951"/>
      <c r="Y401" s="951"/>
      <c r="Z401" s="951"/>
      <c r="AA401" s="951"/>
      <c r="AB401" s="951"/>
    </row>
    <row r="402">
      <c r="A402" s="951"/>
      <c r="B402" s="951"/>
      <c r="C402" s="951"/>
      <c r="D402" s="951"/>
      <c r="E402" s="951"/>
      <c r="F402" s="951"/>
      <c r="G402" s="951"/>
      <c r="H402" s="951"/>
      <c r="I402" s="951"/>
      <c r="J402" s="951"/>
      <c r="K402" s="951"/>
      <c r="L402" s="951"/>
      <c r="M402" s="951"/>
      <c r="N402" s="951"/>
      <c r="O402" s="951"/>
      <c r="P402" s="951"/>
      <c r="Q402" s="951"/>
      <c r="R402" s="951"/>
      <c r="S402" s="951"/>
      <c r="T402" s="951"/>
      <c r="U402" s="951"/>
      <c r="V402" s="951"/>
      <c r="W402" s="951"/>
      <c r="X402" s="951"/>
      <c r="Y402" s="951"/>
      <c r="Z402" s="951"/>
      <c r="AA402" s="951"/>
      <c r="AB402" s="951"/>
    </row>
    <row r="403">
      <c r="A403" s="951"/>
      <c r="B403" s="951"/>
      <c r="C403" s="951"/>
      <c r="D403" s="951"/>
      <c r="E403" s="951"/>
      <c r="F403" s="951"/>
      <c r="G403" s="951"/>
      <c r="H403" s="951"/>
      <c r="I403" s="951"/>
      <c r="J403" s="951"/>
      <c r="K403" s="951"/>
      <c r="L403" s="951"/>
      <c r="M403" s="951"/>
      <c r="N403" s="951"/>
      <c r="O403" s="951"/>
      <c r="P403" s="951"/>
      <c r="Q403" s="951"/>
      <c r="R403" s="951"/>
      <c r="S403" s="951"/>
      <c r="T403" s="951"/>
      <c r="U403" s="951"/>
      <c r="V403" s="951"/>
      <c r="W403" s="951"/>
      <c r="X403" s="951"/>
      <c r="Y403" s="951"/>
      <c r="Z403" s="951"/>
      <c r="AA403" s="951"/>
      <c r="AB403" s="951"/>
    </row>
    <row r="404">
      <c r="A404" s="951"/>
      <c r="B404" s="951"/>
      <c r="C404" s="951"/>
      <c r="D404" s="951"/>
      <c r="E404" s="951"/>
      <c r="F404" s="951"/>
      <c r="G404" s="951"/>
      <c r="H404" s="951"/>
      <c r="I404" s="951"/>
      <c r="J404" s="951"/>
      <c r="K404" s="951"/>
      <c r="L404" s="951"/>
      <c r="M404" s="951"/>
      <c r="N404" s="951"/>
      <c r="O404" s="951"/>
      <c r="P404" s="951"/>
      <c r="Q404" s="951"/>
      <c r="R404" s="951"/>
      <c r="S404" s="951"/>
      <c r="T404" s="951"/>
      <c r="U404" s="951"/>
      <c r="V404" s="951"/>
      <c r="W404" s="951"/>
      <c r="X404" s="951"/>
      <c r="Y404" s="951"/>
      <c r="Z404" s="951"/>
      <c r="AA404" s="951"/>
      <c r="AB404" s="951"/>
    </row>
    <row r="405">
      <c r="A405" s="951"/>
      <c r="B405" s="951"/>
      <c r="C405" s="951"/>
      <c r="D405" s="951"/>
      <c r="E405" s="951"/>
      <c r="F405" s="951"/>
      <c r="G405" s="951"/>
      <c r="H405" s="951"/>
      <c r="I405" s="951"/>
      <c r="J405" s="951"/>
      <c r="K405" s="951"/>
      <c r="L405" s="951"/>
      <c r="M405" s="951"/>
      <c r="N405" s="951"/>
      <c r="O405" s="951"/>
      <c r="P405" s="951"/>
      <c r="Q405" s="951"/>
      <c r="R405" s="951"/>
      <c r="S405" s="951"/>
      <c r="T405" s="951"/>
      <c r="U405" s="951"/>
      <c r="V405" s="951"/>
      <c r="W405" s="951"/>
      <c r="X405" s="951"/>
      <c r="Y405" s="951"/>
      <c r="Z405" s="951"/>
      <c r="AA405" s="951"/>
      <c r="AB405" s="951"/>
    </row>
    <row r="406">
      <c r="A406" s="951"/>
      <c r="B406" s="951"/>
      <c r="C406" s="951"/>
      <c r="D406" s="951"/>
      <c r="E406" s="951"/>
      <c r="F406" s="951"/>
      <c r="G406" s="951"/>
      <c r="H406" s="951"/>
      <c r="I406" s="951"/>
      <c r="J406" s="951"/>
      <c r="K406" s="951"/>
      <c r="L406" s="951"/>
      <c r="M406" s="951"/>
      <c r="N406" s="951"/>
      <c r="O406" s="951"/>
      <c r="P406" s="951"/>
      <c r="Q406" s="951"/>
      <c r="R406" s="951"/>
      <c r="S406" s="951"/>
      <c r="T406" s="951"/>
      <c r="U406" s="951"/>
      <c r="V406" s="951"/>
      <c r="W406" s="951"/>
      <c r="X406" s="951"/>
      <c r="Y406" s="951"/>
      <c r="Z406" s="951"/>
      <c r="AA406" s="951"/>
      <c r="AB406" s="951"/>
    </row>
    <row r="407">
      <c r="A407" s="951"/>
      <c r="B407" s="951"/>
      <c r="C407" s="951"/>
      <c r="D407" s="951"/>
      <c r="E407" s="951"/>
      <c r="F407" s="951"/>
      <c r="G407" s="951"/>
      <c r="H407" s="951"/>
      <c r="I407" s="951"/>
      <c r="J407" s="951"/>
      <c r="K407" s="951"/>
      <c r="L407" s="951"/>
      <c r="M407" s="951"/>
      <c r="N407" s="951"/>
      <c r="O407" s="951"/>
      <c r="P407" s="951"/>
      <c r="Q407" s="951"/>
      <c r="R407" s="951"/>
      <c r="S407" s="951"/>
      <c r="T407" s="951"/>
      <c r="U407" s="951"/>
      <c r="V407" s="951"/>
      <c r="W407" s="951"/>
      <c r="X407" s="951"/>
      <c r="Y407" s="951"/>
      <c r="Z407" s="951"/>
      <c r="AA407" s="951"/>
      <c r="AB407" s="951"/>
    </row>
    <row r="408">
      <c r="A408" s="951"/>
      <c r="B408" s="951"/>
      <c r="C408" s="951"/>
      <c r="D408" s="951"/>
      <c r="E408" s="951"/>
      <c r="F408" s="951"/>
      <c r="G408" s="951"/>
      <c r="H408" s="951"/>
      <c r="I408" s="951"/>
      <c r="J408" s="951"/>
      <c r="K408" s="951"/>
      <c r="L408" s="951"/>
      <c r="M408" s="951"/>
      <c r="N408" s="951"/>
      <c r="O408" s="951"/>
      <c r="P408" s="951"/>
      <c r="Q408" s="951"/>
      <c r="R408" s="951"/>
      <c r="S408" s="951"/>
      <c r="T408" s="951"/>
      <c r="U408" s="951"/>
      <c r="V408" s="951"/>
      <c r="W408" s="951"/>
      <c r="X408" s="951"/>
      <c r="Y408" s="951"/>
      <c r="Z408" s="951"/>
      <c r="AA408" s="951"/>
      <c r="AB408" s="951"/>
    </row>
    <row r="409">
      <c r="A409" s="951"/>
      <c r="B409" s="951"/>
      <c r="C409" s="951"/>
      <c r="D409" s="951"/>
      <c r="E409" s="951"/>
      <c r="F409" s="951"/>
      <c r="G409" s="951"/>
      <c r="H409" s="951"/>
      <c r="I409" s="951"/>
      <c r="J409" s="951"/>
      <c r="K409" s="951"/>
      <c r="L409" s="951"/>
      <c r="M409" s="951"/>
      <c r="N409" s="951"/>
      <c r="O409" s="951"/>
      <c r="P409" s="951"/>
      <c r="Q409" s="951"/>
      <c r="R409" s="951"/>
      <c r="S409" s="951"/>
      <c r="T409" s="951"/>
      <c r="U409" s="951"/>
      <c r="V409" s="951"/>
      <c r="W409" s="951"/>
      <c r="X409" s="951"/>
      <c r="Y409" s="951"/>
      <c r="Z409" s="951"/>
      <c r="AA409" s="951"/>
      <c r="AB409" s="951"/>
    </row>
    <row r="410">
      <c r="A410" s="951"/>
      <c r="B410" s="951"/>
      <c r="C410" s="951"/>
      <c r="D410" s="951"/>
      <c r="E410" s="951"/>
      <c r="F410" s="951"/>
      <c r="G410" s="951"/>
      <c r="H410" s="951"/>
      <c r="I410" s="951"/>
      <c r="J410" s="951"/>
      <c r="K410" s="951"/>
      <c r="L410" s="951"/>
      <c r="M410" s="951"/>
      <c r="N410" s="951"/>
      <c r="O410" s="951"/>
      <c r="P410" s="951"/>
      <c r="Q410" s="951"/>
      <c r="R410" s="951"/>
      <c r="S410" s="951"/>
      <c r="T410" s="951"/>
      <c r="U410" s="951"/>
      <c r="V410" s="951"/>
      <c r="W410" s="951"/>
      <c r="X410" s="951"/>
      <c r="Y410" s="951"/>
      <c r="Z410" s="951"/>
      <c r="AA410" s="951"/>
      <c r="AB410" s="951"/>
    </row>
    <row r="411">
      <c r="A411" s="951"/>
      <c r="B411" s="951"/>
      <c r="C411" s="951"/>
      <c r="D411" s="951"/>
      <c r="E411" s="951"/>
      <c r="F411" s="951"/>
      <c r="G411" s="951"/>
      <c r="H411" s="951"/>
      <c r="I411" s="951"/>
      <c r="J411" s="951"/>
      <c r="K411" s="951"/>
      <c r="L411" s="951"/>
      <c r="M411" s="951"/>
      <c r="N411" s="951"/>
      <c r="O411" s="951"/>
      <c r="P411" s="951"/>
      <c r="Q411" s="951"/>
      <c r="R411" s="951"/>
      <c r="S411" s="951"/>
      <c r="T411" s="951"/>
      <c r="U411" s="951"/>
      <c r="V411" s="951"/>
      <c r="W411" s="951"/>
      <c r="X411" s="951"/>
      <c r="Y411" s="951"/>
      <c r="Z411" s="951"/>
      <c r="AA411" s="951"/>
      <c r="AB411" s="951"/>
    </row>
    <row r="412">
      <c r="A412" s="951"/>
      <c r="B412" s="951"/>
      <c r="C412" s="951"/>
      <c r="D412" s="951"/>
      <c r="E412" s="951"/>
      <c r="F412" s="951"/>
      <c r="G412" s="951"/>
      <c r="H412" s="951"/>
      <c r="I412" s="951"/>
      <c r="J412" s="951"/>
      <c r="K412" s="951"/>
      <c r="L412" s="951"/>
      <c r="M412" s="951"/>
      <c r="N412" s="951"/>
      <c r="O412" s="951"/>
      <c r="P412" s="951"/>
      <c r="Q412" s="951"/>
      <c r="R412" s="951"/>
      <c r="S412" s="951"/>
      <c r="T412" s="951"/>
      <c r="U412" s="951"/>
      <c r="V412" s="951"/>
      <c r="W412" s="951"/>
      <c r="X412" s="951"/>
      <c r="Y412" s="951"/>
      <c r="Z412" s="951"/>
      <c r="AA412" s="951"/>
      <c r="AB412" s="951"/>
    </row>
    <row r="413">
      <c r="A413" s="951"/>
      <c r="B413" s="951"/>
      <c r="C413" s="951"/>
      <c r="D413" s="951"/>
      <c r="E413" s="951"/>
      <c r="F413" s="951"/>
      <c r="G413" s="951"/>
      <c r="H413" s="951"/>
      <c r="I413" s="951"/>
      <c r="J413" s="951"/>
      <c r="K413" s="951"/>
      <c r="L413" s="951"/>
      <c r="M413" s="951"/>
      <c r="N413" s="951"/>
      <c r="O413" s="951"/>
      <c r="P413" s="951"/>
      <c r="Q413" s="951"/>
      <c r="R413" s="951"/>
      <c r="S413" s="951"/>
      <c r="T413" s="951"/>
      <c r="U413" s="951"/>
      <c r="V413" s="951"/>
      <c r="W413" s="951"/>
      <c r="X413" s="951"/>
      <c r="Y413" s="951"/>
      <c r="Z413" s="951"/>
      <c r="AA413" s="951"/>
      <c r="AB413" s="951"/>
    </row>
    <row r="414">
      <c r="A414" s="951"/>
      <c r="B414" s="951"/>
      <c r="C414" s="951"/>
      <c r="D414" s="951"/>
      <c r="E414" s="951"/>
      <c r="F414" s="951"/>
      <c r="G414" s="951"/>
      <c r="H414" s="951"/>
      <c r="I414" s="951"/>
      <c r="J414" s="951"/>
      <c r="K414" s="951"/>
      <c r="L414" s="951"/>
      <c r="M414" s="951"/>
      <c r="N414" s="951"/>
      <c r="O414" s="951"/>
      <c r="P414" s="951"/>
      <c r="Q414" s="951"/>
      <c r="R414" s="951"/>
      <c r="S414" s="951"/>
      <c r="T414" s="951"/>
      <c r="U414" s="951"/>
      <c r="V414" s="951"/>
      <c r="W414" s="951"/>
      <c r="X414" s="951"/>
      <c r="Y414" s="951"/>
      <c r="Z414" s="951"/>
      <c r="AA414" s="951"/>
      <c r="AB414" s="951"/>
    </row>
    <row r="415">
      <c r="A415" s="951"/>
      <c r="B415" s="951"/>
      <c r="C415" s="951"/>
      <c r="D415" s="951"/>
      <c r="E415" s="951"/>
      <c r="F415" s="951"/>
      <c r="G415" s="951"/>
      <c r="H415" s="951"/>
      <c r="I415" s="951"/>
      <c r="J415" s="951"/>
      <c r="K415" s="951"/>
      <c r="L415" s="951"/>
      <c r="M415" s="951"/>
      <c r="N415" s="951"/>
      <c r="O415" s="951"/>
      <c r="P415" s="951"/>
      <c r="Q415" s="951"/>
      <c r="R415" s="951"/>
      <c r="S415" s="951"/>
      <c r="T415" s="951"/>
      <c r="U415" s="951"/>
      <c r="V415" s="951"/>
      <c r="W415" s="951"/>
      <c r="X415" s="951"/>
      <c r="Y415" s="951"/>
      <c r="Z415" s="951"/>
      <c r="AA415" s="951"/>
      <c r="AB415" s="951"/>
    </row>
    <row r="416">
      <c r="A416" s="951"/>
      <c r="B416" s="951"/>
      <c r="C416" s="951"/>
      <c r="D416" s="951"/>
      <c r="E416" s="951"/>
      <c r="F416" s="951"/>
      <c r="G416" s="951"/>
      <c r="H416" s="951"/>
      <c r="I416" s="951"/>
      <c r="J416" s="951"/>
      <c r="K416" s="951"/>
      <c r="L416" s="951"/>
      <c r="M416" s="951"/>
      <c r="N416" s="951"/>
      <c r="O416" s="951"/>
      <c r="P416" s="951"/>
      <c r="Q416" s="951"/>
      <c r="R416" s="951"/>
      <c r="S416" s="951"/>
      <c r="T416" s="951"/>
      <c r="U416" s="951"/>
      <c r="V416" s="951"/>
      <c r="W416" s="951"/>
      <c r="X416" s="951"/>
      <c r="Y416" s="951"/>
      <c r="Z416" s="951"/>
      <c r="AA416" s="951"/>
      <c r="AB416" s="951"/>
    </row>
    <row r="417">
      <c r="A417" s="951"/>
      <c r="B417" s="951"/>
      <c r="C417" s="951"/>
      <c r="D417" s="951"/>
      <c r="E417" s="951"/>
      <c r="F417" s="951"/>
      <c r="G417" s="951"/>
      <c r="H417" s="951"/>
      <c r="I417" s="951"/>
      <c r="J417" s="951"/>
      <c r="K417" s="951"/>
      <c r="L417" s="951"/>
      <c r="M417" s="951"/>
      <c r="N417" s="951"/>
      <c r="O417" s="951"/>
      <c r="P417" s="951"/>
      <c r="Q417" s="951"/>
      <c r="R417" s="951"/>
      <c r="S417" s="951"/>
      <c r="T417" s="951"/>
      <c r="U417" s="951"/>
      <c r="V417" s="951"/>
      <c r="W417" s="951"/>
      <c r="X417" s="951"/>
      <c r="Y417" s="951"/>
      <c r="Z417" s="951"/>
      <c r="AA417" s="951"/>
      <c r="AB417" s="951"/>
    </row>
    <row r="418">
      <c r="A418" s="951"/>
      <c r="B418" s="951"/>
      <c r="C418" s="951"/>
      <c r="D418" s="951"/>
      <c r="E418" s="951"/>
      <c r="F418" s="951"/>
      <c r="G418" s="951"/>
      <c r="H418" s="951"/>
      <c r="I418" s="951"/>
      <c r="J418" s="951"/>
      <c r="K418" s="951"/>
      <c r="L418" s="951"/>
      <c r="M418" s="951"/>
      <c r="N418" s="951"/>
      <c r="O418" s="951"/>
      <c r="P418" s="951"/>
      <c r="Q418" s="951"/>
      <c r="R418" s="951"/>
      <c r="S418" s="951"/>
      <c r="T418" s="951"/>
      <c r="U418" s="951"/>
      <c r="V418" s="951"/>
      <c r="W418" s="951"/>
      <c r="X418" s="951"/>
      <c r="Y418" s="951"/>
      <c r="Z418" s="951"/>
      <c r="AA418" s="951"/>
      <c r="AB418" s="951"/>
    </row>
    <row r="419">
      <c r="A419" s="951"/>
      <c r="B419" s="951"/>
      <c r="C419" s="951"/>
      <c r="D419" s="951"/>
      <c r="E419" s="951"/>
      <c r="F419" s="951"/>
      <c r="G419" s="951"/>
      <c r="H419" s="951"/>
      <c r="I419" s="951"/>
      <c r="J419" s="951"/>
      <c r="K419" s="951"/>
      <c r="L419" s="951"/>
      <c r="M419" s="951"/>
      <c r="N419" s="951"/>
      <c r="O419" s="951"/>
      <c r="P419" s="951"/>
      <c r="Q419" s="951"/>
      <c r="R419" s="951"/>
      <c r="S419" s="951"/>
      <c r="T419" s="951"/>
      <c r="U419" s="951"/>
      <c r="V419" s="951"/>
      <c r="W419" s="951"/>
      <c r="X419" s="951"/>
      <c r="Y419" s="951"/>
      <c r="Z419" s="951"/>
      <c r="AA419" s="951"/>
      <c r="AB419" s="951"/>
    </row>
    <row r="420">
      <c r="A420" s="951"/>
      <c r="B420" s="951"/>
      <c r="C420" s="951"/>
      <c r="D420" s="951"/>
      <c r="E420" s="951"/>
      <c r="F420" s="951"/>
      <c r="G420" s="951"/>
      <c r="H420" s="951"/>
      <c r="I420" s="951"/>
      <c r="J420" s="951"/>
      <c r="K420" s="951"/>
      <c r="L420" s="951"/>
      <c r="M420" s="951"/>
      <c r="N420" s="951"/>
      <c r="O420" s="951"/>
      <c r="P420" s="951"/>
      <c r="Q420" s="951"/>
      <c r="R420" s="951"/>
      <c r="S420" s="951"/>
      <c r="T420" s="951"/>
      <c r="U420" s="951"/>
      <c r="V420" s="951"/>
      <c r="W420" s="951"/>
      <c r="X420" s="951"/>
      <c r="Y420" s="951"/>
      <c r="Z420" s="951"/>
      <c r="AA420" s="951"/>
      <c r="AB420" s="951"/>
    </row>
    <row r="421">
      <c r="A421" s="951"/>
      <c r="B421" s="951"/>
      <c r="C421" s="951"/>
      <c r="D421" s="951"/>
      <c r="E421" s="951"/>
      <c r="F421" s="951"/>
      <c r="G421" s="951"/>
      <c r="H421" s="951"/>
      <c r="I421" s="951"/>
      <c r="J421" s="951"/>
      <c r="K421" s="951"/>
      <c r="L421" s="951"/>
      <c r="M421" s="951"/>
      <c r="N421" s="951"/>
      <c r="O421" s="951"/>
      <c r="P421" s="951"/>
      <c r="Q421" s="951"/>
      <c r="R421" s="951"/>
      <c r="S421" s="951"/>
      <c r="T421" s="951"/>
      <c r="U421" s="951"/>
      <c r="V421" s="951"/>
      <c r="W421" s="951"/>
      <c r="X421" s="951"/>
      <c r="Y421" s="951"/>
      <c r="Z421" s="951"/>
      <c r="AA421" s="951"/>
      <c r="AB421" s="951"/>
    </row>
    <row r="422">
      <c r="A422" s="951"/>
      <c r="B422" s="951"/>
      <c r="C422" s="951"/>
      <c r="D422" s="951"/>
      <c r="E422" s="951"/>
      <c r="F422" s="951"/>
      <c r="G422" s="951"/>
      <c r="H422" s="951"/>
      <c r="I422" s="951"/>
      <c r="J422" s="951"/>
      <c r="K422" s="951"/>
      <c r="L422" s="951"/>
      <c r="M422" s="951"/>
      <c r="N422" s="951"/>
      <c r="O422" s="951"/>
      <c r="P422" s="951"/>
      <c r="Q422" s="951"/>
      <c r="R422" s="951"/>
      <c r="S422" s="951"/>
      <c r="T422" s="951"/>
      <c r="U422" s="951"/>
      <c r="V422" s="951"/>
      <c r="W422" s="951"/>
      <c r="X422" s="951"/>
      <c r="Y422" s="951"/>
      <c r="Z422" s="951"/>
      <c r="AA422" s="951"/>
      <c r="AB422" s="951"/>
    </row>
    <row r="423">
      <c r="A423" s="951"/>
      <c r="B423" s="951"/>
      <c r="C423" s="951"/>
      <c r="D423" s="951"/>
      <c r="E423" s="951"/>
      <c r="F423" s="951"/>
      <c r="G423" s="951"/>
      <c r="H423" s="951"/>
      <c r="I423" s="951"/>
      <c r="J423" s="951"/>
      <c r="K423" s="951"/>
      <c r="L423" s="951"/>
      <c r="M423" s="951"/>
      <c r="N423" s="951"/>
      <c r="O423" s="951"/>
      <c r="P423" s="951"/>
      <c r="Q423" s="951"/>
      <c r="R423" s="951"/>
      <c r="S423" s="951"/>
      <c r="T423" s="951"/>
      <c r="U423" s="951"/>
      <c r="V423" s="951"/>
      <c r="W423" s="951"/>
      <c r="X423" s="951"/>
      <c r="Y423" s="951"/>
      <c r="Z423" s="951"/>
      <c r="AA423" s="951"/>
      <c r="AB423" s="951"/>
    </row>
    <row r="424">
      <c r="A424" s="951"/>
      <c r="B424" s="951"/>
      <c r="C424" s="951"/>
      <c r="D424" s="951"/>
      <c r="E424" s="951"/>
      <c r="F424" s="951"/>
      <c r="G424" s="951"/>
      <c r="H424" s="951"/>
      <c r="I424" s="951"/>
      <c r="J424" s="951"/>
      <c r="K424" s="951"/>
      <c r="L424" s="951"/>
      <c r="M424" s="951"/>
      <c r="N424" s="951"/>
      <c r="O424" s="951"/>
      <c r="P424" s="951"/>
      <c r="Q424" s="951"/>
      <c r="R424" s="951"/>
      <c r="S424" s="951"/>
      <c r="T424" s="951"/>
      <c r="U424" s="951"/>
      <c r="V424" s="951"/>
      <c r="W424" s="951"/>
      <c r="X424" s="951"/>
      <c r="Y424" s="951"/>
      <c r="Z424" s="951"/>
      <c r="AA424" s="951"/>
      <c r="AB424" s="951"/>
    </row>
    <row r="425">
      <c r="A425" s="951"/>
      <c r="B425" s="951"/>
      <c r="C425" s="951"/>
      <c r="D425" s="951"/>
      <c r="E425" s="951"/>
      <c r="F425" s="951"/>
      <c r="G425" s="951"/>
      <c r="H425" s="951"/>
      <c r="I425" s="951"/>
      <c r="J425" s="951"/>
      <c r="K425" s="951"/>
      <c r="L425" s="951"/>
      <c r="M425" s="951"/>
      <c r="N425" s="951"/>
      <c r="O425" s="951"/>
      <c r="P425" s="951"/>
      <c r="Q425" s="951"/>
      <c r="R425" s="951"/>
      <c r="S425" s="951"/>
      <c r="T425" s="951"/>
      <c r="U425" s="951"/>
      <c r="V425" s="951"/>
      <c r="W425" s="951"/>
      <c r="X425" s="951"/>
      <c r="Y425" s="951"/>
      <c r="Z425" s="951"/>
      <c r="AA425" s="951"/>
      <c r="AB425" s="951"/>
    </row>
    <row r="426">
      <c r="A426" s="951"/>
      <c r="B426" s="951"/>
      <c r="C426" s="951"/>
      <c r="D426" s="951"/>
      <c r="E426" s="951"/>
      <c r="F426" s="951"/>
      <c r="G426" s="951"/>
      <c r="H426" s="951"/>
      <c r="I426" s="951"/>
      <c r="J426" s="951"/>
      <c r="K426" s="951"/>
      <c r="L426" s="951"/>
      <c r="M426" s="951"/>
      <c r="N426" s="951"/>
      <c r="O426" s="951"/>
      <c r="P426" s="951"/>
      <c r="Q426" s="951"/>
      <c r="R426" s="951"/>
      <c r="S426" s="951"/>
      <c r="T426" s="951"/>
      <c r="U426" s="951"/>
      <c r="V426" s="951"/>
      <c r="W426" s="951"/>
      <c r="X426" s="951"/>
      <c r="Y426" s="951"/>
      <c r="Z426" s="951"/>
      <c r="AA426" s="951"/>
      <c r="AB426" s="951"/>
    </row>
    <row r="427">
      <c r="A427" s="951"/>
      <c r="B427" s="951"/>
      <c r="C427" s="951"/>
      <c r="D427" s="951"/>
      <c r="E427" s="951"/>
      <c r="F427" s="951"/>
      <c r="G427" s="951"/>
      <c r="H427" s="951"/>
      <c r="I427" s="951"/>
      <c r="J427" s="951"/>
      <c r="K427" s="951"/>
      <c r="L427" s="951"/>
      <c r="M427" s="951"/>
      <c r="N427" s="951"/>
      <c r="O427" s="951"/>
      <c r="P427" s="951"/>
      <c r="Q427" s="951"/>
      <c r="R427" s="951"/>
      <c r="S427" s="951"/>
      <c r="T427" s="951"/>
      <c r="U427" s="951"/>
      <c r="V427" s="951"/>
      <c r="W427" s="951"/>
      <c r="X427" s="951"/>
      <c r="Y427" s="951"/>
      <c r="Z427" s="951"/>
      <c r="AA427" s="951"/>
      <c r="AB427" s="951"/>
    </row>
    <row r="428">
      <c r="A428" s="951"/>
      <c r="B428" s="951"/>
      <c r="C428" s="951"/>
      <c r="D428" s="951"/>
      <c r="E428" s="951"/>
      <c r="F428" s="951"/>
      <c r="G428" s="951"/>
      <c r="H428" s="951"/>
      <c r="I428" s="951"/>
      <c r="J428" s="951"/>
      <c r="K428" s="951"/>
      <c r="L428" s="951"/>
      <c r="M428" s="951"/>
      <c r="N428" s="951"/>
      <c r="O428" s="951"/>
      <c r="P428" s="951"/>
      <c r="Q428" s="951"/>
      <c r="R428" s="951"/>
      <c r="S428" s="951"/>
      <c r="T428" s="951"/>
      <c r="U428" s="951"/>
      <c r="V428" s="951"/>
      <c r="W428" s="951"/>
      <c r="X428" s="951"/>
      <c r="Y428" s="951"/>
      <c r="Z428" s="951"/>
      <c r="AA428" s="951"/>
      <c r="AB428" s="951"/>
    </row>
    <row r="429">
      <c r="A429" s="951"/>
      <c r="B429" s="951"/>
      <c r="C429" s="951"/>
      <c r="D429" s="951"/>
      <c r="E429" s="951"/>
      <c r="F429" s="951"/>
      <c r="G429" s="951"/>
      <c r="H429" s="951"/>
      <c r="I429" s="951"/>
      <c r="J429" s="951"/>
      <c r="K429" s="951"/>
      <c r="L429" s="951"/>
      <c r="M429" s="951"/>
      <c r="N429" s="951"/>
      <c r="O429" s="951"/>
      <c r="P429" s="951"/>
      <c r="Q429" s="951"/>
      <c r="R429" s="951"/>
      <c r="S429" s="951"/>
      <c r="T429" s="951"/>
      <c r="U429" s="951"/>
      <c r="V429" s="951"/>
      <c r="W429" s="951"/>
      <c r="X429" s="951"/>
      <c r="Y429" s="951"/>
      <c r="Z429" s="951"/>
      <c r="AA429" s="951"/>
      <c r="AB429" s="951"/>
    </row>
    <row r="430">
      <c r="A430" s="951"/>
      <c r="B430" s="951"/>
      <c r="C430" s="951"/>
      <c r="D430" s="951"/>
      <c r="E430" s="951"/>
      <c r="F430" s="951"/>
      <c r="G430" s="951"/>
      <c r="H430" s="951"/>
      <c r="I430" s="951"/>
      <c r="J430" s="951"/>
      <c r="K430" s="951"/>
      <c r="L430" s="951"/>
      <c r="M430" s="951"/>
      <c r="N430" s="951"/>
      <c r="O430" s="951"/>
      <c r="P430" s="951"/>
      <c r="Q430" s="951"/>
      <c r="R430" s="951"/>
      <c r="S430" s="951"/>
      <c r="T430" s="951"/>
      <c r="U430" s="951"/>
      <c r="V430" s="951"/>
      <c r="W430" s="951"/>
      <c r="X430" s="951"/>
      <c r="Y430" s="951"/>
      <c r="Z430" s="951"/>
      <c r="AA430" s="951"/>
      <c r="AB430" s="951"/>
    </row>
    <row r="431">
      <c r="A431" s="951"/>
      <c r="B431" s="951"/>
      <c r="C431" s="951"/>
      <c r="D431" s="951"/>
      <c r="E431" s="951"/>
      <c r="F431" s="951"/>
      <c r="G431" s="951"/>
      <c r="H431" s="951"/>
      <c r="I431" s="951"/>
      <c r="J431" s="951"/>
      <c r="K431" s="951"/>
      <c r="L431" s="951"/>
      <c r="M431" s="951"/>
      <c r="N431" s="951"/>
      <c r="O431" s="951"/>
      <c r="P431" s="951"/>
      <c r="Q431" s="951"/>
      <c r="R431" s="951"/>
      <c r="S431" s="951"/>
      <c r="T431" s="951"/>
      <c r="U431" s="951"/>
      <c r="V431" s="951"/>
      <c r="W431" s="951"/>
      <c r="X431" s="951"/>
      <c r="Y431" s="951"/>
      <c r="Z431" s="951"/>
      <c r="AA431" s="951"/>
      <c r="AB431" s="951"/>
    </row>
    <row r="432">
      <c r="A432" s="951"/>
      <c r="B432" s="951"/>
      <c r="C432" s="951"/>
      <c r="D432" s="951"/>
      <c r="E432" s="951"/>
      <c r="F432" s="951"/>
      <c r="G432" s="951"/>
      <c r="H432" s="951"/>
      <c r="I432" s="951"/>
      <c r="J432" s="951"/>
      <c r="K432" s="951"/>
      <c r="L432" s="951"/>
      <c r="M432" s="951"/>
      <c r="N432" s="951"/>
      <c r="O432" s="951"/>
      <c r="P432" s="951"/>
      <c r="Q432" s="951"/>
      <c r="R432" s="951"/>
      <c r="S432" s="951"/>
      <c r="T432" s="951"/>
      <c r="U432" s="951"/>
      <c r="V432" s="951"/>
      <c r="W432" s="951"/>
      <c r="X432" s="951"/>
      <c r="Y432" s="951"/>
      <c r="Z432" s="951"/>
      <c r="AA432" s="951"/>
      <c r="AB432" s="951"/>
    </row>
    <row r="433">
      <c r="A433" s="951"/>
      <c r="B433" s="951"/>
      <c r="C433" s="951"/>
      <c r="D433" s="951"/>
      <c r="E433" s="951"/>
      <c r="F433" s="951"/>
      <c r="G433" s="951"/>
      <c r="H433" s="951"/>
      <c r="I433" s="951"/>
      <c r="J433" s="951"/>
      <c r="K433" s="951"/>
      <c r="L433" s="951"/>
      <c r="M433" s="951"/>
      <c r="N433" s="951"/>
      <c r="O433" s="951"/>
      <c r="P433" s="951"/>
      <c r="Q433" s="951"/>
      <c r="R433" s="951"/>
      <c r="S433" s="951"/>
      <c r="T433" s="951"/>
      <c r="U433" s="951"/>
      <c r="V433" s="951"/>
      <c r="W433" s="951"/>
      <c r="X433" s="951"/>
      <c r="Y433" s="951"/>
      <c r="Z433" s="951"/>
      <c r="AA433" s="951"/>
      <c r="AB433" s="951"/>
    </row>
    <row r="434">
      <c r="A434" s="951"/>
      <c r="B434" s="951"/>
      <c r="C434" s="951"/>
      <c r="D434" s="951"/>
      <c r="E434" s="951"/>
      <c r="F434" s="951"/>
      <c r="G434" s="951"/>
      <c r="H434" s="951"/>
      <c r="I434" s="951"/>
      <c r="J434" s="951"/>
      <c r="K434" s="951"/>
      <c r="L434" s="951"/>
      <c r="M434" s="951"/>
      <c r="N434" s="951"/>
      <c r="O434" s="951"/>
      <c r="P434" s="951"/>
      <c r="Q434" s="951"/>
      <c r="R434" s="951"/>
      <c r="S434" s="951"/>
      <c r="T434" s="951"/>
      <c r="U434" s="951"/>
      <c r="V434" s="951"/>
      <c r="W434" s="951"/>
      <c r="X434" s="951"/>
      <c r="Y434" s="951"/>
      <c r="Z434" s="951"/>
      <c r="AA434" s="951"/>
      <c r="AB434" s="951"/>
    </row>
    <row r="435">
      <c r="A435" s="951"/>
      <c r="B435" s="951"/>
      <c r="C435" s="951"/>
      <c r="D435" s="951"/>
      <c r="E435" s="951"/>
      <c r="F435" s="951"/>
      <c r="G435" s="951"/>
      <c r="H435" s="951"/>
      <c r="I435" s="951"/>
      <c r="J435" s="951"/>
      <c r="K435" s="951"/>
      <c r="L435" s="951"/>
      <c r="M435" s="951"/>
      <c r="N435" s="951"/>
      <c r="O435" s="951"/>
      <c r="P435" s="951"/>
      <c r="Q435" s="951"/>
      <c r="R435" s="951"/>
      <c r="S435" s="951"/>
      <c r="T435" s="951"/>
      <c r="U435" s="951"/>
      <c r="V435" s="951"/>
      <c r="W435" s="951"/>
      <c r="X435" s="951"/>
      <c r="Y435" s="951"/>
      <c r="Z435" s="951"/>
      <c r="AA435" s="951"/>
      <c r="AB435" s="951"/>
    </row>
    <row r="436">
      <c r="A436" s="951"/>
      <c r="B436" s="951"/>
      <c r="C436" s="951"/>
      <c r="D436" s="951"/>
      <c r="E436" s="951"/>
      <c r="F436" s="951"/>
      <c r="G436" s="951"/>
      <c r="H436" s="951"/>
      <c r="I436" s="951"/>
      <c r="J436" s="951"/>
      <c r="K436" s="951"/>
      <c r="L436" s="951"/>
      <c r="M436" s="951"/>
      <c r="N436" s="951"/>
      <c r="O436" s="951"/>
      <c r="P436" s="951"/>
      <c r="Q436" s="951"/>
      <c r="R436" s="951"/>
      <c r="S436" s="951"/>
      <c r="T436" s="951"/>
      <c r="U436" s="951"/>
      <c r="V436" s="951"/>
      <c r="W436" s="951"/>
      <c r="X436" s="951"/>
      <c r="Y436" s="951"/>
      <c r="Z436" s="951"/>
      <c r="AA436" s="951"/>
      <c r="AB436" s="951"/>
    </row>
    <row r="437">
      <c r="A437" s="951"/>
      <c r="B437" s="951"/>
      <c r="C437" s="951"/>
      <c r="D437" s="951"/>
      <c r="E437" s="951"/>
      <c r="F437" s="951"/>
      <c r="G437" s="951"/>
      <c r="H437" s="951"/>
      <c r="I437" s="951"/>
      <c r="J437" s="951"/>
      <c r="K437" s="951"/>
      <c r="L437" s="951"/>
      <c r="M437" s="951"/>
      <c r="N437" s="951"/>
      <c r="O437" s="951"/>
      <c r="P437" s="951"/>
      <c r="Q437" s="951"/>
      <c r="R437" s="951"/>
      <c r="S437" s="951"/>
      <c r="T437" s="951"/>
      <c r="U437" s="951"/>
      <c r="V437" s="951"/>
      <c r="W437" s="951"/>
      <c r="X437" s="951"/>
      <c r="Y437" s="951"/>
      <c r="Z437" s="951"/>
      <c r="AA437" s="951"/>
      <c r="AB437" s="951"/>
    </row>
    <row r="438">
      <c r="A438" s="951"/>
      <c r="B438" s="951"/>
      <c r="C438" s="951"/>
      <c r="D438" s="951"/>
      <c r="E438" s="951"/>
      <c r="F438" s="951"/>
      <c r="G438" s="951"/>
      <c r="H438" s="951"/>
      <c r="I438" s="951"/>
      <c r="J438" s="951"/>
      <c r="K438" s="951"/>
      <c r="L438" s="951"/>
      <c r="M438" s="951"/>
      <c r="N438" s="951"/>
      <c r="O438" s="951"/>
      <c r="P438" s="951"/>
      <c r="Q438" s="951"/>
      <c r="R438" s="951"/>
      <c r="S438" s="951"/>
      <c r="T438" s="951"/>
      <c r="U438" s="951"/>
      <c r="V438" s="951"/>
      <c r="W438" s="951"/>
      <c r="X438" s="951"/>
      <c r="Y438" s="951"/>
      <c r="Z438" s="951"/>
      <c r="AA438" s="951"/>
      <c r="AB438" s="951"/>
    </row>
    <row r="439">
      <c r="A439" s="951"/>
      <c r="B439" s="951"/>
      <c r="C439" s="951"/>
      <c r="D439" s="951"/>
      <c r="E439" s="951"/>
      <c r="F439" s="951"/>
      <c r="G439" s="951"/>
      <c r="H439" s="951"/>
      <c r="I439" s="951"/>
      <c r="J439" s="951"/>
      <c r="K439" s="951"/>
      <c r="L439" s="951"/>
      <c r="M439" s="951"/>
      <c r="N439" s="951"/>
      <c r="O439" s="951"/>
      <c r="P439" s="951"/>
      <c r="Q439" s="951"/>
      <c r="R439" s="951"/>
      <c r="S439" s="951"/>
      <c r="T439" s="951"/>
      <c r="U439" s="951"/>
      <c r="V439" s="951"/>
      <c r="W439" s="951"/>
      <c r="X439" s="951"/>
      <c r="Y439" s="951"/>
      <c r="Z439" s="951"/>
      <c r="AA439" s="951"/>
      <c r="AB439" s="951"/>
    </row>
    <row r="440">
      <c r="A440" s="951"/>
      <c r="B440" s="951"/>
      <c r="C440" s="951"/>
      <c r="D440" s="951"/>
      <c r="E440" s="951"/>
      <c r="F440" s="951"/>
      <c r="G440" s="951"/>
      <c r="H440" s="951"/>
      <c r="I440" s="951"/>
      <c r="J440" s="951"/>
      <c r="K440" s="951"/>
      <c r="L440" s="951"/>
      <c r="M440" s="951"/>
      <c r="N440" s="951"/>
      <c r="O440" s="951"/>
      <c r="P440" s="951"/>
      <c r="Q440" s="951"/>
      <c r="R440" s="951"/>
      <c r="S440" s="951"/>
      <c r="T440" s="951"/>
      <c r="U440" s="951"/>
      <c r="V440" s="951"/>
      <c r="W440" s="951"/>
      <c r="X440" s="951"/>
      <c r="Y440" s="951"/>
      <c r="Z440" s="951"/>
      <c r="AA440" s="951"/>
      <c r="AB440" s="951"/>
    </row>
    <row r="441">
      <c r="A441" s="951"/>
      <c r="B441" s="951"/>
      <c r="C441" s="951"/>
      <c r="D441" s="951"/>
      <c r="E441" s="951"/>
      <c r="F441" s="951"/>
      <c r="G441" s="951"/>
      <c r="H441" s="951"/>
      <c r="I441" s="951"/>
      <c r="J441" s="951"/>
      <c r="K441" s="951"/>
      <c r="L441" s="951"/>
      <c r="M441" s="951"/>
      <c r="N441" s="951"/>
      <c r="O441" s="951"/>
      <c r="P441" s="951"/>
      <c r="Q441" s="951"/>
      <c r="R441" s="951"/>
      <c r="S441" s="951"/>
      <c r="T441" s="951"/>
      <c r="U441" s="951"/>
      <c r="V441" s="951"/>
      <c r="W441" s="951"/>
      <c r="X441" s="951"/>
      <c r="Y441" s="951"/>
      <c r="Z441" s="951"/>
      <c r="AA441" s="951"/>
      <c r="AB441" s="951"/>
    </row>
    <row r="442">
      <c r="A442" s="951"/>
      <c r="B442" s="951"/>
      <c r="C442" s="951"/>
      <c r="D442" s="951"/>
      <c r="E442" s="951"/>
      <c r="F442" s="951"/>
      <c r="G442" s="951"/>
      <c r="H442" s="951"/>
      <c r="I442" s="951"/>
      <c r="J442" s="951"/>
      <c r="K442" s="951"/>
      <c r="L442" s="951"/>
      <c r="M442" s="951"/>
      <c r="N442" s="951"/>
      <c r="O442" s="951"/>
      <c r="P442" s="951"/>
      <c r="Q442" s="951"/>
      <c r="R442" s="951"/>
      <c r="S442" s="951"/>
      <c r="T442" s="951"/>
      <c r="U442" s="951"/>
      <c r="V442" s="951"/>
      <c r="W442" s="951"/>
      <c r="X442" s="951"/>
      <c r="Y442" s="951"/>
      <c r="Z442" s="951"/>
      <c r="AA442" s="951"/>
      <c r="AB442" s="951"/>
    </row>
    <row r="443">
      <c r="A443" s="951"/>
      <c r="B443" s="951"/>
      <c r="C443" s="951"/>
      <c r="D443" s="951"/>
      <c r="E443" s="951"/>
      <c r="F443" s="951"/>
      <c r="G443" s="951"/>
      <c r="H443" s="951"/>
      <c r="I443" s="951"/>
      <c r="J443" s="951"/>
      <c r="K443" s="951"/>
      <c r="L443" s="951"/>
      <c r="M443" s="951"/>
      <c r="N443" s="951"/>
      <c r="O443" s="951"/>
      <c r="P443" s="951"/>
      <c r="Q443" s="951"/>
      <c r="R443" s="951"/>
      <c r="S443" s="951"/>
      <c r="T443" s="951"/>
      <c r="U443" s="951"/>
      <c r="V443" s="951"/>
      <c r="W443" s="951"/>
      <c r="X443" s="951"/>
      <c r="Y443" s="951"/>
      <c r="Z443" s="951"/>
      <c r="AA443" s="951"/>
      <c r="AB443" s="951"/>
    </row>
    <row r="444">
      <c r="A444" s="951"/>
      <c r="B444" s="951"/>
      <c r="C444" s="951"/>
      <c r="D444" s="951"/>
      <c r="E444" s="951"/>
      <c r="F444" s="951"/>
      <c r="G444" s="951"/>
      <c r="H444" s="951"/>
      <c r="I444" s="951"/>
      <c r="J444" s="951"/>
      <c r="K444" s="951"/>
      <c r="L444" s="951"/>
      <c r="M444" s="951"/>
      <c r="N444" s="951"/>
      <c r="O444" s="951"/>
      <c r="P444" s="951"/>
      <c r="Q444" s="951"/>
      <c r="R444" s="951"/>
      <c r="S444" s="951"/>
      <c r="T444" s="951"/>
      <c r="U444" s="951"/>
      <c r="V444" s="951"/>
      <c r="W444" s="951"/>
      <c r="X444" s="951"/>
      <c r="Y444" s="951"/>
      <c r="Z444" s="951"/>
      <c r="AA444" s="951"/>
      <c r="AB444" s="951"/>
    </row>
    <row r="445">
      <c r="A445" s="951"/>
      <c r="B445" s="951"/>
      <c r="C445" s="951"/>
      <c r="D445" s="951"/>
      <c r="E445" s="951"/>
      <c r="F445" s="951"/>
      <c r="G445" s="951"/>
      <c r="H445" s="951"/>
      <c r="I445" s="951"/>
      <c r="J445" s="951"/>
      <c r="K445" s="951"/>
      <c r="L445" s="951"/>
      <c r="M445" s="951"/>
      <c r="N445" s="951"/>
      <c r="O445" s="951"/>
      <c r="P445" s="951"/>
      <c r="Q445" s="951"/>
      <c r="R445" s="951"/>
      <c r="S445" s="951"/>
      <c r="T445" s="951"/>
      <c r="U445" s="951"/>
      <c r="V445" s="951"/>
      <c r="W445" s="951"/>
      <c r="X445" s="951"/>
      <c r="Y445" s="951"/>
      <c r="Z445" s="951"/>
      <c r="AA445" s="951"/>
      <c r="AB445" s="951"/>
    </row>
    <row r="446">
      <c r="A446" s="951"/>
      <c r="B446" s="951"/>
      <c r="C446" s="951"/>
      <c r="D446" s="951"/>
      <c r="E446" s="951"/>
      <c r="F446" s="951"/>
      <c r="G446" s="951"/>
      <c r="H446" s="951"/>
      <c r="I446" s="951"/>
      <c r="J446" s="951"/>
      <c r="K446" s="951"/>
      <c r="L446" s="951"/>
      <c r="M446" s="951"/>
      <c r="N446" s="951"/>
      <c r="O446" s="951"/>
      <c r="P446" s="951"/>
      <c r="Q446" s="951"/>
      <c r="R446" s="951"/>
      <c r="S446" s="951"/>
      <c r="T446" s="951"/>
      <c r="U446" s="951"/>
      <c r="V446" s="951"/>
      <c r="W446" s="951"/>
      <c r="X446" s="951"/>
      <c r="Y446" s="951"/>
      <c r="Z446" s="951"/>
      <c r="AA446" s="951"/>
      <c r="AB446" s="951"/>
    </row>
    <row r="447">
      <c r="A447" s="951"/>
      <c r="B447" s="951"/>
      <c r="C447" s="951"/>
      <c r="D447" s="951"/>
      <c r="E447" s="951"/>
      <c r="F447" s="951"/>
      <c r="G447" s="951"/>
      <c r="H447" s="951"/>
      <c r="I447" s="951"/>
      <c r="J447" s="951"/>
      <c r="K447" s="951"/>
      <c r="L447" s="951"/>
      <c r="M447" s="951"/>
      <c r="N447" s="951"/>
      <c r="O447" s="951"/>
      <c r="P447" s="951"/>
      <c r="Q447" s="951"/>
      <c r="R447" s="951"/>
      <c r="S447" s="951"/>
      <c r="T447" s="951"/>
      <c r="U447" s="951"/>
      <c r="V447" s="951"/>
      <c r="W447" s="951"/>
      <c r="X447" s="951"/>
      <c r="Y447" s="951"/>
      <c r="Z447" s="951"/>
      <c r="AA447" s="951"/>
      <c r="AB447" s="951"/>
    </row>
    <row r="448">
      <c r="A448" s="951"/>
      <c r="B448" s="951"/>
      <c r="C448" s="951"/>
      <c r="D448" s="951"/>
      <c r="E448" s="951"/>
      <c r="F448" s="951"/>
      <c r="G448" s="951"/>
      <c r="H448" s="951"/>
      <c r="I448" s="951"/>
      <c r="J448" s="951"/>
      <c r="K448" s="951"/>
      <c r="L448" s="951"/>
      <c r="M448" s="951"/>
      <c r="N448" s="951"/>
      <c r="O448" s="951"/>
      <c r="P448" s="951"/>
      <c r="Q448" s="951"/>
      <c r="R448" s="951"/>
      <c r="S448" s="951"/>
      <c r="T448" s="951"/>
      <c r="U448" s="951"/>
      <c r="V448" s="951"/>
      <c r="W448" s="951"/>
      <c r="X448" s="951"/>
      <c r="Y448" s="951"/>
      <c r="Z448" s="951"/>
      <c r="AA448" s="951"/>
      <c r="AB448" s="951"/>
    </row>
    <row r="449">
      <c r="A449" s="951"/>
      <c r="B449" s="951"/>
      <c r="C449" s="951"/>
      <c r="D449" s="951"/>
      <c r="E449" s="951"/>
      <c r="F449" s="951"/>
      <c r="G449" s="951"/>
      <c r="H449" s="951"/>
      <c r="I449" s="951"/>
      <c r="J449" s="951"/>
      <c r="K449" s="951"/>
      <c r="L449" s="951"/>
      <c r="M449" s="951"/>
      <c r="N449" s="951"/>
      <c r="O449" s="951"/>
      <c r="P449" s="951"/>
      <c r="Q449" s="951"/>
      <c r="R449" s="951"/>
      <c r="S449" s="951"/>
      <c r="T449" s="951"/>
      <c r="U449" s="951"/>
      <c r="V449" s="951"/>
      <c r="W449" s="951"/>
      <c r="X449" s="951"/>
      <c r="Y449" s="951"/>
      <c r="Z449" s="951"/>
      <c r="AA449" s="951"/>
      <c r="AB449" s="951"/>
    </row>
    <row r="450">
      <c r="A450" s="951"/>
      <c r="B450" s="951"/>
      <c r="C450" s="951"/>
      <c r="D450" s="951"/>
      <c r="E450" s="951"/>
      <c r="F450" s="951"/>
      <c r="G450" s="951"/>
      <c r="H450" s="951"/>
      <c r="I450" s="951"/>
      <c r="J450" s="951"/>
      <c r="K450" s="951"/>
      <c r="L450" s="951"/>
      <c r="M450" s="951"/>
      <c r="N450" s="951"/>
      <c r="O450" s="951"/>
      <c r="P450" s="951"/>
      <c r="Q450" s="951"/>
      <c r="R450" s="951"/>
      <c r="S450" s="951"/>
      <c r="T450" s="951"/>
      <c r="U450" s="951"/>
      <c r="V450" s="951"/>
      <c r="W450" s="951"/>
      <c r="X450" s="951"/>
      <c r="Y450" s="951"/>
      <c r="Z450" s="951"/>
      <c r="AA450" s="951"/>
      <c r="AB450" s="951"/>
    </row>
    <row r="451">
      <c r="A451" s="951"/>
      <c r="B451" s="951"/>
      <c r="C451" s="951"/>
      <c r="D451" s="951"/>
      <c r="E451" s="951"/>
      <c r="F451" s="951"/>
      <c r="G451" s="951"/>
      <c r="H451" s="951"/>
      <c r="I451" s="951"/>
      <c r="J451" s="951"/>
      <c r="K451" s="951"/>
      <c r="L451" s="951"/>
      <c r="M451" s="951"/>
      <c r="N451" s="951"/>
      <c r="O451" s="951"/>
      <c r="P451" s="951"/>
      <c r="Q451" s="951"/>
      <c r="R451" s="951"/>
      <c r="S451" s="951"/>
      <c r="T451" s="951"/>
      <c r="U451" s="951"/>
      <c r="V451" s="951"/>
      <c r="W451" s="951"/>
      <c r="X451" s="951"/>
      <c r="Y451" s="951"/>
      <c r="Z451" s="951"/>
      <c r="AA451" s="951"/>
      <c r="AB451" s="951"/>
    </row>
    <row r="452">
      <c r="A452" s="951"/>
      <c r="B452" s="951"/>
      <c r="C452" s="951"/>
      <c r="D452" s="951"/>
      <c r="E452" s="951"/>
      <c r="F452" s="951"/>
      <c r="G452" s="951"/>
      <c r="H452" s="951"/>
      <c r="I452" s="951"/>
      <c r="J452" s="951"/>
      <c r="K452" s="951"/>
      <c r="L452" s="951"/>
      <c r="M452" s="951"/>
      <c r="N452" s="951"/>
      <c r="O452" s="951"/>
      <c r="P452" s="951"/>
      <c r="Q452" s="951"/>
      <c r="R452" s="951"/>
      <c r="S452" s="951"/>
      <c r="T452" s="951"/>
      <c r="U452" s="951"/>
      <c r="V452" s="951"/>
      <c r="W452" s="951"/>
      <c r="X452" s="951"/>
      <c r="Y452" s="951"/>
      <c r="Z452" s="951"/>
      <c r="AA452" s="951"/>
      <c r="AB452" s="951"/>
    </row>
    <row r="453">
      <c r="A453" s="951"/>
      <c r="B453" s="951"/>
      <c r="C453" s="951"/>
      <c r="D453" s="951"/>
      <c r="E453" s="951"/>
      <c r="F453" s="951"/>
      <c r="G453" s="951"/>
      <c r="H453" s="951"/>
      <c r="I453" s="951"/>
      <c r="J453" s="951"/>
      <c r="K453" s="951"/>
      <c r="L453" s="951"/>
      <c r="M453" s="951"/>
      <c r="N453" s="951"/>
      <c r="O453" s="951"/>
      <c r="P453" s="951"/>
      <c r="Q453" s="951"/>
      <c r="R453" s="951"/>
      <c r="S453" s="951"/>
      <c r="T453" s="951"/>
      <c r="U453" s="951"/>
      <c r="V453" s="951"/>
      <c r="W453" s="951"/>
      <c r="X453" s="951"/>
      <c r="Y453" s="951"/>
      <c r="Z453" s="951"/>
      <c r="AA453" s="951"/>
      <c r="AB453" s="951"/>
    </row>
    <row r="454">
      <c r="A454" s="951"/>
      <c r="B454" s="951"/>
      <c r="C454" s="951"/>
      <c r="D454" s="951"/>
      <c r="E454" s="951"/>
      <c r="F454" s="951"/>
      <c r="G454" s="951"/>
      <c r="H454" s="951"/>
      <c r="I454" s="951"/>
      <c r="J454" s="951"/>
      <c r="K454" s="951"/>
      <c r="L454" s="951"/>
      <c r="M454" s="951"/>
      <c r="N454" s="951"/>
      <c r="O454" s="951"/>
      <c r="P454" s="951"/>
      <c r="Q454" s="951"/>
      <c r="R454" s="951"/>
      <c r="S454" s="951"/>
      <c r="T454" s="951"/>
      <c r="U454" s="951"/>
      <c r="V454" s="951"/>
      <c r="W454" s="951"/>
      <c r="X454" s="951"/>
      <c r="Y454" s="951"/>
      <c r="Z454" s="951"/>
      <c r="AA454" s="951"/>
      <c r="AB454" s="951"/>
    </row>
    <row r="455">
      <c r="A455" s="951"/>
      <c r="B455" s="951"/>
      <c r="C455" s="951"/>
      <c r="D455" s="951"/>
      <c r="E455" s="951"/>
      <c r="F455" s="951"/>
      <c r="G455" s="951"/>
      <c r="H455" s="951"/>
      <c r="I455" s="951"/>
      <c r="J455" s="951"/>
      <c r="K455" s="951"/>
      <c r="L455" s="951"/>
      <c r="M455" s="951"/>
      <c r="N455" s="951"/>
      <c r="O455" s="951"/>
      <c r="P455" s="951"/>
      <c r="Q455" s="951"/>
      <c r="R455" s="951"/>
      <c r="S455" s="951"/>
      <c r="T455" s="951"/>
      <c r="U455" s="951"/>
      <c r="V455" s="951"/>
      <c r="W455" s="951"/>
      <c r="X455" s="951"/>
      <c r="Y455" s="951"/>
      <c r="Z455" s="951"/>
      <c r="AA455" s="951"/>
      <c r="AB455" s="951"/>
    </row>
    <row r="456">
      <c r="A456" s="951"/>
      <c r="B456" s="951"/>
      <c r="C456" s="951"/>
      <c r="D456" s="951"/>
      <c r="E456" s="951"/>
      <c r="F456" s="951"/>
      <c r="G456" s="951"/>
      <c r="H456" s="951"/>
      <c r="I456" s="951"/>
      <c r="J456" s="951"/>
      <c r="K456" s="951"/>
      <c r="L456" s="951"/>
      <c r="M456" s="951"/>
      <c r="N456" s="951"/>
      <c r="O456" s="951"/>
      <c r="P456" s="951"/>
      <c r="Q456" s="951"/>
      <c r="R456" s="951"/>
      <c r="S456" s="951"/>
      <c r="T456" s="951"/>
      <c r="U456" s="951"/>
      <c r="V456" s="951"/>
      <c r="W456" s="951"/>
      <c r="X456" s="951"/>
      <c r="Y456" s="951"/>
      <c r="Z456" s="951"/>
      <c r="AA456" s="951"/>
      <c r="AB456" s="951"/>
    </row>
    <row r="457">
      <c r="A457" s="951"/>
      <c r="B457" s="951"/>
      <c r="C457" s="951"/>
      <c r="D457" s="951"/>
      <c r="E457" s="951"/>
      <c r="F457" s="951"/>
      <c r="G457" s="951"/>
      <c r="H457" s="951"/>
      <c r="I457" s="951"/>
      <c r="J457" s="951"/>
      <c r="K457" s="951"/>
      <c r="L457" s="951"/>
      <c r="M457" s="951"/>
      <c r="N457" s="951"/>
      <c r="O457" s="951"/>
      <c r="P457" s="951"/>
      <c r="Q457" s="951"/>
      <c r="R457" s="951"/>
      <c r="S457" s="951"/>
      <c r="T457" s="951"/>
      <c r="U457" s="951"/>
      <c r="V457" s="951"/>
      <c r="W457" s="951"/>
      <c r="X457" s="951"/>
      <c r="Y457" s="951"/>
      <c r="Z457" s="951"/>
      <c r="AA457" s="951"/>
      <c r="AB457" s="951"/>
    </row>
    <row r="458">
      <c r="A458" s="951"/>
      <c r="B458" s="951"/>
      <c r="C458" s="951"/>
      <c r="D458" s="951"/>
      <c r="E458" s="951"/>
      <c r="F458" s="951"/>
      <c r="G458" s="951"/>
      <c r="H458" s="951"/>
      <c r="I458" s="951"/>
      <c r="J458" s="951"/>
      <c r="K458" s="951"/>
      <c r="L458" s="951"/>
      <c r="M458" s="951"/>
      <c r="N458" s="951"/>
      <c r="O458" s="951"/>
      <c r="P458" s="951"/>
      <c r="Q458" s="951"/>
      <c r="R458" s="951"/>
      <c r="S458" s="951"/>
      <c r="T458" s="951"/>
      <c r="U458" s="951"/>
      <c r="V458" s="951"/>
      <c r="W458" s="951"/>
      <c r="X458" s="951"/>
      <c r="Y458" s="951"/>
      <c r="Z458" s="951"/>
      <c r="AA458" s="951"/>
      <c r="AB458" s="951"/>
    </row>
    <row r="459">
      <c r="A459" s="951"/>
      <c r="B459" s="951"/>
      <c r="C459" s="951"/>
      <c r="D459" s="951"/>
      <c r="E459" s="951"/>
      <c r="F459" s="951"/>
      <c r="G459" s="951"/>
      <c r="H459" s="951"/>
      <c r="I459" s="951"/>
      <c r="J459" s="951"/>
      <c r="K459" s="951"/>
      <c r="L459" s="951"/>
      <c r="M459" s="951"/>
      <c r="N459" s="951"/>
      <c r="O459" s="951"/>
      <c r="P459" s="951"/>
      <c r="Q459" s="951"/>
      <c r="R459" s="951"/>
      <c r="S459" s="951"/>
      <c r="T459" s="951"/>
      <c r="U459" s="951"/>
      <c r="V459" s="951"/>
      <c r="W459" s="951"/>
      <c r="X459" s="951"/>
      <c r="Y459" s="951"/>
      <c r="Z459" s="951"/>
      <c r="AA459" s="951"/>
      <c r="AB459" s="951"/>
    </row>
    <row r="460">
      <c r="A460" s="951"/>
      <c r="B460" s="951"/>
      <c r="C460" s="951"/>
      <c r="D460" s="951"/>
      <c r="E460" s="951"/>
      <c r="F460" s="951"/>
      <c r="G460" s="951"/>
      <c r="H460" s="951"/>
      <c r="I460" s="951"/>
      <c r="J460" s="951"/>
      <c r="K460" s="951"/>
      <c r="L460" s="951"/>
      <c r="M460" s="951"/>
      <c r="N460" s="951"/>
      <c r="O460" s="951"/>
      <c r="P460" s="951"/>
      <c r="Q460" s="951"/>
      <c r="R460" s="951"/>
      <c r="S460" s="951"/>
      <c r="T460" s="951"/>
      <c r="U460" s="951"/>
      <c r="V460" s="951"/>
      <c r="W460" s="951"/>
      <c r="X460" s="951"/>
      <c r="Y460" s="951"/>
      <c r="Z460" s="951"/>
      <c r="AA460" s="951"/>
      <c r="AB460" s="951"/>
    </row>
    <row r="461">
      <c r="A461" s="951"/>
      <c r="B461" s="951"/>
      <c r="C461" s="951"/>
      <c r="D461" s="951"/>
      <c r="E461" s="951"/>
      <c r="F461" s="951"/>
      <c r="G461" s="951"/>
      <c r="H461" s="951"/>
      <c r="I461" s="951"/>
      <c r="J461" s="951"/>
      <c r="K461" s="951"/>
      <c r="L461" s="951"/>
      <c r="M461" s="951"/>
      <c r="N461" s="951"/>
      <c r="O461" s="951"/>
      <c r="P461" s="951"/>
      <c r="Q461" s="951"/>
      <c r="R461" s="951"/>
      <c r="S461" s="951"/>
      <c r="T461" s="951"/>
      <c r="U461" s="951"/>
      <c r="V461" s="951"/>
      <c r="W461" s="951"/>
      <c r="X461" s="951"/>
      <c r="Y461" s="951"/>
      <c r="Z461" s="951"/>
      <c r="AA461" s="951"/>
      <c r="AB461" s="951"/>
    </row>
    <row r="462">
      <c r="A462" s="951"/>
      <c r="B462" s="951"/>
      <c r="C462" s="951"/>
      <c r="D462" s="951"/>
      <c r="E462" s="951"/>
      <c r="F462" s="951"/>
      <c r="G462" s="951"/>
      <c r="H462" s="951"/>
      <c r="I462" s="951"/>
      <c r="J462" s="951"/>
      <c r="K462" s="951"/>
      <c r="L462" s="951"/>
      <c r="M462" s="951"/>
      <c r="N462" s="951"/>
      <c r="O462" s="951"/>
      <c r="P462" s="951"/>
      <c r="Q462" s="951"/>
      <c r="R462" s="951"/>
      <c r="S462" s="951"/>
      <c r="T462" s="951"/>
      <c r="U462" s="951"/>
      <c r="V462" s="951"/>
      <c r="W462" s="951"/>
      <c r="X462" s="951"/>
      <c r="Y462" s="951"/>
      <c r="Z462" s="951"/>
      <c r="AA462" s="951"/>
      <c r="AB462" s="951"/>
    </row>
    <row r="463">
      <c r="A463" s="951"/>
      <c r="B463" s="951"/>
      <c r="C463" s="951"/>
      <c r="D463" s="951"/>
      <c r="E463" s="951"/>
      <c r="F463" s="951"/>
      <c r="G463" s="951"/>
      <c r="H463" s="951"/>
      <c r="I463" s="951"/>
      <c r="J463" s="951"/>
      <c r="K463" s="951"/>
      <c r="L463" s="951"/>
      <c r="M463" s="951"/>
      <c r="N463" s="951"/>
      <c r="O463" s="951"/>
      <c r="P463" s="951"/>
      <c r="Q463" s="951"/>
      <c r="R463" s="951"/>
      <c r="S463" s="951"/>
      <c r="T463" s="951"/>
      <c r="U463" s="951"/>
      <c r="V463" s="951"/>
      <c r="W463" s="951"/>
      <c r="X463" s="951"/>
      <c r="Y463" s="951"/>
      <c r="Z463" s="951"/>
      <c r="AA463" s="951"/>
      <c r="AB463" s="951"/>
    </row>
    <row r="464">
      <c r="A464" s="951"/>
      <c r="B464" s="951"/>
      <c r="C464" s="951"/>
      <c r="D464" s="951"/>
      <c r="E464" s="951"/>
      <c r="F464" s="951"/>
      <c r="G464" s="951"/>
      <c r="H464" s="951"/>
      <c r="I464" s="951"/>
      <c r="J464" s="951"/>
      <c r="K464" s="951"/>
      <c r="L464" s="951"/>
      <c r="M464" s="951"/>
      <c r="N464" s="951"/>
      <c r="O464" s="951"/>
      <c r="P464" s="951"/>
      <c r="Q464" s="951"/>
      <c r="R464" s="951"/>
      <c r="S464" s="951"/>
      <c r="T464" s="951"/>
      <c r="U464" s="951"/>
      <c r="V464" s="951"/>
      <c r="W464" s="951"/>
      <c r="X464" s="951"/>
      <c r="Y464" s="951"/>
      <c r="Z464" s="951"/>
      <c r="AA464" s="951"/>
      <c r="AB464" s="951"/>
    </row>
    <row r="465">
      <c r="A465" s="951"/>
      <c r="B465" s="951"/>
      <c r="C465" s="951"/>
      <c r="D465" s="951"/>
      <c r="E465" s="951"/>
      <c r="F465" s="951"/>
      <c r="G465" s="951"/>
      <c r="H465" s="951"/>
      <c r="I465" s="951"/>
      <c r="J465" s="951"/>
      <c r="K465" s="951"/>
      <c r="L465" s="951"/>
      <c r="M465" s="951"/>
      <c r="N465" s="951"/>
      <c r="O465" s="951"/>
      <c r="P465" s="951"/>
      <c r="Q465" s="951"/>
      <c r="R465" s="951"/>
      <c r="S465" s="951"/>
      <c r="T465" s="951"/>
      <c r="U465" s="951"/>
      <c r="V465" s="951"/>
      <c r="W465" s="951"/>
      <c r="X465" s="951"/>
      <c r="Y465" s="951"/>
      <c r="Z465" s="951"/>
      <c r="AA465" s="951"/>
      <c r="AB465" s="951"/>
    </row>
    <row r="466">
      <c r="A466" s="951"/>
      <c r="B466" s="951"/>
      <c r="C466" s="951"/>
      <c r="D466" s="951"/>
      <c r="E466" s="951"/>
      <c r="F466" s="951"/>
      <c r="G466" s="951"/>
      <c r="H466" s="951"/>
      <c r="I466" s="951"/>
      <c r="J466" s="951"/>
      <c r="K466" s="951"/>
      <c r="L466" s="951"/>
      <c r="M466" s="951"/>
      <c r="N466" s="951"/>
      <c r="O466" s="951"/>
      <c r="P466" s="951"/>
      <c r="Q466" s="951"/>
      <c r="R466" s="951"/>
      <c r="S466" s="951"/>
      <c r="T466" s="951"/>
      <c r="U466" s="951"/>
      <c r="V466" s="951"/>
      <c r="W466" s="951"/>
      <c r="X466" s="951"/>
      <c r="Y466" s="951"/>
      <c r="Z466" s="951"/>
      <c r="AA466" s="951"/>
      <c r="AB466" s="951"/>
    </row>
    <row r="467">
      <c r="A467" s="951"/>
      <c r="B467" s="951"/>
      <c r="C467" s="951"/>
      <c r="D467" s="951"/>
      <c r="E467" s="951"/>
      <c r="F467" s="951"/>
      <c r="G467" s="951"/>
      <c r="H467" s="951"/>
      <c r="I467" s="951"/>
      <c r="J467" s="951"/>
      <c r="K467" s="951"/>
      <c r="L467" s="951"/>
      <c r="M467" s="951"/>
      <c r="N467" s="951"/>
      <c r="O467" s="951"/>
      <c r="P467" s="951"/>
      <c r="Q467" s="951"/>
      <c r="R467" s="951"/>
      <c r="S467" s="951"/>
      <c r="T467" s="951"/>
      <c r="U467" s="951"/>
      <c r="V467" s="951"/>
      <c r="W467" s="951"/>
      <c r="X467" s="951"/>
      <c r="Y467" s="951"/>
      <c r="Z467" s="951"/>
      <c r="AA467" s="951"/>
      <c r="AB467" s="951"/>
    </row>
    <row r="468">
      <c r="A468" s="951"/>
      <c r="B468" s="951"/>
      <c r="C468" s="951"/>
      <c r="D468" s="951"/>
      <c r="E468" s="951"/>
      <c r="F468" s="951"/>
      <c r="G468" s="951"/>
      <c r="H468" s="951"/>
      <c r="I468" s="951"/>
      <c r="J468" s="951"/>
      <c r="K468" s="951"/>
      <c r="L468" s="951"/>
      <c r="M468" s="951"/>
      <c r="N468" s="951"/>
      <c r="O468" s="951"/>
      <c r="P468" s="951"/>
      <c r="Q468" s="951"/>
      <c r="R468" s="951"/>
      <c r="S468" s="951"/>
      <c r="T468" s="951"/>
      <c r="U468" s="951"/>
      <c r="V468" s="951"/>
      <c r="W468" s="951"/>
      <c r="X468" s="951"/>
      <c r="Y468" s="951"/>
      <c r="Z468" s="951"/>
      <c r="AA468" s="951"/>
      <c r="AB468" s="951"/>
    </row>
    <row r="469">
      <c r="A469" s="951"/>
      <c r="B469" s="951"/>
      <c r="C469" s="951"/>
      <c r="D469" s="951"/>
      <c r="E469" s="951"/>
      <c r="F469" s="951"/>
      <c r="G469" s="951"/>
      <c r="H469" s="951"/>
      <c r="I469" s="951"/>
      <c r="J469" s="951"/>
      <c r="K469" s="951"/>
      <c r="L469" s="951"/>
      <c r="M469" s="951"/>
      <c r="N469" s="951"/>
      <c r="O469" s="951"/>
      <c r="P469" s="951"/>
      <c r="Q469" s="951"/>
      <c r="R469" s="951"/>
      <c r="S469" s="951"/>
      <c r="T469" s="951"/>
      <c r="U469" s="951"/>
      <c r="V469" s="951"/>
      <c r="W469" s="951"/>
      <c r="X469" s="951"/>
      <c r="Y469" s="951"/>
      <c r="Z469" s="951"/>
      <c r="AA469" s="951"/>
      <c r="AB469" s="951"/>
    </row>
    <row r="470">
      <c r="A470" s="951"/>
      <c r="B470" s="951"/>
      <c r="C470" s="951"/>
      <c r="D470" s="951"/>
      <c r="E470" s="951"/>
      <c r="F470" s="951"/>
      <c r="G470" s="951"/>
      <c r="H470" s="951"/>
      <c r="I470" s="951"/>
      <c r="J470" s="951"/>
      <c r="K470" s="951"/>
      <c r="L470" s="951"/>
      <c r="M470" s="951"/>
      <c r="N470" s="951"/>
      <c r="O470" s="951"/>
      <c r="P470" s="951"/>
      <c r="Q470" s="951"/>
      <c r="R470" s="951"/>
      <c r="S470" s="951"/>
      <c r="T470" s="951"/>
      <c r="U470" s="951"/>
      <c r="V470" s="951"/>
      <c r="W470" s="951"/>
      <c r="X470" s="951"/>
      <c r="Y470" s="951"/>
      <c r="Z470" s="951"/>
      <c r="AA470" s="951"/>
      <c r="AB470" s="951"/>
    </row>
    <row r="471">
      <c r="A471" s="951"/>
      <c r="B471" s="951"/>
      <c r="C471" s="951"/>
      <c r="D471" s="951"/>
      <c r="E471" s="951"/>
      <c r="F471" s="951"/>
      <c r="G471" s="951"/>
      <c r="H471" s="951"/>
      <c r="I471" s="951"/>
      <c r="J471" s="951"/>
      <c r="K471" s="951"/>
      <c r="L471" s="951"/>
      <c r="M471" s="951"/>
      <c r="N471" s="951"/>
      <c r="O471" s="951"/>
      <c r="P471" s="951"/>
      <c r="Q471" s="951"/>
      <c r="R471" s="951"/>
      <c r="S471" s="951"/>
      <c r="T471" s="951"/>
      <c r="U471" s="951"/>
      <c r="V471" s="951"/>
      <c r="W471" s="951"/>
      <c r="X471" s="951"/>
      <c r="Y471" s="951"/>
      <c r="Z471" s="951"/>
      <c r="AA471" s="951"/>
      <c r="AB471" s="951"/>
    </row>
    <row r="472">
      <c r="A472" s="951"/>
      <c r="B472" s="951"/>
      <c r="C472" s="951"/>
      <c r="D472" s="951"/>
      <c r="E472" s="951"/>
      <c r="F472" s="951"/>
      <c r="G472" s="951"/>
      <c r="H472" s="951"/>
      <c r="I472" s="951"/>
      <c r="J472" s="951"/>
      <c r="K472" s="951"/>
      <c r="L472" s="951"/>
      <c r="M472" s="951"/>
      <c r="N472" s="951"/>
      <c r="O472" s="951"/>
      <c r="P472" s="951"/>
      <c r="Q472" s="951"/>
      <c r="R472" s="951"/>
      <c r="S472" s="951"/>
      <c r="T472" s="951"/>
      <c r="U472" s="951"/>
      <c r="V472" s="951"/>
      <c r="W472" s="951"/>
      <c r="X472" s="951"/>
      <c r="Y472" s="951"/>
      <c r="Z472" s="951"/>
      <c r="AA472" s="951"/>
      <c r="AB472" s="951"/>
    </row>
    <row r="473">
      <c r="A473" s="951"/>
      <c r="B473" s="951"/>
      <c r="C473" s="951"/>
      <c r="D473" s="951"/>
      <c r="E473" s="951"/>
      <c r="F473" s="951"/>
      <c r="G473" s="951"/>
      <c r="H473" s="951"/>
      <c r="I473" s="951"/>
      <c r="J473" s="951"/>
      <c r="K473" s="951"/>
      <c r="L473" s="951"/>
      <c r="M473" s="951"/>
      <c r="N473" s="951"/>
      <c r="O473" s="951"/>
      <c r="P473" s="951"/>
      <c r="Q473" s="951"/>
      <c r="R473" s="951"/>
      <c r="S473" s="951"/>
      <c r="T473" s="951"/>
      <c r="U473" s="951"/>
      <c r="V473" s="951"/>
      <c r="W473" s="951"/>
      <c r="X473" s="951"/>
      <c r="Y473" s="951"/>
      <c r="Z473" s="951"/>
      <c r="AA473" s="951"/>
      <c r="AB473" s="951"/>
    </row>
    <row r="474">
      <c r="A474" s="951"/>
      <c r="B474" s="951"/>
      <c r="C474" s="951"/>
      <c r="D474" s="951"/>
      <c r="E474" s="951"/>
      <c r="F474" s="951"/>
      <c r="G474" s="951"/>
      <c r="H474" s="951"/>
      <c r="I474" s="951"/>
      <c r="J474" s="951"/>
      <c r="K474" s="951"/>
      <c r="L474" s="951"/>
      <c r="M474" s="951"/>
      <c r="N474" s="951"/>
      <c r="O474" s="951"/>
      <c r="P474" s="951"/>
      <c r="Q474" s="951"/>
      <c r="R474" s="951"/>
      <c r="S474" s="951"/>
      <c r="T474" s="951"/>
      <c r="U474" s="951"/>
      <c r="V474" s="951"/>
      <c r="W474" s="951"/>
      <c r="X474" s="951"/>
      <c r="Y474" s="951"/>
      <c r="Z474" s="951"/>
      <c r="AA474" s="951"/>
      <c r="AB474" s="951"/>
    </row>
    <row r="475">
      <c r="A475" s="951"/>
      <c r="B475" s="951"/>
      <c r="C475" s="951"/>
      <c r="D475" s="951"/>
      <c r="E475" s="951"/>
      <c r="F475" s="951"/>
      <c r="G475" s="951"/>
      <c r="H475" s="951"/>
      <c r="I475" s="951"/>
      <c r="J475" s="951"/>
      <c r="K475" s="951"/>
      <c r="L475" s="951"/>
      <c r="M475" s="951"/>
      <c r="N475" s="951"/>
      <c r="O475" s="951"/>
      <c r="P475" s="951"/>
      <c r="Q475" s="951"/>
      <c r="R475" s="951"/>
      <c r="S475" s="951"/>
      <c r="T475" s="951"/>
      <c r="U475" s="951"/>
      <c r="V475" s="951"/>
      <c r="W475" s="951"/>
      <c r="X475" s="951"/>
      <c r="Y475" s="951"/>
      <c r="Z475" s="951"/>
      <c r="AA475" s="951"/>
      <c r="AB475" s="951"/>
    </row>
    <row r="476">
      <c r="A476" s="951"/>
      <c r="B476" s="951"/>
      <c r="C476" s="951"/>
      <c r="D476" s="951"/>
      <c r="E476" s="951"/>
      <c r="F476" s="951"/>
      <c r="G476" s="951"/>
      <c r="H476" s="951"/>
      <c r="I476" s="951"/>
      <c r="J476" s="951"/>
      <c r="K476" s="951"/>
      <c r="L476" s="951"/>
      <c r="M476" s="951"/>
      <c r="N476" s="951"/>
      <c r="O476" s="951"/>
      <c r="P476" s="951"/>
      <c r="Q476" s="951"/>
      <c r="R476" s="951"/>
      <c r="S476" s="951"/>
      <c r="T476" s="951"/>
      <c r="U476" s="951"/>
      <c r="V476" s="951"/>
      <c r="W476" s="951"/>
      <c r="X476" s="951"/>
      <c r="Y476" s="951"/>
      <c r="Z476" s="951"/>
      <c r="AA476" s="951"/>
      <c r="AB476" s="951"/>
    </row>
    <row r="477">
      <c r="A477" s="951"/>
      <c r="B477" s="951"/>
      <c r="C477" s="951"/>
      <c r="D477" s="951"/>
      <c r="E477" s="951"/>
      <c r="F477" s="951"/>
      <c r="G477" s="951"/>
      <c r="H477" s="951"/>
      <c r="I477" s="951"/>
      <c r="J477" s="951"/>
      <c r="K477" s="951"/>
      <c r="L477" s="951"/>
      <c r="M477" s="951"/>
      <c r="N477" s="951"/>
      <c r="O477" s="951"/>
      <c r="P477" s="951"/>
      <c r="Q477" s="951"/>
      <c r="R477" s="951"/>
      <c r="S477" s="951"/>
      <c r="T477" s="951"/>
      <c r="U477" s="951"/>
      <c r="V477" s="951"/>
      <c r="W477" s="951"/>
      <c r="X477" s="951"/>
      <c r="Y477" s="951"/>
      <c r="Z477" s="951"/>
      <c r="AA477" s="951"/>
      <c r="AB477" s="951"/>
    </row>
    <row r="478">
      <c r="A478" s="951"/>
      <c r="B478" s="951"/>
      <c r="C478" s="951"/>
      <c r="D478" s="951"/>
      <c r="E478" s="951"/>
      <c r="F478" s="951"/>
      <c r="G478" s="951"/>
      <c r="H478" s="951"/>
      <c r="I478" s="951"/>
      <c r="J478" s="951"/>
      <c r="K478" s="951"/>
      <c r="L478" s="951"/>
      <c r="M478" s="951"/>
      <c r="N478" s="951"/>
      <c r="O478" s="951"/>
      <c r="P478" s="951"/>
      <c r="Q478" s="951"/>
      <c r="R478" s="951"/>
      <c r="S478" s="951"/>
      <c r="T478" s="951"/>
      <c r="U478" s="951"/>
      <c r="V478" s="951"/>
      <c r="W478" s="951"/>
      <c r="X478" s="951"/>
      <c r="Y478" s="951"/>
      <c r="Z478" s="951"/>
      <c r="AA478" s="951"/>
      <c r="AB478" s="951"/>
    </row>
    <row r="479">
      <c r="A479" s="951"/>
      <c r="B479" s="951"/>
      <c r="C479" s="951"/>
      <c r="D479" s="951"/>
      <c r="E479" s="951"/>
      <c r="F479" s="951"/>
      <c r="G479" s="951"/>
      <c r="H479" s="951"/>
      <c r="I479" s="951"/>
      <c r="J479" s="951"/>
      <c r="K479" s="951"/>
      <c r="L479" s="951"/>
      <c r="M479" s="951"/>
      <c r="N479" s="951"/>
      <c r="O479" s="951"/>
      <c r="P479" s="951"/>
      <c r="Q479" s="951"/>
      <c r="R479" s="951"/>
      <c r="S479" s="951"/>
      <c r="T479" s="951"/>
      <c r="U479" s="951"/>
      <c r="V479" s="951"/>
      <c r="W479" s="951"/>
      <c r="X479" s="951"/>
      <c r="Y479" s="951"/>
      <c r="Z479" s="951"/>
      <c r="AA479" s="951"/>
      <c r="AB479" s="951"/>
    </row>
    <row r="480">
      <c r="A480" s="951"/>
      <c r="B480" s="951"/>
      <c r="C480" s="951"/>
      <c r="D480" s="951"/>
      <c r="E480" s="951"/>
      <c r="F480" s="951"/>
      <c r="G480" s="951"/>
      <c r="H480" s="951"/>
      <c r="I480" s="951"/>
      <c r="J480" s="951"/>
      <c r="K480" s="951"/>
      <c r="L480" s="951"/>
      <c r="M480" s="951"/>
      <c r="N480" s="951"/>
      <c r="O480" s="951"/>
      <c r="P480" s="951"/>
      <c r="Q480" s="951"/>
      <c r="R480" s="951"/>
      <c r="S480" s="951"/>
      <c r="T480" s="951"/>
      <c r="U480" s="951"/>
      <c r="V480" s="951"/>
      <c r="W480" s="951"/>
      <c r="X480" s="951"/>
      <c r="Y480" s="951"/>
      <c r="Z480" s="951"/>
      <c r="AA480" s="951"/>
      <c r="AB480" s="951"/>
    </row>
    <row r="481">
      <c r="A481" s="951"/>
      <c r="B481" s="951"/>
      <c r="C481" s="951"/>
      <c r="D481" s="951"/>
      <c r="E481" s="951"/>
      <c r="F481" s="951"/>
      <c r="G481" s="951"/>
      <c r="H481" s="951"/>
      <c r="I481" s="951"/>
      <c r="J481" s="951"/>
      <c r="K481" s="951"/>
      <c r="L481" s="951"/>
      <c r="M481" s="951"/>
      <c r="N481" s="951"/>
      <c r="O481" s="951"/>
      <c r="P481" s="951"/>
      <c r="Q481" s="951"/>
      <c r="R481" s="951"/>
      <c r="S481" s="951"/>
      <c r="T481" s="951"/>
      <c r="U481" s="951"/>
      <c r="V481" s="951"/>
      <c r="W481" s="951"/>
      <c r="X481" s="951"/>
      <c r="Y481" s="951"/>
      <c r="Z481" s="951"/>
      <c r="AA481" s="951"/>
      <c r="AB481" s="951"/>
    </row>
    <row r="482">
      <c r="A482" s="951"/>
      <c r="B482" s="951"/>
      <c r="C482" s="951"/>
      <c r="D482" s="951"/>
      <c r="E482" s="951"/>
      <c r="F482" s="951"/>
      <c r="G482" s="951"/>
      <c r="H482" s="951"/>
      <c r="I482" s="951"/>
      <c r="J482" s="951"/>
      <c r="K482" s="951"/>
      <c r="L482" s="951"/>
      <c r="M482" s="951"/>
      <c r="N482" s="951"/>
      <c r="O482" s="951"/>
      <c r="P482" s="951"/>
      <c r="Q482" s="951"/>
      <c r="R482" s="951"/>
      <c r="S482" s="951"/>
      <c r="T482" s="951"/>
      <c r="U482" s="951"/>
      <c r="V482" s="951"/>
      <c r="W482" s="951"/>
      <c r="X482" s="951"/>
      <c r="Y482" s="951"/>
      <c r="Z482" s="951"/>
      <c r="AA482" s="951"/>
      <c r="AB482" s="951"/>
    </row>
    <row r="483">
      <c r="A483" s="951"/>
      <c r="B483" s="951"/>
      <c r="C483" s="951"/>
      <c r="D483" s="951"/>
      <c r="E483" s="951"/>
      <c r="F483" s="951"/>
      <c r="G483" s="951"/>
      <c r="H483" s="951"/>
      <c r="I483" s="951"/>
      <c r="J483" s="951"/>
      <c r="K483" s="951"/>
      <c r="L483" s="951"/>
      <c r="M483" s="951"/>
      <c r="N483" s="951"/>
      <c r="O483" s="951"/>
      <c r="P483" s="951"/>
      <c r="Q483" s="951"/>
      <c r="R483" s="951"/>
      <c r="S483" s="951"/>
      <c r="T483" s="951"/>
      <c r="U483" s="951"/>
      <c r="V483" s="951"/>
      <c r="W483" s="951"/>
      <c r="X483" s="951"/>
      <c r="Y483" s="951"/>
      <c r="Z483" s="951"/>
      <c r="AA483" s="951"/>
      <c r="AB483" s="951"/>
    </row>
    <row r="484">
      <c r="A484" s="951"/>
      <c r="B484" s="951"/>
      <c r="C484" s="951"/>
      <c r="D484" s="951"/>
      <c r="E484" s="951"/>
      <c r="F484" s="951"/>
      <c r="G484" s="951"/>
      <c r="H484" s="951"/>
      <c r="I484" s="951"/>
      <c r="J484" s="951"/>
      <c r="K484" s="951"/>
      <c r="L484" s="951"/>
      <c r="M484" s="951"/>
      <c r="N484" s="951"/>
      <c r="O484" s="951"/>
      <c r="P484" s="951"/>
      <c r="Q484" s="951"/>
      <c r="R484" s="951"/>
      <c r="S484" s="951"/>
      <c r="T484" s="951"/>
      <c r="U484" s="951"/>
      <c r="V484" s="951"/>
      <c r="W484" s="951"/>
      <c r="X484" s="951"/>
      <c r="Y484" s="951"/>
      <c r="Z484" s="951"/>
      <c r="AA484" s="951"/>
      <c r="AB484" s="951"/>
    </row>
    <row r="485">
      <c r="A485" s="951"/>
      <c r="B485" s="951"/>
      <c r="C485" s="951"/>
      <c r="D485" s="951"/>
      <c r="E485" s="951"/>
      <c r="F485" s="951"/>
      <c r="G485" s="951"/>
      <c r="H485" s="951"/>
      <c r="I485" s="951"/>
      <c r="J485" s="951"/>
      <c r="K485" s="951"/>
      <c r="L485" s="951"/>
      <c r="M485" s="951"/>
      <c r="N485" s="951"/>
      <c r="O485" s="951"/>
      <c r="P485" s="951"/>
      <c r="Q485" s="951"/>
      <c r="R485" s="951"/>
      <c r="S485" s="951"/>
      <c r="T485" s="951"/>
      <c r="U485" s="951"/>
      <c r="V485" s="951"/>
      <c r="W485" s="951"/>
      <c r="X485" s="951"/>
      <c r="Y485" s="951"/>
      <c r="Z485" s="951"/>
      <c r="AA485" s="951"/>
      <c r="AB485" s="951"/>
    </row>
    <row r="486">
      <c r="A486" s="951"/>
      <c r="B486" s="951"/>
      <c r="C486" s="951"/>
      <c r="D486" s="951"/>
      <c r="E486" s="951"/>
      <c r="F486" s="951"/>
      <c r="G486" s="951"/>
      <c r="H486" s="951"/>
      <c r="I486" s="951"/>
      <c r="J486" s="951"/>
      <c r="K486" s="951"/>
      <c r="L486" s="951"/>
      <c r="M486" s="951"/>
      <c r="N486" s="951"/>
      <c r="O486" s="951"/>
      <c r="P486" s="951"/>
      <c r="Q486" s="951"/>
      <c r="R486" s="951"/>
      <c r="S486" s="951"/>
      <c r="T486" s="951"/>
      <c r="U486" s="951"/>
      <c r="V486" s="951"/>
      <c r="W486" s="951"/>
      <c r="X486" s="951"/>
      <c r="Y486" s="951"/>
      <c r="Z486" s="951"/>
      <c r="AA486" s="951"/>
      <c r="AB486" s="951"/>
    </row>
    <row r="487">
      <c r="A487" s="951"/>
      <c r="B487" s="951"/>
      <c r="C487" s="951"/>
      <c r="D487" s="951"/>
      <c r="E487" s="951"/>
      <c r="F487" s="951"/>
      <c r="G487" s="951"/>
      <c r="H487" s="951"/>
      <c r="I487" s="951"/>
      <c r="J487" s="951"/>
      <c r="K487" s="951"/>
      <c r="L487" s="951"/>
      <c r="M487" s="951"/>
      <c r="N487" s="951"/>
      <c r="O487" s="951"/>
      <c r="P487" s="951"/>
      <c r="Q487" s="951"/>
      <c r="R487" s="951"/>
      <c r="S487" s="951"/>
      <c r="T487" s="951"/>
      <c r="U487" s="951"/>
      <c r="V487" s="951"/>
      <c r="W487" s="951"/>
      <c r="X487" s="951"/>
      <c r="Y487" s="951"/>
      <c r="Z487" s="951"/>
      <c r="AA487" s="951"/>
      <c r="AB487" s="951"/>
    </row>
    <row r="488">
      <c r="A488" s="951"/>
      <c r="B488" s="951"/>
      <c r="C488" s="951"/>
      <c r="D488" s="951"/>
      <c r="E488" s="951"/>
      <c r="F488" s="951"/>
      <c r="G488" s="951"/>
      <c r="H488" s="951"/>
      <c r="I488" s="951"/>
      <c r="J488" s="951"/>
      <c r="K488" s="951"/>
      <c r="L488" s="951"/>
      <c r="M488" s="951"/>
      <c r="N488" s="951"/>
      <c r="O488" s="951"/>
      <c r="P488" s="951"/>
      <c r="Q488" s="951"/>
      <c r="R488" s="951"/>
      <c r="S488" s="951"/>
      <c r="T488" s="951"/>
      <c r="U488" s="951"/>
      <c r="V488" s="951"/>
      <c r="W488" s="951"/>
      <c r="X488" s="951"/>
      <c r="Y488" s="951"/>
      <c r="Z488" s="951"/>
      <c r="AA488" s="951"/>
      <c r="AB488" s="951"/>
    </row>
    <row r="489">
      <c r="A489" s="951"/>
      <c r="B489" s="951"/>
      <c r="C489" s="951"/>
      <c r="D489" s="951"/>
      <c r="E489" s="951"/>
      <c r="F489" s="951"/>
      <c r="G489" s="951"/>
      <c r="H489" s="951"/>
      <c r="I489" s="951"/>
      <c r="J489" s="951"/>
      <c r="K489" s="951"/>
      <c r="L489" s="951"/>
      <c r="M489" s="951"/>
      <c r="N489" s="951"/>
      <c r="O489" s="951"/>
      <c r="P489" s="951"/>
      <c r="Q489" s="951"/>
      <c r="R489" s="951"/>
      <c r="S489" s="951"/>
      <c r="T489" s="951"/>
      <c r="U489" s="951"/>
      <c r="V489" s="951"/>
      <c r="W489" s="951"/>
      <c r="X489" s="951"/>
      <c r="Y489" s="951"/>
      <c r="Z489" s="951"/>
      <c r="AA489" s="951"/>
      <c r="AB489" s="951"/>
    </row>
    <row r="490">
      <c r="A490" s="951"/>
      <c r="B490" s="951"/>
      <c r="C490" s="951"/>
      <c r="D490" s="951"/>
      <c r="E490" s="951"/>
      <c r="F490" s="951"/>
      <c r="G490" s="951"/>
      <c r="H490" s="951"/>
      <c r="I490" s="951"/>
      <c r="J490" s="951"/>
      <c r="K490" s="951"/>
      <c r="L490" s="951"/>
      <c r="M490" s="951"/>
      <c r="N490" s="951"/>
      <c r="O490" s="951"/>
      <c r="P490" s="951"/>
      <c r="Q490" s="951"/>
      <c r="R490" s="951"/>
      <c r="S490" s="951"/>
      <c r="T490" s="951"/>
      <c r="U490" s="951"/>
      <c r="V490" s="951"/>
      <c r="W490" s="951"/>
      <c r="X490" s="951"/>
      <c r="Y490" s="951"/>
      <c r="Z490" s="951"/>
      <c r="AA490" s="951"/>
      <c r="AB490" s="951"/>
    </row>
    <row r="491">
      <c r="A491" s="951"/>
      <c r="B491" s="951"/>
      <c r="C491" s="951"/>
      <c r="D491" s="951"/>
      <c r="E491" s="951"/>
      <c r="F491" s="951"/>
      <c r="G491" s="951"/>
      <c r="H491" s="951"/>
      <c r="I491" s="951"/>
      <c r="J491" s="951"/>
      <c r="K491" s="951"/>
      <c r="L491" s="951"/>
      <c r="M491" s="951"/>
      <c r="N491" s="951"/>
      <c r="O491" s="951"/>
      <c r="P491" s="951"/>
      <c r="Q491" s="951"/>
      <c r="R491" s="951"/>
      <c r="S491" s="951"/>
      <c r="T491" s="951"/>
      <c r="U491" s="951"/>
      <c r="V491" s="951"/>
      <c r="W491" s="951"/>
      <c r="X491" s="951"/>
      <c r="Y491" s="951"/>
      <c r="Z491" s="951"/>
      <c r="AA491" s="951"/>
      <c r="AB491" s="951"/>
    </row>
    <row r="492">
      <c r="A492" s="951"/>
      <c r="B492" s="951"/>
      <c r="C492" s="951"/>
      <c r="D492" s="951"/>
      <c r="E492" s="951"/>
      <c r="F492" s="951"/>
      <c r="G492" s="951"/>
      <c r="H492" s="951"/>
      <c r="I492" s="951"/>
      <c r="J492" s="951"/>
      <c r="K492" s="951"/>
      <c r="L492" s="951"/>
      <c r="M492" s="951"/>
      <c r="N492" s="951"/>
      <c r="O492" s="951"/>
      <c r="P492" s="951"/>
      <c r="Q492" s="951"/>
      <c r="R492" s="951"/>
      <c r="S492" s="951"/>
      <c r="T492" s="951"/>
      <c r="U492" s="951"/>
      <c r="V492" s="951"/>
      <c r="W492" s="951"/>
      <c r="X492" s="951"/>
      <c r="Y492" s="951"/>
      <c r="Z492" s="951"/>
      <c r="AA492" s="951"/>
      <c r="AB492" s="951"/>
    </row>
    <row r="493">
      <c r="A493" s="951"/>
      <c r="B493" s="951"/>
      <c r="C493" s="951"/>
      <c r="D493" s="951"/>
      <c r="E493" s="951"/>
      <c r="F493" s="951"/>
      <c r="G493" s="951"/>
      <c r="H493" s="951"/>
      <c r="I493" s="951"/>
      <c r="J493" s="951"/>
      <c r="K493" s="951"/>
      <c r="L493" s="951"/>
      <c r="M493" s="951"/>
      <c r="N493" s="951"/>
      <c r="O493" s="951"/>
      <c r="P493" s="951"/>
      <c r="Q493" s="951"/>
      <c r="R493" s="951"/>
      <c r="S493" s="951"/>
      <c r="T493" s="951"/>
      <c r="U493" s="951"/>
      <c r="V493" s="951"/>
      <c r="W493" s="951"/>
      <c r="X493" s="951"/>
      <c r="Y493" s="951"/>
      <c r="Z493" s="951"/>
      <c r="AA493" s="951"/>
      <c r="AB493" s="951"/>
    </row>
    <row r="494">
      <c r="A494" s="951"/>
      <c r="B494" s="951"/>
      <c r="C494" s="951"/>
      <c r="D494" s="951"/>
      <c r="E494" s="951"/>
      <c r="F494" s="951"/>
      <c r="G494" s="951"/>
      <c r="H494" s="951"/>
      <c r="I494" s="951"/>
      <c r="J494" s="951"/>
      <c r="K494" s="951"/>
      <c r="L494" s="951"/>
      <c r="M494" s="951"/>
      <c r="N494" s="951"/>
      <c r="O494" s="951"/>
      <c r="P494" s="951"/>
      <c r="Q494" s="951"/>
      <c r="R494" s="951"/>
      <c r="S494" s="951"/>
      <c r="T494" s="951"/>
      <c r="U494" s="951"/>
      <c r="V494" s="951"/>
      <c r="W494" s="951"/>
      <c r="X494" s="951"/>
      <c r="Y494" s="951"/>
      <c r="Z494" s="951"/>
      <c r="AA494" s="951"/>
      <c r="AB494" s="951"/>
    </row>
    <row r="495">
      <c r="A495" s="951"/>
      <c r="B495" s="951"/>
      <c r="C495" s="951"/>
      <c r="D495" s="951"/>
      <c r="E495" s="951"/>
      <c r="F495" s="951"/>
      <c r="G495" s="951"/>
      <c r="H495" s="951"/>
      <c r="I495" s="951"/>
      <c r="J495" s="951"/>
      <c r="K495" s="951"/>
      <c r="L495" s="951"/>
      <c r="M495" s="951"/>
      <c r="N495" s="951"/>
      <c r="O495" s="951"/>
      <c r="P495" s="951"/>
      <c r="Q495" s="951"/>
      <c r="R495" s="951"/>
      <c r="S495" s="951"/>
      <c r="T495" s="951"/>
      <c r="U495" s="951"/>
      <c r="V495" s="951"/>
      <c r="W495" s="951"/>
      <c r="X495" s="951"/>
      <c r="Y495" s="951"/>
      <c r="Z495" s="951"/>
      <c r="AA495" s="951"/>
      <c r="AB495" s="951"/>
    </row>
    <row r="496">
      <c r="A496" s="951"/>
      <c r="B496" s="951"/>
      <c r="C496" s="951"/>
      <c r="D496" s="951"/>
      <c r="E496" s="951"/>
      <c r="F496" s="951"/>
      <c r="G496" s="951"/>
      <c r="H496" s="951"/>
      <c r="I496" s="951"/>
      <c r="J496" s="951"/>
      <c r="K496" s="951"/>
      <c r="L496" s="951"/>
      <c r="M496" s="951"/>
      <c r="N496" s="951"/>
      <c r="O496" s="951"/>
      <c r="P496" s="951"/>
      <c r="Q496" s="951"/>
      <c r="R496" s="951"/>
      <c r="S496" s="951"/>
      <c r="T496" s="951"/>
      <c r="U496" s="951"/>
      <c r="V496" s="951"/>
      <c r="W496" s="951"/>
      <c r="X496" s="951"/>
      <c r="Y496" s="951"/>
      <c r="Z496" s="951"/>
      <c r="AA496" s="951"/>
      <c r="AB496" s="951"/>
    </row>
    <row r="497">
      <c r="A497" s="951"/>
      <c r="B497" s="951"/>
      <c r="C497" s="951"/>
      <c r="D497" s="951"/>
      <c r="E497" s="951"/>
      <c r="F497" s="951"/>
      <c r="G497" s="951"/>
      <c r="H497" s="951"/>
      <c r="I497" s="951"/>
      <c r="J497" s="951"/>
      <c r="K497" s="951"/>
      <c r="L497" s="951"/>
      <c r="M497" s="951"/>
      <c r="N497" s="951"/>
      <c r="O497" s="951"/>
      <c r="P497" s="951"/>
      <c r="Q497" s="951"/>
      <c r="R497" s="951"/>
      <c r="S497" s="951"/>
      <c r="T497" s="951"/>
      <c r="U497" s="951"/>
      <c r="V497" s="951"/>
      <c r="W497" s="951"/>
      <c r="X497" s="951"/>
      <c r="Y497" s="951"/>
      <c r="Z497" s="951"/>
      <c r="AA497" s="951"/>
      <c r="AB497" s="951"/>
    </row>
    <row r="498">
      <c r="A498" s="951"/>
      <c r="B498" s="951"/>
      <c r="C498" s="951"/>
      <c r="D498" s="951"/>
      <c r="E498" s="951"/>
      <c r="F498" s="951"/>
      <c r="G498" s="951"/>
      <c r="H498" s="951"/>
      <c r="I498" s="951"/>
      <c r="J498" s="951"/>
      <c r="K498" s="951"/>
      <c r="L498" s="951"/>
      <c r="M498" s="951"/>
      <c r="N498" s="951"/>
      <c r="O498" s="951"/>
      <c r="P498" s="951"/>
      <c r="Q498" s="951"/>
      <c r="R498" s="951"/>
      <c r="S498" s="951"/>
      <c r="T498" s="951"/>
      <c r="U498" s="951"/>
      <c r="V498" s="951"/>
      <c r="W498" s="951"/>
      <c r="X498" s="951"/>
      <c r="Y498" s="951"/>
      <c r="Z498" s="951"/>
      <c r="AA498" s="951"/>
      <c r="AB498" s="951"/>
    </row>
    <row r="499">
      <c r="A499" s="951"/>
      <c r="B499" s="951"/>
      <c r="C499" s="951"/>
      <c r="D499" s="951"/>
      <c r="E499" s="951"/>
      <c r="F499" s="951"/>
      <c r="G499" s="951"/>
      <c r="H499" s="951"/>
      <c r="I499" s="951"/>
      <c r="J499" s="951"/>
      <c r="K499" s="951"/>
      <c r="L499" s="951"/>
      <c r="M499" s="951"/>
      <c r="N499" s="951"/>
      <c r="O499" s="951"/>
      <c r="P499" s="951"/>
      <c r="Q499" s="951"/>
      <c r="R499" s="951"/>
      <c r="S499" s="951"/>
      <c r="T499" s="951"/>
      <c r="U499" s="951"/>
      <c r="V499" s="951"/>
      <c r="W499" s="951"/>
      <c r="X499" s="951"/>
      <c r="Y499" s="951"/>
      <c r="Z499" s="951"/>
      <c r="AA499" s="951"/>
      <c r="AB499" s="951"/>
    </row>
    <row r="500">
      <c r="A500" s="951"/>
      <c r="B500" s="951"/>
      <c r="C500" s="951"/>
      <c r="D500" s="951"/>
      <c r="E500" s="951"/>
      <c r="F500" s="951"/>
      <c r="G500" s="951"/>
      <c r="H500" s="951"/>
      <c r="I500" s="951"/>
      <c r="J500" s="951"/>
      <c r="K500" s="951"/>
      <c r="L500" s="951"/>
      <c r="M500" s="951"/>
      <c r="N500" s="951"/>
      <c r="O500" s="951"/>
      <c r="P500" s="951"/>
      <c r="Q500" s="951"/>
      <c r="R500" s="951"/>
      <c r="S500" s="951"/>
      <c r="T500" s="951"/>
      <c r="U500" s="951"/>
      <c r="V500" s="951"/>
      <c r="W500" s="951"/>
      <c r="X500" s="951"/>
      <c r="Y500" s="951"/>
      <c r="Z500" s="951"/>
      <c r="AA500" s="951"/>
      <c r="AB500" s="951"/>
    </row>
    <row r="501">
      <c r="A501" s="951"/>
      <c r="B501" s="951"/>
      <c r="C501" s="951"/>
      <c r="D501" s="951"/>
      <c r="E501" s="951"/>
      <c r="F501" s="951"/>
      <c r="G501" s="951"/>
      <c r="H501" s="951"/>
      <c r="I501" s="951"/>
      <c r="J501" s="951"/>
      <c r="K501" s="951"/>
      <c r="L501" s="951"/>
      <c r="M501" s="951"/>
      <c r="N501" s="951"/>
      <c r="O501" s="951"/>
      <c r="P501" s="951"/>
      <c r="Q501" s="951"/>
      <c r="R501" s="951"/>
      <c r="S501" s="951"/>
      <c r="T501" s="951"/>
      <c r="U501" s="951"/>
      <c r="V501" s="951"/>
      <c r="W501" s="951"/>
      <c r="X501" s="951"/>
      <c r="Y501" s="951"/>
      <c r="Z501" s="951"/>
      <c r="AA501" s="951"/>
      <c r="AB501" s="951"/>
    </row>
    <row r="502">
      <c r="A502" s="951"/>
      <c r="B502" s="951"/>
      <c r="C502" s="951"/>
      <c r="D502" s="951"/>
      <c r="E502" s="951"/>
      <c r="F502" s="951"/>
      <c r="G502" s="951"/>
      <c r="H502" s="951"/>
      <c r="I502" s="951"/>
      <c r="J502" s="951"/>
      <c r="K502" s="951"/>
      <c r="L502" s="951"/>
      <c r="M502" s="951"/>
      <c r="N502" s="951"/>
      <c r="O502" s="951"/>
      <c r="P502" s="951"/>
      <c r="Q502" s="951"/>
      <c r="R502" s="951"/>
      <c r="S502" s="951"/>
      <c r="T502" s="951"/>
      <c r="U502" s="951"/>
      <c r="V502" s="951"/>
      <c r="W502" s="951"/>
      <c r="X502" s="951"/>
      <c r="Y502" s="951"/>
      <c r="Z502" s="951"/>
      <c r="AA502" s="951"/>
      <c r="AB502" s="951"/>
    </row>
    <row r="503">
      <c r="A503" s="951"/>
      <c r="B503" s="951"/>
      <c r="C503" s="951"/>
      <c r="D503" s="951"/>
      <c r="E503" s="951"/>
      <c r="F503" s="951"/>
      <c r="G503" s="951"/>
      <c r="H503" s="951"/>
      <c r="I503" s="951"/>
      <c r="J503" s="951"/>
      <c r="K503" s="951"/>
      <c r="L503" s="951"/>
      <c r="M503" s="951"/>
      <c r="N503" s="951"/>
      <c r="O503" s="951"/>
      <c r="P503" s="951"/>
      <c r="Q503" s="951"/>
      <c r="R503" s="951"/>
      <c r="S503" s="951"/>
      <c r="T503" s="951"/>
      <c r="U503" s="951"/>
      <c r="V503" s="951"/>
      <c r="W503" s="951"/>
      <c r="X503" s="951"/>
      <c r="Y503" s="951"/>
      <c r="Z503" s="951"/>
      <c r="AA503" s="951"/>
      <c r="AB503" s="951"/>
    </row>
    <row r="504">
      <c r="A504" s="951"/>
      <c r="B504" s="951"/>
      <c r="C504" s="951"/>
      <c r="D504" s="951"/>
      <c r="E504" s="951"/>
      <c r="F504" s="951"/>
      <c r="G504" s="951"/>
      <c r="H504" s="951"/>
      <c r="I504" s="951"/>
      <c r="J504" s="951"/>
      <c r="K504" s="951"/>
      <c r="L504" s="951"/>
      <c r="M504" s="951"/>
      <c r="N504" s="951"/>
      <c r="O504" s="951"/>
      <c r="P504" s="951"/>
      <c r="Q504" s="951"/>
      <c r="R504" s="951"/>
      <c r="S504" s="951"/>
      <c r="T504" s="951"/>
      <c r="U504" s="951"/>
      <c r="V504" s="951"/>
      <c r="W504" s="951"/>
      <c r="X504" s="951"/>
      <c r="Y504" s="951"/>
      <c r="Z504" s="951"/>
      <c r="AA504" s="951"/>
      <c r="AB504" s="951"/>
    </row>
    <row r="505">
      <c r="A505" s="951"/>
      <c r="B505" s="951"/>
      <c r="C505" s="951"/>
      <c r="D505" s="951"/>
      <c r="E505" s="951"/>
      <c r="F505" s="951"/>
      <c r="G505" s="951"/>
      <c r="H505" s="951"/>
      <c r="I505" s="951"/>
      <c r="J505" s="951"/>
      <c r="K505" s="951"/>
      <c r="L505" s="951"/>
      <c r="M505" s="951"/>
      <c r="N505" s="951"/>
      <c r="O505" s="951"/>
      <c r="P505" s="951"/>
      <c r="Q505" s="951"/>
      <c r="R505" s="951"/>
      <c r="S505" s="951"/>
      <c r="T505" s="951"/>
      <c r="U505" s="951"/>
      <c r="V505" s="951"/>
      <c r="W505" s="951"/>
      <c r="X505" s="951"/>
      <c r="Y505" s="951"/>
      <c r="Z505" s="951"/>
      <c r="AA505" s="951"/>
      <c r="AB505" s="951"/>
    </row>
    <row r="506">
      <c r="A506" s="951"/>
      <c r="B506" s="951"/>
      <c r="C506" s="951"/>
      <c r="D506" s="951"/>
      <c r="E506" s="951"/>
      <c r="F506" s="951"/>
      <c r="G506" s="951"/>
      <c r="H506" s="951"/>
      <c r="I506" s="951"/>
      <c r="J506" s="951"/>
      <c r="K506" s="951"/>
      <c r="L506" s="951"/>
      <c r="M506" s="951"/>
      <c r="N506" s="951"/>
      <c r="O506" s="951"/>
      <c r="P506" s="951"/>
      <c r="Q506" s="951"/>
      <c r="R506" s="951"/>
      <c r="S506" s="951"/>
      <c r="T506" s="951"/>
      <c r="U506" s="951"/>
      <c r="V506" s="951"/>
      <c r="W506" s="951"/>
      <c r="X506" s="951"/>
      <c r="Y506" s="951"/>
      <c r="Z506" s="951"/>
      <c r="AA506" s="951"/>
      <c r="AB506" s="951"/>
    </row>
    <row r="507">
      <c r="A507" s="951"/>
      <c r="B507" s="951"/>
      <c r="C507" s="951"/>
      <c r="D507" s="951"/>
      <c r="E507" s="951"/>
      <c r="F507" s="951"/>
      <c r="G507" s="951"/>
      <c r="H507" s="951"/>
      <c r="I507" s="951"/>
      <c r="J507" s="951"/>
      <c r="K507" s="951"/>
      <c r="L507" s="951"/>
      <c r="M507" s="951"/>
      <c r="N507" s="951"/>
      <c r="O507" s="951"/>
      <c r="P507" s="951"/>
      <c r="Q507" s="951"/>
      <c r="R507" s="951"/>
      <c r="S507" s="951"/>
      <c r="T507" s="951"/>
      <c r="U507" s="951"/>
      <c r="V507" s="951"/>
      <c r="W507" s="951"/>
      <c r="X507" s="951"/>
      <c r="Y507" s="951"/>
      <c r="Z507" s="951"/>
      <c r="AA507" s="951"/>
      <c r="AB507" s="951"/>
    </row>
    <row r="508">
      <c r="A508" s="951"/>
      <c r="B508" s="951"/>
      <c r="C508" s="951"/>
      <c r="D508" s="951"/>
      <c r="E508" s="951"/>
      <c r="F508" s="951"/>
      <c r="G508" s="951"/>
      <c r="H508" s="951"/>
      <c r="I508" s="951"/>
      <c r="J508" s="951"/>
      <c r="K508" s="951"/>
      <c r="L508" s="951"/>
      <c r="M508" s="951"/>
      <c r="N508" s="951"/>
      <c r="O508" s="951"/>
      <c r="P508" s="951"/>
      <c r="Q508" s="951"/>
      <c r="R508" s="951"/>
      <c r="S508" s="951"/>
      <c r="T508" s="951"/>
      <c r="U508" s="951"/>
      <c r="V508" s="951"/>
      <c r="W508" s="951"/>
      <c r="X508" s="951"/>
      <c r="Y508" s="951"/>
      <c r="Z508" s="951"/>
      <c r="AA508" s="951"/>
      <c r="AB508" s="951"/>
    </row>
    <row r="509">
      <c r="A509" s="951"/>
      <c r="B509" s="951"/>
      <c r="C509" s="951"/>
      <c r="D509" s="951"/>
      <c r="E509" s="951"/>
      <c r="F509" s="951"/>
      <c r="G509" s="951"/>
      <c r="H509" s="951"/>
      <c r="I509" s="951"/>
      <c r="J509" s="951"/>
      <c r="K509" s="951"/>
      <c r="L509" s="951"/>
      <c r="M509" s="951"/>
      <c r="N509" s="951"/>
      <c r="O509" s="951"/>
      <c r="P509" s="951"/>
      <c r="Q509" s="951"/>
      <c r="R509" s="951"/>
      <c r="S509" s="951"/>
      <c r="T509" s="951"/>
      <c r="U509" s="951"/>
      <c r="V509" s="951"/>
      <c r="W509" s="951"/>
      <c r="X509" s="951"/>
      <c r="Y509" s="951"/>
      <c r="Z509" s="951"/>
      <c r="AA509" s="951"/>
      <c r="AB509" s="951"/>
    </row>
    <row r="510">
      <c r="A510" s="951"/>
      <c r="B510" s="951"/>
      <c r="C510" s="951"/>
      <c r="D510" s="951"/>
      <c r="E510" s="951"/>
      <c r="F510" s="951"/>
      <c r="G510" s="951"/>
      <c r="H510" s="951"/>
      <c r="I510" s="951"/>
      <c r="J510" s="951"/>
      <c r="K510" s="951"/>
      <c r="L510" s="951"/>
      <c r="M510" s="951"/>
      <c r="N510" s="951"/>
      <c r="O510" s="951"/>
      <c r="P510" s="951"/>
      <c r="Q510" s="951"/>
      <c r="R510" s="951"/>
      <c r="S510" s="951"/>
      <c r="T510" s="951"/>
      <c r="U510" s="951"/>
      <c r="V510" s="951"/>
      <c r="W510" s="951"/>
      <c r="X510" s="951"/>
      <c r="Y510" s="951"/>
      <c r="Z510" s="951"/>
      <c r="AA510" s="951"/>
      <c r="AB510" s="951"/>
    </row>
    <row r="511">
      <c r="A511" s="951"/>
      <c r="B511" s="951"/>
      <c r="C511" s="951"/>
      <c r="D511" s="951"/>
      <c r="E511" s="951"/>
      <c r="F511" s="951"/>
      <c r="G511" s="951"/>
      <c r="H511" s="951"/>
      <c r="I511" s="951"/>
      <c r="J511" s="951"/>
      <c r="K511" s="951"/>
      <c r="L511" s="951"/>
      <c r="M511" s="951"/>
      <c r="N511" s="951"/>
      <c r="O511" s="951"/>
      <c r="P511" s="951"/>
      <c r="Q511" s="951"/>
      <c r="R511" s="951"/>
      <c r="S511" s="951"/>
      <c r="T511" s="951"/>
      <c r="U511" s="951"/>
      <c r="V511" s="951"/>
      <c r="W511" s="951"/>
      <c r="X511" s="951"/>
      <c r="Y511" s="951"/>
      <c r="Z511" s="951"/>
      <c r="AA511" s="951"/>
      <c r="AB511" s="951"/>
    </row>
    <row r="512">
      <c r="A512" s="951"/>
      <c r="B512" s="951"/>
      <c r="C512" s="951"/>
      <c r="D512" s="951"/>
      <c r="E512" s="951"/>
      <c r="F512" s="951"/>
      <c r="G512" s="951"/>
      <c r="H512" s="951"/>
      <c r="I512" s="951"/>
      <c r="J512" s="951"/>
      <c r="K512" s="951"/>
      <c r="L512" s="951"/>
      <c r="M512" s="951"/>
      <c r="N512" s="951"/>
      <c r="O512" s="951"/>
      <c r="P512" s="951"/>
      <c r="Q512" s="951"/>
      <c r="R512" s="951"/>
      <c r="S512" s="951"/>
      <c r="T512" s="951"/>
      <c r="U512" s="951"/>
      <c r="V512" s="951"/>
      <c r="W512" s="951"/>
      <c r="X512" s="951"/>
      <c r="Y512" s="951"/>
      <c r="Z512" s="951"/>
      <c r="AA512" s="951"/>
      <c r="AB512" s="951"/>
    </row>
    <row r="513">
      <c r="A513" s="951"/>
      <c r="B513" s="951"/>
      <c r="C513" s="951"/>
      <c r="D513" s="951"/>
      <c r="E513" s="951"/>
      <c r="F513" s="951"/>
      <c r="G513" s="951"/>
      <c r="H513" s="951"/>
      <c r="I513" s="951"/>
      <c r="J513" s="951"/>
      <c r="K513" s="951"/>
      <c r="L513" s="951"/>
      <c r="M513" s="951"/>
      <c r="N513" s="951"/>
      <c r="O513" s="951"/>
      <c r="P513" s="951"/>
      <c r="Q513" s="951"/>
      <c r="R513" s="951"/>
      <c r="S513" s="951"/>
      <c r="T513" s="951"/>
      <c r="U513" s="951"/>
      <c r="V513" s="951"/>
      <c r="W513" s="951"/>
      <c r="X513" s="951"/>
      <c r="Y513" s="951"/>
      <c r="Z513" s="951"/>
      <c r="AA513" s="951"/>
      <c r="AB513" s="951"/>
    </row>
    <row r="514">
      <c r="A514" s="951"/>
      <c r="B514" s="951"/>
      <c r="C514" s="951"/>
      <c r="D514" s="951"/>
      <c r="E514" s="951"/>
      <c r="F514" s="951"/>
      <c r="G514" s="951"/>
      <c r="H514" s="951"/>
      <c r="I514" s="951"/>
      <c r="J514" s="951"/>
      <c r="K514" s="951"/>
      <c r="L514" s="951"/>
      <c r="M514" s="951"/>
      <c r="N514" s="951"/>
      <c r="O514" s="951"/>
      <c r="P514" s="951"/>
      <c r="Q514" s="951"/>
      <c r="R514" s="951"/>
      <c r="S514" s="951"/>
      <c r="T514" s="951"/>
      <c r="U514" s="951"/>
      <c r="V514" s="951"/>
      <c r="W514" s="951"/>
      <c r="X514" s="951"/>
      <c r="Y514" s="951"/>
      <c r="Z514" s="951"/>
      <c r="AA514" s="951"/>
      <c r="AB514" s="951"/>
    </row>
    <row r="515">
      <c r="A515" s="951"/>
      <c r="B515" s="951"/>
      <c r="C515" s="951"/>
      <c r="D515" s="951"/>
      <c r="E515" s="951"/>
      <c r="F515" s="951"/>
      <c r="G515" s="951"/>
      <c r="H515" s="951"/>
      <c r="I515" s="951"/>
      <c r="J515" s="951"/>
      <c r="K515" s="951"/>
      <c r="L515" s="951"/>
      <c r="M515" s="951"/>
      <c r="N515" s="951"/>
      <c r="O515" s="951"/>
      <c r="P515" s="951"/>
      <c r="Q515" s="951"/>
      <c r="R515" s="951"/>
      <c r="S515" s="951"/>
      <c r="T515" s="951"/>
      <c r="U515" s="951"/>
      <c r="V515" s="951"/>
      <c r="W515" s="951"/>
      <c r="X515" s="951"/>
      <c r="Y515" s="951"/>
      <c r="Z515" s="951"/>
      <c r="AA515" s="951"/>
      <c r="AB515" s="951"/>
    </row>
    <row r="516">
      <c r="A516" s="951"/>
      <c r="B516" s="951"/>
      <c r="C516" s="951"/>
      <c r="D516" s="951"/>
      <c r="E516" s="951"/>
      <c r="F516" s="951"/>
      <c r="G516" s="951"/>
      <c r="H516" s="951"/>
      <c r="I516" s="951"/>
      <c r="J516" s="951"/>
      <c r="K516" s="951"/>
      <c r="L516" s="951"/>
      <c r="M516" s="951"/>
      <c r="N516" s="951"/>
      <c r="O516" s="951"/>
      <c r="P516" s="951"/>
      <c r="Q516" s="951"/>
      <c r="R516" s="951"/>
      <c r="S516" s="951"/>
      <c r="T516" s="951"/>
      <c r="U516" s="951"/>
      <c r="V516" s="951"/>
      <c r="W516" s="951"/>
      <c r="X516" s="951"/>
      <c r="Y516" s="951"/>
      <c r="Z516" s="951"/>
      <c r="AA516" s="951"/>
      <c r="AB516" s="951"/>
    </row>
    <row r="517">
      <c r="A517" s="951"/>
      <c r="B517" s="951"/>
      <c r="C517" s="951"/>
      <c r="D517" s="951"/>
      <c r="E517" s="951"/>
      <c r="F517" s="951"/>
      <c r="G517" s="951"/>
      <c r="H517" s="951"/>
      <c r="I517" s="951"/>
      <c r="J517" s="951"/>
      <c r="K517" s="951"/>
      <c r="L517" s="951"/>
      <c r="M517" s="951"/>
      <c r="N517" s="951"/>
      <c r="O517" s="951"/>
      <c r="P517" s="951"/>
      <c r="Q517" s="951"/>
      <c r="R517" s="951"/>
      <c r="S517" s="951"/>
      <c r="T517" s="951"/>
      <c r="U517" s="951"/>
      <c r="V517" s="951"/>
      <c r="W517" s="951"/>
      <c r="X517" s="951"/>
      <c r="Y517" s="951"/>
      <c r="Z517" s="951"/>
      <c r="AA517" s="951"/>
      <c r="AB517" s="951"/>
    </row>
    <row r="518">
      <c r="A518" s="951"/>
      <c r="B518" s="951"/>
      <c r="C518" s="951"/>
      <c r="D518" s="951"/>
      <c r="E518" s="951"/>
      <c r="F518" s="951"/>
      <c r="G518" s="951"/>
      <c r="H518" s="951"/>
      <c r="I518" s="951"/>
      <c r="J518" s="951"/>
      <c r="K518" s="951"/>
      <c r="L518" s="951"/>
      <c r="M518" s="951"/>
      <c r="N518" s="951"/>
      <c r="O518" s="951"/>
      <c r="P518" s="951"/>
      <c r="Q518" s="951"/>
      <c r="R518" s="951"/>
      <c r="S518" s="951"/>
      <c r="T518" s="951"/>
      <c r="U518" s="951"/>
      <c r="V518" s="951"/>
      <c r="W518" s="951"/>
      <c r="X518" s="951"/>
      <c r="Y518" s="951"/>
      <c r="Z518" s="951"/>
      <c r="AA518" s="951"/>
      <c r="AB518" s="951"/>
    </row>
    <row r="519">
      <c r="A519" s="951"/>
      <c r="B519" s="951"/>
      <c r="C519" s="951"/>
      <c r="D519" s="951"/>
      <c r="E519" s="951"/>
      <c r="F519" s="951"/>
      <c r="G519" s="951"/>
      <c r="H519" s="951"/>
      <c r="I519" s="951"/>
      <c r="J519" s="951"/>
      <c r="K519" s="951"/>
      <c r="L519" s="951"/>
      <c r="M519" s="951"/>
      <c r="N519" s="951"/>
      <c r="O519" s="951"/>
      <c r="P519" s="951"/>
      <c r="Q519" s="951"/>
      <c r="R519" s="951"/>
      <c r="S519" s="951"/>
      <c r="T519" s="951"/>
      <c r="U519" s="951"/>
      <c r="V519" s="951"/>
      <c r="W519" s="951"/>
      <c r="X519" s="951"/>
      <c r="Y519" s="951"/>
      <c r="Z519" s="951"/>
      <c r="AA519" s="951"/>
      <c r="AB519" s="951"/>
    </row>
    <row r="520">
      <c r="A520" s="951"/>
      <c r="B520" s="951"/>
      <c r="C520" s="951"/>
      <c r="D520" s="951"/>
      <c r="E520" s="951"/>
      <c r="F520" s="951"/>
      <c r="G520" s="951"/>
      <c r="H520" s="951"/>
      <c r="I520" s="951"/>
      <c r="J520" s="951"/>
      <c r="K520" s="951"/>
      <c r="L520" s="951"/>
      <c r="M520" s="951"/>
      <c r="N520" s="951"/>
      <c r="O520" s="951"/>
      <c r="P520" s="951"/>
      <c r="Q520" s="951"/>
      <c r="R520" s="951"/>
      <c r="S520" s="951"/>
      <c r="T520" s="951"/>
      <c r="U520" s="951"/>
      <c r="V520" s="951"/>
      <c r="W520" s="951"/>
      <c r="X520" s="951"/>
      <c r="Y520" s="951"/>
      <c r="Z520" s="951"/>
      <c r="AA520" s="951"/>
      <c r="AB520" s="951"/>
    </row>
    <row r="521">
      <c r="A521" s="951"/>
      <c r="B521" s="951"/>
      <c r="C521" s="951"/>
      <c r="D521" s="951"/>
      <c r="E521" s="951"/>
      <c r="F521" s="951"/>
      <c r="G521" s="951"/>
      <c r="H521" s="951"/>
      <c r="I521" s="951"/>
      <c r="J521" s="951"/>
      <c r="K521" s="951"/>
      <c r="L521" s="951"/>
      <c r="M521" s="951"/>
      <c r="N521" s="951"/>
      <c r="O521" s="951"/>
      <c r="P521" s="951"/>
      <c r="Q521" s="951"/>
      <c r="R521" s="951"/>
      <c r="S521" s="951"/>
      <c r="T521" s="951"/>
      <c r="U521" s="951"/>
      <c r="V521" s="951"/>
      <c r="W521" s="951"/>
      <c r="X521" s="951"/>
      <c r="Y521" s="951"/>
      <c r="Z521" s="951"/>
      <c r="AA521" s="951"/>
      <c r="AB521" s="951"/>
    </row>
    <row r="522">
      <c r="A522" s="951"/>
      <c r="B522" s="951"/>
      <c r="C522" s="951"/>
      <c r="D522" s="951"/>
      <c r="E522" s="951"/>
      <c r="F522" s="951"/>
      <c r="G522" s="951"/>
      <c r="H522" s="951"/>
      <c r="I522" s="951"/>
      <c r="J522" s="951"/>
      <c r="K522" s="951"/>
      <c r="L522" s="951"/>
      <c r="M522" s="951"/>
      <c r="N522" s="951"/>
      <c r="O522" s="951"/>
      <c r="P522" s="951"/>
      <c r="Q522" s="951"/>
      <c r="R522" s="951"/>
      <c r="S522" s="951"/>
      <c r="T522" s="951"/>
      <c r="U522" s="951"/>
      <c r="V522" s="951"/>
      <c r="W522" s="951"/>
      <c r="X522" s="951"/>
      <c r="Y522" s="951"/>
      <c r="Z522" s="951"/>
      <c r="AA522" s="951"/>
      <c r="AB522" s="951"/>
    </row>
    <row r="523">
      <c r="A523" s="951"/>
      <c r="B523" s="951"/>
      <c r="C523" s="951"/>
      <c r="D523" s="951"/>
      <c r="E523" s="951"/>
      <c r="F523" s="951"/>
      <c r="G523" s="951"/>
      <c r="H523" s="951"/>
      <c r="I523" s="951"/>
      <c r="J523" s="951"/>
      <c r="K523" s="951"/>
      <c r="L523" s="951"/>
      <c r="M523" s="951"/>
      <c r="N523" s="951"/>
      <c r="O523" s="951"/>
      <c r="P523" s="951"/>
      <c r="Q523" s="951"/>
      <c r="R523" s="951"/>
      <c r="S523" s="951"/>
      <c r="T523" s="951"/>
      <c r="U523" s="951"/>
      <c r="V523" s="951"/>
      <c r="W523" s="951"/>
      <c r="X523" s="951"/>
      <c r="Y523" s="951"/>
      <c r="Z523" s="951"/>
      <c r="AA523" s="951"/>
      <c r="AB523" s="951"/>
    </row>
    <row r="524">
      <c r="A524" s="951"/>
      <c r="B524" s="951"/>
      <c r="C524" s="951"/>
      <c r="D524" s="951"/>
      <c r="E524" s="951"/>
      <c r="F524" s="951"/>
      <c r="G524" s="951"/>
      <c r="H524" s="951"/>
      <c r="I524" s="951"/>
      <c r="J524" s="951"/>
      <c r="K524" s="951"/>
      <c r="L524" s="951"/>
      <c r="M524" s="951"/>
      <c r="N524" s="951"/>
      <c r="O524" s="951"/>
      <c r="P524" s="951"/>
      <c r="Q524" s="951"/>
      <c r="R524" s="951"/>
      <c r="S524" s="951"/>
      <c r="T524" s="951"/>
      <c r="U524" s="951"/>
      <c r="V524" s="951"/>
      <c r="W524" s="951"/>
      <c r="X524" s="951"/>
      <c r="Y524" s="951"/>
      <c r="Z524" s="951"/>
      <c r="AA524" s="951"/>
      <c r="AB524" s="951"/>
    </row>
    <row r="525">
      <c r="A525" s="951"/>
      <c r="B525" s="951"/>
      <c r="C525" s="951"/>
      <c r="D525" s="951"/>
      <c r="E525" s="951"/>
      <c r="F525" s="951"/>
      <c r="G525" s="951"/>
      <c r="H525" s="951"/>
      <c r="I525" s="951"/>
      <c r="J525" s="951"/>
      <c r="K525" s="951"/>
      <c r="L525" s="951"/>
      <c r="M525" s="951"/>
      <c r="N525" s="951"/>
      <c r="O525" s="951"/>
      <c r="P525" s="951"/>
      <c r="Q525" s="951"/>
      <c r="R525" s="951"/>
      <c r="S525" s="951"/>
      <c r="T525" s="951"/>
      <c r="U525" s="951"/>
      <c r="V525" s="951"/>
      <c r="W525" s="951"/>
      <c r="X525" s="951"/>
      <c r="Y525" s="951"/>
      <c r="Z525" s="951"/>
      <c r="AA525" s="951"/>
      <c r="AB525" s="951"/>
    </row>
    <row r="526">
      <c r="A526" s="951"/>
      <c r="B526" s="951"/>
      <c r="C526" s="951"/>
      <c r="D526" s="951"/>
      <c r="E526" s="951"/>
      <c r="F526" s="951"/>
      <c r="G526" s="951"/>
      <c r="H526" s="951"/>
      <c r="I526" s="951"/>
      <c r="J526" s="951"/>
      <c r="K526" s="951"/>
      <c r="L526" s="951"/>
      <c r="M526" s="951"/>
      <c r="N526" s="951"/>
      <c r="O526" s="951"/>
      <c r="P526" s="951"/>
      <c r="Q526" s="951"/>
      <c r="R526" s="951"/>
      <c r="S526" s="951"/>
      <c r="T526" s="951"/>
      <c r="U526" s="951"/>
      <c r="V526" s="951"/>
      <c r="W526" s="951"/>
      <c r="X526" s="951"/>
      <c r="Y526" s="951"/>
      <c r="Z526" s="951"/>
      <c r="AA526" s="951"/>
      <c r="AB526" s="951"/>
    </row>
    <row r="527">
      <c r="A527" s="951"/>
      <c r="B527" s="951"/>
      <c r="C527" s="951"/>
      <c r="D527" s="951"/>
      <c r="E527" s="951"/>
      <c r="F527" s="951"/>
      <c r="G527" s="951"/>
      <c r="H527" s="951"/>
      <c r="I527" s="951"/>
      <c r="J527" s="951"/>
      <c r="K527" s="951"/>
      <c r="L527" s="951"/>
      <c r="M527" s="951"/>
      <c r="N527" s="951"/>
      <c r="O527" s="951"/>
      <c r="P527" s="951"/>
      <c r="Q527" s="951"/>
      <c r="R527" s="951"/>
      <c r="S527" s="951"/>
      <c r="T527" s="951"/>
      <c r="U527" s="951"/>
      <c r="V527" s="951"/>
      <c r="W527" s="951"/>
      <c r="X527" s="951"/>
      <c r="Y527" s="951"/>
      <c r="Z527" s="951"/>
      <c r="AA527" s="951"/>
      <c r="AB527" s="951"/>
    </row>
    <row r="528">
      <c r="A528" s="951"/>
      <c r="B528" s="951"/>
      <c r="C528" s="951"/>
      <c r="D528" s="951"/>
      <c r="E528" s="951"/>
      <c r="F528" s="951"/>
      <c r="G528" s="951"/>
      <c r="H528" s="951"/>
      <c r="I528" s="951"/>
      <c r="J528" s="951"/>
      <c r="K528" s="951"/>
      <c r="L528" s="951"/>
      <c r="M528" s="951"/>
      <c r="N528" s="951"/>
      <c r="O528" s="951"/>
      <c r="P528" s="951"/>
      <c r="Q528" s="951"/>
      <c r="R528" s="951"/>
      <c r="S528" s="951"/>
      <c r="T528" s="951"/>
      <c r="U528" s="951"/>
      <c r="V528" s="951"/>
      <c r="W528" s="951"/>
      <c r="X528" s="951"/>
      <c r="Y528" s="951"/>
      <c r="Z528" s="951"/>
      <c r="AA528" s="951"/>
      <c r="AB528" s="951"/>
    </row>
    <row r="529">
      <c r="A529" s="951"/>
      <c r="B529" s="951"/>
      <c r="C529" s="951"/>
      <c r="D529" s="951"/>
      <c r="E529" s="951"/>
      <c r="F529" s="951"/>
      <c r="G529" s="951"/>
      <c r="H529" s="951"/>
      <c r="I529" s="951"/>
      <c r="J529" s="951"/>
      <c r="K529" s="951"/>
      <c r="L529" s="951"/>
      <c r="M529" s="951"/>
      <c r="N529" s="951"/>
      <c r="O529" s="951"/>
      <c r="P529" s="951"/>
      <c r="Q529" s="951"/>
      <c r="R529" s="951"/>
      <c r="S529" s="951"/>
      <c r="T529" s="951"/>
      <c r="U529" s="951"/>
      <c r="V529" s="951"/>
      <c r="W529" s="951"/>
      <c r="X529" s="951"/>
      <c r="Y529" s="951"/>
      <c r="Z529" s="951"/>
      <c r="AA529" s="951"/>
      <c r="AB529" s="951"/>
    </row>
    <row r="530">
      <c r="A530" s="951"/>
      <c r="B530" s="951"/>
      <c r="C530" s="951"/>
      <c r="D530" s="951"/>
      <c r="E530" s="951"/>
      <c r="F530" s="951"/>
      <c r="G530" s="951"/>
      <c r="H530" s="951"/>
      <c r="I530" s="951"/>
      <c r="J530" s="951"/>
      <c r="K530" s="951"/>
      <c r="L530" s="951"/>
      <c r="M530" s="951"/>
      <c r="N530" s="951"/>
      <c r="O530" s="951"/>
      <c r="P530" s="951"/>
      <c r="Q530" s="951"/>
      <c r="R530" s="951"/>
      <c r="S530" s="951"/>
      <c r="T530" s="951"/>
      <c r="U530" s="951"/>
      <c r="V530" s="951"/>
      <c r="W530" s="951"/>
      <c r="X530" s="951"/>
      <c r="Y530" s="951"/>
      <c r="Z530" s="951"/>
      <c r="AA530" s="951"/>
      <c r="AB530" s="951"/>
    </row>
    <row r="531">
      <c r="A531" s="951"/>
      <c r="B531" s="951"/>
      <c r="C531" s="951"/>
      <c r="D531" s="951"/>
      <c r="E531" s="951"/>
      <c r="F531" s="951"/>
      <c r="G531" s="951"/>
      <c r="H531" s="951"/>
      <c r="I531" s="951"/>
      <c r="J531" s="951"/>
      <c r="K531" s="951"/>
      <c r="L531" s="951"/>
      <c r="M531" s="951"/>
      <c r="N531" s="951"/>
      <c r="O531" s="951"/>
      <c r="P531" s="951"/>
      <c r="Q531" s="951"/>
      <c r="R531" s="951"/>
      <c r="S531" s="951"/>
      <c r="T531" s="951"/>
      <c r="U531" s="951"/>
      <c r="V531" s="951"/>
      <c r="W531" s="951"/>
      <c r="X531" s="951"/>
      <c r="Y531" s="951"/>
      <c r="Z531" s="951"/>
      <c r="AA531" s="951"/>
      <c r="AB531" s="951"/>
    </row>
    <row r="532">
      <c r="A532" s="951"/>
      <c r="B532" s="951"/>
      <c r="C532" s="951"/>
      <c r="D532" s="951"/>
      <c r="E532" s="951"/>
      <c r="F532" s="951"/>
      <c r="G532" s="951"/>
      <c r="H532" s="951"/>
      <c r="I532" s="951"/>
      <c r="J532" s="951"/>
      <c r="K532" s="951"/>
      <c r="L532" s="951"/>
      <c r="M532" s="951"/>
      <c r="N532" s="951"/>
      <c r="O532" s="951"/>
      <c r="P532" s="951"/>
      <c r="Q532" s="951"/>
      <c r="R532" s="951"/>
      <c r="S532" s="951"/>
      <c r="T532" s="951"/>
      <c r="U532" s="951"/>
      <c r="V532" s="951"/>
      <c r="W532" s="951"/>
      <c r="X532" s="951"/>
      <c r="Y532" s="951"/>
      <c r="Z532" s="951"/>
      <c r="AA532" s="951"/>
      <c r="AB532" s="951"/>
    </row>
    <row r="533">
      <c r="A533" s="951"/>
      <c r="B533" s="951"/>
      <c r="C533" s="951"/>
      <c r="D533" s="951"/>
      <c r="E533" s="951"/>
      <c r="F533" s="951"/>
      <c r="G533" s="951"/>
      <c r="H533" s="951"/>
      <c r="I533" s="951"/>
      <c r="J533" s="951"/>
      <c r="K533" s="951"/>
      <c r="L533" s="951"/>
      <c r="M533" s="951"/>
      <c r="N533" s="951"/>
      <c r="O533" s="951"/>
      <c r="P533" s="951"/>
      <c r="Q533" s="951"/>
      <c r="R533" s="951"/>
      <c r="S533" s="951"/>
      <c r="T533" s="951"/>
      <c r="U533" s="951"/>
      <c r="V533" s="951"/>
      <c r="W533" s="951"/>
      <c r="X533" s="951"/>
      <c r="Y533" s="951"/>
      <c r="Z533" s="951"/>
      <c r="AA533" s="951"/>
      <c r="AB533" s="951"/>
    </row>
    <row r="534">
      <c r="A534" s="951"/>
      <c r="B534" s="951"/>
      <c r="C534" s="951"/>
      <c r="D534" s="951"/>
      <c r="E534" s="951"/>
      <c r="F534" s="951"/>
      <c r="G534" s="951"/>
      <c r="H534" s="951"/>
      <c r="I534" s="951"/>
      <c r="J534" s="951"/>
      <c r="K534" s="951"/>
      <c r="L534" s="951"/>
      <c r="M534" s="951"/>
      <c r="N534" s="951"/>
      <c r="O534" s="951"/>
      <c r="P534" s="951"/>
      <c r="Q534" s="951"/>
      <c r="R534" s="951"/>
      <c r="S534" s="951"/>
      <c r="T534" s="951"/>
      <c r="U534" s="951"/>
      <c r="V534" s="951"/>
      <c r="W534" s="951"/>
      <c r="X534" s="951"/>
      <c r="Y534" s="951"/>
      <c r="Z534" s="951"/>
      <c r="AA534" s="951"/>
      <c r="AB534" s="951"/>
    </row>
    <row r="535">
      <c r="A535" s="951"/>
      <c r="B535" s="951"/>
      <c r="C535" s="951"/>
      <c r="D535" s="951"/>
      <c r="E535" s="951"/>
      <c r="F535" s="951"/>
      <c r="G535" s="951"/>
      <c r="H535" s="951"/>
      <c r="I535" s="951"/>
      <c r="J535" s="951"/>
      <c r="K535" s="951"/>
      <c r="L535" s="951"/>
      <c r="M535" s="951"/>
      <c r="N535" s="951"/>
      <c r="O535" s="951"/>
      <c r="P535" s="951"/>
      <c r="Q535" s="951"/>
      <c r="R535" s="951"/>
      <c r="S535" s="951"/>
      <c r="T535" s="951"/>
      <c r="U535" s="951"/>
      <c r="V535" s="951"/>
      <c r="W535" s="951"/>
      <c r="X535" s="951"/>
      <c r="Y535" s="951"/>
      <c r="Z535" s="951"/>
      <c r="AA535" s="951"/>
      <c r="AB535" s="951"/>
    </row>
    <row r="536">
      <c r="A536" s="951"/>
      <c r="B536" s="951"/>
      <c r="C536" s="951"/>
      <c r="D536" s="951"/>
      <c r="E536" s="951"/>
      <c r="F536" s="951"/>
      <c r="G536" s="951"/>
      <c r="H536" s="951"/>
      <c r="I536" s="951"/>
      <c r="J536" s="951"/>
      <c r="K536" s="951"/>
      <c r="L536" s="951"/>
      <c r="M536" s="951"/>
      <c r="N536" s="951"/>
      <c r="O536" s="951"/>
      <c r="P536" s="951"/>
      <c r="Q536" s="951"/>
      <c r="R536" s="951"/>
      <c r="S536" s="951"/>
      <c r="T536" s="951"/>
      <c r="U536" s="951"/>
      <c r="V536" s="951"/>
      <c r="W536" s="951"/>
      <c r="X536" s="951"/>
      <c r="Y536" s="951"/>
      <c r="Z536" s="951"/>
      <c r="AA536" s="951"/>
      <c r="AB536" s="951"/>
    </row>
    <row r="537">
      <c r="A537" s="951"/>
      <c r="B537" s="951"/>
      <c r="C537" s="951"/>
      <c r="D537" s="951"/>
      <c r="E537" s="951"/>
      <c r="F537" s="951"/>
      <c r="G537" s="951"/>
      <c r="H537" s="951"/>
      <c r="I537" s="951"/>
      <c r="J537" s="951"/>
      <c r="K537" s="951"/>
      <c r="L537" s="951"/>
      <c r="M537" s="951"/>
      <c r="N537" s="951"/>
      <c r="O537" s="951"/>
      <c r="P537" s="951"/>
      <c r="Q537" s="951"/>
      <c r="R537" s="951"/>
      <c r="S537" s="951"/>
      <c r="T537" s="951"/>
      <c r="U537" s="951"/>
      <c r="V537" s="951"/>
      <c r="W537" s="951"/>
      <c r="X537" s="951"/>
      <c r="Y537" s="951"/>
      <c r="Z537" s="951"/>
      <c r="AA537" s="951"/>
      <c r="AB537" s="951"/>
    </row>
    <row r="538">
      <c r="A538" s="951"/>
      <c r="B538" s="951"/>
      <c r="C538" s="951"/>
      <c r="D538" s="951"/>
      <c r="E538" s="951"/>
      <c r="F538" s="951"/>
      <c r="G538" s="951"/>
      <c r="H538" s="951"/>
      <c r="I538" s="951"/>
      <c r="J538" s="951"/>
      <c r="K538" s="951"/>
      <c r="L538" s="951"/>
      <c r="M538" s="951"/>
      <c r="N538" s="951"/>
      <c r="O538" s="951"/>
      <c r="P538" s="951"/>
      <c r="Q538" s="951"/>
      <c r="R538" s="951"/>
      <c r="S538" s="951"/>
      <c r="T538" s="951"/>
      <c r="U538" s="951"/>
      <c r="V538" s="951"/>
      <c r="W538" s="951"/>
      <c r="X538" s="951"/>
      <c r="Y538" s="951"/>
      <c r="Z538" s="951"/>
      <c r="AA538" s="951"/>
      <c r="AB538" s="951"/>
    </row>
    <row r="539">
      <c r="A539" s="951"/>
      <c r="B539" s="951"/>
      <c r="C539" s="951"/>
      <c r="D539" s="951"/>
      <c r="E539" s="951"/>
      <c r="F539" s="951"/>
      <c r="G539" s="951"/>
      <c r="H539" s="951"/>
      <c r="I539" s="951"/>
      <c r="J539" s="951"/>
      <c r="K539" s="951"/>
      <c r="L539" s="951"/>
      <c r="M539" s="951"/>
      <c r="N539" s="951"/>
      <c r="O539" s="951"/>
      <c r="P539" s="951"/>
      <c r="Q539" s="951"/>
      <c r="R539" s="951"/>
      <c r="S539" s="951"/>
      <c r="T539" s="951"/>
      <c r="U539" s="951"/>
      <c r="V539" s="951"/>
      <c r="W539" s="951"/>
      <c r="X539" s="951"/>
      <c r="Y539" s="951"/>
      <c r="Z539" s="951"/>
      <c r="AA539" s="951"/>
      <c r="AB539" s="951"/>
    </row>
    <row r="540">
      <c r="A540" s="951"/>
      <c r="B540" s="951"/>
      <c r="C540" s="951"/>
      <c r="D540" s="951"/>
      <c r="E540" s="951"/>
      <c r="F540" s="951"/>
      <c r="G540" s="951"/>
      <c r="H540" s="951"/>
      <c r="I540" s="951"/>
      <c r="J540" s="951"/>
      <c r="K540" s="951"/>
      <c r="L540" s="951"/>
      <c r="M540" s="951"/>
      <c r="N540" s="951"/>
      <c r="O540" s="951"/>
      <c r="P540" s="951"/>
      <c r="Q540" s="951"/>
      <c r="R540" s="951"/>
      <c r="S540" s="951"/>
      <c r="T540" s="951"/>
      <c r="U540" s="951"/>
      <c r="V540" s="951"/>
      <c r="W540" s="951"/>
      <c r="X540" s="951"/>
      <c r="Y540" s="951"/>
      <c r="Z540" s="951"/>
      <c r="AA540" s="951"/>
      <c r="AB540" s="951"/>
    </row>
    <row r="541">
      <c r="A541" s="951"/>
      <c r="B541" s="951"/>
      <c r="C541" s="951"/>
      <c r="D541" s="951"/>
      <c r="E541" s="951"/>
      <c r="F541" s="951"/>
      <c r="G541" s="951"/>
      <c r="H541" s="951"/>
      <c r="I541" s="951"/>
      <c r="J541" s="951"/>
      <c r="K541" s="951"/>
      <c r="L541" s="951"/>
      <c r="M541" s="951"/>
      <c r="N541" s="951"/>
      <c r="O541" s="951"/>
      <c r="P541" s="951"/>
      <c r="Q541" s="951"/>
      <c r="R541" s="951"/>
      <c r="S541" s="951"/>
      <c r="T541" s="951"/>
      <c r="U541" s="951"/>
      <c r="V541" s="951"/>
      <c r="W541" s="951"/>
      <c r="X541" s="951"/>
      <c r="Y541" s="951"/>
      <c r="Z541" s="951"/>
      <c r="AA541" s="951"/>
      <c r="AB541" s="951"/>
    </row>
    <row r="542">
      <c r="A542" s="951"/>
      <c r="B542" s="951"/>
      <c r="C542" s="951"/>
      <c r="D542" s="951"/>
      <c r="E542" s="951"/>
      <c r="F542" s="951"/>
      <c r="G542" s="951"/>
      <c r="H542" s="951"/>
      <c r="I542" s="951"/>
      <c r="J542" s="951"/>
      <c r="K542" s="951"/>
      <c r="L542" s="951"/>
      <c r="M542" s="951"/>
      <c r="N542" s="951"/>
      <c r="O542" s="951"/>
      <c r="P542" s="951"/>
      <c r="Q542" s="951"/>
      <c r="R542" s="951"/>
      <c r="S542" s="951"/>
      <c r="T542" s="951"/>
      <c r="U542" s="951"/>
      <c r="V542" s="951"/>
      <c r="W542" s="951"/>
      <c r="X542" s="951"/>
      <c r="Y542" s="951"/>
      <c r="Z542" s="951"/>
      <c r="AA542" s="951"/>
      <c r="AB542" s="951"/>
    </row>
    <row r="543">
      <c r="A543" s="951"/>
      <c r="B543" s="951"/>
      <c r="C543" s="951"/>
      <c r="D543" s="951"/>
      <c r="E543" s="951"/>
      <c r="F543" s="951"/>
      <c r="G543" s="951"/>
      <c r="H543" s="951"/>
      <c r="I543" s="951"/>
      <c r="J543" s="951"/>
      <c r="K543" s="951"/>
      <c r="L543" s="951"/>
      <c r="M543" s="951"/>
      <c r="N543" s="951"/>
      <c r="O543" s="951"/>
      <c r="P543" s="951"/>
      <c r="Q543" s="951"/>
      <c r="R543" s="951"/>
      <c r="S543" s="951"/>
      <c r="T543" s="951"/>
      <c r="U543" s="951"/>
      <c r="V543" s="951"/>
      <c r="W543" s="951"/>
      <c r="X543" s="951"/>
      <c r="Y543" s="951"/>
      <c r="Z543" s="951"/>
      <c r="AA543" s="951"/>
      <c r="AB543" s="951"/>
    </row>
    <row r="544">
      <c r="A544" s="951"/>
      <c r="B544" s="951"/>
      <c r="C544" s="951"/>
      <c r="D544" s="951"/>
      <c r="E544" s="951"/>
      <c r="F544" s="951"/>
      <c r="G544" s="951"/>
      <c r="H544" s="951"/>
      <c r="I544" s="951"/>
      <c r="J544" s="951"/>
      <c r="K544" s="951"/>
      <c r="L544" s="951"/>
      <c r="M544" s="951"/>
      <c r="N544" s="951"/>
      <c r="O544" s="951"/>
      <c r="P544" s="951"/>
      <c r="Q544" s="951"/>
      <c r="R544" s="951"/>
      <c r="S544" s="951"/>
      <c r="T544" s="951"/>
      <c r="U544" s="951"/>
      <c r="V544" s="951"/>
      <c r="W544" s="951"/>
      <c r="X544" s="951"/>
      <c r="Y544" s="951"/>
      <c r="Z544" s="951"/>
      <c r="AA544" s="951"/>
      <c r="AB544" s="951"/>
    </row>
    <row r="545">
      <c r="A545" s="951"/>
      <c r="B545" s="951"/>
      <c r="C545" s="951"/>
      <c r="D545" s="951"/>
      <c r="E545" s="951"/>
      <c r="F545" s="951"/>
      <c r="G545" s="951"/>
      <c r="H545" s="951"/>
      <c r="I545" s="951"/>
      <c r="J545" s="951"/>
      <c r="K545" s="951"/>
      <c r="L545" s="951"/>
      <c r="M545" s="951"/>
      <c r="N545" s="951"/>
      <c r="O545" s="951"/>
      <c r="P545" s="951"/>
      <c r="Q545" s="951"/>
      <c r="R545" s="951"/>
      <c r="S545" s="951"/>
      <c r="T545" s="951"/>
      <c r="U545" s="951"/>
      <c r="V545" s="951"/>
      <c r="W545" s="951"/>
      <c r="X545" s="951"/>
      <c r="Y545" s="951"/>
      <c r="Z545" s="951"/>
      <c r="AA545" s="951"/>
      <c r="AB545" s="951"/>
    </row>
    <row r="546">
      <c r="A546" s="951"/>
      <c r="B546" s="951"/>
      <c r="C546" s="951"/>
      <c r="D546" s="951"/>
      <c r="E546" s="951"/>
      <c r="F546" s="951"/>
      <c r="G546" s="951"/>
      <c r="H546" s="951"/>
      <c r="I546" s="951"/>
      <c r="J546" s="951"/>
      <c r="K546" s="951"/>
      <c r="L546" s="951"/>
      <c r="M546" s="951"/>
      <c r="N546" s="951"/>
      <c r="O546" s="951"/>
      <c r="P546" s="951"/>
      <c r="Q546" s="951"/>
      <c r="R546" s="951"/>
      <c r="S546" s="951"/>
      <c r="T546" s="951"/>
      <c r="U546" s="951"/>
      <c r="V546" s="951"/>
      <c r="W546" s="951"/>
      <c r="X546" s="951"/>
      <c r="Y546" s="951"/>
      <c r="Z546" s="951"/>
      <c r="AA546" s="951"/>
      <c r="AB546" s="951"/>
    </row>
    <row r="547">
      <c r="A547" s="951"/>
      <c r="B547" s="951"/>
      <c r="C547" s="951"/>
      <c r="D547" s="951"/>
      <c r="E547" s="951"/>
      <c r="F547" s="951"/>
      <c r="G547" s="951"/>
      <c r="H547" s="951"/>
      <c r="I547" s="951"/>
      <c r="J547" s="951"/>
      <c r="K547" s="951"/>
      <c r="L547" s="951"/>
      <c r="M547" s="951"/>
      <c r="N547" s="951"/>
      <c r="O547" s="951"/>
      <c r="P547" s="951"/>
      <c r="Q547" s="951"/>
      <c r="R547" s="951"/>
      <c r="S547" s="951"/>
      <c r="T547" s="951"/>
      <c r="U547" s="951"/>
      <c r="V547" s="951"/>
      <c r="W547" s="951"/>
      <c r="X547" s="951"/>
      <c r="Y547" s="951"/>
      <c r="Z547" s="951"/>
      <c r="AA547" s="951"/>
      <c r="AB547" s="951"/>
    </row>
    <row r="548">
      <c r="A548" s="951"/>
      <c r="B548" s="951"/>
      <c r="C548" s="951"/>
      <c r="D548" s="951"/>
      <c r="E548" s="951"/>
      <c r="F548" s="951"/>
      <c r="G548" s="951"/>
      <c r="H548" s="951"/>
      <c r="I548" s="951"/>
      <c r="J548" s="951"/>
      <c r="K548" s="951"/>
      <c r="L548" s="951"/>
      <c r="M548" s="951"/>
      <c r="N548" s="951"/>
      <c r="O548" s="951"/>
      <c r="P548" s="951"/>
      <c r="Q548" s="951"/>
      <c r="R548" s="951"/>
      <c r="S548" s="951"/>
      <c r="T548" s="951"/>
      <c r="U548" s="951"/>
      <c r="V548" s="951"/>
      <c r="W548" s="951"/>
      <c r="X548" s="951"/>
      <c r="Y548" s="951"/>
      <c r="Z548" s="951"/>
      <c r="AA548" s="951"/>
      <c r="AB548" s="951"/>
    </row>
    <row r="549">
      <c r="A549" s="951"/>
      <c r="B549" s="951"/>
      <c r="C549" s="951"/>
      <c r="D549" s="951"/>
      <c r="E549" s="951"/>
      <c r="F549" s="951"/>
      <c r="G549" s="951"/>
      <c r="H549" s="951"/>
      <c r="I549" s="951"/>
      <c r="J549" s="951"/>
      <c r="K549" s="951"/>
      <c r="L549" s="951"/>
      <c r="M549" s="951"/>
      <c r="N549" s="951"/>
      <c r="O549" s="951"/>
      <c r="P549" s="951"/>
      <c r="Q549" s="951"/>
      <c r="R549" s="951"/>
      <c r="S549" s="951"/>
      <c r="T549" s="951"/>
      <c r="U549" s="951"/>
      <c r="V549" s="951"/>
      <c r="W549" s="951"/>
      <c r="X549" s="951"/>
      <c r="Y549" s="951"/>
      <c r="Z549" s="951"/>
      <c r="AA549" s="951"/>
      <c r="AB549" s="951"/>
    </row>
    <row r="550">
      <c r="A550" s="951"/>
      <c r="B550" s="951"/>
      <c r="C550" s="951"/>
      <c r="D550" s="951"/>
      <c r="E550" s="951"/>
      <c r="F550" s="951"/>
      <c r="G550" s="951"/>
      <c r="H550" s="951"/>
      <c r="I550" s="951"/>
      <c r="J550" s="951"/>
      <c r="K550" s="951"/>
      <c r="L550" s="951"/>
      <c r="M550" s="951"/>
      <c r="N550" s="951"/>
      <c r="O550" s="951"/>
      <c r="P550" s="951"/>
      <c r="Q550" s="951"/>
      <c r="R550" s="951"/>
      <c r="S550" s="951"/>
      <c r="T550" s="951"/>
      <c r="U550" s="951"/>
      <c r="V550" s="951"/>
      <c r="W550" s="951"/>
      <c r="X550" s="951"/>
      <c r="Y550" s="951"/>
      <c r="Z550" s="951"/>
      <c r="AA550" s="951"/>
      <c r="AB550" s="951"/>
    </row>
    <row r="551">
      <c r="A551" s="951"/>
      <c r="B551" s="951"/>
      <c r="C551" s="951"/>
      <c r="D551" s="951"/>
      <c r="E551" s="951"/>
      <c r="F551" s="951"/>
      <c r="G551" s="951"/>
      <c r="H551" s="951"/>
      <c r="I551" s="951"/>
      <c r="J551" s="951"/>
      <c r="K551" s="951"/>
      <c r="L551" s="951"/>
      <c r="M551" s="951"/>
      <c r="N551" s="951"/>
      <c r="O551" s="951"/>
      <c r="P551" s="951"/>
      <c r="Q551" s="951"/>
      <c r="R551" s="951"/>
      <c r="S551" s="951"/>
      <c r="T551" s="951"/>
      <c r="U551" s="951"/>
      <c r="V551" s="951"/>
      <c r="W551" s="951"/>
      <c r="X551" s="951"/>
      <c r="Y551" s="951"/>
      <c r="Z551" s="951"/>
      <c r="AA551" s="951"/>
      <c r="AB551" s="951"/>
    </row>
    <row r="552">
      <c r="A552" s="951"/>
      <c r="B552" s="951"/>
      <c r="C552" s="951"/>
      <c r="D552" s="951"/>
      <c r="E552" s="951"/>
      <c r="F552" s="951"/>
      <c r="G552" s="951"/>
      <c r="H552" s="951"/>
      <c r="I552" s="951"/>
      <c r="J552" s="951"/>
      <c r="K552" s="951"/>
      <c r="L552" s="951"/>
      <c r="M552" s="951"/>
      <c r="N552" s="951"/>
      <c r="O552" s="951"/>
      <c r="P552" s="951"/>
      <c r="Q552" s="951"/>
      <c r="R552" s="951"/>
      <c r="S552" s="951"/>
      <c r="T552" s="951"/>
      <c r="U552" s="951"/>
      <c r="V552" s="951"/>
      <c r="W552" s="951"/>
      <c r="X552" s="951"/>
      <c r="Y552" s="951"/>
      <c r="Z552" s="951"/>
      <c r="AA552" s="951"/>
      <c r="AB552" s="951"/>
    </row>
    <row r="553">
      <c r="A553" s="951"/>
      <c r="B553" s="951"/>
      <c r="C553" s="951"/>
      <c r="D553" s="951"/>
      <c r="E553" s="951"/>
      <c r="F553" s="951"/>
      <c r="G553" s="951"/>
      <c r="H553" s="951"/>
      <c r="I553" s="951"/>
      <c r="J553" s="951"/>
      <c r="K553" s="951"/>
      <c r="L553" s="951"/>
      <c r="M553" s="951"/>
      <c r="N553" s="951"/>
      <c r="O553" s="951"/>
      <c r="P553" s="951"/>
      <c r="Q553" s="951"/>
      <c r="R553" s="951"/>
      <c r="S553" s="951"/>
      <c r="T553" s="951"/>
      <c r="U553" s="951"/>
      <c r="V553" s="951"/>
      <c r="W553" s="951"/>
      <c r="X553" s="951"/>
      <c r="Y553" s="951"/>
      <c r="Z553" s="951"/>
      <c r="AA553" s="951"/>
      <c r="AB553" s="951"/>
    </row>
    <row r="554">
      <c r="A554" s="951"/>
      <c r="B554" s="951"/>
      <c r="C554" s="951"/>
      <c r="D554" s="951"/>
      <c r="E554" s="951"/>
      <c r="F554" s="951"/>
      <c r="G554" s="951"/>
      <c r="H554" s="951"/>
      <c r="I554" s="951"/>
      <c r="J554" s="951"/>
      <c r="K554" s="951"/>
      <c r="L554" s="951"/>
      <c r="M554" s="951"/>
      <c r="N554" s="951"/>
      <c r="O554" s="951"/>
      <c r="P554" s="951"/>
      <c r="Q554" s="951"/>
      <c r="R554" s="951"/>
      <c r="S554" s="951"/>
      <c r="T554" s="951"/>
      <c r="U554" s="951"/>
      <c r="V554" s="951"/>
      <c r="W554" s="951"/>
      <c r="X554" s="951"/>
      <c r="Y554" s="951"/>
      <c r="Z554" s="951"/>
      <c r="AA554" s="951"/>
      <c r="AB554" s="951"/>
    </row>
    <row r="555">
      <c r="A555" s="951"/>
      <c r="B555" s="951"/>
      <c r="C555" s="951"/>
      <c r="D555" s="951"/>
      <c r="E555" s="951"/>
      <c r="F555" s="951"/>
      <c r="G555" s="951"/>
      <c r="H555" s="951"/>
      <c r="I555" s="951"/>
      <c r="J555" s="951"/>
      <c r="K555" s="951"/>
      <c r="L555" s="951"/>
      <c r="M555" s="951"/>
      <c r="N555" s="951"/>
      <c r="O555" s="951"/>
      <c r="P555" s="951"/>
      <c r="Q555" s="951"/>
      <c r="R555" s="951"/>
      <c r="S555" s="951"/>
      <c r="T555" s="951"/>
      <c r="U555" s="951"/>
      <c r="V555" s="951"/>
      <c r="W555" s="951"/>
      <c r="X555" s="951"/>
      <c r="Y555" s="951"/>
      <c r="Z555" s="951"/>
      <c r="AA555" s="951"/>
      <c r="AB555" s="951"/>
    </row>
    <row r="556">
      <c r="A556" s="951"/>
      <c r="B556" s="951"/>
      <c r="C556" s="951"/>
      <c r="D556" s="951"/>
      <c r="E556" s="951"/>
      <c r="F556" s="951"/>
      <c r="G556" s="951"/>
      <c r="H556" s="951"/>
      <c r="I556" s="951"/>
      <c r="J556" s="951"/>
      <c r="K556" s="951"/>
      <c r="L556" s="951"/>
      <c r="M556" s="951"/>
      <c r="N556" s="951"/>
      <c r="O556" s="951"/>
      <c r="P556" s="951"/>
      <c r="Q556" s="951"/>
      <c r="R556" s="951"/>
      <c r="S556" s="951"/>
      <c r="T556" s="951"/>
      <c r="U556" s="951"/>
      <c r="V556" s="951"/>
      <c r="W556" s="951"/>
      <c r="X556" s="951"/>
      <c r="Y556" s="951"/>
      <c r="Z556" s="951"/>
      <c r="AA556" s="951"/>
      <c r="AB556" s="951"/>
    </row>
    <row r="557">
      <c r="A557" s="951"/>
      <c r="B557" s="951"/>
      <c r="C557" s="951"/>
      <c r="D557" s="951"/>
      <c r="E557" s="951"/>
      <c r="F557" s="951"/>
      <c r="G557" s="951"/>
      <c r="H557" s="951"/>
      <c r="I557" s="951"/>
      <c r="J557" s="951"/>
      <c r="K557" s="951"/>
      <c r="L557" s="951"/>
      <c r="M557" s="951"/>
      <c r="N557" s="951"/>
      <c r="O557" s="951"/>
      <c r="P557" s="951"/>
      <c r="Q557" s="951"/>
      <c r="R557" s="951"/>
      <c r="S557" s="951"/>
      <c r="T557" s="951"/>
      <c r="U557" s="951"/>
      <c r="V557" s="951"/>
      <c r="W557" s="951"/>
      <c r="X557" s="951"/>
      <c r="Y557" s="951"/>
      <c r="Z557" s="951"/>
      <c r="AA557" s="951"/>
      <c r="AB557" s="951"/>
    </row>
    <row r="558">
      <c r="A558" s="951"/>
      <c r="B558" s="951"/>
      <c r="C558" s="951"/>
      <c r="D558" s="951"/>
      <c r="E558" s="951"/>
      <c r="F558" s="951"/>
      <c r="G558" s="951"/>
      <c r="H558" s="951"/>
      <c r="I558" s="951"/>
      <c r="J558" s="951"/>
      <c r="K558" s="951"/>
      <c r="L558" s="951"/>
      <c r="M558" s="951"/>
      <c r="N558" s="951"/>
      <c r="O558" s="951"/>
      <c r="P558" s="951"/>
      <c r="Q558" s="951"/>
      <c r="R558" s="951"/>
      <c r="S558" s="951"/>
      <c r="T558" s="951"/>
      <c r="U558" s="951"/>
      <c r="V558" s="951"/>
      <c r="W558" s="951"/>
      <c r="X558" s="951"/>
      <c r="Y558" s="951"/>
      <c r="Z558" s="951"/>
      <c r="AA558" s="951"/>
      <c r="AB558" s="951"/>
    </row>
    <row r="559">
      <c r="A559" s="951"/>
      <c r="B559" s="951"/>
      <c r="C559" s="951"/>
      <c r="D559" s="951"/>
      <c r="E559" s="951"/>
      <c r="F559" s="951"/>
      <c r="G559" s="951"/>
      <c r="H559" s="951"/>
      <c r="I559" s="951"/>
      <c r="J559" s="951"/>
      <c r="K559" s="951"/>
      <c r="L559" s="951"/>
      <c r="M559" s="951"/>
      <c r="N559" s="951"/>
      <c r="O559" s="951"/>
      <c r="P559" s="951"/>
      <c r="Q559" s="951"/>
      <c r="R559" s="951"/>
      <c r="S559" s="951"/>
      <c r="T559" s="951"/>
      <c r="U559" s="951"/>
      <c r="V559" s="951"/>
      <c r="W559" s="951"/>
      <c r="X559" s="951"/>
      <c r="Y559" s="951"/>
      <c r="Z559" s="951"/>
      <c r="AA559" s="951"/>
      <c r="AB559" s="951"/>
    </row>
    <row r="560">
      <c r="A560" s="951"/>
      <c r="B560" s="951"/>
      <c r="C560" s="951"/>
      <c r="D560" s="951"/>
      <c r="E560" s="951"/>
      <c r="F560" s="951"/>
      <c r="G560" s="951"/>
      <c r="H560" s="951"/>
      <c r="I560" s="951"/>
      <c r="J560" s="951"/>
      <c r="K560" s="951"/>
      <c r="L560" s="951"/>
      <c r="M560" s="951"/>
      <c r="N560" s="951"/>
      <c r="O560" s="951"/>
      <c r="P560" s="951"/>
      <c r="Q560" s="951"/>
      <c r="R560" s="951"/>
      <c r="S560" s="951"/>
      <c r="T560" s="951"/>
      <c r="U560" s="951"/>
      <c r="V560" s="951"/>
      <c r="W560" s="951"/>
      <c r="X560" s="951"/>
      <c r="Y560" s="951"/>
      <c r="Z560" s="951"/>
      <c r="AA560" s="951"/>
      <c r="AB560" s="951"/>
    </row>
    <row r="561">
      <c r="A561" s="951"/>
      <c r="B561" s="951"/>
      <c r="C561" s="951"/>
      <c r="D561" s="951"/>
      <c r="E561" s="951"/>
      <c r="F561" s="951"/>
      <c r="G561" s="951"/>
      <c r="H561" s="951"/>
      <c r="I561" s="951"/>
      <c r="J561" s="951"/>
      <c r="K561" s="951"/>
      <c r="L561" s="951"/>
      <c r="M561" s="951"/>
      <c r="N561" s="951"/>
      <c r="O561" s="951"/>
      <c r="P561" s="951"/>
      <c r="Q561" s="951"/>
      <c r="R561" s="951"/>
      <c r="S561" s="951"/>
      <c r="T561" s="951"/>
      <c r="U561" s="951"/>
      <c r="V561" s="951"/>
      <c r="W561" s="951"/>
      <c r="X561" s="951"/>
      <c r="Y561" s="951"/>
      <c r="Z561" s="951"/>
      <c r="AA561" s="951"/>
      <c r="AB561" s="951"/>
    </row>
    <row r="562">
      <c r="A562" s="951"/>
      <c r="B562" s="951"/>
      <c r="C562" s="951"/>
      <c r="D562" s="951"/>
      <c r="E562" s="951"/>
      <c r="F562" s="951"/>
      <c r="G562" s="951"/>
      <c r="H562" s="951"/>
      <c r="I562" s="951"/>
      <c r="J562" s="951"/>
      <c r="K562" s="951"/>
      <c r="L562" s="951"/>
      <c r="M562" s="951"/>
      <c r="N562" s="951"/>
      <c r="O562" s="951"/>
      <c r="P562" s="951"/>
      <c r="Q562" s="951"/>
      <c r="R562" s="951"/>
      <c r="S562" s="951"/>
      <c r="T562" s="951"/>
      <c r="U562" s="951"/>
      <c r="V562" s="951"/>
      <c r="W562" s="951"/>
      <c r="X562" s="951"/>
      <c r="Y562" s="951"/>
      <c r="Z562" s="951"/>
      <c r="AA562" s="951"/>
      <c r="AB562" s="951"/>
    </row>
    <row r="563">
      <c r="A563" s="951"/>
      <c r="B563" s="951"/>
      <c r="C563" s="951"/>
      <c r="D563" s="951"/>
      <c r="E563" s="951"/>
      <c r="F563" s="951"/>
      <c r="G563" s="951"/>
      <c r="H563" s="951"/>
      <c r="I563" s="951"/>
      <c r="J563" s="951"/>
      <c r="K563" s="951"/>
      <c r="L563" s="951"/>
      <c r="M563" s="951"/>
      <c r="N563" s="951"/>
      <c r="O563" s="951"/>
      <c r="P563" s="951"/>
      <c r="Q563" s="951"/>
      <c r="R563" s="951"/>
      <c r="S563" s="951"/>
      <c r="T563" s="951"/>
      <c r="U563" s="951"/>
      <c r="V563" s="951"/>
      <c r="W563" s="951"/>
      <c r="X563" s="951"/>
      <c r="Y563" s="951"/>
      <c r="Z563" s="951"/>
      <c r="AA563" s="951"/>
      <c r="AB563" s="951"/>
    </row>
    <row r="564">
      <c r="A564" s="951"/>
      <c r="B564" s="951"/>
      <c r="C564" s="951"/>
      <c r="D564" s="951"/>
      <c r="E564" s="951"/>
      <c r="F564" s="951"/>
      <c r="G564" s="951"/>
      <c r="H564" s="951"/>
      <c r="I564" s="951"/>
      <c r="J564" s="951"/>
      <c r="K564" s="951"/>
      <c r="L564" s="951"/>
      <c r="M564" s="951"/>
      <c r="N564" s="951"/>
      <c r="O564" s="951"/>
      <c r="P564" s="951"/>
      <c r="Q564" s="951"/>
      <c r="R564" s="951"/>
      <c r="S564" s="951"/>
      <c r="T564" s="951"/>
      <c r="U564" s="951"/>
      <c r="V564" s="951"/>
      <c r="W564" s="951"/>
      <c r="X564" s="951"/>
      <c r="Y564" s="951"/>
      <c r="Z564" s="951"/>
      <c r="AA564" s="951"/>
      <c r="AB564" s="951"/>
    </row>
    <row r="565">
      <c r="A565" s="951"/>
      <c r="B565" s="951"/>
      <c r="C565" s="951"/>
      <c r="D565" s="951"/>
      <c r="E565" s="951"/>
      <c r="F565" s="951"/>
      <c r="G565" s="951"/>
      <c r="H565" s="951"/>
      <c r="I565" s="951"/>
      <c r="J565" s="951"/>
      <c r="K565" s="951"/>
      <c r="L565" s="951"/>
      <c r="M565" s="951"/>
      <c r="N565" s="951"/>
      <c r="O565" s="951"/>
      <c r="P565" s="951"/>
      <c r="Q565" s="951"/>
      <c r="R565" s="951"/>
      <c r="S565" s="951"/>
      <c r="T565" s="951"/>
      <c r="U565" s="951"/>
      <c r="V565" s="951"/>
      <c r="W565" s="951"/>
      <c r="X565" s="951"/>
      <c r="Y565" s="951"/>
      <c r="Z565" s="951"/>
      <c r="AA565" s="951"/>
      <c r="AB565" s="951"/>
    </row>
    <row r="566">
      <c r="A566" s="951"/>
      <c r="B566" s="951"/>
      <c r="C566" s="951"/>
      <c r="D566" s="951"/>
      <c r="E566" s="951"/>
      <c r="F566" s="951"/>
      <c r="G566" s="951"/>
      <c r="H566" s="951"/>
      <c r="I566" s="951"/>
      <c r="J566" s="951"/>
      <c r="K566" s="951"/>
      <c r="L566" s="951"/>
      <c r="M566" s="951"/>
      <c r="N566" s="951"/>
      <c r="O566" s="951"/>
      <c r="P566" s="951"/>
      <c r="Q566" s="951"/>
      <c r="R566" s="951"/>
      <c r="S566" s="951"/>
      <c r="T566" s="951"/>
      <c r="U566" s="951"/>
      <c r="V566" s="951"/>
      <c r="W566" s="951"/>
      <c r="X566" s="951"/>
      <c r="Y566" s="951"/>
      <c r="Z566" s="951"/>
      <c r="AA566" s="951"/>
      <c r="AB566" s="951"/>
    </row>
    <row r="567">
      <c r="A567" s="951"/>
      <c r="B567" s="951"/>
      <c r="C567" s="951"/>
      <c r="D567" s="951"/>
      <c r="E567" s="951"/>
      <c r="F567" s="951"/>
      <c r="G567" s="951"/>
      <c r="H567" s="951"/>
      <c r="I567" s="951"/>
      <c r="J567" s="951"/>
      <c r="K567" s="951"/>
      <c r="L567" s="951"/>
      <c r="M567" s="951"/>
      <c r="N567" s="951"/>
      <c r="O567" s="951"/>
      <c r="P567" s="951"/>
      <c r="Q567" s="951"/>
      <c r="R567" s="951"/>
      <c r="S567" s="951"/>
      <c r="T567" s="951"/>
      <c r="U567" s="951"/>
      <c r="V567" s="951"/>
      <c r="W567" s="951"/>
      <c r="X567" s="951"/>
      <c r="Y567" s="951"/>
      <c r="Z567" s="951"/>
      <c r="AA567" s="951"/>
      <c r="AB567" s="951"/>
    </row>
    <row r="568">
      <c r="A568" s="951"/>
      <c r="B568" s="951"/>
      <c r="C568" s="951"/>
      <c r="D568" s="951"/>
      <c r="E568" s="951"/>
      <c r="F568" s="951"/>
      <c r="G568" s="951"/>
      <c r="H568" s="951"/>
      <c r="I568" s="951"/>
      <c r="J568" s="951"/>
      <c r="K568" s="951"/>
      <c r="L568" s="951"/>
      <c r="M568" s="951"/>
      <c r="N568" s="951"/>
      <c r="O568" s="951"/>
      <c r="P568" s="951"/>
      <c r="Q568" s="951"/>
      <c r="R568" s="951"/>
      <c r="S568" s="951"/>
      <c r="T568" s="951"/>
      <c r="U568" s="951"/>
      <c r="V568" s="951"/>
      <c r="W568" s="951"/>
      <c r="X568" s="951"/>
      <c r="Y568" s="951"/>
      <c r="Z568" s="951"/>
      <c r="AA568" s="951"/>
      <c r="AB568" s="951"/>
    </row>
    <row r="569">
      <c r="A569" s="951"/>
      <c r="B569" s="951"/>
      <c r="C569" s="951"/>
      <c r="D569" s="951"/>
      <c r="E569" s="951"/>
      <c r="F569" s="951"/>
      <c r="G569" s="951"/>
      <c r="H569" s="951"/>
      <c r="I569" s="951"/>
      <c r="J569" s="951"/>
      <c r="K569" s="951"/>
      <c r="L569" s="951"/>
      <c r="M569" s="951"/>
      <c r="N569" s="951"/>
      <c r="O569" s="951"/>
      <c r="P569" s="951"/>
      <c r="Q569" s="951"/>
      <c r="R569" s="951"/>
      <c r="S569" s="951"/>
      <c r="T569" s="951"/>
      <c r="U569" s="951"/>
      <c r="V569" s="951"/>
      <c r="W569" s="951"/>
      <c r="X569" s="951"/>
      <c r="Y569" s="951"/>
      <c r="Z569" s="951"/>
      <c r="AA569" s="951"/>
      <c r="AB569" s="951"/>
    </row>
    <row r="570">
      <c r="A570" s="951"/>
      <c r="B570" s="951"/>
      <c r="C570" s="951"/>
      <c r="D570" s="951"/>
      <c r="E570" s="951"/>
      <c r="F570" s="951"/>
      <c r="G570" s="951"/>
      <c r="H570" s="951"/>
      <c r="I570" s="951"/>
      <c r="J570" s="951"/>
      <c r="K570" s="951"/>
      <c r="L570" s="951"/>
      <c r="M570" s="951"/>
      <c r="N570" s="951"/>
      <c r="O570" s="951"/>
      <c r="P570" s="951"/>
      <c r="Q570" s="951"/>
      <c r="R570" s="951"/>
      <c r="S570" s="951"/>
      <c r="T570" s="951"/>
      <c r="U570" s="951"/>
      <c r="V570" s="951"/>
      <c r="W570" s="951"/>
      <c r="X570" s="951"/>
      <c r="Y570" s="951"/>
      <c r="Z570" s="951"/>
      <c r="AA570" s="951"/>
      <c r="AB570" s="951"/>
    </row>
    <row r="571">
      <c r="A571" s="951"/>
      <c r="B571" s="951"/>
      <c r="C571" s="951"/>
      <c r="D571" s="951"/>
      <c r="E571" s="951"/>
      <c r="F571" s="951"/>
      <c r="G571" s="951"/>
      <c r="H571" s="951"/>
      <c r="I571" s="951"/>
      <c r="J571" s="951"/>
      <c r="K571" s="951"/>
      <c r="L571" s="951"/>
      <c r="M571" s="951"/>
      <c r="N571" s="951"/>
      <c r="O571" s="951"/>
      <c r="P571" s="951"/>
      <c r="Q571" s="951"/>
      <c r="R571" s="951"/>
      <c r="S571" s="951"/>
      <c r="T571" s="951"/>
      <c r="U571" s="951"/>
      <c r="V571" s="951"/>
      <c r="W571" s="951"/>
      <c r="X571" s="951"/>
      <c r="Y571" s="951"/>
      <c r="Z571" s="951"/>
      <c r="AA571" s="951"/>
      <c r="AB571" s="951"/>
    </row>
    <row r="572">
      <c r="A572" s="951"/>
      <c r="B572" s="951"/>
      <c r="C572" s="951"/>
      <c r="D572" s="951"/>
      <c r="E572" s="951"/>
      <c r="F572" s="951"/>
      <c r="G572" s="951"/>
      <c r="H572" s="951"/>
      <c r="I572" s="951"/>
      <c r="J572" s="951"/>
      <c r="K572" s="951"/>
      <c r="L572" s="951"/>
      <c r="M572" s="951"/>
      <c r="N572" s="951"/>
      <c r="O572" s="951"/>
      <c r="P572" s="951"/>
      <c r="Q572" s="951"/>
      <c r="R572" s="951"/>
      <c r="S572" s="951"/>
      <c r="T572" s="951"/>
      <c r="U572" s="951"/>
      <c r="V572" s="951"/>
      <c r="W572" s="951"/>
      <c r="X572" s="951"/>
      <c r="Y572" s="951"/>
      <c r="Z572" s="951"/>
      <c r="AA572" s="951"/>
      <c r="AB572" s="951"/>
    </row>
    <row r="573">
      <c r="A573" s="951"/>
      <c r="B573" s="951"/>
      <c r="C573" s="951"/>
      <c r="D573" s="951"/>
      <c r="E573" s="951"/>
      <c r="F573" s="951"/>
      <c r="G573" s="951"/>
      <c r="H573" s="951"/>
      <c r="I573" s="951"/>
      <c r="J573" s="951"/>
      <c r="K573" s="951"/>
      <c r="L573" s="951"/>
      <c r="M573" s="951"/>
      <c r="N573" s="951"/>
      <c r="O573" s="951"/>
      <c r="P573" s="951"/>
      <c r="Q573" s="951"/>
      <c r="R573" s="951"/>
      <c r="S573" s="951"/>
      <c r="T573" s="951"/>
      <c r="U573" s="951"/>
      <c r="V573" s="951"/>
      <c r="W573" s="951"/>
      <c r="X573" s="951"/>
      <c r="Y573" s="951"/>
      <c r="Z573" s="951"/>
      <c r="AA573" s="951"/>
      <c r="AB573" s="951"/>
    </row>
    <row r="574">
      <c r="A574" s="951"/>
      <c r="B574" s="951"/>
      <c r="C574" s="951"/>
      <c r="D574" s="951"/>
      <c r="E574" s="951"/>
      <c r="F574" s="951"/>
      <c r="G574" s="951"/>
      <c r="H574" s="951"/>
      <c r="I574" s="951"/>
      <c r="J574" s="951"/>
      <c r="K574" s="951"/>
      <c r="L574" s="951"/>
      <c r="M574" s="951"/>
      <c r="N574" s="951"/>
      <c r="O574" s="951"/>
      <c r="P574" s="951"/>
      <c r="Q574" s="951"/>
      <c r="R574" s="951"/>
      <c r="S574" s="951"/>
      <c r="T574" s="951"/>
      <c r="U574" s="951"/>
      <c r="V574" s="951"/>
      <c r="W574" s="951"/>
      <c r="X574" s="951"/>
      <c r="Y574" s="951"/>
      <c r="Z574" s="951"/>
      <c r="AA574" s="951"/>
      <c r="AB574" s="951"/>
    </row>
    <row r="575">
      <c r="A575" s="951"/>
      <c r="B575" s="951"/>
      <c r="C575" s="951"/>
      <c r="D575" s="951"/>
      <c r="E575" s="951"/>
      <c r="F575" s="951"/>
      <c r="G575" s="951"/>
      <c r="H575" s="951"/>
      <c r="I575" s="951"/>
      <c r="J575" s="951"/>
      <c r="K575" s="951"/>
      <c r="L575" s="951"/>
      <c r="M575" s="951"/>
      <c r="N575" s="951"/>
      <c r="O575" s="951"/>
      <c r="P575" s="951"/>
      <c r="Q575" s="951"/>
      <c r="R575" s="951"/>
      <c r="S575" s="951"/>
      <c r="T575" s="951"/>
      <c r="U575" s="951"/>
      <c r="V575" s="951"/>
      <c r="W575" s="951"/>
      <c r="X575" s="951"/>
      <c r="Y575" s="951"/>
      <c r="Z575" s="951"/>
      <c r="AA575" s="951"/>
      <c r="AB575" s="951"/>
    </row>
    <row r="576">
      <c r="A576" s="951"/>
      <c r="B576" s="951"/>
      <c r="C576" s="951"/>
      <c r="D576" s="951"/>
      <c r="E576" s="951"/>
      <c r="F576" s="951"/>
      <c r="G576" s="951"/>
      <c r="H576" s="951"/>
      <c r="I576" s="951"/>
      <c r="J576" s="951"/>
      <c r="K576" s="951"/>
      <c r="L576" s="951"/>
      <c r="M576" s="951"/>
      <c r="N576" s="951"/>
      <c r="O576" s="951"/>
      <c r="P576" s="951"/>
      <c r="Q576" s="951"/>
      <c r="R576" s="951"/>
      <c r="S576" s="951"/>
      <c r="T576" s="951"/>
      <c r="U576" s="951"/>
      <c r="V576" s="951"/>
      <c r="W576" s="951"/>
      <c r="X576" s="951"/>
      <c r="Y576" s="951"/>
      <c r="Z576" s="951"/>
      <c r="AA576" s="951"/>
      <c r="AB576" s="951"/>
    </row>
    <row r="577">
      <c r="A577" s="951"/>
      <c r="B577" s="951"/>
      <c r="C577" s="951"/>
      <c r="D577" s="951"/>
      <c r="E577" s="951"/>
      <c r="F577" s="951"/>
      <c r="G577" s="951"/>
      <c r="H577" s="951"/>
      <c r="I577" s="951"/>
      <c r="J577" s="951"/>
      <c r="K577" s="951"/>
      <c r="L577" s="951"/>
      <c r="M577" s="951"/>
      <c r="N577" s="951"/>
      <c r="O577" s="951"/>
      <c r="P577" s="951"/>
      <c r="Q577" s="951"/>
      <c r="R577" s="951"/>
      <c r="S577" s="951"/>
      <c r="T577" s="951"/>
      <c r="U577" s="951"/>
      <c r="V577" s="951"/>
      <c r="W577" s="951"/>
      <c r="X577" s="951"/>
      <c r="Y577" s="951"/>
      <c r="Z577" s="951"/>
      <c r="AA577" s="951"/>
      <c r="AB577" s="951"/>
    </row>
    <row r="578">
      <c r="A578" s="951"/>
      <c r="B578" s="951"/>
      <c r="C578" s="951"/>
      <c r="D578" s="951"/>
      <c r="E578" s="951"/>
      <c r="F578" s="951"/>
      <c r="G578" s="951"/>
      <c r="H578" s="951"/>
      <c r="I578" s="951"/>
      <c r="J578" s="951"/>
      <c r="K578" s="951"/>
      <c r="L578" s="951"/>
      <c r="M578" s="951"/>
      <c r="N578" s="951"/>
      <c r="O578" s="951"/>
      <c r="P578" s="951"/>
      <c r="Q578" s="951"/>
      <c r="R578" s="951"/>
      <c r="S578" s="951"/>
      <c r="T578" s="951"/>
      <c r="U578" s="951"/>
      <c r="V578" s="951"/>
      <c r="W578" s="951"/>
      <c r="X578" s="951"/>
      <c r="Y578" s="951"/>
      <c r="Z578" s="951"/>
      <c r="AA578" s="951"/>
      <c r="AB578" s="951"/>
    </row>
    <row r="579">
      <c r="A579" s="951"/>
      <c r="B579" s="951"/>
      <c r="C579" s="951"/>
      <c r="D579" s="951"/>
      <c r="E579" s="951"/>
      <c r="F579" s="951"/>
      <c r="G579" s="951"/>
      <c r="H579" s="951"/>
      <c r="I579" s="951"/>
      <c r="J579" s="951"/>
      <c r="K579" s="951"/>
      <c r="L579" s="951"/>
      <c r="M579" s="951"/>
      <c r="N579" s="951"/>
      <c r="O579" s="951"/>
      <c r="P579" s="951"/>
      <c r="Q579" s="951"/>
      <c r="R579" s="951"/>
      <c r="S579" s="951"/>
      <c r="T579" s="951"/>
      <c r="U579" s="951"/>
      <c r="V579" s="951"/>
      <c r="W579" s="951"/>
      <c r="X579" s="951"/>
      <c r="Y579" s="951"/>
      <c r="Z579" s="951"/>
      <c r="AA579" s="951"/>
      <c r="AB579" s="951"/>
    </row>
    <row r="580">
      <c r="A580" s="951"/>
      <c r="B580" s="951"/>
      <c r="C580" s="951"/>
      <c r="D580" s="951"/>
      <c r="E580" s="951"/>
      <c r="F580" s="951"/>
      <c r="G580" s="951"/>
      <c r="H580" s="951"/>
      <c r="I580" s="951"/>
      <c r="J580" s="951"/>
      <c r="K580" s="951"/>
      <c r="L580" s="951"/>
      <c r="M580" s="951"/>
      <c r="N580" s="951"/>
      <c r="O580" s="951"/>
      <c r="P580" s="951"/>
      <c r="Q580" s="951"/>
      <c r="R580" s="951"/>
      <c r="S580" s="951"/>
      <c r="T580" s="951"/>
      <c r="U580" s="951"/>
      <c r="V580" s="951"/>
      <c r="W580" s="951"/>
      <c r="X580" s="951"/>
      <c r="Y580" s="951"/>
      <c r="Z580" s="951"/>
      <c r="AA580" s="951"/>
      <c r="AB580" s="951"/>
    </row>
    <row r="581">
      <c r="A581" s="951"/>
      <c r="B581" s="951"/>
      <c r="C581" s="951"/>
      <c r="D581" s="951"/>
      <c r="E581" s="951"/>
      <c r="F581" s="951"/>
      <c r="G581" s="951"/>
      <c r="H581" s="951"/>
      <c r="I581" s="951"/>
      <c r="J581" s="951"/>
      <c r="K581" s="951"/>
      <c r="L581" s="951"/>
      <c r="M581" s="951"/>
      <c r="N581" s="951"/>
      <c r="O581" s="951"/>
      <c r="P581" s="951"/>
      <c r="Q581" s="951"/>
      <c r="R581" s="951"/>
      <c r="S581" s="951"/>
      <c r="T581" s="951"/>
      <c r="U581" s="951"/>
      <c r="V581" s="951"/>
      <c r="W581" s="951"/>
      <c r="X581" s="951"/>
      <c r="Y581" s="951"/>
      <c r="Z581" s="951"/>
      <c r="AA581" s="951"/>
      <c r="AB581" s="951"/>
    </row>
    <row r="582">
      <c r="A582" s="951"/>
      <c r="B582" s="951"/>
      <c r="C582" s="951"/>
      <c r="D582" s="951"/>
      <c r="E582" s="951"/>
      <c r="F582" s="951"/>
      <c r="G582" s="951"/>
      <c r="H582" s="951"/>
      <c r="I582" s="951"/>
      <c r="J582" s="951"/>
      <c r="K582" s="951"/>
      <c r="L582" s="951"/>
      <c r="M582" s="951"/>
      <c r="N582" s="951"/>
      <c r="O582" s="951"/>
      <c r="P582" s="951"/>
      <c r="Q582" s="951"/>
      <c r="R582" s="951"/>
      <c r="S582" s="951"/>
      <c r="T582" s="951"/>
      <c r="U582" s="951"/>
      <c r="V582" s="951"/>
      <c r="W582" s="951"/>
      <c r="X582" s="951"/>
      <c r="Y582" s="951"/>
      <c r="Z582" s="951"/>
      <c r="AA582" s="951"/>
      <c r="AB582" s="951"/>
    </row>
    <row r="583">
      <c r="A583" s="951"/>
      <c r="B583" s="951"/>
      <c r="C583" s="951"/>
      <c r="D583" s="951"/>
      <c r="E583" s="951"/>
      <c r="F583" s="951"/>
      <c r="G583" s="951"/>
      <c r="H583" s="951"/>
      <c r="I583" s="951"/>
      <c r="J583" s="951"/>
      <c r="K583" s="951"/>
      <c r="L583" s="951"/>
      <c r="M583" s="951"/>
      <c r="N583" s="951"/>
      <c r="O583" s="951"/>
      <c r="P583" s="951"/>
      <c r="Q583" s="951"/>
      <c r="R583" s="951"/>
      <c r="S583" s="951"/>
      <c r="T583" s="951"/>
      <c r="U583" s="951"/>
      <c r="V583" s="951"/>
      <c r="W583" s="951"/>
      <c r="X583" s="951"/>
      <c r="Y583" s="951"/>
      <c r="Z583" s="951"/>
      <c r="AA583" s="951"/>
      <c r="AB583" s="951"/>
    </row>
    <row r="584">
      <c r="A584" s="951"/>
      <c r="B584" s="951"/>
      <c r="C584" s="951"/>
      <c r="D584" s="951"/>
      <c r="E584" s="951"/>
      <c r="F584" s="951"/>
      <c r="G584" s="951"/>
      <c r="H584" s="951"/>
      <c r="I584" s="951"/>
      <c r="J584" s="951"/>
      <c r="K584" s="951"/>
      <c r="L584" s="951"/>
      <c r="M584" s="951"/>
      <c r="N584" s="951"/>
      <c r="O584" s="951"/>
      <c r="P584" s="951"/>
      <c r="Q584" s="951"/>
      <c r="R584" s="951"/>
      <c r="S584" s="951"/>
      <c r="T584" s="951"/>
      <c r="U584" s="951"/>
      <c r="V584" s="951"/>
      <c r="W584" s="951"/>
      <c r="X584" s="951"/>
      <c r="Y584" s="951"/>
      <c r="Z584" s="951"/>
      <c r="AA584" s="951"/>
      <c r="AB584" s="951"/>
    </row>
    <row r="585">
      <c r="A585" s="951"/>
      <c r="B585" s="951"/>
      <c r="C585" s="951"/>
      <c r="D585" s="951"/>
      <c r="E585" s="951"/>
      <c r="F585" s="951"/>
      <c r="G585" s="951"/>
      <c r="H585" s="951"/>
      <c r="I585" s="951"/>
      <c r="J585" s="951"/>
      <c r="K585" s="951"/>
      <c r="L585" s="951"/>
      <c r="M585" s="951"/>
      <c r="N585" s="951"/>
      <c r="O585" s="951"/>
      <c r="P585" s="951"/>
      <c r="Q585" s="951"/>
      <c r="R585" s="951"/>
      <c r="S585" s="951"/>
      <c r="T585" s="951"/>
      <c r="U585" s="951"/>
      <c r="V585" s="951"/>
      <c r="W585" s="951"/>
      <c r="X585" s="951"/>
      <c r="Y585" s="951"/>
      <c r="Z585" s="951"/>
      <c r="AA585" s="951"/>
      <c r="AB585" s="951"/>
    </row>
    <row r="586">
      <c r="A586" s="951"/>
      <c r="B586" s="951"/>
      <c r="C586" s="951"/>
      <c r="D586" s="951"/>
      <c r="E586" s="951"/>
      <c r="F586" s="951"/>
      <c r="G586" s="951"/>
      <c r="H586" s="951"/>
      <c r="I586" s="951"/>
      <c r="J586" s="951"/>
      <c r="K586" s="951"/>
      <c r="L586" s="951"/>
      <c r="M586" s="951"/>
      <c r="N586" s="951"/>
      <c r="O586" s="951"/>
      <c r="P586" s="951"/>
      <c r="Q586" s="951"/>
      <c r="R586" s="951"/>
      <c r="S586" s="951"/>
      <c r="T586" s="951"/>
      <c r="U586" s="951"/>
      <c r="V586" s="951"/>
      <c r="W586" s="951"/>
      <c r="X586" s="951"/>
      <c r="Y586" s="951"/>
      <c r="Z586" s="951"/>
      <c r="AA586" s="951"/>
      <c r="AB586" s="951"/>
    </row>
    <row r="587">
      <c r="A587" s="951"/>
      <c r="B587" s="951"/>
      <c r="C587" s="951"/>
      <c r="D587" s="951"/>
      <c r="E587" s="951"/>
      <c r="F587" s="951"/>
      <c r="G587" s="951"/>
      <c r="H587" s="951"/>
      <c r="I587" s="951"/>
      <c r="J587" s="951"/>
      <c r="K587" s="951"/>
      <c r="L587" s="951"/>
      <c r="M587" s="951"/>
      <c r="N587" s="951"/>
      <c r="O587" s="951"/>
      <c r="P587" s="951"/>
      <c r="Q587" s="951"/>
      <c r="R587" s="951"/>
      <c r="S587" s="951"/>
      <c r="T587" s="951"/>
      <c r="U587" s="951"/>
      <c r="V587" s="951"/>
      <c r="W587" s="951"/>
      <c r="X587" s="951"/>
      <c r="Y587" s="951"/>
      <c r="Z587" s="951"/>
      <c r="AA587" s="951"/>
      <c r="AB587" s="951"/>
    </row>
    <row r="588">
      <c r="A588" s="951"/>
      <c r="B588" s="951"/>
      <c r="C588" s="951"/>
      <c r="D588" s="951"/>
      <c r="E588" s="951"/>
      <c r="F588" s="951"/>
      <c r="G588" s="951"/>
      <c r="H588" s="951"/>
      <c r="I588" s="951"/>
      <c r="J588" s="951"/>
      <c r="K588" s="951"/>
      <c r="L588" s="951"/>
      <c r="M588" s="951"/>
      <c r="N588" s="951"/>
      <c r="O588" s="951"/>
      <c r="P588" s="951"/>
      <c r="Q588" s="951"/>
      <c r="R588" s="951"/>
      <c r="S588" s="951"/>
      <c r="T588" s="951"/>
      <c r="U588" s="951"/>
      <c r="V588" s="951"/>
      <c r="W588" s="951"/>
      <c r="X588" s="951"/>
      <c r="Y588" s="951"/>
      <c r="Z588" s="951"/>
      <c r="AA588" s="951"/>
      <c r="AB588" s="951"/>
    </row>
    <row r="589">
      <c r="A589" s="951"/>
      <c r="B589" s="951"/>
      <c r="C589" s="951"/>
      <c r="D589" s="951"/>
      <c r="E589" s="951"/>
      <c r="F589" s="951"/>
      <c r="G589" s="951"/>
      <c r="H589" s="951"/>
      <c r="I589" s="951"/>
      <c r="J589" s="951"/>
      <c r="K589" s="951"/>
      <c r="L589" s="951"/>
      <c r="M589" s="951"/>
      <c r="N589" s="951"/>
      <c r="O589" s="951"/>
      <c r="P589" s="951"/>
      <c r="Q589" s="951"/>
      <c r="R589" s="951"/>
      <c r="S589" s="951"/>
      <c r="T589" s="951"/>
      <c r="U589" s="951"/>
      <c r="V589" s="951"/>
      <c r="W589" s="951"/>
      <c r="X589" s="951"/>
      <c r="Y589" s="951"/>
      <c r="Z589" s="951"/>
      <c r="AA589" s="951"/>
      <c r="AB589" s="951"/>
    </row>
    <row r="590">
      <c r="A590" s="951"/>
      <c r="B590" s="951"/>
      <c r="C590" s="951"/>
      <c r="D590" s="951"/>
      <c r="E590" s="951"/>
      <c r="F590" s="951"/>
      <c r="G590" s="951"/>
      <c r="H590" s="951"/>
      <c r="I590" s="951"/>
      <c r="J590" s="951"/>
      <c r="K590" s="951"/>
      <c r="L590" s="951"/>
      <c r="M590" s="951"/>
      <c r="N590" s="951"/>
      <c r="O590" s="951"/>
      <c r="P590" s="951"/>
      <c r="Q590" s="951"/>
      <c r="R590" s="951"/>
      <c r="S590" s="951"/>
      <c r="T590" s="951"/>
      <c r="U590" s="951"/>
      <c r="V590" s="951"/>
      <c r="W590" s="951"/>
      <c r="X590" s="951"/>
      <c r="Y590" s="951"/>
      <c r="Z590" s="951"/>
      <c r="AA590" s="951"/>
      <c r="AB590" s="951"/>
    </row>
    <row r="591">
      <c r="A591" s="951"/>
      <c r="B591" s="951"/>
      <c r="C591" s="951"/>
      <c r="D591" s="951"/>
      <c r="E591" s="951"/>
      <c r="F591" s="951"/>
      <c r="G591" s="951"/>
      <c r="H591" s="951"/>
      <c r="I591" s="951"/>
      <c r="J591" s="951"/>
      <c r="K591" s="951"/>
      <c r="L591" s="951"/>
      <c r="M591" s="951"/>
      <c r="N591" s="951"/>
      <c r="O591" s="951"/>
      <c r="P591" s="951"/>
      <c r="Q591" s="951"/>
      <c r="R591" s="951"/>
      <c r="S591" s="951"/>
      <c r="T591" s="951"/>
      <c r="U591" s="951"/>
      <c r="V591" s="951"/>
      <c r="W591" s="951"/>
      <c r="X591" s="951"/>
      <c r="Y591" s="951"/>
      <c r="Z591" s="951"/>
      <c r="AA591" s="951"/>
      <c r="AB591" s="951"/>
    </row>
    <row r="592">
      <c r="A592" s="951"/>
      <c r="B592" s="951"/>
      <c r="C592" s="951"/>
      <c r="D592" s="951"/>
      <c r="E592" s="951"/>
      <c r="F592" s="951"/>
      <c r="G592" s="951"/>
      <c r="H592" s="951"/>
      <c r="I592" s="951"/>
      <c r="J592" s="951"/>
      <c r="K592" s="951"/>
      <c r="L592" s="951"/>
      <c r="M592" s="951"/>
      <c r="N592" s="951"/>
      <c r="O592" s="951"/>
      <c r="P592" s="951"/>
      <c r="Q592" s="951"/>
      <c r="R592" s="951"/>
      <c r="S592" s="951"/>
      <c r="T592" s="951"/>
      <c r="U592" s="951"/>
      <c r="V592" s="951"/>
      <c r="W592" s="951"/>
      <c r="X592" s="951"/>
      <c r="Y592" s="951"/>
      <c r="Z592" s="951"/>
      <c r="AA592" s="951"/>
      <c r="AB592" s="951"/>
    </row>
    <row r="593">
      <c r="A593" s="951"/>
      <c r="B593" s="951"/>
      <c r="C593" s="951"/>
      <c r="D593" s="951"/>
      <c r="E593" s="951"/>
      <c r="F593" s="951"/>
      <c r="G593" s="951"/>
      <c r="H593" s="951"/>
      <c r="I593" s="951"/>
      <c r="J593" s="951"/>
      <c r="K593" s="951"/>
      <c r="L593" s="951"/>
      <c r="M593" s="951"/>
      <c r="N593" s="951"/>
      <c r="O593" s="951"/>
      <c r="P593" s="951"/>
      <c r="Q593" s="951"/>
      <c r="R593" s="951"/>
      <c r="S593" s="951"/>
      <c r="T593" s="951"/>
      <c r="U593" s="951"/>
      <c r="V593" s="951"/>
      <c r="W593" s="951"/>
      <c r="X593" s="951"/>
      <c r="Y593" s="951"/>
      <c r="Z593" s="951"/>
      <c r="AA593" s="951"/>
      <c r="AB593" s="951"/>
    </row>
    <row r="594">
      <c r="A594" s="951"/>
      <c r="B594" s="951"/>
      <c r="C594" s="951"/>
      <c r="D594" s="951"/>
      <c r="E594" s="951"/>
      <c r="F594" s="951"/>
      <c r="G594" s="951"/>
      <c r="H594" s="951"/>
      <c r="I594" s="951"/>
      <c r="J594" s="951"/>
      <c r="K594" s="951"/>
      <c r="L594" s="951"/>
      <c r="M594" s="951"/>
      <c r="N594" s="951"/>
      <c r="O594" s="951"/>
      <c r="P594" s="951"/>
      <c r="Q594" s="951"/>
      <c r="R594" s="951"/>
      <c r="S594" s="951"/>
      <c r="T594" s="951"/>
      <c r="U594" s="951"/>
      <c r="V594" s="951"/>
      <c r="W594" s="951"/>
      <c r="X594" s="951"/>
      <c r="Y594" s="951"/>
      <c r="Z594" s="951"/>
      <c r="AA594" s="951"/>
      <c r="AB594" s="951"/>
    </row>
    <row r="595">
      <c r="A595" s="951"/>
      <c r="B595" s="951"/>
      <c r="C595" s="951"/>
      <c r="D595" s="951"/>
      <c r="E595" s="951"/>
      <c r="F595" s="951"/>
      <c r="G595" s="951"/>
      <c r="H595" s="951"/>
      <c r="I595" s="951"/>
      <c r="J595" s="951"/>
      <c r="K595" s="951"/>
      <c r="L595" s="951"/>
      <c r="M595" s="951"/>
      <c r="N595" s="951"/>
      <c r="O595" s="951"/>
      <c r="P595" s="951"/>
      <c r="Q595" s="951"/>
      <c r="R595" s="951"/>
      <c r="S595" s="951"/>
      <c r="T595" s="951"/>
      <c r="U595" s="951"/>
      <c r="V595" s="951"/>
      <c r="W595" s="951"/>
      <c r="X595" s="951"/>
      <c r="Y595" s="951"/>
      <c r="Z595" s="951"/>
      <c r="AA595" s="951"/>
      <c r="AB595" s="951"/>
    </row>
    <row r="596">
      <c r="A596" s="951"/>
      <c r="B596" s="951"/>
      <c r="C596" s="951"/>
      <c r="D596" s="951"/>
      <c r="E596" s="951"/>
      <c r="F596" s="951"/>
      <c r="G596" s="951"/>
      <c r="H596" s="951"/>
      <c r="I596" s="951"/>
      <c r="J596" s="951"/>
      <c r="K596" s="951"/>
      <c r="L596" s="951"/>
      <c r="M596" s="951"/>
      <c r="N596" s="951"/>
      <c r="O596" s="951"/>
      <c r="P596" s="951"/>
      <c r="Q596" s="951"/>
      <c r="R596" s="951"/>
      <c r="S596" s="951"/>
      <c r="T596" s="951"/>
      <c r="U596" s="951"/>
      <c r="V596" s="951"/>
      <c r="W596" s="951"/>
      <c r="X596" s="951"/>
      <c r="Y596" s="951"/>
      <c r="Z596" s="951"/>
      <c r="AA596" s="951"/>
      <c r="AB596" s="951"/>
    </row>
    <row r="597">
      <c r="A597" s="951"/>
      <c r="B597" s="951"/>
      <c r="C597" s="951"/>
      <c r="D597" s="951"/>
      <c r="E597" s="951"/>
      <c r="F597" s="951"/>
      <c r="G597" s="951"/>
      <c r="H597" s="951"/>
      <c r="I597" s="951"/>
      <c r="J597" s="951"/>
      <c r="K597" s="951"/>
      <c r="L597" s="951"/>
      <c r="M597" s="951"/>
      <c r="N597" s="951"/>
      <c r="O597" s="951"/>
      <c r="P597" s="951"/>
      <c r="Q597" s="951"/>
      <c r="R597" s="951"/>
      <c r="S597" s="951"/>
      <c r="T597" s="951"/>
      <c r="U597" s="951"/>
      <c r="V597" s="951"/>
      <c r="W597" s="951"/>
      <c r="X597" s="951"/>
      <c r="Y597" s="951"/>
      <c r="Z597" s="951"/>
      <c r="AA597" s="951"/>
      <c r="AB597" s="951"/>
    </row>
    <row r="598">
      <c r="A598" s="951"/>
      <c r="B598" s="951"/>
      <c r="C598" s="951"/>
      <c r="D598" s="951"/>
      <c r="E598" s="951"/>
      <c r="F598" s="951"/>
      <c r="G598" s="951"/>
      <c r="H598" s="951"/>
      <c r="I598" s="951"/>
      <c r="J598" s="951"/>
      <c r="K598" s="951"/>
      <c r="L598" s="951"/>
      <c r="M598" s="951"/>
      <c r="N598" s="951"/>
      <c r="O598" s="951"/>
      <c r="P598" s="951"/>
      <c r="Q598" s="951"/>
      <c r="R598" s="951"/>
      <c r="S598" s="951"/>
      <c r="T598" s="951"/>
      <c r="U598" s="951"/>
      <c r="V598" s="951"/>
      <c r="W598" s="951"/>
      <c r="X598" s="951"/>
      <c r="Y598" s="951"/>
      <c r="Z598" s="951"/>
      <c r="AA598" s="951"/>
      <c r="AB598" s="951"/>
    </row>
    <row r="599">
      <c r="A599" s="951"/>
      <c r="B599" s="951"/>
      <c r="C599" s="951"/>
      <c r="D599" s="951"/>
      <c r="E599" s="951"/>
      <c r="F599" s="951"/>
      <c r="G599" s="951"/>
      <c r="H599" s="951"/>
      <c r="I599" s="951"/>
      <c r="J599" s="951"/>
      <c r="K599" s="951"/>
      <c r="L599" s="951"/>
      <c r="M599" s="951"/>
      <c r="N599" s="951"/>
      <c r="O599" s="951"/>
      <c r="P599" s="951"/>
      <c r="Q599" s="951"/>
      <c r="R599" s="951"/>
      <c r="S599" s="951"/>
      <c r="T599" s="951"/>
      <c r="U599" s="951"/>
      <c r="V599" s="951"/>
      <c r="W599" s="951"/>
      <c r="X599" s="951"/>
      <c r="Y599" s="951"/>
      <c r="Z599" s="951"/>
      <c r="AA599" s="951"/>
      <c r="AB599" s="951"/>
    </row>
    <row r="600">
      <c r="A600" s="951"/>
      <c r="B600" s="951"/>
      <c r="C600" s="951"/>
      <c r="D600" s="951"/>
      <c r="E600" s="951"/>
      <c r="F600" s="951"/>
      <c r="G600" s="951"/>
      <c r="H600" s="951"/>
      <c r="I600" s="951"/>
      <c r="J600" s="951"/>
      <c r="K600" s="951"/>
      <c r="L600" s="951"/>
      <c r="M600" s="951"/>
      <c r="N600" s="951"/>
      <c r="O600" s="951"/>
      <c r="P600" s="951"/>
      <c r="Q600" s="951"/>
      <c r="R600" s="951"/>
      <c r="S600" s="951"/>
      <c r="T600" s="951"/>
      <c r="U600" s="951"/>
      <c r="V600" s="951"/>
      <c r="W600" s="951"/>
      <c r="X600" s="951"/>
      <c r="Y600" s="951"/>
      <c r="Z600" s="951"/>
      <c r="AA600" s="951"/>
      <c r="AB600" s="951"/>
    </row>
    <row r="601">
      <c r="A601" s="951"/>
      <c r="B601" s="951"/>
      <c r="C601" s="951"/>
      <c r="D601" s="951"/>
      <c r="E601" s="951"/>
      <c r="F601" s="951"/>
      <c r="G601" s="951"/>
      <c r="H601" s="951"/>
      <c r="I601" s="951"/>
      <c r="J601" s="951"/>
      <c r="K601" s="951"/>
      <c r="L601" s="951"/>
      <c r="M601" s="951"/>
      <c r="N601" s="951"/>
      <c r="O601" s="951"/>
      <c r="P601" s="951"/>
      <c r="Q601" s="951"/>
      <c r="R601" s="951"/>
      <c r="S601" s="951"/>
      <c r="T601" s="951"/>
      <c r="U601" s="951"/>
      <c r="V601" s="951"/>
      <c r="W601" s="951"/>
      <c r="X601" s="951"/>
      <c r="Y601" s="951"/>
      <c r="Z601" s="951"/>
      <c r="AA601" s="951"/>
      <c r="AB601" s="951"/>
    </row>
    <row r="602">
      <c r="A602" s="951"/>
      <c r="B602" s="951"/>
      <c r="C602" s="951"/>
      <c r="D602" s="951"/>
      <c r="E602" s="951"/>
      <c r="F602" s="951"/>
      <c r="G602" s="951"/>
      <c r="H602" s="951"/>
      <c r="I602" s="951"/>
      <c r="J602" s="951"/>
      <c r="K602" s="951"/>
      <c r="L602" s="951"/>
      <c r="M602" s="951"/>
      <c r="N602" s="951"/>
      <c r="O602" s="951"/>
      <c r="P602" s="951"/>
      <c r="Q602" s="951"/>
      <c r="R602" s="951"/>
      <c r="S602" s="951"/>
      <c r="T602" s="951"/>
      <c r="U602" s="951"/>
      <c r="V602" s="951"/>
      <c r="W602" s="951"/>
      <c r="X602" s="951"/>
      <c r="Y602" s="951"/>
      <c r="Z602" s="951"/>
      <c r="AA602" s="951"/>
      <c r="AB602" s="951"/>
    </row>
    <row r="603">
      <c r="A603" s="951"/>
      <c r="B603" s="951"/>
      <c r="C603" s="951"/>
      <c r="D603" s="951"/>
      <c r="E603" s="951"/>
      <c r="F603" s="951"/>
      <c r="G603" s="951"/>
      <c r="H603" s="951"/>
      <c r="I603" s="951"/>
      <c r="J603" s="951"/>
      <c r="K603" s="951"/>
      <c r="L603" s="951"/>
      <c r="M603" s="951"/>
      <c r="N603" s="951"/>
      <c r="O603" s="951"/>
      <c r="P603" s="951"/>
      <c r="Q603" s="951"/>
      <c r="R603" s="951"/>
      <c r="S603" s="951"/>
      <c r="T603" s="951"/>
      <c r="U603" s="951"/>
      <c r="V603" s="951"/>
      <c r="W603" s="951"/>
      <c r="X603" s="951"/>
      <c r="Y603" s="951"/>
      <c r="Z603" s="951"/>
      <c r="AA603" s="951"/>
      <c r="AB603" s="951"/>
    </row>
    <row r="604">
      <c r="A604" s="951"/>
      <c r="B604" s="951"/>
      <c r="C604" s="951"/>
      <c r="D604" s="951"/>
      <c r="E604" s="951"/>
      <c r="F604" s="951"/>
      <c r="G604" s="951"/>
      <c r="H604" s="951"/>
      <c r="I604" s="951"/>
      <c r="J604" s="951"/>
      <c r="K604" s="951"/>
      <c r="L604" s="951"/>
      <c r="M604" s="951"/>
      <c r="N604" s="951"/>
      <c r="O604" s="951"/>
      <c r="P604" s="951"/>
      <c r="Q604" s="951"/>
      <c r="R604" s="951"/>
      <c r="S604" s="951"/>
      <c r="T604" s="951"/>
      <c r="U604" s="951"/>
      <c r="V604" s="951"/>
      <c r="W604" s="951"/>
      <c r="X604" s="951"/>
      <c r="Y604" s="951"/>
      <c r="Z604" s="951"/>
      <c r="AA604" s="951"/>
      <c r="AB604" s="951"/>
    </row>
    <row r="605">
      <c r="A605" s="951"/>
      <c r="B605" s="951"/>
      <c r="C605" s="951"/>
      <c r="D605" s="951"/>
      <c r="E605" s="951"/>
      <c r="F605" s="951"/>
      <c r="G605" s="951"/>
      <c r="H605" s="951"/>
      <c r="I605" s="951"/>
      <c r="J605" s="951"/>
      <c r="K605" s="951"/>
      <c r="L605" s="951"/>
      <c r="M605" s="951"/>
      <c r="N605" s="951"/>
      <c r="O605" s="951"/>
      <c r="P605" s="951"/>
      <c r="Q605" s="951"/>
      <c r="R605" s="951"/>
      <c r="S605" s="951"/>
      <c r="T605" s="951"/>
      <c r="U605" s="951"/>
      <c r="V605" s="951"/>
      <c r="W605" s="951"/>
      <c r="X605" s="951"/>
      <c r="Y605" s="951"/>
      <c r="Z605" s="951"/>
      <c r="AA605" s="951"/>
      <c r="AB605" s="951"/>
    </row>
    <row r="606">
      <c r="A606" s="951"/>
      <c r="B606" s="951"/>
      <c r="C606" s="951"/>
      <c r="D606" s="951"/>
      <c r="E606" s="951"/>
      <c r="F606" s="951"/>
      <c r="G606" s="951"/>
      <c r="H606" s="951"/>
      <c r="I606" s="951"/>
      <c r="J606" s="951"/>
      <c r="K606" s="951"/>
      <c r="L606" s="951"/>
      <c r="M606" s="951"/>
      <c r="N606" s="951"/>
      <c r="O606" s="951"/>
      <c r="P606" s="951"/>
      <c r="Q606" s="951"/>
      <c r="R606" s="951"/>
      <c r="S606" s="951"/>
      <c r="T606" s="951"/>
      <c r="U606" s="951"/>
      <c r="V606" s="951"/>
      <c r="W606" s="951"/>
      <c r="X606" s="951"/>
      <c r="Y606" s="951"/>
      <c r="Z606" s="951"/>
      <c r="AA606" s="951"/>
      <c r="AB606" s="951"/>
    </row>
    <row r="607">
      <c r="A607" s="951"/>
      <c r="B607" s="951"/>
      <c r="C607" s="951"/>
      <c r="D607" s="951"/>
      <c r="E607" s="951"/>
      <c r="F607" s="951"/>
      <c r="G607" s="951"/>
      <c r="H607" s="951"/>
      <c r="I607" s="951"/>
      <c r="J607" s="951"/>
      <c r="K607" s="951"/>
      <c r="L607" s="951"/>
      <c r="M607" s="951"/>
      <c r="N607" s="951"/>
      <c r="O607" s="951"/>
      <c r="P607" s="951"/>
      <c r="Q607" s="951"/>
      <c r="R607" s="951"/>
      <c r="S607" s="951"/>
      <c r="T607" s="951"/>
      <c r="U607" s="951"/>
      <c r="V607" s="951"/>
      <c r="W607" s="951"/>
      <c r="X607" s="951"/>
      <c r="Y607" s="951"/>
      <c r="Z607" s="951"/>
      <c r="AA607" s="951"/>
      <c r="AB607" s="951"/>
    </row>
    <row r="608">
      <c r="A608" s="951"/>
      <c r="B608" s="951"/>
      <c r="C608" s="951"/>
      <c r="D608" s="951"/>
      <c r="E608" s="951"/>
      <c r="F608" s="951"/>
      <c r="G608" s="951"/>
      <c r="H608" s="951"/>
      <c r="I608" s="951"/>
      <c r="J608" s="951"/>
      <c r="K608" s="951"/>
      <c r="L608" s="951"/>
      <c r="M608" s="951"/>
      <c r="N608" s="951"/>
      <c r="O608" s="951"/>
      <c r="P608" s="951"/>
      <c r="Q608" s="951"/>
      <c r="R608" s="951"/>
      <c r="S608" s="951"/>
      <c r="T608" s="951"/>
      <c r="U608" s="951"/>
      <c r="V608" s="951"/>
      <c r="W608" s="951"/>
      <c r="X608" s="951"/>
      <c r="Y608" s="951"/>
      <c r="Z608" s="951"/>
      <c r="AA608" s="951"/>
      <c r="AB608" s="951"/>
    </row>
    <row r="609">
      <c r="A609" s="951"/>
      <c r="B609" s="951"/>
      <c r="C609" s="951"/>
      <c r="D609" s="951"/>
      <c r="E609" s="951"/>
      <c r="F609" s="951"/>
      <c r="G609" s="951"/>
      <c r="H609" s="951"/>
      <c r="I609" s="951"/>
      <c r="J609" s="951"/>
      <c r="K609" s="951"/>
      <c r="L609" s="951"/>
      <c r="M609" s="951"/>
      <c r="N609" s="951"/>
      <c r="O609" s="951"/>
      <c r="P609" s="951"/>
      <c r="Q609" s="951"/>
      <c r="R609" s="951"/>
      <c r="S609" s="951"/>
      <c r="T609" s="951"/>
      <c r="U609" s="951"/>
      <c r="V609" s="951"/>
      <c r="W609" s="951"/>
      <c r="X609" s="951"/>
      <c r="Y609" s="951"/>
      <c r="Z609" s="951"/>
      <c r="AA609" s="951"/>
      <c r="AB609" s="951"/>
    </row>
    <row r="610">
      <c r="A610" s="951"/>
      <c r="B610" s="951"/>
      <c r="C610" s="951"/>
      <c r="D610" s="951"/>
      <c r="E610" s="951"/>
      <c r="F610" s="951"/>
      <c r="G610" s="951"/>
      <c r="H610" s="951"/>
      <c r="I610" s="951"/>
      <c r="J610" s="951"/>
      <c r="K610" s="951"/>
      <c r="L610" s="951"/>
      <c r="M610" s="951"/>
      <c r="N610" s="951"/>
      <c r="O610" s="951"/>
      <c r="P610" s="951"/>
      <c r="Q610" s="951"/>
      <c r="R610" s="951"/>
      <c r="S610" s="951"/>
      <c r="T610" s="951"/>
      <c r="U610" s="951"/>
      <c r="V610" s="951"/>
      <c r="W610" s="951"/>
      <c r="X610" s="951"/>
      <c r="Y610" s="951"/>
      <c r="Z610" s="951"/>
      <c r="AA610" s="951"/>
      <c r="AB610" s="951"/>
    </row>
    <row r="611">
      <c r="A611" s="951"/>
      <c r="B611" s="951"/>
      <c r="C611" s="951"/>
      <c r="D611" s="951"/>
      <c r="E611" s="951"/>
      <c r="F611" s="951"/>
      <c r="G611" s="951"/>
      <c r="H611" s="951"/>
      <c r="I611" s="951"/>
      <c r="J611" s="951"/>
      <c r="K611" s="951"/>
      <c r="L611" s="951"/>
      <c r="M611" s="951"/>
      <c r="N611" s="951"/>
      <c r="O611" s="951"/>
      <c r="P611" s="951"/>
      <c r="Q611" s="951"/>
      <c r="R611" s="951"/>
      <c r="S611" s="951"/>
      <c r="T611" s="951"/>
      <c r="U611" s="951"/>
      <c r="V611" s="951"/>
      <c r="W611" s="951"/>
      <c r="X611" s="951"/>
      <c r="Y611" s="951"/>
      <c r="Z611" s="951"/>
      <c r="AA611" s="951"/>
      <c r="AB611" s="951"/>
    </row>
    <row r="612">
      <c r="A612" s="951"/>
      <c r="B612" s="951"/>
      <c r="C612" s="951"/>
      <c r="D612" s="951"/>
      <c r="E612" s="951"/>
      <c r="F612" s="951"/>
      <c r="G612" s="951"/>
      <c r="H612" s="951"/>
      <c r="I612" s="951"/>
      <c r="J612" s="951"/>
      <c r="K612" s="951"/>
      <c r="L612" s="951"/>
      <c r="M612" s="951"/>
      <c r="N612" s="951"/>
      <c r="O612" s="951"/>
      <c r="P612" s="951"/>
      <c r="Q612" s="951"/>
      <c r="R612" s="951"/>
      <c r="S612" s="951"/>
      <c r="T612" s="951"/>
      <c r="U612" s="951"/>
      <c r="V612" s="951"/>
      <c r="W612" s="951"/>
      <c r="X612" s="951"/>
      <c r="Y612" s="951"/>
      <c r="Z612" s="951"/>
      <c r="AA612" s="951"/>
      <c r="AB612" s="951"/>
    </row>
    <row r="613">
      <c r="A613" s="951"/>
      <c r="B613" s="951"/>
      <c r="C613" s="951"/>
      <c r="D613" s="951"/>
      <c r="E613" s="951"/>
      <c r="F613" s="951"/>
      <c r="G613" s="951"/>
      <c r="H613" s="951"/>
      <c r="I613" s="951"/>
      <c r="J613" s="951"/>
      <c r="K613" s="951"/>
      <c r="L613" s="951"/>
      <c r="M613" s="951"/>
      <c r="N613" s="951"/>
      <c r="O613" s="951"/>
      <c r="P613" s="951"/>
      <c r="Q613" s="951"/>
      <c r="R613" s="951"/>
      <c r="S613" s="951"/>
      <c r="T613" s="951"/>
      <c r="U613" s="951"/>
      <c r="V613" s="951"/>
      <c r="W613" s="951"/>
      <c r="X613" s="951"/>
      <c r="Y613" s="951"/>
      <c r="Z613" s="951"/>
      <c r="AA613" s="951"/>
      <c r="AB613" s="951"/>
    </row>
    <row r="614">
      <c r="A614" s="951"/>
      <c r="B614" s="951"/>
      <c r="C614" s="951"/>
      <c r="D614" s="951"/>
      <c r="E614" s="951"/>
      <c r="F614" s="951"/>
      <c r="G614" s="951"/>
      <c r="H614" s="951"/>
      <c r="I614" s="951"/>
      <c r="J614" s="951"/>
      <c r="K614" s="951"/>
      <c r="L614" s="951"/>
      <c r="M614" s="951"/>
      <c r="N614" s="951"/>
      <c r="O614" s="951"/>
      <c r="P614" s="951"/>
      <c r="Q614" s="951"/>
      <c r="R614" s="951"/>
      <c r="S614" s="951"/>
      <c r="T614" s="951"/>
      <c r="U614" s="951"/>
      <c r="V614" s="951"/>
      <c r="W614" s="951"/>
      <c r="X614" s="951"/>
      <c r="Y614" s="951"/>
      <c r="Z614" s="951"/>
      <c r="AA614" s="951"/>
      <c r="AB614" s="951"/>
    </row>
    <row r="615">
      <c r="A615" s="951"/>
      <c r="B615" s="951"/>
      <c r="C615" s="951"/>
      <c r="D615" s="951"/>
      <c r="E615" s="951"/>
      <c r="F615" s="951"/>
      <c r="G615" s="951"/>
      <c r="H615" s="951"/>
      <c r="I615" s="951"/>
      <c r="J615" s="951"/>
      <c r="K615" s="951"/>
      <c r="L615" s="951"/>
      <c r="M615" s="951"/>
      <c r="N615" s="951"/>
      <c r="O615" s="951"/>
      <c r="P615" s="951"/>
      <c r="Q615" s="951"/>
      <c r="R615" s="951"/>
      <c r="S615" s="951"/>
      <c r="T615" s="951"/>
      <c r="U615" s="951"/>
      <c r="V615" s="951"/>
      <c r="W615" s="951"/>
      <c r="X615" s="951"/>
      <c r="Y615" s="951"/>
      <c r="Z615" s="951"/>
      <c r="AA615" s="951"/>
      <c r="AB615" s="951"/>
    </row>
    <row r="616">
      <c r="A616" s="951"/>
      <c r="B616" s="951"/>
      <c r="C616" s="951"/>
      <c r="D616" s="951"/>
      <c r="E616" s="951"/>
      <c r="F616" s="951"/>
      <c r="G616" s="951"/>
      <c r="H616" s="951"/>
      <c r="I616" s="951"/>
      <c r="J616" s="951"/>
      <c r="K616" s="951"/>
      <c r="L616" s="951"/>
      <c r="M616" s="951"/>
      <c r="N616" s="951"/>
      <c r="O616" s="951"/>
      <c r="P616" s="951"/>
      <c r="Q616" s="951"/>
      <c r="R616" s="951"/>
      <c r="S616" s="951"/>
      <c r="T616" s="951"/>
      <c r="U616" s="951"/>
      <c r="V616" s="951"/>
      <c r="W616" s="951"/>
      <c r="X616" s="951"/>
      <c r="Y616" s="951"/>
      <c r="Z616" s="951"/>
      <c r="AA616" s="951"/>
      <c r="AB616" s="951"/>
    </row>
    <row r="617">
      <c r="A617" s="951"/>
      <c r="B617" s="951"/>
      <c r="C617" s="951"/>
      <c r="D617" s="951"/>
      <c r="E617" s="951"/>
      <c r="F617" s="951"/>
      <c r="G617" s="951"/>
      <c r="H617" s="951"/>
      <c r="I617" s="951"/>
      <c r="J617" s="951"/>
      <c r="K617" s="951"/>
      <c r="L617" s="951"/>
      <c r="M617" s="951"/>
      <c r="N617" s="951"/>
      <c r="O617" s="951"/>
      <c r="P617" s="951"/>
      <c r="Q617" s="951"/>
      <c r="R617" s="951"/>
      <c r="S617" s="951"/>
      <c r="T617" s="951"/>
      <c r="U617" s="951"/>
      <c r="V617" s="951"/>
      <c r="W617" s="951"/>
      <c r="X617" s="951"/>
      <c r="Y617" s="951"/>
      <c r="Z617" s="951"/>
      <c r="AA617" s="951"/>
      <c r="AB617" s="951"/>
    </row>
    <row r="618">
      <c r="A618" s="951"/>
      <c r="B618" s="951"/>
      <c r="C618" s="951"/>
      <c r="D618" s="951"/>
      <c r="E618" s="951"/>
      <c r="F618" s="951"/>
      <c r="G618" s="951"/>
      <c r="H618" s="951"/>
      <c r="I618" s="951"/>
      <c r="J618" s="951"/>
      <c r="K618" s="951"/>
      <c r="L618" s="951"/>
      <c r="M618" s="951"/>
      <c r="N618" s="951"/>
      <c r="O618" s="951"/>
      <c r="P618" s="951"/>
      <c r="Q618" s="951"/>
      <c r="R618" s="951"/>
      <c r="S618" s="951"/>
      <c r="T618" s="951"/>
      <c r="U618" s="951"/>
      <c r="V618" s="951"/>
      <c r="W618" s="951"/>
      <c r="X618" s="951"/>
      <c r="Y618" s="951"/>
      <c r="Z618" s="951"/>
      <c r="AA618" s="951"/>
      <c r="AB618" s="951"/>
    </row>
    <row r="619">
      <c r="A619" s="951"/>
      <c r="B619" s="951"/>
      <c r="C619" s="951"/>
      <c r="D619" s="951"/>
      <c r="E619" s="951"/>
      <c r="F619" s="951"/>
      <c r="G619" s="951"/>
      <c r="H619" s="951"/>
      <c r="I619" s="951"/>
      <c r="J619" s="951"/>
      <c r="K619" s="951"/>
      <c r="L619" s="951"/>
      <c r="M619" s="951"/>
      <c r="N619" s="951"/>
      <c r="O619" s="951"/>
      <c r="P619" s="951"/>
      <c r="Q619" s="951"/>
      <c r="R619" s="951"/>
      <c r="S619" s="951"/>
      <c r="T619" s="951"/>
      <c r="U619" s="951"/>
      <c r="V619" s="951"/>
      <c r="W619" s="951"/>
      <c r="X619" s="951"/>
      <c r="Y619" s="951"/>
      <c r="Z619" s="951"/>
      <c r="AA619" s="951"/>
      <c r="AB619" s="951"/>
    </row>
    <row r="620">
      <c r="A620" s="951"/>
      <c r="B620" s="951"/>
      <c r="C620" s="951"/>
      <c r="D620" s="951"/>
      <c r="E620" s="951"/>
      <c r="F620" s="951"/>
      <c r="G620" s="951"/>
      <c r="H620" s="951"/>
      <c r="I620" s="951"/>
      <c r="J620" s="951"/>
      <c r="K620" s="951"/>
      <c r="L620" s="951"/>
      <c r="M620" s="951"/>
      <c r="N620" s="951"/>
      <c r="O620" s="951"/>
      <c r="P620" s="951"/>
      <c r="Q620" s="951"/>
      <c r="R620" s="951"/>
      <c r="S620" s="951"/>
      <c r="T620" s="951"/>
      <c r="U620" s="951"/>
      <c r="V620" s="951"/>
      <c r="W620" s="951"/>
      <c r="X620" s="951"/>
      <c r="Y620" s="951"/>
      <c r="Z620" s="951"/>
      <c r="AA620" s="951"/>
      <c r="AB620" s="951"/>
    </row>
    <row r="621">
      <c r="A621" s="951"/>
      <c r="B621" s="951"/>
      <c r="C621" s="951"/>
      <c r="D621" s="951"/>
      <c r="E621" s="951"/>
      <c r="F621" s="951"/>
      <c r="G621" s="951"/>
      <c r="H621" s="951"/>
      <c r="I621" s="951"/>
      <c r="J621" s="951"/>
      <c r="K621" s="951"/>
      <c r="L621" s="951"/>
      <c r="M621" s="951"/>
      <c r="N621" s="951"/>
      <c r="O621" s="951"/>
      <c r="P621" s="951"/>
      <c r="Q621" s="951"/>
      <c r="R621" s="951"/>
      <c r="S621" s="951"/>
      <c r="T621" s="951"/>
      <c r="U621" s="951"/>
      <c r="V621" s="951"/>
      <c r="W621" s="951"/>
      <c r="X621" s="951"/>
      <c r="Y621" s="951"/>
      <c r="Z621" s="951"/>
      <c r="AA621" s="951"/>
      <c r="AB621" s="951"/>
    </row>
    <row r="622">
      <c r="A622" s="951"/>
      <c r="B622" s="951"/>
      <c r="C622" s="951"/>
      <c r="D622" s="951"/>
      <c r="E622" s="951"/>
      <c r="F622" s="951"/>
      <c r="G622" s="951"/>
      <c r="H622" s="951"/>
      <c r="I622" s="951"/>
      <c r="J622" s="951"/>
      <c r="K622" s="951"/>
      <c r="L622" s="951"/>
      <c r="M622" s="951"/>
      <c r="N622" s="951"/>
      <c r="O622" s="951"/>
      <c r="P622" s="951"/>
      <c r="Q622" s="951"/>
      <c r="R622" s="951"/>
      <c r="S622" s="951"/>
      <c r="T622" s="951"/>
      <c r="U622" s="951"/>
      <c r="V622" s="951"/>
      <c r="W622" s="951"/>
      <c r="X622" s="951"/>
      <c r="Y622" s="951"/>
      <c r="Z622" s="951"/>
      <c r="AA622" s="951"/>
      <c r="AB622" s="951"/>
    </row>
    <row r="623">
      <c r="A623" s="951"/>
      <c r="B623" s="951"/>
      <c r="C623" s="951"/>
      <c r="D623" s="951"/>
      <c r="E623" s="951"/>
      <c r="F623" s="951"/>
      <c r="G623" s="951"/>
      <c r="H623" s="951"/>
      <c r="I623" s="951"/>
      <c r="J623" s="951"/>
      <c r="K623" s="951"/>
      <c r="L623" s="951"/>
      <c r="M623" s="951"/>
      <c r="N623" s="951"/>
      <c r="O623" s="951"/>
      <c r="P623" s="951"/>
      <c r="Q623" s="951"/>
      <c r="R623" s="951"/>
      <c r="S623" s="951"/>
      <c r="T623" s="951"/>
      <c r="U623" s="951"/>
      <c r="V623" s="951"/>
      <c r="W623" s="951"/>
      <c r="X623" s="951"/>
      <c r="Y623" s="951"/>
      <c r="Z623" s="951"/>
      <c r="AA623" s="951"/>
      <c r="AB623" s="951"/>
    </row>
    <row r="624">
      <c r="A624" s="951"/>
      <c r="B624" s="951"/>
      <c r="C624" s="951"/>
      <c r="D624" s="951"/>
      <c r="E624" s="951"/>
      <c r="F624" s="951"/>
      <c r="G624" s="951"/>
      <c r="H624" s="951"/>
      <c r="I624" s="951"/>
      <c r="J624" s="951"/>
      <c r="K624" s="951"/>
      <c r="L624" s="951"/>
      <c r="M624" s="951"/>
      <c r="N624" s="951"/>
      <c r="O624" s="951"/>
      <c r="P624" s="951"/>
      <c r="Q624" s="951"/>
      <c r="R624" s="951"/>
      <c r="S624" s="951"/>
      <c r="T624" s="951"/>
      <c r="U624" s="951"/>
      <c r="V624" s="951"/>
      <c r="W624" s="951"/>
      <c r="X624" s="951"/>
      <c r="Y624" s="951"/>
      <c r="Z624" s="951"/>
      <c r="AA624" s="951"/>
      <c r="AB624" s="951"/>
    </row>
    <row r="625">
      <c r="A625" s="951"/>
      <c r="B625" s="951"/>
      <c r="C625" s="951"/>
      <c r="D625" s="951"/>
      <c r="E625" s="951"/>
      <c r="F625" s="951"/>
      <c r="G625" s="951"/>
      <c r="H625" s="951"/>
      <c r="I625" s="951"/>
      <c r="J625" s="951"/>
      <c r="K625" s="951"/>
      <c r="L625" s="951"/>
      <c r="M625" s="951"/>
      <c r="N625" s="951"/>
      <c r="O625" s="951"/>
      <c r="P625" s="951"/>
      <c r="Q625" s="951"/>
      <c r="R625" s="951"/>
      <c r="S625" s="951"/>
      <c r="T625" s="951"/>
      <c r="U625" s="951"/>
      <c r="V625" s="951"/>
      <c r="W625" s="951"/>
      <c r="X625" s="951"/>
      <c r="Y625" s="951"/>
      <c r="Z625" s="951"/>
      <c r="AA625" s="951"/>
      <c r="AB625" s="951"/>
    </row>
    <row r="626">
      <c r="A626" s="951"/>
      <c r="B626" s="951"/>
      <c r="C626" s="951"/>
      <c r="D626" s="951"/>
      <c r="E626" s="951"/>
      <c r="F626" s="951"/>
      <c r="G626" s="951"/>
      <c r="H626" s="951"/>
      <c r="I626" s="951"/>
      <c r="J626" s="951"/>
      <c r="K626" s="951"/>
      <c r="L626" s="951"/>
      <c r="M626" s="951"/>
      <c r="N626" s="951"/>
      <c r="O626" s="951"/>
      <c r="P626" s="951"/>
      <c r="Q626" s="951"/>
      <c r="R626" s="951"/>
      <c r="S626" s="951"/>
      <c r="T626" s="951"/>
      <c r="U626" s="951"/>
      <c r="V626" s="951"/>
      <c r="W626" s="951"/>
      <c r="X626" s="951"/>
      <c r="Y626" s="951"/>
      <c r="Z626" s="951"/>
      <c r="AA626" s="951"/>
      <c r="AB626" s="951"/>
    </row>
    <row r="627">
      <c r="A627" s="951"/>
      <c r="B627" s="951"/>
      <c r="C627" s="951"/>
      <c r="D627" s="951"/>
      <c r="E627" s="951"/>
      <c r="F627" s="951"/>
      <c r="G627" s="951"/>
      <c r="H627" s="951"/>
      <c r="I627" s="951"/>
      <c r="J627" s="951"/>
      <c r="K627" s="951"/>
      <c r="L627" s="951"/>
      <c r="M627" s="951"/>
      <c r="N627" s="951"/>
      <c r="O627" s="951"/>
      <c r="P627" s="951"/>
      <c r="Q627" s="951"/>
      <c r="R627" s="951"/>
      <c r="S627" s="951"/>
      <c r="T627" s="951"/>
      <c r="U627" s="951"/>
      <c r="V627" s="951"/>
      <c r="W627" s="951"/>
      <c r="X627" s="951"/>
      <c r="Y627" s="951"/>
      <c r="Z627" s="951"/>
      <c r="AA627" s="951"/>
      <c r="AB627" s="951"/>
    </row>
    <row r="628">
      <c r="A628" s="951"/>
      <c r="B628" s="951"/>
      <c r="C628" s="951"/>
      <c r="D628" s="951"/>
      <c r="E628" s="951"/>
      <c r="F628" s="951"/>
      <c r="G628" s="951"/>
      <c r="H628" s="951"/>
      <c r="I628" s="951"/>
      <c r="J628" s="951"/>
      <c r="K628" s="951"/>
      <c r="L628" s="951"/>
      <c r="M628" s="951"/>
      <c r="N628" s="951"/>
      <c r="O628" s="951"/>
      <c r="P628" s="951"/>
      <c r="Q628" s="951"/>
      <c r="R628" s="951"/>
      <c r="S628" s="951"/>
      <c r="T628" s="951"/>
      <c r="U628" s="951"/>
      <c r="V628" s="951"/>
      <c r="W628" s="951"/>
      <c r="X628" s="951"/>
      <c r="Y628" s="951"/>
      <c r="Z628" s="951"/>
      <c r="AA628" s="951"/>
      <c r="AB628" s="951"/>
    </row>
    <row r="629">
      <c r="A629" s="951"/>
      <c r="B629" s="951"/>
      <c r="C629" s="951"/>
      <c r="D629" s="951"/>
      <c r="E629" s="951"/>
      <c r="F629" s="951"/>
      <c r="G629" s="951"/>
      <c r="H629" s="951"/>
      <c r="I629" s="951"/>
      <c r="J629" s="951"/>
      <c r="K629" s="951"/>
      <c r="L629" s="951"/>
      <c r="M629" s="951"/>
      <c r="N629" s="951"/>
      <c r="O629" s="951"/>
      <c r="P629" s="951"/>
      <c r="Q629" s="951"/>
      <c r="R629" s="951"/>
      <c r="S629" s="951"/>
      <c r="T629" s="951"/>
      <c r="U629" s="951"/>
      <c r="V629" s="951"/>
      <c r="W629" s="951"/>
      <c r="X629" s="951"/>
      <c r="Y629" s="951"/>
      <c r="Z629" s="951"/>
      <c r="AA629" s="951"/>
      <c r="AB629" s="951"/>
    </row>
    <row r="630">
      <c r="A630" s="951"/>
      <c r="B630" s="951"/>
      <c r="C630" s="951"/>
      <c r="D630" s="951"/>
      <c r="E630" s="951"/>
      <c r="F630" s="951"/>
      <c r="G630" s="951"/>
      <c r="H630" s="951"/>
      <c r="I630" s="951"/>
      <c r="J630" s="951"/>
      <c r="K630" s="951"/>
      <c r="L630" s="951"/>
      <c r="M630" s="951"/>
      <c r="N630" s="951"/>
      <c r="O630" s="951"/>
      <c r="P630" s="951"/>
      <c r="Q630" s="951"/>
      <c r="R630" s="951"/>
      <c r="S630" s="951"/>
      <c r="T630" s="951"/>
      <c r="U630" s="951"/>
      <c r="V630" s="951"/>
      <c r="W630" s="951"/>
      <c r="X630" s="951"/>
      <c r="Y630" s="951"/>
      <c r="Z630" s="951"/>
      <c r="AA630" s="951"/>
      <c r="AB630" s="951"/>
    </row>
    <row r="631">
      <c r="A631" s="951"/>
      <c r="B631" s="951"/>
      <c r="C631" s="951"/>
      <c r="D631" s="951"/>
      <c r="E631" s="951"/>
      <c r="F631" s="951"/>
      <c r="G631" s="951"/>
      <c r="H631" s="951"/>
      <c r="I631" s="951"/>
      <c r="J631" s="951"/>
      <c r="K631" s="951"/>
      <c r="L631" s="951"/>
      <c r="M631" s="951"/>
      <c r="N631" s="951"/>
      <c r="O631" s="951"/>
      <c r="P631" s="951"/>
      <c r="Q631" s="951"/>
      <c r="R631" s="951"/>
      <c r="S631" s="951"/>
      <c r="T631" s="951"/>
      <c r="U631" s="951"/>
      <c r="V631" s="951"/>
      <c r="W631" s="951"/>
      <c r="X631" s="951"/>
      <c r="Y631" s="951"/>
      <c r="Z631" s="951"/>
      <c r="AA631" s="951"/>
      <c r="AB631" s="951"/>
    </row>
    <row r="632">
      <c r="A632" s="951"/>
      <c r="B632" s="951"/>
      <c r="C632" s="951"/>
      <c r="D632" s="951"/>
      <c r="E632" s="951"/>
      <c r="F632" s="951"/>
      <c r="G632" s="951"/>
      <c r="H632" s="951"/>
      <c r="I632" s="951"/>
      <c r="J632" s="951"/>
      <c r="K632" s="951"/>
      <c r="L632" s="951"/>
      <c r="M632" s="951"/>
      <c r="N632" s="951"/>
      <c r="O632" s="951"/>
      <c r="P632" s="951"/>
      <c r="Q632" s="951"/>
      <c r="R632" s="951"/>
      <c r="S632" s="951"/>
      <c r="T632" s="951"/>
      <c r="U632" s="951"/>
      <c r="V632" s="951"/>
      <c r="W632" s="951"/>
      <c r="X632" s="951"/>
      <c r="Y632" s="951"/>
      <c r="Z632" s="951"/>
      <c r="AA632" s="951"/>
      <c r="AB632" s="951"/>
    </row>
    <row r="633">
      <c r="A633" s="951"/>
      <c r="B633" s="951"/>
      <c r="C633" s="951"/>
      <c r="D633" s="951"/>
      <c r="E633" s="951"/>
      <c r="F633" s="951"/>
      <c r="G633" s="951"/>
      <c r="H633" s="951"/>
      <c r="I633" s="951"/>
      <c r="J633" s="951"/>
      <c r="K633" s="951"/>
      <c r="L633" s="951"/>
      <c r="M633" s="951"/>
      <c r="N633" s="951"/>
      <c r="O633" s="951"/>
      <c r="P633" s="951"/>
      <c r="Q633" s="951"/>
      <c r="R633" s="951"/>
      <c r="S633" s="951"/>
      <c r="T633" s="951"/>
      <c r="U633" s="951"/>
      <c r="V633" s="951"/>
      <c r="W633" s="951"/>
      <c r="X633" s="951"/>
      <c r="Y633" s="951"/>
      <c r="Z633" s="951"/>
      <c r="AA633" s="951"/>
      <c r="AB633" s="951"/>
    </row>
    <row r="634">
      <c r="A634" s="951"/>
      <c r="B634" s="951"/>
      <c r="C634" s="951"/>
      <c r="D634" s="951"/>
      <c r="E634" s="951"/>
      <c r="F634" s="951"/>
      <c r="G634" s="951"/>
      <c r="H634" s="951"/>
      <c r="I634" s="951"/>
      <c r="J634" s="951"/>
      <c r="K634" s="951"/>
      <c r="L634" s="951"/>
      <c r="M634" s="951"/>
      <c r="N634" s="951"/>
      <c r="O634" s="951"/>
      <c r="P634" s="951"/>
      <c r="Q634" s="951"/>
      <c r="R634" s="951"/>
      <c r="S634" s="951"/>
      <c r="T634" s="951"/>
      <c r="U634" s="951"/>
      <c r="V634" s="951"/>
      <c r="W634" s="951"/>
      <c r="X634" s="951"/>
      <c r="Y634" s="951"/>
      <c r="Z634" s="951"/>
      <c r="AA634" s="951"/>
      <c r="AB634" s="951"/>
    </row>
    <row r="635">
      <c r="A635" s="951"/>
      <c r="B635" s="951"/>
      <c r="C635" s="951"/>
      <c r="D635" s="951"/>
      <c r="E635" s="951"/>
      <c r="F635" s="951"/>
      <c r="G635" s="951"/>
      <c r="H635" s="951"/>
      <c r="I635" s="951"/>
      <c r="J635" s="951"/>
      <c r="K635" s="951"/>
      <c r="L635" s="951"/>
      <c r="M635" s="951"/>
      <c r="N635" s="951"/>
      <c r="O635" s="951"/>
      <c r="P635" s="951"/>
      <c r="Q635" s="951"/>
      <c r="R635" s="951"/>
      <c r="S635" s="951"/>
      <c r="T635" s="951"/>
      <c r="U635" s="951"/>
      <c r="V635" s="951"/>
      <c r="W635" s="951"/>
      <c r="X635" s="951"/>
      <c r="Y635" s="951"/>
      <c r="Z635" s="951"/>
      <c r="AA635" s="951"/>
      <c r="AB635" s="951"/>
    </row>
    <row r="636">
      <c r="A636" s="951"/>
      <c r="B636" s="951"/>
      <c r="C636" s="951"/>
      <c r="D636" s="951"/>
      <c r="E636" s="951"/>
      <c r="F636" s="951"/>
      <c r="G636" s="951"/>
      <c r="H636" s="951"/>
      <c r="I636" s="951"/>
      <c r="J636" s="951"/>
      <c r="K636" s="951"/>
      <c r="L636" s="951"/>
      <c r="M636" s="951"/>
      <c r="N636" s="951"/>
      <c r="O636" s="951"/>
      <c r="P636" s="951"/>
      <c r="Q636" s="951"/>
      <c r="R636" s="951"/>
      <c r="S636" s="951"/>
      <c r="T636" s="951"/>
      <c r="U636" s="951"/>
      <c r="V636" s="951"/>
      <c r="W636" s="951"/>
      <c r="X636" s="951"/>
      <c r="Y636" s="951"/>
      <c r="Z636" s="951"/>
      <c r="AA636" s="951"/>
      <c r="AB636" s="951"/>
    </row>
    <row r="637">
      <c r="A637" s="951"/>
      <c r="B637" s="951"/>
      <c r="C637" s="951"/>
      <c r="D637" s="951"/>
      <c r="E637" s="951"/>
      <c r="F637" s="951"/>
      <c r="G637" s="951"/>
      <c r="H637" s="951"/>
      <c r="I637" s="951"/>
      <c r="J637" s="951"/>
      <c r="K637" s="951"/>
      <c r="L637" s="951"/>
      <c r="M637" s="951"/>
      <c r="N637" s="951"/>
      <c r="O637" s="951"/>
      <c r="P637" s="951"/>
      <c r="Q637" s="951"/>
      <c r="R637" s="951"/>
      <c r="S637" s="951"/>
      <c r="T637" s="951"/>
      <c r="U637" s="951"/>
      <c r="V637" s="951"/>
      <c r="W637" s="951"/>
      <c r="X637" s="951"/>
      <c r="Y637" s="951"/>
      <c r="Z637" s="951"/>
      <c r="AA637" s="951"/>
      <c r="AB637" s="951"/>
    </row>
    <row r="638">
      <c r="A638" s="951"/>
      <c r="B638" s="951"/>
      <c r="C638" s="951"/>
      <c r="D638" s="951"/>
      <c r="E638" s="951"/>
      <c r="F638" s="951"/>
      <c r="G638" s="951"/>
      <c r="H638" s="951"/>
      <c r="I638" s="951"/>
      <c r="J638" s="951"/>
      <c r="K638" s="951"/>
      <c r="L638" s="951"/>
      <c r="M638" s="951"/>
      <c r="N638" s="951"/>
      <c r="O638" s="951"/>
      <c r="P638" s="951"/>
      <c r="Q638" s="951"/>
      <c r="R638" s="951"/>
      <c r="S638" s="951"/>
      <c r="T638" s="951"/>
      <c r="U638" s="951"/>
      <c r="V638" s="951"/>
      <c r="W638" s="951"/>
      <c r="X638" s="951"/>
      <c r="Y638" s="951"/>
      <c r="Z638" s="951"/>
      <c r="AA638" s="951"/>
      <c r="AB638" s="951"/>
    </row>
    <row r="639">
      <c r="A639" s="951"/>
      <c r="B639" s="951"/>
      <c r="C639" s="951"/>
      <c r="D639" s="951"/>
      <c r="E639" s="951"/>
      <c r="F639" s="951"/>
      <c r="G639" s="951"/>
      <c r="H639" s="951"/>
      <c r="I639" s="951"/>
      <c r="J639" s="951"/>
      <c r="K639" s="951"/>
      <c r="L639" s="951"/>
      <c r="M639" s="951"/>
      <c r="N639" s="951"/>
      <c r="O639" s="951"/>
      <c r="P639" s="951"/>
      <c r="Q639" s="951"/>
      <c r="R639" s="951"/>
      <c r="S639" s="951"/>
      <c r="T639" s="951"/>
      <c r="U639" s="951"/>
      <c r="V639" s="951"/>
      <c r="W639" s="951"/>
      <c r="X639" s="951"/>
      <c r="Y639" s="951"/>
      <c r="Z639" s="951"/>
      <c r="AA639" s="951"/>
      <c r="AB639" s="951"/>
    </row>
    <row r="640">
      <c r="A640" s="951"/>
      <c r="B640" s="951"/>
      <c r="C640" s="951"/>
      <c r="D640" s="951"/>
      <c r="E640" s="951"/>
      <c r="F640" s="951"/>
      <c r="G640" s="951"/>
      <c r="H640" s="951"/>
      <c r="I640" s="951"/>
      <c r="J640" s="951"/>
      <c r="K640" s="951"/>
      <c r="L640" s="951"/>
      <c r="M640" s="951"/>
      <c r="N640" s="951"/>
      <c r="O640" s="951"/>
      <c r="P640" s="951"/>
      <c r="Q640" s="951"/>
      <c r="R640" s="951"/>
      <c r="S640" s="951"/>
      <c r="T640" s="951"/>
      <c r="U640" s="951"/>
      <c r="V640" s="951"/>
      <c r="W640" s="951"/>
      <c r="X640" s="951"/>
      <c r="Y640" s="951"/>
      <c r="Z640" s="951"/>
      <c r="AA640" s="951"/>
      <c r="AB640" s="951"/>
    </row>
    <row r="641">
      <c r="A641" s="951"/>
      <c r="B641" s="951"/>
      <c r="C641" s="951"/>
      <c r="D641" s="951"/>
      <c r="E641" s="951"/>
      <c r="F641" s="951"/>
      <c r="G641" s="951"/>
      <c r="H641" s="951"/>
      <c r="I641" s="951"/>
      <c r="J641" s="951"/>
      <c r="K641" s="951"/>
      <c r="L641" s="951"/>
      <c r="M641" s="951"/>
      <c r="N641" s="951"/>
      <c r="O641" s="951"/>
      <c r="P641" s="951"/>
      <c r="Q641" s="951"/>
      <c r="R641" s="951"/>
      <c r="S641" s="951"/>
      <c r="T641" s="951"/>
      <c r="U641" s="951"/>
      <c r="V641" s="951"/>
      <c r="W641" s="951"/>
      <c r="X641" s="951"/>
      <c r="Y641" s="951"/>
      <c r="Z641" s="951"/>
      <c r="AA641" s="951"/>
      <c r="AB641" s="951"/>
    </row>
    <row r="642">
      <c r="A642" s="951"/>
      <c r="B642" s="951"/>
      <c r="C642" s="951"/>
      <c r="D642" s="951"/>
      <c r="E642" s="951"/>
      <c r="F642" s="951"/>
      <c r="G642" s="951"/>
      <c r="H642" s="951"/>
      <c r="I642" s="951"/>
      <c r="J642" s="951"/>
      <c r="K642" s="951"/>
      <c r="L642" s="951"/>
      <c r="M642" s="951"/>
      <c r="N642" s="951"/>
      <c r="O642" s="951"/>
      <c r="P642" s="951"/>
      <c r="Q642" s="951"/>
      <c r="R642" s="951"/>
      <c r="S642" s="951"/>
      <c r="T642" s="951"/>
      <c r="U642" s="951"/>
      <c r="V642" s="951"/>
      <c r="W642" s="951"/>
      <c r="X642" s="951"/>
      <c r="Y642" s="951"/>
      <c r="Z642" s="951"/>
      <c r="AA642" s="951"/>
      <c r="AB642" s="951"/>
    </row>
    <row r="643">
      <c r="A643" s="951"/>
      <c r="B643" s="951"/>
      <c r="C643" s="951"/>
      <c r="D643" s="951"/>
      <c r="E643" s="951"/>
      <c r="F643" s="951"/>
      <c r="G643" s="951"/>
      <c r="H643" s="951"/>
      <c r="I643" s="951"/>
      <c r="J643" s="951"/>
      <c r="K643" s="951"/>
      <c r="L643" s="951"/>
      <c r="M643" s="951"/>
      <c r="N643" s="951"/>
      <c r="O643" s="951"/>
      <c r="P643" s="951"/>
      <c r="Q643" s="951"/>
      <c r="R643" s="951"/>
      <c r="S643" s="951"/>
      <c r="T643" s="951"/>
      <c r="U643" s="951"/>
      <c r="V643" s="951"/>
      <c r="W643" s="951"/>
      <c r="X643" s="951"/>
      <c r="Y643" s="951"/>
      <c r="Z643" s="951"/>
      <c r="AA643" s="951"/>
      <c r="AB643" s="951"/>
    </row>
    <row r="644">
      <c r="A644" s="951"/>
      <c r="B644" s="951"/>
      <c r="C644" s="951"/>
      <c r="D644" s="951"/>
      <c r="E644" s="951"/>
      <c r="F644" s="951"/>
      <c r="G644" s="951"/>
      <c r="H644" s="951"/>
      <c r="I644" s="951"/>
      <c r="J644" s="951"/>
      <c r="K644" s="951"/>
      <c r="L644" s="951"/>
      <c r="M644" s="951"/>
      <c r="N644" s="951"/>
      <c r="O644" s="951"/>
      <c r="P644" s="951"/>
      <c r="Q644" s="951"/>
      <c r="R644" s="951"/>
      <c r="S644" s="951"/>
      <c r="T644" s="951"/>
      <c r="U644" s="951"/>
      <c r="V644" s="951"/>
      <c r="W644" s="951"/>
      <c r="X644" s="951"/>
      <c r="Y644" s="951"/>
      <c r="Z644" s="951"/>
      <c r="AA644" s="951"/>
      <c r="AB644" s="951"/>
    </row>
    <row r="645">
      <c r="A645" s="951"/>
      <c r="B645" s="951"/>
      <c r="C645" s="951"/>
      <c r="D645" s="951"/>
      <c r="E645" s="951"/>
      <c r="F645" s="951"/>
      <c r="G645" s="951"/>
      <c r="H645" s="951"/>
      <c r="I645" s="951"/>
      <c r="J645" s="951"/>
      <c r="K645" s="951"/>
      <c r="L645" s="951"/>
      <c r="M645" s="951"/>
      <c r="N645" s="951"/>
      <c r="O645" s="951"/>
      <c r="P645" s="951"/>
      <c r="Q645" s="951"/>
      <c r="R645" s="951"/>
      <c r="S645" s="951"/>
      <c r="T645" s="951"/>
      <c r="U645" s="951"/>
      <c r="V645" s="951"/>
      <c r="W645" s="951"/>
      <c r="X645" s="951"/>
      <c r="Y645" s="951"/>
      <c r="Z645" s="951"/>
      <c r="AA645" s="951"/>
      <c r="AB645" s="951"/>
    </row>
    <row r="646">
      <c r="A646" s="951"/>
      <c r="B646" s="951"/>
      <c r="C646" s="951"/>
      <c r="D646" s="951"/>
      <c r="E646" s="951"/>
      <c r="F646" s="951"/>
      <c r="G646" s="951"/>
      <c r="H646" s="951"/>
      <c r="I646" s="951"/>
      <c r="J646" s="951"/>
      <c r="K646" s="951"/>
      <c r="L646" s="951"/>
      <c r="M646" s="951"/>
      <c r="N646" s="951"/>
      <c r="O646" s="951"/>
      <c r="P646" s="951"/>
      <c r="Q646" s="951"/>
      <c r="R646" s="951"/>
      <c r="S646" s="951"/>
      <c r="T646" s="951"/>
      <c r="U646" s="951"/>
      <c r="V646" s="951"/>
      <c r="W646" s="951"/>
      <c r="X646" s="951"/>
      <c r="Y646" s="951"/>
      <c r="Z646" s="951"/>
      <c r="AA646" s="951"/>
      <c r="AB646" s="951"/>
    </row>
    <row r="647">
      <c r="A647" s="951"/>
      <c r="B647" s="951"/>
      <c r="C647" s="951"/>
      <c r="D647" s="951"/>
      <c r="E647" s="951"/>
      <c r="F647" s="951"/>
      <c r="G647" s="951"/>
      <c r="H647" s="951"/>
      <c r="I647" s="951"/>
      <c r="J647" s="951"/>
      <c r="K647" s="951"/>
      <c r="L647" s="951"/>
      <c r="M647" s="951"/>
      <c r="N647" s="951"/>
      <c r="O647" s="951"/>
      <c r="P647" s="951"/>
      <c r="Q647" s="951"/>
      <c r="R647" s="951"/>
      <c r="S647" s="951"/>
      <c r="T647" s="951"/>
      <c r="U647" s="951"/>
      <c r="V647" s="951"/>
      <c r="W647" s="951"/>
      <c r="X647" s="951"/>
      <c r="Y647" s="951"/>
      <c r="Z647" s="951"/>
      <c r="AA647" s="951"/>
      <c r="AB647" s="951"/>
    </row>
    <row r="648">
      <c r="A648" s="951"/>
      <c r="B648" s="951"/>
      <c r="C648" s="951"/>
      <c r="D648" s="951"/>
      <c r="E648" s="951"/>
      <c r="F648" s="951"/>
      <c r="G648" s="951"/>
      <c r="H648" s="951"/>
      <c r="I648" s="951"/>
      <c r="J648" s="951"/>
      <c r="K648" s="951"/>
      <c r="L648" s="951"/>
      <c r="M648" s="951"/>
      <c r="N648" s="951"/>
      <c r="O648" s="951"/>
      <c r="P648" s="951"/>
      <c r="Q648" s="951"/>
      <c r="R648" s="951"/>
      <c r="S648" s="951"/>
      <c r="T648" s="951"/>
      <c r="U648" s="951"/>
      <c r="V648" s="951"/>
      <c r="W648" s="951"/>
      <c r="X648" s="951"/>
      <c r="Y648" s="951"/>
      <c r="Z648" s="951"/>
      <c r="AA648" s="951"/>
      <c r="AB648" s="951"/>
    </row>
    <row r="649">
      <c r="A649" s="951"/>
      <c r="B649" s="951"/>
      <c r="C649" s="951"/>
      <c r="D649" s="951"/>
      <c r="E649" s="951"/>
      <c r="F649" s="951"/>
      <c r="G649" s="951"/>
      <c r="H649" s="951"/>
      <c r="I649" s="951"/>
      <c r="J649" s="951"/>
      <c r="K649" s="951"/>
      <c r="L649" s="951"/>
      <c r="M649" s="951"/>
      <c r="N649" s="951"/>
      <c r="O649" s="951"/>
      <c r="P649" s="951"/>
      <c r="Q649" s="951"/>
      <c r="R649" s="951"/>
      <c r="S649" s="951"/>
      <c r="T649" s="951"/>
      <c r="U649" s="951"/>
      <c r="V649" s="951"/>
      <c r="W649" s="951"/>
      <c r="X649" s="951"/>
      <c r="Y649" s="951"/>
      <c r="Z649" s="951"/>
      <c r="AA649" s="951"/>
      <c r="AB649" s="951"/>
    </row>
    <row r="650">
      <c r="A650" s="951"/>
      <c r="B650" s="951"/>
      <c r="C650" s="951"/>
      <c r="D650" s="951"/>
      <c r="E650" s="951"/>
      <c r="F650" s="951"/>
      <c r="G650" s="951"/>
      <c r="H650" s="951"/>
      <c r="I650" s="951"/>
      <c r="J650" s="951"/>
      <c r="K650" s="951"/>
      <c r="L650" s="951"/>
      <c r="M650" s="951"/>
      <c r="N650" s="951"/>
      <c r="O650" s="951"/>
      <c r="P650" s="951"/>
      <c r="Q650" s="951"/>
      <c r="R650" s="951"/>
      <c r="S650" s="951"/>
      <c r="T650" s="951"/>
      <c r="U650" s="951"/>
      <c r="V650" s="951"/>
      <c r="W650" s="951"/>
      <c r="X650" s="951"/>
      <c r="Y650" s="951"/>
      <c r="Z650" s="951"/>
      <c r="AA650" s="951"/>
      <c r="AB650" s="951"/>
    </row>
    <row r="651">
      <c r="A651" s="951"/>
      <c r="B651" s="951"/>
      <c r="C651" s="951"/>
      <c r="D651" s="951"/>
      <c r="E651" s="951"/>
      <c r="F651" s="951"/>
      <c r="G651" s="951"/>
      <c r="H651" s="951"/>
      <c r="I651" s="951"/>
      <c r="J651" s="951"/>
      <c r="K651" s="951"/>
      <c r="L651" s="951"/>
      <c r="M651" s="951"/>
      <c r="N651" s="951"/>
      <c r="O651" s="951"/>
      <c r="P651" s="951"/>
      <c r="Q651" s="951"/>
      <c r="R651" s="951"/>
      <c r="S651" s="951"/>
      <c r="T651" s="951"/>
      <c r="U651" s="951"/>
      <c r="V651" s="951"/>
      <c r="W651" s="951"/>
      <c r="X651" s="951"/>
      <c r="Y651" s="951"/>
      <c r="Z651" s="951"/>
      <c r="AA651" s="951"/>
      <c r="AB651" s="951"/>
    </row>
    <row r="652">
      <c r="A652" s="951"/>
      <c r="B652" s="951"/>
      <c r="C652" s="951"/>
      <c r="D652" s="951"/>
      <c r="E652" s="951"/>
      <c r="F652" s="951"/>
      <c r="G652" s="951"/>
      <c r="H652" s="951"/>
      <c r="I652" s="951"/>
      <c r="J652" s="951"/>
      <c r="K652" s="951"/>
      <c r="L652" s="951"/>
      <c r="M652" s="951"/>
      <c r="N652" s="951"/>
      <c r="O652" s="951"/>
      <c r="P652" s="951"/>
      <c r="Q652" s="951"/>
      <c r="R652" s="951"/>
      <c r="S652" s="951"/>
      <c r="T652" s="951"/>
      <c r="U652" s="951"/>
      <c r="V652" s="951"/>
      <c r="W652" s="951"/>
      <c r="X652" s="951"/>
      <c r="Y652" s="951"/>
      <c r="Z652" s="951"/>
      <c r="AA652" s="951"/>
      <c r="AB652" s="951"/>
    </row>
    <row r="653">
      <c r="A653" s="951"/>
      <c r="B653" s="951"/>
      <c r="C653" s="951"/>
      <c r="D653" s="951"/>
      <c r="E653" s="951"/>
      <c r="F653" s="951"/>
      <c r="G653" s="951"/>
      <c r="H653" s="951"/>
      <c r="I653" s="951"/>
      <c r="J653" s="951"/>
      <c r="K653" s="951"/>
      <c r="L653" s="951"/>
      <c r="M653" s="951"/>
      <c r="N653" s="951"/>
      <c r="O653" s="951"/>
      <c r="P653" s="951"/>
      <c r="Q653" s="951"/>
      <c r="R653" s="951"/>
      <c r="S653" s="951"/>
      <c r="T653" s="951"/>
      <c r="U653" s="951"/>
      <c r="V653" s="951"/>
      <c r="W653" s="951"/>
      <c r="X653" s="951"/>
      <c r="Y653" s="951"/>
      <c r="Z653" s="951"/>
      <c r="AA653" s="951"/>
      <c r="AB653" s="951"/>
    </row>
    <row r="654">
      <c r="A654" s="951"/>
      <c r="B654" s="951"/>
      <c r="C654" s="951"/>
      <c r="D654" s="951"/>
      <c r="E654" s="951"/>
      <c r="F654" s="951"/>
      <c r="G654" s="951"/>
      <c r="H654" s="951"/>
      <c r="I654" s="951"/>
      <c r="J654" s="951"/>
      <c r="K654" s="951"/>
      <c r="L654" s="951"/>
      <c r="M654" s="951"/>
      <c r="N654" s="951"/>
      <c r="O654" s="951"/>
      <c r="P654" s="951"/>
      <c r="Q654" s="951"/>
      <c r="R654" s="951"/>
      <c r="S654" s="951"/>
      <c r="T654" s="951"/>
      <c r="U654" s="951"/>
      <c r="V654" s="951"/>
      <c r="W654" s="951"/>
      <c r="X654" s="951"/>
      <c r="Y654" s="951"/>
      <c r="Z654" s="951"/>
      <c r="AA654" s="951"/>
      <c r="AB654" s="951"/>
    </row>
    <row r="655">
      <c r="A655" s="951"/>
      <c r="B655" s="951"/>
      <c r="C655" s="951"/>
      <c r="D655" s="951"/>
      <c r="E655" s="951"/>
      <c r="F655" s="951"/>
      <c r="G655" s="951"/>
      <c r="H655" s="951"/>
      <c r="I655" s="951"/>
      <c r="J655" s="951"/>
      <c r="K655" s="951"/>
      <c r="L655" s="951"/>
      <c r="M655" s="951"/>
      <c r="N655" s="951"/>
      <c r="O655" s="951"/>
      <c r="P655" s="951"/>
      <c r="Q655" s="951"/>
      <c r="R655" s="951"/>
      <c r="S655" s="951"/>
      <c r="T655" s="951"/>
      <c r="U655" s="951"/>
      <c r="V655" s="951"/>
      <c r="W655" s="951"/>
      <c r="X655" s="951"/>
      <c r="Y655" s="951"/>
      <c r="Z655" s="951"/>
      <c r="AA655" s="951"/>
      <c r="AB655" s="951"/>
    </row>
    <row r="656">
      <c r="A656" s="951"/>
      <c r="B656" s="951"/>
      <c r="C656" s="951"/>
      <c r="D656" s="951"/>
      <c r="E656" s="951"/>
      <c r="F656" s="951"/>
      <c r="G656" s="951"/>
      <c r="H656" s="951"/>
      <c r="I656" s="951"/>
      <c r="J656" s="951"/>
      <c r="K656" s="951"/>
      <c r="L656" s="951"/>
      <c r="M656" s="951"/>
      <c r="N656" s="951"/>
      <c r="O656" s="951"/>
      <c r="P656" s="951"/>
      <c r="Q656" s="951"/>
      <c r="R656" s="951"/>
      <c r="S656" s="951"/>
      <c r="T656" s="951"/>
      <c r="U656" s="951"/>
      <c r="V656" s="951"/>
      <c r="W656" s="951"/>
      <c r="X656" s="951"/>
      <c r="Y656" s="951"/>
      <c r="Z656" s="951"/>
      <c r="AA656" s="951"/>
      <c r="AB656" s="951"/>
    </row>
    <row r="657">
      <c r="A657" s="951"/>
      <c r="B657" s="951"/>
      <c r="C657" s="951"/>
      <c r="D657" s="951"/>
      <c r="E657" s="951"/>
      <c r="F657" s="951"/>
      <c r="G657" s="951"/>
      <c r="H657" s="951"/>
      <c r="I657" s="951"/>
      <c r="J657" s="951"/>
      <c r="K657" s="951"/>
      <c r="L657" s="951"/>
      <c r="M657" s="951"/>
      <c r="N657" s="951"/>
      <c r="O657" s="951"/>
      <c r="P657" s="951"/>
      <c r="Q657" s="951"/>
      <c r="R657" s="951"/>
      <c r="S657" s="951"/>
      <c r="T657" s="951"/>
      <c r="U657" s="951"/>
      <c r="V657" s="951"/>
      <c r="W657" s="951"/>
      <c r="X657" s="951"/>
      <c r="Y657" s="951"/>
      <c r="Z657" s="951"/>
      <c r="AA657" s="951"/>
      <c r="AB657" s="951"/>
    </row>
    <row r="658">
      <c r="A658" s="951"/>
      <c r="B658" s="951"/>
      <c r="C658" s="951"/>
      <c r="D658" s="951"/>
      <c r="E658" s="951"/>
      <c r="F658" s="951"/>
      <c r="G658" s="951"/>
      <c r="H658" s="951"/>
      <c r="I658" s="951"/>
      <c r="J658" s="951"/>
      <c r="K658" s="951"/>
      <c r="L658" s="951"/>
      <c r="M658" s="951"/>
      <c r="N658" s="951"/>
      <c r="O658" s="951"/>
      <c r="P658" s="951"/>
      <c r="Q658" s="951"/>
      <c r="R658" s="951"/>
      <c r="S658" s="951"/>
      <c r="T658" s="951"/>
      <c r="U658" s="951"/>
      <c r="V658" s="951"/>
      <c r="W658" s="951"/>
      <c r="X658" s="951"/>
      <c r="Y658" s="951"/>
      <c r="Z658" s="951"/>
      <c r="AA658" s="951"/>
      <c r="AB658" s="951"/>
    </row>
    <row r="659">
      <c r="A659" s="951"/>
      <c r="B659" s="951"/>
      <c r="C659" s="951"/>
      <c r="D659" s="951"/>
      <c r="E659" s="951"/>
      <c r="F659" s="951"/>
      <c r="G659" s="951"/>
      <c r="H659" s="951"/>
      <c r="I659" s="951"/>
      <c r="J659" s="951"/>
      <c r="K659" s="951"/>
      <c r="L659" s="951"/>
      <c r="M659" s="951"/>
      <c r="N659" s="951"/>
      <c r="O659" s="951"/>
      <c r="P659" s="951"/>
      <c r="Q659" s="951"/>
      <c r="R659" s="951"/>
      <c r="S659" s="951"/>
      <c r="T659" s="951"/>
      <c r="U659" s="951"/>
      <c r="V659" s="951"/>
      <c r="W659" s="951"/>
      <c r="X659" s="951"/>
      <c r="Y659" s="951"/>
      <c r="Z659" s="951"/>
      <c r="AA659" s="951"/>
      <c r="AB659" s="951"/>
    </row>
    <row r="660">
      <c r="A660" s="951"/>
      <c r="B660" s="951"/>
      <c r="C660" s="951"/>
      <c r="D660" s="951"/>
      <c r="E660" s="951"/>
      <c r="F660" s="951"/>
      <c r="G660" s="951"/>
      <c r="H660" s="951"/>
      <c r="I660" s="951"/>
      <c r="J660" s="951"/>
      <c r="K660" s="951"/>
      <c r="L660" s="951"/>
      <c r="M660" s="951"/>
      <c r="N660" s="951"/>
      <c r="O660" s="951"/>
      <c r="P660" s="951"/>
      <c r="Q660" s="951"/>
      <c r="R660" s="951"/>
      <c r="S660" s="951"/>
      <c r="T660" s="951"/>
      <c r="U660" s="951"/>
      <c r="V660" s="951"/>
      <c r="W660" s="951"/>
      <c r="X660" s="951"/>
      <c r="Y660" s="951"/>
      <c r="Z660" s="951"/>
      <c r="AA660" s="951"/>
      <c r="AB660" s="951"/>
    </row>
    <row r="661">
      <c r="A661" s="951"/>
      <c r="B661" s="951"/>
      <c r="C661" s="951"/>
      <c r="D661" s="951"/>
      <c r="E661" s="951"/>
      <c r="F661" s="951"/>
      <c r="G661" s="951"/>
      <c r="H661" s="951"/>
      <c r="I661" s="951"/>
      <c r="J661" s="951"/>
      <c r="K661" s="951"/>
      <c r="L661" s="951"/>
      <c r="M661" s="951"/>
      <c r="N661" s="951"/>
      <c r="O661" s="951"/>
      <c r="P661" s="951"/>
      <c r="Q661" s="951"/>
      <c r="R661" s="951"/>
      <c r="S661" s="951"/>
      <c r="T661" s="951"/>
      <c r="U661" s="951"/>
      <c r="V661" s="951"/>
      <c r="W661" s="951"/>
      <c r="X661" s="951"/>
      <c r="Y661" s="951"/>
      <c r="Z661" s="951"/>
      <c r="AA661" s="951"/>
      <c r="AB661" s="951"/>
    </row>
    <row r="662">
      <c r="A662" s="951"/>
      <c r="B662" s="951"/>
      <c r="C662" s="951"/>
      <c r="D662" s="951"/>
      <c r="E662" s="951"/>
      <c r="F662" s="951"/>
      <c r="G662" s="951"/>
      <c r="H662" s="951"/>
      <c r="I662" s="951"/>
      <c r="J662" s="951"/>
      <c r="K662" s="951"/>
      <c r="L662" s="951"/>
      <c r="M662" s="951"/>
      <c r="N662" s="951"/>
      <c r="O662" s="951"/>
      <c r="P662" s="951"/>
      <c r="Q662" s="951"/>
      <c r="R662" s="951"/>
      <c r="S662" s="951"/>
      <c r="T662" s="951"/>
      <c r="U662" s="951"/>
      <c r="V662" s="951"/>
      <c r="W662" s="951"/>
      <c r="X662" s="951"/>
      <c r="Y662" s="951"/>
      <c r="Z662" s="951"/>
      <c r="AA662" s="951"/>
      <c r="AB662" s="951"/>
    </row>
    <row r="663">
      <c r="A663" s="951"/>
      <c r="B663" s="951"/>
      <c r="C663" s="951"/>
      <c r="D663" s="951"/>
      <c r="E663" s="951"/>
      <c r="F663" s="951"/>
      <c r="G663" s="951"/>
      <c r="H663" s="951"/>
      <c r="I663" s="951"/>
      <c r="J663" s="951"/>
      <c r="K663" s="951"/>
      <c r="L663" s="951"/>
      <c r="M663" s="951"/>
      <c r="N663" s="951"/>
      <c r="O663" s="951"/>
      <c r="P663" s="951"/>
      <c r="Q663" s="951"/>
      <c r="R663" s="951"/>
      <c r="S663" s="951"/>
      <c r="T663" s="951"/>
      <c r="U663" s="951"/>
      <c r="V663" s="951"/>
      <c r="W663" s="951"/>
      <c r="X663" s="951"/>
      <c r="Y663" s="951"/>
      <c r="Z663" s="951"/>
      <c r="AA663" s="951"/>
      <c r="AB663" s="951"/>
    </row>
    <row r="664">
      <c r="A664" s="951"/>
      <c r="B664" s="951"/>
      <c r="C664" s="951"/>
      <c r="D664" s="951"/>
      <c r="E664" s="951"/>
      <c r="F664" s="951"/>
      <c r="G664" s="951"/>
      <c r="H664" s="951"/>
      <c r="I664" s="951"/>
      <c r="J664" s="951"/>
      <c r="K664" s="951"/>
      <c r="L664" s="951"/>
      <c r="M664" s="951"/>
      <c r="N664" s="951"/>
      <c r="O664" s="951"/>
      <c r="P664" s="951"/>
      <c r="Q664" s="951"/>
      <c r="R664" s="951"/>
      <c r="S664" s="951"/>
      <c r="T664" s="951"/>
      <c r="U664" s="951"/>
      <c r="V664" s="951"/>
      <c r="W664" s="951"/>
      <c r="X664" s="951"/>
      <c r="Y664" s="951"/>
      <c r="Z664" s="951"/>
      <c r="AA664" s="951"/>
      <c r="AB664" s="951"/>
    </row>
    <row r="665">
      <c r="A665" s="951"/>
      <c r="B665" s="951"/>
      <c r="C665" s="951"/>
      <c r="D665" s="951"/>
      <c r="E665" s="951"/>
      <c r="F665" s="951"/>
      <c r="G665" s="951"/>
      <c r="H665" s="951"/>
      <c r="I665" s="951"/>
      <c r="J665" s="951"/>
      <c r="K665" s="951"/>
      <c r="L665" s="951"/>
      <c r="M665" s="951"/>
      <c r="N665" s="951"/>
      <c r="O665" s="951"/>
      <c r="P665" s="951"/>
      <c r="Q665" s="951"/>
      <c r="R665" s="951"/>
      <c r="S665" s="951"/>
      <c r="T665" s="951"/>
      <c r="U665" s="951"/>
      <c r="V665" s="951"/>
      <c r="W665" s="951"/>
      <c r="X665" s="951"/>
      <c r="Y665" s="951"/>
      <c r="Z665" s="951"/>
      <c r="AA665" s="951"/>
      <c r="AB665" s="951"/>
    </row>
    <row r="666">
      <c r="A666" s="951"/>
      <c r="B666" s="951"/>
      <c r="C666" s="951"/>
      <c r="D666" s="951"/>
      <c r="E666" s="951"/>
      <c r="F666" s="951"/>
      <c r="G666" s="951"/>
      <c r="H666" s="951"/>
      <c r="I666" s="951"/>
      <c r="J666" s="951"/>
      <c r="K666" s="951"/>
      <c r="L666" s="951"/>
      <c r="M666" s="951"/>
      <c r="N666" s="951"/>
      <c r="O666" s="951"/>
      <c r="P666" s="951"/>
      <c r="Q666" s="951"/>
      <c r="R666" s="951"/>
      <c r="S666" s="951"/>
      <c r="T666" s="951"/>
      <c r="U666" s="951"/>
      <c r="V666" s="951"/>
      <c r="W666" s="951"/>
      <c r="X666" s="951"/>
      <c r="Y666" s="951"/>
      <c r="Z666" s="951"/>
      <c r="AA666" s="951"/>
      <c r="AB666" s="951"/>
    </row>
    <row r="667">
      <c r="A667" s="951"/>
      <c r="B667" s="951"/>
      <c r="C667" s="951"/>
      <c r="D667" s="951"/>
      <c r="E667" s="951"/>
      <c r="F667" s="951"/>
      <c r="G667" s="951"/>
      <c r="H667" s="951"/>
      <c r="I667" s="951"/>
      <c r="J667" s="951"/>
      <c r="K667" s="951"/>
      <c r="L667" s="951"/>
      <c r="M667" s="951"/>
      <c r="N667" s="951"/>
      <c r="O667" s="951"/>
      <c r="P667" s="951"/>
      <c r="Q667" s="951"/>
      <c r="R667" s="951"/>
      <c r="S667" s="951"/>
      <c r="T667" s="951"/>
      <c r="U667" s="951"/>
      <c r="V667" s="951"/>
      <c r="W667" s="951"/>
      <c r="X667" s="951"/>
      <c r="Y667" s="951"/>
      <c r="Z667" s="951"/>
      <c r="AA667" s="951"/>
      <c r="AB667" s="951"/>
    </row>
    <row r="668">
      <c r="A668" s="951"/>
      <c r="B668" s="951"/>
      <c r="C668" s="951"/>
      <c r="D668" s="951"/>
      <c r="E668" s="951"/>
      <c r="F668" s="951"/>
      <c r="G668" s="951"/>
      <c r="H668" s="951"/>
      <c r="I668" s="951"/>
      <c r="J668" s="951"/>
      <c r="K668" s="951"/>
      <c r="L668" s="951"/>
      <c r="M668" s="951"/>
      <c r="N668" s="951"/>
      <c r="O668" s="951"/>
      <c r="P668" s="951"/>
      <c r="Q668" s="951"/>
      <c r="R668" s="951"/>
      <c r="S668" s="951"/>
      <c r="T668" s="951"/>
      <c r="U668" s="951"/>
      <c r="V668" s="951"/>
      <c r="W668" s="951"/>
      <c r="X668" s="951"/>
      <c r="Y668" s="951"/>
      <c r="Z668" s="951"/>
      <c r="AA668" s="951"/>
      <c r="AB668" s="951"/>
    </row>
    <row r="669">
      <c r="A669" s="951"/>
      <c r="B669" s="951"/>
      <c r="C669" s="951"/>
      <c r="D669" s="951"/>
      <c r="E669" s="951"/>
      <c r="F669" s="951"/>
      <c r="G669" s="951"/>
      <c r="H669" s="951"/>
      <c r="I669" s="951"/>
      <c r="J669" s="951"/>
      <c r="K669" s="951"/>
      <c r="L669" s="951"/>
      <c r="M669" s="951"/>
      <c r="N669" s="951"/>
      <c r="O669" s="951"/>
      <c r="P669" s="951"/>
      <c r="Q669" s="951"/>
      <c r="R669" s="951"/>
      <c r="S669" s="951"/>
      <c r="T669" s="951"/>
      <c r="U669" s="951"/>
      <c r="V669" s="951"/>
      <c r="W669" s="951"/>
      <c r="X669" s="951"/>
      <c r="Y669" s="951"/>
      <c r="Z669" s="951"/>
      <c r="AA669" s="951"/>
      <c r="AB669" s="951"/>
    </row>
    <row r="670">
      <c r="A670" s="951"/>
      <c r="B670" s="951"/>
      <c r="C670" s="951"/>
      <c r="D670" s="951"/>
      <c r="E670" s="951"/>
      <c r="F670" s="951"/>
      <c r="G670" s="951"/>
      <c r="H670" s="951"/>
      <c r="I670" s="951"/>
      <c r="J670" s="951"/>
      <c r="K670" s="951"/>
      <c r="L670" s="951"/>
      <c r="M670" s="951"/>
      <c r="N670" s="951"/>
      <c r="O670" s="951"/>
      <c r="P670" s="951"/>
      <c r="Q670" s="951"/>
      <c r="R670" s="951"/>
      <c r="S670" s="951"/>
      <c r="T670" s="951"/>
      <c r="U670" s="951"/>
      <c r="V670" s="951"/>
      <c r="W670" s="951"/>
      <c r="X670" s="951"/>
      <c r="Y670" s="951"/>
      <c r="Z670" s="951"/>
      <c r="AA670" s="951"/>
      <c r="AB670" s="951"/>
    </row>
    <row r="671">
      <c r="A671" s="951"/>
      <c r="B671" s="951"/>
      <c r="C671" s="951"/>
      <c r="D671" s="951"/>
      <c r="E671" s="951"/>
      <c r="F671" s="951"/>
      <c r="G671" s="951"/>
      <c r="H671" s="951"/>
      <c r="I671" s="951"/>
      <c r="J671" s="951"/>
      <c r="K671" s="951"/>
      <c r="L671" s="951"/>
      <c r="M671" s="951"/>
      <c r="N671" s="951"/>
      <c r="O671" s="951"/>
      <c r="P671" s="951"/>
      <c r="Q671" s="951"/>
      <c r="R671" s="951"/>
      <c r="S671" s="951"/>
      <c r="T671" s="951"/>
      <c r="U671" s="951"/>
      <c r="V671" s="951"/>
      <c r="W671" s="951"/>
      <c r="X671" s="951"/>
      <c r="Y671" s="951"/>
      <c r="Z671" s="951"/>
      <c r="AA671" s="951"/>
      <c r="AB671" s="951"/>
    </row>
    <row r="672">
      <c r="A672" s="951"/>
      <c r="B672" s="951"/>
      <c r="C672" s="951"/>
      <c r="D672" s="951"/>
      <c r="E672" s="951"/>
      <c r="F672" s="951"/>
      <c r="G672" s="951"/>
      <c r="H672" s="951"/>
      <c r="I672" s="951"/>
      <c r="J672" s="951"/>
      <c r="K672" s="951"/>
      <c r="L672" s="951"/>
      <c r="M672" s="951"/>
      <c r="N672" s="951"/>
      <c r="O672" s="951"/>
      <c r="P672" s="951"/>
      <c r="Q672" s="951"/>
      <c r="R672" s="951"/>
      <c r="S672" s="951"/>
      <c r="T672" s="951"/>
      <c r="U672" s="951"/>
      <c r="V672" s="951"/>
      <c r="W672" s="951"/>
      <c r="X672" s="951"/>
      <c r="Y672" s="951"/>
      <c r="Z672" s="951"/>
      <c r="AA672" s="951"/>
      <c r="AB672" s="951"/>
    </row>
    <row r="673">
      <c r="A673" s="951"/>
      <c r="B673" s="951"/>
      <c r="C673" s="951"/>
      <c r="D673" s="951"/>
      <c r="E673" s="951"/>
      <c r="F673" s="951"/>
      <c r="G673" s="951"/>
      <c r="H673" s="951"/>
      <c r="I673" s="951"/>
      <c r="J673" s="951"/>
      <c r="K673" s="951"/>
      <c r="L673" s="951"/>
      <c r="M673" s="951"/>
      <c r="N673" s="951"/>
      <c r="O673" s="951"/>
      <c r="P673" s="951"/>
      <c r="Q673" s="951"/>
      <c r="R673" s="951"/>
      <c r="S673" s="951"/>
      <c r="T673" s="951"/>
      <c r="U673" s="951"/>
      <c r="V673" s="951"/>
      <c r="W673" s="951"/>
      <c r="X673" s="951"/>
      <c r="Y673" s="951"/>
      <c r="Z673" s="951"/>
      <c r="AA673" s="951"/>
      <c r="AB673" s="951"/>
    </row>
    <row r="674">
      <c r="A674" s="951"/>
      <c r="B674" s="951"/>
      <c r="C674" s="951"/>
      <c r="D674" s="951"/>
      <c r="E674" s="951"/>
      <c r="F674" s="951"/>
      <c r="G674" s="951"/>
      <c r="H674" s="951"/>
      <c r="I674" s="951"/>
      <c r="J674" s="951"/>
      <c r="K674" s="951"/>
      <c r="L674" s="951"/>
      <c r="M674" s="951"/>
      <c r="N674" s="951"/>
      <c r="O674" s="951"/>
      <c r="P674" s="951"/>
      <c r="Q674" s="951"/>
      <c r="R674" s="951"/>
      <c r="S674" s="951"/>
      <c r="T674" s="951"/>
      <c r="U674" s="951"/>
      <c r="V674" s="951"/>
      <c r="W674" s="951"/>
      <c r="X674" s="951"/>
      <c r="Y674" s="951"/>
      <c r="Z674" s="951"/>
      <c r="AA674" s="951"/>
      <c r="AB674" s="951"/>
    </row>
    <row r="675">
      <c r="A675" s="951"/>
      <c r="B675" s="951"/>
      <c r="C675" s="951"/>
      <c r="D675" s="951"/>
      <c r="E675" s="951"/>
      <c r="F675" s="951"/>
      <c r="G675" s="951"/>
      <c r="H675" s="951"/>
      <c r="I675" s="951"/>
      <c r="J675" s="951"/>
      <c r="K675" s="951"/>
      <c r="L675" s="951"/>
      <c r="M675" s="951"/>
      <c r="N675" s="951"/>
      <c r="O675" s="951"/>
      <c r="P675" s="951"/>
      <c r="Q675" s="951"/>
      <c r="R675" s="951"/>
      <c r="S675" s="951"/>
      <c r="T675" s="951"/>
      <c r="U675" s="951"/>
      <c r="V675" s="951"/>
      <c r="W675" s="951"/>
      <c r="X675" s="951"/>
      <c r="Y675" s="951"/>
      <c r="Z675" s="951"/>
      <c r="AA675" s="951"/>
      <c r="AB675" s="951"/>
    </row>
    <row r="676">
      <c r="A676" s="951"/>
      <c r="B676" s="951"/>
      <c r="C676" s="951"/>
      <c r="D676" s="951"/>
      <c r="E676" s="951"/>
      <c r="F676" s="951"/>
      <c r="G676" s="951"/>
      <c r="H676" s="951"/>
      <c r="I676" s="951"/>
      <c r="J676" s="951"/>
      <c r="K676" s="951"/>
      <c r="L676" s="951"/>
      <c r="M676" s="951"/>
      <c r="N676" s="951"/>
      <c r="O676" s="951"/>
      <c r="P676" s="951"/>
      <c r="Q676" s="951"/>
      <c r="R676" s="951"/>
      <c r="S676" s="951"/>
      <c r="T676" s="951"/>
      <c r="U676" s="951"/>
      <c r="V676" s="951"/>
      <c r="W676" s="951"/>
      <c r="X676" s="951"/>
      <c r="Y676" s="951"/>
      <c r="Z676" s="951"/>
      <c r="AA676" s="951"/>
      <c r="AB676" s="951"/>
    </row>
    <row r="677">
      <c r="A677" s="951"/>
      <c r="B677" s="951"/>
      <c r="C677" s="951"/>
      <c r="D677" s="951"/>
      <c r="E677" s="951"/>
      <c r="F677" s="951"/>
      <c r="G677" s="951"/>
      <c r="H677" s="951"/>
      <c r="I677" s="951"/>
      <c r="J677" s="951"/>
      <c r="K677" s="951"/>
      <c r="L677" s="951"/>
      <c r="M677" s="951"/>
      <c r="N677" s="951"/>
      <c r="O677" s="951"/>
      <c r="P677" s="951"/>
      <c r="Q677" s="951"/>
      <c r="R677" s="951"/>
      <c r="S677" s="951"/>
      <c r="T677" s="951"/>
      <c r="U677" s="951"/>
      <c r="V677" s="951"/>
      <c r="W677" s="951"/>
      <c r="X677" s="951"/>
      <c r="Y677" s="951"/>
      <c r="Z677" s="951"/>
      <c r="AA677" s="951"/>
      <c r="AB677" s="951"/>
    </row>
    <row r="678">
      <c r="A678" s="951"/>
      <c r="B678" s="951"/>
      <c r="C678" s="951"/>
      <c r="D678" s="951"/>
      <c r="E678" s="951"/>
      <c r="F678" s="951"/>
      <c r="G678" s="951"/>
      <c r="H678" s="951"/>
      <c r="I678" s="951"/>
      <c r="J678" s="951"/>
      <c r="K678" s="951"/>
      <c r="L678" s="951"/>
      <c r="M678" s="951"/>
      <c r="N678" s="951"/>
      <c r="O678" s="951"/>
      <c r="P678" s="951"/>
      <c r="Q678" s="951"/>
      <c r="R678" s="951"/>
      <c r="S678" s="951"/>
      <c r="T678" s="951"/>
      <c r="U678" s="951"/>
      <c r="V678" s="951"/>
      <c r="W678" s="951"/>
      <c r="X678" s="951"/>
      <c r="Y678" s="951"/>
      <c r="Z678" s="951"/>
      <c r="AA678" s="951"/>
      <c r="AB678" s="951"/>
    </row>
    <row r="679">
      <c r="A679" s="951"/>
      <c r="B679" s="951"/>
      <c r="C679" s="951"/>
      <c r="D679" s="951"/>
      <c r="E679" s="951"/>
      <c r="F679" s="951"/>
      <c r="G679" s="951"/>
      <c r="H679" s="951"/>
      <c r="I679" s="951"/>
      <c r="J679" s="951"/>
      <c r="K679" s="951"/>
      <c r="L679" s="951"/>
      <c r="M679" s="951"/>
      <c r="N679" s="951"/>
      <c r="O679" s="951"/>
      <c r="P679" s="951"/>
      <c r="Q679" s="951"/>
      <c r="R679" s="951"/>
      <c r="S679" s="951"/>
      <c r="T679" s="951"/>
      <c r="U679" s="951"/>
      <c r="V679" s="951"/>
      <c r="W679" s="951"/>
      <c r="X679" s="951"/>
      <c r="Y679" s="951"/>
      <c r="Z679" s="951"/>
      <c r="AA679" s="951"/>
      <c r="AB679" s="951"/>
    </row>
    <row r="680">
      <c r="A680" s="951"/>
      <c r="B680" s="951"/>
      <c r="C680" s="951"/>
      <c r="D680" s="951"/>
      <c r="E680" s="951"/>
      <c r="F680" s="951"/>
      <c r="G680" s="951"/>
      <c r="H680" s="951"/>
      <c r="I680" s="951"/>
      <c r="J680" s="951"/>
      <c r="K680" s="951"/>
      <c r="L680" s="951"/>
      <c r="M680" s="951"/>
      <c r="N680" s="951"/>
      <c r="O680" s="951"/>
      <c r="P680" s="951"/>
      <c r="Q680" s="951"/>
      <c r="R680" s="951"/>
      <c r="S680" s="951"/>
      <c r="T680" s="951"/>
      <c r="U680" s="951"/>
      <c r="V680" s="951"/>
      <c r="W680" s="951"/>
      <c r="X680" s="951"/>
      <c r="Y680" s="951"/>
      <c r="Z680" s="951"/>
      <c r="AA680" s="951"/>
      <c r="AB680" s="951"/>
    </row>
    <row r="681">
      <c r="A681" s="951"/>
      <c r="B681" s="951"/>
      <c r="C681" s="951"/>
      <c r="D681" s="951"/>
      <c r="E681" s="951"/>
      <c r="F681" s="951"/>
      <c r="G681" s="951"/>
      <c r="H681" s="951"/>
      <c r="I681" s="951"/>
      <c r="J681" s="951"/>
      <c r="K681" s="951"/>
      <c r="L681" s="951"/>
      <c r="M681" s="951"/>
      <c r="N681" s="951"/>
      <c r="O681" s="951"/>
      <c r="P681" s="951"/>
      <c r="Q681" s="951"/>
      <c r="R681" s="951"/>
      <c r="S681" s="951"/>
      <c r="T681" s="951"/>
      <c r="U681" s="951"/>
      <c r="V681" s="951"/>
      <c r="W681" s="951"/>
      <c r="X681" s="951"/>
      <c r="Y681" s="951"/>
      <c r="Z681" s="951"/>
      <c r="AA681" s="951"/>
      <c r="AB681" s="951"/>
    </row>
    <row r="682">
      <c r="A682" s="951"/>
      <c r="B682" s="951"/>
      <c r="C682" s="951"/>
      <c r="D682" s="951"/>
      <c r="E682" s="951"/>
      <c r="F682" s="951"/>
      <c r="G682" s="951"/>
      <c r="H682" s="951"/>
      <c r="I682" s="951"/>
      <c r="J682" s="951"/>
      <c r="K682" s="951"/>
      <c r="L682" s="951"/>
      <c r="M682" s="951"/>
      <c r="N682" s="951"/>
      <c r="O682" s="951"/>
      <c r="P682" s="951"/>
      <c r="Q682" s="951"/>
      <c r="R682" s="951"/>
      <c r="S682" s="951"/>
      <c r="T682" s="951"/>
      <c r="U682" s="951"/>
      <c r="V682" s="951"/>
      <c r="W682" s="951"/>
      <c r="X682" s="951"/>
      <c r="Y682" s="951"/>
      <c r="Z682" s="951"/>
      <c r="AA682" s="951"/>
      <c r="AB682" s="951"/>
    </row>
    <row r="683">
      <c r="A683" s="951"/>
      <c r="B683" s="951"/>
      <c r="C683" s="951"/>
      <c r="D683" s="951"/>
      <c r="E683" s="951"/>
      <c r="F683" s="951"/>
      <c r="G683" s="951"/>
      <c r="H683" s="951"/>
      <c r="I683" s="951"/>
      <c r="J683" s="951"/>
      <c r="K683" s="951"/>
      <c r="L683" s="951"/>
      <c r="M683" s="951"/>
      <c r="N683" s="951"/>
      <c r="O683" s="951"/>
      <c r="P683" s="951"/>
      <c r="Q683" s="951"/>
      <c r="R683" s="951"/>
      <c r="S683" s="951"/>
      <c r="T683" s="951"/>
      <c r="U683" s="951"/>
      <c r="V683" s="951"/>
      <c r="W683" s="951"/>
      <c r="X683" s="951"/>
      <c r="Y683" s="951"/>
      <c r="Z683" s="951"/>
      <c r="AA683" s="951"/>
      <c r="AB683" s="951"/>
    </row>
    <row r="684">
      <c r="A684" s="951"/>
      <c r="B684" s="951"/>
      <c r="C684" s="951"/>
      <c r="D684" s="951"/>
      <c r="E684" s="951"/>
      <c r="F684" s="951"/>
      <c r="G684" s="951"/>
      <c r="H684" s="951"/>
      <c r="I684" s="951"/>
      <c r="J684" s="951"/>
      <c r="K684" s="951"/>
      <c r="L684" s="951"/>
      <c r="M684" s="951"/>
      <c r="N684" s="951"/>
      <c r="O684" s="951"/>
      <c r="P684" s="951"/>
      <c r="Q684" s="951"/>
      <c r="R684" s="951"/>
      <c r="S684" s="951"/>
      <c r="T684" s="951"/>
      <c r="U684" s="951"/>
      <c r="V684" s="951"/>
      <c r="W684" s="951"/>
      <c r="X684" s="951"/>
      <c r="Y684" s="951"/>
      <c r="Z684" s="951"/>
      <c r="AA684" s="951"/>
      <c r="AB684" s="951"/>
    </row>
    <row r="685">
      <c r="A685" s="951"/>
      <c r="B685" s="951"/>
      <c r="C685" s="951"/>
      <c r="D685" s="951"/>
      <c r="E685" s="951"/>
      <c r="F685" s="951"/>
      <c r="G685" s="951"/>
      <c r="H685" s="951"/>
      <c r="I685" s="951"/>
      <c r="J685" s="951"/>
      <c r="K685" s="951"/>
      <c r="L685" s="951"/>
      <c r="M685" s="951"/>
      <c r="N685" s="951"/>
      <c r="O685" s="951"/>
      <c r="P685" s="951"/>
      <c r="Q685" s="951"/>
      <c r="R685" s="951"/>
      <c r="S685" s="951"/>
      <c r="T685" s="951"/>
      <c r="U685" s="951"/>
      <c r="V685" s="951"/>
      <c r="W685" s="951"/>
      <c r="X685" s="951"/>
      <c r="Y685" s="951"/>
      <c r="Z685" s="951"/>
      <c r="AA685" s="951"/>
      <c r="AB685" s="951"/>
    </row>
    <row r="686">
      <c r="A686" s="951"/>
      <c r="B686" s="951"/>
      <c r="C686" s="951"/>
      <c r="D686" s="951"/>
      <c r="E686" s="951"/>
      <c r="F686" s="951"/>
      <c r="G686" s="951"/>
      <c r="H686" s="951"/>
      <c r="I686" s="951"/>
      <c r="J686" s="951"/>
      <c r="K686" s="951"/>
      <c r="L686" s="951"/>
      <c r="M686" s="951"/>
      <c r="N686" s="951"/>
      <c r="O686" s="951"/>
      <c r="P686" s="951"/>
      <c r="Q686" s="951"/>
      <c r="R686" s="951"/>
      <c r="S686" s="951"/>
      <c r="T686" s="951"/>
      <c r="U686" s="951"/>
      <c r="V686" s="951"/>
      <c r="W686" s="951"/>
      <c r="X686" s="951"/>
      <c r="Y686" s="951"/>
      <c r="Z686" s="951"/>
      <c r="AA686" s="951"/>
      <c r="AB686" s="951"/>
    </row>
    <row r="687">
      <c r="A687" s="951"/>
      <c r="B687" s="951"/>
      <c r="C687" s="951"/>
      <c r="D687" s="951"/>
      <c r="E687" s="951"/>
      <c r="F687" s="951"/>
      <c r="G687" s="951"/>
      <c r="H687" s="951"/>
      <c r="I687" s="951"/>
      <c r="J687" s="951"/>
      <c r="K687" s="951"/>
      <c r="L687" s="951"/>
      <c r="M687" s="951"/>
      <c r="N687" s="951"/>
      <c r="O687" s="951"/>
      <c r="P687" s="951"/>
      <c r="Q687" s="951"/>
      <c r="R687" s="951"/>
      <c r="S687" s="951"/>
      <c r="T687" s="951"/>
      <c r="U687" s="951"/>
      <c r="V687" s="951"/>
      <c r="W687" s="951"/>
      <c r="X687" s="951"/>
      <c r="Y687" s="951"/>
      <c r="Z687" s="951"/>
      <c r="AA687" s="951"/>
      <c r="AB687" s="951"/>
    </row>
    <row r="688">
      <c r="A688" s="951"/>
      <c r="B688" s="951"/>
      <c r="C688" s="951"/>
      <c r="D688" s="951"/>
      <c r="E688" s="951"/>
      <c r="F688" s="951"/>
      <c r="G688" s="951"/>
      <c r="H688" s="951"/>
      <c r="I688" s="951"/>
      <c r="J688" s="951"/>
      <c r="K688" s="951"/>
      <c r="L688" s="951"/>
      <c r="M688" s="951"/>
      <c r="N688" s="951"/>
      <c r="O688" s="951"/>
      <c r="P688" s="951"/>
      <c r="Q688" s="951"/>
      <c r="R688" s="951"/>
      <c r="S688" s="951"/>
      <c r="T688" s="951"/>
      <c r="U688" s="951"/>
      <c r="V688" s="951"/>
      <c r="W688" s="951"/>
      <c r="X688" s="951"/>
      <c r="Y688" s="951"/>
      <c r="Z688" s="951"/>
      <c r="AA688" s="951"/>
      <c r="AB688" s="951"/>
    </row>
    <row r="689">
      <c r="A689" s="951"/>
      <c r="B689" s="951"/>
      <c r="C689" s="951"/>
      <c r="D689" s="951"/>
      <c r="E689" s="951"/>
      <c r="F689" s="951"/>
      <c r="G689" s="951"/>
      <c r="H689" s="951"/>
      <c r="I689" s="951"/>
      <c r="J689" s="951"/>
      <c r="K689" s="951"/>
      <c r="L689" s="951"/>
      <c r="M689" s="951"/>
      <c r="N689" s="951"/>
      <c r="O689" s="951"/>
      <c r="P689" s="951"/>
      <c r="Q689" s="951"/>
      <c r="R689" s="951"/>
      <c r="S689" s="951"/>
      <c r="T689" s="951"/>
      <c r="U689" s="951"/>
      <c r="V689" s="951"/>
      <c r="W689" s="951"/>
      <c r="X689" s="951"/>
      <c r="Y689" s="951"/>
      <c r="Z689" s="951"/>
      <c r="AA689" s="951"/>
      <c r="AB689" s="951"/>
    </row>
    <row r="690">
      <c r="A690" s="951"/>
      <c r="B690" s="951"/>
      <c r="C690" s="951"/>
      <c r="D690" s="951"/>
      <c r="E690" s="951"/>
      <c r="F690" s="951"/>
      <c r="G690" s="951"/>
      <c r="H690" s="951"/>
      <c r="I690" s="951"/>
      <c r="J690" s="951"/>
      <c r="K690" s="951"/>
      <c r="L690" s="951"/>
      <c r="M690" s="951"/>
      <c r="N690" s="951"/>
      <c r="O690" s="951"/>
      <c r="P690" s="951"/>
      <c r="Q690" s="951"/>
      <c r="R690" s="951"/>
      <c r="S690" s="951"/>
      <c r="T690" s="951"/>
      <c r="U690" s="951"/>
      <c r="V690" s="951"/>
      <c r="W690" s="951"/>
      <c r="X690" s="951"/>
      <c r="Y690" s="951"/>
      <c r="Z690" s="951"/>
      <c r="AA690" s="951"/>
      <c r="AB690" s="951"/>
    </row>
    <row r="691">
      <c r="A691" s="951"/>
      <c r="B691" s="951"/>
      <c r="C691" s="951"/>
      <c r="D691" s="951"/>
      <c r="E691" s="951"/>
      <c r="F691" s="951"/>
      <c r="G691" s="951"/>
      <c r="H691" s="951"/>
      <c r="I691" s="951"/>
      <c r="J691" s="951"/>
      <c r="K691" s="951"/>
      <c r="L691" s="951"/>
      <c r="M691" s="951"/>
      <c r="N691" s="951"/>
      <c r="O691" s="951"/>
      <c r="P691" s="951"/>
      <c r="Q691" s="951"/>
      <c r="R691" s="951"/>
      <c r="S691" s="951"/>
      <c r="T691" s="951"/>
      <c r="U691" s="951"/>
      <c r="V691" s="951"/>
      <c r="W691" s="951"/>
      <c r="X691" s="951"/>
      <c r="Y691" s="951"/>
      <c r="Z691" s="951"/>
      <c r="AA691" s="951"/>
      <c r="AB691" s="951"/>
    </row>
    <row r="692">
      <c r="A692" s="951"/>
      <c r="B692" s="951"/>
      <c r="C692" s="951"/>
      <c r="D692" s="951"/>
      <c r="E692" s="951"/>
      <c r="F692" s="951"/>
      <c r="G692" s="951"/>
      <c r="H692" s="951"/>
      <c r="I692" s="951"/>
      <c r="J692" s="951"/>
      <c r="K692" s="951"/>
      <c r="L692" s="951"/>
      <c r="M692" s="951"/>
      <c r="N692" s="951"/>
      <c r="O692" s="951"/>
      <c r="P692" s="951"/>
      <c r="Q692" s="951"/>
      <c r="R692" s="951"/>
      <c r="S692" s="951"/>
      <c r="T692" s="951"/>
      <c r="U692" s="951"/>
      <c r="V692" s="951"/>
      <c r="W692" s="951"/>
      <c r="X692" s="951"/>
      <c r="Y692" s="951"/>
      <c r="Z692" s="951"/>
      <c r="AA692" s="951"/>
      <c r="AB692" s="951"/>
    </row>
    <row r="693">
      <c r="A693" s="951"/>
      <c r="B693" s="951"/>
      <c r="C693" s="951"/>
      <c r="D693" s="951"/>
      <c r="E693" s="951"/>
      <c r="F693" s="951"/>
      <c r="G693" s="951"/>
      <c r="H693" s="951"/>
      <c r="I693" s="951"/>
      <c r="J693" s="951"/>
      <c r="K693" s="951"/>
      <c r="L693" s="951"/>
      <c r="M693" s="951"/>
      <c r="N693" s="951"/>
      <c r="O693" s="951"/>
      <c r="P693" s="951"/>
      <c r="Q693" s="951"/>
      <c r="R693" s="951"/>
      <c r="S693" s="951"/>
      <c r="T693" s="951"/>
      <c r="U693" s="951"/>
      <c r="V693" s="951"/>
      <c r="W693" s="951"/>
      <c r="X693" s="951"/>
      <c r="Y693" s="951"/>
      <c r="Z693" s="951"/>
      <c r="AA693" s="951"/>
      <c r="AB693" s="951"/>
    </row>
    <row r="694">
      <c r="A694" s="951"/>
      <c r="B694" s="951"/>
      <c r="C694" s="951"/>
      <c r="D694" s="951"/>
      <c r="E694" s="951"/>
      <c r="F694" s="951"/>
      <c r="G694" s="951"/>
      <c r="H694" s="951"/>
      <c r="I694" s="951"/>
      <c r="J694" s="951"/>
      <c r="K694" s="951"/>
      <c r="L694" s="951"/>
      <c r="M694" s="951"/>
      <c r="N694" s="951"/>
      <c r="O694" s="951"/>
      <c r="P694" s="951"/>
      <c r="Q694" s="951"/>
      <c r="R694" s="951"/>
      <c r="S694" s="951"/>
      <c r="T694" s="951"/>
      <c r="U694" s="951"/>
      <c r="V694" s="951"/>
      <c r="W694" s="951"/>
      <c r="X694" s="951"/>
      <c r="Y694" s="951"/>
      <c r="Z694" s="951"/>
      <c r="AA694" s="951"/>
      <c r="AB694" s="951"/>
    </row>
    <row r="695">
      <c r="A695" s="951"/>
      <c r="B695" s="951"/>
      <c r="C695" s="951"/>
      <c r="D695" s="951"/>
      <c r="E695" s="951"/>
      <c r="F695" s="951"/>
      <c r="G695" s="951"/>
      <c r="H695" s="951"/>
      <c r="I695" s="951"/>
      <c r="J695" s="951"/>
      <c r="K695" s="951"/>
      <c r="L695" s="951"/>
      <c r="M695" s="951"/>
      <c r="N695" s="951"/>
      <c r="O695" s="951"/>
      <c r="P695" s="951"/>
      <c r="Q695" s="951"/>
      <c r="R695" s="951"/>
      <c r="S695" s="951"/>
      <c r="T695" s="951"/>
      <c r="U695" s="951"/>
      <c r="V695" s="951"/>
      <c r="W695" s="951"/>
      <c r="X695" s="951"/>
      <c r="Y695" s="951"/>
      <c r="Z695" s="951"/>
      <c r="AA695" s="951"/>
      <c r="AB695" s="951"/>
    </row>
    <row r="696">
      <c r="A696" s="951"/>
      <c r="B696" s="951"/>
      <c r="C696" s="951"/>
      <c r="D696" s="951"/>
      <c r="E696" s="951"/>
      <c r="F696" s="951"/>
      <c r="G696" s="951"/>
      <c r="H696" s="951"/>
      <c r="I696" s="951"/>
      <c r="J696" s="951"/>
      <c r="K696" s="951"/>
      <c r="L696" s="951"/>
      <c r="M696" s="951"/>
      <c r="N696" s="951"/>
      <c r="O696" s="951"/>
      <c r="P696" s="951"/>
      <c r="Q696" s="951"/>
      <c r="R696" s="951"/>
      <c r="S696" s="951"/>
      <c r="T696" s="951"/>
      <c r="U696" s="951"/>
      <c r="V696" s="951"/>
      <c r="W696" s="951"/>
      <c r="X696" s="951"/>
      <c r="Y696" s="951"/>
      <c r="Z696" s="951"/>
      <c r="AA696" s="951"/>
      <c r="AB696" s="951"/>
    </row>
    <row r="697">
      <c r="A697" s="951"/>
      <c r="B697" s="951"/>
      <c r="C697" s="951"/>
      <c r="D697" s="951"/>
      <c r="E697" s="951"/>
      <c r="F697" s="951"/>
      <c r="G697" s="951"/>
      <c r="H697" s="951"/>
      <c r="I697" s="951"/>
      <c r="J697" s="951"/>
      <c r="K697" s="951"/>
      <c r="L697" s="951"/>
      <c r="M697" s="951"/>
      <c r="N697" s="951"/>
      <c r="O697" s="951"/>
      <c r="P697" s="951"/>
      <c r="Q697" s="951"/>
      <c r="R697" s="951"/>
      <c r="S697" s="951"/>
      <c r="T697" s="951"/>
      <c r="U697" s="951"/>
      <c r="V697" s="951"/>
      <c r="W697" s="951"/>
      <c r="X697" s="951"/>
      <c r="Y697" s="951"/>
      <c r="Z697" s="951"/>
      <c r="AA697" s="951"/>
      <c r="AB697" s="951"/>
    </row>
    <row r="698">
      <c r="A698" s="951"/>
      <c r="B698" s="951"/>
      <c r="C698" s="951"/>
      <c r="D698" s="951"/>
      <c r="E698" s="951"/>
      <c r="F698" s="951"/>
      <c r="G698" s="951"/>
      <c r="H698" s="951"/>
      <c r="I698" s="951"/>
      <c r="J698" s="951"/>
      <c r="K698" s="951"/>
      <c r="L698" s="951"/>
      <c r="M698" s="951"/>
      <c r="N698" s="951"/>
      <c r="O698" s="951"/>
      <c r="P698" s="951"/>
      <c r="Q698" s="951"/>
      <c r="R698" s="951"/>
      <c r="S698" s="951"/>
      <c r="T698" s="951"/>
      <c r="U698" s="951"/>
      <c r="V698" s="951"/>
      <c r="W698" s="951"/>
      <c r="X698" s="951"/>
      <c r="Y698" s="951"/>
      <c r="Z698" s="951"/>
      <c r="AA698" s="951"/>
      <c r="AB698" s="951"/>
    </row>
    <row r="699">
      <c r="A699" s="951"/>
      <c r="B699" s="951"/>
      <c r="C699" s="951"/>
      <c r="D699" s="951"/>
      <c r="E699" s="951"/>
      <c r="F699" s="951"/>
      <c r="G699" s="951"/>
      <c r="H699" s="951"/>
      <c r="I699" s="951"/>
      <c r="J699" s="951"/>
      <c r="K699" s="951"/>
      <c r="L699" s="951"/>
      <c r="M699" s="951"/>
      <c r="N699" s="951"/>
      <c r="O699" s="951"/>
      <c r="P699" s="951"/>
      <c r="Q699" s="951"/>
      <c r="R699" s="951"/>
      <c r="S699" s="951"/>
      <c r="T699" s="951"/>
      <c r="U699" s="951"/>
      <c r="V699" s="951"/>
      <c r="W699" s="951"/>
      <c r="X699" s="951"/>
      <c r="Y699" s="951"/>
      <c r="Z699" s="951"/>
      <c r="AA699" s="951"/>
      <c r="AB699" s="951"/>
    </row>
    <row r="700">
      <c r="A700" s="951"/>
      <c r="B700" s="951"/>
      <c r="C700" s="951"/>
      <c r="D700" s="951"/>
      <c r="E700" s="951"/>
      <c r="F700" s="951"/>
      <c r="G700" s="951"/>
      <c r="H700" s="951"/>
      <c r="I700" s="951"/>
      <c r="J700" s="951"/>
      <c r="K700" s="951"/>
      <c r="L700" s="951"/>
      <c r="M700" s="951"/>
      <c r="N700" s="951"/>
      <c r="O700" s="951"/>
      <c r="P700" s="951"/>
      <c r="Q700" s="951"/>
      <c r="R700" s="951"/>
      <c r="S700" s="951"/>
      <c r="T700" s="951"/>
      <c r="U700" s="951"/>
      <c r="V700" s="951"/>
      <c r="W700" s="951"/>
      <c r="X700" s="951"/>
      <c r="Y700" s="951"/>
      <c r="Z700" s="951"/>
      <c r="AA700" s="951"/>
      <c r="AB700" s="951"/>
    </row>
    <row r="701">
      <c r="A701" s="951"/>
      <c r="B701" s="951"/>
      <c r="C701" s="951"/>
      <c r="D701" s="951"/>
      <c r="E701" s="951"/>
      <c r="F701" s="951"/>
      <c r="G701" s="951"/>
      <c r="H701" s="951"/>
      <c r="I701" s="951"/>
      <c r="J701" s="951"/>
      <c r="K701" s="951"/>
      <c r="L701" s="951"/>
      <c r="M701" s="951"/>
      <c r="N701" s="951"/>
      <c r="O701" s="951"/>
      <c r="P701" s="951"/>
      <c r="Q701" s="951"/>
      <c r="R701" s="951"/>
      <c r="S701" s="951"/>
      <c r="T701" s="951"/>
      <c r="U701" s="951"/>
      <c r="V701" s="951"/>
      <c r="W701" s="951"/>
      <c r="X701" s="951"/>
      <c r="Y701" s="951"/>
      <c r="Z701" s="951"/>
      <c r="AA701" s="951"/>
      <c r="AB701" s="951"/>
    </row>
    <row r="702">
      <c r="A702" s="951"/>
      <c r="B702" s="951"/>
      <c r="C702" s="951"/>
      <c r="D702" s="951"/>
      <c r="E702" s="951"/>
      <c r="F702" s="951"/>
      <c r="G702" s="951"/>
      <c r="H702" s="951"/>
      <c r="I702" s="951"/>
      <c r="J702" s="951"/>
      <c r="K702" s="951"/>
      <c r="L702" s="951"/>
      <c r="M702" s="951"/>
      <c r="N702" s="951"/>
      <c r="O702" s="951"/>
      <c r="P702" s="951"/>
      <c r="Q702" s="951"/>
      <c r="R702" s="951"/>
      <c r="S702" s="951"/>
      <c r="T702" s="951"/>
      <c r="U702" s="951"/>
      <c r="V702" s="951"/>
      <c r="W702" s="951"/>
      <c r="X702" s="951"/>
      <c r="Y702" s="951"/>
      <c r="Z702" s="951"/>
      <c r="AA702" s="951"/>
      <c r="AB702" s="951"/>
    </row>
    <row r="703">
      <c r="A703" s="951"/>
      <c r="B703" s="951"/>
      <c r="C703" s="951"/>
      <c r="D703" s="951"/>
      <c r="E703" s="951"/>
      <c r="F703" s="951"/>
      <c r="G703" s="951"/>
      <c r="H703" s="951"/>
      <c r="I703" s="951"/>
      <c r="J703" s="951"/>
      <c r="K703" s="951"/>
      <c r="L703" s="951"/>
      <c r="M703" s="951"/>
      <c r="N703" s="951"/>
      <c r="O703" s="951"/>
      <c r="P703" s="951"/>
      <c r="Q703" s="951"/>
      <c r="R703" s="951"/>
      <c r="S703" s="951"/>
      <c r="T703" s="951"/>
      <c r="U703" s="951"/>
      <c r="V703" s="951"/>
      <c r="W703" s="951"/>
      <c r="X703" s="951"/>
      <c r="Y703" s="951"/>
      <c r="Z703" s="951"/>
      <c r="AA703" s="951"/>
      <c r="AB703" s="951"/>
    </row>
    <row r="704">
      <c r="A704" s="951"/>
      <c r="B704" s="951"/>
      <c r="C704" s="951"/>
      <c r="D704" s="951"/>
      <c r="E704" s="951"/>
      <c r="F704" s="951"/>
      <c r="G704" s="951"/>
      <c r="H704" s="951"/>
      <c r="I704" s="951"/>
      <c r="J704" s="951"/>
      <c r="K704" s="951"/>
      <c r="L704" s="951"/>
      <c r="M704" s="951"/>
      <c r="N704" s="951"/>
      <c r="O704" s="951"/>
      <c r="P704" s="951"/>
      <c r="Q704" s="951"/>
      <c r="R704" s="951"/>
      <c r="S704" s="951"/>
      <c r="T704" s="951"/>
      <c r="U704" s="951"/>
      <c r="V704" s="951"/>
      <c r="W704" s="951"/>
      <c r="X704" s="951"/>
      <c r="Y704" s="951"/>
      <c r="Z704" s="951"/>
      <c r="AA704" s="951"/>
      <c r="AB704" s="951"/>
    </row>
    <row r="705">
      <c r="A705" s="951"/>
      <c r="B705" s="951"/>
      <c r="C705" s="951"/>
      <c r="D705" s="951"/>
      <c r="E705" s="951"/>
      <c r="F705" s="951"/>
      <c r="G705" s="951"/>
      <c r="H705" s="951"/>
      <c r="I705" s="951"/>
      <c r="J705" s="951"/>
      <c r="K705" s="951"/>
      <c r="L705" s="951"/>
      <c r="M705" s="951"/>
      <c r="N705" s="951"/>
      <c r="O705" s="951"/>
      <c r="P705" s="951"/>
      <c r="Q705" s="951"/>
      <c r="R705" s="951"/>
      <c r="S705" s="951"/>
      <c r="T705" s="951"/>
      <c r="U705" s="951"/>
      <c r="V705" s="951"/>
      <c r="W705" s="951"/>
      <c r="X705" s="951"/>
      <c r="Y705" s="951"/>
      <c r="Z705" s="951"/>
      <c r="AA705" s="951"/>
      <c r="AB705" s="951"/>
    </row>
    <row r="706">
      <c r="A706" s="951"/>
      <c r="B706" s="951"/>
      <c r="C706" s="951"/>
      <c r="D706" s="951"/>
      <c r="E706" s="951"/>
      <c r="F706" s="951"/>
      <c r="G706" s="951"/>
      <c r="H706" s="951"/>
      <c r="I706" s="951"/>
      <c r="J706" s="951"/>
      <c r="K706" s="951"/>
      <c r="L706" s="951"/>
      <c r="M706" s="951"/>
      <c r="N706" s="951"/>
      <c r="O706" s="951"/>
      <c r="P706" s="951"/>
      <c r="Q706" s="951"/>
      <c r="R706" s="951"/>
      <c r="S706" s="951"/>
      <c r="T706" s="951"/>
      <c r="U706" s="951"/>
      <c r="V706" s="951"/>
      <c r="W706" s="951"/>
      <c r="X706" s="951"/>
      <c r="Y706" s="951"/>
      <c r="Z706" s="951"/>
      <c r="AA706" s="951"/>
      <c r="AB706" s="951"/>
    </row>
    <row r="707">
      <c r="A707" s="951"/>
      <c r="B707" s="951"/>
      <c r="C707" s="951"/>
      <c r="D707" s="951"/>
      <c r="E707" s="951"/>
      <c r="F707" s="951"/>
      <c r="G707" s="951"/>
      <c r="H707" s="951"/>
      <c r="I707" s="951"/>
      <c r="J707" s="951"/>
      <c r="K707" s="951"/>
      <c r="L707" s="951"/>
      <c r="M707" s="951"/>
      <c r="N707" s="951"/>
      <c r="O707" s="951"/>
      <c r="P707" s="951"/>
      <c r="Q707" s="951"/>
      <c r="R707" s="951"/>
      <c r="S707" s="951"/>
      <c r="T707" s="951"/>
      <c r="U707" s="951"/>
      <c r="V707" s="951"/>
      <c r="W707" s="951"/>
      <c r="X707" s="951"/>
      <c r="Y707" s="951"/>
      <c r="Z707" s="951"/>
      <c r="AA707" s="951"/>
      <c r="AB707" s="951"/>
    </row>
    <row r="708">
      <c r="A708" s="951"/>
      <c r="B708" s="951"/>
      <c r="C708" s="951"/>
      <c r="D708" s="951"/>
      <c r="E708" s="951"/>
      <c r="F708" s="951"/>
      <c r="G708" s="951"/>
      <c r="H708" s="951"/>
      <c r="I708" s="951"/>
      <c r="J708" s="951"/>
      <c r="K708" s="951"/>
      <c r="L708" s="951"/>
      <c r="M708" s="951"/>
      <c r="N708" s="951"/>
      <c r="O708" s="951"/>
      <c r="P708" s="951"/>
      <c r="Q708" s="951"/>
      <c r="R708" s="951"/>
      <c r="S708" s="951"/>
      <c r="T708" s="951"/>
      <c r="U708" s="951"/>
      <c r="V708" s="951"/>
      <c r="W708" s="951"/>
      <c r="X708" s="951"/>
      <c r="Y708" s="951"/>
      <c r="Z708" s="951"/>
      <c r="AA708" s="951"/>
      <c r="AB708" s="951"/>
    </row>
    <row r="709">
      <c r="A709" s="951"/>
      <c r="B709" s="951"/>
      <c r="C709" s="951"/>
      <c r="D709" s="951"/>
      <c r="E709" s="951"/>
      <c r="F709" s="951"/>
      <c r="G709" s="951"/>
      <c r="H709" s="951"/>
      <c r="I709" s="951"/>
      <c r="J709" s="951"/>
      <c r="K709" s="951"/>
      <c r="L709" s="951"/>
      <c r="M709" s="951"/>
      <c r="N709" s="951"/>
      <c r="O709" s="951"/>
      <c r="P709" s="951"/>
      <c r="Q709" s="951"/>
      <c r="R709" s="951"/>
      <c r="S709" s="951"/>
      <c r="T709" s="951"/>
      <c r="U709" s="951"/>
      <c r="V709" s="951"/>
      <c r="W709" s="951"/>
      <c r="X709" s="951"/>
      <c r="Y709" s="951"/>
      <c r="Z709" s="951"/>
      <c r="AA709" s="951"/>
      <c r="AB709" s="951"/>
    </row>
    <row r="710">
      <c r="A710" s="951"/>
      <c r="B710" s="951"/>
      <c r="C710" s="951"/>
      <c r="D710" s="951"/>
      <c r="E710" s="951"/>
      <c r="F710" s="951"/>
      <c r="G710" s="951"/>
      <c r="H710" s="951"/>
      <c r="I710" s="951"/>
      <c r="J710" s="951"/>
      <c r="K710" s="951"/>
      <c r="L710" s="951"/>
      <c r="M710" s="951"/>
      <c r="N710" s="951"/>
      <c r="O710" s="951"/>
      <c r="P710" s="951"/>
      <c r="Q710" s="951"/>
      <c r="R710" s="951"/>
      <c r="S710" s="951"/>
      <c r="T710" s="951"/>
      <c r="U710" s="951"/>
      <c r="V710" s="951"/>
      <c r="W710" s="951"/>
      <c r="X710" s="951"/>
      <c r="Y710" s="951"/>
      <c r="Z710" s="951"/>
      <c r="AA710" s="951"/>
      <c r="AB710" s="951"/>
    </row>
    <row r="711">
      <c r="A711" s="951"/>
      <c r="B711" s="951"/>
      <c r="C711" s="951"/>
      <c r="D711" s="951"/>
      <c r="E711" s="951"/>
      <c r="F711" s="951"/>
      <c r="G711" s="951"/>
      <c r="H711" s="951"/>
      <c r="I711" s="951"/>
      <c r="J711" s="951"/>
      <c r="K711" s="951"/>
      <c r="L711" s="951"/>
      <c r="M711" s="951"/>
      <c r="N711" s="951"/>
      <c r="O711" s="951"/>
      <c r="P711" s="951"/>
      <c r="Q711" s="951"/>
      <c r="R711" s="951"/>
      <c r="S711" s="951"/>
      <c r="T711" s="951"/>
      <c r="U711" s="951"/>
      <c r="V711" s="951"/>
      <c r="W711" s="951"/>
      <c r="X711" s="951"/>
      <c r="Y711" s="951"/>
      <c r="Z711" s="951"/>
      <c r="AA711" s="951"/>
      <c r="AB711" s="951"/>
    </row>
    <row r="712">
      <c r="A712" s="951"/>
      <c r="B712" s="951"/>
      <c r="C712" s="951"/>
      <c r="D712" s="951"/>
      <c r="E712" s="951"/>
      <c r="F712" s="951"/>
      <c r="G712" s="951"/>
      <c r="H712" s="951"/>
      <c r="I712" s="951"/>
      <c r="J712" s="951"/>
      <c r="K712" s="951"/>
      <c r="L712" s="951"/>
      <c r="M712" s="951"/>
      <c r="N712" s="951"/>
      <c r="O712" s="951"/>
      <c r="P712" s="951"/>
      <c r="Q712" s="951"/>
      <c r="R712" s="951"/>
      <c r="S712" s="951"/>
      <c r="T712" s="951"/>
      <c r="U712" s="951"/>
      <c r="V712" s="951"/>
      <c r="W712" s="951"/>
      <c r="X712" s="951"/>
      <c r="Y712" s="951"/>
      <c r="Z712" s="951"/>
      <c r="AA712" s="951"/>
      <c r="AB712" s="951"/>
    </row>
    <row r="713">
      <c r="A713" s="951"/>
      <c r="B713" s="951"/>
      <c r="C713" s="951"/>
      <c r="D713" s="951"/>
      <c r="E713" s="951"/>
      <c r="F713" s="951"/>
      <c r="G713" s="951"/>
      <c r="H713" s="951"/>
      <c r="I713" s="951"/>
      <c r="J713" s="951"/>
      <c r="K713" s="951"/>
      <c r="L713" s="951"/>
      <c r="M713" s="951"/>
      <c r="N713" s="951"/>
      <c r="O713" s="951"/>
      <c r="P713" s="951"/>
      <c r="Q713" s="951"/>
      <c r="R713" s="951"/>
      <c r="S713" s="951"/>
      <c r="T713" s="951"/>
      <c r="U713" s="951"/>
      <c r="V713" s="951"/>
      <c r="W713" s="951"/>
      <c r="X713" s="951"/>
      <c r="Y713" s="951"/>
      <c r="Z713" s="951"/>
      <c r="AA713" s="951"/>
      <c r="AB713" s="951"/>
    </row>
    <row r="714">
      <c r="A714" s="951"/>
      <c r="B714" s="951"/>
      <c r="C714" s="951"/>
      <c r="D714" s="951"/>
      <c r="E714" s="951"/>
      <c r="F714" s="951"/>
      <c r="G714" s="951"/>
      <c r="H714" s="951"/>
      <c r="I714" s="951"/>
      <c r="J714" s="951"/>
      <c r="K714" s="951"/>
      <c r="L714" s="951"/>
      <c r="M714" s="951"/>
      <c r="N714" s="951"/>
      <c r="O714" s="951"/>
      <c r="P714" s="951"/>
      <c r="Q714" s="951"/>
      <c r="R714" s="951"/>
      <c r="S714" s="951"/>
      <c r="T714" s="951"/>
      <c r="U714" s="951"/>
      <c r="V714" s="951"/>
      <c r="W714" s="951"/>
      <c r="X714" s="951"/>
      <c r="Y714" s="951"/>
      <c r="Z714" s="951"/>
      <c r="AA714" s="951"/>
      <c r="AB714" s="951"/>
    </row>
    <row r="715">
      <c r="A715" s="951"/>
      <c r="B715" s="951"/>
      <c r="C715" s="951"/>
      <c r="D715" s="951"/>
      <c r="E715" s="951"/>
      <c r="F715" s="951"/>
      <c r="G715" s="951"/>
      <c r="H715" s="951"/>
      <c r="I715" s="951"/>
      <c r="J715" s="951"/>
      <c r="K715" s="951"/>
      <c r="L715" s="951"/>
      <c r="M715" s="951"/>
      <c r="N715" s="951"/>
      <c r="O715" s="951"/>
      <c r="P715" s="951"/>
      <c r="Q715" s="951"/>
      <c r="R715" s="951"/>
      <c r="S715" s="951"/>
      <c r="T715" s="951"/>
      <c r="U715" s="951"/>
      <c r="V715" s="951"/>
      <c r="W715" s="951"/>
      <c r="X715" s="951"/>
      <c r="Y715" s="951"/>
      <c r="Z715" s="951"/>
      <c r="AA715" s="951"/>
      <c r="AB715" s="951"/>
    </row>
    <row r="716">
      <c r="A716" s="951"/>
      <c r="B716" s="951"/>
      <c r="C716" s="951"/>
      <c r="D716" s="951"/>
      <c r="E716" s="951"/>
      <c r="F716" s="951"/>
      <c r="G716" s="951"/>
      <c r="H716" s="951"/>
      <c r="I716" s="951"/>
      <c r="J716" s="951"/>
      <c r="K716" s="951"/>
      <c r="L716" s="951"/>
      <c r="M716" s="951"/>
      <c r="N716" s="951"/>
      <c r="O716" s="951"/>
      <c r="P716" s="951"/>
      <c r="Q716" s="951"/>
      <c r="R716" s="951"/>
      <c r="S716" s="951"/>
      <c r="T716" s="951"/>
      <c r="U716" s="951"/>
      <c r="V716" s="951"/>
      <c r="W716" s="951"/>
      <c r="X716" s="951"/>
      <c r="Y716" s="951"/>
      <c r="Z716" s="951"/>
      <c r="AA716" s="951"/>
      <c r="AB716" s="951"/>
    </row>
    <row r="717">
      <c r="A717" s="951"/>
      <c r="B717" s="951"/>
      <c r="C717" s="951"/>
      <c r="D717" s="951"/>
      <c r="E717" s="951"/>
      <c r="F717" s="951"/>
      <c r="G717" s="951"/>
      <c r="H717" s="951"/>
      <c r="I717" s="951"/>
      <c r="J717" s="951"/>
      <c r="K717" s="951"/>
      <c r="L717" s="951"/>
      <c r="M717" s="951"/>
      <c r="N717" s="951"/>
      <c r="O717" s="951"/>
      <c r="P717" s="951"/>
      <c r="Q717" s="951"/>
      <c r="R717" s="951"/>
      <c r="S717" s="951"/>
      <c r="T717" s="951"/>
      <c r="U717" s="951"/>
      <c r="V717" s="951"/>
      <c r="W717" s="951"/>
      <c r="X717" s="951"/>
      <c r="Y717" s="951"/>
      <c r="Z717" s="951"/>
      <c r="AA717" s="951"/>
      <c r="AB717" s="951"/>
    </row>
    <row r="718">
      <c r="A718" s="951"/>
      <c r="B718" s="951"/>
      <c r="C718" s="951"/>
      <c r="D718" s="951"/>
      <c r="E718" s="951"/>
      <c r="F718" s="951"/>
      <c r="G718" s="951"/>
      <c r="H718" s="951"/>
      <c r="I718" s="951"/>
      <c r="J718" s="951"/>
      <c r="K718" s="951"/>
      <c r="L718" s="951"/>
      <c r="M718" s="951"/>
      <c r="N718" s="951"/>
      <c r="O718" s="951"/>
      <c r="P718" s="951"/>
      <c r="Q718" s="951"/>
      <c r="R718" s="951"/>
      <c r="S718" s="951"/>
      <c r="T718" s="951"/>
      <c r="U718" s="951"/>
      <c r="V718" s="951"/>
      <c r="W718" s="951"/>
      <c r="X718" s="951"/>
      <c r="Y718" s="951"/>
      <c r="Z718" s="951"/>
      <c r="AA718" s="951"/>
      <c r="AB718" s="951"/>
    </row>
    <row r="719">
      <c r="A719" s="951"/>
      <c r="B719" s="951"/>
      <c r="C719" s="951"/>
      <c r="D719" s="951"/>
      <c r="E719" s="951"/>
      <c r="F719" s="951"/>
      <c r="G719" s="951"/>
      <c r="H719" s="951"/>
      <c r="I719" s="951"/>
      <c r="J719" s="951"/>
      <c r="K719" s="951"/>
      <c r="L719" s="951"/>
      <c r="M719" s="951"/>
      <c r="N719" s="951"/>
      <c r="O719" s="951"/>
      <c r="P719" s="951"/>
      <c r="Q719" s="951"/>
      <c r="R719" s="951"/>
      <c r="S719" s="951"/>
      <c r="T719" s="951"/>
      <c r="U719" s="951"/>
      <c r="V719" s="951"/>
      <c r="W719" s="951"/>
      <c r="X719" s="951"/>
      <c r="Y719" s="951"/>
      <c r="Z719" s="951"/>
      <c r="AA719" s="951"/>
      <c r="AB719" s="951"/>
    </row>
    <row r="720">
      <c r="A720" s="951"/>
      <c r="B720" s="951"/>
      <c r="C720" s="951"/>
      <c r="D720" s="951"/>
      <c r="E720" s="951"/>
      <c r="F720" s="951"/>
      <c r="G720" s="951"/>
      <c r="H720" s="951"/>
      <c r="I720" s="951"/>
      <c r="J720" s="951"/>
      <c r="K720" s="951"/>
      <c r="L720" s="951"/>
      <c r="M720" s="951"/>
      <c r="N720" s="951"/>
      <c r="O720" s="951"/>
      <c r="P720" s="951"/>
      <c r="Q720" s="951"/>
      <c r="R720" s="951"/>
      <c r="S720" s="951"/>
      <c r="T720" s="951"/>
      <c r="U720" s="951"/>
      <c r="V720" s="951"/>
      <c r="W720" s="951"/>
      <c r="X720" s="951"/>
      <c r="Y720" s="951"/>
      <c r="Z720" s="951"/>
      <c r="AA720" s="951"/>
      <c r="AB720" s="951"/>
    </row>
    <row r="721">
      <c r="A721" s="951"/>
      <c r="B721" s="951"/>
      <c r="C721" s="951"/>
      <c r="D721" s="951"/>
      <c r="E721" s="951"/>
      <c r="F721" s="951"/>
      <c r="G721" s="951"/>
      <c r="H721" s="951"/>
      <c r="I721" s="951"/>
      <c r="J721" s="951"/>
      <c r="K721" s="951"/>
      <c r="L721" s="951"/>
      <c r="M721" s="951"/>
      <c r="N721" s="951"/>
      <c r="O721" s="951"/>
      <c r="P721" s="951"/>
      <c r="Q721" s="951"/>
      <c r="R721" s="951"/>
      <c r="S721" s="951"/>
      <c r="T721" s="951"/>
      <c r="U721" s="951"/>
      <c r="V721" s="951"/>
      <c r="W721" s="951"/>
      <c r="X721" s="951"/>
      <c r="Y721" s="951"/>
      <c r="Z721" s="951"/>
      <c r="AA721" s="951"/>
      <c r="AB721" s="951"/>
    </row>
    <row r="722">
      <c r="A722" s="951"/>
      <c r="B722" s="951"/>
      <c r="C722" s="951"/>
      <c r="D722" s="951"/>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row>
    <row r="723">
      <c r="A723" s="951"/>
      <c r="B723" s="951"/>
      <c r="C723" s="951"/>
      <c r="D723" s="951"/>
      <c r="E723" s="951"/>
      <c r="F723" s="951"/>
      <c r="G723" s="951"/>
      <c r="H723" s="951"/>
      <c r="I723" s="951"/>
      <c r="J723" s="951"/>
      <c r="K723" s="951"/>
      <c r="L723" s="951"/>
      <c r="M723" s="951"/>
      <c r="N723" s="951"/>
      <c r="O723" s="951"/>
      <c r="P723" s="951"/>
      <c r="Q723" s="951"/>
      <c r="R723" s="951"/>
      <c r="S723" s="951"/>
      <c r="T723" s="951"/>
      <c r="U723" s="951"/>
      <c r="V723" s="951"/>
      <c r="W723" s="951"/>
      <c r="X723" s="951"/>
      <c r="Y723" s="951"/>
      <c r="Z723" s="951"/>
      <c r="AA723" s="951"/>
      <c r="AB723" s="951"/>
    </row>
    <row r="724">
      <c r="A724" s="951"/>
      <c r="B724" s="951"/>
      <c r="C724" s="951"/>
      <c r="D724" s="951"/>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row>
    <row r="725">
      <c r="A725" s="951"/>
      <c r="B725" s="951"/>
      <c r="C725" s="951"/>
      <c r="D725" s="951"/>
      <c r="E725" s="951"/>
      <c r="F725" s="951"/>
      <c r="G725" s="951"/>
      <c r="H725" s="951"/>
      <c r="I725" s="951"/>
      <c r="J725" s="951"/>
      <c r="K725" s="951"/>
      <c r="L725" s="951"/>
      <c r="M725" s="951"/>
      <c r="N725" s="951"/>
      <c r="O725" s="951"/>
      <c r="P725" s="951"/>
      <c r="Q725" s="951"/>
      <c r="R725" s="951"/>
      <c r="S725" s="951"/>
      <c r="T725" s="951"/>
      <c r="U725" s="951"/>
      <c r="V725" s="951"/>
      <c r="W725" s="951"/>
      <c r="X725" s="951"/>
      <c r="Y725" s="951"/>
      <c r="Z725" s="951"/>
      <c r="AA725" s="951"/>
      <c r="AB725" s="951"/>
    </row>
    <row r="726">
      <c r="A726" s="951"/>
      <c r="B726" s="951"/>
      <c r="C726" s="951"/>
      <c r="D726" s="951"/>
      <c r="E726" s="951"/>
      <c r="F726" s="951"/>
      <c r="G726" s="951"/>
      <c r="H726" s="951"/>
      <c r="I726" s="951"/>
      <c r="J726" s="951"/>
      <c r="K726" s="951"/>
      <c r="L726" s="951"/>
      <c r="M726" s="951"/>
      <c r="N726" s="951"/>
      <c r="O726" s="951"/>
      <c r="P726" s="951"/>
      <c r="Q726" s="951"/>
      <c r="R726" s="951"/>
      <c r="S726" s="951"/>
      <c r="T726" s="951"/>
      <c r="U726" s="951"/>
      <c r="V726" s="951"/>
      <c r="W726" s="951"/>
      <c r="X726" s="951"/>
      <c r="Y726" s="951"/>
      <c r="Z726" s="951"/>
      <c r="AA726" s="951"/>
      <c r="AB726" s="951"/>
    </row>
    <row r="727">
      <c r="A727" s="951"/>
      <c r="B727" s="951"/>
      <c r="C727" s="951"/>
      <c r="D727" s="951"/>
      <c r="E727" s="951"/>
      <c r="F727" s="951"/>
      <c r="G727" s="951"/>
      <c r="H727" s="951"/>
      <c r="I727" s="951"/>
      <c r="J727" s="951"/>
      <c r="K727" s="951"/>
      <c r="L727" s="951"/>
      <c r="M727" s="951"/>
      <c r="N727" s="951"/>
      <c r="O727" s="951"/>
      <c r="P727" s="951"/>
      <c r="Q727" s="951"/>
      <c r="R727" s="951"/>
      <c r="S727" s="951"/>
      <c r="T727" s="951"/>
      <c r="U727" s="951"/>
      <c r="V727" s="951"/>
      <c r="W727" s="951"/>
      <c r="X727" s="951"/>
      <c r="Y727" s="951"/>
      <c r="Z727" s="951"/>
      <c r="AA727" s="951"/>
      <c r="AB727" s="951"/>
    </row>
    <row r="728">
      <c r="A728" s="951"/>
      <c r="B728" s="951"/>
      <c r="C728" s="951"/>
      <c r="D728" s="951"/>
      <c r="E728" s="951"/>
      <c r="F728" s="951"/>
      <c r="G728" s="951"/>
      <c r="H728" s="951"/>
      <c r="I728" s="951"/>
      <c r="J728" s="951"/>
      <c r="K728" s="951"/>
      <c r="L728" s="951"/>
      <c r="M728" s="951"/>
      <c r="N728" s="951"/>
      <c r="O728" s="951"/>
      <c r="P728" s="951"/>
      <c r="Q728" s="951"/>
      <c r="R728" s="951"/>
      <c r="S728" s="951"/>
      <c r="T728" s="951"/>
      <c r="U728" s="951"/>
      <c r="V728" s="951"/>
      <c r="W728" s="951"/>
      <c r="X728" s="951"/>
      <c r="Y728" s="951"/>
      <c r="Z728" s="951"/>
      <c r="AA728" s="951"/>
      <c r="AB728" s="951"/>
    </row>
    <row r="729">
      <c r="A729" s="951"/>
      <c r="B729" s="951"/>
      <c r="C729" s="951"/>
      <c r="D729" s="951"/>
      <c r="E729" s="951"/>
      <c r="F729" s="951"/>
      <c r="G729" s="951"/>
      <c r="H729" s="951"/>
      <c r="I729" s="951"/>
      <c r="J729" s="951"/>
      <c r="K729" s="951"/>
      <c r="L729" s="951"/>
      <c r="M729" s="951"/>
      <c r="N729" s="951"/>
      <c r="O729" s="951"/>
      <c r="P729" s="951"/>
      <c r="Q729" s="951"/>
      <c r="R729" s="951"/>
      <c r="S729" s="951"/>
      <c r="T729" s="951"/>
      <c r="U729" s="951"/>
      <c r="V729" s="951"/>
      <c r="W729" s="951"/>
      <c r="X729" s="951"/>
      <c r="Y729" s="951"/>
      <c r="Z729" s="951"/>
      <c r="AA729" s="951"/>
      <c r="AB729" s="951"/>
    </row>
    <row r="730">
      <c r="A730" s="951"/>
      <c r="B730" s="951"/>
      <c r="C730" s="951"/>
      <c r="D730" s="951"/>
      <c r="E730" s="951"/>
      <c r="F730" s="951"/>
      <c r="G730" s="951"/>
      <c r="H730" s="951"/>
      <c r="I730" s="951"/>
      <c r="J730" s="951"/>
      <c r="K730" s="951"/>
      <c r="L730" s="951"/>
      <c r="M730" s="951"/>
      <c r="N730" s="951"/>
      <c r="O730" s="951"/>
      <c r="P730" s="951"/>
      <c r="Q730" s="951"/>
      <c r="R730" s="951"/>
      <c r="S730" s="951"/>
      <c r="T730" s="951"/>
      <c r="U730" s="951"/>
      <c r="V730" s="951"/>
      <c r="W730" s="951"/>
      <c r="X730" s="951"/>
      <c r="Y730" s="951"/>
      <c r="Z730" s="951"/>
      <c r="AA730" s="951"/>
      <c r="AB730" s="951"/>
    </row>
    <row r="731">
      <c r="A731" s="951"/>
      <c r="B731" s="951"/>
      <c r="C731" s="951"/>
      <c r="D731" s="951"/>
      <c r="E731" s="951"/>
      <c r="F731" s="951"/>
      <c r="G731" s="951"/>
      <c r="H731" s="951"/>
      <c r="I731" s="951"/>
      <c r="J731" s="951"/>
      <c r="K731" s="951"/>
      <c r="L731" s="951"/>
      <c r="M731" s="951"/>
      <c r="N731" s="951"/>
      <c r="O731" s="951"/>
      <c r="P731" s="951"/>
      <c r="Q731" s="951"/>
      <c r="R731" s="951"/>
      <c r="S731" s="951"/>
      <c r="T731" s="951"/>
      <c r="U731" s="951"/>
      <c r="V731" s="951"/>
      <c r="W731" s="951"/>
      <c r="X731" s="951"/>
      <c r="Y731" s="951"/>
      <c r="Z731" s="951"/>
      <c r="AA731" s="951"/>
      <c r="AB731" s="951"/>
    </row>
    <row r="732">
      <c r="A732" s="951"/>
      <c r="B732" s="951"/>
      <c r="C732" s="951"/>
      <c r="D732" s="951"/>
      <c r="E732" s="951"/>
      <c r="F732" s="951"/>
      <c r="G732" s="951"/>
      <c r="H732" s="951"/>
      <c r="I732" s="951"/>
      <c r="J732" s="951"/>
      <c r="K732" s="951"/>
      <c r="L732" s="951"/>
      <c r="M732" s="951"/>
      <c r="N732" s="951"/>
      <c r="O732" s="951"/>
      <c r="P732" s="951"/>
      <c r="Q732" s="951"/>
      <c r="R732" s="951"/>
      <c r="S732" s="951"/>
      <c r="T732" s="951"/>
      <c r="U732" s="951"/>
      <c r="V732" s="951"/>
      <c r="W732" s="951"/>
      <c r="X732" s="951"/>
      <c r="Y732" s="951"/>
      <c r="Z732" s="951"/>
      <c r="AA732" s="951"/>
      <c r="AB732" s="951"/>
    </row>
    <row r="733">
      <c r="A733" s="951"/>
      <c r="B733" s="951"/>
      <c r="C733" s="951"/>
      <c r="D733" s="951"/>
      <c r="E733" s="951"/>
      <c r="F733" s="951"/>
      <c r="G733" s="951"/>
      <c r="H733" s="951"/>
      <c r="I733" s="951"/>
      <c r="J733" s="951"/>
      <c r="K733" s="951"/>
      <c r="L733" s="951"/>
      <c r="M733" s="951"/>
      <c r="N733" s="951"/>
      <c r="O733" s="951"/>
      <c r="P733" s="951"/>
      <c r="Q733" s="951"/>
      <c r="R733" s="951"/>
      <c r="S733" s="951"/>
      <c r="T733" s="951"/>
      <c r="U733" s="951"/>
      <c r="V733" s="951"/>
      <c r="W733" s="951"/>
      <c r="X733" s="951"/>
      <c r="Y733" s="951"/>
      <c r="Z733" s="951"/>
      <c r="AA733" s="951"/>
      <c r="AB733" s="951"/>
    </row>
    <row r="734">
      <c r="A734" s="951"/>
      <c r="B734" s="951"/>
      <c r="C734" s="951"/>
      <c r="D734" s="951"/>
      <c r="E734" s="951"/>
      <c r="F734" s="951"/>
      <c r="G734" s="951"/>
      <c r="H734" s="951"/>
      <c r="I734" s="951"/>
      <c r="J734" s="951"/>
      <c r="K734" s="951"/>
      <c r="L734" s="951"/>
      <c r="M734" s="951"/>
      <c r="N734" s="951"/>
      <c r="O734" s="951"/>
      <c r="P734" s="951"/>
      <c r="Q734" s="951"/>
      <c r="R734" s="951"/>
      <c r="S734" s="951"/>
      <c r="T734" s="951"/>
      <c r="U734" s="951"/>
      <c r="V734" s="951"/>
      <c r="W734" s="951"/>
      <c r="X734" s="951"/>
      <c r="Y734" s="951"/>
      <c r="Z734" s="951"/>
      <c r="AA734" s="951"/>
      <c r="AB734" s="951"/>
    </row>
    <row r="735">
      <c r="A735" s="951"/>
      <c r="B735" s="951"/>
      <c r="C735" s="951"/>
      <c r="D735" s="951"/>
      <c r="E735" s="951"/>
      <c r="F735" s="951"/>
      <c r="G735" s="951"/>
      <c r="H735" s="951"/>
      <c r="I735" s="951"/>
      <c r="J735" s="951"/>
      <c r="K735" s="951"/>
      <c r="L735" s="951"/>
      <c r="M735" s="951"/>
      <c r="N735" s="951"/>
      <c r="O735" s="951"/>
      <c r="P735" s="951"/>
      <c r="Q735" s="951"/>
      <c r="R735" s="951"/>
      <c r="S735" s="951"/>
      <c r="T735" s="951"/>
      <c r="U735" s="951"/>
      <c r="V735" s="951"/>
      <c r="W735" s="951"/>
      <c r="X735" s="951"/>
      <c r="Y735" s="951"/>
      <c r="Z735" s="951"/>
      <c r="AA735" s="951"/>
      <c r="AB735" s="951"/>
    </row>
    <row r="736">
      <c r="A736" s="951"/>
      <c r="B736" s="951"/>
      <c r="C736" s="951"/>
      <c r="D736" s="951"/>
      <c r="E736" s="951"/>
      <c r="F736" s="951"/>
      <c r="G736" s="951"/>
      <c r="H736" s="951"/>
      <c r="I736" s="951"/>
      <c r="J736" s="951"/>
      <c r="K736" s="951"/>
      <c r="L736" s="951"/>
      <c r="M736" s="951"/>
      <c r="N736" s="951"/>
      <c r="O736" s="951"/>
      <c r="P736" s="951"/>
      <c r="Q736" s="951"/>
      <c r="R736" s="951"/>
      <c r="S736" s="951"/>
      <c r="T736" s="951"/>
      <c r="U736" s="951"/>
      <c r="V736" s="951"/>
      <c r="W736" s="951"/>
      <c r="X736" s="951"/>
      <c r="Y736" s="951"/>
      <c r="Z736" s="951"/>
      <c r="AA736" s="951"/>
      <c r="AB736" s="951"/>
    </row>
    <row r="737">
      <c r="A737" s="951"/>
      <c r="B737" s="951"/>
      <c r="C737" s="951"/>
      <c r="D737" s="951"/>
      <c r="E737" s="951"/>
      <c r="F737" s="951"/>
      <c r="G737" s="951"/>
      <c r="H737" s="951"/>
      <c r="I737" s="951"/>
      <c r="J737" s="951"/>
      <c r="K737" s="951"/>
      <c r="L737" s="951"/>
      <c r="M737" s="951"/>
      <c r="N737" s="951"/>
      <c r="O737" s="951"/>
      <c r="P737" s="951"/>
      <c r="Q737" s="951"/>
      <c r="R737" s="951"/>
      <c r="S737" s="951"/>
      <c r="T737" s="951"/>
      <c r="U737" s="951"/>
      <c r="V737" s="951"/>
      <c r="W737" s="951"/>
      <c r="X737" s="951"/>
      <c r="Y737" s="951"/>
      <c r="Z737" s="951"/>
      <c r="AA737" s="951"/>
      <c r="AB737" s="951"/>
    </row>
    <row r="738">
      <c r="A738" s="951"/>
      <c r="B738" s="951"/>
      <c r="C738" s="951"/>
      <c r="D738" s="951"/>
      <c r="E738" s="951"/>
      <c r="F738" s="951"/>
      <c r="G738" s="951"/>
      <c r="H738" s="951"/>
      <c r="I738" s="951"/>
      <c r="J738" s="951"/>
      <c r="K738" s="951"/>
      <c r="L738" s="951"/>
      <c r="M738" s="951"/>
      <c r="N738" s="951"/>
      <c r="O738" s="951"/>
      <c r="P738" s="951"/>
      <c r="Q738" s="951"/>
      <c r="R738" s="951"/>
      <c r="S738" s="951"/>
      <c r="T738" s="951"/>
      <c r="U738" s="951"/>
      <c r="V738" s="951"/>
      <c r="W738" s="951"/>
      <c r="X738" s="951"/>
      <c r="Y738" s="951"/>
      <c r="Z738" s="951"/>
      <c r="AA738" s="951"/>
      <c r="AB738" s="951"/>
    </row>
    <row r="739">
      <c r="A739" s="951"/>
      <c r="B739" s="951"/>
      <c r="C739" s="951"/>
      <c r="D739" s="951"/>
      <c r="E739" s="951"/>
      <c r="F739" s="951"/>
      <c r="G739" s="951"/>
      <c r="H739" s="951"/>
      <c r="I739" s="951"/>
      <c r="J739" s="951"/>
      <c r="K739" s="951"/>
      <c r="L739" s="951"/>
      <c r="M739" s="951"/>
      <c r="N739" s="951"/>
      <c r="O739" s="951"/>
      <c r="P739" s="951"/>
      <c r="Q739" s="951"/>
      <c r="R739" s="951"/>
      <c r="S739" s="951"/>
      <c r="T739" s="951"/>
      <c r="U739" s="951"/>
      <c r="V739" s="951"/>
      <c r="W739" s="951"/>
      <c r="X739" s="951"/>
      <c r="Y739" s="951"/>
      <c r="Z739" s="951"/>
      <c r="AA739" s="951"/>
      <c r="AB739" s="951"/>
    </row>
    <row r="740">
      <c r="A740" s="951"/>
      <c r="B740" s="951"/>
      <c r="C740" s="951"/>
      <c r="D740" s="951"/>
      <c r="E740" s="951"/>
      <c r="F740" s="951"/>
      <c r="G740" s="951"/>
      <c r="H740" s="951"/>
      <c r="I740" s="951"/>
      <c r="J740" s="951"/>
      <c r="K740" s="951"/>
      <c r="L740" s="951"/>
      <c r="M740" s="951"/>
      <c r="N740" s="951"/>
      <c r="O740" s="951"/>
      <c r="P740" s="951"/>
      <c r="Q740" s="951"/>
      <c r="R740" s="951"/>
      <c r="S740" s="951"/>
      <c r="T740" s="951"/>
      <c r="U740" s="951"/>
      <c r="V740" s="951"/>
      <c r="W740" s="951"/>
      <c r="X740" s="951"/>
      <c r="Y740" s="951"/>
      <c r="Z740" s="951"/>
      <c r="AA740" s="951"/>
      <c r="AB740" s="951"/>
    </row>
    <row r="741">
      <c r="A741" s="951"/>
      <c r="B741" s="951"/>
      <c r="C741" s="951"/>
      <c r="D741" s="951"/>
      <c r="E741" s="951"/>
      <c r="F741" s="951"/>
      <c r="G741" s="951"/>
      <c r="H741" s="951"/>
      <c r="I741" s="951"/>
      <c r="J741" s="951"/>
      <c r="K741" s="951"/>
      <c r="L741" s="951"/>
      <c r="M741" s="951"/>
      <c r="N741" s="951"/>
      <c r="O741" s="951"/>
      <c r="P741" s="951"/>
      <c r="Q741" s="951"/>
      <c r="R741" s="951"/>
      <c r="S741" s="951"/>
      <c r="T741" s="951"/>
      <c r="U741" s="951"/>
      <c r="V741" s="951"/>
      <c r="W741" s="951"/>
      <c r="X741" s="951"/>
      <c r="Y741" s="951"/>
      <c r="Z741" s="951"/>
      <c r="AA741" s="951"/>
      <c r="AB741" s="951"/>
    </row>
    <row r="742">
      <c r="A742" s="951"/>
      <c r="B742" s="951"/>
      <c r="C742" s="951"/>
      <c r="D742" s="951"/>
      <c r="E742" s="951"/>
      <c r="F742" s="951"/>
      <c r="G742" s="951"/>
      <c r="H742" s="951"/>
      <c r="I742" s="951"/>
      <c r="J742" s="951"/>
      <c r="K742" s="951"/>
      <c r="L742" s="951"/>
      <c r="M742" s="951"/>
      <c r="N742" s="951"/>
      <c r="O742" s="951"/>
      <c r="P742" s="951"/>
      <c r="Q742" s="951"/>
      <c r="R742" s="951"/>
      <c r="S742" s="951"/>
      <c r="T742" s="951"/>
      <c r="U742" s="951"/>
      <c r="V742" s="951"/>
      <c r="W742" s="951"/>
      <c r="X742" s="951"/>
      <c r="Y742" s="951"/>
      <c r="Z742" s="951"/>
      <c r="AA742" s="951"/>
      <c r="AB742" s="951"/>
    </row>
    <row r="743">
      <c r="A743" s="951"/>
      <c r="B743" s="951"/>
      <c r="C743" s="951"/>
      <c r="D743" s="951"/>
      <c r="E743" s="951"/>
      <c r="F743" s="951"/>
      <c r="G743" s="951"/>
      <c r="H743" s="951"/>
      <c r="I743" s="951"/>
      <c r="J743" s="951"/>
      <c r="K743" s="951"/>
      <c r="L743" s="951"/>
      <c r="M743" s="951"/>
      <c r="N743" s="951"/>
      <c r="O743" s="951"/>
      <c r="P743" s="951"/>
      <c r="Q743" s="951"/>
      <c r="R743" s="951"/>
      <c r="S743" s="951"/>
      <c r="T743" s="951"/>
      <c r="U743" s="951"/>
      <c r="V743" s="951"/>
      <c r="W743" s="951"/>
      <c r="X743" s="951"/>
      <c r="Y743" s="951"/>
      <c r="Z743" s="951"/>
      <c r="AA743" s="951"/>
      <c r="AB743" s="951"/>
    </row>
    <row r="744">
      <c r="A744" s="951"/>
      <c r="B744" s="951"/>
      <c r="C744" s="951"/>
      <c r="D744" s="951"/>
      <c r="E744" s="951"/>
      <c r="F744" s="951"/>
      <c r="G744" s="951"/>
      <c r="H744" s="951"/>
      <c r="I744" s="951"/>
      <c r="J744" s="951"/>
      <c r="K744" s="951"/>
      <c r="L744" s="951"/>
      <c r="M744" s="951"/>
      <c r="N744" s="951"/>
      <c r="O744" s="951"/>
      <c r="P744" s="951"/>
      <c r="Q744" s="951"/>
      <c r="R744" s="951"/>
      <c r="S744" s="951"/>
      <c r="T744" s="951"/>
      <c r="U744" s="951"/>
      <c r="V744" s="951"/>
      <c r="W744" s="951"/>
      <c r="X744" s="951"/>
      <c r="Y744" s="951"/>
      <c r="Z744" s="951"/>
      <c r="AA744" s="951"/>
      <c r="AB744" s="951"/>
    </row>
    <row r="745">
      <c r="A745" s="951"/>
      <c r="B745" s="951"/>
      <c r="C745" s="951"/>
      <c r="D745" s="951"/>
      <c r="E745" s="951"/>
      <c r="F745" s="951"/>
      <c r="G745" s="951"/>
      <c r="H745" s="951"/>
      <c r="I745" s="951"/>
      <c r="J745" s="951"/>
      <c r="K745" s="951"/>
      <c r="L745" s="951"/>
      <c r="M745" s="951"/>
      <c r="N745" s="951"/>
      <c r="O745" s="951"/>
      <c r="P745" s="951"/>
      <c r="Q745" s="951"/>
      <c r="R745" s="951"/>
      <c r="S745" s="951"/>
      <c r="T745" s="951"/>
      <c r="U745" s="951"/>
      <c r="V745" s="951"/>
      <c r="W745" s="951"/>
      <c r="X745" s="951"/>
      <c r="Y745" s="951"/>
      <c r="Z745" s="951"/>
      <c r="AA745" s="951"/>
      <c r="AB745" s="951"/>
    </row>
    <row r="746">
      <c r="A746" s="951"/>
      <c r="B746" s="951"/>
      <c r="C746" s="951"/>
      <c r="D746" s="951"/>
      <c r="E746" s="951"/>
      <c r="F746" s="951"/>
      <c r="G746" s="951"/>
      <c r="H746" s="951"/>
      <c r="I746" s="951"/>
      <c r="J746" s="951"/>
      <c r="K746" s="951"/>
      <c r="L746" s="951"/>
      <c r="M746" s="951"/>
      <c r="N746" s="951"/>
      <c r="O746" s="951"/>
      <c r="P746" s="951"/>
      <c r="Q746" s="951"/>
      <c r="R746" s="951"/>
      <c r="S746" s="951"/>
      <c r="T746" s="951"/>
      <c r="U746" s="951"/>
      <c r="V746" s="951"/>
      <c r="W746" s="951"/>
      <c r="X746" s="951"/>
      <c r="Y746" s="951"/>
      <c r="Z746" s="951"/>
      <c r="AA746" s="951"/>
      <c r="AB746" s="951"/>
    </row>
    <row r="747">
      <c r="A747" s="951"/>
      <c r="B747" s="951"/>
      <c r="C747" s="951"/>
      <c r="D747" s="951"/>
      <c r="E747" s="951"/>
      <c r="F747" s="951"/>
      <c r="G747" s="951"/>
      <c r="H747" s="951"/>
      <c r="I747" s="951"/>
      <c r="J747" s="951"/>
      <c r="K747" s="951"/>
      <c r="L747" s="951"/>
      <c r="M747" s="951"/>
      <c r="N747" s="951"/>
      <c r="O747" s="951"/>
      <c r="P747" s="951"/>
      <c r="Q747" s="951"/>
      <c r="R747" s="951"/>
      <c r="S747" s="951"/>
      <c r="T747" s="951"/>
      <c r="U747" s="951"/>
      <c r="V747" s="951"/>
      <c r="W747" s="951"/>
      <c r="X747" s="951"/>
      <c r="Y747" s="951"/>
      <c r="Z747" s="951"/>
      <c r="AA747" s="951"/>
      <c r="AB747" s="951"/>
    </row>
    <row r="748">
      <c r="A748" s="951"/>
      <c r="B748" s="951"/>
      <c r="C748" s="951"/>
      <c r="D748" s="951"/>
      <c r="E748" s="951"/>
      <c r="F748" s="951"/>
      <c r="G748" s="951"/>
      <c r="H748" s="951"/>
      <c r="I748" s="951"/>
      <c r="J748" s="951"/>
      <c r="K748" s="951"/>
      <c r="L748" s="951"/>
      <c r="M748" s="951"/>
      <c r="N748" s="951"/>
      <c r="O748" s="951"/>
      <c r="P748" s="951"/>
      <c r="Q748" s="951"/>
      <c r="R748" s="951"/>
      <c r="S748" s="951"/>
      <c r="T748" s="951"/>
      <c r="U748" s="951"/>
      <c r="V748" s="951"/>
      <c r="W748" s="951"/>
      <c r="X748" s="951"/>
      <c r="Y748" s="951"/>
      <c r="Z748" s="951"/>
      <c r="AA748" s="951"/>
      <c r="AB748" s="951"/>
    </row>
    <row r="749">
      <c r="A749" s="951"/>
      <c r="B749" s="951"/>
      <c r="C749" s="951"/>
      <c r="D749" s="951"/>
      <c r="E749" s="951"/>
      <c r="F749" s="951"/>
      <c r="G749" s="951"/>
      <c r="H749" s="951"/>
      <c r="I749" s="951"/>
      <c r="J749" s="951"/>
      <c r="K749" s="951"/>
      <c r="L749" s="951"/>
      <c r="M749" s="951"/>
      <c r="N749" s="951"/>
      <c r="O749" s="951"/>
      <c r="P749" s="951"/>
      <c r="Q749" s="951"/>
      <c r="R749" s="951"/>
      <c r="S749" s="951"/>
      <c r="T749" s="951"/>
      <c r="U749" s="951"/>
      <c r="V749" s="951"/>
      <c r="W749" s="951"/>
      <c r="X749" s="951"/>
      <c r="Y749" s="951"/>
      <c r="Z749" s="951"/>
      <c r="AA749" s="951"/>
      <c r="AB749" s="951"/>
    </row>
    <row r="750">
      <c r="A750" s="951"/>
      <c r="B750" s="951"/>
      <c r="C750" s="951"/>
      <c r="D750" s="951"/>
      <c r="E750" s="951"/>
      <c r="F750" s="951"/>
      <c r="G750" s="951"/>
      <c r="H750" s="951"/>
      <c r="I750" s="951"/>
      <c r="J750" s="951"/>
      <c r="K750" s="951"/>
      <c r="L750" s="951"/>
      <c r="M750" s="951"/>
      <c r="N750" s="951"/>
      <c r="O750" s="951"/>
      <c r="P750" s="951"/>
      <c r="Q750" s="951"/>
      <c r="R750" s="951"/>
      <c r="S750" s="951"/>
      <c r="T750" s="951"/>
      <c r="U750" s="951"/>
      <c r="V750" s="951"/>
      <c r="W750" s="951"/>
      <c r="X750" s="951"/>
      <c r="Y750" s="951"/>
      <c r="Z750" s="951"/>
      <c r="AA750" s="951"/>
      <c r="AB750" s="951"/>
    </row>
    <row r="751">
      <c r="A751" s="951"/>
      <c r="B751" s="951"/>
      <c r="C751" s="951"/>
      <c r="D751" s="951"/>
      <c r="E751" s="951"/>
      <c r="F751" s="951"/>
      <c r="G751" s="951"/>
      <c r="H751" s="951"/>
      <c r="I751" s="951"/>
      <c r="J751" s="951"/>
      <c r="K751" s="951"/>
      <c r="L751" s="951"/>
      <c r="M751" s="951"/>
      <c r="N751" s="951"/>
      <c r="O751" s="951"/>
      <c r="P751" s="951"/>
      <c r="Q751" s="951"/>
      <c r="R751" s="951"/>
      <c r="S751" s="951"/>
      <c r="T751" s="951"/>
      <c r="U751" s="951"/>
      <c r="V751" s="951"/>
      <c r="W751" s="951"/>
      <c r="X751" s="951"/>
      <c r="Y751" s="951"/>
      <c r="Z751" s="951"/>
      <c r="AA751" s="951"/>
      <c r="AB751" s="951"/>
    </row>
    <row r="752">
      <c r="A752" s="951"/>
      <c r="B752" s="951"/>
      <c r="C752" s="951"/>
      <c r="D752" s="951"/>
      <c r="E752" s="951"/>
      <c r="F752" s="951"/>
      <c r="G752" s="951"/>
      <c r="H752" s="951"/>
      <c r="I752" s="951"/>
      <c r="J752" s="951"/>
      <c r="K752" s="951"/>
      <c r="L752" s="951"/>
      <c r="M752" s="951"/>
      <c r="N752" s="951"/>
      <c r="O752" s="951"/>
      <c r="P752" s="951"/>
      <c r="Q752" s="951"/>
      <c r="R752" s="951"/>
      <c r="S752" s="951"/>
      <c r="T752" s="951"/>
      <c r="U752" s="951"/>
      <c r="V752" s="951"/>
      <c r="W752" s="951"/>
      <c r="X752" s="951"/>
      <c r="Y752" s="951"/>
      <c r="Z752" s="951"/>
      <c r="AA752" s="951"/>
      <c r="AB752" s="951"/>
    </row>
    <row r="753">
      <c r="A753" s="951"/>
      <c r="B753" s="951"/>
      <c r="C753" s="951"/>
      <c r="D753" s="951"/>
      <c r="E753" s="951"/>
      <c r="F753" s="951"/>
      <c r="G753" s="951"/>
      <c r="H753" s="951"/>
      <c r="I753" s="951"/>
      <c r="J753" s="951"/>
      <c r="K753" s="951"/>
      <c r="L753" s="951"/>
      <c r="M753" s="951"/>
      <c r="N753" s="951"/>
      <c r="O753" s="951"/>
      <c r="P753" s="951"/>
      <c r="Q753" s="951"/>
      <c r="R753" s="951"/>
      <c r="S753" s="951"/>
      <c r="T753" s="951"/>
      <c r="U753" s="951"/>
      <c r="V753" s="951"/>
      <c r="W753" s="951"/>
      <c r="X753" s="951"/>
      <c r="Y753" s="951"/>
      <c r="Z753" s="951"/>
      <c r="AA753" s="951"/>
      <c r="AB753" s="951"/>
    </row>
    <row r="754">
      <c r="A754" s="951"/>
      <c r="B754" s="951"/>
      <c r="C754" s="951"/>
      <c r="D754" s="951"/>
      <c r="E754" s="951"/>
      <c r="F754" s="951"/>
      <c r="G754" s="951"/>
      <c r="H754" s="951"/>
      <c r="I754" s="951"/>
      <c r="J754" s="951"/>
      <c r="K754" s="951"/>
      <c r="L754" s="951"/>
      <c r="M754" s="951"/>
      <c r="N754" s="951"/>
      <c r="O754" s="951"/>
      <c r="P754" s="951"/>
      <c r="Q754" s="951"/>
      <c r="R754" s="951"/>
      <c r="S754" s="951"/>
      <c r="T754" s="951"/>
      <c r="U754" s="951"/>
      <c r="V754" s="951"/>
      <c r="W754" s="951"/>
      <c r="X754" s="951"/>
      <c r="Y754" s="951"/>
      <c r="Z754" s="951"/>
      <c r="AA754" s="951"/>
      <c r="AB754" s="951"/>
    </row>
    <row r="755">
      <c r="A755" s="951"/>
      <c r="B755" s="951"/>
      <c r="C755" s="951"/>
      <c r="D755" s="951"/>
      <c r="E755" s="951"/>
      <c r="F755" s="951"/>
      <c r="G755" s="951"/>
      <c r="H755" s="951"/>
      <c r="I755" s="951"/>
      <c r="J755" s="951"/>
      <c r="K755" s="951"/>
      <c r="L755" s="951"/>
      <c r="M755" s="951"/>
      <c r="N755" s="951"/>
      <c r="O755" s="951"/>
      <c r="P755" s="951"/>
      <c r="Q755" s="951"/>
      <c r="R755" s="951"/>
      <c r="S755" s="951"/>
      <c r="T755" s="951"/>
      <c r="U755" s="951"/>
      <c r="V755" s="951"/>
      <c r="W755" s="951"/>
      <c r="X755" s="951"/>
      <c r="Y755" s="951"/>
      <c r="Z755" s="951"/>
      <c r="AA755" s="951"/>
      <c r="AB755" s="951"/>
    </row>
    <row r="756">
      <c r="A756" s="951"/>
      <c r="B756" s="951"/>
      <c r="C756" s="951"/>
      <c r="D756" s="951"/>
      <c r="E756" s="951"/>
      <c r="F756" s="951"/>
      <c r="G756" s="951"/>
      <c r="H756" s="951"/>
      <c r="I756" s="951"/>
      <c r="J756" s="951"/>
      <c r="K756" s="951"/>
      <c r="L756" s="951"/>
      <c r="M756" s="951"/>
      <c r="N756" s="951"/>
      <c r="O756" s="951"/>
      <c r="P756" s="951"/>
      <c r="Q756" s="951"/>
      <c r="R756" s="951"/>
      <c r="S756" s="951"/>
      <c r="T756" s="951"/>
      <c r="U756" s="951"/>
      <c r="V756" s="951"/>
      <c r="W756" s="951"/>
      <c r="X756" s="951"/>
      <c r="Y756" s="951"/>
      <c r="Z756" s="951"/>
      <c r="AA756" s="951"/>
      <c r="AB756" s="951"/>
    </row>
    <row r="757">
      <c r="A757" s="951"/>
      <c r="B757" s="951"/>
      <c r="C757" s="951"/>
      <c r="D757" s="951"/>
      <c r="E757" s="951"/>
      <c r="F757" s="951"/>
      <c r="G757" s="951"/>
      <c r="H757" s="951"/>
      <c r="I757" s="951"/>
      <c r="J757" s="951"/>
      <c r="K757" s="951"/>
      <c r="L757" s="951"/>
      <c r="M757" s="951"/>
      <c r="N757" s="951"/>
      <c r="O757" s="951"/>
      <c r="P757" s="951"/>
      <c r="Q757" s="951"/>
      <c r="R757" s="951"/>
      <c r="S757" s="951"/>
      <c r="T757" s="951"/>
      <c r="U757" s="951"/>
      <c r="V757" s="951"/>
      <c r="W757" s="951"/>
      <c r="X757" s="951"/>
      <c r="Y757" s="951"/>
      <c r="Z757" s="951"/>
      <c r="AA757" s="951"/>
      <c r="AB757" s="951"/>
    </row>
    <row r="758">
      <c r="A758" s="951"/>
      <c r="B758" s="951"/>
      <c r="C758" s="951"/>
      <c r="D758" s="951"/>
      <c r="E758" s="951"/>
      <c r="F758" s="951"/>
      <c r="G758" s="951"/>
      <c r="H758" s="951"/>
      <c r="I758" s="951"/>
      <c r="J758" s="951"/>
      <c r="K758" s="951"/>
      <c r="L758" s="951"/>
      <c r="M758" s="951"/>
      <c r="N758" s="951"/>
      <c r="O758" s="951"/>
      <c r="P758" s="951"/>
      <c r="Q758" s="951"/>
      <c r="R758" s="951"/>
      <c r="S758" s="951"/>
      <c r="T758" s="951"/>
      <c r="U758" s="951"/>
      <c r="V758" s="951"/>
      <c r="W758" s="951"/>
      <c r="X758" s="951"/>
      <c r="Y758" s="951"/>
      <c r="Z758" s="951"/>
      <c r="AA758" s="951"/>
      <c r="AB758" s="951"/>
    </row>
    <row r="759">
      <c r="A759" s="951"/>
      <c r="B759" s="951"/>
      <c r="C759" s="951"/>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row>
    <row r="760">
      <c r="A760" s="951"/>
      <c r="B760" s="951"/>
      <c r="C760" s="951"/>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row>
    <row r="761">
      <c r="A761" s="951"/>
      <c r="B761" s="951"/>
      <c r="C761" s="951"/>
      <c r="D761" s="951"/>
      <c r="E761" s="951"/>
      <c r="F761" s="951"/>
      <c r="G761" s="951"/>
      <c r="H761" s="951"/>
      <c r="I761" s="951"/>
      <c r="J761" s="951"/>
      <c r="K761" s="951"/>
      <c r="L761" s="951"/>
      <c r="M761" s="951"/>
      <c r="N761" s="951"/>
      <c r="O761" s="951"/>
      <c r="P761" s="951"/>
      <c r="Q761" s="951"/>
      <c r="R761" s="951"/>
      <c r="S761" s="951"/>
      <c r="T761" s="951"/>
      <c r="U761" s="951"/>
      <c r="V761" s="951"/>
      <c r="W761" s="951"/>
      <c r="X761" s="951"/>
      <c r="Y761" s="951"/>
      <c r="Z761" s="951"/>
      <c r="AA761" s="951"/>
      <c r="AB761" s="951"/>
    </row>
    <row r="762">
      <c r="A762" s="951"/>
      <c r="B762" s="951"/>
      <c r="C762" s="951"/>
      <c r="D762" s="951"/>
      <c r="E762" s="951"/>
      <c r="F762" s="951"/>
      <c r="G762" s="951"/>
      <c r="H762" s="951"/>
      <c r="I762" s="951"/>
      <c r="J762" s="951"/>
      <c r="K762" s="951"/>
      <c r="L762" s="951"/>
      <c r="M762" s="951"/>
      <c r="N762" s="951"/>
      <c r="O762" s="951"/>
      <c r="P762" s="951"/>
      <c r="Q762" s="951"/>
      <c r="R762" s="951"/>
      <c r="S762" s="951"/>
      <c r="T762" s="951"/>
      <c r="U762" s="951"/>
      <c r="V762" s="951"/>
      <c r="W762" s="951"/>
      <c r="X762" s="951"/>
      <c r="Y762" s="951"/>
      <c r="Z762" s="951"/>
      <c r="AA762" s="951"/>
      <c r="AB762" s="951"/>
    </row>
    <row r="763">
      <c r="A763" s="951"/>
      <c r="B763" s="951"/>
      <c r="C763" s="951"/>
      <c r="D763" s="951"/>
      <c r="E763" s="951"/>
      <c r="F763" s="951"/>
      <c r="G763" s="951"/>
      <c r="H763" s="951"/>
      <c r="I763" s="951"/>
      <c r="J763" s="951"/>
      <c r="K763" s="951"/>
      <c r="L763" s="951"/>
      <c r="M763" s="951"/>
      <c r="N763" s="951"/>
      <c r="O763" s="951"/>
      <c r="P763" s="951"/>
      <c r="Q763" s="951"/>
      <c r="R763" s="951"/>
      <c r="S763" s="951"/>
      <c r="T763" s="951"/>
      <c r="U763" s="951"/>
      <c r="V763" s="951"/>
      <c r="W763" s="951"/>
      <c r="X763" s="951"/>
      <c r="Y763" s="951"/>
      <c r="Z763" s="951"/>
      <c r="AA763" s="951"/>
      <c r="AB763" s="951"/>
    </row>
    <row r="764">
      <c r="A764" s="951"/>
      <c r="B764" s="951"/>
      <c r="C764" s="951"/>
      <c r="D764" s="951"/>
      <c r="E764" s="951"/>
      <c r="F764" s="951"/>
      <c r="G764" s="951"/>
      <c r="H764" s="951"/>
      <c r="I764" s="951"/>
      <c r="J764" s="951"/>
      <c r="K764" s="951"/>
      <c r="L764" s="951"/>
      <c r="M764" s="951"/>
      <c r="N764" s="951"/>
      <c r="O764" s="951"/>
      <c r="P764" s="951"/>
      <c r="Q764" s="951"/>
      <c r="R764" s="951"/>
      <c r="S764" s="951"/>
      <c r="T764" s="951"/>
      <c r="U764" s="951"/>
      <c r="V764" s="951"/>
      <c r="W764" s="951"/>
      <c r="X764" s="951"/>
      <c r="Y764" s="951"/>
      <c r="Z764" s="951"/>
      <c r="AA764" s="951"/>
      <c r="AB764" s="951"/>
    </row>
    <row r="765">
      <c r="A765" s="951"/>
      <c r="B765" s="951"/>
      <c r="C765" s="951"/>
      <c r="D765" s="951"/>
      <c r="E765" s="951"/>
      <c r="F765" s="951"/>
      <c r="G765" s="951"/>
      <c r="H765" s="951"/>
      <c r="I765" s="951"/>
      <c r="J765" s="951"/>
      <c r="K765" s="951"/>
      <c r="L765" s="951"/>
      <c r="M765" s="951"/>
      <c r="N765" s="951"/>
      <c r="O765" s="951"/>
      <c r="P765" s="951"/>
      <c r="Q765" s="951"/>
      <c r="R765" s="951"/>
      <c r="S765" s="951"/>
      <c r="T765" s="951"/>
      <c r="U765" s="951"/>
      <c r="V765" s="951"/>
      <c r="W765" s="951"/>
      <c r="X765" s="951"/>
      <c r="Y765" s="951"/>
      <c r="Z765" s="951"/>
      <c r="AA765" s="951"/>
      <c r="AB765" s="951"/>
    </row>
    <row r="766">
      <c r="A766" s="951"/>
      <c r="B766" s="951"/>
      <c r="C766" s="951"/>
      <c r="D766" s="951"/>
      <c r="E766" s="951"/>
      <c r="F766" s="951"/>
      <c r="G766" s="951"/>
      <c r="H766" s="951"/>
      <c r="I766" s="951"/>
      <c r="J766" s="951"/>
      <c r="K766" s="951"/>
      <c r="L766" s="951"/>
      <c r="M766" s="951"/>
      <c r="N766" s="951"/>
      <c r="O766" s="951"/>
      <c r="P766" s="951"/>
      <c r="Q766" s="951"/>
      <c r="R766" s="951"/>
      <c r="S766" s="951"/>
      <c r="T766" s="951"/>
      <c r="U766" s="951"/>
      <c r="V766" s="951"/>
      <c r="W766" s="951"/>
      <c r="X766" s="951"/>
      <c r="Y766" s="951"/>
      <c r="Z766" s="951"/>
      <c r="AA766" s="951"/>
      <c r="AB766" s="951"/>
    </row>
    <row r="767">
      <c r="A767" s="951"/>
      <c r="B767" s="951"/>
      <c r="C767" s="951"/>
      <c r="D767" s="951"/>
      <c r="E767" s="951"/>
      <c r="F767" s="951"/>
      <c r="G767" s="951"/>
      <c r="H767" s="951"/>
      <c r="I767" s="951"/>
      <c r="J767" s="951"/>
      <c r="K767" s="951"/>
      <c r="L767" s="951"/>
      <c r="M767" s="951"/>
      <c r="N767" s="951"/>
      <c r="O767" s="951"/>
      <c r="P767" s="951"/>
      <c r="Q767" s="951"/>
      <c r="R767" s="951"/>
      <c r="S767" s="951"/>
      <c r="T767" s="951"/>
      <c r="U767" s="951"/>
      <c r="V767" s="951"/>
      <c r="W767" s="951"/>
      <c r="X767" s="951"/>
      <c r="Y767" s="951"/>
      <c r="Z767" s="951"/>
      <c r="AA767" s="951"/>
      <c r="AB767" s="951"/>
    </row>
    <row r="768">
      <c r="A768" s="951"/>
      <c r="B768" s="951"/>
      <c r="C768" s="951"/>
      <c r="D768" s="951"/>
      <c r="E768" s="951"/>
      <c r="F768" s="951"/>
      <c r="G768" s="951"/>
      <c r="H768" s="951"/>
      <c r="I768" s="951"/>
      <c r="J768" s="951"/>
      <c r="K768" s="951"/>
      <c r="L768" s="951"/>
      <c r="M768" s="951"/>
      <c r="N768" s="951"/>
      <c r="O768" s="951"/>
      <c r="P768" s="951"/>
      <c r="Q768" s="951"/>
      <c r="R768" s="951"/>
      <c r="S768" s="951"/>
      <c r="T768" s="951"/>
      <c r="U768" s="951"/>
      <c r="V768" s="951"/>
      <c r="W768" s="951"/>
      <c r="X768" s="951"/>
      <c r="Y768" s="951"/>
      <c r="Z768" s="951"/>
      <c r="AA768" s="951"/>
      <c r="AB768" s="951"/>
    </row>
    <row r="769">
      <c r="A769" s="951"/>
      <c r="B769" s="951"/>
      <c r="C769" s="951"/>
      <c r="D769" s="951"/>
      <c r="E769" s="951"/>
      <c r="F769" s="951"/>
      <c r="G769" s="951"/>
      <c r="H769" s="951"/>
      <c r="I769" s="951"/>
      <c r="J769" s="951"/>
      <c r="K769" s="951"/>
      <c r="L769" s="951"/>
      <c r="M769" s="951"/>
      <c r="N769" s="951"/>
      <c r="O769" s="951"/>
      <c r="P769" s="951"/>
      <c r="Q769" s="951"/>
      <c r="R769" s="951"/>
      <c r="S769" s="951"/>
      <c r="T769" s="951"/>
      <c r="U769" s="951"/>
      <c r="V769" s="951"/>
      <c r="W769" s="951"/>
      <c r="X769" s="951"/>
      <c r="Y769" s="951"/>
      <c r="Z769" s="951"/>
      <c r="AA769" s="951"/>
      <c r="AB769" s="951"/>
    </row>
    <row r="770">
      <c r="A770" s="951"/>
      <c r="B770" s="951"/>
      <c r="C770" s="951"/>
      <c r="D770" s="951"/>
      <c r="E770" s="951"/>
      <c r="F770" s="951"/>
      <c r="G770" s="951"/>
      <c r="H770" s="951"/>
      <c r="I770" s="951"/>
      <c r="J770" s="951"/>
      <c r="K770" s="951"/>
      <c r="L770" s="951"/>
      <c r="M770" s="951"/>
      <c r="N770" s="951"/>
      <c r="O770" s="951"/>
      <c r="P770" s="951"/>
      <c r="Q770" s="951"/>
      <c r="R770" s="951"/>
      <c r="S770" s="951"/>
      <c r="T770" s="951"/>
      <c r="U770" s="951"/>
      <c r="V770" s="951"/>
      <c r="W770" s="951"/>
      <c r="X770" s="951"/>
      <c r="Y770" s="951"/>
      <c r="Z770" s="951"/>
      <c r="AA770" s="951"/>
      <c r="AB770" s="951"/>
    </row>
    <row r="771">
      <c r="A771" s="951"/>
      <c r="B771" s="951"/>
      <c r="C771" s="951"/>
      <c r="D771" s="951"/>
      <c r="E771" s="951"/>
      <c r="F771" s="951"/>
      <c r="G771" s="951"/>
      <c r="H771" s="951"/>
      <c r="I771" s="951"/>
      <c r="J771" s="951"/>
      <c r="K771" s="951"/>
      <c r="L771" s="951"/>
      <c r="M771" s="951"/>
      <c r="N771" s="951"/>
      <c r="O771" s="951"/>
      <c r="P771" s="951"/>
      <c r="Q771" s="951"/>
      <c r="R771" s="951"/>
      <c r="S771" s="951"/>
      <c r="T771" s="951"/>
      <c r="U771" s="951"/>
      <c r="V771" s="951"/>
      <c r="W771" s="951"/>
      <c r="X771" s="951"/>
      <c r="Y771" s="951"/>
      <c r="Z771" s="951"/>
      <c r="AA771" s="951"/>
      <c r="AB771" s="951"/>
    </row>
    <row r="772">
      <c r="A772" s="951"/>
      <c r="B772" s="951"/>
      <c r="C772" s="951"/>
      <c r="D772" s="951"/>
      <c r="E772" s="951"/>
      <c r="F772" s="951"/>
      <c r="G772" s="951"/>
      <c r="H772" s="951"/>
      <c r="I772" s="951"/>
      <c r="J772" s="951"/>
      <c r="K772" s="951"/>
      <c r="L772" s="951"/>
      <c r="M772" s="951"/>
      <c r="N772" s="951"/>
      <c r="O772" s="951"/>
      <c r="P772" s="951"/>
      <c r="Q772" s="951"/>
      <c r="R772" s="951"/>
      <c r="S772" s="951"/>
      <c r="T772" s="951"/>
      <c r="U772" s="951"/>
      <c r="V772" s="951"/>
      <c r="W772" s="951"/>
      <c r="X772" s="951"/>
      <c r="Y772" s="951"/>
      <c r="Z772" s="951"/>
      <c r="AA772" s="951"/>
      <c r="AB772" s="951"/>
    </row>
    <row r="773">
      <c r="A773" s="951"/>
      <c r="B773" s="951"/>
      <c r="C773" s="951"/>
      <c r="D773" s="951"/>
      <c r="E773" s="951"/>
      <c r="F773" s="951"/>
      <c r="G773" s="951"/>
      <c r="H773" s="951"/>
      <c r="I773" s="951"/>
      <c r="J773" s="951"/>
      <c r="K773" s="951"/>
      <c r="L773" s="951"/>
      <c r="M773" s="951"/>
      <c r="N773" s="951"/>
      <c r="O773" s="951"/>
      <c r="P773" s="951"/>
      <c r="Q773" s="951"/>
      <c r="R773" s="951"/>
      <c r="S773" s="951"/>
      <c r="T773" s="951"/>
      <c r="U773" s="951"/>
      <c r="V773" s="951"/>
      <c r="W773" s="951"/>
      <c r="X773" s="951"/>
      <c r="Y773" s="951"/>
      <c r="Z773" s="951"/>
      <c r="AA773" s="951"/>
      <c r="AB773" s="951"/>
    </row>
    <row r="774">
      <c r="A774" s="951"/>
      <c r="B774" s="951"/>
      <c r="C774" s="951"/>
      <c r="D774" s="951"/>
      <c r="E774" s="951"/>
      <c r="F774" s="951"/>
      <c r="G774" s="951"/>
      <c r="H774" s="951"/>
      <c r="I774" s="951"/>
      <c r="J774" s="951"/>
      <c r="K774" s="951"/>
      <c r="L774" s="951"/>
      <c r="M774" s="951"/>
      <c r="N774" s="951"/>
      <c r="O774" s="951"/>
      <c r="P774" s="951"/>
      <c r="Q774" s="951"/>
      <c r="R774" s="951"/>
      <c r="S774" s="951"/>
      <c r="T774" s="951"/>
      <c r="U774" s="951"/>
      <c r="V774" s="951"/>
      <c r="W774" s="951"/>
      <c r="X774" s="951"/>
      <c r="Y774" s="951"/>
      <c r="Z774" s="951"/>
      <c r="AA774" s="951"/>
      <c r="AB774" s="951"/>
    </row>
    <row r="775">
      <c r="A775" s="951"/>
      <c r="B775" s="951"/>
      <c r="C775" s="951"/>
      <c r="D775" s="951"/>
      <c r="E775" s="951"/>
      <c r="F775" s="951"/>
      <c r="G775" s="951"/>
      <c r="H775" s="951"/>
      <c r="I775" s="951"/>
      <c r="J775" s="951"/>
      <c r="K775" s="951"/>
      <c r="L775" s="951"/>
      <c r="M775" s="951"/>
      <c r="N775" s="951"/>
      <c r="O775" s="951"/>
      <c r="P775" s="951"/>
      <c r="Q775" s="951"/>
      <c r="R775" s="951"/>
      <c r="S775" s="951"/>
      <c r="T775" s="951"/>
      <c r="U775" s="951"/>
      <c r="V775" s="951"/>
      <c r="W775" s="951"/>
      <c r="X775" s="951"/>
      <c r="Y775" s="951"/>
      <c r="Z775" s="951"/>
      <c r="AA775" s="951"/>
      <c r="AB775" s="951"/>
    </row>
    <row r="776">
      <c r="A776" s="951"/>
      <c r="B776" s="951"/>
      <c r="C776" s="951"/>
      <c r="D776" s="951"/>
      <c r="E776" s="951"/>
      <c r="F776" s="951"/>
      <c r="G776" s="951"/>
      <c r="H776" s="951"/>
      <c r="I776" s="951"/>
      <c r="J776" s="951"/>
      <c r="K776" s="951"/>
      <c r="L776" s="951"/>
      <c r="M776" s="951"/>
      <c r="N776" s="951"/>
      <c r="O776" s="951"/>
      <c r="P776" s="951"/>
      <c r="Q776" s="951"/>
      <c r="R776" s="951"/>
      <c r="S776" s="951"/>
      <c r="T776" s="951"/>
      <c r="U776" s="951"/>
      <c r="V776" s="951"/>
      <c r="W776" s="951"/>
      <c r="X776" s="951"/>
      <c r="Y776" s="951"/>
      <c r="Z776" s="951"/>
      <c r="AA776" s="951"/>
      <c r="AB776" s="951"/>
    </row>
    <row r="777">
      <c r="A777" s="951"/>
      <c r="B777" s="951"/>
      <c r="C777" s="951"/>
      <c r="D777" s="951"/>
      <c r="E777" s="951"/>
      <c r="F777" s="951"/>
      <c r="G777" s="951"/>
      <c r="H777" s="951"/>
      <c r="I777" s="951"/>
      <c r="J777" s="951"/>
      <c r="K777" s="951"/>
      <c r="L777" s="951"/>
      <c r="M777" s="951"/>
      <c r="N777" s="951"/>
      <c r="O777" s="951"/>
      <c r="P777" s="951"/>
      <c r="Q777" s="951"/>
      <c r="R777" s="951"/>
      <c r="S777" s="951"/>
      <c r="T777" s="951"/>
      <c r="U777" s="951"/>
      <c r="V777" s="951"/>
      <c r="W777" s="951"/>
      <c r="X777" s="951"/>
      <c r="Y777" s="951"/>
      <c r="Z777" s="951"/>
      <c r="AA777" s="951"/>
      <c r="AB777" s="951"/>
    </row>
    <row r="778">
      <c r="A778" s="951"/>
      <c r="B778" s="951"/>
      <c r="C778" s="951"/>
      <c r="D778" s="951"/>
      <c r="E778" s="951"/>
      <c r="F778" s="951"/>
      <c r="G778" s="951"/>
      <c r="H778" s="951"/>
      <c r="I778" s="951"/>
      <c r="J778" s="951"/>
      <c r="K778" s="951"/>
      <c r="L778" s="951"/>
      <c r="M778" s="951"/>
      <c r="N778" s="951"/>
      <c r="O778" s="951"/>
      <c r="P778" s="951"/>
      <c r="Q778" s="951"/>
      <c r="R778" s="951"/>
      <c r="S778" s="951"/>
      <c r="T778" s="951"/>
      <c r="U778" s="951"/>
      <c r="V778" s="951"/>
      <c r="W778" s="951"/>
      <c r="X778" s="951"/>
      <c r="Y778" s="951"/>
      <c r="Z778" s="951"/>
      <c r="AA778" s="951"/>
      <c r="AB778" s="951"/>
    </row>
    <row r="779">
      <c r="A779" s="951"/>
      <c r="B779" s="951"/>
      <c r="C779" s="951"/>
      <c r="D779" s="951"/>
      <c r="E779" s="951"/>
      <c r="F779" s="951"/>
      <c r="G779" s="951"/>
      <c r="H779" s="951"/>
      <c r="I779" s="951"/>
      <c r="J779" s="951"/>
      <c r="K779" s="951"/>
      <c r="L779" s="951"/>
      <c r="M779" s="951"/>
      <c r="N779" s="951"/>
      <c r="O779" s="951"/>
      <c r="P779" s="951"/>
      <c r="Q779" s="951"/>
      <c r="R779" s="951"/>
      <c r="S779" s="951"/>
      <c r="T779" s="951"/>
      <c r="U779" s="951"/>
      <c r="V779" s="951"/>
      <c r="W779" s="951"/>
      <c r="X779" s="951"/>
      <c r="Y779" s="951"/>
      <c r="Z779" s="951"/>
      <c r="AA779" s="951"/>
      <c r="AB779" s="951"/>
    </row>
    <row r="780">
      <c r="A780" s="951"/>
      <c r="B780" s="951"/>
      <c r="C780" s="951"/>
      <c r="D780" s="951"/>
      <c r="E780" s="951"/>
      <c r="F780" s="951"/>
      <c r="G780" s="951"/>
      <c r="H780" s="951"/>
      <c r="I780" s="951"/>
      <c r="J780" s="951"/>
      <c r="K780" s="951"/>
      <c r="L780" s="951"/>
      <c r="M780" s="951"/>
      <c r="N780" s="951"/>
      <c r="O780" s="951"/>
      <c r="P780" s="951"/>
      <c r="Q780" s="951"/>
      <c r="R780" s="951"/>
      <c r="S780" s="951"/>
      <c r="T780" s="951"/>
      <c r="U780" s="951"/>
      <c r="V780" s="951"/>
      <c r="W780" s="951"/>
      <c r="X780" s="951"/>
      <c r="Y780" s="951"/>
      <c r="Z780" s="951"/>
      <c r="AA780" s="951"/>
      <c r="AB780" s="951"/>
    </row>
    <row r="781">
      <c r="A781" s="951"/>
      <c r="B781" s="951"/>
      <c r="C781" s="951"/>
      <c r="D781" s="951"/>
      <c r="E781" s="951"/>
      <c r="F781" s="951"/>
      <c r="G781" s="951"/>
      <c r="H781" s="951"/>
      <c r="I781" s="951"/>
      <c r="J781" s="951"/>
      <c r="K781" s="951"/>
      <c r="L781" s="951"/>
      <c r="M781" s="951"/>
      <c r="N781" s="951"/>
      <c r="O781" s="951"/>
      <c r="P781" s="951"/>
      <c r="Q781" s="951"/>
      <c r="R781" s="951"/>
      <c r="S781" s="951"/>
      <c r="T781" s="951"/>
      <c r="U781" s="951"/>
      <c r="V781" s="951"/>
      <c r="W781" s="951"/>
      <c r="X781" s="951"/>
      <c r="Y781" s="951"/>
      <c r="Z781" s="951"/>
      <c r="AA781" s="951"/>
      <c r="AB781" s="951"/>
    </row>
    <row r="782">
      <c r="A782" s="951"/>
      <c r="B782" s="951"/>
      <c r="C782" s="951"/>
      <c r="D782" s="951"/>
      <c r="E782" s="951"/>
      <c r="F782" s="951"/>
      <c r="G782" s="951"/>
      <c r="H782" s="951"/>
      <c r="I782" s="951"/>
      <c r="J782" s="951"/>
      <c r="K782" s="951"/>
      <c r="L782" s="951"/>
      <c r="M782" s="951"/>
      <c r="N782" s="951"/>
      <c r="O782" s="951"/>
      <c r="P782" s="951"/>
      <c r="Q782" s="951"/>
      <c r="R782" s="951"/>
      <c r="S782" s="951"/>
      <c r="T782" s="951"/>
      <c r="U782" s="951"/>
      <c r="V782" s="951"/>
      <c r="W782" s="951"/>
      <c r="X782" s="951"/>
      <c r="Y782" s="951"/>
      <c r="Z782" s="951"/>
      <c r="AA782" s="951"/>
      <c r="AB782" s="951"/>
    </row>
    <row r="783">
      <c r="A783" s="951"/>
      <c r="B783" s="951"/>
      <c r="C783" s="951"/>
      <c r="D783" s="951"/>
      <c r="E783" s="951"/>
      <c r="F783" s="951"/>
      <c r="G783" s="951"/>
      <c r="H783" s="951"/>
      <c r="I783" s="951"/>
      <c r="J783" s="951"/>
      <c r="K783" s="951"/>
      <c r="L783" s="951"/>
      <c r="M783" s="951"/>
      <c r="N783" s="951"/>
      <c r="O783" s="951"/>
      <c r="P783" s="951"/>
      <c r="Q783" s="951"/>
      <c r="R783" s="951"/>
      <c r="S783" s="951"/>
      <c r="T783" s="951"/>
      <c r="U783" s="951"/>
      <c r="V783" s="951"/>
      <c r="W783" s="951"/>
      <c r="X783" s="951"/>
      <c r="Y783" s="951"/>
      <c r="Z783" s="951"/>
      <c r="AA783" s="951"/>
      <c r="AB783" s="951"/>
    </row>
    <row r="784">
      <c r="A784" s="951"/>
      <c r="B784" s="951"/>
      <c r="C784" s="951"/>
      <c r="D784" s="951"/>
      <c r="E784" s="951"/>
      <c r="F784" s="951"/>
      <c r="G784" s="951"/>
      <c r="H784" s="951"/>
      <c r="I784" s="951"/>
      <c r="J784" s="951"/>
      <c r="K784" s="951"/>
      <c r="L784" s="951"/>
      <c r="M784" s="951"/>
      <c r="N784" s="951"/>
      <c r="O784" s="951"/>
      <c r="P784" s="951"/>
      <c r="Q784" s="951"/>
      <c r="R784" s="951"/>
      <c r="S784" s="951"/>
      <c r="T784" s="951"/>
      <c r="U784" s="951"/>
      <c r="V784" s="951"/>
      <c r="W784" s="951"/>
      <c r="X784" s="951"/>
      <c r="Y784" s="951"/>
      <c r="Z784" s="951"/>
      <c r="AA784" s="951"/>
      <c r="AB784" s="951"/>
    </row>
    <row r="785">
      <c r="A785" s="951"/>
      <c r="B785" s="951"/>
      <c r="C785" s="951"/>
      <c r="D785" s="951"/>
      <c r="E785" s="951"/>
      <c r="F785" s="951"/>
      <c r="G785" s="951"/>
      <c r="H785" s="951"/>
      <c r="I785" s="951"/>
      <c r="J785" s="951"/>
      <c r="K785" s="951"/>
      <c r="L785" s="951"/>
      <c r="M785" s="951"/>
      <c r="N785" s="951"/>
      <c r="O785" s="951"/>
      <c r="P785" s="951"/>
      <c r="Q785" s="951"/>
      <c r="R785" s="951"/>
      <c r="S785" s="951"/>
      <c r="T785" s="951"/>
      <c r="U785" s="951"/>
      <c r="V785" s="951"/>
      <c r="W785" s="951"/>
      <c r="X785" s="951"/>
      <c r="Y785" s="951"/>
      <c r="Z785" s="951"/>
      <c r="AA785" s="951"/>
      <c r="AB785" s="951"/>
    </row>
    <row r="786">
      <c r="A786" s="951"/>
      <c r="B786" s="951"/>
      <c r="C786" s="951"/>
      <c r="D786" s="951"/>
      <c r="E786" s="951"/>
      <c r="F786" s="951"/>
      <c r="G786" s="951"/>
      <c r="H786" s="951"/>
      <c r="I786" s="951"/>
      <c r="J786" s="951"/>
      <c r="K786" s="951"/>
      <c r="L786" s="951"/>
      <c r="M786" s="951"/>
      <c r="N786" s="951"/>
      <c r="O786" s="951"/>
      <c r="P786" s="951"/>
      <c r="Q786" s="951"/>
      <c r="R786" s="951"/>
      <c r="S786" s="951"/>
      <c r="T786" s="951"/>
      <c r="U786" s="951"/>
      <c r="V786" s="951"/>
      <c r="W786" s="951"/>
      <c r="X786" s="951"/>
      <c r="Y786" s="951"/>
      <c r="Z786" s="951"/>
      <c r="AA786" s="951"/>
      <c r="AB786" s="951"/>
    </row>
    <row r="787">
      <c r="A787" s="951"/>
      <c r="B787" s="951"/>
      <c r="C787" s="951"/>
      <c r="D787" s="951"/>
      <c r="E787" s="951"/>
      <c r="F787" s="951"/>
      <c r="G787" s="951"/>
      <c r="H787" s="951"/>
      <c r="I787" s="951"/>
      <c r="J787" s="951"/>
      <c r="K787" s="951"/>
      <c r="L787" s="951"/>
      <c r="M787" s="951"/>
      <c r="N787" s="951"/>
      <c r="O787" s="951"/>
      <c r="P787" s="951"/>
      <c r="Q787" s="951"/>
      <c r="R787" s="951"/>
      <c r="S787" s="951"/>
      <c r="T787" s="951"/>
      <c r="U787" s="951"/>
      <c r="V787" s="951"/>
      <c r="W787" s="951"/>
      <c r="X787" s="951"/>
      <c r="Y787" s="951"/>
      <c r="Z787" s="951"/>
      <c r="AA787" s="951"/>
      <c r="AB787" s="951"/>
    </row>
    <row r="788">
      <c r="A788" s="951"/>
      <c r="B788" s="951"/>
      <c r="C788" s="951"/>
      <c r="D788" s="951"/>
      <c r="E788" s="951"/>
      <c r="F788" s="951"/>
      <c r="G788" s="951"/>
      <c r="H788" s="951"/>
      <c r="I788" s="951"/>
      <c r="J788" s="951"/>
      <c r="K788" s="951"/>
      <c r="L788" s="951"/>
      <c r="M788" s="951"/>
      <c r="N788" s="951"/>
      <c r="O788" s="951"/>
      <c r="P788" s="951"/>
      <c r="Q788" s="951"/>
      <c r="R788" s="951"/>
      <c r="S788" s="951"/>
      <c r="T788" s="951"/>
      <c r="U788" s="951"/>
      <c r="V788" s="951"/>
      <c r="W788" s="951"/>
      <c r="X788" s="951"/>
      <c r="Y788" s="951"/>
      <c r="Z788" s="951"/>
      <c r="AA788" s="951"/>
      <c r="AB788" s="951"/>
    </row>
    <row r="789">
      <c r="A789" s="951"/>
      <c r="B789" s="951"/>
      <c r="C789" s="951"/>
      <c r="D789" s="951"/>
      <c r="E789" s="951"/>
      <c r="F789" s="951"/>
      <c r="G789" s="951"/>
      <c r="H789" s="951"/>
      <c r="I789" s="951"/>
      <c r="J789" s="951"/>
      <c r="K789" s="951"/>
      <c r="L789" s="951"/>
      <c r="M789" s="951"/>
      <c r="N789" s="951"/>
      <c r="O789" s="951"/>
      <c r="P789" s="951"/>
      <c r="Q789" s="951"/>
      <c r="R789" s="951"/>
      <c r="S789" s="951"/>
      <c r="T789" s="951"/>
      <c r="U789" s="951"/>
      <c r="V789" s="951"/>
      <c r="W789" s="951"/>
      <c r="X789" s="951"/>
      <c r="Y789" s="951"/>
      <c r="Z789" s="951"/>
      <c r="AA789" s="951"/>
      <c r="AB789" s="951"/>
    </row>
    <row r="790">
      <c r="A790" s="951"/>
      <c r="B790" s="951"/>
      <c r="C790" s="951"/>
      <c r="D790" s="951"/>
      <c r="E790" s="951"/>
      <c r="F790" s="951"/>
      <c r="G790" s="951"/>
      <c r="H790" s="951"/>
      <c r="I790" s="951"/>
      <c r="J790" s="951"/>
      <c r="K790" s="951"/>
      <c r="L790" s="951"/>
      <c r="M790" s="951"/>
      <c r="N790" s="951"/>
      <c r="O790" s="951"/>
      <c r="P790" s="951"/>
      <c r="Q790" s="951"/>
      <c r="R790" s="951"/>
      <c r="S790" s="951"/>
      <c r="T790" s="951"/>
      <c r="U790" s="951"/>
      <c r="V790" s="951"/>
      <c r="W790" s="951"/>
      <c r="X790" s="951"/>
      <c r="Y790" s="951"/>
      <c r="Z790" s="951"/>
      <c r="AA790" s="951"/>
      <c r="AB790" s="951"/>
    </row>
    <row r="791">
      <c r="A791" s="951"/>
      <c r="B791" s="951"/>
      <c r="C791" s="951"/>
      <c r="D791" s="951"/>
      <c r="E791" s="951"/>
      <c r="F791" s="951"/>
      <c r="G791" s="951"/>
      <c r="H791" s="951"/>
      <c r="I791" s="951"/>
      <c r="J791" s="951"/>
      <c r="K791" s="951"/>
      <c r="L791" s="951"/>
      <c r="M791" s="951"/>
      <c r="N791" s="951"/>
      <c r="O791" s="951"/>
      <c r="P791" s="951"/>
      <c r="Q791" s="951"/>
      <c r="R791" s="951"/>
      <c r="S791" s="951"/>
      <c r="T791" s="951"/>
      <c r="U791" s="951"/>
      <c r="V791" s="951"/>
      <c r="W791" s="951"/>
      <c r="X791" s="951"/>
      <c r="Y791" s="951"/>
      <c r="Z791" s="951"/>
      <c r="AA791" s="951"/>
      <c r="AB791" s="951"/>
    </row>
    <row r="792">
      <c r="A792" s="951"/>
      <c r="B792" s="951"/>
      <c r="C792" s="951"/>
      <c r="D792" s="951"/>
      <c r="E792" s="951"/>
      <c r="F792" s="951"/>
      <c r="G792" s="951"/>
      <c r="H792" s="951"/>
      <c r="I792" s="951"/>
      <c r="J792" s="951"/>
      <c r="K792" s="951"/>
      <c r="L792" s="951"/>
      <c r="M792" s="951"/>
      <c r="N792" s="951"/>
      <c r="O792" s="951"/>
      <c r="P792" s="951"/>
      <c r="Q792" s="951"/>
      <c r="R792" s="951"/>
      <c r="S792" s="951"/>
      <c r="T792" s="951"/>
      <c r="U792" s="951"/>
      <c r="V792" s="951"/>
      <c r="W792" s="951"/>
      <c r="X792" s="951"/>
      <c r="Y792" s="951"/>
      <c r="Z792" s="951"/>
      <c r="AA792" s="951"/>
      <c r="AB792" s="951"/>
    </row>
    <row r="793">
      <c r="A793" s="951"/>
      <c r="B793" s="951"/>
      <c r="C793" s="951"/>
      <c r="D793" s="951"/>
      <c r="E793" s="951"/>
      <c r="F793" s="951"/>
      <c r="G793" s="951"/>
      <c r="H793" s="951"/>
      <c r="I793" s="951"/>
      <c r="J793" s="951"/>
      <c r="K793" s="951"/>
      <c r="L793" s="951"/>
      <c r="M793" s="951"/>
      <c r="N793" s="951"/>
      <c r="O793" s="951"/>
      <c r="P793" s="951"/>
      <c r="Q793" s="951"/>
      <c r="R793" s="951"/>
      <c r="S793" s="951"/>
      <c r="T793" s="951"/>
      <c r="U793" s="951"/>
      <c r="V793" s="951"/>
      <c r="W793" s="951"/>
      <c r="X793" s="951"/>
      <c r="Y793" s="951"/>
      <c r="Z793" s="951"/>
      <c r="AA793" s="951"/>
      <c r="AB793" s="951"/>
    </row>
    <row r="794">
      <c r="A794" s="951"/>
      <c r="B794" s="951"/>
      <c r="C794" s="951"/>
      <c r="D794" s="951"/>
      <c r="E794" s="951"/>
      <c r="F794" s="951"/>
      <c r="G794" s="951"/>
      <c r="H794" s="951"/>
      <c r="I794" s="951"/>
      <c r="J794" s="951"/>
      <c r="K794" s="951"/>
      <c r="L794" s="951"/>
      <c r="M794" s="951"/>
      <c r="N794" s="951"/>
      <c r="O794" s="951"/>
      <c r="P794" s="951"/>
      <c r="Q794" s="951"/>
      <c r="R794" s="951"/>
      <c r="S794" s="951"/>
      <c r="T794" s="951"/>
      <c r="U794" s="951"/>
      <c r="V794" s="951"/>
      <c r="W794" s="951"/>
      <c r="X794" s="951"/>
      <c r="Y794" s="951"/>
      <c r="Z794" s="951"/>
      <c r="AA794" s="951"/>
      <c r="AB794" s="951"/>
    </row>
    <row r="795">
      <c r="A795" s="951"/>
      <c r="B795" s="951"/>
      <c r="C795" s="951"/>
      <c r="D795" s="951"/>
      <c r="E795" s="951"/>
      <c r="F795" s="951"/>
      <c r="G795" s="951"/>
      <c r="H795" s="951"/>
      <c r="I795" s="951"/>
      <c r="J795" s="951"/>
      <c r="K795" s="951"/>
      <c r="L795" s="951"/>
      <c r="M795" s="951"/>
      <c r="N795" s="951"/>
      <c r="O795" s="951"/>
      <c r="P795" s="951"/>
      <c r="Q795" s="951"/>
      <c r="R795" s="951"/>
      <c r="S795" s="951"/>
      <c r="T795" s="951"/>
      <c r="U795" s="951"/>
      <c r="V795" s="951"/>
      <c r="W795" s="951"/>
      <c r="X795" s="951"/>
      <c r="Y795" s="951"/>
      <c r="Z795" s="951"/>
      <c r="AA795" s="951"/>
      <c r="AB795" s="951"/>
    </row>
    <row r="796">
      <c r="A796" s="951"/>
      <c r="B796" s="951"/>
      <c r="C796" s="951"/>
      <c r="D796" s="951"/>
      <c r="E796" s="951"/>
      <c r="F796" s="951"/>
      <c r="G796" s="951"/>
      <c r="H796" s="951"/>
      <c r="I796" s="951"/>
      <c r="J796" s="951"/>
      <c r="K796" s="951"/>
      <c r="L796" s="951"/>
      <c r="M796" s="951"/>
      <c r="N796" s="951"/>
      <c r="O796" s="951"/>
      <c r="P796" s="951"/>
      <c r="Q796" s="951"/>
      <c r="R796" s="951"/>
      <c r="S796" s="951"/>
      <c r="T796" s="951"/>
      <c r="U796" s="951"/>
      <c r="V796" s="951"/>
      <c r="W796" s="951"/>
      <c r="X796" s="951"/>
      <c r="Y796" s="951"/>
      <c r="Z796" s="951"/>
      <c r="AA796" s="951"/>
      <c r="AB796" s="951"/>
    </row>
    <row r="797">
      <c r="A797" s="951"/>
      <c r="B797" s="951"/>
      <c r="C797" s="951"/>
      <c r="D797" s="951"/>
      <c r="E797" s="951"/>
      <c r="F797" s="951"/>
      <c r="G797" s="951"/>
      <c r="H797" s="951"/>
      <c r="I797" s="951"/>
      <c r="J797" s="951"/>
      <c r="K797" s="951"/>
      <c r="L797" s="951"/>
      <c r="M797" s="951"/>
      <c r="N797" s="951"/>
      <c r="O797" s="951"/>
      <c r="P797" s="951"/>
      <c r="Q797" s="951"/>
      <c r="R797" s="951"/>
      <c r="S797" s="951"/>
      <c r="T797" s="951"/>
      <c r="U797" s="951"/>
      <c r="V797" s="951"/>
      <c r="W797" s="951"/>
      <c r="X797" s="951"/>
      <c r="Y797" s="951"/>
      <c r="Z797" s="951"/>
      <c r="AA797" s="951"/>
      <c r="AB797" s="951"/>
    </row>
    <row r="798">
      <c r="A798" s="951"/>
      <c r="B798" s="951"/>
      <c r="C798" s="951"/>
      <c r="D798" s="951"/>
      <c r="E798" s="951"/>
      <c r="F798" s="951"/>
      <c r="G798" s="951"/>
      <c r="H798" s="951"/>
      <c r="I798" s="951"/>
      <c r="J798" s="951"/>
      <c r="K798" s="951"/>
      <c r="L798" s="951"/>
      <c r="M798" s="951"/>
      <c r="N798" s="951"/>
      <c r="O798" s="951"/>
      <c r="P798" s="951"/>
      <c r="Q798" s="951"/>
      <c r="R798" s="951"/>
      <c r="S798" s="951"/>
      <c r="T798" s="951"/>
      <c r="U798" s="951"/>
      <c r="V798" s="951"/>
      <c r="W798" s="951"/>
      <c r="X798" s="951"/>
      <c r="Y798" s="951"/>
      <c r="Z798" s="951"/>
      <c r="AA798" s="951"/>
      <c r="AB798" s="951"/>
    </row>
    <row r="799">
      <c r="A799" s="951"/>
      <c r="B799" s="951"/>
      <c r="C799" s="951"/>
      <c r="D799" s="951"/>
      <c r="E799" s="951"/>
      <c r="F799" s="951"/>
      <c r="G799" s="951"/>
      <c r="H799" s="951"/>
      <c r="I799" s="951"/>
      <c r="J799" s="951"/>
      <c r="K799" s="951"/>
      <c r="L799" s="951"/>
      <c r="M799" s="951"/>
      <c r="N799" s="951"/>
      <c r="O799" s="951"/>
      <c r="P799" s="951"/>
      <c r="Q799" s="951"/>
      <c r="R799" s="951"/>
      <c r="S799" s="951"/>
      <c r="T799" s="951"/>
      <c r="U799" s="951"/>
      <c r="V799" s="951"/>
      <c r="W799" s="951"/>
      <c r="X799" s="951"/>
      <c r="Y799" s="951"/>
      <c r="Z799" s="951"/>
      <c r="AA799" s="951"/>
      <c r="AB799" s="951"/>
    </row>
    <row r="800">
      <c r="A800" s="951"/>
      <c r="B800" s="951"/>
      <c r="C800" s="951"/>
      <c r="D800" s="951"/>
      <c r="E800" s="951"/>
      <c r="F800" s="951"/>
      <c r="G800" s="951"/>
      <c r="H800" s="951"/>
      <c r="I800" s="951"/>
      <c r="J800" s="951"/>
      <c r="K800" s="951"/>
      <c r="L800" s="951"/>
      <c r="M800" s="951"/>
      <c r="N800" s="951"/>
      <c r="O800" s="951"/>
      <c r="P800" s="951"/>
      <c r="Q800" s="951"/>
      <c r="R800" s="951"/>
      <c r="S800" s="951"/>
      <c r="T800" s="951"/>
      <c r="U800" s="951"/>
      <c r="V800" s="951"/>
      <c r="W800" s="951"/>
      <c r="X800" s="951"/>
      <c r="Y800" s="951"/>
      <c r="Z800" s="951"/>
      <c r="AA800" s="951"/>
      <c r="AB800" s="951"/>
    </row>
    <row r="801">
      <c r="A801" s="951"/>
      <c r="B801" s="951"/>
      <c r="C801" s="951"/>
      <c r="D801" s="951"/>
      <c r="E801" s="951"/>
      <c r="F801" s="951"/>
      <c r="G801" s="951"/>
      <c r="H801" s="951"/>
      <c r="I801" s="951"/>
      <c r="J801" s="951"/>
      <c r="K801" s="951"/>
      <c r="L801" s="951"/>
      <c r="M801" s="951"/>
      <c r="N801" s="951"/>
      <c r="O801" s="951"/>
      <c r="P801" s="951"/>
      <c r="Q801" s="951"/>
      <c r="R801" s="951"/>
      <c r="S801" s="951"/>
      <c r="T801" s="951"/>
      <c r="U801" s="951"/>
      <c r="V801" s="951"/>
      <c r="W801" s="951"/>
      <c r="X801" s="951"/>
      <c r="Y801" s="951"/>
      <c r="Z801" s="951"/>
      <c r="AA801" s="951"/>
      <c r="AB801" s="951"/>
    </row>
    <row r="802">
      <c r="A802" s="951"/>
      <c r="B802" s="951"/>
      <c r="C802" s="951"/>
      <c r="D802" s="951"/>
      <c r="E802" s="951"/>
      <c r="F802" s="951"/>
      <c r="G802" s="951"/>
      <c r="H802" s="951"/>
      <c r="I802" s="951"/>
      <c r="J802" s="951"/>
      <c r="K802" s="951"/>
      <c r="L802" s="951"/>
      <c r="M802" s="951"/>
      <c r="N802" s="951"/>
      <c r="O802" s="951"/>
      <c r="P802" s="951"/>
      <c r="Q802" s="951"/>
      <c r="R802" s="951"/>
      <c r="S802" s="951"/>
      <c r="T802" s="951"/>
      <c r="U802" s="951"/>
      <c r="V802" s="951"/>
      <c r="W802" s="951"/>
      <c r="X802" s="951"/>
      <c r="Y802" s="951"/>
      <c r="Z802" s="951"/>
      <c r="AA802" s="951"/>
      <c r="AB802" s="951"/>
    </row>
    <row r="803">
      <c r="A803" s="951"/>
      <c r="B803" s="951"/>
      <c r="C803" s="951"/>
      <c r="D803" s="951"/>
      <c r="E803" s="951"/>
      <c r="F803" s="951"/>
      <c r="G803" s="951"/>
      <c r="H803" s="951"/>
      <c r="I803" s="951"/>
      <c r="J803" s="951"/>
      <c r="K803" s="951"/>
      <c r="L803" s="951"/>
      <c r="M803" s="951"/>
      <c r="N803" s="951"/>
      <c r="O803" s="951"/>
      <c r="P803" s="951"/>
      <c r="Q803" s="951"/>
      <c r="R803" s="951"/>
      <c r="S803" s="951"/>
      <c r="T803" s="951"/>
      <c r="U803" s="951"/>
      <c r="V803" s="951"/>
      <c r="W803" s="951"/>
      <c r="X803" s="951"/>
      <c r="Y803" s="951"/>
      <c r="Z803" s="951"/>
      <c r="AA803" s="951"/>
      <c r="AB803" s="951"/>
    </row>
    <row r="804">
      <c r="A804" s="951"/>
      <c r="B804" s="951"/>
      <c r="C804" s="951"/>
      <c r="D804" s="951"/>
      <c r="E804" s="951"/>
      <c r="F804" s="951"/>
      <c r="G804" s="951"/>
      <c r="H804" s="951"/>
      <c r="I804" s="951"/>
      <c r="J804" s="951"/>
      <c r="K804" s="951"/>
      <c r="L804" s="951"/>
      <c r="M804" s="951"/>
      <c r="N804" s="951"/>
      <c r="O804" s="951"/>
      <c r="P804" s="951"/>
      <c r="Q804" s="951"/>
      <c r="R804" s="951"/>
      <c r="S804" s="951"/>
      <c r="T804" s="951"/>
      <c r="U804" s="951"/>
      <c r="V804" s="951"/>
      <c r="W804" s="951"/>
      <c r="X804" s="951"/>
      <c r="Y804" s="951"/>
      <c r="Z804" s="951"/>
      <c r="AA804" s="951"/>
      <c r="AB804" s="951"/>
    </row>
    <row r="805">
      <c r="A805" s="951"/>
      <c r="B805" s="951"/>
      <c r="C805" s="951"/>
      <c r="D805" s="951"/>
      <c r="E805" s="951"/>
      <c r="F805" s="951"/>
      <c r="G805" s="951"/>
      <c r="H805" s="951"/>
      <c r="I805" s="951"/>
      <c r="J805" s="951"/>
      <c r="K805" s="951"/>
      <c r="L805" s="951"/>
      <c r="M805" s="951"/>
      <c r="N805" s="951"/>
      <c r="O805" s="951"/>
      <c r="P805" s="951"/>
      <c r="Q805" s="951"/>
      <c r="R805" s="951"/>
      <c r="S805" s="951"/>
      <c r="T805" s="951"/>
      <c r="U805" s="951"/>
      <c r="V805" s="951"/>
      <c r="W805" s="951"/>
      <c r="X805" s="951"/>
      <c r="Y805" s="951"/>
      <c r="Z805" s="951"/>
      <c r="AA805" s="951"/>
      <c r="AB805" s="951"/>
    </row>
    <row r="806">
      <c r="A806" s="951"/>
      <c r="B806" s="951"/>
      <c r="C806" s="951"/>
      <c r="D806" s="951"/>
      <c r="E806" s="951"/>
      <c r="F806" s="951"/>
      <c r="G806" s="951"/>
      <c r="H806" s="951"/>
      <c r="I806" s="951"/>
      <c r="J806" s="951"/>
      <c r="K806" s="951"/>
      <c r="L806" s="951"/>
      <c r="M806" s="951"/>
      <c r="N806" s="951"/>
      <c r="O806" s="951"/>
      <c r="P806" s="951"/>
      <c r="Q806" s="951"/>
      <c r="R806" s="951"/>
      <c r="S806" s="951"/>
      <c r="T806" s="951"/>
      <c r="U806" s="951"/>
      <c r="V806" s="951"/>
      <c r="W806" s="951"/>
      <c r="X806" s="951"/>
      <c r="Y806" s="951"/>
      <c r="Z806" s="951"/>
      <c r="AA806" s="951"/>
      <c r="AB806" s="951"/>
    </row>
    <row r="807">
      <c r="A807" s="951"/>
      <c r="B807" s="951"/>
      <c r="C807" s="951"/>
      <c r="D807" s="951"/>
      <c r="E807" s="951"/>
      <c r="F807" s="951"/>
      <c r="G807" s="951"/>
      <c r="H807" s="951"/>
      <c r="I807" s="951"/>
      <c r="J807" s="951"/>
      <c r="K807" s="951"/>
      <c r="L807" s="951"/>
      <c r="M807" s="951"/>
      <c r="N807" s="951"/>
      <c r="O807" s="951"/>
      <c r="P807" s="951"/>
      <c r="Q807" s="951"/>
      <c r="R807" s="951"/>
      <c r="S807" s="951"/>
      <c r="T807" s="951"/>
      <c r="U807" s="951"/>
      <c r="V807" s="951"/>
      <c r="W807" s="951"/>
      <c r="X807" s="951"/>
      <c r="Y807" s="951"/>
      <c r="Z807" s="951"/>
      <c r="AA807" s="951"/>
      <c r="AB807" s="951"/>
    </row>
    <row r="808">
      <c r="A808" s="951"/>
      <c r="B808" s="951"/>
      <c r="C808" s="951"/>
      <c r="D808" s="951"/>
      <c r="E808" s="951"/>
      <c r="F808" s="951"/>
      <c r="G808" s="951"/>
      <c r="H808" s="951"/>
      <c r="I808" s="951"/>
      <c r="J808" s="951"/>
      <c r="K808" s="951"/>
      <c r="L808" s="951"/>
      <c r="M808" s="951"/>
      <c r="N808" s="951"/>
      <c r="O808" s="951"/>
      <c r="P808" s="951"/>
      <c r="Q808" s="951"/>
      <c r="R808" s="951"/>
      <c r="S808" s="951"/>
      <c r="T808" s="951"/>
      <c r="U808" s="951"/>
      <c r="V808" s="951"/>
      <c r="W808" s="951"/>
      <c r="X808" s="951"/>
      <c r="Y808" s="951"/>
      <c r="Z808" s="951"/>
      <c r="AA808" s="951"/>
      <c r="AB808" s="951"/>
    </row>
    <row r="809">
      <c r="A809" s="951"/>
      <c r="B809" s="951"/>
      <c r="C809" s="951"/>
      <c r="D809" s="951"/>
      <c r="E809" s="951"/>
      <c r="F809" s="951"/>
      <c r="G809" s="951"/>
      <c r="H809" s="951"/>
      <c r="I809" s="951"/>
      <c r="J809" s="951"/>
      <c r="K809" s="951"/>
      <c r="L809" s="951"/>
      <c r="M809" s="951"/>
      <c r="N809" s="951"/>
      <c r="O809" s="951"/>
      <c r="P809" s="951"/>
      <c r="Q809" s="951"/>
      <c r="R809" s="951"/>
      <c r="S809" s="951"/>
      <c r="T809" s="951"/>
      <c r="U809" s="951"/>
      <c r="V809" s="951"/>
      <c r="W809" s="951"/>
      <c r="X809" s="951"/>
      <c r="Y809" s="951"/>
      <c r="Z809" s="951"/>
      <c r="AA809" s="951"/>
      <c r="AB809" s="951"/>
    </row>
    <row r="810">
      <c r="A810" s="951"/>
      <c r="B810" s="951"/>
      <c r="C810" s="951"/>
      <c r="D810" s="951"/>
      <c r="E810" s="951"/>
      <c r="F810" s="951"/>
      <c r="G810" s="951"/>
      <c r="H810" s="951"/>
      <c r="I810" s="951"/>
      <c r="J810" s="951"/>
      <c r="K810" s="951"/>
      <c r="L810" s="951"/>
      <c r="M810" s="951"/>
      <c r="N810" s="951"/>
      <c r="O810" s="951"/>
      <c r="P810" s="951"/>
      <c r="Q810" s="951"/>
      <c r="R810" s="951"/>
      <c r="S810" s="951"/>
      <c r="T810" s="951"/>
      <c r="U810" s="951"/>
      <c r="V810" s="951"/>
      <c r="W810" s="951"/>
      <c r="X810" s="951"/>
      <c r="Y810" s="951"/>
      <c r="Z810" s="951"/>
      <c r="AA810" s="951"/>
      <c r="AB810" s="951"/>
    </row>
    <row r="811">
      <c r="A811" s="951"/>
      <c r="B811" s="951"/>
      <c r="C811" s="951"/>
      <c r="D811" s="951"/>
      <c r="E811" s="951"/>
      <c r="F811" s="951"/>
      <c r="G811" s="951"/>
      <c r="H811" s="951"/>
      <c r="I811" s="951"/>
      <c r="J811" s="951"/>
      <c r="K811" s="951"/>
      <c r="L811" s="951"/>
      <c r="M811" s="951"/>
      <c r="N811" s="951"/>
      <c r="O811" s="951"/>
      <c r="P811" s="951"/>
      <c r="Q811" s="951"/>
      <c r="R811" s="951"/>
      <c r="S811" s="951"/>
      <c r="T811" s="951"/>
      <c r="U811" s="951"/>
      <c r="V811" s="951"/>
      <c r="W811" s="951"/>
      <c r="X811" s="951"/>
      <c r="Y811" s="951"/>
      <c r="Z811" s="951"/>
      <c r="AA811" s="951"/>
      <c r="AB811" s="951"/>
    </row>
    <row r="812">
      <c r="A812" s="951"/>
      <c r="B812" s="951"/>
      <c r="C812" s="951"/>
      <c r="D812" s="951"/>
      <c r="E812" s="951"/>
      <c r="F812" s="951"/>
      <c r="G812" s="951"/>
      <c r="H812" s="951"/>
      <c r="I812" s="951"/>
      <c r="J812" s="951"/>
      <c r="K812" s="951"/>
      <c r="L812" s="951"/>
      <c r="M812" s="951"/>
      <c r="N812" s="951"/>
      <c r="O812" s="951"/>
      <c r="P812" s="951"/>
      <c r="Q812" s="951"/>
      <c r="R812" s="951"/>
      <c r="S812" s="951"/>
      <c r="T812" s="951"/>
      <c r="U812" s="951"/>
      <c r="V812" s="951"/>
      <c r="W812" s="951"/>
      <c r="X812" s="951"/>
      <c r="Y812" s="951"/>
      <c r="Z812" s="951"/>
      <c r="AA812" s="951"/>
      <c r="AB812" s="951"/>
    </row>
    <row r="813">
      <c r="A813" s="951"/>
      <c r="B813" s="951"/>
      <c r="C813" s="951"/>
      <c r="D813" s="951"/>
      <c r="E813" s="951"/>
      <c r="F813" s="951"/>
      <c r="G813" s="951"/>
      <c r="H813" s="951"/>
      <c r="I813" s="951"/>
      <c r="J813" s="951"/>
      <c r="K813" s="951"/>
      <c r="L813" s="951"/>
      <c r="M813" s="951"/>
      <c r="N813" s="951"/>
      <c r="O813" s="951"/>
      <c r="P813" s="951"/>
      <c r="Q813" s="951"/>
      <c r="R813" s="951"/>
      <c r="S813" s="951"/>
      <c r="T813" s="951"/>
      <c r="U813" s="951"/>
      <c r="V813" s="951"/>
      <c r="W813" s="951"/>
      <c r="X813" s="951"/>
      <c r="Y813" s="951"/>
      <c r="Z813" s="951"/>
      <c r="AA813" s="951"/>
      <c r="AB813" s="951"/>
    </row>
    <row r="814">
      <c r="A814" s="951"/>
      <c r="B814" s="951"/>
      <c r="C814" s="951"/>
      <c r="D814" s="951"/>
      <c r="E814" s="951"/>
      <c r="F814" s="951"/>
      <c r="G814" s="951"/>
      <c r="H814" s="951"/>
      <c r="I814" s="951"/>
      <c r="J814" s="951"/>
      <c r="K814" s="951"/>
      <c r="L814" s="951"/>
      <c r="M814" s="951"/>
      <c r="N814" s="951"/>
      <c r="O814" s="951"/>
      <c r="P814" s="951"/>
      <c r="Q814" s="951"/>
      <c r="R814" s="951"/>
      <c r="S814" s="951"/>
      <c r="T814" s="951"/>
      <c r="U814" s="951"/>
      <c r="V814" s="951"/>
      <c r="W814" s="951"/>
      <c r="X814" s="951"/>
      <c r="Y814" s="951"/>
      <c r="Z814" s="951"/>
      <c r="AA814" s="951"/>
      <c r="AB814" s="951"/>
    </row>
    <row r="815">
      <c r="A815" s="951"/>
      <c r="B815" s="951"/>
      <c r="C815" s="951"/>
      <c r="D815" s="951"/>
      <c r="E815" s="951"/>
      <c r="F815" s="951"/>
      <c r="G815" s="951"/>
      <c r="H815" s="951"/>
      <c r="I815" s="951"/>
      <c r="J815" s="951"/>
      <c r="K815" s="951"/>
      <c r="L815" s="951"/>
      <c r="M815" s="951"/>
      <c r="N815" s="951"/>
      <c r="O815" s="951"/>
      <c r="P815" s="951"/>
      <c r="Q815" s="951"/>
      <c r="R815" s="951"/>
      <c r="S815" s="951"/>
      <c r="T815" s="951"/>
      <c r="U815" s="951"/>
      <c r="V815" s="951"/>
      <c r="W815" s="951"/>
      <c r="X815" s="951"/>
      <c r="Y815" s="951"/>
      <c r="Z815" s="951"/>
      <c r="AA815" s="951"/>
      <c r="AB815" s="951"/>
    </row>
    <row r="816">
      <c r="A816" s="951"/>
      <c r="B816" s="951"/>
      <c r="C816" s="951"/>
      <c r="D816" s="951"/>
      <c r="E816" s="951"/>
      <c r="F816" s="951"/>
      <c r="G816" s="951"/>
      <c r="H816" s="951"/>
      <c r="I816" s="951"/>
      <c r="J816" s="951"/>
      <c r="K816" s="951"/>
      <c r="L816" s="951"/>
      <c r="M816" s="951"/>
      <c r="N816" s="951"/>
      <c r="O816" s="951"/>
      <c r="P816" s="951"/>
      <c r="Q816" s="951"/>
      <c r="R816" s="951"/>
      <c r="S816" s="951"/>
      <c r="T816" s="951"/>
      <c r="U816" s="951"/>
      <c r="V816" s="951"/>
      <c r="W816" s="951"/>
      <c r="X816" s="951"/>
      <c r="Y816" s="951"/>
      <c r="Z816" s="951"/>
      <c r="AA816" s="951"/>
      <c r="AB816" s="951"/>
    </row>
    <row r="817">
      <c r="A817" s="951"/>
      <c r="B817" s="951"/>
      <c r="C817" s="951"/>
      <c r="D817" s="951"/>
      <c r="E817" s="951"/>
      <c r="F817" s="951"/>
      <c r="G817" s="951"/>
      <c r="H817" s="951"/>
      <c r="I817" s="951"/>
      <c r="J817" s="951"/>
      <c r="K817" s="951"/>
      <c r="L817" s="951"/>
      <c r="M817" s="951"/>
      <c r="N817" s="951"/>
      <c r="O817" s="951"/>
      <c r="P817" s="951"/>
      <c r="Q817" s="951"/>
      <c r="R817" s="951"/>
      <c r="S817" s="951"/>
      <c r="T817" s="951"/>
      <c r="U817" s="951"/>
      <c r="V817" s="951"/>
      <c r="W817" s="951"/>
      <c r="X817" s="951"/>
      <c r="Y817" s="951"/>
      <c r="Z817" s="951"/>
      <c r="AA817" s="951"/>
      <c r="AB817" s="951"/>
    </row>
    <row r="818">
      <c r="A818" s="951"/>
      <c r="B818" s="951"/>
      <c r="C818" s="951"/>
      <c r="D818" s="951"/>
      <c r="E818" s="951"/>
      <c r="F818" s="951"/>
      <c r="G818" s="951"/>
      <c r="H818" s="951"/>
      <c r="I818" s="951"/>
      <c r="J818" s="951"/>
      <c r="K818" s="951"/>
      <c r="L818" s="951"/>
      <c r="M818" s="951"/>
      <c r="N818" s="951"/>
      <c r="O818" s="951"/>
      <c r="P818" s="951"/>
      <c r="Q818" s="951"/>
      <c r="R818" s="951"/>
      <c r="S818" s="951"/>
      <c r="T818" s="951"/>
      <c r="U818" s="951"/>
      <c r="V818" s="951"/>
      <c r="W818" s="951"/>
      <c r="X818" s="951"/>
      <c r="Y818" s="951"/>
      <c r="Z818" s="951"/>
      <c r="AA818" s="951"/>
      <c r="AB818" s="951"/>
    </row>
    <row r="819">
      <c r="A819" s="951"/>
      <c r="B819" s="951"/>
      <c r="C819" s="951"/>
      <c r="D819" s="951"/>
      <c r="E819" s="951"/>
      <c r="F819" s="951"/>
      <c r="G819" s="951"/>
      <c r="H819" s="951"/>
      <c r="I819" s="951"/>
      <c r="J819" s="951"/>
      <c r="K819" s="951"/>
      <c r="L819" s="951"/>
      <c r="M819" s="951"/>
      <c r="N819" s="951"/>
      <c r="O819" s="951"/>
      <c r="P819" s="951"/>
      <c r="Q819" s="951"/>
      <c r="R819" s="951"/>
      <c r="S819" s="951"/>
      <c r="T819" s="951"/>
      <c r="U819" s="951"/>
      <c r="V819" s="951"/>
      <c r="W819" s="951"/>
      <c r="X819" s="951"/>
      <c r="Y819" s="951"/>
      <c r="Z819" s="951"/>
      <c r="AA819" s="951"/>
      <c r="AB819" s="951"/>
    </row>
    <row r="820">
      <c r="A820" s="951"/>
      <c r="B820" s="951"/>
      <c r="C820" s="951"/>
      <c r="D820" s="951"/>
      <c r="E820" s="951"/>
      <c r="F820" s="951"/>
      <c r="G820" s="951"/>
      <c r="H820" s="951"/>
      <c r="I820" s="951"/>
      <c r="J820" s="951"/>
      <c r="K820" s="951"/>
      <c r="L820" s="951"/>
      <c r="M820" s="951"/>
      <c r="N820" s="951"/>
      <c r="O820" s="951"/>
      <c r="P820" s="951"/>
      <c r="Q820" s="951"/>
      <c r="R820" s="951"/>
      <c r="S820" s="951"/>
      <c r="T820" s="951"/>
      <c r="U820" s="951"/>
      <c r="V820" s="951"/>
      <c r="W820" s="951"/>
      <c r="X820" s="951"/>
      <c r="Y820" s="951"/>
      <c r="Z820" s="951"/>
      <c r="AA820" s="951"/>
      <c r="AB820" s="951"/>
    </row>
    <row r="821">
      <c r="A821" s="951"/>
      <c r="B821" s="951"/>
      <c r="C821" s="951"/>
      <c r="D821" s="951"/>
      <c r="E821" s="951"/>
      <c r="F821" s="951"/>
      <c r="G821" s="951"/>
      <c r="H821" s="951"/>
      <c r="I821" s="951"/>
      <c r="J821" s="951"/>
      <c r="K821" s="951"/>
      <c r="L821" s="951"/>
      <c r="M821" s="951"/>
      <c r="N821" s="951"/>
      <c r="O821" s="951"/>
      <c r="P821" s="951"/>
      <c r="Q821" s="951"/>
      <c r="R821" s="951"/>
      <c r="S821" s="951"/>
      <c r="T821" s="951"/>
      <c r="U821" s="951"/>
      <c r="V821" s="951"/>
      <c r="W821" s="951"/>
      <c r="X821" s="951"/>
      <c r="Y821" s="951"/>
      <c r="Z821" s="951"/>
      <c r="AA821" s="951"/>
      <c r="AB821" s="951"/>
    </row>
    <row r="822">
      <c r="A822" s="951"/>
      <c r="B822" s="951"/>
      <c r="C822" s="951"/>
      <c r="D822" s="951"/>
      <c r="E822" s="951"/>
      <c r="F822" s="951"/>
      <c r="G822" s="951"/>
      <c r="H822" s="951"/>
      <c r="I822" s="951"/>
      <c r="J822" s="951"/>
      <c r="K822" s="951"/>
      <c r="L822" s="951"/>
      <c r="M822" s="951"/>
      <c r="N822" s="951"/>
      <c r="O822" s="951"/>
      <c r="P822" s="951"/>
      <c r="Q822" s="951"/>
      <c r="R822" s="951"/>
      <c r="S822" s="951"/>
      <c r="T822" s="951"/>
      <c r="U822" s="951"/>
      <c r="V822" s="951"/>
      <c r="W822" s="951"/>
      <c r="X822" s="951"/>
      <c r="Y822" s="951"/>
      <c r="Z822" s="951"/>
      <c r="AA822" s="951"/>
      <c r="AB822" s="951"/>
    </row>
    <row r="823">
      <c r="A823" s="951"/>
      <c r="B823" s="951"/>
      <c r="C823" s="951"/>
      <c r="D823" s="951"/>
      <c r="E823" s="951"/>
      <c r="F823" s="951"/>
      <c r="G823" s="951"/>
      <c r="H823" s="951"/>
      <c r="I823" s="951"/>
      <c r="J823" s="951"/>
      <c r="K823" s="951"/>
      <c r="L823" s="951"/>
      <c r="M823" s="951"/>
      <c r="N823" s="951"/>
      <c r="O823" s="951"/>
      <c r="P823" s="951"/>
      <c r="Q823" s="951"/>
      <c r="R823" s="951"/>
      <c r="S823" s="951"/>
      <c r="T823" s="951"/>
      <c r="U823" s="951"/>
      <c r="V823" s="951"/>
      <c r="W823" s="951"/>
      <c r="X823" s="951"/>
      <c r="Y823" s="951"/>
      <c r="Z823" s="951"/>
      <c r="AA823" s="951"/>
      <c r="AB823" s="951"/>
    </row>
    <row r="824">
      <c r="A824" s="951"/>
      <c r="B824" s="951"/>
      <c r="C824" s="951"/>
      <c r="D824" s="951"/>
      <c r="E824" s="951"/>
      <c r="F824" s="951"/>
      <c r="G824" s="951"/>
      <c r="H824" s="951"/>
      <c r="I824" s="951"/>
      <c r="J824" s="951"/>
      <c r="K824" s="951"/>
      <c r="L824" s="951"/>
      <c r="M824" s="951"/>
      <c r="N824" s="951"/>
      <c r="O824" s="951"/>
      <c r="P824" s="951"/>
      <c r="Q824" s="951"/>
      <c r="R824" s="951"/>
      <c r="S824" s="951"/>
      <c r="T824" s="951"/>
      <c r="U824" s="951"/>
      <c r="V824" s="951"/>
      <c r="W824" s="951"/>
      <c r="X824" s="951"/>
      <c r="Y824" s="951"/>
      <c r="Z824" s="951"/>
      <c r="AA824" s="951"/>
      <c r="AB824" s="951"/>
    </row>
    <row r="825">
      <c r="A825" s="951"/>
      <c r="B825" s="951"/>
      <c r="C825" s="951"/>
      <c r="D825" s="951"/>
      <c r="E825" s="951"/>
      <c r="F825" s="951"/>
      <c r="G825" s="951"/>
      <c r="H825" s="951"/>
      <c r="I825" s="951"/>
      <c r="J825" s="951"/>
      <c r="K825" s="951"/>
      <c r="L825" s="951"/>
      <c r="M825" s="951"/>
      <c r="N825" s="951"/>
      <c r="O825" s="951"/>
      <c r="P825" s="951"/>
      <c r="Q825" s="951"/>
      <c r="R825" s="951"/>
      <c r="S825" s="951"/>
      <c r="T825" s="951"/>
      <c r="U825" s="951"/>
      <c r="V825" s="951"/>
      <c r="W825" s="951"/>
      <c r="X825" s="951"/>
      <c r="Y825" s="951"/>
      <c r="Z825" s="951"/>
      <c r="AA825" s="951"/>
      <c r="AB825" s="951"/>
    </row>
    <row r="826">
      <c r="A826" s="951"/>
      <c r="B826" s="951"/>
      <c r="C826" s="951"/>
      <c r="D826" s="951"/>
      <c r="E826" s="951"/>
      <c r="F826" s="951"/>
      <c r="G826" s="951"/>
      <c r="H826" s="951"/>
      <c r="I826" s="951"/>
      <c r="J826" s="951"/>
      <c r="K826" s="951"/>
      <c r="L826" s="951"/>
      <c r="M826" s="951"/>
      <c r="N826" s="951"/>
      <c r="O826" s="951"/>
      <c r="P826" s="951"/>
      <c r="Q826" s="951"/>
      <c r="R826" s="951"/>
      <c r="S826" s="951"/>
      <c r="T826" s="951"/>
      <c r="U826" s="951"/>
      <c r="V826" s="951"/>
      <c r="W826" s="951"/>
      <c r="X826" s="951"/>
      <c r="Y826" s="951"/>
      <c r="Z826" s="951"/>
      <c r="AA826" s="951"/>
      <c r="AB826" s="951"/>
    </row>
    <row r="827">
      <c r="A827" s="951"/>
      <c r="B827" s="951"/>
      <c r="C827" s="951"/>
      <c r="D827" s="951"/>
      <c r="E827" s="951"/>
      <c r="F827" s="951"/>
      <c r="G827" s="951"/>
      <c r="H827" s="951"/>
      <c r="I827" s="951"/>
      <c r="J827" s="951"/>
      <c r="K827" s="951"/>
      <c r="L827" s="951"/>
      <c r="M827" s="951"/>
      <c r="N827" s="951"/>
      <c r="O827" s="951"/>
      <c r="P827" s="951"/>
      <c r="Q827" s="951"/>
      <c r="R827" s="951"/>
      <c r="S827" s="951"/>
      <c r="T827" s="951"/>
      <c r="U827" s="951"/>
      <c r="V827" s="951"/>
      <c r="W827" s="951"/>
      <c r="X827" s="951"/>
      <c r="Y827" s="951"/>
      <c r="Z827" s="951"/>
      <c r="AA827" s="951"/>
      <c r="AB827" s="951"/>
    </row>
    <row r="828">
      <c r="A828" s="951"/>
      <c r="B828" s="951"/>
      <c r="C828" s="951"/>
      <c r="D828" s="951"/>
      <c r="E828" s="951"/>
      <c r="F828" s="951"/>
      <c r="G828" s="951"/>
      <c r="H828" s="951"/>
      <c r="I828" s="951"/>
      <c r="J828" s="951"/>
      <c r="K828" s="951"/>
      <c r="L828" s="951"/>
      <c r="M828" s="951"/>
      <c r="N828" s="951"/>
      <c r="O828" s="951"/>
      <c r="P828" s="951"/>
      <c r="Q828" s="951"/>
      <c r="R828" s="951"/>
      <c r="S828" s="951"/>
      <c r="T828" s="951"/>
      <c r="U828" s="951"/>
      <c r="V828" s="951"/>
      <c r="W828" s="951"/>
      <c r="X828" s="951"/>
      <c r="Y828" s="951"/>
      <c r="Z828" s="951"/>
      <c r="AA828" s="951"/>
      <c r="AB828" s="951"/>
    </row>
    <row r="829">
      <c r="A829" s="951"/>
      <c r="B829" s="951"/>
      <c r="C829" s="951"/>
      <c r="D829" s="951"/>
      <c r="E829" s="951"/>
      <c r="F829" s="951"/>
      <c r="G829" s="951"/>
      <c r="H829" s="951"/>
      <c r="I829" s="951"/>
      <c r="J829" s="951"/>
      <c r="K829" s="951"/>
      <c r="L829" s="951"/>
      <c r="M829" s="951"/>
      <c r="N829" s="951"/>
      <c r="O829" s="951"/>
      <c r="P829" s="951"/>
      <c r="Q829" s="951"/>
      <c r="R829" s="951"/>
      <c r="S829" s="951"/>
      <c r="T829" s="951"/>
      <c r="U829" s="951"/>
      <c r="V829" s="951"/>
      <c r="W829" s="951"/>
      <c r="X829" s="951"/>
      <c r="Y829" s="951"/>
      <c r="Z829" s="951"/>
      <c r="AA829" s="951"/>
      <c r="AB829" s="951"/>
    </row>
    <row r="830">
      <c r="A830" s="951"/>
      <c r="B830" s="951"/>
      <c r="C830" s="951"/>
      <c r="D830" s="951"/>
      <c r="E830" s="951"/>
      <c r="F830" s="951"/>
      <c r="G830" s="951"/>
      <c r="H830" s="951"/>
      <c r="I830" s="951"/>
      <c r="J830" s="951"/>
      <c r="K830" s="951"/>
      <c r="L830" s="951"/>
      <c r="M830" s="951"/>
      <c r="N830" s="951"/>
      <c r="O830" s="951"/>
      <c r="P830" s="951"/>
      <c r="Q830" s="951"/>
      <c r="R830" s="951"/>
      <c r="S830" s="951"/>
      <c r="T830" s="951"/>
      <c r="U830" s="951"/>
      <c r="V830" s="951"/>
      <c r="W830" s="951"/>
      <c r="X830" s="951"/>
      <c r="Y830" s="951"/>
      <c r="Z830" s="951"/>
      <c r="AA830" s="951"/>
      <c r="AB830" s="951"/>
    </row>
    <row r="831">
      <c r="A831" s="951"/>
      <c r="B831" s="951"/>
      <c r="C831" s="951"/>
      <c r="D831" s="951"/>
      <c r="E831" s="951"/>
      <c r="F831" s="951"/>
      <c r="G831" s="951"/>
      <c r="H831" s="951"/>
      <c r="I831" s="951"/>
      <c r="J831" s="951"/>
      <c r="K831" s="951"/>
      <c r="L831" s="951"/>
      <c r="M831" s="951"/>
      <c r="N831" s="951"/>
      <c r="O831" s="951"/>
      <c r="P831" s="951"/>
      <c r="Q831" s="951"/>
      <c r="R831" s="951"/>
      <c r="S831" s="951"/>
      <c r="T831" s="951"/>
      <c r="U831" s="951"/>
      <c r="V831" s="951"/>
      <c r="W831" s="951"/>
      <c r="X831" s="951"/>
      <c r="Y831" s="951"/>
      <c r="Z831" s="951"/>
      <c r="AA831" s="951"/>
      <c r="AB831" s="951"/>
    </row>
    <row r="832">
      <c r="A832" s="951"/>
      <c r="B832" s="951"/>
      <c r="C832" s="951"/>
      <c r="D832" s="951"/>
      <c r="E832" s="951"/>
      <c r="F832" s="951"/>
      <c r="G832" s="951"/>
      <c r="H832" s="951"/>
      <c r="I832" s="951"/>
      <c r="J832" s="951"/>
      <c r="K832" s="951"/>
      <c r="L832" s="951"/>
      <c r="M832" s="951"/>
      <c r="N832" s="951"/>
      <c r="O832" s="951"/>
      <c r="P832" s="951"/>
      <c r="Q832" s="951"/>
      <c r="R832" s="951"/>
      <c r="S832" s="951"/>
      <c r="T832" s="951"/>
      <c r="U832" s="951"/>
      <c r="V832" s="951"/>
      <c r="W832" s="951"/>
      <c r="X832" s="951"/>
      <c r="Y832" s="951"/>
      <c r="Z832" s="951"/>
      <c r="AA832" s="951"/>
      <c r="AB832" s="951"/>
    </row>
    <row r="833">
      <c r="A833" s="951"/>
      <c r="B833" s="951"/>
      <c r="C833" s="951"/>
      <c r="D833" s="951"/>
      <c r="E833" s="951"/>
      <c r="F833" s="951"/>
      <c r="G833" s="951"/>
      <c r="H833" s="951"/>
      <c r="I833" s="951"/>
      <c r="J833" s="951"/>
      <c r="K833" s="951"/>
      <c r="L833" s="951"/>
      <c r="M833" s="951"/>
      <c r="N833" s="951"/>
      <c r="O833" s="951"/>
      <c r="P833" s="951"/>
      <c r="Q833" s="951"/>
      <c r="R833" s="951"/>
      <c r="S833" s="951"/>
      <c r="T833" s="951"/>
      <c r="U833" s="951"/>
      <c r="V833" s="951"/>
      <c r="W833" s="951"/>
      <c r="X833" s="951"/>
      <c r="Y833" s="951"/>
      <c r="Z833" s="951"/>
      <c r="AA833" s="951"/>
      <c r="AB833" s="951"/>
    </row>
    <row r="834">
      <c r="A834" s="951"/>
      <c r="B834" s="951"/>
      <c r="C834" s="951"/>
      <c r="D834" s="951"/>
      <c r="E834" s="951"/>
      <c r="F834" s="951"/>
      <c r="G834" s="951"/>
      <c r="H834" s="951"/>
      <c r="I834" s="951"/>
      <c r="J834" s="951"/>
      <c r="K834" s="951"/>
      <c r="L834" s="951"/>
      <c r="M834" s="951"/>
      <c r="N834" s="951"/>
      <c r="O834" s="951"/>
      <c r="P834" s="951"/>
      <c r="Q834" s="951"/>
      <c r="R834" s="951"/>
      <c r="S834" s="951"/>
      <c r="T834" s="951"/>
      <c r="U834" s="951"/>
      <c r="V834" s="951"/>
      <c r="W834" s="951"/>
      <c r="X834" s="951"/>
      <c r="Y834" s="951"/>
      <c r="Z834" s="951"/>
      <c r="AA834" s="951"/>
      <c r="AB834" s="951"/>
    </row>
    <row r="835">
      <c r="A835" s="951"/>
      <c r="B835" s="951"/>
      <c r="C835" s="951"/>
      <c r="D835" s="951"/>
      <c r="E835" s="951"/>
      <c r="F835" s="951"/>
      <c r="G835" s="951"/>
      <c r="H835" s="951"/>
      <c r="I835" s="951"/>
      <c r="J835" s="951"/>
      <c r="K835" s="951"/>
      <c r="L835" s="951"/>
      <c r="M835" s="951"/>
      <c r="N835" s="951"/>
      <c r="O835" s="951"/>
      <c r="P835" s="951"/>
      <c r="Q835" s="951"/>
      <c r="R835" s="951"/>
      <c r="S835" s="951"/>
      <c r="T835" s="951"/>
      <c r="U835" s="951"/>
      <c r="V835" s="951"/>
      <c r="W835" s="951"/>
      <c r="X835" s="951"/>
      <c r="Y835" s="951"/>
      <c r="Z835" s="951"/>
      <c r="AA835" s="951"/>
      <c r="AB835" s="951"/>
    </row>
    <row r="836">
      <c r="A836" s="951"/>
      <c r="B836" s="951"/>
      <c r="C836" s="951"/>
      <c r="D836" s="951"/>
      <c r="E836" s="951"/>
      <c r="F836" s="951"/>
      <c r="G836" s="951"/>
      <c r="H836" s="951"/>
      <c r="I836" s="951"/>
      <c r="J836" s="951"/>
      <c r="K836" s="951"/>
      <c r="L836" s="951"/>
      <c r="M836" s="951"/>
      <c r="N836" s="951"/>
      <c r="O836" s="951"/>
      <c r="P836" s="951"/>
      <c r="Q836" s="951"/>
      <c r="R836" s="951"/>
      <c r="S836" s="951"/>
      <c r="T836" s="951"/>
      <c r="U836" s="951"/>
      <c r="V836" s="951"/>
      <c r="W836" s="951"/>
      <c r="X836" s="951"/>
      <c r="Y836" s="951"/>
      <c r="Z836" s="951"/>
      <c r="AA836" s="951"/>
      <c r="AB836" s="951"/>
    </row>
    <row r="837">
      <c r="A837" s="951"/>
      <c r="B837" s="951"/>
      <c r="C837" s="951"/>
      <c r="D837" s="951"/>
      <c r="E837" s="951"/>
      <c r="F837" s="951"/>
      <c r="G837" s="951"/>
      <c r="H837" s="951"/>
      <c r="I837" s="951"/>
      <c r="J837" s="951"/>
      <c r="K837" s="951"/>
      <c r="L837" s="951"/>
      <c r="M837" s="951"/>
      <c r="N837" s="951"/>
      <c r="O837" s="951"/>
      <c r="P837" s="951"/>
      <c r="Q837" s="951"/>
      <c r="R837" s="951"/>
      <c r="S837" s="951"/>
      <c r="T837" s="951"/>
      <c r="U837" s="951"/>
      <c r="V837" s="951"/>
      <c r="W837" s="951"/>
      <c r="X837" s="951"/>
      <c r="Y837" s="951"/>
      <c r="Z837" s="951"/>
      <c r="AA837" s="951"/>
      <c r="AB837" s="951"/>
    </row>
    <row r="838">
      <c r="A838" s="951"/>
      <c r="B838" s="951"/>
      <c r="C838" s="951"/>
      <c r="D838" s="951"/>
      <c r="E838" s="951"/>
      <c r="F838" s="951"/>
      <c r="G838" s="951"/>
      <c r="H838" s="951"/>
      <c r="I838" s="951"/>
      <c r="J838" s="951"/>
      <c r="K838" s="951"/>
      <c r="L838" s="951"/>
      <c r="M838" s="951"/>
      <c r="N838" s="951"/>
      <c r="O838" s="951"/>
      <c r="P838" s="951"/>
      <c r="Q838" s="951"/>
      <c r="R838" s="951"/>
      <c r="S838" s="951"/>
      <c r="T838" s="951"/>
      <c r="U838" s="951"/>
      <c r="V838" s="951"/>
      <c r="W838" s="951"/>
      <c r="X838" s="951"/>
      <c r="Y838" s="951"/>
      <c r="Z838" s="951"/>
      <c r="AA838" s="951"/>
      <c r="AB838" s="951"/>
    </row>
    <row r="839">
      <c r="A839" s="951"/>
      <c r="B839" s="951"/>
      <c r="C839" s="951"/>
      <c r="D839" s="951"/>
      <c r="E839" s="951"/>
      <c r="F839" s="951"/>
      <c r="G839" s="951"/>
      <c r="H839" s="951"/>
      <c r="I839" s="951"/>
      <c r="J839" s="951"/>
      <c r="K839" s="951"/>
      <c r="L839" s="951"/>
      <c r="M839" s="951"/>
      <c r="N839" s="951"/>
      <c r="O839" s="951"/>
      <c r="P839" s="951"/>
      <c r="Q839" s="951"/>
      <c r="R839" s="951"/>
      <c r="S839" s="951"/>
      <c r="T839" s="951"/>
      <c r="U839" s="951"/>
      <c r="V839" s="951"/>
      <c r="W839" s="951"/>
      <c r="X839" s="951"/>
      <c r="Y839" s="951"/>
      <c r="Z839" s="951"/>
      <c r="AA839" s="951"/>
      <c r="AB839" s="951"/>
    </row>
    <row r="840">
      <c r="A840" s="951"/>
      <c r="B840" s="951"/>
      <c r="C840" s="951"/>
      <c r="D840" s="951"/>
      <c r="E840" s="951"/>
      <c r="F840" s="951"/>
      <c r="G840" s="951"/>
      <c r="H840" s="951"/>
      <c r="I840" s="951"/>
      <c r="J840" s="951"/>
      <c r="K840" s="951"/>
      <c r="L840" s="951"/>
      <c r="M840" s="951"/>
      <c r="N840" s="951"/>
      <c r="O840" s="951"/>
      <c r="P840" s="951"/>
      <c r="Q840" s="951"/>
      <c r="R840" s="951"/>
      <c r="S840" s="951"/>
      <c r="T840" s="951"/>
      <c r="U840" s="951"/>
      <c r="V840" s="951"/>
      <c r="W840" s="951"/>
      <c r="X840" s="951"/>
      <c r="Y840" s="951"/>
      <c r="Z840" s="951"/>
      <c r="AA840" s="951"/>
      <c r="AB840" s="951"/>
    </row>
    <row r="841">
      <c r="A841" s="951"/>
      <c r="B841" s="951"/>
      <c r="C841" s="951"/>
      <c r="D841" s="951"/>
      <c r="E841" s="951"/>
      <c r="F841" s="951"/>
      <c r="G841" s="951"/>
      <c r="H841" s="951"/>
      <c r="I841" s="951"/>
      <c r="J841" s="951"/>
      <c r="K841" s="951"/>
      <c r="L841" s="951"/>
      <c r="M841" s="951"/>
      <c r="N841" s="951"/>
      <c r="O841" s="951"/>
      <c r="P841" s="951"/>
      <c r="Q841" s="951"/>
      <c r="R841" s="951"/>
      <c r="S841" s="951"/>
      <c r="T841" s="951"/>
      <c r="U841" s="951"/>
      <c r="V841" s="951"/>
      <c r="W841" s="951"/>
      <c r="X841" s="951"/>
      <c r="Y841" s="951"/>
      <c r="Z841" s="951"/>
      <c r="AA841" s="951"/>
      <c r="AB841" s="951"/>
    </row>
    <row r="842">
      <c r="A842" s="951"/>
      <c r="B842" s="951"/>
      <c r="C842" s="951"/>
      <c r="D842" s="951"/>
      <c r="E842" s="951"/>
      <c r="F842" s="951"/>
      <c r="G842" s="951"/>
      <c r="H842" s="951"/>
      <c r="I842" s="951"/>
      <c r="J842" s="951"/>
      <c r="K842" s="951"/>
      <c r="L842" s="951"/>
      <c r="M842" s="951"/>
      <c r="N842" s="951"/>
      <c r="O842" s="951"/>
      <c r="P842" s="951"/>
      <c r="Q842" s="951"/>
      <c r="R842" s="951"/>
      <c r="S842" s="951"/>
      <c r="T842" s="951"/>
      <c r="U842" s="951"/>
      <c r="V842" s="951"/>
      <c r="W842" s="951"/>
      <c r="X842" s="951"/>
      <c r="Y842" s="951"/>
      <c r="Z842" s="951"/>
      <c r="AA842" s="951"/>
      <c r="AB842" s="951"/>
    </row>
    <row r="843">
      <c r="A843" s="951"/>
      <c r="B843" s="951"/>
      <c r="C843" s="951"/>
      <c r="D843" s="951"/>
      <c r="E843" s="951"/>
      <c r="F843" s="951"/>
      <c r="G843" s="951"/>
      <c r="H843" s="951"/>
      <c r="I843" s="951"/>
      <c r="J843" s="951"/>
      <c r="K843" s="951"/>
      <c r="L843" s="951"/>
      <c r="M843" s="951"/>
      <c r="N843" s="951"/>
      <c r="O843" s="951"/>
      <c r="P843" s="951"/>
      <c r="Q843" s="951"/>
      <c r="R843" s="951"/>
      <c r="S843" s="951"/>
      <c r="T843" s="951"/>
      <c r="U843" s="951"/>
      <c r="V843" s="951"/>
      <c r="W843" s="951"/>
      <c r="X843" s="951"/>
      <c r="Y843" s="951"/>
      <c r="Z843" s="951"/>
      <c r="AA843" s="951"/>
      <c r="AB843" s="951"/>
    </row>
    <row r="844">
      <c r="A844" s="951"/>
      <c r="B844" s="951"/>
      <c r="C844" s="951"/>
      <c r="D844" s="951"/>
      <c r="E844" s="951"/>
      <c r="F844" s="951"/>
      <c r="G844" s="951"/>
      <c r="H844" s="951"/>
      <c r="I844" s="951"/>
      <c r="J844" s="951"/>
      <c r="K844" s="951"/>
      <c r="L844" s="951"/>
      <c r="M844" s="951"/>
      <c r="N844" s="951"/>
      <c r="O844" s="951"/>
      <c r="P844" s="951"/>
      <c r="Q844" s="951"/>
      <c r="R844" s="951"/>
      <c r="S844" s="951"/>
      <c r="T844" s="951"/>
      <c r="U844" s="951"/>
      <c r="V844" s="951"/>
      <c r="W844" s="951"/>
      <c r="X844" s="951"/>
      <c r="Y844" s="951"/>
      <c r="Z844" s="951"/>
      <c r="AA844" s="951"/>
      <c r="AB844" s="951"/>
    </row>
    <row r="845">
      <c r="A845" s="951"/>
      <c r="B845" s="951"/>
      <c r="C845" s="951"/>
      <c r="D845" s="951"/>
      <c r="E845" s="951"/>
      <c r="F845" s="951"/>
      <c r="G845" s="951"/>
      <c r="H845" s="951"/>
      <c r="I845" s="951"/>
      <c r="J845" s="951"/>
      <c r="K845" s="951"/>
      <c r="L845" s="951"/>
      <c r="M845" s="951"/>
      <c r="N845" s="951"/>
      <c r="O845" s="951"/>
      <c r="P845" s="951"/>
      <c r="Q845" s="951"/>
      <c r="R845" s="951"/>
      <c r="S845" s="951"/>
      <c r="T845" s="951"/>
      <c r="U845" s="951"/>
      <c r="V845" s="951"/>
      <c r="W845" s="951"/>
      <c r="X845" s="951"/>
      <c r="Y845" s="951"/>
      <c r="Z845" s="951"/>
      <c r="AA845" s="951"/>
      <c r="AB845" s="951"/>
    </row>
    <row r="846">
      <c r="A846" s="951"/>
      <c r="B846" s="951"/>
      <c r="C846" s="951"/>
      <c r="D846" s="951"/>
      <c r="E846" s="951"/>
      <c r="F846" s="951"/>
      <c r="G846" s="951"/>
      <c r="H846" s="951"/>
      <c r="I846" s="951"/>
      <c r="J846" s="951"/>
      <c r="K846" s="951"/>
      <c r="L846" s="951"/>
      <c r="M846" s="951"/>
      <c r="N846" s="951"/>
      <c r="O846" s="951"/>
      <c r="P846" s="951"/>
      <c r="Q846" s="951"/>
      <c r="R846" s="951"/>
      <c r="S846" s="951"/>
      <c r="T846" s="951"/>
      <c r="U846" s="951"/>
      <c r="V846" s="951"/>
      <c r="W846" s="951"/>
      <c r="X846" s="951"/>
      <c r="Y846" s="951"/>
      <c r="Z846" s="951"/>
      <c r="AA846" s="951"/>
      <c r="AB846" s="951"/>
    </row>
    <row r="847">
      <c r="A847" s="951"/>
      <c r="B847" s="951"/>
      <c r="C847" s="951"/>
      <c r="D847" s="951"/>
      <c r="E847" s="951"/>
      <c r="F847" s="951"/>
      <c r="G847" s="951"/>
      <c r="H847" s="951"/>
      <c r="I847" s="951"/>
      <c r="J847" s="951"/>
      <c r="K847" s="951"/>
      <c r="L847" s="951"/>
      <c r="M847" s="951"/>
      <c r="N847" s="951"/>
      <c r="O847" s="951"/>
      <c r="P847" s="951"/>
      <c r="Q847" s="951"/>
      <c r="R847" s="951"/>
      <c r="S847" s="951"/>
      <c r="T847" s="951"/>
      <c r="U847" s="951"/>
      <c r="V847" s="951"/>
      <c r="W847" s="951"/>
      <c r="X847" s="951"/>
      <c r="Y847" s="951"/>
      <c r="Z847" s="951"/>
      <c r="AA847" s="951"/>
      <c r="AB847" s="951"/>
    </row>
    <row r="848">
      <c r="A848" s="951"/>
      <c r="B848" s="951"/>
      <c r="C848" s="951"/>
      <c r="D848" s="951"/>
      <c r="E848" s="951"/>
      <c r="F848" s="951"/>
      <c r="G848" s="951"/>
      <c r="H848" s="951"/>
      <c r="I848" s="951"/>
      <c r="J848" s="951"/>
      <c r="K848" s="951"/>
      <c r="L848" s="951"/>
      <c r="M848" s="951"/>
      <c r="N848" s="951"/>
      <c r="O848" s="951"/>
      <c r="P848" s="951"/>
      <c r="Q848" s="951"/>
      <c r="R848" s="951"/>
      <c r="S848" s="951"/>
      <c r="T848" s="951"/>
      <c r="U848" s="951"/>
      <c r="V848" s="951"/>
      <c r="W848" s="951"/>
      <c r="X848" s="951"/>
      <c r="Y848" s="951"/>
      <c r="Z848" s="951"/>
      <c r="AA848" s="951"/>
      <c r="AB848" s="951"/>
    </row>
    <row r="849">
      <c r="A849" s="951"/>
      <c r="B849" s="951"/>
      <c r="C849" s="951"/>
      <c r="D849" s="951"/>
      <c r="E849" s="951"/>
      <c r="F849" s="951"/>
      <c r="G849" s="951"/>
      <c r="H849" s="951"/>
      <c r="I849" s="951"/>
      <c r="J849" s="951"/>
      <c r="K849" s="951"/>
      <c r="L849" s="951"/>
      <c r="M849" s="951"/>
      <c r="N849" s="951"/>
      <c r="O849" s="951"/>
      <c r="P849" s="951"/>
      <c r="Q849" s="951"/>
      <c r="R849" s="951"/>
      <c r="S849" s="951"/>
      <c r="T849" s="951"/>
      <c r="U849" s="951"/>
      <c r="V849" s="951"/>
      <c r="W849" s="951"/>
      <c r="X849" s="951"/>
      <c r="Y849" s="951"/>
      <c r="Z849" s="951"/>
      <c r="AA849" s="951"/>
      <c r="AB849" s="951"/>
    </row>
    <row r="850">
      <c r="A850" s="951"/>
      <c r="B850" s="951"/>
      <c r="C850" s="951"/>
      <c r="D850" s="951"/>
      <c r="E850" s="951"/>
      <c r="F850" s="951"/>
      <c r="G850" s="951"/>
      <c r="H850" s="951"/>
      <c r="I850" s="951"/>
      <c r="J850" s="951"/>
      <c r="K850" s="951"/>
      <c r="L850" s="951"/>
      <c r="M850" s="951"/>
      <c r="N850" s="951"/>
      <c r="O850" s="951"/>
      <c r="P850" s="951"/>
      <c r="Q850" s="951"/>
      <c r="R850" s="951"/>
      <c r="S850" s="951"/>
      <c r="T850" s="951"/>
      <c r="U850" s="951"/>
      <c r="V850" s="951"/>
      <c r="W850" s="951"/>
      <c r="X850" s="951"/>
      <c r="Y850" s="951"/>
      <c r="Z850" s="951"/>
      <c r="AA850" s="951"/>
      <c r="AB850" s="951"/>
    </row>
    <row r="851">
      <c r="A851" s="951"/>
      <c r="B851" s="951"/>
      <c r="C851" s="951"/>
      <c r="D851" s="951"/>
      <c r="E851" s="951"/>
      <c r="F851" s="951"/>
      <c r="G851" s="951"/>
      <c r="H851" s="951"/>
      <c r="I851" s="951"/>
      <c r="J851" s="951"/>
      <c r="K851" s="951"/>
      <c r="L851" s="951"/>
      <c r="M851" s="951"/>
      <c r="N851" s="951"/>
      <c r="O851" s="951"/>
      <c r="P851" s="951"/>
      <c r="Q851" s="951"/>
      <c r="R851" s="951"/>
      <c r="S851" s="951"/>
      <c r="T851" s="951"/>
      <c r="U851" s="951"/>
      <c r="V851" s="951"/>
      <c r="W851" s="951"/>
      <c r="X851" s="951"/>
      <c r="Y851" s="951"/>
      <c r="Z851" s="951"/>
      <c r="AA851" s="951"/>
      <c r="AB851" s="951"/>
    </row>
    <row r="852">
      <c r="A852" s="951"/>
      <c r="B852" s="951"/>
      <c r="C852" s="951"/>
      <c r="D852" s="951"/>
      <c r="E852" s="951"/>
      <c r="F852" s="951"/>
      <c r="G852" s="951"/>
      <c r="H852" s="951"/>
      <c r="I852" s="951"/>
      <c r="J852" s="951"/>
      <c r="K852" s="951"/>
      <c r="L852" s="951"/>
      <c r="M852" s="951"/>
      <c r="N852" s="951"/>
      <c r="O852" s="951"/>
      <c r="P852" s="951"/>
      <c r="Q852" s="951"/>
      <c r="R852" s="951"/>
      <c r="S852" s="951"/>
      <c r="T852" s="951"/>
      <c r="U852" s="951"/>
      <c r="V852" s="951"/>
      <c r="W852" s="951"/>
      <c r="X852" s="951"/>
      <c r="Y852" s="951"/>
      <c r="Z852" s="951"/>
      <c r="AA852" s="951"/>
      <c r="AB852" s="951"/>
    </row>
    <row r="853">
      <c r="A853" s="951"/>
      <c r="B853" s="951"/>
      <c r="C853" s="951"/>
      <c r="D853" s="951"/>
      <c r="E853" s="951"/>
      <c r="F853" s="951"/>
      <c r="G853" s="951"/>
      <c r="H853" s="951"/>
      <c r="I853" s="951"/>
      <c r="J853" s="951"/>
      <c r="K853" s="951"/>
      <c r="L853" s="951"/>
      <c r="M853" s="951"/>
      <c r="N853" s="951"/>
      <c r="O853" s="951"/>
      <c r="P853" s="951"/>
      <c r="Q853" s="951"/>
      <c r="R853" s="951"/>
      <c r="S853" s="951"/>
      <c r="T853" s="951"/>
      <c r="U853" s="951"/>
      <c r="V853" s="951"/>
      <c r="W853" s="951"/>
      <c r="X853" s="951"/>
      <c r="Y853" s="951"/>
      <c r="Z853" s="951"/>
      <c r="AA853" s="951"/>
      <c r="AB853" s="951"/>
    </row>
    <row r="854">
      <c r="A854" s="951"/>
      <c r="B854" s="951"/>
      <c r="C854" s="951"/>
      <c r="D854" s="951"/>
      <c r="E854" s="951"/>
      <c r="F854" s="951"/>
      <c r="G854" s="951"/>
      <c r="H854" s="951"/>
      <c r="I854" s="951"/>
      <c r="J854" s="951"/>
      <c r="K854" s="951"/>
      <c r="L854" s="951"/>
      <c r="M854" s="951"/>
      <c r="N854" s="951"/>
      <c r="O854" s="951"/>
      <c r="P854" s="951"/>
      <c r="Q854" s="951"/>
      <c r="R854" s="951"/>
      <c r="S854" s="951"/>
      <c r="T854" s="951"/>
      <c r="U854" s="951"/>
      <c r="V854" s="951"/>
      <c r="W854" s="951"/>
      <c r="X854" s="951"/>
      <c r="Y854" s="951"/>
      <c r="Z854" s="951"/>
      <c r="AA854" s="951"/>
      <c r="AB854" s="951"/>
    </row>
    <row r="855">
      <c r="A855" s="951"/>
      <c r="B855" s="951"/>
      <c r="C855" s="951"/>
      <c r="D855" s="951"/>
      <c r="E855" s="951"/>
      <c r="F855" s="951"/>
      <c r="G855" s="951"/>
      <c r="H855" s="951"/>
      <c r="I855" s="951"/>
      <c r="J855" s="951"/>
      <c r="K855" s="951"/>
      <c r="L855" s="951"/>
      <c r="M855" s="951"/>
      <c r="N855" s="951"/>
      <c r="O855" s="951"/>
      <c r="P855" s="951"/>
      <c r="Q855" s="951"/>
      <c r="R855" s="951"/>
      <c r="S855" s="951"/>
      <c r="T855" s="951"/>
      <c r="U855" s="951"/>
      <c r="V855" s="951"/>
      <c r="W855" s="951"/>
      <c r="X855" s="951"/>
      <c r="Y855" s="951"/>
      <c r="Z855" s="951"/>
      <c r="AA855" s="951"/>
      <c r="AB855" s="951"/>
    </row>
    <row r="856">
      <c r="A856" s="951"/>
      <c r="B856" s="951"/>
      <c r="C856" s="951"/>
      <c r="D856" s="951"/>
      <c r="E856" s="951"/>
      <c r="F856" s="951"/>
      <c r="G856" s="951"/>
      <c r="H856" s="951"/>
      <c r="I856" s="951"/>
      <c r="J856" s="951"/>
      <c r="K856" s="951"/>
      <c r="L856" s="951"/>
      <c r="M856" s="951"/>
      <c r="N856" s="951"/>
      <c r="O856" s="951"/>
      <c r="P856" s="951"/>
      <c r="Q856" s="951"/>
      <c r="R856" s="951"/>
      <c r="S856" s="951"/>
      <c r="T856" s="951"/>
      <c r="U856" s="951"/>
      <c r="V856" s="951"/>
      <c r="W856" s="951"/>
      <c r="X856" s="951"/>
      <c r="Y856" s="951"/>
      <c r="Z856" s="951"/>
      <c r="AA856" s="951"/>
      <c r="AB856" s="951"/>
    </row>
    <row r="857">
      <c r="A857" s="951"/>
      <c r="B857" s="951"/>
      <c r="C857" s="951"/>
      <c r="D857" s="951"/>
      <c r="E857" s="951"/>
      <c r="F857" s="951"/>
      <c r="G857" s="951"/>
      <c r="H857" s="951"/>
      <c r="I857" s="951"/>
      <c r="J857" s="951"/>
      <c r="K857" s="951"/>
      <c r="L857" s="951"/>
      <c r="M857" s="951"/>
      <c r="N857" s="951"/>
      <c r="O857" s="951"/>
      <c r="P857" s="951"/>
      <c r="Q857" s="951"/>
      <c r="R857" s="951"/>
      <c r="S857" s="951"/>
      <c r="T857" s="951"/>
      <c r="U857" s="951"/>
      <c r="V857" s="951"/>
      <c r="W857" s="951"/>
      <c r="X857" s="951"/>
      <c r="Y857" s="951"/>
      <c r="Z857" s="951"/>
      <c r="AA857" s="951"/>
      <c r="AB857" s="951"/>
    </row>
    <row r="858">
      <c r="A858" s="951"/>
      <c r="B858" s="951"/>
      <c r="C858" s="951"/>
      <c r="D858" s="951"/>
      <c r="E858" s="951"/>
      <c r="F858" s="951"/>
      <c r="G858" s="951"/>
      <c r="H858" s="951"/>
      <c r="I858" s="951"/>
      <c r="J858" s="951"/>
      <c r="K858" s="951"/>
      <c r="L858" s="951"/>
      <c r="M858" s="951"/>
      <c r="N858" s="951"/>
      <c r="O858" s="951"/>
      <c r="P858" s="951"/>
      <c r="Q858" s="951"/>
      <c r="R858" s="951"/>
      <c r="S858" s="951"/>
      <c r="T858" s="951"/>
      <c r="U858" s="951"/>
      <c r="V858" s="951"/>
      <c r="W858" s="951"/>
      <c r="X858" s="951"/>
      <c r="Y858" s="951"/>
      <c r="Z858" s="951"/>
      <c r="AA858" s="951"/>
      <c r="AB858" s="951"/>
    </row>
    <row r="859">
      <c r="A859" s="951"/>
      <c r="B859" s="951"/>
      <c r="C859" s="951"/>
      <c r="D859" s="951"/>
      <c r="E859" s="951"/>
      <c r="F859" s="951"/>
      <c r="G859" s="951"/>
      <c r="H859" s="951"/>
      <c r="I859" s="951"/>
      <c r="J859" s="951"/>
      <c r="K859" s="951"/>
      <c r="L859" s="951"/>
      <c r="M859" s="951"/>
      <c r="N859" s="951"/>
      <c r="O859" s="951"/>
      <c r="P859" s="951"/>
      <c r="Q859" s="951"/>
      <c r="R859" s="951"/>
      <c r="S859" s="951"/>
      <c r="T859" s="951"/>
      <c r="U859" s="951"/>
      <c r="V859" s="951"/>
      <c r="W859" s="951"/>
      <c r="X859" s="951"/>
      <c r="Y859" s="951"/>
      <c r="Z859" s="951"/>
      <c r="AA859" s="951"/>
      <c r="AB859" s="951"/>
    </row>
    <row r="860">
      <c r="A860" s="951"/>
      <c r="B860" s="951"/>
      <c r="C860" s="951"/>
      <c r="D860" s="951"/>
      <c r="E860" s="951"/>
      <c r="F860" s="951"/>
      <c r="G860" s="951"/>
      <c r="H860" s="951"/>
      <c r="I860" s="951"/>
      <c r="J860" s="951"/>
      <c r="K860" s="951"/>
      <c r="L860" s="951"/>
      <c r="M860" s="951"/>
      <c r="N860" s="951"/>
      <c r="O860" s="951"/>
      <c r="P860" s="951"/>
      <c r="Q860" s="951"/>
      <c r="R860" s="951"/>
      <c r="S860" s="951"/>
      <c r="T860" s="951"/>
      <c r="U860" s="951"/>
      <c r="V860" s="951"/>
      <c r="W860" s="951"/>
      <c r="X860" s="951"/>
      <c r="Y860" s="951"/>
      <c r="Z860" s="951"/>
      <c r="AA860" s="951"/>
      <c r="AB860" s="951"/>
    </row>
    <row r="861">
      <c r="A861" s="951"/>
      <c r="B861" s="951"/>
      <c r="C861" s="951"/>
      <c r="D861" s="951"/>
      <c r="E861" s="951"/>
      <c r="F861" s="951"/>
      <c r="G861" s="951"/>
      <c r="H861" s="951"/>
      <c r="I861" s="951"/>
      <c r="J861" s="951"/>
      <c r="K861" s="951"/>
      <c r="L861" s="951"/>
      <c r="M861" s="951"/>
      <c r="N861" s="951"/>
      <c r="O861" s="951"/>
      <c r="P861" s="951"/>
      <c r="Q861" s="951"/>
      <c r="R861" s="951"/>
      <c r="S861" s="951"/>
      <c r="T861" s="951"/>
      <c r="U861" s="951"/>
      <c r="V861" s="951"/>
      <c r="W861" s="951"/>
      <c r="X861" s="951"/>
      <c r="Y861" s="951"/>
      <c r="Z861" s="951"/>
      <c r="AA861" s="951"/>
      <c r="AB861" s="951"/>
    </row>
    <row r="862">
      <c r="A862" s="951"/>
      <c r="B862" s="951"/>
      <c r="C862" s="951"/>
      <c r="D862" s="951"/>
      <c r="E862" s="951"/>
      <c r="F862" s="951"/>
      <c r="G862" s="951"/>
      <c r="H862" s="951"/>
      <c r="I862" s="951"/>
      <c r="J862" s="951"/>
      <c r="K862" s="951"/>
      <c r="L862" s="951"/>
      <c r="M862" s="951"/>
      <c r="N862" s="951"/>
      <c r="O862" s="951"/>
      <c r="P862" s="951"/>
      <c r="Q862" s="951"/>
      <c r="R862" s="951"/>
      <c r="S862" s="951"/>
      <c r="T862" s="951"/>
      <c r="U862" s="951"/>
      <c r="V862" s="951"/>
      <c r="W862" s="951"/>
      <c r="X862" s="951"/>
      <c r="Y862" s="951"/>
      <c r="Z862" s="951"/>
      <c r="AA862" s="951"/>
      <c r="AB862" s="951"/>
    </row>
    <row r="863">
      <c r="A863" s="951"/>
      <c r="B863" s="951"/>
      <c r="C863" s="951"/>
      <c r="D863" s="951"/>
      <c r="E863" s="951"/>
      <c r="F863" s="951"/>
      <c r="G863" s="951"/>
      <c r="H863" s="951"/>
      <c r="I863" s="951"/>
      <c r="J863" s="951"/>
      <c r="K863" s="951"/>
      <c r="L863" s="951"/>
      <c r="M863" s="951"/>
      <c r="N863" s="951"/>
      <c r="O863" s="951"/>
      <c r="P863" s="951"/>
      <c r="Q863" s="951"/>
      <c r="R863" s="951"/>
      <c r="S863" s="951"/>
      <c r="T863" s="951"/>
      <c r="U863" s="951"/>
      <c r="V863" s="951"/>
      <c r="W863" s="951"/>
      <c r="X863" s="951"/>
      <c r="Y863" s="951"/>
      <c r="Z863" s="951"/>
      <c r="AA863" s="951"/>
      <c r="AB863" s="951"/>
    </row>
    <row r="864">
      <c r="A864" s="951"/>
      <c r="B864" s="951"/>
      <c r="C864" s="951"/>
      <c r="D864" s="951"/>
      <c r="E864" s="951"/>
      <c r="F864" s="951"/>
      <c r="G864" s="951"/>
      <c r="H864" s="951"/>
      <c r="I864" s="951"/>
      <c r="J864" s="951"/>
      <c r="K864" s="951"/>
      <c r="L864" s="951"/>
      <c r="M864" s="951"/>
      <c r="N864" s="951"/>
      <c r="O864" s="951"/>
      <c r="P864" s="951"/>
      <c r="Q864" s="951"/>
      <c r="R864" s="951"/>
      <c r="S864" s="951"/>
      <c r="T864" s="951"/>
      <c r="U864" s="951"/>
      <c r="V864" s="951"/>
      <c r="W864" s="951"/>
      <c r="X864" s="951"/>
      <c r="Y864" s="951"/>
      <c r="Z864" s="951"/>
      <c r="AA864" s="951"/>
      <c r="AB864" s="951"/>
    </row>
    <row r="865">
      <c r="A865" s="951"/>
      <c r="B865" s="951"/>
      <c r="C865" s="951"/>
      <c r="D865" s="951"/>
      <c r="E865" s="951"/>
      <c r="F865" s="951"/>
      <c r="G865" s="951"/>
      <c r="H865" s="951"/>
      <c r="I865" s="951"/>
      <c r="J865" s="951"/>
      <c r="K865" s="951"/>
      <c r="L865" s="951"/>
      <c r="M865" s="951"/>
      <c r="N865" s="951"/>
      <c r="O865" s="951"/>
      <c r="P865" s="951"/>
      <c r="Q865" s="951"/>
      <c r="R865" s="951"/>
      <c r="S865" s="951"/>
      <c r="T865" s="951"/>
      <c r="U865" s="951"/>
      <c r="V865" s="951"/>
      <c r="W865" s="951"/>
      <c r="X865" s="951"/>
      <c r="Y865" s="951"/>
      <c r="Z865" s="951"/>
      <c r="AA865" s="951"/>
      <c r="AB865" s="951"/>
    </row>
    <row r="866">
      <c r="A866" s="951"/>
      <c r="B866" s="951"/>
      <c r="C866" s="951"/>
      <c r="D866" s="951"/>
      <c r="E866" s="951"/>
      <c r="F866" s="951"/>
      <c r="G866" s="951"/>
      <c r="H866" s="951"/>
      <c r="I866" s="951"/>
      <c r="J866" s="951"/>
      <c r="K866" s="951"/>
      <c r="L866" s="951"/>
      <c r="M866" s="951"/>
      <c r="N866" s="951"/>
      <c r="O866" s="951"/>
      <c r="P866" s="951"/>
      <c r="Q866" s="951"/>
      <c r="R866" s="951"/>
      <c r="S866" s="951"/>
      <c r="T866" s="951"/>
      <c r="U866" s="951"/>
      <c r="V866" s="951"/>
      <c r="W866" s="951"/>
      <c r="X866" s="951"/>
      <c r="Y866" s="951"/>
      <c r="Z866" s="951"/>
      <c r="AA866" s="951"/>
      <c r="AB866" s="951"/>
    </row>
    <row r="867">
      <c r="A867" s="951"/>
      <c r="B867" s="951"/>
      <c r="C867" s="951"/>
      <c r="D867" s="951"/>
      <c r="E867" s="951"/>
      <c r="F867" s="951"/>
      <c r="G867" s="951"/>
      <c r="H867" s="951"/>
      <c r="I867" s="951"/>
      <c r="J867" s="951"/>
      <c r="K867" s="951"/>
      <c r="L867" s="951"/>
      <c r="M867" s="951"/>
      <c r="N867" s="951"/>
      <c r="O867" s="951"/>
      <c r="P867" s="951"/>
      <c r="Q867" s="951"/>
      <c r="R867" s="951"/>
      <c r="S867" s="951"/>
      <c r="T867" s="951"/>
      <c r="U867" s="951"/>
      <c r="V867" s="951"/>
      <c r="W867" s="951"/>
      <c r="X867" s="951"/>
      <c r="Y867" s="951"/>
      <c r="Z867" s="951"/>
      <c r="AA867" s="951"/>
      <c r="AB867" s="951"/>
    </row>
    <row r="868">
      <c r="A868" s="951"/>
      <c r="B868" s="951"/>
      <c r="C868" s="951"/>
      <c r="D868" s="951"/>
      <c r="E868" s="951"/>
      <c r="F868" s="951"/>
      <c r="G868" s="951"/>
      <c r="H868" s="951"/>
      <c r="I868" s="951"/>
      <c r="J868" s="951"/>
      <c r="K868" s="951"/>
      <c r="L868" s="951"/>
      <c r="M868" s="951"/>
      <c r="N868" s="951"/>
      <c r="O868" s="951"/>
      <c r="P868" s="951"/>
      <c r="Q868" s="951"/>
      <c r="R868" s="951"/>
      <c r="S868" s="951"/>
      <c r="T868" s="951"/>
      <c r="U868" s="951"/>
      <c r="V868" s="951"/>
      <c r="W868" s="951"/>
      <c r="X868" s="951"/>
      <c r="Y868" s="951"/>
      <c r="Z868" s="951"/>
      <c r="AA868" s="951"/>
      <c r="AB868" s="951"/>
    </row>
    <row r="869">
      <c r="A869" s="951"/>
      <c r="B869" s="951"/>
      <c r="C869" s="951"/>
      <c r="D869" s="951"/>
      <c r="E869" s="951"/>
      <c r="F869" s="951"/>
      <c r="G869" s="951"/>
      <c r="H869" s="951"/>
      <c r="I869" s="951"/>
      <c r="J869" s="951"/>
      <c r="K869" s="951"/>
      <c r="L869" s="951"/>
      <c r="M869" s="951"/>
      <c r="N869" s="951"/>
      <c r="O869" s="951"/>
      <c r="P869" s="951"/>
      <c r="Q869" s="951"/>
      <c r="R869" s="951"/>
      <c r="S869" s="951"/>
      <c r="T869" s="951"/>
      <c r="U869" s="951"/>
      <c r="V869" s="951"/>
      <c r="W869" s="951"/>
      <c r="X869" s="951"/>
      <c r="Y869" s="951"/>
      <c r="Z869" s="951"/>
      <c r="AA869" s="951"/>
      <c r="AB869" s="951"/>
    </row>
    <row r="870">
      <c r="A870" s="951"/>
      <c r="B870" s="951"/>
      <c r="C870" s="951"/>
      <c r="D870" s="951"/>
      <c r="E870" s="951"/>
      <c r="F870" s="951"/>
      <c r="G870" s="951"/>
      <c r="H870" s="951"/>
      <c r="I870" s="951"/>
      <c r="J870" s="951"/>
      <c r="K870" s="951"/>
      <c r="L870" s="951"/>
      <c r="M870" s="951"/>
      <c r="N870" s="951"/>
      <c r="O870" s="951"/>
      <c r="P870" s="951"/>
      <c r="Q870" s="951"/>
      <c r="R870" s="951"/>
      <c r="S870" s="951"/>
      <c r="T870" s="951"/>
      <c r="U870" s="951"/>
      <c r="V870" s="951"/>
      <c r="W870" s="951"/>
      <c r="X870" s="951"/>
      <c r="Y870" s="951"/>
      <c r="Z870" s="951"/>
      <c r="AA870" s="951"/>
      <c r="AB870" s="951"/>
    </row>
    <row r="871">
      <c r="A871" s="951"/>
      <c r="B871" s="951"/>
      <c r="C871" s="951"/>
      <c r="D871" s="951"/>
      <c r="E871" s="951"/>
      <c r="F871" s="951"/>
      <c r="G871" s="951"/>
      <c r="H871" s="951"/>
      <c r="I871" s="951"/>
      <c r="J871" s="951"/>
      <c r="K871" s="951"/>
      <c r="L871" s="951"/>
      <c r="M871" s="951"/>
      <c r="N871" s="951"/>
      <c r="O871" s="951"/>
      <c r="P871" s="951"/>
      <c r="Q871" s="951"/>
      <c r="R871" s="951"/>
      <c r="S871" s="951"/>
      <c r="T871" s="951"/>
      <c r="U871" s="951"/>
      <c r="V871" s="951"/>
      <c r="W871" s="951"/>
      <c r="X871" s="951"/>
      <c r="Y871" s="951"/>
      <c r="Z871" s="951"/>
      <c r="AA871" s="951"/>
      <c r="AB871" s="951"/>
    </row>
    <row r="872">
      <c r="A872" s="951"/>
      <c r="B872" s="951"/>
      <c r="C872" s="951"/>
      <c r="D872" s="951"/>
      <c r="E872" s="951"/>
      <c r="F872" s="951"/>
      <c r="G872" s="951"/>
      <c r="H872" s="951"/>
      <c r="I872" s="951"/>
      <c r="J872" s="951"/>
      <c r="K872" s="951"/>
      <c r="L872" s="951"/>
      <c r="M872" s="951"/>
      <c r="N872" s="951"/>
      <c r="O872" s="951"/>
      <c r="P872" s="951"/>
      <c r="Q872" s="951"/>
      <c r="R872" s="951"/>
      <c r="S872" s="951"/>
      <c r="T872" s="951"/>
      <c r="U872" s="951"/>
      <c r="V872" s="951"/>
      <c r="W872" s="951"/>
      <c r="X872" s="951"/>
      <c r="Y872" s="951"/>
      <c r="Z872" s="951"/>
      <c r="AA872" s="951"/>
      <c r="AB872" s="951"/>
    </row>
    <row r="873">
      <c r="A873" s="951"/>
      <c r="B873" s="951"/>
      <c r="C873" s="951"/>
      <c r="D873" s="951"/>
      <c r="E873" s="951"/>
      <c r="F873" s="951"/>
      <c r="G873" s="951"/>
      <c r="H873" s="951"/>
      <c r="I873" s="951"/>
      <c r="J873" s="951"/>
      <c r="K873" s="951"/>
      <c r="L873" s="951"/>
      <c r="M873" s="951"/>
      <c r="N873" s="951"/>
      <c r="O873" s="951"/>
      <c r="P873" s="951"/>
      <c r="Q873" s="951"/>
      <c r="R873" s="951"/>
      <c r="S873" s="951"/>
      <c r="T873" s="951"/>
      <c r="U873" s="951"/>
      <c r="V873" s="951"/>
      <c r="W873" s="951"/>
      <c r="X873" s="951"/>
      <c r="Y873" s="951"/>
      <c r="Z873" s="951"/>
      <c r="AA873" s="951"/>
      <c r="AB873" s="951"/>
    </row>
    <row r="874">
      <c r="A874" s="951"/>
      <c r="B874" s="951"/>
      <c r="C874" s="951"/>
      <c r="D874" s="951"/>
      <c r="E874" s="951"/>
      <c r="F874" s="951"/>
      <c r="G874" s="951"/>
      <c r="H874" s="951"/>
      <c r="I874" s="951"/>
      <c r="J874" s="951"/>
      <c r="K874" s="951"/>
      <c r="L874" s="951"/>
      <c r="M874" s="951"/>
      <c r="N874" s="951"/>
      <c r="O874" s="951"/>
      <c r="P874" s="951"/>
      <c r="Q874" s="951"/>
      <c r="R874" s="951"/>
      <c r="S874" s="951"/>
      <c r="T874" s="951"/>
      <c r="U874" s="951"/>
      <c r="V874" s="951"/>
      <c r="W874" s="951"/>
      <c r="X874" s="951"/>
      <c r="Y874" s="951"/>
      <c r="Z874" s="951"/>
      <c r="AA874" s="951"/>
      <c r="AB874" s="951"/>
    </row>
    <row r="875">
      <c r="A875" s="951"/>
      <c r="B875" s="951"/>
      <c r="C875" s="951"/>
      <c r="D875" s="951"/>
      <c r="E875" s="951"/>
      <c r="F875" s="951"/>
      <c r="G875" s="951"/>
      <c r="H875" s="951"/>
      <c r="I875" s="951"/>
      <c r="J875" s="951"/>
      <c r="K875" s="951"/>
      <c r="L875" s="951"/>
      <c r="M875" s="951"/>
      <c r="N875" s="951"/>
      <c r="O875" s="951"/>
      <c r="P875" s="951"/>
      <c r="Q875" s="951"/>
      <c r="R875" s="951"/>
      <c r="S875" s="951"/>
      <c r="T875" s="951"/>
      <c r="U875" s="951"/>
      <c r="V875" s="951"/>
      <c r="W875" s="951"/>
      <c r="X875" s="951"/>
      <c r="Y875" s="951"/>
      <c r="Z875" s="951"/>
      <c r="AA875" s="951"/>
      <c r="AB875" s="951"/>
    </row>
    <row r="876">
      <c r="A876" s="951"/>
      <c r="B876" s="951"/>
      <c r="C876" s="951"/>
      <c r="D876" s="951"/>
      <c r="E876" s="951"/>
      <c r="F876" s="951"/>
      <c r="G876" s="951"/>
      <c r="H876" s="951"/>
      <c r="I876" s="951"/>
      <c r="J876" s="951"/>
      <c r="K876" s="951"/>
      <c r="L876" s="951"/>
      <c r="M876" s="951"/>
      <c r="N876" s="951"/>
      <c r="O876" s="951"/>
      <c r="P876" s="951"/>
      <c r="Q876" s="951"/>
      <c r="R876" s="951"/>
      <c r="S876" s="951"/>
      <c r="T876" s="951"/>
      <c r="U876" s="951"/>
      <c r="V876" s="951"/>
      <c r="W876" s="951"/>
      <c r="X876" s="951"/>
      <c r="Y876" s="951"/>
      <c r="Z876" s="951"/>
      <c r="AA876" s="951"/>
      <c r="AB876" s="951"/>
    </row>
    <row r="877">
      <c r="A877" s="951"/>
      <c r="B877" s="951"/>
      <c r="C877" s="951"/>
      <c r="D877" s="951"/>
      <c r="E877" s="951"/>
      <c r="F877" s="951"/>
      <c r="G877" s="951"/>
      <c r="H877" s="951"/>
      <c r="I877" s="951"/>
      <c r="J877" s="951"/>
      <c r="K877" s="951"/>
      <c r="L877" s="951"/>
      <c r="M877" s="951"/>
      <c r="N877" s="951"/>
      <c r="O877" s="951"/>
      <c r="P877" s="951"/>
      <c r="Q877" s="951"/>
      <c r="R877" s="951"/>
      <c r="S877" s="951"/>
      <c r="T877" s="951"/>
      <c r="U877" s="951"/>
      <c r="V877" s="951"/>
      <c r="W877" s="951"/>
      <c r="X877" s="951"/>
      <c r="Y877" s="951"/>
      <c r="Z877" s="951"/>
      <c r="AA877" s="951"/>
      <c r="AB877" s="951"/>
    </row>
    <row r="878">
      <c r="A878" s="951"/>
      <c r="B878" s="951"/>
      <c r="C878" s="951"/>
      <c r="D878" s="951"/>
      <c r="E878" s="951"/>
      <c r="F878" s="951"/>
      <c r="G878" s="951"/>
      <c r="H878" s="951"/>
      <c r="I878" s="951"/>
      <c r="J878" s="951"/>
      <c r="K878" s="951"/>
      <c r="L878" s="951"/>
      <c r="M878" s="951"/>
      <c r="N878" s="951"/>
      <c r="O878" s="951"/>
      <c r="P878" s="951"/>
      <c r="Q878" s="951"/>
      <c r="R878" s="951"/>
      <c r="S878" s="951"/>
      <c r="T878" s="951"/>
      <c r="U878" s="951"/>
      <c r="V878" s="951"/>
      <c r="W878" s="951"/>
      <c r="X878" s="951"/>
      <c r="Y878" s="951"/>
      <c r="Z878" s="951"/>
      <c r="AA878" s="951"/>
      <c r="AB878" s="951"/>
    </row>
    <row r="879">
      <c r="A879" s="951"/>
      <c r="B879" s="951"/>
      <c r="C879" s="951"/>
      <c r="D879" s="951"/>
      <c r="E879" s="951"/>
      <c r="F879" s="951"/>
      <c r="G879" s="951"/>
      <c r="H879" s="951"/>
      <c r="I879" s="951"/>
      <c r="J879" s="951"/>
      <c r="K879" s="951"/>
      <c r="L879" s="951"/>
      <c r="M879" s="951"/>
      <c r="N879" s="951"/>
      <c r="O879" s="951"/>
      <c r="P879" s="951"/>
      <c r="Q879" s="951"/>
      <c r="R879" s="951"/>
      <c r="S879" s="951"/>
      <c r="T879" s="951"/>
      <c r="U879" s="951"/>
      <c r="V879" s="951"/>
      <c r="W879" s="951"/>
      <c r="X879" s="951"/>
      <c r="Y879" s="951"/>
      <c r="Z879" s="951"/>
      <c r="AA879" s="951"/>
      <c r="AB879" s="951"/>
    </row>
    <row r="880">
      <c r="A880" s="951"/>
      <c r="B880" s="951"/>
      <c r="C880" s="951"/>
      <c r="D880" s="951"/>
      <c r="E880" s="951"/>
      <c r="F880" s="951"/>
      <c r="G880" s="951"/>
      <c r="H880" s="951"/>
      <c r="I880" s="951"/>
      <c r="J880" s="951"/>
      <c r="K880" s="951"/>
      <c r="L880" s="951"/>
      <c r="M880" s="951"/>
      <c r="N880" s="951"/>
      <c r="O880" s="951"/>
      <c r="P880" s="951"/>
      <c r="Q880" s="951"/>
      <c r="R880" s="951"/>
      <c r="S880" s="951"/>
      <c r="T880" s="951"/>
      <c r="U880" s="951"/>
      <c r="V880" s="951"/>
      <c r="W880" s="951"/>
      <c r="X880" s="951"/>
      <c r="Y880" s="951"/>
      <c r="Z880" s="951"/>
      <c r="AA880" s="951"/>
      <c r="AB880" s="951"/>
    </row>
    <row r="881">
      <c r="A881" s="951"/>
      <c r="B881" s="951"/>
      <c r="C881" s="951"/>
      <c r="D881" s="951"/>
      <c r="E881" s="951"/>
      <c r="F881" s="951"/>
      <c r="G881" s="951"/>
      <c r="H881" s="951"/>
      <c r="I881" s="951"/>
      <c r="J881" s="951"/>
      <c r="K881" s="951"/>
      <c r="L881" s="951"/>
      <c r="M881" s="951"/>
      <c r="N881" s="951"/>
      <c r="O881" s="951"/>
      <c r="P881" s="951"/>
      <c r="Q881" s="951"/>
      <c r="R881" s="951"/>
      <c r="S881" s="951"/>
      <c r="T881" s="951"/>
      <c r="U881" s="951"/>
      <c r="V881" s="951"/>
      <c r="W881" s="951"/>
      <c r="X881" s="951"/>
      <c r="Y881" s="951"/>
      <c r="Z881" s="951"/>
      <c r="AA881" s="951"/>
      <c r="AB881" s="951"/>
    </row>
    <row r="882">
      <c r="A882" s="951"/>
      <c r="B882" s="951"/>
      <c r="C882" s="951"/>
      <c r="D882" s="951"/>
      <c r="E882" s="951"/>
      <c r="F882" s="951"/>
      <c r="G882" s="951"/>
      <c r="H882" s="951"/>
      <c r="I882" s="951"/>
      <c r="J882" s="951"/>
      <c r="K882" s="951"/>
      <c r="L882" s="951"/>
      <c r="M882" s="951"/>
      <c r="N882" s="951"/>
      <c r="O882" s="951"/>
      <c r="P882" s="951"/>
      <c r="Q882" s="951"/>
      <c r="R882" s="951"/>
      <c r="S882" s="951"/>
      <c r="T882" s="951"/>
      <c r="U882" s="951"/>
      <c r="V882" s="951"/>
      <c r="W882" s="951"/>
      <c r="X882" s="951"/>
      <c r="Y882" s="951"/>
      <c r="Z882" s="951"/>
      <c r="AA882" s="951"/>
      <c r="AB882" s="951"/>
    </row>
    <row r="883">
      <c r="A883" s="951"/>
      <c r="B883" s="951"/>
      <c r="C883" s="951"/>
      <c r="D883" s="951"/>
      <c r="E883" s="951"/>
      <c r="F883" s="951"/>
      <c r="G883" s="951"/>
      <c r="H883" s="951"/>
      <c r="I883" s="951"/>
      <c r="J883" s="951"/>
      <c r="K883" s="951"/>
      <c r="L883" s="951"/>
      <c r="M883" s="951"/>
      <c r="N883" s="951"/>
      <c r="O883" s="951"/>
      <c r="P883" s="951"/>
      <c r="Q883" s="951"/>
      <c r="R883" s="951"/>
      <c r="S883" s="951"/>
      <c r="T883" s="951"/>
      <c r="U883" s="951"/>
      <c r="V883" s="951"/>
      <c r="W883" s="951"/>
      <c r="X883" s="951"/>
      <c r="Y883" s="951"/>
      <c r="Z883" s="951"/>
      <c r="AA883" s="951"/>
      <c r="AB883" s="951"/>
    </row>
    <row r="884">
      <c r="A884" s="951"/>
      <c r="B884" s="951"/>
      <c r="C884" s="951"/>
      <c r="D884" s="951"/>
      <c r="E884" s="951"/>
      <c r="F884" s="951"/>
      <c r="G884" s="951"/>
      <c r="H884" s="951"/>
      <c r="I884" s="951"/>
      <c r="J884" s="951"/>
      <c r="K884" s="951"/>
      <c r="L884" s="951"/>
      <c r="M884" s="951"/>
      <c r="N884" s="951"/>
      <c r="O884" s="951"/>
      <c r="P884" s="951"/>
      <c r="Q884" s="951"/>
      <c r="R884" s="951"/>
      <c r="S884" s="951"/>
      <c r="T884" s="951"/>
      <c r="U884" s="951"/>
      <c r="V884" s="951"/>
      <c r="W884" s="951"/>
      <c r="X884" s="951"/>
      <c r="Y884" s="951"/>
      <c r="Z884" s="951"/>
      <c r="AA884" s="951"/>
      <c r="AB884" s="951"/>
    </row>
    <row r="885">
      <c r="A885" s="951"/>
      <c r="B885" s="951"/>
      <c r="C885" s="951"/>
      <c r="D885" s="951"/>
      <c r="E885" s="951"/>
      <c r="F885" s="951"/>
      <c r="G885" s="951"/>
      <c r="H885" s="951"/>
      <c r="I885" s="951"/>
      <c r="J885" s="951"/>
      <c r="K885" s="951"/>
      <c r="L885" s="951"/>
      <c r="M885" s="951"/>
      <c r="N885" s="951"/>
      <c r="O885" s="951"/>
      <c r="P885" s="951"/>
      <c r="Q885" s="951"/>
      <c r="R885" s="951"/>
      <c r="S885" s="951"/>
      <c r="T885" s="951"/>
      <c r="U885" s="951"/>
      <c r="V885" s="951"/>
      <c r="W885" s="951"/>
      <c r="X885" s="951"/>
      <c r="Y885" s="951"/>
      <c r="Z885" s="951"/>
      <c r="AA885" s="951"/>
      <c r="AB885" s="951"/>
    </row>
    <row r="886">
      <c r="A886" s="951"/>
      <c r="B886" s="951"/>
      <c r="C886" s="951"/>
      <c r="D886" s="951"/>
      <c r="E886" s="951"/>
      <c r="F886" s="951"/>
      <c r="G886" s="951"/>
      <c r="H886" s="951"/>
      <c r="I886" s="951"/>
      <c r="J886" s="951"/>
      <c r="K886" s="951"/>
      <c r="L886" s="951"/>
      <c r="M886" s="951"/>
      <c r="N886" s="951"/>
      <c r="O886" s="951"/>
      <c r="P886" s="951"/>
      <c r="Q886" s="951"/>
      <c r="R886" s="951"/>
      <c r="S886" s="951"/>
      <c r="T886" s="951"/>
      <c r="U886" s="951"/>
      <c r="V886" s="951"/>
      <c r="W886" s="951"/>
      <c r="X886" s="951"/>
      <c r="Y886" s="951"/>
      <c r="Z886" s="951"/>
      <c r="AA886" s="951"/>
      <c r="AB886" s="951"/>
    </row>
    <row r="887">
      <c r="A887" s="951"/>
      <c r="B887" s="951"/>
      <c r="C887" s="951"/>
      <c r="D887" s="951"/>
      <c r="E887" s="951"/>
      <c r="F887" s="951"/>
      <c r="G887" s="951"/>
      <c r="H887" s="951"/>
      <c r="I887" s="951"/>
      <c r="J887" s="951"/>
      <c r="K887" s="951"/>
      <c r="L887" s="951"/>
      <c r="M887" s="951"/>
      <c r="N887" s="951"/>
      <c r="O887" s="951"/>
      <c r="P887" s="951"/>
      <c r="Q887" s="951"/>
      <c r="R887" s="951"/>
      <c r="S887" s="951"/>
      <c r="T887" s="951"/>
      <c r="U887" s="951"/>
      <c r="V887" s="951"/>
      <c r="W887" s="951"/>
      <c r="X887" s="951"/>
      <c r="Y887" s="951"/>
      <c r="Z887" s="951"/>
      <c r="AA887" s="951"/>
      <c r="AB887" s="951"/>
    </row>
    <row r="888">
      <c r="A888" s="951"/>
      <c r="B888" s="951"/>
      <c r="C888" s="951"/>
      <c r="D888" s="951"/>
      <c r="E888" s="951"/>
      <c r="F888" s="951"/>
      <c r="G888" s="951"/>
      <c r="H888" s="951"/>
      <c r="I888" s="951"/>
      <c r="J888" s="951"/>
      <c r="K888" s="951"/>
      <c r="L888" s="951"/>
      <c r="M888" s="951"/>
      <c r="N888" s="951"/>
      <c r="O888" s="951"/>
      <c r="P888" s="951"/>
      <c r="Q888" s="951"/>
      <c r="R888" s="951"/>
      <c r="S888" s="951"/>
      <c r="T888" s="951"/>
      <c r="U888" s="951"/>
      <c r="V888" s="951"/>
      <c r="W888" s="951"/>
      <c r="X888" s="951"/>
      <c r="Y888" s="951"/>
      <c r="Z888" s="951"/>
      <c r="AA888" s="951"/>
      <c r="AB888" s="951"/>
    </row>
    <row r="889">
      <c r="A889" s="951"/>
      <c r="B889" s="951"/>
      <c r="C889" s="951"/>
      <c r="D889" s="951"/>
      <c r="E889" s="951"/>
      <c r="F889" s="951"/>
      <c r="G889" s="951"/>
      <c r="H889" s="951"/>
      <c r="I889" s="951"/>
      <c r="J889" s="951"/>
      <c r="K889" s="951"/>
      <c r="L889" s="951"/>
      <c r="M889" s="951"/>
      <c r="N889" s="951"/>
      <c r="O889" s="951"/>
      <c r="P889" s="951"/>
      <c r="Q889" s="951"/>
      <c r="R889" s="951"/>
      <c r="S889" s="951"/>
      <c r="T889" s="951"/>
      <c r="U889" s="951"/>
      <c r="V889" s="951"/>
      <c r="W889" s="951"/>
      <c r="X889" s="951"/>
      <c r="Y889" s="951"/>
      <c r="Z889" s="951"/>
      <c r="AA889" s="951"/>
      <c r="AB889" s="951"/>
    </row>
    <row r="890">
      <c r="A890" s="951"/>
      <c r="B890" s="951"/>
      <c r="C890" s="951"/>
      <c r="D890" s="951"/>
      <c r="E890" s="951"/>
      <c r="F890" s="951"/>
      <c r="G890" s="951"/>
      <c r="H890" s="951"/>
      <c r="I890" s="951"/>
      <c r="J890" s="951"/>
      <c r="K890" s="951"/>
      <c r="L890" s="951"/>
      <c r="M890" s="951"/>
      <c r="N890" s="951"/>
      <c r="O890" s="951"/>
      <c r="P890" s="951"/>
      <c r="Q890" s="951"/>
      <c r="R890" s="951"/>
      <c r="S890" s="951"/>
      <c r="T890" s="951"/>
      <c r="U890" s="951"/>
      <c r="V890" s="951"/>
      <c r="W890" s="951"/>
      <c r="X890" s="951"/>
      <c r="Y890" s="951"/>
      <c r="Z890" s="951"/>
      <c r="AA890" s="951"/>
      <c r="AB890" s="951"/>
    </row>
    <row r="891">
      <c r="A891" s="951"/>
      <c r="B891" s="951"/>
      <c r="C891" s="951"/>
      <c r="D891" s="951"/>
      <c r="E891" s="951"/>
      <c r="F891" s="951"/>
      <c r="G891" s="951"/>
      <c r="H891" s="951"/>
      <c r="I891" s="951"/>
      <c r="J891" s="951"/>
      <c r="K891" s="951"/>
      <c r="L891" s="951"/>
      <c r="M891" s="951"/>
      <c r="N891" s="951"/>
      <c r="O891" s="951"/>
      <c r="P891" s="951"/>
      <c r="Q891" s="951"/>
      <c r="R891" s="951"/>
      <c r="S891" s="951"/>
      <c r="T891" s="951"/>
      <c r="U891" s="951"/>
      <c r="V891" s="951"/>
      <c r="W891" s="951"/>
      <c r="X891" s="951"/>
      <c r="Y891" s="951"/>
      <c r="Z891" s="951"/>
      <c r="AA891" s="951"/>
      <c r="AB891" s="951"/>
    </row>
    <row r="892">
      <c r="A892" s="951"/>
      <c r="B892" s="951"/>
      <c r="C892" s="951"/>
      <c r="D892" s="951"/>
      <c r="E892" s="951"/>
      <c r="F892" s="951"/>
      <c r="G892" s="951"/>
      <c r="H892" s="951"/>
      <c r="I892" s="951"/>
      <c r="J892" s="951"/>
      <c r="K892" s="951"/>
      <c r="L892" s="951"/>
      <c r="M892" s="951"/>
      <c r="N892" s="951"/>
      <c r="O892" s="951"/>
      <c r="P892" s="951"/>
      <c r="Q892" s="951"/>
      <c r="R892" s="951"/>
      <c r="S892" s="951"/>
      <c r="T892" s="951"/>
      <c r="U892" s="951"/>
      <c r="V892" s="951"/>
      <c r="W892" s="951"/>
      <c r="X892" s="951"/>
      <c r="Y892" s="951"/>
      <c r="Z892" s="951"/>
      <c r="AA892" s="951"/>
      <c r="AB892" s="951"/>
    </row>
    <row r="893">
      <c r="A893" s="951"/>
      <c r="B893" s="951"/>
      <c r="C893" s="951"/>
      <c r="D893" s="951"/>
      <c r="E893" s="951"/>
      <c r="F893" s="951"/>
      <c r="G893" s="951"/>
      <c r="H893" s="951"/>
      <c r="I893" s="951"/>
      <c r="J893" s="951"/>
      <c r="K893" s="951"/>
      <c r="L893" s="951"/>
      <c r="M893" s="951"/>
      <c r="N893" s="951"/>
      <c r="O893" s="951"/>
      <c r="P893" s="951"/>
      <c r="Q893" s="951"/>
      <c r="R893" s="951"/>
      <c r="S893" s="951"/>
      <c r="T893" s="951"/>
      <c r="U893" s="951"/>
      <c r="V893" s="951"/>
      <c r="W893" s="951"/>
      <c r="X893" s="951"/>
      <c r="Y893" s="951"/>
      <c r="Z893" s="951"/>
      <c r="AA893" s="951"/>
      <c r="AB893" s="951"/>
    </row>
    <row r="894">
      <c r="A894" s="951"/>
      <c r="B894" s="951"/>
      <c r="C894" s="951"/>
      <c r="D894" s="951"/>
      <c r="E894" s="951"/>
      <c r="F894" s="951"/>
      <c r="G894" s="951"/>
      <c r="H894" s="951"/>
      <c r="I894" s="951"/>
      <c r="J894" s="951"/>
      <c r="K894" s="951"/>
      <c r="L894" s="951"/>
      <c r="M894" s="951"/>
      <c r="N894" s="951"/>
      <c r="O894" s="951"/>
      <c r="P894" s="951"/>
      <c r="Q894" s="951"/>
      <c r="R894" s="951"/>
      <c r="S894" s="951"/>
      <c r="T894" s="951"/>
      <c r="U894" s="951"/>
      <c r="V894" s="951"/>
      <c r="W894" s="951"/>
      <c r="X894" s="951"/>
      <c r="Y894" s="951"/>
      <c r="Z894" s="951"/>
      <c r="AA894" s="951"/>
      <c r="AB894" s="951"/>
    </row>
    <row r="895">
      <c r="A895" s="951"/>
      <c r="B895" s="951"/>
      <c r="C895" s="951"/>
      <c r="D895" s="951"/>
      <c r="E895" s="951"/>
      <c r="F895" s="951"/>
      <c r="G895" s="951"/>
      <c r="H895" s="951"/>
      <c r="I895" s="951"/>
      <c r="J895" s="951"/>
      <c r="K895" s="951"/>
      <c r="L895" s="951"/>
      <c r="M895" s="951"/>
      <c r="N895" s="951"/>
      <c r="O895" s="951"/>
      <c r="P895" s="951"/>
      <c r="Q895" s="951"/>
      <c r="R895" s="951"/>
      <c r="S895" s="951"/>
      <c r="T895" s="951"/>
      <c r="U895" s="951"/>
      <c r="V895" s="951"/>
      <c r="W895" s="951"/>
      <c r="X895" s="951"/>
      <c r="Y895" s="951"/>
      <c r="Z895" s="951"/>
      <c r="AA895" s="951"/>
      <c r="AB895" s="951"/>
    </row>
    <row r="896">
      <c r="A896" s="951"/>
      <c r="B896" s="951"/>
      <c r="C896" s="951"/>
      <c r="D896" s="951"/>
      <c r="E896" s="951"/>
      <c r="F896" s="951"/>
      <c r="G896" s="951"/>
      <c r="H896" s="951"/>
      <c r="I896" s="951"/>
      <c r="J896" s="951"/>
      <c r="K896" s="951"/>
      <c r="L896" s="951"/>
      <c r="M896" s="951"/>
      <c r="N896" s="951"/>
      <c r="O896" s="951"/>
      <c r="P896" s="951"/>
      <c r="Q896" s="951"/>
      <c r="R896" s="951"/>
      <c r="S896" s="951"/>
      <c r="T896" s="951"/>
      <c r="U896" s="951"/>
      <c r="V896" s="951"/>
      <c r="W896" s="951"/>
      <c r="X896" s="951"/>
      <c r="Y896" s="951"/>
      <c r="Z896" s="951"/>
      <c r="AA896" s="951"/>
      <c r="AB896" s="951"/>
    </row>
    <row r="897">
      <c r="A897" s="951"/>
      <c r="B897" s="951"/>
      <c r="C897" s="951"/>
      <c r="D897" s="951"/>
      <c r="E897" s="951"/>
      <c r="F897" s="951"/>
      <c r="G897" s="951"/>
      <c r="H897" s="951"/>
      <c r="I897" s="951"/>
      <c r="J897" s="951"/>
      <c r="K897" s="951"/>
      <c r="L897" s="951"/>
      <c r="M897" s="951"/>
      <c r="N897" s="951"/>
      <c r="O897" s="951"/>
      <c r="P897" s="951"/>
      <c r="Q897" s="951"/>
      <c r="R897" s="951"/>
      <c r="S897" s="951"/>
      <c r="T897" s="951"/>
      <c r="U897" s="951"/>
      <c r="V897" s="951"/>
      <c r="W897" s="951"/>
      <c r="X897" s="951"/>
      <c r="Y897" s="951"/>
      <c r="Z897" s="951"/>
      <c r="AA897" s="951"/>
      <c r="AB897" s="951"/>
    </row>
    <row r="898">
      <c r="A898" s="951"/>
      <c r="B898" s="951"/>
      <c r="C898" s="951"/>
      <c r="D898" s="951"/>
      <c r="E898" s="951"/>
      <c r="F898" s="951"/>
      <c r="G898" s="951"/>
      <c r="H898" s="951"/>
      <c r="I898" s="951"/>
      <c r="J898" s="951"/>
      <c r="K898" s="951"/>
      <c r="L898" s="951"/>
      <c r="M898" s="951"/>
      <c r="N898" s="951"/>
      <c r="O898" s="951"/>
      <c r="P898" s="951"/>
      <c r="Q898" s="951"/>
      <c r="R898" s="951"/>
      <c r="S898" s="951"/>
      <c r="T898" s="951"/>
      <c r="U898" s="951"/>
      <c r="V898" s="951"/>
      <c r="W898" s="951"/>
      <c r="X898" s="951"/>
      <c r="Y898" s="951"/>
      <c r="Z898" s="951"/>
      <c r="AA898" s="951"/>
      <c r="AB898" s="951"/>
    </row>
    <row r="899">
      <c r="A899" s="951"/>
      <c r="B899" s="951"/>
      <c r="C899" s="951"/>
      <c r="D899" s="951"/>
      <c r="E899" s="951"/>
      <c r="F899" s="951"/>
      <c r="G899" s="951"/>
      <c r="H899" s="951"/>
      <c r="I899" s="951"/>
      <c r="J899" s="951"/>
      <c r="K899" s="951"/>
      <c r="L899" s="951"/>
      <c r="M899" s="951"/>
      <c r="N899" s="951"/>
      <c r="O899" s="951"/>
      <c r="P899" s="951"/>
      <c r="Q899" s="951"/>
      <c r="R899" s="951"/>
      <c r="S899" s="951"/>
      <c r="T899" s="951"/>
      <c r="U899" s="951"/>
      <c r="V899" s="951"/>
      <c r="W899" s="951"/>
      <c r="X899" s="951"/>
      <c r="Y899" s="951"/>
      <c r="Z899" s="951"/>
      <c r="AA899" s="951"/>
      <c r="AB899" s="951"/>
    </row>
    <row r="900">
      <c r="A900" s="951"/>
      <c r="B900" s="951"/>
      <c r="C900" s="951"/>
      <c r="D900" s="951"/>
      <c r="E900" s="951"/>
      <c r="F900" s="951"/>
      <c r="G900" s="951"/>
      <c r="H900" s="951"/>
      <c r="I900" s="951"/>
      <c r="J900" s="951"/>
      <c r="K900" s="951"/>
      <c r="L900" s="951"/>
      <c r="M900" s="951"/>
      <c r="N900" s="951"/>
      <c r="O900" s="951"/>
      <c r="P900" s="951"/>
      <c r="Q900" s="951"/>
      <c r="R900" s="951"/>
      <c r="S900" s="951"/>
      <c r="T900" s="951"/>
      <c r="U900" s="951"/>
      <c r="V900" s="951"/>
      <c r="W900" s="951"/>
      <c r="X900" s="951"/>
      <c r="Y900" s="951"/>
      <c r="Z900" s="951"/>
      <c r="AA900" s="951"/>
      <c r="AB900" s="951"/>
    </row>
    <row r="901">
      <c r="A901" s="951"/>
      <c r="B901" s="951"/>
      <c r="C901" s="951"/>
      <c r="D901" s="951"/>
      <c r="E901" s="951"/>
      <c r="F901" s="951"/>
      <c r="G901" s="951"/>
      <c r="H901" s="951"/>
      <c r="I901" s="951"/>
      <c r="J901" s="951"/>
      <c r="K901" s="951"/>
      <c r="L901" s="951"/>
      <c r="M901" s="951"/>
      <c r="N901" s="951"/>
      <c r="O901" s="951"/>
      <c r="P901" s="951"/>
      <c r="Q901" s="951"/>
      <c r="R901" s="951"/>
      <c r="S901" s="951"/>
      <c r="T901" s="951"/>
      <c r="U901" s="951"/>
      <c r="V901" s="951"/>
      <c r="W901" s="951"/>
      <c r="X901" s="951"/>
      <c r="Y901" s="951"/>
      <c r="Z901" s="951"/>
      <c r="AA901" s="951"/>
      <c r="AB901" s="951"/>
    </row>
    <row r="902">
      <c r="A902" s="951"/>
      <c r="B902" s="951"/>
      <c r="C902" s="951"/>
      <c r="D902" s="951"/>
      <c r="E902" s="951"/>
      <c r="F902" s="951"/>
      <c r="G902" s="951"/>
      <c r="H902" s="951"/>
      <c r="I902" s="951"/>
      <c r="J902" s="951"/>
      <c r="K902" s="951"/>
      <c r="L902" s="951"/>
      <c r="M902" s="951"/>
      <c r="N902" s="951"/>
      <c r="O902" s="951"/>
      <c r="P902" s="951"/>
      <c r="Q902" s="951"/>
      <c r="R902" s="951"/>
      <c r="S902" s="951"/>
      <c r="T902" s="951"/>
      <c r="U902" s="951"/>
      <c r="V902" s="951"/>
      <c r="W902" s="951"/>
      <c r="X902" s="951"/>
      <c r="Y902" s="951"/>
      <c r="Z902" s="951"/>
      <c r="AA902" s="951"/>
      <c r="AB902" s="951"/>
    </row>
    <row r="903">
      <c r="A903" s="951"/>
      <c r="B903" s="951"/>
      <c r="C903" s="951"/>
      <c r="D903" s="951"/>
      <c r="E903" s="951"/>
      <c r="F903" s="951"/>
      <c r="G903" s="951"/>
      <c r="H903" s="951"/>
      <c r="I903" s="951"/>
      <c r="J903" s="951"/>
      <c r="K903" s="951"/>
      <c r="L903" s="951"/>
      <c r="M903" s="951"/>
      <c r="N903" s="951"/>
      <c r="O903" s="951"/>
      <c r="P903" s="951"/>
      <c r="Q903" s="951"/>
      <c r="R903" s="951"/>
      <c r="S903" s="951"/>
      <c r="T903" s="951"/>
      <c r="U903" s="951"/>
      <c r="V903" s="951"/>
      <c r="W903" s="951"/>
      <c r="X903" s="951"/>
      <c r="Y903" s="951"/>
      <c r="Z903" s="951"/>
      <c r="AA903" s="951"/>
      <c r="AB903" s="951"/>
    </row>
    <row r="904">
      <c r="A904" s="951"/>
      <c r="B904" s="951"/>
      <c r="C904" s="951"/>
      <c r="D904" s="951"/>
      <c r="E904" s="951"/>
      <c r="F904" s="951"/>
      <c r="G904" s="951"/>
      <c r="H904" s="951"/>
      <c r="I904" s="951"/>
      <c r="J904" s="951"/>
      <c r="K904" s="951"/>
      <c r="L904" s="951"/>
      <c r="M904" s="951"/>
      <c r="N904" s="951"/>
      <c r="O904" s="951"/>
      <c r="P904" s="951"/>
      <c r="Q904" s="951"/>
      <c r="R904" s="951"/>
      <c r="S904" s="951"/>
      <c r="T904" s="951"/>
      <c r="U904" s="951"/>
      <c r="V904" s="951"/>
      <c r="W904" s="951"/>
      <c r="X904" s="951"/>
      <c r="Y904" s="951"/>
      <c r="Z904" s="951"/>
      <c r="AA904" s="951"/>
      <c r="AB904" s="951"/>
    </row>
    <row r="905">
      <c r="A905" s="951"/>
      <c r="B905" s="951"/>
      <c r="C905" s="951"/>
      <c r="D905" s="951"/>
      <c r="E905" s="951"/>
      <c r="F905" s="951"/>
      <c r="G905" s="951"/>
      <c r="H905" s="951"/>
      <c r="I905" s="951"/>
      <c r="J905" s="951"/>
      <c r="K905" s="951"/>
      <c r="L905" s="951"/>
      <c r="M905" s="951"/>
      <c r="N905" s="951"/>
      <c r="O905" s="951"/>
      <c r="P905" s="951"/>
      <c r="Q905" s="951"/>
      <c r="R905" s="951"/>
      <c r="S905" s="951"/>
      <c r="T905" s="951"/>
      <c r="U905" s="951"/>
      <c r="V905" s="951"/>
      <c r="W905" s="951"/>
      <c r="X905" s="951"/>
      <c r="Y905" s="951"/>
      <c r="Z905" s="951"/>
      <c r="AA905" s="951"/>
      <c r="AB905" s="951"/>
    </row>
    <row r="906">
      <c r="A906" s="951"/>
      <c r="B906" s="951"/>
      <c r="C906" s="951"/>
      <c r="D906" s="951"/>
      <c r="E906" s="951"/>
      <c r="F906" s="951"/>
      <c r="G906" s="951"/>
      <c r="H906" s="951"/>
      <c r="I906" s="951"/>
      <c r="J906" s="951"/>
      <c r="K906" s="951"/>
      <c r="L906" s="951"/>
      <c r="M906" s="951"/>
      <c r="N906" s="951"/>
      <c r="O906" s="951"/>
      <c r="P906" s="951"/>
      <c r="Q906" s="951"/>
      <c r="R906" s="951"/>
      <c r="S906" s="951"/>
      <c r="T906" s="951"/>
      <c r="U906" s="951"/>
      <c r="V906" s="951"/>
      <c r="W906" s="951"/>
      <c r="X906" s="951"/>
      <c r="Y906" s="951"/>
      <c r="Z906" s="951"/>
      <c r="AA906" s="951"/>
      <c r="AB906" s="951"/>
    </row>
    <row r="907">
      <c r="A907" s="951"/>
      <c r="B907" s="951"/>
      <c r="C907" s="951"/>
      <c r="D907" s="951"/>
      <c r="E907" s="951"/>
      <c r="F907" s="951"/>
      <c r="G907" s="951"/>
      <c r="H907" s="951"/>
      <c r="I907" s="951"/>
      <c r="J907" s="951"/>
      <c r="K907" s="951"/>
      <c r="L907" s="951"/>
      <c r="M907" s="951"/>
      <c r="N907" s="951"/>
      <c r="O907" s="951"/>
      <c r="P907" s="951"/>
      <c r="Q907" s="951"/>
      <c r="R907" s="951"/>
      <c r="S907" s="951"/>
      <c r="T907" s="951"/>
      <c r="U907" s="951"/>
      <c r="V907" s="951"/>
      <c r="W907" s="951"/>
      <c r="X907" s="951"/>
      <c r="Y907" s="951"/>
      <c r="Z907" s="951"/>
      <c r="AA907" s="951"/>
      <c r="AB907" s="951"/>
    </row>
    <row r="908">
      <c r="A908" s="951"/>
      <c r="B908" s="951"/>
      <c r="C908" s="951"/>
      <c r="D908" s="951"/>
      <c r="E908" s="951"/>
      <c r="F908" s="951"/>
      <c r="G908" s="951"/>
      <c r="H908" s="951"/>
      <c r="I908" s="951"/>
      <c r="J908" s="951"/>
      <c r="K908" s="951"/>
      <c r="L908" s="951"/>
      <c r="M908" s="951"/>
      <c r="N908" s="951"/>
      <c r="O908" s="951"/>
      <c r="P908" s="951"/>
      <c r="Q908" s="951"/>
      <c r="R908" s="951"/>
      <c r="S908" s="951"/>
      <c r="T908" s="951"/>
      <c r="U908" s="951"/>
      <c r="V908" s="951"/>
      <c r="W908" s="951"/>
      <c r="X908" s="951"/>
      <c r="Y908" s="951"/>
      <c r="Z908" s="951"/>
      <c r="AA908" s="951"/>
      <c r="AB908" s="951"/>
    </row>
    <row r="909">
      <c r="A909" s="951"/>
      <c r="B909" s="951"/>
      <c r="C909" s="951"/>
      <c r="D909" s="951"/>
      <c r="E909" s="951"/>
      <c r="F909" s="951"/>
      <c r="G909" s="951"/>
      <c r="H909" s="951"/>
      <c r="I909" s="951"/>
      <c r="J909" s="951"/>
      <c r="K909" s="951"/>
      <c r="L909" s="951"/>
      <c r="M909" s="951"/>
      <c r="N909" s="951"/>
      <c r="O909" s="951"/>
      <c r="P909" s="951"/>
      <c r="Q909" s="951"/>
      <c r="R909" s="951"/>
      <c r="S909" s="951"/>
      <c r="T909" s="951"/>
      <c r="U909" s="951"/>
      <c r="V909" s="951"/>
      <c r="W909" s="951"/>
      <c r="X909" s="951"/>
      <c r="Y909" s="951"/>
      <c r="Z909" s="951"/>
      <c r="AA909" s="951"/>
      <c r="AB909" s="951"/>
    </row>
    <row r="910">
      <c r="A910" s="951"/>
      <c r="B910" s="951"/>
      <c r="C910" s="951"/>
      <c r="D910" s="951"/>
      <c r="E910" s="951"/>
      <c r="F910" s="951"/>
      <c r="G910" s="951"/>
      <c r="H910" s="951"/>
      <c r="I910" s="951"/>
      <c r="J910" s="951"/>
      <c r="K910" s="951"/>
      <c r="L910" s="951"/>
      <c r="M910" s="951"/>
      <c r="N910" s="951"/>
      <c r="O910" s="951"/>
      <c r="P910" s="951"/>
      <c r="Q910" s="951"/>
      <c r="R910" s="951"/>
      <c r="S910" s="951"/>
      <c r="T910" s="951"/>
      <c r="U910" s="951"/>
      <c r="V910" s="951"/>
      <c r="W910" s="951"/>
      <c r="X910" s="951"/>
      <c r="Y910" s="951"/>
      <c r="Z910" s="951"/>
      <c r="AA910" s="951"/>
      <c r="AB910" s="951"/>
    </row>
    <row r="911">
      <c r="A911" s="951"/>
      <c r="B911" s="951"/>
      <c r="C911" s="951"/>
      <c r="D911" s="951"/>
      <c r="E911" s="951"/>
      <c r="F911" s="951"/>
      <c r="G911" s="951"/>
      <c r="H911" s="951"/>
      <c r="I911" s="951"/>
      <c r="J911" s="951"/>
      <c r="K911" s="951"/>
      <c r="L911" s="951"/>
      <c r="M911" s="951"/>
      <c r="N911" s="951"/>
      <c r="O911" s="951"/>
      <c r="P911" s="951"/>
      <c r="Q911" s="951"/>
      <c r="R911" s="951"/>
      <c r="S911" s="951"/>
      <c r="T911" s="951"/>
      <c r="U911" s="951"/>
      <c r="V911" s="951"/>
      <c r="W911" s="951"/>
      <c r="X911" s="951"/>
      <c r="Y911" s="951"/>
      <c r="Z911" s="951"/>
      <c r="AA911" s="951"/>
      <c r="AB911" s="951"/>
    </row>
    <row r="912">
      <c r="A912" s="951"/>
      <c r="B912" s="951"/>
      <c r="C912" s="951"/>
      <c r="D912" s="951"/>
      <c r="E912" s="951"/>
      <c r="F912" s="951"/>
      <c r="G912" s="951"/>
      <c r="H912" s="951"/>
      <c r="I912" s="951"/>
      <c r="J912" s="951"/>
      <c r="K912" s="951"/>
      <c r="L912" s="951"/>
      <c r="M912" s="951"/>
      <c r="N912" s="951"/>
      <c r="O912" s="951"/>
      <c r="P912" s="951"/>
      <c r="Q912" s="951"/>
      <c r="R912" s="951"/>
      <c r="S912" s="951"/>
      <c r="T912" s="951"/>
      <c r="U912" s="951"/>
      <c r="V912" s="951"/>
      <c r="W912" s="951"/>
      <c r="X912" s="951"/>
      <c r="Y912" s="951"/>
      <c r="Z912" s="951"/>
      <c r="AA912" s="951"/>
      <c r="AB912" s="951"/>
    </row>
    <row r="913">
      <c r="A913" s="951"/>
      <c r="B913" s="951"/>
      <c r="C913" s="951"/>
      <c r="D913" s="951"/>
      <c r="E913" s="951"/>
      <c r="F913" s="951"/>
      <c r="G913" s="951"/>
      <c r="H913" s="951"/>
      <c r="I913" s="951"/>
      <c r="J913" s="951"/>
      <c r="K913" s="951"/>
      <c r="L913" s="951"/>
      <c r="M913" s="951"/>
      <c r="N913" s="951"/>
      <c r="O913" s="951"/>
      <c r="P913" s="951"/>
      <c r="Q913" s="951"/>
      <c r="R913" s="951"/>
      <c r="S913" s="951"/>
      <c r="T913" s="951"/>
      <c r="U913" s="951"/>
      <c r="V913" s="951"/>
      <c r="W913" s="951"/>
      <c r="X913" s="951"/>
      <c r="Y913" s="951"/>
      <c r="Z913" s="951"/>
      <c r="AA913" s="951"/>
      <c r="AB913" s="951"/>
    </row>
    <row r="914">
      <c r="A914" s="951"/>
      <c r="B914" s="951"/>
      <c r="C914" s="951"/>
      <c r="D914" s="951"/>
      <c r="E914" s="951"/>
      <c r="F914" s="951"/>
      <c r="G914" s="951"/>
      <c r="H914" s="951"/>
      <c r="I914" s="951"/>
      <c r="J914" s="951"/>
      <c r="K914" s="951"/>
      <c r="L914" s="951"/>
      <c r="M914" s="951"/>
      <c r="N914" s="951"/>
      <c r="O914" s="951"/>
      <c r="P914" s="951"/>
      <c r="Q914" s="951"/>
      <c r="R914" s="951"/>
      <c r="S914" s="951"/>
      <c r="T914" s="951"/>
      <c r="U914" s="951"/>
      <c r="V914" s="951"/>
      <c r="W914" s="951"/>
      <c r="X914" s="951"/>
      <c r="Y914" s="951"/>
      <c r="Z914" s="951"/>
      <c r="AA914" s="951"/>
      <c r="AB914" s="951"/>
    </row>
    <row r="915">
      <c r="A915" s="951"/>
      <c r="B915" s="951"/>
      <c r="C915" s="951"/>
      <c r="D915" s="951"/>
      <c r="E915" s="951"/>
      <c r="F915" s="951"/>
      <c r="G915" s="951"/>
      <c r="H915" s="951"/>
      <c r="I915" s="951"/>
      <c r="J915" s="951"/>
      <c r="K915" s="951"/>
      <c r="L915" s="951"/>
      <c r="M915" s="951"/>
      <c r="N915" s="951"/>
      <c r="O915" s="951"/>
      <c r="P915" s="951"/>
      <c r="Q915" s="951"/>
      <c r="R915" s="951"/>
      <c r="S915" s="951"/>
      <c r="T915" s="951"/>
      <c r="U915" s="951"/>
      <c r="V915" s="951"/>
      <c r="W915" s="951"/>
      <c r="X915" s="951"/>
      <c r="Y915" s="951"/>
      <c r="Z915" s="951"/>
      <c r="AA915" s="951"/>
      <c r="AB915" s="951"/>
    </row>
    <row r="916">
      <c r="A916" s="951"/>
      <c r="B916" s="951"/>
      <c r="C916" s="951"/>
      <c r="D916" s="951"/>
      <c r="E916" s="951"/>
      <c r="F916" s="951"/>
      <c r="G916" s="951"/>
      <c r="H916" s="951"/>
      <c r="I916" s="951"/>
      <c r="J916" s="951"/>
      <c r="K916" s="951"/>
      <c r="L916" s="951"/>
      <c r="M916" s="951"/>
      <c r="N916" s="951"/>
      <c r="O916" s="951"/>
      <c r="P916" s="951"/>
      <c r="Q916" s="951"/>
      <c r="R916" s="951"/>
      <c r="S916" s="951"/>
      <c r="T916" s="951"/>
      <c r="U916" s="951"/>
      <c r="V916" s="951"/>
      <c r="W916" s="951"/>
      <c r="X916" s="951"/>
      <c r="Y916" s="951"/>
      <c r="Z916" s="951"/>
      <c r="AA916" s="951"/>
      <c r="AB916" s="951"/>
    </row>
    <row r="917">
      <c r="A917" s="951"/>
      <c r="B917" s="951"/>
      <c r="C917" s="951"/>
      <c r="D917" s="951"/>
      <c r="E917" s="951"/>
      <c r="F917" s="951"/>
      <c r="G917" s="951"/>
      <c r="H917" s="951"/>
      <c r="I917" s="951"/>
      <c r="J917" s="951"/>
      <c r="K917" s="951"/>
      <c r="L917" s="951"/>
      <c r="M917" s="951"/>
      <c r="N917" s="951"/>
      <c r="O917" s="951"/>
      <c r="P917" s="951"/>
      <c r="Q917" s="951"/>
      <c r="R917" s="951"/>
      <c r="S917" s="951"/>
      <c r="T917" s="951"/>
      <c r="U917" s="951"/>
      <c r="V917" s="951"/>
      <c r="W917" s="951"/>
      <c r="X917" s="951"/>
      <c r="Y917" s="951"/>
      <c r="Z917" s="951"/>
      <c r="AA917" s="951"/>
      <c r="AB917" s="951"/>
    </row>
    <row r="918">
      <c r="A918" s="951"/>
      <c r="B918" s="951"/>
      <c r="C918" s="951"/>
      <c r="D918" s="951"/>
      <c r="E918" s="951"/>
      <c r="F918" s="951"/>
      <c r="G918" s="951"/>
      <c r="H918" s="951"/>
      <c r="I918" s="951"/>
      <c r="J918" s="951"/>
      <c r="K918" s="951"/>
      <c r="L918" s="951"/>
      <c r="M918" s="951"/>
      <c r="N918" s="951"/>
      <c r="O918" s="951"/>
      <c r="P918" s="951"/>
      <c r="Q918" s="951"/>
      <c r="R918" s="951"/>
      <c r="S918" s="951"/>
      <c r="T918" s="951"/>
      <c r="U918" s="951"/>
      <c r="V918" s="951"/>
      <c r="W918" s="951"/>
      <c r="X918" s="951"/>
      <c r="Y918" s="951"/>
      <c r="Z918" s="951"/>
      <c r="AA918" s="951"/>
      <c r="AB918" s="951"/>
    </row>
    <row r="919">
      <c r="A919" s="951"/>
      <c r="B919" s="951"/>
      <c r="C919" s="951"/>
      <c r="D919" s="951"/>
      <c r="E919" s="951"/>
      <c r="F919" s="951"/>
      <c r="G919" s="951"/>
      <c r="H919" s="951"/>
      <c r="I919" s="951"/>
      <c r="J919" s="951"/>
      <c r="K919" s="951"/>
      <c r="L919" s="951"/>
      <c r="M919" s="951"/>
      <c r="N919" s="951"/>
      <c r="O919" s="951"/>
      <c r="P919" s="951"/>
      <c r="Q919" s="951"/>
      <c r="R919" s="951"/>
      <c r="S919" s="951"/>
      <c r="T919" s="951"/>
      <c r="U919" s="951"/>
      <c r="V919" s="951"/>
      <c r="W919" s="951"/>
      <c r="X919" s="951"/>
      <c r="Y919" s="951"/>
      <c r="Z919" s="951"/>
      <c r="AA919" s="951"/>
      <c r="AB919" s="951"/>
    </row>
    <row r="920">
      <c r="A920" s="951"/>
      <c r="B920" s="951"/>
      <c r="C920" s="951"/>
      <c r="D920" s="951"/>
      <c r="E920" s="951"/>
      <c r="F920" s="951"/>
      <c r="G920" s="951"/>
      <c r="H920" s="951"/>
      <c r="I920" s="951"/>
      <c r="J920" s="951"/>
      <c r="K920" s="951"/>
      <c r="L920" s="951"/>
      <c r="M920" s="951"/>
      <c r="N920" s="951"/>
      <c r="O920" s="951"/>
      <c r="P920" s="951"/>
      <c r="Q920" s="951"/>
      <c r="R920" s="951"/>
      <c r="S920" s="951"/>
      <c r="T920" s="951"/>
      <c r="U920" s="951"/>
      <c r="V920" s="951"/>
      <c r="W920" s="951"/>
      <c r="X920" s="951"/>
      <c r="Y920" s="951"/>
      <c r="Z920" s="951"/>
      <c r="AA920" s="951"/>
      <c r="AB920" s="951"/>
    </row>
    <row r="921">
      <c r="A921" s="951"/>
      <c r="B921" s="951"/>
      <c r="C921" s="951"/>
      <c r="D921" s="951"/>
      <c r="E921" s="951"/>
      <c r="F921" s="951"/>
      <c r="G921" s="951"/>
      <c r="H921" s="951"/>
      <c r="I921" s="951"/>
      <c r="J921" s="951"/>
      <c r="K921" s="951"/>
      <c r="L921" s="951"/>
      <c r="M921" s="951"/>
      <c r="N921" s="951"/>
      <c r="O921" s="951"/>
      <c r="P921" s="951"/>
      <c r="Q921" s="951"/>
      <c r="R921" s="951"/>
      <c r="S921" s="951"/>
      <c r="T921" s="951"/>
      <c r="U921" s="951"/>
      <c r="V921" s="951"/>
      <c r="W921" s="951"/>
      <c r="X921" s="951"/>
      <c r="Y921" s="951"/>
      <c r="Z921" s="951"/>
      <c r="AA921" s="951"/>
      <c r="AB921" s="951"/>
    </row>
    <row r="922">
      <c r="A922" s="951"/>
      <c r="B922" s="951"/>
      <c r="C922" s="951"/>
      <c r="D922" s="951"/>
      <c r="E922" s="951"/>
      <c r="F922" s="951"/>
      <c r="G922" s="951"/>
      <c r="H922" s="951"/>
      <c r="I922" s="951"/>
      <c r="J922" s="951"/>
      <c r="K922" s="951"/>
      <c r="L922" s="951"/>
      <c r="M922" s="951"/>
      <c r="N922" s="951"/>
      <c r="O922" s="951"/>
      <c r="P922" s="951"/>
      <c r="Q922" s="951"/>
      <c r="R922" s="951"/>
      <c r="S922" s="951"/>
      <c r="T922" s="951"/>
      <c r="U922" s="951"/>
      <c r="V922" s="951"/>
      <c r="W922" s="951"/>
      <c r="X922" s="951"/>
      <c r="Y922" s="951"/>
      <c r="Z922" s="951"/>
      <c r="AA922" s="951"/>
      <c r="AB922" s="951"/>
    </row>
    <row r="923">
      <c r="A923" s="951"/>
      <c r="B923" s="951"/>
      <c r="C923" s="951"/>
      <c r="D923" s="951"/>
      <c r="E923" s="951"/>
      <c r="F923" s="951"/>
      <c r="G923" s="951"/>
      <c r="H923" s="951"/>
      <c r="I923" s="951"/>
      <c r="J923" s="951"/>
      <c r="K923" s="951"/>
      <c r="L923" s="951"/>
      <c r="M923" s="951"/>
      <c r="N923" s="951"/>
      <c r="O923" s="951"/>
      <c r="P923" s="951"/>
      <c r="Q923" s="951"/>
      <c r="R923" s="951"/>
      <c r="S923" s="951"/>
      <c r="T923" s="951"/>
      <c r="U923" s="951"/>
      <c r="V923" s="951"/>
      <c r="W923" s="951"/>
      <c r="X923" s="951"/>
      <c r="Y923" s="951"/>
      <c r="Z923" s="951"/>
      <c r="AA923" s="951"/>
      <c r="AB923" s="951"/>
    </row>
    <row r="924">
      <c r="A924" s="951"/>
      <c r="B924" s="951"/>
      <c r="C924" s="951"/>
      <c r="D924" s="951"/>
      <c r="E924" s="951"/>
      <c r="F924" s="951"/>
      <c r="G924" s="951"/>
      <c r="H924" s="951"/>
      <c r="I924" s="951"/>
      <c r="J924" s="951"/>
      <c r="K924" s="951"/>
      <c r="L924" s="951"/>
      <c r="M924" s="951"/>
      <c r="N924" s="951"/>
      <c r="O924" s="951"/>
      <c r="P924" s="951"/>
      <c r="Q924" s="951"/>
      <c r="R924" s="951"/>
      <c r="S924" s="951"/>
      <c r="T924" s="951"/>
      <c r="U924" s="951"/>
      <c r="V924" s="951"/>
      <c r="W924" s="951"/>
      <c r="X924" s="951"/>
      <c r="Y924" s="951"/>
      <c r="Z924" s="951"/>
      <c r="AA924" s="951"/>
      <c r="AB924" s="951"/>
    </row>
    <row r="925">
      <c r="A925" s="951"/>
      <c r="B925" s="951"/>
      <c r="C925" s="951"/>
      <c r="D925" s="951"/>
      <c r="E925" s="951"/>
      <c r="F925" s="951"/>
      <c r="G925" s="951"/>
      <c r="H925" s="951"/>
      <c r="I925" s="951"/>
      <c r="J925" s="951"/>
      <c r="K925" s="951"/>
      <c r="L925" s="951"/>
      <c r="M925" s="951"/>
      <c r="N925" s="951"/>
      <c r="O925" s="951"/>
      <c r="P925" s="951"/>
      <c r="Q925" s="951"/>
      <c r="R925" s="951"/>
      <c r="S925" s="951"/>
      <c r="T925" s="951"/>
      <c r="U925" s="951"/>
      <c r="V925" s="951"/>
      <c r="W925" s="951"/>
      <c r="X925" s="951"/>
      <c r="Y925" s="951"/>
      <c r="Z925" s="951"/>
      <c r="AA925" s="951"/>
      <c r="AB925" s="951"/>
    </row>
    <row r="926">
      <c r="A926" s="951"/>
      <c r="B926" s="951"/>
      <c r="C926" s="951"/>
      <c r="D926" s="951"/>
      <c r="E926" s="951"/>
      <c r="F926" s="951"/>
      <c r="G926" s="951"/>
      <c r="H926" s="951"/>
      <c r="I926" s="951"/>
      <c r="J926" s="951"/>
      <c r="K926" s="951"/>
      <c r="L926" s="951"/>
      <c r="M926" s="951"/>
      <c r="N926" s="951"/>
      <c r="O926" s="951"/>
      <c r="P926" s="951"/>
      <c r="Q926" s="951"/>
      <c r="R926" s="951"/>
      <c r="S926" s="951"/>
      <c r="T926" s="951"/>
      <c r="U926" s="951"/>
      <c r="V926" s="951"/>
      <c r="W926" s="951"/>
      <c r="X926" s="951"/>
      <c r="Y926" s="951"/>
      <c r="Z926" s="951"/>
      <c r="AA926" s="951"/>
      <c r="AB926" s="951"/>
    </row>
    <row r="927">
      <c r="A927" s="951"/>
      <c r="B927" s="951"/>
      <c r="C927" s="951"/>
      <c r="D927" s="951"/>
      <c r="E927" s="951"/>
      <c r="F927" s="951"/>
      <c r="G927" s="951"/>
      <c r="H927" s="951"/>
      <c r="I927" s="951"/>
      <c r="J927" s="951"/>
      <c r="K927" s="951"/>
      <c r="L927" s="951"/>
      <c r="M927" s="951"/>
      <c r="N927" s="951"/>
      <c r="O927" s="951"/>
      <c r="P927" s="951"/>
      <c r="Q927" s="951"/>
      <c r="R927" s="951"/>
      <c r="S927" s="951"/>
      <c r="T927" s="951"/>
      <c r="U927" s="951"/>
      <c r="V927" s="951"/>
      <c r="W927" s="951"/>
      <c r="X927" s="951"/>
      <c r="Y927" s="951"/>
      <c r="Z927" s="951"/>
      <c r="AA927" s="951"/>
      <c r="AB927" s="951"/>
    </row>
    <row r="928">
      <c r="A928" s="951"/>
      <c r="B928" s="951"/>
      <c r="C928" s="951"/>
      <c r="D928" s="951"/>
      <c r="E928" s="951"/>
      <c r="F928" s="951"/>
      <c r="G928" s="951"/>
      <c r="H928" s="951"/>
      <c r="I928" s="951"/>
      <c r="J928" s="951"/>
      <c r="K928" s="951"/>
      <c r="L928" s="951"/>
      <c r="M928" s="951"/>
      <c r="N928" s="951"/>
      <c r="O928" s="951"/>
      <c r="P928" s="951"/>
      <c r="Q928" s="951"/>
      <c r="R928" s="951"/>
      <c r="S928" s="951"/>
      <c r="T928" s="951"/>
      <c r="U928" s="951"/>
      <c r="V928" s="951"/>
      <c r="W928" s="951"/>
      <c r="X928" s="951"/>
      <c r="Y928" s="951"/>
      <c r="Z928" s="951"/>
      <c r="AA928" s="951"/>
      <c r="AB928" s="951"/>
    </row>
    <row r="929">
      <c r="A929" s="951"/>
      <c r="B929" s="951"/>
      <c r="C929" s="951"/>
      <c r="D929" s="951"/>
      <c r="E929" s="951"/>
      <c r="F929" s="951"/>
      <c r="G929" s="951"/>
      <c r="H929" s="951"/>
      <c r="I929" s="951"/>
      <c r="J929" s="951"/>
      <c r="K929" s="951"/>
      <c r="L929" s="951"/>
      <c r="M929" s="951"/>
      <c r="N929" s="951"/>
      <c r="O929" s="951"/>
      <c r="P929" s="951"/>
      <c r="Q929" s="951"/>
      <c r="R929" s="951"/>
      <c r="S929" s="951"/>
      <c r="T929" s="951"/>
      <c r="U929" s="951"/>
      <c r="V929" s="951"/>
      <c r="W929" s="951"/>
      <c r="X929" s="951"/>
      <c r="Y929" s="951"/>
      <c r="Z929" s="951"/>
      <c r="AA929" s="951"/>
      <c r="AB929" s="951"/>
    </row>
    <row r="930">
      <c r="A930" s="951"/>
      <c r="B930" s="951"/>
      <c r="C930" s="951"/>
      <c r="D930" s="951"/>
      <c r="E930" s="951"/>
      <c r="F930" s="951"/>
      <c r="G930" s="951"/>
      <c r="H930" s="951"/>
      <c r="I930" s="951"/>
      <c r="J930" s="951"/>
      <c r="K930" s="951"/>
      <c r="L930" s="951"/>
      <c r="M930" s="951"/>
      <c r="N930" s="951"/>
      <c r="O930" s="951"/>
      <c r="P930" s="951"/>
      <c r="Q930" s="951"/>
      <c r="R930" s="951"/>
      <c r="S930" s="951"/>
      <c r="T930" s="951"/>
      <c r="U930" s="951"/>
      <c r="V930" s="951"/>
      <c r="W930" s="951"/>
      <c r="X930" s="951"/>
      <c r="Y930" s="951"/>
      <c r="Z930" s="951"/>
      <c r="AA930" s="951"/>
      <c r="AB930" s="951"/>
    </row>
    <row r="931">
      <c r="A931" s="951"/>
      <c r="B931" s="951"/>
      <c r="C931" s="951"/>
      <c r="D931" s="951"/>
      <c r="E931" s="951"/>
      <c r="F931" s="951"/>
      <c r="G931" s="951"/>
      <c r="H931" s="951"/>
      <c r="I931" s="951"/>
      <c r="J931" s="951"/>
      <c r="K931" s="951"/>
      <c r="L931" s="951"/>
      <c r="M931" s="951"/>
      <c r="N931" s="951"/>
      <c r="O931" s="951"/>
      <c r="P931" s="951"/>
      <c r="Q931" s="951"/>
      <c r="R931" s="951"/>
      <c r="S931" s="951"/>
      <c r="T931" s="951"/>
      <c r="U931" s="951"/>
      <c r="V931" s="951"/>
      <c r="W931" s="951"/>
      <c r="X931" s="951"/>
      <c r="Y931" s="951"/>
      <c r="Z931" s="951"/>
      <c r="AA931" s="951"/>
      <c r="AB931" s="951"/>
    </row>
    <row r="932">
      <c r="A932" s="951"/>
      <c r="B932" s="951"/>
      <c r="C932" s="951"/>
      <c r="D932" s="951"/>
      <c r="E932" s="951"/>
      <c r="F932" s="951"/>
      <c r="G932" s="951"/>
      <c r="H932" s="951"/>
      <c r="I932" s="951"/>
      <c r="J932" s="951"/>
      <c r="K932" s="951"/>
      <c r="L932" s="951"/>
      <c r="M932" s="951"/>
      <c r="N932" s="951"/>
      <c r="O932" s="951"/>
      <c r="P932" s="951"/>
      <c r="Q932" s="951"/>
      <c r="R932" s="951"/>
      <c r="S932" s="951"/>
      <c r="T932" s="951"/>
      <c r="U932" s="951"/>
      <c r="V932" s="951"/>
      <c r="W932" s="951"/>
      <c r="X932" s="951"/>
      <c r="Y932" s="951"/>
      <c r="Z932" s="951"/>
      <c r="AA932" s="951"/>
      <c r="AB932" s="951"/>
    </row>
    <row r="933">
      <c r="A933" s="951"/>
      <c r="B933" s="951"/>
      <c r="C933" s="951"/>
      <c r="D933" s="951"/>
      <c r="E933" s="951"/>
      <c r="F933" s="951"/>
      <c r="G933" s="951"/>
      <c r="H933" s="951"/>
      <c r="I933" s="951"/>
      <c r="J933" s="951"/>
      <c r="K933" s="951"/>
      <c r="L933" s="951"/>
      <c r="M933" s="951"/>
      <c r="N933" s="951"/>
      <c r="O933" s="951"/>
      <c r="P933" s="951"/>
      <c r="Q933" s="951"/>
      <c r="R933" s="951"/>
      <c r="S933" s="951"/>
      <c r="T933" s="951"/>
      <c r="U933" s="951"/>
      <c r="V933" s="951"/>
      <c r="W933" s="951"/>
      <c r="X933" s="951"/>
      <c r="Y933" s="951"/>
      <c r="Z933" s="951"/>
      <c r="AA933" s="951"/>
      <c r="AB933" s="951"/>
    </row>
    <row r="934">
      <c r="A934" s="951"/>
      <c r="B934" s="951"/>
      <c r="C934" s="951"/>
      <c r="D934" s="951"/>
      <c r="E934" s="951"/>
      <c r="F934" s="951"/>
      <c r="G934" s="951"/>
      <c r="H934" s="951"/>
      <c r="I934" s="951"/>
      <c r="J934" s="951"/>
      <c r="K934" s="951"/>
      <c r="L934" s="951"/>
      <c r="M934" s="951"/>
      <c r="N934" s="951"/>
      <c r="O934" s="951"/>
      <c r="P934" s="951"/>
      <c r="Q934" s="951"/>
      <c r="R934" s="951"/>
      <c r="S934" s="951"/>
      <c r="T934" s="951"/>
      <c r="U934" s="951"/>
      <c r="V934" s="951"/>
      <c r="W934" s="951"/>
      <c r="X934" s="951"/>
      <c r="Y934" s="951"/>
      <c r="Z934" s="951"/>
      <c r="AA934" s="951"/>
      <c r="AB934" s="951"/>
    </row>
    <row r="935">
      <c r="A935" s="951"/>
      <c r="B935" s="951"/>
      <c r="C935" s="951"/>
      <c r="D935" s="951"/>
      <c r="E935" s="951"/>
      <c r="F935" s="951"/>
      <c r="G935" s="951"/>
      <c r="H935" s="951"/>
      <c r="I935" s="951"/>
      <c r="J935" s="951"/>
      <c r="K935" s="951"/>
      <c r="L935" s="951"/>
      <c r="M935" s="951"/>
      <c r="N935" s="951"/>
      <c r="O935" s="951"/>
      <c r="P935" s="951"/>
      <c r="Q935" s="951"/>
      <c r="R935" s="951"/>
      <c r="S935" s="951"/>
      <c r="T935" s="951"/>
      <c r="U935" s="951"/>
      <c r="V935" s="951"/>
      <c r="W935" s="951"/>
      <c r="X935" s="951"/>
      <c r="Y935" s="951"/>
      <c r="Z935" s="951"/>
      <c r="AA935" s="951"/>
      <c r="AB935" s="951"/>
    </row>
    <row r="936">
      <c r="A936" s="951"/>
      <c r="B936" s="951"/>
      <c r="C936" s="951"/>
      <c r="D936" s="951"/>
      <c r="E936" s="951"/>
      <c r="F936" s="951"/>
      <c r="G936" s="951"/>
      <c r="H936" s="951"/>
      <c r="I936" s="951"/>
      <c r="J936" s="951"/>
      <c r="K936" s="951"/>
      <c r="L936" s="951"/>
      <c r="M936" s="951"/>
      <c r="N936" s="951"/>
      <c r="O936" s="951"/>
      <c r="P936" s="951"/>
      <c r="Q936" s="951"/>
      <c r="R936" s="951"/>
      <c r="S936" s="951"/>
      <c r="T936" s="951"/>
      <c r="U936" s="951"/>
      <c r="V936" s="951"/>
      <c r="W936" s="951"/>
      <c r="X936" s="951"/>
      <c r="Y936" s="951"/>
      <c r="Z936" s="951"/>
      <c r="AA936" s="951"/>
      <c r="AB936" s="951"/>
    </row>
    <row r="937">
      <c r="A937" s="951"/>
      <c r="B937" s="951"/>
      <c r="C937" s="951"/>
      <c r="D937" s="951"/>
      <c r="E937" s="951"/>
      <c r="F937" s="951"/>
      <c r="G937" s="951"/>
      <c r="H937" s="951"/>
      <c r="I937" s="951"/>
      <c r="J937" s="951"/>
      <c r="K937" s="951"/>
      <c r="L937" s="951"/>
      <c r="M937" s="951"/>
      <c r="N937" s="951"/>
      <c r="O937" s="951"/>
      <c r="P937" s="951"/>
      <c r="Q937" s="951"/>
      <c r="R937" s="951"/>
      <c r="S937" s="951"/>
      <c r="T937" s="951"/>
      <c r="U937" s="951"/>
      <c r="V937" s="951"/>
      <c r="W937" s="951"/>
      <c r="X937" s="951"/>
      <c r="Y937" s="951"/>
      <c r="Z937" s="951"/>
      <c r="AA937" s="951"/>
      <c r="AB937" s="951"/>
    </row>
    <row r="938">
      <c r="A938" s="951"/>
      <c r="B938" s="951"/>
      <c r="C938" s="951"/>
      <c r="D938" s="951"/>
      <c r="E938" s="951"/>
      <c r="F938" s="951"/>
      <c r="G938" s="951"/>
      <c r="H938" s="951"/>
      <c r="I938" s="951"/>
      <c r="J938" s="951"/>
      <c r="K938" s="951"/>
      <c r="L938" s="951"/>
      <c r="M938" s="951"/>
      <c r="N938" s="951"/>
      <c r="O938" s="951"/>
      <c r="P938" s="951"/>
      <c r="Q938" s="951"/>
      <c r="R938" s="951"/>
      <c r="S938" s="951"/>
      <c r="T938" s="951"/>
      <c r="U938" s="951"/>
      <c r="V938" s="951"/>
      <c r="W938" s="951"/>
      <c r="X938" s="951"/>
      <c r="Y938" s="951"/>
      <c r="Z938" s="951"/>
      <c r="AA938" s="951"/>
      <c r="AB938" s="951"/>
    </row>
    <row r="939">
      <c r="A939" s="951"/>
      <c r="B939" s="951"/>
      <c r="C939" s="951"/>
      <c r="D939" s="951"/>
      <c r="E939" s="951"/>
      <c r="F939" s="951"/>
      <c r="G939" s="951"/>
      <c r="H939" s="951"/>
      <c r="I939" s="951"/>
      <c r="J939" s="951"/>
      <c r="K939" s="951"/>
      <c r="L939" s="951"/>
      <c r="M939" s="951"/>
      <c r="N939" s="951"/>
      <c r="O939" s="951"/>
      <c r="P939" s="951"/>
      <c r="Q939" s="951"/>
      <c r="R939" s="951"/>
      <c r="S939" s="951"/>
      <c r="T939" s="951"/>
      <c r="U939" s="951"/>
      <c r="V939" s="951"/>
      <c r="W939" s="951"/>
      <c r="X939" s="951"/>
      <c r="Y939" s="951"/>
      <c r="Z939" s="951"/>
      <c r="AA939" s="951"/>
      <c r="AB939" s="951"/>
    </row>
    <row r="940">
      <c r="A940" s="951"/>
      <c r="B940" s="951"/>
      <c r="C940" s="951"/>
      <c r="D940" s="951"/>
      <c r="E940" s="951"/>
      <c r="F940" s="951"/>
      <c r="G940" s="951"/>
      <c r="H940" s="951"/>
      <c r="I940" s="951"/>
      <c r="J940" s="951"/>
      <c r="K940" s="951"/>
      <c r="L940" s="951"/>
      <c r="M940" s="951"/>
      <c r="N940" s="951"/>
      <c r="O940" s="951"/>
      <c r="P940" s="951"/>
      <c r="Q940" s="951"/>
      <c r="R940" s="951"/>
      <c r="S940" s="951"/>
      <c r="T940" s="951"/>
      <c r="U940" s="951"/>
      <c r="V940" s="951"/>
      <c r="W940" s="951"/>
      <c r="X940" s="951"/>
      <c r="Y940" s="951"/>
      <c r="Z940" s="951"/>
      <c r="AA940" s="951"/>
      <c r="AB940" s="951"/>
    </row>
    <row r="941">
      <c r="A941" s="951"/>
      <c r="B941" s="951"/>
      <c r="C941" s="951"/>
      <c r="D941" s="951"/>
      <c r="E941" s="951"/>
      <c r="F941" s="951"/>
      <c r="G941" s="951"/>
      <c r="H941" s="951"/>
      <c r="I941" s="951"/>
      <c r="J941" s="951"/>
      <c r="K941" s="951"/>
      <c r="L941" s="951"/>
      <c r="M941" s="951"/>
      <c r="N941" s="951"/>
      <c r="O941" s="951"/>
      <c r="P941" s="951"/>
      <c r="Q941" s="951"/>
      <c r="R941" s="951"/>
      <c r="S941" s="951"/>
      <c r="T941" s="951"/>
      <c r="U941" s="951"/>
      <c r="V941" s="951"/>
      <c r="W941" s="951"/>
      <c r="X941" s="951"/>
      <c r="Y941" s="951"/>
      <c r="Z941" s="951"/>
      <c r="AA941" s="951"/>
      <c r="AB941" s="951"/>
    </row>
    <row r="942">
      <c r="A942" s="951"/>
      <c r="B942" s="951"/>
      <c r="C942" s="951"/>
      <c r="D942" s="951"/>
      <c r="E942" s="951"/>
      <c r="F942" s="951"/>
      <c r="G942" s="951"/>
      <c r="H942" s="951"/>
      <c r="I942" s="951"/>
      <c r="J942" s="951"/>
      <c r="K942" s="951"/>
      <c r="L942" s="951"/>
      <c r="M942" s="951"/>
      <c r="N942" s="951"/>
      <c r="O942" s="951"/>
      <c r="P942" s="951"/>
      <c r="Q942" s="951"/>
      <c r="R942" s="951"/>
      <c r="S942" s="951"/>
      <c r="T942" s="951"/>
      <c r="U942" s="951"/>
      <c r="V942" s="951"/>
      <c r="W942" s="951"/>
      <c r="X942" s="951"/>
      <c r="Y942" s="951"/>
      <c r="Z942" s="951"/>
      <c r="AA942" s="951"/>
      <c r="AB942" s="951"/>
    </row>
    <row r="943">
      <c r="A943" s="951"/>
      <c r="B943" s="951"/>
      <c r="C943" s="951"/>
      <c r="D943" s="951"/>
      <c r="E943" s="951"/>
      <c r="F943" s="951"/>
      <c r="G943" s="951"/>
      <c r="H943" s="951"/>
      <c r="I943" s="951"/>
      <c r="J943" s="951"/>
      <c r="K943" s="951"/>
      <c r="L943" s="951"/>
      <c r="M943" s="951"/>
      <c r="N943" s="951"/>
      <c r="O943" s="951"/>
      <c r="P943" s="951"/>
      <c r="Q943" s="951"/>
      <c r="R943" s="951"/>
      <c r="S943" s="951"/>
      <c r="T943" s="951"/>
      <c r="U943" s="951"/>
      <c r="V943" s="951"/>
      <c r="W943" s="951"/>
      <c r="X943" s="951"/>
      <c r="Y943" s="951"/>
      <c r="Z943" s="951"/>
      <c r="AA943" s="951"/>
      <c r="AB943" s="951"/>
    </row>
    <row r="944">
      <c r="A944" s="951"/>
      <c r="B944" s="951"/>
      <c r="C944" s="951"/>
      <c r="D944" s="951"/>
      <c r="E944" s="951"/>
      <c r="F944" s="951"/>
      <c r="G944" s="951"/>
      <c r="H944" s="951"/>
      <c r="I944" s="951"/>
      <c r="J944" s="951"/>
      <c r="K944" s="951"/>
      <c r="L944" s="951"/>
      <c r="M944" s="951"/>
      <c r="N944" s="951"/>
      <c r="O944" s="951"/>
      <c r="P944" s="951"/>
      <c r="Q944" s="951"/>
      <c r="R944" s="951"/>
      <c r="S944" s="951"/>
      <c r="T944" s="951"/>
      <c r="U944" s="951"/>
      <c r="V944" s="951"/>
      <c r="W944" s="951"/>
      <c r="X944" s="951"/>
      <c r="Y944" s="951"/>
      <c r="Z944" s="951"/>
      <c r="AA944" s="951"/>
      <c r="AB944" s="951"/>
    </row>
    <row r="945">
      <c r="A945" s="951"/>
      <c r="B945" s="951"/>
      <c r="C945" s="951"/>
      <c r="D945" s="951"/>
      <c r="E945" s="951"/>
      <c r="F945" s="951"/>
      <c r="G945" s="951"/>
      <c r="H945" s="951"/>
      <c r="I945" s="951"/>
      <c r="J945" s="951"/>
      <c r="K945" s="951"/>
      <c r="L945" s="951"/>
      <c r="M945" s="951"/>
      <c r="N945" s="951"/>
      <c r="O945" s="951"/>
      <c r="P945" s="951"/>
      <c r="Q945" s="951"/>
      <c r="R945" s="951"/>
      <c r="S945" s="951"/>
      <c r="T945" s="951"/>
      <c r="U945" s="951"/>
      <c r="V945" s="951"/>
      <c r="W945" s="951"/>
      <c r="X945" s="951"/>
      <c r="Y945" s="951"/>
      <c r="Z945" s="951"/>
      <c r="AA945" s="951"/>
      <c r="AB945" s="951"/>
    </row>
    <row r="946">
      <c r="A946" s="951"/>
      <c r="B946" s="951"/>
      <c r="C946" s="951"/>
      <c r="D946" s="951"/>
      <c r="E946" s="951"/>
      <c r="F946" s="951"/>
      <c r="G946" s="951"/>
      <c r="H946" s="951"/>
      <c r="I946" s="951"/>
      <c r="J946" s="951"/>
      <c r="K946" s="951"/>
      <c r="L946" s="951"/>
      <c r="M946" s="951"/>
      <c r="N946" s="951"/>
      <c r="O946" s="951"/>
      <c r="P946" s="951"/>
      <c r="Q946" s="951"/>
      <c r="R946" s="951"/>
      <c r="S946" s="951"/>
      <c r="T946" s="951"/>
      <c r="U946" s="951"/>
      <c r="V946" s="951"/>
      <c r="W946" s="951"/>
      <c r="X946" s="951"/>
      <c r="Y946" s="951"/>
      <c r="Z946" s="951"/>
      <c r="AA946" s="951"/>
      <c r="AB946" s="951"/>
    </row>
    <row r="947">
      <c r="A947" s="951"/>
      <c r="B947" s="951"/>
      <c r="C947" s="951"/>
      <c r="D947" s="951"/>
      <c r="E947" s="951"/>
      <c r="F947" s="951"/>
      <c r="G947" s="951"/>
      <c r="H947" s="951"/>
      <c r="I947" s="951"/>
      <c r="J947" s="951"/>
      <c r="K947" s="951"/>
      <c r="L947" s="951"/>
      <c r="M947" s="951"/>
      <c r="N947" s="951"/>
      <c r="O947" s="951"/>
      <c r="P947" s="951"/>
      <c r="Q947" s="951"/>
      <c r="R947" s="951"/>
      <c r="S947" s="951"/>
      <c r="T947" s="951"/>
      <c r="U947" s="951"/>
      <c r="V947" s="951"/>
      <c r="W947" s="951"/>
      <c r="X947" s="951"/>
      <c r="Y947" s="951"/>
      <c r="Z947" s="951"/>
      <c r="AA947" s="951"/>
      <c r="AB947" s="951"/>
    </row>
    <row r="948">
      <c r="A948" s="951"/>
      <c r="B948" s="951"/>
      <c r="C948" s="951"/>
      <c r="D948" s="951"/>
      <c r="E948" s="951"/>
      <c r="F948" s="951"/>
      <c r="G948" s="951"/>
      <c r="H948" s="951"/>
      <c r="I948" s="951"/>
      <c r="J948" s="951"/>
      <c r="K948" s="951"/>
      <c r="L948" s="951"/>
      <c r="M948" s="951"/>
      <c r="N948" s="951"/>
      <c r="O948" s="951"/>
      <c r="P948" s="951"/>
      <c r="Q948" s="951"/>
      <c r="R948" s="951"/>
      <c r="S948" s="951"/>
      <c r="T948" s="951"/>
      <c r="U948" s="951"/>
      <c r="V948" s="951"/>
      <c r="W948" s="951"/>
      <c r="X948" s="951"/>
      <c r="Y948" s="951"/>
      <c r="Z948" s="951"/>
      <c r="AA948" s="951"/>
      <c r="AB948" s="951"/>
    </row>
    <row r="949">
      <c r="A949" s="951"/>
      <c r="B949" s="951"/>
      <c r="C949" s="951"/>
      <c r="D949" s="951"/>
      <c r="E949" s="951"/>
      <c r="F949" s="951"/>
      <c r="G949" s="951"/>
      <c r="H949" s="951"/>
      <c r="I949" s="951"/>
      <c r="J949" s="951"/>
      <c r="K949" s="951"/>
      <c r="L949" s="951"/>
      <c r="M949" s="951"/>
      <c r="N949" s="951"/>
      <c r="O949" s="951"/>
      <c r="P949" s="951"/>
      <c r="Q949" s="951"/>
      <c r="R949" s="951"/>
      <c r="S949" s="951"/>
      <c r="T949" s="951"/>
      <c r="U949" s="951"/>
      <c r="V949" s="951"/>
      <c r="W949" s="951"/>
      <c r="X949" s="951"/>
      <c r="Y949" s="951"/>
      <c r="Z949" s="951"/>
      <c r="AA949" s="951"/>
      <c r="AB949" s="951"/>
    </row>
    <row r="950">
      <c r="A950" s="951"/>
      <c r="B950" s="951"/>
      <c r="C950" s="951"/>
      <c r="D950" s="951"/>
      <c r="E950" s="951"/>
      <c r="F950" s="951"/>
      <c r="G950" s="951"/>
      <c r="H950" s="951"/>
      <c r="I950" s="951"/>
      <c r="J950" s="951"/>
      <c r="K950" s="951"/>
      <c r="L950" s="951"/>
      <c r="M950" s="951"/>
      <c r="N950" s="951"/>
      <c r="O950" s="951"/>
      <c r="P950" s="951"/>
      <c r="Q950" s="951"/>
      <c r="R950" s="951"/>
      <c r="S950" s="951"/>
      <c r="T950" s="951"/>
      <c r="U950" s="951"/>
      <c r="V950" s="951"/>
      <c r="W950" s="951"/>
      <c r="X950" s="951"/>
      <c r="Y950" s="951"/>
      <c r="Z950" s="951"/>
      <c r="AA950" s="951"/>
      <c r="AB950" s="951"/>
    </row>
    <row r="951">
      <c r="A951" s="951"/>
      <c r="B951" s="951"/>
      <c r="C951" s="951"/>
      <c r="D951" s="951"/>
      <c r="E951" s="951"/>
      <c r="F951" s="951"/>
      <c r="G951" s="951"/>
      <c r="H951" s="951"/>
      <c r="I951" s="951"/>
      <c r="J951" s="951"/>
      <c r="K951" s="951"/>
      <c r="L951" s="951"/>
      <c r="M951" s="951"/>
      <c r="N951" s="951"/>
      <c r="O951" s="951"/>
      <c r="P951" s="951"/>
      <c r="Q951" s="951"/>
      <c r="R951" s="951"/>
      <c r="S951" s="951"/>
      <c r="T951" s="951"/>
      <c r="U951" s="951"/>
      <c r="V951" s="951"/>
      <c r="W951" s="951"/>
      <c r="X951" s="951"/>
      <c r="Y951" s="951"/>
      <c r="Z951" s="951"/>
      <c r="AA951" s="951"/>
      <c r="AB951" s="951"/>
    </row>
    <row r="952">
      <c r="A952" s="951"/>
      <c r="B952" s="951"/>
      <c r="C952" s="951"/>
      <c r="D952" s="951"/>
      <c r="E952" s="951"/>
      <c r="F952" s="951"/>
      <c r="G952" s="951"/>
      <c r="H952" s="951"/>
      <c r="I952" s="951"/>
      <c r="J952" s="951"/>
      <c r="K952" s="951"/>
      <c r="L952" s="951"/>
      <c r="M952" s="951"/>
      <c r="N952" s="951"/>
      <c r="O952" s="951"/>
      <c r="P952" s="951"/>
      <c r="Q952" s="951"/>
      <c r="R952" s="951"/>
      <c r="S952" s="951"/>
      <c r="T952" s="951"/>
      <c r="U952" s="951"/>
      <c r="V952" s="951"/>
      <c r="W952" s="951"/>
      <c r="X952" s="951"/>
      <c r="Y952" s="951"/>
      <c r="Z952" s="951"/>
      <c r="AA952" s="951"/>
      <c r="AB952" s="951"/>
    </row>
    <row r="953">
      <c r="A953" s="951"/>
      <c r="B953" s="951"/>
      <c r="C953" s="951"/>
      <c r="D953" s="951"/>
      <c r="E953" s="951"/>
      <c r="F953" s="951"/>
      <c r="G953" s="951"/>
      <c r="H953" s="951"/>
      <c r="I953" s="951"/>
      <c r="J953" s="951"/>
      <c r="K953" s="951"/>
      <c r="L953" s="951"/>
      <c r="M953" s="951"/>
      <c r="N953" s="951"/>
      <c r="O953" s="951"/>
      <c r="P953" s="951"/>
      <c r="Q953" s="951"/>
      <c r="R953" s="951"/>
      <c r="S953" s="951"/>
      <c r="T953" s="951"/>
      <c r="U953" s="951"/>
      <c r="V953" s="951"/>
      <c r="W953" s="951"/>
      <c r="X953" s="951"/>
      <c r="Y953" s="951"/>
      <c r="Z953" s="951"/>
      <c r="AA953" s="951"/>
      <c r="AB953" s="951"/>
    </row>
    <row r="954">
      <c r="A954" s="951"/>
      <c r="B954" s="951"/>
      <c r="C954" s="951"/>
      <c r="D954" s="951"/>
      <c r="E954" s="951"/>
      <c r="F954" s="951"/>
      <c r="G954" s="951"/>
      <c r="H954" s="951"/>
      <c r="I954" s="951"/>
      <c r="J954" s="951"/>
      <c r="K954" s="951"/>
      <c r="L954" s="951"/>
      <c r="M954" s="951"/>
      <c r="N954" s="951"/>
      <c r="O954" s="951"/>
      <c r="P954" s="951"/>
      <c r="Q954" s="951"/>
      <c r="R954" s="951"/>
      <c r="S954" s="951"/>
      <c r="T954" s="951"/>
      <c r="U954" s="951"/>
      <c r="V954" s="951"/>
      <c r="W954" s="951"/>
      <c r="X954" s="951"/>
      <c r="Y954" s="951"/>
      <c r="Z954" s="951"/>
      <c r="AA954" s="951"/>
      <c r="AB954" s="951"/>
    </row>
    <row r="955">
      <c r="A955" s="951"/>
      <c r="B955" s="951"/>
      <c r="C955" s="951"/>
      <c r="D955" s="951"/>
      <c r="E955" s="951"/>
      <c r="F955" s="951"/>
      <c r="G955" s="951"/>
      <c r="H955" s="951"/>
      <c r="I955" s="951"/>
      <c r="J955" s="951"/>
      <c r="K955" s="951"/>
      <c r="L955" s="951"/>
      <c r="M955" s="951"/>
      <c r="N955" s="951"/>
      <c r="O955" s="951"/>
      <c r="P955" s="951"/>
      <c r="Q955" s="951"/>
      <c r="R955" s="951"/>
      <c r="S955" s="951"/>
      <c r="T955" s="951"/>
      <c r="U955" s="951"/>
      <c r="V955" s="951"/>
      <c r="W955" s="951"/>
      <c r="X955" s="951"/>
      <c r="Y955" s="951"/>
      <c r="Z955" s="951"/>
      <c r="AA955" s="951"/>
      <c r="AB955" s="951"/>
    </row>
    <row r="956">
      <c r="A956" s="951"/>
      <c r="B956" s="951"/>
      <c r="C956" s="951"/>
      <c r="D956" s="951"/>
      <c r="E956" s="951"/>
      <c r="F956" s="951"/>
      <c r="G956" s="951"/>
      <c r="H956" s="951"/>
      <c r="I956" s="951"/>
      <c r="J956" s="951"/>
      <c r="K956" s="951"/>
      <c r="L956" s="951"/>
      <c r="M956" s="951"/>
      <c r="N956" s="951"/>
      <c r="O956" s="951"/>
      <c r="P956" s="951"/>
      <c r="Q956" s="951"/>
      <c r="R956" s="951"/>
      <c r="S956" s="951"/>
      <c r="T956" s="951"/>
      <c r="U956" s="951"/>
      <c r="V956" s="951"/>
      <c r="W956" s="951"/>
      <c r="X956" s="951"/>
      <c r="Y956" s="951"/>
      <c r="Z956" s="951"/>
      <c r="AA956" s="951"/>
      <c r="AB956" s="951"/>
    </row>
    <row r="957">
      <c r="A957" s="951"/>
      <c r="B957" s="951"/>
      <c r="C957" s="951"/>
      <c r="D957" s="951"/>
      <c r="E957" s="951"/>
      <c r="F957" s="951"/>
      <c r="G957" s="951"/>
      <c r="H957" s="951"/>
      <c r="I957" s="951"/>
      <c r="J957" s="951"/>
      <c r="K957" s="951"/>
      <c r="L957" s="951"/>
      <c r="M957" s="951"/>
      <c r="N957" s="951"/>
      <c r="O957" s="951"/>
      <c r="P957" s="951"/>
      <c r="Q957" s="951"/>
      <c r="R957" s="951"/>
      <c r="S957" s="951"/>
      <c r="T957" s="951"/>
      <c r="U957" s="951"/>
      <c r="V957" s="951"/>
      <c r="W957" s="951"/>
      <c r="X957" s="951"/>
      <c r="Y957" s="951"/>
      <c r="Z957" s="951"/>
      <c r="AA957" s="951"/>
      <c r="AB957" s="951"/>
    </row>
    <row r="958">
      <c r="A958" s="951"/>
      <c r="B958" s="951"/>
      <c r="C958" s="951"/>
      <c r="D958" s="951"/>
      <c r="E958" s="951"/>
      <c r="F958" s="951"/>
      <c r="G958" s="951"/>
      <c r="H958" s="951"/>
      <c r="I958" s="951"/>
      <c r="J958" s="951"/>
      <c r="K958" s="951"/>
      <c r="L958" s="951"/>
      <c r="M958" s="951"/>
      <c r="N958" s="951"/>
      <c r="O958" s="951"/>
      <c r="P958" s="951"/>
      <c r="Q958" s="951"/>
      <c r="R958" s="951"/>
      <c r="S958" s="951"/>
      <c r="T958" s="951"/>
      <c r="U958" s="951"/>
      <c r="V958" s="951"/>
      <c r="W958" s="951"/>
      <c r="X958" s="951"/>
      <c r="Y958" s="951"/>
      <c r="Z958" s="951"/>
      <c r="AA958" s="951"/>
      <c r="AB958" s="951"/>
    </row>
    <row r="959">
      <c r="A959" s="951"/>
      <c r="B959" s="951"/>
      <c r="C959" s="951"/>
      <c r="D959" s="951"/>
      <c r="E959" s="951"/>
      <c r="F959" s="951"/>
      <c r="G959" s="951"/>
      <c r="H959" s="951"/>
      <c r="I959" s="951"/>
      <c r="J959" s="951"/>
      <c r="K959" s="951"/>
      <c r="L959" s="951"/>
      <c r="M959" s="951"/>
      <c r="N959" s="951"/>
      <c r="O959" s="951"/>
      <c r="P959" s="951"/>
      <c r="Q959" s="951"/>
      <c r="R959" s="951"/>
      <c r="S959" s="951"/>
      <c r="T959" s="951"/>
      <c r="U959" s="951"/>
      <c r="V959" s="951"/>
      <c r="W959" s="951"/>
      <c r="X959" s="951"/>
      <c r="Y959" s="951"/>
      <c r="Z959" s="951"/>
      <c r="AA959" s="951"/>
      <c r="AB959" s="951"/>
    </row>
    <row r="960">
      <c r="A960" s="951"/>
      <c r="B960" s="951"/>
      <c r="C960" s="951"/>
      <c r="D960" s="951"/>
      <c r="E960" s="951"/>
      <c r="F960" s="951"/>
      <c r="G960" s="951"/>
      <c r="H960" s="951"/>
      <c r="I960" s="951"/>
      <c r="J960" s="951"/>
      <c r="K960" s="951"/>
      <c r="L960" s="951"/>
      <c r="M960" s="951"/>
      <c r="N960" s="951"/>
      <c r="O960" s="951"/>
      <c r="P960" s="951"/>
      <c r="Q960" s="951"/>
      <c r="R960" s="951"/>
      <c r="S960" s="951"/>
      <c r="T960" s="951"/>
      <c r="U960" s="951"/>
      <c r="V960" s="951"/>
      <c r="W960" s="951"/>
      <c r="X960" s="951"/>
      <c r="Y960" s="951"/>
      <c r="Z960" s="951"/>
      <c r="AA960" s="951"/>
      <c r="AB960" s="951"/>
    </row>
    <row r="961">
      <c r="A961" s="951"/>
      <c r="B961" s="951"/>
      <c r="C961" s="951"/>
      <c r="D961" s="951"/>
      <c r="E961" s="951"/>
      <c r="F961" s="951"/>
      <c r="G961" s="951"/>
      <c r="H961" s="951"/>
      <c r="I961" s="951"/>
      <c r="J961" s="951"/>
      <c r="K961" s="951"/>
      <c r="L961" s="951"/>
      <c r="M961" s="951"/>
      <c r="N961" s="951"/>
      <c r="O961" s="951"/>
      <c r="P961" s="951"/>
      <c r="Q961" s="951"/>
      <c r="R961" s="951"/>
      <c r="S961" s="951"/>
      <c r="T961" s="951"/>
      <c r="U961" s="951"/>
      <c r="V961" s="951"/>
      <c r="W961" s="951"/>
      <c r="X961" s="951"/>
      <c r="Y961" s="951"/>
      <c r="Z961" s="951"/>
      <c r="AA961" s="951"/>
      <c r="AB961" s="951"/>
    </row>
    <row r="962">
      <c r="A962" s="951"/>
      <c r="B962" s="951"/>
      <c r="C962" s="951"/>
      <c r="D962" s="951"/>
      <c r="E962" s="951"/>
      <c r="F962" s="951"/>
      <c r="G962" s="951"/>
      <c r="H962" s="951"/>
      <c r="I962" s="951"/>
      <c r="J962" s="951"/>
      <c r="K962" s="951"/>
      <c r="L962" s="951"/>
      <c r="M962" s="951"/>
      <c r="N962" s="951"/>
      <c r="O962" s="951"/>
      <c r="P962" s="951"/>
      <c r="Q962" s="951"/>
      <c r="R962" s="951"/>
      <c r="S962" s="951"/>
      <c r="T962" s="951"/>
      <c r="U962" s="951"/>
      <c r="V962" s="951"/>
      <c r="W962" s="951"/>
      <c r="X962" s="951"/>
      <c r="Y962" s="951"/>
      <c r="Z962" s="951"/>
      <c r="AA962" s="951"/>
      <c r="AB962" s="951"/>
    </row>
    <row r="963">
      <c r="A963" s="951"/>
      <c r="B963" s="951"/>
      <c r="C963" s="951"/>
      <c r="D963" s="951"/>
      <c r="E963" s="951"/>
      <c r="F963" s="951"/>
      <c r="G963" s="951"/>
      <c r="H963" s="951"/>
      <c r="I963" s="951"/>
      <c r="J963" s="951"/>
      <c r="K963" s="951"/>
      <c r="L963" s="951"/>
      <c r="M963" s="951"/>
      <c r="N963" s="951"/>
      <c r="O963" s="951"/>
      <c r="P963" s="951"/>
      <c r="Q963" s="951"/>
      <c r="R963" s="951"/>
      <c r="S963" s="951"/>
      <c r="T963" s="951"/>
      <c r="U963" s="951"/>
      <c r="V963" s="951"/>
      <c r="W963" s="951"/>
      <c r="X963" s="951"/>
      <c r="Y963" s="951"/>
      <c r="Z963" s="951"/>
      <c r="AA963" s="951"/>
      <c r="AB963" s="951"/>
    </row>
    <row r="964">
      <c r="A964" s="951"/>
      <c r="B964" s="951"/>
      <c r="C964" s="951"/>
      <c r="D964" s="951"/>
      <c r="E964" s="951"/>
      <c r="F964" s="951"/>
      <c r="G964" s="951"/>
      <c r="H964" s="951"/>
      <c r="I964" s="951"/>
      <c r="J964" s="951"/>
      <c r="K964" s="951"/>
      <c r="L964" s="951"/>
      <c r="M964" s="951"/>
      <c r="N964" s="951"/>
      <c r="O964" s="951"/>
      <c r="P964" s="951"/>
      <c r="Q964" s="951"/>
      <c r="R964" s="951"/>
      <c r="S964" s="951"/>
      <c r="T964" s="951"/>
      <c r="U964" s="951"/>
      <c r="V964" s="951"/>
      <c r="W964" s="951"/>
      <c r="X964" s="951"/>
      <c r="Y964" s="951"/>
      <c r="Z964" s="951"/>
      <c r="AA964" s="951"/>
      <c r="AB964" s="951"/>
    </row>
    <row r="965">
      <c r="A965" s="951"/>
      <c r="B965" s="951"/>
      <c r="C965" s="951"/>
      <c r="D965" s="951"/>
      <c r="E965" s="951"/>
      <c r="F965" s="951"/>
      <c r="G965" s="951"/>
      <c r="H965" s="951"/>
      <c r="I965" s="951"/>
      <c r="J965" s="951"/>
      <c r="K965" s="951"/>
      <c r="L965" s="951"/>
      <c r="M965" s="951"/>
      <c r="N965" s="951"/>
      <c r="O965" s="951"/>
      <c r="P965" s="951"/>
      <c r="Q965" s="951"/>
      <c r="R965" s="951"/>
      <c r="S965" s="951"/>
      <c r="T965" s="951"/>
      <c r="U965" s="951"/>
      <c r="V965" s="951"/>
      <c r="W965" s="951"/>
      <c r="X965" s="951"/>
      <c r="Y965" s="951"/>
      <c r="Z965" s="951"/>
      <c r="AA965" s="951"/>
      <c r="AB965" s="951"/>
    </row>
    <row r="966">
      <c r="A966" s="951"/>
      <c r="B966" s="951"/>
      <c r="C966" s="951"/>
      <c r="D966" s="951"/>
      <c r="E966" s="951"/>
      <c r="F966" s="951"/>
      <c r="G966" s="951"/>
      <c r="H966" s="951"/>
      <c r="I966" s="951"/>
      <c r="J966" s="951"/>
      <c r="K966" s="951"/>
      <c r="L966" s="951"/>
      <c r="M966" s="951"/>
      <c r="N966" s="951"/>
      <c r="O966" s="951"/>
      <c r="P966" s="951"/>
      <c r="Q966" s="951"/>
      <c r="R966" s="951"/>
      <c r="S966" s="951"/>
      <c r="T966" s="951"/>
      <c r="U966" s="951"/>
      <c r="V966" s="951"/>
      <c r="W966" s="951"/>
      <c r="X966" s="951"/>
      <c r="Y966" s="951"/>
      <c r="Z966" s="951"/>
      <c r="AA966" s="951"/>
      <c r="AB966" s="951"/>
    </row>
    <row r="967">
      <c r="A967" s="951"/>
      <c r="B967" s="951"/>
      <c r="C967" s="951"/>
      <c r="D967" s="951"/>
      <c r="E967" s="951"/>
      <c r="F967" s="951"/>
      <c r="G967" s="951"/>
      <c r="H967" s="951"/>
      <c r="I967" s="951"/>
      <c r="J967" s="951"/>
      <c r="K967" s="951"/>
      <c r="L967" s="951"/>
      <c r="M967" s="951"/>
      <c r="N967" s="951"/>
      <c r="O967" s="951"/>
      <c r="P967" s="951"/>
      <c r="Q967" s="951"/>
      <c r="R967" s="951"/>
      <c r="S967" s="951"/>
      <c r="T967" s="951"/>
      <c r="U967" s="951"/>
      <c r="V967" s="951"/>
      <c r="W967" s="951"/>
      <c r="X967" s="951"/>
      <c r="Y967" s="951"/>
      <c r="Z967" s="951"/>
      <c r="AA967" s="951"/>
      <c r="AB967" s="951"/>
    </row>
    <row r="968">
      <c r="A968" s="951"/>
      <c r="B968" s="951"/>
      <c r="C968" s="951"/>
      <c r="D968" s="951"/>
      <c r="E968" s="951"/>
      <c r="F968" s="951"/>
      <c r="G968" s="951"/>
      <c r="H968" s="951"/>
      <c r="I968" s="951"/>
      <c r="J968" s="951"/>
      <c r="K968" s="951"/>
      <c r="L968" s="951"/>
      <c r="M968" s="951"/>
      <c r="N968" s="951"/>
      <c r="O968" s="951"/>
      <c r="P968" s="951"/>
      <c r="Q968" s="951"/>
      <c r="R968" s="951"/>
      <c r="S968" s="951"/>
      <c r="T968" s="951"/>
      <c r="U968" s="951"/>
      <c r="V968" s="951"/>
      <c r="W968" s="951"/>
      <c r="X968" s="951"/>
      <c r="Y968" s="951"/>
      <c r="Z968" s="951"/>
      <c r="AA968" s="951"/>
      <c r="AB968" s="951"/>
    </row>
    <row r="969">
      <c r="A969" s="951"/>
      <c r="B969" s="951"/>
      <c r="C969" s="951"/>
      <c r="D969" s="951"/>
      <c r="E969" s="951"/>
      <c r="F969" s="951"/>
      <c r="G969" s="951"/>
      <c r="H969" s="951"/>
      <c r="I969" s="951"/>
      <c r="J969" s="951"/>
      <c r="K969" s="951"/>
      <c r="L969" s="951"/>
      <c r="M969" s="951"/>
      <c r="N969" s="951"/>
      <c r="O969" s="951"/>
      <c r="P969" s="951"/>
      <c r="Q969" s="951"/>
      <c r="R969" s="951"/>
      <c r="S969" s="951"/>
      <c r="T969" s="951"/>
      <c r="U969" s="951"/>
      <c r="V969" s="951"/>
      <c r="W969" s="951"/>
      <c r="X969" s="951"/>
      <c r="Y969" s="951"/>
      <c r="Z969" s="951"/>
      <c r="AA969" s="951"/>
      <c r="AB969" s="951"/>
    </row>
    <row r="970">
      <c r="A970" s="951"/>
      <c r="B970" s="951"/>
      <c r="C970" s="951"/>
      <c r="D970" s="951"/>
      <c r="E970" s="951"/>
      <c r="F970" s="951"/>
      <c r="G970" s="951"/>
      <c r="H970" s="951"/>
      <c r="I970" s="951"/>
      <c r="J970" s="951"/>
      <c r="K970" s="951"/>
      <c r="L970" s="951"/>
      <c r="M970" s="951"/>
      <c r="N970" s="951"/>
      <c r="O970" s="951"/>
      <c r="P970" s="951"/>
      <c r="Q970" s="951"/>
      <c r="R970" s="951"/>
      <c r="S970" s="951"/>
      <c r="T970" s="951"/>
      <c r="U970" s="951"/>
      <c r="V970" s="951"/>
      <c r="W970" s="951"/>
      <c r="X970" s="951"/>
      <c r="Y970" s="951"/>
      <c r="Z970" s="951"/>
      <c r="AA970" s="951"/>
      <c r="AB970" s="951"/>
    </row>
    <row r="971">
      <c r="A971" s="951"/>
      <c r="B971" s="951"/>
      <c r="C971" s="951"/>
      <c r="D971" s="951"/>
      <c r="E971" s="951"/>
      <c r="F971" s="951"/>
      <c r="G971" s="951"/>
      <c r="H971" s="951"/>
      <c r="I971" s="951"/>
      <c r="J971" s="951"/>
      <c r="K971" s="951"/>
      <c r="L971" s="951"/>
      <c r="M971" s="951"/>
      <c r="N971" s="951"/>
      <c r="O971" s="951"/>
      <c r="P971" s="951"/>
      <c r="Q971" s="951"/>
      <c r="R971" s="951"/>
      <c r="S971" s="951"/>
      <c r="T971" s="951"/>
      <c r="U971" s="951"/>
      <c r="V971" s="951"/>
      <c r="W971" s="951"/>
      <c r="X971" s="951"/>
      <c r="Y971" s="951"/>
      <c r="Z971" s="951"/>
      <c r="AA971" s="951"/>
      <c r="AB971" s="951"/>
    </row>
    <row r="972">
      <c r="A972" s="951"/>
      <c r="B972" s="951"/>
      <c r="C972" s="951"/>
      <c r="D972" s="951"/>
      <c r="E972" s="951"/>
      <c r="F972" s="951"/>
      <c r="G972" s="951"/>
      <c r="H972" s="951"/>
      <c r="I972" s="951"/>
      <c r="J972" s="951"/>
      <c r="K972" s="951"/>
      <c r="L972" s="951"/>
      <c r="M972" s="951"/>
      <c r="N972" s="951"/>
      <c r="O972" s="951"/>
      <c r="P972" s="951"/>
      <c r="Q972" s="951"/>
      <c r="R972" s="951"/>
      <c r="S972" s="951"/>
      <c r="T972" s="951"/>
      <c r="U972" s="951"/>
      <c r="V972" s="951"/>
      <c r="W972" s="951"/>
      <c r="X972" s="951"/>
      <c r="Y972" s="951"/>
      <c r="Z972" s="951"/>
      <c r="AA972" s="951"/>
      <c r="AB972" s="951"/>
    </row>
    <row r="973">
      <c r="A973" s="951"/>
      <c r="B973" s="951"/>
      <c r="C973" s="951"/>
      <c r="D973" s="951"/>
      <c r="E973" s="951"/>
      <c r="F973" s="951"/>
      <c r="G973" s="951"/>
      <c r="H973" s="951"/>
      <c r="I973" s="951"/>
      <c r="J973" s="951"/>
      <c r="K973" s="951"/>
      <c r="L973" s="951"/>
      <c r="M973" s="951"/>
      <c r="N973" s="951"/>
      <c r="O973" s="951"/>
      <c r="P973" s="951"/>
      <c r="Q973" s="951"/>
      <c r="R973" s="951"/>
      <c r="S973" s="951"/>
      <c r="T973" s="951"/>
      <c r="U973" s="951"/>
      <c r="V973" s="951"/>
      <c r="W973" s="951"/>
      <c r="X973" s="951"/>
      <c r="Y973" s="951"/>
      <c r="Z973" s="951"/>
      <c r="AA973" s="951"/>
      <c r="AB973" s="951"/>
    </row>
    <row r="974">
      <c r="A974" s="951"/>
      <c r="B974" s="951"/>
      <c r="C974" s="951"/>
      <c r="D974" s="951"/>
      <c r="E974" s="951"/>
      <c r="F974" s="951"/>
      <c r="G974" s="951"/>
      <c r="H974" s="951"/>
      <c r="I974" s="951"/>
      <c r="J974" s="951"/>
      <c r="K974" s="951"/>
      <c r="L974" s="951"/>
      <c r="M974" s="951"/>
      <c r="N974" s="951"/>
      <c r="O974" s="951"/>
      <c r="P974" s="951"/>
      <c r="Q974" s="951"/>
      <c r="R974" s="951"/>
      <c r="S974" s="951"/>
      <c r="T974" s="951"/>
      <c r="U974" s="951"/>
      <c r="V974" s="951"/>
      <c r="W974" s="951"/>
      <c r="X974" s="951"/>
      <c r="Y974" s="951"/>
      <c r="Z974" s="951"/>
      <c r="AA974" s="951"/>
      <c r="AB974" s="951"/>
    </row>
    <row r="975">
      <c r="A975" s="951"/>
      <c r="B975" s="951"/>
      <c r="C975" s="951"/>
      <c r="D975" s="951"/>
      <c r="E975" s="951"/>
      <c r="F975" s="951"/>
      <c r="G975" s="951"/>
      <c r="H975" s="951"/>
      <c r="I975" s="951"/>
      <c r="J975" s="951"/>
      <c r="K975" s="951"/>
      <c r="L975" s="951"/>
      <c r="M975" s="951"/>
      <c r="N975" s="951"/>
      <c r="O975" s="951"/>
      <c r="P975" s="951"/>
      <c r="Q975" s="951"/>
      <c r="R975" s="951"/>
      <c r="S975" s="951"/>
      <c r="T975" s="951"/>
      <c r="U975" s="951"/>
      <c r="V975" s="951"/>
      <c r="W975" s="951"/>
      <c r="X975" s="951"/>
      <c r="Y975" s="951"/>
      <c r="Z975" s="951"/>
      <c r="AA975" s="951"/>
      <c r="AB975" s="951"/>
    </row>
    <row r="976">
      <c r="A976" s="951"/>
      <c r="B976" s="951"/>
      <c r="C976" s="951"/>
      <c r="D976" s="951"/>
      <c r="E976" s="951"/>
      <c r="F976" s="951"/>
      <c r="G976" s="951"/>
      <c r="H976" s="951"/>
      <c r="I976" s="951"/>
      <c r="J976" s="951"/>
      <c r="K976" s="951"/>
      <c r="L976" s="951"/>
      <c r="M976" s="951"/>
      <c r="N976" s="951"/>
      <c r="O976" s="951"/>
      <c r="P976" s="951"/>
      <c r="Q976" s="951"/>
      <c r="R976" s="951"/>
      <c r="S976" s="951"/>
      <c r="T976" s="951"/>
      <c r="U976" s="951"/>
      <c r="V976" s="951"/>
      <c r="W976" s="951"/>
      <c r="X976" s="951"/>
      <c r="Y976" s="951"/>
      <c r="Z976" s="951"/>
      <c r="AA976" s="951"/>
      <c r="AB976" s="951"/>
    </row>
    <row r="977">
      <c r="A977" s="951"/>
      <c r="B977" s="951"/>
      <c r="C977" s="951"/>
      <c r="D977" s="951"/>
      <c r="E977" s="951"/>
      <c r="F977" s="951"/>
      <c r="G977" s="951"/>
      <c r="H977" s="951"/>
      <c r="I977" s="951"/>
      <c r="J977" s="951"/>
      <c r="K977" s="951"/>
      <c r="L977" s="951"/>
      <c r="M977" s="951"/>
      <c r="N977" s="951"/>
      <c r="O977" s="951"/>
      <c r="P977" s="951"/>
      <c r="Q977" s="951"/>
      <c r="R977" s="951"/>
      <c r="S977" s="951"/>
      <c r="T977" s="951"/>
      <c r="U977" s="951"/>
      <c r="V977" s="951"/>
      <c r="W977" s="951"/>
      <c r="X977" s="951"/>
      <c r="Y977" s="951"/>
      <c r="Z977" s="951"/>
      <c r="AA977" s="951"/>
      <c r="AB977" s="951"/>
    </row>
    <row r="978">
      <c r="A978" s="951"/>
      <c r="B978" s="951"/>
      <c r="C978" s="951"/>
      <c r="D978" s="951"/>
      <c r="E978" s="951"/>
      <c r="F978" s="951"/>
      <c r="G978" s="951"/>
      <c r="H978" s="951"/>
      <c r="I978" s="951"/>
      <c r="J978" s="951"/>
      <c r="K978" s="951"/>
      <c r="L978" s="951"/>
      <c r="M978" s="951"/>
      <c r="N978" s="951"/>
      <c r="O978" s="951"/>
      <c r="P978" s="951"/>
      <c r="Q978" s="951"/>
      <c r="R978" s="951"/>
      <c r="S978" s="951"/>
      <c r="T978" s="951"/>
      <c r="U978" s="951"/>
      <c r="V978" s="951"/>
      <c r="W978" s="951"/>
      <c r="X978" s="951"/>
      <c r="Y978" s="951"/>
      <c r="Z978" s="951"/>
      <c r="AA978" s="951"/>
      <c r="AB978" s="951"/>
    </row>
    <row r="979">
      <c r="A979" s="951"/>
      <c r="B979" s="951"/>
      <c r="C979" s="951"/>
      <c r="D979" s="951"/>
      <c r="E979" s="951"/>
      <c r="F979" s="951"/>
      <c r="G979" s="951"/>
      <c r="H979" s="951"/>
      <c r="I979" s="951"/>
      <c r="J979" s="951"/>
      <c r="K979" s="951"/>
      <c r="L979" s="951"/>
      <c r="M979" s="951"/>
      <c r="N979" s="951"/>
      <c r="O979" s="951"/>
      <c r="P979" s="951"/>
      <c r="Q979" s="951"/>
      <c r="R979" s="951"/>
      <c r="S979" s="951"/>
      <c r="T979" s="951"/>
      <c r="U979" s="951"/>
      <c r="V979" s="951"/>
      <c r="W979" s="951"/>
      <c r="X979" s="951"/>
      <c r="Y979" s="951"/>
      <c r="Z979" s="951"/>
      <c r="AA979" s="951"/>
      <c r="AB979" s="951"/>
    </row>
    <row r="980">
      <c r="A980" s="951"/>
      <c r="B980" s="951"/>
      <c r="C980" s="951"/>
      <c r="D980" s="951"/>
      <c r="E980" s="951"/>
      <c r="F980" s="951"/>
      <c r="G980" s="951"/>
      <c r="H980" s="951"/>
      <c r="I980" s="951"/>
      <c r="J980" s="951"/>
      <c r="K980" s="951"/>
      <c r="L980" s="951"/>
      <c r="M980" s="951"/>
      <c r="N980" s="951"/>
      <c r="O980" s="951"/>
      <c r="P980" s="951"/>
      <c r="Q980" s="951"/>
      <c r="R980" s="951"/>
      <c r="S980" s="951"/>
      <c r="T980" s="951"/>
      <c r="U980" s="951"/>
      <c r="V980" s="951"/>
      <c r="W980" s="951"/>
      <c r="X980" s="951"/>
      <c r="Y980" s="951"/>
      <c r="Z980" s="951"/>
      <c r="AA980" s="951"/>
      <c r="AB980" s="951"/>
    </row>
    <row r="981">
      <c r="A981" s="951"/>
      <c r="B981" s="951"/>
      <c r="C981" s="951"/>
      <c r="D981" s="951"/>
      <c r="E981" s="951"/>
      <c r="F981" s="951"/>
      <c r="G981" s="951"/>
      <c r="H981" s="951"/>
      <c r="I981" s="951"/>
      <c r="J981" s="951"/>
      <c r="K981" s="951"/>
      <c r="L981" s="951"/>
      <c r="M981" s="951"/>
      <c r="N981" s="951"/>
      <c r="O981" s="951"/>
      <c r="P981" s="951"/>
      <c r="Q981" s="951"/>
      <c r="R981" s="951"/>
      <c r="S981" s="951"/>
      <c r="T981" s="951"/>
      <c r="U981" s="951"/>
      <c r="V981" s="951"/>
      <c r="W981" s="951"/>
      <c r="X981" s="951"/>
      <c r="Y981" s="951"/>
      <c r="Z981" s="951"/>
      <c r="AA981" s="951"/>
      <c r="AB981" s="951"/>
    </row>
    <row r="982">
      <c r="A982" s="951"/>
      <c r="B982" s="951"/>
      <c r="C982" s="951"/>
      <c r="D982" s="951"/>
      <c r="E982" s="951"/>
      <c r="F982" s="951"/>
      <c r="G982" s="951"/>
      <c r="H982" s="951"/>
      <c r="I982" s="951"/>
      <c r="J982" s="951"/>
      <c r="K982" s="951"/>
      <c r="L982" s="951"/>
      <c r="M982" s="951"/>
      <c r="N982" s="951"/>
      <c r="O982" s="951"/>
      <c r="P982" s="951"/>
      <c r="Q982" s="951"/>
      <c r="R982" s="951"/>
      <c r="S982" s="951"/>
      <c r="T982" s="951"/>
      <c r="U982" s="951"/>
      <c r="V982" s="951"/>
      <c r="W982" s="951"/>
      <c r="X982" s="951"/>
      <c r="Y982" s="951"/>
      <c r="Z982" s="951"/>
      <c r="AA982" s="951"/>
      <c r="AB982" s="951"/>
    </row>
    <row r="983">
      <c r="A983" s="951"/>
      <c r="B983" s="951"/>
      <c r="C983" s="951"/>
      <c r="D983" s="951"/>
      <c r="E983" s="951"/>
      <c r="F983" s="951"/>
      <c r="G983" s="951"/>
      <c r="H983" s="951"/>
      <c r="I983" s="951"/>
      <c r="J983" s="951"/>
      <c r="K983" s="951"/>
      <c r="L983" s="951"/>
      <c r="M983" s="951"/>
      <c r="N983" s="951"/>
      <c r="O983" s="951"/>
      <c r="P983" s="951"/>
      <c r="Q983" s="951"/>
      <c r="R983" s="951"/>
      <c r="S983" s="951"/>
      <c r="T983" s="951"/>
      <c r="U983" s="951"/>
      <c r="V983" s="951"/>
      <c r="W983" s="951"/>
      <c r="X983" s="951"/>
      <c r="Y983" s="951"/>
      <c r="Z983" s="951"/>
      <c r="AA983" s="951"/>
      <c r="AB983" s="951"/>
    </row>
    <row r="984">
      <c r="A984" s="951"/>
      <c r="B984" s="951"/>
      <c r="C984" s="951"/>
      <c r="D984" s="951"/>
      <c r="E984" s="951"/>
      <c r="F984" s="951"/>
      <c r="G984" s="951"/>
      <c r="H984" s="951"/>
      <c r="I984" s="951"/>
      <c r="J984" s="951"/>
      <c r="K984" s="951"/>
      <c r="L984" s="951"/>
      <c r="M984" s="951"/>
      <c r="N984" s="951"/>
      <c r="O984" s="951"/>
      <c r="P984" s="951"/>
      <c r="Q984" s="951"/>
      <c r="R984" s="951"/>
      <c r="S984" s="951"/>
      <c r="T984" s="951"/>
      <c r="U984" s="951"/>
      <c r="V984" s="951"/>
      <c r="W984" s="951"/>
      <c r="X984" s="951"/>
      <c r="Y984" s="951"/>
      <c r="Z984" s="951"/>
      <c r="AA984" s="951"/>
      <c r="AB984" s="951"/>
    </row>
    <row r="985">
      <c r="A985" s="951"/>
      <c r="B985" s="951"/>
      <c r="C985" s="951"/>
      <c r="D985" s="951"/>
      <c r="E985" s="951"/>
      <c r="F985" s="951"/>
      <c r="G985" s="951"/>
      <c r="H985" s="951"/>
      <c r="I985" s="951"/>
      <c r="J985" s="951"/>
      <c r="K985" s="951"/>
      <c r="L985" s="951"/>
      <c r="M985" s="951"/>
      <c r="N985" s="951"/>
      <c r="O985" s="951"/>
      <c r="P985" s="951"/>
      <c r="Q985" s="951"/>
      <c r="R985" s="951"/>
      <c r="S985" s="951"/>
      <c r="T985" s="951"/>
      <c r="U985" s="951"/>
      <c r="V985" s="951"/>
      <c r="W985" s="951"/>
      <c r="X985" s="951"/>
      <c r="Y985" s="951"/>
      <c r="Z985" s="951"/>
      <c r="AA985" s="951"/>
      <c r="AB985" s="951"/>
    </row>
    <row r="986">
      <c r="A986" s="951"/>
      <c r="B986" s="951"/>
      <c r="C986" s="951"/>
      <c r="D986" s="951"/>
      <c r="E986" s="951"/>
      <c r="F986" s="951"/>
      <c r="G986" s="951"/>
      <c r="H986" s="951"/>
      <c r="I986" s="951"/>
      <c r="J986" s="951"/>
      <c r="K986" s="951"/>
      <c r="L986" s="951"/>
      <c r="M986" s="951"/>
      <c r="N986" s="951"/>
      <c r="O986" s="951"/>
      <c r="P986" s="951"/>
      <c r="Q986" s="951"/>
      <c r="R986" s="951"/>
      <c r="S986" s="951"/>
      <c r="T986" s="951"/>
      <c r="U986" s="951"/>
      <c r="V986" s="951"/>
      <c r="W986" s="951"/>
      <c r="X986" s="951"/>
      <c r="Y986" s="951"/>
      <c r="Z986" s="951"/>
      <c r="AA986" s="951"/>
      <c r="AB986" s="951"/>
    </row>
    <row r="987">
      <c r="A987" s="951"/>
      <c r="B987" s="951"/>
      <c r="C987" s="951"/>
      <c r="D987" s="951"/>
      <c r="E987" s="951"/>
      <c r="F987" s="951"/>
      <c r="G987" s="951"/>
      <c r="H987" s="951"/>
      <c r="I987" s="951"/>
      <c r="J987" s="951"/>
      <c r="K987" s="951"/>
      <c r="L987" s="951"/>
      <c r="M987" s="951"/>
      <c r="N987" s="951"/>
      <c r="O987" s="951"/>
      <c r="P987" s="951"/>
      <c r="Q987" s="951"/>
      <c r="R987" s="951"/>
      <c r="S987" s="951"/>
      <c r="T987" s="951"/>
      <c r="U987" s="951"/>
      <c r="V987" s="951"/>
      <c r="W987" s="951"/>
      <c r="X987" s="951"/>
      <c r="Y987" s="951"/>
      <c r="Z987" s="951"/>
      <c r="AA987" s="951"/>
      <c r="AB987" s="951"/>
    </row>
    <row r="988">
      <c r="A988" s="951"/>
      <c r="B988" s="951"/>
      <c r="C988" s="951"/>
      <c r="D988" s="951"/>
      <c r="E988" s="951"/>
      <c r="F988" s="951"/>
      <c r="G988" s="951"/>
      <c r="H988" s="951"/>
      <c r="I988" s="951"/>
      <c r="J988" s="951"/>
      <c r="K988" s="951"/>
      <c r="L988" s="951"/>
      <c r="M988" s="951"/>
      <c r="N988" s="951"/>
      <c r="O988" s="951"/>
      <c r="P988" s="951"/>
      <c r="Q988" s="951"/>
      <c r="R988" s="951"/>
      <c r="S988" s="951"/>
      <c r="T988" s="951"/>
      <c r="U988" s="951"/>
      <c r="V988" s="951"/>
      <c r="W988" s="951"/>
      <c r="X988" s="951"/>
      <c r="Y988" s="951"/>
      <c r="Z988" s="951"/>
      <c r="AA988" s="951"/>
      <c r="AB988" s="951"/>
    </row>
    <row r="989">
      <c r="A989" s="951"/>
      <c r="B989" s="951"/>
      <c r="C989" s="951"/>
      <c r="D989" s="951"/>
      <c r="E989" s="951"/>
      <c r="F989" s="951"/>
      <c r="G989" s="951"/>
      <c r="H989" s="951"/>
      <c r="I989" s="951"/>
      <c r="J989" s="951"/>
      <c r="K989" s="951"/>
      <c r="L989" s="951"/>
      <c r="M989" s="951"/>
      <c r="N989" s="951"/>
      <c r="O989" s="951"/>
      <c r="P989" s="951"/>
      <c r="Q989" s="951"/>
      <c r="R989" s="951"/>
      <c r="S989" s="951"/>
      <c r="T989" s="951"/>
      <c r="U989" s="951"/>
      <c r="V989" s="951"/>
      <c r="W989" s="951"/>
      <c r="X989" s="951"/>
      <c r="Y989" s="951"/>
      <c r="Z989" s="951"/>
      <c r="AA989" s="951"/>
      <c r="AB989" s="951"/>
    </row>
    <row r="990">
      <c r="A990" s="951"/>
      <c r="B990" s="951"/>
      <c r="C990" s="951"/>
      <c r="D990" s="951"/>
      <c r="E990" s="951"/>
      <c r="F990" s="951"/>
      <c r="G990" s="951"/>
      <c r="H990" s="951"/>
      <c r="I990" s="951"/>
      <c r="J990" s="951"/>
      <c r="K990" s="951"/>
      <c r="L990" s="951"/>
      <c r="M990" s="951"/>
      <c r="N990" s="951"/>
      <c r="O990" s="951"/>
      <c r="P990" s="951"/>
      <c r="Q990" s="951"/>
      <c r="R990" s="951"/>
      <c r="S990" s="951"/>
      <c r="T990" s="951"/>
      <c r="U990" s="951"/>
      <c r="V990" s="951"/>
      <c r="W990" s="951"/>
      <c r="X990" s="951"/>
      <c r="Y990" s="951"/>
      <c r="Z990" s="951"/>
      <c r="AA990" s="951"/>
      <c r="AB990" s="951"/>
    </row>
    <row r="991">
      <c r="A991" s="951"/>
      <c r="B991" s="951"/>
      <c r="C991" s="951"/>
      <c r="D991" s="951"/>
      <c r="E991" s="951"/>
      <c r="F991" s="951"/>
      <c r="G991" s="951"/>
      <c r="H991" s="951"/>
      <c r="I991" s="951"/>
      <c r="J991" s="951"/>
      <c r="K991" s="951"/>
      <c r="L991" s="951"/>
      <c r="M991" s="951"/>
      <c r="N991" s="951"/>
      <c r="O991" s="951"/>
      <c r="P991" s="951"/>
      <c r="Q991" s="951"/>
      <c r="R991" s="951"/>
      <c r="S991" s="951"/>
      <c r="T991" s="951"/>
      <c r="U991" s="951"/>
      <c r="V991" s="951"/>
      <c r="W991" s="951"/>
      <c r="X991" s="951"/>
      <c r="Y991" s="951"/>
      <c r="Z991" s="951"/>
      <c r="AA991" s="951"/>
      <c r="AB991" s="951"/>
    </row>
    <row r="992">
      <c r="A992" s="951"/>
      <c r="B992" s="951"/>
      <c r="C992" s="951"/>
      <c r="D992" s="951"/>
      <c r="E992" s="951"/>
      <c r="F992" s="951"/>
      <c r="G992" s="951"/>
      <c r="H992" s="951"/>
      <c r="I992" s="951"/>
      <c r="J992" s="951"/>
      <c r="K992" s="951"/>
      <c r="L992" s="951"/>
      <c r="M992" s="951"/>
      <c r="N992" s="951"/>
      <c r="O992" s="951"/>
      <c r="P992" s="951"/>
      <c r="Q992" s="951"/>
      <c r="R992" s="951"/>
      <c r="S992" s="951"/>
      <c r="T992" s="951"/>
      <c r="U992" s="951"/>
      <c r="V992" s="951"/>
      <c r="W992" s="951"/>
      <c r="X992" s="951"/>
      <c r="Y992" s="951"/>
      <c r="Z992" s="951"/>
      <c r="AA992" s="951"/>
      <c r="AB992" s="951"/>
    </row>
    <row r="993">
      <c r="A993" s="951"/>
      <c r="B993" s="951"/>
      <c r="C993" s="951"/>
      <c r="D993" s="951"/>
      <c r="E993" s="951"/>
      <c r="F993" s="951"/>
      <c r="G993" s="951"/>
      <c r="H993" s="951"/>
      <c r="I993" s="951"/>
      <c r="J993" s="951"/>
      <c r="K993" s="951"/>
      <c r="L993" s="951"/>
      <c r="M993" s="951"/>
      <c r="N993" s="951"/>
      <c r="O993" s="951"/>
      <c r="P993" s="951"/>
      <c r="Q993" s="951"/>
      <c r="R993" s="951"/>
      <c r="S993" s="951"/>
      <c r="T993" s="951"/>
      <c r="U993" s="951"/>
      <c r="V993" s="951"/>
      <c r="W993" s="951"/>
      <c r="X993" s="951"/>
      <c r="Y993" s="951"/>
      <c r="Z993" s="951"/>
      <c r="AA993" s="951"/>
      <c r="AB993" s="951"/>
    </row>
    <row r="994">
      <c r="A994" s="951"/>
      <c r="B994" s="951"/>
      <c r="C994" s="951"/>
      <c r="D994" s="951"/>
      <c r="E994" s="951"/>
      <c r="F994" s="951"/>
      <c r="G994" s="951"/>
      <c r="H994" s="951"/>
      <c r="I994" s="951"/>
      <c r="J994" s="951"/>
      <c r="K994" s="951"/>
      <c r="L994" s="951"/>
      <c r="M994" s="951"/>
      <c r="N994" s="951"/>
      <c r="O994" s="951"/>
      <c r="P994" s="951"/>
      <c r="Q994" s="951"/>
      <c r="R994" s="951"/>
      <c r="S994" s="951"/>
      <c r="T994" s="951"/>
      <c r="U994" s="951"/>
      <c r="V994" s="951"/>
      <c r="W994" s="951"/>
      <c r="X994" s="951"/>
      <c r="Y994" s="951"/>
      <c r="Z994" s="951"/>
      <c r="AA994" s="951"/>
      <c r="AB994" s="951"/>
    </row>
    <row r="995">
      <c r="A995" s="951"/>
      <c r="B995" s="951"/>
      <c r="C995" s="951"/>
      <c r="D995" s="951"/>
      <c r="E995" s="951"/>
      <c r="F995" s="951"/>
      <c r="G995" s="951"/>
      <c r="H995" s="951"/>
      <c r="I995" s="951"/>
      <c r="J995" s="951"/>
      <c r="K995" s="951"/>
      <c r="L995" s="951"/>
      <c r="M995" s="951"/>
      <c r="N995" s="951"/>
      <c r="O995" s="951"/>
      <c r="P995" s="951"/>
      <c r="Q995" s="951"/>
      <c r="R995" s="951"/>
      <c r="S995" s="951"/>
      <c r="T995" s="951"/>
      <c r="U995" s="951"/>
      <c r="V995" s="951"/>
      <c r="W995" s="951"/>
      <c r="X995" s="951"/>
      <c r="Y995" s="951"/>
      <c r="Z995" s="951"/>
      <c r="AA995" s="951"/>
      <c r="AB995" s="951"/>
    </row>
    <row r="996">
      <c r="A996" s="951"/>
      <c r="B996" s="951"/>
      <c r="C996" s="951"/>
      <c r="D996" s="951"/>
      <c r="E996" s="951"/>
      <c r="F996" s="951"/>
      <c r="G996" s="951"/>
      <c r="H996" s="951"/>
      <c r="I996" s="951"/>
      <c r="J996" s="951"/>
      <c r="K996" s="951"/>
      <c r="L996" s="951"/>
      <c r="M996" s="951"/>
      <c r="N996" s="951"/>
      <c r="O996" s="951"/>
      <c r="P996" s="951"/>
      <c r="Q996" s="951"/>
      <c r="R996" s="951"/>
      <c r="S996" s="951"/>
      <c r="T996" s="951"/>
      <c r="U996" s="951"/>
      <c r="V996" s="951"/>
      <c r="W996" s="951"/>
      <c r="X996" s="951"/>
      <c r="Y996" s="951"/>
      <c r="Z996" s="951"/>
      <c r="AA996" s="951"/>
      <c r="AB996" s="951"/>
    </row>
    <row r="997">
      <c r="A997" s="951"/>
      <c r="B997" s="951"/>
      <c r="C997" s="951"/>
      <c r="D997" s="951"/>
      <c r="E997" s="951"/>
      <c r="F997" s="951"/>
      <c r="G997" s="951"/>
      <c r="H997" s="951"/>
      <c r="I997" s="951"/>
      <c r="J997" s="951"/>
      <c r="K997" s="951"/>
      <c r="L997" s="951"/>
      <c r="M997" s="951"/>
      <c r="N997" s="951"/>
      <c r="O997" s="951"/>
      <c r="P997" s="951"/>
      <c r="Q997" s="951"/>
      <c r="R997" s="951"/>
      <c r="S997" s="951"/>
      <c r="T997" s="951"/>
      <c r="U997" s="951"/>
      <c r="V997" s="951"/>
      <c r="W997" s="951"/>
      <c r="X997" s="951"/>
      <c r="Y997" s="951"/>
      <c r="Z997" s="951"/>
      <c r="AA997" s="951"/>
      <c r="AB997" s="951"/>
    </row>
    <row r="998">
      <c r="A998" s="951"/>
      <c r="B998" s="951"/>
      <c r="C998" s="951"/>
      <c r="D998" s="951"/>
      <c r="E998" s="951"/>
      <c r="F998" s="951"/>
      <c r="G998" s="951"/>
      <c r="H998" s="951"/>
      <c r="I998" s="951"/>
      <c r="J998" s="951"/>
      <c r="K998" s="951"/>
      <c r="L998" s="951"/>
      <c r="M998" s="951"/>
      <c r="N998" s="951"/>
      <c r="O998" s="951"/>
      <c r="P998" s="951"/>
      <c r="Q998" s="951"/>
      <c r="R998" s="951"/>
      <c r="S998" s="951"/>
      <c r="T998" s="951"/>
      <c r="U998" s="951"/>
      <c r="V998" s="951"/>
      <c r="W998" s="951"/>
      <c r="X998" s="951"/>
      <c r="Y998" s="951"/>
      <c r="Z998" s="951"/>
      <c r="AA998" s="951"/>
      <c r="AB998" s="951"/>
    </row>
    <row r="999">
      <c r="A999" s="951"/>
      <c r="B999" s="951"/>
      <c r="C999" s="951"/>
      <c r="D999" s="951"/>
      <c r="E999" s="951"/>
      <c r="F999" s="951"/>
      <c r="G999" s="951"/>
      <c r="H999" s="951"/>
      <c r="I999" s="951"/>
      <c r="J999" s="951"/>
      <c r="K999" s="951"/>
      <c r="L999" s="951"/>
      <c r="M999" s="951"/>
      <c r="N999" s="951"/>
      <c r="O999" s="951"/>
      <c r="P999" s="951"/>
      <c r="Q999" s="951"/>
      <c r="R999" s="951"/>
      <c r="S999" s="951"/>
      <c r="T999" s="951"/>
      <c r="U999" s="951"/>
      <c r="V999" s="951"/>
      <c r="W999" s="951"/>
      <c r="X999" s="951"/>
      <c r="Y999" s="951"/>
      <c r="Z999" s="951"/>
      <c r="AA999" s="951"/>
      <c r="AB999" s="951"/>
    </row>
  </sheetData>
  <dataValidations>
    <dataValidation type="list" allowBlank="1" showErrorMessage="1" sqref="F6">
      <formula1>Lists!$G$98:$G$104</formula1>
    </dataValidation>
    <dataValidation type="list" allowBlank="1" showErrorMessage="1" sqref="E24:E72">
      <formula1>Lists!$H$98:$H$100</formula1>
    </dataValidation>
    <dataValidation type="list" allowBlank="1" showErrorMessage="1" sqref="F4">
      <formula1>'Professions and Combat Skills'!$E$6:$E$63</formula1>
    </dataValidation>
  </dataValidations>
  <drawing r:id="rId2"/>
  <legacyDrawing r:id="rId3"/>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63"/>
    <col customWidth="1" min="2" max="2" width="17.13"/>
    <col customWidth="1" min="3" max="3" width="22.0"/>
    <col customWidth="1" min="4" max="4" width="10.0"/>
    <col customWidth="1" min="5" max="5" width="11.63"/>
    <col customWidth="1" min="6" max="6" width="10.0"/>
    <col customWidth="1" min="7" max="11" width="21.38"/>
    <col customWidth="1" min="12" max="12" width="15.75"/>
    <col customWidth="1" min="13" max="13" width="15.25"/>
    <col customWidth="1" min="14" max="14" width="19.75"/>
    <col customWidth="1" min="15" max="15" width="13.38"/>
    <col customWidth="1" min="16" max="16" width="14.25"/>
    <col customWidth="1" min="17" max="17" width="17.38"/>
    <col customWidth="1" min="18" max="18" width="15.5"/>
    <col customWidth="1" min="19" max="19" width="16.75"/>
    <col customWidth="1" min="27" max="27" width="20.63"/>
  </cols>
  <sheetData>
    <row r="1">
      <c r="A1" s="1908"/>
      <c r="B1" s="1908"/>
      <c r="C1" s="1908"/>
      <c r="D1" s="1908"/>
      <c r="E1" s="1908"/>
      <c r="F1" s="1908"/>
      <c r="G1" s="1908"/>
      <c r="H1" s="1908"/>
      <c r="I1" s="1908"/>
      <c r="J1" s="1908"/>
      <c r="K1" s="1908"/>
      <c r="L1" s="1908"/>
      <c r="M1" s="1908"/>
      <c r="N1" s="1908"/>
      <c r="O1" s="1908"/>
      <c r="P1" s="1908"/>
      <c r="Q1" s="1908"/>
      <c r="R1" s="1908"/>
      <c r="S1" s="1908"/>
      <c r="T1" s="1908"/>
      <c r="U1" s="1908"/>
      <c r="V1" s="1908"/>
      <c r="W1" s="1908"/>
      <c r="X1" s="1908"/>
      <c r="Y1" s="1908"/>
      <c r="Z1" s="1908"/>
      <c r="AA1" s="1908"/>
      <c r="AB1" s="1908"/>
      <c r="AC1" s="1908"/>
      <c r="AD1" s="1908"/>
      <c r="AE1" s="1908"/>
      <c r="AF1" s="1908"/>
      <c r="AG1" s="1908"/>
    </row>
    <row r="2">
      <c r="A2" s="1908"/>
      <c r="B2" s="1908"/>
      <c r="C2" s="1908"/>
      <c r="D2" s="1908"/>
      <c r="E2" s="1908"/>
      <c r="F2" s="1908"/>
      <c r="G2" s="1908"/>
      <c r="H2" s="1908"/>
      <c r="I2" s="1908"/>
      <c r="J2" s="1908"/>
      <c r="K2" s="1908"/>
      <c r="L2" s="1908"/>
      <c r="M2" s="1908"/>
      <c r="N2" s="1908"/>
      <c r="O2" s="1908"/>
      <c r="P2" s="1908"/>
      <c r="Q2" s="1908"/>
      <c r="R2" s="1908"/>
      <c r="S2" s="1908"/>
      <c r="T2" s="1908"/>
      <c r="U2" s="1908"/>
      <c r="V2" s="1908"/>
      <c r="W2" s="1908"/>
      <c r="X2" s="1908"/>
      <c r="Y2" s="1908"/>
      <c r="Z2" s="1908"/>
      <c r="AA2" s="1908"/>
      <c r="AB2" s="1908"/>
      <c r="AC2" s="1908"/>
      <c r="AD2" s="1908"/>
      <c r="AE2" s="1908"/>
      <c r="AF2" s="1908"/>
      <c r="AG2" s="1908"/>
    </row>
    <row r="3">
      <c r="A3" s="1908"/>
      <c r="B3" s="1909" t="s">
        <v>1492</v>
      </c>
      <c r="C3" s="1910" t="s">
        <v>2415</v>
      </c>
      <c r="D3" s="1910" t="s">
        <v>133</v>
      </c>
      <c r="E3" s="1910" t="s">
        <v>2416</v>
      </c>
      <c r="F3" s="1908"/>
      <c r="G3" s="1911" t="s">
        <v>321</v>
      </c>
      <c r="H3" s="1911" t="s">
        <v>318</v>
      </c>
      <c r="I3" s="1912" t="s">
        <v>312</v>
      </c>
      <c r="J3" s="1911" t="s">
        <v>319</v>
      </c>
      <c r="K3" s="1911" t="s">
        <v>315</v>
      </c>
      <c r="L3" s="1911" t="s">
        <v>316</v>
      </c>
      <c r="M3" s="1911" t="s">
        <v>322</v>
      </c>
      <c r="N3" s="1911" t="s">
        <v>314</v>
      </c>
      <c r="O3" s="1911" t="s">
        <v>313</v>
      </c>
      <c r="P3" s="1911" t="s">
        <v>323</v>
      </c>
      <c r="Q3" s="1911" t="s">
        <v>324</v>
      </c>
      <c r="R3" s="1911" t="s">
        <v>317</v>
      </c>
      <c r="S3" s="1912" t="s">
        <v>325</v>
      </c>
      <c r="T3" s="1908"/>
      <c r="U3" s="1908"/>
      <c r="V3" s="1908"/>
      <c r="W3" s="1908"/>
      <c r="X3" s="1908"/>
      <c r="Y3" s="1908"/>
      <c r="Z3" s="1908"/>
      <c r="AA3" s="1908"/>
      <c r="AB3" s="1908"/>
      <c r="AC3" s="1908"/>
      <c r="AD3" s="1908"/>
      <c r="AE3" s="1908"/>
      <c r="AF3" s="1908"/>
      <c r="AG3" s="1908"/>
    </row>
    <row r="4">
      <c r="A4" s="1908"/>
      <c r="B4" s="1913" t="s">
        <v>773</v>
      </c>
      <c r="C4" s="1914" t="s">
        <v>321</v>
      </c>
      <c r="D4" s="1914" t="s">
        <v>2148</v>
      </c>
      <c r="E4" s="1914">
        <v>7.0</v>
      </c>
      <c r="F4" s="1908"/>
      <c r="G4" s="1913" t="s">
        <v>773</v>
      </c>
      <c r="H4" s="1915" t="s">
        <v>818</v>
      </c>
      <c r="I4" s="1631" t="s">
        <v>908</v>
      </c>
      <c r="J4" s="1164" t="s">
        <v>985</v>
      </c>
      <c r="K4" s="1916" t="s">
        <v>1025</v>
      </c>
      <c r="L4" s="1917" t="s">
        <v>1047</v>
      </c>
      <c r="M4" s="1918" t="s">
        <v>1079</v>
      </c>
      <c r="N4" s="850" t="s">
        <v>1177</v>
      </c>
      <c r="O4" s="1919" t="s">
        <v>1162</v>
      </c>
      <c r="P4" s="1920" t="s">
        <v>1107</v>
      </c>
      <c r="Q4" s="1908"/>
      <c r="R4" s="1908"/>
      <c r="S4" s="1908"/>
      <c r="T4" s="1908"/>
      <c r="U4" s="1908"/>
      <c r="V4" s="1908"/>
      <c r="W4" s="1908"/>
      <c r="X4" s="1908"/>
      <c r="Y4" s="1908"/>
      <c r="Z4" s="1908"/>
      <c r="AA4" s="1908"/>
      <c r="AB4" s="1908"/>
      <c r="AC4" s="1908"/>
      <c r="AD4" s="1908"/>
      <c r="AE4" s="1908"/>
      <c r="AF4" s="1908"/>
      <c r="AG4" s="1908"/>
    </row>
    <row r="5">
      <c r="A5" s="1908"/>
      <c r="B5" s="1913" t="s">
        <v>787</v>
      </c>
      <c r="C5" s="1914" t="s">
        <v>321</v>
      </c>
      <c r="D5" s="1914" t="s">
        <v>2148</v>
      </c>
      <c r="E5" s="1914">
        <v>8.0</v>
      </c>
      <c r="F5" s="1908"/>
      <c r="G5" s="1913" t="s">
        <v>787</v>
      </c>
      <c r="H5" s="1915" t="s">
        <v>827</v>
      </c>
      <c r="I5" s="1631" t="s">
        <v>920</v>
      </c>
      <c r="J5" s="1921" t="s">
        <v>989</v>
      </c>
      <c r="K5" s="1916" t="s">
        <v>1027</v>
      </c>
      <c r="L5" s="1917" t="s">
        <v>1056</v>
      </c>
      <c r="M5" s="1918" t="s">
        <v>1086</v>
      </c>
      <c r="N5" s="850" t="s">
        <v>1184</v>
      </c>
      <c r="O5" s="1919" t="s">
        <v>1165</v>
      </c>
      <c r="P5" s="1920" t="s">
        <v>1116</v>
      </c>
      <c r="Q5" s="1908"/>
      <c r="R5" s="1908"/>
      <c r="S5" s="1908"/>
      <c r="T5" s="1908"/>
      <c r="U5" s="1908"/>
      <c r="V5" s="1908"/>
      <c r="W5" s="1908"/>
      <c r="X5" s="1908"/>
      <c r="Y5" s="1908"/>
      <c r="Z5" s="1908"/>
      <c r="AA5" s="1908"/>
      <c r="AB5" s="1908"/>
      <c r="AC5" s="1908"/>
      <c r="AD5" s="1908"/>
      <c r="AE5" s="1908"/>
      <c r="AF5" s="1908"/>
      <c r="AG5" s="1908"/>
    </row>
    <row r="6">
      <c r="A6" s="1908"/>
      <c r="B6" s="1922" t="s">
        <v>790</v>
      </c>
      <c r="C6" s="1914" t="s">
        <v>321</v>
      </c>
      <c r="D6" s="1914" t="s">
        <v>2148</v>
      </c>
      <c r="E6" s="1914">
        <v>5.0</v>
      </c>
      <c r="F6" s="1908"/>
      <c r="G6" s="1922" t="s">
        <v>790</v>
      </c>
      <c r="H6" s="1915" t="s">
        <v>836</v>
      </c>
      <c r="I6" s="1923" t="s">
        <v>928</v>
      </c>
      <c r="J6" s="1164" t="s">
        <v>996</v>
      </c>
      <c r="K6" s="1916" t="s">
        <v>1029</v>
      </c>
      <c r="L6" s="1917" t="s">
        <v>1061</v>
      </c>
      <c r="M6" s="1918" t="s">
        <v>1089</v>
      </c>
      <c r="N6" s="850" t="s">
        <v>1188</v>
      </c>
      <c r="O6" s="1919" t="s">
        <v>1166</v>
      </c>
      <c r="P6" s="1908"/>
      <c r="Q6" s="1908"/>
      <c r="R6" s="1908"/>
      <c r="S6" s="1908"/>
      <c r="T6" s="1908"/>
      <c r="U6" s="1908"/>
      <c r="V6" s="1908"/>
      <c r="W6" s="1908"/>
      <c r="X6" s="1908"/>
      <c r="Y6" s="1908"/>
      <c r="Z6" s="1908"/>
      <c r="AA6" s="1908"/>
      <c r="AB6" s="1908"/>
      <c r="AC6" s="1908"/>
      <c r="AD6" s="1908"/>
      <c r="AE6" s="1908"/>
      <c r="AF6" s="1908"/>
      <c r="AG6" s="1908"/>
    </row>
    <row r="7">
      <c r="A7" s="1908"/>
      <c r="B7" s="1913" t="s">
        <v>792</v>
      </c>
      <c r="C7" s="1914" t="s">
        <v>321</v>
      </c>
      <c r="D7" s="1914" t="s">
        <v>2148</v>
      </c>
      <c r="E7" s="1914">
        <v>6.0</v>
      </c>
      <c r="F7" s="1908"/>
      <c r="G7" s="1913" t="s">
        <v>792</v>
      </c>
      <c r="H7" s="1915" t="s">
        <v>846</v>
      </c>
      <c r="I7" s="1631" t="s">
        <v>932</v>
      </c>
      <c r="J7" s="1164" t="s">
        <v>999</v>
      </c>
      <c r="K7" s="1916" t="s">
        <v>1030</v>
      </c>
      <c r="L7" s="1924" t="s">
        <v>1068</v>
      </c>
      <c r="M7" s="1925" t="s">
        <v>1091</v>
      </c>
      <c r="N7" s="850" t="s">
        <v>1190</v>
      </c>
      <c r="O7" s="1919" t="s">
        <v>1172</v>
      </c>
      <c r="P7" s="1908"/>
      <c r="Q7" s="1908"/>
      <c r="R7" s="1908"/>
      <c r="S7" s="1908"/>
      <c r="T7" s="1908"/>
      <c r="U7" s="1908"/>
      <c r="V7" s="1908"/>
      <c r="W7" s="1908"/>
      <c r="X7" s="1908"/>
      <c r="Y7" s="1908"/>
      <c r="Z7" s="1908"/>
      <c r="AA7" s="1908"/>
      <c r="AB7" s="1908"/>
      <c r="AC7" s="1908"/>
      <c r="AD7" s="1908"/>
      <c r="AE7" s="1908"/>
      <c r="AF7" s="1908"/>
      <c r="AG7" s="1908"/>
    </row>
    <row r="8">
      <c r="A8" s="1908"/>
      <c r="B8" s="1926" t="s">
        <v>795</v>
      </c>
      <c r="C8" s="1914" t="s">
        <v>321</v>
      </c>
      <c r="D8" s="1914" t="s">
        <v>2148</v>
      </c>
      <c r="E8" s="1914">
        <v>12.0</v>
      </c>
      <c r="F8" s="1908"/>
      <c r="G8" s="1926" t="s">
        <v>795</v>
      </c>
      <c r="H8" s="1915" t="s">
        <v>849</v>
      </c>
      <c r="I8" s="1631" t="s">
        <v>938</v>
      </c>
      <c r="J8" s="1164" t="s">
        <v>1006</v>
      </c>
      <c r="K8" s="1916" t="s">
        <v>1035</v>
      </c>
      <c r="L8" s="1917" t="s">
        <v>1071</v>
      </c>
      <c r="M8" s="1908"/>
      <c r="N8" s="1908"/>
      <c r="O8" s="1919" t="s">
        <v>2417</v>
      </c>
      <c r="P8" s="1908"/>
      <c r="Q8" s="1908"/>
      <c r="R8" s="1908"/>
      <c r="S8" s="1908"/>
      <c r="T8" s="1908"/>
      <c r="U8" s="1908"/>
      <c r="V8" s="1908"/>
      <c r="W8" s="1908"/>
      <c r="X8" s="1908"/>
      <c r="Y8" s="1908"/>
      <c r="Z8" s="1908"/>
      <c r="AA8" s="1908"/>
      <c r="AB8" s="1908"/>
      <c r="AC8" s="1908"/>
      <c r="AD8" s="1908"/>
      <c r="AE8" s="1908"/>
      <c r="AF8" s="1908"/>
      <c r="AG8" s="1908"/>
    </row>
    <row r="9">
      <c r="A9" s="1908"/>
      <c r="B9" s="1913" t="s">
        <v>806</v>
      </c>
      <c r="C9" s="1914" t="s">
        <v>321</v>
      </c>
      <c r="D9" s="1914" t="s">
        <v>2148</v>
      </c>
      <c r="E9" s="1914">
        <v>13.0</v>
      </c>
      <c r="F9" s="1908"/>
      <c r="G9" s="1913" t="s">
        <v>806</v>
      </c>
      <c r="H9" s="1915" t="s">
        <v>852</v>
      </c>
      <c r="I9" s="1631" t="s">
        <v>941</v>
      </c>
      <c r="J9" s="1164" t="s">
        <v>1011</v>
      </c>
      <c r="K9" s="1916" t="s">
        <v>1039</v>
      </c>
      <c r="L9" s="1924" t="s">
        <v>1073</v>
      </c>
      <c r="M9" s="1908"/>
      <c r="N9" s="1908"/>
      <c r="O9" s="1908"/>
      <c r="P9" s="1908"/>
      <c r="Q9" s="1908"/>
      <c r="R9" s="1908"/>
      <c r="S9" s="1908"/>
      <c r="T9" s="1908"/>
      <c r="U9" s="1908"/>
      <c r="V9" s="1908"/>
      <c r="W9" s="1908"/>
      <c r="X9" s="1908"/>
      <c r="Y9" s="1908"/>
      <c r="Z9" s="1908"/>
      <c r="AA9" s="1908"/>
      <c r="AB9" s="1908"/>
      <c r="AC9" s="1908"/>
      <c r="AD9" s="1908"/>
      <c r="AE9" s="1908"/>
      <c r="AF9" s="1908"/>
      <c r="AG9" s="1908"/>
    </row>
    <row r="10">
      <c r="A10" s="1908"/>
      <c r="B10" s="1913" t="s">
        <v>811</v>
      </c>
      <c r="C10" s="1914" t="s">
        <v>321</v>
      </c>
      <c r="D10" s="1914" t="s">
        <v>2148</v>
      </c>
      <c r="E10" s="1914">
        <v>14.0</v>
      </c>
      <c r="F10" s="1908"/>
      <c r="G10" s="1913" t="s">
        <v>811</v>
      </c>
      <c r="H10" s="1915" t="s">
        <v>862</v>
      </c>
      <c r="I10" s="1631" t="s">
        <v>949</v>
      </c>
      <c r="J10" s="1164" t="s">
        <v>1014</v>
      </c>
      <c r="K10" s="1927" t="s">
        <v>1044</v>
      </c>
      <c r="L10" s="1917" t="s">
        <v>1076</v>
      </c>
      <c r="M10" s="1908"/>
      <c r="N10" s="1908"/>
      <c r="O10" s="1908"/>
      <c r="P10" s="1908"/>
      <c r="Q10" s="1908"/>
      <c r="R10" s="1908"/>
      <c r="S10" s="1908"/>
      <c r="T10" s="1908"/>
      <c r="U10" s="1908"/>
      <c r="V10" s="1908"/>
      <c r="W10" s="1908"/>
      <c r="X10" s="1908"/>
      <c r="Y10" s="1908"/>
      <c r="Z10" s="1908"/>
      <c r="AA10" s="1908"/>
      <c r="AB10" s="1908"/>
      <c r="AC10" s="1908"/>
      <c r="AD10" s="1908"/>
      <c r="AE10" s="1908"/>
      <c r="AF10" s="1908"/>
      <c r="AG10" s="1908"/>
    </row>
    <row r="11">
      <c r="A11" s="1908"/>
      <c r="B11" s="1915" t="s">
        <v>818</v>
      </c>
      <c r="C11" s="1928" t="s">
        <v>318</v>
      </c>
      <c r="D11" s="1928" t="s">
        <v>2148</v>
      </c>
      <c r="E11" s="1928">
        <v>16.0</v>
      </c>
      <c r="F11" s="1908"/>
      <c r="G11" s="1908"/>
      <c r="H11" s="1915" t="s">
        <v>873</v>
      </c>
      <c r="I11" s="1631" t="s">
        <v>951</v>
      </c>
      <c r="J11" s="1921" t="s">
        <v>1017</v>
      </c>
      <c r="K11" s="1916" t="s">
        <v>862</v>
      </c>
      <c r="L11" s="1908"/>
      <c r="M11" s="1908"/>
      <c r="N11" s="1908"/>
      <c r="O11" s="1908"/>
      <c r="P11" s="1908"/>
      <c r="Q11" s="1908"/>
      <c r="R11" s="1908"/>
      <c r="S11" s="1908"/>
      <c r="T11" s="1908"/>
      <c r="U11" s="1908"/>
      <c r="V11" s="1908"/>
      <c r="W11" s="1908"/>
      <c r="X11" s="1908"/>
      <c r="Y11" s="1908"/>
      <c r="Z11" s="1908"/>
      <c r="AA11" s="1908"/>
      <c r="AB11" s="1908"/>
      <c r="AC11" s="1908"/>
      <c r="AD11" s="1908"/>
      <c r="AE11" s="1908"/>
      <c r="AF11" s="1908"/>
      <c r="AG11" s="1908"/>
    </row>
    <row r="12">
      <c r="A12" s="1908"/>
      <c r="B12" s="1915" t="s">
        <v>827</v>
      </c>
      <c r="C12" s="1928" t="s">
        <v>318</v>
      </c>
      <c r="D12" s="1928" t="s">
        <v>2148</v>
      </c>
      <c r="E12" s="1928">
        <v>17.0</v>
      </c>
      <c r="F12" s="1908"/>
      <c r="G12" s="1908"/>
      <c r="H12" s="1915" t="s">
        <v>882</v>
      </c>
      <c r="I12" s="1631" t="s">
        <v>958</v>
      </c>
      <c r="J12" s="1908"/>
      <c r="K12" s="1908"/>
      <c r="L12" s="1908"/>
      <c r="M12" s="1908"/>
      <c r="N12" s="1908"/>
      <c r="O12" s="1908"/>
      <c r="P12" s="1908"/>
      <c r="Q12" s="1908"/>
      <c r="R12" s="1908"/>
      <c r="S12" s="1908"/>
      <c r="T12" s="1908"/>
      <c r="U12" s="1908"/>
      <c r="V12" s="1908"/>
      <c r="W12" s="1908"/>
      <c r="X12" s="1908"/>
      <c r="Y12" s="1908"/>
      <c r="Z12" s="1908"/>
      <c r="AA12" s="1908"/>
      <c r="AB12" s="1908"/>
      <c r="AC12" s="1908"/>
      <c r="AD12" s="1908"/>
      <c r="AE12" s="1908"/>
      <c r="AF12" s="1908"/>
      <c r="AG12" s="1908"/>
    </row>
    <row r="13">
      <c r="A13" s="1908"/>
      <c r="B13" s="1915" t="s">
        <v>836</v>
      </c>
      <c r="C13" s="1928" t="s">
        <v>318</v>
      </c>
      <c r="D13" s="1928" t="s">
        <v>2148</v>
      </c>
      <c r="E13" s="1928">
        <v>18.0</v>
      </c>
      <c r="F13" s="1908"/>
      <c r="G13" s="1908"/>
      <c r="H13" s="1929" t="s">
        <v>891</v>
      </c>
      <c r="I13" s="1631" t="s">
        <v>964</v>
      </c>
      <c r="J13" s="1908"/>
      <c r="K13" s="1908"/>
      <c r="L13" s="1908"/>
      <c r="M13" s="1908"/>
      <c r="N13" s="1908"/>
      <c r="O13" s="1908"/>
      <c r="P13" s="1908"/>
      <c r="Q13" s="1908"/>
      <c r="R13" s="1908"/>
      <c r="S13" s="1908"/>
      <c r="T13" s="1908"/>
      <c r="U13" s="1908"/>
      <c r="V13" s="1908"/>
      <c r="W13" s="1908"/>
      <c r="X13" s="1908"/>
      <c r="Y13" s="1908"/>
      <c r="Z13" s="1908"/>
      <c r="AA13" s="1908"/>
      <c r="AB13" s="1908"/>
      <c r="AC13" s="1908"/>
      <c r="AD13" s="1908"/>
      <c r="AE13" s="1908"/>
      <c r="AF13" s="1908"/>
      <c r="AG13" s="1908"/>
    </row>
    <row r="14">
      <c r="A14" s="1908"/>
      <c r="B14" s="1915" t="s">
        <v>846</v>
      </c>
      <c r="C14" s="1928" t="s">
        <v>318</v>
      </c>
      <c r="D14" s="1928" t="s">
        <v>2148</v>
      </c>
      <c r="E14" s="1928">
        <v>18.0</v>
      </c>
      <c r="F14" s="1908"/>
      <c r="G14" s="1908"/>
      <c r="H14" s="1908"/>
      <c r="I14" s="1631" t="s">
        <v>967</v>
      </c>
      <c r="J14" s="1908"/>
      <c r="K14" s="1908"/>
      <c r="L14" s="1908"/>
      <c r="M14" s="1908"/>
      <c r="N14" s="1908"/>
      <c r="O14" s="1908"/>
      <c r="P14" s="1908"/>
      <c r="Q14" s="1908"/>
      <c r="R14" s="1908"/>
      <c r="S14" s="1908"/>
      <c r="T14" s="1908"/>
      <c r="U14" s="1908"/>
      <c r="V14" s="1908"/>
      <c r="W14" s="1908"/>
      <c r="X14" s="1908"/>
      <c r="Y14" s="1908"/>
      <c r="Z14" s="1908"/>
      <c r="AA14" s="1908"/>
      <c r="AB14" s="1908"/>
      <c r="AC14" s="1908"/>
      <c r="AD14" s="1908"/>
      <c r="AE14" s="1908"/>
      <c r="AF14" s="1908"/>
      <c r="AG14" s="1908"/>
    </row>
    <row r="15">
      <c r="A15" s="1908"/>
      <c r="B15" s="1915" t="s">
        <v>849</v>
      </c>
      <c r="C15" s="1928" t="s">
        <v>318</v>
      </c>
      <c r="D15" s="1928" t="s">
        <v>2148</v>
      </c>
      <c r="E15" s="1928">
        <v>19.0</v>
      </c>
      <c r="F15" s="1908"/>
      <c r="G15" s="1908"/>
      <c r="H15" s="1908"/>
      <c r="I15" s="1923" t="s">
        <v>976</v>
      </c>
      <c r="J15" s="1908"/>
      <c r="K15" s="1908"/>
      <c r="L15" s="1908"/>
      <c r="M15" s="1908"/>
      <c r="N15" s="1908"/>
      <c r="O15" s="1908"/>
      <c r="P15" s="1908"/>
      <c r="Q15" s="1908"/>
      <c r="R15" s="1908"/>
      <c r="S15" s="1908"/>
      <c r="T15" s="1908"/>
      <c r="U15" s="1908"/>
      <c r="V15" s="1908"/>
      <c r="W15" s="1908"/>
      <c r="X15" s="1908"/>
      <c r="Y15" s="1908"/>
      <c r="Z15" s="1908"/>
      <c r="AA15" s="1908"/>
      <c r="AB15" s="1908"/>
      <c r="AC15" s="1908"/>
      <c r="AD15" s="1908"/>
      <c r="AE15" s="1908"/>
      <c r="AF15" s="1908"/>
      <c r="AG15" s="1908"/>
    </row>
    <row r="16">
      <c r="A16" s="1908"/>
      <c r="B16" s="1915" t="s">
        <v>852</v>
      </c>
      <c r="C16" s="1928" t="s">
        <v>318</v>
      </c>
      <c r="D16" s="1928" t="s">
        <v>2148</v>
      </c>
      <c r="E16" s="1928">
        <v>20.0</v>
      </c>
      <c r="F16" s="1908"/>
      <c r="G16" s="1908"/>
      <c r="H16" s="1908"/>
      <c r="I16" s="1908"/>
      <c r="J16" s="1908"/>
      <c r="K16" s="1908"/>
      <c r="L16" s="1908"/>
      <c r="M16" s="1908"/>
      <c r="N16" s="1908"/>
      <c r="O16" s="1908"/>
      <c r="P16" s="1908"/>
      <c r="Q16" s="1908"/>
      <c r="R16" s="1908"/>
      <c r="S16" s="1908"/>
      <c r="T16" s="1908"/>
      <c r="U16" s="1908"/>
      <c r="V16" s="1908"/>
      <c r="W16" s="1908"/>
      <c r="X16" s="1908"/>
      <c r="Y16" s="1908"/>
      <c r="Z16" s="1908"/>
      <c r="AA16" s="1908"/>
      <c r="AB16" s="1908"/>
      <c r="AC16" s="1908"/>
      <c r="AD16" s="1908"/>
      <c r="AE16" s="1908"/>
      <c r="AF16" s="1908"/>
      <c r="AG16" s="1908"/>
    </row>
    <row r="17">
      <c r="A17" s="1908"/>
      <c r="B17" s="1915" t="s">
        <v>862</v>
      </c>
      <c r="C17" s="1928" t="s">
        <v>318</v>
      </c>
      <c r="D17" s="1928" t="s">
        <v>2148</v>
      </c>
      <c r="E17" s="1928">
        <v>23.0</v>
      </c>
      <c r="F17" s="1908"/>
      <c r="G17" s="1908"/>
      <c r="H17" s="1908"/>
      <c r="I17" s="1908"/>
      <c r="J17" s="1908"/>
      <c r="K17" s="1908"/>
      <c r="L17" s="1908"/>
      <c r="M17" s="1908"/>
      <c r="N17" s="1908"/>
      <c r="O17" s="1908"/>
      <c r="P17" s="1908"/>
      <c r="Q17" s="1908"/>
      <c r="R17" s="1908"/>
      <c r="S17" s="1908"/>
      <c r="T17" s="1908"/>
      <c r="U17" s="1908"/>
      <c r="V17" s="1908"/>
      <c r="W17" s="1908"/>
      <c r="X17" s="1908"/>
      <c r="Y17" s="1908"/>
      <c r="Z17" s="1908"/>
      <c r="AA17" s="1908"/>
      <c r="AB17" s="1908"/>
      <c r="AC17" s="1908"/>
      <c r="AD17" s="1908"/>
      <c r="AE17" s="1908"/>
      <c r="AF17" s="1908"/>
      <c r="AG17" s="1908"/>
    </row>
    <row r="18">
      <c r="A18" s="1908"/>
      <c r="B18" s="1915" t="s">
        <v>873</v>
      </c>
      <c r="C18" s="1928" t="s">
        <v>318</v>
      </c>
      <c r="D18" s="1928" t="s">
        <v>2148</v>
      </c>
      <c r="E18" s="1928">
        <v>25.0</v>
      </c>
      <c r="F18" s="1908"/>
      <c r="G18" s="1908"/>
      <c r="H18" s="1908"/>
      <c r="I18" s="1908"/>
      <c r="J18" s="1908"/>
      <c r="K18" s="1908"/>
      <c r="L18" s="1908"/>
      <c r="M18" s="1908"/>
      <c r="N18" s="1908"/>
      <c r="O18" s="1908"/>
      <c r="P18" s="1908"/>
      <c r="Q18" s="1908"/>
      <c r="R18" s="1908"/>
      <c r="S18" s="1908"/>
      <c r="T18" s="1908"/>
      <c r="U18" s="1908"/>
      <c r="V18" s="1908"/>
      <c r="W18" s="1908"/>
      <c r="X18" s="1908"/>
      <c r="Y18" s="1908"/>
      <c r="Z18" s="1908"/>
      <c r="AA18" s="1908"/>
      <c r="AB18" s="1908"/>
      <c r="AC18" s="1908"/>
      <c r="AD18" s="1908"/>
      <c r="AE18" s="1908"/>
      <c r="AF18" s="1908"/>
      <c r="AG18" s="1908"/>
    </row>
    <row r="19">
      <c r="A19" s="1908"/>
      <c r="B19" s="1915" t="s">
        <v>882</v>
      </c>
      <c r="C19" s="1928" t="s">
        <v>318</v>
      </c>
      <c r="D19" s="1928" t="s">
        <v>2148</v>
      </c>
      <c r="E19" s="1928">
        <v>26.0</v>
      </c>
      <c r="F19" s="1908"/>
      <c r="G19" s="1908"/>
      <c r="H19" s="1908"/>
      <c r="I19" s="1908"/>
      <c r="J19" s="1908"/>
      <c r="K19" s="1908"/>
      <c r="L19" s="1908"/>
      <c r="M19" s="1908"/>
      <c r="N19" s="1908"/>
      <c r="O19" s="1908"/>
      <c r="P19" s="1908"/>
      <c r="Q19" s="1908"/>
      <c r="R19" s="1908"/>
      <c r="S19" s="1908"/>
      <c r="T19" s="1908"/>
      <c r="U19" s="1908"/>
      <c r="V19" s="1908"/>
      <c r="W19" s="1908"/>
      <c r="X19" s="1908"/>
      <c r="Y19" s="1908"/>
      <c r="Z19" s="1908"/>
      <c r="AA19" s="1908"/>
      <c r="AB19" s="1908"/>
      <c r="AC19" s="1908"/>
      <c r="AD19" s="1908"/>
      <c r="AE19" s="1908"/>
      <c r="AF19" s="1908"/>
      <c r="AG19" s="1908"/>
    </row>
    <row r="20">
      <c r="A20" s="1908"/>
      <c r="B20" s="1929" t="s">
        <v>891</v>
      </c>
      <c r="C20" s="1928" t="s">
        <v>318</v>
      </c>
      <c r="D20" s="1928" t="s">
        <v>2148</v>
      </c>
      <c r="E20" s="1928">
        <v>28.0</v>
      </c>
      <c r="F20" s="1908"/>
      <c r="G20" s="1908"/>
      <c r="H20" s="1908"/>
      <c r="I20" s="1908"/>
      <c r="J20" s="1908"/>
      <c r="K20" s="1908"/>
      <c r="L20" s="1908"/>
      <c r="M20" s="1908"/>
      <c r="N20" s="1908"/>
      <c r="O20" s="1908"/>
      <c r="P20" s="1908"/>
      <c r="Q20" s="1908"/>
      <c r="R20" s="1908"/>
      <c r="S20" s="1908"/>
      <c r="T20" s="1908"/>
      <c r="U20" s="1908"/>
      <c r="V20" s="1908"/>
      <c r="W20" s="1908"/>
      <c r="X20" s="1908"/>
      <c r="Y20" s="1908"/>
      <c r="Z20" s="1908"/>
      <c r="AA20" s="1908"/>
      <c r="AB20" s="1908"/>
      <c r="AC20" s="1908"/>
      <c r="AD20" s="1908"/>
      <c r="AE20" s="1908"/>
      <c r="AF20" s="1908"/>
      <c r="AG20" s="1908"/>
    </row>
    <row r="21">
      <c r="A21" s="1908"/>
      <c r="B21" s="1631" t="s">
        <v>908</v>
      </c>
      <c r="C21" s="1930" t="s">
        <v>312</v>
      </c>
      <c r="D21" s="1930" t="s">
        <v>1514</v>
      </c>
      <c r="E21" s="1930">
        <v>6.0</v>
      </c>
      <c r="F21" s="1908"/>
      <c r="G21" s="417" t="s">
        <v>2418</v>
      </c>
      <c r="H21" s="1908"/>
      <c r="I21" s="1908"/>
      <c r="J21" s="1908"/>
      <c r="K21" s="1908"/>
      <c r="L21" s="1908"/>
      <c r="M21" s="1908"/>
      <c r="N21" s="1908"/>
      <c r="O21" s="1908"/>
      <c r="P21" s="1908"/>
      <c r="Q21" s="1908"/>
      <c r="R21" s="1908"/>
      <c r="S21" s="1908"/>
      <c r="T21" s="1908"/>
      <c r="U21" s="1908"/>
      <c r="V21" s="1908"/>
      <c r="W21" s="1908"/>
      <c r="X21" s="1908"/>
      <c r="Y21" s="1908"/>
      <c r="Z21" s="1908"/>
      <c r="AA21" s="1908"/>
      <c r="AB21" s="1908"/>
      <c r="AC21" s="1908"/>
      <c r="AD21" s="1908"/>
      <c r="AE21" s="1908"/>
      <c r="AF21" s="1908"/>
      <c r="AG21" s="1908"/>
    </row>
    <row r="22">
      <c r="A22" s="1908"/>
      <c r="B22" s="1631" t="s">
        <v>920</v>
      </c>
      <c r="C22" s="1930" t="s">
        <v>312</v>
      </c>
      <c r="D22" s="1930" t="s">
        <v>2148</v>
      </c>
      <c r="E22" s="1930">
        <v>15.0</v>
      </c>
      <c r="F22" s="1908"/>
      <c r="G22" s="1908"/>
      <c r="H22" s="1908"/>
      <c r="I22" s="1908"/>
      <c r="J22" s="1908"/>
      <c r="K22" s="1908"/>
      <c r="L22" s="1908"/>
      <c r="M22" s="1908"/>
      <c r="N22" s="1908"/>
      <c r="O22" s="1908"/>
      <c r="P22" s="1908"/>
      <c r="Q22" s="1908"/>
      <c r="R22" s="1908"/>
      <c r="T22" s="1908"/>
      <c r="U22" s="1908"/>
      <c r="V22" s="1908"/>
      <c r="W22" s="1912"/>
      <c r="X22" s="1912"/>
      <c r="Y22" s="1912"/>
      <c r="Z22" s="1912"/>
      <c r="AA22" s="1908"/>
      <c r="AB22" s="1912" t="s">
        <v>2419</v>
      </c>
      <c r="AC22" s="1908"/>
      <c r="AD22" s="1908"/>
      <c r="AE22" s="1908"/>
      <c r="AF22" s="1908"/>
      <c r="AG22" s="1908"/>
    </row>
    <row r="23">
      <c r="A23" s="1908"/>
      <c r="B23" s="1923" t="s">
        <v>928</v>
      </c>
      <c r="C23" s="1930" t="s">
        <v>312</v>
      </c>
      <c r="D23" s="1930" t="s">
        <v>2148</v>
      </c>
      <c r="E23" s="1930">
        <v>18.0</v>
      </c>
      <c r="F23" s="1908"/>
      <c r="G23" s="1931" t="s">
        <v>321</v>
      </c>
      <c r="H23" s="1931" t="s">
        <v>318</v>
      </c>
      <c r="I23" s="417" t="s">
        <v>312</v>
      </c>
      <c r="J23" s="1931" t="s">
        <v>319</v>
      </c>
      <c r="K23" s="1931" t="s">
        <v>315</v>
      </c>
      <c r="L23" s="1931" t="s">
        <v>316</v>
      </c>
      <c r="M23" s="1931" t="s">
        <v>322</v>
      </c>
      <c r="N23" s="1931" t="s">
        <v>314</v>
      </c>
      <c r="O23" s="1931" t="s">
        <v>313</v>
      </c>
      <c r="P23" s="1931" t="s">
        <v>323</v>
      </c>
      <c r="Q23" s="1931" t="s">
        <v>324</v>
      </c>
      <c r="R23" s="1931" t="s">
        <v>317</v>
      </c>
      <c r="S23" s="417" t="s">
        <v>325</v>
      </c>
      <c r="T23" s="417" t="s">
        <v>320</v>
      </c>
      <c r="U23" s="417" t="s">
        <v>327</v>
      </c>
      <c r="V23" s="417" t="s">
        <v>332</v>
      </c>
      <c r="W23" s="417" t="s">
        <v>329</v>
      </c>
      <c r="X23" s="417" t="s">
        <v>337</v>
      </c>
      <c r="Y23" s="417" t="s">
        <v>328</v>
      </c>
      <c r="Z23" s="417" t="s">
        <v>335</v>
      </c>
      <c r="AA23" s="417" t="s">
        <v>2420</v>
      </c>
      <c r="AB23" s="1908" t="str">
        <f>Character!L2</f>
        <v>Creature</v>
      </c>
      <c r="AC23" s="1908"/>
      <c r="AD23" s="1908"/>
      <c r="AE23" s="1908"/>
      <c r="AF23" s="1908"/>
      <c r="AG23" s="1908"/>
    </row>
    <row r="24">
      <c r="A24" s="1908"/>
      <c r="B24" s="1631" t="s">
        <v>932</v>
      </c>
      <c r="C24" s="1930" t="s">
        <v>312</v>
      </c>
      <c r="D24" s="1930" t="s">
        <v>2148</v>
      </c>
      <c r="E24" s="1930">
        <v>17.0</v>
      </c>
      <c r="F24" s="1908"/>
      <c r="G24" s="1911" t="s">
        <v>2421</v>
      </c>
      <c r="H24" s="1911" t="s">
        <v>2421</v>
      </c>
      <c r="I24" s="1911" t="s">
        <v>2421</v>
      </c>
      <c r="J24" s="1911" t="s">
        <v>2421</v>
      </c>
      <c r="K24" s="1911" t="s">
        <v>2421</v>
      </c>
      <c r="L24" s="1911" t="s">
        <v>2422</v>
      </c>
      <c r="M24" s="1912" t="s">
        <v>2423</v>
      </c>
      <c r="N24" s="1911" t="s">
        <v>2422</v>
      </c>
      <c r="O24" s="1911" t="s">
        <v>2422</v>
      </c>
      <c r="P24" s="1911" t="s">
        <v>1107</v>
      </c>
      <c r="Q24" s="1911" t="s">
        <v>324</v>
      </c>
      <c r="R24" s="1912" t="s">
        <v>2424</v>
      </c>
      <c r="S24" s="1932" t="s">
        <v>15</v>
      </c>
      <c r="T24" s="1911" t="s">
        <v>2421</v>
      </c>
      <c r="U24" s="1911" t="s">
        <v>2425</v>
      </c>
      <c r="V24" s="1911" t="s">
        <v>2425</v>
      </c>
      <c r="W24" s="1911" t="s">
        <v>2425</v>
      </c>
      <c r="X24" s="1911" t="s">
        <v>2425</v>
      </c>
      <c r="Y24" s="1911" t="s">
        <v>2425</v>
      </c>
      <c r="Z24" s="1911" t="s">
        <v>2425</v>
      </c>
      <c r="AA24" s="1912" t="s">
        <v>32</v>
      </c>
      <c r="AB24" s="1908" t="str">
        <f>INDIRECT(Character!L44)</f>
        <v>Creature</v>
      </c>
      <c r="AC24" s="1908"/>
      <c r="AD24" s="1908"/>
      <c r="AE24" s="1908"/>
      <c r="AF24" s="1908"/>
      <c r="AG24" s="1908"/>
    </row>
    <row r="25">
      <c r="A25" s="1908"/>
      <c r="B25" s="1631" t="s">
        <v>938</v>
      </c>
      <c r="C25" s="1930" t="s">
        <v>312</v>
      </c>
      <c r="D25" s="1930" t="s">
        <v>2148</v>
      </c>
      <c r="E25" s="1930">
        <v>22.0</v>
      </c>
      <c r="F25" s="1908"/>
      <c r="G25" s="1911" t="s">
        <v>2426</v>
      </c>
      <c r="H25" s="1911" t="s">
        <v>2426</v>
      </c>
      <c r="I25" s="1911" t="s">
        <v>2426</v>
      </c>
      <c r="J25" s="1911" t="s">
        <v>2426</v>
      </c>
      <c r="K25" s="1911" t="s">
        <v>2426</v>
      </c>
      <c r="L25" s="1908"/>
      <c r="M25" s="1908"/>
      <c r="N25" s="1908"/>
      <c r="O25" s="1908"/>
      <c r="P25" s="1912" t="s">
        <v>1116</v>
      </c>
      <c r="Q25" s="1908"/>
      <c r="R25" s="1908"/>
      <c r="S25" s="1908"/>
      <c r="T25" s="1908"/>
      <c r="U25" s="1908"/>
      <c r="V25" s="1908"/>
      <c r="W25" s="1908"/>
      <c r="X25" s="1908"/>
      <c r="Y25" s="1908"/>
      <c r="Z25" s="1908"/>
      <c r="AA25" s="1908"/>
      <c r="AB25" s="1908"/>
      <c r="AC25" s="1908"/>
      <c r="AD25" s="1908"/>
      <c r="AE25" s="1908"/>
      <c r="AF25" s="1908"/>
      <c r="AG25" s="1908"/>
    </row>
    <row r="26">
      <c r="A26" s="1908"/>
      <c r="B26" s="1631" t="s">
        <v>941</v>
      </c>
      <c r="C26" s="1930" t="s">
        <v>312</v>
      </c>
      <c r="D26" s="1930" t="s">
        <v>2148</v>
      </c>
      <c r="E26" s="1930">
        <v>20.0</v>
      </c>
      <c r="F26" s="1908"/>
      <c r="G26" s="1911"/>
      <c r="H26" s="1911"/>
      <c r="I26" s="1911"/>
      <c r="J26" s="1911"/>
      <c r="K26" s="1911"/>
      <c r="L26" s="1908"/>
      <c r="M26" s="1908"/>
      <c r="N26" s="1908"/>
      <c r="O26" s="1908"/>
      <c r="P26" s="1908"/>
      <c r="Q26" s="1908"/>
      <c r="R26" s="1908"/>
      <c r="S26" s="1908"/>
      <c r="T26" s="1908"/>
      <c r="U26" s="1908"/>
      <c r="V26" s="1908"/>
      <c r="W26" s="1908"/>
      <c r="X26" s="1908"/>
      <c r="Y26" s="1908"/>
      <c r="Z26" s="1908"/>
      <c r="AA26" s="1908"/>
      <c r="AB26" s="1908"/>
      <c r="AC26" s="1908"/>
      <c r="AD26" s="1908"/>
      <c r="AE26" s="1908"/>
      <c r="AF26" s="1908"/>
      <c r="AG26" s="1908"/>
    </row>
    <row r="27">
      <c r="A27" s="1908"/>
      <c r="B27" s="1631" t="s">
        <v>949</v>
      </c>
      <c r="C27" s="1930" t="s">
        <v>312</v>
      </c>
      <c r="D27" s="1930" t="s">
        <v>2148</v>
      </c>
      <c r="E27" s="1930">
        <v>22.0</v>
      </c>
      <c r="F27" s="1908"/>
      <c r="G27" s="1908"/>
      <c r="H27" s="1908"/>
      <c r="I27" s="1908"/>
      <c r="J27" s="1908"/>
      <c r="K27" s="1908"/>
      <c r="L27" s="1908"/>
      <c r="M27" s="1908"/>
      <c r="N27" s="1908"/>
      <c r="O27" s="1908"/>
      <c r="P27" s="1908"/>
      <c r="Q27" s="1908"/>
      <c r="R27" s="1908"/>
      <c r="S27" s="1908"/>
      <c r="T27" s="1908"/>
      <c r="U27" s="1908"/>
      <c r="V27" s="1908"/>
      <c r="W27" s="1908"/>
      <c r="X27" s="1908"/>
      <c r="Y27" s="1908"/>
      <c r="Z27" s="1908"/>
      <c r="AA27" s="1908"/>
      <c r="AB27" s="1908"/>
      <c r="AC27" s="1908"/>
      <c r="AD27" s="1908"/>
      <c r="AE27" s="1908"/>
      <c r="AF27" s="1908"/>
      <c r="AG27" s="1908"/>
    </row>
    <row r="28">
      <c r="A28" s="1908"/>
      <c r="B28" s="1631" t="s">
        <v>951</v>
      </c>
      <c r="C28" s="1930" t="s">
        <v>312</v>
      </c>
      <c r="D28" s="1930" t="s">
        <v>2148</v>
      </c>
      <c r="E28" s="1930">
        <v>23.0</v>
      </c>
      <c r="F28" s="1908"/>
      <c r="G28" s="1908"/>
      <c r="H28" s="1908"/>
      <c r="I28" s="1908"/>
      <c r="J28" s="1908"/>
      <c r="K28" s="1908"/>
      <c r="L28" s="1908"/>
      <c r="M28" s="1908"/>
      <c r="N28" s="1908"/>
      <c r="O28" s="1908"/>
      <c r="P28" s="1908"/>
      <c r="Q28" s="1908"/>
      <c r="R28" s="1908"/>
      <c r="S28" s="1908"/>
      <c r="T28" s="1908"/>
      <c r="U28" s="1908"/>
      <c r="V28" s="1908"/>
      <c r="W28" s="1908"/>
      <c r="X28" s="1908"/>
      <c r="Y28" s="1908"/>
      <c r="Z28" s="1908"/>
      <c r="AA28" s="1908"/>
      <c r="AB28" s="1908"/>
      <c r="AC28" s="1908"/>
      <c r="AD28" s="1908"/>
      <c r="AE28" s="1908"/>
      <c r="AF28" s="1908"/>
      <c r="AG28" s="1908"/>
    </row>
    <row r="29">
      <c r="A29" s="1908"/>
      <c r="B29" s="1631" t="s">
        <v>958</v>
      </c>
      <c r="C29" s="1930" t="s">
        <v>312</v>
      </c>
      <c r="D29" s="1930" t="s">
        <v>2148</v>
      </c>
      <c r="E29" s="1930">
        <v>23.0</v>
      </c>
      <c r="F29" s="1908"/>
      <c r="G29" s="1908"/>
      <c r="H29" s="1908"/>
      <c r="I29" s="1908"/>
      <c r="J29" s="1908"/>
      <c r="K29" s="1908"/>
      <c r="L29" s="1908"/>
      <c r="M29" s="1908"/>
      <c r="N29" s="1908"/>
      <c r="O29" s="1908"/>
      <c r="P29" s="1908"/>
      <c r="Q29" s="1908"/>
      <c r="R29" s="1908"/>
      <c r="S29" s="1908"/>
      <c r="T29" s="1908"/>
      <c r="U29" s="1908"/>
      <c r="V29" s="1908"/>
      <c r="W29" s="1908"/>
      <c r="X29" s="1908"/>
      <c r="Y29" s="1908"/>
      <c r="Z29" s="1908"/>
      <c r="AA29" s="1908"/>
      <c r="AB29" s="1908"/>
      <c r="AC29" s="1908"/>
      <c r="AD29" s="1908"/>
      <c r="AE29" s="1908"/>
      <c r="AF29" s="1908"/>
      <c r="AG29" s="1908"/>
    </row>
    <row r="30">
      <c r="A30" s="1908"/>
      <c r="B30" s="1631" t="s">
        <v>964</v>
      </c>
      <c r="C30" s="1930" t="s">
        <v>312</v>
      </c>
      <c r="D30" s="1930" t="s">
        <v>2148</v>
      </c>
      <c r="E30" s="1930">
        <v>25.0</v>
      </c>
      <c r="F30" s="1908"/>
      <c r="G30" s="1908"/>
      <c r="H30" s="1908"/>
      <c r="I30" s="1908"/>
      <c r="J30" s="1908"/>
      <c r="K30" s="1908"/>
      <c r="L30" s="1908"/>
      <c r="M30" s="1908"/>
      <c r="N30" s="1908"/>
      <c r="O30" s="1908"/>
      <c r="P30" s="1908"/>
      <c r="Q30" s="1908"/>
      <c r="R30" s="1908"/>
      <c r="S30" s="1908"/>
      <c r="T30" s="1908"/>
      <c r="U30" s="1908"/>
      <c r="V30" s="1908"/>
      <c r="W30" s="1908"/>
      <c r="X30" s="1908"/>
      <c r="Y30" s="1908"/>
      <c r="Z30" s="1908"/>
      <c r="AA30" s="1908"/>
      <c r="AB30" s="1908"/>
      <c r="AC30" s="1908"/>
      <c r="AD30" s="1908"/>
      <c r="AE30" s="1908"/>
      <c r="AF30" s="1908"/>
      <c r="AG30" s="1908"/>
    </row>
    <row r="31">
      <c r="A31" s="1908"/>
      <c r="B31" s="1631" t="s">
        <v>967</v>
      </c>
      <c r="C31" s="1930" t="s">
        <v>312</v>
      </c>
      <c r="D31" s="1930" t="s">
        <v>2148</v>
      </c>
      <c r="E31" s="1930">
        <v>30.0</v>
      </c>
      <c r="F31" s="1908"/>
      <c r="G31" s="1908"/>
      <c r="H31" s="1908"/>
      <c r="I31" s="1908"/>
      <c r="J31" s="1908"/>
      <c r="K31" s="1908"/>
      <c r="L31" s="1912" t="s">
        <v>130</v>
      </c>
      <c r="M31" s="1908"/>
      <c r="N31" s="1908"/>
      <c r="O31" s="1908"/>
      <c r="P31" s="1908"/>
      <c r="Q31" s="1908"/>
      <c r="R31" s="1908"/>
      <c r="S31" s="1908"/>
      <c r="T31" s="1908"/>
      <c r="U31" s="1908"/>
      <c r="V31" s="1908"/>
      <c r="W31" s="1908"/>
      <c r="X31" s="1908"/>
      <c r="Y31" s="1908"/>
      <c r="Z31" s="1908"/>
      <c r="AA31" s="1908"/>
      <c r="AB31" s="1908"/>
      <c r="AC31" s="1908"/>
      <c r="AD31" s="1908"/>
      <c r="AE31" s="1908"/>
      <c r="AF31" s="1908"/>
      <c r="AG31" s="1908"/>
    </row>
    <row r="32">
      <c r="A32" s="1908"/>
      <c r="B32" s="1923" t="s">
        <v>976</v>
      </c>
      <c r="C32" s="1930" t="s">
        <v>312</v>
      </c>
      <c r="D32" s="1930" t="s">
        <v>2148</v>
      </c>
      <c r="E32" s="1930">
        <v>29.0</v>
      </c>
      <c r="F32" s="1908"/>
      <c r="G32" s="417" t="s">
        <v>138</v>
      </c>
      <c r="H32" s="1908"/>
      <c r="I32" s="1912" t="s">
        <v>2419</v>
      </c>
      <c r="J32" s="1908"/>
      <c r="K32" s="1908"/>
      <c r="L32" s="417" t="s">
        <v>2148</v>
      </c>
      <c r="M32" s="417" t="s">
        <v>1514</v>
      </c>
      <c r="N32" s="417" t="s">
        <v>2427</v>
      </c>
      <c r="O32" s="1912" t="s">
        <v>2419</v>
      </c>
      <c r="P32" s="1908"/>
      <c r="Q32" s="1908"/>
      <c r="R32" s="1908"/>
      <c r="S32" s="417"/>
      <c r="T32" s="1908"/>
      <c r="U32" s="1908"/>
      <c r="V32" s="1908"/>
      <c r="W32" s="1908"/>
      <c r="X32" s="1908"/>
      <c r="Y32" s="1908"/>
      <c r="Z32" s="1908"/>
      <c r="AA32" s="1908"/>
      <c r="AB32" s="1908"/>
      <c r="AC32" s="1908"/>
      <c r="AD32" s="1908"/>
      <c r="AE32" s="1908"/>
      <c r="AF32" s="1908"/>
      <c r="AG32" s="1908"/>
    </row>
    <row r="33">
      <c r="A33" s="1908"/>
      <c r="B33" s="1164" t="s">
        <v>985</v>
      </c>
      <c r="C33" s="1164" t="s">
        <v>319</v>
      </c>
      <c r="D33" s="1933" t="s">
        <v>1514</v>
      </c>
      <c r="E33" s="1933">
        <v>5.0</v>
      </c>
      <c r="F33" s="1908"/>
      <c r="G33" s="1912" t="s">
        <v>1107</v>
      </c>
      <c r="H33" s="1912" t="s">
        <v>1116</v>
      </c>
      <c r="I33" s="1908" t="str">
        <f>Character!L2</f>
        <v>Creature</v>
      </c>
      <c r="J33" s="1908"/>
      <c r="K33" s="1908"/>
      <c r="L33" s="1911" t="s">
        <v>148</v>
      </c>
      <c r="M33" s="1911" t="s">
        <v>1155</v>
      </c>
      <c r="N33" s="1911" t="s">
        <v>1155</v>
      </c>
      <c r="O33" s="1908" t="str">
        <f>IF(VLOOKUP(Character!L32,B4:D96,3,FALSE)="Metal",INDIRECT(VLOOKUP(Character!L32,B4:D96,3,FALSE)),IF(VLOOKUP(Character!L32,B4:D96,3,FALSE)="Wood",INDIRECT(VLOOKUP(Character!L32,B4:D96,3,FALSE)), IF(VLOOKUP(Character!L32,B4:D96,3,FALSE)="WoodMetal",INDIRECT(VLOOKUP(Character!L32,B4:D96,3,FALSE)),"_")))</f>
        <v>_</v>
      </c>
      <c r="P33" s="1908"/>
      <c r="Q33" s="1911"/>
      <c r="R33" s="1908"/>
      <c r="S33" s="1908"/>
      <c r="T33" s="1908"/>
      <c r="U33" s="1908"/>
      <c r="V33" s="1908"/>
      <c r="W33" s="1908"/>
      <c r="X33" s="1908"/>
      <c r="Y33" s="1908"/>
      <c r="Z33" s="1908"/>
      <c r="AA33" s="1908"/>
      <c r="AB33" s="1908"/>
      <c r="AC33" s="1908"/>
      <c r="AD33" s="1908"/>
      <c r="AE33" s="1908"/>
      <c r="AF33" s="1908"/>
      <c r="AG33" s="1908"/>
    </row>
    <row r="34">
      <c r="A34" s="1908"/>
      <c r="B34" s="1921" t="s">
        <v>989</v>
      </c>
      <c r="C34" s="1921" t="s">
        <v>319</v>
      </c>
      <c r="D34" s="1934" t="s">
        <v>2148</v>
      </c>
      <c r="E34" s="1935">
        <v>14.0</v>
      </c>
      <c r="F34" s="1908"/>
      <c r="G34" s="1912" t="s">
        <v>1113</v>
      </c>
      <c r="H34" s="1912" t="s">
        <v>1121</v>
      </c>
      <c r="I34" s="1908" t="str">
        <f>IF(Character!L32="Fist",INDIRECT(Character!L32),IF(Character!L32="Leg",INDIRECT(Character!L32), "No weapon"))</f>
        <v>No weapon</v>
      </c>
      <c r="J34" s="1908"/>
      <c r="K34" s="1908"/>
      <c r="L34" s="1911" t="s">
        <v>765</v>
      </c>
      <c r="M34" s="1911" t="s">
        <v>1156</v>
      </c>
      <c r="N34" s="1911" t="s">
        <v>1156</v>
      </c>
      <c r="O34" s="1908"/>
      <c r="P34" s="1908"/>
      <c r="Q34" s="1911"/>
      <c r="R34" s="1908"/>
      <c r="S34" s="1911"/>
      <c r="T34" s="1908"/>
      <c r="U34" s="1908"/>
      <c r="V34" s="1908"/>
      <c r="W34" s="1908"/>
      <c r="X34" s="1908"/>
      <c r="Y34" s="1908"/>
      <c r="Z34" s="1908"/>
      <c r="AA34" s="1908"/>
      <c r="AB34" s="1908"/>
      <c r="AC34" s="1908"/>
      <c r="AD34" s="1908"/>
      <c r="AE34" s="1908"/>
      <c r="AF34" s="1908"/>
      <c r="AG34" s="1908"/>
    </row>
    <row r="35">
      <c r="A35" s="1908"/>
      <c r="B35" s="1164" t="s">
        <v>996</v>
      </c>
      <c r="C35" s="1164" t="s">
        <v>319</v>
      </c>
      <c r="D35" s="1936" t="s">
        <v>2148</v>
      </c>
      <c r="E35" s="1933">
        <v>15.0</v>
      </c>
      <c r="F35" s="1908"/>
      <c r="G35" s="1912" t="s">
        <v>139</v>
      </c>
      <c r="H35" s="1912" t="s">
        <v>139</v>
      </c>
      <c r="I35" s="1908"/>
      <c r="J35" s="1908"/>
      <c r="K35" s="1908"/>
      <c r="L35" s="1911" t="s">
        <v>766</v>
      </c>
      <c r="M35" s="1911" t="s">
        <v>1157</v>
      </c>
      <c r="N35" s="1911" t="s">
        <v>1157</v>
      </c>
      <c r="O35" s="1908"/>
      <c r="P35" s="1908"/>
      <c r="Q35" s="1911"/>
      <c r="R35" s="1908"/>
      <c r="S35" s="1911"/>
      <c r="T35" s="1908"/>
      <c r="U35" s="1908"/>
      <c r="V35" s="1908"/>
      <c r="W35" s="1908"/>
      <c r="X35" s="1908"/>
      <c r="Y35" s="1908"/>
      <c r="Z35" s="1908"/>
      <c r="AA35" s="1908"/>
      <c r="AB35" s="1908"/>
      <c r="AC35" s="1908"/>
      <c r="AD35" s="1908"/>
      <c r="AE35" s="1908"/>
      <c r="AF35" s="1908"/>
      <c r="AG35" s="1908"/>
    </row>
    <row r="36">
      <c r="A36" s="1908"/>
      <c r="B36" s="1164" t="s">
        <v>999</v>
      </c>
      <c r="C36" s="1164" t="s">
        <v>319</v>
      </c>
      <c r="D36" s="1936" t="s">
        <v>2148</v>
      </c>
      <c r="E36" s="1933">
        <v>20.0</v>
      </c>
      <c r="F36" s="1908"/>
      <c r="G36" s="1908"/>
      <c r="H36" s="1908"/>
      <c r="I36" s="1908"/>
      <c r="J36" s="1908"/>
      <c r="K36" s="1908"/>
      <c r="L36" s="1911" t="s">
        <v>767</v>
      </c>
      <c r="M36" s="1911" t="s">
        <v>1158</v>
      </c>
      <c r="N36" s="1911" t="s">
        <v>1158</v>
      </c>
      <c r="O36" s="1908"/>
      <c r="P36" s="1908"/>
      <c r="Q36" s="1911"/>
      <c r="R36" s="1908"/>
      <c r="S36" s="1911"/>
      <c r="T36" s="1908"/>
      <c r="U36" s="1908"/>
      <c r="V36" s="1908"/>
      <c r="W36" s="1908"/>
      <c r="X36" s="1908"/>
      <c r="Y36" s="1908"/>
      <c r="Z36" s="1908"/>
      <c r="AA36" s="1908"/>
      <c r="AB36" s="1908"/>
      <c r="AC36" s="1908"/>
      <c r="AD36" s="1908"/>
      <c r="AE36" s="1908"/>
      <c r="AF36" s="1908"/>
      <c r="AG36" s="1908"/>
    </row>
    <row r="37">
      <c r="A37" s="1908"/>
      <c r="B37" s="1164" t="s">
        <v>1006</v>
      </c>
      <c r="C37" s="1164" t="s">
        <v>319</v>
      </c>
      <c r="D37" s="1936" t="s">
        <v>2148</v>
      </c>
      <c r="E37" s="1933">
        <v>25.0</v>
      </c>
      <c r="F37" s="1908"/>
      <c r="G37" s="1908"/>
      <c r="H37" s="1908"/>
      <c r="I37" s="1908"/>
      <c r="J37" s="1908"/>
      <c r="K37" s="1908"/>
      <c r="L37" s="1911" t="s">
        <v>768</v>
      </c>
      <c r="M37" s="1911" t="s">
        <v>1159</v>
      </c>
      <c r="N37" s="1911" t="s">
        <v>1159</v>
      </c>
      <c r="O37" s="1908"/>
      <c r="P37" s="1908"/>
      <c r="Q37" s="1911"/>
      <c r="R37" s="1908"/>
      <c r="S37" s="1911"/>
      <c r="T37" s="1908"/>
      <c r="U37" s="1908"/>
      <c r="V37" s="1908"/>
      <c r="W37" s="1908"/>
      <c r="X37" s="1908"/>
      <c r="Y37" s="1908"/>
      <c r="Z37" s="1908"/>
      <c r="AA37" s="1908"/>
      <c r="AB37" s="1908"/>
      <c r="AC37" s="1908"/>
      <c r="AD37" s="1908"/>
      <c r="AE37" s="1908"/>
      <c r="AF37" s="1908"/>
      <c r="AG37" s="1908"/>
    </row>
    <row r="38">
      <c r="A38" s="1908"/>
      <c r="B38" s="1164" t="s">
        <v>1011</v>
      </c>
      <c r="C38" s="1164" t="s">
        <v>319</v>
      </c>
      <c r="D38" s="1936" t="s">
        <v>2148</v>
      </c>
      <c r="E38" s="1933">
        <v>26.0</v>
      </c>
      <c r="F38" s="1908"/>
      <c r="G38" s="1908"/>
      <c r="H38" s="1908"/>
      <c r="I38" s="1908"/>
      <c r="J38" s="1908"/>
      <c r="K38" s="1908"/>
      <c r="L38" s="1911" t="s">
        <v>769</v>
      </c>
      <c r="M38" s="1911" t="s">
        <v>1160</v>
      </c>
      <c r="N38" s="1911" t="s">
        <v>1160</v>
      </c>
      <c r="O38" s="1908"/>
      <c r="P38" s="1908"/>
      <c r="Q38" s="1911"/>
      <c r="R38" s="1908"/>
      <c r="S38" s="1911"/>
      <c r="T38" s="1908"/>
      <c r="U38" s="1908"/>
      <c r="V38" s="1908"/>
      <c r="W38" s="1908"/>
      <c r="X38" s="1908"/>
      <c r="Y38" s="1908"/>
      <c r="Z38" s="1908"/>
      <c r="AA38" s="1908"/>
      <c r="AB38" s="1908"/>
      <c r="AC38" s="1908"/>
      <c r="AD38" s="1908"/>
      <c r="AE38" s="1908"/>
      <c r="AF38" s="1908"/>
      <c r="AG38" s="1908"/>
    </row>
    <row r="39">
      <c r="A39" s="1908"/>
      <c r="B39" s="1164" t="s">
        <v>1014</v>
      </c>
      <c r="C39" s="1164" t="s">
        <v>319</v>
      </c>
      <c r="D39" s="1936" t="s">
        <v>2148</v>
      </c>
      <c r="E39" s="1933">
        <v>26.0</v>
      </c>
      <c r="F39" s="1908"/>
      <c r="G39" s="1908"/>
      <c r="H39" s="1908"/>
      <c r="I39" s="1908"/>
      <c r="J39" s="1908"/>
      <c r="K39" s="1908"/>
      <c r="L39" s="1911" t="s">
        <v>770</v>
      </c>
      <c r="M39" s="1911" t="s">
        <v>1161</v>
      </c>
      <c r="N39" s="1911" t="s">
        <v>1161</v>
      </c>
      <c r="O39" s="1908"/>
      <c r="P39" s="1908"/>
      <c r="Q39" s="1911"/>
      <c r="R39" s="1908"/>
      <c r="S39" s="1911"/>
      <c r="T39" s="1908"/>
      <c r="U39" s="1908"/>
      <c r="V39" s="1908"/>
      <c r="W39" s="1908"/>
      <c r="X39" s="1908"/>
      <c r="Y39" s="1908"/>
      <c r="Z39" s="1908"/>
      <c r="AA39" s="1908"/>
      <c r="AB39" s="1908"/>
      <c r="AC39" s="1908"/>
      <c r="AD39" s="1908"/>
      <c r="AE39" s="1908"/>
      <c r="AF39" s="1908"/>
      <c r="AG39" s="1908"/>
    </row>
    <row r="40">
      <c r="A40" s="1908"/>
      <c r="B40" s="1921" t="s">
        <v>1017</v>
      </c>
      <c r="C40" s="1921" t="s">
        <v>319</v>
      </c>
      <c r="D40" s="1934" t="s">
        <v>2148</v>
      </c>
      <c r="E40" s="1935">
        <v>27.0</v>
      </c>
      <c r="F40" s="1908"/>
      <c r="G40" s="1908"/>
      <c r="H40" s="1908"/>
      <c r="I40" s="1908"/>
      <c r="J40" s="1908"/>
      <c r="K40" s="1908"/>
      <c r="L40" s="1912" t="s">
        <v>32</v>
      </c>
      <c r="M40" s="1912" t="s">
        <v>32</v>
      </c>
      <c r="N40" s="1911" t="s">
        <v>148</v>
      </c>
      <c r="O40" s="1908"/>
      <c r="P40" s="1908"/>
      <c r="Q40" s="1908"/>
      <c r="R40" s="1908"/>
      <c r="S40" s="1911"/>
      <c r="T40" s="1908"/>
      <c r="U40" s="1908"/>
      <c r="V40" s="1908"/>
      <c r="W40" s="1908"/>
      <c r="X40" s="1908"/>
      <c r="Y40" s="1908"/>
      <c r="Z40" s="1908"/>
      <c r="AA40" s="1908"/>
      <c r="AB40" s="1908"/>
      <c r="AC40" s="1908"/>
      <c r="AD40" s="1908"/>
      <c r="AE40" s="1908"/>
      <c r="AF40" s="1908"/>
      <c r="AG40" s="1908"/>
    </row>
    <row r="41">
      <c r="A41" s="1908"/>
      <c r="B41" s="1916" t="s">
        <v>1025</v>
      </c>
      <c r="C41" s="1937" t="s">
        <v>315</v>
      </c>
      <c r="D41" s="1937" t="s">
        <v>2148</v>
      </c>
      <c r="E41" s="1937">
        <v>6.0</v>
      </c>
      <c r="F41" s="1908"/>
      <c r="G41" s="1908"/>
      <c r="H41" s="1908"/>
      <c r="I41" s="1908"/>
      <c r="J41" s="1908"/>
      <c r="K41" s="1908"/>
      <c r="L41" s="1908"/>
      <c r="M41" s="1908"/>
      <c r="N41" s="1911" t="s">
        <v>765</v>
      </c>
      <c r="O41" s="1908"/>
      <c r="P41" s="1908"/>
      <c r="Q41" s="1908"/>
      <c r="R41" s="1908"/>
      <c r="S41" s="1908"/>
      <c r="T41" s="1908"/>
      <c r="U41" s="1908"/>
      <c r="V41" s="1908"/>
      <c r="W41" s="1908"/>
      <c r="X41" s="1908"/>
      <c r="Y41" s="1908"/>
      <c r="Z41" s="1908"/>
      <c r="AA41" s="1908"/>
      <c r="AB41" s="1908"/>
      <c r="AC41" s="1908"/>
      <c r="AD41" s="1908"/>
      <c r="AE41" s="1908"/>
      <c r="AF41" s="1908"/>
      <c r="AG41" s="1908"/>
    </row>
    <row r="42">
      <c r="A42" s="1908"/>
      <c r="B42" s="1916" t="s">
        <v>1027</v>
      </c>
      <c r="C42" s="1937" t="s">
        <v>315</v>
      </c>
      <c r="D42" s="1937" t="s">
        <v>2148</v>
      </c>
      <c r="E42" s="1937">
        <v>7.0</v>
      </c>
      <c r="F42" s="1908"/>
      <c r="G42" s="1908"/>
      <c r="H42" s="1908"/>
      <c r="I42" s="1908"/>
      <c r="J42" s="1908"/>
      <c r="K42" s="1908"/>
      <c r="L42" s="1908"/>
      <c r="M42" s="1908"/>
      <c r="N42" s="1911" t="s">
        <v>766</v>
      </c>
      <c r="O42" s="1908"/>
      <c r="P42" s="1908"/>
      <c r="Q42" s="1908"/>
      <c r="R42" s="1908"/>
      <c r="S42" s="1908"/>
      <c r="T42" s="1908"/>
      <c r="U42" s="1908"/>
      <c r="V42" s="1908"/>
      <c r="W42" s="1908"/>
      <c r="X42" s="1908"/>
      <c r="Y42" s="1908"/>
      <c r="Z42" s="1908"/>
      <c r="AA42" s="1908"/>
      <c r="AB42" s="1908"/>
      <c r="AC42" s="1908"/>
      <c r="AD42" s="1908"/>
      <c r="AE42" s="1908"/>
      <c r="AF42" s="1908"/>
      <c r="AG42" s="1908"/>
    </row>
    <row r="43">
      <c r="A43" s="1908"/>
      <c r="B43" s="1916" t="s">
        <v>1029</v>
      </c>
      <c r="C43" s="1937" t="s">
        <v>315</v>
      </c>
      <c r="D43" s="1937" t="s">
        <v>2148</v>
      </c>
      <c r="E43" s="1937">
        <v>8.0</v>
      </c>
      <c r="F43" s="1908"/>
      <c r="G43" s="1908"/>
      <c r="H43" s="1908"/>
      <c r="I43" s="1908"/>
      <c r="J43" s="1908"/>
      <c r="K43" s="1908"/>
      <c r="L43" s="1908"/>
      <c r="M43" s="1908"/>
      <c r="N43" s="1911" t="s">
        <v>767</v>
      </c>
      <c r="O43" s="1908"/>
      <c r="P43" s="1908"/>
      <c r="Q43" s="1908"/>
      <c r="R43" s="1908"/>
      <c r="S43" s="1908"/>
      <c r="T43" s="1908"/>
      <c r="U43" s="1908"/>
      <c r="V43" s="1908"/>
      <c r="W43" s="1908"/>
      <c r="X43" s="1908"/>
      <c r="Y43" s="1908"/>
      <c r="Z43" s="1908"/>
      <c r="AA43" s="1908"/>
      <c r="AB43" s="1908"/>
      <c r="AC43" s="1908"/>
      <c r="AD43" s="1908"/>
      <c r="AE43" s="1908"/>
      <c r="AF43" s="1908"/>
      <c r="AG43" s="1908"/>
    </row>
    <row r="44">
      <c r="A44" s="1908"/>
      <c r="B44" s="1916" t="s">
        <v>1030</v>
      </c>
      <c r="C44" s="1937" t="s">
        <v>315</v>
      </c>
      <c r="D44" s="1937" t="s">
        <v>2148</v>
      </c>
      <c r="E44" s="1937">
        <v>9.0</v>
      </c>
      <c r="F44" s="1908"/>
      <c r="G44" s="1908"/>
      <c r="H44" s="1908"/>
      <c r="I44" s="1908"/>
      <c r="J44" s="1908"/>
      <c r="K44" s="1908"/>
      <c r="L44" s="1908"/>
      <c r="M44" s="1908"/>
      <c r="N44" s="1911" t="s">
        <v>768</v>
      </c>
      <c r="O44" s="1908"/>
      <c r="P44" s="1908"/>
      <c r="Q44" s="1908"/>
      <c r="R44" s="1908"/>
      <c r="S44" s="1908"/>
      <c r="T44" s="1908"/>
      <c r="U44" s="1908"/>
      <c r="V44" s="1908"/>
      <c r="W44" s="1908"/>
      <c r="X44" s="1908"/>
      <c r="Y44" s="1908"/>
      <c r="Z44" s="1908"/>
      <c r="AA44" s="1908"/>
      <c r="AB44" s="1908"/>
      <c r="AC44" s="1908"/>
      <c r="AD44" s="1908"/>
      <c r="AE44" s="1908"/>
      <c r="AF44" s="1908"/>
      <c r="AG44" s="1908"/>
    </row>
    <row r="45">
      <c r="A45" s="1908"/>
      <c r="B45" s="1916" t="s">
        <v>1035</v>
      </c>
      <c r="C45" s="1937" t="s">
        <v>315</v>
      </c>
      <c r="D45" s="1937" t="s">
        <v>2148</v>
      </c>
      <c r="E45" s="1937">
        <v>13.0</v>
      </c>
      <c r="F45" s="1908"/>
      <c r="G45" s="1938" t="s">
        <v>2428</v>
      </c>
      <c r="H45" s="1939" t="s">
        <v>56</v>
      </c>
      <c r="I45" s="1912" t="s">
        <v>2429</v>
      </c>
      <c r="J45" s="1912" t="s">
        <v>243</v>
      </c>
      <c r="K45" s="1908"/>
      <c r="L45" s="1908"/>
      <c r="M45" s="1908"/>
      <c r="N45" s="1911" t="s">
        <v>769</v>
      </c>
      <c r="O45" s="1908"/>
      <c r="P45" s="1908"/>
      <c r="Q45" s="1908"/>
      <c r="R45" s="1908"/>
      <c r="S45" s="1908"/>
      <c r="T45" s="1908"/>
      <c r="U45" s="1908"/>
      <c r="V45" s="1908"/>
      <c r="W45" s="1908"/>
      <c r="X45" s="1908"/>
      <c r="Y45" s="1908"/>
      <c r="Z45" s="1908"/>
      <c r="AA45" s="1908"/>
      <c r="AB45" s="1908"/>
      <c r="AC45" s="1908"/>
      <c r="AD45" s="1908"/>
      <c r="AE45" s="1908"/>
      <c r="AF45" s="1908"/>
      <c r="AG45" s="1908"/>
    </row>
    <row r="46">
      <c r="A46" s="1908"/>
      <c r="B46" s="1916" t="s">
        <v>1039</v>
      </c>
      <c r="C46" s="1937" t="s">
        <v>315</v>
      </c>
      <c r="D46" s="1937" t="s">
        <v>2148</v>
      </c>
      <c r="E46" s="1937">
        <v>15.0</v>
      </c>
      <c r="F46" s="1908"/>
      <c r="G46" s="1908">
        <f t="array" ref="G46:G52">TRANSPOSE(SEQUENCE(1,Character!L10+4,-3,1))</f>
        <v>-3</v>
      </c>
      <c r="H46" s="1940">
        <v>0.05</v>
      </c>
      <c r="I46" s="1912" t="s">
        <v>2430</v>
      </c>
      <c r="J46" s="1908">
        <f t="array" ref="J46:J48">TRANSPOSE(SEQUENCE(1,Character!I18+1,0,1))</f>
        <v>0</v>
      </c>
      <c r="K46" s="1912" t="s">
        <v>2431</v>
      </c>
      <c r="L46" s="1908"/>
      <c r="M46" s="1908"/>
      <c r="N46" s="1911" t="s">
        <v>770</v>
      </c>
      <c r="O46" s="1908"/>
      <c r="P46" s="1908"/>
      <c r="Q46" s="1908"/>
      <c r="R46" s="1908"/>
      <c r="S46" s="1908"/>
      <c r="T46" s="1908"/>
      <c r="U46" s="1908"/>
      <c r="V46" s="1908"/>
      <c r="W46" s="1908"/>
      <c r="X46" s="1908"/>
      <c r="Y46" s="1908"/>
      <c r="Z46" s="1908"/>
      <c r="AA46" s="1908"/>
      <c r="AB46" s="1908"/>
      <c r="AC46" s="1908"/>
      <c r="AD46" s="1908"/>
      <c r="AE46" s="1908"/>
      <c r="AF46" s="1908"/>
      <c r="AG46" s="1908"/>
    </row>
    <row r="47">
      <c r="A47" s="1908"/>
      <c r="B47" s="1927" t="s">
        <v>1044</v>
      </c>
      <c r="C47" s="1937" t="s">
        <v>315</v>
      </c>
      <c r="D47" s="1937" t="s">
        <v>2148</v>
      </c>
      <c r="E47" s="1937">
        <v>14.0</v>
      </c>
      <c r="F47" s="1908"/>
      <c r="G47" s="1908">
        <v>-2.0</v>
      </c>
      <c r="H47" s="1940">
        <v>0.1</v>
      </c>
      <c r="I47" s="1912" t="s">
        <v>2432</v>
      </c>
      <c r="J47" s="1908">
        <v>1.0</v>
      </c>
      <c r="K47" s="1941" t="s">
        <v>2433</v>
      </c>
      <c r="L47" s="1940"/>
      <c r="M47" s="1940"/>
      <c r="N47" s="1912" t="s">
        <v>32</v>
      </c>
      <c r="O47" s="1940"/>
      <c r="P47" s="1908"/>
      <c r="Q47" s="1908"/>
      <c r="R47" s="1908"/>
      <c r="S47" s="1908"/>
      <c r="T47" s="1908"/>
      <c r="U47" s="1908"/>
      <c r="V47" s="1908"/>
      <c r="W47" s="1908"/>
      <c r="X47" s="1908"/>
      <c r="Y47" s="1908"/>
      <c r="Z47" s="1908"/>
      <c r="AA47" s="1908"/>
      <c r="AB47" s="1908"/>
      <c r="AC47" s="1908"/>
      <c r="AD47" s="1908"/>
      <c r="AE47" s="1908"/>
      <c r="AF47" s="1908"/>
      <c r="AG47" s="1908"/>
    </row>
    <row r="48">
      <c r="A48" s="1908"/>
      <c r="B48" s="1916" t="s">
        <v>862</v>
      </c>
      <c r="C48" s="1937" t="s">
        <v>315</v>
      </c>
      <c r="D48" s="1937" t="s">
        <v>2148</v>
      </c>
      <c r="E48" s="1937">
        <v>23.0</v>
      </c>
      <c r="F48" s="1908"/>
      <c r="G48" s="1908">
        <v>-1.0</v>
      </c>
      <c r="H48" s="1940">
        <v>0.2</v>
      </c>
      <c r="I48" s="1912" t="s">
        <v>2434</v>
      </c>
      <c r="J48" s="1908">
        <v>2.0</v>
      </c>
      <c r="K48" s="1912" t="s">
        <v>2435</v>
      </c>
      <c r="L48" s="1908"/>
      <c r="M48" s="1908"/>
      <c r="N48" s="1908"/>
      <c r="O48" s="1908"/>
      <c r="P48" s="1908"/>
      <c r="Q48" s="1908"/>
      <c r="R48" s="1908"/>
      <c r="S48" s="1908"/>
      <c r="T48" s="1908"/>
      <c r="U48" s="1908"/>
      <c r="V48" s="1908"/>
      <c r="W48" s="1908"/>
      <c r="X48" s="1908"/>
      <c r="Y48" s="1908"/>
      <c r="Z48" s="1908"/>
      <c r="AA48" s="1908"/>
      <c r="AB48" s="1908"/>
      <c r="AC48" s="1908"/>
      <c r="AD48" s="1908"/>
      <c r="AE48" s="1908"/>
      <c r="AF48" s="1908"/>
      <c r="AG48" s="1908"/>
    </row>
    <row r="49">
      <c r="A49" s="1908"/>
      <c r="B49" s="1918" t="s">
        <v>1079</v>
      </c>
      <c r="C49" s="1942" t="s">
        <v>322</v>
      </c>
      <c r="D49" s="1942" t="s">
        <v>2148</v>
      </c>
      <c r="E49" s="1942">
        <v>8.0</v>
      </c>
      <c r="F49" s="1908"/>
      <c r="G49" s="1908">
        <v>0.0</v>
      </c>
      <c r="H49" s="1940">
        <v>0.3</v>
      </c>
      <c r="I49" s="1912" t="s">
        <v>2436</v>
      </c>
      <c r="J49" s="1908"/>
      <c r="K49" s="1912" t="s">
        <v>2437</v>
      </c>
      <c r="L49" s="1908"/>
      <c r="M49" s="1908"/>
      <c r="N49" s="1908"/>
      <c r="O49" s="1908"/>
      <c r="P49" s="1908"/>
      <c r="Q49" s="1908"/>
      <c r="R49" s="1908"/>
      <c r="S49" s="1908"/>
      <c r="T49" s="1908"/>
      <c r="U49" s="1908"/>
      <c r="V49" s="1908"/>
      <c r="W49" s="1908"/>
      <c r="X49" s="1908"/>
      <c r="Y49" s="1908"/>
      <c r="Z49" s="1908"/>
      <c r="AA49" s="1908"/>
      <c r="AB49" s="1908"/>
      <c r="AC49" s="1908"/>
      <c r="AD49" s="1908"/>
      <c r="AE49" s="1908"/>
      <c r="AF49" s="1908"/>
      <c r="AG49" s="1908"/>
    </row>
    <row r="50">
      <c r="A50" s="1908"/>
      <c r="B50" s="1918" t="s">
        <v>1086</v>
      </c>
      <c r="C50" s="1942" t="s">
        <v>322</v>
      </c>
      <c r="D50" s="1942" t="s">
        <v>2148</v>
      </c>
      <c r="E50" s="1942">
        <v>10.0</v>
      </c>
      <c r="F50" s="1908"/>
      <c r="G50" s="1908">
        <v>1.0</v>
      </c>
      <c r="H50" s="1940">
        <v>0.5</v>
      </c>
      <c r="I50" s="1912" t="s">
        <v>2438</v>
      </c>
      <c r="J50" s="1908"/>
      <c r="K50" s="1912" t="s">
        <v>2439</v>
      </c>
      <c r="L50" s="1908"/>
      <c r="M50" s="1908"/>
      <c r="N50" s="1908"/>
      <c r="O50" s="1908"/>
      <c r="P50" s="1908"/>
      <c r="Q50" s="1908"/>
      <c r="R50" s="1908"/>
      <c r="S50" s="1908"/>
      <c r="T50" s="1908"/>
      <c r="U50" s="1908"/>
      <c r="V50" s="1908"/>
      <c r="W50" s="1908"/>
      <c r="X50" s="1908"/>
      <c r="Y50" s="1908"/>
      <c r="Z50" s="1908"/>
      <c r="AA50" s="1908"/>
      <c r="AB50" s="1908"/>
      <c r="AC50" s="1908"/>
      <c r="AD50" s="1908"/>
      <c r="AE50" s="1908"/>
      <c r="AF50" s="1908"/>
      <c r="AG50" s="1908"/>
    </row>
    <row r="51">
      <c r="A51" s="1908"/>
      <c r="B51" s="1918" t="s">
        <v>1089</v>
      </c>
      <c r="C51" s="1942" t="s">
        <v>322</v>
      </c>
      <c r="D51" s="1942" t="s">
        <v>2148</v>
      </c>
      <c r="E51" s="1942">
        <v>15.0</v>
      </c>
      <c r="F51" s="1908"/>
      <c r="G51" s="1908">
        <v>2.0</v>
      </c>
      <c r="H51" s="1940">
        <v>0.6</v>
      </c>
      <c r="I51" s="1912" t="s">
        <v>40</v>
      </c>
      <c r="J51" s="1908"/>
      <c r="K51" s="1908"/>
      <c r="L51" s="1908"/>
      <c r="M51" s="1908"/>
      <c r="N51" s="1908"/>
      <c r="O51" s="1908"/>
      <c r="P51" s="1908"/>
      <c r="Q51" s="1908"/>
      <c r="R51" s="1908"/>
      <c r="S51" s="1908"/>
      <c r="T51" s="1908"/>
      <c r="U51" s="1908"/>
      <c r="V51" s="1908"/>
      <c r="W51" s="1908"/>
      <c r="X51" s="1908"/>
      <c r="Y51" s="1908"/>
      <c r="Z51" s="1908"/>
      <c r="AA51" s="1908"/>
      <c r="AB51" s="1908"/>
      <c r="AC51" s="1908"/>
      <c r="AD51" s="1908"/>
      <c r="AE51" s="1908"/>
      <c r="AF51" s="1908"/>
      <c r="AG51" s="1908"/>
    </row>
    <row r="52">
      <c r="A52" s="1908"/>
      <c r="B52" s="1925" t="s">
        <v>1091</v>
      </c>
      <c r="C52" s="1942" t="s">
        <v>322</v>
      </c>
      <c r="D52" s="1942" t="s">
        <v>2148</v>
      </c>
      <c r="E52" s="1942">
        <v>16.0</v>
      </c>
      <c r="F52" s="1908"/>
      <c r="G52" s="1908">
        <v>3.0</v>
      </c>
      <c r="H52" s="1940">
        <v>0.7</v>
      </c>
      <c r="I52" s="1912" t="s">
        <v>32</v>
      </c>
      <c r="J52" s="1908"/>
      <c r="K52" s="1908"/>
      <c r="L52" s="1908"/>
      <c r="M52" s="1908"/>
      <c r="N52" s="1908"/>
      <c r="O52" s="1908"/>
      <c r="P52" s="1908"/>
      <c r="Q52" s="1908"/>
      <c r="R52" s="1908"/>
      <c r="S52" s="1908"/>
      <c r="T52" s="1908"/>
      <c r="U52" s="1908"/>
      <c r="V52" s="1908"/>
      <c r="W52" s="1908"/>
      <c r="X52" s="1908"/>
      <c r="Y52" s="1908"/>
      <c r="Z52" s="1908"/>
      <c r="AA52" s="1908"/>
      <c r="AB52" s="1908"/>
      <c r="AC52" s="1908"/>
      <c r="AD52" s="1908"/>
      <c r="AE52" s="1908"/>
      <c r="AF52" s="1908"/>
      <c r="AG52" s="1908"/>
    </row>
    <row r="53">
      <c r="A53" s="1908"/>
      <c r="B53" s="1920" t="s">
        <v>1107</v>
      </c>
      <c r="C53" s="1920" t="s">
        <v>323</v>
      </c>
      <c r="D53" s="1920" t="s">
        <v>32</v>
      </c>
      <c r="E53" s="1920">
        <v>0.0</v>
      </c>
      <c r="F53" s="1908"/>
      <c r="G53" s="1908"/>
      <c r="H53" s="1940">
        <v>0.8</v>
      </c>
      <c r="I53" s="1908"/>
      <c r="J53" s="1908"/>
      <c r="K53" s="1908"/>
      <c r="L53" s="1908"/>
      <c r="M53" s="1908"/>
      <c r="N53" s="1908"/>
      <c r="O53" s="1908"/>
      <c r="P53" s="1908"/>
      <c r="Q53" s="1908"/>
      <c r="R53" s="1908"/>
      <c r="S53" s="1908"/>
      <c r="T53" s="1908"/>
      <c r="U53" s="1908"/>
      <c r="V53" s="1908"/>
      <c r="W53" s="1908"/>
      <c r="X53" s="1908"/>
      <c r="Y53" s="1908"/>
      <c r="Z53" s="1908"/>
      <c r="AA53" s="1908"/>
      <c r="AB53" s="1908"/>
      <c r="AC53" s="1908"/>
      <c r="AD53" s="1908"/>
      <c r="AE53" s="1908"/>
      <c r="AF53" s="1908"/>
      <c r="AG53" s="1908"/>
    </row>
    <row r="54">
      <c r="A54" s="1908"/>
      <c r="B54" s="1943" t="s">
        <v>1113</v>
      </c>
      <c r="C54" s="1920" t="s">
        <v>323</v>
      </c>
      <c r="D54" s="1920" t="s">
        <v>2148</v>
      </c>
      <c r="E54" s="1920">
        <v>0.0</v>
      </c>
      <c r="F54" s="1908"/>
      <c r="G54" s="1908"/>
      <c r="H54" s="1940">
        <v>0.9</v>
      </c>
      <c r="I54" s="1908"/>
      <c r="J54" s="1908"/>
      <c r="K54" s="1908"/>
      <c r="L54" s="1908"/>
      <c r="M54" s="1908"/>
      <c r="N54" s="1908"/>
      <c r="O54" s="1908"/>
      <c r="P54" s="1908"/>
      <c r="Q54" s="1908"/>
      <c r="R54" s="1908"/>
      <c r="S54" s="1908"/>
      <c r="T54" s="1908"/>
      <c r="U54" s="1908"/>
      <c r="V54" s="1908"/>
      <c r="W54" s="1908"/>
      <c r="X54" s="1908"/>
      <c r="Y54" s="1908"/>
      <c r="Z54" s="1908"/>
      <c r="AA54" s="1908"/>
      <c r="AB54" s="1908"/>
      <c r="AC54" s="1908"/>
      <c r="AD54" s="1908"/>
      <c r="AE54" s="1908"/>
      <c r="AF54" s="1908"/>
      <c r="AG54" s="1908"/>
    </row>
    <row r="55">
      <c r="A55" s="1908"/>
      <c r="B55" s="1920" t="s">
        <v>1116</v>
      </c>
      <c r="C55" s="1920" t="s">
        <v>323</v>
      </c>
      <c r="D55" s="1920" t="s">
        <v>32</v>
      </c>
      <c r="E55" s="1920">
        <v>0.0</v>
      </c>
      <c r="F55" s="1908"/>
      <c r="G55" s="1908"/>
      <c r="H55" s="1908"/>
      <c r="I55" s="1908"/>
      <c r="J55" s="1908"/>
      <c r="K55" s="1908"/>
      <c r="L55" s="1908"/>
      <c r="M55" s="1908"/>
      <c r="N55" s="1908"/>
      <c r="O55" s="1908"/>
      <c r="P55" s="1908"/>
      <c r="Q55" s="1908"/>
      <c r="R55" s="1908"/>
      <c r="S55" s="1908"/>
      <c r="T55" s="1908"/>
      <c r="U55" s="1908"/>
      <c r="V55" s="1908"/>
      <c r="W55" s="1908"/>
      <c r="X55" s="1908"/>
      <c r="Y55" s="1908"/>
      <c r="Z55" s="1908"/>
      <c r="AA55" s="1908"/>
      <c r="AB55" s="1908"/>
      <c r="AC55" s="1908"/>
      <c r="AD55" s="1908"/>
      <c r="AE55" s="1908"/>
      <c r="AF55" s="1908"/>
      <c r="AG55" s="1908"/>
    </row>
    <row r="56">
      <c r="A56" s="1908"/>
      <c r="B56" s="1943" t="s">
        <v>1121</v>
      </c>
      <c r="C56" s="1920" t="s">
        <v>323</v>
      </c>
      <c r="D56" s="1920" t="s">
        <v>2148</v>
      </c>
      <c r="E56" s="1920">
        <v>0.0</v>
      </c>
      <c r="F56" s="1908"/>
      <c r="G56" s="1908"/>
      <c r="H56" s="1908"/>
      <c r="I56" s="1908"/>
      <c r="J56" s="1908"/>
      <c r="K56" s="1908"/>
      <c r="L56" s="1908"/>
      <c r="M56" s="1908"/>
      <c r="N56" s="1908"/>
      <c r="O56" s="1908"/>
      <c r="P56" s="1908"/>
      <c r="Q56" s="1908"/>
      <c r="R56" s="1908"/>
      <c r="S56" s="1908"/>
      <c r="T56" s="1908"/>
      <c r="U56" s="1908"/>
      <c r="V56" s="1908"/>
      <c r="W56" s="1908"/>
      <c r="X56" s="1908"/>
      <c r="Y56" s="1908"/>
      <c r="Z56" s="1908"/>
      <c r="AA56" s="1908"/>
      <c r="AB56" s="1908"/>
      <c r="AC56" s="1908"/>
      <c r="AD56" s="1908"/>
      <c r="AE56" s="1908"/>
      <c r="AF56" s="1908"/>
      <c r="AG56" s="1908"/>
    </row>
    <row r="57">
      <c r="A57" s="1908"/>
      <c r="B57" s="1917" t="s">
        <v>1047</v>
      </c>
      <c r="C57" s="1917" t="s">
        <v>316</v>
      </c>
      <c r="D57" s="1944" t="s">
        <v>2148</v>
      </c>
      <c r="E57" s="1945">
        <v>12.0</v>
      </c>
      <c r="F57" s="1908"/>
      <c r="G57" s="1908"/>
      <c r="H57" s="1908"/>
      <c r="I57" s="1908"/>
      <c r="J57" s="1908"/>
      <c r="K57" s="1908"/>
      <c r="L57" s="1908"/>
      <c r="M57" s="1908"/>
      <c r="N57" s="1908"/>
      <c r="O57" s="1908"/>
      <c r="P57" s="1908"/>
      <c r="Q57" s="1908"/>
      <c r="R57" s="1908"/>
      <c r="S57" s="1908"/>
      <c r="T57" s="1908"/>
      <c r="U57" s="1908"/>
      <c r="V57" s="1908"/>
      <c r="W57" s="1908"/>
      <c r="X57" s="1908"/>
      <c r="Y57" s="1908"/>
      <c r="Z57" s="1908"/>
      <c r="AA57" s="1908"/>
      <c r="AB57" s="1908"/>
      <c r="AC57" s="1908"/>
      <c r="AD57" s="1908"/>
      <c r="AE57" s="1908"/>
      <c r="AF57" s="1908"/>
      <c r="AG57" s="1908"/>
    </row>
    <row r="58">
      <c r="A58" s="1908"/>
      <c r="B58" s="1917" t="s">
        <v>1056</v>
      </c>
      <c r="C58" s="1917" t="s">
        <v>316</v>
      </c>
      <c r="D58" s="1944" t="s">
        <v>2148</v>
      </c>
      <c r="E58" s="1945">
        <v>8.0</v>
      </c>
      <c r="F58" s="1908"/>
      <c r="G58" s="1908"/>
      <c r="H58" s="1908"/>
      <c r="I58" s="1908"/>
      <c r="J58" s="1908"/>
      <c r="K58" s="1908"/>
      <c r="L58" s="1908"/>
      <c r="M58" s="1908"/>
      <c r="N58" s="1908"/>
      <c r="O58" s="1908"/>
      <c r="P58" s="1908"/>
      <c r="Q58" s="1908"/>
      <c r="R58" s="1908"/>
      <c r="S58" s="1908"/>
      <c r="T58" s="1908"/>
      <c r="U58" s="1908"/>
      <c r="V58" s="1908"/>
      <c r="W58" s="1908"/>
      <c r="X58" s="1908"/>
      <c r="Y58" s="1908"/>
      <c r="Z58" s="1908"/>
      <c r="AA58" s="1908"/>
      <c r="AB58" s="1908"/>
      <c r="AC58" s="1908"/>
      <c r="AD58" s="1908"/>
      <c r="AE58" s="1908"/>
      <c r="AF58" s="1908"/>
      <c r="AG58" s="1908"/>
    </row>
    <row r="59">
      <c r="A59" s="1908"/>
      <c r="B59" s="1917" t="s">
        <v>1061</v>
      </c>
      <c r="C59" s="1917" t="s">
        <v>316</v>
      </c>
      <c r="D59" s="1944" t="s">
        <v>2148</v>
      </c>
      <c r="E59" s="1945">
        <v>14.0</v>
      </c>
      <c r="F59" s="1908"/>
      <c r="G59" s="1912" t="s">
        <v>62</v>
      </c>
      <c r="H59" s="1912" t="s">
        <v>1625</v>
      </c>
      <c r="I59" s="1908"/>
      <c r="J59" s="1912" t="s">
        <v>30</v>
      </c>
      <c r="K59" s="1908"/>
      <c r="L59" s="1908"/>
      <c r="M59" s="1908"/>
      <c r="N59" s="1912" t="s">
        <v>57</v>
      </c>
      <c r="O59" s="1912" t="s">
        <v>1997</v>
      </c>
      <c r="P59" s="1908"/>
      <c r="Q59" s="1908"/>
      <c r="R59" s="1912" t="s">
        <v>71</v>
      </c>
      <c r="S59" s="1912" t="s">
        <v>2440</v>
      </c>
      <c r="T59" s="1908"/>
      <c r="U59" s="1908"/>
      <c r="V59" s="1908"/>
      <c r="W59" s="1908"/>
      <c r="X59" s="1908"/>
      <c r="Y59" s="1908"/>
      <c r="Z59" s="1908"/>
      <c r="AA59" s="1908"/>
      <c r="AB59" s="1908"/>
      <c r="AC59" s="1908"/>
      <c r="AD59" s="1908"/>
      <c r="AE59" s="1908"/>
      <c r="AF59" s="1908"/>
      <c r="AG59" s="1908"/>
    </row>
    <row r="60">
      <c r="A60" s="1908"/>
      <c r="B60" s="1924" t="s">
        <v>1068</v>
      </c>
      <c r="C60" s="1924" t="s">
        <v>316</v>
      </c>
      <c r="D60" s="1946" t="s">
        <v>2148</v>
      </c>
      <c r="E60" s="1947">
        <v>8.0</v>
      </c>
      <c r="F60" s="1908"/>
      <c r="G60" s="1948">
        <v>2.0</v>
      </c>
      <c r="H60" s="1948">
        <v>0.0</v>
      </c>
      <c r="I60" s="1908"/>
      <c r="J60" s="1912" t="s">
        <v>31</v>
      </c>
      <c r="K60" s="1908"/>
      <c r="L60" s="1908"/>
      <c r="M60" s="1908"/>
      <c r="N60" s="1912">
        <v>1.0</v>
      </c>
      <c r="O60" s="1912">
        <v>1.0</v>
      </c>
      <c r="P60" s="1908"/>
      <c r="Q60" s="1908"/>
      <c r="R60" s="1912">
        <v>1.0</v>
      </c>
      <c r="S60" s="1908">
        <f>R60*2%</f>
        <v>0.02</v>
      </c>
      <c r="T60" s="1908"/>
      <c r="U60" s="1908"/>
      <c r="V60" s="1908"/>
      <c r="W60" s="1908"/>
      <c r="X60" s="1908"/>
      <c r="Y60" s="1908"/>
      <c r="Z60" s="1908"/>
      <c r="AA60" s="1908"/>
      <c r="AB60" s="1908"/>
      <c r="AC60" s="1908"/>
      <c r="AD60" s="1908"/>
      <c r="AE60" s="1908"/>
      <c r="AF60" s="1908"/>
      <c r="AG60" s="1908"/>
    </row>
    <row r="61">
      <c r="A61" s="1908"/>
      <c r="B61" s="1917" t="s">
        <v>1071</v>
      </c>
      <c r="C61" s="1917" t="s">
        <v>316</v>
      </c>
      <c r="D61" s="1944" t="s">
        <v>2148</v>
      </c>
      <c r="E61" s="1945">
        <v>14.0</v>
      </c>
      <c r="F61" s="1908"/>
      <c r="G61" s="1948">
        <v>3.0</v>
      </c>
      <c r="H61" s="1948">
        <v>0.0</v>
      </c>
      <c r="I61" s="1908"/>
      <c r="J61" s="1912" t="s">
        <v>2441</v>
      </c>
      <c r="K61" s="1908"/>
      <c r="L61" s="1908"/>
      <c r="M61" s="1908"/>
      <c r="N61" s="1912">
        <v>2.0</v>
      </c>
      <c r="O61" s="1912">
        <v>2.0</v>
      </c>
      <c r="P61" s="1908"/>
      <c r="Q61" s="1908"/>
      <c r="R61" s="1912">
        <v>2.0</v>
      </c>
      <c r="S61" s="1908"/>
      <c r="T61" s="1908"/>
      <c r="U61" s="1908"/>
      <c r="V61" s="1908"/>
      <c r="W61" s="1908"/>
      <c r="X61" s="1908"/>
      <c r="Y61" s="1908"/>
      <c r="Z61" s="1908"/>
      <c r="AA61" s="1908"/>
      <c r="AB61" s="1908"/>
      <c r="AC61" s="1908"/>
      <c r="AD61" s="1908"/>
      <c r="AE61" s="1908"/>
      <c r="AF61" s="1908"/>
      <c r="AG61" s="1908"/>
    </row>
    <row r="62">
      <c r="A62" s="1908"/>
      <c r="B62" s="1924" t="s">
        <v>1073</v>
      </c>
      <c r="C62" s="1924" t="s">
        <v>316</v>
      </c>
      <c r="D62" s="1946" t="s">
        <v>2148</v>
      </c>
      <c r="E62" s="1947">
        <v>8.0</v>
      </c>
      <c r="F62" s="1908"/>
      <c r="G62" s="1948">
        <v>4.0</v>
      </c>
      <c r="H62" s="1948">
        <v>0.0</v>
      </c>
      <c r="I62" s="1908"/>
      <c r="J62" s="1912" t="s">
        <v>2442</v>
      </c>
      <c r="K62" s="1908"/>
      <c r="L62" s="1908"/>
      <c r="M62" s="1908"/>
      <c r="N62" s="1912">
        <v>3.0</v>
      </c>
      <c r="O62" s="1912">
        <v>3.0</v>
      </c>
      <c r="P62" s="1908"/>
      <c r="Q62" s="1908"/>
      <c r="R62" s="1912">
        <v>3.0</v>
      </c>
      <c r="S62" s="1908"/>
      <c r="T62" s="1908"/>
      <c r="U62" s="1908"/>
      <c r="V62" s="1908"/>
      <c r="W62" s="1908"/>
      <c r="X62" s="1908"/>
      <c r="Y62" s="1908"/>
      <c r="Z62" s="1908"/>
      <c r="AA62" s="1908"/>
      <c r="AB62" s="1908"/>
      <c r="AC62" s="1908"/>
      <c r="AD62" s="1908"/>
      <c r="AE62" s="1908"/>
      <c r="AF62" s="1908"/>
      <c r="AG62" s="1908"/>
    </row>
    <row r="63">
      <c r="A63" s="1908"/>
      <c r="B63" s="1917" t="s">
        <v>1076</v>
      </c>
      <c r="C63" s="1917" t="s">
        <v>316</v>
      </c>
      <c r="D63" s="1944" t="s">
        <v>2148</v>
      </c>
      <c r="E63" s="1945">
        <v>14.0</v>
      </c>
      <c r="F63" s="1908"/>
      <c r="G63" s="1948">
        <v>5.0</v>
      </c>
      <c r="H63" s="1949">
        <v>-0.1</v>
      </c>
      <c r="I63" s="1908"/>
      <c r="J63" s="1908"/>
      <c r="K63" s="1908"/>
      <c r="L63" s="1908"/>
      <c r="M63" s="1908"/>
      <c r="N63" s="1912">
        <v>4.0</v>
      </c>
      <c r="O63" s="1912">
        <v>4.0</v>
      </c>
      <c r="P63" s="1908"/>
      <c r="Q63" s="1908"/>
      <c r="R63" s="1912">
        <v>4.0</v>
      </c>
      <c r="S63" s="1908"/>
      <c r="T63" s="1908"/>
      <c r="U63" s="1908"/>
      <c r="V63" s="1908"/>
      <c r="W63" s="1908"/>
      <c r="X63" s="1908"/>
      <c r="Y63" s="1908"/>
      <c r="Z63" s="1908"/>
      <c r="AA63" s="1908"/>
      <c r="AB63" s="1908"/>
      <c r="AC63" s="1908"/>
      <c r="AD63" s="1908"/>
      <c r="AE63" s="1908"/>
      <c r="AF63" s="1908"/>
      <c r="AG63" s="1908"/>
    </row>
    <row r="64">
      <c r="A64" s="1908"/>
      <c r="B64" s="1925" t="s">
        <v>1148</v>
      </c>
      <c r="C64" s="1925"/>
      <c r="D64" s="1950" t="s">
        <v>2148</v>
      </c>
      <c r="E64" s="1951">
        <v>0.0</v>
      </c>
      <c r="F64" s="1908"/>
      <c r="G64" s="1948">
        <v>6.0</v>
      </c>
      <c r="H64" s="1949">
        <v>-0.1</v>
      </c>
      <c r="I64" s="1908"/>
      <c r="J64" s="1908"/>
      <c r="K64" s="1908"/>
      <c r="L64" s="1908"/>
      <c r="M64" s="1908"/>
      <c r="N64" s="1912">
        <v>5.0</v>
      </c>
      <c r="O64" s="1912">
        <v>5.0</v>
      </c>
      <c r="P64" s="1908"/>
      <c r="Q64" s="1908"/>
      <c r="R64" s="1912">
        <v>5.0</v>
      </c>
      <c r="S64" s="1908"/>
      <c r="T64" s="1908"/>
      <c r="U64" s="1908"/>
      <c r="V64" s="1908"/>
      <c r="W64" s="1908"/>
      <c r="X64" s="1908"/>
      <c r="Y64" s="1908"/>
      <c r="Z64" s="1908"/>
      <c r="AA64" s="1908"/>
      <c r="AB64" s="1908"/>
      <c r="AC64" s="1908"/>
      <c r="AD64" s="1908"/>
      <c r="AE64" s="1908"/>
      <c r="AF64" s="1908"/>
      <c r="AG64" s="1908"/>
    </row>
    <row r="65">
      <c r="A65" s="1908"/>
      <c r="B65" s="1925" t="s">
        <v>1094</v>
      </c>
      <c r="C65" s="1951" t="s">
        <v>322</v>
      </c>
      <c r="D65" s="1951" t="s">
        <v>2148</v>
      </c>
      <c r="E65" s="1951">
        <v>4.0</v>
      </c>
      <c r="F65" s="1908"/>
      <c r="G65" s="1948">
        <v>7.0</v>
      </c>
      <c r="H65" s="1949">
        <v>-0.15</v>
      </c>
      <c r="I65" s="1908"/>
      <c r="J65" s="1908"/>
      <c r="K65" s="1908"/>
      <c r="L65" s="1908"/>
      <c r="M65" s="1908"/>
      <c r="N65" s="1912">
        <v>6.0</v>
      </c>
      <c r="O65" s="1912">
        <v>6.0</v>
      </c>
      <c r="P65" s="1908"/>
      <c r="Q65" s="1908"/>
      <c r="R65" s="1912">
        <v>6.0</v>
      </c>
      <c r="S65" s="1908"/>
      <c r="T65" s="1908"/>
      <c r="U65" s="1908"/>
      <c r="V65" s="1908"/>
      <c r="W65" s="1908"/>
      <c r="X65" s="1908"/>
      <c r="Y65" s="1908"/>
      <c r="Z65" s="1908"/>
      <c r="AA65" s="1908"/>
      <c r="AB65" s="1908"/>
      <c r="AC65" s="1908"/>
      <c r="AD65" s="1908"/>
      <c r="AE65" s="1908"/>
      <c r="AF65" s="1908"/>
      <c r="AG65" s="1908"/>
    </row>
    <row r="66">
      <c r="A66" s="1908"/>
      <c r="B66" s="1919" t="s">
        <v>1162</v>
      </c>
      <c r="C66" s="1919" t="s">
        <v>313</v>
      </c>
      <c r="D66" s="1952" t="s">
        <v>1514</v>
      </c>
      <c r="E66" s="1953">
        <v>4.0</v>
      </c>
      <c r="F66" s="1908"/>
      <c r="G66" s="1948">
        <v>8.0</v>
      </c>
      <c r="H66" s="1949">
        <v>-0.15</v>
      </c>
      <c r="I66" s="1908"/>
      <c r="J66" s="1908"/>
      <c r="K66" s="1908"/>
      <c r="L66" s="1908"/>
      <c r="M66" s="1908"/>
      <c r="N66" s="1912">
        <v>7.0</v>
      </c>
      <c r="O66" s="1912">
        <v>7.0</v>
      </c>
      <c r="P66" s="1908"/>
      <c r="Q66" s="1908"/>
      <c r="R66" s="1912">
        <v>7.0</v>
      </c>
      <c r="S66" s="1908"/>
      <c r="T66" s="1908"/>
      <c r="U66" s="1908"/>
      <c r="V66" s="1908"/>
      <c r="W66" s="1908"/>
      <c r="X66" s="1908"/>
      <c r="Y66" s="1908"/>
      <c r="Z66" s="1908"/>
      <c r="AA66" s="1908"/>
      <c r="AB66" s="1908"/>
      <c r="AC66" s="1908"/>
      <c r="AD66" s="1908"/>
      <c r="AE66" s="1908"/>
      <c r="AF66" s="1908"/>
      <c r="AG66" s="1908"/>
    </row>
    <row r="67">
      <c r="A67" s="1908"/>
      <c r="B67" s="1919" t="s">
        <v>1165</v>
      </c>
      <c r="C67" s="1919" t="s">
        <v>313</v>
      </c>
      <c r="D67" s="1952" t="s">
        <v>1514</v>
      </c>
      <c r="E67" s="1953">
        <v>5.0</v>
      </c>
      <c r="F67" s="1908"/>
      <c r="G67" s="1948">
        <v>9.0</v>
      </c>
      <c r="H67" s="1949">
        <v>-0.2</v>
      </c>
      <c r="I67" s="1908"/>
      <c r="J67" s="1908"/>
      <c r="K67" s="1908"/>
      <c r="L67" s="1908"/>
      <c r="M67" s="1908"/>
      <c r="N67" s="1912">
        <v>8.0</v>
      </c>
      <c r="O67" s="1912">
        <v>8.0</v>
      </c>
      <c r="P67" s="1908"/>
      <c r="Q67" s="1908"/>
      <c r="R67" s="1912">
        <v>8.0</v>
      </c>
      <c r="S67" s="1908"/>
      <c r="T67" s="1908"/>
      <c r="U67" s="1908"/>
      <c r="V67" s="1908"/>
      <c r="W67" s="1908"/>
      <c r="X67" s="1908"/>
      <c r="Y67" s="1908"/>
      <c r="Z67" s="1908"/>
      <c r="AA67" s="1908"/>
      <c r="AB67" s="1908"/>
      <c r="AC67" s="1908"/>
      <c r="AD67" s="1908"/>
      <c r="AE67" s="1908"/>
      <c r="AF67" s="1908"/>
      <c r="AG67" s="1908"/>
    </row>
    <row r="68">
      <c r="A68" s="1908"/>
      <c r="B68" s="1919" t="s">
        <v>1166</v>
      </c>
      <c r="C68" s="1919" t="s">
        <v>313</v>
      </c>
      <c r="D68" s="1952" t="s">
        <v>1514</v>
      </c>
      <c r="E68" s="1953">
        <v>4.0</v>
      </c>
      <c r="F68" s="1908"/>
      <c r="G68" s="1948">
        <v>10.0</v>
      </c>
      <c r="H68" s="1949">
        <v>-0.2</v>
      </c>
      <c r="I68" s="1908"/>
      <c r="J68" s="1908"/>
      <c r="K68" s="1908"/>
      <c r="L68" s="1908"/>
      <c r="M68" s="1908"/>
      <c r="N68" s="1912">
        <v>9.0</v>
      </c>
      <c r="O68" s="1912">
        <v>9.0</v>
      </c>
      <c r="P68" s="1908"/>
      <c r="Q68" s="1908"/>
      <c r="R68" s="1912">
        <v>9.0</v>
      </c>
      <c r="S68" s="1908"/>
      <c r="T68" s="1908"/>
      <c r="U68" s="1908"/>
      <c r="V68" s="1908"/>
      <c r="W68" s="1908"/>
      <c r="X68" s="1908"/>
      <c r="Y68" s="1908"/>
      <c r="Z68" s="1908"/>
      <c r="AA68" s="1908"/>
      <c r="AB68" s="1908"/>
      <c r="AC68" s="1908"/>
      <c r="AD68" s="1908"/>
      <c r="AE68" s="1908"/>
      <c r="AF68" s="1908"/>
      <c r="AG68" s="1908"/>
    </row>
    <row r="69">
      <c r="A69" s="1908"/>
      <c r="B69" s="1919" t="s">
        <v>1172</v>
      </c>
      <c r="C69" s="1919" t="s">
        <v>313</v>
      </c>
      <c r="D69" s="1952" t="s">
        <v>1514</v>
      </c>
      <c r="E69" s="1953">
        <v>5.0</v>
      </c>
      <c r="F69" s="1908"/>
      <c r="G69" s="1948">
        <v>11.0</v>
      </c>
      <c r="H69" s="1949">
        <v>-0.25</v>
      </c>
      <c r="I69" s="1908"/>
      <c r="J69" s="1908"/>
      <c r="K69" s="1908"/>
      <c r="L69" s="1908"/>
      <c r="M69" s="1908"/>
      <c r="N69" s="1912">
        <v>10.0</v>
      </c>
      <c r="O69" s="1912">
        <v>10.0</v>
      </c>
      <c r="P69" s="1908"/>
      <c r="Q69" s="1908"/>
      <c r="R69" s="1912">
        <v>10.0</v>
      </c>
      <c r="S69" s="1908"/>
      <c r="T69" s="1908"/>
      <c r="U69" s="1908"/>
      <c r="V69" s="1908"/>
      <c r="W69" s="1908"/>
      <c r="X69" s="1908"/>
      <c r="Y69" s="1908"/>
      <c r="Z69" s="1908"/>
      <c r="AA69" s="1908"/>
      <c r="AB69" s="1908"/>
      <c r="AC69" s="1908"/>
      <c r="AD69" s="1908"/>
      <c r="AE69" s="1908"/>
      <c r="AF69" s="1908"/>
      <c r="AG69" s="1908"/>
    </row>
    <row r="70">
      <c r="A70" s="1908"/>
      <c r="B70" s="1919"/>
      <c r="C70" s="1919"/>
      <c r="D70" s="1952"/>
      <c r="E70" s="1953"/>
      <c r="F70" s="1908"/>
      <c r="G70" s="1948">
        <v>12.0</v>
      </c>
      <c r="H70" s="1949">
        <v>-0.25</v>
      </c>
      <c r="I70" s="1908"/>
      <c r="J70" s="1908"/>
      <c r="K70" s="1908"/>
      <c r="L70" s="1908"/>
      <c r="M70" s="1908"/>
      <c r="N70" s="1912">
        <v>11.0</v>
      </c>
      <c r="O70" s="1912">
        <v>11.0</v>
      </c>
      <c r="P70" s="1908"/>
      <c r="Q70" s="1908"/>
      <c r="R70" s="1912">
        <v>11.0</v>
      </c>
      <c r="S70" s="1908"/>
      <c r="T70" s="1908"/>
      <c r="U70" s="1908"/>
      <c r="V70" s="1908"/>
      <c r="W70" s="1908"/>
      <c r="X70" s="1908"/>
      <c r="Y70" s="1908"/>
      <c r="Z70" s="1908"/>
      <c r="AA70" s="1908"/>
      <c r="AB70" s="1908"/>
      <c r="AC70" s="1908"/>
      <c r="AD70" s="1908"/>
      <c r="AE70" s="1908"/>
      <c r="AF70" s="1908"/>
      <c r="AG70" s="1908"/>
    </row>
    <row r="71">
      <c r="A71" s="1908"/>
      <c r="B71" s="850" t="s">
        <v>1177</v>
      </c>
      <c r="C71" s="850" t="s">
        <v>314</v>
      </c>
      <c r="D71" s="1954" t="s">
        <v>1514</v>
      </c>
      <c r="E71" s="1955">
        <v>4.0</v>
      </c>
      <c r="F71" s="1908"/>
      <c r="G71" s="1948">
        <v>13.0</v>
      </c>
      <c r="H71" s="1949">
        <v>-0.3</v>
      </c>
      <c r="I71" s="1908"/>
      <c r="J71" s="1908"/>
      <c r="K71" s="1908"/>
      <c r="L71" s="1908"/>
      <c r="M71" s="1908"/>
      <c r="N71" s="1912">
        <v>12.0</v>
      </c>
      <c r="O71" s="1912">
        <v>12.0</v>
      </c>
      <c r="P71" s="1908"/>
      <c r="Q71" s="1908"/>
      <c r="R71" s="1912">
        <v>12.0</v>
      </c>
      <c r="S71" s="1908"/>
      <c r="T71" s="1908"/>
      <c r="U71" s="1908"/>
      <c r="V71" s="1908"/>
      <c r="W71" s="1908"/>
      <c r="X71" s="1908"/>
      <c r="Y71" s="1908"/>
      <c r="Z71" s="1908"/>
      <c r="AA71" s="1908"/>
      <c r="AB71" s="1908"/>
      <c r="AC71" s="1908"/>
      <c r="AD71" s="1908"/>
      <c r="AE71" s="1908"/>
      <c r="AF71" s="1908"/>
      <c r="AG71" s="1908"/>
    </row>
    <row r="72">
      <c r="A72" s="1908"/>
      <c r="B72" s="850" t="s">
        <v>1184</v>
      </c>
      <c r="C72" s="850" t="s">
        <v>314</v>
      </c>
      <c r="D72" s="1954" t="s">
        <v>1514</v>
      </c>
      <c r="E72" s="1955">
        <v>5.0</v>
      </c>
      <c r="F72" s="1908"/>
      <c r="G72" s="1948">
        <v>14.0</v>
      </c>
      <c r="H72" s="1949">
        <v>-0.3</v>
      </c>
      <c r="I72" s="1908"/>
      <c r="J72" s="1908"/>
      <c r="K72" s="1908"/>
      <c r="L72" s="1908"/>
      <c r="M72" s="1908"/>
      <c r="N72" s="1956">
        <v>13.0</v>
      </c>
      <c r="O72" s="1956">
        <v>12.0</v>
      </c>
      <c r="P72" s="1908"/>
      <c r="Q72" s="1908"/>
      <c r="R72" s="1912">
        <v>13.0</v>
      </c>
      <c r="S72" s="1908"/>
      <c r="T72" s="1908"/>
      <c r="U72" s="1908"/>
      <c r="V72" s="1908"/>
      <c r="W72" s="1908"/>
      <c r="X72" s="1908"/>
      <c r="Y72" s="1908"/>
      <c r="Z72" s="1908"/>
      <c r="AA72" s="1908"/>
      <c r="AB72" s="1908"/>
      <c r="AC72" s="1908"/>
      <c r="AD72" s="1908"/>
      <c r="AE72" s="1908"/>
      <c r="AF72" s="1908"/>
      <c r="AG72" s="1908"/>
    </row>
    <row r="73">
      <c r="A73" s="1908"/>
      <c r="B73" s="850" t="s">
        <v>1188</v>
      </c>
      <c r="C73" s="850" t="s">
        <v>314</v>
      </c>
      <c r="D73" s="1954" t="s">
        <v>1514</v>
      </c>
      <c r="E73" s="1955">
        <v>6.0</v>
      </c>
      <c r="F73" s="1908"/>
      <c r="G73" s="1948">
        <v>15.0</v>
      </c>
      <c r="H73" s="1949">
        <v>-0.35</v>
      </c>
      <c r="I73" s="1908"/>
      <c r="J73" s="1908"/>
      <c r="K73" s="1908"/>
      <c r="L73" s="1908"/>
      <c r="M73" s="1908"/>
      <c r="N73" s="1956">
        <v>14.0</v>
      </c>
      <c r="O73" s="1956">
        <v>13.0</v>
      </c>
      <c r="P73" s="1908"/>
      <c r="Q73" s="1908"/>
      <c r="R73" s="1912">
        <v>14.0</v>
      </c>
      <c r="S73" s="1908"/>
      <c r="T73" s="1908"/>
      <c r="U73" s="1908"/>
      <c r="V73" s="1908"/>
      <c r="W73" s="1908"/>
      <c r="X73" s="1908"/>
      <c r="Y73" s="1908"/>
      <c r="Z73" s="1908"/>
      <c r="AA73" s="1908"/>
      <c r="AB73" s="1908"/>
      <c r="AC73" s="1908"/>
      <c r="AD73" s="1908"/>
      <c r="AE73" s="1908"/>
      <c r="AF73" s="1908"/>
      <c r="AG73" s="1908"/>
    </row>
    <row r="74">
      <c r="A74" s="1908"/>
      <c r="B74" s="850" t="s">
        <v>1190</v>
      </c>
      <c r="C74" s="850" t="s">
        <v>314</v>
      </c>
      <c r="D74" s="1954" t="s">
        <v>1514</v>
      </c>
      <c r="E74" s="1955">
        <v>7.0</v>
      </c>
      <c r="F74" s="1908"/>
      <c r="G74" s="1948">
        <v>16.0</v>
      </c>
      <c r="H74" s="1949">
        <v>-0.35</v>
      </c>
      <c r="I74" s="1908"/>
      <c r="J74" s="1908"/>
      <c r="K74" s="1908"/>
      <c r="L74" s="1908"/>
      <c r="M74" s="1908"/>
      <c r="N74" s="1956">
        <v>15.0</v>
      </c>
      <c r="O74" s="1956">
        <v>13.0</v>
      </c>
      <c r="P74" s="1908"/>
      <c r="Q74" s="1908"/>
      <c r="R74" s="1912">
        <v>15.0</v>
      </c>
      <c r="S74" s="1908"/>
      <c r="T74" s="1908"/>
      <c r="U74" s="1908"/>
      <c r="V74" s="1908"/>
      <c r="W74" s="1908"/>
      <c r="X74" s="1908"/>
      <c r="Y74" s="1908"/>
      <c r="Z74" s="1908"/>
      <c r="AA74" s="1908"/>
      <c r="AB74" s="1908"/>
      <c r="AC74" s="1908"/>
      <c r="AD74" s="1908"/>
      <c r="AE74" s="1908"/>
      <c r="AF74" s="1908"/>
      <c r="AG74" s="1908"/>
    </row>
    <row r="75">
      <c r="A75" s="1908"/>
      <c r="B75" s="733" t="s">
        <v>1133</v>
      </c>
      <c r="C75" s="733" t="s">
        <v>317</v>
      </c>
      <c r="D75" s="733" t="s">
        <v>32</v>
      </c>
      <c r="E75" s="733">
        <v>0.0</v>
      </c>
      <c r="F75" s="1908"/>
      <c r="G75" s="1948">
        <v>17.0</v>
      </c>
      <c r="H75" s="1949">
        <v>-0.4</v>
      </c>
      <c r="I75" s="1908"/>
      <c r="J75" s="1908"/>
      <c r="K75" s="1908"/>
      <c r="L75" s="1908"/>
      <c r="M75" s="1908"/>
      <c r="N75" s="1956">
        <v>16.0</v>
      </c>
      <c r="O75" s="1956">
        <v>14.0</v>
      </c>
      <c r="P75" s="1908"/>
      <c r="Q75" s="1908"/>
      <c r="R75" s="1912">
        <v>16.0</v>
      </c>
      <c r="S75" s="1908"/>
      <c r="T75" s="1908"/>
      <c r="U75" s="1908"/>
      <c r="V75" s="1908"/>
      <c r="W75" s="1908"/>
      <c r="X75" s="1908"/>
      <c r="Y75" s="1908"/>
      <c r="Z75" s="1908"/>
      <c r="AA75" s="1908"/>
      <c r="AB75" s="1908"/>
      <c r="AC75" s="1908"/>
      <c r="AD75" s="1908"/>
      <c r="AE75" s="1908"/>
      <c r="AF75" s="1908"/>
      <c r="AG75" s="1908"/>
    </row>
    <row r="76">
      <c r="A76" s="1908"/>
      <c r="B76" s="733" t="s">
        <v>1137</v>
      </c>
      <c r="C76" s="733" t="s">
        <v>317</v>
      </c>
      <c r="D76" s="733" t="s">
        <v>32</v>
      </c>
      <c r="E76" s="733">
        <v>0.0</v>
      </c>
      <c r="F76" s="1908"/>
      <c r="G76" s="1948">
        <v>18.0</v>
      </c>
      <c r="H76" s="1949">
        <v>-0.4</v>
      </c>
      <c r="I76" s="1908"/>
      <c r="J76" s="1908"/>
      <c r="K76" s="1908"/>
      <c r="L76" s="1908"/>
      <c r="M76" s="1908"/>
      <c r="N76" s="1956">
        <v>17.0</v>
      </c>
      <c r="O76" s="1956">
        <v>14.0</v>
      </c>
      <c r="P76" s="1908"/>
      <c r="Q76" s="1908"/>
      <c r="R76" s="1912">
        <v>17.0</v>
      </c>
      <c r="S76" s="1908"/>
      <c r="T76" s="1908"/>
      <c r="U76" s="1908"/>
      <c r="V76" s="1908"/>
      <c r="W76" s="1908"/>
      <c r="X76" s="1908"/>
      <c r="Y76" s="1908"/>
      <c r="Z76" s="1908"/>
      <c r="AA76" s="1908"/>
      <c r="AB76" s="1908"/>
      <c r="AC76" s="1908"/>
      <c r="AD76" s="1908"/>
      <c r="AE76" s="1908"/>
      <c r="AF76" s="1908"/>
      <c r="AG76" s="1908"/>
    </row>
    <row r="77">
      <c r="A77" s="1908"/>
      <c r="B77" s="1957" t="s">
        <v>1139</v>
      </c>
      <c r="C77" s="733" t="s">
        <v>317</v>
      </c>
      <c r="D77" s="733" t="s">
        <v>32</v>
      </c>
      <c r="E77" s="733">
        <v>0.0</v>
      </c>
      <c r="F77" s="1908"/>
      <c r="G77" s="1948">
        <v>19.0</v>
      </c>
      <c r="H77" s="1949">
        <v>-0.45</v>
      </c>
      <c r="I77" s="1908"/>
      <c r="J77" s="1908"/>
      <c r="K77" s="1908"/>
      <c r="L77" s="1908"/>
      <c r="M77" s="1908"/>
      <c r="N77" s="1956">
        <v>18.0</v>
      </c>
      <c r="O77" s="1956">
        <v>15.0</v>
      </c>
      <c r="P77" s="1908"/>
      <c r="Q77" s="1908"/>
      <c r="R77" s="1912">
        <v>18.0</v>
      </c>
      <c r="S77" s="1908"/>
      <c r="T77" s="1908"/>
      <c r="U77" s="1908"/>
      <c r="V77" s="1908"/>
      <c r="W77" s="1908"/>
      <c r="X77" s="1908"/>
      <c r="Y77" s="1908"/>
      <c r="Z77" s="1908"/>
      <c r="AA77" s="1908"/>
      <c r="AB77" s="1908"/>
      <c r="AC77" s="1908"/>
      <c r="AD77" s="1908"/>
      <c r="AE77" s="1908"/>
      <c r="AF77" s="1908"/>
      <c r="AG77" s="1908"/>
    </row>
    <row r="78">
      <c r="A78" s="1908"/>
      <c r="B78" s="1957" t="s">
        <v>1141</v>
      </c>
      <c r="C78" s="733" t="s">
        <v>317</v>
      </c>
      <c r="D78" s="733" t="s">
        <v>32</v>
      </c>
      <c r="E78" s="733">
        <v>0.0</v>
      </c>
      <c r="F78" s="1908"/>
      <c r="G78" s="1948">
        <v>20.0</v>
      </c>
      <c r="H78" s="1949">
        <v>-0.45</v>
      </c>
      <c r="I78" s="1908"/>
      <c r="J78" s="1908"/>
      <c r="K78" s="1908"/>
      <c r="L78" s="1908"/>
      <c r="M78" s="1908"/>
      <c r="N78" s="1956">
        <v>19.0</v>
      </c>
      <c r="O78" s="1956">
        <v>15.0</v>
      </c>
      <c r="P78" s="1908"/>
      <c r="Q78" s="1908"/>
      <c r="R78" s="1912">
        <v>19.0</v>
      </c>
      <c r="S78" s="1908"/>
      <c r="T78" s="1908"/>
      <c r="U78" s="1908"/>
      <c r="V78" s="1908"/>
      <c r="W78" s="1908"/>
      <c r="X78" s="1908"/>
      <c r="Y78" s="1908"/>
      <c r="Z78" s="1908"/>
      <c r="AA78" s="1908"/>
      <c r="AB78" s="1908"/>
      <c r="AC78" s="1908"/>
      <c r="AD78" s="1908"/>
      <c r="AE78" s="1908"/>
      <c r="AF78" s="1908"/>
      <c r="AG78" s="1908"/>
    </row>
    <row r="79">
      <c r="A79" s="1908"/>
      <c r="B79" s="1958" t="s">
        <v>1144</v>
      </c>
      <c r="C79" s="733" t="s">
        <v>317</v>
      </c>
      <c r="D79" s="733" t="s">
        <v>32</v>
      </c>
      <c r="E79" s="733">
        <v>0.0</v>
      </c>
      <c r="F79" s="1908"/>
      <c r="G79" s="1948">
        <v>21.0</v>
      </c>
      <c r="H79" s="1949">
        <v>-0.5</v>
      </c>
      <c r="I79" s="1908"/>
      <c r="J79" s="1908"/>
      <c r="K79" s="1908"/>
      <c r="L79" s="1908"/>
      <c r="M79" s="1908"/>
      <c r="N79" s="1956">
        <v>20.0</v>
      </c>
      <c r="O79" s="1956">
        <v>16.0</v>
      </c>
      <c r="P79" s="1908"/>
      <c r="Q79" s="1908"/>
      <c r="R79" s="1912">
        <v>20.0</v>
      </c>
      <c r="S79" s="1908"/>
      <c r="T79" s="1908"/>
      <c r="U79" s="1908"/>
      <c r="V79" s="1908"/>
      <c r="W79" s="1908"/>
      <c r="X79" s="1908"/>
      <c r="Y79" s="1908"/>
      <c r="Z79" s="1908"/>
      <c r="AA79" s="1908"/>
      <c r="AB79" s="1908"/>
      <c r="AC79" s="1908"/>
      <c r="AD79" s="1908"/>
      <c r="AE79" s="1908"/>
      <c r="AF79" s="1908"/>
      <c r="AG79" s="1908"/>
    </row>
    <row r="80">
      <c r="A80" s="1908"/>
      <c r="B80" s="1959" t="s">
        <v>114</v>
      </c>
      <c r="C80" s="1959" t="s">
        <v>325</v>
      </c>
      <c r="D80" s="1959" t="s">
        <v>32</v>
      </c>
      <c r="E80" s="1959">
        <v>0.0</v>
      </c>
      <c r="F80" s="1908"/>
      <c r="G80" s="1948">
        <v>22.0</v>
      </c>
      <c r="H80" s="1949">
        <v>-0.5</v>
      </c>
      <c r="I80" s="1908"/>
      <c r="J80" s="1908"/>
      <c r="K80" s="1908"/>
      <c r="L80" s="1908"/>
      <c r="M80" s="1908"/>
      <c r="N80" s="1956">
        <v>21.0</v>
      </c>
      <c r="O80" s="1956">
        <v>16.0</v>
      </c>
      <c r="P80" s="1908"/>
      <c r="Q80" s="1908"/>
      <c r="R80" s="1912">
        <v>21.0</v>
      </c>
      <c r="S80" s="1908"/>
      <c r="T80" s="1908"/>
      <c r="U80" s="1908"/>
      <c r="V80" s="1908"/>
      <c r="W80" s="1908"/>
      <c r="X80" s="1908"/>
      <c r="Y80" s="1908"/>
      <c r="Z80" s="1908"/>
      <c r="AA80" s="1908"/>
      <c r="AB80" s="1908"/>
      <c r="AC80" s="1908"/>
      <c r="AD80" s="1908"/>
      <c r="AE80" s="1908"/>
      <c r="AF80" s="1908"/>
      <c r="AG80" s="1908"/>
    </row>
    <row r="81">
      <c r="A81" s="1908"/>
      <c r="B81" s="1959" t="s">
        <v>118</v>
      </c>
      <c r="C81" s="1959" t="s">
        <v>325</v>
      </c>
      <c r="D81" s="1959" t="s">
        <v>32</v>
      </c>
      <c r="E81" s="1959">
        <v>0.0</v>
      </c>
      <c r="F81" s="1908"/>
      <c r="G81" s="1948">
        <v>23.0</v>
      </c>
      <c r="H81" s="1949">
        <v>-0.55</v>
      </c>
      <c r="I81" s="1908"/>
      <c r="J81" s="1908"/>
      <c r="K81" s="1908"/>
      <c r="L81" s="1908"/>
      <c r="M81" s="1908"/>
      <c r="N81" s="1956">
        <v>22.0</v>
      </c>
      <c r="O81" s="1956">
        <v>17.0</v>
      </c>
      <c r="P81" s="1908"/>
      <c r="Q81" s="1908"/>
      <c r="R81" s="1912">
        <v>22.0</v>
      </c>
      <c r="S81" s="1908"/>
      <c r="T81" s="1908"/>
      <c r="U81" s="1908"/>
      <c r="V81" s="1908"/>
      <c r="W81" s="1908"/>
      <c r="X81" s="1908"/>
      <c r="Y81" s="1908"/>
      <c r="Z81" s="1908"/>
      <c r="AA81" s="1908"/>
      <c r="AB81" s="1908"/>
      <c r="AC81" s="1908"/>
      <c r="AD81" s="1908"/>
      <c r="AE81" s="1908"/>
      <c r="AF81" s="1908"/>
      <c r="AG81" s="1908"/>
    </row>
    <row r="82">
      <c r="A82" s="1908"/>
      <c r="B82" s="1959" t="s">
        <v>122</v>
      </c>
      <c r="C82" s="1959" t="s">
        <v>325</v>
      </c>
      <c r="D82" s="1959" t="s">
        <v>32</v>
      </c>
      <c r="E82" s="1959">
        <v>0.0</v>
      </c>
      <c r="F82" s="1908"/>
      <c r="G82" s="1948">
        <v>24.0</v>
      </c>
      <c r="H82" s="1949">
        <v>-0.55</v>
      </c>
      <c r="I82" s="1908"/>
      <c r="J82" s="1908"/>
      <c r="K82" s="1908"/>
      <c r="L82" s="1908"/>
      <c r="M82" s="1908"/>
      <c r="N82" s="1956">
        <v>23.0</v>
      </c>
      <c r="O82" s="1956">
        <v>17.0</v>
      </c>
      <c r="P82" s="1908"/>
      <c r="Q82" s="1908"/>
      <c r="R82" s="1912">
        <v>23.0</v>
      </c>
      <c r="S82" s="1908"/>
      <c r="T82" s="1908"/>
      <c r="U82" s="1908"/>
      <c r="V82" s="1908"/>
      <c r="W82" s="1908"/>
      <c r="X82" s="1908"/>
      <c r="Y82" s="1908"/>
      <c r="Z82" s="1908"/>
      <c r="AA82" s="1908"/>
      <c r="AB82" s="1908"/>
      <c r="AC82" s="1908"/>
      <c r="AD82" s="1908"/>
      <c r="AE82" s="1908"/>
      <c r="AF82" s="1908"/>
      <c r="AG82" s="1908"/>
    </row>
    <row r="83">
      <c r="A83" s="1908"/>
      <c r="B83" s="1959" t="s">
        <v>126</v>
      </c>
      <c r="C83" s="1959" t="s">
        <v>325</v>
      </c>
      <c r="D83" s="1959" t="s">
        <v>32</v>
      </c>
      <c r="E83" s="1959">
        <v>0.0</v>
      </c>
      <c r="F83" s="1908"/>
      <c r="G83" s="1948">
        <v>25.0</v>
      </c>
      <c r="H83" s="1949">
        <v>-0.6</v>
      </c>
      <c r="I83" s="1908"/>
      <c r="J83" s="1908"/>
      <c r="K83" s="1908"/>
      <c r="L83" s="1908"/>
      <c r="M83" s="1908"/>
      <c r="N83" s="1956">
        <v>24.0</v>
      </c>
      <c r="O83" s="1956">
        <v>18.0</v>
      </c>
      <c r="P83" s="1908"/>
      <c r="Q83" s="1908"/>
      <c r="R83" s="1912">
        <v>24.0</v>
      </c>
      <c r="S83" s="1908"/>
      <c r="T83" s="1908"/>
      <c r="U83" s="1908"/>
      <c r="V83" s="1908"/>
      <c r="W83" s="1908"/>
      <c r="X83" s="1908"/>
      <c r="Y83" s="1908"/>
      <c r="Z83" s="1908"/>
      <c r="AA83" s="1908"/>
      <c r="AB83" s="1908"/>
      <c r="AC83" s="1908"/>
      <c r="AD83" s="1908"/>
      <c r="AE83" s="1908"/>
      <c r="AF83" s="1908"/>
      <c r="AG83" s="1908"/>
    </row>
    <row r="84">
      <c r="A84" s="1908"/>
      <c r="B84" s="1960" t="s">
        <v>131</v>
      </c>
      <c r="C84" s="1959" t="s">
        <v>325</v>
      </c>
      <c r="D84" s="1959" t="s">
        <v>32</v>
      </c>
      <c r="E84" s="1959">
        <v>0.0</v>
      </c>
      <c r="F84" s="1908"/>
      <c r="G84" s="1961">
        <v>26.0</v>
      </c>
      <c r="H84" s="1949">
        <v>-0.6</v>
      </c>
      <c r="I84" s="1908"/>
      <c r="J84" s="1912" t="s">
        <v>174</v>
      </c>
      <c r="K84" s="1912" t="s">
        <v>175</v>
      </c>
      <c r="L84" s="1912" t="s">
        <v>2443</v>
      </c>
      <c r="M84" s="1908"/>
      <c r="N84" s="1956">
        <v>25.0</v>
      </c>
      <c r="O84" s="1956">
        <v>18.0</v>
      </c>
      <c r="P84" s="1908"/>
      <c r="Q84" s="1908"/>
      <c r="R84" s="1912">
        <v>25.0</v>
      </c>
      <c r="S84" s="1908"/>
      <c r="T84" s="1908"/>
      <c r="U84" s="1908"/>
      <c r="V84" s="1908"/>
      <c r="W84" s="1908"/>
      <c r="X84" s="1908"/>
      <c r="Y84" s="1908"/>
      <c r="Z84" s="1908"/>
      <c r="AA84" s="1908"/>
      <c r="AB84" s="1908"/>
      <c r="AC84" s="1908"/>
      <c r="AD84" s="1908"/>
      <c r="AE84" s="1908"/>
      <c r="AF84" s="1908"/>
      <c r="AG84" s="1908"/>
    </row>
    <row r="85">
      <c r="A85" s="1908"/>
      <c r="B85" s="1962" t="s">
        <v>139</v>
      </c>
      <c r="C85" s="1962"/>
      <c r="D85" s="1962" t="s">
        <v>32</v>
      </c>
      <c r="E85" s="1962"/>
      <c r="F85" s="1908"/>
      <c r="G85" s="1961">
        <v>27.0</v>
      </c>
      <c r="H85" s="1949">
        <v>-0.65</v>
      </c>
      <c r="I85" s="1908"/>
      <c r="J85" s="1912" t="s">
        <v>2444</v>
      </c>
      <c r="K85" s="1912">
        <v>0.0</v>
      </c>
      <c r="L85" s="1912">
        <v>0.0</v>
      </c>
      <c r="M85" s="1908"/>
      <c r="N85" s="1956">
        <v>26.0</v>
      </c>
      <c r="O85" s="1956">
        <v>19.0</v>
      </c>
      <c r="P85" s="1908"/>
      <c r="Q85" s="1908"/>
      <c r="R85" s="1912">
        <v>26.0</v>
      </c>
      <c r="S85" s="1908"/>
      <c r="T85" s="1908"/>
      <c r="U85" s="1908"/>
      <c r="V85" s="1908"/>
      <c r="W85" s="1908"/>
      <c r="X85" s="1908"/>
      <c r="Y85" s="1908"/>
      <c r="Z85" s="1908"/>
      <c r="AA85" s="1908"/>
      <c r="AB85" s="1908"/>
      <c r="AC85" s="1908"/>
      <c r="AD85" s="1908"/>
      <c r="AE85" s="1908"/>
      <c r="AF85" s="1908"/>
      <c r="AG85" s="1908"/>
    </row>
    <row r="86">
      <c r="A86" s="1908"/>
      <c r="B86" s="1963" t="s">
        <v>32</v>
      </c>
      <c r="C86" s="1963" t="s">
        <v>2420</v>
      </c>
      <c r="D86" s="1963" t="s">
        <v>32</v>
      </c>
      <c r="E86" s="1963"/>
      <c r="F86" s="1908"/>
      <c r="G86" s="1961">
        <v>28.0</v>
      </c>
      <c r="H86" s="1949">
        <v>-0.65</v>
      </c>
      <c r="I86" s="1908"/>
      <c r="J86" s="1912" t="s">
        <v>2445</v>
      </c>
      <c r="K86" s="1912">
        <v>0.0</v>
      </c>
      <c r="L86" s="1912">
        <v>0.0</v>
      </c>
      <c r="M86" s="1908"/>
      <c r="N86" s="1956">
        <v>27.0</v>
      </c>
      <c r="O86" s="1956">
        <v>19.0</v>
      </c>
      <c r="P86" s="1908"/>
      <c r="Q86" s="1908"/>
      <c r="R86" s="1912">
        <v>27.0</v>
      </c>
      <c r="S86" s="1908"/>
      <c r="T86" s="1908"/>
      <c r="U86" s="1908"/>
      <c r="V86" s="1908"/>
      <c r="W86" s="1908"/>
      <c r="X86" s="1908"/>
      <c r="Y86" s="1908"/>
      <c r="Z86" s="1908"/>
      <c r="AA86" s="1908"/>
      <c r="AB86" s="1908"/>
      <c r="AC86" s="1908"/>
      <c r="AD86" s="1908"/>
      <c r="AE86" s="1908"/>
      <c r="AF86" s="1908"/>
      <c r="AG86" s="1908"/>
    </row>
    <row r="87">
      <c r="A87" s="1908"/>
      <c r="B87" s="1963"/>
      <c r="C87" s="1963"/>
      <c r="D87" s="1963"/>
      <c r="E87" s="1963"/>
      <c r="F87" s="1908"/>
      <c r="G87" s="1961">
        <v>29.0</v>
      </c>
      <c r="H87" s="1949">
        <v>-0.7</v>
      </c>
      <c r="I87" s="1908"/>
      <c r="J87" s="1912" t="s">
        <v>2446</v>
      </c>
      <c r="K87" s="1912">
        <v>5.0</v>
      </c>
      <c r="L87" s="1912">
        <v>0.0</v>
      </c>
      <c r="M87" s="1908"/>
      <c r="N87" s="1956">
        <v>28.0</v>
      </c>
      <c r="O87" s="1956">
        <v>20.0</v>
      </c>
      <c r="P87" s="1908"/>
      <c r="Q87" s="1908"/>
      <c r="R87" s="1912">
        <v>28.0</v>
      </c>
      <c r="S87" s="1908"/>
      <c r="T87" s="1908"/>
      <c r="U87" s="1908"/>
      <c r="V87" s="1908"/>
      <c r="W87" s="1908"/>
      <c r="X87" s="1908"/>
      <c r="Y87" s="1908"/>
      <c r="Z87" s="1908"/>
      <c r="AA87" s="1908"/>
      <c r="AB87" s="1908"/>
      <c r="AC87" s="1908"/>
      <c r="AD87" s="1908"/>
      <c r="AE87" s="1908"/>
      <c r="AF87" s="1908"/>
      <c r="AG87" s="1908"/>
    </row>
    <row r="88">
      <c r="A88" s="1908"/>
      <c r="B88" s="1964" t="s">
        <v>1196</v>
      </c>
      <c r="C88" s="1964" t="s">
        <v>320</v>
      </c>
      <c r="D88" s="1964" t="s">
        <v>2148</v>
      </c>
      <c r="E88" s="1964">
        <v>15.0</v>
      </c>
      <c r="F88" s="1908"/>
      <c r="G88" s="1961">
        <v>30.0</v>
      </c>
      <c r="H88" s="1949">
        <v>-0.7</v>
      </c>
      <c r="I88" s="1908"/>
      <c r="J88" s="1912" t="s">
        <v>21</v>
      </c>
      <c r="K88" s="1912">
        <v>10.0</v>
      </c>
      <c r="L88" s="1912">
        <v>1.0</v>
      </c>
      <c r="M88" s="1908"/>
      <c r="N88" s="1956">
        <v>29.0</v>
      </c>
      <c r="O88" s="1956">
        <v>20.0</v>
      </c>
      <c r="P88" s="1908"/>
      <c r="Q88" s="1908"/>
      <c r="R88" s="1912">
        <v>29.0</v>
      </c>
      <c r="S88" s="1908"/>
      <c r="T88" s="1908"/>
      <c r="U88" s="1908"/>
      <c r="V88" s="1908"/>
      <c r="W88" s="1908"/>
      <c r="X88" s="1908"/>
      <c r="Y88" s="1908"/>
      <c r="Z88" s="1908"/>
      <c r="AA88" s="1908"/>
      <c r="AB88" s="1908"/>
      <c r="AC88" s="1908"/>
      <c r="AD88" s="1908"/>
      <c r="AE88" s="1908"/>
      <c r="AF88" s="1908"/>
      <c r="AG88" s="1908"/>
    </row>
    <row r="89">
      <c r="A89" s="1908"/>
      <c r="B89" s="1964" t="s">
        <v>1205</v>
      </c>
      <c r="C89" s="1964" t="s">
        <v>320</v>
      </c>
      <c r="D89" s="1964" t="s">
        <v>1514</v>
      </c>
      <c r="E89" s="1964">
        <f>Weapons!O642</f>
        <v>5</v>
      </c>
      <c r="F89" s="1908"/>
      <c r="G89" s="1961">
        <v>31.0</v>
      </c>
      <c r="H89" s="1949">
        <v>-0.75</v>
      </c>
      <c r="I89" s="1908"/>
      <c r="J89" s="1912" t="s">
        <v>2447</v>
      </c>
      <c r="K89" s="1912">
        <v>20.0</v>
      </c>
      <c r="L89" s="1912">
        <v>2.0</v>
      </c>
      <c r="M89" s="1908"/>
      <c r="N89" s="1956">
        <v>30.0</v>
      </c>
      <c r="O89" s="1956">
        <v>21.0</v>
      </c>
      <c r="P89" s="1908"/>
      <c r="Q89" s="1908"/>
      <c r="R89" s="1912">
        <v>30.0</v>
      </c>
      <c r="S89" s="1908"/>
      <c r="T89" s="1908"/>
      <c r="U89" s="1908"/>
      <c r="V89" s="1908"/>
      <c r="W89" s="1908"/>
      <c r="X89" s="1908"/>
      <c r="Y89" s="1908"/>
      <c r="Z89" s="1908"/>
      <c r="AA89" s="1908"/>
      <c r="AB89" s="1908"/>
      <c r="AC89" s="1908"/>
      <c r="AD89" s="1908"/>
      <c r="AE89" s="1908"/>
      <c r="AF89" s="1908"/>
      <c r="AG89" s="1908"/>
    </row>
    <row r="90">
      <c r="A90" s="1908"/>
      <c r="B90" s="1964" t="s">
        <v>1198</v>
      </c>
      <c r="C90" s="1964" t="s">
        <v>320</v>
      </c>
      <c r="D90" s="1964" t="s">
        <v>2148</v>
      </c>
      <c r="E90" s="1964">
        <v>23.0</v>
      </c>
      <c r="F90" s="1908"/>
      <c r="G90" s="1961"/>
      <c r="H90" s="1949"/>
      <c r="I90" s="1908"/>
      <c r="J90" s="1912" t="s">
        <v>32</v>
      </c>
      <c r="K90" s="1908"/>
      <c r="L90" s="1908"/>
      <c r="M90" s="1908"/>
      <c r="N90" s="1956">
        <v>31.0</v>
      </c>
      <c r="O90" s="1956">
        <v>21.0</v>
      </c>
      <c r="P90" s="1908"/>
      <c r="Q90" s="1908"/>
      <c r="R90" s="1912">
        <v>31.0</v>
      </c>
      <c r="S90" s="1908"/>
      <c r="T90" s="1908"/>
      <c r="U90" s="1908"/>
      <c r="V90" s="1908"/>
      <c r="W90" s="1908"/>
      <c r="X90" s="1908"/>
      <c r="Y90" s="1908"/>
      <c r="Z90" s="1908"/>
      <c r="AA90" s="1908"/>
      <c r="AB90" s="1908"/>
      <c r="AC90" s="1908"/>
      <c r="AD90" s="1908"/>
      <c r="AE90" s="1908"/>
      <c r="AF90" s="1908"/>
      <c r="AG90" s="1908"/>
    </row>
    <row r="91">
      <c r="A91" s="1908"/>
      <c r="B91" s="1964" t="s">
        <v>1207</v>
      </c>
      <c r="C91" s="1964" t="s">
        <v>320</v>
      </c>
      <c r="D91" s="1964" t="s">
        <v>1514</v>
      </c>
      <c r="E91" s="1964">
        <f>Weapons!O643</f>
        <v>7</v>
      </c>
      <c r="F91" s="1908"/>
      <c r="G91" s="1961"/>
      <c r="H91" s="1949"/>
      <c r="I91" s="1908"/>
      <c r="J91" s="1908"/>
      <c r="K91" s="1908"/>
      <c r="L91" s="1908"/>
      <c r="M91" s="1908"/>
      <c r="N91" s="1956">
        <v>32.0</v>
      </c>
      <c r="O91" s="1956">
        <v>22.0</v>
      </c>
      <c r="P91" s="1908"/>
      <c r="Q91" s="1908"/>
      <c r="R91" s="1912">
        <v>32.0</v>
      </c>
      <c r="S91" s="1908"/>
      <c r="T91" s="1908"/>
      <c r="U91" s="1908"/>
      <c r="V91" s="1908"/>
      <c r="W91" s="1908"/>
      <c r="X91" s="1908"/>
      <c r="Y91" s="1908"/>
      <c r="Z91" s="1908"/>
      <c r="AA91" s="1908"/>
      <c r="AB91" s="1908"/>
      <c r="AC91" s="1908"/>
      <c r="AD91" s="1908"/>
      <c r="AE91" s="1908"/>
      <c r="AF91" s="1908"/>
      <c r="AG91" s="1908"/>
    </row>
    <row r="92">
      <c r="A92" s="1908"/>
      <c r="B92" s="1964" t="s">
        <v>1201</v>
      </c>
      <c r="C92" s="1964" t="s">
        <v>320</v>
      </c>
      <c r="D92" s="1964" t="s">
        <v>2148</v>
      </c>
      <c r="E92" s="1964">
        <v>32.0</v>
      </c>
      <c r="F92" s="1908"/>
      <c r="G92" s="1961"/>
      <c r="H92" s="1949"/>
      <c r="I92" s="1908"/>
      <c r="J92" s="1908"/>
      <c r="K92" s="1908"/>
      <c r="L92" s="1908"/>
      <c r="M92" s="1908"/>
      <c r="N92" s="1956">
        <v>33.0</v>
      </c>
      <c r="O92" s="1956">
        <v>22.0</v>
      </c>
      <c r="P92" s="1908"/>
      <c r="Q92" s="1908"/>
      <c r="R92" s="1912">
        <v>33.0</v>
      </c>
      <c r="S92" s="1908"/>
      <c r="T92" s="1908"/>
      <c r="U92" s="1908"/>
      <c r="V92" s="1908"/>
      <c r="W92" s="1908"/>
      <c r="X92" s="1908"/>
      <c r="Y92" s="1908"/>
      <c r="Z92" s="1908"/>
      <c r="AA92" s="1908"/>
      <c r="AB92" s="1908"/>
      <c r="AC92" s="1908"/>
      <c r="AD92" s="1908"/>
      <c r="AE92" s="1908"/>
      <c r="AF92" s="1908"/>
      <c r="AG92" s="1908"/>
    </row>
    <row r="93">
      <c r="A93" s="1908"/>
      <c r="B93" s="1964" t="s">
        <v>1209</v>
      </c>
      <c r="C93" s="1964" t="s">
        <v>320</v>
      </c>
      <c r="D93" s="1964" t="s">
        <v>1514</v>
      </c>
      <c r="E93" s="1964">
        <f>Weapons!O644</f>
        <v>9</v>
      </c>
      <c r="F93" s="1908"/>
      <c r="G93" s="1961"/>
      <c r="H93" s="1949"/>
      <c r="I93" s="1908"/>
      <c r="J93" s="1908"/>
      <c r="K93" s="1908"/>
      <c r="L93" s="1908"/>
      <c r="M93" s="1908"/>
      <c r="N93" s="1956">
        <v>34.0</v>
      </c>
      <c r="O93" s="1956">
        <v>23.0</v>
      </c>
      <c r="P93" s="1908"/>
      <c r="Q93" s="1908"/>
      <c r="R93" s="1912">
        <v>34.0</v>
      </c>
      <c r="S93" s="1908"/>
      <c r="T93" s="1908"/>
      <c r="U93" s="1908"/>
      <c r="V93" s="1908"/>
      <c r="W93" s="1908"/>
      <c r="X93" s="1908"/>
      <c r="Y93" s="1908"/>
      <c r="Z93" s="1908"/>
      <c r="AA93" s="1908"/>
      <c r="AB93" s="1908"/>
      <c r="AC93" s="1908"/>
      <c r="AD93" s="1908"/>
      <c r="AE93" s="1908"/>
      <c r="AF93" s="1908"/>
      <c r="AG93" s="1908"/>
    </row>
    <row r="94">
      <c r="A94" s="1908"/>
      <c r="B94" s="1964" t="s">
        <v>1126</v>
      </c>
      <c r="C94" s="1964" t="s">
        <v>324</v>
      </c>
      <c r="D94" s="1964" t="s">
        <v>32</v>
      </c>
      <c r="E94" s="1964">
        <v>0.0</v>
      </c>
      <c r="F94" s="1908"/>
      <c r="G94" s="1961"/>
      <c r="H94" s="1949"/>
      <c r="I94" s="1908"/>
      <c r="J94" s="1908"/>
      <c r="K94" s="1908"/>
      <c r="L94" s="1908"/>
      <c r="M94" s="1908"/>
      <c r="N94" s="1956">
        <v>35.0</v>
      </c>
      <c r="O94" s="1956">
        <v>23.0</v>
      </c>
      <c r="P94" s="1908"/>
      <c r="Q94" s="1908"/>
      <c r="R94" s="1912">
        <v>35.0</v>
      </c>
      <c r="S94" s="1908"/>
      <c r="T94" s="1908"/>
      <c r="U94" s="1908"/>
      <c r="V94" s="1908"/>
      <c r="W94" s="1908"/>
      <c r="X94" s="1908"/>
      <c r="Y94" s="1908"/>
      <c r="Z94" s="1908"/>
      <c r="AA94" s="1908"/>
      <c r="AB94" s="1908"/>
      <c r="AC94" s="1908"/>
      <c r="AD94" s="1908"/>
      <c r="AE94" s="1908"/>
      <c r="AF94" s="1908"/>
      <c r="AG94" s="1908"/>
    </row>
    <row r="95">
      <c r="A95" s="1908"/>
      <c r="B95" s="1908"/>
      <c r="C95" s="1908"/>
      <c r="D95" s="1908"/>
      <c r="E95" s="1908"/>
      <c r="F95" s="1908"/>
      <c r="G95" s="1908"/>
      <c r="H95" s="1908"/>
      <c r="I95" s="1908"/>
      <c r="J95" s="1908"/>
      <c r="K95" s="1908"/>
      <c r="L95" s="1908"/>
      <c r="M95" s="1908"/>
      <c r="N95" s="1956">
        <v>36.0</v>
      </c>
      <c r="O95" s="1956">
        <v>24.0</v>
      </c>
      <c r="P95" s="1908"/>
      <c r="Q95" s="1908"/>
      <c r="R95" s="1912">
        <v>36.0</v>
      </c>
      <c r="S95" s="1908"/>
      <c r="T95" s="1908"/>
      <c r="U95" s="1908"/>
      <c r="V95" s="1908"/>
      <c r="W95" s="1908"/>
      <c r="X95" s="1908"/>
      <c r="Y95" s="1908"/>
      <c r="Z95" s="1908"/>
      <c r="AA95" s="1908"/>
      <c r="AB95" s="1908"/>
      <c r="AC95" s="1908"/>
      <c r="AD95" s="1908"/>
      <c r="AE95" s="1908"/>
      <c r="AF95" s="1908"/>
      <c r="AG95" s="1908"/>
    </row>
    <row r="96">
      <c r="A96" s="1908"/>
      <c r="B96" s="1908"/>
      <c r="C96" s="1908"/>
      <c r="D96" s="1908"/>
      <c r="E96" s="1908"/>
      <c r="F96" s="1908"/>
      <c r="G96" s="1908"/>
      <c r="H96" s="1908"/>
      <c r="I96" s="1908"/>
      <c r="J96" s="1908"/>
      <c r="K96" s="1908"/>
      <c r="L96" s="1908"/>
      <c r="M96" s="1908"/>
      <c r="N96" s="1908"/>
      <c r="O96" s="1908"/>
      <c r="P96" s="1908"/>
      <c r="Q96" s="1908"/>
      <c r="R96" s="1908"/>
      <c r="S96" s="1908"/>
      <c r="T96" s="1908"/>
      <c r="U96" s="1908"/>
      <c r="V96" s="1908"/>
      <c r="W96" s="1908"/>
      <c r="X96" s="1908"/>
      <c r="Y96" s="1908"/>
      <c r="Z96" s="1908"/>
      <c r="AA96" s="1908"/>
      <c r="AB96" s="1908"/>
      <c r="AC96" s="1908"/>
      <c r="AD96" s="1908"/>
      <c r="AE96" s="1908"/>
      <c r="AF96" s="1908"/>
      <c r="AG96" s="1908"/>
    </row>
    <row r="97">
      <c r="A97" s="1908"/>
      <c r="B97" s="1908"/>
      <c r="C97" s="1908"/>
      <c r="D97" s="1908"/>
      <c r="E97" s="1908"/>
      <c r="F97" s="1908"/>
      <c r="G97" s="1965" t="s">
        <v>2448</v>
      </c>
      <c r="H97" s="417" t="s">
        <v>2414</v>
      </c>
      <c r="I97" s="1908"/>
      <c r="J97" s="417" t="s">
        <v>2449</v>
      </c>
      <c r="K97" s="1908"/>
      <c r="L97" s="1908"/>
      <c r="M97" s="1908"/>
      <c r="N97" s="1908"/>
      <c r="O97" s="1908"/>
      <c r="P97" s="1908"/>
      <c r="Q97" s="1908"/>
      <c r="R97" s="1908"/>
      <c r="S97" s="1908"/>
      <c r="T97" s="1908"/>
      <c r="U97" s="1908"/>
      <c r="V97" s="1908"/>
      <c r="W97" s="1908"/>
      <c r="X97" s="1908"/>
      <c r="Y97" s="1908"/>
      <c r="Z97" s="1908"/>
      <c r="AA97" s="1908"/>
      <c r="AB97" s="1908"/>
      <c r="AC97" s="1908"/>
      <c r="AD97" s="1908"/>
      <c r="AE97" s="1908"/>
      <c r="AF97" s="1908"/>
      <c r="AG97" s="1908"/>
    </row>
    <row r="98">
      <c r="A98" s="1908"/>
      <c r="B98" s="1908"/>
      <c r="C98" s="1908"/>
      <c r="D98" s="1908"/>
      <c r="E98" s="1908"/>
      <c r="F98" s="1908"/>
      <c r="G98" s="1966">
        <v>3.0</v>
      </c>
      <c r="H98" s="1912" t="s">
        <v>2450</v>
      </c>
      <c r="I98" s="1908"/>
      <c r="J98" s="1912" t="s">
        <v>107</v>
      </c>
      <c r="K98" s="1908"/>
      <c r="L98" s="1908"/>
      <c r="M98" s="1908"/>
      <c r="N98" s="1908"/>
      <c r="O98" s="1908"/>
      <c r="P98" s="1908"/>
      <c r="Q98" s="1908"/>
      <c r="R98" s="1908"/>
      <c r="S98" s="1908"/>
      <c r="T98" s="1908"/>
      <c r="U98" s="1908"/>
      <c r="V98" s="1908"/>
      <c r="W98" s="1908"/>
      <c r="X98" s="1908"/>
      <c r="Y98" s="1908"/>
      <c r="Z98" s="1908"/>
      <c r="AA98" s="1908"/>
      <c r="AB98" s="1908"/>
      <c r="AC98" s="1908"/>
      <c r="AD98" s="1908"/>
      <c r="AE98" s="1908"/>
      <c r="AF98" s="1908"/>
      <c r="AG98" s="1908"/>
    </row>
    <row r="99">
      <c r="A99" s="1908"/>
      <c r="B99" s="1908"/>
      <c r="C99" s="1908"/>
      <c r="D99" s="1908"/>
      <c r="E99" s="1908"/>
      <c r="F99" s="1908"/>
      <c r="G99" s="1966">
        <v>4.0</v>
      </c>
      <c r="H99" s="1912" t="s">
        <v>2451</v>
      </c>
      <c r="I99" s="1908"/>
      <c r="J99" s="1912" t="s">
        <v>2452</v>
      </c>
      <c r="K99" s="1908"/>
      <c r="L99" s="1908"/>
      <c r="M99" s="1908"/>
      <c r="N99" s="1908"/>
      <c r="O99" s="1908"/>
      <c r="P99" s="1908"/>
      <c r="Q99" s="1908"/>
      <c r="R99" s="1908"/>
      <c r="S99" s="1908"/>
      <c r="T99" s="1908"/>
      <c r="U99" s="1908"/>
      <c r="V99" s="1908"/>
      <c r="W99" s="1908"/>
      <c r="X99" s="1908"/>
      <c r="Y99" s="1908"/>
      <c r="Z99" s="1908"/>
      <c r="AA99" s="1908"/>
      <c r="AB99" s="1908"/>
      <c r="AC99" s="1908"/>
      <c r="AD99" s="1908"/>
      <c r="AE99" s="1908"/>
      <c r="AF99" s="1908"/>
      <c r="AG99" s="1908"/>
    </row>
    <row r="100">
      <c r="A100" s="1908"/>
      <c r="B100" s="1908"/>
      <c r="C100" s="1908"/>
      <c r="D100" s="1908"/>
      <c r="E100" s="1908"/>
      <c r="F100" s="1908"/>
      <c r="G100" s="1966">
        <v>5.0</v>
      </c>
      <c r="H100" s="1912" t="s">
        <v>2453</v>
      </c>
      <c r="I100" s="1908"/>
      <c r="J100" s="1912" t="s">
        <v>386</v>
      </c>
      <c r="K100" s="1908"/>
      <c r="L100" s="1908"/>
      <c r="M100" s="1908"/>
      <c r="N100" s="1908"/>
      <c r="O100" s="1908"/>
      <c r="P100" s="1908"/>
      <c r="Q100" s="1908"/>
      <c r="R100" s="1908"/>
      <c r="S100" s="1908"/>
      <c r="T100" s="1908"/>
      <c r="U100" s="1908"/>
      <c r="V100" s="1908"/>
      <c r="W100" s="1908"/>
      <c r="X100" s="1908"/>
      <c r="Y100" s="1908"/>
      <c r="Z100" s="1908"/>
      <c r="AA100" s="1908"/>
      <c r="AB100" s="1908"/>
      <c r="AC100" s="1908"/>
      <c r="AD100" s="1908"/>
      <c r="AE100" s="1908"/>
      <c r="AF100" s="1908"/>
      <c r="AG100" s="1908"/>
    </row>
    <row r="101">
      <c r="A101" s="1908"/>
      <c r="B101" s="1908"/>
      <c r="C101" s="1908"/>
      <c r="D101" s="1908"/>
      <c r="E101" s="1908"/>
      <c r="F101" s="1908"/>
      <c r="G101" s="1966">
        <v>6.0</v>
      </c>
      <c r="H101" s="1908"/>
      <c r="I101" s="1908"/>
      <c r="J101" s="1912" t="s">
        <v>40</v>
      </c>
      <c r="K101" s="1908"/>
      <c r="L101" s="1908"/>
      <c r="M101" s="1908"/>
      <c r="N101" s="1908"/>
      <c r="O101" s="1908"/>
      <c r="P101" s="1908"/>
      <c r="Q101" s="1908"/>
      <c r="R101" s="1908"/>
      <c r="S101" s="1908"/>
      <c r="T101" s="1908"/>
      <c r="U101" s="1908"/>
      <c r="V101" s="1908"/>
      <c r="W101" s="1908"/>
      <c r="X101" s="1908"/>
      <c r="Y101" s="1908"/>
      <c r="Z101" s="1908"/>
      <c r="AA101" s="1908"/>
      <c r="AB101" s="1908"/>
      <c r="AC101" s="1908"/>
      <c r="AD101" s="1908"/>
      <c r="AE101" s="1908"/>
      <c r="AF101" s="1908"/>
      <c r="AG101" s="1908"/>
    </row>
    <row r="102">
      <c r="A102" s="1908"/>
      <c r="B102" s="1908"/>
      <c r="C102" s="1908"/>
      <c r="D102" s="1908"/>
      <c r="E102" s="1908"/>
      <c r="F102" s="1908"/>
      <c r="G102" s="1966">
        <v>7.0</v>
      </c>
      <c r="H102" s="1908"/>
      <c r="I102" s="1908"/>
      <c r="J102" s="1908"/>
      <c r="K102" s="1908"/>
      <c r="L102" s="1908"/>
      <c r="M102" s="1908"/>
      <c r="N102" s="1908"/>
      <c r="O102" s="1908"/>
      <c r="P102" s="1908"/>
      <c r="Q102" s="1908"/>
      <c r="R102" s="1908"/>
      <c r="S102" s="1908"/>
      <c r="T102" s="1908"/>
      <c r="U102" s="1908"/>
      <c r="V102" s="1908"/>
      <c r="W102" s="1908"/>
      <c r="X102" s="1908"/>
      <c r="Y102" s="1908"/>
      <c r="Z102" s="1908"/>
      <c r="AA102" s="1908"/>
      <c r="AB102" s="1908"/>
      <c r="AC102" s="1908"/>
      <c r="AD102" s="1908"/>
      <c r="AE102" s="1908"/>
      <c r="AF102" s="1908"/>
      <c r="AG102" s="1908"/>
    </row>
    <row r="103">
      <c r="A103" s="1908"/>
      <c r="B103" s="1908"/>
      <c r="C103" s="1908"/>
      <c r="D103" s="1908"/>
      <c r="E103" s="1908"/>
      <c r="F103" s="1908"/>
      <c r="G103" s="1966">
        <v>8.0</v>
      </c>
      <c r="H103" s="1908"/>
      <c r="I103" s="1908"/>
      <c r="J103" s="1908"/>
      <c r="K103" s="1908"/>
      <c r="L103" s="1908"/>
      <c r="M103" s="1908"/>
      <c r="N103" s="1908"/>
      <c r="O103" s="1908"/>
      <c r="P103" s="1908"/>
      <c r="Q103" s="1908"/>
      <c r="R103" s="1908"/>
      <c r="S103" s="1908"/>
      <c r="T103" s="1908"/>
      <c r="U103" s="1908"/>
      <c r="V103" s="1908"/>
      <c r="W103" s="1908"/>
      <c r="X103" s="1908"/>
      <c r="Y103" s="1908"/>
      <c r="Z103" s="1908"/>
      <c r="AA103" s="1908"/>
      <c r="AB103" s="1908"/>
      <c r="AC103" s="1908"/>
      <c r="AD103" s="1908"/>
      <c r="AE103" s="1908"/>
      <c r="AF103" s="1908"/>
      <c r="AG103" s="1908"/>
    </row>
    <row r="104">
      <c r="A104" s="1908"/>
      <c r="B104" s="1908"/>
      <c r="C104" s="1908"/>
      <c r="D104" s="1908"/>
      <c r="E104" s="1908"/>
      <c r="F104" s="1908"/>
      <c r="G104" s="1966">
        <v>9.0</v>
      </c>
      <c r="H104" s="1908"/>
      <c r="I104" s="1908"/>
      <c r="J104" s="1908"/>
      <c r="K104" s="1908"/>
      <c r="L104" s="1908"/>
      <c r="M104" s="1908"/>
      <c r="N104" s="1908"/>
      <c r="O104" s="1908"/>
      <c r="P104" s="1908"/>
      <c r="Q104" s="1908"/>
      <c r="R104" s="1908"/>
      <c r="S104" s="1908"/>
      <c r="T104" s="1908"/>
      <c r="U104" s="1908"/>
      <c r="V104" s="1908"/>
      <c r="W104" s="1908"/>
      <c r="X104" s="1908"/>
      <c r="Y104" s="1908"/>
      <c r="Z104" s="1908"/>
      <c r="AA104" s="1908"/>
      <c r="AB104" s="1908"/>
      <c r="AC104" s="1908"/>
      <c r="AD104" s="1908"/>
      <c r="AE104" s="1908"/>
      <c r="AF104" s="1908"/>
      <c r="AG104" s="1908"/>
    </row>
    <row r="105">
      <c r="A105" s="1908"/>
      <c r="B105" s="1908"/>
      <c r="C105" s="1908"/>
      <c r="D105" s="1908"/>
      <c r="E105" s="1908"/>
      <c r="F105" s="1908"/>
      <c r="G105" s="1908"/>
      <c r="H105" s="1908"/>
      <c r="I105" s="1908"/>
      <c r="J105" s="1908"/>
      <c r="K105" s="1908"/>
      <c r="L105" s="1908"/>
      <c r="M105" s="1908"/>
      <c r="N105" s="1908"/>
      <c r="O105" s="1908"/>
      <c r="P105" s="1908"/>
      <c r="Q105" s="1908"/>
      <c r="R105" s="1908"/>
      <c r="S105" s="1908"/>
      <c r="T105" s="1908"/>
      <c r="U105" s="1908"/>
      <c r="V105" s="1908"/>
      <c r="W105" s="1908"/>
      <c r="X105" s="1908"/>
      <c r="Y105" s="1908"/>
      <c r="Z105" s="1908"/>
      <c r="AA105" s="1908"/>
      <c r="AB105" s="1908"/>
      <c r="AC105" s="1908"/>
      <c r="AD105" s="1908"/>
      <c r="AE105" s="1908"/>
      <c r="AF105" s="1908"/>
      <c r="AG105" s="1908"/>
    </row>
    <row r="106">
      <c r="A106" s="1908"/>
      <c r="B106" s="1908"/>
      <c r="C106" s="1908"/>
      <c r="D106" s="1908"/>
      <c r="E106" s="1908"/>
      <c r="F106" s="1908"/>
      <c r="G106" s="1908"/>
      <c r="H106" s="1908"/>
      <c r="I106" s="1908"/>
      <c r="J106" s="1908"/>
      <c r="K106" s="1908"/>
      <c r="L106" s="1908"/>
      <c r="M106" s="1908"/>
      <c r="N106" s="1908"/>
      <c r="O106" s="1908"/>
      <c r="P106" s="1908"/>
      <c r="Q106" s="1908"/>
      <c r="R106" s="1908"/>
      <c r="S106" s="1908"/>
      <c r="T106" s="1908"/>
      <c r="U106" s="1908"/>
      <c r="V106" s="1908"/>
      <c r="W106" s="1908"/>
      <c r="X106" s="1908"/>
      <c r="Y106" s="1908"/>
      <c r="Z106" s="1908"/>
      <c r="AA106" s="1908"/>
      <c r="AB106" s="1908"/>
      <c r="AC106" s="1908"/>
      <c r="AD106" s="1908"/>
      <c r="AE106" s="1908"/>
      <c r="AF106" s="1908"/>
      <c r="AG106" s="1908"/>
    </row>
    <row r="107">
      <c r="A107" s="1908"/>
      <c r="B107" s="1908"/>
      <c r="C107" s="1908"/>
      <c r="D107" s="1908"/>
      <c r="E107" s="1908"/>
      <c r="F107" s="1908"/>
      <c r="G107" s="1908"/>
      <c r="H107" s="1908"/>
      <c r="I107" s="1908"/>
      <c r="J107" s="1908"/>
      <c r="K107" s="1912" t="s">
        <v>2148</v>
      </c>
      <c r="L107" s="1912" t="s">
        <v>2454</v>
      </c>
      <c r="M107" s="1912" t="s">
        <v>2455</v>
      </c>
      <c r="N107" s="1912" t="s">
        <v>2456</v>
      </c>
      <c r="O107" s="1912" t="s">
        <v>2457</v>
      </c>
      <c r="P107" s="1908"/>
      <c r="Q107" s="1908"/>
      <c r="R107" s="1908"/>
      <c r="S107" s="1908"/>
      <c r="T107" s="1908"/>
      <c r="U107" s="1908"/>
      <c r="V107" s="1908"/>
      <c r="W107" s="1908"/>
      <c r="X107" s="1908"/>
      <c r="Y107" s="1908"/>
      <c r="Z107" s="1908"/>
      <c r="AA107" s="1908"/>
      <c r="AB107" s="1908"/>
      <c r="AC107" s="1908"/>
      <c r="AD107" s="1908"/>
      <c r="AE107" s="1908"/>
      <c r="AF107" s="1908"/>
      <c r="AG107" s="1908"/>
    </row>
    <row r="108">
      <c r="A108" s="14"/>
      <c r="B108" s="1967" t="s">
        <v>2458</v>
      </c>
      <c r="C108" s="1968"/>
      <c r="D108" s="1968"/>
      <c r="E108" s="1968"/>
      <c r="F108" s="1968"/>
      <c r="G108" s="1968"/>
      <c r="H108" s="73"/>
      <c r="I108" s="7"/>
      <c r="K108" s="1912" t="s">
        <v>148</v>
      </c>
      <c r="L108" s="1969" t="str">
        <f>Miner!C81</f>
        <v>Charcoal</v>
      </c>
      <c r="M108" s="1969">
        <f>Miner!C83</f>
        <v>2</v>
      </c>
      <c r="N108" s="1970">
        <f>M108*'Materials and tools'!$E$152</f>
        <v>0.14</v>
      </c>
      <c r="O108" s="1970">
        <f>'Materials and tools'!D24</f>
        <v>0.5</v>
      </c>
      <c r="P108" s="1908"/>
      <c r="Q108" s="1908"/>
      <c r="R108" s="1908"/>
      <c r="S108" s="1908"/>
      <c r="T108" s="1908"/>
      <c r="U108" s="1908"/>
      <c r="V108" s="1908"/>
      <c r="W108" s="1908"/>
      <c r="X108" s="1908"/>
      <c r="Y108" s="1908"/>
      <c r="Z108" s="1908"/>
      <c r="AA108" s="1908"/>
      <c r="AB108" s="1908"/>
      <c r="AC108" s="1908"/>
      <c r="AD108" s="1908"/>
      <c r="AE108" s="1908"/>
      <c r="AF108" s="1908"/>
      <c r="AG108" s="1908"/>
    </row>
    <row r="109">
      <c r="A109" s="31"/>
      <c r="B109" s="1971" t="s">
        <v>2459</v>
      </c>
      <c r="C109" s="7" t="s">
        <v>288</v>
      </c>
      <c r="D109" s="7" t="s">
        <v>294</v>
      </c>
      <c r="E109" s="31" t="s">
        <v>2460</v>
      </c>
      <c r="F109" s="31" t="s">
        <v>2461</v>
      </c>
      <c r="G109" s="14"/>
      <c r="H109" s="1972" t="s">
        <v>2462</v>
      </c>
      <c r="I109" s="7"/>
      <c r="K109" s="1912" t="s">
        <v>765</v>
      </c>
      <c r="L109" s="1969" t="str">
        <f>Miner!H60</f>
        <v>Charcoal</v>
      </c>
      <c r="M109" s="1969">
        <f>Miner!H62</f>
        <v>3</v>
      </c>
      <c r="N109" s="1970">
        <f>M109*'Materials and tools'!$E$152</f>
        <v>0.21</v>
      </c>
      <c r="O109" s="1970">
        <f>'Materials and tools'!E24</f>
        <v>1.51</v>
      </c>
      <c r="P109" s="1908"/>
      <c r="Q109" s="1908"/>
      <c r="R109" s="1908"/>
      <c r="S109" s="1908"/>
      <c r="T109" s="1908"/>
      <c r="U109" s="1908"/>
      <c r="V109" s="1908"/>
      <c r="W109" s="1908"/>
      <c r="X109" s="1908"/>
      <c r="Y109" s="1908"/>
      <c r="Z109" s="1908"/>
      <c r="AA109" s="1908"/>
      <c r="AB109" s="1908"/>
      <c r="AC109" s="1908"/>
      <c r="AD109" s="1908"/>
      <c r="AE109" s="1908"/>
      <c r="AF109" s="1908"/>
      <c r="AG109" s="1908"/>
    </row>
    <row r="110">
      <c r="A110" s="14"/>
      <c r="B110" s="79" t="s">
        <v>1107</v>
      </c>
      <c r="C110" s="1973">
        <f>ROUNDDOWN(Character!I10/2.5)</f>
        <v>1</v>
      </c>
      <c r="D110" s="1973"/>
      <c r="E110" s="13" t="s">
        <v>295</v>
      </c>
      <c r="F110" s="14"/>
      <c r="G110" s="14"/>
      <c r="H110" s="1974" t="s">
        <v>17</v>
      </c>
      <c r="I110" s="7"/>
      <c r="K110" s="1912" t="s">
        <v>766</v>
      </c>
      <c r="L110" s="1969" t="str">
        <f>Miner!$D$81</f>
        <v>Coal</v>
      </c>
      <c r="M110" s="1969">
        <f>Miner!D83</f>
        <v>3</v>
      </c>
      <c r="N110" s="1970">
        <f>M110*'Materials and tools'!$F$152</f>
        <v>0.42</v>
      </c>
      <c r="O110" s="1970">
        <f>'Materials and tools'!F24</f>
        <v>4.57</v>
      </c>
      <c r="P110" s="1908"/>
      <c r="Q110" s="1908"/>
      <c r="R110" s="1908"/>
      <c r="S110" s="1908"/>
      <c r="T110" s="1908"/>
      <c r="U110" s="1908"/>
      <c r="V110" s="1908"/>
      <c r="W110" s="1908"/>
      <c r="X110" s="1908"/>
      <c r="Y110" s="1908"/>
      <c r="Z110" s="1908"/>
      <c r="AA110" s="1908"/>
      <c r="AB110" s="1908"/>
      <c r="AC110" s="1908"/>
      <c r="AD110" s="1908"/>
      <c r="AE110" s="1908"/>
      <c r="AF110" s="1908"/>
      <c r="AG110" s="1908"/>
    </row>
    <row r="111">
      <c r="A111" s="262"/>
      <c r="B111" s="83" t="s">
        <v>1116</v>
      </c>
      <c r="C111" s="1973">
        <f>ROUNDDOWN(Character!I10/1.5)</f>
        <v>2</v>
      </c>
      <c r="D111" s="1973"/>
      <c r="E111" s="13" t="s">
        <v>300</v>
      </c>
      <c r="F111" s="14"/>
      <c r="G111" s="14"/>
      <c r="H111" s="157" t="s">
        <v>2463</v>
      </c>
      <c r="I111" s="7"/>
      <c r="K111" s="1912" t="s">
        <v>767</v>
      </c>
      <c r="L111" s="1969" t="str">
        <f>Miner!$D$81</f>
        <v>Coal</v>
      </c>
      <c r="M111" s="1969">
        <f>Miner!E83</f>
        <v>4</v>
      </c>
      <c r="N111" s="1970">
        <f>M111*'Materials and tools'!$F$152</f>
        <v>0.56</v>
      </c>
      <c r="O111" s="1970">
        <f>'Materials and tools'!G24</f>
        <v>13.784</v>
      </c>
      <c r="P111" s="1908"/>
      <c r="Q111" s="1908"/>
      <c r="R111" s="1908"/>
      <c r="S111" s="1908"/>
      <c r="T111" s="1908"/>
      <c r="U111" s="1908"/>
      <c r="V111" s="1908"/>
      <c r="W111" s="1908"/>
      <c r="X111" s="1908"/>
      <c r="Y111" s="1908"/>
      <c r="Z111" s="1908"/>
      <c r="AA111" s="1908"/>
      <c r="AB111" s="1908"/>
      <c r="AC111" s="1908"/>
      <c r="AD111" s="1908"/>
      <c r="AE111" s="1908"/>
      <c r="AF111" s="1908"/>
      <c r="AG111" s="1908"/>
    </row>
    <row r="112">
      <c r="A112" s="262"/>
      <c r="B112" s="83" t="s">
        <v>2424</v>
      </c>
      <c r="C112" s="145">
        <f>IFERROR(ROUNDDOWN(Character!I10/VLOOKUP(Character!L32,$B$159:$C$163,2,FALSE)),0)</f>
        <v>0</v>
      </c>
      <c r="D112" s="145">
        <f>IFERROR(ROUNDDOWN(Character!I15/VLOOKUP(Character!L32,$B$159:$D$163,3,FALSE),0),0)</f>
        <v>0</v>
      </c>
      <c r="E112" s="13" t="s">
        <v>295</v>
      </c>
      <c r="F112" s="13" t="s">
        <v>298</v>
      </c>
      <c r="G112" s="14"/>
      <c r="H112" s="1974" t="s">
        <v>17</v>
      </c>
      <c r="I112" s="7"/>
      <c r="K112" s="1912" t="s">
        <v>768</v>
      </c>
      <c r="L112" s="1969" t="str">
        <f>Miner!$D$81</f>
        <v>Coal</v>
      </c>
      <c r="M112" s="1969">
        <f>Miner!L62</f>
        <v>5</v>
      </c>
      <c r="N112" s="1970">
        <f>M112*'Materials and tools'!$F$152</f>
        <v>0.7</v>
      </c>
      <c r="O112" s="1970">
        <f>'Materials and tools'!H24</f>
        <v>41.55</v>
      </c>
      <c r="P112" s="1908"/>
      <c r="Q112" s="1908"/>
      <c r="R112" s="1908"/>
      <c r="S112" s="1908"/>
      <c r="T112" s="1908"/>
      <c r="U112" s="1908"/>
      <c r="V112" s="1908"/>
      <c r="W112" s="1908"/>
      <c r="X112" s="1908"/>
      <c r="Y112" s="1908"/>
      <c r="Z112" s="1908"/>
      <c r="AA112" s="1908"/>
      <c r="AB112" s="1908"/>
      <c r="AC112" s="1908"/>
      <c r="AD112" s="1908"/>
      <c r="AE112" s="1908"/>
      <c r="AF112" s="1908"/>
      <c r="AG112" s="1908"/>
    </row>
    <row r="113">
      <c r="A113" s="14"/>
      <c r="B113" s="79" t="s">
        <v>2421</v>
      </c>
      <c r="C113" s="145">
        <f>ROUNDDOWN(Character!I10/(5/Character!L60))</f>
        <v>0</v>
      </c>
      <c r="D113" s="145"/>
      <c r="E113" s="13" t="s">
        <v>295</v>
      </c>
      <c r="F113" s="14"/>
      <c r="G113" s="14"/>
      <c r="H113" s="1974" t="s">
        <v>17</v>
      </c>
      <c r="I113" s="7"/>
      <c r="K113" s="1912" t="s">
        <v>769</v>
      </c>
      <c r="L113" s="1969" t="str">
        <f>Miner!$D$81</f>
        <v>Coal</v>
      </c>
      <c r="M113" s="1969">
        <f>Miner!M62</f>
        <v>5</v>
      </c>
      <c r="N113" s="1970">
        <f>M113*'Materials and tools'!$F$152</f>
        <v>0.7</v>
      </c>
      <c r="O113" s="1970">
        <f>'Materials and tools'!I24</f>
        <v>124.72</v>
      </c>
      <c r="P113" s="1908"/>
      <c r="Q113" s="1908"/>
      <c r="R113" s="1908"/>
      <c r="S113" s="1908"/>
      <c r="T113" s="1908"/>
      <c r="U113" s="1908"/>
      <c r="V113" s="1908"/>
      <c r="W113" s="1908"/>
      <c r="X113" s="1908"/>
      <c r="Y113" s="1908"/>
      <c r="Z113" s="1908"/>
      <c r="AA113" s="1908"/>
      <c r="AB113" s="1908"/>
      <c r="AC113" s="1908"/>
      <c r="AD113" s="1908"/>
      <c r="AE113" s="1908"/>
      <c r="AF113" s="1908"/>
      <c r="AG113" s="1908"/>
    </row>
    <row r="114">
      <c r="A114" s="14"/>
      <c r="B114" s="79" t="s">
        <v>2426</v>
      </c>
      <c r="C114" s="145">
        <f>ROUNDDOWN(Character!I10/(4/Character!L60))</f>
        <v>1</v>
      </c>
      <c r="D114" s="145"/>
      <c r="E114" s="13" t="s">
        <v>295</v>
      </c>
      <c r="F114" s="13" t="s">
        <v>298</v>
      </c>
      <c r="G114" s="14"/>
      <c r="H114" s="1974" t="s">
        <v>17</v>
      </c>
      <c r="I114" s="7"/>
      <c r="K114" s="1912" t="s">
        <v>770</v>
      </c>
      <c r="L114" s="1969" t="str">
        <f>Miner!$D$81</f>
        <v>Coal</v>
      </c>
      <c r="M114" s="1969">
        <f>Miner!O62</f>
        <v>6</v>
      </c>
      <c r="N114" s="1970">
        <f>M114*'Materials and tools'!$F$152</f>
        <v>0.84</v>
      </c>
      <c r="O114" s="1970">
        <f>'Materials and tools'!J24</f>
        <v>374.71</v>
      </c>
      <c r="P114" s="1908"/>
      <c r="Q114" s="1908"/>
      <c r="R114" s="1908"/>
      <c r="S114" s="1908"/>
      <c r="T114" s="1908"/>
      <c r="U114" s="1908"/>
      <c r="V114" s="1908"/>
      <c r="W114" s="1908"/>
      <c r="X114" s="1908"/>
      <c r="Y114" s="1908"/>
      <c r="Z114" s="1908"/>
      <c r="AA114" s="1908"/>
      <c r="AB114" s="1908"/>
      <c r="AC114" s="1908"/>
      <c r="AD114" s="1908"/>
      <c r="AE114" s="1908"/>
      <c r="AF114" s="1908"/>
      <c r="AG114" s="1908"/>
    </row>
    <row r="115">
      <c r="A115" s="14"/>
      <c r="B115" s="83" t="s">
        <v>15</v>
      </c>
      <c r="C115" s="97">
        <f>ROUNDDOWN(Character!I10/(4/Character!L60))</f>
        <v>1</v>
      </c>
      <c r="D115" s="97"/>
      <c r="E115" s="13" t="s">
        <v>295</v>
      </c>
      <c r="F115" s="13" t="s">
        <v>298</v>
      </c>
      <c r="G115" s="14"/>
      <c r="H115" s="1974" t="s">
        <v>17</v>
      </c>
      <c r="I115" s="7"/>
      <c r="K115" s="1908"/>
      <c r="L115" s="1908"/>
      <c r="M115" s="1908"/>
      <c r="N115" s="1908"/>
      <c r="O115" s="1908"/>
      <c r="P115" s="1908"/>
      <c r="Q115" s="1908"/>
      <c r="R115" s="1908"/>
      <c r="S115" s="1908"/>
      <c r="T115" s="1908"/>
      <c r="U115" s="1908"/>
      <c r="V115" s="1908"/>
      <c r="W115" s="1908"/>
      <c r="X115" s="1908"/>
      <c r="Y115" s="1908"/>
      <c r="Z115" s="1908"/>
      <c r="AA115" s="1908"/>
      <c r="AB115" s="1908"/>
      <c r="AC115" s="1908"/>
      <c r="AD115" s="1908"/>
      <c r="AE115" s="1908"/>
      <c r="AF115" s="1908"/>
      <c r="AG115" s="1908"/>
    </row>
    <row r="116">
      <c r="A116" s="14"/>
      <c r="B116" s="83" t="s">
        <v>2422</v>
      </c>
      <c r="C116" s="97">
        <v>0.0</v>
      </c>
      <c r="D116" s="97"/>
      <c r="E116" s="13" t="s">
        <v>295</v>
      </c>
      <c r="F116" s="13" t="s">
        <v>298</v>
      </c>
      <c r="G116" s="14"/>
      <c r="H116" s="157" t="s">
        <v>2463</v>
      </c>
      <c r="I116" s="7"/>
      <c r="K116" s="1908"/>
      <c r="L116" s="1908"/>
      <c r="M116" s="1908"/>
      <c r="N116" s="1908"/>
      <c r="O116" s="1908"/>
      <c r="P116" s="1908"/>
      <c r="Q116" s="1908"/>
      <c r="R116" s="1908"/>
      <c r="S116" s="1908"/>
      <c r="T116" s="1908"/>
      <c r="U116" s="1908"/>
      <c r="V116" s="1908"/>
      <c r="W116" s="1908"/>
      <c r="X116" s="1908"/>
      <c r="Y116" s="1908"/>
      <c r="Z116" s="1908"/>
      <c r="AA116" s="1908"/>
      <c r="AB116" s="1908"/>
      <c r="AC116" s="1908"/>
      <c r="AD116" s="1908"/>
      <c r="AE116" s="1908"/>
      <c r="AF116" s="1908"/>
      <c r="AG116" s="1908"/>
    </row>
    <row r="117">
      <c r="A117" s="14"/>
      <c r="B117" s="83" t="s">
        <v>2423</v>
      </c>
      <c r="C117" s="145">
        <f>ROUNDDOWN(Character!I10/(5/Character!L60))</f>
        <v>0</v>
      </c>
      <c r="D117" s="145"/>
      <c r="E117" s="13" t="s">
        <v>295</v>
      </c>
      <c r="F117" s="14"/>
      <c r="G117" s="14"/>
      <c r="H117" s="1975" t="s">
        <v>2463</v>
      </c>
      <c r="I117" s="7"/>
      <c r="K117" s="1908"/>
      <c r="L117" s="1908"/>
      <c r="M117" s="1908"/>
      <c r="N117" s="1908"/>
      <c r="O117" s="1908"/>
      <c r="P117" s="1908"/>
      <c r="Q117" s="1908"/>
      <c r="R117" s="1908"/>
      <c r="S117" s="1908"/>
      <c r="T117" s="1908"/>
      <c r="U117" s="1908"/>
      <c r="V117" s="1908"/>
      <c r="W117" s="1908"/>
      <c r="X117" s="1908"/>
      <c r="Y117" s="1908"/>
      <c r="Z117" s="1908"/>
      <c r="AA117" s="1908"/>
      <c r="AB117" s="1908"/>
      <c r="AC117" s="1908"/>
      <c r="AD117" s="1908"/>
      <c r="AE117" s="1908"/>
      <c r="AF117" s="1908"/>
      <c r="AG117" s="1908"/>
    </row>
    <row r="118">
      <c r="A118" s="14"/>
      <c r="B118" s="79" t="s">
        <v>2425</v>
      </c>
      <c r="C118" s="97">
        <v>0.0</v>
      </c>
      <c r="D118" s="97"/>
      <c r="E118" s="13" t="s">
        <v>295</v>
      </c>
      <c r="F118" s="13" t="s">
        <v>298</v>
      </c>
      <c r="G118" s="14"/>
      <c r="H118" s="157" t="s">
        <v>2463</v>
      </c>
      <c r="I118" s="7"/>
      <c r="K118" s="1908"/>
      <c r="L118" s="1908"/>
      <c r="M118" s="1908"/>
      <c r="N118" s="1908"/>
      <c r="O118" s="1908"/>
      <c r="P118" s="1908"/>
      <c r="Q118" s="1908"/>
      <c r="R118" s="1908"/>
      <c r="S118" s="1908"/>
      <c r="T118" s="1908"/>
      <c r="U118" s="1908"/>
      <c r="V118" s="1908"/>
      <c r="W118" s="1908"/>
      <c r="X118" s="1908"/>
      <c r="Y118" s="1908"/>
      <c r="Z118" s="1908"/>
      <c r="AA118" s="1908"/>
      <c r="AB118" s="1908"/>
      <c r="AC118" s="1908"/>
      <c r="AD118" s="1908"/>
      <c r="AE118" s="1908"/>
      <c r="AF118" s="1908"/>
      <c r="AG118" s="1908"/>
    </row>
    <row r="119">
      <c r="A119" s="262"/>
      <c r="B119" s="83"/>
      <c r="C119" s="145">
        <f>ROUNDDOWN(Character!L72*5%*Character!I17)</f>
        <v>0</v>
      </c>
      <c r="D119" s="145"/>
      <c r="E119" s="13" t="s">
        <v>295</v>
      </c>
      <c r="F119" s="13" t="s">
        <v>298</v>
      </c>
      <c r="G119" s="14"/>
      <c r="H119" s="157" t="s">
        <v>2463</v>
      </c>
      <c r="I119" s="7"/>
      <c r="K119" s="1908"/>
      <c r="L119" s="1908"/>
      <c r="M119" s="1908"/>
      <c r="N119" s="1908"/>
      <c r="O119" s="1908"/>
      <c r="P119" s="1908"/>
      <c r="Q119" s="1908"/>
      <c r="R119" s="1908"/>
      <c r="S119" s="1908"/>
      <c r="T119" s="1908"/>
      <c r="U119" s="1908"/>
      <c r="V119" s="1908"/>
      <c r="W119" s="1908"/>
      <c r="X119" s="1908"/>
      <c r="Y119" s="1908"/>
      <c r="Z119" s="1908"/>
      <c r="AA119" s="1908"/>
      <c r="AB119" s="1908"/>
      <c r="AC119" s="1908"/>
      <c r="AD119" s="1908"/>
      <c r="AE119" s="1908"/>
      <c r="AF119" s="1908"/>
      <c r="AG119" s="1908"/>
    </row>
    <row r="120">
      <c r="A120" s="14"/>
      <c r="B120" s="83" t="s">
        <v>2422</v>
      </c>
      <c r="C120" s="290">
        <v>0.0</v>
      </c>
      <c r="D120" s="290"/>
      <c r="E120" s="1976" t="s">
        <v>295</v>
      </c>
      <c r="F120" s="1976" t="s">
        <v>298</v>
      </c>
      <c r="G120" s="155"/>
      <c r="H120" s="347" t="s">
        <v>2463</v>
      </c>
      <c r="I120" s="7"/>
      <c r="K120" s="1908"/>
      <c r="L120" s="1908"/>
      <c r="M120" s="1908"/>
      <c r="N120" s="1908"/>
      <c r="O120" s="1908"/>
      <c r="P120" s="1908"/>
      <c r="Q120" s="1908"/>
      <c r="R120" s="1908"/>
      <c r="S120" s="1908"/>
      <c r="T120" s="1908"/>
      <c r="U120" s="1908"/>
      <c r="V120" s="1908"/>
      <c r="W120" s="1908"/>
      <c r="X120" s="1908"/>
      <c r="Y120" s="1908"/>
      <c r="Z120" s="1908"/>
      <c r="AA120" s="1908"/>
      <c r="AB120" s="1908"/>
      <c r="AC120" s="1908"/>
      <c r="AD120" s="1908"/>
      <c r="AE120" s="1908"/>
      <c r="AF120" s="1908"/>
      <c r="AG120" s="1908"/>
    </row>
    <row r="121">
      <c r="A121" s="14"/>
      <c r="B121" s="1977" t="s">
        <v>324</v>
      </c>
      <c r="C121" s="1978">
        <f>ROUNDDOWN(Character!I10/2)</f>
        <v>2</v>
      </c>
      <c r="D121" s="1978"/>
      <c r="E121" s="1979" t="s">
        <v>295</v>
      </c>
      <c r="F121" s="1979" t="s">
        <v>298</v>
      </c>
      <c r="G121" s="1414"/>
      <c r="H121" s="1980" t="s">
        <v>2463</v>
      </c>
      <c r="I121" s="7"/>
      <c r="K121" s="1908"/>
      <c r="L121" s="1908"/>
      <c r="M121" s="1908"/>
      <c r="N121" s="1908"/>
      <c r="O121" s="1908"/>
      <c r="P121" s="1908"/>
      <c r="Q121" s="1908"/>
      <c r="R121" s="1908"/>
      <c r="S121" s="1908"/>
      <c r="T121" s="1908"/>
      <c r="U121" s="1908"/>
      <c r="V121" s="1908"/>
      <c r="W121" s="1908"/>
      <c r="X121" s="1908"/>
      <c r="Y121" s="1908"/>
      <c r="Z121" s="1908"/>
      <c r="AA121" s="1908"/>
      <c r="AB121" s="1908"/>
      <c r="AC121" s="1908"/>
      <c r="AD121" s="1908"/>
      <c r="AE121" s="1908"/>
      <c r="AF121" s="1908"/>
      <c r="AG121" s="1908"/>
    </row>
    <row r="122">
      <c r="A122" s="14"/>
      <c r="B122" s="127" t="s">
        <v>32</v>
      </c>
      <c r="C122" s="230" t="s">
        <v>32</v>
      </c>
      <c r="D122" s="230" t="s">
        <v>32</v>
      </c>
      <c r="E122" s="230" t="s">
        <v>32</v>
      </c>
      <c r="F122" s="230" t="s">
        <v>32</v>
      </c>
      <c r="G122" s="225"/>
      <c r="H122" s="20" t="s">
        <v>32</v>
      </c>
      <c r="I122" s="7"/>
      <c r="K122" s="1908"/>
      <c r="L122" s="1908"/>
      <c r="M122" s="1908"/>
      <c r="N122" s="1908"/>
      <c r="O122" s="1908"/>
      <c r="P122" s="1908"/>
      <c r="Q122" s="1908"/>
      <c r="R122" s="1908"/>
      <c r="S122" s="1908"/>
      <c r="T122" s="1908"/>
      <c r="U122" s="1908"/>
      <c r="V122" s="1908"/>
      <c r="W122" s="1908"/>
      <c r="X122" s="1908"/>
      <c r="Y122" s="1908"/>
      <c r="Z122" s="1908"/>
      <c r="AA122" s="1908"/>
      <c r="AB122" s="1908"/>
      <c r="AC122" s="1908"/>
      <c r="AD122" s="1908"/>
      <c r="AE122" s="1908"/>
      <c r="AF122" s="1908"/>
      <c r="AG122" s="1908"/>
    </row>
    <row r="123">
      <c r="A123" s="14"/>
      <c r="I123" s="14"/>
      <c r="K123" s="15"/>
      <c r="L123" s="1981" t="s">
        <v>2464</v>
      </c>
      <c r="M123" s="1981" t="s">
        <v>2465</v>
      </c>
      <c r="N123" s="1938" t="s">
        <v>2466</v>
      </c>
      <c r="O123" s="1908"/>
      <c r="P123" s="1908"/>
      <c r="Q123" s="1908"/>
      <c r="R123" s="1908"/>
      <c r="S123" s="1908"/>
      <c r="T123" s="1908"/>
      <c r="U123" s="1908"/>
      <c r="V123" s="1908"/>
      <c r="W123" s="1908"/>
      <c r="X123" s="1908"/>
      <c r="Y123" s="1908"/>
      <c r="Z123" s="1908"/>
      <c r="AA123" s="1908"/>
      <c r="AB123" s="1908"/>
      <c r="AC123" s="1908"/>
      <c r="AD123" s="1908"/>
      <c r="AE123" s="1908"/>
      <c r="AF123" s="1908"/>
      <c r="AG123" s="1908"/>
    </row>
    <row r="124">
      <c r="A124" s="14"/>
      <c r="B124" s="31" t="s">
        <v>2467</v>
      </c>
      <c r="C124" s="14"/>
      <c r="D124" s="14"/>
      <c r="E124" s="14"/>
      <c r="F124" s="14"/>
      <c r="G124" s="14"/>
      <c r="H124" s="14"/>
      <c r="I124" s="14"/>
      <c r="K124" s="1982" t="s">
        <v>2468</v>
      </c>
      <c r="L124" s="1981">
        <v>40.0</v>
      </c>
      <c r="M124" s="1983">
        <v>2.0</v>
      </c>
      <c r="N124" s="1912">
        <v>-6.0</v>
      </c>
      <c r="O124" s="1908"/>
      <c r="P124" s="1908"/>
      <c r="Q124" s="1908"/>
      <c r="R124" s="1908"/>
      <c r="S124" s="1908"/>
      <c r="T124" s="1908"/>
      <c r="U124" s="1908"/>
      <c r="V124" s="1908"/>
      <c r="W124" s="1908"/>
      <c r="X124" s="1908"/>
      <c r="Y124" s="1908"/>
      <c r="Z124" s="1908"/>
      <c r="AA124" s="1908"/>
      <c r="AB124" s="1908"/>
      <c r="AC124" s="1908"/>
      <c r="AD124" s="1908"/>
      <c r="AE124" s="1908"/>
      <c r="AF124" s="1908"/>
      <c r="AG124" s="1908"/>
    </row>
    <row r="125">
      <c r="A125" s="14"/>
      <c r="B125" s="13" t="s">
        <v>2469</v>
      </c>
      <c r="C125" s="97" t="s">
        <v>2470</v>
      </c>
      <c r="D125" s="97" t="s">
        <v>2471</v>
      </c>
      <c r="E125" s="97" t="s">
        <v>2472</v>
      </c>
      <c r="F125" s="97" t="s">
        <v>2473</v>
      </c>
      <c r="G125" s="97" t="s">
        <v>20</v>
      </c>
      <c r="I125" s="14"/>
      <c r="K125" s="1982" t="s">
        <v>2474</v>
      </c>
      <c r="L125" s="1981">
        <v>20.0</v>
      </c>
      <c r="M125" s="1983">
        <v>1.0</v>
      </c>
      <c r="N125" s="1912">
        <v>-4.0</v>
      </c>
      <c r="O125" s="1908"/>
      <c r="P125" s="1908"/>
      <c r="Q125" s="1908"/>
      <c r="R125" s="1908"/>
      <c r="S125" s="1908"/>
      <c r="T125" s="1908"/>
      <c r="U125" s="1908"/>
      <c r="V125" s="1908"/>
      <c r="W125" s="1908"/>
      <c r="X125" s="1908"/>
      <c r="Y125" s="1908"/>
      <c r="Z125" s="1908"/>
      <c r="AA125" s="1908"/>
      <c r="AB125" s="1908"/>
      <c r="AC125" s="1908"/>
      <c r="AD125" s="1908"/>
      <c r="AE125" s="1908"/>
      <c r="AF125" s="1908"/>
      <c r="AG125" s="1908"/>
    </row>
    <row r="126">
      <c r="A126" s="14"/>
      <c r="B126" s="13">
        <v>0.0</v>
      </c>
      <c r="C126" s="97">
        <v>0.0</v>
      </c>
      <c r="D126" s="97">
        <v>0.0</v>
      </c>
      <c r="E126" s="97">
        <v>0.0</v>
      </c>
      <c r="F126" s="97">
        <v>0.0</v>
      </c>
      <c r="G126" s="97">
        <v>0.0</v>
      </c>
      <c r="I126" s="6"/>
      <c r="K126" s="1982" t="s">
        <v>2475</v>
      </c>
      <c r="L126" s="1981">
        <v>10.0</v>
      </c>
      <c r="M126" s="1983">
        <v>0.5</v>
      </c>
      <c r="N126" s="1912">
        <v>-2.0</v>
      </c>
      <c r="O126" s="1908"/>
      <c r="P126" s="1908"/>
      <c r="Q126" s="1908"/>
      <c r="R126" s="1908"/>
      <c r="S126" s="1908"/>
      <c r="T126" s="1908"/>
      <c r="U126" s="1908"/>
      <c r="V126" s="1908"/>
      <c r="W126" s="1908"/>
      <c r="X126" s="1908"/>
      <c r="Y126" s="1908"/>
      <c r="Z126" s="1908"/>
      <c r="AA126" s="1908"/>
      <c r="AB126" s="1908"/>
      <c r="AC126" s="1908"/>
      <c r="AD126" s="1908"/>
      <c r="AE126" s="1908"/>
      <c r="AF126" s="1908"/>
      <c r="AG126" s="1908"/>
    </row>
    <row r="127">
      <c r="A127" s="14"/>
      <c r="B127" s="13">
        <v>1.0</v>
      </c>
      <c r="C127" s="97">
        <f t="shared" ref="C127:C138" si="1">(B127+1)*10+C126</f>
        <v>20</v>
      </c>
      <c r="D127" s="97">
        <f t="shared" ref="D127:D138" si="2">B127*10+D126</f>
        <v>10</v>
      </c>
      <c r="E127" s="97">
        <f t="shared" ref="E127:E138" si="3">B127*10+E126</f>
        <v>10</v>
      </c>
      <c r="F127" s="97">
        <f t="shared" ref="F127:F138" si="4">(B127-1)*10+F126</f>
        <v>0</v>
      </c>
      <c r="G127" s="97">
        <f t="shared" ref="G127:G138" si="5">(B127+2)*10+G126</f>
        <v>30</v>
      </c>
      <c r="I127" s="6"/>
      <c r="K127" s="1982" t="s">
        <v>21</v>
      </c>
      <c r="L127" s="1981">
        <v>0.0</v>
      </c>
      <c r="M127" s="1981">
        <v>0.0</v>
      </c>
      <c r="N127" s="1912">
        <v>0.0</v>
      </c>
      <c r="O127" s="1908"/>
      <c r="P127" s="1908"/>
      <c r="Q127" s="1908"/>
      <c r="R127" s="1908"/>
      <c r="S127" s="1908"/>
      <c r="T127" s="1908"/>
      <c r="U127" s="1908"/>
      <c r="V127" s="1908"/>
      <c r="W127" s="1908"/>
      <c r="X127" s="1908"/>
      <c r="Y127" s="1908"/>
      <c r="Z127" s="1908"/>
      <c r="AA127" s="1908"/>
      <c r="AB127" s="1908"/>
      <c r="AC127" s="1908"/>
      <c r="AD127" s="1908"/>
      <c r="AE127" s="1908"/>
      <c r="AF127" s="1908"/>
      <c r="AG127" s="1908"/>
    </row>
    <row r="128">
      <c r="A128" s="14"/>
      <c r="B128" s="13">
        <v>2.0</v>
      </c>
      <c r="C128" s="97">
        <f t="shared" si="1"/>
        <v>50</v>
      </c>
      <c r="D128" s="97">
        <f t="shared" si="2"/>
        <v>30</v>
      </c>
      <c r="E128" s="97">
        <f t="shared" si="3"/>
        <v>30</v>
      </c>
      <c r="F128" s="97">
        <f t="shared" si="4"/>
        <v>10</v>
      </c>
      <c r="G128" s="97">
        <f t="shared" si="5"/>
        <v>70</v>
      </c>
      <c r="I128" s="6"/>
      <c r="K128" s="1982" t="s">
        <v>2476</v>
      </c>
      <c r="L128" s="1981">
        <v>-5.0</v>
      </c>
      <c r="M128" s="1983">
        <v>-0.25</v>
      </c>
      <c r="N128" s="1912">
        <v>2.0</v>
      </c>
      <c r="O128" s="1908"/>
      <c r="P128" s="1908"/>
      <c r="Q128" s="1908"/>
      <c r="R128" s="1908"/>
      <c r="S128" s="1908"/>
      <c r="T128" s="1908"/>
      <c r="U128" s="1908"/>
      <c r="V128" s="1908"/>
      <c r="W128" s="1908"/>
      <c r="X128" s="1908"/>
      <c r="Y128" s="1908"/>
      <c r="Z128" s="1908"/>
      <c r="AA128" s="1908"/>
      <c r="AB128" s="1908"/>
      <c r="AC128" s="1908"/>
      <c r="AD128" s="1908"/>
      <c r="AE128" s="1908"/>
      <c r="AF128" s="1908"/>
      <c r="AG128" s="1908"/>
    </row>
    <row r="129">
      <c r="A129" s="14"/>
      <c r="B129" s="13">
        <v>3.0</v>
      </c>
      <c r="C129" s="97">
        <f t="shared" si="1"/>
        <v>90</v>
      </c>
      <c r="D129" s="97">
        <f t="shared" si="2"/>
        <v>60</v>
      </c>
      <c r="E129" s="97">
        <f t="shared" si="3"/>
        <v>60</v>
      </c>
      <c r="F129" s="97">
        <f t="shared" si="4"/>
        <v>30</v>
      </c>
      <c r="G129" s="97">
        <f t="shared" si="5"/>
        <v>120</v>
      </c>
      <c r="I129" s="6"/>
      <c r="K129" s="1982" t="s">
        <v>2477</v>
      </c>
      <c r="L129" s="1981">
        <v>-10.0</v>
      </c>
      <c r="M129" s="1983">
        <v>-0.5</v>
      </c>
      <c r="N129" s="1912">
        <v>4.0</v>
      </c>
      <c r="O129" s="1908"/>
      <c r="P129" s="1908"/>
      <c r="Q129" s="1908"/>
      <c r="R129" s="1908"/>
      <c r="S129" s="1908"/>
      <c r="T129" s="1908"/>
      <c r="U129" s="1908"/>
      <c r="V129" s="1908"/>
      <c r="W129" s="1908"/>
      <c r="X129" s="1908"/>
      <c r="Y129" s="1908"/>
      <c r="Z129" s="1908"/>
      <c r="AA129" s="1908"/>
      <c r="AB129" s="1908"/>
      <c r="AC129" s="1908"/>
      <c r="AD129" s="1908"/>
      <c r="AE129" s="1908"/>
      <c r="AF129" s="1908"/>
      <c r="AG129" s="1908"/>
    </row>
    <row r="130">
      <c r="A130" s="14"/>
      <c r="B130" s="13">
        <v>4.0</v>
      </c>
      <c r="C130" s="97">
        <f t="shared" si="1"/>
        <v>140</v>
      </c>
      <c r="D130" s="97">
        <f t="shared" si="2"/>
        <v>100</v>
      </c>
      <c r="E130" s="97">
        <f t="shared" si="3"/>
        <v>100</v>
      </c>
      <c r="F130" s="97">
        <f t="shared" si="4"/>
        <v>60</v>
      </c>
      <c r="G130" s="97">
        <f t="shared" si="5"/>
        <v>180</v>
      </c>
      <c r="I130" s="6"/>
      <c r="K130" s="1908"/>
      <c r="L130" s="1908"/>
      <c r="M130" s="1908"/>
      <c r="N130" s="1908"/>
      <c r="O130" s="1908"/>
      <c r="P130" s="1908"/>
      <c r="Q130" s="1908"/>
      <c r="R130" s="1908"/>
      <c r="S130" s="1908"/>
      <c r="T130" s="1908"/>
      <c r="U130" s="1908"/>
      <c r="V130" s="1908"/>
      <c r="W130" s="1908"/>
      <c r="X130" s="1908"/>
      <c r="Y130" s="1908"/>
      <c r="Z130" s="1908"/>
      <c r="AA130" s="1908"/>
      <c r="AB130" s="1908"/>
      <c r="AC130" s="1908"/>
      <c r="AD130" s="1908"/>
      <c r="AE130" s="1908"/>
      <c r="AF130" s="1908"/>
      <c r="AG130" s="1908"/>
    </row>
    <row r="131">
      <c r="A131" s="14"/>
      <c r="B131" s="13">
        <v>5.0</v>
      </c>
      <c r="C131" s="97">
        <f t="shared" si="1"/>
        <v>200</v>
      </c>
      <c r="D131" s="97">
        <f t="shared" si="2"/>
        <v>150</v>
      </c>
      <c r="E131" s="97">
        <f t="shared" si="3"/>
        <v>150</v>
      </c>
      <c r="F131" s="97">
        <f t="shared" si="4"/>
        <v>100</v>
      </c>
      <c r="G131" s="97">
        <f t="shared" si="5"/>
        <v>250</v>
      </c>
      <c r="I131" s="6"/>
      <c r="K131" s="1908"/>
      <c r="L131" s="1908"/>
      <c r="M131" s="1908"/>
      <c r="N131" s="1908"/>
      <c r="O131" s="1908"/>
      <c r="P131" s="1908"/>
      <c r="Q131" s="1908"/>
      <c r="R131" s="1908"/>
      <c r="S131" s="1908"/>
      <c r="T131" s="1908"/>
      <c r="U131" s="1908"/>
      <c r="V131" s="1908"/>
      <c r="W131" s="1908"/>
      <c r="X131" s="1908"/>
      <c r="Y131" s="1908"/>
      <c r="Z131" s="1908"/>
      <c r="AA131" s="1908"/>
      <c r="AB131" s="1908"/>
      <c r="AC131" s="1908"/>
      <c r="AD131" s="1908"/>
      <c r="AE131" s="1908"/>
      <c r="AF131" s="1908"/>
      <c r="AG131" s="1908"/>
    </row>
    <row r="132">
      <c r="A132" s="14"/>
      <c r="B132" s="13">
        <v>6.0</v>
      </c>
      <c r="C132" s="97">
        <f t="shared" si="1"/>
        <v>270</v>
      </c>
      <c r="D132" s="97">
        <f t="shared" si="2"/>
        <v>210</v>
      </c>
      <c r="E132" s="97">
        <f t="shared" si="3"/>
        <v>210</v>
      </c>
      <c r="F132" s="97">
        <f t="shared" si="4"/>
        <v>150</v>
      </c>
      <c r="G132" s="97">
        <f t="shared" si="5"/>
        <v>330</v>
      </c>
      <c r="I132" s="6"/>
      <c r="K132" s="1908"/>
      <c r="L132" s="1908"/>
      <c r="M132" s="1908"/>
      <c r="N132" s="1908"/>
      <c r="O132" s="1908"/>
      <c r="P132" s="1908"/>
      <c r="Q132" s="1908"/>
      <c r="R132" s="1908"/>
      <c r="S132" s="1908"/>
      <c r="T132" s="1908"/>
      <c r="U132" s="1908"/>
      <c r="V132" s="1908"/>
      <c r="W132" s="1908"/>
      <c r="X132" s="1908"/>
      <c r="Y132" s="1908"/>
      <c r="Z132" s="1908"/>
      <c r="AA132" s="1908"/>
      <c r="AB132" s="1908"/>
      <c r="AC132" s="1908"/>
      <c r="AD132" s="1908"/>
      <c r="AE132" s="1908"/>
      <c r="AF132" s="1908"/>
      <c r="AG132" s="1908"/>
    </row>
    <row r="133">
      <c r="A133" s="14"/>
      <c r="B133" s="13">
        <v>7.0</v>
      </c>
      <c r="C133" s="97">
        <f t="shared" si="1"/>
        <v>350</v>
      </c>
      <c r="D133" s="97">
        <f t="shared" si="2"/>
        <v>280</v>
      </c>
      <c r="E133" s="97">
        <f t="shared" si="3"/>
        <v>280</v>
      </c>
      <c r="F133" s="97">
        <f t="shared" si="4"/>
        <v>210</v>
      </c>
      <c r="G133" s="97">
        <f t="shared" si="5"/>
        <v>420</v>
      </c>
      <c r="I133" s="6"/>
      <c r="K133" s="1908"/>
      <c r="L133" s="1908"/>
      <c r="M133" s="1908"/>
      <c r="N133" s="1908"/>
      <c r="O133" s="1908"/>
      <c r="P133" s="1908"/>
      <c r="Q133" s="1908"/>
      <c r="R133" s="1908"/>
      <c r="S133" s="1908"/>
      <c r="T133" s="1908"/>
      <c r="U133" s="1908"/>
      <c r="V133" s="1908"/>
      <c r="W133" s="1908"/>
      <c r="X133" s="1908"/>
      <c r="Y133" s="1908"/>
      <c r="Z133" s="1908"/>
      <c r="AA133" s="1908"/>
      <c r="AB133" s="1908"/>
      <c r="AC133" s="1908"/>
      <c r="AD133" s="1908"/>
      <c r="AE133" s="1908"/>
      <c r="AF133" s="1908"/>
      <c r="AG133" s="1908"/>
    </row>
    <row r="134">
      <c r="A134" s="14"/>
      <c r="B134" s="13">
        <v>8.0</v>
      </c>
      <c r="C134" s="97">
        <f t="shared" si="1"/>
        <v>440</v>
      </c>
      <c r="D134" s="97">
        <f t="shared" si="2"/>
        <v>360</v>
      </c>
      <c r="E134" s="97">
        <f t="shared" si="3"/>
        <v>360</v>
      </c>
      <c r="F134" s="97">
        <f t="shared" si="4"/>
        <v>280</v>
      </c>
      <c r="G134" s="97">
        <f t="shared" si="5"/>
        <v>520</v>
      </c>
      <c r="I134" s="6"/>
      <c r="K134" s="1908"/>
      <c r="L134" s="1908"/>
      <c r="M134" s="1908"/>
      <c r="N134" s="1908"/>
      <c r="O134" s="1908"/>
      <c r="P134" s="1908"/>
      <c r="Q134" s="1908"/>
      <c r="R134" s="1908"/>
      <c r="S134" s="1908"/>
      <c r="T134" s="1908"/>
      <c r="U134" s="1908"/>
      <c r="V134" s="1908"/>
      <c r="W134" s="1908"/>
      <c r="X134" s="1908"/>
      <c r="Y134" s="1908"/>
      <c r="Z134" s="1908"/>
      <c r="AA134" s="1908"/>
      <c r="AB134" s="1908"/>
      <c r="AC134" s="1908"/>
      <c r="AD134" s="1908"/>
      <c r="AE134" s="1908"/>
      <c r="AF134" s="1908"/>
      <c r="AG134" s="1908"/>
    </row>
    <row r="135">
      <c r="A135" s="14"/>
      <c r="B135" s="13">
        <v>9.0</v>
      </c>
      <c r="C135" s="97">
        <f t="shared" si="1"/>
        <v>540</v>
      </c>
      <c r="D135" s="97">
        <f t="shared" si="2"/>
        <v>450</v>
      </c>
      <c r="E135" s="97">
        <f t="shared" si="3"/>
        <v>450</v>
      </c>
      <c r="F135" s="97">
        <f t="shared" si="4"/>
        <v>360</v>
      </c>
      <c r="G135" s="97">
        <f t="shared" si="5"/>
        <v>630</v>
      </c>
      <c r="I135" s="1"/>
      <c r="K135" s="1908"/>
      <c r="L135" s="1908"/>
      <c r="M135" s="1908"/>
      <c r="N135" s="1908"/>
      <c r="O135" s="1908"/>
      <c r="P135" s="1908"/>
      <c r="Q135" s="1908"/>
      <c r="R135" s="1908"/>
      <c r="S135" s="1908"/>
      <c r="T135" s="1908"/>
      <c r="U135" s="1908"/>
      <c r="V135" s="1908"/>
      <c r="W135" s="1908"/>
      <c r="X135" s="1908"/>
      <c r="Y135" s="1908"/>
      <c r="Z135" s="1908"/>
      <c r="AA135" s="1908"/>
      <c r="AB135" s="1908"/>
      <c r="AC135" s="1908"/>
      <c r="AD135" s="1908"/>
      <c r="AE135" s="1908"/>
      <c r="AF135" s="1908"/>
      <c r="AG135" s="1908"/>
    </row>
    <row r="136">
      <c r="A136" s="14"/>
      <c r="B136" s="13">
        <v>10.0</v>
      </c>
      <c r="C136" s="97">
        <f t="shared" si="1"/>
        <v>650</v>
      </c>
      <c r="D136" s="97">
        <f t="shared" si="2"/>
        <v>550</v>
      </c>
      <c r="E136" s="97">
        <f t="shared" si="3"/>
        <v>550</v>
      </c>
      <c r="F136" s="97">
        <f t="shared" si="4"/>
        <v>450</v>
      </c>
      <c r="G136" s="97">
        <f t="shared" si="5"/>
        <v>750</v>
      </c>
      <c r="I136" s="14"/>
      <c r="K136" s="1908"/>
      <c r="L136" s="1908"/>
      <c r="M136" s="1908"/>
      <c r="N136" s="1908"/>
      <c r="O136" s="1908"/>
      <c r="P136" s="1908"/>
      <c r="Q136" s="1908"/>
      <c r="R136" s="1908"/>
      <c r="S136" s="1908"/>
      <c r="T136" s="1908"/>
      <c r="U136" s="1908"/>
      <c r="V136" s="1908"/>
      <c r="W136" s="1908"/>
      <c r="X136" s="1908"/>
      <c r="Y136" s="1908"/>
      <c r="Z136" s="1908"/>
      <c r="AA136" s="1908"/>
      <c r="AB136" s="1908"/>
      <c r="AC136" s="1908"/>
      <c r="AD136" s="1908"/>
      <c r="AE136" s="1908"/>
      <c r="AF136" s="1908"/>
      <c r="AG136" s="1908"/>
    </row>
    <row r="137">
      <c r="A137" s="14"/>
      <c r="B137" s="13">
        <v>11.0</v>
      </c>
      <c r="C137" s="97">
        <f t="shared" si="1"/>
        <v>770</v>
      </c>
      <c r="D137" s="97">
        <f t="shared" si="2"/>
        <v>660</v>
      </c>
      <c r="E137" s="97">
        <f t="shared" si="3"/>
        <v>660</v>
      </c>
      <c r="F137" s="97">
        <f t="shared" si="4"/>
        <v>550</v>
      </c>
      <c r="G137" s="97">
        <f t="shared" si="5"/>
        <v>880</v>
      </c>
      <c r="H137" s="14"/>
      <c r="I137" s="14"/>
      <c r="K137" s="1908"/>
      <c r="L137" s="1908"/>
      <c r="M137" s="1908"/>
      <c r="N137" s="1908"/>
      <c r="O137" s="1908"/>
      <c r="P137" s="1908"/>
      <c r="Q137" s="1908"/>
      <c r="R137" s="1908"/>
      <c r="S137" s="1908"/>
      <c r="T137" s="1908"/>
      <c r="U137" s="1908"/>
      <c r="V137" s="1908"/>
      <c r="W137" s="1908"/>
      <c r="X137" s="1908"/>
      <c r="Y137" s="1908"/>
      <c r="Z137" s="1908"/>
      <c r="AA137" s="1908"/>
      <c r="AB137" s="1908"/>
      <c r="AC137" s="1908"/>
      <c r="AD137" s="1908"/>
      <c r="AE137" s="1908"/>
      <c r="AF137" s="1908"/>
      <c r="AG137" s="1908"/>
    </row>
    <row r="138">
      <c r="A138" s="14"/>
      <c r="B138" s="13">
        <v>12.0</v>
      </c>
      <c r="C138" s="97">
        <f t="shared" si="1"/>
        <v>900</v>
      </c>
      <c r="D138" s="97">
        <f t="shared" si="2"/>
        <v>780</v>
      </c>
      <c r="E138" s="97">
        <f t="shared" si="3"/>
        <v>780</v>
      </c>
      <c r="F138" s="97">
        <f t="shared" si="4"/>
        <v>660</v>
      </c>
      <c r="G138" s="97">
        <f t="shared" si="5"/>
        <v>1020</v>
      </c>
      <c r="H138" s="14"/>
      <c r="I138" s="14"/>
      <c r="K138" s="1908"/>
      <c r="L138" s="1908"/>
      <c r="M138" s="1908"/>
      <c r="N138" s="1908"/>
      <c r="O138" s="1908"/>
      <c r="P138" s="1908"/>
      <c r="Q138" s="1908"/>
      <c r="R138" s="1908"/>
      <c r="S138" s="1908"/>
      <c r="T138" s="1908"/>
      <c r="U138" s="1908"/>
      <c r="V138" s="1908"/>
      <c r="W138" s="1908"/>
      <c r="X138" s="1908"/>
      <c r="Y138" s="1908"/>
      <c r="Z138" s="1908"/>
      <c r="AA138" s="1908"/>
      <c r="AB138" s="1908"/>
      <c r="AC138" s="1908"/>
      <c r="AD138" s="1908"/>
      <c r="AE138" s="1908"/>
      <c r="AF138" s="1908"/>
      <c r="AG138" s="1908"/>
    </row>
    <row r="139">
      <c r="A139" s="14"/>
      <c r="B139" s="14"/>
      <c r="C139" s="97"/>
      <c r="D139" s="97"/>
      <c r="E139" s="97"/>
      <c r="F139" s="14"/>
      <c r="G139" s="6"/>
      <c r="H139" s="14"/>
      <c r="I139" s="14"/>
      <c r="K139" s="1908"/>
      <c r="L139" s="1908"/>
      <c r="M139" s="1908"/>
      <c r="N139" s="1908"/>
      <c r="O139" s="1908"/>
      <c r="P139" s="1908"/>
      <c r="Q139" s="1908"/>
      <c r="R139" s="1908"/>
      <c r="S139" s="1908"/>
      <c r="T139" s="1908"/>
      <c r="U139" s="1908"/>
      <c r="V139" s="1908"/>
      <c r="W139" s="1908"/>
      <c r="X139" s="1908"/>
      <c r="Y139" s="1908"/>
      <c r="Z139" s="1908"/>
      <c r="AA139" s="1908"/>
      <c r="AB139" s="1908"/>
      <c r="AC139" s="1908"/>
      <c r="AD139" s="1908"/>
      <c r="AE139" s="1908"/>
      <c r="AF139" s="1908"/>
      <c r="AG139" s="1908"/>
    </row>
    <row r="140">
      <c r="A140" s="14"/>
      <c r="B140" s="13" t="s">
        <v>2478</v>
      </c>
      <c r="C140" s="394" t="s">
        <v>2479</v>
      </c>
      <c r="D140" s="14"/>
      <c r="E140" s="14"/>
      <c r="F140" s="394"/>
      <c r="G140" s="14"/>
      <c r="H140" s="14"/>
      <c r="I140" s="14"/>
      <c r="K140" s="1908"/>
      <c r="L140" s="1908"/>
      <c r="M140" s="1908"/>
      <c r="N140" s="1908"/>
      <c r="O140" s="1908"/>
      <c r="P140" s="1908"/>
      <c r="Q140" s="1908"/>
      <c r="R140" s="1908"/>
      <c r="S140" s="1908"/>
      <c r="T140" s="1908"/>
      <c r="U140" s="1908"/>
      <c r="V140" s="1908"/>
      <c r="W140" s="1908"/>
      <c r="X140" s="1908"/>
      <c r="Y140" s="1908"/>
      <c r="Z140" s="1908"/>
      <c r="AA140" s="1908"/>
      <c r="AB140" s="1908"/>
      <c r="AC140" s="1908"/>
      <c r="AD140" s="1908"/>
      <c r="AE140" s="1908"/>
      <c r="AF140" s="1908"/>
      <c r="AG140" s="1908"/>
    </row>
    <row r="141">
      <c r="A141" s="14"/>
      <c r="B141" s="13" t="s">
        <v>216</v>
      </c>
      <c r="C141" s="13">
        <v>0.0</v>
      </c>
      <c r="D141" s="14"/>
      <c r="E141" s="14"/>
      <c r="F141" s="394"/>
      <c r="G141" s="14"/>
      <c r="H141" s="14"/>
      <c r="I141" s="14"/>
      <c r="K141" s="1908"/>
      <c r="L141" s="1908"/>
      <c r="M141" s="1908"/>
      <c r="N141" s="1908"/>
      <c r="O141" s="1908"/>
      <c r="P141" s="1908"/>
      <c r="Q141" s="1908"/>
      <c r="R141" s="1908"/>
      <c r="S141" s="1908"/>
      <c r="T141" s="1908"/>
      <c r="U141" s="1908"/>
      <c r="V141" s="1908"/>
      <c r="W141" s="1908"/>
      <c r="X141" s="1908"/>
      <c r="Y141" s="1908"/>
      <c r="Z141" s="1908"/>
      <c r="AA141" s="1908"/>
      <c r="AB141" s="1908"/>
      <c r="AC141" s="1908"/>
      <c r="AD141" s="1908"/>
      <c r="AE141" s="1908"/>
      <c r="AF141" s="1908"/>
      <c r="AG141" s="1908"/>
    </row>
    <row r="142">
      <c r="A142" s="14"/>
      <c r="B142" s="13" t="s">
        <v>136</v>
      </c>
      <c r="C142" s="13">
        <v>1.0</v>
      </c>
      <c r="D142" s="14"/>
      <c r="E142" s="14"/>
      <c r="F142" s="394"/>
      <c r="G142" s="14"/>
      <c r="H142" s="14"/>
      <c r="I142" s="14"/>
      <c r="K142" s="1908"/>
      <c r="L142" s="1908"/>
      <c r="M142" s="1908"/>
      <c r="N142" s="1908"/>
      <c r="O142" s="1908"/>
      <c r="P142" s="1908"/>
      <c r="Q142" s="1908"/>
      <c r="R142" s="1908"/>
      <c r="S142" s="1908"/>
      <c r="T142" s="1908"/>
      <c r="U142" s="1908"/>
      <c r="V142" s="1908"/>
      <c r="W142" s="1908"/>
      <c r="X142" s="1908"/>
      <c r="Y142" s="1908"/>
      <c r="Z142" s="1908"/>
      <c r="AA142" s="1908"/>
      <c r="AB142" s="1908"/>
      <c r="AC142" s="1908"/>
      <c r="AD142" s="1908"/>
      <c r="AE142" s="1908"/>
      <c r="AF142" s="1908"/>
      <c r="AG142" s="1908"/>
    </row>
    <row r="143">
      <c r="A143" s="14"/>
      <c r="B143" s="13" t="s">
        <v>2480</v>
      </c>
      <c r="C143" s="13">
        <v>2.0</v>
      </c>
      <c r="D143" s="14"/>
      <c r="E143" s="14"/>
      <c r="F143" s="394"/>
      <c r="G143" s="14"/>
      <c r="H143" s="14"/>
      <c r="I143" s="14"/>
      <c r="K143" s="1908"/>
      <c r="L143" s="1908"/>
      <c r="M143" s="1908"/>
      <c r="N143" s="1908"/>
      <c r="O143" s="1908"/>
      <c r="P143" s="1908"/>
      <c r="Q143" s="1908"/>
      <c r="R143" s="1908"/>
      <c r="S143" s="1908"/>
      <c r="T143" s="1908"/>
      <c r="U143" s="1908"/>
      <c r="V143" s="1908"/>
      <c r="W143" s="1908"/>
      <c r="X143" s="1908"/>
      <c r="Y143" s="1908"/>
      <c r="Z143" s="1908"/>
      <c r="AA143" s="1908"/>
      <c r="AB143" s="1908"/>
      <c r="AC143" s="1908"/>
      <c r="AD143" s="1908"/>
      <c r="AE143" s="1908"/>
      <c r="AF143" s="1908"/>
      <c r="AG143" s="1908"/>
    </row>
    <row r="144">
      <c r="A144" s="14"/>
      <c r="B144" s="13" t="s">
        <v>2481</v>
      </c>
      <c r="C144" s="13">
        <v>3.0</v>
      </c>
      <c r="D144" s="14"/>
      <c r="E144" s="14"/>
      <c r="F144" s="14"/>
      <c r="G144" s="14"/>
      <c r="H144" s="14"/>
      <c r="I144" s="394"/>
      <c r="K144" s="1908"/>
      <c r="L144" s="1908"/>
      <c r="M144" s="1908"/>
      <c r="N144" s="1908"/>
      <c r="O144" s="1908"/>
      <c r="P144" s="1908"/>
      <c r="Q144" s="1908"/>
      <c r="R144" s="1908"/>
      <c r="S144" s="1908"/>
      <c r="T144" s="1908"/>
      <c r="U144" s="1908"/>
      <c r="V144" s="1908"/>
      <c r="W144" s="1908"/>
      <c r="X144" s="1908"/>
      <c r="Y144" s="1908"/>
      <c r="Z144" s="1908"/>
      <c r="AA144" s="1908"/>
      <c r="AB144" s="1908"/>
      <c r="AC144" s="1908"/>
      <c r="AD144" s="1908"/>
      <c r="AE144" s="1908"/>
      <c r="AF144" s="1908"/>
      <c r="AG144" s="1908"/>
    </row>
    <row r="145">
      <c r="A145" s="14"/>
      <c r="B145" s="14"/>
      <c r="C145" s="14"/>
      <c r="D145" s="14"/>
      <c r="E145" s="14"/>
      <c r="F145" s="14"/>
      <c r="G145" s="14"/>
      <c r="H145" s="394"/>
      <c r="I145" s="1984"/>
      <c r="K145" s="1908"/>
      <c r="L145" s="1908"/>
      <c r="M145" s="1908"/>
      <c r="N145" s="1908"/>
      <c r="O145" s="1908"/>
      <c r="P145" s="1908"/>
      <c r="Q145" s="1908"/>
      <c r="R145" s="1908"/>
      <c r="S145" s="1908"/>
      <c r="T145" s="1908"/>
      <c r="U145" s="1908"/>
      <c r="V145" s="1908"/>
      <c r="W145" s="1908"/>
      <c r="X145" s="1908"/>
      <c r="Y145" s="1908"/>
      <c r="Z145" s="1908"/>
      <c r="AA145" s="1908"/>
      <c r="AB145" s="1908"/>
      <c r="AC145" s="1908"/>
      <c r="AD145" s="1908"/>
      <c r="AE145" s="1908"/>
      <c r="AF145" s="1908"/>
      <c r="AG145" s="1908"/>
    </row>
    <row r="146">
      <c r="A146" s="14"/>
      <c r="B146" s="6" t="s">
        <v>219</v>
      </c>
      <c r="C146" s="394" t="s">
        <v>2482</v>
      </c>
      <c r="D146" s="14"/>
      <c r="E146" s="14"/>
      <c r="F146" s="14"/>
      <c r="G146" s="394"/>
      <c r="H146" s="1984"/>
      <c r="I146" s="14"/>
      <c r="K146" s="1908"/>
      <c r="L146" s="1908"/>
      <c r="M146" s="1908"/>
      <c r="N146" s="1908"/>
      <c r="O146" s="1908"/>
      <c r="P146" s="1908"/>
      <c r="Q146" s="1908"/>
      <c r="R146" s="1908"/>
      <c r="S146" s="1908"/>
      <c r="T146" s="1908"/>
      <c r="U146" s="1908"/>
      <c r="V146" s="1908"/>
      <c r="W146" s="1908"/>
      <c r="X146" s="1908"/>
      <c r="Y146" s="1908"/>
      <c r="Z146" s="1908"/>
      <c r="AA146" s="1908"/>
      <c r="AB146" s="1908"/>
      <c r="AC146" s="1908"/>
      <c r="AD146" s="1908"/>
      <c r="AE146" s="1908"/>
      <c r="AF146" s="1908"/>
      <c r="AG146" s="1908"/>
    </row>
    <row r="147">
      <c r="A147" s="14"/>
      <c r="B147" s="13" t="s">
        <v>2483</v>
      </c>
      <c r="C147" s="13">
        <v>1.0</v>
      </c>
      <c r="D147" s="14"/>
      <c r="E147" s="14"/>
      <c r="F147" s="14"/>
      <c r="G147" s="14"/>
      <c r="H147" s="14"/>
      <c r="I147" s="14"/>
      <c r="K147" s="1908"/>
      <c r="L147" s="1908"/>
      <c r="M147" s="1908"/>
      <c r="N147" s="1908"/>
      <c r="O147" s="1908"/>
      <c r="P147" s="1908"/>
      <c r="Q147" s="1908"/>
      <c r="R147" s="1908"/>
      <c r="S147" s="1908"/>
      <c r="T147" s="1908"/>
      <c r="U147" s="1908"/>
      <c r="V147" s="1908"/>
      <c r="W147" s="1908"/>
      <c r="X147" s="1908"/>
      <c r="Y147" s="1908"/>
      <c r="Z147" s="1908"/>
      <c r="AA147" s="1908"/>
      <c r="AB147" s="1908"/>
      <c r="AC147" s="1908"/>
      <c r="AD147" s="1908"/>
      <c r="AE147" s="1908"/>
      <c r="AF147" s="1908"/>
      <c r="AG147" s="1908"/>
    </row>
    <row r="148">
      <c r="A148" s="14"/>
      <c r="B148" s="13" t="s">
        <v>220</v>
      </c>
      <c r="C148" s="13">
        <v>-1.0</v>
      </c>
      <c r="D148" s="14"/>
      <c r="E148" s="14"/>
      <c r="F148" s="14"/>
      <c r="G148" s="14"/>
      <c r="H148" s="14"/>
      <c r="I148" s="14"/>
      <c r="K148" s="1908"/>
      <c r="L148" s="1908"/>
      <c r="M148" s="1908"/>
      <c r="N148" s="1908"/>
      <c r="O148" s="1908"/>
      <c r="P148" s="1908"/>
      <c r="Q148" s="1908"/>
      <c r="R148" s="1908"/>
      <c r="S148" s="1908"/>
      <c r="T148" s="1908"/>
      <c r="U148" s="1908"/>
      <c r="V148" s="1908"/>
      <c r="W148" s="1908"/>
      <c r="X148" s="1908"/>
      <c r="Y148" s="1908"/>
      <c r="Z148" s="1908"/>
      <c r="AA148" s="1908"/>
      <c r="AB148" s="1908"/>
      <c r="AC148" s="1908"/>
      <c r="AD148" s="1908"/>
      <c r="AE148" s="1908"/>
      <c r="AF148" s="1908"/>
      <c r="AG148" s="1908"/>
    </row>
    <row r="149">
      <c r="A149" s="14"/>
      <c r="B149" s="13" t="s">
        <v>2484</v>
      </c>
      <c r="C149" s="13">
        <v>-2.0</v>
      </c>
      <c r="D149" s="14"/>
      <c r="E149" s="14"/>
      <c r="F149" s="14"/>
      <c r="G149" s="14"/>
      <c r="H149" s="14"/>
      <c r="I149" s="14"/>
      <c r="K149" s="1908"/>
      <c r="L149" s="1908"/>
      <c r="M149" s="1908"/>
      <c r="N149" s="1908"/>
      <c r="O149" s="1908"/>
      <c r="P149" s="1908"/>
      <c r="Q149" s="1908"/>
      <c r="R149" s="1908"/>
      <c r="S149" s="1908"/>
      <c r="T149" s="1908"/>
      <c r="U149" s="1908"/>
      <c r="V149" s="1908"/>
      <c r="W149" s="1908"/>
      <c r="X149" s="1908"/>
      <c r="Y149" s="1908"/>
      <c r="Z149" s="1908"/>
      <c r="AA149" s="1908"/>
      <c r="AB149" s="1908"/>
      <c r="AC149" s="1908"/>
      <c r="AD149" s="1908"/>
      <c r="AE149" s="1908"/>
      <c r="AF149" s="1908"/>
      <c r="AG149" s="1908"/>
    </row>
    <row r="150">
      <c r="A150" s="14"/>
      <c r="B150" s="13" t="s">
        <v>2485</v>
      </c>
      <c r="C150" s="13">
        <v>-3.0</v>
      </c>
      <c r="D150" s="14"/>
      <c r="E150" s="14"/>
      <c r="F150" s="14"/>
      <c r="G150" s="14"/>
      <c r="H150" s="14"/>
      <c r="I150" s="14"/>
      <c r="K150" s="1908"/>
      <c r="L150" s="1908"/>
      <c r="M150" s="1908"/>
      <c r="N150" s="1908"/>
      <c r="O150" s="1908"/>
      <c r="P150" s="1908"/>
      <c r="Q150" s="1908"/>
      <c r="R150" s="1908"/>
      <c r="S150" s="1908"/>
      <c r="T150" s="1908"/>
      <c r="U150" s="1908"/>
      <c r="V150" s="1908"/>
      <c r="W150" s="1908"/>
      <c r="X150" s="1908"/>
      <c r="Y150" s="1908"/>
      <c r="Z150" s="1908"/>
      <c r="AA150" s="1908"/>
      <c r="AB150" s="1908"/>
      <c r="AC150" s="1908"/>
      <c r="AD150" s="1908"/>
      <c r="AE150" s="1908"/>
      <c r="AF150" s="1908"/>
      <c r="AG150" s="1908"/>
    </row>
    <row r="151">
      <c r="A151" s="14"/>
      <c r="B151" s="14"/>
      <c r="C151" s="14"/>
      <c r="D151" s="14"/>
      <c r="E151" s="14"/>
      <c r="F151" s="14"/>
      <c r="G151" s="14"/>
      <c r="H151" s="14"/>
      <c r="I151" s="14"/>
      <c r="K151" s="1908"/>
      <c r="L151" s="1908"/>
      <c r="M151" s="1908"/>
      <c r="N151" s="1908"/>
      <c r="O151" s="1908"/>
      <c r="P151" s="1908"/>
      <c r="Q151" s="1908"/>
      <c r="R151" s="1908"/>
      <c r="S151" s="1908"/>
      <c r="T151" s="1908"/>
      <c r="U151" s="1908"/>
      <c r="V151" s="1908"/>
      <c r="W151" s="1908"/>
      <c r="X151" s="1908"/>
      <c r="Y151" s="1908"/>
      <c r="Z151" s="1908"/>
      <c r="AA151" s="1908"/>
      <c r="AB151" s="1908"/>
      <c r="AC151" s="1908"/>
      <c r="AD151" s="1908"/>
      <c r="AE151" s="1908"/>
      <c r="AF151" s="1908"/>
      <c r="AG151" s="1908"/>
    </row>
    <row r="152">
      <c r="A152" s="14"/>
      <c r="B152" s="24" t="s">
        <v>2470</v>
      </c>
      <c r="C152" s="394">
        <v>2.0</v>
      </c>
      <c r="D152" s="14"/>
      <c r="E152" s="14"/>
      <c r="F152" s="14"/>
      <c r="G152" s="14"/>
      <c r="H152" s="14"/>
      <c r="I152" s="14"/>
      <c r="K152" s="1908"/>
      <c r="L152" s="1908"/>
      <c r="M152" s="1908"/>
      <c r="N152" s="1908"/>
      <c r="O152" s="1908"/>
      <c r="P152" s="1908"/>
      <c r="Q152" s="1908"/>
      <c r="R152" s="1908"/>
      <c r="S152" s="1908"/>
      <c r="T152" s="1908"/>
      <c r="U152" s="1908"/>
      <c r="V152" s="1908"/>
      <c r="W152" s="1908"/>
      <c r="X152" s="1908"/>
      <c r="Y152" s="1908"/>
      <c r="Z152" s="1908"/>
      <c r="AA152" s="1908"/>
      <c r="AB152" s="1908"/>
      <c r="AC152" s="1908"/>
      <c r="AD152" s="1908"/>
      <c r="AE152" s="1908"/>
      <c r="AF152" s="1908"/>
      <c r="AG152" s="1908"/>
    </row>
    <row r="153">
      <c r="A153" s="14"/>
      <c r="B153" s="24" t="s">
        <v>2471</v>
      </c>
      <c r="C153" s="394">
        <v>3.0</v>
      </c>
      <c r="D153" s="14"/>
      <c r="E153" s="14"/>
      <c r="F153" s="14"/>
      <c r="G153" s="14"/>
      <c r="H153" s="14"/>
      <c r="I153" s="14"/>
      <c r="K153" s="1908"/>
      <c r="L153" s="1908"/>
      <c r="M153" s="1908"/>
      <c r="N153" s="1908"/>
      <c r="O153" s="1908"/>
      <c r="P153" s="1908"/>
      <c r="Q153" s="1908"/>
      <c r="R153" s="1908"/>
      <c r="S153" s="1908"/>
      <c r="T153" s="1908"/>
      <c r="U153" s="1908"/>
      <c r="V153" s="1908"/>
      <c r="W153" s="1908"/>
      <c r="X153" s="1908"/>
      <c r="Y153" s="1908"/>
      <c r="Z153" s="1908"/>
      <c r="AA153" s="1908"/>
      <c r="AB153" s="1908"/>
      <c r="AC153" s="1908"/>
      <c r="AD153" s="1908"/>
      <c r="AE153" s="1908"/>
      <c r="AF153" s="1908"/>
      <c r="AG153" s="1908"/>
    </row>
    <row r="154">
      <c r="A154" s="14"/>
      <c r="B154" s="24" t="s">
        <v>2472</v>
      </c>
      <c r="C154" s="394">
        <v>3.0</v>
      </c>
      <c r="D154" s="14"/>
      <c r="E154" s="14"/>
      <c r="F154" s="14"/>
      <c r="G154" s="14"/>
      <c r="H154" s="14"/>
      <c r="I154" s="14"/>
      <c r="K154" s="1908"/>
      <c r="L154" s="1908"/>
      <c r="M154" s="1908"/>
      <c r="N154" s="1908"/>
      <c r="O154" s="1908"/>
      <c r="P154" s="1908"/>
      <c r="Q154" s="1908"/>
      <c r="R154" s="1908"/>
      <c r="S154" s="1908"/>
      <c r="T154" s="1908"/>
      <c r="U154" s="1908"/>
      <c r="V154" s="1908"/>
      <c r="W154" s="1908"/>
      <c r="X154" s="1908"/>
      <c r="Y154" s="1908"/>
      <c r="Z154" s="1908"/>
      <c r="AA154" s="1908"/>
      <c r="AB154" s="1908"/>
      <c r="AC154" s="1908"/>
      <c r="AD154" s="1908"/>
      <c r="AE154" s="1908"/>
      <c r="AF154" s="1908"/>
      <c r="AG154" s="1908"/>
    </row>
    <row r="155">
      <c r="A155" s="14"/>
      <c r="B155" s="24" t="s">
        <v>2473</v>
      </c>
      <c r="C155" s="394">
        <v>3.0</v>
      </c>
      <c r="D155" s="14"/>
      <c r="E155" s="14"/>
      <c r="F155" s="14"/>
      <c r="G155" s="14"/>
      <c r="H155" s="14"/>
      <c r="I155" s="14"/>
      <c r="K155" s="1908"/>
      <c r="L155" s="1908"/>
      <c r="M155" s="1908"/>
      <c r="N155" s="1908"/>
      <c r="O155" s="1908"/>
      <c r="P155" s="1908"/>
      <c r="Q155" s="1908"/>
      <c r="R155" s="1908"/>
      <c r="S155" s="1908"/>
      <c r="T155" s="1908"/>
      <c r="U155" s="1908"/>
      <c r="V155" s="1908"/>
      <c r="W155" s="1908"/>
      <c r="X155" s="1908"/>
      <c r="Y155" s="1908"/>
      <c r="Z155" s="1908"/>
      <c r="AA155" s="1908"/>
      <c r="AB155" s="1908"/>
      <c r="AC155" s="1908"/>
      <c r="AD155" s="1908"/>
      <c r="AE155" s="1908"/>
      <c r="AF155" s="1908"/>
      <c r="AG155" s="1908"/>
    </row>
    <row r="156">
      <c r="A156" s="14"/>
      <c r="B156" s="13" t="s">
        <v>20</v>
      </c>
      <c r="C156" s="13">
        <v>5.0</v>
      </c>
      <c r="D156" s="14"/>
      <c r="E156" s="14"/>
      <c r="F156" s="14"/>
      <c r="G156" s="14"/>
      <c r="H156" s="14"/>
      <c r="I156" s="14"/>
      <c r="K156" s="1908"/>
      <c r="L156" s="1908"/>
      <c r="M156" s="1908"/>
      <c r="N156" s="1908"/>
      <c r="O156" s="1908"/>
      <c r="P156" s="1908"/>
      <c r="Q156" s="1908"/>
      <c r="R156" s="1908"/>
      <c r="S156" s="1908"/>
      <c r="T156" s="1908"/>
      <c r="U156" s="1908"/>
      <c r="V156" s="1908"/>
      <c r="W156" s="1908"/>
      <c r="X156" s="1908"/>
      <c r="Y156" s="1908"/>
      <c r="Z156" s="1908"/>
      <c r="AA156" s="1908"/>
      <c r="AB156" s="1908"/>
      <c r="AC156" s="1908"/>
      <c r="AD156" s="1908"/>
      <c r="AE156" s="1908"/>
      <c r="AF156" s="1908"/>
      <c r="AG156" s="1908"/>
    </row>
    <row r="157">
      <c r="A157" s="14"/>
      <c r="B157" s="14"/>
      <c r="C157" s="14"/>
      <c r="D157" s="14"/>
      <c r="E157" s="14"/>
      <c r="F157" s="14"/>
      <c r="G157" s="14"/>
      <c r="H157" s="14"/>
      <c r="I157" s="14"/>
      <c r="K157" s="1908"/>
      <c r="L157" s="1908"/>
      <c r="M157" s="1908"/>
      <c r="N157" s="1908"/>
      <c r="O157" s="1908"/>
      <c r="P157" s="1908"/>
      <c r="Q157" s="1908"/>
      <c r="R157" s="1908"/>
      <c r="S157" s="1908"/>
      <c r="T157" s="1908"/>
      <c r="U157" s="1908"/>
      <c r="V157" s="1908"/>
      <c r="W157" s="1908"/>
      <c r="X157" s="1908"/>
      <c r="Y157" s="1908"/>
      <c r="Z157" s="1908"/>
      <c r="AA157" s="1908"/>
      <c r="AB157" s="1908"/>
      <c r="AC157" s="1908"/>
      <c r="AD157" s="1908"/>
      <c r="AE157" s="1908"/>
      <c r="AF157" s="1908"/>
      <c r="AG157" s="1908"/>
    </row>
    <row r="158">
      <c r="A158" s="13" t="s">
        <v>2486</v>
      </c>
      <c r="B158" s="13" t="s">
        <v>2487</v>
      </c>
      <c r="C158" s="13" t="s">
        <v>2488</v>
      </c>
      <c r="D158" s="13" t="s">
        <v>2489</v>
      </c>
      <c r="E158" s="14"/>
      <c r="F158" s="14"/>
      <c r="G158" s="14"/>
      <c r="H158" s="14"/>
      <c r="I158" s="14"/>
      <c r="K158" s="1908"/>
      <c r="L158" s="1908"/>
      <c r="M158" s="1908"/>
      <c r="N158" s="1908"/>
      <c r="O158" s="1908"/>
      <c r="P158" s="1908"/>
      <c r="Q158" s="1908"/>
      <c r="R158" s="1908"/>
      <c r="S158" s="1908"/>
      <c r="T158" s="1908"/>
      <c r="U158" s="1908"/>
      <c r="V158" s="1908"/>
      <c r="W158" s="1908"/>
      <c r="X158" s="1908"/>
      <c r="Y158" s="1908"/>
      <c r="Z158" s="1908"/>
      <c r="AA158" s="1908"/>
      <c r="AB158" s="1908"/>
      <c r="AC158" s="1908"/>
      <c r="AD158" s="1908"/>
      <c r="AE158" s="1908"/>
      <c r="AF158" s="1908"/>
      <c r="AG158" s="1908"/>
    </row>
    <row r="159">
      <c r="A159" s="13">
        <v>1.0</v>
      </c>
      <c r="B159" s="1985" t="s">
        <v>1133</v>
      </c>
      <c r="C159" s="13">
        <v>4.0</v>
      </c>
      <c r="D159" s="13">
        <v>4.0</v>
      </c>
      <c r="E159" s="14"/>
      <c r="F159" s="14"/>
      <c r="G159" s="14"/>
      <c r="H159" s="14"/>
      <c r="I159" s="14"/>
      <c r="K159" s="1908"/>
      <c r="L159" s="1908"/>
      <c r="M159" s="1908"/>
      <c r="N159" s="1908"/>
      <c r="O159" s="1908"/>
      <c r="P159" s="1908"/>
      <c r="Q159" s="1908"/>
      <c r="R159" s="1908"/>
      <c r="S159" s="1908"/>
      <c r="T159" s="1908"/>
      <c r="U159" s="1908"/>
      <c r="V159" s="1908"/>
      <c r="W159" s="1908"/>
      <c r="X159" s="1908"/>
      <c r="Y159" s="1908"/>
      <c r="Z159" s="1908"/>
      <c r="AA159" s="1908"/>
      <c r="AB159" s="1908"/>
      <c r="AC159" s="1908"/>
      <c r="AD159" s="1908"/>
      <c r="AE159" s="1908"/>
      <c r="AF159" s="1908"/>
      <c r="AG159" s="1908"/>
    </row>
    <row r="160">
      <c r="A160" s="13">
        <v>2.0</v>
      </c>
      <c r="B160" s="1985" t="s">
        <v>1137</v>
      </c>
      <c r="C160" s="13">
        <v>3.5</v>
      </c>
      <c r="D160" s="13">
        <v>3.5</v>
      </c>
      <c r="E160" s="14"/>
      <c r="F160" s="14"/>
      <c r="G160" s="14"/>
      <c r="H160" s="14"/>
      <c r="I160" s="14"/>
      <c r="K160" s="1908"/>
      <c r="L160" s="1908"/>
      <c r="M160" s="1908"/>
      <c r="N160" s="1908"/>
      <c r="O160" s="1908"/>
      <c r="P160" s="1908"/>
      <c r="Q160" s="1908"/>
      <c r="R160" s="1908"/>
      <c r="S160" s="1908"/>
      <c r="T160" s="1908"/>
      <c r="U160" s="1908"/>
      <c r="V160" s="1908"/>
      <c r="W160" s="1908"/>
      <c r="X160" s="1908"/>
      <c r="Y160" s="1908"/>
      <c r="Z160" s="1908"/>
      <c r="AA160" s="1908"/>
      <c r="AB160" s="1908"/>
      <c r="AC160" s="1908"/>
      <c r="AD160" s="1908"/>
      <c r="AE160" s="1908"/>
      <c r="AF160" s="1908"/>
      <c r="AG160" s="1908"/>
    </row>
    <row r="161">
      <c r="A161" s="13">
        <v>3.0</v>
      </c>
      <c r="B161" s="1986" t="s">
        <v>1139</v>
      </c>
      <c r="C161" s="13">
        <v>3.0</v>
      </c>
      <c r="D161" s="13">
        <v>3.0</v>
      </c>
      <c r="E161" s="14"/>
      <c r="F161" s="14"/>
      <c r="G161" s="14"/>
      <c r="H161" s="14"/>
      <c r="I161" s="14"/>
      <c r="K161" s="1908"/>
      <c r="L161" s="1908"/>
      <c r="M161" s="1908"/>
      <c r="N161" s="1908"/>
      <c r="O161" s="1908"/>
      <c r="P161" s="1908"/>
      <c r="Q161" s="1908"/>
      <c r="R161" s="1908"/>
      <c r="S161" s="1908"/>
      <c r="T161" s="1908"/>
      <c r="U161" s="1908"/>
      <c r="V161" s="1908"/>
      <c r="W161" s="1908"/>
      <c r="X161" s="1908"/>
      <c r="Y161" s="1908"/>
      <c r="Z161" s="1908"/>
      <c r="AA161" s="1908"/>
      <c r="AB161" s="1908"/>
      <c r="AC161" s="1908"/>
      <c r="AD161" s="1908"/>
      <c r="AE161" s="1908"/>
      <c r="AF161" s="1908"/>
      <c r="AG161" s="1908"/>
    </row>
    <row r="162">
      <c r="A162" s="13">
        <v>4.0</v>
      </c>
      <c r="B162" s="1986" t="s">
        <v>1141</v>
      </c>
      <c r="C162" s="13">
        <v>2.5</v>
      </c>
      <c r="D162" s="13">
        <v>2.5</v>
      </c>
      <c r="E162" s="14"/>
      <c r="F162" s="14"/>
      <c r="G162" s="14"/>
      <c r="H162" s="14"/>
      <c r="I162" s="14"/>
      <c r="K162" s="1908"/>
      <c r="L162" s="1908"/>
      <c r="M162" s="1908"/>
      <c r="N162" s="1908"/>
      <c r="O162" s="1908"/>
      <c r="P162" s="1908"/>
      <c r="Q162" s="1908"/>
      <c r="R162" s="1908"/>
      <c r="S162" s="1908"/>
      <c r="T162" s="1908"/>
      <c r="U162" s="1908"/>
      <c r="V162" s="1908"/>
      <c r="W162" s="1908"/>
      <c r="X162" s="1908"/>
      <c r="Y162" s="1908"/>
      <c r="Z162" s="1908"/>
      <c r="AA162" s="1908"/>
      <c r="AB162" s="1908"/>
      <c r="AC162" s="1908"/>
      <c r="AD162" s="1908"/>
      <c r="AE162" s="1908"/>
      <c r="AF162" s="1908"/>
      <c r="AG162" s="1908"/>
    </row>
    <row r="163">
      <c r="A163" s="13">
        <v>5.0</v>
      </c>
      <c r="B163" s="1987" t="s">
        <v>1144</v>
      </c>
      <c r="C163" s="13">
        <v>2.0</v>
      </c>
      <c r="D163" s="13">
        <v>2.0</v>
      </c>
      <c r="E163" s="14"/>
      <c r="F163" s="14"/>
      <c r="G163" s="14"/>
      <c r="H163" s="14"/>
      <c r="I163" s="14"/>
      <c r="K163" s="1908"/>
      <c r="L163" s="1908"/>
      <c r="M163" s="1908"/>
      <c r="N163" s="1908"/>
      <c r="O163" s="1908"/>
      <c r="P163" s="1908"/>
      <c r="Q163" s="1908"/>
      <c r="R163" s="1908"/>
      <c r="S163" s="1908"/>
      <c r="T163" s="1908"/>
      <c r="U163" s="1908"/>
      <c r="V163" s="1908"/>
      <c r="W163" s="1908"/>
      <c r="X163" s="1908"/>
      <c r="Y163" s="1908"/>
      <c r="Z163" s="1908"/>
      <c r="AA163" s="1908"/>
      <c r="AB163" s="1908"/>
      <c r="AC163" s="1908"/>
      <c r="AD163" s="1908"/>
      <c r="AE163" s="1908"/>
      <c r="AF163" s="1908"/>
      <c r="AG163" s="1908"/>
    </row>
    <row r="164">
      <c r="A164" s="14"/>
      <c r="B164" s="14"/>
      <c r="C164" s="14"/>
      <c r="D164" s="14"/>
      <c r="E164" s="14"/>
      <c r="F164" s="14"/>
      <c r="G164" s="14"/>
      <c r="H164" s="14"/>
      <c r="I164" s="14"/>
      <c r="K164" s="1908"/>
      <c r="L164" s="1908"/>
      <c r="M164" s="1908"/>
      <c r="N164" s="1908"/>
      <c r="O164" s="1908"/>
      <c r="P164" s="1908"/>
      <c r="Q164" s="1908"/>
      <c r="R164" s="1908"/>
      <c r="S164" s="1908"/>
      <c r="T164" s="1908"/>
      <c r="U164" s="1908"/>
      <c r="V164" s="1908"/>
      <c r="W164" s="1908"/>
      <c r="X164" s="1908"/>
      <c r="Y164" s="1908"/>
      <c r="Z164" s="1908"/>
      <c r="AA164" s="1908"/>
      <c r="AB164" s="1908"/>
      <c r="AC164" s="1908"/>
      <c r="AD164" s="1908"/>
      <c r="AE164" s="1908"/>
      <c r="AF164" s="1908"/>
      <c r="AG164" s="1908"/>
    </row>
    <row r="165">
      <c r="A165" s="14"/>
      <c r="B165" s="13" t="s">
        <v>200</v>
      </c>
      <c r="C165" s="14"/>
      <c r="D165" s="14"/>
      <c r="E165" s="14"/>
      <c r="F165" s="14"/>
      <c r="G165" s="14"/>
      <c r="H165" s="14"/>
      <c r="I165" s="14"/>
      <c r="K165" s="1908"/>
      <c r="L165" s="1908"/>
      <c r="M165" s="1908"/>
      <c r="N165" s="1908"/>
      <c r="O165" s="1908"/>
      <c r="P165" s="1908"/>
      <c r="Q165" s="1908"/>
      <c r="R165" s="1908"/>
      <c r="S165" s="1908"/>
      <c r="T165" s="1908"/>
      <c r="U165" s="1908"/>
      <c r="V165" s="1908"/>
      <c r="W165" s="1908"/>
      <c r="X165" s="1908"/>
      <c r="Y165" s="1908"/>
      <c r="Z165" s="1908"/>
      <c r="AA165" s="1908"/>
      <c r="AB165" s="1908"/>
      <c r="AC165" s="1908"/>
      <c r="AD165" s="1908"/>
      <c r="AE165" s="1908"/>
      <c r="AF165" s="1908"/>
      <c r="AG165" s="1908"/>
    </row>
    <row r="166">
      <c r="A166" s="14"/>
      <c r="B166" s="128" t="s">
        <v>2490</v>
      </c>
      <c r="C166" s="129">
        <v>0.0</v>
      </c>
      <c r="D166" s="129">
        <v>1.0</v>
      </c>
      <c r="E166" s="129">
        <v>2.0</v>
      </c>
      <c r="F166" s="129">
        <v>3.0</v>
      </c>
      <c r="G166" s="129">
        <v>4.0</v>
      </c>
      <c r="H166" s="129">
        <v>5.0</v>
      </c>
      <c r="I166" s="1988">
        <v>6.0</v>
      </c>
      <c r="K166" s="1908"/>
      <c r="L166" s="1908"/>
      <c r="M166" s="1908"/>
      <c r="N166" s="1908"/>
      <c r="O166" s="1908"/>
      <c r="P166" s="1908"/>
      <c r="Q166" s="1908"/>
      <c r="R166" s="1908"/>
      <c r="S166" s="1908"/>
      <c r="T166" s="1908"/>
      <c r="U166" s="1908"/>
      <c r="V166" s="1908"/>
      <c r="W166" s="1908"/>
      <c r="X166" s="1908"/>
      <c r="Y166" s="1908"/>
      <c r="Z166" s="1908"/>
      <c r="AA166" s="1908"/>
      <c r="AB166" s="1908"/>
      <c r="AC166" s="1908"/>
      <c r="AD166" s="1908"/>
      <c r="AE166" s="1908"/>
      <c r="AF166" s="1908"/>
      <c r="AG166" s="1908"/>
    </row>
    <row r="167">
      <c r="A167" s="14"/>
      <c r="B167" s="83" t="s">
        <v>324</v>
      </c>
      <c r="C167" s="13">
        <v>0.0</v>
      </c>
      <c r="D167" s="13">
        <v>1.0</v>
      </c>
      <c r="E167" s="13">
        <v>1.0</v>
      </c>
      <c r="F167" s="13">
        <v>2.0</v>
      </c>
      <c r="G167" s="13">
        <v>2.0</v>
      </c>
      <c r="H167" s="13">
        <v>3.0</v>
      </c>
      <c r="I167" s="157">
        <v>4.0</v>
      </c>
      <c r="K167" s="1908"/>
      <c r="L167" s="1908"/>
      <c r="M167" s="1908"/>
      <c r="N167" s="1908"/>
      <c r="O167" s="1908"/>
      <c r="P167" s="1908"/>
      <c r="Q167" s="1908"/>
      <c r="R167" s="1908"/>
      <c r="S167" s="1908"/>
      <c r="T167" s="1908"/>
      <c r="U167" s="1908"/>
      <c r="V167" s="1908"/>
      <c r="W167" s="1908"/>
      <c r="X167" s="1908"/>
      <c r="Y167" s="1908"/>
      <c r="Z167" s="1908"/>
      <c r="AA167" s="1908"/>
      <c r="AB167" s="1908"/>
      <c r="AC167" s="1908"/>
      <c r="AD167" s="1908"/>
      <c r="AE167" s="1908"/>
      <c r="AF167" s="1908"/>
      <c r="AG167" s="1908"/>
    </row>
    <row r="168">
      <c r="A168" s="14"/>
      <c r="B168" s="90" t="s">
        <v>323</v>
      </c>
      <c r="C168" s="1976">
        <v>0.0</v>
      </c>
      <c r="D168" s="1976">
        <v>1.0</v>
      </c>
      <c r="E168" s="1976">
        <v>1.0</v>
      </c>
      <c r="F168" s="1976">
        <v>2.0</v>
      </c>
      <c r="G168" s="1976">
        <v>2.0</v>
      </c>
      <c r="H168" s="1976">
        <v>3.0</v>
      </c>
      <c r="I168" s="347">
        <v>4.0</v>
      </c>
      <c r="K168" s="1908"/>
      <c r="L168" s="1908"/>
      <c r="M168" s="1908"/>
      <c r="N168" s="1908"/>
      <c r="O168" s="1908"/>
      <c r="P168" s="1908"/>
      <c r="Q168" s="1908"/>
      <c r="R168" s="1908"/>
      <c r="S168" s="1908"/>
      <c r="T168" s="1908"/>
      <c r="U168" s="1908"/>
      <c r="V168" s="1908"/>
      <c r="W168" s="1908"/>
      <c r="X168" s="1908"/>
      <c r="Y168" s="1908"/>
      <c r="Z168" s="1908"/>
      <c r="AA168" s="1908"/>
      <c r="AB168" s="1908"/>
      <c r="AC168" s="1908"/>
      <c r="AD168" s="1908"/>
      <c r="AE168" s="1908"/>
      <c r="AF168" s="1908"/>
      <c r="AG168" s="1908"/>
    </row>
    <row r="169">
      <c r="A169" s="14"/>
      <c r="B169" s="14"/>
      <c r="C169" s="14"/>
      <c r="D169" s="14"/>
      <c r="E169" s="14"/>
      <c r="F169" s="14"/>
      <c r="G169" s="14"/>
      <c r="H169" s="14"/>
      <c r="I169" s="14"/>
      <c r="K169" s="1908"/>
      <c r="L169" s="1908"/>
      <c r="M169" s="1908"/>
      <c r="N169" s="1908"/>
      <c r="O169" s="1908"/>
      <c r="P169" s="1908"/>
      <c r="Q169" s="1908"/>
      <c r="R169" s="1908"/>
      <c r="S169" s="1908"/>
      <c r="T169" s="1908"/>
      <c r="U169" s="1908"/>
      <c r="V169" s="1908"/>
      <c r="W169" s="1908"/>
      <c r="X169" s="1908"/>
      <c r="Y169" s="1908"/>
      <c r="Z169" s="1908"/>
      <c r="AA169" s="1908"/>
      <c r="AB169" s="1908"/>
      <c r="AC169" s="1908"/>
      <c r="AD169" s="1908"/>
      <c r="AE169" s="1908"/>
      <c r="AF169" s="1908"/>
      <c r="AG169" s="1908"/>
    </row>
    <row r="170">
      <c r="A170" s="14"/>
      <c r="B170" s="21" t="s">
        <v>137</v>
      </c>
      <c r="C170" s="394" t="s">
        <v>2491</v>
      </c>
      <c r="D170" s="394" t="s">
        <v>12</v>
      </c>
      <c r="E170" s="14"/>
      <c r="F170" s="14"/>
      <c r="G170" s="14"/>
      <c r="H170" s="14"/>
      <c r="I170" s="14"/>
      <c r="K170" s="1908"/>
      <c r="L170" s="1908"/>
      <c r="M170" s="1908"/>
      <c r="N170" s="1908"/>
      <c r="O170" s="1908"/>
      <c r="P170" s="1908"/>
      <c r="Q170" s="1908"/>
      <c r="R170" s="1908"/>
      <c r="S170" s="1908"/>
      <c r="T170" s="1908"/>
      <c r="U170" s="1908"/>
      <c r="V170" s="1908"/>
      <c r="W170" s="1908"/>
      <c r="X170" s="1908"/>
      <c r="Y170" s="1908"/>
      <c r="Z170" s="1908"/>
      <c r="AA170" s="1908"/>
      <c r="AB170" s="1908"/>
      <c r="AC170" s="1908"/>
      <c r="AD170" s="1908"/>
      <c r="AE170" s="1908"/>
      <c r="AF170" s="1908"/>
      <c r="AG170" s="1908"/>
    </row>
    <row r="171">
      <c r="A171" s="14"/>
      <c r="B171" s="270" t="s">
        <v>136</v>
      </c>
      <c r="C171" s="129">
        <v>0.0</v>
      </c>
      <c r="D171" s="1989">
        <v>0.0</v>
      </c>
      <c r="E171" s="14"/>
      <c r="F171" s="14"/>
      <c r="G171" s="14"/>
      <c r="H171" s="14"/>
      <c r="I171" s="14"/>
      <c r="K171" s="1908"/>
      <c r="L171" s="1908"/>
      <c r="M171" s="1908"/>
      <c r="N171" s="1908"/>
      <c r="O171" s="1908"/>
      <c r="P171" s="1908"/>
      <c r="Q171" s="1908"/>
      <c r="R171" s="1908"/>
      <c r="S171" s="1908"/>
      <c r="T171" s="1908"/>
      <c r="U171" s="1908"/>
      <c r="V171" s="1908"/>
      <c r="W171" s="1908"/>
      <c r="X171" s="1908"/>
      <c r="Y171" s="1908"/>
      <c r="Z171" s="1908"/>
      <c r="AA171" s="1908"/>
      <c r="AB171" s="1908"/>
      <c r="AC171" s="1908"/>
      <c r="AD171" s="1908"/>
      <c r="AE171" s="1908"/>
      <c r="AF171" s="1908"/>
      <c r="AG171" s="1908"/>
    </row>
    <row r="172">
      <c r="A172" s="14"/>
      <c r="B172" s="278" t="s">
        <v>1216</v>
      </c>
      <c r="C172" s="13">
        <v>1.0</v>
      </c>
      <c r="D172" s="1990">
        <v>0.2</v>
      </c>
      <c r="E172" s="14"/>
      <c r="F172" s="14"/>
      <c r="G172" s="14"/>
      <c r="H172" s="14"/>
      <c r="I172" s="14"/>
      <c r="K172" s="1908"/>
      <c r="L172" s="1908"/>
      <c r="M172" s="1908"/>
      <c r="N172" s="1908"/>
      <c r="O172" s="1908"/>
      <c r="P172" s="1908"/>
      <c r="Q172" s="1908"/>
      <c r="R172" s="1908"/>
      <c r="S172" s="1908"/>
      <c r="T172" s="1908"/>
      <c r="U172" s="1908"/>
      <c r="V172" s="1908"/>
      <c r="W172" s="1908"/>
      <c r="X172" s="1908"/>
      <c r="Y172" s="1908"/>
      <c r="Z172" s="1908"/>
      <c r="AA172" s="1908"/>
      <c r="AB172" s="1908"/>
      <c r="AC172" s="1908"/>
      <c r="AD172" s="1908"/>
      <c r="AE172" s="1908"/>
      <c r="AF172" s="1908"/>
      <c r="AG172" s="1908"/>
    </row>
    <row r="173">
      <c r="A173" s="14"/>
      <c r="B173" s="278" t="s">
        <v>1217</v>
      </c>
      <c r="C173" s="13">
        <v>2.0</v>
      </c>
      <c r="D173" s="1990">
        <v>0.4</v>
      </c>
      <c r="E173" s="14"/>
      <c r="F173" s="14"/>
      <c r="G173" s="14"/>
      <c r="H173" s="14"/>
      <c r="I173" s="14"/>
      <c r="K173" s="1908"/>
      <c r="L173" s="1908"/>
      <c r="M173" s="1908"/>
      <c r="N173" s="1908"/>
      <c r="O173" s="1908"/>
      <c r="P173" s="1908"/>
      <c r="Q173" s="1908"/>
      <c r="R173" s="1908"/>
      <c r="S173" s="1908"/>
      <c r="T173" s="1908"/>
      <c r="U173" s="1908"/>
      <c r="V173" s="1908"/>
      <c r="W173" s="1908"/>
      <c r="X173" s="1908"/>
      <c r="Y173" s="1908"/>
      <c r="Z173" s="1908"/>
      <c r="AA173" s="1908"/>
      <c r="AB173" s="1908"/>
      <c r="AC173" s="1908"/>
      <c r="AD173" s="1908"/>
      <c r="AE173" s="1908"/>
      <c r="AF173" s="1908"/>
      <c r="AG173" s="1908"/>
    </row>
    <row r="174">
      <c r="A174" s="14"/>
      <c r="B174" s="289" t="s">
        <v>1218</v>
      </c>
      <c r="C174" s="1976">
        <v>3.0</v>
      </c>
      <c r="D174" s="1991">
        <v>0.6</v>
      </c>
      <c r="E174" s="14"/>
      <c r="F174" s="14"/>
      <c r="G174" s="14"/>
      <c r="H174" s="14"/>
      <c r="I174" s="14"/>
      <c r="K174" s="1908"/>
      <c r="L174" s="1908"/>
      <c r="M174" s="1908"/>
      <c r="N174" s="1908"/>
      <c r="O174" s="1908"/>
      <c r="P174" s="1908"/>
      <c r="Q174" s="1908"/>
      <c r="R174" s="1908"/>
      <c r="S174" s="1908"/>
      <c r="T174" s="1908"/>
      <c r="U174" s="1908"/>
      <c r="V174" s="1908"/>
      <c r="W174" s="1908"/>
      <c r="X174" s="1908"/>
      <c r="Y174" s="1908"/>
      <c r="Z174" s="1908"/>
      <c r="AA174" s="1908"/>
      <c r="AB174" s="1908"/>
      <c r="AC174" s="1908"/>
      <c r="AD174" s="1908"/>
      <c r="AE174" s="1908"/>
      <c r="AF174" s="1908"/>
      <c r="AG174" s="1908"/>
    </row>
    <row r="175">
      <c r="A175" s="14"/>
      <c r="B175" s="14"/>
      <c r="C175" s="14"/>
      <c r="D175" s="14"/>
      <c r="E175" s="14"/>
      <c r="F175" s="14"/>
      <c r="G175" s="14"/>
      <c r="H175" s="14"/>
      <c r="I175" s="14"/>
      <c r="K175" s="1908"/>
      <c r="L175" s="1908"/>
      <c r="M175" s="1908"/>
      <c r="N175" s="1908"/>
      <c r="O175" s="1908"/>
      <c r="P175" s="1908"/>
      <c r="Q175" s="1908"/>
      <c r="R175" s="1908"/>
      <c r="S175" s="1908"/>
      <c r="T175" s="1908"/>
      <c r="U175" s="1908"/>
      <c r="V175" s="1908"/>
      <c r="W175" s="1908"/>
      <c r="X175" s="1908"/>
      <c r="Y175" s="1908"/>
      <c r="Z175" s="1908"/>
      <c r="AA175" s="1908"/>
      <c r="AB175" s="1908"/>
      <c r="AC175" s="1908"/>
      <c r="AD175" s="1908"/>
      <c r="AE175" s="1908"/>
      <c r="AF175" s="1908"/>
      <c r="AG175" s="1908"/>
    </row>
    <row r="176">
      <c r="A176" s="14"/>
      <c r="B176" s="14"/>
      <c r="C176" s="14"/>
      <c r="D176" s="14"/>
      <c r="E176" s="14"/>
      <c r="F176" s="14"/>
      <c r="G176" s="14"/>
      <c r="H176" s="14"/>
      <c r="I176" s="14"/>
      <c r="K176" s="1908"/>
      <c r="L176" s="1908"/>
      <c r="M176" s="1908"/>
      <c r="N176" s="1908"/>
      <c r="O176" s="1908"/>
      <c r="P176" s="1908"/>
      <c r="Q176" s="1908"/>
      <c r="R176" s="1908"/>
      <c r="S176" s="1908"/>
      <c r="T176" s="1908"/>
      <c r="U176" s="1908"/>
      <c r="V176" s="1908"/>
      <c r="W176" s="1908"/>
      <c r="X176" s="1908"/>
      <c r="Y176" s="1908"/>
      <c r="Z176" s="1908"/>
      <c r="AA176" s="1908"/>
      <c r="AB176" s="1908"/>
      <c r="AC176" s="1908"/>
      <c r="AD176" s="1908"/>
      <c r="AE176" s="1908"/>
      <c r="AF176" s="1908"/>
      <c r="AG176" s="1908"/>
    </row>
    <row r="177">
      <c r="A177" s="14"/>
      <c r="B177" s="14"/>
      <c r="C177" s="13" t="s">
        <v>2492</v>
      </c>
      <c r="D177" s="97" t="s">
        <v>2493</v>
      </c>
      <c r="E177" s="97" t="s">
        <v>2494</v>
      </c>
      <c r="F177" s="14"/>
      <c r="G177" s="14"/>
      <c r="H177" s="14"/>
      <c r="I177" s="14"/>
      <c r="K177" s="1908"/>
      <c r="L177" s="1908"/>
      <c r="M177" s="1908"/>
      <c r="N177" s="1908"/>
      <c r="O177" s="1908"/>
      <c r="P177" s="1908"/>
      <c r="Q177" s="1908"/>
      <c r="R177" s="1908"/>
      <c r="S177" s="1908"/>
      <c r="T177" s="1908"/>
      <c r="U177" s="1908"/>
      <c r="V177" s="1908"/>
      <c r="W177" s="1908"/>
      <c r="X177" s="1908"/>
      <c r="Y177" s="1908"/>
      <c r="Z177" s="1908"/>
      <c r="AA177" s="1908"/>
      <c r="AB177" s="1908"/>
      <c r="AC177" s="1908"/>
      <c r="AD177" s="1908"/>
      <c r="AE177" s="1908"/>
      <c r="AF177" s="1908"/>
      <c r="AG177" s="1908"/>
    </row>
    <row r="178">
      <c r="A178" s="14"/>
      <c r="B178" s="1992" t="s">
        <v>2430</v>
      </c>
      <c r="C178" s="1992" t="s">
        <v>2495</v>
      </c>
      <c r="D178" s="1993">
        <v>0.02</v>
      </c>
      <c r="E178" s="1994">
        <f>IFERROR(VLOOKUP(B178,Character!$N$62:$P$63,2,FALSE),0)</f>
        <v>0</v>
      </c>
      <c r="F178" s="1995">
        <f t="shared" ref="F178:F182" si="6">D178*E178</f>
        <v>0</v>
      </c>
      <c r="G178" s="14"/>
      <c r="H178" s="14"/>
      <c r="I178" s="14"/>
      <c r="K178" s="1908"/>
      <c r="L178" s="1908"/>
      <c r="M178" s="1908"/>
      <c r="N178" s="1908"/>
      <c r="O178" s="1908"/>
      <c r="P178" s="1908"/>
      <c r="Q178" s="1908"/>
      <c r="R178" s="1908"/>
      <c r="S178" s="1908"/>
      <c r="T178" s="1908"/>
      <c r="U178" s="1908"/>
      <c r="V178" s="1908"/>
      <c r="W178" s="1908"/>
      <c r="X178" s="1908"/>
      <c r="Y178" s="1908"/>
      <c r="Z178" s="1908"/>
      <c r="AA178" s="1908"/>
      <c r="AB178" s="1908"/>
      <c r="AC178" s="1908"/>
      <c r="AD178" s="1908"/>
      <c r="AE178" s="1908"/>
      <c r="AF178" s="1908"/>
      <c r="AG178" s="1908"/>
    </row>
    <row r="179">
      <c r="A179" s="14"/>
      <c r="B179" s="1996" t="s">
        <v>2432</v>
      </c>
      <c r="C179" s="1996" t="s">
        <v>2496</v>
      </c>
      <c r="D179" s="1997">
        <v>0.02</v>
      </c>
      <c r="E179" s="1998">
        <f>IFERROR(VLOOKUP(B179,Character!$N$62:$P$63,2,FALSE),0)</f>
        <v>0</v>
      </c>
      <c r="F179" s="1995">
        <f t="shared" si="6"/>
        <v>0</v>
      </c>
      <c r="G179" s="14"/>
      <c r="H179" s="14"/>
      <c r="I179" s="14"/>
      <c r="K179" s="1908"/>
      <c r="L179" s="1908"/>
      <c r="M179" s="1908"/>
      <c r="N179" s="1908"/>
      <c r="O179" s="1908"/>
      <c r="P179" s="1908"/>
      <c r="Q179" s="1908"/>
      <c r="R179" s="1908"/>
      <c r="S179" s="1908"/>
      <c r="T179" s="1908"/>
      <c r="U179" s="1908"/>
      <c r="V179" s="1908"/>
      <c r="W179" s="1908"/>
      <c r="X179" s="1908"/>
      <c r="Y179" s="1908"/>
      <c r="Z179" s="1908"/>
      <c r="AA179" s="1908"/>
      <c r="AB179" s="1908"/>
      <c r="AC179" s="1908"/>
      <c r="AD179" s="1908"/>
      <c r="AE179" s="1908"/>
      <c r="AF179" s="1908"/>
      <c r="AG179" s="1908"/>
    </row>
    <row r="180">
      <c r="A180" s="14"/>
      <c r="B180" s="1999" t="s">
        <v>2434</v>
      </c>
      <c r="C180" s="1999" t="s">
        <v>2497</v>
      </c>
      <c r="D180" s="2000">
        <v>0.02</v>
      </c>
      <c r="E180" s="2001">
        <f>IFERROR(VLOOKUP(B180,Character!$N$62:$P$63,2,FALSE),0)</f>
        <v>0</v>
      </c>
      <c r="F180" s="1995">
        <f t="shared" si="6"/>
        <v>0</v>
      </c>
      <c r="G180" s="14"/>
      <c r="H180" s="14"/>
      <c r="I180" s="14"/>
      <c r="K180" s="1908"/>
      <c r="L180" s="1908"/>
      <c r="M180" s="1908"/>
      <c r="N180" s="1908"/>
      <c r="O180" s="1908"/>
      <c r="P180" s="1908"/>
      <c r="Q180" s="1908"/>
      <c r="R180" s="1908"/>
      <c r="S180" s="1908"/>
      <c r="T180" s="1908"/>
      <c r="U180" s="1908"/>
      <c r="V180" s="1908"/>
      <c r="W180" s="1908"/>
      <c r="X180" s="1908"/>
      <c r="Y180" s="1908"/>
      <c r="Z180" s="1908"/>
      <c r="AA180" s="1908"/>
      <c r="AB180" s="1908"/>
      <c r="AC180" s="1908"/>
      <c r="AD180" s="1908"/>
      <c r="AE180" s="1908"/>
      <c r="AF180" s="1908"/>
      <c r="AG180" s="1908"/>
    </row>
    <row r="181">
      <c r="A181" s="14"/>
      <c r="B181" s="2002" t="s">
        <v>2436</v>
      </c>
      <c r="C181" s="2002" t="s">
        <v>2498</v>
      </c>
      <c r="D181" s="2003">
        <v>0.04</v>
      </c>
      <c r="E181" s="2004">
        <f>IFERROR(VLOOKUP(B181,Character!$N$62:$P$63,2,FALSE),0)</f>
        <v>0</v>
      </c>
      <c r="F181" s="1995">
        <f t="shared" si="6"/>
        <v>0</v>
      </c>
      <c r="G181" s="14"/>
      <c r="H181" s="14"/>
      <c r="I181" s="14"/>
      <c r="K181" s="1908"/>
      <c r="L181" s="1908"/>
      <c r="M181" s="1908"/>
      <c r="N181" s="1908"/>
      <c r="O181" s="1908"/>
      <c r="P181" s="1908"/>
      <c r="Q181" s="1908"/>
      <c r="R181" s="1908"/>
      <c r="S181" s="1908"/>
      <c r="T181" s="1908"/>
      <c r="U181" s="1908"/>
      <c r="V181" s="1908"/>
      <c r="W181" s="1908"/>
      <c r="X181" s="1908"/>
      <c r="Y181" s="1908"/>
      <c r="Z181" s="1908"/>
      <c r="AA181" s="1908"/>
      <c r="AB181" s="1908"/>
      <c r="AC181" s="1908"/>
      <c r="AD181" s="1908"/>
      <c r="AE181" s="1908"/>
      <c r="AF181" s="1908"/>
      <c r="AG181" s="1908"/>
    </row>
    <row r="182">
      <c r="A182" s="14"/>
      <c r="B182" s="2005" t="s">
        <v>2438</v>
      </c>
      <c r="C182" s="2005" t="s">
        <v>2499</v>
      </c>
      <c r="D182" s="2006">
        <v>0.02</v>
      </c>
      <c r="E182" s="2007">
        <f>IFERROR(VLOOKUP(B182,Character!$N$62:$P$63,2,FALSE),0)</f>
        <v>0</v>
      </c>
      <c r="F182" s="1995">
        <f t="shared" si="6"/>
        <v>0</v>
      </c>
      <c r="G182" s="14"/>
      <c r="H182" s="14"/>
      <c r="I182" s="14"/>
      <c r="K182" s="1908"/>
      <c r="L182" s="1908"/>
      <c r="M182" s="1908"/>
      <c r="N182" s="1908"/>
      <c r="O182" s="1908"/>
      <c r="P182" s="1908"/>
      <c r="Q182" s="1908"/>
      <c r="R182" s="1908"/>
      <c r="S182" s="1908"/>
      <c r="T182" s="1908"/>
      <c r="U182" s="1908"/>
      <c r="V182" s="1908"/>
      <c r="W182" s="1908"/>
      <c r="X182" s="1908"/>
      <c r="Y182" s="1908"/>
      <c r="Z182" s="1908"/>
      <c r="AA182" s="1908"/>
      <c r="AB182" s="1908"/>
      <c r="AC182" s="1908"/>
      <c r="AD182" s="1908"/>
      <c r="AE182" s="1908"/>
      <c r="AF182" s="1908"/>
      <c r="AG182" s="1908"/>
    </row>
    <row r="183">
      <c r="A183" s="14"/>
      <c r="B183" s="13" t="s">
        <v>40</v>
      </c>
      <c r="C183" s="14"/>
      <c r="D183" s="14"/>
      <c r="E183" s="14"/>
      <c r="F183" s="14"/>
      <c r="G183" s="14"/>
      <c r="H183" s="14"/>
      <c r="I183" s="14"/>
      <c r="K183" s="1908"/>
      <c r="L183" s="1908"/>
      <c r="M183" s="1908"/>
      <c r="N183" s="1908"/>
      <c r="O183" s="1908"/>
      <c r="P183" s="1908"/>
      <c r="Q183" s="1908"/>
      <c r="R183" s="1908"/>
      <c r="S183" s="1908"/>
      <c r="T183" s="1908"/>
      <c r="U183" s="1908"/>
      <c r="V183" s="1908"/>
      <c r="W183" s="1908"/>
      <c r="X183" s="1908"/>
      <c r="Y183" s="1908"/>
      <c r="Z183" s="1908"/>
      <c r="AA183" s="1908"/>
      <c r="AB183" s="1908"/>
      <c r="AC183" s="1908"/>
      <c r="AD183" s="1908"/>
      <c r="AE183" s="1908"/>
      <c r="AF183" s="1908"/>
      <c r="AG183" s="1908"/>
    </row>
    <row r="184">
      <c r="A184" s="14"/>
      <c r="B184" s="13" t="s">
        <v>32</v>
      </c>
      <c r="C184" s="14"/>
      <c r="D184" s="14"/>
      <c r="E184" s="14"/>
      <c r="F184" s="14"/>
      <c r="G184" s="14"/>
      <c r="H184" s="14"/>
      <c r="I184" s="14"/>
      <c r="K184" s="1908"/>
      <c r="L184" s="1908"/>
      <c r="M184" s="1908"/>
      <c r="N184" s="1908"/>
      <c r="O184" s="1908"/>
      <c r="P184" s="1908"/>
      <c r="Q184" s="1908"/>
      <c r="R184" s="1908"/>
      <c r="S184" s="1908"/>
      <c r="T184" s="1908"/>
      <c r="U184" s="1908"/>
      <c r="V184" s="1908"/>
      <c r="W184" s="1908"/>
      <c r="X184" s="1908"/>
      <c r="Y184" s="1908"/>
      <c r="Z184" s="1908"/>
      <c r="AA184" s="1908"/>
      <c r="AB184" s="1908"/>
      <c r="AC184" s="1908"/>
      <c r="AD184" s="1908"/>
      <c r="AE184" s="1908"/>
      <c r="AF184" s="1908"/>
      <c r="AG184" s="1908"/>
    </row>
    <row r="185">
      <c r="A185" s="1908"/>
      <c r="B185" s="1908"/>
      <c r="C185" s="1908"/>
      <c r="D185" s="1908"/>
      <c r="E185" s="1908"/>
      <c r="F185" s="1908"/>
      <c r="G185" s="1908"/>
      <c r="H185" s="1908"/>
      <c r="I185" s="1908"/>
      <c r="J185" s="1908"/>
      <c r="K185" s="1908"/>
      <c r="L185" s="1908"/>
      <c r="M185" s="1908"/>
      <c r="N185" s="1908"/>
      <c r="O185" s="1908"/>
      <c r="P185" s="1908"/>
      <c r="Q185" s="1908"/>
      <c r="R185" s="1908"/>
      <c r="S185" s="1908"/>
      <c r="T185" s="1908"/>
      <c r="U185" s="1908"/>
      <c r="V185" s="1908"/>
      <c r="W185" s="1908"/>
      <c r="X185" s="1908"/>
      <c r="Y185" s="1908"/>
      <c r="Z185" s="1908"/>
      <c r="AA185" s="1908"/>
      <c r="AB185" s="1908"/>
      <c r="AC185" s="1908"/>
      <c r="AD185" s="1908"/>
      <c r="AE185" s="1908"/>
      <c r="AF185" s="1908"/>
      <c r="AG185" s="1908"/>
    </row>
    <row r="186">
      <c r="A186" s="1908"/>
      <c r="B186" s="1908"/>
      <c r="C186" s="1908"/>
      <c r="D186" s="1908"/>
      <c r="E186" s="1908"/>
      <c r="F186" s="1908"/>
      <c r="G186" s="1908"/>
      <c r="H186" s="1908"/>
      <c r="I186" s="1908"/>
      <c r="J186" s="1908"/>
      <c r="K186" s="1908"/>
      <c r="L186" s="1908"/>
      <c r="M186" s="1908"/>
      <c r="N186" s="1908"/>
      <c r="O186" s="1908"/>
      <c r="P186" s="1908"/>
      <c r="Q186" s="1908"/>
      <c r="R186" s="1908"/>
      <c r="S186" s="1908"/>
      <c r="T186" s="1908"/>
      <c r="U186" s="1908"/>
      <c r="V186" s="1908"/>
      <c r="W186" s="1908"/>
      <c r="X186" s="1908"/>
      <c r="Y186" s="1908"/>
      <c r="Z186" s="1908"/>
      <c r="AA186" s="1908"/>
      <c r="AB186" s="1908"/>
      <c r="AC186" s="1908"/>
      <c r="AD186" s="1908"/>
      <c r="AE186" s="1908"/>
      <c r="AF186" s="1908"/>
      <c r="AG186" s="1908"/>
    </row>
    <row r="187">
      <c r="A187" s="1908"/>
      <c r="B187" s="1908"/>
      <c r="C187" s="1908"/>
      <c r="D187" s="1908"/>
      <c r="E187" s="1908"/>
      <c r="F187" s="1908"/>
      <c r="G187" s="1908"/>
      <c r="H187" s="1908"/>
      <c r="I187" s="1908"/>
      <c r="J187" s="1908"/>
      <c r="K187" s="1908"/>
      <c r="L187" s="1908"/>
      <c r="M187" s="1908"/>
      <c r="N187" s="1908"/>
      <c r="O187" s="1908"/>
      <c r="P187" s="1908"/>
      <c r="Q187" s="1908"/>
      <c r="R187" s="1908"/>
      <c r="S187" s="1908"/>
      <c r="T187" s="1908"/>
      <c r="U187" s="1908"/>
      <c r="V187" s="1908"/>
      <c r="W187" s="1908"/>
      <c r="X187" s="1908"/>
      <c r="Y187" s="1908"/>
      <c r="Z187" s="1908"/>
      <c r="AA187" s="1908"/>
      <c r="AB187" s="1908"/>
      <c r="AC187" s="1908"/>
      <c r="AD187" s="1908"/>
      <c r="AE187" s="1908"/>
      <c r="AF187" s="1908"/>
      <c r="AG187" s="1908"/>
    </row>
    <row r="188">
      <c r="A188" s="1908"/>
      <c r="B188" s="1908"/>
      <c r="C188" s="1908"/>
      <c r="D188" s="1908"/>
      <c r="E188" s="1908"/>
      <c r="F188" s="1908"/>
      <c r="G188" s="1908"/>
      <c r="H188" s="1908"/>
      <c r="I188" s="1908"/>
      <c r="J188" s="1908"/>
      <c r="K188" s="1908"/>
      <c r="L188" s="1908"/>
      <c r="M188" s="1908"/>
      <c r="N188" s="1908"/>
      <c r="O188" s="1908"/>
      <c r="P188" s="1908"/>
      <c r="Q188" s="1908"/>
      <c r="R188" s="1908"/>
      <c r="S188" s="1908"/>
      <c r="T188" s="1908"/>
      <c r="U188" s="1908"/>
      <c r="V188" s="1908"/>
      <c r="W188" s="1908"/>
      <c r="X188" s="1908"/>
      <c r="Y188" s="1908"/>
      <c r="Z188" s="1908"/>
      <c r="AA188" s="1908"/>
      <c r="AB188" s="1908"/>
      <c r="AC188" s="1908"/>
      <c r="AD188" s="1908"/>
      <c r="AE188" s="1908"/>
      <c r="AF188" s="1908"/>
      <c r="AG188" s="1908"/>
    </row>
    <row r="189">
      <c r="A189" s="1908"/>
      <c r="B189" s="1908"/>
      <c r="C189" s="1908"/>
      <c r="D189" s="1908"/>
      <c r="E189" s="1908"/>
      <c r="F189" s="1908"/>
      <c r="G189" s="1908"/>
      <c r="H189" s="1908"/>
      <c r="I189" s="1908"/>
      <c r="J189" s="1908"/>
      <c r="K189" s="1908"/>
      <c r="L189" s="1908"/>
      <c r="M189" s="1908"/>
      <c r="N189" s="1908"/>
      <c r="O189" s="1908"/>
      <c r="P189" s="1908"/>
      <c r="Q189" s="1908"/>
      <c r="R189" s="1908"/>
      <c r="S189" s="1908"/>
      <c r="T189" s="1908"/>
      <c r="U189" s="1908"/>
      <c r="V189" s="1908"/>
      <c r="W189" s="1908"/>
      <c r="X189" s="1908"/>
      <c r="Y189" s="1908"/>
      <c r="Z189" s="1908"/>
      <c r="AA189" s="1908"/>
      <c r="AB189" s="1908"/>
      <c r="AC189" s="1908"/>
      <c r="AD189" s="1908"/>
      <c r="AE189" s="1908"/>
      <c r="AF189" s="1908"/>
      <c r="AG189" s="1908"/>
    </row>
    <row r="190">
      <c r="A190" s="1908"/>
      <c r="B190" s="1908"/>
      <c r="C190" s="1908"/>
      <c r="D190" s="1908"/>
      <c r="E190" s="1908"/>
      <c r="F190" s="1908"/>
      <c r="G190" s="1908"/>
      <c r="H190" s="1908"/>
      <c r="I190" s="1908"/>
      <c r="J190" s="1908"/>
      <c r="K190" s="1908"/>
      <c r="L190" s="1908"/>
      <c r="M190" s="1908"/>
      <c r="N190" s="1908"/>
      <c r="O190" s="1908"/>
      <c r="P190" s="1908"/>
      <c r="Q190" s="1908"/>
      <c r="R190" s="1908"/>
      <c r="S190" s="1908"/>
      <c r="T190" s="1908"/>
      <c r="U190" s="1908"/>
      <c r="V190" s="1908"/>
      <c r="W190" s="1908"/>
      <c r="X190" s="1908"/>
      <c r="Y190" s="1908"/>
      <c r="Z190" s="1908"/>
      <c r="AA190" s="1908"/>
      <c r="AB190" s="1908"/>
      <c r="AC190" s="1908"/>
      <c r="AD190" s="1908"/>
      <c r="AE190" s="1908"/>
      <c r="AF190" s="1908"/>
      <c r="AG190" s="1908"/>
    </row>
    <row r="191">
      <c r="A191" s="1908"/>
      <c r="B191" s="1908"/>
      <c r="C191" s="1908"/>
      <c r="D191" s="1908"/>
      <c r="E191" s="1908"/>
      <c r="F191" s="1908"/>
      <c r="G191" s="1908"/>
      <c r="H191" s="1908"/>
      <c r="I191" s="1908"/>
      <c r="J191" s="1908"/>
      <c r="K191" s="1908"/>
      <c r="L191" s="1908"/>
      <c r="M191" s="1908"/>
      <c r="N191" s="1908"/>
      <c r="O191" s="1908"/>
      <c r="P191" s="1908"/>
      <c r="Q191" s="1908"/>
      <c r="R191" s="1908"/>
      <c r="S191" s="1908"/>
      <c r="T191" s="1908"/>
      <c r="U191" s="1908"/>
      <c r="V191" s="1908"/>
      <c r="W191" s="1908"/>
      <c r="X191" s="1908"/>
      <c r="Y191" s="1908"/>
      <c r="Z191" s="1908"/>
      <c r="AA191" s="1908"/>
      <c r="AB191" s="1908"/>
      <c r="AC191" s="1908"/>
      <c r="AD191" s="1908"/>
      <c r="AE191" s="1908"/>
      <c r="AF191" s="1908"/>
      <c r="AG191" s="1908"/>
    </row>
    <row r="192">
      <c r="A192" s="1908"/>
      <c r="B192" s="1908"/>
      <c r="C192" s="1908"/>
      <c r="D192" s="1908"/>
      <c r="E192" s="1908"/>
      <c r="F192" s="1908"/>
      <c r="G192" s="1908"/>
      <c r="H192" s="1908"/>
      <c r="I192" s="1908"/>
      <c r="J192" s="1908"/>
      <c r="K192" s="1908"/>
      <c r="L192" s="1908"/>
      <c r="M192" s="1908"/>
      <c r="N192" s="1908"/>
      <c r="O192" s="1908"/>
      <c r="P192" s="1908"/>
      <c r="Q192" s="1908"/>
      <c r="R192" s="1908"/>
      <c r="S192" s="1908"/>
      <c r="T192" s="1908"/>
      <c r="U192" s="1908"/>
      <c r="V192" s="1908"/>
      <c r="W192" s="1908"/>
      <c r="X192" s="1908"/>
      <c r="Y192" s="1908"/>
      <c r="Z192" s="1908"/>
      <c r="AA192" s="1908"/>
      <c r="AB192" s="1908"/>
      <c r="AC192" s="1908"/>
      <c r="AD192" s="1908"/>
      <c r="AE192" s="1908"/>
      <c r="AF192" s="1908"/>
      <c r="AG192" s="1908"/>
    </row>
    <row r="193">
      <c r="A193" s="1908"/>
      <c r="B193" s="1908"/>
      <c r="C193" s="1908"/>
      <c r="D193" s="1908"/>
      <c r="E193" s="1908"/>
      <c r="F193" s="1908"/>
      <c r="G193" s="1908"/>
      <c r="H193" s="1908"/>
      <c r="I193" s="1908"/>
      <c r="J193" s="1908"/>
      <c r="K193" s="1908"/>
      <c r="L193" s="1908"/>
      <c r="M193" s="1908"/>
      <c r="N193" s="1908"/>
      <c r="O193" s="1908"/>
      <c r="P193" s="1908"/>
      <c r="Q193" s="1908"/>
      <c r="R193" s="1908"/>
      <c r="S193" s="1908"/>
      <c r="T193" s="1908"/>
      <c r="U193" s="1908"/>
      <c r="V193" s="1908"/>
      <c r="W193" s="1908"/>
      <c r="X193" s="1908"/>
      <c r="Y193" s="1908"/>
      <c r="Z193" s="1908"/>
      <c r="AA193" s="1908"/>
      <c r="AB193" s="1908"/>
      <c r="AC193" s="1908"/>
      <c r="AD193" s="1908"/>
      <c r="AE193" s="1908"/>
      <c r="AF193" s="1908"/>
      <c r="AG193" s="1908"/>
    </row>
    <row r="194">
      <c r="A194" s="1908"/>
      <c r="B194" s="1908"/>
      <c r="C194" s="1908"/>
      <c r="D194" s="1908"/>
      <c r="E194" s="1908"/>
      <c r="F194" s="1908"/>
      <c r="G194" s="1908"/>
      <c r="H194" s="1908"/>
      <c r="I194" s="1908"/>
      <c r="J194" s="1908"/>
      <c r="K194" s="1908"/>
      <c r="L194" s="1908"/>
      <c r="M194" s="1908"/>
      <c r="N194" s="1908"/>
      <c r="O194" s="1908"/>
      <c r="P194" s="1908"/>
      <c r="Q194" s="1908"/>
      <c r="R194" s="1908"/>
      <c r="S194" s="1908"/>
      <c r="T194" s="1908"/>
      <c r="U194" s="1908"/>
      <c r="V194" s="1908"/>
      <c r="W194" s="1908"/>
      <c r="X194" s="1908"/>
      <c r="Y194" s="1908"/>
      <c r="Z194" s="1908"/>
      <c r="AA194" s="1908"/>
      <c r="AB194" s="1908"/>
      <c r="AC194" s="1908"/>
      <c r="AD194" s="1908"/>
      <c r="AE194" s="1908"/>
      <c r="AF194" s="1908"/>
      <c r="AG194" s="1908"/>
    </row>
    <row r="195">
      <c r="A195" s="1908"/>
      <c r="B195" s="1908"/>
      <c r="C195" s="1908"/>
      <c r="D195" s="1908"/>
      <c r="E195" s="1908"/>
      <c r="F195" s="1908"/>
      <c r="G195" s="1908"/>
      <c r="H195" s="1908"/>
      <c r="I195" s="1908"/>
      <c r="J195" s="1908"/>
      <c r="K195" s="1908"/>
      <c r="L195" s="1908"/>
      <c r="M195" s="1908"/>
      <c r="N195" s="1908"/>
      <c r="O195" s="1908"/>
      <c r="P195" s="1908"/>
      <c r="Q195" s="1908"/>
      <c r="R195" s="1908"/>
      <c r="S195" s="1908"/>
      <c r="T195" s="1908"/>
      <c r="U195" s="1908"/>
      <c r="V195" s="1908"/>
      <c r="W195" s="1908"/>
      <c r="X195" s="1908"/>
      <c r="Y195" s="1908"/>
      <c r="Z195" s="1908"/>
      <c r="AA195" s="1908"/>
      <c r="AB195" s="1908"/>
      <c r="AC195" s="1908"/>
      <c r="AD195" s="1908"/>
      <c r="AE195" s="1908"/>
      <c r="AF195" s="1908"/>
      <c r="AG195" s="1908"/>
    </row>
    <row r="196">
      <c r="A196" s="1908"/>
      <c r="B196" s="1908"/>
      <c r="C196" s="1908"/>
      <c r="D196" s="1908"/>
      <c r="E196" s="1908"/>
      <c r="F196" s="1908"/>
      <c r="G196" s="1908"/>
      <c r="H196" s="1908"/>
      <c r="I196" s="1908"/>
      <c r="J196" s="1908"/>
      <c r="K196" s="1908"/>
      <c r="L196" s="1908"/>
      <c r="M196" s="1908"/>
      <c r="N196" s="1908"/>
      <c r="O196" s="1908"/>
      <c r="P196" s="1908"/>
      <c r="Q196" s="1908"/>
      <c r="R196" s="1908"/>
      <c r="S196" s="1908"/>
      <c r="T196" s="1908"/>
      <c r="U196" s="1908"/>
      <c r="V196" s="1908"/>
      <c r="W196" s="1908"/>
      <c r="X196" s="1908"/>
      <c r="Y196" s="1908"/>
      <c r="Z196" s="1908"/>
      <c r="AA196" s="1908"/>
      <c r="AB196" s="1908"/>
      <c r="AC196" s="1908"/>
      <c r="AD196" s="1908"/>
      <c r="AE196" s="1908"/>
      <c r="AF196" s="1908"/>
      <c r="AG196" s="1908"/>
    </row>
    <row r="197">
      <c r="A197" s="1908"/>
      <c r="B197" s="1908"/>
      <c r="C197" s="1908"/>
      <c r="D197" s="1908"/>
      <c r="E197" s="1908"/>
      <c r="F197" s="1908"/>
      <c r="G197" s="1908"/>
      <c r="H197" s="1908"/>
      <c r="I197" s="1908"/>
      <c r="J197" s="1908"/>
      <c r="K197" s="1908"/>
      <c r="L197" s="1908"/>
      <c r="M197" s="1908"/>
      <c r="N197" s="1908"/>
      <c r="O197" s="1908"/>
      <c r="P197" s="1908"/>
      <c r="Q197" s="1908"/>
      <c r="R197" s="1908"/>
      <c r="S197" s="1908"/>
      <c r="T197" s="1908"/>
      <c r="U197" s="1908"/>
      <c r="V197" s="1908"/>
      <c r="W197" s="1908"/>
      <c r="X197" s="1908"/>
      <c r="Y197" s="1908"/>
      <c r="Z197" s="1908"/>
      <c r="AA197" s="1908"/>
      <c r="AB197" s="1908"/>
      <c r="AC197" s="1908"/>
      <c r="AD197" s="1908"/>
      <c r="AE197" s="1908"/>
      <c r="AF197" s="1908"/>
      <c r="AG197" s="1908"/>
    </row>
    <row r="198">
      <c r="A198" s="1908"/>
      <c r="B198" s="1908"/>
      <c r="C198" s="1908"/>
      <c r="D198" s="1908"/>
      <c r="E198" s="1908"/>
      <c r="F198" s="1908"/>
      <c r="G198" s="1908"/>
      <c r="H198" s="1908"/>
      <c r="I198" s="1908"/>
      <c r="J198" s="1908"/>
      <c r="K198" s="1908"/>
      <c r="L198" s="1908"/>
      <c r="M198" s="1908"/>
      <c r="N198" s="1908"/>
      <c r="O198" s="1908"/>
      <c r="P198" s="1908"/>
      <c r="Q198" s="1908"/>
      <c r="R198" s="1908"/>
      <c r="S198" s="1908"/>
      <c r="T198" s="1908"/>
      <c r="U198" s="1908"/>
      <c r="V198" s="1908"/>
      <c r="W198" s="1908"/>
      <c r="X198" s="1908"/>
      <c r="Y198" s="1908"/>
      <c r="Z198" s="1908"/>
      <c r="AA198" s="1908"/>
      <c r="AB198" s="1908"/>
      <c r="AC198" s="1908"/>
      <c r="AD198" s="1908"/>
      <c r="AE198" s="1908"/>
      <c r="AF198" s="1908"/>
      <c r="AG198" s="1908"/>
    </row>
    <row r="199">
      <c r="A199" s="1908"/>
      <c r="B199" s="1908"/>
      <c r="C199" s="1908"/>
      <c r="D199" s="1908"/>
      <c r="E199" s="1908"/>
      <c r="F199" s="1908"/>
      <c r="G199" s="1908"/>
      <c r="H199" s="1908"/>
      <c r="I199" s="1908"/>
      <c r="J199" s="1908"/>
      <c r="K199" s="1908"/>
      <c r="L199" s="1908"/>
      <c r="M199" s="1908"/>
      <c r="N199" s="1908"/>
      <c r="O199" s="1908"/>
      <c r="P199" s="1908"/>
      <c r="Q199" s="1908"/>
      <c r="R199" s="1908"/>
      <c r="S199" s="1908"/>
      <c r="T199" s="1908"/>
      <c r="U199" s="1908"/>
      <c r="V199" s="1908"/>
      <c r="W199" s="1908"/>
      <c r="X199" s="1908"/>
      <c r="Y199" s="1908"/>
      <c r="Z199" s="1908"/>
      <c r="AA199" s="1908"/>
      <c r="AB199" s="1908"/>
      <c r="AC199" s="1908"/>
      <c r="AD199" s="1908"/>
      <c r="AE199" s="1908"/>
      <c r="AF199" s="1908"/>
      <c r="AG199" s="1908"/>
    </row>
    <row r="200">
      <c r="A200" s="1908"/>
      <c r="B200" s="1908"/>
      <c r="C200" s="1908"/>
      <c r="D200" s="1908"/>
      <c r="E200" s="1908"/>
      <c r="F200" s="1908"/>
      <c r="G200" s="1908"/>
      <c r="H200" s="1908"/>
      <c r="I200" s="1908"/>
      <c r="J200" s="1908"/>
      <c r="K200" s="1908"/>
      <c r="L200" s="1908"/>
      <c r="M200" s="1908"/>
      <c r="N200" s="1908"/>
      <c r="O200" s="1908"/>
      <c r="P200" s="1908"/>
      <c r="Q200" s="1908"/>
      <c r="R200" s="1908"/>
      <c r="S200" s="1908"/>
      <c r="T200" s="1908"/>
      <c r="U200" s="1908"/>
      <c r="V200" s="1908"/>
      <c r="W200" s="1908"/>
      <c r="X200" s="1908"/>
      <c r="Y200" s="1908"/>
      <c r="Z200" s="1908"/>
      <c r="AA200" s="1908"/>
      <c r="AB200" s="1908"/>
      <c r="AC200" s="1908"/>
      <c r="AD200" s="1908"/>
      <c r="AE200" s="1908"/>
      <c r="AF200" s="1908"/>
      <c r="AG200" s="1908"/>
    </row>
    <row r="201">
      <c r="A201" s="1908"/>
      <c r="B201" s="1908"/>
      <c r="C201" s="1908"/>
      <c r="D201" s="1908"/>
      <c r="E201" s="1908"/>
      <c r="F201" s="1908"/>
      <c r="G201" s="1908"/>
      <c r="H201" s="1908"/>
      <c r="I201" s="1908"/>
      <c r="J201" s="1908"/>
      <c r="K201" s="1908"/>
      <c r="L201" s="1908"/>
      <c r="M201" s="1908"/>
      <c r="N201" s="1908"/>
      <c r="O201" s="1908"/>
      <c r="P201" s="1908"/>
      <c r="Q201" s="1908"/>
      <c r="R201" s="1908"/>
      <c r="S201" s="1908"/>
      <c r="T201" s="1908"/>
      <c r="U201" s="1908"/>
      <c r="V201" s="1908"/>
      <c r="W201" s="1908"/>
      <c r="X201" s="1908"/>
      <c r="Y201" s="1908"/>
      <c r="Z201" s="1908"/>
      <c r="AA201" s="1908"/>
      <c r="AB201" s="1908"/>
      <c r="AC201" s="1908"/>
      <c r="AD201" s="1908"/>
      <c r="AE201" s="1908"/>
      <c r="AF201" s="1908"/>
      <c r="AG201" s="1908"/>
    </row>
    <row r="202">
      <c r="A202" s="1908"/>
      <c r="B202" s="1908"/>
      <c r="C202" s="1908"/>
      <c r="D202" s="1908"/>
      <c r="E202" s="1908"/>
      <c r="F202" s="1908"/>
      <c r="G202" s="1908"/>
      <c r="H202" s="1908"/>
      <c r="I202" s="1908"/>
      <c r="J202" s="1908"/>
      <c r="K202" s="1908"/>
      <c r="L202" s="1908"/>
      <c r="M202" s="1908"/>
      <c r="N202" s="1908"/>
      <c r="O202" s="1908"/>
      <c r="P202" s="1908"/>
      <c r="Q202" s="1908"/>
      <c r="R202" s="1908"/>
      <c r="S202" s="1908"/>
      <c r="T202" s="1908"/>
      <c r="U202" s="1908"/>
      <c r="V202" s="1908"/>
      <c r="W202" s="1908"/>
      <c r="X202" s="1908"/>
      <c r="Y202" s="1908"/>
      <c r="Z202" s="1908"/>
      <c r="AA202" s="1908"/>
      <c r="AB202" s="1908"/>
      <c r="AC202" s="1908"/>
      <c r="AD202" s="1908"/>
      <c r="AE202" s="1908"/>
      <c r="AF202" s="1908"/>
      <c r="AG202" s="1908"/>
    </row>
    <row r="203">
      <c r="A203" s="1908"/>
      <c r="B203" s="1908"/>
      <c r="C203" s="1908"/>
      <c r="D203" s="1908"/>
      <c r="E203" s="1908"/>
      <c r="F203" s="1908"/>
      <c r="G203" s="1908"/>
      <c r="H203" s="1908"/>
      <c r="I203" s="1908"/>
      <c r="J203" s="1908"/>
      <c r="K203" s="1908"/>
      <c r="L203" s="1908"/>
      <c r="M203" s="1908"/>
      <c r="N203" s="1908"/>
      <c r="O203" s="1908"/>
      <c r="P203" s="1908"/>
      <c r="Q203" s="1908"/>
      <c r="R203" s="1908"/>
      <c r="S203" s="1908"/>
      <c r="T203" s="1908"/>
      <c r="U203" s="1908"/>
      <c r="V203" s="1908"/>
      <c r="W203" s="1908"/>
      <c r="X203" s="1908"/>
      <c r="Y203" s="1908"/>
      <c r="Z203" s="1908"/>
      <c r="AA203" s="1908"/>
      <c r="AB203" s="1908"/>
      <c r="AC203" s="1908"/>
      <c r="AD203" s="1908"/>
      <c r="AE203" s="1908"/>
      <c r="AF203" s="1908"/>
      <c r="AG203" s="1908"/>
    </row>
    <row r="204">
      <c r="A204" s="1908"/>
      <c r="B204" s="1908"/>
      <c r="C204" s="1908"/>
      <c r="D204" s="1908"/>
      <c r="E204" s="1908"/>
      <c r="F204" s="1908"/>
      <c r="G204" s="1908"/>
      <c r="H204" s="1908"/>
      <c r="I204" s="1908"/>
      <c r="J204" s="1908"/>
      <c r="K204" s="1908"/>
      <c r="L204" s="1908"/>
      <c r="M204" s="1908"/>
      <c r="N204" s="1908"/>
      <c r="O204" s="1908"/>
      <c r="P204" s="1908"/>
      <c r="Q204" s="1908"/>
      <c r="R204" s="1908"/>
      <c r="S204" s="1908"/>
      <c r="T204" s="1908"/>
      <c r="U204" s="1908"/>
      <c r="V204" s="1908"/>
      <c r="W204" s="1908"/>
      <c r="X204" s="1908"/>
      <c r="Y204" s="1908"/>
      <c r="Z204" s="1908"/>
      <c r="AA204" s="1908"/>
      <c r="AB204" s="1908"/>
      <c r="AC204" s="1908"/>
      <c r="AD204" s="1908"/>
      <c r="AE204" s="1908"/>
      <c r="AF204" s="1908"/>
      <c r="AG204" s="1908"/>
    </row>
    <row r="205">
      <c r="A205" s="1908"/>
      <c r="B205" s="1908"/>
      <c r="C205" s="1908"/>
      <c r="D205" s="1908"/>
      <c r="E205" s="1908"/>
      <c r="F205" s="1908"/>
      <c r="G205" s="1908"/>
      <c r="H205" s="1908"/>
      <c r="I205" s="1908"/>
      <c r="J205" s="1908"/>
      <c r="K205" s="1908"/>
      <c r="L205" s="1908"/>
      <c r="M205" s="1908"/>
      <c r="N205" s="1908"/>
      <c r="O205" s="1908"/>
      <c r="P205" s="1908"/>
      <c r="Q205" s="1908"/>
      <c r="R205" s="1908"/>
      <c r="S205" s="1908"/>
      <c r="T205" s="1908"/>
      <c r="U205" s="1908"/>
      <c r="V205" s="1908"/>
      <c r="W205" s="1908"/>
      <c r="X205" s="1908"/>
      <c r="Y205" s="1908"/>
      <c r="Z205" s="1908"/>
      <c r="AA205" s="1908"/>
      <c r="AB205" s="1908"/>
      <c r="AC205" s="1908"/>
      <c r="AD205" s="1908"/>
      <c r="AE205" s="1908"/>
      <c r="AF205" s="1908"/>
      <c r="AG205" s="1908"/>
    </row>
    <row r="206">
      <c r="A206" s="1908"/>
      <c r="B206" s="1908"/>
      <c r="C206" s="1908"/>
      <c r="D206" s="1908"/>
      <c r="E206" s="1908"/>
      <c r="F206" s="1908"/>
      <c r="G206" s="1908"/>
      <c r="H206" s="1908"/>
      <c r="I206" s="1908"/>
      <c r="J206" s="1908"/>
      <c r="K206" s="1908"/>
      <c r="L206" s="1908"/>
      <c r="M206" s="1908"/>
      <c r="N206" s="1908"/>
      <c r="O206" s="1908"/>
      <c r="P206" s="1908"/>
      <c r="Q206" s="1908"/>
      <c r="R206" s="1908"/>
      <c r="S206" s="1908"/>
      <c r="T206" s="1908"/>
      <c r="U206" s="1908"/>
      <c r="V206" s="1908"/>
      <c r="W206" s="1908"/>
      <c r="X206" s="1908"/>
      <c r="Y206" s="1908"/>
      <c r="Z206" s="1908"/>
      <c r="AA206" s="1908"/>
      <c r="AB206" s="1908"/>
      <c r="AC206" s="1908"/>
      <c r="AD206" s="1908"/>
      <c r="AE206" s="1908"/>
      <c r="AF206" s="1908"/>
      <c r="AG206" s="1908"/>
    </row>
    <row r="207">
      <c r="A207" s="1908"/>
      <c r="B207" s="1908"/>
      <c r="C207" s="1908"/>
      <c r="D207" s="1908"/>
      <c r="E207" s="1908"/>
      <c r="F207" s="1908"/>
      <c r="G207" s="1908"/>
      <c r="H207" s="1908"/>
      <c r="I207" s="1908"/>
      <c r="J207" s="1908"/>
      <c r="K207" s="1908"/>
      <c r="L207" s="1908"/>
      <c r="M207" s="1908"/>
      <c r="N207" s="1908"/>
      <c r="O207" s="1908"/>
      <c r="P207" s="1908"/>
      <c r="Q207" s="1908"/>
      <c r="R207" s="1908"/>
      <c r="S207" s="1908"/>
      <c r="T207" s="1908"/>
      <c r="U207" s="1908"/>
      <c r="V207" s="1908"/>
      <c r="W207" s="1908"/>
      <c r="X207" s="1908"/>
      <c r="Y207" s="1908"/>
      <c r="Z207" s="1908"/>
      <c r="AA207" s="1908"/>
      <c r="AB207" s="1908"/>
      <c r="AC207" s="1908"/>
      <c r="AD207" s="1908"/>
      <c r="AE207" s="1908"/>
      <c r="AF207" s="1908"/>
      <c r="AG207" s="1908"/>
    </row>
    <row r="208">
      <c r="A208" s="1908"/>
      <c r="B208" s="1908"/>
      <c r="C208" s="1908"/>
      <c r="D208" s="1908"/>
      <c r="E208" s="1908"/>
      <c r="F208" s="1908"/>
      <c r="G208" s="1908"/>
      <c r="H208" s="1908"/>
      <c r="I208" s="1908"/>
      <c r="J208" s="1908"/>
      <c r="K208" s="1908"/>
      <c r="L208" s="1908"/>
      <c r="M208" s="1908"/>
      <c r="N208" s="1908"/>
      <c r="O208" s="1908"/>
      <c r="P208" s="1908"/>
      <c r="Q208" s="1908"/>
      <c r="R208" s="1908"/>
      <c r="S208" s="1908"/>
      <c r="T208" s="1908"/>
      <c r="U208" s="1908"/>
      <c r="V208" s="1908"/>
      <c r="W208" s="1908"/>
      <c r="X208" s="1908"/>
      <c r="Y208" s="1908"/>
      <c r="Z208" s="1908"/>
      <c r="AA208" s="1908"/>
      <c r="AB208" s="1908"/>
      <c r="AC208" s="1908"/>
      <c r="AD208" s="1908"/>
      <c r="AE208" s="1908"/>
      <c r="AF208" s="1908"/>
      <c r="AG208" s="1908"/>
    </row>
    <row r="209">
      <c r="A209" s="1908"/>
      <c r="B209" s="1908"/>
      <c r="C209" s="1908"/>
      <c r="D209" s="1908"/>
      <c r="E209" s="1908"/>
      <c r="F209" s="1908"/>
      <c r="G209" s="1908"/>
      <c r="H209" s="1908"/>
      <c r="I209" s="1908"/>
      <c r="J209" s="1908"/>
      <c r="K209" s="1908"/>
      <c r="L209" s="1908"/>
      <c r="M209" s="1908"/>
      <c r="N209" s="1908"/>
      <c r="O209" s="1908"/>
      <c r="P209" s="1908"/>
      <c r="Q209" s="1908"/>
      <c r="R209" s="1908"/>
      <c r="S209" s="1908"/>
      <c r="T209" s="1908"/>
      <c r="U209" s="1908"/>
      <c r="V209" s="1908"/>
      <c r="W209" s="1908"/>
      <c r="X209" s="1908"/>
      <c r="Y209" s="1908"/>
      <c r="Z209" s="1908"/>
      <c r="AA209" s="1908"/>
      <c r="AB209" s="1908"/>
      <c r="AC209" s="1908"/>
      <c r="AD209" s="1908"/>
      <c r="AE209" s="1908"/>
      <c r="AF209" s="1908"/>
      <c r="AG209" s="1908"/>
    </row>
    <row r="210">
      <c r="A210" s="1908"/>
      <c r="B210" s="1908"/>
      <c r="C210" s="1908"/>
      <c r="D210" s="1908"/>
      <c r="E210" s="1908"/>
      <c r="F210" s="1908"/>
      <c r="G210" s="1908"/>
      <c r="H210" s="1908"/>
      <c r="I210" s="1908"/>
      <c r="J210" s="1908"/>
      <c r="K210" s="1908"/>
      <c r="L210" s="1908"/>
      <c r="M210" s="1908"/>
      <c r="N210" s="1908"/>
      <c r="O210" s="1908"/>
      <c r="P210" s="1908"/>
      <c r="Q210" s="1908"/>
      <c r="R210" s="1908"/>
      <c r="S210" s="1908"/>
      <c r="T210" s="1908"/>
      <c r="U210" s="1908"/>
      <c r="V210" s="1908"/>
      <c r="W210" s="1908"/>
      <c r="X210" s="1908"/>
      <c r="Y210" s="1908"/>
      <c r="Z210" s="1908"/>
      <c r="AA210" s="1908"/>
      <c r="AB210" s="1908"/>
      <c r="AC210" s="1908"/>
      <c r="AD210" s="1908"/>
      <c r="AE210" s="1908"/>
      <c r="AF210" s="1908"/>
      <c r="AG210" s="1908"/>
    </row>
    <row r="211">
      <c r="A211" s="1908"/>
      <c r="B211" s="1908"/>
      <c r="C211" s="1908"/>
      <c r="D211" s="1908"/>
      <c r="E211" s="1908"/>
      <c r="F211" s="1908"/>
      <c r="G211" s="1908"/>
      <c r="H211" s="1908"/>
      <c r="I211" s="1908"/>
      <c r="J211" s="1908"/>
      <c r="K211" s="1908"/>
      <c r="L211" s="1908"/>
      <c r="M211" s="1908"/>
      <c r="N211" s="1908"/>
      <c r="O211" s="1908"/>
      <c r="P211" s="1908"/>
      <c r="Q211" s="1908"/>
      <c r="R211" s="1908"/>
      <c r="S211" s="1908"/>
      <c r="T211" s="1908"/>
      <c r="U211" s="1908"/>
      <c r="V211" s="1908"/>
      <c r="W211" s="1908"/>
      <c r="X211" s="1908"/>
      <c r="Y211" s="1908"/>
      <c r="Z211" s="1908"/>
      <c r="AA211" s="1908"/>
      <c r="AB211" s="1908"/>
      <c r="AC211" s="1908"/>
      <c r="AD211" s="1908"/>
      <c r="AE211" s="1908"/>
      <c r="AF211" s="1908"/>
      <c r="AG211" s="1908"/>
    </row>
    <row r="212">
      <c r="A212" s="1908"/>
      <c r="B212" s="1908"/>
      <c r="C212" s="1908"/>
      <c r="D212" s="1908"/>
      <c r="E212" s="1908"/>
      <c r="F212" s="1908"/>
      <c r="G212" s="1908"/>
      <c r="H212" s="1908"/>
      <c r="I212" s="1908"/>
      <c r="J212" s="1908"/>
      <c r="K212" s="1908"/>
      <c r="L212" s="1908"/>
      <c r="M212" s="1908"/>
      <c r="N212" s="1908"/>
      <c r="O212" s="1908"/>
      <c r="P212" s="1908"/>
      <c r="Q212" s="1908"/>
      <c r="R212" s="1908"/>
      <c r="S212" s="1908"/>
      <c r="T212" s="1908"/>
      <c r="U212" s="1908"/>
      <c r="V212" s="1908"/>
      <c r="W212" s="1908"/>
      <c r="X212" s="1908"/>
      <c r="Y212" s="1908"/>
      <c r="Z212" s="1908"/>
      <c r="AA212" s="1908"/>
      <c r="AB212" s="1908"/>
      <c r="AC212" s="1908"/>
      <c r="AD212" s="1908"/>
      <c r="AE212" s="1908"/>
      <c r="AF212" s="1908"/>
      <c r="AG212" s="1908"/>
    </row>
    <row r="213">
      <c r="A213" s="1908"/>
      <c r="B213" s="1908"/>
      <c r="C213" s="1908"/>
      <c r="D213" s="1908"/>
      <c r="E213" s="1908"/>
      <c r="F213" s="1908"/>
      <c r="G213" s="1908"/>
      <c r="H213" s="1908"/>
      <c r="I213" s="1908"/>
      <c r="J213" s="1908"/>
      <c r="K213" s="1908"/>
      <c r="L213" s="1908"/>
      <c r="M213" s="1908"/>
      <c r="N213" s="1908"/>
      <c r="O213" s="1908"/>
      <c r="P213" s="1908"/>
      <c r="Q213" s="1908"/>
      <c r="R213" s="1908"/>
      <c r="S213" s="1908"/>
      <c r="T213" s="1908"/>
      <c r="U213" s="1908"/>
      <c r="V213" s="1908"/>
      <c r="W213" s="1908"/>
      <c r="X213" s="1908"/>
      <c r="Y213" s="1908"/>
      <c r="Z213" s="1908"/>
      <c r="AA213" s="1908"/>
      <c r="AB213" s="1908"/>
      <c r="AC213" s="1908"/>
      <c r="AD213" s="1908"/>
      <c r="AE213" s="1908"/>
      <c r="AF213" s="1908"/>
      <c r="AG213" s="1908"/>
    </row>
    <row r="214">
      <c r="A214" s="1908"/>
      <c r="B214" s="1908"/>
      <c r="C214" s="1908"/>
      <c r="D214" s="1908"/>
      <c r="E214" s="1908"/>
      <c r="F214" s="1908"/>
      <c r="G214" s="1908"/>
      <c r="H214" s="1908"/>
      <c r="I214" s="1908"/>
      <c r="J214" s="1908"/>
      <c r="K214" s="1908"/>
      <c r="L214" s="1908"/>
      <c r="M214" s="1908"/>
      <c r="N214" s="1908"/>
      <c r="O214" s="1908"/>
      <c r="P214" s="1908"/>
      <c r="Q214" s="1908"/>
      <c r="R214" s="1908"/>
      <c r="S214" s="1908"/>
      <c r="T214" s="1908"/>
      <c r="U214" s="1908"/>
      <c r="V214" s="1908"/>
      <c r="W214" s="1908"/>
      <c r="X214" s="1908"/>
      <c r="Y214" s="1908"/>
      <c r="Z214" s="1908"/>
      <c r="AA214" s="1908"/>
      <c r="AB214" s="1908"/>
      <c r="AC214" s="1908"/>
      <c r="AD214" s="1908"/>
      <c r="AE214" s="1908"/>
      <c r="AF214" s="1908"/>
      <c r="AG214" s="1908"/>
    </row>
    <row r="215">
      <c r="A215" s="1908"/>
      <c r="B215" s="1908"/>
      <c r="C215" s="1908"/>
      <c r="D215" s="1908"/>
      <c r="E215" s="1908"/>
      <c r="F215" s="1908"/>
      <c r="G215" s="1908"/>
      <c r="H215" s="1908"/>
      <c r="I215" s="1908"/>
      <c r="J215" s="1908"/>
      <c r="K215" s="1908"/>
      <c r="L215" s="1908"/>
      <c r="M215" s="1908"/>
      <c r="N215" s="1908"/>
      <c r="O215" s="1908"/>
      <c r="P215" s="1908"/>
      <c r="Q215" s="1908"/>
      <c r="R215" s="1908"/>
      <c r="S215" s="1908"/>
      <c r="T215" s="1908"/>
      <c r="U215" s="1908"/>
      <c r="V215" s="1908"/>
      <c r="W215" s="1908"/>
      <c r="X215" s="1908"/>
      <c r="Y215" s="1908"/>
      <c r="Z215" s="1908"/>
      <c r="AA215" s="1908"/>
      <c r="AB215" s="1908"/>
      <c r="AC215" s="1908"/>
      <c r="AD215" s="1908"/>
      <c r="AE215" s="1908"/>
      <c r="AF215" s="1908"/>
      <c r="AG215" s="1908"/>
    </row>
    <row r="216">
      <c r="A216" s="1908"/>
      <c r="B216" s="1908"/>
      <c r="C216" s="1908"/>
      <c r="D216" s="1908"/>
      <c r="E216" s="1908"/>
      <c r="F216" s="1908"/>
      <c r="G216" s="1908"/>
      <c r="H216" s="1908"/>
      <c r="I216" s="1908"/>
      <c r="J216" s="1908"/>
      <c r="K216" s="1908"/>
      <c r="L216" s="1908"/>
      <c r="M216" s="1908"/>
      <c r="N216" s="1908"/>
      <c r="O216" s="1908"/>
      <c r="P216" s="1908"/>
      <c r="Q216" s="1908"/>
      <c r="R216" s="1908"/>
      <c r="S216" s="1908"/>
      <c r="T216" s="1908"/>
      <c r="U216" s="1908"/>
      <c r="V216" s="1908"/>
      <c r="W216" s="1908"/>
      <c r="X216" s="1908"/>
      <c r="Y216" s="1908"/>
      <c r="Z216" s="1908"/>
      <c r="AA216" s="1908"/>
      <c r="AB216" s="1908"/>
      <c r="AC216" s="1908"/>
      <c r="AD216" s="1908"/>
      <c r="AE216" s="1908"/>
      <c r="AF216" s="1908"/>
      <c r="AG216" s="1908"/>
    </row>
    <row r="217">
      <c r="A217" s="1908"/>
      <c r="B217" s="1908"/>
      <c r="C217" s="1908"/>
      <c r="D217" s="1908"/>
      <c r="E217" s="1908"/>
      <c r="F217" s="1908"/>
      <c r="G217" s="1908"/>
      <c r="H217" s="1908"/>
      <c r="I217" s="1908"/>
      <c r="J217" s="1908"/>
      <c r="K217" s="1908"/>
      <c r="L217" s="1908"/>
      <c r="M217" s="1908"/>
      <c r="N217" s="1908"/>
      <c r="O217" s="1908"/>
      <c r="P217" s="1908"/>
      <c r="Q217" s="1908"/>
      <c r="R217" s="1908"/>
      <c r="S217" s="1908"/>
      <c r="T217" s="1908"/>
      <c r="U217" s="1908"/>
      <c r="V217" s="1908"/>
      <c r="W217" s="1908"/>
      <c r="X217" s="1908"/>
      <c r="Y217" s="1908"/>
      <c r="Z217" s="1908"/>
      <c r="AA217" s="1908"/>
      <c r="AB217" s="1908"/>
      <c r="AC217" s="1908"/>
      <c r="AD217" s="1908"/>
      <c r="AE217" s="1908"/>
      <c r="AF217" s="1908"/>
      <c r="AG217" s="1908"/>
    </row>
    <row r="218">
      <c r="A218" s="1908"/>
      <c r="B218" s="1908"/>
      <c r="C218" s="1908"/>
      <c r="D218" s="1908"/>
      <c r="E218" s="1908"/>
      <c r="F218" s="1908"/>
      <c r="G218" s="1908"/>
      <c r="H218" s="1908"/>
      <c r="I218" s="1908"/>
      <c r="J218" s="1908"/>
      <c r="K218" s="1908"/>
      <c r="L218" s="1908"/>
      <c r="M218" s="1908"/>
      <c r="N218" s="1908"/>
      <c r="O218" s="1908"/>
      <c r="P218" s="1908"/>
      <c r="Q218" s="1908"/>
      <c r="R218" s="1908"/>
      <c r="S218" s="1908"/>
      <c r="T218" s="1908"/>
      <c r="U218" s="1908"/>
      <c r="V218" s="1908"/>
      <c r="W218" s="1908"/>
      <c r="X218" s="1908"/>
      <c r="Y218" s="1908"/>
      <c r="Z218" s="1908"/>
      <c r="AA218" s="1908"/>
      <c r="AB218" s="1908"/>
      <c r="AC218" s="1908"/>
      <c r="AD218" s="1908"/>
      <c r="AE218" s="1908"/>
      <c r="AF218" s="1908"/>
      <c r="AG218" s="1908"/>
    </row>
    <row r="219">
      <c r="A219" s="1908"/>
      <c r="B219" s="1908"/>
      <c r="C219" s="1908"/>
      <c r="D219" s="1908"/>
      <c r="E219" s="1908"/>
      <c r="F219" s="1908"/>
      <c r="G219" s="1908"/>
      <c r="H219" s="1908"/>
      <c r="I219" s="1908"/>
      <c r="J219" s="1908"/>
      <c r="K219" s="1908"/>
      <c r="L219" s="1908"/>
      <c r="M219" s="1908"/>
      <c r="N219" s="1908"/>
      <c r="O219" s="1908"/>
      <c r="P219" s="1908"/>
      <c r="Q219" s="1908"/>
      <c r="R219" s="1908"/>
      <c r="S219" s="1908"/>
      <c r="T219" s="1908"/>
      <c r="U219" s="1908"/>
      <c r="V219" s="1908"/>
      <c r="W219" s="1908"/>
      <c r="X219" s="1908"/>
      <c r="Y219" s="1908"/>
      <c r="Z219" s="1908"/>
      <c r="AA219" s="1908"/>
      <c r="AB219" s="1908"/>
      <c r="AC219" s="1908"/>
      <c r="AD219" s="1908"/>
      <c r="AE219" s="1908"/>
      <c r="AF219" s="1908"/>
      <c r="AG219" s="1908"/>
    </row>
    <row r="220">
      <c r="A220" s="1908"/>
      <c r="B220" s="1908"/>
      <c r="C220" s="1908"/>
      <c r="D220" s="1908"/>
      <c r="E220" s="1908"/>
      <c r="F220" s="1908"/>
      <c r="G220" s="1908"/>
      <c r="H220" s="1908"/>
      <c r="I220" s="1908"/>
      <c r="J220" s="1908"/>
      <c r="K220" s="1908"/>
      <c r="L220" s="1908"/>
      <c r="M220" s="1908"/>
      <c r="N220" s="1908"/>
      <c r="O220" s="1908"/>
      <c r="P220" s="1908"/>
      <c r="Q220" s="1908"/>
      <c r="R220" s="1908"/>
      <c r="S220" s="1908"/>
      <c r="T220" s="1908"/>
      <c r="U220" s="1908"/>
      <c r="V220" s="1908"/>
      <c r="W220" s="1908"/>
      <c r="X220" s="1908"/>
      <c r="Y220" s="1908"/>
      <c r="Z220" s="1908"/>
      <c r="AA220" s="1908"/>
      <c r="AB220" s="1908"/>
      <c r="AC220" s="1908"/>
      <c r="AD220" s="1908"/>
      <c r="AE220" s="1908"/>
      <c r="AF220" s="1908"/>
      <c r="AG220" s="1908"/>
    </row>
    <row r="221">
      <c r="A221" s="1908"/>
      <c r="B221" s="1908"/>
      <c r="C221" s="1908"/>
      <c r="D221" s="1908"/>
      <c r="E221" s="1908"/>
      <c r="F221" s="1908"/>
      <c r="G221" s="1908"/>
      <c r="H221" s="1908"/>
      <c r="I221" s="1908"/>
      <c r="J221" s="1908"/>
      <c r="K221" s="1908"/>
      <c r="L221" s="1908"/>
      <c r="M221" s="1908"/>
      <c r="N221" s="1908"/>
      <c r="O221" s="1908"/>
      <c r="P221" s="1908"/>
      <c r="Q221" s="1908"/>
      <c r="R221" s="1908"/>
      <c r="S221" s="1908"/>
      <c r="T221" s="1908"/>
      <c r="U221" s="1908"/>
      <c r="V221" s="1908"/>
      <c r="W221" s="1908"/>
      <c r="X221" s="1908"/>
      <c r="Y221" s="1908"/>
      <c r="Z221" s="1908"/>
      <c r="AA221" s="1908"/>
      <c r="AB221" s="1908"/>
      <c r="AC221" s="1908"/>
      <c r="AD221" s="1908"/>
      <c r="AE221" s="1908"/>
      <c r="AF221" s="1908"/>
      <c r="AG221" s="1908"/>
    </row>
    <row r="222">
      <c r="A222" s="1908"/>
      <c r="B222" s="1908"/>
      <c r="C222" s="1908"/>
      <c r="D222" s="1908"/>
      <c r="E222" s="1908"/>
      <c r="F222" s="1908"/>
      <c r="G222" s="1908"/>
      <c r="H222" s="1908"/>
      <c r="I222" s="1908"/>
      <c r="J222" s="1908"/>
      <c r="K222" s="1908"/>
      <c r="L222" s="1908"/>
      <c r="M222" s="1908"/>
      <c r="N222" s="1908"/>
      <c r="O222" s="1908"/>
      <c r="P222" s="1908"/>
      <c r="Q222" s="1908"/>
      <c r="R222" s="1908"/>
      <c r="S222" s="1908"/>
      <c r="T222" s="1908"/>
      <c r="U222" s="1908"/>
      <c r="V222" s="1908"/>
      <c r="W222" s="1908"/>
      <c r="X222" s="1908"/>
      <c r="Y222" s="1908"/>
      <c r="Z222" s="1908"/>
      <c r="AA222" s="1908"/>
      <c r="AB222" s="1908"/>
      <c r="AC222" s="1908"/>
      <c r="AD222" s="1908"/>
      <c r="AE222" s="1908"/>
      <c r="AF222" s="1908"/>
      <c r="AG222" s="1908"/>
    </row>
    <row r="223">
      <c r="A223" s="1908"/>
      <c r="B223" s="1908"/>
      <c r="C223" s="1908"/>
      <c r="D223" s="1908"/>
      <c r="E223" s="1908"/>
      <c r="F223" s="1908"/>
      <c r="G223" s="1908"/>
      <c r="H223" s="1908"/>
      <c r="I223" s="1908"/>
      <c r="J223" s="1908"/>
      <c r="K223" s="1908"/>
      <c r="L223" s="1908"/>
      <c r="M223" s="1908"/>
      <c r="N223" s="1908"/>
      <c r="O223" s="1908"/>
      <c r="P223" s="1908"/>
      <c r="Q223" s="1908"/>
      <c r="R223" s="1908"/>
      <c r="S223" s="1908"/>
      <c r="T223" s="1908"/>
      <c r="U223" s="1908"/>
      <c r="V223" s="1908"/>
      <c r="W223" s="1908"/>
      <c r="X223" s="1908"/>
      <c r="Y223" s="1908"/>
      <c r="Z223" s="1908"/>
      <c r="AA223" s="1908"/>
      <c r="AB223" s="1908"/>
      <c r="AC223" s="1908"/>
      <c r="AD223" s="1908"/>
      <c r="AE223" s="1908"/>
      <c r="AF223" s="1908"/>
      <c r="AG223" s="1908"/>
    </row>
    <row r="224">
      <c r="A224" s="1908"/>
      <c r="B224" s="1908"/>
      <c r="C224" s="1908"/>
      <c r="D224" s="1908"/>
      <c r="E224" s="1908"/>
      <c r="F224" s="1908"/>
      <c r="G224" s="1908"/>
      <c r="H224" s="1908"/>
      <c r="I224" s="1908"/>
      <c r="J224" s="1908"/>
      <c r="K224" s="1908"/>
      <c r="L224" s="1908"/>
      <c r="M224" s="1908"/>
      <c r="N224" s="1908"/>
      <c r="O224" s="1908"/>
      <c r="P224" s="1908"/>
      <c r="Q224" s="1908"/>
      <c r="R224" s="1908"/>
      <c r="S224" s="1908"/>
      <c r="T224" s="1908"/>
      <c r="U224" s="1908"/>
      <c r="V224" s="1908"/>
      <c r="W224" s="1908"/>
      <c r="X224" s="1908"/>
      <c r="Y224" s="1908"/>
      <c r="Z224" s="1908"/>
      <c r="AA224" s="1908"/>
      <c r="AB224" s="1908"/>
      <c r="AC224" s="1908"/>
      <c r="AD224" s="1908"/>
      <c r="AE224" s="1908"/>
      <c r="AF224" s="1908"/>
      <c r="AG224" s="1908"/>
    </row>
    <row r="225">
      <c r="A225" s="1908"/>
      <c r="B225" s="1908"/>
      <c r="C225" s="1908"/>
      <c r="D225" s="1908"/>
      <c r="E225" s="1908"/>
      <c r="F225" s="1908"/>
      <c r="G225" s="1908"/>
      <c r="H225" s="1908"/>
      <c r="I225" s="1908"/>
      <c r="J225" s="1908"/>
      <c r="K225" s="1908"/>
      <c r="L225" s="1908"/>
      <c r="M225" s="1908"/>
      <c r="N225" s="1908"/>
      <c r="O225" s="1908"/>
      <c r="P225" s="1908"/>
      <c r="Q225" s="1908"/>
      <c r="R225" s="1908"/>
      <c r="S225" s="1908"/>
      <c r="T225" s="1908"/>
      <c r="U225" s="1908"/>
      <c r="V225" s="1908"/>
      <c r="W225" s="1908"/>
      <c r="X225" s="1908"/>
      <c r="Y225" s="1908"/>
      <c r="Z225" s="1908"/>
      <c r="AA225" s="1908"/>
      <c r="AB225" s="1908"/>
      <c r="AC225" s="1908"/>
      <c r="AD225" s="1908"/>
      <c r="AE225" s="1908"/>
      <c r="AF225" s="1908"/>
      <c r="AG225" s="1908"/>
    </row>
    <row r="226">
      <c r="A226" s="1908"/>
      <c r="B226" s="1908"/>
      <c r="C226" s="1908"/>
      <c r="D226" s="1908"/>
      <c r="E226" s="1908"/>
      <c r="F226" s="1908"/>
      <c r="G226" s="1908"/>
      <c r="H226" s="1908"/>
      <c r="I226" s="1908"/>
      <c r="J226" s="1908"/>
      <c r="K226" s="1908"/>
      <c r="L226" s="1908"/>
      <c r="M226" s="1908"/>
      <c r="N226" s="1908"/>
      <c r="O226" s="1908"/>
      <c r="P226" s="1908"/>
      <c r="Q226" s="1908"/>
      <c r="R226" s="1908"/>
      <c r="S226" s="1908"/>
      <c r="T226" s="1908"/>
      <c r="U226" s="1908"/>
      <c r="V226" s="1908"/>
      <c r="W226" s="1908"/>
      <c r="X226" s="1908"/>
      <c r="Y226" s="1908"/>
      <c r="Z226" s="1908"/>
      <c r="AA226" s="1908"/>
      <c r="AB226" s="1908"/>
      <c r="AC226" s="1908"/>
      <c r="AD226" s="1908"/>
      <c r="AE226" s="1908"/>
      <c r="AF226" s="1908"/>
      <c r="AG226" s="1908"/>
    </row>
    <row r="227">
      <c r="A227" s="1908"/>
      <c r="B227" s="1908"/>
      <c r="C227" s="1908"/>
      <c r="D227" s="1908"/>
      <c r="E227" s="1908"/>
      <c r="F227" s="1908"/>
      <c r="G227" s="1908"/>
      <c r="H227" s="1908"/>
      <c r="I227" s="1908"/>
      <c r="J227" s="1908"/>
      <c r="K227" s="1908"/>
      <c r="L227" s="1908"/>
      <c r="M227" s="1908"/>
      <c r="N227" s="1908"/>
      <c r="O227" s="1908"/>
      <c r="P227" s="1908"/>
      <c r="Q227" s="1908"/>
      <c r="R227" s="1908"/>
      <c r="S227" s="1908"/>
      <c r="T227" s="1908"/>
      <c r="U227" s="1908"/>
      <c r="V227" s="1908"/>
      <c r="W227" s="1908"/>
      <c r="X227" s="1908"/>
      <c r="Y227" s="1908"/>
      <c r="Z227" s="1908"/>
      <c r="AA227" s="1908"/>
      <c r="AB227" s="1908"/>
      <c r="AC227" s="1908"/>
      <c r="AD227" s="1908"/>
      <c r="AE227" s="1908"/>
      <c r="AF227" s="1908"/>
      <c r="AG227" s="1908"/>
    </row>
    <row r="228">
      <c r="A228" s="1908"/>
      <c r="B228" s="1908"/>
      <c r="C228" s="1908"/>
      <c r="D228" s="1908"/>
      <c r="E228" s="1908"/>
      <c r="F228" s="1908"/>
      <c r="G228" s="1908"/>
      <c r="H228" s="1908"/>
      <c r="I228" s="1908"/>
      <c r="J228" s="1908"/>
      <c r="K228" s="1908"/>
      <c r="L228" s="1908"/>
      <c r="M228" s="1908"/>
      <c r="N228" s="1908"/>
      <c r="O228" s="1908"/>
      <c r="P228" s="1908"/>
      <c r="Q228" s="1908"/>
      <c r="R228" s="1908"/>
      <c r="S228" s="1908"/>
      <c r="T228" s="1908"/>
      <c r="U228" s="1908"/>
      <c r="V228" s="1908"/>
      <c r="W228" s="1908"/>
      <c r="X228" s="1908"/>
      <c r="Y228" s="1908"/>
      <c r="Z228" s="1908"/>
      <c r="AA228" s="1908"/>
      <c r="AB228" s="1908"/>
      <c r="AC228" s="1908"/>
      <c r="AD228" s="1908"/>
      <c r="AE228" s="1908"/>
      <c r="AF228" s="1908"/>
      <c r="AG228" s="1908"/>
    </row>
    <row r="229">
      <c r="A229" s="1908"/>
      <c r="B229" s="1908"/>
      <c r="C229" s="1908"/>
      <c r="D229" s="1908"/>
      <c r="E229" s="1908"/>
      <c r="F229" s="1908"/>
      <c r="G229" s="1908"/>
      <c r="H229" s="1908"/>
      <c r="I229" s="1908"/>
      <c r="J229" s="1908"/>
      <c r="K229" s="1908"/>
      <c r="L229" s="1908"/>
      <c r="M229" s="1908"/>
      <c r="N229" s="1908"/>
      <c r="O229" s="1908"/>
      <c r="P229" s="1908"/>
      <c r="Q229" s="1908"/>
      <c r="R229" s="1908"/>
      <c r="S229" s="1908"/>
      <c r="T229" s="1908"/>
      <c r="U229" s="1908"/>
      <c r="V229" s="1908"/>
      <c r="W229" s="1908"/>
      <c r="X229" s="1908"/>
      <c r="Y229" s="1908"/>
      <c r="Z229" s="1908"/>
      <c r="AA229" s="1908"/>
      <c r="AB229" s="1908"/>
      <c r="AC229" s="1908"/>
      <c r="AD229" s="1908"/>
      <c r="AE229" s="1908"/>
      <c r="AF229" s="1908"/>
      <c r="AG229" s="1908"/>
    </row>
    <row r="230">
      <c r="A230" s="1908"/>
      <c r="B230" s="1908"/>
      <c r="C230" s="1908"/>
      <c r="D230" s="1908"/>
      <c r="E230" s="1908"/>
      <c r="F230" s="1908"/>
      <c r="G230" s="1908"/>
      <c r="H230" s="1908"/>
      <c r="I230" s="1908"/>
      <c r="J230" s="1908"/>
      <c r="K230" s="1908"/>
      <c r="L230" s="1908"/>
      <c r="M230" s="1908"/>
      <c r="N230" s="1908"/>
      <c r="O230" s="1908"/>
      <c r="P230" s="1908"/>
      <c r="Q230" s="1908"/>
      <c r="R230" s="1908"/>
      <c r="S230" s="1908"/>
      <c r="T230" s="1908"/>
      <c r="U230" s="1908"/>
      <c r="V230" s="1908"/>
      <c r="W230" s="1908"/>
      <c r="X230" s="1908"/>
      <c r="Y230" s="1908"/>
      <c r="Z230" s="1908"/>
      <c r="AA230" s="1908"/>
      <c r="AB230" s="1908"/>
      <c r="AC230" s="1908"/>
      <c r="AD230" s="1908"/>
      <c r="AE230" s="1908"/>
      <c r="AF230" s="1908"/>
      <c r="AG230" s="1908"/>
    </row>
    <row r="231">
      <c r="A231" s="1908"/>
      <c r="B231" s="1908"/>
      <c r="C231" s="1908"/>
      <c r="D231" s="1908"/>
      <c r="E231" s="1908"/>
      <c r="F231" s="1908"/>
      <c r="G231" s="1908"/>
      <c r="H231" s="1908"/>
      <c r="I231" s="1908"/>
      <c r="J231" s="1908"/>
      <c r="K231" s="1908"/>
      <c r="L231" s="1908"/>
      <c r="M231" s="1908"/>
      <c r="N231" s="1908"/>
      <c r="O231" s="1908"/>
      <c r="P231" s="1908"/>
      <c r="Q231" s="1908"/>
      <c r="R231" s="1908"/>
      <c r="S231" s="1908"/>
      <c r="T231" s="1908"/>
      <c r="U231" s="1908"/>
      <c r="V231" s="1908"/>
      <c r="W231" s="1908"/>
      <c r="X231" s="1908"/>
      <c r="Y231" s="1908"/>
      <c r="Z231" s="1908"/>
      <c r="AA231" s="1908"/>
      <c r="AB231" s="1908"/>
      <c r="AC231" s="1908"/>
      <c r="AD231" s="1908"/>
      <c r="AE231" s="1908"/>
      <c r="AF231" s="1908"/>
      <c r="AG231" s="1908"/>
    </row>
    <row r="232">
      <c r="A232" s="1908"/>
      <c r="B232" s="1908"/>
      <c r="C232" s="1908"/>
      <c r="D232" s="1908"/>
      <c r="E232" s="1908"/>
      <c r="F232" s="1908"/>
      <c r="G232" s="1908"/>
      <c r="H232" s="1908"/>
      <c r="I232" s="1908"/>
      <c r="J232" s="1908"/>
      <c r="K232" s="1908"/>
      <c r="L232" s="1908"/>
      <c r="M232" s="1908"/>
      <c r="N232" s="1908"/>
      <c r="O232" s="1908"/>
      <c r="P232" s="1908"/>
      <c r="Q232" s="1908"/>
      <c r="R232" s="1908"/>
      <c r="S232" s="1908"/>
      <c r="T232" s="1908"/>
      <c r="U232" s="1908"/>
      <c r="V232" s="1908"/>
      <c r="W232" s="1908"/>
      <c r="X232" s="1908"/>
      <c r="Y232" s="1908"/>
      <c r="Z232" s="1908"/>
      <c r="AA232" s="1908"/>
      <c r="AB232" s="1908"/>
      <c r="AC232" s="1908"/>
      <c r="AD232" s="1908"/>
      <c r="AE232" s="1908"/>
      <c r="AF232" s="1908"/>
      <c r="AG232" s="1908"/>
    </row>
    <row r="233">
      <c r="A233" s="1908"/>
      <c r="B233" s="1908"/>
      <c r="C233" s="1908"/>
      <c r="D233" s="1908"/>
      <c r="E233" s="1908"/>
      <c r="F233" s="1908"/>
      <c r="G233" s="1908"/>
      <c r="H233" s="1908"/>
      <c r="I233" s="1908"/>
      <c r="J233" s="1908"/>
      <c r="K233" s="1908"/>
      <c r="L233" s="1908"/>
      <c r="M233" s="1908"/>
      <c r="N233" s="1908"/>
      <c r="O233" s="1908"/>
      <c r="P233" s="1908"/>
      <c r="Q233" s="1908"/>
      <c r="R233" s="1908"/>
      <c r="S233" s="1908"/>
      <c r="T233" s="1908"/>
      <c r="U233" s="1908"/>
      <c r="V233" s="1908"/>
      <c r="W233" s="1908"/>
      <c r="X233" s="1908"/>
      <c r="Y233" s="1908"/>
      <c r="Z233" s="1908"/>
      <c r="AA233" s="1908"/>
      <c r="AB233" s="1908"/>
      <c r="AC233" s="1908"/>
      <c r="AD233" s="1908"/>
      <c r="AE233" s="1908"/>
      <c r="AF233" s="1908"/>
      <c r="AG233" s="1908"/>
    </row>
    <row r="234">
      <c r="A234" s="1908"/>
      <c r="B234" s="1908"/>
      <c r="C234" s="1908"/>
      <c r="D234" s="1908"/>
      <c r="E234" s="1908"/>
      <c r="F234" s="1908"/>
      <c r="G234" s="1908"/>
      <c r="H234" s="1908"/>
      <c r="I234" s="1908"/>
      <c r="J234" s="1908"/>
      <c r="K234" s="1908"/>
      <c r="L234" s="1908"/>
      <c r="M234" s="1908"/>
      <c r="N234" s="1908"/>
      <c r="O234" s="1908"/>
      <c r="P234" s="1908"/>
      <c r="Q234" s="1908"/>
      <c r="R234" s="1908"/>
      <c r="S234" s="1908"/>
      <c r="T234" s="1908"/>
      <c r="U234" s="1908"/>
      <c r="V234" s="1908"/>
      <c r="W234" s="1908"/>
      <c r="X234" s="1908"/>
      <c r="Y234" s="1908"/>
      <c r="Z234" s="1908"/>
      <c r="AA234" s="1908"/>
      <c r="AB234" s="1908"/>
      <c r="AC234" s="1908"/>
      <c r="AD234" s="1908"/>
      <c r="AE234" s="1908"/>
      <c r="AF234" s="1908"/>
      <c r="AG234" s="1908"/>
    </row>
    <row r="235">
      <c r="A235" s="1908"/>
      <c r="B235" s="1908"/>
      <c r="C235" s="1908"/>
      <c r="D235" s="1908"/>
      <c r="E235" s="1908"/>
      <c r="F235" s="1908"/>
      <c r="G235" s="1908"/>
      <c r="H235" s="1908"/>
      <c r="I235" s="1908"/>
      <c r="J235" s="1908"/>
      <c r="K235" s="1908"/>
      <c r="L235" s="1908"/>
      <c r="M235" s="1908"/>
      <c r="N235" s="1908"/>
      <c r="O235" s="1908"/>
      <c r="P235" s="1908"/>
      <c r="Q235" s="1908"/>
      <c r="R235" s="1908"/>
      <c r="S235" s="1908"/>
      <c r="T235" s="1908"/>
      <c r="U235" s="1908"/>
      <c r="V235" s="1908"/>
      <c r="W235" s="1908"/>
      <c r="X235" s="1908"/>
      <c r="Y235" s="1908"/>
      <c r="Z235" s="1908"/>
      <c r="AA235" s="1908"/>
      <c r="AB235" s="1908"/>
      <c r="AC235" s="1908"/>
      <c r="AD235" s="1908"/>
      <c r="AE235" s="1908"/>
      <c r="AF235" s="1908"/>
      <c r="AG235" s="1908"/>
    </row>
    <row r="236">
      <c r="A236" s="1908"/>
      <c r="B236" s="1908"/>
      <c r="C236" s="1908"/>
      <c r="D236" s="1908"/>
      <c r="E236" s="1908"/>
      <c r="F236" s="1908"/>
      <c r="G236" s="1908"/>
      <c r="H236" s="1908"/>
      <c r="I236" s="1908"/>
      <c r="J236" s="1908"/>
      <c r="K236" s="1908"/>
      <c r="L236" s="1908"/>
      <c r="M236" s="1908"/>
      <c r="N236" s="1908"/>
      <c r="O236" s="1908"/>
      <c r="P236" s="1908"/>
      <c r="Q236" s="1908"/>
      <c r="R236" s="1908"/>
      <c r="S236" s="1908"/>
      <c r="T236" s="1908"/>
      <c r="U236" s="1908"/>
      <c r="V236" s="1908"/>
      <c r="W236" s="1908"/>
      <c r="X236" s="1908"/>
      <c r="Y236" s="1908"/>
      <c r="Z236" s="1908"/>
      <c r="AA236" s="1908"/>
      <c r="AB236" s="1908"/>
      <c r="AC236" s="1908"/>
      <c r="AD236" s="1908"/>
      <c r="AE236" s="1908"/>
      <c r="AF236" s="1908"/>
      <c r="AG236" s="1908"/>
    </row>
    <row r="237">
      <c r="A237" s="1908"/>
      <c r="B237" s="1908"/>
      <c r="C237" s="1908"/>
      <c r="D237" s="1908"/>
      <c r="E237" s="1908"/>
      <c r="F237" s="1908"/>
      <c r="G237" s="1908"/>
      <c r="H237" s="1908"/>
      <c r="I237" s="1908"/>
      <c r="J237" s="1908"/>
      <c r="K237" s="1908"/>
      <c r="L237" s="1908"/>
      <c r="M237" s="1908"/>
      <c r="N237" s="1908"/>
      <c r="O237" s="1908"/>
      <c r="P237" s="1908"/>
      <c r="Q237" s="1908"/>
      <c r="R237" s="1908"/>
      <c r="S237" s="1908"/>
      <c r="T237" s="1908"/>
      <c r="U237" s="1908"/>
      <c r="V237" s="1908"/>
      <c r="W237" s="1908"/>
      <c r="X237" s="1908"/>
      <c r="Y237" s="1908"/>
      <c r="Z237" s="1908"/>
      <c r="AA237" s="1908"/>
      <c r="AB237" s="1908"/>
      <c r="AC237" s="1908"/>
      <c r="AD237" s="1908"/>
      <c r="AE237" s="1908"/>
      <c r="AF237" s="1908"/>
      <c r="AG237" s="1908"/>
    </row>
    <row r="238">
      <c r="A238" s="1908"/>
      <c r="B238" s="1908"/>
      <c r="C238" s="1908"/>
      <c r="D238" s="1908"/>
      <c r="E238" s="1908"/>
      <c r="F238" s="1908"/>
      <c r="G238" s="1908"/>
      <c r="H238" s="1908"/>
      <c r="I238" s="1908"/>
      <c r="J238" s="1908"/>
      <c r="K238" s="1908"/>
      <c r="L238" s="1908"/>
      <c r="M238" s="1908"/>
      <c r="N238" s="1908"/>
      <c r="O238" s="1908"/>
      <c r="P238" s="1908"/>
      <c r="Q238" s="1908"/>
      <c r="R238" s="1908"/>
      <c r="S238" s="1908"/>
      <c r="T238" s="1908"/>
      <c r="U238" s="1908"/>
      <c r="V238" s="1908"/>
      <c r="W238" s="1908"/>
      <c r="X238" s="1908"/>
      <c r="Y238" s="1908"/>
      <c r="Z238" s="1908"/>
      <c r="AA238" s="1908"/>
      <c r="AB238" s="1908"/>
      <c r="AC238" s="1908"/>
      <c r="AD238" s="1908"/>
      <c r="AE238" s="1908"/>
      <c r="AF238" s="1908"/>
      <c r="AG238" s="1908"/>
    </row>
    <row r="239">
      <c r="A239" s="1908"/>
      <c r="B239" s="1908"/>
      <c r="C239" s="1908"/>
      <c r="D239" s="1908"/>
      <c r="E239" s="1908"/>
      <c r="F239" s="1908"/>
      <c r="G239" s="1908"/>
      <c r="H239" s="1908"/>
      <c r="I239" s="1908"/>
      <c r="J239" s="1908"/>
      <c r="K239" s="1908"/>
      <c r="L239" s="1908"/>
      <c r="M239" s="1908"/>
      <c r="N239" s="1908"/>
      <c r="O239" s="1908"/>
      <c r="P239" s="1908"/>
      <c r="Q239" s="1908"/>
      <c r="R239" s="1908"/>
      <c r="S239" s="1908"/>
      <c r="T239" s="1908"/>
      <c r="U239" s="1908"/>
      <c r="V239" s="1908"/>
      <c r="W239" s="1908"/>
      <c r="X239" s="1908"/>
      <c r="Y239" s="1908"/>
      <c r="Z239" s="1908"/>
      <c r="AA239" s="1908"/>
      <c r="AB239" s="1908"/>
      <c r="AC239" s="1908"/>
      <c r="AD239" s="1908"/>
      <c r="AE239" s="1908"/>
      <c r="AF239" s="1908"/>
      <c r="AG239" s="1908"/>
    </row>
    <row r="240">
      <c r="A240" s="1908"/>
      <c r="B240" s="1908"/>
      <c r="C240" s="1908"/>
      <c r="D240" s="1908"/>
      <c r="E240" s="1908"/>
      <c r="F240" s="1908"/>
      <c r="G240" s="1908"/>
      <c r="H240" s="1908"/>
      <c r="I240" s="1908"/>
      <c r="J240" s="1908"/>
      <c r="K240" s="1908"/>
      <c r="L240" s="1908"/>
      <c r="M240" s="1908"/>
      <c r="N240" s="1908"/>
      <c r="O240" s="1908"/>
      <c r="P240" s="1908"/>
      <c r="Q240" s="1908"/>
      <c r="R240" s="1908"/>
      <c r="S240" s="1908"/>
      <c r="T240" s="1908"/>
      <c r="U240" s="1908"/>
      <c r="V240" s="1908"/>
      <c r="W240" s="1908"/>
      <c r="X240" s="1908"/>
      <c r="Y240" s="1908"/>
      <c r="Z240" s="1908"/>
      <c r="AA240" s="1908"/>
      <c r="AB240" s="1908"/>
      <c r="AC240" s="1908"/>
      <c r="AD240" s="1908"/>
      <c r="AE240" s="1908"/>
      <c r="AF240" s="1908"/>
      <c r="AG240" s="1908"/>
    </row>
    <row r="241">
      <c r="A241" s="1908"/>
      <c r="B241" s="1908"/>
      <c r="C241" s="1908"/>
      <c r="D241" s="1908"/>
      <c r="E241" s="1908"/>
      <c r="F241" s="1908"/>
      <c r="G241" s="1908"/>
      <c r="H241" s="1908"/>
      <c r="I241" s="1908"/>
      <c r="J241" s="1908"/>
      <c r="K241" s="1908"/>
      <c r="L241" s="1908"/>
      <c r="M241" s="1908"/>
      <c r="N241" s="1908"/>
      <c r="O241" s="1908"/>
      <c r="P241" s="1908"/>
      <c r="Q241" s="1908"/>
      <c r="R241" s="1908"/>
      <c r="S241" s="1908"/>
      <c r="T241" s="1908"/>
      <c r="U241" s="1908"/>
      <c r="V241" s="1908"/>
      <c r="W241" s="1908"/>
      <c r="X241" s="1908"/>
      <c r="Y241" s="1908"/>
      <c r="Z241" s="1908"/>
      <c r="AA241" s="1908"/>
      <c r="AB241" s="1908"/>
      <c r="AC241" s="1908"/>
      <c r="AD241" s="1908"/>
      <c r="AE241" s="1908"/>
      <c r="AF241" s="1908"/>
      <c r="AG241" s="1908"/>
    </row>
    <row r="242">
      <c r="A242" s="1908"/>
      <c r="B242" s="1908"/>
      <c r="C242" s="1908"/>
      <c r="D242" s="1908"/>
      <c r="E242" s="1908"/>
      <c r="F242" s="1908"/>
      <c r="G242" s="1908"/>
      <c r="H242" s="1908"/>
      <c r="I242" s="1908"/>
      <c r="J242" s="1908"/>
      <c r="K242" s="1908"/>
      <c r="L242" s="1908"/>
      <c r="M242" s="1908"/>
      <c r="N242" s="1908"/>
      <c r="O242" s="1908"/>
      <c r="P242" s="1908"/>
      <c r="Q242" s="1908"/>
      <c r="R242" s="1908"/>
      <c r="S242" s="1908"/>
      <c r="T242" s="1908"/>
      <c r="U242" s="1908"/>
      <c r="V242" s="1908"/>
      <c r="W242" s="1908"/>
      <c r="X242" s="1908"/>
      <c r="Y242" s="1908"/>
      <c r="Z242" s="1908"/>
      <c r="AA242" s="1908"/>
      <c r="AB242" s="1908"/>
      <c r="AC242" s="1908"/>
      <c r="AD242" s="1908"/>
      <c r="AE242" s="1908"/>
      <c r="AF242" s="1908"/>
      <c r="AG242" s="1908"/>
    </row>
    <row r="243">
      <c r="A243" s="1908"/>
      <c r="B243" s="1908"/>
      <c r="C243" s="1908"/>
      <c r="D243" s="1908"/>
      <c r="E243" s="1908"/>
      <c r="F243" s="1908"/>
      <c r="G243" s="1908"/>
      <c r="H243" s="1908"/>
      <c r="I243" s="1908"/>
      <c r="J243" s="1908"/>
      <c r="K243" s="1908"/>
      <c r="L243" s="1908"/>
      <c r="M243" s="1908"/>
      <c r="N243" s="1908"/>
      <c r="O243" s="1908"/>
      <c r="P243" s="1908"/>
      <c r="Q243" s="1908"/>
      <c r="R243" s="1908"/>
      <c r="S243" s="1908"/>
      <c r="T243" s="1908"/>
      <c r="U243" s="1908"/>
      <c r="V243" s="1908"/>
      <c r="W243" s="1908"/>
      <c r="X243" s="1908"/>
      <c r="Y243" s="1908"/>
      <c r="Z243" s="1908"/>
      <c r="AA243" s="1908"/>
      <c r="AB243" s="1908"/>
      <c r="AC243" s="1908"/>
      <c r="AD243" s="1908"/>
      <c r="AE243" s="1908"/>
      <c r="AF243" s="1908"/>
      <c r="AG243" s="1908"/>
    </row>
    <row r="244">
      <c r="A244" s="1908"/>
      <c r="B244" s="1908"/>
      <c r="C244" s="1908"/>
      <c r="D244" s="1908"/>
      <c r="E244" s="1908"/>
      <c r="F244" s="1908"/>
      <c r="G244" s="1908"/>
      <c r="H244" s="1908"/>
      <c r="I244" s="1908"/>
      <c r="J244" s="1908"/>
      <c r="K244" s="1908"/>
      <c r="L244" s="1908"/>
      <c r="M244" s="1908"/>
      <c r="N244" s="1908"/>
      <c r="O244" s="1908"/>
      <c r="P244" s="1908"/>
      <c r="Q244" s="1908"/>
      <c r="R244" s="1908"/>
      <c r="S244" s="1908"/>
      <c r="T244" s="1908"/>
      <c r="U244" s="1908"/>
      <c r="V244" s="1908"/>
      <c r="W244" s="1908"/>
      <c r="X244" s="1908"/>
      <c r="Y244" s="1908"/>
      <c r="Z244" s="1908"/>
      <c r="AA244" s="1908"/>
      <c r="AB244" s="1908"/>
      <c r="AC244" s="1908"/>
      <c r="AD244" s="1908"/>
      <c r="AE244" s="1908"/>
      <c r="AF244" s="1908"/>
      <c r="AG244" s="1908"/>
    </row>
    <row r="245">
      <c r="A245" s="1908"/>
      <c r="B245" s="1908"/>
      <c r="C245" s="1908"/>
      <c r="D245" s="1908"/>
      <c r="E245" s="1908"/>
      <c r="F245" s="1908"/>
      <c r="G245" s="1908"/>
      <c r="H245" s="1908"/>
      <c r="I245" s="1908"/>
      <c r="J245" s="1908"/>
      <c r="K245" s="1908"/>
      <c r="L245" s="1908"/>
      <c r="M245" s="1908"/>
      <c r="N245" s="1908"/>
      <c r="O245" s="1908"/>
      <c r="P245" s="1908"/>
      <c r="Q245" s="1908"/>
      <c r="R245" s="1908"/>
      <c r="S245" s="1908"/>
      <c r="T245" s="1908"/>
      <c r="U245" s="1908"/>
      <c r="V245" s="1908"/>
      <c r="W245" s="1908"/>
      <c r="X245" s="1908"/>
      <c r="Y245" s="1908"/>
      <c r="Z245" s="1908"/>
      <c r="AA245" s="1908"/>
      <c r="AB245" s="1908"/>
      <c r="AC245" s="1908"/>
      <c r="AD245" s="1908"/>
      <c r="AE245" s="1908"/>
      <c r="AF245" s="1908"/>
      <c r="AG245" s="1908"/>
    </row>
    <row r="246">
      <c r="A246" s="1908"/>
      <c r="B246" s="1908"/>
      <c r="C246" s="1908"/>
      <c r="D246" s="1908"/>
      <c r="E246" s="1908"/>
      <c r="F246" s="1908"/>
      <c r="G246" s="1908"/>
      <c r="H246" s="1908"/>
      <c r="I246" s="1908"/>
      <c r="J246" s="1908"/>
      <c r="K246" s="1908"/>
      <c r="L246" s="1908"/>
      <c r="M246" s="1908"/>
      <c r="N246" s="1908"/>
      <c r="O246" s="1908"/>
      <c r="P246" s="1908"/>
      <c r="Q246" s="1908"/>
      <c r="R246" s="1908"/>
      <c r="S246" s="1908"/>
      <c r="T246" s="1908"/>
      <c r="U246" s="1908"/>
      <c r="V246" s="1908"/>
      <c r="W246" s="1908"/>
      <c r="X246" s="1908"/>
      <c r="Y246" s="1908"/>
      <c r="Z246" s="1908"/>
      <c r="AA246" s="1908"/>
      <c r="AB246" s="1908"/>
      <c r="AC246" s="1908"/>
      <c r="AD246" s="1908"/>
      <c r="AE246" s="1908"/>
      <c r="AF246" s="1908"/>
      <c r="AG246" s="1908"/>
    </row>
    <row r="247">
      <c r="A247" s="1908"/>
      <c r="B247" s="1908"/>
      <c r="C247" s="1908"/>
      <c r="D247" s="1908"/>
      <c r="E247" s="1908"/>
      <c r="F247" s="1908"/>
      <c r="G247" s="1908"/>
      <c r="H247" s="1908"/>
      <c r="I247" s="1908"/>
      <c r="J247" s="1908"/>
      <c r="K247" s="1908"/>
      <c r="L247" s="1908"/>
      <c r="M247" s="1908"/>
      <c r="N247" s="1908"/>
      <c r="O247" s="1908"/>
      <c r="P247" s="1908"/>
      <c r="Q247" s="1908"/>
      <c r="R247" s="1908"/>
      <c r="S247" s="1908"/>
      <c r="T247" s="1908"/>
      <c r="U247" s="1908"/>
      <c r="V247" s="1908"/>
      <c r="W247" s="1908"/>
      <c r="X247" s="1908"/>
      <c r="Y247" s="1908"/>
      <c r="Z247" s="1908"/>
      <c r="AA247" s="1908"/>
      <c r="AB247" s="1908"/>
      <c r="AC247" s="1908"/>
      <c r="AD247" s="1908"/>
      <c r="AE247" s="1908"/>
      <c r="AF247" s="1908"/>
      <c r="AG247" s="1908"/>
    </row>
    <row r="248">
      <c r="A248" s="1908"/>
      <c r="B248" s="1908"/>
      <c r="C248" s="1908"/>
      <c r="D248" s="1908"/>
      <c r="E248" s="1908"/>
      <c r="F248" s="1908"/>
      <c r="G248" s="1908"/>
      <c r="H248" s="1908"/>
      <c r="I248" s="1908"/>
      <c r="J248" s="1908"/>
      <c r="K248" s="1908"/>
      <c r="L248" s="1908"/>
      <c r="M248" s="1908"/>
      <c r="N248" s="1908"/>
      <c r="O248" s="1908"/>
      <c r="P248" s="1908"/>
      <c r="Q248" s="1908"/>
      <c r="R248" s="1908"/>
      <c r="S248" s="1908"/>
      <c r="T248" s="1908"/>
      <c r="U248" s="1908"/>
      <c r="V248" s="1908"/>
      <c r="W248" s="1908"/>
      <c r="X248" s="1908"/>
      <c r="Y248" s="1908"/>
      <c r="Z248" s="1908"/>
      <c r="AA248" s="1908"/>
      <c r="AB248" s="1908"/>
      <c r="AC248" s="1908"/>
      <c r="AD248" s="1908"/>
      <c r="AE248" s="1908"/>
      <c r="AF248" s="1908"/>
      <c r="AG248" s="1908"/>
    </row>
    <row r="249">
      <c r="A249" s="1908"/>
      <c r="B249" s="1908"/>
      <c r="C249" s="1908"/>
      <c r="D249" s="1908"/>
      <c r="E249" s="1908"/>
      <c r="F249" s="1908"/>
      <c r="G249" s="1908"/>
      <c r="H249" s="1908"/>
      <c r="I249" s="1908"/>
      <c r="J249" s="1908"/>
      <c r="K249" s="1908"/>
      <c r="L249" s="1908"/>
      <c r="M249" s="1908"/>
      <c r="N249" s="1908"/>
      <c r="O249" s="1908"/>
      <c r="P249" s="1908"/>
      <c r="Q249" s="1908"/>
      <c r="R249" s="1908"/>
      <c r="S249" s="1908"/>
      <c r="T249" s="1908"/>
      <c r="U249" s="1908"/>
      <c r="V249" s="1908"/>
      <c r="W249" s="1908"/>
      <c r="X249" s="1908"/>
      <c r="Y249" s="1908"/>
      <c r="Z249" s="1908"/>
      <c r="AA249" s="1908"/>
      <c r="AB249" s="1908"/>
      <c r="AC249" s="1908"/>
      <c r="AD249" s="1908"/>
      <c r="AE249" s="1908"/>
      <c r="AF249" s="1908"/>
      <c r="AG249" s="1908"/>
    </row>
    <row r="250">
      <c r="A250" s="1908"/>
      <c r="B250" s="1908"/>
      <c r="C250" s="1908"/>
      <c r="D250" s="1908"/>
      <c r="E250" s="1908"/>
      <c r="F250" s="1908"/>
      <c r="G250" s="1908"/>
      <c r="H250" s="1908"/>
      <c r="I250" s="1908"/>
      <c r="J250" s="1908"/>
      <c r="K250" s="1908"/>
      <c r="L250" s="1908"/>
      <c r="M250" s="1908"/>
      <c r="N250" s="1908"/>
      <c r="O250" s="1908"/>
      <c r="P250" s="1908"/>
      <c r="Q250" s="1908"/>
      <c r="R250" s="1908"/>
      <c r="S250" s="1908"/>
      <c r="T250" s="1908"/>
      <c r="U250" s="1908"/>
      <c r="V250" s="1908"/>
      <c r="W250" s="1908"/>
      <c r="X250" s="1908"/>
      <c r="Y250" s="1908"/>
      <c r="Z250" s="1908"/>
      <c r="AA250" s="1908"/>
      <c r="AB250" s="1908"/>
      <c r="AC250" s="1908"/>
      <c r="AD250" s="1908"/>
      <c r="AE250" s="1908"/>
      <c r="AF250" s="1908"/>
      <c r="AG250" s="1908"/>
    </row>
    <row r="251">
      <c r="A251" s="1908"/>
      <c r="B251" s="1908"/>
      <c r="C251" s="1908"/>
      <c r="D251" s="1908"/>
      <c r="E251" s="1908"/>
      <c r="F251" s="1908"/>
      <c r="G251" s="1908"/>
      <c r="H251" s="1908"/>
      <c r="I251" s="1908"/>
      <c r="J251" s="1908"/>
      <c r="K251" s="1908"/>
      <c r="L251" s="1908"/>
      <c r="M251" s="1908"/>
      <c r="N251" s="1908"/>
      <c r="O251" s="1908"/>
      <c r="P251" s="1908"/>
      <c r="Q251" s="1908"/>
      <c r="R251" s="1908"/>
      <c r="S251" s="1908"/>
      <c r="T251" s="1908"/>
      <c r="U251" s="1908"/>
      <c r="V251" s="1908"/>
      <c r="W251" s="1908"/>
      <c r="X251" s="1908"/>
      <c r="Y251" s="1908"/>
      <c r="Z251" s="1908"/>
      <c r="AA251" s="1908"/>
      <c r="AB251" s="1908"/>
      <c r="AC251" s="1908"/>
      <c r="AD251" s="1908"/>
      <c r="AE251" s="1908"/>
      <c r="AF251" s="1908"/>
      <c r="AG251" s="1908"/>
    </row>
    <row r="252">
      <c r="A252" s="1908"/>
      <c r="B252" s="1908"/>
      <c r="C252" s="1908"/>
      <c r="D252" s="1908"/>
      <c r="E252" s="1908"/>
      <c r="F252" s="1908"/>
      <c r="G252" s="1908"/>
      <c r="H252" s="1908"/>
      <c r="I252" s="1908"/>
      <c r="J252" s="1908"/>
      <c r="K252" s="1908"/>
      <c r="L252" s="1908"/>
      <c r="M252" s="1908"/>
      <c r="N252" s="1908"/>
      <c r="O252" s="1908"/>
      <c r="P252" s="1908"/>
      <c r="Q252" s="1908"/>
      <c r="R252" s="1908"/>
      <c r="S252" s="1908"/>
      <c r="T252" s="1908"/>
      <c r="U252" s="1908"/>
      <c r="V252" s="1908"/>
      <c r="W252" s="1908"/>
      <c r="X252" s="1908"/>
      <c r="Y252" s="1908"/>
      <c r="Z252" s="1908"/>
      <c r="AA252" s="1908"/>
      <c r="AB252" s="1908"/>
      <c r="AC252" s="1908"/>
      <c r="AD252" s="1908"/>
      <c r="AE252" s="1908"/>
      <c r="AF252" s="1908"/>
      <c r="AG252" s="1908"/>
    </row>
    <row r="253">
      <c r="A253" s="1908"/>
      <c r="B253" s="1908"/>
      <c r="C253" s="1908"/>
      <c r="D253" s="1908"/>
      <c r="E253" s="1908"/>
      <c r="F253" s="1908"/>
      <c r="G253" s="1908"/>
      <c r="H253" s="1908"/>
      <c r="I253" s="1908"/>
      <c r="J253" s="1908"/>
      <c r="K253" s="1908"/>
      <c r="L253" s="1908"/>
      <c r="M253" s="1908"/>
      <c r="N253" s="1908"/>
      <c r="O253" s="1908"/>
      <c r="P253" s="1908"/>
      <c r="Q253" s="1908"/>
      <c r="R253" s="1908"/>
      <c r="S253" s="1908"/>
      <c r="T253" s="1908"/>
      <c r="U253" s="1908"/>
      <c r="V253" s="1908"/>
      <c r="W253" s="1908"/>
      <c r="X253" s="1908"/>
      <c r="Y253" s="1908"/>
      <c r="Z253" s="1908"/>
      <c r="AA253" s="1908"/>
      <c r="AB253" s="1908"/>
      <c r="AC253" s="1908"/>
      <c r="AD253" s="1908"/>
      <c r="AE253" s="1908"/>
      <c r="AF253" s="1908"/>
      <c r="AG253" s="1908"/>
    </row>
    <row r="254">
      <c r="A254" s="1908"/>
      <c r="B254" s="1908"/>
      <c r="C254" s="1908"/>
      <c r="D254" s="1908"/>
      <c r="E254" s="1908"/>
      <c r="F254" s="1908"/>
      <c r="G254" s="1908"/>
      <c r="H254" s="1908"/>
      <c r="I254" s="1908"/>
      <c r="J254" s="1908"/>
      <c r="K254" s="1908"/>
      <c r="L254" s="1908"/>
      <c r="M254" s="1908"/>
      <c r="N254" s="1908"/>
      <c r="O254" s="1908"/>
      <c r="P254" s="1908"/>
      <c r="Q254" s="1908"/>
      <c r="R254" s="1908"/>
      <c r="S254" s="1908"/>
      <c r="T254" s="1908"/>
      <c r="U254" s="1908"/>
      <c r="V254" s="1908"/>
      <c r="W254" s="1908"/>
      <c r="X254" s="1908"/>
      <c r="Y254" s="1908"/>
      <c r="Z254" s="1908"/>
      <c r="AA254" s="1908"/>
      <c r="AB254" s="1908"/>
      <c r="AC254" s="1908"/>
      <c r="AD254" s="1908"/>
      <c r="AE254" s="1908"/>
      <c r="AF254" s="1908"/>
      <c r="AG254" s="1908"/>
    </row>
    <row r="255">
      <c r="A255" s="1908"/>
      <c r="B255" s="1908"/>
      <c r="C255" s="1908"/>
      <c r="D255" s="1908"/>
      <c r="E255" s="1908"/>
      <c r="F255" s="1908"/>
      <c r="G255" s="1908"/>
      <c r="H255" s="1908"/>
      <c r="I255" s="1908"/>
      <c r="J255" s="1908"/>
      <c r="K255" s="1908"/>
      <c r="L255" s="1908"/>
      <c r="M255" s="1908"/>
      <c r="N255" s="1908"/>
      <c r="O255" s="1908"/>
      <c r="P255" s="1908"/>
      <c r="Q255" s="1908"/>
      <c r="R255" s="1908"/>
      <c r="S255" s="1908"/>
      <c r="T255" s="1908"/>
      <c r="U255" s="1908"/>
      <c r="V255" s="1908"/>
      <c r="W255" s="1908"/>
      <c r="X255" s="1908"/>
      <c r="Y255" s="1908"/>
      <c r="Z255" s="1908"/>
      <c r="AA255" s="1908"/>
      <c r="AB255" s="1908"/>
      <c r="AC255" s="1908"/>
      <c r="AD255" s="1908"/>
      <c r="AE255" s="1908"/>
      <c r="AF255" s="1908"/>
      <c r="AG255" s="1908"/>
    </row>
    <row r="256">
      <c r="A256" s="1908"/>
      <c r="B256" s="1908"/>
      <c r="C256" s="1908"/>
      <c r="D256" s="1908"/>
      <c r="E256" s="1908"/>
      <c r="F256" s="1908"/>
      <c r="G256" s="1908"/>
      <c r="H256" s="1908"/>
      <c r="I256" s="1908"/>
      <c r="J256" s="1908"/>
      <c r="K256" s="1908"/>
      <c r="L256" s="1908"/>
      <c r="M256" s="1908"/>
      <c r="N256" s="1908"/>
      <c r="O256" s="1908"/>
      <c r="P256" s="1908"/>
      <c r="Q256" s="1908"/>
      <c r="R256" s="1908"/>
      <c r="S256" s="1908"/>
      <c r="T256" s="1908"/>
      <c r="U256" s="1908"/>
      <c r="V256" s="1908"/>
      <c r="W256" s="1908"/>
      <c r="X256" s="1908"/>
      <c r="Y256" s="1908"/>
      <c r="Z256" s="1908"/>
      <c r="AA256" s="1908"/>
      <c r="AB256" s="1908"/>
      <c r="AC256" s="1908"/>
      <c r="AD256" s="1908"/>
      <c r="AE256" s="1908"/>
      <c r="AF256" s="1908"/>
      <c r="AG256" s="1908"/>
    </row>
    <row r="257">
      <c r="A257" s="1908"/>
      <c r="B257" s="1908"/>
      <c r="C257" s="1908"/>
      <c r="D257" s="1908"/>
      <c r="E257" s="1908"/>
      <c r="F257" s="1908"/>
      <c r="G257" s="1908"/>
      <c r="H257" s="1908"/>
      <c r="I257" s="1908"/>
      <c r="J257" s="1908"/>
      <c r="K257" s="1908"/>
      <c r="L257" s="1908"/>
      <c r="M257" s="1908"/>
      <c r="N257" s="1908"/>
      <c r="O257" s="1908"/>
      <c r="P257" s="1908"/>
      <c r="Q257" s="1908"/>
      <c r="R257" s="1908"/>
      <c r="S257" s="1908"/>
      <c r="T257" s="1908"/>
      <c r="U257" s="1908"/>
      <c r="V257" s="1908"/>
      <c r="W257" s="1908"/>
      <c r="X257" s="1908"/>
      <c r="Y257" s="1908"/>
      <c r="Z257" s="1908"/>
      <c r="AA257" s="1908"/>
      <c r="AB257" s="1908"/>
      <c r="AC257" s="1908"/>
      <c r="AD257" s="1908"/>
      <c r="AE257" s="1908"/>
      <c r="AF257" s="1908"/>
      <c r="AG257" s="1908"/>
    </row>
    <row r="258">
      <c r="A258" s="1908"/>
      <c r="B258" s="1908"/>
      <c r="C258" s="1908"/>
      <c r="D258" s="1908"/>
      <c r="E258" s="1908"/>
      <c r="F258" s="1908"/>
      <c r="G258" s="1908"/>
      <c r="H258" s="1908"/>
      <c r="I258" s="1908"/>
      <c r="J258" s="1908"/>
      <c r="K258" s="1908"/>
      <c r="L258" s="1908"/>
      <c r="M258" s="1908"/>
      <c r="N258" s="1908"/>
      <c r="O258" s="1908"/>
      <c r="P258" s="1908"/>
      <c r="Q258" s="1908"/>
      <c r="R258" s="1908"/>
      <c r="S258" s="1908"/>
      <c r="T258" s="1908"/>
      <c r="U258" s="1908"/>
      <c r="V258" s="1908"/>
      <c r="W258" s="1908"/>
      <c r="X258" s="1908"/>
      <c r="Y258" s="1908"/>
      <c r="Z258" s="1908"/>
      <c r="AA258" s="1908"/>
      <c r="AB258" s="1908"/>
      <c r="AC258" s="1908"/>
      <c r="AD258" s="1908"/>
      <c r="AE258" s="1908"/>
      <c r="AF258" s="1908"/>
      <c r="AG258" s="1908"/>
    </row>
    <row r="259">
      <c r="A259" s="1908"/>
      <c r="B259" s="1908"/>
      <c r="C259" s="1908"/>
      <c r="D259" s="1908"/>
      <c r="E259" s="1908"/>
      <c r="F259" s="1908"/>
      <c r="G259" s="1908"/>
      <c r="H259" s="1908"/>
      <c r="I259" s="1908"/>
      <c r="J259" s="1908"/>
      <c r="K259" s="1908"/>
      <c r="L259" s="1908"/>
      <c r="M259" s="1908"/>
      <c r="N259" s="1908"/>
      <c r="O259" s="1908"/>
      <c r="P259" s="1908"/>
      <c r="Q259" s="1908"/>
      <c r="R259" s="1908"/>
      <c r="S259" s="1908"/>
      <c r="T259" s="1908"/>
      <c r="U259" s="1908"/>
      <c r="V259" s="1908"/>
      <c r="W259" s="1908"/>
      <c r="X259" s="1908"/>
      <c r="Y259" s="1908"/>
      <c r="Z259" s="1908"/>
      <c r="AA259" s="1908"/>
      <c r="AB259" s="1908"/>
      <c r="AC259" s="1908"/>
      <c r="AD259" s="1908"/>
      <c r="AE259" s="1908"/>
      <c r="AF259" s="1908"/>
      <c r="AG259" s="1908"/>
    </row>
    <row r="260">
      <c r="A260" s="1908"/>
      <c r="B260" s="1908"/>
      <c r="C260" s="1908"/>
      <c r="D260" s="1908"/>
      <c r="E260" s="1908"/>
      <c r="F260" s="1908"/>
      <c r="G260" s="1908"/>
      <c r="H260" s="1908"/>
      <c r="I260" s="1908"/>
      <c r="J260" s="1908"/>
      <c r="K260" s="1908"/>
      <c r="L260" s="1908"/>
      <c r="M260" s="1908"/>
      <c r="N260" s="1908"/>
      <c r="O260" s="1908"/>
      <c r="P260" s="1908"/>
      <c r="Q260" s="1908"/>
      <c r="R260" s="1908"/>
      <c r="S260" s="1908"/>
      <c r="T260" s="1908"/>
      <c r="U260" s="1908"/>
      <c r="V260" s="1908"/>
      <c r="W260" s="1908"/>
      <c r="X260" s="1908"/>
      <c r="Y260" s="1908"/>
      <c r="Z260" s="1908"/>
      <c r="AA260" s="1908"/>
      <c r="AB260" s="1908"/>
      <c r="AC260" s="1908"/>
      <c r="AD260" s="1908"/>
      <c r="AE260" s="1908"/>
      <c r="AF260" s="1908"/>
      <c r="AG260" s="1908"/>
    </row>
    <row r="261">
      <c r="A261" s="1908"/>
      <c r="B261" s="1908"/>
      <c r="C261" s="1908"/>
      <c r="D261" s="1908"/>
      <c r="E261" s="1908"/>
      <c r="F261" s="1908"/>
      <c r="G261" s="1908"/>
      <c r="H261" s="1908"/>
      <c r="I261" s="1908"/>
      <c r="J261" s="1908"/>
      <c r="K261" s="1908"/>
      <c r="L261" s="1908"/>
      <c r="M261" s="1908"/>
      <c r="N261" s="1908"/>
      <c r="O261" s="1908"/>
      <c r="P261" s="1908"/>
      <c r="Q261" s="1908"/>
      <c r="R261" s="1908"/>
      <c r="S261" s="1908"/>
      <c r="T261" s="1908"/>
      <c r="U261" s="1908"/>
      <c r="V261" s="1908"/>
      <c r="W261" s="1908"/>
      <c r="X261" s="1908"/>
      <c r="Y261" s="1908"/>
      <c r="Z261" s="1908"/>
      <c r="AA261" s="1908"/>
      <c r="AB261" s="1908"/>
      <c r="AC261" s="1908"/>
      <c r="AD261" s="1908"/>
      <c r="AE261" s="1908"/>
      <c r="AF261" s="1908"/>
      <c r="AG261" s="1908"/>
    </row>
    <row r="262">
      <c r="A262" s="1908"/>
      <c r="B262" s="1908"/>
      <c r="C262" s="1908"/>
      <c r="D262" s="1908"/>
      <c r="E262" s="1908"/>
      <c r="F262" s="1908"/>
      <c r="G262" s="1908"/>
      <c r="H262" s="1908"/>
      <c r="I262" s="1908"/>
      <c r="J262" s="1908"/>
      <c r="K262" s="1908"/>
      <c r="L262" s="1908"/>
      <c r="M262" s="1908"/>
      <c r="N262" s="1908"/>
      <c r="O262" s="1908"/>
      <c r="P262" s="1908"/>
      <c r="Q262" s="1908"/>
      <c r="R262" s="1908"/>
      <c r="S262" s="1908"/>
      <c r="T262" s="1908"/>
      <c r="U262" s="1908"/>
      <c r="V262" s="1908"/>
      <c r="W262" s="1908"/>
      <c r="X262" s="1908"/>
      <c r="Y262" s="1908"/>
      <c r="Z262" s="1908"/>
      <c r="AA262" s="1908"/>
      <c r="AB262" s="1908"/>
      <c r="AC262" s="1908"/>
      <c r="AD262" s="1908"/>
      <c r="AE262" s="1908"/>
      <c r="AF262" s="1908"/>
      <c r="AG262" s="1908"/>
    </row>
    <row r="263">
      <c r="A263" s="1908"/>
      <c r="B263" s="1908"/>
      <c r="C263" s="1908"/>
      <c r="D263" s="1908"/>
      <c r="E263" s="1908"/>
      <c r="F263" s="1908"/>
      <c r="G263" s="1908"/>
      <c r="H263" s="1908"/>
      <c r="I263" s="1908"/>
      <c r="J263" s="1908"/>
      <c r="K263" s="1908"/>
      <c r="L263" s="1908"/>
      <c r="M263" s="1908"/>
      <c r="N263" s="1908"/>
      <c r="O263" s="1908"/>
      <c r="P263" s="1908"/>
      <c r="Q263" s="1908"/>
      <c r="R263" s="1908"/>
      <c r="S263" s="1908"/>
      <c r="T263" s="1908"/>
      <c r="U263" s="1908"/>
      <c r="V263" s="1908"/>
      <c r="W263" s="1908"/>
      <c r="X263" s="1908"/>
      <c r="Y263" s="1908"/>
      <c r="Z263" s="1908"/>
      <c r="AA263" s="1908"/>
      <c r="AB263" s="1908"/>
      <c r="AC263" s="1908"/>
      <c r="AD263" s="1908"/>
      <c r="AE263" s="1908"/>
      <c r="AF263" s="1908"/>
      <c r="AG263" s="1908"/>
    </row>
    <row r="264">
      <c r="A264" s="1908"/>
      <c r="B264" s="1908"/>
      <c r="C264" s="1908"/>
      <c r="D264" s="1908"/>
      <c r="E264" s="1908"/>
      <c r="F264" s="1908"/>
      <c r="G264" s="1908"/>
      <c r="H264" s="1908"/>
      <c r="I264" s="1908"/>
      <c r="J264" s="1908"/>
      <c r="K264" s="1908"/>
      <c r="L264" s="1908"/>
      <c r="M264" s="1908"/>
      <c r="N264" s="1908"/>
      <c r="O264" s="1908"/>
      <c r="P264" s="1908"/>
      <c r="Q264" s="1908"/>
      <c r="R264" s="1908"/>
      <c r="S264" s="1908"/>
      <c r="T264" s="1908"/>
      <c r="U264" s="1908"/>
      <c r="V264" s="1908"/>
      <c r="W264" s="1908"/>
      <c r="X264" s="1908"/>
      <c r="Y264" s="1908"/>
      <c r="Z264" s="1908"/>
      <c r="AA264" s="1908"/>
      <c r="AB264" s="1908"/>
      <c r="AC264" s="1908"/>
      <c r="AD264" s="1908"/>
      <c r="AE264" s="1908"/>
      <c r="AF264" s="1908"/>
      <c r="AG264" s="1908"/>
    </row>
    <row r="265">
      <c r="A265" s="1908"/>
      <c r="B265" s="1908"/>
      <c r="C265" s="1908"/>
      <c r="D265" s="1908"/>
      <c r="E265" s="1908"/>
      <c r="F265" s="1908"/>
      <c r="G265" s="1908"/>
      <c r="H265" s="1908"/>
      <c r="I265" s="1908"/>
      <c r="J265" s="1908"/>
      <c r="K265" s="1908"/>
      <c r="L265" s="1908"/>
      <c r="M265" s="1908"/>
      <c r="N265" s="1908"/>
      <c r="O265" s="1908"/>
      <c r="P265" s="1908"/>
      <c r="Q265" s="1908"/>
      <c r="R265" s="1908"/>
      <c r="S265" s="1908"/>
      <c r="T265" s="1908"/>
      <c r="U265" s="1908"/>
      <c r="V265" s="1908"/>
      <c r="W265" s="1908"/>
      <c r="X265" s="1908"/>
      <c r="Y265" s="1908"/>
      <c r="Z265" s="1908"/>
      <c r="AA265" s="1908"/>
      <c r="AB265" s="1908"/>
      <c r="AC265" s="1908"/>
      <c r="AD265" s="1908"/>
      <c r="AE265" s="1908"/>
      <c r="AF265" s="1908"/>
      <c r="AG265" s="1908"/>
    </row>
    <row r="266">
      <c r="A266" s="1908"/>
      <c r="B266" s="1908"/>
      <c r="C266" s="1908"/>
      <c r="D266" s="1908"/>
      <c r="E266" s="1908"/>
      <c r="F266" s="1908"/>
      <c r="G266" s="1908"/>
      <c r="H266" s="1908"/>
      <c r="I266" s="1908"/>
      <c r="J266" s="1908"/>
      <c r="K266" s="1908"/>
      <c r="L266" s="1908"/>
      <c r="M266" s="1908"/>
      <c r="N266" s="1908"/>
      <c r="O266" s="1908"/>
      <c r="P266" s="1908"/>
      <c r="Q266" s="1908"/>
      <c r="R266" s="1908"/>
      <c r="S266" s="1908"/>
      <c r="T266" s="1908"/>
      <c r="U266" s="1908"/>
      <c r="V266" s="1908"/>
      <c r="W266" s="1908"/>
      <c r="X266" s="1908"/>
      <c r="Y266" s="1908"/>
      <c r="Z266" s="1908"/>
      <c r="AA266" s="1908"/>
      <c r="AB266" s="1908"/>
      <c r="AC266" s="1908"/>
      <c r="AD266" s="1908"/>
      <c r="AE266" s="1908"/>
      <c r="AF266" s="1908"/>
      <c r="AG266" s="1908"/>
    </row>
    <row r="267">
      <c r="A267" s="1908"/>
      <c r="B267" s="1908"/>
      <c r="C267" s="1908"/>
      <c r="D267" s="1908"/>
      <c r="E267" s="1908"/>
      <c r="F267" s="1908"/>
      <c r="G267" s="1908"/>
      <c r="H267" s="1908"/>
      <c r="I267" s="1908"/>
      <c r="J267" s="1908"/>
      <c r="K267" s="1908"/>
      <c r="L267" s="1908"/>
      <c r="M267" s="1908"/>
      <c r="N267" s="1908"/>
      <c r="O267" s="1908"/>
      <c r="P267" s="1908"/>
      <c r="Q267" s="1908"/>
      <c r="R267" s="1908"/>
      <c r="S267" s="1908"/>
      <c r="T267" s="1908"/>
      <c r="U267" s="1908"/>
      <c r="V267" s="1908"/>
      <c r="W267" s="1908"/>
      <c r="X267" s="1908"/>
      <c r="Y267" s="1908"/>
      <c r="Z267" s="1908"/>
      <c r="AA267" s="1908"/>
      <c r="AB267" s="1908"/>
      <c r="AC267" s="1908"/>
      <c r="AD267" s="1908"/>
      <c r="AE267" s="1908"/>
      <c r="AF267" s="1908"/>
      <c r="AG267" s="1908"/>
    </row>
    <row r="268">
      <c r="A268" s="1908"/>
      <c r="B268" s="1908"/>
      <c r="C268" s="1908"/>
      <c r="D268" s="1908"/>
      <c r="E268" s="1908"/>
      <c r="F268" s="1908"/>
      <c r="G268" s="1908"/>
      <c r="H268" s="1908"/>
      <c r="I268" s="1908"/>
      <c r="J268" s="1908"/>
      <c r="K268" s="1908"/>
      <c r="L268" s="1908"/>
      <c r="M268" s="1908"/>
      <c r="N268" s="1908"/>
      <c r="O268" s="1908"/>
      <c r="P268" s="1908"/>
      <c r="Q268" s="1908"/>
      <c r="R268" s="1908"/>
      <c r="S268" s="1908"/>
      <c r="T268" s="1908"/>
      <c r="U268" s="1908"/>
      <c r="V268" s="1908"/>
      <c r="W268" s="1908"/>
      <c r="X268" s="1908"/>
      <c r="Y268" s="1908"/>
      <c r="Z268" s="1908"/>
      <c r="AA268" s="1908"/>
      <c r="AB268" s="1908"/>
      <c r="AC268" s="1908"/>
      <c r="AD268" s="1908"/>
      <c r="AE268" s="1908"/>
      <c r="AF268" s="1908"/>
      <c r="AG268" s="1908"/>
    </row>
    <row r="269">
      <c r="A269" s="1908"/>
      <c r="B269" s="1908"/>
      <c r="C269" s="1908"/>
      <c r="D269" s="1908"/>
      <c r="E269" s="1908"/>
      <c r="F269" s="1908"/>
      <c r="G269" s="1908"/>
      <c r="H269" s="1908"/>
      <c r="I269" s="1908"/>
      <c r="J269" s="1908"/>
      <c r="K269" s="1908"/>
      <c r="L269" s="1908"/>
      <c r="M269" s="1908"/>
      <c r="N269" s="1908"/>
      <c r="O269" s="1908"/>
      <c r="P269" s="1908"/>
      <c r="Q269" s="1908"/>
      <c r="R269" s="1908"/>
      <c r="S269" s="1908"/>
      <c r="T269" s="1908"/>
      <c r="U269" s="1908"/>
      <c r="V269" s="1908"/>
      <c r="W269" s="1908"/>
      <c r="X269" s="1908"/>
      <c r="Y269" s="1908"/>
      <c r="Z269" s="1908"/>
      <c r="AA269" s="1908"/>
      <c r="AB269" s="1908"/>
      <c r="AC269" s="1908"/>
      <c r="AD269" s="1908"/>
      <c r="AE269" s="1908"/>
      <c r="AF269" s="1908"/>
      <c r="AG269" s="1908"/>
    </row>
    <row r="270">
      <c r="A270" s="1908"/>
      <c r="B270" s="1908"/>
      <c r="C270" s="1908"/>
      <c r="D270" s="1908"/>
      <c r="E270" s="1908"/>
      <c r="F270" s="1908"/>
      <c r="G270" s="1908"/>
      <c r="H270" s="1908"/>
      <c r="I270" s="1908"/>
      <c r="J270" s="1908"/>
      <c r="K270" s="1908"/>
      <c r="L270" s="1908"/>
      <c r="M270" s="1908"/>
      <c r="N270" s="1908"/>
      <c r="O270" s="1908"/>
      <c r="P270" s="1908"/>
      <c r="Q270" s="1908"/>
      <c r="R270" s="1908"/>
      <c r="S270" s="1908"/>
      <c r="T270" s="1908"/>
      <c r="U270" s="1908"/>
      <c r="V270" s="1908"/>
      <c r="W270" s="1908"/>
      <c r="X270" s="1908"/>
      <c r="Y270" s="1908"/>
      <c r="Z270" s="1908"/>
      <c r="AA270" s="1908"/>
      <c r="AB270" s="1908"/>
      <c r="AC270" s="1908"/>
      <c r="AD270" s="1908"/>
      <c r="AE270" s="1908"/>
      <c r="AF270" s="1908"/>
      <c r="AG270" s="1908"/>
    </row>
    <row r="271">
      <c r="A271" s="1908"/>
      <c r="B271" s="1908"/>
      <c r="C271" s="1908"/>
      <c r="D271" s="1908"/>
      <c r="E271" s="1908"/>
      <c r="F271" s="1908"/>
      <c r="G271" s="1908"/>
      <c r="H271" s="1908"/>
      <c r="I271" s="1908"/>
      <c r="J271" s="1908"/>
      <c r="K271" s="1908"/>
      <c r="L271" s="1908"/>
      <c r="M271" s="1908"/>
      <c r="N271" s="1908"/>
      <c r="O271" s="1908"/>
      <c r="P271" s="1908"/>
      <c r="Q271" s="1908"/>
      <c r="R271" s="1908"/>
      <c r="S271" s="1908"/>
      <c r="T271" s="1908"/>
      <c r="U271" s="1908"/>
      <c r="V271" s="1908"/>
      <c r="W271" s="1908"/>
      <c r="X271" s="1908"/>
      <c r="Y271" s="1908"/>
      <c r="Z271" s="1908"/>
      <c r="AA271" s="1908"/>
      <c r="AB271" s="1908"/>
      <c r="AC271" s="1908"/>
      <c r="AD271" s="1908"/>
      <c r="AE271" s="1908"/>
      <c r="AF271" s="1908"/>
      <c r="AG271" s="1908"/>
    </row>
    <row r="272">
      <c r="A272" s="1908"/>
      <c r="B272" s="1908"/>
      <c r="C272" s="1908"/>
      <c r="D272" s="1908"/>
      <c r="E272" s="1908"/>
      <c r="F272" s="1908"/>
      <c r="G272" s="1908"/>
      <c r="H272" s="1908"/>
      <c r="I272" s="1908"/>
      <c r="J272" s="1908"/>
      <c r="K272" s="1908"/>
      <c r="L272" s="1908"/>
      <c r="M272" s="1908"/>
      <c r="N272" s="1908"/>
      <c r="O272" s="1908"/>
      <c r="P272" s="1908"/>
      <c r="Q272" s="1908"/>
      <c r="R272" s="1908"/>
      <c r="S272" s="1908"/>
      <c r="T272" s="1908"/>
      <c r="U272" s="1908"/>
      <c r="V272" s="1908"/>
      <c r="W272" s="1908"/>
      <c r="X272" s="1908"/>
      <c r="Y272" s="1908"/>
      <c r="Z272" s="1908"/>
      <c r="AA272" s="1908"/>
      <c r="AB272" s="1908"/>
      <c r="AC272" s="1908"/>
      <c r="AD272" s="1908"/>
      <c r="AE272" s="1908"/>
      <c r="AF272" s="1908"/>
      <c r="AG272" s="1908"/>
    </row>
    <row r="273">
      <c r="A273" s="1908"/>
      <c r="B273" s="1908"/>
      <c r="C273" s="1908"/>
      <c r="D273" s="1908"/>
      <c r="E273" s="1908"/>
      <c r="F273" s="1908"/>
      <c r="G273" s="1908"/>
      <c r="H273" s="1908"/>
      <c r="I273" s="1908"/>
      <c r="J273" s="1908"/>
      <c r="K273" s="1908"/>
      <c r="L273" s="1908"/>
      <c r="M273" s="1908"/>
      <c r="N273" s="1908"/>
      <c r="O273" s="1908"/>
      <c r="P273" s="1908"/>
      <c r="Q273" s="1908"/>
      <c r="R273" s="1908"/>
      <c r="S273" s="1908"/>
      <c r="T273" s="1908"/>
      <c r="U273" s="1908"/>
      <c r="V273" s="1908"/>
      <c r="W273" s="1908"/>
      <c r="X273" s="1908"/>
      <c r="Y273" s="1908"/>
      <c r="Z273" s="1908"/>
      <c r="AA273" s="1908"/>
      <c r="AB273" s="1908"/>
      <c r="AC273" s="1908"/>
      <c r="AD273" s="1908"/>
      <c r="AE273" s="1908"/>
      <c r="AF273" s="1908"/>
      <c r="AG273" s="1908"/>
    </row>
    <row r="274">
      <c r="A274" s="1908"/>
      <c r="B274" s="1908"/>
      <c r="C274" s="1908"/>
      <c r="D274" s="1908"/>
      <c r="E274" s="1908"/>
      <c r="F274" s="1908"/>
      <c r="G274" s="1908"/>
      <c r="H274" s="1908"/>
      <c r="I274" s="1908"/>
      <c r="J274" s="1908"/>
      <c r="K274" s="1908"/>
      <c r="L274" s="1908"/>
      <c r="M274" s="1908"/>
      <c r="N274" s="1908"/>
      <c r="O274" s="1908"/>
      <c r="P274" s="1908"/>
      <c r="Q274" s="1908"/>
      <c r="R274" s="1908"/>
      <c r="S274" s="1908"/>
      <c r="T274" s="1908"/>
      <c r="U274" s="1908"/>
      <c r="V274" s="1908"/>
      <c r="W274" s="1908"/>
      <c r="X274" s="1908"/>
      <c r="Y274" s="1908"/>
      <c r="Z274" s="1908"/>
      <c r="AA274" s="1908"/>
      <c r="AB274" s="1908"/>
      <c r="AC274" s="1908"/>
      <c r="AD274" s="1908"/>
      <c r="AE274" s="1908"/>
      <c r="AF274" s="1908"/>
      <c r="AG274" s="1908"/>
    </row>
    <row r="275">
      <c r="A275" s="1908"/>
      <c r="B275" s="1908"/>
      <c r="C275" s="1908"/>
      <c r="D275" s="1908"/>
      <c r="E275" s="1908"/>
      <c r="F275" s="1908"/>
      <c r="G275" s="1908"/>
      <c r="H275" s="1908"/>
      <c r="I275" s="1908"/>
      <c r="J275" s="1908"/>
      <c r="K275" s="1908"/>
      <c r="L275" s="1908"/>
      <c r="M275" s="1908"/>
      <c r="N275" s="1908"/>
      <c r="O275" s="1908"/>
      <c r="P275" s="1908"/>
      <c r="Q275" s="1908"/>
      <c r="R275" s="1908"/>
      <c r="S275" s="1908"/>
      <c r="T275" s="1908"/>
      <c r="U275" s="1908"/>
      <c r="V275" s="1908"/>
      <c r="W275" s="1908"/>
      <c r="X275" s="1908"/>
      <c r="Y275" s="1908"/>
      <c r="Z275" s="1908"/>
      <c r="AA275" s="1908"/>
      <c r="AB275" s="1908"/>
      <c r="AC275" s="1908"/>
      <c r="AD275" s="1908"/>
      <c r="AE275" s="1908"/>
      <c r="AF275" s="1908"/>
      <c r="AG275" s="1908"/>
    </row>
    <row r="276">
      <c r="A276" s="1908"/>
      <c r="B276" s="1908"/>
      <c r="C276" s="1908"/>
      <c r="D276" s="1908"/>
      <c r="E276" s="1908"/>
      <c r="F276" s="1908"/>
      <c r="G276" s="1908"/>
      <c r="H276" s="1908"/>
      <c r="I276" s="1908"/>
      <c r="J276" s="1908"/>
      <c r="K276" s="1908"/>
      <c r="L276" s="1908"/>
      <c r="M276" s="1908"/>
      <c r="N276" s="1908"/>
      <c r="O276" s="1908"/>
      <c r="P276" s="1908"/>
      <c r="Q276" s="1908"/>
      <c r="R276" s="1908"/>
      <c r="S276" s="1908"/>
      <c r="T276" s="1908"/>
      <c r="U276" s="1908"/>
      <c r="V276" s="1908"/>
      <c r="W276" s="1908"/>
      <c r="X276" s="1908"/>
      <c r="Y276" s="1908"/>
      <c r="Z276" s="1908"/>
      <c r="AA276" s="1908"/>
      <c r="AB276" s="1908"/>
      <c r="AC276" s="1908"/>
      <c r="AD276" s="1908"/>
      <c r="AE276" s="1908"/>
      <c r="AF276" s="1908"/>
      <c r="AG276" s="1908"/>
    </row>
    <row r="277">
      <c r="A277" s="1908"/>
      <c r="B277" s="1908"/>
      <c r="C277" s="1908"/>
      <c r="D277" s="1908"/>
      <c r="E277" s="1908"/>
      <c r="F277" s="1908"/>
      <c r="G277" s="1908"/>
      <c r="H277" s="1908"/>
      <c r="I277" s="1908"/>
      <c r="J277" s="1908"/>
      <c r="K277" s="1908"/>
      <c r="L277" s="1908"/>
      <c r="M277" s="1908"/>
      <c r="N277" s="1908"/>
      <c r="O277" s="1908"/>
      <c r="P277" s="1908"/>
      <c r="Q277" s="1908"/>
      <c r="R277" s="1908"/>
      <c r="S277" s="1908"/>
      <c r="T277" s="1908"/>
      <c r="U277" s="1908"/>
      <c r="V277" s="1908"/>
      <c r="W277" s="1908"/>
      <c r="X277" s="1908"/>
      <c r="Y277" s="1908"/>
      <c r="Z277" s="1908"/>
      <c r="AA277" s="1908"/>
      <c r="AB277" s="1908"/>
      <c r="AC277" s="1908"/>
      <c r="AD277" s="1908"/>
      <c r="AE277" s="1908"/>
      <c r="AF277" s="1908"/>
      <c r="AG277" s="1908"/>
    </row>
    <row r="278">
      <c r="A278" s="1908"/>
      <c r="B278" s="1908"/>
      <c r="C278" s="1908"/>
      <c r="D278" s="1908"/>
      <c r="E278" s="1908"/>
      <c r="F278" s="1908"/>
      <c r="G278" s="1908"/>
      <c r="H278" s="1908"/>
      <c r="I278" s="1908"/>
      <c r="J278" s="1908"/>
      <c r="K278" s="1908"/>
      <c r="L278" s="1908"/>
      <c r="M278" s="1908"/>
      <c r="N278" s="1908"/>
      <c r="O278" s="1908"/>
      <c r="P278" s="1908"/>
      <c r="Q278" s="1908"/>
      <c r="R278" s="1908"/>
      <c r="S278" s="1908"/>
      <c r="T278" s="1908"/>
      <c r="U278" s="1908"/>
      <c r="V278" s="1908"/>
      <c r="W278" s="1908"/>
      <c r="X278" s="1908"/>
      <c r="Y278" s="1908"/>
      <c r="Z278" s="1908"/>
      <c r="AA278" s="1908"/>
      <c r="AB278" s="1908"/>
      <c r="AC278" s="1908"/>
      <c r="AD278" s="1908"/>
      <c r="AE278" s="1908"/>
      <c r="AF278" s="1908"/>
      <c r="AG278" s="1908"/>
    </row>
    <row r="279">
      <c r="A279" s="1908"/>
      <c r="B279" s="1908"/>
      <c r="C279" s="1908"/>
      <c r="D279" s="1908"/>
      <c r="E279" s="1908"/>
      <c r="F279" s="1908"/>
      <c r="G279" s="1908"/>
      <c r="H279" s="1908"/>
      <c r="I279" s="1908"/>
      <c r="J279" s="1908"/>
      <c r="K279" s="1908"/>
      <c r="L279" s="1908"/>
      <c r="M279" s="1908"/>
      <c r="N279" s="1908"/>
      <c r="O279" s="1908"/>
      <c r="P279" s="1908"/>
      <c r="Q279" s="1908"/>
      <c r="R279" s="1908"/>
      <c r="S279" s="1908"/>
      <c r="T279" s="1908"/>
      <c r="U279" s="1908"/>
      <c r="V279" s="1908"/>
      <c r="W279" s="1908"/>
      <c r="X279" s="1908"/>
      <c r="Y279" s="1908"/>
      <c r="Z279" s="1908"/>
      <c r="AA279" s="1908"/>
      <c r="AB279" s="1908"/>
      <c r="AC279" s="1908"/>
      <c r="AD279" s="1908"/>
      <c r="AE279" s="1908"/>
      <c r="AF279" s="1908"/>
      <c r="AG279" s="1908"/>
    </row>
    <row r="280">
      <c r="A280" s="1908"/>
      <c r="B280" s="1908"/>
      <c r="C280" s="1908"/>
      <c r="D280" s="1908"/>
      <c r="E280" s="1908"/>
      <c r="F280" s="1908"/>
      <c r="G280" s="1908"/>
      <c r="H280" s="1908"/>
      <c r="I280" s="1908"/>
      <c r="J280" s="1908"/>
      <c r="K280" s="1908"/>
      <c r="L280" s="1908"/>
      <c r="M280" s="1908"/>
      <c r="N280" s="1908"/>
      <c r="O280" s="1908"/>
      <c r="P280" s="1908"/>
      <c r="Q280" s="1908"/>
      <c r="R280" s="1908"/>
      <c r="S280" s="1908"/>
      <c r="T280" s="1908"/>
      <c r="U280" s="1908"/>
      <c r="V280" s="1908"/>
      <c r="W280" s="1908"/>
      <c r="X280" s="1908"/>
      <c r="Y280" s="1908"/>
      <c r="Z280" s="1908"/>
      <c r="AA280" s="1908"/>
      <c r="AB280" s="1908"/>
      <c r="AC280" s="1908"/>
      <c r="AD280" s="1908"/>
      <c r="AE280" s="1908"/>
      <c r="AF280" s="1908"/>
      <c r="AG280" s="1908"/>
    </row>
    <row r="281">
      <c r="A281" s="1908"/>
      <c r="B281" s="1908"/>
      <c r="C281" s="1908"/>
      <c r="D281" s="1908"/>
      <c r="E281" s="1908"/>
      <c r="F281" s="1908"/>
      <c r="G281" s="1908"/>
      <c r="H281" s="1908"/>
      <c r="I281" s="1908"/>
      <c r="J281" s="1908"/>
      <c r="K281" s="1908"/>
      <c r="L281" s="1908"/>
      <c r="M281" s="1908"/>
      <c r="N281" s="1908"/>
      <c r="O281" s="1908"/>
      <c r="P281" s="1908"/>
      <c r="Q281" s="1908"/>
      <c r="R281" s="1908"/>
      <c r="S281" s="1908"/>
      <c r="T281" s="1908"/>
      <c r="U281" s="1908"/>
      <c r="V281" s="1908"/>
      <c r="W281" s="1908"/>
      <c r="X281" s="1908"/>
      <c r="Y281" s="1908"/>
      <c r="Z281" s="1908"/>
      <c r="AA281" s="1908"/>
      <c r="AB281" s="1908"/>
      <c r="AC281" s="1908"/>
      <c r="AD281" s="1908"/>
      <c r="AE281" s="1908"/>
      <c r="AF281" s="1908"/>
      <c r="AG281" s="1908"/>
    </row>
    <row r="282">
      <c r="A282" s="1908"/>
      <c r="B282" s="1908"/>
      <c r="C282" s="1908"/>
      <c r="D282" s="1908"/>
      <c r="E282" s="1908"/>
      <c r="F282" s="1908"/>
      <c r="G282" s="1908"/>
      <c r="H282" s="1908"/>
      <c r="I282" s="1908"/>
      <c r="J282" s="1908"/>
      <c r="K282" s="1908"/>
      <c r="L282" s="1908"/>
      <c r="M282" s="1908"/>
      <c r="N282" s="1908"/>
      <c r="O282" s="1908"/>
      <c r="P282" s="1908"/>
      <c r="Q282" s="1908"/>
      <c r="R282" s="1908"/>
      <c r="S282" s="1908"/>
      <c r="T282" s="1908"/>
      <c r="U282" s="1908"/>
      <c r="V282" s="1908"/>
      <c r="W282" s="1908"/>
      <c r="X282" s="1908"/>
      <c r="Y282" s="1908"/>
      <c r="Z282" s="1908"/>
      <c r="AA282" s="1908"/>
      <c r="AB282" s="1908"/>
      <c r="AC282" s="1908"/>
      <c r="AD282" s="1908"/>
      <c r="AE282" s="1908"/>
      <c r="AF282" s="1908"/>
      <c r="AG282" s="1908"/>
    </row>
    <row r="283">
      <c r="A283" s="1908"/>
      <c r="B283" s="1908"/>
      <c r="C283" s="1908"/>
      <c r="D283" s="1908"/>
      <c r="E283" s="1908"/>
      <c r="F283" s="1908"/>
      <c r="G283" s="1908"/>
      <c r="H283" s="1908"/>
      <c r="I283" s="1908"/>
      <c r="J283" s="1908"/>
      <c r="K283" s="1908"/>
      <c r="L283" s="1908"/>
      <c r="M283" s="1908"/>
      <c r="N283" s="1908"/>
      <c r="O283" s="1908"/>
      <c r="P283" s="1908"/>
      <c r="Q283" s="1908"/>
      <c r="R283" s="1908"/>
      <c r="S283" s="1908"/>
      <c r="T283" s="1908"/>
      <c r="U283" s="1908"/>
      <c r="V283" s="1908"/>
      <c r="W283" s="1908"/>
      <c r="X283" s="1908"/>
      <c r="Y283" s="1908"/>
      <c r="Z283" s="1908"/>
      <c r="AA283" s="1908"/>
      <c r="AB283" s="1908"/>
      <c r="AC283" s="1908"/>
      <c r="AD283" s="1908"/>
      <c r="AE283" s="1908"/>
      <c r="AF283" s="1908"/>
      <c r="AG283" s="1908"/>
    </row>
    <row r="284">
      <c r="A284" s="1908"/>
      <c r="B284" s="1908"/>
      <c r="C284" s="1908"/>
      <c r="D284" s="1908"/>
      <c r="E284" s="1908"/>
      <c r="F284" s="1908"/>
      <c r="G284" s="1908"/>
      <c r="H284" s="1908"/>
      <c r="I284" s="1908"/>
      <c r="J284" s="1908"/>
      <c r="K284" s="1908"/>
      <c r="L284" s="1908"/>
      <c r="M284" s="1908"/>
      <c r="N284" s="1908"/>
      <c r="O284" s="1908"/>
      <c r="P284" s="1908"/>
      <c r="Q284" s="1908"/>
      <c r="R284" s="1908"/>
      <c r="S284" s="1908"/>
      <c r="T284" s="1908"/>
      <c r="U284" s="1908"/>
      <c r="V284" s="1908"/>
      <c r="W284" s="1908"/>
      <c r="X284" s="1908"/>
      <c r="Y284" s="1908"/>
      <c r="Z284" s="1908"/>
      <c r="AA284" s="1908"/>
      <c r="AB284" s="1908"/>
      <c r="AC284" s="1908"/>
      <c r="AD284" s="1908"/>
      <c r="AE284" s="1908"/>
      <c r="AF284" s="1908"/>
      <c r="AG284" s="1908"/>
    </row>
    <row r="285">
      <c r="A285" s="1908"/>
      <c r="B285" s="1908"/>
      <c r="C285" s="1908"/>
      <c r="D285" s="1908"/>
      <c r="E285" s="1908"/>
      <c r="F285" s="1908"/>
      <c r="G285" s="1908"/>
      <c r="H285" s="1908"/>
      <c r="I285" s="1908"/>
      <c r="J285" s="1908"/>
      <c r="K285" s="1908"/>
      <c r="L285" s="1908"/>
      <c r="M285" s="1908"/>
      <c r="N285" s="1908"/>
      <c r="O285" s="1908"/>
      <c r="P285" s="1908"/>
      <c r="Q285" s="1908"/>
      <c r="R285" s="1908"/>
      <c r="S285" s="1908"/>
      <c r="T285" s="1908"/>
      <c r="U285" s="1908"/>
      <c r="V285" s="1908"/>
      <c r="W285" s="1908"/>
      <c r="X285" s="1908"/>
      <c r="Y285" s="1908"/>
      <c r="Z285" s="1908"/>
      <c r="AA285" s="1908"/>
      <c r="AB285" s="1908"/>
      <c r="AC285" s="1908"/>
      <c r="AD285" s="1908"/>
      <c r="AE285" s="1908"/>
      <c r="AF285" s="1908"/>
      <c r="AG285" s="1908"/>
    </row>
    <row r="286">
      <c r="A286" s="1908"/>
      <c r="B286" s="1908"/>
      <c r="C286" s="1908"/>
      <c r="D286" s="1908"/>
      <c r="E286" s="1908"/>
      <c r="F286" s="1908"/>
      <c r="G286" s="1908"/>
      <c r="H286" s="1908"/>
      <c r="I286" s="1908"/>
      <c r="J286" s="1908"/>
      <c r="K286" s="1908"/>
      <c r="L286" s="1908"/>
      <c r="M286" s="1908"/>
      <c r="N286" s="1908"/>
      <c r="O286" s="1908"/>
      <c r="P286" s="1908"/>
      <c r="Q286" s="1908"/>
      <c r="R286" s="1908"/>
      <c r="S286" s="1908"/>
      <c r="T286" s="1908"/>
      <c r="U286" s="1908"/>
      <c r="V286" s="1908"/>
      <c r="W286" s="1908"/>
      <c r="X286" s="1908"/>
      <c r="Y286" s="1908"/>
      <c r="Z286" s="1908"/>
      <c r="AA286" s="1908"/>
      <c r="AB286" s="1908"/>
      <c r="AC286" s="1908"/>
      <c r="AD286" s="1908"/>
      <c r="AE286" s="1908"/>
      <c r="AF286" s="1908"/>
      <c r="AG286" s="1908"/>
    </row>
    <row r="287">
      <c r="A287" s="1908"/>
      <c r="B287" s="1908"/>
      <c r="C287" s="1908"/>
      <c r="D287" s="1908"/>
      <c r="E287" s="1908"/>
      <c r="F287" s="1908"/>
      <c r="G287" s="1908"/>
      <c r="H287" s="1908"/>
      <c r="I287" s="1908"/>
      <c r="J287" s="1908"/>
      <c r="K287" s="1908"/>
      <c r="L287" s="1908"/>
      <c r="M287" s="1908"/>
      <c r="N287" s="1908"/>
      <c r="O287" s="1908"/>
      <c r="P287" s="1908"/>
      <c r="Q287" s="1908"/>
      <c r="R287" s="1908"/>
      <c r="S287" s="1908"/>
      <c r="T287" s="1908"/>
      <c r="U287" s="1908"/>
      <c r="V287" s="1908"/>
      <c r="W287" s="1908"/>
      <c r="X287" s="1908"/>
      <c r="Y287" s="1908"/>
      <c r="Z287" s="1908"/>
      <c r="AA287" s="1908"/>
      <c r="AB287" s="1908"/>
      <c r="AC287" s="1908"/>
      <c r="AD287" s="1908"/>
      <c r="AE287" s="1908"/>
      <c r="AF287" s="1908"/>
      <c r="AG287" s="1908"/>
    </row>
    <row r="288">
      <c r="A288" s="1908"/>
      <c r="B288" s="1908"/>
      <c r="C288" s="1908"/>
      <c r="D288" s="1908"/>
      <c r="E288" s="1908"/>
      <c r="F288" s="1908"/>
      <c r="G288" s="1908"/>
      <c r="H288" s="1908"/>
      <c r="I288" s="1908"/>
      <c r="J288" s="1908"/>
      <c r="K288" s="1908"/>
      <c r="L288" s="1908"/>
      <c r="M288" s="1908"/>
      <c r="N288" s="1908"/>
      <c r="O288" s="1908"/>
      <c r="P288" s="1908"/>
      <c r="Q288" s="1908"/>
      <c r="R288" s="1908"/>
      <c r="S288" s="1908"/>
      <c r="T288" s="1908"/>
      <c r="U288" s="1908"/>
      <c r="V288" s="1908"/>
      <c r="W288" s="1908"/>
      <c r="X288" s="1908"/>
      <c r="Y288" s="1908"/>
      <c r="Z288" s="1908"/>
      <c r="AA288" s="1908"/>
      <c r="AB288" s="1908"/>
      <c r="AC288" s="1908"/>
      <c r="AD288" s="1908"/>
      <c r="AE288" s="1908"/>
      <c r="AF288" s="1908"/>
      <c r="AG288" s="1908"/>
    </row>
    <row r="289">
      <c r="A289" s="1908"/>
      <c r="B289" s="1908"/>
      <c r="C289" s="1908"/>
      <c r="D289" s="1908"/>
      <c r="E289" s="1908"/>
      <c r="F289" s="1908"/>
      <c r="G289" s="1908"/>
      <c r="H289" s="1908"/>
      <c r="I289" s="1908"/>
      <c r="J289" s="1908"/>
      <c r="K289" s="1908"/>
      <c r="L289" s="1908"/>
      <c r="M289" s="1908"/>
      <c r="N289" s="1908"/>
      <c r="O289" s="1908"/>
      <c r="P289" s="1908"/>
      <c r="Q289" s="1908"/>
      <c r="R289" s="1908"/>
      <c r="S289" s="1908"/>
      <c r="T289" s="1908"/>
      <c r="U289" s="1908"/>
      <c r="V289" s="1908"/>
      <c r="W289" s="1908"/>
      <c r="X289" s="1908"/>
      <c r="Y289" s="1908"/>
      <c r="Z289" s="1908"/>
      <c r="AA289" s="1908"/>
      <c r="AB289" s="1908"/>
      <c r="AC289" s="1908"/>
      <c r="AD289" s="1908"/>
      <c r="AE289" s="1908"/>
      <c r="AF289" s="1908"/>
      <c r="AG289" s="1908"/>
    </row>
    <row r="290">
      <c r="A290" s="1908"/>
      <c r="B290" s="1908"/>
      <c r="C290" s="1908"/>
      <c r="D290" s="1908"/>
      <c r="E290" s="1908"/>
      <c r="F290" s="1908"/>
      <c r="G290" s="1908"/>
      <c r="H290" s="1908"/>
      <c r="I290" s="1908"/>
      <c r="J290" s="1908"/>
      <c r="K290" s="1908"/>
      <c r="L290" s="1908"/>
      <c r="M290" s="1908"/>
      <c r="N290" s="1908"/>
      <c r="O290" s="1908"/>
      <c r="P290" s="1908"/>
      <c r="Q290" s="1908"/>
      <c r="R290" s="1908"/>
      <c r="S290" s="1908"/>
      <c r="T290" s="1908"/>
      <c r="U290" s="1908"/>
      <c r="V290" s="1908"/>
      <c r="W290" s="1908"/>
      <c r="X290" s="1908"/>
      <c r="Y290" s="1908"/>
      <c r="Z290" s="1908"/>
      <c r="AA290" s="1908"/>
      <c r="AB290" s="1908"/>
      <c r="AC290" s="1908"/>
      <c r="AD290" s="1908"/>
      <c r="AE290" s="1908"/>
      <c r="AF290" s="1908"/>
      <c r="AG290" s="1908"/>
    </row>
    <row r="291">
      <c r="A291" s="1908"/>
      <c r="B291" s="1908"/>
      <c r="C291" s="1908"/>
      <c r="D291" s="1908"/>
      <c r="E291" s="1908"/>
      <c r="F291" s="1908"/>
      <c r="G291" s="1908"/>
      <c r="H291" s="1908"/>
      <c r="I291" s="1908"/>
      <c r="J291" s="1908"/>
      <c r="K291" s="1908"/>
      <c r="L291" s="1908"/>
      <c r="M291" s="1908"/>
      <c r="N291" s="1908"/>
      <c r="O291" s="1908"/>
      <c r="P291" s="1908"/>
      <c r="Q291" s="1908"/>
      <c r="R291" s="1908"/>
      <c r="S291" s="1908"/>
      <c r="T291" s="1908"/>
      <c r="U291" s="1908"/>
      <c r="V291" s="1908"/>
      <c r="W291" s="1908"/>
      <c r="X291" s="1908"/>
      <c r="Y291" s="1908"/>
      <c r="Z291" s="1908"/>
      <c r="AA291" s="1908"/>
      <c r="AB291" s="1908"/>
      <c r="AC291" s="1908"/>
      <c r="AD291" s="1908"/>
      <c r="AE291" s="1908"/>
      <c r="AF291" s="1908"/>
      <c r="AG291" s="1908"/>
    </row>
    <row r="292">
      <c r="A292" s="1908"/>
      <c r="B292" s="1908"/>
      <c r="C292" s="1908"/>
      <c r="D292" s="1908"/>
      <c r="E292" s="1908"/>
      <c r="F292" s="1908"/>
      <c r="G292" s="1908"/>
      <c r="H292" s="1908"/>
      <c r="I292" s="1908"/>
      <c r="J292" s="1908"/>
      <c r="K292" s="1908"/>
      <c r="L292" s="1908"/>
      <c r="M292" s="1908"/>
      <c r="N292" s="1908"/>
      <c r="O292" s="1908"/>
      <c r="P292" s="1908"/>
      <c r="Q292" s="1908"/>
      <c r="R292" s="1908"/>
      <c r="S292" s="1908"/>
      <c r="T292" s="1908"/>
      <c r="U292" s="1908"/>
      <c r="V292" s="1908"/>
      <c r="W292" s="1908"/>
      <c r="X292" s="1908"/>
      <c r="Y292" s="1908"/>
      <c r="Z292" s="1908"/>
      <c r="AA292" s="1908"/>
      <c r="AB292" s="1908"/>
      <c r="AC292" s="1908"/>
      <c r="AD292" s="1908"/>
      <c r="AE292" s="1908"/>
      <c r="AF292" s="1908"/>
      <c r="AG292" s="1908"/>
    </row>
    <row r="293">
      <c r="A293" s="1908"/>
      <c r="B293" s="1908"/>
      <c r="C293" s="1908"/>
      <c r="D293" s="1908"/>
      <c r="E293" s="1908"/>
      <c r="F293" s="1908"/>
      <c r="G293" s="1908"/>
      <c r="H293" s="1908"/>
      <c r="I293" s="1908"/>
      <c r="J293" s="1908"/>
      <c r="K293" s="1908"/>
      <c r="L293" s="1908"/>
      <c r="M293" s="1908"/>
      <c r="N293" s="1908"/>
      <c r="O293" s="1908"/>
      <c r="P293" s="1908"/>
      <c r="Q293" s="1908"/>
      <c r="R293" s="1908"/>
      <c r="S293" s="1908"/>
      <c r="T293" s="1908"/>
      <c r="U293" s="1908"/>
      <c r="V293" s="1908"/>
      <c r="W293" s="1908"/>
      <c r="X293" s="1908"/>
      <c r="Y293" s="1908"/>
      <c r="Z293" s="1908"/>
      <c r="AA293" s="1908"/>
      <c r="AB293" s="1908"/>
      <c r="AC293" s="1908"/>
      <c r="AD293" s="1908"/>
      <c r="AE293" s="1908"/>
      <c r="AF293" s="1908"/>
      <c r="AG293" s="1908"/>
    </row>
    <row r="294">
      <c r="A294" s="1908"/>
      <c r="B294" s="1908"/>
      <c r="C294" s="1908"/>
      <c r="D294" s="1908"/>
      <c r="E294" s="1908"/>
      <c r="F294" s="1908"/>
      <c r="G294" s="1908"/>
      <c r="H294" s="1908"/>
      <c r="I294" s="1908"/>
      <c r="J294" s="1908"/>
      <c r="K294" s="1908"/>
      <c r="L294" s="1908"/>
      <c r="M294" s="1908"/>
      <c r="N294" s="1908"/>
      <c r="O294" s="1908"/>
      <c r="P294" s="1908"/>
      <c r="Q294" s="1908"/>
      <c r="R294" s="1908"/>
      <c r="S294" s="1908"/>
      <c r="T294" s="1908"/>
      <c r="U294" s="1908"/>
      <c r="V294" s="1908"/>
      <c r="W294" s="1908"/>
      <c r="X294" s="1908"/>
      <c r="Y294" s="1908"/>
      <c r="Z294" s="1908"/>
      <c r="AA294" s="1908"/>
      <c r="AB294" s="1908"/>
      <c r="AC294" s="1908"/>
      <c r="AD294" s="1908"/>
      <c r="AE294" s="1908"/>
      <c r="AF294" s="1908"/>
      <c r="AG294" s="1908"/>
    </row>
    <row r="295">
      <c r="A295" s="1908"/>
      <c r="B295" s="1908"/>
      <c r="C295" s="1908"/>
      <c r="D295" s="1908"/>
      <c r="E295" s="1908"/>
      <c r="F295" s="1908"/>
      <c r="G295" s="1908"/>
      <c r="H295" s="1908"/>
      <c r="I295" s="1908"/>
      <c r="J295" s="1908"/>
      <c r="K295" s="1908"/>
      <c r="L295" s="1908"/>
      <c r="M295" s="1908"/>
      <c r="N295" s="1908"/>
      <c r="O295" s="1908"/>
      <c r="P295" s="1908"/>
      <c r="Q295" s="1908"/>
      <c r="R295" s="1908"/>
      <c r="S295" s="1908"/>
      <c r="T295" s="1908"/>
      <c r="U295" s="1908"/>
      <c r="V295" s="1908"/>
      <c r="W295" s="1908"/>
      <c r="X295" s="1908"/>
      <c r="Y295" s="1908"/>
      <c r="Z295" s="1908"/>
      <c r="AA295" s="1908"/>
      <c r="AB295" s="1908"/>
      <c r="AC295" s="1908"/>
      <c r="AD295" s="1908"/>
      <c r="AE295" s="1908"/>
      <c r="AF295" s="1908"/>
      <c r="AG295" s="1908"/>
    </row>
    <row r="296">
      <c r="A296" s="1908"/>
      <c r="B296" s="1908"/>
      <c r="C296" s="1908"/>
      <c r="D296" s="1908"/>
      <c r="E296" s="1908"/>
      <c r="F296" s="1908"/>
      <c r="G296" s="1908"/>
      <c r="H296" s="1908"/>
      <c r="I296" s="1908"/>
      <c r="J296" s="1908"/>
      <c r="K296" s="1908"/>
      <c r="L296" s="1908"/>
      <c r="M296" s="1908"/>
      <c r="N296" s="1908"/>
      <c r="O296" s="1908"/>
      <c r="P296" s="1908"/>
      <c r="Q296" s="1908"/>
      <c r="R296" s="1908"/>
      <c r="S296" s="1908"/>
      <c r="T296" s="1908"/>
      <c r="U296" s="1908"/>
      <c r="V296" s="1908"/>
      <c r="W296" s="1908"/>
      <c r="X296" s="1908"/>
      <c r="Y296" s="1908"/>
      <c r="Z296" s="1908"/>
      <c r="AA296" s="1908"/>
      <c r="AB296" s="1908"/>
      <c r="AC296" s="1908"/>
      <c r="AD296" s="1908"/>
      <c r="AE296" s="1908"/>
      <c r="AF296" s="1908"/>
      <c r="AG296" s="1908"/>
    </row>
    <row r="297">
      <c r="A297" s="1908"/>
      <c r="B297" s="1908"/>
      <c r="C297" s="1908"/>
      <c r="D297" s="1908"/>
      <c r="E297" s="1908"/>
      <c r="F297" s="1908"/>
      <c r="G297" s="1908"/>
      <c r="H297" s="1908"/>
      <c r="I297" s="1908"/>
      <c r="J297" s="1908"/>
      <c r="K297" s="1908"/>
      <c r="L297" s="1908"/>
      <c r="M297" s="1908"/>
      <c r="N297" s="1908"/>
      <c r="O297" s="1908"/>
      <c r="P297" s="1908"/>
      <c r="Q297" s="1908"/>
      <c r="R297" s="1908"/>
      <c r="S297" s="1908"/>
      <c r="T297" s="1908"/>
      <c r="U297" s="1908"/>
      <c r="V297" s="1908"/>
      <c r="W297" s="1908"/>
      <c r="X297" s="1908"/>
      <c r="Y297" s="1908"/>
      <c r="Z297" s="1908"/>
      <c r="AA297" s="1908"/>
      <c r="AB297" s="1908"/>
      <c r="AC297" s="1908"/>
      <c r="AD297" s="1908"/>
      <c r="AE297" s="1908"/>
      <c r="AF297" s="1908"/>
      <c r="AG297" s="1908"/>
    </row>
    <row r="298">
      <c r="A298" s="1908"/>
      <c r="B298" s="1908"/>
      <c r="C298" s="1908"/>
      <c r="D298" s="1908"/>
      <c r="E298" s="1908"/>
      <c r="F298" s="1908"/>
      <c r="G298" s="1908"/>
      <c r="H298" s="1908"/>
      <c r="I298" s="1908"/>
      <c r="J298" s="1908"/>
      <c r="K298" s="1908"/>
      <c r="L298" s="1908"/>
      <c r="M298" s="1908"/>
      <c r="N298" s="1908"/>
      <c r="O298" s="1908"/>
      <c r="P298" s="1908"/>
      <c r="Q298" s="1908"/>
      <c r="R298" s="1908"/>
      <c r="S298" s="1908"/>
      <c r="T298" s="1908"/>
      <c r="U298" s="1908"/>
      <c r="V298" s="1908"/>
      <c r="W298" s="1908"/>
      <c r="X298" s="1908"/>
      <c r="Y298" s="1908"/>
      <c r="Z298" s="1908"/>
      <c r="AA298" s="1908"/>
      <c r="AB298" s="1908"/>
      <c r="AC298" s="1908"/>
      <c r="AD298" s="1908"/>
      <c r="AE298" s="1908"/>
      <c r="AF298" s="1908"/>
      <c r="AG298" s="1908"/>
    </row>
    <row r="299">
      <c r="A299" s="1908"/>
      <c r="B299" s="1908"/>
      <c r="C299" s="1908"/>
      <c r="D299" s="1908"/>
      <c r="E299" s="1908"/>
      <c r="F299" s="1908"/>
      <c r="G299" s="1908"/>
      <c r="H299" s="1908"/>
      <c r="I299" s="1908"/>
      <c r="J299" s="1908"/>
      <c r="K299" s="1908"/>
      <c r="L299" s="1908"/>
      <c r="M299" s="1908"/>
      <c r="N299" s="1908"/>
      <c r="O299" s="1908"/>
      <c r="P299" s="1908"/>
      <c r="Q299" s="1908"/>
      <c r="R299" s="1908"/>
      <c r="S299" s="1908"/>
      <c r="T299" s="1908"/>
      <c r="U299" s="1908"/>
      <c r="V299" s="1908"/>
      <c r="W299" s="1908"/>
      <c r="X299" s="1908"/>
      <c r="Y299" s="1908"/>
      <c r="Z299" s="1908"/>
      <c r="AA299" s="1908"/>
      <c r="AB299" s="1908"/>
      <c r="AC299" s="1908"/>
      <c r="AD299" s="1908"/>
      <c r="AE299" s="1908"/>
      <c r="AF299" s="1908"/>
      <c r="AG299" s="1908"/>
    </row>
    <row r="300">
      <c r="A300" s="1908"/>
      <c r="B300" s="1908"/>
      <c r="C300" s="1908"/>
      <c r="D300" s="1908"/>
      <c r="E300" s="1908"/>
      <c r="F300" s="1908"/>
      <c r="G300" s="1908"/>
      <c r="H300" s="1908"/>
      <c r="I300" s="1908"/>
      <c r="J300" s="1908"/>
      <c r="K300" s="1908"/>
      <c r="L300" s="1908"/>
      <c r="M300" s="1908"/>
      <c r="N300" s="1908"/>
      <c r="O300" s="1908"/>
      <c r="P300" s="1908"/>
      <c r="Q300" s="1908"/>
      <c r="R300" s="1908"/>
      <c r="S300" s="1908"/>
      <c r="T300" s="1908"/>
      <c r="U300" s="1908"/>
      <c r="V300" s="1908"/>
      <c r="W300" s="1908"/>
      <c r="X300" s="1908"/>
      <c r="Y300" s="1908"/>
      <c r="Z300" s="1908"/>
      <c r="AA300" s="1908"/>
      <c r="AB300" s="1908"/>
      <c r="AC300" s="1908"/>
      <c r="AD300" s="1908"/>
      <c r="AE300" s="1908"/>
      <c r="AF300" s="1908"/>
      <c r="AG300" s="1908"/>
    </row>
    <row r="301">
      <c r="A301" s="1908"/>
      <c r="B301" s="1908"/>
      <c r="C301" s="1908"/>
      <c r="D301" s="1908"/>
      <c r="E301" s="1908"/>
      <c r="F301" s="1908"/>
      <c r="G301" s="1908"/>
      <c r="H301" s="1908"/>
      <c r="I301" s="1908"/>
      <c r="J301" s="1908"/>
      <c r="K301" s="1908"/>
      <c r="L301" s="1908"/>
      <c r="M301" s="1908"/>
      <c r="N301" s="1908"/>
      <c r="O301" s="1908"/>
      <c r="P301" s="1908"/>
      <c r="Q301" s="1908"/>
      <c r="R301" s="1908"/>
      <c r="S301" s="1908"/>
      <c r="T301" s="1908"/>
      <c r="U301" s="1908"/>
      <c r="V301" s="1908"/>
      <c r="W301" s="1908"/>
      <c r="X301" s="1908"/>
      <c r="Y301" s="1908"/>
      <c r="Z301" s="1908"/>
      <c r="AA301" s="1908"/>
      <c r="AB301" s="1908"/>
      <c r="AC301" s="1908"/>
      <c r="AD301" s="1908"/>
      <c r="AE301" s="1908"/>
      <c r="AF301" s="1908"/>
      <c r="AG301" s="1908"/>
    </row>
    <row r="302">
      <c r="A302" s="1908"/>
      <c r="B302" s="1908"/>
      <c r="C302" s="1908"/>
      <c r="D302" s="1908"/>
      <c r="E302" s="1908"/>
      <c r="F302" s="1908"/>
      <c r="G302" s="1908"/>
      <c r="H302" s="1908"/>
      <c r="I302" s="1908"/>
      <c r="J302" s="1908"/>
      <c r="K302" s="1908"/>
      <c r="L302" s="1908"/>
      <c r="M302" s="1908"/>
      <c r="N302" s="1908"/>
      <c r="O302" s="1908"/>
      <c r="P302" s="1908"/>
      <c r="Q302" s="1908"/>
      <c r="R302" s="1908"/>
      <c r="S302" s="1908"/>
      <c r="T302" s="1908"/>
      <c r="U302" s="1908"/>
      <c r="V302" s="1908"/>
      <c r="W302" s="1908"/>
      <c r="X302" s="1908"/>
      <c r="Y302" s="1908"/>
      <c r="Z302" s="1908"/>
      <c r="AA302" s="1908"/>
      <c r="AB302" s="1908"/>
      <c r="AC302" s="1908"/>
      <c r="AD302" s="1908"/>
      <c r="AE302" s="1908"/>
      <c r="AF302" s="1908"/>
      <c r="AG302" s="1908"/>
    </row>
    <row r="303">
      <c r="A303" s="1908"/>
      <c r="B303" s="1908"/>
      <c r="C303" s="1908"/>
      <c r="D303" s="1908"/>
      <c r="E303" s="1908"/>
      <c r="F303" s="1908"/>
      <c r="G303" s="1908"/>
      <c r="H303" s="1908"/>
      <c r="I303" s="1908"/>
      <c r="J303" s="1908"/>
      <c r="K303" s="1908"/>
      <c r="L303" s="1908"/>
      <c r="M303" s="1908"/>
      <c r="N303" s="1908"/>
      <c r="O303" s="1908"/>
      <c r="P303" s="1908"/>
      <c r="Q303" s="1908"/>
      <c r="R303" s="1908"/>
      <c r="S303" s="1908"/>
      <c r="T303" s="1908"/>
      <c r="U303" s="1908"/>
      <c r="V303" s="1908"/>
      <c r="W303" s="1908"/>
      <c r="X303" s="1908"/>
      <c r="Y303" s="1908"/>
      <c r="Z303" s="1908"/>
      <c r="AA303" s="1908"/>
      <c r="AB303" s="1908"/>
      <c r="AC303" s="1908"/>
      <c r="AD303" s="1908"/>
      <c r="AE303" s="1908"/>
      <c r="AF303" s="1908"/>
      <c r="AG303" s="1908"/>
    </row>
    <row r="304">
      <c r="A304" s="1908"/>
      <c r="B304" s="1908"/>
      <c r="C304" s="1908"/>
      <c r="D304" s="1908"/>
      <c r="E304" s="1908"/>
      <c r="F304" s="1908"/>
      <c r="G304" s="1908"/>
      <c r="H304" s="1908"/>
      <c r="I304" s="1908"/>
      <c r="J304" s="1908"/>
      <c r="K304" s="1908"/>
      <c r="L304" s="1908"/>
      <c r="M304" s="1908"/>
      <c r="N304" s="1908"/>
      <c r="O304" s="1908"/>
      <c r="P304" s="1908"/>
      <c r="Q304" s="1908"/>
      <c r="R304" s="1908"/>
      <c r="S304" s="1908"/>
      <c r="T304" s="1908"/>
      <c r="U304" s="1908"/>
      <c r="V304" s="1908"/>
      <c r="W304" s="1908"/>
      <c r="X304" s="1908"/>
      <c r="Y304" s="1908"/>
      <c r="Z304" s="1908"/>
      <c r="AA304" s="1908"/>
      <c r="AB304" s="1908"/>
      <c r="AC304" s="1908"/>
      <c r="AD304" s="1908"/>
      <c r="AE304" s="1908"/>
      <c r="AF304" s="1908"/>
      <c r="AG304" s="1908"/>
    </row>
    <row r="305">
      <c r="A305" s="1908"/>
      <c r="B305" s="1908"/>
      <c r="C305" s="1908"/>
      <c r="D305" s="1908"/>
      <c r="E305" s="1908"/>
      <c r="F305" s="1908"/>
      <c r="G305" s="1908"/>
      <c r="H305" s="1908"/>
      <c r="I305" s="1908"/>
      <c r="J305" s="1908"/>
      <c r="K305" s="1908"/>
      <c r="L305" s="1908"/>
      <c r="M305" s="1908"/>
      <c r="N305" s="1908"/>
      <c r="O305" s="1908"/>
      <c r="P305" s="1908"/>
      <c r="Q305" s="1908"/>
      <c r="R305" s="1908"/>
      <c r="S305" s="1908"/>
      <c r="T305" s="1908"/>
      <c r="U305" s="1908"/>
      <c r="V305" s="1908"/>
      <c r="W305" s="1908"/>
      <c r="X305" s="1908"/>
      <c r="Y305" s="1908"/>
      <c r="Z305" s="1908"/>
      <c r="AA305" s="1908"/>
      <c r="AB305" s="1908"/>
      <c r="AC305" s="1908"/>
      <c r="AD305" s="1908"/>
      <c r="AE305" s="1908"/>
      <c r="AF305" s="1908"/>
      <c r="AG305" s="1908"/>
    </row>
    <row r="306">
      <c r="A306" s="1908"/>
      <c r="B306" s="1908"/>
      <c r="C306" s="1908"/>
      <c r="D306" s="1908"/>
      <c r="E306" s="1908"/>
      <c r="F306" s="1908"/>
      <c r="G306" s="1908"/>
      <c r="H306" s="1908"/>
      <c r="I306" s="1908"/>
      <c r="J306" s="1908"/>
      <c r="K306" s="1908"/>
      <c r="L306" s="1908"/>
      <c r="M306" s="1908"/>
      <c r="N306" s="1908"/>
      <c r="O306" s="1908"/>
      <c r="P306" s="1908"/>
      <c r="Q306" s="1908"/>
      <c r="R306" s="1908"/>
      <c r="S306" s="1908"/>
      <c r="T306" s="1908"/>
      <c r="U306" s="1908"/>
      <c r="V306" s="1908"/>
      <c r="W306" s="1908"/>
      <c r="X306" s="1908"/>
      <c r="Y306" s="1908"/>
      <c r="Z306" s="1908"/>
      <c r="AA306" s="1908"/>
      <c r="AB306" s="1908"/>
      <c r="AC306" s="1908"/>
      <c r="AD306" s="1908"/>
      <c r="AE306" s="1908"/>
      <c r="AF306" s="1908"/>
      <c r="AG306" s="1908"/>
    </row>
    <row r="307">
      <c r="A307" s="1908"/>
      <c r="B307" s="1908"/>
      <c r="C307" s="1908"/>
      <c r="D307" s="1908"/>
      <c r="E307" s="1908"/>
      <c r="F307" s="1908"/>
      <c r="G307" s="1908"/>
      <c r="H307" s="1908"/>
      <c r="I307" s="1908"/>
      <c r="J307" s="1908"/>
      <c r="K307" s="1908"/>
      <c r="L307" s="1908"/>
      <c r="M307" s="1908"/>
      <c r="N307" s="1908"/>
      <c r="O307" s="1908"/>
      <c r="P307" s="1908"/>
      <c r="Q307" s="1908"/>
      <c r="R307" s="1908"/>
      <c r="S307" s="1908"/>
      <c r="T307" s="1908"/>
      <c r="U307" s="1908"/>
      <c r="V307" s="1908"/>
      <c r="W307" s="1908"/>
      <c r="X307" s="1908"/>
      <c r="Y307" s="1908"/>
      <c r="Z307" s="1908"/>
      <c r="AA307" s="1908"/>
      <c r="AB307" s="1908"/>
      <c r="AC307" s="1908"/>
      <c r="AD307" s="1908"/>
      <c r="AE307" s="1908"/>
      <c r="AF307" s="1908"/>
      <c r="AG307" s="1908"/>
    </row>
    <row r="308">
      <c r="A308" s="1908"/>
      <c r="B308" s="1908"/>
      <c r="C308" s="1908"/>
      <c r="D308" s="1908"/>
      <c r="E308" s="1908"/>
      <c r="F308" s="1908"/>
      <c r="G308" s="1908"/>
      <c r="H308" s="1908"/>
      <c r="I308" s="1908"/>
      <c r="J308" s="1908"/>
      <c r="K308" s="1908"/>
      <c r="L308" s="1908"/>
      <c r="M308" s="1908"/>
      <c r="N308" s="1908"/>
      <c r="O308" s="1908"/>
      <c r="P308" s="1908"/>
      <c r="Q308" s="1908"/>
      <c r="R308" s="1908"/>
      <c r="S308" s="1908"/>
      <c r="T308" s="1908"/>
      <c r="U308" s="1908"/>
      <c r="V308" s="1908"/>
      <c r="W308" s="1908"/>
      <c r="X308" s="1908"/>
      <c r="Y308" s="1908"/>
      <c r="Z308" s="1908"/>
      <c r="AA308" s="1908"/>
      <c r="AB308" s="1908"/>
      <c r="AC308" s="1908"/>
      <c r="AD308" s="1908"/>
      <c r="AE308" s="1908"/>
      <c r="AF308" s="1908"/>
      <c r="AG308" s="1908"/>
    </row>
    <row r="309">
      <c r="A309" s="1908"/>
      <c r="B309" s="1908"/>
      <c r="C309" s="1908"/>
      <c r="D309" s="1908"/>
      <c r="E309" s="1908"/>
      <c r="F309" s="1908"/>
      <c r="G309" s="1908"/>
      <c r="H309" s="1908"/>
      <c r="I309" s="1908"/>
      <c r="J309" s="1908"/>
      <c r="K309" s="1908"/>
      <c r="L309" s="1908"/>
      <c r="M309" s="1908"/>
      <c r="N309" s="1908"/>
      <c r="O309" s="1908"/>
      <c r="P309" s="1908"/>
      <c r="Q309" s="1908"/>
      <c r="R309" s="1908"/>
      <c r="S309" s="1908"/>
      <c r="T309" s="1908"/>
      <c r="U309" s="1908"/>
      <c r="V309" s="1908"/>
      <c r="W309" s="1908"/>
      <c r="X309" s="1908"/>
      <c r="Y309" s="1908"/>
      <c r="Z309" s="1908"/>
      <c r="AA309" s="1908"/>
      <c r="AB309" s="1908"/>
      <c r="AC309" s="1908"/>
      <c r="AD309" s="1908"/>
      <c r="AE309" s="1908"/>
      <c r="AF309" s="1908"/>
      <c r="AG309" s="1908"/>
    </row>
    <row r="310">
      <c r="A310" s="1908"/>
      <c r="B310" s="1908"/>
      <c r="C310" s="1908"/>
      <c r="D310" s="1908"/>
      <c r="E310" s="1908"/>
      <c r="F310" s="1908"/>
      <c r="G310" s="1908"/>
      <c r="H310" s="1908"/>
      <c r="I310" s="1908"/>
      <c r="J310" s="1908"/>
      <c r="K310" s="1908"/>
      <c r="L310" s="1908"/>
      <c r="M310" s="1908"/>
      <c r="N310" s="1908"/>
      <c r="O310" s="1908"/>
      <c r="P310" s="1908"/>
      <c r="Q310" s="1908"/>
      <c r="R310" s="1908"/>
      <c r="S310" s="1908"/>
      <c r="T310" s="1908"/>
      <c r="U310" s="1908"/>
      <c r="V310" s="1908"/>
      <c r="W310" s="1908"/>
      <c r="X310" s="1908"/>
      <c r="Y310" s="1908"/>
      <c r="Z310" s="1908"/>
      <c r="AA310" s="1908"/>
      <c r="AB310" s="1908"/>
      <c r="AC310" s="1908"/>
      <c r="AD310" s="1908"/>
      <c r="AE310" s="1908"/>
      <c r="AF310" s="1908"/>
      <c r="AG310" s="1908"/>
    </row>
    <row r="311">
      <c r="A311" s="1908"/>
      <c r="B311" s="1908"/>
      <c r="C311" s="1908"/>
      <c r="D311" s="1908"/>
      <c r="E311" s="1908"/>
      <c r="F311" s="1908"/>
      <c r="G311" s="1908"/>
      <c r="H311" s="1908"/>
      <c r="I311" s="1908"/>
      <c r="J311" s="1908"/>
      <c r="K311" s="1908"/>
      <c r="L311" s="1908"/>
      <c r="M311" s="1908"/>
      <c r="N311" s="1908"/>
      <c r="O311" s="1908"/>
      <c r="P311" s="1908"/>
      <c r="Q311" s="1908"/>
      <c r="R311" s="1908"/>
      <c r="S311" s="1908"/>
      <c r="T311" s="1908"/>
      <c r="U311" s="1908"/>
      <c r="V311" s="1908"/>
      <c r="W311" s="1908"/>
      <c r="X311" s="1908"/>
      <c r="Y311" s="1908"/>
      <c r="Z311" s="1908"/>
      <c r="AA311" s="1908"/>
      <c r="AB311" s="1908"/>
      <c r="AC311" s="1908"/>
      <c r="AD311" s="1908"/>
      <c r="AE311" s="1908"/>
      <c r="AF311" s="1908"/>
      <c r="AG311" s="1908"/>
    </row>
    <row r="312">
      <c r="A312" s="1908"/>
      <c r="B312" s="1908"/>
      <c r="C312" s="1908"/>
      <c r="D312" s="1908"/>
      <c r="E312" s="1908"/>
      <c r="F312" s="1908"/>
      <c r="G312" s="1908"/>
      <c r="H312" s="1908"/>
      <c r="I312" s="1908"/>
      <c r="J312" s="1908"/>
      <c r="K312" s="1908"/>
      <c r="L312" s="1908"/>
      <c r="M312" s="1908"/>
      <c r="N312" s="1908"/>
      <c r="O312" s="1908"/>
      <c r="P312" s="1908"/>
      <c r="Q312" s="1908"/>
      <c r="R312" s="1908"/>
      <c r="S312" s="1908"/>
      <c r="T312" s="1908"/>
      <c r="U312" s="1908"/>
      <c r="V312" s="1908"/>
      <c r="W312" s="1908"/>
      <c r="X312" s="1908"/>
      <c r="Y312" s="1908"/>
      <c r="Z312" s="1908"/>
      <c r="AA312" s="1908"/>
      <c r="AB312" s="1908"/>
      <c r="AC312" s="1908"/>
      <c r="AD312" s="1908"/>
      <c r="AE312" s="1908"/>
      <c r="AF312" s="1908"/>
      <c r="AG312" s="1908"/>
    </row>
    <row r="313">
      <c r="A313" s="1908"/>
      <c r="B313" s="1908"/>
      <c r="C313" s="1908"/>
      <c r="D313" s="1908"/>
      <c r="E313" s="1908"/>
      <c r="F313" s="1908"/>
      <c r="G313" s="1908"/>
      <c r="H313" s="1908"/>
      <c r="I313" s="1908"/>
      <c r="J313" s="1908"/>
      <c r="K313" s="1908"/>
      <c r="L313" s="1908"/>
      <c r="M313" s="1908"/>
      <c r="N313" s="1908"/>
      <c r="O313" s="1908"/>
      <c r="P313" s="1908"/>
      <c r="Q313" s="1908"/>
      <c r="R313" s="1908"/>
      <c r="S313" s="1908"/>
      <c r="T313" s="1908"/>
      <c r="U313" s="1908"/>
      <c r="V313" s="1908"/>
      <c r="W313" s="1908"/>
      <c r="X313" s="1908"/>
      <c r="Y313" s="1908"/>
      <c r="Z313" s="1908"/>
      <c r="AA313" s="1908"/>
      <c r="AB313" s="1908"/>
      <c r="AC313" s="1908"/>
      <c r="AD313" s="1908"/>
      <c r="AE313" s="1908"/>
      <c r="AF313" s="1908"/>
      <c r="AG313" s="1908"/>
    </row>
    <row r="314">
      <c r="A314" s="1908"/>
      <c r="B314" s="1908"/>
      <c r="C314" s="1908"/>
      <c r="D314" s="1908"/>
      <c r="E314" s="1908"/>
      <c r="F314" s="1908"/>
      <c r="G314" s="1908"/>
      <c r="H314" s="1908"/>
      <c r="I314" s="1908"/>
      <c r="J314" s="1908"/>
      <c r="K314" s="1908"/>
      <c r="L314" s="1908"/>
      <c r="M314" s="1908"/>
      <c r="N314" s="1908"/>
      <c r="O314" s="1908"/>
      <c r="P314" s="1908"/>
      <c r="Q314" s="1908"/>
      <c r="R314" s="1908"/>
      <c r="S314" s="1908"/>
      <c r="T314" s="1908"/>
      <c r="U314" s="1908"/>
      <c r="V314" s="1908"/>
      <c r="W314" s="1908"/>
      <c r="X314" s="1908"/>
      <c r="Y314" s="1908"/>
      <c r="Z314" s="1908"/>
      <c r="AA314" s="1908"/>
      <c r="AB314" s="1908"/>
      <c r="AC314" s="1908"/>
      <c r="AD314" s="1908"/>
      <c r="AE314" s="1908"/>
      <c r="AF314" s="1908"/>
      <c r="AG314" s="1908"/>
    </row>
    <row r="315">
      <c r="A315" s="1908"/>
      <c r="B315" s="1908"/>
      <c r="C315" s="1908"/>
      <c r="D315" s="1908"/>
      <c r="E315" s="1908"/>
      <c r="F315" s="1908"/>
      <c r="G315" s="1908"/>
      <c r="H315" s="1908"/>
      <c r="I315" s="1908"/>
      <c r="J315" s="1908"/>
      <c r="K315" s="1908"/>
      <c r="L315" s="1908"/>
      <c r="M315" s="1908"/>
      <c r="N315" s="1908"/>
      <c r="O315" s="1908"/>
      <c r="P315" s="1908"/>
      <c r="Q315" s="1908"/>
      <c r="R315" s="1908"/>
      <c r="S315" s="1908"/>
      <c r="T315" s="1908"/>
      <c r="U315" s="1908"/>
      <c r="V315" s="1908"/>
      <c r="W315" s="1908"/>
      <c r="X315" s="1908"/>
      <c r="Y315" s="1908"/>
      <c r="Z315" s="1908"/>
      <c r="AA315" s="1908"/>
      <c r="AB315" s="1908"/>
      <c r="AC315" s="1908"/>
      <c r="AD315" s="1908"/>
      <c r="AE315" s="1908"/>
      <c r="AF315" s="1908"/>
      <c r="AG315" s="1908"/>
    </row>
    <row r="316">
      <c r="A316" s="1908"/>
      <c r="B316" s="1908"/>
      <c r="C316" s="1908"/>
      <c r="D316" s="1908"/>
      <c r="E316" s="1908"/>
      <c r="F316" s="1908"/>
      <c r="G316" s="1908"/>
      <c r="H316" s="1908"/>
      <c r="I316" s="1908"/>
      <c r="J316" s="1908"/>
      <c r="K316" s="1908"/>
      <c r="L316" s="1908"/>
      <c r="M316" s="1908"/>
      <c r="N316" s="1908"/>
      <c r="O316" s="1908"/>
      <c r="P316" s="1908"/>
      <c r="Q316" s="1908"/>
      <c r="R316" s="1908"/>
      <c r="S316" s="1908"/>
      <c r="T316" s="1908"/>
      <c r="U316" s="1908"/>
      <c r="V316" s="1908"/>
      <c r="W316" s="1908"/>
      <c r="X316" s="1908"/>
      <c r="Y316" s="1908"/>
      <c r="Z316" s="1908"/>
      <c r="AA316" s="1908"/>
      <c r="AB316" s="1908"/>
      <c r="AC316" s="1908"/>
      <c r="AD316" s="1908"/>
      <c r="AE316" s="1908"/>
      <c r="AF316" s="1908"/>
      <c r="AG316" s="1908"/>
    </row>
    <row r="317">
      <c r="A317" s="1908"/>
      <c r="B317" s="1908"/>
      <c r="C317" s="1908"/>
      <c r="D317" s="1908"/>
      <c r="E317" s="1908"/>
      <c r="F317" s="1908"/>
      <c r="G317" s="1908"/>
      <c r="H317" s="1908"/>
      <c r="I317" s="1908"/>
      <c r="J317" s="1908"/>
      <c r="K317" s="1908"/>
      <c r="L317" s="1908"/>
      <c r="M317" s="1908"/>
      <c r="N317" s="1908"/>
      <c r="O317" s="1908"/>
      <c r="P317" s="1908"/>
      <c r="Q317" s="1908"/>
      <c r="R317" s="1908"/>
      <c r="S317" s="1908"/>
      <c r="T317" s="1908"/>
      <c r="U317" s="1908"/>
      <c r="V317" s="1908"/>
      <c r="W317" s="1908"/>
      <c r="X317" s="1908"/>
      <c r="Y317" s="1908"/>
      <c r="Z317" s="1908"/>
      <c r="AA317" s="1908"/>
      <c r="AB317" s="1908"/>
      <c r="AC317" s="1908"/>
      <c r="AD317" s="1908"/>
      <c r="AE317" s="1908"/>
      <c r="AF317" s="1908"/>
      <c r="AG317" s="1908"/>
    </row>
    <row r="318">
      <c r="A318" s="1908"/>
      <c r="B318" s="1908"/>
      <c r="C318" s="1908"/>
      <c r="D318" s="1908"/>
      <c r="E318" s="1908"/>
      <c r="F318" s="1908"/>
      <c r="G318" s="1908"/>
      <c r="H318" s="1908"/>
      <c r="I318" s="1908"/>
      <c r="J318" s="1908"/>
      <c r="K318" s="1908"/>
      <c r="L318" s="1908"/>
      <c r="M318" s="1908"/>
      <c r="N318" s="1908"/>
      <c r="O318" s="1908"/>
      <c r="P318" s="1908"/>
      <c r="Q318" s="1908"/>
      <c r="R318" s="1908"/>
      <c r="S318" s="1908"/>
      <c r="T318" s="1908"/>
      <c r="U318" s="1908"/>
      <c r="V318" s="1908"/>
      <c r="W318" s="1908"/>
      <c r="X318" s="1908"/>
      <c r="Y318" s="1908"/>
      <c r="Z318" s="1908"/>
      <c r="AA318" s="1908"/>
      <c r="AB318" s="1908"/>
      <c r="AC318" s="1908"/>
      <c r="AD318" s="1908"/>
      <c r="AE318" s="1908"/>
      <c r="AF318" s="1908"/>
      <c r="AG318" s="1908"/>
    </row>
    <row r="319">
      <c r="A319" s="1908"/>
      <c r="B319" s="1908"/>
      <c r="C319" s="1908"/>
      <c r="D319" s="1908"/>
      <c r="E319" s="1908"/>
      <c r="F319" s="1908"/>
      <c r="G319" s="1908"/>
      <c r="H319" s="1908"/>
      <c r="I319" s="1908"/>
      <c r="J319" s="1908"/>
      <c r="K319" s="1908"/>
      <c r="L319" s="1908"/>
      <c r="M319" s="1908"/>
      <c r="N319" s="1908"/>
      <c r="O319" s="1908"/>
      <c r="P319" s="1908"/>
      <c r="Q319" s="1908"/>
      <c r="R319" s="1908"/>
      <c r="S319" s="1908"/>
      <c r="T319" s="1908"/>
      <c r="U319" s="1908"/>
      <c r="V319" s="1908"/>
      <c r="W319" s="1908"/>
      <c r="X319" s="1908"/>
      <c r="Y319" s="1908"/>
      <c r="Z319" s="1908"/>
      <c r="AA319" s="1908"/>
      <c r="AB319" s="1908"/>
      <c r="AC319" s="1908"/>
      <c r="AD319" s="1908"/>
      <c r="AE319" s="1908"/>
      <c r="AF319" s="1908"/>
      <c r="AG319" s="1908"/>
    </row>
    <row r="320">
      <c r="A320" s="1908"/>
      <c r="B320" s="1908"/>
      <c r="C320" s="1908"/>
      <c r="D320" s="1908"/>
      <c r="E320" s="1908"/>
      <c r="F320" s="1908"/>
      <c r="G320" s="1908"/>
      <c r="H320" s="1908"/>
      <c r="I320" s="1908"/>
      <c r="J320" s="1908"/>
      <c r="K320" s="1908"/>
      <c r="L320" s="1908"/>
      <c r="M320" s="1908"/>
      <c r="N320" s="1908"/>
      <c r="O320" s="1908"/>
      <c r="P320" s="1908"/>
      <c r="Q320" s="1908"/>
      <c r="R320" s="1908"/>
      <c r="S320" s="1908"/>
      <c r="T320" s="1908"/>
      <c r="U320" s="1908"/>
      <c r="V320" s="1908"/>
      <c r="W320" s="1908"/>
      <c r="X320" s="1908"/>
      <c r="Y320" s="1908"/>
      <c r="Z320" s="1908"/>
      <c r="AA320" s="1908"/>
      <c r="AB320" s="1908"/>
      <c r="AC320" s="1908"/>
      <c r="AD320" s="1908"/>
      <c r="AE320" s="1908"/>
      <c r="AF320" s="1908"/>
      <c r="AG320" s="1908"/>
    </row>
    <row r="321">
      <c r="A321" s="1908"/>
      <c r="B321" s="1908"/>
      <c r="C321" s="1908"/>
      <c r="D321" s="1908"/>
      <c r="E321" s="1908"/>
      <c r="F321" s="1908"/>
      <c r="G321" s="1908"/>
      <c r="H321" s="1908"/>
      <c r="I321" s="1908"/>
      <c r="J321" s="1908"/>
      <c r="K321" s="1908"/>
      <c r="L321" s="1908"/>
      <c r="M321" s="1908"/>
      <c r="N321" s="1908"/>
      <c r="O321" s="1908"/>
      <c r="P321" s="1908"/>
      <c r="Q321" s="1908"/>
      <c r="R321" s="1908"/>
      <c r="S321" s="1908"/>
      <c r="T321" s="1908"/>
      <c r="U321" s="1908"/>
      <c r="V321" s="1908"/>
      <c r="W321" s="1908"/>
      <c r="X321" s="1908"/>
      <c r="Y321" s="1908"/>
      <c r="Z321" s="1908"/>
      <c r="AA321" s="1908"/>
      <c r="AB321" s="1908"/>
      <c r="AC321" s="1908"/>
      <c r="AD321" s="1908"/>
      <c r="AE321" s="1908"/>
      <c r="AF321" s="1908"/>
      <c r="AG321" s="1908"/>
    </row>
    <row r="322">
      <c r="A322" s="1908"/>
      <c r="B322" s="1908"/>
      <c r="C322" s="1908"/>
      <c r="D322" s="1908"/>
      <c r="E322" s="1908"/>
      <c r="F322" s="1908"/>
      <c r="G322" s="1908"/>
      <c r="H322" s="1908"/>
      <c r="I322" s="1908"/>
      <c r="J322" s="1908"/>
      <c r="K322" s="1908"/>
      <c r="L322" s="1908"/>
      <c r="M322" s="1908"/>
      <c r="N322" s="1908"/>
      <c r="O322" s="1908"/>
      <c r="P322" s="1908"/>
      <c r="Q322" s="1908"/>
      <c r="R322" s="1908"/>
      <c r="S322" s="1908"/>
      <c r="T322" s="1908"/>
      <c r="U322" s="1908"/>
      <c r="V322" s="1908"/>
      <c r="W322" s="1908"/>
      <c r="X322" s="1908"/>
      <c r="Y322" s="1908"/>
      <c r="Z322" s="1908"/>
      <c r="AA322" s="1908"/>
      <c r="AB322" s="1908"/>
      <c r="AC322" s="1908"/>
      <c r="AD322" s="1908"/>
      <c r="AE322" s="1908"/>
      <c r="AF322" s="1908"/>
      <c r="AG322" s="1908"/>
    </row>
    <row r="323">
      <c r="A323" s="1908"/>
      <c r="B323" s="1908"/>
      <c r="C323" s="1908"/>
      <c r="D323" s="1908"/>
      <c r="E323" s="1908"/>
      <c r="F323" s="1908"/>
      <c r="G323" s="1908"/>
      <c r="H323" s="1908"/>
      <c r="I323" s="1908"/>
      <c r="J323" s="1908"/>
      <c r="K323" s="1908"/>
      <c r="L323" s="1908"/>
      <c r="M323" s="1908"/>
      <c r="N323" s="1908"/>
      <c r="O323" s="1908"/>
      <c r="P323" s="1908"/>
      <c r="Q323" s="1908"/>
      <c r="R323" s="1908"/>
      <c r="S323" s="1908"/>
      <c r="T323" s="1908"/>
      <c r="U323" s="1908"/>
      <c r="V323" s="1908"/>
      <c r="W323" s="1908"/>
      <c r="X323" s="1908"/>
      <c r="Y323" s="1908"/>
      <c r="Z323" s="1908"/>
      <c r="AA323" s="1908"/>
      <c r="AB323" s="1908"/>
      <c r="AC323" s="1908"/>
      <c r="AD323" s="1908"/>
      <c r="AE323" s="1908"/>
      <c r="AF323" s="1908"/>
      <c r="AG323" s="1908"/>
    </row>
    <row r="324">
      <c r="A324" s="1908"/>
      <c r="B324" s="1908"/>
      <c r="C324" s="1908"/>
      <c r="D324" s="1908"/>
      <c r="E324" s="1908"/>
      <c r="F324" s="1908"/>
      <c r="G324" s="1908"/>
      <c r="H324" s="1908"/>
      <c r="I324" s="1908"/>
      <c r="J324" s="1908"/>
      <c r="K324" s="1908"/>
      <c r="L324" s="1908"/>
      <c r="M324" s="1908"/>
      <c r="N324" s="1908"/>
      <c r="O324" s="1908"/>
      <c r="P324" s="1908"/>
      <c r="Q324" s="1908"/>
      <c r="R324" s="1908"/>
      <c r="S324" s="1908"/>
      <c r="T324" s="1908"/>
      <c r="U324" s="1908"/>
      <c r="V324" s="1908"/>
      <c r="W324" s="1908"/>
      <c r="X324" s="1908"/>
      <c r="Y324" s="1908"/>
      <c r="Z324" s="1908"/>
      <c r="AA324" s="1908"/>
      <c r="AB324" s="1908"/>
      <c r="AC324" s="1908"/>
      <c r="AD324" s="1908"/>
      <c r="AE324" s="1908"/>
      <c r="AF324" s="1908"/>
      <c r="AG324" s="1908"/>
    </row>
    <row r="325">
      <c r="A325" s="1908"/>
      <c r="B325" s="1908"/>
      <c r="C325" s="1908"/>
      <c r="D325" s="1908"/>
      <c r="E325" s="1908"/>
      <c r="F325" s="1908"/>
      <c r="G325" s="1908"/>
      <c r="H325" s="1908"/>
      <c r="I325" s="1908"/>
      <c r="J325" s="1908"/>
      <c r="K325" s="1908"/>
      <c r="L325" s="1908"/>
      <c r="M325" s="1908"/>
      <c r="N325" s="1908"/>
      <c r="O325" s="1908"/>
      <c r="P325" s="1908"/>
      <c r="Q325" s="1908"/>
      <c r="R325" s="1908"/>
      <c r="S325" s="1908"/>
      <c r="T325" s="1908"/>
      <c r="U325" s="1908"/>
      <c r="V325" s="1908"/>
      <c r="W325" s="1908"/>
      <c r="X325" s="1908"/>
      <c r="Y325" s="1908"/>
      <c r="Z325" s="1908"/>
      <c r="AA325" s="1908"/>
      <c r="AB325" s="1908"/>
      <c r="AC325" s="1908"/>
      <c r="AD325" s="1908"/>
      <c r="AE325" s="1908"/>
      <c r="AF325" s="1908"/>
      <c r="AG325" s="1908"/>
    </row>
    <row r="326">
      <c r="A326" s="1908"/>
      <c r="B326" s="1908"/>
      <c r="C326" s="1908"/>
      <c r="D326" s="1908"/>
      <c r="E326" s="1908"/>
      <c r="F326" s="1908"/>
      <c r="G326" s="1908"/>
      <c r="H326" s="1908"/>
      <c r="I326" s="1908"/>
      <c r="J326" s="1908"/>
      <c r="K326" s="1908"/>
      <c r="L326" s="1908"/>
      <c r="M326" s="1908"/>
      <c r="N326" s="1908"/>
      <c r="O326" s="1908"/>
      <c r="P326" s="1908"/>
      <c r="Q326" s="1908"/>
      <c r="R326" s="1908"/>
      <c r="S326" s="1908"/>
      <c r="T326" s="1908"/>
      <c r="U326" s="1908"/>
      <c r="V326" s="1908"/>
      <c r="W326" s="1908"/>
      <c r="X326" s="1908"/>
      <c r="Y326" s="1908"/>
      <c r="Z326" s="1908"/>
      <c r="AA326" s="1908"/>
      <c r="AB326" s="1908"/>
      <c r="AC326" s="1908"/>
      <c r="AD326" s="1908"/>
      <c r="AE326" s="1908"/>
      <c r="AF326" s="1908"/>
      <c r="AG326" s="1908"/>
    </row>
    <row r="327">
      <c r="A327" s="1908"/>
      <c r="B327" s="1908"/>
      <c r="C327" s="1908"/>
      <c r="D327" s="1908"/>
      <c r="E327" s="1908"/>
      <c r="F327" s="1908"/>
      <c r="G327" s="1908"/>
      <c r="H327" s="1908"/>
      <c r="I327" s="1908"/>
      <c r="J327" s="1908"/>
      <c r="K327" s="1908"/>
      <c r="L327" s="1908"/>
      <c r="M327" s="1908"/>
      <c r="N327" s="1908"/>
      <c r="O327" s="1908"/>
      <c r="P327" s="1908"/>
      <c r="Q327" s="1908"/>
      <c r="R327" s="1908"/>
      <c r="S327" s="1908"/>
      <c r="T327" s="1908"/>
      <c r="U327" s="1908"/>
      <c r="V327" s="1908"/>
      <c r="W327" s="1908"/>
      <c r="X327" s="1908"/>
      <c r="Y327" s="1908"/>
      <c r="Z327" s="1908"/>
      <c r="AA327" s="1908"/>
      <c r="AB327" s="1908"/>
      <c r="AC327" s="1908"/>
      <c r="AD327" s="1908"/>
      <c r="AE327" s="1908"/>
      <c r="AF327" s="1908"/>
      <c r="AG327" s="1908"/>
    </row>
    <row r="328">
      <c r="A328" s="1908"/>
      <c r="B328" s="1908"/>
      <c r="C328" s="1908"/>
      <c r="D328" s="1908"/>
      <c r="E328" s="1908"/>
      <c r="F328" s="1908"/>
      <c r="G328" s="1908"/>
      <c r="H328" s="1908"/>
      <c r="I328" s="1908"/>
      <c r="J328" s="1908"/>
      <c r="K328" s="1908"/>
      <c r="L328" s="1908"/>
      <c r="M328" s="1908"/>
      <c r="N328" s="1908"/>
      <c r="O328" s="1908"/>
      <c r="P328" s="1908"/>
      <c r="Q328" s="1908"/>
      <c r="R328" s="1908"/>
      <c r="S328" s="1908"/>
      <c r="T328" s="1908"/>
      <c r="U328" s="1908"/>
      <c r="V328" s="1908"/>
      <c r="W328" s="1908"/>
      <c r="X328" s="1908"/>
      <c r="Y328" s="1908"/>
      <c r="Z328" s="1908"/>
      <c r="AA328" s="1908"/>
      <c r="AB328" s="1908"/>
      <c r="AC328" s="1908"/>
      <c r="AD328" s="1908"/>
      <c r="AE328" s="1908"/>
      <c r="AF328" s="1908"/>
      <c r="AG328" s="1908"/>
    </row>
    <row r="329">
      <c r="A329" s="1908"/>
      <c r="B329" s="1908"/>
      <c r="C329" s="1908"/>
      <c r="D329" s="1908"/>
      <c r="E329" s="1908"/>
      <c r="F329" s="1908"/>
      <c r="G329" s="1908"/>
      <c r="H329" s="1908"/>
      <c r="I329" s="1908"/>
      <c r="J329" s="1908"/>
      <c r="K329" s="1908"/>
      <c r="L329" s="1908"/>
      <c r="M329" s="1908"/>
      <c r="N329" s="1908"/>
      <c r="O329" s="1908"/>
      <c r="P329" s="1908"/>
      <c r="Q329" s="1908"/>
      <c r="R329" s="1908"/>
      <c r="S329" s="1908"/>
      <c r="T329" s="1908"/>
      <c r="U329" s="1908"/>
      <c r="V329" s="1908"/>
      <c r="W329" s="1908"/>
      <c r="X329" s="1908"/>
      <c r="Y329" s="1908"/>
      <c r="Z329" s="1908"/>
      <c r="AA329" s="1908"/>
      <c r="AB329" s="1908"/>
      <c r="AC329" s="1908"/>
      <c r="AD329" s="1908"/>
      <c r="AE329" s="1908"/>
      <c r="AF329" s="1908"/>
      <c r="AG329" s="1908"/>
    </row>
    <row r="330">
      <c r="A330" s="1908"/>
      <c r="B330" s="1908"/>
      <c r="C330" s="1908"/>
      <c r="D330" s="1908"/>
      <c r="E330" s="1908"/>
      <c r="F330" s="1908"/>
      <c r="G330" s="1908"/>
      <c r="H330" s="1908"/>
      <c r="I330" s="1908"/>
      <c r="J330" s="1908"/>
      <c r="K330" s="1908"/>
      <c r="L330" s="1908"/>
      <c r="M330" s="1908"/>
      <c r="N330" s="1908"/>
      <c r="O330" s="1908"/>
      <c r="P330" s="1908"/>
      <c r="Q330" s="1908"/>
      <c r="R330" s="1908"/>
      <c r="S330" s="1908"/>
      <c r="T330" s="1908"/>
      <c r="U330" s="1908"/>
      <c r="V330" s="1908"/>
      <c r="W330" s="1908"/>
      <c r="X330" s="1908"/>
      <c r="Y330" s="1908"/>
      <c r="Z330" s="1908"/>
      <c r="AA330" s="1908"/>
      <c r="AB330" s="1908"/>
      <c r="AC330" s="1908"/>
      <c r="AD330" s="1908"/>
      <c r="AE330" s="1908"/>
      <c r="AF330" s="1908"/>
      <c r="AG330" s="1908"/>
    </row>
    <row r="331">
      <c r="A331" s="1908"/>
      <c r="B331" s="1908"/>
      <c r="C331" s="1908"/>
      <c r="D331" s="1908"/>
      <c r="E331" s="1908"/>
      <c r="F331" s="1908"/>
      <c r="G331" s="1908"/>
      <c r="H331" s="1908"/>
      <c r="I331" s="1908"/>
      <c r="J331" s="1908"/>
      <c r="K331" s="1908"/>
      <c r="L331" s="1908"/>
      <c r="M331" s="1908"/>
      <c r="N331" s="1908"/>
      <c r="O331" s="1908"/>
      <c r="P331" s="1908"/>
      <c r="Q331" s="1908"/>
      <c r="R331" s="1908"/>
      <c r="S331" s="1908"/>
      <c r="T331" s="1908"/>
      <c r="U331" s="1908"/>
      <c r="V331" s="1908"/>
      <c r="W331" s="1908"/>
      <c r="X331" s="1908"/>
      <c r="Y331" s="1908"/>
      <c r="Z331" s="1908"/>
      <c r="AA331" s="1908"/>
      <c r="AB331" s="1908"/>
      <c r="AC331" s="1908"/>
      <c r="AD331" s="1908"/>
      <c r="AE331" s="1908"/>
      <c r="AF331" s="1908"/>
      <c r="AG331" s="1908"/>
    </row>
    <row r="332">
      <c r="A332" s="1908"/>
      <c r="B332" s="1908"/>
      <c r="C332" s="1908"/>
      <c r="D332" s="1908"/>
      <c r="E332" s="1908"/>
      <c r="F332" s="1908"/>
      <c r="G332" s="1908"/>
      <c r="H332" s="1908"/>
      <c r="I332" s="1908"/>
      <c r="J332" s="1908"/>
      <c r="K332" s="1908"/>
      <c r="L332" s="1908"/>
      <c r="M332" s="1908"/>
      <c r="N332" s="1908"/>
      <c r="O332" s="1908"/>
      <c r="P332" s="1908"/>
      <c r="Q332" s="1908"/>
      <c r="R332" s="1908"/>
      <c r="S332" s="1908"/>
      <c r="T332" s="1908"/>
      <c r="U332" s="1908"/>
      <c r="V332" s="1908"/>
      <c r="W332" s="1908"/>
      <c r="X332" s="1908"/>
      <c r="Y332" s="1908"/>
      <c r="Z332" s="1908"/>
      <c r="AA332" s="1908"/>
      <c r="AB332" s="1908"/>
      <c r="AC332" s="1908"/>
      <c r="AD332" s="1908"/>
      <c r="AE332" s="1908"/>
      <c r="AF332" s="1908"/>
      <c r="AG332" s="1908"/>
    </row>
    <row r="333">
      <c r="A333" s="1908"/>
      <c r="B333" s="1908"/>
      <c r="C333" s="1908"/>
      <c r="D333" s="1908"/>
      <c r="E333" s="1908"/>
      <c r="F333" s="1908"/>
      <c r="G333" s="1908"/>
      <c r="H333" s="1908"/>
      <c r="I333" s="1908"/>
      <c r="J333" s="1908"/>
      <c r="K333" s="1908"/>
      <c r="L333" s="1908"/>
      <c r="M333" s="1908"/>
      <c r="N333" s="1908"/>
      <c r="O333" s="1908"/>
      <c r="P333" s="1908"/>
      <c r="Q333" s="1908"/>
      <c r="R333" s="1908"/>
      <c r="S333" s="1908"/>
      <c r="T333" s="1908"/>
      <c r="U333" s="1908"/>
      <c r="V333" s="1908"/>
      <c r="W333" s="1908"/>
      <c r="X333" s="1908"/>
      <c r="Y333" s="1908"/>
      <c r="Z333" s="1908"/>
      <c r="AA333" s="1908"/>
      <c r="AB333" s="1908"/>
      <c r="AC333" s="1908"/>
      <c r="AD333" s="1908"/>
      <c r="AE333" s="1908"/>
      <c r="AF333" s="1908"/>
      <c r="AG333" s="1908"/>
    </row>
    <row r="334">
      <c r="A334" s="1908"/>
      <c r="B334" s="1908"/>
      <c r="C334" s="1908"/>
      <c r="D334" s="1908"/>
      <c r="E334" s="1908"/>
      <c r="F334" s="1908"/>
      <c r="G334" s="1908"/>
      <c r="H334" s="1908"/>
      <c r="I334" s="1908"/>
      <c r="J334" s="1908"/>
      <c r="K334" s="1908"/>
      <c r="L334" s="1908"/>
      <c r="M334" s="1908"/>
      <c r="N334" s="1908"/>
      <c r="O334" s="1908"/>
      <c r="P334" s="1908"/>
      <c r="Q334" s="1908"/>
      <c r="R334" s="1908"/>
      <c r="S334" s="1908"/>
      <c r="T334" s="1908"/>
      <c r="U334" s="1908"/>
      <c r="V334" s="1908"/>
      <c r="W334" s="1908"/>
      <c r="X334" s="1908"/>
      <c r="Y334" s="1908"/>
      <c r="Z334" s="1908"/>
      <c r="AA334" s="1908"/>
      <c r="AB334" s="1908"/>
      <c r="AC334" s="1908"/>
      <c r="AD334" s="1908"/>
      <c r="AE334" s="1908"/>
      <c r="AF334" s="1908"/>
      <c r="AG334" s="1908"/>
    </row>
    <row r="335">
      <c r="A335" s="1908"/>
      <c r="B335" s="1908"/>
      <c r="C335" s="1908"/>
      <c r="D335" s="1908"/>
      <c r="E335" s="1908"/>
      <c r="F335" s="1908"/>
      <c r="G335" s="1908"/>
      <c r="H335" s="1908"/>
      <c r="I335" s="1908"/>
      <c r="J335" s="1908"/>
      <c r="K335" s="1908"/>
      <c r="L335" s="1908"/>
      <c r="M335" s="1908"/>
      <c r="N335" s="1908"/>
      <c r="O335" s="1908"/>
      <c r="P335" s="1908"/>
      <c r="Q335" s="1908"/>
      <c r="R335" s="1908"/>
      <c r="S335" s="1908"/>
      <c r="T335" s="1908"/>
      <c r="U335" s="1908"/>
      <c r="V335" s="1908"/>
      <c r="W335" s="1908"/>
      <c r="X335" s="1908"/>
      <c r="Y335" s="1908"/>
      <c r="Z335" s="1908"/>
      <c r="AA335" s="1908"/>
      <c r="AB335" s="1908"/>
      <c r="AC335" s="1908"/>
      <c r="AD335" s="1908"/>
      <c r="AE335" s="1908"/>
      <c r="AF335" s="1908"/>
      <c r="AG335" s="1908"/>
    </row>
    <row r="336">
      <c r="A336" s="1908"/>
      <c r="B336" s="1908"/>
      <c r="C336" s="1908"/>
      <c r="D336" s="1908"/>
      <c r="E336" s="1908"/>
      <c r="F336" s="1908"/>
      <c r="G336" s="1908"/>
      <c r="H336" s="1908"/>
      <c r="I336" s="1908"/>
      <c r="J336" s="1908"/>
      <c r="K336" s="1908"/>
      <c r="L336" s="1908"/>
      <c r="M336" s="1908"/>
      <c r="N336" s="1908"/>
      <c r="O336" s="1908"/>
      <c r="P336" s="1908"/>
      <c r="Q336" s="1908"/>
      <c r="R336" s="1908"/>
      <c r="S336" s="1908"/>
      <c r="T336" s="1908"/>
      <c r="U336" s="1908"/>
      <c r="V336" s="1908"/>
      <c r="W336" s="1908"/>
      <c r="X336" s="1908"/>
      <c r="Y336" s="1908"/>
      <c r="Z336" s="1908"/>
      <c r="AA336" s="1908"/>
      <c r="AB336" s="1908"/>
      <c r="AC336" s="1908"/>
      <c r="AD336" s="1908"/>
      <c r="AE336" s="1908"/>
      <c r="AF336" s="1908"/>
      <c r="AG336" s="1908"/>
    </row>
    <row r="337">
      <c r="A337" s="1908"/>
      <c r="B337" s="1908"/>
      <c r="C337" s="1908"/>
      <c r="D337" s="1908"/>
      <c r="E337" s="1908"/>
      <c r="F337" s="1908"/>
      <c r="G337" s="1908"/>
      <c r="H337" s="1908"/>
      <c r="I337" s="1908"/>
      <c r="J337" s="1908"/>
      <c r="K337" s="1908"/>
      <c r="L337" s="1908"/>
      <c r="M337" s="1908"/>
      <c r="N337" s="1908"/>
      <c r="O337" s="1908"/>
      <c r="P337" s="1908"/>
      <c r="Q337" s="1908"/>
      <c r="R337" s="1908"/>
      <c r="S337" s="1908"/>
      <c r="T337" s="1908"/>
      <c r="U337" s="1908"/>
      <c r="V337" s="1908"/>
      <c r="W337" s="1908"/>
      <c r="X337" s="1908"/>
      <c r="Y337" s="1908"/>
      <c r="Z337" s="1908"/>
      <c r="AA337" s="1908"/>
      <c r="AB337" s="1908"/>
      <c r="AC337" s="1908"/>
      <c r="AD337" s="1908"/>
      <c r="AE337" s="1908"/>
      <c r="AF337" s="1908"/>
      <c r="AG337" s="1908"/>
    </row>
    <row r="338">
      <c r="A338" s="1908"/>
      <c r="B338" s="1908"/>
      <c r="C338" s="1908"/>
      <c r="D338" s="1908"/>
      <c r="E338" s="1908"/>
      <c r="F338" s="1908"/>
      <c r="G338" s="1908"/>
      <c r="H338" s="1908"/>
      <c r="I338" s="1908"/>
      <c r="J338" s="1908"/>
      <c r="K338" s="1908"/>
      <c r="L338" s="1908"/>
      <c r="M338" s="1908"/>
      <c r="N338" s="1908"/>
      <c r="O338" s="1908"/>
      <c r="P338" s="1908"/>
      <c r="Q338" s="1908"/>
      <c r="R338" s="1908"/>
      <c r="S338" s="1908"/>
      <c r="T338" s="1908"/>
      <c r="U338" s="1908"/>
      <c r="V338" s="1908"/>
      <c r="W338" s="1908"/>
      <c r="X338" s="1908"/>
      <c r="Y338" s="1908"/>
      <c r="Z338" s="1908"/>
      <c r="AA338" s="1908"/>
      <c r="AB338" s="1908"/>
      <c r="AC338" s="1908"/>
      <c r="AD338" s="1908"/>
      <c r="AE338" s="1908"/>
      <c r="AF338" s="1908"/>
      <c r="AG338" s="1908"/>
    </row>
    <row r="339">
      <c r="A339" s="1908"/>
      <c r="B339" s="1908"/>
      <c r="C339" s="1908"/>
      <c r="D339" s="1908"/>
      <c r="E339" s="1908"/>
      <c r="F339" s="1908"/>
      <c r="G339" s="1908"/>
      <c r="H339" s="1908"/>
      <c r="I339" s="1908"/>
      <c r="J339" s="1908"/>
      <c r="K339" s="1908"/>
      <c r="L339" s="1908"/>
      <c r="M339" s="1908"/>
      <c r="N339" s="1908"/>
      <c r="O339" s="1908"/>
      <c r="P339" s="1908"/>
      <c r="Q339" s="1908"/>
      <c r="R339" s="1908"/>
      <c r="S339" s="1908"/>
      <c r="T339" s="1908"/>
      <c r="U339" s="1908"/>
      <c r="V339" s="1908"/>
      <c r="W339" s="1908"/>
      <c r="X339" s="1908"/>
      <c r="Y339" s="1908"/>
      <c r="Z339" s="1908"/>
      <c r="AA339" s="1908"/>
      <c r="AB339" s="1908"/>
      <c r="AC339" s="1908"/>
      <c r="AD339" s="1908"/>
      <c r="AE339" s="1908"/>
      <c r="AF339" s="1908"/>
      <c r="AG339" s="1908"/>
    </row>
    <row r="340">
      <c r="A340" s="1908"/>
      <c r="B340" s="1908"/>
      <c r="C340" s="1908"/>
      <c r="D340" s="1908"/>
      <c r="E340" s="1908"/>
      <c r="F340" s="1908"/>
      <c r="G340" s="1908"/>
      <c r="H340" s="1908"/>
      <c r="I340" s="1908"/>
      <c r="J340" s="1908"/>
      <c r="K340" s="1908"/>
      <c r="L340" s="1908"/>
      <c r="M340" s="1908"/>
      <c r="N340" s="1908"/>
      <c r="O340" s="1908"/>
      <c r="P340" s="1908"/>
      <c r="Q340" s="1908"/>
      <c r="R340" s="1908"/>
      <c r="S340" s="1908"/>
      <c r="T340" s="1908"/>
      <c r="U340" s="1908"/>
      <c r="V340" s="1908"/>
      <c r="W340" s="1908"/>
      <c r="X340" s="1908"/>
      <c r="Y340" s="1908"/>
      <c r="Z340" s="1908"/>
      <c r="AA340" s="1908"/>
      <c r="AB340" s="1908"/>
      <c r="AC340" s="1908"/>
      <c r="AD340" s="1908"/>
      <c r="AE340" s="1908"/>
      <c r="AF340" s="1908"/>
      <c r="AG340" s="1908"/>
    </row>
    <row r="341">
      <c r="A341" s="1908"/>
      <c r="B341" s="1908"/>
      <c r="C341" s="1908"/>
      <c r="D341" s="1908"/>
      <c r="E341" s="1908"/>
      <c r="F341" s="1908"/>
      <c r="G341" s="1908"/>
      <c r="H341" s="1908"/>
      <c r="I341" s="1908"/>
      <c r="J341" s="1908"/>
      <c r="K341" s="1908"/>
      <c r="L341" s="1908"/>
      <c r="M341" s="1908"/>
      <c r="N341" s="1908"/>
      <c r="O341" s="1908"/>
      <c r="P341" s="1908"/>
      <c r="Q341" s="1908"/>
      <c r="R341" s="1908"/>
      <c r="S341" s="1908"/>
      <c r="T341" s="1908"/>
      <c r="U341" s="1908"/>
      <c r="V341" s="1908"/>
      <c r="W341" s="1908"/>
      <c r="X341" s="1908"/>
      <c r="Y341" s="1908"/>
      <c r="Z341" s="1908"/>
      <c r="AA341" s="1908"/>
      <c r="AB341" s="1908"/>
      <c r="AC341" s="1908"/>
      <c r="AD341" s="1908"/>
      <c r="AE341" s="1908"/>
      <c r="AF341" s="1908"/>
      <c r="AG341" s="1908"/>
    </row>
    <row r="342">
      <c r="A342" s="1908"/>
      <c r="B342" s="1908"/>
      <c r="C342" s="1908"/>
      <c r="D342" s="1908"/>
      <c r="E342" s="1908"/>
      <c r="F342" s="1908"/>
      <c r="G342" s="1908"/>
      <c r="H342" s="1908"/>
      <c r="I342" s="1908"/>
      <c r="J342" s="1908"/>
      <c r="K342" s="1908"/>
      <c r="L342" s="1908"/>
      <c r="M342" s="1908"/>
      <c r="N342" s="1908"/>
      <c r="O342" s="1908"/>
      <c r="P342" s="1908"/>
      <c r="Q342" s="1908"/>
      <c r="R342" s="1908"/>
      <c r="S342" s="1908"/>
      <c r="T342" s="1908"/>
      <c r="U342" s="1908"/>
      <c r="V342" s="1908"/>
      <c r="W342" s="1908"/>
      <c r="X342" s="1908"/>
      <c r="Y342" s="1908"/>
      <c r="Z342" s="1908"/>
      <c r="AA342" s="1908"/>
      <c r="AB342" s="1908"/>
      <c r="AC342" s="1908"/>
      <c r="AD342" s="1908"/>
      <c r="AE342" s="1908"/>
      <c r="AF342" s="1908"/>
      <c r="AG342" s="1908"/>
    </row>
    <row r="343">
      <c r="A343" s="1908"/>
      <c r="B343" s="1908"/>
      <c r="C343" s="1908"/>
      <c r="D343" s="1908"/>
      <c r="E343" s="1908"/>
      <c r="F343" s="1908"/>
      <c r="G343" s="1908"/>
      <c r="H343" s="1908"/>
      <c r="I343" s="1908"/>
      <c r="J343" s="1908"/>
      <c r="K343" s="1908"/>
      <c r="L343" s="1908"/>
      <c r="M343" s="1908"/>
      <c r="N343" s="1908"/>
      <c r="O343" s="1908"/>
      <c r="P343" s="1908"/>
      <c r="Q343" s="1908"/>
      <c r="R343" s="1908"/>
      <c r="S343" s="1908"/>
      <c r="T343" s="1908"/>
      <c r="U343" s="1908"/>
      <c r="V343" s="1908"/>
      <c r="W343" s="1908"/>
      <c r="X343" s="1908"/>
      <c r="Y343" s="1908"/>
      <c r="Z343" s="1908"/>
      <c r="AA343" s="1908"/>
      <c r="AB343" s="1908"/>
      <c r="AC343" s="1908"/>
      <c r="AD343" s="1908"/>
      <c r="AE343" s="1908"/>
      <c r="AF343" s="1908"/>
      <c r="AG343" s="1908"/>
    </row>
    <row r="344">
      <c r="A344" s="1908"/>
      <c r="B344" s="1908"/>
      <c r="C344" s="1908"/>
      <c r="D344" s="1908"/>
      <c r="E344" s="1908"/>
      <c r="F344" s="1908"/>
      <c r="G344" s="1908"/>
      <c r="H344" s="1908"/>
      <c r="I344" s="1908"/>
      <c r="J344" s="1908"/>
      <c r="K344" s="1908"/>
      <c r="L344" s="1908"/>
      <c r="M344" s="1908"/>
      <c r="N344" s="1908"/>
      <c r="O344" s="1908"/>
      <c r="P344" s="1908"/>
      <c r="Q344" s="1908"/>
      <c r="R344" s="1908"/>
      <c r="S344" s="1908"/>
      <c r="T344" s="1908"/>
      <c r="U344" s="1908"/>
      <c r="V344" s="1908"/>
      <c r="W344" s="1908"/>
      <c r="X344" s="1908"/>
      <c r="Y344" s="1908"/>
      <c r="Z344" s="1908"/>
      <c r="AA344" s="1908"/>
      <c r="AB344" s="1908"/>
      <c r="AC344" s="1908"/>
      <c r="AD344" s="1908"/>
      <c r="AE344" s="1908"/>
      <c r="AF344" s="1908"/>
      <c r="AG344" s="1908"/>
    </row>
    <row r="345">
      <c r="A345" s="1908"/>
      <c r="B345" s="1908"/>
      <c r="C345" s="1908"/>
      <c r="D345" s="1908"/>
      <c r="E345" s="1908"/>
      <c r="F345" s="1908"/>
      <c r="G345" s="1908"/>
      <c r="H345" s="1908"/>
      <c r="I345" s="1908"/>
      <c r="J345" s="1908"/>
      <c r="K345" s="1908"/>
      <c r="L345" s="1908"/>
      <c r="M345" s="1908"/>
      <c r="N345" s="1908"/>
      <c r="O345" s="1908"/>
      <c r="P345" s="1908"/>
      <c r="Q345" s="1908"/>
      <c r="R345" s="1908"/>
      <c r="S345" s="1908"/>
      <c r="T345" s="1908"/>
      <c r="U345" s="1908"/>
      <c r="V345" s="1908"/>
      <c r="W345" s="1908"/>
      <c r="X345" s="1908"/>
      <c r="Y345" s="1908"/>
      <c r="Z345" s="1908"/>
      <c r="AA345" s="1908"/>
      <c r="AB345" s="1908"/>
      <c r="AC345" s="1908"/>
      <c r="AD345" s="1908"/>
      <c r="AE345" s="1908"/>
      <c r="AF345" s="1908"/>
      <c r="AG345" s="1908"/>
    </row>
    <row r="346">
      <c r="A346" s="1908"/>
      <c r="B346" s="1908"/>
      <c r="C346" s="1908"/>
      <c r="D346" s="1908"/>
      <c r="E346" s="1908"/>
      <c r="F346" s="1908"/>
      <c r="G346" s="1908"/>
      <c r="H346" s="1908"/>
      <c r="I346" s="1908"/>
      <c r="J346" s="1908"/>
      <c r="K346" s="1908"/>
      <c r="L346" s="1908"/>
      <c r="M346" s="1908"/>
      <c r="N346" s="1908"/>
      <c r="O346" s="1908"/>
      <c r="P346" s="1908"/>
      <c r="Q346" s="1908"/>
      <c r="R346" s="1908"/>
      <c r="S346" s="1908"/>
      <c r="T346" s="1908"/>
      <c r="U346" s="1908"/>
      <c r="V346" s="1908"/>
      <c r="W346" s="1908"/>
      <c r="X346" s="1908"/>
      <c r="Y346" s="1908"/>
      <c r="Z346" s="1908"/>
      <c r="AA346" s="1908"/>
      <c r="AB346" s="1908"/>
      <c r="AC346" s="1908"/>
      <c r="AD346" s="1908"/>
      <c r="AE346" s="1908"/>
      <c r="AF346" s="1908"/>
      <c r="AG346" s="1908"/>
    </row>
    <row r="347">
      <c r="A347" s="1908"/>
      <c r="B347" s="1908"/>
      <c r="C347" s="1908"/>
      <c r="D347" s="1908"/>
      <c r="E347" s="1908"/>
      <c r="F347" s="1908"/>
      <c r="G347" s="1908"/>
      <c r="H347" s="1908"/>
      <c r="I347" s="1908"/>
      <c r="J347" s="1908"/>
      <c r="K347" s="1908"/>
      <c r="L347" s="1908"/>
      <c r="M347" s="1908"/>
      <c r="N347" s="1908"/>
      <c r="O347" s="1908"/>
      <c r="P347" s="1908"/>
      <c r="Q347" s="1908"/>
      <c r="R347" s="1908"/>
      <c r="S347" s="1908"/>
      <c r="T347" s="1908"/>
      <c r="U347" s="1908"/>
      <c r="V347" s="1908"/>
      <c r="W347" s="1908"/>
      <c r="X347" s="1908"/>
      <c r="Y347" s="1908"/>
      <c r="Z347" s="1908"/>
      <c r="AA347" s="1908"/>
      <c r="AB347" s="1908"/>
      <c r="AC347" s="1908"/>
      <c r="AD347" s="1908"/>
      <c r="AE347" s="1908"/>
      <c r="AF347" s="1908"/>
      <c r="AG347" s="1908"/>
    </row>
    <row r="348">
      <c r="A348" s="1908"/>
      <c r="B348" s="1908"/>
      <c r="C348" s="1908"/>
      <c r="D348" s="1908"/>
      <c r="E348" s="1908"/>
      <c r="F348" s="1908"/>
      <c r="G348" s="1908"/>
      <c r="H348" s="1908"/>
      <c r="I348" s="1908"/>
      <c r="J348" s="1908"/>
      <c r="K348" s="1908"/>
      <c r="L348" s="1908"/>
      <c r="M348" s="1908"/>
      <c r="N348" s="1908"/>
      <c r="O348" s="1908"/>
      <c r="P348" s="1908"/>
      <c r="Q348" s="1908"/>
      <c r="R348" s="1908"/>
      <c r="S348" s="1908"/>
      <c r="T348" s="1908"/>
      <c r="U348" s="1908"/>
      <c r="V348" s="1908"/>
      <c r="W348" s="1908"/>
      <c r="X348" s="1908"/>
      <c r="Y348" s="1908"/>
      <c r="Z348" s="1908"/>
      <c r="AA348" s="1908"/>
      <c r="AB348" s="1908"/>
      <c r="AC348" s="1908"/>
      <c r="AD348" s="1908"/>
      <c r="AE348" s="1908"/>
      <c r="AF348" s="1908"/>
      <c r="AG348" s="1908"/>
    </row>
    <row r="349">
      <c r="A349" s="1908"/>
      <c r="B349" s="1908"/>
      <c r="C349" s="1908"/>
      <c r="D349" s="1908"/>
      <c r="E349" s="1908"/>
      <c r="F349" s="1908"/>
      <c r="G349" s="1908"/>
      <c r="H349" s="1908"/>
      <c r="I349" s="1908"/>
      <c r="J349" s="1908"/>
      <c r="K349" s="1908"/>
      <c r="L349" s="1908"/>
      <c r="M349" s="1908"/>
      <c r="N349" s="1908"/>
      <c r="O349" s="1908"/>
      <c r="P349" s="1908"/>
      <c r="Q349" s="1908"/>
      <c r="R349" s="1908"/>
      <c r="S349" s="1908"/>
      <c r="T349" s="1908"/>
      <c r="U349" s="1908"/>
      <c r="V349" s="1908"/>
      <c r="W349" s="1908"/>
      <c r="X349" s="1908"/>
      <c r="Y349" s="1908"/>
      <c r="Z349" s="1908"/>
      <c r="AA349" s="1908"/>
      <c r="AB349" s="1908"/>
      <c r="AC349" s="1908"/>
      <c r="AD349" s="1908"/>
      <c r="AE349" s="1908"/>
      <c r="AF349" s="1908"/>
      <c r="AG349" s="1908"/>
    </row>
    <row r="350">
      <c r="A350" s="1908"/>
      <c r="B350" s="1908"/>
      <c r="C350" s="1908"/>
      <c r="D350" s="1908"/>
      <c r="E350" s="1908"/>
      <c r="F350" s="1908"/>
      <c r="G350" s="1908"/>
      <c r="H350" s="1908"/>
      <c r="I350" s="1908"/>
      <c r="J350" s="1908"/>
      <c r="K350" s="1908"/>
      <c r="L350" s="1908"/>
      <c r="M350" s="1908"/>
      <c r="N350" s="1908"/>
      <c r="O350" s="1908"/>
      <c r="P350" s="1908"/>
      <c r="Q350" s="1908"/>
      <c r="R350" s="1908"/>
      <c r="S350" s="1908"/>
      <c r="T350" s="1908"/>
      <c r="U350" s="1908"/>
      <c r="V350" s="1908"/>
      <c r="W350" s="1908"/>
      <c r="X350" s="1908"/>
      <c r="Y350" s="1908"/>
      <c r="Z350" s="1908"/>
      <c r="AA350" s="1908"/>
      <c r="AB350" s="1908"/>
      <c r="AC350" s="1908"/>
      <c r="AD350" s="1908"/>
      <c r="AE350" s="1908"/>
      <c r="AF350" s="1908"/>
      <c r="AG350" s="1908"/>
    </row>
    <row r="351">
      <c r="A351" s="1908"/>
      <c r="B351" s="1908"/>
      <c r="C351" s="1908"/>
      <c r="D351" s="1908"/>
      <c r="E351" s="1908"/>
      <c r="F351" s="1908"/>
      <c r="G351" s="1908"/>
      <c r="H351" s="1908"/>
      <c r="I351" s="1908"/>
      <c r="J351" s="1908"/>
      <c r="K351" s="1908"/>
      <c r="L351" s="1908"/>
      <c r="M351" s="1908"/>
      <c r="N351" s="1908"/>
      <c r="O351" s="1908"/>
      <c r="P351" s="1908"/>
      <c r="Q351" s="1908"/>
      <c r="R351" s="1908"/>
      <c r="S351" s="1908"/>
      <c r="T351" s="1908"/>
      <c r="U351" s="1908"/>
      <c r="V351" s="1908"/>
      <c r="W351" s="1908"/>
      <c r="X351" s="1908"/>
      <c r="Y351" s="1908"/>
      <c r="Z351" s="1908"/>
      <c r="AA351" s="1908"/>
      <c r="AB351" s="1908"/>
      <c r="AC351" s="1908"/>
      <c r="AD351" s="1908"/>
      <c r="AE351" s="1908"/>
      <c r="AF351" s="1908"/>
      <c r="AG351" s="1908"/>
    </row>
    <row r="352">
      <c r="A352" s="1908"/>
      <c r="B352" s="1908"/>
      <c r="C352" s="1908"/>
      <c r="D352" s="1908"/>
      <c r="E352" s="1908"/>
      <c r="F352" s="1908"/>
      <c r="G352" s="1908"/>
      <c r="H352" s="1908"/>
      <c r="I352" s="1908"/>
      <c r="J352" s="1908"/>
      <c r="K352" s="1908"/>
      <c r="L352" s="1908"/>
      <c r="M352" s="1908"/>
      <c r="N352" s="1908"/>
      <c r="O352" s="1908"/>
      <c r="P352" s="1908"/>
      <c r="Q352" s="1908"/>
      <c r="R352" s="1908"/>
      <c r="S352" s="1908"/>
      <c r="T352" s="1908"/>
      <c r="U352" s="1908"/>
      <c r="V352" s="1908"/>
      <c r="W352" s="1908"/>
      <c r="X352" s="1908"/>
      <c r="Y352" s="1908"/>
      <c r="Z352" s="1908"/>
      <c r="AA352" s="1908"/>
      <c r="AB352" s="1908"/>
      <c r="AC352" s="1908"/>
      <c r="AD352" s="1908"/>
      <c r="AE352" s="1908"/>
      <c r="AF352" s="1908"/>
      <c r="AG352" s="1908"/>
    </row>
    <row r="353">
      <c r="A353" s="1908"/>
      <c r="B353" s="1908"/>
      <c r="C353" s="1908"/>
      <c r="D353" s="1908"/>
      <c r="E353" s="1908"/>
      <c r="F353" s="1908"/>
      <c r="G353" s="1908"/>
      <c r="H353" s="1908"/>
      <c r="I353" s="1908"/>
      <c r="J353" s="1908"/>
      <c r="K353" s="1908"/>
      <c r="L353" s="1908"/>
      <c r="M353" s="1908"/>
      <c r="N353" s="1908"/>
      <c r="O353" s="1908"/>
      <c r="P353" s="1908"/>
      <c r="Q353" s="1908"/>
      <c r="R353" s="1908"/>
      <c r="S353" s="1908"/>
      <c r="T353" s="1908"/>
      <c r="U353" s="1908"/>
      <c r="V353" s="1908"/>
      <c r="W353" s="1908"/>
      <c r="X353" s="1908"/>
      <c r="Y353" s="1908"/>
      <c r="Z353" s="1908"/>
      <c r="AA353" s="1908"/>
      <c r="AB353" s="1908"/>
      <c r="AC353" s="1908"/>
      <c r="AD353" s="1908"/>
      <c r="AE353" s="1908"/>
      <c r="AF353" s="1908"/>
      <c r="AG353" s="1908"/>
    </row>
    <row r="354">
      <c r="A354" s="1908"/>
      <c r="B354" s="1908"/>
      <c r="C354" s="1908"/>
      <c r="D354" s="1908"/>
      <c r="E354" s="1908"/>
      <c r="F354" s="1908"/>
      <c r="G354" s="1908"/>
      <c r="H354" s="1908"/>
      <c r="I354" s="1908"/>
      <c r="J354" s="1908"/>
      <c r="K354" s="1908"/>
      <c r="L354" s="1908"/>
      <c r="M354" s="1908"/>
      <c r="N354" s="1908"/>
      <c r="O354" s="1908"/>
      <c r="P354" s="1908"/>
      <c r="Q354" s="1908"/>
      <c r="R354" s="1908"/>
      <c r="S354" s="1908"/>
      <c r="T354" s="1908"/>
      <c r="U354" s="1908"/>
      <c r="V354" s="1908"/>
      <c r="W354" s="1908"/>
      <c r="X354" s="1908"/>
      <c r="Y354" s="1908"/>
      <c r="Z354" s="1908"/>
      <c r="AA354" s="1908"/>
      <c r="AB354" s="1908"/>
      <c r="AC354" s="1908"/>
      <c r="AD354" s="1908"/>
      <c r="AE354" s="1908"/>
      <c r="AF354" s="1908"/>
      <c r="AG354" s="1908"/>
    </row>
    <row r="355">
      <c r="A355" s="1908"/>
      <c r="B355" s="1908"/>
      <c r="C355" s="1908"/>
      <c r="D355" s="1908"/>
      <c r="E355" s="1908"/>
      <c r="F355" s="1908"/>
      <c r="G355" s="1908"/>
      <c r="H355" s="1908"/>
      <c r="I355" s="1908"/>
      <c r="J355" s="1908"/>
      <c r="K355" s="1908"/>
      <c r="L355" s="1908"/>
      <c r="M355" s="1908"/>
      <c r="N355" s="1908"/>
      <c r="O355" s="1908"/>
      <c r="P355" s="1908"/>
      <c r="Q355" s="1908"/>
      <c r="R355" s="1908"/>
      <c r="S355" s="1908"/>
      <c r="T355" s="1908"/>
      <c r="U355" s="1908"/>
      <c r="V355" s="1908"/>
      <c r="W355" s="1908"/>
      <c r="X355" s="1908"/>
      <c r="Y355" s="1908"/>
      <c r="Z355" s="1908"/>
      <c r="AA355" s="1908"/>
      <c r="AB355" s="1908"/>
      <c r="AC355" s="1908"/>
      <c r="AD355" s="1908"/>
      <c r="AE355" s="1908"/>
      <c r="AF355" s="1908"/>
      <c r="AG355" s="1908"/>
    </row>
    <row r="356">
      <c r="A356" s="1908"/>
      <c r="B356" s="1908"/>
      <c r="C356" s="1908"/>
      <c r="D356" s="1908"/>
      <c r="E356" s="1908"/>
      <c r="F356" s="1908"/>
      <c r="G356" s="1908"/>
      <c r="H356" s="1908"/>
      <c r="I356" s="1908"/>
      <c r="J356" s="1908"/>
      <c r="K356" s="1908"/>
      <c r="L356" s="1908"/>
      <c r="M356" s="1908"/>
      <c r="N356" s="1908"/>
      <c r="O356" s="1908"/>
      <c r="P356" s="1908"/>
      <c r="Q356" s="1908"/>
      <c r="R356" s="1908"/>
      <c r="S356" s="1908"/>
      <c r="T356" s="1908"/>
      <c r="U356" s="1908"/>
      <c r="V356" s="1908"/>
      <c r="W356" s="1908"/>
      <c r="X356" s="1908"/>
      <c r="Y356" s="1908"/>
      <c r="Z356" s="1908"/>
      <c r="AA356" s="1908"/>
      <c r="AB356" s="1908"/>
      <c r="AC356" s="1908"/>
      <c r="AD356" s="1908"/>
      <c r="AE356" s="1908"/>
      <c r="AF356" s="1908"/>
      <c r="AG356" s="1908"/>
    </row>
    <row r="357">
      <c r="A357" s="1908"/>
      <c r="B357" s="1908"/>
      <c r="C357" s="1908"/>
      <c r="D357" s="1908"/>
      <c r="E357" s="1908"/>
      <c r="F357" s="1908"/>
      <c r="G357" s="1908"/>
      <c r="H357" s="1908"/>
      <c r="I357" s="1908"/>
      <c r="J357" s="1908"/>
      <c r="K357" s="1908"/>
      <c r="L357" s="1908"/>
      <c r="M357" s="1908"/>
      <c r="N357" s="1908"/>
      <c r="O357" s="1908"/>
      <c r="P357" s="1908"/>
      <c r="Q357" s="1908"/>
      <c r="R357" s="1908"/>
      <c r="S357" s="1908"/>
      <c r="T357" s="1908"/>
      <c r="U357" s="1908"/>
      <c r="V357" s="1908"/>
      <c r="W357" s="1908"/>
      <c r="X357" s="1908"/>
      <c r="Y357" s="1908"/>
      <c r="Z357" s="1908"/>
      <c r="AA357" s="1908"/>
      <c r="AB357" s="1908"/>
      <c r="AC357" s="1908"/>
      <c r="AD357" s="1908"/>
      <c r="AE357" s="1908"/>
      <c r="AF357" s="1908"/>
      <c r="AG357" s="1908"/>
    </row>
    <row r="358">
      <c r="A358" s="1908"/>
      <c r="B358" s="1908"/>
      <c r="C358" s="1908"/>
      <c r="D358" s="1908"/>
      <c r="E358" s="1908"/>
      <c r="F358" s="1908"/>
      <c r="G358" s="1908"/>
      <c r="H358" s="1908"/>
      <c r="I358" s="1908"/>
      <c r="J358" s="1908"/>
      <c r="K358" s="1908"/>
      <c r="L358" s="1908"/>
      <c r="M358" s="1908"/>
      <c r="N358" s="1908"/>
      <c r="O358" s="1908"/>
      <c r="P358" s="1908"/>
      <c r="Q358" s="1908"/>
      <c r="R358" s="1908"/>
      <c r="S358" s="1908"/>
      <c r="T358" s="1908"/>
      <c r="U358" s="1908"/>
      <c r="V358" s="1908"/>
      <c r="W358" s="1908"/>
      <c r="X358" s="1908"/>
      <c r="Y358" s="1908"/>
      <c r="Z358" s="1908"/>
      <c r="AA358" s="1908"/>
      <c r="AB358" s="1908"/>
      <c r="AC358" s="1908"/>
      <c r="AD358" s="1908"/>
      <c r="AE358" s="1908"/>
      <c r="AF358" s="1908"/>
      <c r="AG358" s="1908"/>
    </row>
    <row r="359">
      <c r="A359" s="1908"/>
      <c r="B359" s="1908"/>
      <c r="C359" s="1908"/>
      <c r="D359" s="1908"/>
      <c r="E359" s="1908"/>
      <c r="F359" s="1908"/>
      <c r="G359" s="1908"/>
      <c r="H359" s="1908"/>
      <c r="I359" s="1908"/>
      <c r="J359" s="1908"/>
      <c r="K359" s="1908"/>
      <c r="L359" s="1908"/>
      <c r="M359" s="1908"/>
      <c r="N359" s="1908"/>
      <c r="O359" s="1908"/>
      <c r="P359" s="1908"/>
      <c r="Q359" s="1908"/>
      <c r="R359" s="1908"/>
      <c r="S359" s="1908"/>
      <c r="T359" s="1908"/>
      <c r="U359" s="1908"/>
      <c r="V359" s="1908"/>
      <c r="W359" s="1908"/>
      <c r="X359" s="1908"/>
      <c r="Y359" s="1908"/>
      <c r="Z359" s="1908"/>
      <c r="AA359" s="1908"/>
      <c r="AB359" s="1908"/>
      <c r="AC359" s="1908"/>
      <c r="AD359" s="1908"/>
      <c r="AE359" s="1908"/>
      <c r="AF359" s="1908"/>
      <c r="AG359" s="1908"/>
    </row>
    <row r="360">
      <c r="A360" s="1908"/>
      <c r="B360" s="1908"/>
      <c r="C360" s="1908"/>
      <c r="D360" s="1908"/>
      <c r="E360" s="1908"/>
      <c r="F360" s="1908"/>
      <c r="G360" s="1908"/>
      <c r="H360" s="1908"/>
      <c r="I360" s="1908"/>
      <c r="J360" s="1908"/>
      <c r="K360" s="1908"/>
      <c r="L360" s="1908"/>
      <c r="M360" s="1908"/>
      <c r="N360" s="1908"/>
      <c r="O360" s="1908"/>
      <c r="P360" s="1908"/>
      <c r="Q360" s="1908"/>
      <c r="R360" s="1908"/>
      <c r="S360" s="1908"/>
      <c r="T360" s="1908"/>
      <c r="U360" s="1908"/>
      <c r="V360" s="1908"/>
      <c r="W360" s="1908"/>
      <c r="X360" s="1908"/>
      <c r="Y360" s="1908"/>
      <c r="Z360" s="1908"/>
      <c r="AA360" s="1908"/>
      <c r="AB360" s="1908"/>
      <c r="AC360" s="1908"/>
      <c r="AD360" s="1908"/>
      <c r="AE360" s="1908"/>
      <c r="AF360" s="1908"/>
      <c r="AG360" s="1908"/>
    </row>
    <row r="361">
      <c r="A361" s="1908"/>
      <c r="B361" s="1908"/>
      <c r="C361" s="1908"/>
      <c r="D361" s="1908"/>
      <c r="E361" s="1908"/>
      <c r="F361" s="1908"/>
      <c r="G361" s="1908"/>
      <c r="H361" s="1908"/>
      <c r="I361" s="1908"/>
      <c r="J361" s="1908"/>
      <c r="K361" s="1908"/>
      <c r="L361" s="1908"/>
      <c r="M361" s="1908"/>
      <c r="N361" s="1908"/>
      <c r="O361" s="1908"/>
      <c r="P361" s="1908"/>
      <c r="Q361" s="1908"/>
      <c r="R361" s="1908"/>
      <c r="S361" s="1908"/>
      <c r="T361" s="1908"/>
      <c r="U361" s="1908"/>
      <c r="V361" s="1908"/>
      <c r="W361" s="1908"/>
      <c r="X361" s="1908"/>
      <c r="Y361" s="1908"/>
      <c r="Z361" s="1908"/>
      <c r="AA361" s="1908"/>
      <c r="AB361" s="1908"/>
      <c r="AC361" s="1908"/>
      <c r="AD361" s="1908"/>
      <c r="AE361" s="1908"/>
      <c r="AF361" s="1908"/>
      <c r="AG361" s="1908"/>
    </row>
    <row r="362">
      <c r="A362" s="1908"/>
      <c r="B362" s="1908"/>
      <c r="C362" s="1908"/>
      <c r="D362" s="1908"/>
      <c r="E362" s="1908"/>
      <c r="F362" s="1908"/>
      <c r="G362" s="1908"/>
      <c r="H362" s="1908"/>
      <c r="I362" s="1908"/>
      <c r="J362" s="1908"/>
      <c r="K362" s="1908"/>
      <c r="L362" s="1908"/>
      <c r="M362" s="1908"/>
      <c r="N362" s="1908"/>
      <c r="O362" s="1908"/>
      <c r="P362" s="1908"/>
      <c r="Q362" s="1908"/>
      <c r="R362" s="1908"/>
      <c r="S362" s="1908"/>
      <c r="T362" s="1908"/>
      <c r="U362" s="1908"/>
      <c r="V362" s="1908"/>
      <c r="W362" s="1908"/>
      <c r="X362" s="1908"/>
      <c r="Y362" s="1908"/>
      <c r="Z362" s="1908"/>
      <c r="AA362" s="1908"/>
      <c r="AB362" s="1908"/>
      <c r="AC362" s="1908"/>
      <c r="AD362" s="1908"/>
      <c r="AE362" s="1908"/>
      <c r="AF362" s="1908"/>
      <c r="AG362" s="1908"/>
    </row>
    <row r="363">
      <c r="A363" s="1908"/>
      <c r="B363" s="1908"/>
      <c r="C363" s="1908"/>
      <c r="D363" s="1908"/>
      <c r="E363" s="1908"/>
      <c r="F363" s="1908"/>
      <c r="G363" s="1908"/>
      <c r="H363" s="1908"/>
      <c r="I363" s="1908"/>
      <c r="J363" s="1908"/>
      <c r="K363" s="1908"/>
      <c r="L363" s="1908"/>
      <c r="M363" s="1908"/>
      <c r="N363" s="1908"/>
      <c r="O363" s="1908"/>
      <c r="P363" s="1908"/>
      <c r="Q363" s="1908"/>
      <c r="R363" s="1908"/>
      <c r="S363" s="1908"/>
      <c r="T363" s="1908"/>
      <c r="U363" s="1908"/>
      <c r="V363" s="1908"/>
      <c r="W363" s="1908"/>
      <c r="X363" s="1908"/>
      <c r="Y363" s="1908"/>
      <c r="Z363" s="1908"/>
      <c r="AA363" s="1908"/>
      <c r="AB363" s="1908"/>
      <c r="AC363" s="1908"/>
      <c r="AD363" s="1908"/>
      <c r="AE363" s="1908"/>
      <c r="AF363" s="1908"/>
      <c r="AG363" s="1908"/>
    </row>
    <row r="364">
      <c r="A364" s="1908"/>
      <c r="B364" s="1908"/>
      <c r="C364" s="1908"/>
      <c r="D364" s="1908"/>
      <c r="E364" s="1908"/>
      <c r="F364" s="1908"/>
      <c r="G364" s="1908"/>
      <c r="H364" s="1908"/>
      <c r="I364" s="1908"/>
      <c r="J364" s="1908"/>
      <c r="K364" s="1908"/>
      <c r="L364" s="1908"/>
      <c r="M364" s="1908"/>
      <c r="N364" s="1908"/>
      <c r="O364" s="1908"/>
      <c r="P364" s="1908"/>
      <c r="Q364" s="1908"/>
      <c r="R364" s="1908"/>
      <c r="S364" s="1908"/>
      <c r="T364" s="1908"/>
      <c r="U364" s="1908"/>
      <c r="V364" s="1908"/>
      <c r="W364" s="1908"/>
      <c r="X364" s="1908"/>
      <c r="Y364" s="1908"/>
      <c r="Z364" s="1908"/>
      <c r="AA364" s="1908"/>
      <c r="AB364" s="1908"/>
      <c r="AC364" s="1908"/>
      <c r="AD364" s="1908"/>
      <c r="AE364" s="1908"/>
      <c r="AF364" s="1908"/>
      <c r="AG364" s="1908"/>
    </row>
    <row r="365">
      <c r="A365" s="1908"/>
      <c r="B365" s="1908"/>
      <c r="C365" s="1908"/>
      <c r="D365" s="1908"/>
      <c r="E365" s="1908"/>
      <c r="F365" s="1908"/>
      <c r="G365" s="1908"/>
      <c r="H365" s="1908"/>
      <c r="I365" s="1908"/>
      <c r="J365" s="1908"/>
      <c r="K365" s="1908"/>
      <c r="L365" s="1908"/>
      <c r="M365" s="1908"/>
      <c r="N365" s="1908"/>
      <c r="O365" s="1908"/>
      <c r="P365" s="1908"/>
      <c r="Q365" s="1908"/>
      <c r="R365" s="1908"/>
      <c r="S365" s="1908"/>
      <c r="T365" s="1908"/>
      <c r="U365" s="1908"/>
      <c r="V365" s="1908"/>
      <c r="W365" s="1908"/>
      <c r="X365" s="1908"/>
      <c r="Y365" s="1908"/>
      <c r="Z365" s="1908"/>
      <c r="AA365" s="1908"/>
      <c r="AB365" s="1908"/>
      <c r="AC365" s="1908"/>
      <c r="AD365" s="1908"/>
      <c r="AE365" s="1908"/>
      <c r="AF365" s="1908"/>
      <c r="AG365" s="1908"/>
    </row>
    <row r="366">
      <c r="A366" s="1908"/>
      <c r="B366" s="1908"/>
      <c r="C366" s="1908"/>
      <c r="D366" s="1908"/>
      <c r="E366" s="1908"/>
      <c r="F366" s="1908"/>
      <c r="G366" s="1908"/>
      <c r="H366" s="1908"/>
      <c r="I366" s="1908"/>
      <c r="J366" s="1908"/>
      <c r="K366" s="1908"/>
      <c r="L366" s="1908"/>
      <c r="M366" s="1908"/>
      <c r="N366" s="1908"/>
      <c r="O366" s="1908"/>
      <c r="P366" s="1908"/>
      <c r="Q366" s="1908"/>
      <c r="R366" s="1908"/>
      <c r="S366" s="1908"/>
      <c r="T366" s="1908"/>
      <c r="U366" s="1908"/>
      <c r="V366" s="1908"/>
      <c r="W366" s="1908"/>
      <c r="X366" s="1908"/>
      <c r="Y366" s="1908"/>
      <c r="Z366" s="1908"/>
      <c r="AA366" s="1908"/>
      <c r="AB366" s="1908"/>
      <c r="AC366" s="1908"/>
      <c r="AD366" s="1908"/>
      <c r="AE366" s="1908"/>
      <c r="AF366" s="1908"/>
      <c r="AG366" s="1908"/>
    </row>
    <row r="367">
      <c r="A367" s="1908"/>
      <c r="B367" s="1908"/>
      <c r="C367" s="1908"/>
      <c r="D367" s="1908"/>
      <c r="E367" s="1908"/>
      <c r="F367" s="1908"/>
      <c r="G367" s="1908"/>
      <c r="H367" s="1908"/>
      <c r="I367" s="1908"/>
      <c r="J367" s="1908"/>
      <c r="K367" s="1908"/>
      <c r="L367" s="1908"/>
      <c r="M367" s="1908"/>
      <c r="N367" s="1908"/>
      <c r="O367" s="1908"/>
      <c r="P367" s="1908"/>
      <c r="Q367" s="1908"/>
      <c r="R367" s="1908"/>
      <c r="S367" s="1908"/>
      <c r="T367" s="1908"/>
      <c r="U367" s="1908"/>
      <c r="V367" s="1908"/>
      <c r="W367" s="1908"/>
      <c r="X367" s="1908"/>
      <c r="Y367" s="1908"/>
      <c r="Z367" s="1908"/>
      <c r="AA367" s="1908"/>
      <c r="AB367" s="1908"/>
      <c r="AC367" s="1908"/>
      <c r="AD367" s="1908"/>
      <c r="AE367" s="1908"/>
      <c r="AF367" s="1908"/>
      <c r="AG367" s="1908"/>
    </row>
    <row r="368">
      <c r="A368" s="1908"/>
      <c r="B368" s="1908"/>
      <c r="C368" s="1908"/>
      <c r="D368" s="1908"/>
      <c r="E368" s="1908"/>
      <c r="F368" s="1908"/>
      <c r="G368" s="1908"/>
      <c r="H368" s="1908"/>
      <c r="I368" s="1908"/>
      <c r="J368" s="1908"/>
      <c r="K368" s="1908"/>
      <c r="L368" s="1908"/>
      <c r="M368" s="1908"/>
      <c r="N368" s="1908"/>
      <c r="O368" s="1908"/>
      <c r="P368" s="1908"/>
      <c r="Q368" s="1908"/>
      <c r="R368" s="1908"/>
      <c r="S368" s="1908"/>
      <c r="T368" s="1908"/>
      <c r="U368" s="1908"/>
      <c r="V368" s="1908"/>
      <c r="W368" s="1908"/>
      <c r="X368" s="1908"/>
      <c r="Y368" s="1908"/>
      <c r="Z368" s="1908"/>
      <c r="AA368" s="1908"/>
      <c r="AB368" s="1908"/>
      <c r="AC368" s="1908"/>
      <c r="AD368" s="1908"/>
      <c r="AE368" s="1908"/>
      <c r="AF368" s="1908"/>
      <c r="AG368" s="1908"/>
    </row>
    <row r="369">
      <c r="A369" s="1908"/>
      <c r="B369" s="1908"/>
      <c r="C369" s="1908"/>
      <c r="D369" s="1908"/>
      <c r="E369" s="1908"/>
      <c r="F369" s="1908"/>
      <c r="G369" s="1908"/>
      <c r="H369" s="1908"/>
      <c r="I369" s="1908"/>
      <c r="J369" s="1908"/>
      <c r="K369" s="1908"/>
      <c r="L369" s="1908"/>
      <c r="M369" s="1908"/>
      <c r="N369" s="1908"/>
      <c r="O369" s="1908"/>
      <c r="P369" s="1908"/>
      <c r="Q369" s="1908"/>
      <c r="R369" s="1908"/>
      <c r="S369" s="1908"/>
      <c r="T369" s="1908"/>
      <c r="U369" s="1908"/>
      <c r="V369" s="1908"/>
      <c r="W369" s="1908"/>
      <c r="X369" s="1908"/>
      <c r="Y369" s="1908"/>
      <c r="Z369" s="1908"/>
      <c r="AA369" s="1908"/>
      <c r="AB369" s="1908"/>
      <c r="AC369" s="1908"/>
      <c r="AD369" s="1908"/>
      <c r="AE369" s="1908"/>
      <c r="AF369" s="1908"/>
      <c r="AG369" s="1908"/>
    </row>
    <row r="370">
      <c r="A370" s="1908"/>
      <c r="B370" s="1908"/>
      <c r="C370" s="1908"/>
      <c r="D370" s="1908"/>
      <c r="E370" s="1908"/>
      <c r="F370" s="1908"/>
      <c r="G370" s="1908"/>
      <c r="H370" s="1908"/>
      <c r="I370" s="1908"/>
      <c r="J370" s="1908"/>
      <c r="K370" s="1908"/>
      <c r="L370" s="1908"/>
      <c r="M370" s="1908"/>
      <c r="N370" s="1908"/>
      <c r="O370" s="1908"/>
      <c r="P370" s="1908"/>
      <c r="Q370" s="1908"/>
      <c r="R370" s="1908"/>
      <c r="S370" s="1908"/>
      <c r="T370" s="1908"/>
      <c r="U370" s="1908"/>
      <c r="V370" s="1908"/>
      <c r="W370" s="1908"/>
      <c r="X370" s="1908"/>
      <c r="Y370" s="1908"/>
      <c r="Z370" s="1908"/>
      <c r="AA370" s="1908"/>
      <c r="AB370" s="1908"/>
      <c r="AC370" s="1908"/>
      <c r="AD370" s="1908"/>
      <c r="AE370" s="1908"/>
      <c r="AF370" s="1908"/>
      <c r="AG370" s="1908"/>
    </row>
    <row r="371">
      <c r="A371" s="1908"/>
      <c r="B371" s="1908"/>
      <c r="C371" s="1908"/>
      <c r="D371" s="1908"/>
      <c r="E371" s="1908"/>
      <c r="F371" s="1908"/>
      <c r="G371" s="1908"/>
      <c r="H371" s="1908"/>
      <c r="I371" s="1908"/>
      <c r="J371" s="1908"/>
      <c r="K371" s="1908"/>
      <c r="L371" s="1908"/>
      <c r="M371" s="1908"/>
      <c r="N371" s="1908"/>
      <c r="O371" s="1908"/>
      <c r="P371" s="1908"/>
      <c r="Q371" s="1908"/>
      <c r="R371" s="1908"/>
      <c r="S371" s="1908"/>
      <c r="T371" s="1908"/>
      <c r="U371" s="1908"/>
      <c r="V371" s="1908"/>
      <c r="W371" s="1908"/>
      <c r="X371" s="1908"/>
      <c r="Y371" s="1908"/>
      <c r="Z371" s="1908"/>
      <c r="AA371" s="1908"/>
      <c r="AB371" s="1908"/>
      <c r="AC371" s="1908"/>
      <c r="AD371" s="1908"/>
      <c r="AE371" s="1908"/>
      <c r="AF371" s="1908"/>
      <c r="AG371" s="1908"/>
    </row>
    <row r="372">
      <c r="A372" s="1908"/>
      <c r="B372" s="1908"/>
      <c r="C372" s="1908"/>
      <c r="D372" s="1908"/>
      <c r="E372" s="1908"/>
      <c r="F372" s="1908"/>
      <c r="G372" s="1908"/>
      <c r="H372" s="1908"/>
      <c r="I372" s="1908"/>
      <c r="J372" s="1908"/>
      <c r="K372" s="1908"/>
      <c r="L372" s="1908"/>
      <c r="M372" s="1908"/>
      <c r="N372" s="1908"/>
      <c r="O372" s="1908"/>
      <c r="P372" s="1908"/>
      <c r="Q372" s="1908"/>
      <c r="R372" s="1908"/>
      <c r="S372" s="1908"/>
      <c r="T372" s="1908"/>
      <c r="U372" s="1908"/>
      <c r="V372" s="1908"/>
      <c r="W372" s="1908"/>
      <c r="X372" s="1908"/>
      <c r="Y372" s="1908"/>
      <c r="Z372" s="1908"/>
      <c r="AA372" s="1908"/>
      <c r="AB372" s="1908"/>
      <c r="AC372" s="1908"/>
      <c r="AD372" s="1908"/>
      <c r="AE372" s="1908"/>
      <c r="AF372" s="1908"/>
      <c r="AG372" s="1908"/>
    </row>
    <row r="373">
      <c r="A373" s="1908"/>
      <c r="B373" s="1908"/>
      <c r="C373" s="1908"/>
      <c r="D373" s="1908"/>
      <c r="E373" s="1908"/>
      <c r="F373" s="1908"/>
      <c r="G373" s="1908"/>
      <c r="H373" s="1908"/>
      <c r="I373" s="1908"/>
      <c r="J373" s="1908"/>
      <c r="K373" s="1908"/>
      <c r="L373" s="1908"/>
      <c r="M373" s="1908"/>
      <c r="N373" s="1908"/>
      <c r="O373" s="1908"/>
      <c r="P373" s="1908"/>
      <c r="Q373" s="1908"/>
      <c r="R373" s="1908"/>
      <c r="S373" s="1908"/>
      <c r="T373" s="1908"/>
      <c r="U373" s="1908"/>
      <c r="V373" s="1908"/>
      <c r="W373" s="1908"/>
      <c r="X373" s="1908"/>
      <c r="Y373" s="1908"/>
      <c r="Z373" s="1908"/>
      <c r="AA373" s="1908"/>
      <c r="AB373" s="1908"/>
      <c r="AC373" s="1908"/>
      <c r="AD373" s="1908"/>
      <c r="AE373" s="1908"/>
      <c r="AF373" s="1908"/>
      <c r="AG373" s="1908"/>
    </row>
    <row r="374">
      <c r="A374" s="1908"/>
      <c r="B374" s="1908"/>
      <c r="C374" s="1908"/>
      <c r="D374" s="1908"/>
      <c r="E374" s="1908"/>
      <c r="F374" s="1908"/>
      <c r="G374" s="1908"/>
      <c r="H374" s="1908"/>
      <c r="I374" s="1908"/>
      <c r="J374" s="1908"/>
      <c r="K374" s="1908"/>
      <c r="L374" s="1908"/>
      <c r="M374" s="1908"/>
      <c r="N374" s="1908"/>
      <c r="O374" s="1908"/>
      <c r="P374" s="1908"/>
      <c r="Q374" s="1908"/>
      <c r="R374" s="1908"/>
      <c r="S374" s="1908"/>
      <c r="T374" s="1908"/>
      <c r="U374" s="1908"/>
      <c r="V374" s="1908"/>
      <c r="W374" s="1908"/>
      <c r="X374" s="1908"/>
      <c r="Y374" s="1908"/>
      <c r="Z374" s="1908"/>
      <c r="AA374" s="1908"/>
      <c r="AB374" s="1908"/>
      <c r="AC374" s="1908"/>
      <c r="AD374" s="1908"/>
      <c r="AE374" s="1908"/>
      <c r="AF374" s="1908"/>
      <c r="AG374" s="1908"/>
    </row>
    <row r="375">
      <c r="A375" s="1908"/>
      <c r="B375" s="1908"/>
      <c r="C375" s="1908"/>
      <c r="D375" s="1908"/>
      <c r="E375" s="1908"/>
      <c r="F375" s="1908"/>
      <c r="G375" s="1908"/>
      <c r="H375" s="1908"/>
      <c r="I375" s="1908"/>
      <c r="J375" s="1908"/>
      <c r="K375" s="1908"/>
      <c r="L375" s="1908"/>
      <c r="M375" s="1908"/>
      <c r="N375" s="1908"/>
      <c r="O375" s="1908"/>
      <c r="P375" s="1908"/>
      <c r="Q375" s="1908"/>
      <c r="R375" s="1908"/>
      <c r="S375" s="1908"/>
      <c r="T375" s="1908"/>
      <c r="U375" s="1908"/>
      <c r="V375" s="1908"/>
      <c r="W375" s="1908"/>
      <c r="X375" s="1908"/>
      <c r="Y375" s="1908"/>
      <c r="Z375" s="1908"/>
      <c r="AA375" s="1908"/>
      <c r="AB375" s="1908"/>
      <c r="AC375" s="1908"/>
      <c r="AD375" s="1908"/>
      <c r="AE375" s="1908"/>
      <c r="AF375" s="1908"/>
      <c r="AG375" s="1908"/>
    </row>
    <row r="376">
      <c r="A376" s="1908"/>
      <c r="B376" s="1908"/>
      <c r="C376" s="1908"/>
      <c r="D376" s="1908"/>
      <c r="E376" s="1908"/>
      <c r="F376" s="1908"/>
      <c r="G376" s="1908"/>
      <c r="H376" s="1908"/>
      <c r="I376" s="1908"/>
      <c r="J376" s="1908"/>
      <c r="K376" s="1908"/>
      <c r="L376" s="1908"/>
      <c r="M376" s="1908"/>
      <c r="N376" s="1908"/>
      <c r="O376" s="1908"/>
      <c r="P376" s="1908"/>
      <c r="Q376" s="1908"/>
      <c r="R376" s="1908"/>
      <c r="S376" s="1908"/>
      <c r="T376" s="1908"/>
      <c r="U376" s="1908"/>
      <c r="V376" s="1908"/>
      <c r="W376" s="1908"/>
      <c r="X376" s="1908"/>
      <c r="Y376" s="1908"/>
      <c r="Z376" s="1908"/>
      <c r="AA376" s="1908"/>
      <c r="AB376" s="1908"/>
      <c r="AC376" s="1908"/>
      <c r="AD376" s="1908"/>
      <c r="AE376" s="1908"/>
      <c r="AF376" s="1908"/>
      <c r="AG376" s="1908"/>
    </row>
    <row r="377">
      <c r="A377" s="1908"/>
      <c r="B377" s="1908"/>
      <c r="C377" s="1908"/>
      <c r="D377" s="1908"/>
      <c r="E377" s="1908"/>
      <c r="F377" s="1908"/>
      <c r="G377" s="1908"/>
      <c r="H377" s="1908"/>
      <c r="I377" s="1908"/>
      <c r="J377" s="1908"/>
      <c r="K377" s="1908"/>
      <c r="L377" s="1908"/>
      <c r="M377" s="1908"/>
      <c r="N377" s="1908"/>
      <c r="O377" s="1908"/>
      <c r="P377" s="1908"/>
      <c r="Q377" s="1908"/>
      <c r="R377" s="1908"/>
      <c r="S377" s="1908"/>
      <c r="T377" s="1908"/>
      <c r="U377" s="1908"/>
      <c r="V377" s="1908"/>
      <c r="W377" s="1908"/>
      <c r="X377" s="1908"/>
      <c r="Y377" s="1908"/>
      <c r="Z377" s="1908"/>
      <c r="AA377" s="1908"/>
      <c r="AB377" s="1908"/>
      <c r="AC377" s="1908"/>
      <c r="AD377" s="1908"/>
      <c r="AE377" s="1908"/>
      <c r="AF377" s="1908"/>
      <c r="AG377" s="1908"/>
    </row>
    <row r="378">
      <c r="A378" s="1908"/>
      <c r="B378" s="1908"/>
      <c r="C378" s="1908"/>
      <c r="D378" s="1908"/>
      <c r="E378" s="1908"/>
      <c r="F378" s="1908"/>
      <c r="G378" s="1908"/>
      <c r="H378" s="1908"/>
      <c r="I378" s="1908"/>
      <c r="J378" s="1908"/>
      <c r="K378" s="1908"/>
      <c r="L378" s="1908"/>
      <c r="M378" s="1908"/>
      <c r="N378" s="1908"/>
      <c r="O378" s="1908"/>
      <c r="P378" s="1908"/>
      <c r="Q378" s="1908"/>
      <c r="R378" s="1908"/>
      <c r="S378" s="1908"/>
      <c r="T378" s="1908"/>
      <c r="U378" s="1908"/>
      <c r="V378" s="1908"/>
      <c r="W378" s="1908"/>
      <c r="X378" s="1908"/>
      <c r="Y378" s="1908"/>
      <c r="Z378" s="1908"/>
      <c r="AA378" s="1908"/>
      <c r="AB378" s="1908"/>
      <c r="AC378" s="1908"/>
      <c r="AD378" s="1908"/>
      <c r="AE378" s="1908"/>
      <c r="AF378" s="1908"/>
      <c r="AG378" s="1908"/>
    </row>
    <row r="379">
      <c r="A379" s="1908"/>
      <c r="B379" s="1908"/>
      <c r="C379" s="1908"/>
      <c r="D379" s="1908"/>
      <c r="E379" s="1908"/>
      <c r="F379" s="1908"/>
      <c r="G379" s="1908"/>
      <c r="H379" s="1908"/>
      <c r="I379" s="1908"/>
      <c r="J379" s="1908"/>
      <c r="K379" s="1908"/>
      <c r="L379" s="1908"/>
      <c r="M379" s="1908"/>
      <c r="N379" s="1908"/>
      <c r="O379" s="1908"/>
      <c r="P379" s="1908"/>
      <c r="Q379" s="1908"/>
      <c r="R379" s="1908"/>
      <c r="S379" s="1908"/>
      <c r="T379" s="1908"/>
      <c r="U379" s="1908"/>
      <c r="V379" s="1908"/>
      <c r="W379" s="1908"/>
      <c r="X379" s="1908"/>
      <c r="Y379" s="1908"/>
      <c r="Z379" s="1908"/>
      <c r="AA379" s="1908"/>
      <c r="AB379" s="1908"/>
      <c r="AC379" s="1908"/>
      <c r="AD379" s="1908"/>
      <c r="AE379" s="1908"/>
      <c r="AF379" s="1908"/>
      <c r="AG379" s="1908"/>
    </row>
    <row r="380">
      <c r="A380" s="1908"/>
      <c r="B380" s="1908"/>
      <c r="C380" s="1908"/>
      <c r="D380" s="1908"/>
      <c r="E380" s="1908"/>
      <c r="F380" s="1908"/>
      <c r="G380" s="1908"/>
      <c r="H380" s="1908"/>
      <c r="I380" s="1908"/>
      <c r="J380" s="1908"/>
      <c r="K380" s="1908"/>
      <c r="L380" s="1908"/>
      <c r="M380" s="1908"/>
      <c r="N380" s="1908"/>
      <c r="O380" s="1908"/>
      <c r="P380" s="1908"/>
      <c r="Q380" s="1908"/>
      <c r="R380" s="1908"/>
      <c r="S380" s="1908"/>
      <c r="T380" s="1908"/>
      <c r="U380" s="1908"/>
      <c r="V380" s="1908"/>
      <c r="W380" s="1908"/>
      <c r="X380" s="1908"/>
      <c r="Y380" s="1908"/>
      <c r="Z380" s="1908"/>
      <c r="AA380" s="1908"/>
      <c r="AB380" s="1908"/>
      <c r="AC380" s="1908"/>
      <c r="AD380" s="1908"/>
      <c r="AE380" s="1908"/>
      <c r="AF380" s="1908"/>
      <c r="AG380" s="1908"/>
    </row>
    <row r="381">
      <c r="A381" s="1908"/>
      <c r="B381" s="1908"/>
      <c r="C381" s="1908"/>
      <c r="D381" s="1908"/>
      <c r="E381" s="1908"/>
      <c r="F381" s="1908"/>
      <c r="G381" s="1908"/>
      <c r="H381" s="1908"/>
      <c r="I381" s="1908"/>
      <c r="J381" s="1908"/>
      <c r="K381" s="1908"/>
      <c r="L381" s="1908"/>
      <c r="M381" s="1908"/>
      <c r="N381" s="1908"/>
      <c r="O381" s="1908"/>
      <c r="P381" s="1908"/>
      <c r="Q381" s="1908"/>
      <c r="R381" s="1908"/>
      <c r="S381" s="1908"/>
      <c r="T381" s="1908"/>
      <c r="U381" s="1908"/>
      <c r="V381" s="1908"/>
      <c r="W381" s="1908"/>
      <c r="X381" s="1908"/>
      <c r="Y381" s="1908"/>
      <c r="Z381" s="1908"/>
      <c r="AA381" s="1908"/>
      <c r="AB381" s="1908"/>
      <c r="AC381" s="1908"/>
      <c r="AD381" s="1908"/>
      <c r="AE381" s="1908"/>
      <c r="AF381" s="1908"/>
      <c r="AG381" s="1908"/>
    </row>
    <row r="382">
      <c r="A382" s="1908"/>
      <c r="B382" s="1908"/>
      <c r="C382" s="1908"/>
      <c r="D382" s="1908"/>
      <c r="E382" s="1908"/>
      <c r="F382" s="1908"/>
      <c r="G382" s="1908"/>
      <c r="H382" s="1908"/>
      <c r="I382" s="1908"/>
      <c r="J382" s="1908"/>
      <c r="K382" s="1908"/>
      <c r="L382" s="1908"/>
      <c r="M382" s="1908"/>
      <c r="N382" s="1908"/>
      <c r="O382" s="1908"/>
      <c r="P382" s="1908"/>
      <c r="Q382" s="1908"/>
      <c r="R382" s="1908"/>
      <c r="S382" s="1908"/>
      <c r="T382" s="1908"/>
      <c r="U382" s="1908"/>
      <c r="V382" s="1908"/>
      <c r="W382" s="1908"/>
      <c r="X382" s="1908"/>
      <c r="Y382" s="1908"/>
      <c r="Z382" s="1908"/>
      <c r="AA382" s="1908"/>
      <c r="AB382" s="1908"/>
      <c r="AC382" s="1908"/>
      <c r="AD382" s="1908"/>
      <c r="AE382" s="1908"/>
      <c r="AF382" s="1908"/>
      <c r="AG382" s="1908"/>
    </row>
    <row r="383">
      <c r="A383" s="1908"/>
      <c r="B383" s="1908"/>
      <c r="C383" s="1908"/>
      <c r="D383" s="1908"/>
      <c r="E383" s="1908"/>
      <c r="F383" s="1908"/>
      <c r="G383" s="1908"/>
      <c r="H383" s="1908"/>
      <c r="I383" s="1908"/>
      <c r="J383" s="1908"/>
      <c r="K383" s="1908"/>
      <c r="L383" s="1908"/>
      <c r="M383" s="1908"/>
      <c r="N383" s="1908"/>
      <c r="O383" s="1908"/>
      <c r="P383" s="1908"/>
      <c r="Q383" s="1908"/>
      <c r="R383" s="1908"/>
      <c r="S383" s="1908"/>
      <c r="T383" s="1908"/>
      <c r="U383" s="1908"/>
      <c r="V383" s="1908"/>
      <c r="W383" s="1908"/>
      <c r="X383" s="1908"/>
      <c r="Y383" s="1908"/>
      <c r="Z383" s="1908"/>
      <c r="AA383" s="1908"/>
      <c r="AB383" s="1908"/>
      <c r="AC383" s="1908"/>
      <c r="AD383" s="1908"/>
      <c r="AE383" s="1908"/>
      <c r="AF383" s="1908"/>
      <c r="AG383" s="1908"/>
    </row>
    <row r="384">
      <c r="A384" s="1908"/>
      <c r="B384" s="1908"/>
      <c r="C384" s="1908"/>
      <c r="D384" s="1908"/>
      <c r="E384" s="1908"/>
      <c r="F384" s="1908"/>
      <c r="G384" s="1908"/>
      <c r="H384" s="1908"/>
      <c r="I384" s="1908"/>
      <c r="J384" s="1908"/>
      <c r="K384" s="1908"/>
      <c r="L384" s="1908"/>
      <c r="M384" s="1908"/>
      <c r="N384" s="1908"/>
      <c r="O384" s="1908"/>
      <c r="P384" s="1908"/>
      <c r="Q384" s="1908"/>
      <c r="R384" s="1908"/>
      <c r="S384" s="1908"/>
      <c r="T384" s="1908"/>
      <c r="U384" s="1908"/>
      <c r="V384" s="1908"/>
      <c r="W384" s="1908"/>
      <c r="X384" s="1908"/>
      <c r="Y384" s="1908"/>
      <c r="Z384" s="1908"/>
      <c r="AA384" s="1908"/>
      <c r="AB384" s="1908"/>
      <c r="AC384" s="1908"/>
      <c r="AD384" s="1908"/>
      <c r="AE384" s="1908"/>
      <c r="AF384" s="1908"/>
      <c r="AG384" s="1908"/>
    </row>
    <row r="385">
      <c r="A385" s="1908"/>
      <c r="B385" s="1908"/>
      <c r="C385" s="1908"/>
      <c r="D385" s="1908"/>
      <c r="E385" s="1908"/>
      <c r="F385" s="1908"/>
      <c r="G385" s="1908"/>
      <c r="H385" s="1908"/>
      <c r="I385" s="1908"/>
      <c r="J385" s="1908"/>
      <c r="K385" s="1908"/>
      <c r="L385" s="1908"/>
      <c r="M385" s="1908"/>
      <c r="N385" s="1908"/>
      <c r="O385" s="1908"/>
      <c r="P385" s="1908"/>
      <c r="Q385" s="1908"/>
      <c r="R385" s="1908"/>
      <c r="S385" s="1908"/>
      <c r="T385" s="1908"/>
      <c r="U385" s="1908"/>
      <c r="V385" s="1908"/>
      <c r="W385" s="1908"/>
      <c r="X385" s="1908"/>
      <c r="Y385" s="1908"/>
      <c r="Z385" s="1908"/>
      <c r="AA385" s="1908"/>
      <c r="AB385" s="1908"/>
      <c r="AC385" s="1908"/>
      <c r="AD385" s="1908"/>
      <c r="AE385" s="1908"/>
      <c r="AF385" s="1908"/>
      <c r="AG385" s="1908"/>
    </row>
    <row r="386">
      <c r="A386" s="1908"/>
      <c r="B386" s="1908"/>
      <c r="C386" s="1908"/>
      <c r="D386" s="1908"/>
      <c r="E386" s="1908"/>
      <c r="F386" s="1908"/>
      <c r="G386" s="1908"/>
      <c r="H386" s="1908"/>
      <c r="I386" s="1908"/>
      <c r="J386" s="1908"/>
      <c r="K386" s="1908"/>
      <c r="L386" s="1908"/>
      <c r="M386" s="1908"/>
      <c r="N386" s="1908"/>
      <c r="O386" s="1908"/>
      <c r="P386" s="1908"/>
      <c r="Q386" s="1908"/>
      <c r="R386" s="1908"/>
      <c r="S386" s="1908"/>
      <c r="T386" s="1908"/>
      <c r="U386" s="1908"/>
      <c r="V386" s="1908"/>
      <c r="W386" s="1908"/>
      <c r="X386" s="1908"/>
      <c r="Y386" s="1908"/>
      <c r="Z386" s="1908"/>
      <c r="AA386" s="1908"/>
      <c r="AB386" s="1908"/>
      <c r="AC386" s="1908"/>
      <c r="AD386" s="1908"/>
      <c r="AE386" s="1908"/>
      <c r="AF386" s="1908"/>
      <c r="AG386" s="1908"/>
    </row>
    <row r="387">
      <c r="A387" s="1908"/>
      <c r="B387" s="1908"/>
      <c r="C387" s="1908"/>
      <c r="D387" s="1908"/>
      <c r="E387" s="1908"/>
      <c r="F387" s="1908"/>
      <c r="G387" s="1908"/>
      <c r="H387" s="1908"/>
      <c r="I387" s="1908"/>
      <c r="J387" s="1908"/>
      <c r="K387" s="1908"/>
      <c r="L387" s="1908"/>
      <c r="M387" s="1908"/>
      <c r="N387" s="1908"/>
      <c r="O387" s="1908"/>
      <c r="P387" s="1908"/>
      <c r="Q387" s="1908"/>
      <c r="R387" s="1908"/>
      <c r="S387" s="1908"/>
      <c r="T387" s="1908"/>
      <c r="U387" s="1908"/>
      <c r="V387" s="1908"/>
      <c r="W387" s="1908"/>
      <c r="X387" s="1908"/>
      <c r="Y387" s="1908"/>
      <c r="Z387" s="1908"/>
      <c r="AA387" s="1908"/>
      <c r="AB387" s="1908"/>
      <c r="AC387" s="1908"/>
      <c r="AD387" s="1908"/>
      <c r="AE387" s="1908"/>
      <c r="AF387" s="1908"/>
      <c r="AG387" s="1908"/>
    </row>
    <row r="388">
      <c r="A388" s="1908"/>
      <c r="B388" s="1908"/>
      <c r="C388" s="1908"/>
      <c r="D388" s="1908"/>
      <c r="E388" s="1908"/>
      <c r="F388" s="1908"/>
      <c r="G388" s="1908"/>
      <c r="H388" s="1908"/>
      <c r="I388" s="1908"/>
      <c r="J388" s="1908"/>
      <c r="K388" s="1908"/>
      <c r="L388" s="1908"/>
      <c r="M388" s="1908"/>
      <c r="N388" s="1908"/>
      <c r="O388" s="1908"/>
      <c r="P388" s="1908"/>
      <c r="Q388" s="1908"/>
      <c r="R388" s="1908"/>
      <c r="S388" s="1908"/>
      <c r="T388" s="1908"/>
      <c r="U388" s="1908"/>
      <c r="V388" s="1908"/>
      <c r="W388" s="1908"/>
      <c r="X388" s="1908"/>
      <c r="Y388" s="1908"/>
      <c r="Z388" s="1908"/>
      <c r="AA388" s="1908"/>
      <c r="AB388" s="1908"/>
      <c r="AC388" s="1908"/>
      <c r="AD388" s="1908"/>
      <c r="AE388" s="1908"/>
      <c r="AF388" s="1908"/>
      <c r="AG388" s="1908"/>
    </row>
    <row r="389">
      <c r="A389" s="1908"/>
      <c r="B389" s="1908"/>
      <c r="C389" s="1908"/>
      <c r="D389" s="1908"/>
      <c r="E389" s="1908"/>
      <c r="F389" s="1908"/>
      <c r="G389" s="1908"/>
      <c r="H389" s="1908"/>
      <c r="I389" s="1908"/>
      <c r="J389" s="1908"/>
      <c r="K389" s="1908"/>
      <c r="L389" s="1908"/>
      <c r="M389" s="1908"/>
      <c r="N389" s="1908"/>
      <c r="O389" s="1908"/>
      <c r="P389" s="1908"/>
      <c r="Q389" s="1908"/>
      <c r="R389" s="1908"/>
      <c r="S389" s="1908"/>
      <c r="T389" s="1908"/>
      <c r="U389" s="1908"/>
      <c r="V389" s="1908"/>
      <c r="W389" s="1908"/>
      <c r="X389" s="1908"/>
      <c r="Y389" s="1908"/>
      <c r="Z389" s="1908"/>
      <c r="AA389" s="1908"/>
      <c r="AB389" s="1908"/>
      <c r="AC389" s="1908"/>
      <c r="AD389" s="1908"/>
      <c r="AE389" s="1908"/>
      <c r="AF389" s="1908"/>
      <c r="AG389" s="1908"/>
    </row>
    <row r="390">
      <c r="A390" s="1908"/>
      <c r="B390" s="1908"/>
      <c r="C390" s="1908"/>
      <c r="D390" s="1908"/>
      <c r="E390" s="1908"/>
      <c r="F390" s="1908"/>
      <c r="G390" s="1908"/>
      <c r="H390" s="1908"/>
      <c r="I390" s="1908"/>
      <c r="J390" s="1908"/>
      <c r="K390" s="1908"/>
      <c r="L390" s="1908"/>
      <c r="M390" s="1908"/>
      <c r="N390" s="1908"/>
      <c r="O390" s="1908"/>
      <c r="P390" s="1908"/>
      <c r="Q390" s="1908"/>
      <c r="R390" s="1908"/>
      <c r="S390" s="1908"/>
      <c r="T390" s="1908"/>
      <c r="U390" s="1908"/>
      <c r="V390" s="1908"/>
      <c r="W390" s="1908"/>
      <c r="X390" s="1908"/>
      <c r="Y390" s="1908"/>
      <c r="Z390" s="1908"/>
      <c r="AA390" s="1908"/>
      <c r="AB390" s="1908"/>
      <c r="AC390" s="1908"/>
      <c r="AD390" s="1908"/>
      <c r="AE390" s="1908"/>
      <c r="AF390" s="1908"/>
      <c r="AG390" s="1908"/>
    </row>
    <row r="391">
      <c r="A391" s="1908"/>
      <c r="B391" s="1908"/>
      <c r="C391" s="1908"/>
      <c r="D391" s="1908"/>
      <c r="E391" s="1908"/>
      <c r="F391" s="1908"/>
      <c r="G391" s="1908"/>
      <c r="H391" s="1908"/>
      <c r="I391" s="1908"/>
      <c r="J391" s="1908"/>
      <c r="K391" s="1908"/>
      <c r="L391" s="1908"/>
      <c r="M391" s="1908"/>
      <c r="N391" s="1908"/>
      <c r="O391" s="1908"/>
      <c r="P391" s="1908"/>
      <c r="Q391" s="1908"/>
      <c r="R391" s="1908"/>
      <c r="S391" s="1908"/>
      <c r="T391" s="1908"/>
      <c r="U391" s="1908"/>
      <c r="V391" s="1908"/>
      <c r="W391" s="1908"/>
      <c r="X391" s="1908"/>
      <c r="Y391" s="1908"/>
      <c r="Z391" s="1908"/>
      <c r="AA391" s="1908"/>
      <c r="AB391" s="1908"/>
      <c r="AC391" s="1908"/>
      <c r="AD391" s="1908"/>
      <c r="AE391" s="1908"/>
      <c r="AF391" s="1908"/>
      <c r="AG391" s="1908"/>
    </row>
    <row r="392">
      <c r="A392" s="1908"/>
      <c r="B392" s="1908"/>
      <c r="C392" s="1908"/>
      <c r="D392" s="1908"/>
      <c r="E392" s="1908"/>
      <c r="F392" s="1908"/>
      <c r="G392" s="1908"/>
      <c r="H392" s="1908"/>
      <c r="I392" s="1908"/>
      <c r="J392" s="1908"/>
      <c r="K392" s="1908"/>
      <c r="L392" s="1908"/>
      <c r="M392" s="1908"/>
      <c r="N392" s="1908"/>
      <c r="O392" s="1908"/>
      <c r="P392" s="1908"/>
      <c r="Q392" s="1908"/>
      <c r="R392" s="1908"/>
      <c r="S392" s="1908"/>
      <c r="T392" s="1908"/>
      <c r="U392" s="1908"/>
      <c r="V392" s="1908"/>
      <c r="W392" s="1908"/>
      <c r="X392" s="1908"/>
      <c r="Y392" s="1908"/>
      <c r="Z392" s="1908"/>
      <c r="AA392" s="1908"/>
      <c r="AB392" s="1908"/>
      <c r="AC392" s="1908"/>
      <c r="AD392" s="1908"/>
      <c r="AE392" s="1908"/>
      <c r="AF392" s="1908"/>
      <c r="AG392" s="1908"/>
    </row>
    <row r="393">
      <c r="A393" s="1908"/>
      <c r="B393" s="1908"/>
      <c r="C393" s="1908"/>
      <c r="D393" s="1908"/>
      <c r="E393" s="1908"/>
      <c r="F393" s="1908"/>
      <c r="G393" s="1908"/>
      <c r="H393" s="1908"/>
      <c r="I393" s="1908"/>
      <c r="J393" s="1908"/>
      <c r="K393" s="1908"/>
      <c r="L393" s="1908"/>
      <c r="M393" s="1908"/>
      <c r="N393" s="1908"/>
      <c r="O393" s="1908"/>
      <c r="P393" s="1908"/>
      <c r="Q393" s="1908"/>
      <c r="R393" s="1908"/>
      <c r="S393" s="1908"/>
      <c r="T393" s="1908"/>
      <c r="U393" s="1908"/>
      <c r="V393" s="1908"/>
      <c r="W393" s="1908"/>
      <c r="X393" s="1908"/>
      <c r="Y393" s="1908"/>
      <c r="Z393" s="1908"/>
      <c r="AA393" s="1908"/>
      <c r="AB393" s="1908"/>
      <c r="AC393" s="1908"/>
      <c r="AD393" s="1908"/>
      <c r="AE393" s="1908"/>
      <c r="AF393" s="1908"/>
      <c r="AG393" s="1908"/>
    </row>
    <row r="394">
      <c r="A394" s="1908"/>
      <c r="B394" s="1908"/>
      <c r="C394" s="1908"/>
      <c r="D394" s="1908"/>
      <c r="E394" s="1908"/>
      <c r="F394" s="1908"/>
      <c r="G394" s="1908"/>
      <c r="H394" s="1908"/>
      <c r="I394" s="1908"/>
      <c r="J394" s="1908"/>
      <c r="K394" s="1908"/>
      <c r="L394" s="1908"/>
      <c r="M394" s="1908"/>
      <c r="N394" s="1908"/>
      <c r="O394" s="1908"/>
      <c r="P394" s="1908"/>
      <c r="Q394" s="1908"/>
      <c r="R394" s="1908"/>
      <c r="S394" s="1908"/>
      <c r="T394" s="1908"/>
      <c r="U394" s="1908"/>
      <c r="V394" s="1908"/>
      <c r="W394" s="1908"/>
      <c r="X394" s="1908"/>
      <c r="Y394" s="1908"/>
      <c r="Z394" s="1908"/>
      <c r="AA394" s="1908"/>
      <c r="AB394" s="1908"/>
      <c r="AC394" s="1908"/>
      <c r="AD394" s="1908"/>
      <c r="AE394" s="1908"/>
      <c r="AF394" s="1908"/>
      <c r="AG394" s="1908"/>
    </row>
    <row r="395">
      <c r="A395" s="1908"/>
      <c r="B395" s="1908"/>
      <c r="C395" s="1908"/>
      <c r="D395" s="1908"/>
      <c r="E395" s="1908"/>
      <c r="F395" s="1908"/>
      <c r="G395" s="1908"/>
      <c r="H395" s="1908"/>
      <c r="I395" s="1908"/>
      <c r="J395" s="1908"/>
      <c r="K395" s="1908"/>
      <c r="L395" s="1908"/>
      <c r="M395" s="1908"/>
      <c r="N395" s="1908"/>
      <c r="O395" s="1908"/>
      <c r="P395" s="1908"/>
      <c r="Q395" s="1908"/>
      <c r="R395" s="1908"/>
      <c r="S395" s="1908"/>
      <c r="T395" s="1908"/>
      <c r="U395" s="1908"/>
      <c r="V395" s="1908"/>
      <c r="W395" s="1908"/>
      <c r="X395" s="1908"/>
      <c r="Y395" s="1908"/>
      <c r="Z395" s="1908"/>
      <c r="AA395" s="1908"/>
      <c r="AB395" s="1908"/>
      <c r="AC395" s="1908"/>
      <c r="AD395" s="1908"/>
      <c r="AE395" s="1908"/>
      <c r="AF395" s="1908"/>
      <c r="AG395" s="1908"/>
    </row>
    <row r="396">
      <c r="A396" s="1908"/>
      <c r="B396" s="1908"/>
      <c r="C396" s="1908"/>
      <c r="D396" s="1908"/>
      <c r="E396" s="1908"/>
      <c r="F396" s="1908"/>
      <c r="G396" s="1908"/>
      <c r="H396" s="1908"/>
      <c r="I396" s="1908"/>
      <c r="J396" s="1908"/>
      <c r="K396" s="1908"/>
      <c r="L396" s="1908"/>
      <c r="M396" s="1908"/>
      <c r="N396" s="1908"/>
      <c r="O396" s="1908"/>
      <c r="P396" s="1908"/>
      <c r="Q396" s="1908"/>
      <c r="R396" s="1908"/>
      <c r="S396" s="1908"/>
      <c r="T396" s="1908"/>
      <c r="U396" s="1908"/>
      <c r="V396" s="1908"/>
      <c r="W396" s="1908"/>
      <c r="X396" s="1908"/>
      <c r="Y396" s="1908"/>
      <c r="Z396" s="1908"/>
      <c r="AA396" s="1908"/>
      <c r="AB396" s="1908"/>
      <c r="AC396" s="1908"/>
      <c r="AD396" s="1908"/>
      <c r="AE396" s="1908"/>
      <c r="AF396" s="1908"/>
      <c r="AG396" s="1908"/>
    </row>
    <row r="397">
      <c r="A397" s="1908"/>
      <c r="B397" s="1908"/>
      <c r="C397" s="1908"/>
      <c r="D397" s="1908"/>
      <c r="E397" s="1908"/>
      <c r="F397" s="1908"/>
      <c r="G397" s="1908"/>
      <c r="H397" s="1908"/>
      <c r="I397" s="1908"/>
      <c r="J397" s="1908"/>
      <c r="K397" s="1908"/>
      <c r="L397" s="1908"/>
      <c r="M397" s="1908"/>
      <c r="N397" s="1908"/>
      <c r="O397" s="1908"/>
      <c r="P397" s="1908"/>
      <c r="Q397" s="1908"/>
      <c r="R397" s="1908"/>
      <c r="S397" s="1908"/>
      <c r="T397" s="1908"/>
      <c r="U397" s="1908"/>
      <c r="V397" s="1908"/>
      <c r="W397" s="1908"/>
      <c r="X397" s="1908"/>
      <c r="Y397" s="1908"/>
      <c r="Z397" s="1908"/>
      <c r="AA397" s="1908"/>
      <c r="AB397" s="1908"/>
      <c r="AC397" s="1908"/>
      <c r="AD397" s="1908"/>
      <c r="AE397" s="1908"/>
      <c r="AF397" s="1908"/>
      <c r="AG397" s="1908"/>
    </row>
    <row r="398">
      <c r="A398" s="1908"/>
      <c r="B398" s="1908"/>
      <c r="C398" s="1908"/>
      <c r="D398" s="1908"/>
      <c r="E398" s="1908"/>
      <c r="F398" s="1908"/>
      <c r="G398" s="1908"/>
      <c r="H398" s="1908"/>
      <c r="I398" s="1908"/>
      <c r="J398" s="1908"/>
      <c r="K398" s="1908"/>
      <c r="L398" s="1908"/>
      <c r="M398" s="1908"/>
      <c r="N398" s="1908"/>
      <c r="O398" s="1908"/>
      <c r="P398" s="1908"/>
      <c r="Q398" s="1908"/>
      <c r="R398" s="1908"/>
      <c r="S398" s="1908"/>
      <c r="T398" s="1908"/>
      <c r="U398" s="1908"/>
      <c r="V398" s="1908"/>
      <c r="W398" s="1908"/>
      <c r="X398" s="1908"/>
      <c r="Y398" s="1908"/>
      <c r="Z398" s="1908"/>
      <c r="AA398" s="1908"/>
      <c r="AB398" s="1908"/>
      <c r="AC398" s="1908"/>
      <c r="AD398" s="1908"/>
      <c r="AE398" s="1908"/>
      <c r="AF398" s="1908"/>
      <c r="AG398" s="1908"/>
    </row>
    <row r="399">
      <c r="A399" s="1908"/>
      <c r="B399" s="1908"/>
      <c r="C399" s="1908"/>
      <c r="D399" s="1908"/>
      <c r="E399" s="1908"/>
      <c r="F399" s="1908"/>
      <c r="G399" s="1908"/>
      <c r="H399" s="1908"/>
      <c r="I399" s="1908"/>
      <c r="J399" s="1908"/>
      <c r="K399" s="1908"/>
      <c r="L399" s="1908"/>
      <c r="M399" s="1908"/>
      <c r="N399" s="1908"/>
      <c r="O399" s="1908"/>
      <c r="P399" s="1908"/>
      <c r="Q399" s="1908"/>
      <c r="R399" s="1908"/>
      <c r="S399" s="1908"/>
      <c r="T399" s="1908"/>
      <c r="U399" s="1908"/>
      <c r="V399" s="1908"/>
      <c r="W399" s="1908"/>
      <c r="X399" s="1908"/>
      <c r="Y399" s="1908"/>
      <c r="Z399" s="1908"/>
      <c r="AA399" s="1908"/>
      <c r="AB399" s="1908"/>
      <c r="AC399" s="1908"/>
      <c r="AD399" s="1908"/>
      <c r="AE399" s="1908"/>
      <c r="AF399" s="1908"/>
      <c r="AG399" s="1908"/>
    </row>
    <row r="400">
      <c r="A400" s="1908"/>
      <c r="B400" s="1908"/>
      <c r="C400" s="1908"/>
      <c r="D400" s="1908"/>
      <c r="E400" s="1908"/>
      <c r="F400" s="1908"/>
      <c r="G400" s="1908"/>
      <c r="H400" s="1908"/>
      <c r="I400" s="1908"/>
      <c r="J400" s="1908"/>
      <c r="K400" s="1908"/>
      <c r="L400" s="1908"/>
      <c r="M400" s="1908"/>
      <c r="N400" s="1908"/>
      <c r="O400" s="1908"/>
      <c r="P400" s="1908"/>
      <c r="Q400" s="1908"/>
      <c r="R400" s="1908"/>
      <c r="S400" s="1908"/>
      <c r="T400" s="1908"/>
      <c r="U400" s="1908"/>
      <c r="V400" s="1908"/>
      <c r="W400" s="1908"/>
      <c r="X400" s="1908"/>
      <c r="Y400" s="1908"/>
      <c r="Z400" s="1908"/>
      <c r="AA400" s="1908"/>
      <c r="AB400" s="1908"/>
      <c r="AC400" s="1908"/>
      <c r="AD400" s="1908"/>
      <c r="AE400" s="1908"/>
      <c r="AF400" s="1908"/>
      <c r="AG400" s="1908"/>
    </row>
    <row r="401">
      <c r="A401" s="1908"/>
      <c r="B401" s="1908"/>
      <c r="C401" s="1908"/>
      <c r="D401" s="1908"/>
      <c r="E401" s="1908"/>
      <c r="F401" s="1908"/>
      <c r="G401" s="1908"/>
      <c r="H401" s="1908"/>
      <c r="I401" s="1908"/>
      <c r="J401" s="1908"/>
      <c r="K401" s="1908"/>
      <c r="L401" s="1908"/>
      <c r="M401" s="1908"/>
      <c r="N401" s="1908"/>
      <c r="O401" s="1908"/>
      <c r="P401" s="1908"/>
      <c r="Q401" s="1908"/>
      <c r="R401" s="1908"/>
      <c r="S401" s="1908"/>
      <c r="T401" s="1908"/>
      <c r="U401" s="1908"/>
      <c r="V401" s="1908"/>
      <c r="W401" s="1908"/>
      <c r="X401" s="1908"/>
      <c r="Y401" s="1908"/>
      <c r="Z401" s="1908"/>
      <c r="AA401" s="1908"/>
      <c r="AB401" s="1908"/>
      <c r="AC401" s="1908"/>
      <c r="AD401" s="1908"/>
      <c r="AE401" s="1908"/>
      <c r="AF401" s="1908"/>
      <c r="AG401" s="1908"/>
    </row>
    <row r="402">
      <c r="A402" s="1908"/>
      <c r="B402" s="1908"/>
      <c r="C402" s="1908"/>
      <c r="D402" s="1908"/>
      <c r="E402" s="1908"/>
      <c r="F402" s="1908"/>
      <c r="G402" s="1908"/>
      <c r="H402" s="1908"/>
      <c r="I402" s="1908"/>
      <c r="J402" s="1908"/>
      <c r="K402" s="1908"/>
      <c r="L402" s="1908"/>
      <c r="M402" s="1908"/>
      <c r="N402" s="1908"/>
      <c r="O402" s="1908"/>
      <c r="P402" s="1908"/>
      <c r="Q402" s="1908"/>
      <c r="R402" s="1908"/>
      <c r="S402" s="1908"/>
      <c r="T402" s="1908"/>
      <c r="U402" s="1908"/>
      <c r="V402" s="1908"/>
      <c r="W402" s="1908"/>
      <c r="X402" s="1908"/>
      <c r="Y402" s="1908"/>
      <c r="Z402" s="1908"/>
      <c r="AA402" s="1908"/>
      <c r="AB402" s="1908"/>
      <c r="AC402" s="1908"/>
      <c r="AD402" s="1908"/>
      <c r="AE402" s="1908"/>
      <c r="AF402" s="1908"/>
      <c r="AG402" s="1908"/>
    </row>
    <row r="403">
      <c r="A403" s="1908"/>
      <c r="B403" s="1908"/>
      <c r="C403" s="1908"/>
      <c r="D403" s="1908"/>
      <c r="E403" s="1908"/>
      <c r="F403" s="1908"/>
      <c r="G403" s="1908"/>
      <c r="H403" s="1908"/>
      <c r="I403" s="1908"/>
      <c r="J403" s="1908"/>
      <c r="K403" s="1908"/>
      <c r="L403" s="1908"/>
      <c r="M403" s="1908"/>
      <c r="N403" s="1908"/>
      <c r="O403" s="1908"/>
      <c r="P403" s="1908"/>
      <c r="Q403" s="1908"/>
      <c r="R403" s="1908"/>
      <c r="S403" s="1908"/>
      <c r="T403" s="1908"/>
      <c r="U403" s="1908"/>
      <c r="V403" s="1908"/>
      <c r="W403" s="1908"/>
      <c r="X403" s="1908"/>
      <c r="Y403" s="1908"/>
      <c r="Z403" s="1908"/>
      <c r="AA403" s="1908"/>
      <c r="AB403" s="1908"/>
      <c r="AC403" s="1908"/>
      <c r="AD403" s="1908"/>
      <c r="AE403" s="1908"/>
      <c r="AF403" s="1908"/>
      <c r="AG403" s="1908"/>
    </row>
    <row r="404">
      <c r="A404" s="1908"/>
      <c r="B404" s="1908"/>
      <c r="C404" s="1908"/>
      <c r="D404" s="1908"/>
      <c r="E404" s="1908"/>
      <c r="F404" s="1908"/>
      <c r="G404" s="1908"/>
      <c r="H404" s="1908"/>
      <c r="I404" s="1908"/>
      <c r="J404" s="1908"/>
      <c r="K404" s="1908"/>
      <c r="L404" s="1908"/>
      <c r="M404" s="1908"/>
      <c r="N404" s="1908"/>
      <c r="O404" s="1908"/>
      <c r="P404" s="1908"/>
      <c r="Q404" s="1908"/>
      <c r="R404" s="1908"/>
      <c r="S404" s="1908"/>
      <c r="T404" s="1908"/>
      <c r="U404" s="1908"/>
      <c r="V404" s="1908"/>
      <c r="W404" s="1908"/>
      <c r="X404" s="1908"/>
      <c r="Y404" s="1908"/>
      <c r="Z404" s="1908"/>
      <c r="AA404" s="1908"/>
      <c r="AB404" s="1908"/>
      <c r="AC404" s="1908"/>
      <c r="AD404" s="1908"/>
      <c r="AE404" s="1908"/>
      <c r="AF404" s="1908"/>
      <c r="AG404" s="1908"/>
    </row>
    <row r="405">
      <c r="A405" s="1908"/>
      <c r="B405" s="1908"/>
      <c r="C405" s="1908"/>
      <c r="D405" s="1908"/>
      <c r="E405" s="1908"/>
      <c r="F405" s="1908"/>
      <c r="G405" s="1908"/>
      <c r="H405" s="1908"/>
      <c r="I405" s="1908"/>
      <c r="J405" s="1908"/>
      <c r="K405" s="1908"/>
      <c r="L405" s="1908"/>
      <c r="M405" s="1908"/>
      <c r="N405" s="1908"/>
      <c r="O405" s="1908"/>
      <c r="P405" s="1908"/>
      <c r="Q405" s="1908"/>
      <c r="R405" s="1908"/>
      <c r="S405" s="1908"/>
      <c r="T405" s="1908"/>
      <c r="U405" s="1908"/>
      <c r="V405" s="1908"/>
      <c r="W405" s="1908"/>
      <c r="X405" s="1908"/>
      <c r="Y405" s="1908"/>
      <c r="Z405" s="1908"/>
      <c r="AA405" s="1908"/>
      <c r="AB405" s="1908"/>
      <c r="AC405" s="1908"/>
      <c r="AD405" s="1908"/>
      <c r="AE405" s="1908"/>
      <c r="AF405" s="1908"/>
      <c r="AG405" s="1908"/>
    </row>
    <row r="406">
      <c r="A406" s="1908"/>
      <c r="B406" s="1908"/>
      <c r="C406" s="1908"/>
      <c r="D406" s="1908"/>
      <c r="E406" s="1908"/>
      <c r="F406" s="1908"/>
      <c r="G406" s="1908"/>
      <c r="H406" s="1908"/>
      <c r="I406" s="1908"/>
      <c r="J406" s="1908"/>
      <c r="K406" s="1908"/>
      <c r="L406" s="1908"/>
      <c r="M406" s="1908"/>
      <c r="N406" s="1908"/>
      <c r="O406" s="1908"/>
      <c r="P406" s="1908"/>
      <c r="Q406" s="1908"/>
      <c r="R406" s="1908"/>
      <c r="S406" s="1908"/>
      <c r="T406" s="1908"/>
      <c r="U406" s="1908"/>
      <c r="V406" s="1908"/>
      <c r="W406" s="1908"/>
      <c r="X406" s="1908"/>
      <c r="Y406" s="1908"/>
      <c r="Z406" s="1908"/>
      <c r="AA406" s="1908"/>
      <c r="AB406" s="1908"/>
      <c r="AC406" s="1908"/>
      <c r="AD406" s="1908"/>
      <c r="AE406" s="1908"/>
      <c r="AF406" s="1908"/>
      <c r="AG406" s="1908"/>
    </row>
    <row r="407">
      <c r="A407" s="1908"/>
      <c r="B407" s="1908"/>
      <c r="C407" s="1908"/>
      <c r="D407" s="1908"/>
      <c r="E407" s="1908"/>
      <c r="F407" s="1908"/>
      <c r="G407" s="1908"/>
      <c r="H407" s="1908"/>
      <c r="I407" s="1908"/>
      <c r="J407" s="1908"/>
      <c r="K407" s="1908"/>
      <c r="L407" s="1908"/>
      <c r="M407" s="1908"/>
      <c r="N407" s="1908"/>
      <c r="O407" s="1908"/>
      <c r="P407" s="1908"/>
      <c r="Q407" s="1908"/>
      <c r="R407" s="1908"/>
      <c r="S407" s="1908"/>
      <c r="T407" s="1908"/>
      <c r="U407" s="1908"/>
      <c r="V407" s="1908"/>
      <c r="W407" s="1908"/>
      <c r="X407" s="1908"/>
      <c r="Y407" s="1908"/>
      <c r="Z407" s="1908"/>
      <c r="AA407" s="1908"/>
      <c r="AB407" s="1908"/>
      <c r="AC407" s="1908"/>
      <c r="AD407" s="1908"/>
      <c r="AE407" s="1908"/>
      <c r="AF407" s="1908"/>
      <c r="AG407" s="1908"/>
    </row>
    <row r="408">
      <c r="A408" s="1908"/>
      <c r="B408" s="1908"/>
      <c r="C408" s="1908"/>
      <c r="D408" s="1908"/>
      <c r="E408" s="1908"/>
      <c r="F408" s="1908"/>
      <c r="G408" s="1908"/>
      <c r="H408" s="1908"/>
      <c r="I408" s="1908"/>
      <c r="J408" s="1908"/>
      <c r="K408" s="1908"/>
      <c r="L408" s="1908"/>
      <c r="M408" s="1908"/>
      <c r="N408" s="1908"/>
      <c r="O408" s="1908"/>
      <c r="P408" s="1908"/>
      <c r="Q408" s="1908"/>
      <c r="R408" s="1908"/>
      <c r="S408" s="1908"/>
      <c r="T408" s="1908"/>
      <c r="U408" s="1908"/>
      <c r="V408" s="1908"/>
      <c r="W408" s="1908"/>
      <c r="X408" s="1908"/>
      <c r="Y408" s="1908"/>
      <c r="Z408" s="1908"/>
      <c r="AA408" s="1908"/>
      <c r="AB408" s="1908"/>
      <c r="AC408" s="1908"/>
      <c r="AD408" s="1908"/>
      <c r="AE408" s="1908"/>
      <c r="AF408" s="1908"/>
      <c r="AG408" s="1908"/>
    </row>
    <row r="409">
      <c r="A409" s="1908"/>
      <c r="B409" s="1908"/>
      <c r="C409" s="1908"/>
      <c r="D409" s="1908"/>
      <c r="E409" s="1908"/>
      <c r="F409" s="1908"/>
      <c r="G409" s="1908"/>
      <c r="H409" s="1908"/>
      <c r="I409" s="1908"/>
      <c r="J409" s="1908"/>
      <c r="K409" s="1908"/>
      <c r="L409" s="1908"/>
      <c r="M409" s="1908"/>
      <c r="N409" s="1908"/>
      <c r="O409" s="1908"/>
      <c r="P409" s="1908"/>
      <c r="Q409" s="1908"/>
      <c r="R409" s="1908"/>
      <c r="S409" s="1908"/>
      <c r="T409" s="1908"/>
      <c r="U409" s="1908"/>
      <c r="V409" s="1908"/>
      <c r="W409" s="1908"/>
      <c r="X409" s="1908"/>
      <c r="Y409" s="1908"/>
      <c r="Z409" s="1908"/>
      <c r="AA409" s="1908"/>
      <c r="AB409" s="1908"/>
      <c r="AC409" s="1908"/>
      <c r="AD409" s="1908"/>
      <c r="AE409" s="1908"/>
      <c r="AF409" s="1908"/>
      <c r="AG409" s="1908"/>
    </row>
    <row r="410">
      <c r="A410" s="1908"/>
      <c r="B410" s="1908"/>
      <c r="C410" s="1908"/>
      <c r="D410" s="1908"/>
      <c r="E410" s="1908"/>
      <c r="F410" s="1908"/>
      <c r="G410" s="1908"/>
      <c r="H410" s="1908"/>
      <c r="I410" s="1908"/>
      <c r="J410" s="1908"/>
      <c r="K410" s="1908"/>
      <c r="L410" s="1908"/>
      <c r="M410" s="1908"/>
      <c r="N410" s="1908"/>
      <c r="O410" s="1908"/>
      <c r="P410" s="1908"/>
      <c r="Q410" s="1908"/>
      <c r="R410" s="1908"/>
      <c r="S410" s="1908"/>
      <c r="T410" s="1908"/>
      <c r="U410" s="1908"/>
      <c r="V410" s="1908"/>
      <c r="W410" s="1908"/>
      <c r="X410" s="1908"/>
      <c r="Y410" s="1908"/>
      <c r="Z410" s="1908"/>
      <c r="AA410" s="1908"/>
      <c r="AB410" s="1908"/>
      <c r="AC410" s="1908"/>
      <c r="AD410" s="1908"/>
      <c r="AE410" s="1908"/>
      <c r="AF410" s="1908"/>
      <c r="AG410" s="1908"/>
    </row>
    <row r="411">
      <c r="A411" s="1908"/>
      <c r="B411" s="1908"/>
      <c r="C411" s="1908"/>
      <c r="D411" s="1908"/>
      <c r="E411" s="1908"/>
      <c r="F411" s="1908"/>
      <c r="G411" s="1908"/>
      <c r="H411" s="1908"/>
      <c r="I411" s="1908"/>
      <c r="J411" s="1908"/>
      <c r="K411" s="1908"/>
      <c r="L411" s="1908"/>
      <c r="M411" s="1908"/>
      <c r="N411" s="1908"/>
      <c r="O411" s="1908"/>
      <c r="P411" s="1908"/>
      <c r="Q411" s="1908"/>
      <c r="R411" s="1908"/>
      <c r="S411" s="1908"/>
      <c r="T411" s="1908"/>
      <c r="U411" s="1908"/>
      <c r="V411" s="1908"/>
      <c r="W411" s="1908"/>
      <c r="X411" s="1908"/>
      <c r="Y411" s="1908"/>
      <c r="Z411" s="1908"/>
      <c r="AA411" s="1908"/>
      <c r="AB411" s="1908"/>
      <c r="AC411" s="1908"/>
      <c r="AD411" s="1908"/>
      <c r="AE411" s="1908"/>
      <c r="AF411" s="1908"/>
      <c r="AG411" s="1908"/>
    </row>
    <row r="412">
      <c r="A412" s="1908"/>
      <c r="B412" s="1908"/>
      <c r="C412" s="1908"/>
      <c r="D412" s="1908"/>
      <c r="E412" s="1908"/>
      <c r="F412" s="1908"/>
      <c r="G412" s="1908"/>
      <c r="H412" s="1908"/>
      <c r="I412" s="1908"/>
      <c r="J412" s="1908"/>
      <c r="K412" s="1908"/>
      <c r="L412" s="1908"/>
      <c r="M412" s="1908"/>
      <c r="N412" s="1908"/>
      <c r="O412" s="1908"/>
      <c r="P412" s="1908"/>
      <c r="Q412" s="1908"/>
      <c r="R412" s="1908"/>
      <c r="S412" s="1908"/>
      <c r="T412" s="1908"/>
      <c r="U412" s="1908"/>
      <c r="V412" s="1908"/>
      <c r="W412" s="1908"/>
      <c r="X412" s="1908"/>
      <c r="Y412" s="1908"/>
      <c r="Z412" s="1908"/>
      <c r="AA412" s="1908"/>
      <c r="AB412" s="1908"/>
      <c r="AC412" s="1908"/>
      <c r="AD412" s="1908"/>
      <c r="AE412" s="1908"/>
      <c r="AF412" s="1908"/>
      <c r="AG412" s="1908"/>
    </row>
    <row r="413">
      <c r="A413" s="1908"/>
      <c r="B413" s="1908"/>
      <c r="C413" s="1908"/>
      <c r="D413" s="1908"/>
      <c r="E413" s="1908"/>
      <c r="F413" s="1908"/>
      <c r="G413" s="1908"/>
      <c r="H413" s="1908"/>
      <c r="I413" s="1908"/>
      <c r="J413" s="1908"/>
      <c r="K413" s="1908"/>
      <c r="L413" s="1908"/>
      <c r="M413" s="1908"/>
      <c r="N413" s="1908"/>
      <c r="O413" s="1908"/>
      <c r="P413" s="1908"/>
      <c r="Q413" s="1908"/>
      <c r="R413" s="1908"/>
      <c r="S413" s="1908"/>
      <c r="T413" s="1908"/>
      <c r="U413" s="1908"/>
      <c r="V413" s="1908"/>
      <c r="W413" s="1908"/>
      <c r="X413" s="1908"/>
      <c r="Y413" s="1908"/>
      <c r="Z413" s="1908"/>
      <c r="AA413" s="1908"/>
      <c r="AB413" s="1908"/>
      <c r="AC413" s="1908"/>
      <c r="AD413" s="1908"/>
      <c r="AE413" s="1908"/>
      <c r="AF413" s="1908"/>
      <c r="AG413" s="1908"/>
    </row>
    <row r="414">
      <c r="A414" s="1908"/>
      <c r="B414" s="1908"/>
      <c r="C414" s="1908"/>
      <c r="D414" s="1908"/>
      <c r="E414" s="1908"/>
      <c r="F414" s="1908"/>
      <c r="G414" s="1908"/>
      <c r="H414" s="1908"/>
      <c r="I414" s="1908"/>
      <c r="J414" s="1908"/>
      <c r="K414" s="1908"/>
      <c r="L414" s="1908"/>
      <c r="M414" s="1908"/>
      <c r="N414" s="1908"/>
      <c r="O414" s="1908"/>
      <c r="P414" s="1908"/>
      <c r="Q414" s="1908"/>
      <c r="R414" s="1908"/>
      <c r="S414" s="1908"/>
      <c r="T414" s="1908"/>
      <c r="U414" s="1908"/>
      <c r="V414" s="1908"/>
      <c r="W414" s="1908"/>
      <c r="X414" s="1908"/>
      <c r="Y414" s="1908"/>
      <c r="Z414" s="1908"/>
      <c r="AA414" s="1908"/>
      <c r="AB414" s="1908"/>
      <c r="AC414" s="1908"/>
      <c r="AD414" s="1908"/>
      <c r="AE414" s="1908"/>
      <c r="AF414" s="1908"/>
      <c r="AG414" s="1908"/>
    </row>
    <row r="415">
      <c r="A415" s="1908"/>
      <c r="B415" s="1908"/>
      <c r="C415" s="1908"/>
      <c r="D415" s="1908"/>
      <c r="E415" s="1908"/>
      <c r="F415" s="1908"/>
      <c r="G415" s="1908"/>
      <c r="H415" s="1908"/>
      <c r="I415" s="1908"/>
      <c r="J415" s="1908"/>
      <c r="K415" s="1908"/>
      <c r="L415" s="1908"/>
      <c r="M415" s="1908"/>
      <c r="N415" s="1908"/>
      <c r="O415" s="1908"/>
      <c r="P415" s="1908"/>
      <c r="Q415" s="1908"/>
      <c r="R415" s="1908"/>
      <c r="S415" s="1908"/>
      <c r="T415" s="1908"/>
      <c r="U415" s="1908"/>
      <c r="V415" s="1908"/>
      <c r="W415" s="1908"/>
      <c r="X415" s="1908"/>
      <c r="Y415" s="1908"/>
      <c r="Z415" s="1908"/>
      <c r="AA415" s="1908"/>
      <c r="AB415" s="1908"/>
      <c r="AC415" s="1908"/>
      <c r="AD415" s="1908"/>
      <c r="AE415" s="1908"/>
      <c r="AF415" s="1908"/>
      <c r="AG415" s="1908"/>
    </row>
    <row r="416">
      <c r="A416" s="1908"/>
      <c r="B416" s="1908"/>
      <c r="C416" s="1908"/>
      <c r="D416" s="1908"/>
      <c r="E416" s="1908"/>
      <c r="F416" s="1908"/>
      <c r="G416" s="1908"/>
      <c r="H416" s="1908"/>
      <c r="I416" s="1908"/>
      <c r="J416" s="1908"/>
      <c r="K416" s="1908"/>
      <c r="L416" s="1908"/>
      <c r="M416" s="1908"/>
      <c r="N416" s="1908"/>
      <c r="O416" s="1908"/>
      <c r="P416" s="1908"/>
      <c r="Q416" s="1908"/>
      <c r="R416" s="1908"/>
      <c r="S416" s="1908"/>
      <c r="T416" s="1908"/>
      <c r="U416" s="1908"/>
      <c r="V416" s="1908"/>
      <c r="W416" s="1908"/>
      <c r="X416" s="1908"/>
      <c r="Y416" s="1908"/>
      <c r="Z416" s="1908"/>
      <c r="AA416" s="1908"/>
      <c r="AB416" s="1908"/>
      <c r="AC416" s="1908"/>
      <c r="AD416" s="1908"/>
      <c r="AE416" s="1908"/>
      <c r="AF416" s="1908"/>
      <c r="AG416" s="1908"/>
    </row>
    <row r="417">
      <c r="A417" s="1908"/>
      <c r="B417" s="1908"/>
      <c r="C417" s="1908"/>
      <c r="D417" s="1908"/>
      <c r="E417" s="1908"/>
      <c r="F417" s="1908"/>
      <c r="G417" s="1908"/>
      <c r="H417" s="1908"/>
      <c r="I417" s="1908"/>
      <c r="J417" s="1908"/>
      <c r="K417" s="1908"/>
      <c r="L417" s="1908"/>
      <c r="M417" s="1908"/>
      <c r="N417" s="1908"/>
      <c r="O417" s="1908"/>
      <c r="P417" s="1908"/>
      <c r="Q417" s="1908"/>
      <c r="R417" s="1908"/>
      <c r="S417" s="1908"/>
      <c r="T417" s="1908"/>
      <c r="U417" s="1908"/>
      <c r="V417" s="1908"/>
      <c r="W417" s="1908"/>
      <c r="X417" s="1908"/>
      <c r="Y417" s="1908"/>
      <c r="Z417" s="1908"/>
      <c r="AA417" s="1908"/>
      <c r="AB417" s="1908"/>
      <c r="AC417" s="1908"/>
      <c r="AD417" s="1908"/>
      <c r="AE417" s="1908"/>
      <c r="AF417" s="1908"/>
      <c r="AG417" s="1908"/>
    </row>
    <row r="418">
      <c r="A418" s="1908"/>
      <c r="B418" s="1908"/>
      <c r="C418" s="1908"/>
      <c r="D418" s="1908"/>
      <c r="E418" s="1908"/>
      <c r="F418" s="1908"/>
      <c r="G418" s="1908"/>
      <c r="H418" s="1908"/>
      <c r="I418" s="1908"/>
      <c r="J418" s="1908"/>
      <c r="K418" s="1908"/>
      <c r="L418" s="1908"/>
      <c r="M418" s="1908"/>
      <c r="N418" s="1908"/>
      <c r="O418" s="1908"/>
      <c r="P418" s="1908"/>
      <c r="Q418" s="1908"/>
      <c r="R418" s="1908"/>
      <c r="S418" s="1908"/>
      <c r="T418" s="1908"/>
      <c r="U418" s="1908"/>
      <c r="V418" s="1908"/>
      <c r="W418" s="1908"/>
      <c r="X418" s="1908"/>
      <c r="Y418" s="1908"/>
      <c r="Z418" s="1908"/>
      <c r="AA418" s="1908"/>
      <c r="AB418" s="1908"/>
      <c r="AC418" s="1908"/>
      <c r="AD418" s="1908"/>
      <c r="AE418" s="1908"/>
      <c r="AF418" s="1908"/>
      <c r="AG418" s="1908"/>
    </row>
    <row r="419">
      <c r="A419" s="1908"/>
      <c r="B419" s="1908"/>
      <c r="C419" s="1908"/>
      <c r="D419" s="1908"/>
      <c r="E419" s="1908"/>
      <c r="F419" s="1908"/>
      <c r="G419" s="1908"/>
      <c r="H419" s="1908"/>
      <c r="I419" s="1908"/>
      <c r="J419" s="1908"/>
      <c r="K419" s="1908"/>
      <c r="L419" s="1908"/>
      <c r="M419" s="1908"/>
      <c r="N419" s="1908"/>
      <c r="O419" s="1908"/>
      <c r="P419" s="1908"/>
      <c r="Q419" s="1908"/>
      <c r="R419" s="1908"/>
      <c r="S419" s="1908"/>
      <c r="T419" s="1908"/>
      <c r="U419" s="1908"/>
      <c r="V419" s="1908"/>
      <c r="W419" s="1908"/>
      <c r="X419" s="1908"/>
      <c r="Y419" s="1908"/>
      <c r="Z419" s="1908"/>
      <c r="AA419" s="1908"/>
      <c r="AB419" s="1908"/>
      <c r="AC419" s="1908"/>
      <c r="AD419" s="1908"/>
      <c r="AE419" s="1908"/>
      <c r="AF419" s="1908"/>
      <c r="AG419" s="1908"/>
    </row>
    <row r="420">
      <c r="A420" s="1908"/>
      <c r="B420" s="1908"/>
      <c r="C420" s="1908"/>
      <c r="D420" s="1908"/>
      <c r="E420" s="1908"/>
      <c r="F420" s="1908"/>
      <c r="G420" s="1908"/>
      <c r="H420" s="1908"/>
      <c r="I420" s="1908"/>
      <c r="J420" s="1908"/>
      <c r="K420" s="1908"/>
      <c r="L420" s="1908"/>
      <c r="M420" s="1908"/>
      <c r="N420" s="1908"/>
      <c r="O420" s="1908"/>
      <c r="P420" s="1908"/>
      <c r="Q420" s="1908"/>
      <c r="R420" s="1908"/>
      <c r="S420" s="1908"/>
      <c r="T420" s="1908"/>
      <c r="U420" s="1908"/>
      <c r="V420" s="1908"/>
      <c r="W420" s="1908"/>
      <c r="X420" s="1908"/>
      <c r="Y420" s="1908"/>
      <c r="Z420" s="1908"/>
      <c r="AA420" s="1908"/>
      <c r="AB420" s="1908"/>
      <c r="AC420" s="1908"/>
      <c r="AD420" s="1908"/>
      <c r="AE420" s="1908"/>
      <c r="AF420" s="1908"/>
      <c r="AG420" s="1908"/>
    </row>
    <row r="421">
      <c r="A421" s="1908"/>
      <c r="B421" s="1908"/>
      <c r="C421" s="1908"/>
      <c r="D421" s="1908"/>
      <c r="E421" s="1908"/>
      <c r="F421" s="1908"/>
      <c r="G421" s="1908"/>
      <c r="H421" s="1908"/>
      <c r="I421" s="1908"/>
      <c r="J421" s="1908"/>
      <c r="K421" s="1908"/>
      <c r="L421" s="1908"/>
      <c r="M421" s="1908"/>
      <c r="N421" s="1908"/>
      <c r="O421" s="1908"/>
      <c r="P421" s="1908"/>
      <c r="Q421" s="1908"/>
      <c r="R421" s="1908"/>
      <c r="S421" s="1908"/>
      <c r="T421" s="1908"/>
      <c r="U421" s="1908"/>
      <c r="V421" s="1908"/>
      <c r="W421" s="1908"/>
      <c r="X421" s="1908"/>
      <c r="Y421" s="1908"/>
      <c r="Z421" s="1908"/>
      <c r="AA421" s="1908"/>
      <c r="AB421" s="1908"/>
      <c r="AC421" s="1908"/>
      <c r="AD421" s="1908"/>
      <c r="AE421" s="1908"/>
      <c r="AF421" s="1908"/>
      <c r="AG421" s="1908"/>
    </row>
    <row r="422">
      <c r="A422" s="1908"/>
      <c r="B422" s="1908"/>
      <c r="C422" s="1908"/>
      <c r="D422" s="1908"/>
      <c r="E422" s="1908"/>
      <c r="F422" s="1908"/>
      <c r="G422" s="1908"/>
      <c r="H422" s="1908"/>
      <c r="I422" s="1908"/>
      <c r="J422" s="1908"/>
      <c r="K422" s="1908"/>
      <c r="L422" s="1908"/>
      <c r="M422" s="1908"/>
      <c r="N422" s="1908"/>
      <c r="O422" s="1908"/>
      <c r="P422" s="1908"/>
      <c r="Q422" s="1908"/>
      <c r="R422" s="1908"/>
      <c r="S422" s="1908"/>
      <c r="T422" s="1908"/>
      <c r="U422" s="1908"/>
      <c r="V422" s="1908"/>
      <c r="W422" s="1908"/>
      <c r="X422" s="1908"/>
      <c r="Y422" s="1908"/>
      <c r="Z422" s="1908"/>
      <c r="AA422" s="1908"/>
      <c r="AB422" s="1908"/>
      <c r="AC422" s="1908"/>
      <c r="AD422" s="1908"/>
      <c r="AE422" s="1908"/>
      <c r="AF422" s="1908"/>
      <c r="AG422" s="1908"/>
    </row>
    <row r="423">
      <c r="A423" s="1908"/>
      <c r="B423" s="1908"/>
      <c r="C423" s="1908"/>
      <c r="D423" s="1908"/>
      <c r="E423" s="1908"/>
      <c r="F423" s="1908"/>
      <c r="G423" s="1908"/>
      <c r="H423" s="1908"/>
      <c r="I423" s="1908"/>
      <c r="J423" s="1908"/>
      <c r="K423" s="1908"/>
      <c r="L423" s="1908"/>
      <c r="M423" s="1908"/>
      <c r="N423" s="1908"/>
      <c r="O423" s="1908"/>
      <c r="P423" s="1908"/>
      <c r="Q423" s="1908"/>
      <c r="R423" s="1908"/>
      <c r="S423" s="1908"/>
      <c r="T423" s="1908"/>
      <c r="U423" s="1908"/>
      <c r="V423" s="1908"/>
      <c r="W423" s="1908"/>
      <c r="X423" s="1908"/>
      <c r="Y423" s="1908"/>
      <c r="Z423" s="1908"/>
      <c r="AA423" s="1908"/>
      <c r="AB423" s="1908"/>
      <c r="AC423" s="1908"/>
      <c r="AD423" s="1908"/>
      <c r="AE423" s="1908"/>
      <c r="AF423" s="1908"/>
      <c r="AG423" s="1908"/>
    </row>
    <row r="424">
      <c r="A424" s="1908"/>
      <c r="B424" s="1908"/>
      <c r="C424" s="1908"/>
      <c r="D424" s="1908"/>
      <c r="E424" s="1908"/>
      <c r="F424" s="1908"/>
      <c r="G424" s="1908"/>
      <c r="H424" s="1908"/>
      <c r="I424" s="1908"/>
      <c r="J424" s="1908"/>
      <c r="K424" s="1908"/>
      <c r="L424" s="1908"/>
      <c r="M424" s="1908"/>
      <c r="N424" s="1908"/>
      <c r="O424" s="1908"/>
      <c r="P424" s="1908"/>
      <c r="Q424" s="1908"/>
      <c r="R424" s="1908"/>
      <c r="S424" s="1908"/>
      <c r="T424" s="1908"/>
      <c r="U424" s="1908"/>
      <c r="V424" s="1908"/>
      <c r="W424" s="1908"/>
      <c r="X424" s="1908"/>
      <c r="Y424" s="1908"/>
      <c r="Z424" s="1908"/>
      <c r="AA424" s="1908"/>
      <c r="AB424" s="1908"/>
      <c r="AC424" s="1908"/>
      <c r="AD424" s="1908"/>
      <c r="AE424" s="1908"/>
      <c r="AF424" s="1908"/>
      <c r="AG424" s="1908"/>
    </row>
    <row r="425">
      <c r="A425" s="1908"/>
      <c r="B425" s="1908"/>
      <c r="C425" s="1908"/>
      <c r="D425" s="1908"/>
      <c r="E425" s="1908"/>
      <c r="F425" s="1908"/>
      <c r="G425" s="1908"/>
      <c r="H425" s="1908"/>
      <c r="I425" s="1908"/>
      <c r="J425" s="1908"/>
      <c r="K425" s="1908"/>
      <c r="L425" s="1908"/>
      <c r="M425" s="1908"/>
      <c r="N425" s="1908"/>
      <c r="O425" s="1908"/>
      <c r="P425" s="1908"/>
      <c r="Q425" s="1908"/>
      <c r="R425" s="1908"/>
      <c r="S425" s="1908"/>
      <c r="T425" s="1908"/>
      <c r="U425" s="1908"/>
      <c r="V425" s="1908"/>
      <c r="W425" s="1908"/>
      <c r="X425" s="1908"/>
      <c r="Y425" s="1908"/>
      <c r="Z425" s="1908"/>
      <c r="AA425" s="1908"/>
      <c r="AB425" s="1908"/>
      <c r="AC425" s="1908"/>
      <c r="AD425" s="1908"/>
      <c r="AE425" s="1908"/>
      <c r="AF425" s="1908"/>
      <c r="AG425" s="1908"/>
    </row>
    <row r="426">
      <c r="A426" s="1908"/>
      <c r="B426" s="1908"/>
      <c r="C426" s="1908"/>
      <c r="D426" s="1908"/>
      <c r="E426" s="1908"/>
      <c r="F426" s="1908"/>
      <c r="G426" s="1908"/>
      <c r="H426" s="1908"/>
      <c r="I426" s="1908"/>
      <c r="J426" s="1908"/>
      <c r="K426" s="1908"/>
      <c r="L426" s="1908"/>
      <c r="M426" s="1908"/>
      <c r="N426" s="1908"/>
      <c r="O426" s="1908"/>
      <c r="P426" s="1908"/>
      <c r="Q426" s="1908"/>
      <c r="R426" s="1908"/>
      <c r="S426" s="1908"/>
      <c r="T426" s="1908"/>
      <c r="U426" s="1908"/>
      <c r="V426" s="1908"/>
      <c r="W426" s="1908"/>
      <c r="X426" s="1908"/>
      <c r="Y426" s="1908"/>
      <c r="Z426" s="1908"/>
      <c r="AA426" s="1908"/>
      <c r="AB426" s="1908"/>
      <c r="AC426" s="1908"/>
      <c r="AD426" s="1908"/>
      <c r="AE426" s="1908"/>
      <c r="AF426" s="1908"/>
      <c r="AG426" s="1908"/>
    </row>
    <row r="427">
      <c r="A427" s="1908"/>
      <c r="B427" s="1908"/>
      <c r="C427" s="1908"/>
      <c r="D427" s="1908"/>
      <c r="E427" s="1908"/>
      <c r="F427" s="1908"/>
      <c r="G427" s="1908"/>
      <c r="H427" s="1908"/>
      <c r="I427" s="1908"/>
      <c r="J427" s="1908"/>
      <c r="K427" s="1908"/>
      <c r="L427" s="1908"/>
      <c r="M427" s="1908"/>
      <c r="N427" s="1908"/>
      <c r="O427" s="1908"/>
      <c r="P427" s="1908"/>
      <c r="Q427" s="1908"/>
      <c r="R427" s="1908"/>
      <c r="S427" s="1908"/>
      <c r="T427" s="1908"/>
      <c r="U427" s="1908"/>
      <c r="V427" s="1908"/>
      <c r="W427" s="1908"/>
      <c r="X427" s="1908"/>
      <c r="Y427" s="1908"/>
      <c r="Z427" s="1908"/>
      <c r="AA427" s="1908"/>
      <c r="AB427" s="1908"/>
      <c r="AC427" s="1908"/>
      <c r="AD427" s="1908"/>
      <c r="AE427" s="1908"/>
      <c r="AF427" s="1908"/>
      <c r="AG427" s="1908"/>
    </row>
    <row r="428">
      <c r="A428" s="1908"/>
      <c r="B428" s="1908"/>
      <c r="C428" s="1908"/>
      <c r="D428" s="1908"/>
      <c r="E428" s="1908"/>
      <c r="F428" s="1908"/>
      <c r="G428" s="1908"/>
      <c r="H428" s="1908"/>
      <c r="I428" s="1908"/>
      <c r="J428" s="1908"/>
      <c r="K428" s="1908"/>
      <c r="L428" s="1908"/>
      <c r="M428" s="1908"/>
      <c r="N428" s="1908"/>
      <c r="O428" s="1908"/>
      <c r="P428" s="1908"/>
      <c r="Q428" s="1908"/>
      <c r="R428" s="1908"/>
      <c r="S428" s="1908"/>
      <c r="T428" s="1908"/>
      <c r="U428" s="1908"/>
      <c r="V428" s="1908"/>
      <c r="W428" s="1908"/>
      <c r="X428" s="1908"/>
      <c r="Y428" s="1908"/>
      <c r="Z428" s="1908"/>
      <c r="AA428" s="1908"/>
      <c r="AB428" s="1908"/>
      <c r="AC428" s="1908"/>
      <c r="AD428" s="1908"/>
      <c r="AE428" s="1908"/>
      <c r="AF428" s="1908"/>
      <c r="AG428" s="1908"/>
    </row>
    <row r="429">
      <c r="A429" s="1908"/>
      <c r="B429" s="1908"/>
      <c r="C429" s="1908"/>
      <c r="D429" s="1908"/>
      <c r="E429" s="1908"/>
      <c r="F429" s="1908"/>
      <c r="G429" s="1908"/>
      <c r="H429" s="1908"/>
      <c r="I429" s="1908"/>
      <c r="J429" s="1908"/>
      <c r="K429" s="1908"/>
      <c r="L429" s="1908"/>
      <c r="M429" s="1908"/>
      <c r="N429" s="1908"/>
      <c r="O429" s="1908"/>
      <c r="P429" s="1908"/>
      <c r="Q429" s="1908"/>
      <c r="R429" s="1908"/>
      <c r="S429" s="1908"/>
      <c r="T429" s="1908"/>
      <c r="U429" s="1908"/>
      <c r="V429" s="1908"/>
      <c r="W429" s="1908"/>
      <c r="X429" s="1908"/>
      <c r="Y429" s="1908"/>
      <c r="Z429" s="1908"/>
      <c r="AA429" s="1908"/>
      <c r="AB429" s="1908"/>
      <c r="AC429" s="1908"/>
      <c r="AD429" s="1908"/>
      <c r="AE429" s="1908"/>
      <c r="AF429" s="1908"/>
      <c r="AG429" s="1908"/>
    </row>
    <row r="430">
      <c r="A430" s="1908"/>
      <c r="B430" s="1908"/>
      <c r="C430" s="1908"/>
      <c r="D430" s="1908"/>
      <c r="E430" s="1908"/>
      <c r="F430" s="1908"/>
      <c r="G430" s="1908"/>
      <c r="H430" s="1908"/>
      <c r="I430" s="1908"/>
      <c r="J430" s="1908"/>
      <c r="K430" s="1908"/>
      <c r="L430" s="1908"/>
      <c r="M430" s="1908"/>
      <c r="N430" s="1908"/>
      <c r="O430" s="1908"/>
      <c r="P430" s="1908"/>
      <c r="Q430" s="1908"/>
      <c r="R430" s="1908"/>
      <c r="S430" s="1908"/>
      <c r="T430" s="1908"/>
      <c r="U430" s="1908"/>
      <c r="V430" s="1908"/>
      <c r="W430" s="1908"/>
      <c r="X430" s="1908"/>
      <c r="Y430" s="1908"/>
      <c r="Z430" s="1908"/>
      <c r="AA430" s="1908"/>
      <c r="AB430" s="1908"/>
      <c r="AC430" s="1908"/>
      <c r="AD430" s="1908"/>
      <c r="AE430" s="1908"/>
      <c r="AF430" s="1908"/>
      <c r="AG430" s="1908"/>
    </row>
    <row r="431">
      <c r="A431" s="1908"/>
      <c r="B431" s="1908"/>
      <c r="C431" s="1908"/>
      <c r="D431" s="1908"/>
      <c r="E431" s="1908"/>
      <c r="F431" s="1908"/>
      <c r="G431" s="1908"/>
      <c r="H431" s="1908"/>
      <c r="I431" s="1908"/>
      <c r="J431" s="1908"/>
      <c r="K431" s="1908"/>
      <c r="L431" s="1908"/>
      <c r="M431" s="1908"/>
      <c r="N431" s="1908"/>
      <c r="O431" s="1908"/>
      <c r="P431" s="1908"/>
      <c r="Q431" s="1908"/>
      <c r="R431" s="1908"/>
      <c r="S431" s="1908"/>
      <c r="T431" s="1908"/>
      <c r="U431" s="1908"/>
      <c r="V431" s="1908"/>
      <c r="W431" s="1908"/>
      <c r="X431" s="1908"/>
      <c r="Y431" s="1908"/>
      <c r="Z431" s="1908"/>
      <c r="AA431" s="1908"/>
      <c r="AB431" s="1908"/>
      <c r="AC431" s="1908"/>
      <c r="AD431" s="1908"/>
      <c r="AE431" s="1908"/>
      <c r="AF431" s="1908"/>
      <c r="AG431" s="1908"/>
    </row>
    <row r="432">
      <c r="A432" s="1908"/>
      <c r="B432" s="1908"/>
      <c r="C432" s="1908"/>
      <c r="D432" s="1908"/>
      <c r="E432" s="1908"/>
      <c r="F432" s="1908"/>
      <c r="G432" s="1908"/>
      <c r="H432" s="1908"/>
      <c r="I432" s="1908"/>
      <c r="J432" s="1908"/>
      <c r="K432" s="1908"/>
      <c r="L432" s="1908"/>
      <c r="M432" s="1908"/>
      <c r="N432" s="1908"/>
      <c r="O432" s="1908"/>
      <c r="P432" s="1908"/>
      <c r="Q432" s="1908"/>
      <c r="R432" s="1908"/>
      <c r="S432" s="1908"/>
      <c r="T432" s="1908"/>
      <c r="U432" s="1908"/>
      <c r="V432" s="1908"/>
      <c r="W432" s="1908"/>
      <c r="X432" s="1908"/>
      <c r="Y432" s="1908"/>
      <c r="Z432" s="1908"/>
      <c r="AA432" s="1908"/>
      <c r="AB432" s="1908"/>
      <c r="AC432" s="1908"/>
      <c r="AD432" s="1908"/>
      <c r="AE432" s="1908"/>
      <c r="AF432" s="1908"/>
      <c r="AG432" s="1908"/>
    </row>
    <row r="433">
      <c r="A433" s="1908"/>
      <c r="B433" s="1908"/>
      <c r="C433" s="1908"/>
      <c r="D433" s="1908"/>
      <c r="E433" s="1908"/>
      <c r="F433" s="1908"/>
      <c r="G433" s="1908"/>
      <c r="H433" s="1908"/>
      <c r="I433" s="1908"/>
      <c r="J433" s="1908"/>
      <c r="K433" s="1908"/>
      <c r="L433" s="1908"/>
      <c r="M433" s="1908"/>
      <c r="N433" s="1908"/>
      <c r="O433" s="1908"/>
      <c r="P433" s="1908"/>
      <c r="Q433" s="1908"/>
      <c r="R433" s="1908"/>
      <c r="S433" s="1908"/>
      <c r="T433" s="1908"/>
      <c r="U433" s="1908"/>
      <c r="V433" s="1908"/>
      <c r="W433" s="1908"/>
      <c r="X433" s="1908"/>
      <c r="Y433" s="1908"/>
      <c r="Z433" s="1908"/>
      <c r="AA433" s="1908"/>
      <c r="AB433" s="1908"/>
      <c r="AC433" s="1908"/>
      <c r="AD433" s="1908"/>
      <c r="AE433" s="1908"/>
      <c r="AF433" s="1908"/>
      <c r="AG433" s="1908"/>
    </row>
    <row r="434">
      <c r="A434" s="1908"/>
      <c r="B434" s="1908"/>
      <c r="C434" s="1908"/>
      <c r="D434" s="1908"/>
      <c r="E434" s="1908"/>
      <c r="F434" s="1908"/>
      <c r="G434" s="1908"/>
      <c r="H434" s="1908"/>
      <c r="I434" s="1908"/>
      <c r="J434" s="1908"/>
      <c r="K434" s="1908"/>
      <c r="L434" s="1908"/>
      <c r="M434" s="1908"/>
      <c r="N434" s="1908"/>
      <c r="O434" s="1908"/>
      <c r="P434" s="1908"/>
      <c r="Q434" s="1908"/>
      <c r="R434" s="1908"/>
      <c r="S434" s="1908"/>
      <c r="T434" s="1908"/>
      <c r="U434" s="1908"/>
      <c r="V434" s="1908"/>
      <c r="W434" s="1908"/>
      <c r="X434" s="1908"/>
      <c r="Y434" s="1908"/>
      <c r="Z434" s="1908"/>
      <c r="AA434" s="1908"/>
      <c r="AB434" s="1908"/>
      <c r="AC434" s="1908"/>
      <c r="AD434" s="1908"/>
      <c r="AE434" s="1908"/>
      <c r="AF434" s="1908"/>
      <c r="AG434" s="1908"/>
    </row>
    <row r="435">
      <c r="A435" s="1908"/>
      <c r="B435" s="1908"/>
      <c r="C435" s="1908"/>
      <c r="D435" s="1908"/>
      <c r="E435" s="1908"/>
      <c r="F435" s="1908"/>
      <c r="G435" s="1908"/>
      <c r="H435" s="1908"/>
      <c r="I435" s="1908"/>
      <c r="J435" s="1908"/>
      <c r="K435" s="1908"/>
      <c r="L435" s="1908"/>
      <c r="M435" s="1908"/>
      <c r="N435" s="1908"/>
      <c r="O435" s="1908"/>
      <c r="P435" s="1908"/>
      <c r="Q435" s="1908"/>
      <c r="R435" s="1908"/>
      <c r="S435" s="1908"/>
      <c r="T435" s="1908"/>
      <c r="U435" s="1908"/>
      <c r="V435" s="1908"/>
      <c r="W435" s="1908"/>
      <c r="X435" s="1908"/>
      <c r="Y435" s="1908"/>
      <c r="Z435" s="1908"/>
      <c r="AA435" s="1908"/>
      <c r="AB435" s="1908"/>
      <c r="AC435" s="1908"/>
      <c r="AD435" s="1908"/>
      <c r="AE435" s="1908"/>
      <c r="AF435" s="1908"/>
      <c r="AG435" s="1908"/>
    </row>
    <row r="436">
      <c r="A436" s="1908"/>
      <c r="B436" s="1908"/>
      <c r="C436" s="1908"/>
      <c r="D436" s="1908"/>
      <c r="E436" s="1908"/>
      <c r="F436" s="1908"/>
      <c r="G436" s="1908"/>
      <c r="H436" s="1908"/>
      <c r="I436" s="1908"/>
      <c r="J436" s="1908"/>
      <c r="K436" s="1908"/>
      <c r="L436" s="1908"/>
      <c r="M436" s="1908"/>
      <c r="N436" s="1908"/>
      <c r="O436" s="1908"/>
      <c r="P436" s="1908"/>
      <c r="Q436" s="1908"/>
      <c r="R436" s="1908"/>
      <c r="S436" s="1908"/>
      <c r="T436" s="1908"/>
      <c r="U436" s="1908"/>
      <c r="V436" s="1908"/>
      <c r="W436" s="1908"/>
      <c r="X436" s="1908"/>
      <c r="Y436" s="1908"/>
      <c r="Z436" s="1908"/>
      <c r="AA436" s="1908"/>
      <c r="AB436" s="1908"/>
      <c r="AC436" s="1908"/>
      <c r="AD436" s="1908"/>
      <c r="AE436" s="1908"/>
      <c r="AF436" s="1908"/>
      <c r="AG436" s="1908"/>
    </row>
    <row r="437">
      <c r="A437" s="1908"/>
      <c r="B437" s="1908"/>
      <c r="C437" s="1908"/>
      <c r="D437" s="1908"/>
      <c r="E437" s="1908"/>
      <c r="F437" s="1908"/>
      <c r="G437" s="1908"/>
      <c r="H437" s="1908"/>
      <c r="I437" s="1908"/>
      <c r="J437" s="1908"/>
      <c r="K437" s="1908"/>
      <c r="L437" s="1908"/>
      <c r="M437" s="1908"/>
      <c r="N437" s="1908"/>
      <c r="O437" s="1908"/>
      <c r="P437" s="1908"/>
      <c r="Q437" s="1908"/>
      <c r="R437" s="1908"/>
      <c r="S437" s="1908"/>
      <c r="T437" s="1908"/>
      <c r="U437" s="1908"/>
      <c r="V437" s="1908"/>
      <c r="W437" s="1908"/>
      <c r="X437" s="1908"/>
      <c r="Y437" s="1908"/>
      <c r="Z437" s="1908"/>
      <c r="AA437" s="1908"/>
      <c r="AB437" s="1908"/>
      <c r="AC437" s="1908"/>
      <c r="AD437" s="1908"/>
      <c r="AE437" s="1908"/>
      <c r="AF437" s="1908"/>
      <c r="AG437" s="1908"/>
    </row>
    <row r="438">
      <c r="A438" s="1908"/>
      <c r="B438" s="1908"/>
      <c r="C438" s="1908"/>
      <c r="D438" s="1908"/>
      <c r="E438" s="1908"/>
      <c r="F438" s="1908"/>
      <c r="G438" s="1908"/>
      <c r="H438" s="1908"/>
      <c r="I438" s="1908"/>
      <c r="J438" s="1908"/>
      <c r="K438" s="1908"/>
      <c r="L438" s="1908"/>
      <c r="M438" s="1908"/>
      <c r="N438" s="1908"/>
      <c r="O438" s="1908"/>
      <c r="P438" s="1908"/>
      <c r="Q438" s="1908"/>
      <c r="R438" s="1908"/>
      <c r="S438" s="1908"/>
      <c r="T438" s="1908"/>
      <c r="U438" s="1908"/>
      <c r="V438" s="1908"/>
      <c r="W438" s="1908"/>
      <c r="X438" s="1908"/>
      <c r="Y438" s="1908"/>
      <c r="Z438" s="1908"/>
      <c r="AA438" s="1908"/>
      <c r="AB438" s="1908"/>
      <c r="AC438" s="1908"/>
      <c r="AD438" s="1908"/>
      <c r="AE438" s="1908"/>
      <c r="AF438" s="1908"/>
      <c r="AG438" s="1908"/>
    </row>
    <row r="439">
      <c r="A439" s="1908"/>
      <c r="B439" s="1908"/>
      <c r="C439" s="1908"/>
      <c r="D439" s="1908"/>
      <c r="E439" s="1908"/>
      <c r="F439" s="1908"/>
      <c r="G439" s="1908"/>
      <c r="H439" s="1908"/>
      <c r="I439" s="1908"/>
      <c r="J439" s="1908"/>
      <c r="K439" s="1908"/>
      <c r="L439" s="1908"/>
      <c r="M439" s="1908"/>
      <c r="N439" s="1908"/>
      <c r="O439" s="1908"/>
      <c r="P439" s="1908"/>
      <c r="Q439" s="1908"/>
      <c r="R439" s="1908"/>
      <c r="S439" s="1908"/>
      <c r="T439" s="1908"/>
      <c r="U439" s="1908"/>
      <c r="V439" s="1908"/>
      <c r="W439" s="1908"/>
      <c r="X439" s="1908"/>
      <c r="Y439" s="1908"/>
      <c r="Z439" s="1908"/>
      <c r="AA439" s="1908"/>
      <c r="AB439" s="1908"/>
      <c r="AC439" s="1908"/>
      <c r="AD439" s="1908"/>
      <c r="AE439" s="1908"/>
      <c r="AF439" s="1908"/>
      <c r="AG439" s="1908"/>
    </row>
    <row r="440">
      <c r="A440" s="1908"/>
      <c r="B440" s="1908"/>
      <c r="C440" s="1908"/>
      <c r="D440" s="1908"/>
      <c r="E440" s="1908"/>
      <c r="F440" s="1908"/>
      <c r="G440" s="1908"/>
      <c r="H440" s="1908"/>
      <c r="I440" s="1908"/>
      <c r="J440" s="1908"/>
      <c r="K440" s="1908"/>
      <c r="L440" s="1908"/>
      <c r="M440" s="1908"/>
      <c r="N440" s="1908"/>
      <c r="O440" s="1908"/>
      <c r="P440" s="1908"/>
      <c r="Q440" s="1908"/>
      <c r="R440" s="1908"/>
      <c r="S440" s="1908"/>
      <c r="T440" s="1908"/>
      <c r="U440" s="1908"/>
      <c r="V440" s="1908"/>
      <c r="W440" s="1908"/>
      <c r="X440" s="1908"/>
      <c r="Y440" s="1908"/>
      <c r="Z440" s="1908"/>
      <c r="AA440" s="1908"/>
      <c r="AB440" s="1908"/>
      <c r="AC440" s="1908"/>
      <c r="AD440" s="1908"/>
      <c r="AE440" s="1908"/>
      <c r="AF440" s="1908"/>
      <c r="AG440" s="1908"/>
    </row>
    <row r="441">
      <c r="A441" s="1908"/>
      <c r="B441" s="1908"/>
      <c r="C441" s="1908"/>
      <c r="D441" s="1908"/>
      <c r="E441" s="1908"/>
      <c r="F441" s="1908"/>
      <c r="G441" s="1908"/>
      <c r="H441" s="1908"/>
      <c r="I441" s="1908"/>
      <c r="J441" s="1908"/>
      <c r="K441" s="1908"/>
      <c r="L441" s="1908"/>
      <c r="M441" s="1908"/>
      <c r="N441" s="1908"/>
      <c r="O441" s="1908"/>
      <c r="P441" s="1908"/>
      <c r="Q441" s="1908"/>
      <c r="R441" s="1908"/>
      <c r="S441" s="1908"/>
      <c r="T441" s="1908"/>
      <c r="U441" s="1908"/>
      <c r="V441" s="1908"/>
      <c r="W441" s="1908"/>
      <c r="X441" s="1908"/>
      <c r="Y441" s="1908"/>
      <c r="Z441" s="1908"/>
      <c r="AA441" s="1908"/>
      <c r="AB441" s="1908"/>
      <c r="AC441" s="1908"/>
      <c r="AD441" s="1908"/>
      <c r="AE441" s="1908"/>
      <c r="AF441" s="1908"/>
      <c r="AG441" s="1908"/>
    </row>
    <row r="442">
      <c r="A442" s="1908"/>
      <c r="B442" s="1908"/>
      <c r="C442" s="1908"/>
      <c r="D442" s="1908"/>
      <c r="E442" s="1908"/>
      <c r="F442" s="1908"/>
      <c r="G442" s="1908"/>
      <c r="H442" s="1908"/>
      <c r="I442" s="1908"/>
      <c r="J442" s="1908"/>
      <c r="K442" s="1908"/>
      <c r="L442" s="1908"/>
      <c r="M442" s="1908"/>
      <c r="N442" s="1908"/>
      <c r="O442" s="1908"/>
      <c r="P442" s="1908"/>
      <c r="Q442" s="1908"/>
      <c r="R442" s="1908"/>
      <c r="S442" s="1908"/>
      <c r="T442" s="1908"/>
      <c r="U442" s="1908"/>
      <c r="V442" s="1908"/>
      <c r="W442" s="1908"/>
      <c r="X442" s="1908"/>
      <c r="Y442" s="1908"/>
      <c r="Z442" s="1908"/>
      <c r="AA442" s="1908"/>
      <c r="AB442" s="1908"/>
      <c r="AC442" s="1908"/>
      <c r="AD442" s="1908"/>
      <c r="AE442" s="1908"/>
      <c r="AF442" s="1908"/>
      <c r="AG442" s="1908"/>
    </row>
    <row r="443">
      <c r="A443" s="1908"/>
      <c r="B443" s="1908"/>
      <c r="C443" s="1908"/>
      <c r="D443" s="1908"/>
      <c r="E443" s="1908"/>
      <c r="F443" s="1908"/>
      <c r="G443" s="1908"/>
      <c r="H443" s="1908"/>
      <c r="I443" s="1908"/>
      <c r="J443" s="1908"/>
      <c r="K443" s="1908"/>
      <c r="L443" s="1908"/>
      <c r="M443" s="1908"/>
      <c r="N443" s="1908"/>
      <c r="O443" s="1908"/>
      <c r="P443" s="1908"/>
      <c r="Q443" s="1908"/>
      <c r="R443" s="1908"/>
      <c r="S443" s="1908"/>
      <c r="T443" s="1908"/>
      <c r="U443" s="1908"/>
      <c r="V443" s="1908"/>
      <c r="W443" s="1908"/>
      <c r="X443" s="1908"/>
      <c r="Y443" s="1908"/>
      <c r="Z443" s="1908"/>
      <c r="AA443" s="1908"/>
      <c r="AB443" s="1908"/>
      <c r="AC443" s="1908"/>
      <c r="AD443" s="1908"/>
      <c r="AE443" s="1908"/>
      <c r="AF443" s="1908"/>
      <c r="AG443" s="1908"/>
    </row>
    <row r="444">
      <c r="A444" s="1908"/>
      <c r="B444" s="1908"/>
      <c r="C444" s="1908"/>
      <c r="D444" s="1908"/>
      <c r="E444" s="1908"/>
      <c r="F444" s="1908"/>
      <c r="G444" s="1908"/>
      <c r="H444" s="1908"/>
      <c r="I444" s="1908"/>
      <c r="J444" s="1908"/>
      <c r="K444" s="1908"/>
      <c r="L444" s="1908"/>
      <c r="M444" s="1908"/>
      <c r="N444" s="1908"/>
      <c r="O444" s="1908"/>
      <c r="P444" s="1908"/>
      <c r="Q444" s="1908"/>
      <c r="R444" s="1908"/>
      <c r="S444" s="1908"/>
      <c r="T444" s="1908"/>
      <c r="U444" s="1908"/>
      <c r="V444" s="1908"/>
      <c r="W444" s="1908"/>
      <c r="X444" s="1908"/>
      <c r="Y444" s="1908"/>
      <c r="Z444" s="1908"/>
      <c r="AA444" s="1908"/>
      <c r="AB444" s="1908"/>
      <c r="AC444" s="1908"/>
      <c r="AD444" s="1908"/>
      <c r="AE444" s="1908"/>
      <c r="AF444" s="1908"/>
      <c r="AG444" s="1908"/>
    </row>
    <row r="445">
      <c r="A445" s="1908"/>
      <c r="B445" s="1908"/>
      <c r="C445" s="1908"/>
      <c r="D445" s="1908"/>
      <c r="E445" s="1908"/>
      <c r="F445" s="1908"/>
      <c r="G445" s="1908"/>
      <c r="H445" s="1908"/>
      <c r="I445" s="1908"/>
      <c r="J445" s="1908"/>
      <c r="K445" s="1908"/>
      <c r="L445" s="1908"/>
      <c r="M445" s="1908"/>
      <c r="N445" s="1908"/>
      <c r="O445" s="1908"/>
      <c r="P445" s="1908"/>
      <c r="Q445" s="1908"/>
      <c r="R445" s="1908"/>
      <c r="S445" s="1908"/>
      <c r="T445" s="1908"/>
      <c r="U445" s="1908"/>
      <c r="V445" s="1908"/>
      <c r="W445" s="1908"/>
      <c r="X445" s="1908"/>
      <c r="Y445" s="1908"/>
      <c r="Z445" s="1908"/>
      <c r="AA445" s="1908"/>
      <c r="AB445" s="1908"/>
      <c r="AC445" s="1908"/>
      <c r="AD445" s="1908"/>
      <c r="AE445" s="1908"/>
      <c r="AF445" s="1908"/>
      <c r="AG445" s="1908"/>
    </row>
    <row r="446">
      <c r="A446" s="1908"/>
      <c r="B446" s="1908"/>
      <c r="C446" s="1908"/>
      <c r="D446" s="1908"/>
      <c r="E446" s="1908"/>
      <c r="F446" s="1908"/>
      <c r="G446" s="1908"/>
      <c r="H446" s="1908"/>
      <c r="I446" s="1908"/>
      <c r="J446" s="1908"/>
      <c r="K446" s="1908"/>
      <c r="L446" s="1908"/>
      <c r="M446" s="1908"/>
      <c r="N446" s="1908"/>
      <c r="O446" s="1908"/>
      <c r="P446" s="1908"/>
      <c r="Q446" s="1908"/>
      <c r="R446" s="1908"/>
      <c r="S446" s="1908"/>
      <c r="T446" s="1908"/>
      <c r="U446" s="1908"/>
      <c r="V446" s="1908"/>
      <c r="W446" s="1908"/>
      <c r="X446" s="1908"/>
      <c r="Y446" s="1908"/>
      <c r="Z446" s="1908"/>
      <c r="AA446" s="1908"/>
      <c r="AB446" s="1908"/>
      <c r="AC446" s="1908"/>
      <c r="AD446" s="1908"/>
      <c r="AE446" s="1908"/>
      <c r="AF446" s="1908"/>
      <c r="AG446" s="1908"/>
    </row>
    <row r="447">
      <c r="A447" s="1908"/>
      <c r="B447" s="1908"/>
      <c r="C447" s="1908"/>
      <c r="D447" s="1908"/>
      <c r="E447" s="1908"/>
      <c r="F447" s="1908"/>
      <c r="G447" s="1908"/>
      <c r="H447" s="1908"/>
      <c r="I447" s="1908"/>
      <c r="J447" s="1908"/>
      <c r="K447" s="1908"/>
      <c r="L447" s="1908"/>
      <c r="M447" s="1908"/>
      <c r="N447" s="1908"/>
      <c r="O447" s="1908"/>
      <c r="P447" s="1908"/>
      <c r="Q447" s="1908"/>
      <c r="R447" s="1908"/>
      <c r="S447" s="1908"/>
      <c r="T447" s="1908"/>
      <c r="U447" s="1908"/>
      <c r="V447" s="1908"/>
      <c r="W447" s="1908"/>
      <c r="X447" s="1908"/>
      <c r="Y447" s="1908"/>
      <c r="Z447" s="1908"/>
      <c r="AA447" s="1908"/>
      <c r="AB447" s="1908"/>
      <c r="AC447" s="1908"/>
      <c r="AD447" s="1908"/>
      <c r="AE447" s="1908"/>
      <c r="AF447" s="1908"/>
      <c r="AG447" s="1908"/>
    </row>
    <row r="448">
      <c r="A448" s="1908"/>
      <c r="B448" s="1908"/>
      <c r="C448" s="1908"/>
      <c r="D448" s="1908"/>
      <c r="E448" s="1908"/>
      <c r="F448" s="1908"/>
      <c r="G448" s="1908"/>
      <c r="H448" s="1908"/>
      <c r="I448" s="1908"/>
      <c r="J448" s="1908"/>
      <c r="K448" s="1908"/>
      <c r="L448" s="1908"/>
      <c r="M448" s="1908"/>
      <c r="N448" s="1908"/>
      <c r="O448" s="1908"/>
      <c r="P448" s="1908"/>
      <c r="Q448" s="1908"/>
      <c r="R448" s="1908"/>
      <c r="S448" s="1908"/>
      <c r="T448" s="1908"/>
      <c r="U448" s="1908"/>
      <c r="V448" s="1908"/>
      <c r="W448" s="1908"/>
      <c r="X448" s="1908"/>
      <c r="Y448" s="1908"/>
      <c r="Z448" s="1908"/>
      <c r="AA448" s="1908"/>
      <c r="AB448" s="1908"/>
      <c r="AC448" s="1908"/>
      <c r="AD448" s="1908"/>
      <c r="AE448" s="1908"/>
      <c r="AF448" s="1908"/>
      <c r="AG448" s="1908"/>
    </row>
    <row r="449">
      <c r="A449" s="1908"/>
      <c r="B449" s="1908"/>
      <c r="C449" s="1908"/>
      <c r="D449" s="1908"/>
      <c r="E449" s="1908"/>
      <c r="F449" s="1908"/>
      <c r="G449" s="1908"/>
      <c r="H449" s="1908"/>
      <c r="I449" s="1908"/>
      <c r="J449" s="1908"/>
      <c r="K449" s="1908"/>
      <c r="L449" s="1908"/>
      <c r="M449" s="1908"/>
      <c r="N449" s="1908"/>
      <c r="O449" s="1908"/>
      <c r="P449" s="1908"/>
      <c r="Q449" s="1908"/>
      <c r="R449" s="1908"/>
      <c r="S449" s="1908"/>
      <c r="T449" s="1908"/>
      <c r="U449" s="1908"/>
      <c r="V449" s="1908"/>
      <c r="W449" s="1908"/>
      <c r="X449" s="1908"/>
      <c r="Y449" s="1908"/>
      <c r="Z449" s="1908"/>
      <c r="AA449" s="1908"/>
      <c r="AB449" s="1908"/>
      <c r="AC449" s="1908"/>
      <c r="AD449" s="1908"/>
      <c r="AE449" s="1908"/>
      <c r="AF449" s="1908"/>
      <c r="AG449" s="1908"/>
    </row>
    <row r="450">
      <c r="A450" s="1908"/>
      <c r="B450" s="1908"/>
      <c r="C450" s="1908"/>
      <c r="D450" s="1908"/>
      <c r="E450" s="1908"/>
      <c r="F450" s="1908"/>
      <c r="G450" s="1908"/>
      <c r="H450" s="1908"/>
      <c r="I450" s="1908"/>
      <c r="J450" s="1908"/>
      <c r="K450" s="1908"/>
      <c r="L450" s="1908"/>
      <c r="M450" s="1908"/>
      <c r="N450" s="1908"/>
      <c r="O450" s="1908"/>
      <c r="P450" s="1908"/>
      <c r="Q450" s="1908"/>
      <c r="R450" s="1908"/>
      <c r="S450" s="1908"/>
      <c r="T450" s="1908"/>
      <c r="U450" s="1908"/>
      <c r="V450" s="1908"/>
      <c r="W450" s="1908"/>
      <c r="X450" s="1908"/>
      <c r="Y450" s="1908"/>
      <c r="Z450" s="1908"/>
      <c r="AA450" s="1908"/>
      <c r="AB450" s="1908"/>
      <c r="AC450" s="1908"/>
      <c r="AD450" s="1908"/>
      <c r="AE450" s="1908"/>
      <c r="AF450" s="1908"/>
      <c r="AG450" s="1908"/>
    </row>
    <row r="451">
      <c r="A451" s="1908"/>
      <c r="B451" s="1908"/>
      <c r="C451" s="1908"/>
      <c r="D451" s="1908"/>
      <c r="E451" s="1908"/>
      <c r="F451" s="1908"/>
      <c r="G451" s="1908"/>
      <c r="H451" s="1908"/>
      <c r="I451" s="1908"/>
      <c r="J451" s="1908"/>
      <c r="K451" s="1908"/>
      <c r="L451" s="1908"/>
      <c r="M451" s="1908"/>
      <c r="N451" s="1908"/>
      <c r="O451" s="1908"/>
      <c r="P451" s="1908"/>
      <c r="Q451" s="1908"/>
      <c r="R451" s="1908"/>
      <c r="S451" s="1908"/>
      <c r="T451" s="1908"/>
      <c r="U451" s="1908"/>
      <c r="V451" s="1908"/>
      <c r="W451" s="1908"/>
      <c r="X451" s="1908"/>
      <c r="Y451" s="1908"/>
      <c r="Z451" s="1908"/>
      <c r="AA451" s="1908"/>
      <c r="AB451" s="1908"/>
      <c r="AC451" s="1908"/>
      <c r="AD451" s="1908"/>
      <c r="AE451" s="1908"/>
      <c r="AF451" s="1908"/>
      <c r="AG451" s="1908"/>
    </row>
    <row r="452">
      <c r="A452" s="1908"/>
      <c r="B452" s="1908"/>
      <c r="C452" s="1908"/>
      <c r="D452" s="1908"/>
      <c r="E452" s="1908"/>
      <c r="F452" s="1908"/>
      <c r="G452" s="1908"/>
      <c r="H452" s="1908"/>
      <c r="I452" s="1908"/>
      <c r="J452" s="1908"/>
      <c r="K452" s="1908"/>
      <c r="L452" s="1908"/>
      <c r="M452" s="1908"/>
      <c r="N452" s="1908"/>
      <c r="O452" s="1908"/>
      <c r="P452" s="1908"/>
      <c r="Q452" s="1908"/>
      <c r="R452" s="1908"/>
      <c r="S452" s="1908"/>
      <c r="T452" s="1908"/>
      <c r="U452" s="1908"/>
      <c r="V452" s="1908"/>
      <c r="W452" s="1908"/>
      <c r="X452" s="1908"/>
      <c r="Y452" s="1908"/>
      <c r="Z452" s="1908"/>
      <c r="AA452" s="1908"/>
      <c r="AB452" s="1908"/>
      <c r="AC452" s="1908"/>
      <c r="AD452" s="1908"/>
      <c r="AE452" s="1908"/>
      <c r="AF452" s="1908"/>
      <c r="AG452" s="1908"/>
    </row>
    <row r="453">
      <c r="A453" s="1908"/>
      <c r="B453" s="1908"/>
      <c r="C453" s="1908"/>
      <c r="D453" s="1908"/>
      <c r="E453" s="1908"/>
      <c r="F453" s="1908"/>
      <c r="G453" s="1908"/>
      <c r="H453" s="1908"/>
      <c r="I453" s="1908"/>
      <c r="J453" s="1908"/>
      <c r="K453" s="1908"/>
      <c r="L453" s="1908"/>
      <c r="M453" s="1908"/>
      <c r="N453" s="1908"/>
      <c r="O453" s="1908"/>
      <c r="P453" s="1908"/>
      <c r="Q453" s="1908"/>
      <c r="R453" s="1908"/>
      <c r="S453" s="1908"/>
      <c r="T453" s="1908"/>
      <c r="U453" s="1908"/>
      <c r="V453" s="1908"/>
      <c r="W453" s="1908"/>
      <c r="X453" s="1908"/>
      <c r="Y453" s="1908"/>
      <c r="Z453" s="1908"/>
      <c r="AA453" s="1908"/>
      <c r="AB453" s="1908"/>
      <c r="AC453" s="1908"/>
      <c r="AD453" s="1908"/>
      <c r="AE453" s="1908"/>
      <c r="AF453" s="1908"/>
      <c r="AG453" s="1908"/>
    </row>
    <row r="454">
      <c r="A454" s="1908"/>
      <c r="B454" s="1908"/>
      <c r="C454" s="1908"/>
      <c r="D454" s="1908"/>
      <c r="E454" s="1908"/>
      <c r="F454" s="1908"/>
      <c r="G454" s="1908"/>
      <c r="H454" s="1908"/>
      <c r="I454" s="1908"/>
      <c r="J454" s="1908"/>
      <c r="K454" s="1908"/>
      <c r="L454" s="1908"/>
      <c r="M454" s="1908"/>
      <c r="N454" s="1908"/>
      <c r="O454" s="1908"/>
      <c r="P454" s="1908"/>
      <c r="Q454" s="1908"/>
      <c r="R454" s="1908"/>
      <c r="S454" s="1908"/>
      <c r="T454" s="1908"/>
      <c r="U454" s="1908"/>
      <c r="V454" s="1908"/>
      <c r="W454" s="1908"/>
      <c r="X454" s="1908"/>
      <c r="Y454" s="1908"/>
      <c r="Z454" s="1908"/>
      <c r="AA454" s="1908"/>
      <c r="AB454" s="1908"/>
      <c r="AC454" s="1908"/>
      <c r="AD454" s="1908"/>
      <c r="AE454" s="1908"/>
      <c r="AF454" s="1908"/>
      <c r="AG454" s="1908"/>
    </row>
    <row r="455">
      <c r="A455" s="1908"/>
      <c r="B455" s="1908"/>
      <c r="C455" s="1908"/>
      <c r="D455" s="1908"/>
      <c r="E455" s="1908"/>
      <c r="F455" s="1908"/>
      <c r="G455" s="1908"/>
      <c r="H455" s="1908"/>
      <c r="I455" s="1908"/>
      <c r="J455" s="1908"/>
      <c r="K455" s="1908"/>
      <c r="L455" s="1908"/>
      <c r="M455" s="1908"/>
      <c r="N455" s="1908"/>
      <c r="O455" s="1908"/>
      <c r="P455" s="1908"/>
      <c r="Q455" s="1908"/>
      <c r="R455" s="1908"/>
      <c r="S455" s="1908"/>
      <c r="T455" s="1908"/>
      <c r="U455" s="1908"/>
      <c r="V455" s="1908"/>
      <c r="W455" s="1908"/>
      <c r="X455" s="1908"/>
      <c r="Y455" s="1908"/>
      <c r="Z455" s="1908"/>
      <c r="AA455" s="1908"/>
      <c r="AB455" s="1908"/>
      <c r="AC455" s="1908"/>
      <c r="AD455" s="1908"/>
      <c r="AE455" s="1908"/>
      <c r="AF455" s="1908"/>
      <c r="AG455" s="1908"/>
    </row>
    <row r="456">
      <c r="A456" s="1908"/>
      <c r="B456" s="1908"/>
      <c r="C456" s="1908"/>
      <c r="D456" s="1908"/>
      <c r="E456" s="1908"/>
      <c r="F456" s="1908"/>
      <c r="G456" s="1908"/>
      <c r="H456" s="1908"/>
      <c r="I456" s="1908"/>
      <c r="J456" s="1908"/>
      <c r="K456" s="1908"/>
      <c r="L456" s="1908"/>
      <c r="M456" s="1908"/>
      <c r="N456" s="1908"/>
      <c r="O456" s="1908"/>
      <c r="P456" s="1908"/>
      <c r="Q456" s="1908"/>
      <c r="R456" s="1908"/>
      <c r="S456" s="1908"/>
      <c r="T456" s="1908"/>
      <c r="U456" s="1908"/>
      <c r="V456" s="1908"/>
      <c r="W456" s="1908"/>
      <c r="X456" s="1908"/>
      <c r="Y456" s="1908"/>
      <c r="Z456" s="1908"/>
      <c r="AA456" s="1908"/>
      <c r="AB456" s="1908"/>
      <c r="AC456" s="1908"/>
      <c r="AD456" s="1908"/>
      <c r="AE456" s="1908"/>
      <c r="AF456" s="1908"/>
      <c r="AG456" s="1908"/>
    </row>
    <row r="457">
      <c r="A457" s="1908"/>
      <c r="B457" s="1908"/>
      <c r="C457" s="1908"/>
      <c r="D457" s="1908"/>
      <c r="E457" s="1908"/>
      <c r="F457" s="1908"/>
      <c r="G457" s="1908"/>
      <c r="H457" s="1908"/>
      <c r="I457" s="1908"/>
      <c r="J457" s="1908"/>
      <c r="K457" s="1908"/>
      <c r="L457" s="1908"/>
      <c r="M457" s="1908"/>
      <c r="N457" s="1908"/>
      <c r="O457" s="1908"/>
      <c r="P457" s="1908"/>
      <c r="Q457" s="1908"/>
      <c r="R457" s="1908"/>
      <c r="S457" s="1908"/>
      <c r="T457" s="1908"/>
      <c r="U457" s="1908"/>
      <c r="V457" s="1908"/>
      <c r="W457" s="1908"/>
      <c r="X457" s="1908"/>
      <c r="Y457" s="1908"/>
      <c r="Z457" s="1908"/>
      <c r="AA457" s="1908"/>
      <c r="AB457" s="1908"/>
      <c r="AC457" s="1908"/>
      <c r="AD457" s="1908"/>
      <c r="AE457" s="1908"/>
      <c r="AF457" s="1908"/>
      <c r="AG457" s="1908"/>
    </row>
    <row r="458">
      <c r="A458" s="1908"/>
      <c r="B458" s="1908"/>
      <c r="C458" s="1908"/>
      <c r="D458" s="1908"/>
      <c r="E458" s="1908"/>
      <c r="F458" s="1908"/>
      <c r="G458" s="1908"/>
      <c r="H458" s="1908"/>
      <c r="I458" s="1908"/>
      <c r="J458" s="1908"/>
      <c r="K458" s="1908"/>
      <c r="L458" s="1908"/>
      <c r="M458" s="1908"/>
      <c r="N458" s="1908"/>
      <c r="O458" s="1908"/>
      <c r="P458" s="1908"/>
      <c r="Q458" s="1908"/>
      <c r="R458" s="1908"/>
      <c r="S458" s="1908"/>
      <c r="T458" s="1908"/>
      <c r="U458" s="1908"/>
      <c r="V458" s="1908"/>
      <c r="W458" s="1908"/>
      <c r="X458" s="1908"/>
      <c r="Y458" s="1908"/>
      <c r="Z458" s="1908"/>
      <c r="AA458" s="1908"/>
      <c r="AB458" s="1908"/>
      <c r="AC458" s="1908"/>
      <c r="AD458" s="1908"/>
      <c r="AE458" s="1908"/>
      <c r="AF458" s="1908"/>
      <c r="AG458" s="1908"/>
    </row>
    <row r="459">
      <c r="A459" s="1908"/>
      <c r="B459" s="1908"/>
      <c r="C459" s="1908"/>
      <c r="D459" s="1908"/>
      <c r="E459" s="1908"/>
      <c r="F459" s="1908"/>
      <c r="G459" s="1908"/>
      <c r="H459" s="1908"/>
      <c r="I459" s="1908"/>
      <c r="J459" s="1908"/>
      <c r="K459" s="1908"/>
      <c r="L459" s="1908"/>
      <c r="M459" s="1908"/>
      <c r="N459" s="1908"/>
      <c r="O459" s="1908"/>
      <c r="P459" s="1908"/>
      <c r="Q459" s="1908"/>
      <c r="R459" s="1908"/>
      <c r="S459" s="1908"/>
      <c r="T459" s="1908"/>
      <c r="U459" s="1908"/>
      <c r="V459" s="1908"/>
      <c r="W459" s="1908"/>
      <c r="X459" s="1908"/>
      <c r="Y459" s="1908"/>
      <c r="Z459" s="1908"/>
      <c r="AA459" s="1908"/>
      <c r="AB459" s="1908"/>
      <c r="AC459" s="1908"/>
      <c r="AD459" s="1908"/>
      <c r="AE459" s="1908"/>
      <c r="AF459" s="1908"/>
      <c r="AG459" s="1908"/>
    </row>
    <row r="460">
      <c r="A460" s="1908"/>
      <c r="B460" s="1908"/>
      <c r="C460" s="1908"/>
      <c r="D460" s="1908"/>
      <c r="E460" s="1908"/>
      <c r="F460" s="1908"/>
      <c r="G460" s="1908"/>
      <c r="H460" s="1908"/>
      <c r="I460" s="1908"/>
      <c r="J460" s="1908"/>
      <c r="K460" s="1908"/>
      <c r="L460" s="1908"/>
      <c r="M460" s="1908"/>
      <c r="N460" s="1908"/>
      <c r="O460" s="1908"/>
      <c r="P460" s="1908"/>
      <c r="Q460" s="1908"/>
      <c r="R460" s="1908"/>
      <c r="S460" s="1908"/>
      <c r="T460" s="1908"/>
      <c r="U460" s="1908"/>
      <c r="V460" s="1908"/>
      <c r="W460" s="1908"/>
      <c r="X460" s="1908"/>
      <c r="Y460" s="1908"/>
      <c r="Z460" s="1908"/>
      <c r="AA460" s="1908"/>
      <c r="AB460" s="1908"/>
      <c r="AC460" s="1908"/>
      <c r="AD460" s="1908"/>
      <c r="AE460" s="1908"/>
      <c r="AF460" s="1908"/>
      <c r="AG460" s="1908"/>
    </row>
    <row r="461">
      <c r="A461" s="1908"/>
      <c r="B461" s="1908"/>
      <c r="C461" s="1908"/>
      <c r="D461" s="1908"/>
      <c r="E461" s="1908"/>
      <c r="F461" s="1908"/>
      <c r="G461" s="1908"/>
      <c r="H461" s="1908"/>
      <c r="I461" s="1908"/>
      <c r="J461" s="1908"/>
      <c r="K461" s="1908"/>
      <c r="L461" s="1908"/>
      <c r="M461" s="1908"/>
      <c r="N461" s="1908"/>
      <c r="O461" s="1908"/>
      <c r="P461" s="1908"/>
      <c r="Q461" s="1908"/>
      <c r="R461" s="1908"/>
      <c r="S461" s="1908"/>
      <c r="T461" s="1908"/>
      <c r="U461" s="1908"/>
      <c r="V461" s="1908"/>
      <c r="W461" s="1908"/>
      <c r="X461" s="1908"/>
      <c r="Y461" s="1908"/>
      <c r="Z461" s="1908"/>
      <c r="AA461" s="1908"/>
      <c r="AB461" s="1908"/>
      <c r="AC461" s="1908"/>
      <c r="AD461" s="1908"/>
      <c r="AE461" s="1908"/>
      <c r="AF461" s="1908"/>
      <c r="AG461" s="1908"/>
    </row>
    <row r="462">
      <c r="A462" s="1908"/>
      <c r="B462" s="1908"/>
      <c r="C462" s="1908"/>
      <c r="D462" s="1908"/>
      <c r="E462" s="1908"/>
      <c r="F462" s="1908"/>
      <c r="G462" s="1908"/>
      <c r="H462" s="1908"/>
      <c r="I462" s="1908"/>
      <c r="J462" s="1908"/>
      <c r="K462" s="1908"/>
      <c r="L462" s="1908"/>
      <c r="M462" s="1908"/>
      <c r="N462" s="1908"/>
      <c r="O462" s="1908"/>
      <c r="P462" s="1908"/>
      <c r="Q462" s="1908"/>
      <c r="R462" s="1908"/>
      <c r="S462" s="1908"/>
      <c r="T462" s="1908"/>
      <c r="U462" s="1908"/>
      <c r="V462" s="1908"/>
      <c r="W462" s="1908"/>
      <c r="X462" s="1908"/>
      <c r="Y462" s="1908"/>
      <c r="Z462" s="1908"/>
      <c r="AA462" s="1908"/>
      <c r="AB462" s="1908"/>
      <c r="AC462" s="1908"/>
      <c r="AD462" s="1908"/>
      <c r="AE462" s="1908"/>
      <c r="AF462" s="1908"/>
      <c r="AG462" s="1908"/>
    </row>
    <row r="463">
      <c r="A463" s="1908"/>
      <c r="B463" s="1908"/>
      <c r="C463" s="1908"/>
      <c r="D463" s="1908"/>
      <c r="E463" s="1908"/>
      <c r="F463" s="1908"/>
      <c r="G463" s="1908"/>
      <c r="H463" s="1908"/>
      <c r="I463" s="1908"/>
      <c r="J463" s="1908"/>
      <c r="K463" s="1908"/>
      <c r="L463" s="1908"/>
      <c r="M463" s="1908"/>
      <c r="N463" s="1908"/>
      <c r="O463" s="1908"/>
      <c r="P463" s="1908"/>
      <c r="Q463" s="1908"/>
      <c r="R463" s="1908"/>
      <c r="S463" s="1908"/>
      <c r="T463" s="1908"/>
      <c r="U463" s="1908"/>
      <c r="V463" s="1908"/>
      <c r="W463" s="1908"/>
      <c r="X463" s="1908"/>
      <c r="Y463" s="1908"/>
      <c r="Z463" s="1908"/>
      <c r="AA463" s="1908"/>
      <c r="AB463" s="1908"/>
      <c r="AC463" s="1908"/>
      <c r="AD463" s="1908"/>
      <c r="AE463" s="1908"/>
      <c r="AF463" s="1908"/>
      <c r="AG463" s="1908"/>
    </row>
    <row r="464">
      <c r="A464" s="1908"/>
      <c r="B464" s="1908"/>
      <c r="C464" s="1908"/>
      <c r="D464" s="1908"/>
      <c r="E464" s="1908"/>
      <c r="F464" s="1908"/>
      <c r="G464" s="1908"/>
      <c r="H464" s="1908"/>
      <c r="I464" s="1908"/>
      <c r="J464" s="1908"/>
      <c r="K464" s="1908"/>
      <c r="L464" s="1908"/>
      <c r="M464" s="1908"/>
      <c r="N464" s="1908"/>
      <c r="O464" s="1908"/>
      <c r="P464" s="1908"/>
      <c r="Q464" s="1908"/>
      <c r="R464" s="1908"/>
      <c r="S464" s="1908"/>
      <c r="T464" s="1908"/>
      <c r="U464" s="1908"/>
      <c r="V464" s="1908"/>
      <c r="W464" s="1908"/>
      <c r="X464" s="1908"/>
      <c r="Y464" s="1908"/>
      <c r="Z464" s="1908"/>
      <c r="AA464" s="1908"/>
      <c r="AB464" s="1908"/>
      <c r="AC464" s="1908"/>
      <c r="AD464" s="1908"/>
      <c r="AE464" s="1908"/>
      <c r="AF464" s="1908"/>
      <c r="AG464" s="1908"/>
    </row>
    <row r="465">
      <c r="A465" s="1908"/>
      <c r="B465" s="1908"/>
      <c r="C465" s="1908"/>
      <c r="D465" s="1908"/>
      <c r="E465" s="1908"/>
      <c r="F465" s="1908"/>
      <c r="G465" s="1908"/>
      <c r="H465" s="1908"/>
      <c r="I465" s="1908"/>
      <c r="J465" s="1908"/>
      <c r="K465" s="1908"/>
      <c r="L465" s="1908"/>
      <c r="M465" s="1908"/>
      <c r="N465" s="1908"/>
      <c r="O465" s="1908"/>
      <c r="P465" s="1908"/>
      <c r="Q465" s="1908"/>
      <c r="R465" s="1908"/>
      <c r="S465" s="1908"/>
      <c r="T465" s="1908"/>
      <c r="U465" s="1908"/>
      <c r="V465" s="1908"/>
      <c r="W465" s="1908"/>
      <c r="X465" s="1908"/>
      <c r="Y465" s="1908"/>
      <c r="Z465" s="1908"/>
      <c r="AA465" s="1908"/>
      <c r="AB465" s="1908"/>
      <c r="AC465" s="1908"/>
      <c r="AD465" s="1908"/>
      <c r="AE465" s="1908"/>
      <c r="AF465" s="1908"/>
      <c r="AG465" s="1908"/>
    </row>
    <row r="466">
      <c r="A466" s="1908"/>
      <c r="B466" s="1908"/>
      <c r="C466" s="1908"/>
      <c r="D466" s="1908"/>
      <c r="E466" s="1908"/>
      <c r="F466" s="1908"/>
      <c r="G466" s="1908"/>
      <c r="H466" s="1908"/>
      <c r="I466" s="1908"/>
      <c r="J466" s="1908"/>
      <c r="K466" s="1908"/>
      <c r="L466" s="1908"/>
      <c r="M466" s="1908"/>
      <c r="N466" s="1908"/>
      <c r="O466" s="1908"/>
      <c r="P466" s="1908"/>
      <c r="Q466" s="1908"/>
      <c r="R466" s="1908"/>
      <c r="S466" s="1908"/>
      <c r="T466" s="1908"/>
      <c r="U466" s="1908"/>
      <c r="V466" s="1908"/>
      <c r="W466" s="1908"/>
      <c r="X466" s="1908"/>
      <c r="Y466" s="1908"/>
      <c r="Z466" s="1908"/>
      <c r="AA466" s="1908"/>
      <c r="AB466" s="1908"/>
      <c r="AC466" s="1908"/>
      <c r="AD466" s="1908"/>
      <c r="AE466" s="1908"/>
      <c r="AF466" s="1908"/>
      <c r="AG466" s="1908"/>
    </row>
    <row r="467">
      <c r="A467" s="1908"/>
      <c r="B467" s="1908"/>
      <c r="C467" s="1908"/>
      <c r="D467" s="1908"/>
      <c r="E467" s="1908"/>
      <c r="F467" s="1908"/>
      <c r="G467" s="1908"/>
      <c r="H467" s="1908"/>
      <c r="I467" s="1908"/>
      <c r="J467" s="1908"/>
      <c r="K467" s="1908"/>
      <c r="L467" s="1908"/>
      <c r="M467" s="1908"/>
      <c r="N467" s="1908"/>
      <c r="O467" s="1908"/>
      <c r="P467" s="1908"/>
      <c r="Q467" s="1908"/>
      <c r="R467" s="1908"/>
      <c r="S467" s="1908"/>
      <c r="T467" s="1908"/>
      <c r="U467" s="1908"/>
      <c r="V467" s="1908"/>
      <c r="W467" s="1908"/>
      <c r="X467" s="1908"/>
      <c r="Y467" s="1908"/>
      <c r="Z467" s="1908"/>
      <c r="AA467" s="1908"/>
      <c r="AB467" s="1908"/>
      <c r="AC467" s="1908"/>
      <c r="AD467" s="1908"/>
      <c r="AE467" s="1908"/>
      <c r="AF467" s="1908"/>
      <c r="AG467" s="1908"/>
    </row>
    <row r="468">
      <c r="A468" s="1908"/>
      <c r="B468" s="1908"/>
      <c r="C468" s="1908"/>
      <c r="D468" s="1908"/>
      <c r="E468" s="1908"/>
      <c r="F468" s="1908"/>
      <c r="G468" s="1908"/>
      <c r="H468" s="1908"/>
      <c r="I468" s="1908"/>
      <c r="J468" s="1908"/>
      <c r="K468" s="1908"/>
      <c r="L468" s="1908"/>
      <c r="M468" s="1908"/>
      <c r="N468" s="1908"/>
      <c r="O468" s="1908"/>
      <c r="P468" s="1908"/>
      <c r="Q468" s="1908"/>
      <c r="R468" s="1908"/>
      <c r="S468" s="1908"/>
      <c r="T468" s="1908"/>
      <c r="U468" s="1908"/>
      <c r="V468" s="1908"/>
      <c r="W468" s="1908"/>
      <c r="X468" s="1908"/>
      <c r="Y468" s="1908"/>
      <c r="Z468" s="1908"/>
      <c r="AA468" s="1908"/>
      <c r="AB468" s="1908"/>
      <c r="AC468" s="1908"/>
      <c r="AD468" s="1908"/>
      <c r="AE468" s="1908"/>
      <c r="AF468" s="1908"/>
      <c r="AG468" s="1908"/>
    </row>
    <row r="469">
      <c r="A469" s="1908"/>
      <c r="B469" s="1908"/>
      <c r="C469" s="1908"/>
      <c r="D469" s="1908"/>
      <c r="E469" s="1908"/>
      <c r="F469" s="1908"/>
      <c r="G469" s="1908"/>
      <c r="H469" s="1908"/>
      <c r="I469" s="1908"/>
      <c r="J469" s="1908"/>
      <c r="K469" s="1908"/>
      <c r="L469" s="1908"/>
      <c r="M469" s="1908"/>
      <c r="N469" s="1908"/>
      <c r="O469" s="1908"/>
      <c r="P469" s="1908"/>
      <c r="Q469" s="1908"/>
      <c r="R469" s="1908"/>
      <c r="S469" s="1908"/>
      <c r="T469" s="1908"/>
      <c r="U469" s="1908"/>
      <c r="V469" s="1908"/>
      <c r="W469" s="1908"/>
      <c r="X469" s="1908"/>
      <c r="Y469" s="1908"/>
      <c r="Z469" s="1908"/>
      <c r="AA469" s="1908"/>
      <c r="AB469" s="1908"/>
      <c r="AC469" s="1908"/>
      <c r="AD469" s="1908"/>
      <c r="AE469" s="1908"/>
      <c r="AF469" s="1908"/>
      <c r="AG469" s="1908"/>
    </row>
    <row r="470">
      <c r="A470" s="1908"/>
      <c r="B470" s="1908"/>
      <c r="C470" s="1908"/>
      <c r="D470" s="1908"/>
      <c r="E470" s="1908"/>
      <c r="F470" s="1908"/>
      <c r="G470" s="1908"/>
      <c r="H470" s="1908"/>
      <c r="I470" s="1908"/>
      <c r="J470" s="1908"/>
      <c r="K470" s="1908"/>
      <c r="L470" s="1908"/>
      <c r="M470" s="1908"/>
      <c r="N470" s="1908"/>
      <c r="O470" s="1908"/>
      <c r="P470" s="1908"/>
      <c r="Q470" s="1908"/>
      <c r="R470" s="1908"/>
      <c r="S470" s="1908"/>
      <c r="T470" s="1908"/>
      <c r="U470" s="1908"/>
      <c r="V470" s="1908"/>
      <c r="W470" s="1908"/>
      <c r="X470" s="1908"/>
      <c r="Y470" s="1908"/>
      <c r="Z470" s="1908"/>
      <c r="AA470" s="1908"/>
      <c r="AB470" s="1908"/>
      <c r="AC470" s="1908"/>
      <c r="AD470" s="1908"/>
      <c r="AE470" s="1908"/>
      <c r="AF470" s="1908"/>
      <c r="AG470" s="1908"/>
    </row>
    <row r="471">
      <c r="A471" s="1908"/>
      <c r="B471" s="1908"/>
      <c r="C471" s="1908"/>
      <c r="D471" s="1908"/>
      <c r="E471" s="1908"/>
      <c r="F471" s="1908"/>
      <c r="G471" s="1908"/>
      <c r="H471" s="1908"/>
      <c r="I471" s="1908"/>
      <c r="J471" s="1908"/>
      <c r="K471" s="1908"/>
      <c r="L471" s="1908"/>
      <c r="M471" s="1908"/>
      <c r="N471" s="1908"/>
      <c r="O471" s="1908"/>
      <c r="P471" s="1908"/>
      <c r="Q471" s="1908"/>
      <c r="R471" s="1908"/>
      <c r="S471" s="1908"/>
      <c r="T471" s="1908"/>
      <c r="U471" s="1908"/>
      <c r="V471" s="1908"/>
      <c r="W471" s="1908"/>
      <c r="X471" s="1908"/>
      <c r="Y471" s="1908"/>
      <c r="Z471" s="1908"/>
      <c r="AA471" s="1908"/>
      <c r="AB471" s="1908"/>
      <c r="AC471" s="1908"/>
      <c r="AD471" s="1908"/>
      <c r="AE471" s="1908"/>
      <c r="AF471" s="1908"/>
      <c r="AG471" s="1908"/>
    </row>
    <row r="472">
      <c r="A472" s="1908"/>
      <c r="B472" s="1908"/>
      <c r="C472" s="1908"/>
      <c r="D472" s="1908"/>
      <c r="E472" s="1908"/>
      <c r="F472" s="1908"/>
      <c r="G472" s="1908"/>
      <c r="H472" s="1908"/>
      <c r="I472" s="1908"/>
      <c r="J472" s="1908"/>
      <c r="K472" s="1908"/>
      <c r="L472" s="1908"/>
      <c r="M472" s="1908"/>
      <c r="N472" s="1908"/>
      <c r="O472" s="1908"/>
      <c r="P472" s="1908"/>
      <c r="Q472" s="1908"/>
      <c r="R472" s="1908"/>
      <c r="S472" s="1908"/>
      <c r="T472" s="1908"/>
      <c r="U472" s="1908"/>
      <c r="V472" s="1908"/>
      <c r="W472" s="1908"/>
      <c r="X472" s="1908"/>
      <c r="Y472" s="1908"/>
      <c r="Z472" s="1908"/>
      <c r="AA472" s="1908"/>
      <c r="AB472" s="1908"/>
      <c r="AC472" s="1908"/>
      <c r="AD472" s="1908"/>
      <c r="AE472" s="1908"/>
      <c r="AF472" s="1908"/>
      <c r="AG472" s="1908"/>
    </row>
    <row r="473">
      <c r="A473" s="1908"/>
      <c r="B473" s="1908"/>
      <c r="C473" s="1908"/>
      <c r="D473" s="1908"/>
      <c r="E473" s="1908"/>
      <c r="F473" s="1908"/>
      <c r="G473" s="1908"/>
      <c r="H473" s="1908"/>
      <c r="I473" s="1908"/>
      <c r="J473" s="1908"/>
      <c r="K473" s="1908"/>
      <c r="L473" s="1908"/>
      <c r="M473" s="1908"/>
      <c r="N473" s="1908"/>
      <c r="O473" s="1908"/>
      <c r="P473" s="1908"/>
      <c r="Q473" s="1908"/>
      <c r="R473" s="1908"/>
      <c r="S473" s="1908"/>
      <c r="T473" s="1908"/>
      <c r="U473" s="1908"/>
      <c r="V473" s="1908"/>
      <c r="W473" s="1908"/>
      <c r="X473" s="1908"/>
      <c r="Y473" s="1908"/>
      <c r="Z473" s="1908"/>
      <c r="AA473" s="1908"/>
      <c r="AB473" s="1908"/>
      <c r="AC473" s="1908"/>
      <c r="AD473" s="1908"/>
      <c r="AE473" s="1908"/>
      <c r="AF473" s="1908"/>
      <c r="AG473" s="1908"/>
    </row>
    <row r="474">
      <c r="A474" s="1908"/>
      <c r="B474" s="1908"/>
      <c r="C474" s="1908"/>
      <c r="D474" s="1908"/>
      <c r="E474" s="1908"/>
      <c r="F474" s="1908"/>
      <c r="G474" s="1908"/>
      <c r="H474" s="1908"/>
      <c r="I474" s="1908"/>
      <c r="J474" s="1908"/>
      <c r="K474" s="1908"/>
      <c r="L474" s="1908"/>
      <c r="M474" s="1908"/>
      <c r="N474" s="1908"/>
      <c r="O474" s="1908"/>
      <c r="P474" s="1908"/>
      <c r="Q474" s="1908"/>
      <c r="R474" s="1908"/>
      <c r="S474" s="1908"/>
      <c r="T474" s="1908"/>
      <c r="U474" s="1908"/>
      <c r="V474" s="1908"/>
      <c r="W474" s="1908"/>
      <c r="X474" s="1908"/>
      <c r="Y474" s="1908"/>
      <c r="Z474" s="1908"/>
      <c r="AA474" s="1908"/>
      <c r="AB474" s="1908"/>
      <c r="AC474" s="1908"/>
      <c r="AD474" s="1908"/>
      <c r="AE474" s="1908"/>
      <c r="AF474" s="1908"/>
      <c r="AG474" s="1908"/>
    </row>
    <row r="475">
      <c r="A475" s="1908"/>
      <c r="B475" s="1908"/>
      <c r="C475" s="1908"/>
      <c r="D475" s="1908"/>
      <c r="E475" s="1908"/>
      <c r="F475" s="1908"/>
      <c r="G475" s="1908"/>
      <c r="H475" s="1908"/>
      <c r="I475" s="1908"/>
      <c r="J475" s="1908"/>
      <c r="K475" s="1908"/>
      <c r="L475" s="1908"/>
      <c r="M475" s="1908"/>
      <c r="N475" s="1908"/>
      <c r="O475" s="1908"/>
      <c r="P475" s="1908"/>
      <c r="Q475" s="1908"/>
      <c r="R475" s="1908"/>
      <c r="S475" s="1908"/>
      <c r="T475" s="1908"/>
      <c r="U475" s="1908"/>
      <c r="V475" s="1908"/>
      <c r="W475" s="1908"/>
      <c r="X475" s="1908"/>
      <c r="Y475" s="1908"/>
      <c r="Z475" s="1908"/>
      <c r="AA475" s="1908"/>
      <c r="AB475" s="1908"/>
      <c r="AC475" s="1908"/>
      <c r="AD475" s="1908"/>
      <c r="AE475" s="1908"/>
      <c r="AF475" s="1908"/>
      <c r="AG475" s="1908"/>
    </row>
    <row r="476">
      <c r="A476" s="1908"/>
      <c r="B476" s="1908"/>
      <c r="C476" s="1908"/>
      <c r="D476" s="1908"/>
      <c r="E476" s="1908"/>
      <c r="F476" s="1908"/>
      <c r="G476" s="1908"/>
      <c r="H476" s="1908"/>
      <c r="I476" s="1908"/>
      <c r="J476" s="1908"/>
      <c r="K476" s="1908"/>
      <c r="L476" s="1908"/>
      <c r="M476" s="1908"/>
      <c r="N476" s="1908"/>
      <c r="O476" s="1908"/>
      <c r="P476" s="1908"/>
      <c r="Q476" s="1908"/>
      <c r="R476" s="1908"/>
      <c r="S476" s="1908"/>
      <c r="T476" s="1908"/>
      <c r="U476" s="1908"/>
      <c r="V476" s="1908"/>
      <c r="W476" s="1908"/>
      <c r="X476" s="1908"/>
      <c r="Y476" s="1908"/>
      <c r="Z476" s="1908"/>
      <c r="AA476" s="1908"/>
      <c r="AB476" s="1908"/>
      <c r="AC476" s="1908"/>
      <c r="AD476" s="1908"/>
      <c r="AE476" s="1908"/>
      <c r="AF476" s="1908"/>
      <c r="AG476" s="1908"/>
    </row>
    <row r="477">
      <c r="A477" s="1908"/>
      <c r="B477" s="1908"/>
      <c r="C477" s="1908"/>
      <c r="D477" s="1908"/>
      <c r="E477" s="1908"/>
      <c r="F477" s="1908"/>
      <c r="G477" s="1908"/>
      <c r="H477" s="1908"/>
      <c r="I477" s="1908"/>
      <c r="J477" s="1908"/>
      <c r="K477" s="1908"/>
      <c r="L477" s="1908"/>
      <c r="M477" s="1908"/>
      <c r="N477" s="1908"/>
      <c r="O477" s="1908"/>
      <c r="P477" s="1908"/>
      <c r="Q477" s="1908"/>
      <c r="R477" s="1908"/>
      <c r="S477" s="1908"/>
      <c r="T477" s="1908"/>
      <c r="U477" s="1908"/>
      <c r="V477" s="1908"/>
      <c r="W477" s="1908"/>
      <c r="X477" s="1908"/>
      <c r="Y477" s="1908"/>
      <c r="Z477" s="1908"/>
      <c r="AA477" s="1908"/>
      <c r="AB477" s="1908"/>
      <c r="AC477" s="1908"/>
      <c r="AD477" s="1908"/>
      <c r="AE477" s="1908"/>
      <c r="AF477" s="1908"/>
      <c r="AG477" s="1908"/>
    </row>
    <row r="478">
      <c r="A478" s="1908"/>
      <c r="B478" s="1908"/>
      <c r="C478" s="1908"/>
      <c r="D478" s="1908"/>
      <c r="E478" s="1908"/>
      <c r="F478" s="1908"/>
      <c r="G478" s="1908"/>
      <c r="H478" s="1908"/>
      <c r="I478" s="1908"/>
      <c r="J478" s="1908"/>
      <c r="K478" s="1908"/>
      <c r="L478" s="1908"/>
      <c r="M478" s="1908"/>
      <c r="N478" s="1908"/>
      <c r="O478" s="1908"/>
      <c r="P478" s="1908"/>
      <c r="Q478" s="1908"/>
      <c r="R478" s="1908"/>
      <c r="S478" s="1908"/>
      <c r="T478" s="1908"/>
      <c r="U478" s="1908"/>
      <c r="V478" s="1908"/>
      <c r="W478" s="1908"/>
      <c r="X478" s="1908"/>
      <c r="Y478" s="1908"/>
      <c r="Z478" s="1908"/>
      <c r="AA478" s="1908"/>
      <c r="AB478" s="1908"/>
      <c r="AC478" s="1908"/>
      <c r="AD478" s="1908"/>
      <c r="AE478" s="1908"/>
      <c r="AF478" s="1908"/>
      <c r="AG478" s="1908"/>
    </row>
    <row r="479">
      <c r="A479" s="1908"/>
      <c r="B479" s="1908"/>
      <c r="C479" s="1908"/>
      <c r="D479" s="1908"/>
      <c r="E479" s="1908"/>
      <c r="F479" s="1908"/>
      <c r="G479" s="1908"/>
      <c r="H479" s="1908"/>
      <c r="I479" s="1908"/>
      <c r="J479" s="1908"/>
      <c r="K479" s="1908"/>
      <c r="L479" s="1908"/>
      <c r="M479" s="1908"/>
      <c r="N479" s="1908"/>
      <c r="O479" s="1908"/>
      <c r="P479" s="1908"/>
      <c r="Q479" s="1908"/>
      <c r="R479" s="1908"/>
      <c r="S479" s="1908"/>
      <c r="T479" s="1908"/>
      <c r="U479" s="1908"/>
      <c r="V479" s="1908"/>
      <c r="W479" s="1908"/>
      <c r="X479" s="1908"/>
      <c r="Y479" s="1908"/>
      <c r="Z479" s="1908"/>
      <c r="AA479" s="1908"/>
      <c r="AB479" s="1908"/>
      <c r="AC479" s="1908"/>
      <c r="AD479" s="1908"/>
      <c r="AE479" s="1908"/>
      <c r="AF479" s="1908"/>
      <c r="AG479" s="1908"/>
    </row>
    <row r="480">
      <c r="A480" s="1908"/>
      <c r="B480" s="1908"/>
      <c r="C480" s="1908"/>
      <c r="D480" s="1908"/>
      <c r="E480" s="1908"/>
      <c r="F480" s="1908"/>
      <c r="G480" s="1908"/>
      <c r="H480" s="1908"/>
      <c r="I480" s="1908"/>
      <c r="J480" s="1908"/>
      <c r="K480" s="1908"/>
      <c r="L480" s="1908"/>
      <c r="M480" s="1908"/>
      <c r="N480" s="1908"/>
      <c r="O480" s="1908"/>
      <c r="P480" s="1908"/>
      <c r="Q480" s="1908"/>
      <c r="R480" s="1908"/>
      <c r="S480" s="1908"/>
      <c r="T480" s="1908"/>
      <c r="U480" s="1908"/>
      <c r="V480" s="1908"/>
      <c r="W480" s="1908"/>
      <c r="X480" s="1908"/>
      <c r="Y480" s="1908"/>
      <c r="Z480" s="1908"/>
      <c r="AA480" s="1908"/>
      <c r="AB480" s="1908"/>
      <c r="AC480" s="1908"/>
      <c r="AD480" s="1908"/>
      <c r="AE480" s="1908"/>
      <c r="AF480" s="1908"/>
      <c r="AG480" s="1908"/>
    </row>
    <row r="481">
      <c r="A481" s="1908"/>
      <c r="B481" s="1908"/>
      <c r="C481" s="1908"/>
      <c r="D481" s="1908"/>
      <c r="E481" s="1908"/>
      <c r="F481" s="1908"/>
      <c r="G481" s="1908"/>
      <c r="H481" s="1908"/>
      <c r="I481" s="1908"/>
      <c r="J481" s="1908"/>
      <c r="K481" s="1908"/>
      <c r="L481" s="1908"/>
      <c r="M481" s="1908"/>
      <c r="N481" s="1908"/>
      <c r="O481" s="1908"/>
      <c r="P481" s="1908"/>
      <c r="Q481" s="1908"/>
      <c r="R481" s="1908"/>
      <c r="S481" s="1908"/>
      <c r="T481" s="1908"/>
      <c r="U481" s="1908"/>
      <c r="V481" s="1908"/>
      <c r="W481" s="1908"/>
      <c r="X481" s="1908"/>
      <c r="Y481" s="1908"/>
      <c r="Z481" s="1908"/>
      <c r="AA481" s="1908"/>
      <c r="AB481" s="1908"/>
      <c r="AC481" s="1908"/>
      <c r="AD481" s="1908"/>
      <c r="AE481" s="1908"/>
      <c r="AF481" s="1908"/>
      <c r="AG481" s="1908"/>
    </row>
    <row r="482">
      <c r="A482" s="1908"/>
      <c r="B482" s="1908"/>
      <c r="C482" s="1908"/>
      <c r="D482" s="1908"/>
      <c r="E482" s="1908"/>
      <c r="F482" s="1908"/>
      <c r="G482" s="1908"/>
      <c r="H482" s="1908"/>
      <c r="I482" s="1908"/>
      <c r="J482" s="1908"/>
      <c r="K482" s="1908"/>
      <c r="L482" s="1908"/>
      <c r="M482" s="1908"/>
      <c r="N482" s="1908"/>
      <c r="O482" s="1908"/>
      <c r="P482" s="1908"/>
      <c r="Q482" s="1908"/>
      <c r="R482" s="1908"/>
      <c r="S482" s="1908"/>
      <c r="T482" s="1908"/>
      <c r="U482" s="1908"/>
      <c r="V482" s="1908"/>
      <c r="W482" s="1908"/>
      <c r="X482" s="1908"/>
      <c r="Y482" s="1908"/>
      <c r="Z482" s="1908"/>
      <c r="AA482" s="1908"/>
      <c r="AB482" s="1908"/>
      <c r="AC482" s="1908"/>
      <c r="AD482" s="1908"/>
      <c r="AE482" s="1908"/>
      <c r="AF482" s="1908"/>
      <c r="AG482" s="1908"/>
    </row>
    <row r="483">
      <c r="A483" s="1908"/>
      <c r="B483" s="1908"/>
      <c r="C483" s="1908"/>
      <c r="D483" s="1908"/>
      <c r="E483" s="1908"/>
      <c r="F483" s="1908"/>
      <c r="G483" s="1908"/>
      <c r="H483" s="1908"/>
      <c r="I483" s="1908"/>
      <c r="J483" s="1908"/>
      <c r="K483" s="1908"/>
      <c r="L483" s="1908"/>
      <c r="M483" s="1908"/>
      <c r="N483" s="1908"/>
      <c r="O483" s="1908"/>
      <c r="P483" s="1908"/>
      <c r="Q483" s="1908"/>
      <c r="R483" s="1908"/>
      <c r="S483" s="1908"/>
      <c r="T483" s="1908"/>
      <c r="U483" s="1908"/>
      <c r="V483" s="1908"/>
      <c r="W483" s="1908"/>
      <c r="X483" s="1908"/>
      <c r="Y483" s="1908"/>
      <c r="Z483" s="1908"/>
      <c r="AA483" s="1908"/>
      <c r="AB483" s="1908"/>
      <c r="AC483" s="1908"/>
      <c r="AD483" s="1908"/>
      <c r="AE483" s="1908"/>
      <c r="AF483" s="1908"/>
      <c r="AG483" s="1908"/>
    </row>
    <row r="484">
      <c r="A484" s="1908"/>
      <c r="B484" s="1908"/>
      <c r="C484" s="1908"/>
      <c r="D484" s="1908"/>
      <c r="E484" s="1908"/>
      <c r="F484" s="1908"/>
      <c r="G484" s="1908"/>
      <c r="H484" s="1908"/>
      <c r="I484" s="1908"/>
      <c r="J484" s="1908"/>
      <c r="K484" s="1908"/>
      <c r="L484" s="1908"/>
      <c r="M484" s="1908"/>
      <c r="N484" s="1908"/>
      <c r="O484" s="1908"/>
      <c r="P484" s="1908"/>
      <c r="Q484" s="1908"/>
      <c r="R484" s="1908"/>
      <c r="S484" s="1908"/>
      <c r="T484" s="1908"/>
      <c r="U484" s="1908"/>
      <c r="V484" s="1908"/>
      <c r="W484" s="1908"/>
      <c r="X484" s="1908"/>
      <c r="Y484" s="1908"/>
      <c r="Z484" s="1908"/>
      <c r="AA484" s="1908"/>
      <c r="AB484" s="1908"/>
      <c r="AC484" s="1908"/>
      <c r="AD484" s="1908"/>
      <c r="AE484" s="1908"/>
      <c r="AF484" s="1908"/>
      <c r="AG484" s="1908"/>
    </row>
    <row r="485">
      <c r="A485" s="1908"/>
      <c r="B485" s="1908"/>
      <c r="C485" s="1908"/>
      <c r="D485" s="1908"/>
      <c r="E485" s="1908"/>
      <c r="F485" s="1908"/>
      <c r="G485" s="1908"/>
      <c r="H485" s="1908"/>
      <c r="I485" s="1908"/>
      <c r="J485" s="1908"/>
      <c r="K485" s="1908"/>
      <c r="L485" s="1908"/>
      <c r="M485" s="1908"/>
      <c r="N485" s="1908"/>
      <c r="O485" s="1908"/>
      <c r="P485" s="1908"/>
      <c r="Q485" s="1908"/>
      <c r="R485" s="1908"/>
      <c r="S485" s="1908"/>
      <c r="T485" s="1908"/>
      <c r="U485" s="1908"/>
      <c r="V485" s="1908"/>
      <c r="W485" s="1908"/>
      <c r="X485" s="1908"/>
      <c r="Y485" s="1908"/>
      <c r="Z485" s="1908"/>
      <c r="AA485" s="1908"/>
      <c r="AB485" s="1908"/>
      <c r="AC485" s="1908"/>
      <c r="AD485" s="1908"/>
      <c r="AE485" s="1908"/>
      <c r="AF485" s="1908"/>
      <c r="AG485" s="1908"/>
    </row>
    <row r="486">
      <c r="A486" s="1908"/>
      <c r="B486" s="1908"/>
      <c r="C486" s="1908"/>
      <c r="D486" s="1908"/>
      <c r="E486" s="1908"/>
      <c r="F486" s="1908"/>
      <c r="G486" s="1908"/>
      <c r="H486" s="1908"/>
      <c r="I486" s="1908"/>
      <c r="J486" s="1908"/>
      <c r="K486" s="1908"/>
      <c r="L486" s="1908"/>
      <c r="M486" s="1908"/>
      <c r="N486" s="1908"/>
      <c r="O486" s="1908"/>
      <c r="P486" s="1908"/>
      <c r="Q486" s="1908"/>
      <c r="R486" s="1908"/>
      <c r="S486" s="1908"/>
      <c r="T486" s="1908"/>
      <c r="U486" s="1908"/>
      <c r="V486" s="1908"/>
      <c r="W486" s="1908"/>
      <c r="X486" s="1908"/>
      <c r="Y486" s="1908"/>
      <c r="Z486" s="1908"/>
      <c r="AA486" s="1908"/>
      <c r="AB486" s="1908"/>
      <c r="AC486" s="1908"/>
      <c r="AD486" s="1908"/>
      <c r="AE486" s="1908"/>
      <c r="AF486" s="1908"/>
      <c r="AG486" s="1908"/>
    </row>
    <row r="487">
      <c r="A487" s="1908"/>
      <c r="B487" s="1908"/>
      <c r="C487" s="1908"/>
      <c r="D487" s="1908"/>
      <c r="E487" s="1908"/>
      <c r="F487" s="1908"/>
      <c r="G487" s="1908"/>
      <c r="H487" s="1908"/>
      <c r="I487" s="1908"/>
      <c r="J487" s="1908"/>
      <c r="K487" s="1908"/>
      <c r="L487" s="1908"/>
      <c r="M487" s="1908"/>
      <c r="N487" s="1908"/>
      <c r="O487" s="1908"/>
      <c r="P487" s="1908"/>
      <c r="Q487" s="1908"/>
      <c r="R487" s="1908"/>
      <c r="S487" s="1908"/>
      <c r="T487" s="1908"/>
      <c r="U487" s="1908"/>
      <c r="V487" s="1908"/>
      <c r="W487" s="1908"/>
      <c r="X487" s="1908"/>
      <c r="Y487" s="1908"/>
      <c r="Z487" s="1908"/>
      <c r="AA487" s="1908"/>
      <c r="AB487" s="1908"/>
      <c r="AC487" s="1908"/>
      <c r="AD487" s="1908"/>
      <c r="AE487" s="1908"/>
      <c r="AF487" s="1908"/>
      <c r="AG487" s="1908"/>
    </row>
    <row r="488">
      <c r="A488" s="1908"/>
      <c r="B488" s="1908"/>
      <c r="C488" s="1908"/>
      <c r="D488" s="1908"/>
      <c r="E488" s="1908"/>
      <c r="F488" s="1908"/>
      <c r="G488" s="1908"/>
      <c r="H488" s="1908"/>
      <c r="I488" s="1908"/>
      <c r="J488" s="1908"/>
      <c r="K488" s="1908"/>
      <c r="L488" s="1908"/>
      <c r="M488" s="1908"/>
      <c r="N488" s="1908"/>
      <c r="O488" s="1908"/>
      <c r="P488" s="1908"/>
      <c r="Q488" s="1908"/>
      <c r="R488" s="1908"/>
      <c r="S488" s="1908"/>
      <c r="T488" s="1908"/>
      <c r="U488" s="1908"/>
      <c r="V488" s="1908"/>
      <c r="W488" s="1908"/>
      <c r="X488" s="1908"/>
      <c r="Y488" s="1908"/>
      <c r="Z488" s="1908"/>
      <c r="AA488" s="1908"/>
      <c r="AB488" s="1908"/>
      <c r="AC488" s="1908"/>
      <c r="AD488" s="1908"/>
      <c r="AE488" s="1908"/>
      <c r="AF488" s="1908"/>
      <c r="AG488" s="1908"/>
    </row>
    <row r="489">
      <c r="A489" s="1908"/>
      <c r="B489" s="1908"/>
      <c r="C489" s="1908"/>
      <c r="D489" s="1908"/>
      <c r="E489" s="1908"/>
      <c r="F489" s="1908"/>
      <c r="G489" s="1908"/>
      <c r="H489" s="1908"/>
      <c r="I489" s="1908"/>
      <c r="J489" s="1908"/>
      <c r="K489" s="1908"/>
      <c r="L489" s="1908"/>
      <c r="M489" s="1908"/>
      <c r="N489" s="1908"/>
      <c r="O489" s="1908"/>
      <c r="P489" s="1908"/>
      <c r="Q489" s="1908"/>
      <c r="R489" s="1908"/>
      <c r="S489" s="1908"/>
      <c r="T489" s="1908"/>
      <c r="U489" s="1908"/>
      <c r="V489" s="1908"/>
      <c r="W489" s="1908"/>
      <c r="X489" s="1908"/>
      <c r="Y489" s="1908"/>
      <c r="Z489" s="1908"/>
      <c r="AA489" s="1908"/>
      <c r="AB489" s="1908"/>
      <c r="AC489" s="1908"/>
      <c r="AD489" s="1908"/>
      <c r="AE489" s="1908"/>
      <c r="AF489" s="1908"/>
      <c r="AG489" s="1908"/>
    </row>
    <row r="490">
      <c r="A490" s="1908"/>
      <c r="B490" s="1908"/>
      <c r="C490" s="1908"/>
      <c r="D490" s="1908"/>
      <c r="E490" s="1908"/>
      <c r="F490" s="1908"/>
      <c r="G490" s="1908"/>
      <c r="H490" s="1908"/>
      <c r="I490" s="1908"/>
      <c r="J490" s="1908"/>
      <c r="K490" s="1908"/>
      <c r="L490" s="1908"/>
      <c r="M490" s="1908"/>
      <c r="N490" s="1908"/>
      <c r="O490" s="1908"/>
      <c r="P490" s="1908"/>
      <c r="Q490" s="1908"/>
      <c r="R490" s="1908"/>
      <c r="S490" s="1908"/>
      <c r="T490" s="1908"/>
      <c r="U490" s="1908"/>
      <c r="V490" s="1908"/>
      <c r="W490" s="1908"/>
      <c r="X490" s="1908"/>
      <c r="Y490" s="1908"/>
      <c r="Z490" s="1908"/>
      <c r="AA490" s="1908"/>
      <c r="AB490" s="1908"/>
      <c r="AC490" s="1908"/>
      <c r="AD490" s="1908"/>
      <c r="AE490" s="1908"/>
      <c r="AF490" s="1908"/>
      <c r="AG490" s="1908"/>
    </row>
    <row r="491">
      <c r="A491" s="1908"/>
      <c r="B491" s="1908"/>
      <c r="C491" s="1908"/>
      <c r="D491" s="1908"/>
      <c r="E491" s="1908"/>
      <c r="F491" s="1908"/>
      <c r="G491" s="1908"/>
      <c r="H491" s="1908"/>
      <c r="I491" s="1908"/>
      <c r="J491" s="1908"/>
      <c r="K491" s="1908"/>
      <c r="L491" s="1908"/>
      <c r="M491" s="1908"/>
      <c r="N491" s="1908"/>
      <c r="O491" s="1908"/>
      <c r="P491" s="1908"/>
      <c r="Q491" s="1908"/>
      <c r="R491" s="1908"/>
      <c r="S491" s="1908"/>
      <c r="T491" s="1908"/>
      <c r="U491" s="1908"/>
      <c r="V491" s="1908"/>
      <c r="W491" s="1908"/>
      <c r="X491" s="1908"/>
      <c r="Y491" s="1908"/>
      <c r="Z491" s="1908"/>
      <c r="AA491" s="1908"/>
      <c r="AB491" s="1908"/>
      <c r="AC491" s="1908"/>
      <c r="AD491" s="1908"/>
      <c r="AE491" s="1908"/>
      <c r="AF491" s="1908"/>
      <c r="AG491" s="1908"/>
    </row>
    <row r="492">
      <c r="A492" s="1908"/>
      <c r="B492" s="1908"/>
      <c r="C492" s="1908"/>
      <c r="D492" s="1908"/>
      <c r="E492" s="1908"/>
      <c r="F492" s="1908"/>
      <c r="G492" s="1908"/>
      <c r="H492" s="1908"/>
      <c r="I492" s="1908"/>
      <c r="J492" s="1908"/>
      <c r="K492" s="1908"/>
      <c r="L492" s="1908"/>
      <c r="M492" s="1908"/>
      <c r="N492" s="1908"/>
      <c r="O492" s="1908"/>
      <c r="P492" s="1908"/>
      <c r="Q492" s="1908"/>
      <c r="R492" s="1908"/>
      <c r="S492" s="1908"/>
      <c r="T492" s="1908"/>
      <c r="U492" s="1908"/>
      <c r="V492" s="1908"/>
      <c r="W492" s="1908"/>
      <c r="X492" s="1908"/>
      <c r="Y492" s="1908"/>
      <c r="Z492" s="1908"/>
      <c r="AA492" s="1908"/>
      <c r="AB492" s="1908"/>
      <c r="AC492" s="1908"/>
      <c r="AD492" s="1908"/>
      <c r="AE492" s="1908"/>
      <c r="AF492" s="1908"/>
      <c r="AG492" s="1908"/>
    </row>
    <row r="493">
      <c r="A493" s="1908"/>
      <c r="B493" s="1908"/>
      <c r="C493" s="1908"/>
      <c r="D493" s="1908"/>
      <c r="E493" s="1908"/>
      <c r="F493" s="1908"/>
      <c r="G493" s="1908"/>
      <c r="H493" s="1908"/>
      <c r="I493" s="1908"/>
      <c r="J493" s="1908"/>
      <c r="K493" s="1908"/>
      <c r="L493" s="1908"/>
      <c r="M493" s="1908"/>
      <c r="N493" s="1908"/>
      <c r="O493" s="1908"/>
      <c r="P493" s="1908"/>
      <c r="Q493" s="1908"/>
      <c r="R493" s="1908"/>
      <c r="S493" s="1908"/>
      <c r="T493" s="1908"/>
      <c r="U493" s="1908"/>
      <c r="V493" s="1908"/>
      <c r="W493" s="1908"/>
      <c r="X493" s="1908"/>
      <c r="Y493" s="1908"/>
      <c r="Z493" s="1908"/>
      <c r="AA493" s="1908"/>
      <c r="AB493" s="1908"/>
      <c r="AC493" s="1908"/>
      <c r="AD493" s="1908"/>
      <c r="AE493" s="1908"/>
      <c r="AF493" s="1908"/>
      <c r="AG493" s="1908"/>
    </row>
    <row r="494">
      <c r="A494" s="1908"/>
      <c r="B494" s="1908"/>
      <c r="C494" s="1908"/>
      <c r="D494" s="1908"/>
      <c r="E494" s="1908"/>
      <c r="F494" s="1908"/>
      <c r="G494" s="1908"/>
      <c r="H494" s="1908"/>
      <c r="I494" s="1908"/>
      <c r="J494" s="1908"/>
      <c r="K494" s="1908"/>
      <c r="L494" s="1908"/>
      <c r="M494" s="1908"/>
      <c r="N494" s="1908"/>
      <c r="O494" s="1908"/>
      <c r="P494" s="1908"/>
      <c r="Q494" s="1908"/>
      <c r="R494" s="1908"/>
      <c r="S494" s="1908"/>
      <c r="T494" s="1908"/>
      <c r="U494" s="1908"/>
      <c r="V494" s="1908"/>
      <c r="W494" s="1908"/>
      <c r="X494" s="1908"/>
      <c r="Y494" s="1908"/>
      <c r="Z494" s="1908"/>
      <c r="AA494" s="1908"/>
      <c r="AB494" s="1908"/>
      <c r="AC494" s="1908"/>
      <c r="AD494" s="1908"/>
      <c r="AE494" s="1908"/>
      <c r="AF494" s="1908"/>
      <c r="AG494" s="1908"/>
    </row>
    <row r="495">
      <c r="A495" s="1908"/>
      <c r="B495" s="1908"/>
      <c r="C495" s="1908"/>
      <c r="D495" s="1908"/>
      <c r="E495" s="1908"/>
      <c r="F495" s="1908"/>
      <c r="G495" s="1908"/>
      <c r="H495" s="1908"/>
      <c r="I495" s="1908"/>
      <c r="J495" s="1908"/>
      <c r="K495" s="1908"/>
      <c r="L495" s="1908"/>
      <c r="M495" s="1908"/>
      <c r="N495" s="1908"/>
      <c r="O495" s="1908"/>
      <c r="P495" s="1908"/>
      <c r="Q495" s="1908"/>
      <c r="R495" s="1908"/>
      <c r="S495" s="1908"/>
      <c r="T495" s="1908"/>
      <c r="U495" s="1908"/>
      <c r="V495" s="1908"/>
      <c r="W495" s="1908"/>
      <c r="X495" s="1908"/>
      <c r="Y495" s="1908"/>
      <c r="Z495" s="1908"/>
      <c r="AA495" s="1908"/>
      <c r="AB495" s="1908"/>
      <c r="AC495" s="1908"/>
      <c r="AD495" s="1908"/>
      <c r="AE495" s="1908"/>
      <c r="AF495" s="1908"/>
      <c r="AG495" s="1908"/>
    </row>
    <row r="496">
      <c r="A496" s="1908"/>
      <c r="B496" s="1908"/>
      <c r="C496" s="1908"/>
      <c r="D496" s="1908"/>
      <c r="E496" s="1908"/>
      <c r="F496" s="1908"/>
      <c r="G496" s="1908"/>
      <c r="H496" s="1908"/>
      <c r="I496" s="1908"/>
      <c r="J496" s="1908"/>
      <c r="K496" s="1908"/>
      <c r="L496" s="1908"/>
      <c r="M496" s="1908"/>
      <c r="N496" s="1908"/>
      <c r="O496" s="1908"/>
      <c r="P496" s="1908"/>
      <c r="Q496" s="1908"/>
      <c r="R496" s="1908"/>
      <c r="S496" s="1908"/>
      <c r="T496" s="1908"/>
      <c r="U496" s="1908"/>
      <c r="V496" s="1908"/>
      <c r="W496" s="1908"/>
      <c r="X496" s="1908"/>
      <c r="Y496" s="1908"/>
      <c r="Z496" s="1908"/>
      <c r="AA496" s="1908"/>
      <c r="AB496" s="1908"/>
      <c r="AC496" s="1908"/>
      <c r="AD496" s="1908"/>
      <c r="AE496" s="1908"/>
      <c r="AF496" s="1908"/>
      <c r="AG496" s="1908"/>
    </row>
    <row r="497">
      <c r="A497" s="1908"/>
      <c r="B497" s="1908"/>
      <c r="C497" s="1908"/>
      <c r="D497" s="1908"/>
      <c r="E497" s="1908"/>
      <c r="F497" s="1908"/>
      <c r="G497" s="1908"/>
      <c r="H497" s="1908"/>
      <c r="I497" s="1908"/>
      <c r="J497" s="1908"/>
      <c r="K497" s="1908"/>
      <c r="L497" s="1908"/>
      <c r="M497" s="1908"/>
      <c r="N497" s="1908"/>
      <c r="O497" s="1908"/>
      <c r="P497" s="1908"/>
      <c r="Q497" s="1908"/>
      <c r="R497" s="1908"/>
      <c r="S497" s="1908"/>
      <c r="T497" s="1908"/>
      <c r="U497" s="1908"/>
      <c r="V497" s="1908"/>
      <c r="W497" s="1908"/>
      <c r="X497" s="1908"/>
      <c r="Y497" s="1908"/>
      <c r="Z497" s="1908"/>
      <c r="AA497" s="1908"/>
      <c r="AB497" s="1908"/>
      <c r="AC497" s="1908"/>
      <c r="AD497" s="1908"/>
      <c r="AE497" s="1908"/>
      <c r="AF497" s="1908"/>
      <c r="AG497" s="1908"/>
    </row>
    <row r="498">
      <c r="A498" s="1908"/>
      <c r="B498" s="1908"/>
      <c r="C498" s="1908"/>
      <c r="D498" s="1908"/>
      <c r="E498" s="1908"/>
      <c r="F498" s="1908"/>
      <c r="G498" s="1908"/>
      <c r="H498" s="1908"/>
      <c r="I498" s="1908"/>
      <c r="J498" s="1908"/>
      <c r="K498" s="1908"/>
      <c r="L498" s="1908"/>
      <c r="M498" s="1908"/>
      <c r="N498" s="1908"/>
      <c r="O498" s="1908"/>
      <c r="P498" s="1908"/>
      <c r="Q498" s="1908"/>
      <c r="R498" s="1908"/>
      <c r="S498" s="1908"/>
      <c r="T498" s="1908"/>
      <c r="U498" s="1908"/>
      <c r="V498" s="1908"/>
      <c r="W498" s="1908"/>
      <c r="X498" s="1908"/>
      <c r="Y498" s="1908"/>
      <c r="Z498" s="1908"/>
      <c r="AA498" s="1908"/>
      <c r="AB498" s="1908"/>
      <c r="AC498" s="1908"/>
      <c r="AD498" s="1908"/>
      <c r="AE498" s="1908"/>
      <c r="AF498" s="1908"/>
      <c r="AG498" s="1908"/>
    </row>
    <row r="499">
      <c r="A499" s="1908"/>
      <c r="B499" s="1908"/>
      <c r="C499" s="1908"/>
      <c r="D499" s="1908"/>
      <c r="E499" s="1908"/>
      <c r="F499" s="1908"/>
      <c r="G499" s="1908"/>
      <c r="H499" s="1908"/>
      <c r="I499" s="1908"/>
      <c r="J499" s="1908"/>
      <c r="K499" s="1908"/>
      <c r="L499" s="1908"/>
      <c r="M499" s="1908"/>
      <c r="N499" s="1908"/>
      <c r="O499" s="1908"/>
      <c r="P499" s="1908"/>
      <c r="Q499" s="1908"/>
      <c r="R499" s="1908"/>
      <c r="S499" s="1908"/>
      <c r="T499" s="1908"/>
      <c r="U499" s="1908"/>
      <c r="V499" s="1908"/>
      <c r="W499" s="1908"/>
      <c r="X499" s="1908"/>
      <c r="Y499" s="1908"/>
      <c r="Z499" s="1908"/>
      <c r="AA499" s="1908"/>
      <c r="AB499" s="1908"/>
      <c r="AC499" s="1908"/>
      <c r="AD499" s="1908"/>
      <c r="AE499" s="1908"/>
      <c r="AF499" s="1908"/>
      <c r="AG499" s="1908"/>
    </row>
    <row r="500">
      <c r="A500" s="1908"/>
      <c r="B500" s="1908"/>
      <c r="C500" s="1908"/>
      <c r="D500" s="1908"/>
      <c r="E500" s="1908"/>
      <c r="F500" s="1908"/>
      <c r="G500" s="1908"/>
      <c r="H500" s="1908"/>
      <c r="I500" s="1908"/>
      <c r="J500" s="1908"/>
      <c r="K500" s="1908"/>
      <c r="L500" s="1908"/>
      <c r="M500" s="1908"/>
      <c r="N500" s="1908"/>
      <c r="O500" s="1908"/>
      <c r="P500" s="1908"/>
      <c r="Q500" s="1908"/>
      <c r="R500" s="1908"/>
      <c r="S500" s="1908"/>
      <c r="T500" s="1908"/>
      <c r="U500" s="1908"/>
      <c r="V500" s="1908"/>
      <c r="W500" s="1908"/>
      <c r="X500" s="1908"/>
      <c r="Y500" s="1908"/>
      <c r="Z500" s="1908"/>
      <c r="AA500" s="1908"/>
      <c r="AB500" s="1908"/>
      <c r="AC500" s="1908"/>
      <c r="AD500" s="1908"/>
      <c r="AE500" s="1908"/>
      <c r="AF500" s="1908"/>
      <c r="AG500" s="1908"/>
    </row>
    <row r="501">
      <c r="A501" s="1908"/>
      <c r="B501" s="1908"/>
      <c r="C501" s="1908"/>
      <c r="D501" s="1908"/>
      <c r="E501" s="1908"/>
      <c r="F501" s="1908"/>
      <c r="G501" s="1908"/>
      <c r="H501" s="1908"/>
      <c r="I501" s="1908"/>
      <c r="J501" s="1908"/>
      <c r="K501" s="1908"/>
      <c r="L501" s="1908"/>
      <c r="M501" s="1908"/>
      <c r="N501" s="1908"/>
      <c r="O501" s="1908"/>
      <c r="P501" s="1908"/>
      <c r="Q501" s="1908"/>
      <c r="R501" s="1908"/>
      <c r="S501" s="1908"/>
      <c r="T501" s="1908"/>
      <c r="U501" s="1908"/>
      <c r="V501" s="1908"/>
      <c r="W501" s="1908"/>
      <c r="X501" s="1908"/>
      <c r="Y501" s="1908"/>
      <c r="Z501" s="1908"/>
      <c r="AA501" s="1908"/>
      <c r="AB501" s="1908"/>
      <c r="AC501" s="1908"/>
      <c r="AD501" s="1908"/>
      <c r="AE501" s="1908"/>
      <c r="AF501" s="1908"/>
      <c r="AG501" s="1908"/>
    </row>
    <row r="502">
      <c r="A502" s="1908"/>
      <c r="B502" s="1908"/>
      <c r="C502" s="1908"/>
      <c r="D502" s="1908"/>
      <c r="E502" s="1908"/>
      <c r="F502" s="1908"/>
      <c r="G502" s="1908"/>
      <c r="H502" s="1908"/>
      <c r="I502" s="1908"/>
      <c r="J502" s="1908"/>
      <c r="K502" s="1908"/>
      <c r="L502" s="1908"/>
      <c r="M502" s="1908"/>
      <c r="N502" s="1908"/>
      <c r="O502" s="1908"/>
      <c r="P502" s="1908"/>
      <c r="Q502" s="1908"/>
      <c r="R502" s="1908"/>
      <c r="S502" s="1908"/>
      <c r="T502" s="1908"/>
      <c r="U502" s="1908"/>
      <c r="V502" s="1908"/>
      <c r="W502" s="1908"/>
      <c r="X502" s="1908"/>
      <c r="Y502" s="1908"/>
      <c r="Z502" s="1908"/>
      <c r="AA502" s="1908"/>
      <c r="AB502" s="1908"/>
      <c r="AC502" s="1908"/>
      <c r="AD502" s="1908"/>
      <c r="AE502" s="1908"/>
      <c r="AF502" s="1908"/>
      <c r="AG502" s="1908"/>
    </row>
    <row r="503">
      <c r="A503" s="1908"/>
      <c r="B503" s="1908"/>
      <c r="C503" s="1908"/>
      <c r="D503" s="1908"/>
      <c r="E503" s="1908"/>
      <c r="F503" s="1908"/>
      <c r="G503" s="1908"/>
      <c r="H503" s="1908"/>
      <c r="I503" s="1908"/>
      <c r="J503" s="1908"/>
      <c r="K503" s="1908"/>
      <c r="L503" s="1908"/>
      <c r="M503" s="1908"/>
      <c r="N503" s="1908"/>
      <c r="O503" s="1908"/>
      <c r="P503" s="1908"/>
      <c r="Q503" s="1908"/>
      <c r="R503" s="1908"/>
      <c r="S503" s="1908"/>
      <c r="T503" s="1908"/>
      <c r="U503" s="1908"/>
      <c r="V503" s="1908"/>
      <c r="W503" s="1908"/>
      <c r="X503" s="1908"/>
      <c r="Y503" s="1908"/>
      <c r="Z503" s="1908"/>
      <c r="AA503" s="1908"/>
      <c r="AB503" s="1908"/>
      <c r="AC503" s="1908"/>
      <c r="AD503" s="1908"/>
      <c r="AE503" s="1908"/>
      <c r="AF503" s="1908"/>
      <c r="AG503" s="1908"/>
    </row>
    <row r="504">
      <c r="A504" s="1908"/>
      <c r="B504" s="1908"/>
      <c r="C504" s="1908"/>
      <c r="D504" s="1908"/>
      <c r="E504" s="1908"/>
      <c r="F504" s="1908"/>
      <c r="G504" s="1908"/>
      <c r="H504" s="1908"/>
      <c r="I504" s="1908"/>
      <c r="J504" s="1908"/>
      <c r="K504" s="1908"/>
      <c r="L504" s="1908"/>
      <c r="M504" s="1908"/>
      <c r="N504" s="1908"/>
      <c r="O504" s="1908"/>
      <c r="P504" s="1908"/>
      <c r="Q504" s="1908"/>
      <c r="R504" s="1908"/>
      <c r="S504" s="1908"/>
      <c r="T504" s="1908"/>
      <c r="U504" s="1908"/>
      <c r="V504" s="1908"/>
      <c r="W504" s="1908"/>
      <c r="X504" s="1908"/>
      <c r="Y504" s="1908"/>
      <c r="Z504" s="1908"/>
      <c r="AA504" s="1908"/>
      <c r="AB504" s="1908"/>
      <c r="AC504" s="1908"/>
      <c r="AD504" s="1908"/>
      <c r="AE504" s="1908"/>
      <c r="AF504" s="1908"/>
      <c r="AG504" s="1908"/>
    </row>
    <row r="505">
      <c r="A505" s="1908"/>
      <c r="B505" s="1908"/>
      <c r="C505" s="1908"/>
      <c r="D505" s="1908"/>
      <c r="E505" s="1908"/>
      <c r="F505" s="1908"/>
      <c r="G505" s="1908"/>
      <c r="H505" s="1908"/>
      <c r="I505" s="1908"/>
      <c r="J505" s="1908"/>
      <c r="K505" s="1908"/>
      <c r="L505" s="1908"/>
      <c r="M505" s="1908"/>
      <c r="N505" s="1908"/>
      <c r="O505" s="1908"/>
      <c r="P505" s="1908"/>
      <c r="Q505" s="1908"/>
      <c r="R505" s="1908"/>
      <c r="S505" s="1908"/>
      <c r="T505" s="1908"/>
      <c r="U505" s="1908"/>
      <c r="V505" s="1908"/>
      <c r="W505" s="1908"/>
      <c r="X505" s="1908"/>
      <c r="Y505" s="1908"/>
      <c r="Z505" s="1908"/>
      <c r="AA505" s="1908"/>
      <c r="AB505" s="1908"/>
      <c r="AC505" s="1908"/>
      <c r="AD505" s="1908"/>
      <c r="AE505" s="1908"/>
      <c r="AF505" s="1908"/>
      <c r="AG505" s="1908"/>
    </row>
    <row r="506">
      <c r="A506" s="1908"/>
      <c r="B506" s="1908"/>
      <c r="C506" s="1908"/>
      <c r="D506" s="1908"/>
      <c r="E506" s="1908"/>
      <c r="F506" s="1908"/>
      <c r="G506" s="1908"/>
      <c r="H506" s="1908"/>
      <c r="I506" s="1908"/>
      <c r="J506" s="1908"/>
      <c r="K506" s="1908"/>
      <c r="L506" s="1908"/>
      <c r="M506" s="1908"/>
      <c r="N506" s="1908"/>
      <c r="O506" s="1908"/>
      <c r="P506" s="1908"/>
      <c r="Q506" s="1908"/>
      <c r="R506" s="1908"/>
      <c r="S506" s="1908"/>
      <c r="T506" s="1908"/>
      <c r="U506" s="1908"/>
      <c r="V506" s="1908"/>
      <c r="W506" s="1908"/>
      <c r="X506" s="1908"/>
      <c r="Y506" s="1908"/>
      <c r="Z506" s="1908"/>
      <c r="AA506" s="1908"/>
      <c r="AB506" s="1908"/>
      <c r="AC506" s="1908"/>
      <c r="AD506" s="1908"/>
      <c r="AE506" s="1908"/>
      <c r="AF506" s="1908"/>
      <c r="AG506" s="1908"/>
    </row>
    <row r="507">
      <c r="A507" s="1908"/>
      <c r="B507" s="1908"/>
      <c r="C507" s="1908"/>
      <c r="D507" s="1908"/>
      <c r="E507" s="1908"/>
      <c r="F507" s="1908"/>
      <c r="G507" s="1908"/>
      <c r="H507" s="1908"/>
      <c r="I507" s="1908"/>
      <c r="J507" s="1908"/>
      <c r="K507" s="1908"/>
      <c r="L507" s="1908"/>
      <c r="M507" s="1908"/>
      <c r="N507" s="1908"/>
      <c r="O507" s="1908"/>
      <c r="P507" s="1908"/>
      <c r="Q507" s="1908"/>
      <c r="R507" s="1908"/>
      <c r="S507" s="1908"/>
      <c r="T507" s="1908"/>
      <c r="U507" s="1908"/>
      <c r="V507" s="1908"/>
      <c r="W507" s="1908"/>
      <c r="X507" s="1908"/>
      <c r="Y507" s="1908"/>
      <c r="Z507" s="1908"/>
      <c r="AA507" s="1908"/>
      <c r="AB507" s="1908"/>
      <c r="AC507" s="1908"/>
      <c r="AD507" s="1908"/>
      <c r="AE507" s="1908"/>
      <c r="AF507" s="1908"/>
      <c r="AG507" s="1908"/>
    </row>
    <row r="508">
      <c r="A508" s="1908"/>
      <c r="B508" s="1908"/>
      <c r="C508" s="1908"/>
      <c r="D508" s="1908"/>
      <c r="E508" s="1908"/>
      <c r="F508" s="1908"/>
      <c r="G508" s="1908"/>
      <c r="H508" s="1908"/>
      <c r="I508" s="1908"/>
      <c r="J508" s="1908"/>
      <c r="K508" s="1908"/>
      <c r="L508" s="1908"/>
      <c r="M508" s="1908"/>
      <c r="N508" s="1908"/>
      <c r="O508" s="1908"/>
      <c r="P508" s="1908"/>
      <c r="Q508" s="1908"/>
      <c r="R508" s="1908"/>
      <c r="S508" s="1908"/>
      <c r="T508" s="1908"/>
      <c r="U508" s="1908"/>
      <c r="V508" s="1908"/>
      <c r="W508" s="1908"/>
      <c r="X508" s="1908"/>
      <c r="Y508" s="1908"/>
      <c r="Z508" s="1908"/>
      <c r="AA508" s="1908"/>
      <c r="AB508" s="1908"/>
      <c r="AC508" s="1908"/>
      <c r="AD508" s="1908"/>
      <c r="AE508" s="1908"/>
      <c r="AF508" s="1908"/>
      <c r="AG508" s="1908"/>
    </row>
    <row r="509">
      <c r="A509" s="1908"/>
      <c r="B509" s="1908"/>
      <c r="C509" s="1908"/>
      <c r="D509" s="1908"/>
      <c r="E509" s="1908"/>
      <c r="F509" s="1908"/>
      <c r="G509" s="1908"/>
      <c r="H509" s="1908"/>
      <c r="I509" s="1908"/>
      <c r="J509" s="1908"/>
      <c r="K509" s="1908"/>
      <c r="L509" s="1908"/>
      <c r="M509" s="1908"/>
      <c r="N509" s="1908"/>
      <c r="O509" s="1908"/>
      <c r="P509" s="1908"/>
      <c r="Q509" s="1908"/>
      <c r="R509" s="1908"/>
      <c r="S509" s="1908"/>
      <c r="T509" s="1908"/>
      <c r="U509" s="1908"/>
      <c r="V509" s="1908"/>
      <c r="W509" s="1908"/>
      <c r="X509" s="1908"/>
      <c r="Y509" s="1908"/>
      <c r="Z509" s="1908"/>
      <c r="AA509" s="1908"/>
      <c r="AB509" s="1908"/>
      <c r="AC509" s="1908"/>
      <c r="AD509" s="1908"/>
      <c r="AE509" s="1908"/>
      <c r="AF509" s="1908"/>
      <c r="AG509" s="1908"/>
    </row>
    <row r="510">
      <c r="A510" s="1908"/>
      <c r="B510" s="1908"/>
      <c r="C510" s="1908"/>
      <c r="D510" s="1908"/>
      <c r="E510" s="1908"/>
      <c r="F510" s="1908"/>
      <c r="G510" s="1908"/>
      <c r="H510" s="1908"/>
      <c r="I510" s="1908"/>
      <c r="J510" s="1908"/>
      <c r="K510" s="1908"/>
      <c r="L510" s="1908"/>
      <c r="M510" s="1908"/>
      <c r="N510" s="1908"/>
      <c r="O510" s="1908"/>
      <c r="P510" s="1908"/>
      <c r="Q510" s="1908"/>
      <c r="R510" s="1908"/>
      <c r="S510" s="1908"/>
      <c r="T510" s="1908"/>
      <c r="U510" s="1908"/>
      <c r="V510" s="1908"/>
      <c r="W510" s="1908"/>
      <c r="X510" s="1908"/>
      <c r="Y510" s="1908"/>
      <c r="Z510" s="1908"/>
      <c r="AA510" s="1908"/>
      <c r="AB510" s="1908"/>
      <c r="AC510" s="1908"/>
      <c r="AD510" s="1908"/>
      <c r="AE510" s="1908"/>
      <c r="AF510" s="1908"/>
      <c r="AG510" s="1908"/>
    </row>
    <row r="511">
      <c r="A511" s="1908"/>
      <c r="B511" s="1908"/>
      <c r="C511" s="1908"/>
      <c r="D511" s="1908"/>
      <c r="E511" s="1908"/>
      <c r="F511" s="1908"/>
      <c r="G511" s="1908"/>
      <c r="H511" s="1908"/>
      <c r="I511" s="1908"/>
      <c r="J511" s="1908"/>
      <c r="K511" s="1908"/>
      <c r="L511" s="1908"/>
      <c r="M511" s="1908"/>
      <c r="N511" s="1908"/>
      <c r="O511" s="1908"/>
      <c r="P511" s="1908"/>
      <c r="Q511" s="1908"/>
      <c r="R511" s="1908"/>
      <c r="S511" s="1908"/>
      <c r="T511" s="1908"/>
      <c r="U511" s="1908"/>
      <c r="V511" s="1908"/>
      <c r="W511" s="1908"/>
      <c r="X511" s="1908"/>
      <c r="Y511" s="1908"/>
      <c r="Z511" s="1908"/>
      <c r="AA511" s="1908"/>
      <c r="AB511" s="1908"/>
      <c r="AC511" s="1908"/>
      <c r="AD511" s="1908"/>
      <c r="AE511" s="1908"/>
      <c r="AF511" s="1908"/>
      <c r="AG511" s="1908"/>
    </row>
    <row r="512">
      <c r="A512" s="1908"/>
      <c r="B512" s="1908"/>
      <c r="C512" s="1908"/>
      <c r="D512" s="1908"/>
      <c r="E512" s="1908"/>
      <c r="F512" s="1908"/>
      <c r="G512" s="1908"/>
      <c r="H512" s="1908"/>
      <c r="I512" s="1908"/>
      <c r="J512" s="1908"/>
      <c r="K512" s="1908"/>
      <c r="L512" s="1908"/>
      <c r="M512" s="1908"/>
      <c r="N512" s="1908"/>
      <c r="O512" s="1908"/>
      <c r="P512" s="1908"/>
      <c r="Q512" s="1908"/>
      <c r="R512" s="1908"/>
      <c r="S512" s="1908"/>
      <c r="T512" s="1908"/>
      <c r="U512" s="1908"/>
      <c r="V512" s="1908"/>
      <c r="W512" s="1908"/>
      <c r="X512" s="1908"/>
      <c r="Y512" s="1908"/>
      <c r="Z512" s="1908"/>
      <c r="AA512" s="1908"/>
      <c r="AB512" s="1908"/>
      <c r="AC512" s="1908"/>
      <c r="AD512" s="1908"/>
      <c r="AE512" s="1908"/>
      <c r="AF512" s="1908"/>
      <c r="AG512" s="1908"/>
    </row>
    <row r="513">
      <c r="A513" s="1908"/>
      <c r="B513" s="1908"/>
      <c r="C513" s="1908"/>
      <c r="D513" s="1908"/>
      <c r="E513" s="1908"/>
      <c r="F513" s="1908"/>
      <c r="G513" s="1908"/>
      <c r="H513" s="1908"/>
      <c r="I513" s="1908"/>
      <c r="J513" s="1908"/>
      <c r="K513" s="1908"/>
      <c r="L513" s="1908"/>
      <c r="M513" s="1908"/>
      <c r="N513" s="1908"/>
      <c r="O513" s="1908"/>
      <c r="P513" s="1908"/>
      <c r="Q513" s="1908"/>
      <c r="R513" s="1908"/>
      <c r="S513" s="1908"/>
      <c r="T513" s="1908"/>
      <c r="U513" s="1908"/>
      <c r="V513" s="1908"/>
      <c r="W513" s="1908"/>
      <c r="X513" s="1908"/>
      <c r="Y513" s="1908"/>
      <c r="Z513" s="1908"/>
      <c r="AA513" s="1908"/>
      <c r="AB513" s="1908"/>
      <c r="AC513" s="1908"/>
      <c r="AD513" s="1908"/>
      <c r="AE513" s="1908"/>
      <c r="AF513" s="1908"/>
      <c r="AG513" s="1908"/>
    </row>
    <row r="514">
      <c r="A514" s="1908"/>
      <c r="B514" s="1908"/>
      <c r="C514" s="1908"/>
      <c r="D514" s="1908"/>
      <c r="E514" s="1908"/>
      <c r="F514" s="1908"/>
      <c r="G514" s="1908"/>
      <c r="H514" s="1908"/>
      <c r="I514" s="1908"/>
      <c r="J514" s="1908"/>
      <c r="K514" s="1908"/>
      <c r="L514" s="1908"/>
      <c r="M514" s="1908"/>
      <c r="N514" s="1908"/>
      <c r="O514" s="1908"/>
      <c r="P514" s="1908"/>
      <c r="Q514" s="1908"/>
      <c r="R514" s="1908"/>
      <c r="S514" s="1908"/>
      <c r="T514" s="1908"/>
      <c r="U514" s="1908"/>
      <c r="V514" s="1908"/>
      <c r="W514" s="1908"/>
      <c r="X514" s="1908"/>
      <c r="Y514" s="1908"/>
      <c r="Z514" s="1908"/>
      <c r="AA514" s="1908"/>
      <c r="AB514" s="1908"/>
      <c r="AC514" s="1908"/>
      <c r="AD514" s="1908"/>
      <c r="AE514" s="1908"/>
      <c r="AF514" s="1908"/>
      <c r="AG514" s="1908"/>
    </row>
    <row r="515">
      <c r="A515" s="1908"/>
      <c r="B515" s="1908"/>
      <c r="C515" s="1908"/>
      <c r="D515" s="1908"/>
      <c r="E515" s="1908"/>
      <c r="F515" s="1908"/>
      <c r="G515" s="1908"/>
      <c r="H515" s="1908"/>
      <c r="I515" s="1908"/>
      <c r="J515" s="1908"/>
      <c r="K515" s="1908"/>
      <c r="L515" s="1908"/>
      <c r="M515" s="1908"/>
      <c r="N515" s="1908"/>
      <c r="O515" s="1908"/>
      <c r="P515" s="1908"/>
      <c r="Q515" s="1908"/>
      <c r="R515" s="1908"/>
      <c r="S515" s="1908"/>
      <c r="T515" s="1908"/>
      <c r="U515" s="1908"/>
      <c r="V515" s="1908"/>
      <c r="W515" s="1908"/>
      <c r="X515" s="1908"/>
      <c r="Y515" s="1908"/>
      <c r="Z515" s="1908"/>
      <c r="AA515" s="1908"/>
      <c r="AB515" s="1908"/>
      <c r="AC515" s="1908"/>
      <c r="AD515" s="1908"/>
      <c r="AE515" s="1908"/>
      <c r="AF515" s="1908"/>
      <c r="AG515" s="1908"/>
    </row>
    <row r="516">
      <c r="A516" s="1908"/>
      <c r="B516" s="1908"/>
      <c r="C516" s="1908"/>
      <c r="D516" s="1908"/>
      <c r="E516" s="1908"/>
      <c r="F516" s="1908"/>
      <c r="G516" s="1908"/>
      <c r="H516" s="1908"/>
      <c r="I516" s="1908"/>
      <c r="J516" s="1908"/>
      <c r="K516" s="1908"/>
      <c r="L516" s="1908"/>
      <c r="M516" s="1908"/>
      <c r="N516" s="1908"/>
      <c r="O516" s="1908"/>
      <c r="P516" s="1908"/>
      <c r="Q516" s="1908"/>
      <c r="R516" s="1908"/>
      <c r="S516" s="1908"/>
      <c r="T516" s="1908"/>
      <c r="U516" s="1908"/>
      <c r="V516" s="1908"/>
      <c r="W516" s="1908"/>
      <c r="X516" s="1908"/>
      <c r="Y516" s="1908"/>
      <c r="Z516" s="1908"/>
      <c r="AA516" s="1908"/>
      <c r="AB516" s="1908"/>
      <c r="AC516" s="1908"/>
      <c r="AD516" s="1908"/>
      <c r="AE516" s="1908"/>
      <c r="AF516" s="1908"/>
      <c r="AG516" s="1908"/>
    </row>
    <row r="517">
      <c r="A517" s="1908"/>
      <c r="B517" s="1908"/>
      <c r="C517" s="1908"/>
      <c r="D517" s="1908"/>
      <c r="E517" s="1908"/>
      <c r="F517" s="1908"/>
      <c r="G517" s="1908"/>
      <c r="H517" s="1908"/>
      <c r="I517" s="1908"/>
      <c r="J517" s="1908"/>
      <c r="K517" s="1908"/>
      <c r="L517" s="1908"/>
      <c r="M517" s="1908"/>
      <c r="N517" s="1908"/>
      <c r="O517" s="1908"/>
      <c r="P517" s="1908"/>
      <c r="Q517" s="1908"/>
      <c r="R517" s="1908"/>
      <c r="S517" s="1908"/>
      <c r="T517" s="1908"/>
      <c r="U517" s="1908"/>
      <c r="V517" s="1908"/>
      <c r="W517" s="1908"/>
      <c r="X517" s="1908"/>
      <c r="Y517" s="1908"/>
      <c r="Z517" s="1908"/>
      <c r="AA517" s="1908"/>
      <c r="AB517" s="1908"/>
      <c r="AC517" s="1908"/>
      <c r="AD517" s="1908"/>
      <c r="AE517" s="1908"/>
      <c r="AF517" s="1908"/>
      <c r="AG517" s="1908"/>
    </row>
    <row r="518">
      <c r="A518" s="1908"/>
      <c r="B518" s="1908"/>
      <c r="C518" s="1908"/>
      <c r="D518" s="1908"/>
      <c r="E518" s="1908"/>
      <c r="F518" s="1908"/>
      <c r="G518" s="1908"/>
      <c r="H518" s="1908"/>
      <c r="I518" s="1908"/>
      <c r="J518" s="1908"/>
      <c r="K518" s="1908"/>
      <c r="L518" s="1908"/>
      <c r="M518" s="1908"/>
      <c r="N518" s="1908"/>
      <c r="O518" s="1908"/>
      <c r="P518" s="1908"/>
      <c r="Q518" s="1908"/>
      <c r="R518" s="1908"/>
      <c r="S518" s="1908"/>
      <c r="T518" s="1908"/>
      <c r="U518" s="1908"/>
      <c r="V518" s="1908"/>
      <c r="W518" s="1908"/>
      <c r="X518" s="1908"/>
      <c r="Y518" s="1908"/>
      <c r="Z518" s="1908"/>
      <c r="AA518" s="1908"/>
      <c r="AB518" s="1908"/>
      <c r="AC518" s="1908"/>
      <c r="AD518" s="1908"/>
      <c r="AE518" s="1908"/>
      <c r="AF518" s="1908"/>
      <c r="AG518" s="1908"/>
    </row>
    <row r="519">
      <c r="A519" s="1908"/>
      <c r="B519" s="1908"/>
      <c r="C519" s="1908"/>
      <c r="D519" s="1908"/>
      <c r="E519" s="1908"/>
      <c r="F519" s="1908"/>
      <c r="G519" s="1908"/>
      <c r="H519" s="1908"/>
      <c r="I519" s="1908"/>
      <c r="J519" s="1908"/>
      <c r="K519" s="1908"/>
      <c r="L519" s="1908"/>
      <c r="M519" s="1908"/>
      <c r="N519" s="1908"/>
      <c r="O519" s="1908"/>
      <c r="P519" s="1908"/>
      <c r="Q519" s="1908"/>
      <c r="R519" s="1908"/>
      <c r="S519" s="1908"/>
      <c r="T519" s="1908"/>
      <c r="U519" s="1908"/>
      <c r="V519" s="1908"/>
      <c r="W519" s="1908"/>
      <c r="X519" s="1908"/>
      <c r="Y519" s="1908"/>
      <c r="Z519" s="1908"/>
      <c r="AA519" s="1908"/>
      <c r="AB519" s="1908"/>
      <c r="AC519" s="1908"/>
      <c r="AD519" s="1908"/>
      <c r="AE519" s="1908"/>
      <c r="AF519" s="1908"/>
      <c r="AG519" s="1908"/>
    </row>
    <row r="520">
      <c r="A520" s="1908"/>
      <c r="B520" s="1908"/>
      <c r="C520" s="1908"/>
      <c r="D520" s="1908"/>
      <c r="E520" s="1908"/>
      <c r="F520" s="1908"/>
      <c r="G520" s="1908"/>
      <c r="H520" s="1908"/>
      <c r="I520" s="1908"/>
      <c r="J520" s="1908"/>
      <c r="K520" s="1908"/>
      <c r="L520" s="1908"/>
      <c r="M520" s="1908"/>
      <c r="N520" s="1908"/>
      <c r="O520" s="1908"/>
      <c r="P520" s="1908"/>
      <c r="Q520" s="1908"/>
      <c r="R520" s="1908"/>
      <c r="S520" s="1908"/>
      <c r="T520" s="1908"/>
      <c r="U520" s="1908"/>
      <c r="V520" s="1908"/>
      <c r="W520" s="1908"/>
      <c r="X520" s="1908"/>
      <c r="Y520" s="1908"/>
      <c r="Z520" s="1908"/>
      <c r="AA520" s="1908"/>
      <c r="AB520" s="1908"/>
      <c r="AC520" s="1908"/>
      <c r="AD520" s="1908"/>
      <c r="AE520" s="1908"/>
      <c r="AF520" s="1908"/>
      <c r="AG520" s="1908"/>
    </row>
    <row r="521">
      <c r="A521" s="1908"/>
      <c r="B521" s="1908"/>
      <c r="C521" s="1908"/>
      <c r="D521" s="1908"/>
      <c r="E521" s="1908"/>
      <c r="F521" s="1908"/>
      <c r="G521" s="1908"/>
      <c r="H521" s="1908"/>
      <c r="I521" s="1908"/>
      <c r="J521" s="1908"/>
      <c r="K521" s="1908"/>
      <c r="L521" s="1908"/>
      <c r="M521" s="1908"/>
      <c r="N521" s="1908"/>
      <c r="O521" s="1908"/>
      <c r="P521" s="1908"/>
      <c r="Q521" s="1908"/>
      <c r="R521" s="1908"/>
      <c r="S521" s="1908"/>
      <c r="T521" s="1908"/>
      <c r="U521" s="1908"/>
      <c r="V521" s="1908"/>
      <c r="W521" s="1908"/>
      <c r="X521" s="1908"/>
      <c r="Y521" s="1908"/>
      <c r="Z521" s="1908"/>
      <c r="AA521" s="1908"/>
      <c r="AB521" s="1908"/>
      <c r="AC521" s="1908"/>
      <c r="AD521" s="1908"/>
      <c r="AE521" s="1908"/>
      <c r="AF521" s="1908"/>
      <c r="AG521" s="1908"/>
    </row>
    <row r="522">
      <c r="A522" s="1908"/>
      <c r="B522" s="1908"/>
      <c r="C522" s="1908"/>
      <c r="D522" s="1908"/>
      <c r="E522" s="1908"/>
      <c r="F522" s="1908"/>
      <c r="G522" s="1908"/>
      <c r="H522" s="1908"/>
      <c r="I522" s="1908"/>
      <c r="J522" s="1908"/>
      <c r="K522" s="1908"/>
      <c r="L522" s="1908"/>
      <c r="M522" s="1908"/>
      <c r="N522" s="1908"/>
      <c r="O522" s="1908"/>
      <c r="P522" s="1908"/>
      <c r="Q522" s="1908"/>
      <c r="R522" s="1908"/>
      <c r="S522" s="1908"/>
      <c r="T522" s="1908"/>
      <c r="U522" s="1908"/>
      <c r="V522" s="1908"/>
      <c r="W522" s="1908"/>
      <c r="X522" s="1908"/>
      <c r="Y522" s="1908"/>
      <c r="Z522" s="1908"/>
      <c r="AA522" s="1908"/>
      <c r="AB522" s="1908"/>
      <c r="AC522" s="1908"/>
      <c r="AD522" s="1908"/>
      <c r="AE522" s="1908"/>
      <c r="AF522" s="1908"/>
      <c r="AG522" s="1908"/>
    </row>
    <row r="523">
      <c r="A523" s="1908"/>
      <c r="B523" s="1908"/>
      <c r="C523" s="1908"/>
      <c r="D523" s="1908"/>
      <c r="E523" s="1908"/>
      <c r="F523" s="1908"/>
      <c r="G523" s="1908"/>
      <c r="H523" s="1908"/>
      <c r="I523" s="1908"/>
      <c r="J523" s="1908"/>
      <c r="K523" s="1908"/>
      <c r="L523" s="1908"/>
      <c r="M523" s="1908"/>
      <c r="N523" s="1908"/>
      <c r="O523" s="1908"/>
      <c r="P523" s="1908"/>
      <c r="Q523" s="1908"/>
      <c r="R523" s="1908"/>
      <c r="S523" s="1908"/>
      <c r="T523" s="1908"/>
      <c r="U523" s="1908"/>
      <c r="V523" s="1908"/>
      <c r="W523" s="1908"/>
      <c r="X523" s="1908"/>
      <c r="Y523" s="1908"/>
      <c r="Z523" s="1908"/>
      <c r="AA523" s="1908"/>
      <c r="AB523" s="1908"/>
      <c r="AC523" s="1908"/>
      <c r="AD523" s="1908"/>
      <c r="AE523" s="1908"/>
      <c r="AF523" s="1908"/>
      <c r="AG523" s="1908"/>
    </row>
    <row r="524">
      <c r="A524" s="1908"/>
      <c r="B524" s="1908"/>
      <c r="C524" s="1908"/>
      <c r="D524" s="1908"/>
      <c r="E524" s="1908"/>
      <c r="F524" s="1908"/>
      <c r="G524" s="1908"/>
      <c r="H524" s="1908"/>
      <c r="I524" s="1908"/>
      <c r="J524" s="1908"/>
      <c r="K524" s="1908"/>
      <c r="L524" s="1908"/>
      <c r="M524" s="1908"/>
      <c r="N524" s="1908"/>
      <c r="O524" s="1908"/>
      <c r="P524" s="1908"/>
      <c r="Q524" s="1908"/>
      <c r="R524" s="1908"/>
      <c r="S524" s="1908"/>
      <c r="T524" s="1908"/>
      <c r="U524" s="1908"/>
      <c r="V524" s="1908"/>
      <c r="W524" s="1908"/>
      <c r="X524" s="1908"/>
      <c r="Y524" s="1908"/>
      <c r="Z524" s="1908"/>
      <c r="AA524" s="1908"/>
      <c r="AB524" s="1908"/>
      <c r="AC524" s="1908"/>
      <c r="AD524" s="1908"/>
      <c r="AE524" s="1908"/>
      <c r="AF524" s="1908"/>
      <c r="AG524" s="1908"/>
    </row>
    <row r="525">
      <c r="A525" s="1908"/>
      <c r="B525" s="1908"/>
      <c r="C525" s="1908"/>
      <c r="D525" s="1908"/>
      <c r="E525" s="1908"/>
      <c r="F525" s="1908"/>
      <c r="G525" s="1908"/>
      <c r="H525" s="1908"/>
      <c r="I525" s="1908"/>
      <c r="J525" s="1908"/>
      <c r="K525" s="1908"/>
      <c r="L525" s="1908"/>
      <c r="M525" s="1908"/>
      <c r="N525" s="1908"/>
      <c r="O525" s="1908"/>
      <c r="P525" s="1908"/>
      <c r="Q525" s="1908"/>
      <c r="R525" s="1908"/>
      <c r="S525" s="1908"/>
      <c r="T525" s="1908"/>
      <c r="U525" s="1908"/>
      <c r="V525" s="1908"/>
      <c r="W525" s="1908"/>
      <c r="X525" s="1908"/>
      <c r="Y525" s="1908"/>
      <c r="Z525" s="1908"/>
      <c r="AA525" s="1908"/>
      <c r="AB525" s="1908"/>
      <c r="AC525" s="1908"/>
      <c r="AD525" s="1908"/>
      <c r="AE525" s="1908"/>
      <c r="AF525" s="1908"/>
      <c r="AG525" s="1908"/>
    </row>
    <row r="526">
      <c r="A526" s="1908"/>
      <c r="B526" s="1908"/>
      <c r="C526" s="1908"/>
      <c r="D526" s="1908"/>
      <c r="E526" s="1908"/>
      <c r="F526" s="1908"/>
      <c r="G526" s="1908"/>
      <c r="H526" s="1908"/>
      <c r="I526" s="1908"/>
      <c r="J526" s="1908"/>
      <c r="K526" s="1908"/>
      <c r="L526" s="1908"/>
      <c r="M526" s="1908"/>
      <c r="N526" s="1908"/>
      <c r="O526" s="1908"/>
      <c r="P526" s="1908"/>
      <c r="Q526" s="1908"/>
      <c r="R526" s="1908"/>
      <c r="S526" s="1908"/>
      <c r="T526" s="1908"/>
      <c r="U526" s="1908"/>
      <c r="V526" s="1908"/>
      <c r="W526" s="1908"/>
      <c r="X526" s="1908"/>
      <c r="Y526" s="1908"/>
      <c r="Z526" s="1908"/>
      <c r="AA526" s="1908"/>
      <c r="AB526" s="1908"/>
      <c r="AC526" s="1908"/>
      <c r="AD526" s="1908"/>
      <c r="AE526" s="1908"/>
      <c r="AF526" s="1908"/>
      <c r="AG526" s="1908"/>
    </row>
    <row r="527">
      <c r="A527" s="1908"/>
      <c r="B527" s="1908"/>
      <c r="C527" s="1908"/>
      <c r="D527" s="1908"/>
      <c r="E527" s="1908"/>
      <c r="F527" s="1908"/>
      <c r="G527" s="1908"/>
      <c r="H527" s="1908"/>
      <c r="I527" s="1908"/>
      <c r="J527" s="1908"/>
      <c r="K527" s="1908"/>
      <c r="L527" s="1908"/>
      <c r="M527" s="1908"/>
      <c r="N527" s="1908"/>
      <c r="O527" s="1908"/>
      <c r="P527" s="1908"/>
      <c r="Q527" s="1908"/>
      <c r="R527" s="1908"/>
      <c r="S527" s="1908"/>
      <c r="T527" s="1908"/>
      <c r="U527" s="1908"/>
      <c r="V527" s="1908"/>
      <c r="W527" s="1908"/>
      <c r="X527" s="1908"/>
      <c r="Y527" s="1908"/>
      <c r="Z527" s="1908"/>
      <c r="AA527" s="1908"/>
      <c r="AB527" s="1908"/>
      <c r="AC527" s="1908"/>
      <c r="AD527" s="1908"/>
      <c r="AE527" s="1908"/>
      <c r="AF527" s="1908"/>
      <c r="AG527" s="1908"/>
    </row>
    <row r="528">
      <c r="A528" s="1908"/>
      <c r="B528" s="1908"/>
      <c r="C528" s="1908"/>
      <c r="D528" s="1908"/>
      <c r="E528" s="1908"/>
      <c r="F528" s="1908"/>
      <c r="G528" s="1908"/>
      <c r="H528" s="1908"/>
      <c r="I528" s="1908"/>
      <c r="J528" s="1908"/>
      <c r="K528" s="1908"/>
      <c r="L528" s="1908"/>
      <c r="M528" s="1908"/>
      <c r="N528" s="1908"/>
      <c r="O528" s="1908"/>
      <c r="P528" s="1908"/>
      <c r="Q528" s="1908"/>
      <c r="R528" s="1908"/>
      <c r="S528" s="1908"/>
      <c r="T528" s="1908"/>
      <c r="U528" s="1908"/>
      <c r="V528" s="1908"/>
      <c r="W528" s="1908"/>
      <c r="X528" s="1908"/>
      <c r="Y528" s="1908"/>
      <c r="Z528" s="1908"/>
      <c r="AA528" s="1908"/>
      <c r="AB528" s="1908"/>
      <c r="AC528" s="1908"/>
      <c r="AD528" s="1908"/>
      <c r="AE528" s="1908"/>
      <c r="AF528" s="1908"/>
      <c r="AG528" s="1908"/>
    </row>
    <row r="529">
      <c r="A529" s="1908"/>
      <c r="B529" s="1908"/>
      <c r="C529" s="1908"/>
      <c r="D529" s="1908"/>
      <c r="E529" s="1908"/>
      <c r="F529" s="1908"/>
      <c r="G529" s="1908"/>
      <c r="H529" s="1908"/>
      <c r="I529" s="1908"/>
      <c r="J529" s="1908"/>
      <c r="K529" s="1908"/>
      <c r="L529" s="1908"/>
      <c r="M529" s="1908"/>
      <c r="N529" s="1908"/>
      <c r="O529" s="1908"/>
      <c r="P529" s="1908"/>
      <c r="Q529" s="1908"/>
      <c r="R529" s="1908"/>
      <c r="S529" s="1908"/>
      <c r="T529" s="1908"/>
      <c r="U529" s="1908"/>
      <c r="V529" s="1908"/>
      <c r="W529" s="1908"/>
      <c r="X529" s="1908"/>
      <c r="Y529" s="1908"/>
      <c r="Z529" s="1908"/>
      <c r="AA529" s="1908"/>
      <c r="AB529" s="1908"/>
      <c r="AC529" s="1908"/>
      <c r="AD529" s="1908"/>
      <c r="AE529" s="1908"/>
      <c r="AF529" s="1908"/>
      <c r="AG529" s="1908"/>
    </row>
    <row r="530">
      <c r="A530" s="1908"/>
      <c r="B530" s="1908"/>
      <c r="C530" s="1908"/>
      <c r="D530" s="1908"/>
      <c r="E530" s="1908"/>
      <c r="F530" s="1908"/>
      <c r="G530" s="1908"/>
      <c r="H530" s="1908"/>
      <c r="I530" s="1908"/>
      <c r="J530" s="1908"/>
      <c r="K530" s="1908"/>
      <c r="L530" s="1908"/>
      <c r="M530" s="1908"/>
      <c r="N530" s="1908"/>
      <c r="O530" s="1908"/>
      <c r="P530" s="1908"/>
      <c r="Q530" s="1908"/>
      <c r="R530" s="1908"/>
      <c r="S530" s="1908"/>
      <c r="T530" s="1908"/>
      <c r="U530" s="1908"/>
      <c r="V530" s="1908"/>
      <c r="W530" s="1908"/>
      <c r="X530" s="1908"/>
      <c r="Y530" s="1908"/>
      <c r="Z530" s="1908"/>
      <c r="AA530" s="1908"/>
      <c r="AB530" s="1908"/>
      <c r="AC530" s="1908"/>
      <c r="AD530" s="1908"/>
      <c r="AE530" s="1908"/>
      <c r="AF530" s="1908"/>
      <c r="AG530" s="1908"/>
    </row>
    <row r="531">
      <c r="A531" s="1908"/>
      <c r="B531" s="1908"/>
      <c r="C531" s="1908"/>
      <c r="D531" s="1908"/>
      <c r="E531" s="1908"/>
      <c r="F531" s="1908"/>
      <c r="G531" s="1908"/>
      <c r="H531" s="1908"/>
      <c r="I531" s="1908"/>
      <c r="J531" s="1908"/>
      <c r="K531" s="1908"/>
      <c r="L531" s="1908"/>
      <c r="M531" s="1908"/>
      <c r="N531" s="1908"/>
      <c r="O531" s="1908"/>
      <c r="P531" s="1908"/>
      <c r="Q531" s="1908"/>
      <c r="R531" s="1908"/>
      <c r="S531" s="1908"/>
      <c r="T531" s="1908"/>
      <c r="U531" s="1908"/>
      <c r="V531" s="1908"/>
      <c r="W531" s="1908"/>
      <c r="X531" s="1908"/>
      <c r="Y531" s="1908"/>
      <c r="Z531" s="1908"/>
      <c r="AA531" s="1908"/>
      <c r="AB531" s="1908"/>
      <c r="AC531" s="1908"/>
      <c r="AD531" s="1908"/>
      <c r="AE531" s="1908"/>
      <c r="AF531" s="1908"/>
      <c r="AG531" s="1908"/>
    </row>
    <row r="532">
      <c r="A532" s="1908"/>
      <c r="B532" s="1908"/>
      <c r="C532" s="1908"/>
      <c r="D532" s="1908"/>
      <c r="E532" s="1908"/>
      <c r="F532" s="1908"/>
      <c r="G532" s="1908"/>
      <c r="H532" s="1908"/>
      <c r="I532" s="1908"/>
      <c r="J532" s="1908"/>
      <c r="K532" s="1908"/>
      <c r="L532" s="1908"/>
      <c r="M532" s="1908"/>
      <c r="N532" s="1908"/>
      <c r="O532" s="1908"/>
      <c r="P532" s="1908"/>
      <c r="Q532" s="1908"/>
      <c r="R532" s="1908"/>
      <c r="S532" s="1908"/>
      <c r="T532" s="1908"/>
      <c r="U532" s="1908"/>
      <c r="V532" s="1908"/>
      <c r="W532" s="1908"/>
      <c r="X532" s="1908"/>
      <c r="Y532" s="1908"/>
      <c r="Z532" s="1908"/>
      <c r="AA532" s="1908"/>
      <c r="AB532" s="1908"/>
      <c r="AC532" s="1908"/>
      <c r="AD532" s="1908"/>
      <c r="AE532" s="1908"/>
      <c r="AF532" s="1908"/>
      <c r="AG532" s="1908"/>
    </row>
    <row r="533">
      <c r="A533" s="1908"/>
      <c r="B533" s="1908"/>
      <c r="C533" s="1908"/>
      <c r="D533" s="1908"/>
      <c r="E533" s="1908"/>
      <c r="F533" s="1908"/>
      <c r="G533" s="1908"/>
      <c r="H533" s="1908"/>
      <c r="I533" s="1908"/>
      <c r="J533" s="1908"/>
      <c r="K533" s="1908"/>
      <c r="L533" s="1908"/>
      <c r="M533" s="1908"/>
      <c r="N533" s="1908"/>
      <c r="O533" s="1908"/>
      <c r="P533" s="1908"/>
      <c r="Q533" s="1908"/>
      <c r="R533" s="1908"/>
      <c r="S533" s="1908"/>
      <c r="T533" s="1908"/>
      <c r="U533" s="1908"/>
      <c r="V533" s="1908"/>
      <c r="W533" s="1908"/>
      <c r="X533" s="1908"/>
      <c r="Y533" s="1908"/>
      <c r="Z533" s="1908"/>
      <c r="AA533" s="1908"/>
      <c r="AB533" s="1908"/>
      <c r="AC533" s="1908"/>
      <c r="AD533" s="1908"/>
      <c r="AE533" s="1908"/>
      <c r="AF533" s="1908"/>
      <c r="AG533" s="1908"/>
    </row>
    <row r="534">
      <c r="A534" s="1908"/>
      <c r="B534" s="1908"/>
      <c r="C534" s="1908"/>
      <c r="D534" s="1908"/>
      <c r="E534" s="1908"/>
      <c r="F534" s="1908"/>
      <c r="G534" s="1908"/>
      <c r="H534" s="1908"/>
      <c r="I534" s="1908"/>
      <c r="J534" s="1908"/>
      <c r="K534" s="1908"/>
      <c r="L534" s="1908"/>
      <c r="M534" s="1908"/>
      <c r="N534" s="1908"/>
      <c r="O534" s="1908"/>
      <c r="P534" s="1908"/>
      <c r="Q534" s="1908"/>
      <c r="R534" s="1908"/>
      <c r="S534" s="1908"/>
      <c r="T534" s="1908"/>
      <c r="U534" s="1908"/>
      <c r="V534" s="1908"/>
      <c r="W534" s="1908"/>
      <c r="X534" s="1908"/>
      <c r="Y534" s="1908"/>
      <c r="Z534" s="1908"/>
      <c r="AA534" s="1908"/>
      <c r="AB534" s="1908"/>
      <c r="AC534" s="1908"/>
      <c r="AD534" s="1908"/>
      <c r="AE534" s="1908"/>
      <c r="AF534" s="1908"/>
      <c r="AG534" s="1908"/>
    </row>
    <row r="535">
      <c r="A535" s="1908"/>
      <c r="B535" s="1908"/>
      <c r="C535" s="1908"/>
      <c r="D535" s="1908"/>
      <c r="E535" s="1908"/>
      <c r="F535" s="1908"/>
      <c r="G535" s="1908"/>
      <c r="H535" s="1908"/>
      <c r="I535" s="1908"/>
      <c r="J535" s="1908"/>
      <c r="K535" s="1908"/>
      <c r="L535" s="1908"/>
      <c r="M535" s="1908"/>
      <c r="N535" s="1908"/>
      <c r="O535" s="1908"/>
      <c r="P535" s="1908"/>
      <c r="Q535" s="1908"/>
      <c r="R535" s="1908"/>
      <c r="S535" s="1908"/>
      <c r="T535" s="1908"/>
      <c r="U535" s="1908"/>
      <c r="V535" s="1908"/>
      <c r="W535" s="1908"/>
      <c r="X535" s="1908"/>
      <c r="Y535" s="1908"/>
      <c r="Z535" s="1908"/>
      <c r="AA535" s="1908"/>
      <c r="AB535" s="1908"/>
      <c r="AC535" s="1908"/>
      <c r="AD535" s="1908"/>
      <c r="AE535" s="1908"/>
      <c r="AF535" s="1908"/>
      <c r="AG535" s="1908"/>
    </row>
    <row r="536">
      <c r="A536" s="1908"/>
      <c r="B536" s="1908"/>
      <c r="C536" s="1908"/>
      <c r="D536" s="1908"/>
      <c r="E536" s="1908"/>
      <c r="F536" s="1908"/>
      <c r="G536" s="1908"/>
      <c r="H536" s="1908"/>
      <c r="I536" s="1908"/>
      <c r="J536" s="1908"/>
      <c r="K536" s="1908"/>
      <c r="L536" s="1908"/>
      <c r="M536" s="1908"/>
      <c r="N536" s="1908"/>
      <c r="O536" s="1908"/>
      <c r="P536" s="1908"/>
      <c r="Q536" s="1908"/>
      <c r="R536" s="1908"/>
      <c r="S536" s="1908"/>
      <c r="T536" s="1908"/>
      <c r="U536" s="1908"/>
      <c r="V536" s="1908"/>
      <c r="W536" s="1908"/>
      <c r="X536" s="1908"/>
      <c r="Y536" s="1908"/>
      <c r="Z536" s="1908"/>
      <c r="AA536" s="1908"/>
      <c r="AB536" s="1908"/>
      <c r="AC536" s="1908"/>
      <c r="AD536" s="1908"/>
      <c r="AE536" s="1908"/>
      <c r="AF536" s="1908"/>
      <c r="AG536" s="1908"/>
    </row>
    <row r="537">
      <c r="A537" s="1908"/>
      <c r="B537" s="1908"/>
      <c r="C537" s="1908"/>
      <c r="D537" s="1908"/>
      <c r="E537" s="1908"/>
      <c r="F537" s="1908"/>
      <c r="G537" s="1908"/>
      <c r="H537" s="1908"/>
      <c r="I537" s="1908"/>
      <c r="J537" s="1908"/>
      <c r="K537" s="1908"/>
      <c r="L537" s="1908"/>
      <c r="M537" s="1908"/>
      <c r="N537" s="1908"/>
      <c r="O537" s="1908"/>
      <c r="P537" s="1908"/>
      <c r="Q537" s="1908"/>
      <c r="R537" s="1908"/>
      <c r="S537" s="1908"/>
      <c r="T537" s="1908"/>
      <c r="U537" s="1908"/>
      <c r="V537" s="1908"/>
      <c r="W537" s="1908"/>
      <c r="X537" s="1908"/>
      <c r="Y537" s="1908"/>
      <c r="Z537" s="1908"/>
      <c r="AA537" s="1908"/>
      <c r="AB537" s="1908"/>
      <c r="AC537" s="1908"/>
      <c r="AD537" s="1908"/>
      <c r="AE537" s="1908"/>
      <c r="AF537" s="1908"/>
      <c r="AG537" s="1908"/>
    </row>
    <row r="538">
      <c r="A538" s="1908"/>
      <c r="B538" s="1908"/>
      <c r="C538" s="1908"/>
      <c r="D538" s="1908"/>
      <c r="E538" s="1908"/>
      <c r="F538" s="1908"/>
      <c r="G538" s="1908"/>
      <c r="H538" s="1908"/>
      <c r="I538" s="1908"/>
      <c r="J538" s="1908"/>
      <c r="K538" s="1908"/>
      <c r="L538" s="1908"/>
      <c r="M538" s="1908"/>
      <c r="N538" s="1908"/>
      <c r="O538" s="1908"/>
      <c r="P538" s="1908"/>
      <c r="Q538" s="1908"/>
      <c r="R538" s="1908"/>
      <c r="S538" s="1908"/>
      <c r="T538" s="1908"/>
      <c r="U538" s="1908"/>
      <c r="V538" s="1908"/>
      <c r="W538" s="1908"/>
      <c r="X538" s="1908"/>
      <c r="Y538" s="1908"/>
      <c r="Z538" s="1908"/>
      <c r="AA538" s="1908"/>
      <c r="AB538" s="1908"/>
      <c r="AC538" s="1908"/>
      <c r="AD538" s="1908"/>
      <c r="AE538" s="1908"/>
      <c r="AF538" s="1908"/>
      <c r="AG538" s="1908"/>
    </row>
    <row r="539">
      <c r="A539" s="1908"/>
      <c r="B539" s="1908"/>
      <c r="C539" s="1908"/>
      <c r="D539" s="1908"/>
      <c r="E539" s="1908"/>
      <c r="F539" s="1908"/>
      <c r="G539" s="1908"/>
      <c r="H539" s="1908"/>
      <c r="I539" s="1908"/>
      <c r="J539" s="1908"/>
      <c r="K539" s="1908"/>
      <c r="L539" s="1908"/>
      <c r="M539" s="1908"/>
      <c r="N539" s="1908"/>
      <c r="O539" s="1908"/>
      <c r="P539" s="1908"/>
      <c r="Q539" s="1908"/>
      <c r="R539" s="1908"/>
      <c r="S539" s="1908"/>
      <c r="T539" s="1908"/>
      <c r="U539" s="1908"/>
      <c r="V539" s="1908"/>
      <c r="W539" s="1908"/>
      <c r="X539" s="1908"/>
      <c r="Y539" s="1908"/>
      <c r="Z539" s="1908"/>
      <c r="AA539" s="1908"/>
      <c r="AB539" s="1908"/>
      <c r="AC539" s="1908"/>
      <c r="AD539" s="1908"/>
      <c r="AE539" s="1908"/>
      <c r="AF539" s="1908"/>
      <c r="AG539" s="1908"/>
    </row>
    <row r="540">
      <c r="A540" s="1908"/>
      <c r="B540" s="1908"/>
      <c r="C540" s="1908"/>
      <c r="D540" s="1908"/>
      <c r="E540" s="1908"/>
      <c r="F540" s="1908"/>
      <c r="G540" s="1908"/>
      <c r="H540" s="1908"/>
      <c r="I540" s="1908"/>
      <c r="J540" s="1908"/>
      <c r="K540" s="1908"/>
      <c r="L540" s="1908"/>
      <c r="M540" s="1908"/>
      <c r="N540" s="1908"/>
      <c r="O540" s="1908"/>
      <c r="P540" s="1908"/>
      <c r="Q540" s="1908"/>
      <c r="R540" s="1908"/>
      <c r="S540" s="1908"/>
      <c r="T540" s="1908"/>
      <c r="U540" s="1908"/>
      <c r="V540" s="1908"/>
      <c r="W540" s="1908"/>
      <c r="X540" s="1908"/>
      <c r="Y540" s="1908"/>
      <c r="Z540" s="1908"/>
      <c r="AA540" s="1908"/>
      <c r="AB540" s="1908"/>
      <c r="AC540" s="1908"/>
      <c r="AD540" s="1908"/>
      <c r="AE540" s="1908"/>
      <c r="AF540" s="1908"/>
      <c r="AG540" s="1908"/>
    </row>
    <row r="541">
      <c r="A541" s="1908"/>
      <c r="B541" s="1908"/>
      <c r="C541" s="1908"/>
      <c r="D541" s="1908"/>
      <c r="E541" s="1908"/>
      <c r="F541" s="1908"/>
      <c r="G541" s="1908"/>
      <c r="H541" s="1908"/>
      <c r="I541" s="1908"/>
      <c r="J541" s="1908"/>
      <c r="K541" s="1908"/>
      <c r="L541" s="1908"/>
      <c r="M541" s="1908"/>
      <c r="N541" s="1908"/>
      <c r="O541" s="1908"/>
      <c r="P541" s="1908"/>
      <c r="Q541" s="1908"/>
      <c r="R541" s="1908"/>
      <c r="S541" s="1908"/>
      <c r="T541" s="1908"/>
      <c r="U541" s="1908"/>
      <c r="V541" s="1908"/>
      <c r="W541" s="1908"/>
      <c r="X541" s="1908"/>
      <c r="Y541" s="1908"/>
      <c r="Z541" s="1908"/>
      <c r="AA541" s="1908"/>
      <c r="AB541" s="1908"/>
      <c r="AC541" s="1908"/>
      <c r="AD541" s="1908"/>
      <c r="AE541" s="1908"/>
      <c r="AF541" s="1908"/>
      <c r="AG541" s="1908"/>
    </row>
    <row r="542">
      <c r="A542" s="1908"/>
      <c r="B542" s="1908"/>
      <c r="C542" s="1908"/>
      <c r="D542" s="1908"/>
      <c r="E542" s="1908"/>
      <c r="F542" s="1908"/>
      <c r="G542" s="1908"/>
      <c r="H542" s="1908"/>
      <c r="I542" s="1908"/>
      <c r="J542" s="1908"/>
      <c r="K542" s="1908"/>
      <c r="L542" s="1908"/>
      <c r="M542" s="1908"/>
      <c r="N542" s="1908"/>
      <c r="O542" s="1908"/>
      <c r="P542" s="1908"/>
      <c r="Q542" s="1908"/>
      <c r="R542" s="1908"/>
      <c r="S542" s="1908"/>
      <c r="T542" s="1908"/>
      <c r="U542" s="1908"/>
      <c r="V542" s="1908"/>
      <c r="W542" s="1908"/>
      <c r="X542" s="1908"/>
      <c r="Y542" s="1908"/>
      <c r="Z542" s="1908"/>
      <c r="AA542" s="1908"/>
      <c r="AB542" s="1908"/>
      <c r="AC542" s="1908"/>
      <c r="AD542" s="1908"/>
      <c r="AE542" s="1908"/>
      <c r="AF542" s="1908"/>
      <c r="AG542" s="1908"/>
    </row>
    <row r="543">
      <c r="A543" s="1908"/>
      <c r="B543" s="1908"/>
      <c r="C543" s="1908"/>
      <c r="D543" s="1908"/>
      <c r="E543" s="1908"/>
      <c r="F543" s="1908"/>
      <c r="G543" s="1908"/>
      <c r="H543" s="1908"/>
      <c r="I543" s="1908"/>
      <c r="J543" s="1908"/>
      <c r="K543" s="1908"/>
      <c r="L543" s="1908"/>
      <c r="M543" s="1908"/>
      <c r="N543" s="1908"/>
      <c r="O543" s="1908"/>
      <c r="P543" s="1908"/>
      <c r="Q543" s="1908"/>
      <c r="R543" s="1908"/>
      <c r="S543" s="1908"/>
      <c r="T543" s="1908"/>
      <c r="U543" s="1908"/>
      <c r="V543" s="1908"/>
      <c r="W543" s="1908"/>
      <c r="X543" s="1908"/>
      <c r="Y543" s="1908"/>
      <c r="Z543" s="1908"/>
      <c r="AA543" s="1908"/>
      <c r="AB543" s="1908"/>
      <c r="AC543" s="1908"/>
      <c r="AD543" s="1908"/>
      <c r="AE543" s="1908"/>
      <c r="AF543" s="1908"/>
      <c r="AG543" s="1908"/>
    </row>
    <row r="544">
      <c r="A544" s="1908"/>
      <c r="B544" s="1908"/>
      <c r="C544" s="1908"/>
      <c r="D544" s="1908"/>
      <c r="E544" s="1908"/>
      <c r="F544" s="1908"/>
      <c r="G544" s="1908"/>
      <c r="H544" s="1908"/>
      <c r="I544" s="1908"/>
      <c r="J544" s="1908"/>
      <c r="K544" s="1908"/>
      <c r="L544" s="1908"/>
      <c r="M544" s="1908"/>
      <c r="N544" s="1908"/>
      <c r="O544" s="1908"/>
      <c r="P544" s="1908"/>
      <c r="Q544" s="1908"/>
      <c r="R544" s="1908"/>
      <c r="S544" s="1908"/>
      <c r="T544" s="1908"/>
      <c r="U544" s="1908"/>
      <c r="V544" s="1908"/>
      <c r="W544" s="1908"/>
      <c r="X544" s="1908"/>
      <c r="Y544" s="1908"/>
      <c r="Z544" s="1908"/>
      <c r="AA544" s="1908"/>
      <c r="AB544" s="1908"/>
      <c r="AC544" s="1908"/>
      <c r="AD544" s="1908"/>
      <c r="AE544" s="1908"/>
      <c r="AF544" s="1908"/>
      <c r="AG544" s="1908"/>
    </row>
    <row r="545">
      <c r="A545" s="1908"/>
      <c r="B545" s="1908"/>
      <c r="C545" s="1908"/>
      <c r="D545" s="1908"/>
      <c r="E545" s="1908"/>
      <c r="F545" s="1908"/>
      <c r="G545" s="1908"/>
      <c r="H545" s="1908"/>
      <c r="I545" s="1908"/>
      <c r="J545" s="1908"/>
      <c r="K545" s="1908"/>
      <c r="L545" s="1908"/>
      <c r="M545" s="1908"/>
      <c r="N545" s="1908"/>
      <c r="O545" s="1908"/>
      <c r="P545" s="1908"/>
      <c r="Q545" s="1908"/>
      <c r="R545" s="1908"/>
      <c r="S545" s="1908"/>
      <c r="T545" s="1908"/>
      <c r="U545" s="1908"/>
      <c r="V545" s="1908"/>
      <c r="W545" s="1908"/>
      <c r="X545" s="1908"/>
      <c r="Y545" s="1908"/>
      <c r="Z545" s="1908"/>
      <c r="AA545" s="1908"/>
      <c r="AB545" s="1908"/>
      <c r="AC545" s="1908"/>
      <c r="AD545" s="1908"/>
      <c r="AE545" s="1908"/>
      <c r="AF545" s="1908"/>
      <c r="AG545" s="1908"/>
    </row>
    <row r="546">
      <c r="A546" s="1908"/>
      <c r="B546" s="1908"/>
      <c r="C546" s="1908"/>
      <c r="D546" s="1908"/>
      <c r="E546" s="1908"/>
      <c r="F546" s="1908"/>
      <c r="G546" s="1908"/>
      <c r="H546" s="1908"/>
      <c r="I546" s="1908"/>
      <c r="J546" s="1908"/>
      <c r="K546" s="1908"/>
      <c r="L546" s="1908"/>
      <c r="M546" s="1908"/>
      <c r="N546" s="1908"/>
      <c r="O546" s="1908"/>
      <c r="P546" s="1908"/>
      <c r="Q546" s="1908"/>
      <c r="R546" s="1908"/>
      <c r="S546" s="1908"/>
      <c r="T546" s="1908"/>
      <c r="U546" s="1908"/>
      <c r="V546" s="1908"/>
      <c r="W546" s="1908"/>
      <c r="X546" s="1908"/>
      <c r="Y546" s="1908"/>
      <c r="Z546" s="1908"/>
      <c r="AA546" s="1908"/>
      <c r="AB546" s="1908"/>
      <c r="AC546" s="1908"/>
      <c r="AD546" s="1908"/>
      <c r="AE546" s="1908"/>
      <c r="AF546" s="1908"/>
      <c r="AG546" s="1908"/>
    </row>
    <row r="547">
      <c r="A547" s="1908"/>
      <c r="B547" s="1908"/>
      <c r="C547" s="1908"/>
      <c r="D547" s="1908"/>
      <c r="E547" s="1908"/>
      <c r="F547" s="1908"/>
      <c r="G547" s="1908"/>
      <c r="H547" s="1908"/>
      <c r="I547" s="1908"/>
      <c r="J547" s="1908"/>
      <c r="K547" s="1908"/>
      <c r="L547" s="1908"/>
      <c r="M547" s="1908"/>
      <c r="N547" s="1908"/>
      <c r="O547" s="1908"/>
      <c r="P547" s="1908"/>
      <c r="Q547" s="1908"/>
      <c r="R547" s="1908"/>
      <c r="S547" s="1908"/>
      <c r="T547" s="1908"/>
      <c r="U547" s="1908"/>
      <c r="V547" s="1908"/>
      <c r="W547" s="1908"/>
      <c r="X547" s="1908"/>
      <c r="Y547" s="1908"/>
      <c r="Z547" s="1908"/>
      <c r="AA547" s="1908"/>
      <c r="AB547" s="1908"/>
      <c r="AC547" s="1908"/>
      <c r="AD547" s="1908"/>
      <c r="AE547" s="1908"/>
      <c r="AF547" s="1908"/>
      <c r="AG547" s="1908"/>
    </row>
    <row r="548">
      <c r="A548" s="1908"/>
      <c r="B548" s="1908"/>
      <c r="C548" s="1908"/>
      <c r="D548" s="1908"/>
      <c r="E548" s="1908"/>
      <c r="F548" s="1908"/>
      <c r="G548" s="1908"/>
      <c r="H548" s="1908"/>
      <c r="I548" s="1908"/>
      <c r="J548" s="1908"/>
      <c r="K548" s="1908"/>
      <c r="L548" s="1908"/>
      <c r="M548" s="1908"/>
      <c r="N548" s="1908"/>
      <c r="O548" s="1908"/>
      <c r="P548" s="1908"/>
      <c r="Q548" s="1908"/>
      <c r="R548" s="1908"/>
      <c r="S548" s="1908"/>
      <c r="T548" s="1908"/>
      <c r="U548" s="1908"/>
      <c r="V548" s="1908"/>
      <c r="W548" s="1908"/>
      <c r="X548" s="1908"/>
      <c r="Y548" s="1908"/>
      <c r="Z548" s="1908"/>
      <c r="AA548" s="1908"/>
      <c r="AB548" s="1908"/>
      <c r="AC548" s="1908"/>
      <c r="AD548" s="1908"/>
      <c r="AE548" s="1908"/>
      <c r="AF548" s="1908"/>
      <c r="AG548" s="1908"/>
    </row>
    <row r="549">
      <c r="A549" s="1908"/>
      <c r="B549" s="1908"/>
      <c r="C549" s="1908"/>
      <c r="D549" s="1908"/>
      <c r="E549" s="1908"/>
      <c r="F549" s="1908"/>
      <c r="G549" s="1908"/>
      <c r="H549" s="1908"/>
      <c r="I549" s="1908"/>
      <c r="J549" s="1908"/>
      <c r="K549" s="1908"/>
      <c r="L549" s="1908"/>
      <c r="M549" s="1908"/>
      <c r="N549" s="1908"/>
      <c r="O549" s="1908"/>
      <c r="P549" s="1908"/>
      <c r="Q549" s="1908"/>
      <c r="R549" s="1908"/>
      <c r="S549" s="1908"/>
      <c r="T549" s="1908"/>
      <c r="U549" s="1908"/>
      <c r="V549" s="1908"/>
      <c r="W549" s="1908"/>
      <c r="X549" s="1908"/>
      <c r="Y549" s="1908"/>
      <c r="Z549" s="1908"/>
      <c r="AA549" s="1908"/>
      <c r="AB549" s="1908"/>
      <c r="AC549" s="1908"/>
      <c r="AD549" s="1908"/>
      <c r="AE549" s="1908"/>
      <c r="AF549" s="1908"/>
      <c r="AG549" s="1908"/>
    </row>
    <row r="550">
      <c r="A550" s="1908"/>
      <c r="B550" s="1908"/>
      <c r="C550" s="1908"/>
      <c r="D550" s="1908"/>
      <c r="E550" s="1908"/>
      <c r="F550" s="1908"/>
      <c r="G550" s="1908"/>
      <c r="H550" s="1908"/>
      <c r="I550" s="1908"/>
      <c r="J550" s="1908"/>
      <c r="K550" s="1908"/>
      <c r="L550" s="1908"/>
      <c r="M550" s="1908"/>
      <c r="N550" s="1908"/>
      <c r="O550" s="1908"/>
      <c r="P550" s="1908"/>
      <c r="Q550" s="1908"/>
      <c r="R550" s="1908"/>
      <c r="S550" s="1908"/>
      <c r="T550" s="1908"/>
      <c r="U550" s="1908"/>
      <c r="V550" s="1908"/>
      <c r="W550" s="1908"/>
      <c r="X550" s="1908"/>
      <c r="Y550" s="1908"/>
      <c r="Z550" s="1908"/>
      <c r="AA550" s="1908"/>
      <c r="AB550" s="1908"/>
      <c r="AC550" s="1908"/>
      <c r="AD550" s="1908"/>
      <c r="AE550" s="1908"/>
      <c r="AF550" s="1908"/>
      <c r="AG550" s="1908"/>
    </row>
    <row r="551">
      <c r="A551" s="1908"/>
      <c r="B551" s="1908"/>
      <c r="C551" s="1908"/>
      <c r="D551" s="1908"/>
      <c r="E551" s="1908"/>
      <c r="F551" s="1908"/>
      <c r="G551" s="1908"/>
      <c r="H551" s="1908"/>
      <c r="I551" s="1908"/>
      <c r="J551" s="1908"/>
      <c r="K551" s="1908"/>
      <c r="L551" s="1908"/>
      <c r="M551" s="1908"/>
      <c r="N551" s="1908"/>
      <c r="O551" s="1908"/>
      <c r="P551" s="1908"/>
      <c r="Q551" s="1908"/>
      <c r="R551" s="1908"/>
      <c r="S551" s="1908"/>
      <c r="T551" s="1908"/>
      <c r="U551" s="1908"/>
      <c r="V551" s="1908"/>
      <c r="W551" s="1908"/>
      <c r="X551" s="1908"/>
      <c r="Y551" s="1908"/>
      <c r="Z551" s="1908"/>
      <c r="AA551" s="1908"/>
      <c r="AB551" s="1908"/>
      <c r="AC551" s="1908"/>
      <c r="AD551" s="1908"/>
      <c r="AE551" s="1908"/>
      <c r="AF551" s="1908"/>
      <c r="AG551" s="1908"/>
    </row>
    <row r="552">
      <c r="A552" s="1908"/>
      <c r="B552" s="1908"/>
      <c r="C552" s="1908"/>
      <c r="D552" s="1908"/>
      <c r="E552" s="1908"/>
      <c r="F552" s="1908"/>
      <c r="G552" s="1908"/>
      <c r="H552" s="1908"/>
      <c r="I552" s="1908"/>
      <c r="J552" s="1908"/>
      <c r="K552" s="1908"/>
      <c r="L552" s="1908"/>
      <c r="M552" s="1908"/>
      <c r="N552" s="1908"/>
      <c r="O552" s="1908"/>
      <c r="P552" s="1908"/>
      <c r="Q552" s="1908"/>
      <c r="R552" s="1908"/>
      <c r="S552" s="1908"/>
      <c r="T552" s="1908"/>
      <c r="U552" s="1908"/>
      <c r="V552" s="1908"/>
      <c r="W552" s="1908"/>
      <c r="X552" s="1908"/>
      <c r="Y552" s="1908"/>
      <c r="Z552" s="1908"/>
      <c r="AA552" s="1908"/>
      <c r="AB552" s="1908"/>
      <c r="AC552" s="1908"/>
      <c r="AD552" s="1908"/>
      <c r="AE552" s="1908"/>
      <c r="AF552" s="1908"/>
      <c r="AG552" s="1908"/>
    </row>
    <row r="553">
      <c r="A553" s="1908"/>
      <c r="B553" s="1908"/>
      <c r="C553" s="1908"/>
      <c r="D553" s="1908"/>
      <c r="E553" s="1908"/>
      <c r="F553" s="1908"/>
      <c r="G553" s="1908"/>
      <c r="H553" s="1908"/>
      <c r="I553" s="1908"/>
      <c r="J553" s="1908"/>
      <c r="K553" s="1908"/>
      <c r="L553" s="1908"/>
      <c r="M553" s="1908"/>
      <c r="N553" s="1908"/>
      <c r="O553" s="1908"/>
      <c r="P553" s="1908"/>
      <c r="Q553" s="1908"/>
      <c r="R553" s="1908"/>
      <c r="S553" s="1908"/>
      <c r="T553" s="1908"/>
      <c r="U553" s="1908"/>
      <c r="V553" s="1908"/>
      <c r="W553" s="1908"/>
      <c r="X553" s="1908"/>
      <c r="Y553" s="1908"/>
      <c r="Z553" s="1908"/>
      <c r="AA553" s="1908"/>
      <c r="AB553" s="1908"/>
      <c r="AC553" s="1908"/>
      <c r="AD553" s="1908"/>
      <c r="AE553" s="1908"/>
      <c r="AF553" s="1908"/>
      <c r="AG553" s="1908"/>
    </row>
    <row r="554">
      <c r="A554" s="1908"/>
      <c r="B554" s="1908"/>
      <c r="C554" s="1908"/>
      <c r="D554" s="1908"/>
      <c r="E554" s="1908"/>
      <c r="F554" s="1908"/>
      <c r="G554" s="1908"/>
      <c r="H554" s="1908"/>
      <c r="I554" s="1908"/>
      <c r="J554" s="1908"/>
      <c r="K554" s="1908"/>
      <c r="L554" s="1908"/>
      <c r="M554" s="1908"/>
      <c r="N554" s="1908"/>
      <c r="O554" s="1908"/>
      <c r="P554" s="1908"/>
      <c r="Q554" s="1908"/>
      <c r="R554" s="1908"/>
      <c r="S554" s="1908"/>
      <c r="T554" s="1908"/>
      <c r="U554" s="1908"/>
      <c r="V554" s="1908"/>
      <c r="W554" s="1908"/>
      <c r="X554" s="1908"/>
      <c r="Y554" s="1908"/>
      <c r="Z554" s="1908"/>
      <c r="AA554" s="1908"/>
      <c r="AB554" s="1908"/>
      <c r="AC554" s="1908"/>
      <c r="AD554" s="1908"/>
      <c r="AE554" s="1908"/>
      <c r="AF554" s="1908"/>
      <c r="AG554" s="1908"/>
    </row>
    <row r="555">
      <c r="A555" s="1908"/>
      <c r="B555" s="1908"/>
      <c r="C555" s="1908"/>
      <c r="D555" s="1908"/>
      <c r="E555" s="1908"/>
      <c r="F555" s="1908"/>
      <c r="G555" s="1908"/>
      <c r="H555" s="1908"/>
      <c r="I555" s="1908"/>
      <c r="J555" s="1908"/>
      <c r="K555" s="1908"/>
      <c r="L555" s="1908"/>
      <c r="M555" s="1908"/>
      <c r="N555" s="1908"/>
      <c r="O555" s="1908"/>
      <c r="P555" s="1908"/>
      <c r="Q555" s="1908"/>
      <c r="R555" s="1908"/>
      <c r="S555" s="1908"/>
      <c r="T555" s="1908"/>
      <c r="U555" s="1908"/>
      <c r="V555" s="1908"/>
      <c r="W555" s="1908"/>
      <c r="X555" s="1908"/>
      <c r="Y555" s="1908"/>
      <c r="Z555" s="1908"/>
      <c r="AA555" s="1908"/>
      <c r="AB555" s="1908"/>
      <c r="AC555" s="1908"/>
      <c r="AD555" s="1908"/>
      <c r="AE555" s="1908"/>
      <c r="AF555" s="1908"/>
      <c r="AG555" s="1908"/>
    </row>
    <row r="556">
      <c r="A556" s="1908"/>
      <c r="B556" s="1908"/>
      <c r="C556" s="1908"/>
      <c r="D556" s="1908"/>
      <c r="E556" s="1908"/>
      <c r="F556" s="1908"/>
      <c r="G556" s="1908"/>
      <c r="H556" s="1908"/>
      <c r="I556" s="1908"/>
      <c r="J556" s="1908"/>
      <c r="K556" s="1908"/>
      <c r="L556" s="1908"/>
      <c r="M556" s="1908"/>
      <c r="N556" s="1908"/>
      <c r="O556" s="1908"/>
      <c r="P556" s="1908"/>
      <c r="Q556" s="1908"/>
      <c r="R556" s="1908"/>
      <c r="S556" s="1908"/>
      <c r="T556" s="1908"/>
      <c r="U556" s="1908"/>
      <c r="V556" s="1908"/>
      <c r="W556" s="1908"/>
      <c r="X556" s="1908"/>
      <c r="Y556" s="1908"/>
      <c r="Z556" s="1908"/>
      <c r="AA556" s="1908"/>
      <c r="AB556" s="1908"/>
      <c r="AC556" s="1908"/>
      <c r="AD556" s="1908"/>
      <c r="AE556" s="1908"/>
      <c r="AF556" s="1908"/>
      <c r="AG556" s="1908"/>
    </row>
    <row r="557">
      <c r="A557" s="1908"/>
      <c r="B557" s="1908"/>
      <c r="C557" s="1908"/>
      <c r="D557" s="1908"/>
      <c r="E557" s="1908"/>
      <c r="F557" s="1908"/>
      <c r="G557" s="1908"/>
      <c r="H557" s="1908"/>
      <c r="I557" s="1908"/>
      <c r="J557" s="1908"/>
      <c r="K557" s="1908"/>
      <c r="L557" s="1908"/>
      <c r="M557" s="1908"/>
      <c r="N557" s="1908"/>
      <c r="O557" s="1908"/>
      <c r="P557" s="1908"/>
      <c r="Q557" s="1908"/>
      <c r="R557" s="1908"/>
      <c r="S557" s="1908"/>
      <c r="T557" s="1908"/>
      <c r="U557" s="1908"/>
      <c r="V557" s="1908"/>
      <c r="W557" s="1908"/>
      <c r="X557" s="1908"/>
      <c r="Y557" s="1908"/>
      <c r="Z557" s="1908"/>
      <c r="AA557" s="1908"/>
      <c r="AB557" s="1908"/>
      <c r="AC557" s="1908"/>
      <c r="AD557" s="1908"/>
      <c r="AE557" s="1908"/>
      <c r="AF557" s="1908"/>
      <c r="AG557" s="1908"/>
    </row>
    <row r="558">
      <c r="A558" s="1908"/>
      <c r="B558" s="1908"/>
      <c r="C558" s="1908"/>
      <c r="D558" s="1908"/>
      <c r="E558" s="1908"/>
      <c r="F558" s="1908"/>
      <c r="G558" s="1908"/>
      <c r="H558" s="1908"/>
      <c r="I558" s="1908"/>
      <c r="J558" s="1908"/>
      <c r="K558" s="1908"/>
      <c r="L558" s="1908"/>
      <c r="M558" s="1908"/>
      <c r="N558" s="1908"/>
      <c r="O558" s="1908"/>
      <c r="P558" s="1908"/>
      <c r="Q558" s="1908"/>
      <c r="R558" s="1908"/>
      <c r="S558" s="1908"/>
      <c r="T558" s="1908"/>
      <c r="U558" s="1908"/>
      <c r="V558" s="1908"/>
      <c r="W558" s="1908"/>
      <c r="X558" s="1908"/>
      <c r="Y558" s="1908"/>
      <c r="Z558" s="1908"/>
      <c r="AA558" s="1908"/>
      <c r="AB558" s="1908"/>
      <c r="AC558" s="1908"/>
      <c r="AD558" s="1908"/>
      <c r="AE558" s="1908"/>
      <c r="AF558" s="1908"/>
      <c r="AG558" s="1908"/>
    </row>
    <row r="559">
      <c r="A559" s="1908"/>
      <c r="B559" s="1908"/>
      <c r="C559" s="1908"/>
      <c r="D559" s="1908"/>
      <c r="E559" s="1908"/>
      <c r="F559" s="1908"/>
      <c r="G559" s="1908"/>
      <c r="H559" s="1908"/>
      <c r="I559" s="1908"/>
      <c r="J559" s="1908"/>
      <c r="K559" s="1908"/>
      <c r="L559" s="1908"/>
      <c r="M559" s="1908"/>
      <c r="N559" s="1908"/>
      <c r="O559" s="1908"/>
      <c r="P559" s="1908"/>
      <c r="Q559" s="1908"/>
      <c r="R559" s="1908"/>
      <c r="S559" s="1908"/>
      <c r="T559" s="1908"/>
      <c r="U559" s="1908"/>
      <c r="V559" s="1908"/>
      <c r="W559" s="1908"/>
      <c r="X559" s="1908"/>
      <c r="Y559" s="1908"/>
      <c r="Z559" s="1908"/>
      <c r="AA559" s="1908"/>
      <c r="AB559" s="1908"/>
      <c r="AC559" s="1908"/>
      <c r="AD559" s="1908"/>
      <c r="AE559" s="1908"/>
      <c r="AF559" s="1908"/>
      <c r="AG559" s="1908"/>
    </row>
    <row r="560">
      <c r="A560" s="1908"/>
      <c r="B560" s="1908"/>
      <c r="C560" s="1908"/>
      <c r="D560" s="1908"/>
      <c r="E560" s="1908"/>
      <c r="F560" s="1908"/>
      <c r="G560" s="1908"/>
      <c r="H560" s="1908"/>
      <c r="I560" s="1908"/>
      <c r="J560" s="1908"/>
      <c r="K560" s="1908"/>
      <c r="L560" s="1908"/>
      <c r="M560" s="1908"/>
      <c r="N560" s="1908"/>
      <c r="O560" s="1908"/>
      <c r="P560" s="1908"/>
      <c r="Q560" s="1908"/>
      <c r="R560" s="1908"/>
      <c r="S560" s="1908"/>
      <c r="T560" s="1908"/>
      <c r="U560" s="1908"/>
      <c r="V560" s="1908"/>
      <c r="W560" s="1908"/>
      <c r="X560" s="1908"/>
      <c r="Y560" s="1908"/>
      <c r="Z560" s="1908"/>
      <c r="AA560" s="1908"/>
      <c r="AB560" s="1908"/>
      <c r="AC560" s="1908"/>
      <c r="AD560" s="1908"/>
      <c r="AE560" s="1908"/>
      <c r="AF560" s="1908"/>
      <c r="AG560" s="1908"/>
    </row>
    <row r="561">
      <c r="A561" s="1908"/>
      <c r="B561" s="1908"/>
      <c r="C561" s="1908"/>
      <c r="D561" s="1908"/>
      <c r="E561" s="1908"/>
      <c r="F561" s="1908"/>
      <c r="G561" s="1908"/>
      <c r="H561" s="1908"/>
      <c r="I561" s="1908"/>
      <c r="J561" s="1908"/>
      <c r="K561" s="1908"/>
      <c r="L561" s="1908"/>
      <c r="M561" s="1908"/>
      <c r="N561" s="1908"/>
      <c r="O561" s="1908"/>
      <c r="P561" s="1908"/>
      <c r="Q561" s="1908"/>
      <c r="R561" s="1908"/>
      <c r="S561" s="1908"/>
      <c r="T561" s="1908"/>
      <c r="U561" s="1908"/>
      <c r="V561" s="1908"/>
      <c r="W561" s="1908"/>
      <c r="X561" s="1908"/>
      <c r="Y561" s="1908"/>
      <c r="Z561" s="1908"/>
      <c r="AA561" s="1908"/>
      <c r="AB561" s="1908"/>
      <c r="AC561" s="1908"/>
      <c r="AD561" s="1908"/>
      <c r="AE561" s="1908"/>
      <c r="AF561" s="1908"/>
      <c r="AG561" s="1908"/>
    </row>
    <row r="562">
      <c r="A562" s="1908"/>
      <c r="B562" s="1908"/>
      <c r="C562" s="1908"/>
      <c r="D562" s="1908"/>
      <c r="E562" s="1908"/>
      <c r="F562" s="1908"/>
      <c r="G562" s="1908"/>
      <c r="H562" s="1908"/>
      <c r="I562" s="1908"/>
      <c r="J562" s="1908"/>
      <c r="K562" s="1908"/>
      <c r="L562" s="1908"/>
      <c r="M562" s="1908"/>
      <c r="N562" s="1908"/>
      <c r="O562" s="1908"/>
      <c r="P562" s="1908"/>
      <c r="Q562" s="1908"/>
      <c r="R562" s="1908"/>
      <c r="S562" s="1908"/>
      <c r="T562" s="1908"/>
      <c r="U562" s="1908"/>
      <c r="V562" s="1908"/>
      <c r="W562" s="1908"/>
      <c r="X562" s="1908"/>
      <c r="Y562" s="1908"/>
      <c r="Z562" s="1908"/>
      <c r="AA562" s="1908"/>
      <c r="AB562" s="1908"/>
      <c r="AC562" s="1908"/>
      <c r="AD562" s="1908"/>
      <c r="AE562" s="1908"/>
      <c r="AF562" s="1908"/>
      <c r="AG562" s="1908"/>
    </row>
    <row r="563">
      <c r="A563" s="1908"/>
      <c r="B563" s="1908"/>
      <c r="C563" s="1908"/>
      <c r="D563" s="1908"/>
      <c r="E563" s="1908"/>
      <c r="F563" s="1908"/>
      <c r="G563" s="1908"/>
      <c r="H563" s="1908"/>
      <c r="I563" s="1908"/>
      <c r="J563" s="1908"/>
      <c r="K563" s="1908"/>
      <c r="L563" s="1908"/>
      <c r="M563" s="1908"/>
      <c r="N563" s="1908"/>
      <c r="O563" s="1908"/>
      <c r="P563" s="1908"/>
      <c r="Q563" s="1908"/>
      <c r="R563" s="1908"/>
      <c r="S563" s="1908"/>
      <c r="T563" s="1908"/>
      <c r="U563" s="1908"/>
      <c r="V563" s="1908"/>
      <c r="W563" s="1908"/>
      <c r="X563" s="1908"/>
      <c r="Y563" s="1908"/>
      <c r="Z563" s="1908"/>
      <c r="AA563" s="1908"/>
      <c r="AB563" s="1908"/>
      <c r="AC563" s="1908"/>
      <c r="AD563" s="1908"/>
      <c r="AE563" s="1908"/>
      <c r="AF563" s="1908"/>
      <c r="AG563" s="1908"/>
    </row>
    <row r="564">
      <c r="A564" s="1908"/>
      <c r="B564" s="1908"/>
      <c r="C564" s="1908"/>
      <c r="D564" s="1908"/>
      <c r="E564" s="1908"/>
      <c r="F564" s="1908"/>
      <c r="G564" s="1908"/>
      <c r="H564" s="1908"/>
      <c r="I564" s="1908"/>
      <c r="J564" s="1908"/>
      <c r="K564" s="1908"/>
      <c r="L564" s="1908"/>
      <c r="M564" s="1908"/>
      <c r="N564" s="1908"/>
      <c r="O564" s="1908"/>
      <c r="P564" s="1908"/>
      <c r="Q564" s="1908"/>
      <c r="R564" s="1908"/>
      <c r="S564" s="1908"/>
      <c r="T564" s="1908"/>
      <c r="U564" s="1908"/>
      <c r="V564" s="1908"/>
      <c r="W564" s="1908"/>
      <c r="X564" s="1908"/>
      <c r="Y564" s="1908"/>
      <c r="Z564" s="1908"/>
      <c r="AA564" s="1908"/>
      <c r="AB564" s="1908"/>
      <c r="AC564" s="1908"/>
      <c r="AD564" s="1908"/>
      <c r="AE564" s="1908"/>
      <c r="AF564" s="1908"/>
      <c r="AG564" s="1908"/>
    </row>
    <row r="565">
      <c r="A565" s="1908"/>
      <c r="B565" s="1908"/>
      <c r="C565" s="1908"/>
      <c r="D565" s="1908"/>
      <c r="E565" s="1908"/>
      <c r="F565" s="1908"/>
      <c r="G565" s="1908"/>
      <c r="H565" s="1908"/>
      <c r="I565" s="1908"/>
      <c r="J565" s="1908"/>
      <c r="K565" s="1908"/>
      <c r="L565" s="1908"/>
      <c r="M565" s="1908"/>
      <c r="N565" s="1908"/>
      <c r="O565" s="1908"/>
      <c r="P565" s="1908"/>
      <c r="Q565" s="1908"/>
      <c r="R565" s="1908"/>
      <c r="S565" s="1908"/>
      <c r="T565" s="1908"/>
      <c r="U565" s="1908"/>
      <c r="V565" s="1908"/>
      <c r="W565" s="1908"/>
      <c r="X565" s="1908"/>
      <c r="Y565" s="1908"/>
      <c r="Z565" s="1908"/>
      <c r="AA565" s="1908"/>
      <c r="AB565" s="1908"/>
      <c r="AC565" s="1908"/>
      <c r="AD565" s="1908"/>
      <c r="AE565" s="1908"/>
      <c r="AF565" s="1908"/>
      <c r="AG565" s="1908"/>
    </row>
    <row r="566">
      <c r="A566" s="1908"/>
      <c r="B566" s="1908"/>
      <c r="C566" s="1908"/>
      <c r="D566" s="1908"/>
      <c r="E566" s="1908"/>
      <c r="F566" s="1908"/>
      <c r="G566" s="1908"/>
      <c r="H566" s="1908"/>
      <c r="I566" s="1908"/>
      <c r="J566" s="1908"/>
      <c r="K566" s="1908"/>
      <c r="L566" s="1908"/>
      <c r="M566" s="1908"/>
      <c r="N566" s="1908"/>
      <c r="O566" s="1908"/>
      <c r="P566" s="1908"/>
      <c r="Q566" s="1908"/>
      <c r="R566" s="1908"/>
      <c r="S566" s="1908"/>
      <c r="T566" s="1908"/>
      <c r="U566" s="1908"/>
      <c r="V566" s="1908"/>
      <c r="W566" s="1908"/>
      <c r="X566" s="1908"/>
      <c r="Y566" s="1908"/>
      <c r="Z566" s="1908"/>
      <c r="AA566" s="1908"/>
      <c r="AB566" s="1908"/>
      <c r="AC566" s="1908"/>
      <c r="AD566" s="1908"/>
      <c r="AE566" s="1908"/>
      <c r="AF566" s="1908"/>
      <c r="AG566" s="1908"/>
    </row>
    <row r="567">
      <c r="A567" s="1908"/>
      <c r="B567" s="1908"/>
      <c r="C567" s="1908"/>
      <c r="D567" s="1908"/>
      <c r="E567" s="1908"/>
      <c r="F567" s="1908"/>
      <c r="G567" s="1908"/>
      <c r="H567" s="1908"/>
      <c r="I567" s="1908"/>
      <c r="J567" s="1908"/>
      <c r="K567" s="1908"/>
      <c r="L567" s="1908"/>
      <c r="M567" s="1908"/>
      <c r="N567" s="1908"/>
      <c r="O567" s="1908"/>
      <c r="P567" s="1908"/>
      <c r="Q567" s="1908"/>
      <c r="R567" s="1908"/>
      <c r="S567" s="1908"/>
      <c r="T567" s="1908"/>
      <c r="U567" s="1908"/>
      <c r="V567" s="1908"/>
      <c r="W567" s="1908"/>
      <c r="X567" s="1908"/>
      <c r="Y567" s="1908"/>
      <c r="Z567" s="1908"/>
      <c r="AA567" s="1908"/>
      <c r="AB567" s="1908"/>
      <c r="AC567" s="1908"/>
      <c r="AD567" s="1908"/>
      <c r="AE567" s="1908"/>
      <c r="AF567" s="1908"/>
      <c r="AG567" s="1908"/>
    </row>
    <row r="568">
      <c r="A568" s="1908"/>
      <c r="B568" s="1908"/>
      <c r="C568" s="1908"/>
      <c r="D568" s="1908"/>
      <c r="E568" s="1908"/>
      <c r="F568" s="1908"/>
      <c r="G568" s="1908"/>
      <c r="H568" s="1908"/>
      <c r="I568" s="1908"/>
      <c r="J568" s="1908"/>
      <c r="K568" s="1908"/>
      <c r="L568" s="1908"/>
      <c r="M568" s="1908"/>
      <c r="N568" s="1908"/>
      <c r="O568" s="1908"/>
      <c r="P568" s="1908"/>
      <c r="Q568" s="1908"/>
      <c r="R568" s="1908"/>
      <c r="S568" s="1908"/>
      <c r="T568" s="1908"/>
      <c r="U568" s="1908"/>
      <c r="V568" s="1908"/>
      <c r="W568" s="1908"/>
      <c r="X568" s="1908"/>
      <c r="Y568" s="1908"/>
      <c r="Z568" s="1908"/>
      <c r="AA568" s="1908"/>
      <c r="AB568" s="1908"/>
      <c r="AC568" s="1908"/>
      <c r="AD568" s="1908"/>
      <c r="AE568" s="1908"/>
      <c r="AF568" s="1908"/>
      <c r="AG568" s="1908"/>
    </row>
    <row r="569">
      <c r="A569" s="1908"/>
      <c r="B569" s="1908"/>
      <c r="C569" s="1908"/>
      <c r="D569" s="1908"/>
      <c r="E569" s="1908"/>
      <c r="F569" s="1908"/>
      <c r="G569" s="1908"/>
      <c r="H569" s="1908"/>
      <c r="I569" s="1908"/>
      <c r="J569" s="1908"/>
      <c r="K569" s="1908"/>
      <c r="L569" s="1908"/>
      <c r="M569" s="1908"/>
      <c r="N569" s="1908"/>
      <c r="O569" s="1908"/>
      <c r="P569" s="1908"/>
      <c r="Q569" s="1908"/>
      <c r="R569" s="1908"/>
      <c r="S569" s="1908"/>
      <c r="T569" s="1908"/>
      <c r="U569" s="1908"/>
      <c r="V569" s="1908"/>
      <c r="W569" s="1908"/>
      <c r="X569" s="1908"/>
      <c r="Y569" s="1908"/>
      <c r="Z569" s="1908"/>
      <c r="AA569" s="1908"/>
      <c r="AB569" s="1908"/>
      <c r="AC569" s="1908"/>
      <c r="AD569" s="1908"/>
      <c r="AE569" s="1908"/>
      <c r="AF569" s="1908"/>
      <c r="AG569" s="1908"/>
    </row>
    <row r="570">
      <c r="A570" s="1908"/>
      <c r="B570" s="1908"/>
      <c r="C570" s="1908"/>
      <c r="D570" s="1908"/>
      <c r="E570" s="1908"/>
      <c r="F570" s="1908"/>
      <c r="G570" s="1908"/>
      <c r="H570" s="1908"/>
      <c r="I570" s="1908"/>
      <c r="J570" s="1908"/>
      <c r="K570" s="1908"/>
      <c r="L570" s="1908"/>
      <c r="M570" s="1908"/>
      <c r="N570" s="1908"/>
      <c r="O570" s="1908"/>
      <c r="P570" s="1908"/>
      <c r="Q570" s="1908"/>
      <c r="R570" s="1908"/>
      <c r="S570" s="1908"/>
      <c r="T570" s="1908"/>
      <c r="U570" s="1908"/>
      <c r="V570" s="1908"/>
      <c r="W570" s="1908"/>
      <c r="X570" s="1908"/>
      <c r="Y570" s="1908"/>
      <c r="Z570" s="1908"/>
      <c r="AA570" s="1908"/>
      <c r="AB570" s="1908"/>
      <c r="AC570" s="1908"/>
      <c r="AD570" s="1908"/>
      <c r="AE570" s="1908"/>
      <c r="AF570" s="1908"/>
      <c r="AG570" s="1908"/>
    </row>
    <row r="571">
      <c r="A571" s="1908"/>
      <c r="B571" s="1908"/>
      <c r="C571" s="1908"/>
      <c r="D571" s="1908"/>
      <c r="E571" s="1908"/>
      <c r="F571" s="1908"/>
      <c r="G571" s="1908"/>
      <c r="H571" s="1908"/>
      <c r="I571" s="1908"/>
      <c r="J571" s="1908"/>
      <c r="K571" s="1908"/>
      <c r="L571" s="1908"/>
      <c r="M571" s="1908"/>
      <c r="N571" s="1908"/>
      <c r="O571" s="1908"/>
      <c r="P571" s="1908"/>
      <c r="Q571" s="1908"/>
      <c r="R571" s="1908"/>
      <c r="S571" s="1908"/>
      <c r="T571" s="1908"/>
      <c r="U571" s="1908"/>
      <c r="V571" s="1908"/>
      <c r="W571" s="1908"/>
      <c r="X571" s="1908"/>
      <c r="Y571" s="1908"/>
      <c r="Z571" s="1908"/>
      <c r="AA571" s="1908"/>
      <c r="AB571" s="1908"/>
      <c r="AC571" s="1908"/>
      <c r="AD571" s="1908"/>
      <c r="AE571" s="1908"/>
      <c r="AF571" s="1908"/>
      <c r="AG571" s="1908"/>
    </row>
    <row r="572">
      <c r="A572" s="1908"/>
      <c r="B572" s="1908"/>
      <c r="C572" s="1908"/>
      <c r="D572" s="1908"/>
      <c r="E572" s="1908"/>
      <c r="F572" s="1908"/>
      <c r="G572" s="1908"/>
      <c r="H572" s="1908"/>
      <c r="I572" s="1908"/>
      <c r="J572" s="1908"/>
      <c r="K572" s="1908"/>
      <c r="L572" s="1908"/>
      <c r="M572" s="1908"/>
      <c r="N572" s="1908"/>
      <c r="O572" s="1908"/>
      <c r="P572" s="1908"/>
      <c r="Q572" s="1908"/>
      <c r="R572" s="1908"/>
      <c r="S572" s="1908"/>
      <c r="T572" s="1908"/>
      <c r="U572" s="1908"/>
      <c r="V572" s="1908"/>
      <c r="W572" s="1908"/>
      <c r="X572" s="1908"/>
      <c r="Y572" s="1908"/>
      <c r="Z572" s="1908"/>
      <c r="AA572" s="1908"/>
      <c r="AB572" s="1908"/>
      <c r="AC572" s="1908"/>
      <c r="AD572" s="1908"/>
      <c r="AE572" s="1908"/>
      <c r="AF572" s="1908"/>
      <c r="AG572" s="1908"/>
    </row>
    <row r="573">
      <c r="A573" s="1908"/>
      <c r="B573" s="1908"/>
      <c r="C573" s="1908"/>
      <c r="D573" s="1908"/>
      <c r="E573" s="1908"/>
      <c r="F573" s="1908"/>
      <c r="G573" s="1908"/>
      <c r="H573" s="1908"/>
      <c r="I573" s="1908"/>
      <c r="J573" s="1908"/>
      <c r="K573" s="1908"/>
      <c r="L573" s="1908"/>
      <c r="M573" s="1908"/>
      <c r="N573" s="1908"/>
      <c r="O573" s="1908"/>
      <c r="P573" s="1908"/>
      <c r="Q573" s="1908"/>
      <c r="R573" s="1908"/>
      <c r="S573" s="1908"/>
      <c r="T573" s="1908"/>
      <c r="U573" s="1908"/>
      <c r="V573" s="1908"/>
      <c r="W573" s="1908"/>
      <c r="X573" s="1908"/>
      <c r="Y573" s="1908"/>
      <c r="Z573" s="1908"/>
      <c r="AA573" s="1908"/>
      <c r="AB573" s="1908"/>
      <c r="AC573" s="1908"/>
      <c r="AD573" s="1908"/>
      <c r="AE573" s="1908"/>
      <c r="AF573" s="1908"/>
      <c r="AG573" s="1908"/>
    </row>
    <row r="574">
      <c r="A574" s="1908"/>
      <c r="B574" s="1908"/>
      <c r="C574" s="1908"/>
      <c r="D574" s="1908"/>
      <c r="E574" s="1908"/>
      <c r="F574" s="1908"/>
      <c r="G574" s="1908"/>
      <c r="H574" s="1908"/>
      <c r="I574" s="1908"/>
      <c r="J574" s="1908"/>
      <c r="K574" s="1908"/>
      <c r="L574" s="1908"/>
      <c r="M574" s="1908"/>
      <c r="N574" s="1908"/>
      <c r="O574" s="1908"/>
      <c r="P574" s="1908"/>
      <c r="Q574" s="1908"/>
      <c r="R574" s="1908"/>
      <c r="S574" s="1908"/>
      <c r="T574" s="1908"/>
      <c r="U574" s="1908"/>
      <c r="V574" s="1908"/>
      <c r="W574" s="1908"/>
      <c r="X574" s="1908"/>
      <c r="Y574" s="1908"/>
      <c r="Z574" s="1908"/>
      <c r="AA574" s="1908"/>
      <c r="AB574" s="1908"/>
      <c r="AC574" s="1908"/>
      <c r="AD574" s="1908"/>
      <c r="AE574" s="1908"/>
      <c r="AF574" s="1908"/>
      <c r="AG574" s="1908"/>
    </row>
    <row r="575">
      <c r="A575" s="1908"/>
      <c r="B575" s="1908"/>
      <c r="C575" s="1908"/>
      <c r="D575" s="1908"/>
      <c r="E575" s="1908"/>
      <c r="F575" s="1908"/>
      <c r="G575" s="1908"/>
      <c r="H575" s="1908"/>
      <c r="I575" s="1908"/>
      <c r="J575" s="1908"/>
      <c r="K575" s="1908"/>
      <c r="L575" s="1908"/>
      <c r="M575" s="1908"/>
      <c r="N575" s="1908"/>
      <c r="O575" s="1908"/>
      <c r="P575" s="1908"/>
      <c r="Q575" s="1908"/>
      <c r="R575" s="1908"/>
      <c r="S575" s="1908"/>
      <c r="T575" s="1908"/>
      <c r="U575" s="1908"/>
      <c r="V575" s="1908"/>
      <c r="W575" s="1908"/>
      <c r="X575" s="1908"/>
      <c r="Y575" s="1908"/>
      <c r="Z575" s="1908"/>
      <c r="AA575" s="1908"/>
      <c r="AB575" s="1908"/>
      <c r="AC575" s="1908"/>
      <c r="AD575" s="1908"/>
      <c r="AE575" s="1908"/>
      <c r="AF575" s="1908"/>
      <c r="AG575" s="1908"/>
    </row>
    <row r="576">
      <c r="A576" s="1908"/>
      <c r="B576" s="1908"/>
      <c r="C576" s="1908"/>
      <c r="D576" s="1908"/>
      <c r="E576" s="1908"/>
      <c r="F576" s="1908"/>
      <c r="G576" s="1908"/>
      <c r="H576" s="1908"/>
      <c r="I576" s="1908"/>
      <c r="J576" s="1908"/>
      <c r="K576" s="1908"/>
      <c r="L576" s="1908"/>
      <c r="M576" s="1908"/>
      <c r="N576" s="1908"/>
      <c r="O576" s="1908"/>
      <c r="P576" s="1908"/>
      <c r="Q576" s="1908"/>
      <c r="R576" s="1908"/>
      <c r="S576" s="1908"/>
      <c r="T576" s="1908"/>
      <c r="U576" s="1908"/>
      <c r="V576" s="1908"/>
      <c r="W576" s="1908"/>
      <c r="X576" s="1908"/>
      <c r="Y576" s="1908"/>
      <c r="Z576" s="1908"/>
      <c r="AA576" s="1908"/>
      <c r="AB576" s="1908"/>
      <c r="AC576" s="1908"/>
      <c r="AD576" s="1908"/>
      <c r="AE576" s="1908"/>
      <c r="AF576" s="1908"/>
      <c r="AG576" s="1908"/>
    </row>
    <row r="577">
      <c r="A577" s="1908"/>
      <c r="B577" s="1908"/>
      <c r="C577" s="1908"/>
      <c r="D577" s="1908"/>
      <c r="E577" s="1908"/>
      <c r="F577" s="1908"/>
      <c r="G577" s="1908"/>
      <c r="H577" s="1908"/>
      <c r="I577" s="1908"/>
      <c r="J577" s="1908"/>
      <c r="K577" s="1908"/>
      <c r="L577" s="1908"/>
      <c r="M577" s="1908"/>
      <c r="N577" s="1908"/>
      <c r="O577" s="1908"/>
      <c r="P577" s="1908"/>
      <c r="Q577" s="1908"/>
      <c r="R577" s="1908"/>
      <c r="S577" s="1908"/>
      <c r="T577" s="1908"/>
      <c r="U577" s="1908"/>
      <c r="V577" s="1908"/>
      <c r="W577" s="1908"/>
      <c r="X577" s="1908"/>
      <c r="Y577" s="1908"/>
      <c r="Z577" s="1908"/>
      <c r="AA577" s="1908"/>
      <c r="AB577" s="1908"/>
      <c r="AC577" s="1908"/>
      <c r="AD577" s="1908"/>
      <c r="AE577" s="1908"/>
      <c r="AF577" s="1908"/>
      <c r="AG577" s="1908"/>
    </row>
    <row r="578">
      <c r="A578" s="1908"/>
      <c r="B578" s="1908"/>
      <c r="C578" s="1908"/>
      <c r="D578" s="1908"/>
      <c r="E578" s="1908"/>
      <c r="F578" s="1908"/>
      <c r="G578" s="1908"/>
      <c r="H578" s="1908"/>
      <c r="I578" s="1908"/>
      <c r="J578" s="1908"/>
      <c r="K578" s="1908"/>
      <c r="L578" s="1908"/>
      <c r="M578" s="1908"/>
      <c r="N578" s="1908"/>
      <c r="O578" s="1908"/>
      <c r="P578" s="1908"/>
      <c r="Q578" s="1908"/>
      <c r="R578" s="1908"/>
      <c r="S578" s="1908"/>
      <c r="T578" s="1908"/>
      <c r="U578" s="1908"/>
      <c r="V578" s="1908"/>
      <c r="W578" s="1908"/>
      <c r="X578" s="1908"/>
      <c r="Y578" s="1908"/>
      <c r="Z578" s="1908"/>
      <c r="AA578" s="1908"/>
      <c r="AB578" s="1908"/>
      <c r="AC578" s="1908"/>
      <c r="AD578" s="1908"/>
      <c r="AE578" s="1908"/>
      <c r="AF578" s="1908"/>
      <c r="AG578" s="1908"/>
    </row>
    <row r="579">
      <c r="A579" s="1908"/>
      <c r="B579" s="1908"/>
      <c r="C579" s="1908"/>
      <c r="D579" s="1908"/>
      <c r="E579" s="1908"/>
      <c r="F579" s="1908"/>
      <c r="G579" s="1908"/>
      <c r="H579" s="1908"/>
      <c r="I579" s="1908"/>
      <c r="J579" s="1908"/>
      <c r="K579" s="1908"/>
      <c r="L579" s="1908"/>
      <c r="M579" s="1908"/>
      <c r="N579" s="1908"/>
      <c r="O579" s="1908"/>
      <c r="P579" s="1908"/>
      <c r="Q579" s="1908"/>
      <c r="R579" s="1908"/>
      <c r="S579" s="1908"/>
      <c r="T579" s="1908"/>
      <c r="U579" s="1908"/>
      <c r="V579" s="1908"/>
      <c r="W579" s="1908"/>
      <c r="X579" s="1908"/>
      <c r="Y579" s="1908"/>
      <c r="Z579" s="1908"/>
      <c r="AA579" s="1908"/>
      <c r="AB579" s="1908"/>
      <c r="AC579" s="1908"/>
      <c r="AD579" s="1908"/>
      <c r="AE579" s="1908"/>
      <c r="AF579" s="1908"/>
      <c r="AG579" s="1908"/>
    </row>
    <row r="580">
      <c r="A580" s="1908"/>
      <c r="B580" s="1908"/>
      <c r="C580" s="1908"/>
      <c r="D580" s="1908"/>
      <c r="E580" s="1908"/>
      <c r="F580" s="1908"/>
      <c r="G580" s="1908"/>
      <c r="H580" s="1908"/>
      <c r="I580" s="1908"/>
      <c r="J580" s="1908"/>
      <c r="K580" s="1908"/>
      <c r="L580" s="1908"/>
      <c r="M580" s="1908"/>
      <c r="N580" s="1908"/>
      <c r="O580" s="1908"/>
      <c r="P580" s="1908"/>
      <c r="Q580" s="1908"/>
      <c r="R580" s="1908"/>
      <c r="S580" s="1908"/>
      <c r="T580" s="1908"/>
      <c r="U580" s="1908"/>
      <c r="V580" s="1908"/>
      <c r="W580" s="1908"/>
      <c r="X580" s="1908"/>
      <c r="Y580" s="1908"/>
      <c r="Z580" s="1908"/>
      <c r="AA580" s="1908"/>
      <c r="AB580" s="1908"/>
      <c r="AC580" s="1908"/>
      <c r="AD580" s="1908"/>
      <c r="AE580" s="1908"/>
      <c r="AF580" s="1908"/>
      <c r="AG580" s="1908"/>
    </row>
    <row r="581">
      <c r="A581" s="1908"/>
      <c r="B581" s="1908"/>
      <c r="C581" s="1908"/>
      <c r="D581" s="1908"/>
      <c r="E581" s="1908"/>
      <c r="F581" s="1908"/>
      <c r="G581" s="1908"/>
      <c r="H581" s="1908"/>
      <c r="I581" s="1908"/>
      <c r="J581" s="1908"/>
      <c r="K581" s="1908"/>
      <c r="L581" s="1908"/>
      <c r="M581" s="1908"/>
      <c r="N581" s="1908"/>
      <c r="O581" s="1908"/>
      <c r="P581" s="1908"/>
      <c r="Q581" s="1908"/>
      <c r="R581" s="1908"/>
      <c r="S581" s="1908"/>
      <c r="T581" s="1908"/>
      <c r="U581" s="1908"/>
      <c r="V581" s="1908"/>
      <c r="W581" s="1908"/>
      <c r="X581" s="1908"/>
      <c r="Y581" s="1908"/>
      <c r="Z581" s="1908"/>
      <c r="AA581" s="1908"/>
      <c r="AB581" s="1908"/>
      <c r="AC581" s="1908"/>
      <c r="AD581" s="1908"/>
      <c r="AE581" s="1908"/>
      <c r="AF581" s="1908"/>
      <c r="AG581" s="1908"/>
    </row>
    <row r="582">
      <c r="A582" s="1908"/>
      <c r="B582" s="1908"/>
      <c r="C582" s="1908"/>
      <c r="D582" s="1908"/>
      <c r="E582" s="1908"/>
      <c r="F582" s="1908"/>
      <c r="G582" s="1908"/>
      <c r="H582" s="1908"/>
      <c r="I582" s="1908"/>
      <c r="J582" s="1908"/>
      <c r="K582" s="1908"/>
      <c r="L582" s="1908"/>
      <c r="M582" s="1908"/>
      <c r="N582" s="1908"/>
      <c r="O582" s="1908"/>
      <c r="P582" s="1908"/>
      <c r="Q582" s="1908"/>
      <c r="R582" s="1908"/>
      <c r="S582" s="1908"/>
      <c r="T582" s="1908"/>
      <c r="U582" s="1908"/>
      <c r="V582" s="1908"/>
      <c r="W582" s="1908"/>
      <c r="X582" s="1908"/>
      <c r="Y582" s="1908"/>
      <c r="Z582" s="1908"/>
      <c r="AA582" s="1908"/>
      <c r="AB582" s="1908"/>
      <c r="AC582" s="1908"/>
      <c r="AD582" s="1908"/>
      <c r="AE582" s="1908"/>
      <c r="AF582" s="1908"/>
      <c r="AG582" s="1908"/>
    </row>
    <row r="583">
      <c r="A583" s="1908"/>
      <c r="B583" s="1908"/>
      <c r="C583" s="1908"/>
      <c r="D583" s="1908"/>
      <c r="E583" s="1908"/>
      <c r="F583" s="1908"/>
      <c r="G583" s="1908"/>
      <c r="H583" s="1908"/>
      <c r="I583" s="1908"/>
      <c r="J583" s="1908"/>
      <c r="K583" s="1908"/>
      <c r="L583" s="1908"/>
      <c r="M583" s="1908"/>
      <c r="N583" s="1908"/>
      <c r="O583" s="1908"/>
      <c r="P583" s="1908"/>
      <c r="Q583" s="1908"/>
      <c r="R583" s="1908"/>
      <c r="S583" s="1908"/>
      <c r="T583" s="1908"/>
      <c r="U583" s="1908"/>
      <c r="V583" s="1908"/>
      <c r="W583" s="1908"/>
      <c r="X583" s="1908"/>
      <c r="Y583" s="1908"/>
      <c r="Z583" s="1908"/>
      <c r="AA583" s="1908"/>
      <c r="AB583" s="1908"/>
      <c r="AC583" s="1908"/>
      <c r="AD583" s="1908"/>
      <c r="AE583" s="1908"/>
      <c r="AF583" s="1908"/>
      <c r="AG583" s="1908"/>
    </row>
    <row r="584">
      <c r="A584" s="1908"/>
      <c r="B584" s="1908"/>
      <c r="C584" s="1908"/>
      <c r="D584" s="1908"/>
      <c r="E584" s="1908"/>
      <c r="F584" s="1908"/>
      <c r="G584" s="1908"/>
      <c r="H584" s="1908"/>
      <c r="I584" s="1908"/>
      <c r="J584" s="1908"/>
      <c r="K584" s="1908"/>
      <c r="L584" s="1908"/>
      <c r="M584" s="1908"/>
      <c r="N584" s="1908"/>
      <c r="O584" s="1908"/>
      <c r="P584" s="1908"/>
      <c r="Q584" s="1908"/>
      <c r="R584" s="1908"/>
      <c r="S584" s="1908"/>
      <c r="T584" s="1908"/>
      <c r="U584" s="1908"/>
      <c r="V584" s="1908"/>
      <c r="W584" s="1908"/>
      <c r="X584" s="1908"/>
      <c r="Y584" s="1908"/>
      <c r="Z584" s="1908"/>
      <c r="AA584" s="1908"/>
      <c r="AB584" s="1908"/>
      <c r="AC584" s="1908"/>
      <c r="AD584" s="1908"/>
      <c r="AE584" s="1908"/>
      <c r="AF584" s="1908"/>
      <c r="AG584" s="1908"/>
    </row>
    <row r="585">
      <c r="A585" s="1908"/>
      <c r="B585" s="1908"/>
      <c r="C585" s="1908"/>
      <c r="D585" s="1908"/>
      <c r="E585" s="1908"/>
      <c r="F585" s="1908"/>
      <c r="G585" s="1908"/>
      <c r="H585" s="1908"/>
      <c r="I585" s="1908"/>
      <c r="J585" s="1908"/>
      <c r="K585" s="1908"/>
      <c r="L585" s="1908"/>
      <c r="M585" s="1908"/>
      <c r="N585" s="1908"/>
      <c r="O585" s="1908"/>
      <c r="P585" s="1908"/>
      <c r="Q585" s="1908"/>
      <c r="R585" s="1908"/>
      <c r="S585" s="1908"/>
      <c r="T585" s="1908"/>
      <c r="U585" s="1908"/>
      <c r="V585" s="1908"/>
      <c r="W585" s="1908"/>
      <c r="X585" s="1908"/>
      <c r="Y585" s="1908"/>
      <c r="Z585" s="1908"/>
      <c r="AA585" s="1908"/>
      <c r="AB585" s="1908"/>
      <c r="AC585" s="1908"/>
      <c r="AD585" s="1908"/>
      <c r="AE585" s="1908"/>
      <c r="AF585" s="1908"/>
      <c r="AG585" s="1908"/>
    </row>
    <row r="586">
      <c r="A586" s="1908"/>
      <c r="B586" s="1908"/>
      <c r="C586" s="1908"/>
      <c r="D586" s="1908"/>
      <c r="E586" s="1908"/>
      <c r="F586" s="1908"/>
      <c r="G586" s="1908"/>
      <c r="H586" s="1908"/>
      <c r="I586" s="1908"/>
      <c r="J586" s="1908"/>
      <c r="K586" s="1908"/>
      <c r="L586" s="1908"/>
      <c r="M586" s="1908"/>
      <c r="N586" s="1908"/>
      <c r="O586" s="1908"/>
      <c r="P586" s="1908"/>
      <c r="Q586" s="1908"/>
      <c r="R586" s="1908"/>
      <c r="S586" s="1908"/>
      <c r="T586" s="1908"/>
      <c r="U586" s="1908"/>
      <c r="V586" s="1908"/>
      <c r="W586" s="1908"/>
      <c r="X586" s="1908"/>
      <c r="Y586" s="1908"/>
      <c r="Z586" s="1908"/>
      <c r="AA586" s="1908"/>
      <c r="AB586" s="1908"/>
      <c r="AC586" s="1908"/>
      <c r="AD586" s="1908"/>
      <c r="AE586" s="1908"/>
      <c r="AF586" s="1908"/>
      <c r="AG586" s="1908"/>
    </row>
    <row r="587">
      <c r="A587" s="1908"/>
      <c r="B587" s="1908"/>
      <c r="C587" s="1908"/>
      <c r="D587" s="1908"/>
      <c r="E587" s="1908"/>
      <c r="F587" s="1908"/>
      <c r="G587" s="1908"/>
      <c r="H587" s="1908"/>
      <c r="I587" s="1908"/>
      <c r="J587" s="1908"/>
      <c r="K587" s="1908"/>
      <c r="L587" s="1908"/>
      <c r="M587" s="1908"/>
      <c r="N587" s="1908"/>
      <c r="O587" s="1908"/>
      <c r="P587" s="1908"/>
      <c r="Q587" s="1908"/>
      <c r="R587" s="1908"/>
      <c r="S587" s="1908"/>
      <c r="T587" s="1908"/>
      <c r="U587" s="1908"/>
      <c r="V587" s="1908"/>
      <c r="W587" s="1908"/>
      <c r="X587" s="1908"/>
      <c r="Y587" s="1908"/>
      <c r="Z587" s="1908"/>
      <c r="AA587" s="1908"/>
      <c r="AB587" s="1908"/>
      <c r="AC587" s="1908"/>
      <c r="AD587" s="1908"/>
      <c r="AE587" s="1908"/>
      <c r="AF587" s="1908"/>
      <c r="AG587" s="1908"/>
    </row>
    <row r="588">
      <c r="A588" s="1908"/>
      <c r="B588" s="1908"/>
      <c r="C588" s="1908"/>
      <c r="D588" s="1908"/>
      <c r="E588" s="1908"/>
      <c r="F588" s="1908"/>
      <c r="G588" s="1908"/>
      <c r="H588" s="1908"/>
      <c r="I588" s="1908"/>
      <c r="J588" s="1908"/>
      <c r="K588" s="1908"/>
      <c r="L588" s="1908"/>
      <c r="M588" s="1908"/>
      <c r="N588" s="1908"/>
      <c r="O588" s="1908"/>
      <c r="P588" s="1908"/>
      <c r="Q588" s="1908"/>
      <c r="R588" s="1908"/>
      <c r="S588" s="1908"/>
      <c r="T588" s="1908"/>
      <c r="U588" s="1908"/>
      <c r="V588" s="1908"/>
      <c r="W588" s="1908"/>
      <c r="X588" s="1908"/>
      <c r="Y588" s="1908"/>
      <c r="Z588" s="1908"/>
      <c r="AA588" s="1908"/>
      <c r="AB588" s="1908"/>
      <c r="AC588" s="1908"/>
      <c r="AD588" s="1908"/>
      <c r="AE588" s="1908"/>
      <c r="AF588" s="1908"/>
      <c r="AG588" s="1908"/>
    </row>
    <row r="589">
      <c r="A589" s="1908"/>
      <c r="B589" s="1908"/>
      <c r="C589" s="1908"/>
      <c r="D589" s="1908"/>
      <c r="E589" s="1908"/>
      <c r="F589" s="1908"/>
      <c r="G589" s="1908"/>
      <c r="H589" s="1908"/>
      <c r="I589" s="1908"/>
      <c r="J589" s="1908"/>
      <c r="K589" s="1908"/>
      <c r="L589" s="1908"/>
      <c r="M589" s="1908"/>
      <c r="N589" s="1908"/>
      <c r="O589" s="1908"/>
      <c r="P589" s="1908"/>
      <c r="Q589" s="1908"/>
      <c r="R589" s="1908"/>
      <c r="S589" s="1908"/>
      <c r="T589" s="1908"/>
      <c r="U589" s="1908"/>
      <c r="V589" s="1908"/>
      <c r="W589" s="1908"/>
      <c r="X589" s="1908"/>
      <c r="Y589" s="1908"/>
      <c r="Z589" s="1908"/>
      <c r="AA589" s="1908"/>
      <c r="AB589" s="1908"/>
      <c r="AC589" s="1908"/>
      <c r="AD589" s="1908"/>
      <c r="AE589" s="1908"/>
      <c r="AF589" s="1908"/>
      <c r="AG589" s="1908"/>
    </row>
    <row r="590">
      <c r="A590" s="1908"/>
      <c r="B590" s="1908"/>
      <c r="C590" s="1908"/>
      <c r="D590" s="1908"/>
      <c r="E590" s="1908"/>
      <c r="F590" s="1908"/>
      <c r="G590" s="1908"/>
      <c r="H590" s="1908"/>
      <c r="I590" s="1908"/>
      <c r="J590" s="1908"/>
      <c r="K590" s="1908"/>
      <c r="L590" s="1908"/>
      <c r="M590" s="1908"/>
      <c r="N590" s="1908"/>
      <c r="O590" s="1908"/>
      <c r="P590" s="1908"/>
      <c r="Q590" s="1908"/>
      <c r="R590" s="1908"/>
      <c r="S590" s="1908"/>
      <c r="T590" s="1908"/>
      <c r="U590" s="1908"/>
      <c r="V590" s="1908"/>
      <c r="W590" s="1908"/>
      <c r="X590" s="1908"/>
      <c r="Y590" s="1908"/>
      <c r="Z590" s="1908"/>
      <c r="AA590" s="1908"/>
      <c r="AB590" s="1908"/>
      <c r="AC590" s="1908"/>
      <c r="AD590" s="1908"/>
      <c r="AE590" s="1908"/>
      <c r="AF590" s="1908"/>
      <c r="AG590" s="1908"/>
    </row>
    <row r="591">
      <c r="A591" s="1908"/>
      <c r="B591" s="1908"/>
      <c r="C591" s="1908"/>
      <c r="D591" s="1908"/>
      <c r="E591" s="1908"/>
      <c r="F591" s="1908"/>
      <c r="G591" s="1908"/>
      <c r="H591" s="1908"/>
      <c r="I591" s="1908"/>
      <c r="J591" s="1908"/>
      <c r="K591" s="1908"/>
      <c r="L591" s="1908"/>
      <c r="M591" s="1908"/>
      <c r="N591" s="1908"/>
      <c r="O591" s="1908"/>
      <c r="P591" s="1908"/>
      <c r="Q591" s="1908"/>
      <c r="R591" s="1908"/>
      <c r="S591" s="1908"/>
      <c r="T591" s="1908"/>
      <c r="U591" s="1908"/>
      <c r="V591" s="1908"/>
      <c r="W591" s="1908"/>
      <c r="X591" s="1908"/>
      <c r="Y591" s="1908"/>
      <c r="Z591" s="1908"/>
      <c r="AA591" s="1908"/>
      <c r="AB591" s="1908"/>
      <c r="AC591" s="1908"/>
      <c r="AD591" s="1908"/>
      <c r="AE591" s="1908"/>
      <c r="AF591" s="1908"/>
      <c r="AG591" s="1908"/>
    </row>
    <row r="592">
      <c r="A592" s="1908"/>
      <c r="B592" s="1908"/>
      <c r="C592" s="1908"/>
      <c r="D592" s="1908"/>
      <c r="E592" s="1908"/>
      <c r="F592" s="1908"/>
      <c r="G592" s="1908"/>
      <c r="H592" s="1908"/>
      <c r="I592" s="1908"/>
      <c r="J592" s="1908"/>
      <c r="K592" s="1908"/>
      <c r="L592" s="1908"/>
      <c r="M592" s="1908"/>
      <c r="N592" s="1908"/>
      <c r="O592" s="1908"/>
      <c r="P592" s="1908"/>
      <c r="Q592" s="1908"/>
      <c r="R592" s="1908"/>
      <c r="S592" s="1908"/>
      <c r="T592" s="1908"/>
      <c r="U592" s="1908"/>
      <c r="V592" s="1908"/>
      <c r="W592" s="1908"/>
      <c r="X592" s="1908"/>
      <c r="Y592" s="1908"/>
      <c r="Z592" s="1908"/>
      <c r="AA592" s="1908"/>
      <c r="AB592" s="1908"/>
      <c r="AC592" s="1908"/>
      <c r="AD592" s="1908"/>
      <c r="AE592" s="1908"/>
      <c r="AF592" s="1908"/>
      <c r="AG592" s="1908"/>
    </row>
    <row r="593">
      <c r="A593" s="1908"/>
      <c r="B593" s="1908"/>
      <c r="C593" s="1908"/>
      <c r="D593" s="1908"/>
      <c r="E593" s="1908"/>
      <c r="F593" s="1908"/>
      <c r="G593" s="1908"/>
      <c r="H593" s="1908"/>
      <c r="I593" s="1908"/>
      <c r="J593" s="1908"/>
      <c r="K593" s="1908"/>
      <c r="L593" s="1908"/>
      <c r="M593" s="1908"/>
      <c r="N593" s="1908"/>
      <c r="O593" s="1908"/>
      <c r="P593" s="1908"/>
      <c r="Q593" s="1908"/>
      <c r="R593" s="1908"/>
      <c r="S593" s="1908"/>
      <c r="T593" s="1908"/>
      <c r="U593" s="1908"/>
      <c r="V593" s="1908"/>
      <c r="W593" s="1908"/>
      <c r="X593" s="1908"/>
      <c r="Y593" s="1908"/>
      <c r="Z593" s="1908"/>
      <c r="AA593" s="1908"/>
      <c r="AB593" s="1908"/>
      <c r="AC593" s="1908"/>
      <c r="AD593" s="1908"/>
      <c r="AE593" s="1908"/>
      <c r="AF593" s="1908"/>
      <c r="AG593" s="1908"/>
    </row>
    <row r="594">
      <c r="A594" s="1908"/>
      <c r="B594" s="1908"/>
      <c r="C594" s="1908"/>
      <c r="D594" s="1908"/>
      <c r="E594" s="1908"/>
      <c r="F594" s="1908"/>
      <c r="G594" s="1908"/>
      <c r="H594" s="1908"/>
      <c r="I594" s="1908"/>
      <c r="J594" s="1908"/>
      <c r="K594" s="1908"/>
      <c r="L594" s="1908"/>
      <c r="M594" s="1908"/>
      <c r="N594" s="1908"/>
      <c r="O594" s="1908"/>
      <c r="P594" s="1908"/>
      <c r="Q594" s="1908"/>
      <c r="R594" s="1908"/>
      <c r="S594" s="1908"/>
      <c r="T594" s="1908"/>
      <c r="U594" s="1908"/>
      <c r="V594" s="1908"/>
      <c r="W594" s="1908"/>
      <c r="X594" s="1908"/>
      <c r="Y594" s="1908"/>
      <c r="Z594" s="1908"/>
      <c r="AA594" s="1908"/>
      <c r="AB594" s="1908"/>
      <c r="AC594" s="1908"/>
      <c r="AD594" s="1908"/>
      <c r="AE594" s="1908"/>
      <c r="AF594" s="1908"/>
      <c r="AG594" s="1908"/>
    </row>
    <row r="595">
      <c r="A595" s="1908"/>
      <c r="B595" s="1908"/>
      <c r="C595" s="1908"/>
      <c r="D595" s="1908"/>
      <c r="E595" s="1908"/>
      <c r="F595" s="1908"/>
      <c r="G595" s="1908"/>
      <c r="H595" s="1908"/>
      <c r="I595" s="1908"/>
      <c r="J595" s="1908"/>
      <c r="K595" s="1908"/>
      <c r="L595" s="1908"/>
      <c r="M595" s="1908"/>
      <c r="N595" s="1908"/>
      <c r="O595" s="1908"/>
      <c r="P595" s="1908"/>
      <c r="Q595" s="1908"/>
      <c r="R595" s="1908"/>
      <c r="S595" s="1908"/>
      <c r="T595" s="1908"/>
      <c r="U595" s="1908"/>
      <c r="V595" s="1908"/>
      <c r="W595" s="1908"/>
      <c r="X595" s="1908"/>
      <c r="Y595" s="1908"/>
      <c r="Z595" s="1908"/>
      <c r="AA595" s="1908"/>
      <c r="AB595" s="1908"/>
      <c r="AC595" s="1908"/>
      <c r="AD595" s="1908"/>
      <c r="AE595" s="1908"/>
      <c r="AF595" s="1908"/>
      <c r="AG595" s="1908"/>
    </row>
    <row r="596">
      <c r="A596" s="1908"/>
      <c r="B596" s="1908"/>
      <c r="C596" s="1908"/>
      <c r="D596" s="1908"/>
      <c r="E596" s="1908"/>
      <c r="F596" s="1908"/>
      <c r="G596" s="1908"/>
      <c r="H596" s="1908"/>
      <c r="I596" s="1908"/>
      <c r="J596" s="1908"/>
      <c r="K596" s="1908"/>
      <c r="L596" s="1908"/>
      <c r="M596" s="1908"/>
      <c r="N596" s="1908"/>
      <c r="O596" s="1908"/>
      <c r="P596" s="1908"/>
      <c r="Q596" s="1908"/>
      <c r="R596" s="1908"/>
      <c r="S596" s="1908"/>
      <c r="T596" s="1908"/>
      <c r="U596" s="1908"/>
      <c r="V596" s="1908"/>
      <c r="W596" s="1908"/>
      <c r="X596" s="1908"/>
      <c r="Y596" s="1908"/>
      <c r="Z596" s="1908"/>
      <c r="AA596" s="1908"/>
      <c r="AB596" s="1908"/>
      <c r="AC596" s="1908"/>
      <c r="AD596" s="1908"/>
      <c r="AE596" s="1908"/>
      <c r="AF596" s="1908"/>
      <c r="AG596" s="1908"/>
    </row>
    <row r="597">
      <c r="A597" s="1908"/>
      <c r="B597" s="1908"/>
      <c r="C597" s="1908"/>
      <c r="D597" s="1908"/>
      <c r="E597" s="1908"/>
      <c r="F597" s="1908"/>
      <c r="G597" s="1908"/>
      <c r="H597" s="1908"/>
      <c r="I597" s="1908"/>
      <c r="J597" s="1908"/>
      <c r="K597" s="1908"/>
      <c r="L597" s="1908"/>
      <c r="M597" s="1908"/>
      <c r="N597" s="1908"/>
      <c r="O597" s="1908"/>
      <c r="P597" s="1908"/>
      <c r="Q597" s="1908"/>
      <c r="R597" s="1908"/>
      <c r="S597" s="1908"/>
      <c r="T597" s="1908"/>
      <c r="U597" s="1908"/>
      <c r="V597" s="1908"/>
      <c r="W597" s="1908"/>
      <c r="X597" s="1908"/>
      <c r="Y597" s="1908"/>
      <c r="Z597" s="1908"/>
      <c r="AA597" s="1908"/>
      <c r="AB597" s="1908"/>
      <c r="AC597" s="1908"/>
      <c r="AD597" s="1908"/>
      <c r="AE597" s="1908"/>
      <c r="AF597" s="1908"/>
      <c r="AG597" s="1908"/>
    </row>
    <row r="598">
      <c r="A598" s="1908"/>
      <c r="B598" s="1908"/>
      <c r="C598" s="1908"/>
      <c r="D598" s="1908"/>
      <c r="E598" s="1908"/>
      <c r="F598" s="1908"/>
      <c r="G598" s="1908"/>
      <c r="H598" s="1908"/>
      <c r="I598" s="1908"/>
      <c r="J598" s="1908"/>
      <c r="K598" s="1908"/>
      <c r="L598" s="1908"/>
      <c r="M598" s="1908"/>
      <c r="N598" s="1908"/>
      <c r="O598" s="1908"/>
      <c r="P598" s="1908"/>
      <c r="Q598" s="1908"/>
      <c r="R598" s="1908"/>
      <c r="S598" s="1908"/>
      <c r="T598" s="1908"/>
      <c r="U598" s="1908"/>
      <c r="V598" s="1908"/>
      <c r="W598" s="1908"/>
      <c r="X598" s="1908"/>
      <c r="Y598" s="1908"/>
      <c r="Z598" s="1908"/>
      <c r="AA598" s="1908"/>
      <c r="AB598" s="1908"/>
      <c r="AC598" s="1908"/>
      <c r="AD598" s="1908"/>
      <c r="AE598" s="1908"/>
      <c r="AF598" s="1908"/>
      <c r="AG598" s="1908"/>
    </row>
    <row r="599">
      <c r="A599" s="1908"/>
      <c r="B599" s="1908"/>
      <c r="C599" s="1908"/>
      <c r="D599" s="1908"/>
      <c r="E599" s="1908"/>
      <c r="F599" s="1908"/>
      <c r="G599" s="1908"/>
      <c r="H599" s="1908"/>
      <c r="I599" s="1908"/>
      <c r="J599" s="1908"/>
      <c r="K599" s="1908"/>
      <c r="L599" s="1908"/>
      <c r="M599" s="1908"/>
      <c r="N599" s="1908"/>
      <c r="O599" s="1908"/>
      <c r="P599" s="1908"/>
      <c r="Q599" s="1908"/>
      <c r="R599" s="1908"/>
      <c r="S599" s="1908"/>
      <c r="T599" s="1908"/>
      <c r="U599" s="1908"/>
      <c r="V599" s="1908"/>
      <c r="W599" s="1908"/>
      <c r="X599" s="1908"/>
      <c r="Y599" s="1908"/>
      <c r="Z599" s="1908"/>
      <c r="AA599" s="1908"/>
      <c r="AB599" s="1908"/>
      <c r="AC599" s="1908"/>
      <c r="AD599" s="1908"/>
      <c r="AE599" s="1908"/>
      <c r="AF599" s="1908"/>
      <c r="AG599" s="1908"/>
    </row>
    <row r="600">
      <c r="A600" s="1908"/>
      <c r="B600" s="1908"/>
      <c r="C600" s="1908"/>
      <c r="D600" s="1908"/>
      <c r="E600" s="1908"/>
      <c r="F600" s="1908"/>
      <c r="G600" s="1908"/>
      <c r="H600" s="1908"/>
      <c r="I600" s="1908"/>
      <c r="J600" s="1908"/>
      <c r="K600" s="1908"/>
      <c r="L600" s="1908"/>
      <c r="M600" s="1908"/>
      <c r="N600" s="1908"/>
      <c r="O600" s="1908"/>
      <c r="P600" s="1908"/>
      <c r="Q600" s="1908"/>
      <c r="R600" s="1908"/>
      <c r="S600" s="1908"/>
      <c r="T600" s="1908"/>
      <c r="U600" s="1908"/>
      <c r="V600" s="1908"/>
      <c r="W600" s="1908"/>
      <c r="X600" s="1908"/>
      <c r="Y600" s="1908"/>
      <c r="Z600" s="1908"/>
      <c r="AA600" s="1908"/>
      <c r="AB600" s="1908"/>
      <c r="AC600" s="1908"/>
      <c r="AD600" s="1908"/>
      <c r="AE600" s="1908"/>
      <c r="AF600" s="1908"/>
      <c r="AG600" s="1908"/>
    </row>
    <row r="601">
      <c r="A601" s="1908"/>
      <c r="B601" s="1908"/>
      <c r="C601" s="1908"/>
      <c r="D601" s="1908"/>
      <c r="E601" s="1908"/>
      <c r="F601" s="1908"/>
      <c r="G601" s="1908"/>
      <c r="H601" s="1908"/>
      <c r="I601" s="1908"/>
      <c r="J601" s="1908"/>
      <c r="K601" s="1908"/>
      <c r="L601" s="1908"/>
      <c r="M601" s="1908"/>
      <c r="N601" s="1908"/>
      <c r="O601" s="1908"/>
      <c r="P601" s="1908"/>
      <c r="Q601" s="1908"/>
      <c r="R601" s="1908"/>
      <c r="S601" s="1908"/>
      <c r="T601" s="1908"/>
      <c r="U601" s="1908"/>
      <c r="V601" s="1908"/>
      <c r="W601" s="1908"/>
      <c r="X601" s="1908"/>
      <c r="Y601" s="1908"/>
      <c r="Z601" s="1908"/>
      <c r="AA601" s="1908"/>
      <c r="AB601" s="1908"/>
      <c r="AC601" s="1908"/>
      <c r="AD601" s="1908"/>
      <c r="AE601" s="1908"/>
      <c r="AF601" s="1908"/>
      <c r="AG601" s="1908"/>
    </row>
    <row r="602">
      <c r="A602" s="1908"/>
      <c r="B602" s="1908"/>
      <c r="C602" s="1908"/>
      <c r="D602" s="1908"/>
      <c r="E602" s="1908"/>
      <c r="F602" s="1908"/>
      <c r="G602" s="1908"/>
      <c r="H602" s="1908"/>
      <c r="I602" s="1908"/>
      <c r="J602" s="1908"/>
      <c r="K602" s="1908"/>
      <c r="L602" s="1908"/>
      <c r="M602" s="1908"/>
      <c r="N602" s="1908"/>
      <c r="O602" s="1908"/>
      <c r="P602" s="1908"/>
      <c r="Q602" s="1908"/>
      <c r="R602" s="1908"/>
      <c r="S602" s="1908"/>
      <c r="T602" s="1908"/>
      <c r="U602" s="1908"/>
      <c r="V602" s="1908"/>
      <c r="W602" s="1908"/>
      <c r="X602" s="1908"/>
      <c r="Y602" s="1908"/>
      <c r="Z602" s="1908"/>
      <c r="AA602" s="1908"/>
      <c r="AB602" s="1908"/>
      <c r="AC602" s="1908"/>
      <c r="AD602" s="1908"/>
      <c r="AE602" s="1908"/>
      <c r="AF602" s="1908"/>
      <c r="AG602" s="1908"/>
    </row>
    <row r="603">
      <c r="A603" s="1908"/>
      <c r="B603" s="1908"/>
      <c r="C603" s="1908"/>
      <c r="D603" s="1908"/>
      <c r="E603" s="1908"/>
      <c r="F603" s="1908"/>
      <c r="G603" s="1908"/>
      <c r="H603" s="1908"/>
      <c r="I603" s="1908"/>
      <c r="J603" s="1908"/>
      <c r="K603" s="1908"/>
      <c r="L603" s="1908"/>
      <c r="M603" s="1908"/>
      <c r="N603" s="1908"/>
      <c r="O603" s="1908"/>
      <c r="P603" s="1908"/>
      <c r="Q603" s="1908"/>
      <c r="R603" s="1908"/>
      <c r="S603" s="1908"/>
      <c r="T603" s="1908"/>
      <c r="U603" s="1908"/>
      <c r="V603" s="1908"/>
      <c r="W603" s="1908"/>
      <c r="X603" s="1908"/>
      <c r="Y603" s="1908"/>
      <c r="Z603" s="1908"/>
      <c r="AA603" s="1908"/>
      <c r="AB603" s="1908"/>
      <c r="AC603" s="1908"/>
      <c r="AD603" s="1908"/>
      <c r="AE603" s="1908"/>
      <c r="AF603" s="1908"/>
      <c r="AG603" s="1908"/>
    </row>
    <row r="604">
      <c r="A604" s="1908"/>
      <c r="B604" s="1908"/>
      <c r="C604" s="1908"/>
      <c r="D604" s="1908"/>
      <c r="E604" s="1908"/>
      <c r="F604" s="1908"/>
      <c r="G604" s="1908"/>
      <c r="H604" s="1908"/>
      <c r="I604" s="1908"/>
      <c r="J604" s="1908"/>
      <c r="K604" s="1908"/>
      <c r="L604" s="1908"/>
      <c r="M604" s="1908"/>
      <c r="N604" s="1908"/>
      <c r="O604" s="1908"/>
      <c r="P604" s="1908"/>
      <c r="Q604" s="1908"/>
      <c r="R604" s="1908"/>
      <c r="S604" s="1908"/>
      <c r="T604" s="1908"/>
      <c r="U604" s="1908"/>
      <c r="V604" s="1908"/>
      <c r="W604" s="1908"/>
      <c r="X604" s="1908"/>
      <c r="Y604" s="1908"/>
      <c r="Z604" s="1908"/>
      <c r="AA604" s="1908"/>
      <c r="AB604" s="1908"/>
      <c r="AC604" s="1908"/>
      <c r="AD604" s="1908"/>
      <c r="AE604" s="1908"/>
      <c r="AF604" s="1908"/>
      <c r="AG604" s="1908"/>
    </row>
    <row r="605">
      <c r="A605" s="1908"/>
      <c r="B605" s="1908"/>
      <c r="C605" s="1908"/>
      <c r="D605" s="1908"/>
      <c r="E605" s="1908"/>
      <c r="F605" s="1908"/>
      <c r="G605" s="1908"/>
      <c r="H605" s="1908"/>
      <c r="I605" s="1908"/>
      <c r="J605" s="1908"/>
      <c r="K605" s="1908"/>
      <c r="L605" s="1908"/>
      <c r="M605" s="1908"/>
      <c r="N605" s="1908"/>
      <c r="O605" s="1908"/>
      <c r="P605" s="1908"/>
      <c r="Q605" s="1908"/>
      <c r="R605" s="1908"/>
      <c r="S605" s="1908"/>
      <c r="T605" s="1908"/>
      <c r="U605" s="1908"/>
      <c r="V605" s="1908"/>
      <c r="W605" s="1908"/>
      <c r="X605" s="1908"/>
      <c r="Y605" s="1908"/>
      <c r="Z605" s="1908"/>
      <c r="AA605" s="1908"/>
      <c r="AB605" s="1908"/>
      <c r="AC605" s="1908"/>
      <c r="AD605" s="1908"/>
      <c r="AE605" s="1908"/>
      <c r="AF605" s="1908"/>
      <c r="AG605" s="1908"/>
    </row>
    <row r="606">
      <c r="A606" s="1908"/>
      <c r="B606" s="1908"/>
      <c r="C606" s="1908"/>
      <c r="D606" s="1908"/>
      <c r="E606" s="1908"/>
      <c r="F606" s="1908"/>
      <c r="G606" s="1908"/>
      <c r="H606" s="1908"/>
      <c r="I606" s="1908"/>
      <c r="J606" s="1908"/>
      <c r="K606" s="1908"/>
      <c r="L606" s="1908"/>
      <c r="M606" s="1908"/>
      <c r="N606" s="1908"/>
      <c r="O606" s="1908"/>
      <c r="P606" s="1908"/>
      <c r="Q606" s="1908"/>
      <c r="R606" s="1908"/>
      <c r="S606" s="1908"/>
      <c r="T606" s="1908"/>
      <c r="U606" s="1908"/>
      <c r="V606" s="1908"/>
      <c r="W606" s="1908"/>
      <c r="X606" s="1908"/>
      <c r="Y606" s="1908"/>
      <c r="Z606" s="1908"/>
      <c r="AA606" s="1908"/>
      <c r="AB606" s="1908"/>
      <c r="AC606" s="1908"/>
      <c r="AD606" s="1908"/>
      <c r="AE606" s="1908"/>
      <c r="AF606" s="1908"/>
      <c r="AG606" s="1908"/>
    </row>
    <row r="607">
      <c r="A607" s="1908"/>
      <c r="B607" s="1908"/>
      <c r="C607" s="1908"/>
      <c r="D607" s="1908"/>
      <c r="E607" s="1908"/>
      <c r="F607" s="1908"/>
      <c r="G607" s="1908"/>
      <c r="H607" s="1908"/>
      <c r="I607" s="1908"/>
      <c r="J607" s="1908"/>
      <c r="K607" s="1908"/>
      <c r="L607" s="1908"/>
      <c r="M607" s="1908"/>
      <c r="N607" s="1908"/>
      <c r="O607" s="1908"/>
      <c r="P607" s="1908"/>
      <c r="Q607" s="1908"/>
      <c r="R607" s="1908"/>
      <c r="S607" s="1908"/>
      <c r="T607" s="1908"/>
      <c r="U607" s="1908"/>
      <c r="V607" s="1908"/>
      <c r="W607" s="1908"/>
      <c r="X607" s="1908"/>
      <c r="Y607" s="1908"/>
      <c r="Z607" s="1908"/>
      <c r="AA607" s="1908"/>
      <c r="AB607" s="1908"/>
      <c r="AC607" s="1908"/>
      <c r="AD607" s="1908"/>
      <c r="AE607" s="1908"/>
      <c r="AF607" s="1908"/>
      <c r="AG607" s="1908"/>
    </row>
    <row r="608">
      <c r="A608" s="1908"/>
      <c r="B608" s="1908"/>
      <c r="C608" s="1908"/>
      <c r="D608" s="1908"/>
      <c r="E608" s="1908"/>
      <c r="F608" s="1908"/>
      <c r="G608" s="1908"/>
      <c r="H608" s="1908"/>
      <c r="I608" s="1908"/>
      <c r="J608" s="1908"/>
      <c r="K608" s="1908"/>
      <c r="L608" s="1908"/>
      <c r="M608" s="1908"/>
      <c r="N608" s="1908"/>
      <c r="O608" s="1908"/>
      <c r="P608" s="1908"/>
      <c r="Q608" s="1908"/>
      <c r="R608" s="1908"/>
      <c r="S608" s="1908"/>
      <c r="T608" s="1908"/>
      <c r="U608" s="1908"/>
      <c r="V608" s="1908"/>
      <c r="W608" s="1908"/>
      <c r="X608" s="1908"/>
      <c r="Y608" s="1908"/>
      <c r="Z608" s="1908"/>
      <c r="AA608" s="1908"/>
      <c r="AB608" s="1908"/>
      <c r="AC608" s="1908"/>
      <c r="AD608" s="1908"/>
      <c r="AE608" s="1908"/>
      <c r="AF608" s="1908"/>
      <c r="AG608" s="1908"/>
    </row>
    <row r="609">
      <c r="A609" s="1908"/>
      <c r="B609" s="1908"/>
      <c r="C609" s="1908"/>
      <c r="D609" s="1908"/>
      <c r="E609" s="1908"/>
      <c r="F609" s="1908"/>
      <c r="G609" s="1908"/>
      <c r="H609" s="1908"/>
      <c r="I609" s="1908"/>
      <c r="J609" s="1908"/>
      <c r="K609" s="1908"/>
      <c r="L609" s="1908"/>
      <c r="M609" s="1908"/>
      <c r="N609" s="1908"/>
      <c r="O609" s="1908"/>
      <c r="P609" s="1908"/>
      <c r="Q609" s="1908"/>
      <c r="R609" s="1908"/>
      <c r="S609" s="1908"/>
      <c r="T609" s="1908"/>
      <c r="U609" s="1908"/>
      <c r="V609" s="1908"/>
      <c r="W609" s="1908"/>
      <c r="X609" s="1908"/>
      <c r="Y609" s="1908"/>
      <c r="Z609" s="1908"/>
      <c r="AA609" s="1908"/>
      <c r="AB609" s="1908"/>
      <c r="AC609" s="1908"/>
      <c r="AD609" s="1908"/>
      <c r="AE609" s="1908"/>
      <c r="AF609" s="1908"/>
      <c r="AG609" s="1908"/>
    </row>
    <row r="610">
      <c r="A610" s="1908"/>
      <c r="B610" s="1908"/>
      <c r="C610" s="1908"/>
      <c r="D610" s="1908"/>
      <c r="E610" s="1908"/>
      <c r="F610" s="1908"/>
      <c r="G610" s="1908"/>
      <c r="H610" s="1908"/>
      <c r="I610" s="1908"/>
      <c r="J610" s="1908"/>
      <c r="K610" s="1908"/>
      <c r="L610" s="1908"/>
      <c r="M610" s="1908"/>
      <c r="N610" s="1908"/>
      <c r="O610" s="1908"/>
      <c r="P610" s="1908"/>
      <c r="Q610" s="1908"/>
      <c r="R610" s="1908"/>
      <c r="S610" s="1908"/>
      <c r="T610" s="1908"/>
      <c r="U610" s="1908"/>
      <c r="V610" s="1908"/>
      <c r="W610" s="1908"/>
      <c r="X610" s="1908"/>
      <c r="Y610" s="1908"/>
      <c r="Z610" s="1908"/>
      <c r="AA610" s="1908"/>
      <c r="AB610" s="1908"/>
      <c r="AC610" s="1908"/>
      <c r="AD610" s="1908"/>
      <c r="AE610" s="1908"/>
      <c r="AF610" s="1908"/>
      <c r="AG610" s="1908"/>
    </row>
    <row r="611">
      <c r="A611" s="1908"/>
      <c r="B611" s="1908"/>
      <c r="C611" s="1908"/>
      <c r="D611" s="1908"/>
      <c r="E611" s="1908"/>
      <c r="F611" s="1908"/>
      <c r="G611" s="1908"/>
      <c r="H611" s="1908"/>
      <c r="I611" s="1908"/>
      <c r="J611" s="1908"/>
      <c r="K611" s="1908"/>
      <c r="L611" s="1908"/>
      <c r="M611" s="1908"/>
      <c r="N611" s="1908"/>
      <c r="O611" s="1908"/>
      <c r="P611" s="1908"/>
      <c r="Q611" s="1908"/>
      <c r="R611" s="1908"/>
      <c r="S611" s="1908"/>
      <c r="T611" s="1908"/>
      <c r="U611" s="1908"/>
      <c r="V611" s="1908"/>
      <c r="W611" s="1908"/>
      <c r="X611" s="1908"/>
      <c r="Y611" s="1908"/>
      <c r="Z611" s="1908"/>
      <c r="AA611" s="1908"/>
      <c r="AB611" s="1908"/>
      <c r="AC611" s="1908"/>
      <c r="AD611" s="1908"/>
      <c r="AE611" s="1908"/>
      <c r="AF611" s="1908"/>
      <c r="AG611" s="1908"/>
    </row>
    <row r="612">
      <c r="A612" s="1908"/>
      <c r="B612" s="1908"/>
      <c r="C612" s="1908"/>
      <c r="D612" s="1908"/>
      <c r="E612" s="1908"/>
      <c r="F612" s="1908"/>
      <c r="G612" s="1908"/>
      <c r="H612" s="1908"/>
      <c r="I612" s="1908"/>
      <c r="J612" s="1908"/>
      <c r="K612" s="1908"/>
      <c r="L612" s="1908"/>
      <c r="M612" s="1908"/>
      <c r="N612" s="1908"/>
      <c r="O612" s="1908"/>
      <c r="P612" s="1908"/>
      <c r="Q612" s="1908"/>
      <c r="R612" s="1908"/>
      <c r="S612" s="1908"/>
      <c r="T612" s="1908"/>
      <c r="U612" s="1908"/>
      <c r="V612" s="1908"/>
      <c r="W612" s="1908"/>
      <c r="X612" s="1908"/>
      <c r="Y612" s="1908"/>
      <c r="Z612" s="1908"/>
      <c r="AA612" s="1908"/>
      <c r="AB612" s="1908"/>
      <c r="AC612" s="1908"/>
      <c r="AD612" s="1908"/>
      <c r="AE612" s="1908"/>
      <c r="AF612" s="1908"/>
      <c r="AG612" s="1908"/>
    </row>
    <row r="613">
      <c r="A613" s="1908"/>
      <c r="B613" s="1908"/>
      <c r="C613" s="1908"/>
      <c r="D613" s="1908"/>
      <c r="E613" s="1908"/>
      <c r="F613" s="1908"/>
      <c r="G613" s="1908"/>
      <c r="H613" s="1908"/>
      <c r="I613" s="1908"/>
      <c r="J613" s="1908"/>
      <c r="K613" s="1908"/>
      <c r="L613" s="1908"/>
      <c r="M613" s="1908"/>
      <c r="N613" s="1908"/>
      <c r="O613" s="1908"/>
      <c r="P613" s="1908"/>
      <c r="Q613" s="1908"/>
      <c r="R613" s="1908"/>
      <c r="S613" s="1908"/>
      <c r="T613" s="1908"/>
      <c r="U613" s="1908"/>
      <c r="V613" s="1908"/>
      <c r="W613" s="1908"/>
      <c r="X613" s="1908"/>
      <c r="Y613" s="1908"/>
      <c r="Z613" s="1908"/>
      <c r="AA613" s="1908"/>
      <c r="AB613" s="1908"/>
      <c r="AC613" s="1908"/>
      <c r="AD613" s="1908"/>
      <c r="AE613" s="1908"/>
      <c r="AF613" s="1908"/>
      <c r="AG613" s="1908"/>
    </row>
    <row r="614">
      <c r="A614" s="1908"/>
      <c r="B614" s="1908"/>
      <c r="C614" s="1908"/>
      <c r="D614" s="1908"/>
      <c r="E614" s="1908"/>
      <c r="F614" s="1908"/>
      <c r="G614" s="1908"/>
      <c r="H614" s="1908"/>
      <c r="I614" s="1908"/>
      <c r="J614" s="1908"/>
      <c r="K614" s="1908"/>
      <c r="L614" s="1908"/>
      <c r="M614" s="1908"/>
      <c r="N614" s="1908"/>
      <c r="O614" s="1908"/>
      <c r="P614" s="1908"/>
      <c r="Q614" s="1908"/>
      <c r="R614" s="1908"/>
      <c r="S614" s="1908"/>
      <c r="T614" s="1908"/>
      <c r="U614" s="1908"/>
      <c r="V614" s="1908"/>
      <c r="W614" s="1908"/>
      <c r="X614" s="1908"/>
      <c r="Y614" s="1908"/>
      <c r="Z614" s="1908"/>
      <c r="AA614" s="1908"/>
      <c r="AB614" s="1908"/>
      <c r="AC614" s="1908"/>
      <c r="AD614" s="1908"/>
      <c r="AE614" s="1908"/>
      <c r="AF614" s="1908"/>
      <c r="AG614" s="1908"/>
    </row>
    <row r="615">
      <c r="A615" s="1908"/>
      <c r="B615" s="1908"/>
      <c r="C615" s="1908"/>
      <c r="D615" s="1908"/>
      <c r="E615" s="1908"/>
      <c r="F615" s="1908"/>
      <c r="G615" s="1908"/>
      <c r="H615" s="1908"/>
      <c r="I615" s="1908"/>
      <c r="J615" s="1908"/>
      <c r="K615" s="1908"/>
      <c r="L615" s="1908"/>
      <c r="M615" s="1908"/>
      <c r="N615" s="1908"/>
      <c r="O615" s="1908"/>
      <c r="P615" s="1908"/>
      <c r="Q615" s="1908"/>
      <c r="R615" s="1908"/>
      <c r="S615" s="1908"/>
      <c r="T615" s="1908"/>
      <c r="U615" s="1908"/>
      <c r="V615" s="1908"/>
      <c r="W615" s="1908"/>
      <c r="X615" s="1908"/>
      <c r="Y615" s="1908"/>
      <c r="Z615" s="1908"/>
      <c r="AA615" s="1908"/>
      <c r="AB615" s="1908"/>
      <c r="AC615" s="1908"/>
      <c r="AD615" s="1908"/>
      <c r="AE615" s="1908"/>
      <c r="AF615" s="1908"/>
      <c r="AG615" s="1908"/>
    </row>
    <row r="616">
      <c r="A616" s="1908"/>
      <c r="B616" s="1908"/>
      <c r="C616" s="1908"/>
      <c r="D616" s="1908"/>
      <c r="E616" s="1908"/>
      <c r="F616" s="1908"/>
      <c r="G616" s="1908"/>
      <c r="H616" s="1908"/>
      <c r="I616" s="1908"/>
      <c r="J616" s="1908"/>
      <c r="K616" s="1908"/>
      <c r="L616" s="1908"/>
      <c r="M616" s="1908"/>
      <c r="N616" s="1908"/>
      <c r="O616" s="1908"/>
      <c r="P616" s="1908"/>
      <c r="Q616" s="1908"/>
      <c r="R616" s="1908"/>
      <c r="S616" s="1908"/>
      <c r="T616" s="1908"/>
      <c r="U616" s="1908"/>
      <c r="V616" s="1908"/>
      <c r="W616" s="1908"/>
      <c r="X616" s="1908"/>
      <c r="Y616" s="1908"/>
      <c r="Z616" s="1908"/>
      <c r="AA616" s="1908"/>
      <c r="AB616" s="1908"/>
      <c r="AC616" s="1908"/>
      <c r="AD616" s="1908"/>
      <c r="AE616" s="1908"/>
      <c r="AF616" s="1908"/>
      <c r="AG616" s="1908"/>
    </row>
    <row r="617">
      <c r="A617" s="1908"/>
      <c r="B617" s="1908"/>
      <c r="C617" s="1908"/>
      <c r="D617" s="1908"/>
      <c r="E617" s="1908"/>
      <c r="F617" s="1908"/>
      <c r="G617" s="1908"/>
      <c r="H617" s="1908"/>
      <c r="I617" s="1908"/>
      <c r="J617" s="1908"/>
      <c r="K617" s="1908"/>
      <c r="L617" s="1908"/>
      <c r="M617" s="1908"/>
      <c r="N617" s="1908"/>
      <c r="O617" s="1908"/>
      <c r="P617" s="1908"/>
      <c r="Q617" s="1908"/>
      <c r="R617" s="1908"/>
      <c r="S617" s="1908"/>
      <c r="T617" s="1908"/>
      <c r="U617" s="1908"/>
      <c r="V617" s="1908"/>
      <c r="W617" s="1908"/>
      <c r="X617" s="1908"/>
      <c r="Y617" s="1908"/>
      <c r="Z617" s="1908"/>
      <c r="AA617" s="1908"/>
      <c r="AB617" s="1908"/>
      <c r="AC617" s="1908"/>
      <c r="AD617" s="1908"/>
      <c r="AE617" s="1908"/>
      <c r="AF617" s="1908"/>
      <c r="AG617" s="1908"/>
    </row>
    <row r="618">
      <c r="A618" s="1908"/>
      <c r="B618" s="1908"/>
      <c r="C618" s="1908"/>
      <c r="D618" s="1908"/>
      <c r="E618" s="1908"/>
      <c r="F618" s="1908"/>
      <c r="G618" s="1908"/>
      <c r="H618" s="1908"/>
      <c r="I618" s="1908"/>
      <c r="J618" s="1908"/>
      <c r="K618" s="1908"/>
      <c r="L618" s="1908"/>
      <c r="M618" s="1908"/>
      <c r="N618" s="1908"/>
      <c r="O618" s="1908"/>
      <c r="P618" s="1908"/>
      <c r="Q618" s="1908"/>
      <c r="R618" s="1908"/>
      <c r="S618" s="1908"/>
      <c r="T618" s="1908"/>
      <c r="U618" s="1908"/>
      <c r="V618" s="1908"/>
      <c r="W618" s="1908"/>
      <c r="X618" s="1908"/>
      <c r="Y618" s="1908"/>
      <c r="Z618" s="1908"/>
      <c r="AA618" s="1908"/>
      <c r="AB618" s="1908"/>
      <c r="AC618" s="1908"/>
      <c r="AD618" s="1908"/>
      <c r="AE618" s="1908"/>
      <c r="AF618" s="1908"/>
      <c r="AG618" s="1908"/>
    </row>
    <row r="619">
      <c r="A619" s="1908"/>
      <c r="B619" s="1908"/>
      <c r="C619" s="1908"/>
      <c r="D619" s="1908"/>
      <c r="E619" s="1908"/>
      <c r="F619" s="1908"/>
      <c r="G619" s="1908"/>
      <c r="H619" s="1908"/>
      <c r="I619" s="1908"/>
      <c r="J619" s="1908"/>
      <c r="K619" s="1908"/>
      <c r="L619" s="1908"/>
      <c r="M619" s="1908"/>
      <c r="N619" s="1908"/>
      <c r="O619" s="1908"/>
      <c r="P619" s="1908"/>
      <c r="Q619" s="1908"/>
      <c r="R619" s="1908"/>
      <c r="S619" s="1908"/>
      <c r="T619" s="1908"/>
      <c r="U619" s="1908"/>
      <c r="V619" s="1908"/>
      <c r="W619" s="1908"/>
      <c r="X619" s="1908"/>
      <c r="Y619" s="1908"/>
      <c r="Z619" s="1908"/>
      <c r="AA619" s="1908"/>
      <c r="AB619" s="1908"/>
      <c r="AC619" s="1908"/>
      <c r="AD619" s="1908"/>
      <c r="AE619" s="1908"/>
      <c r="AF619" s="1908"/>
      <c r="AG619" s="1908"/>
    </row>
    <row r="620">
      <c r="A620" s="1908"/>
      <c r="B620" s="1908"/>
      <c r="C620" s="1908"/>
      <c r="D620" s="1908"/>
      <c r="E620" s="1908"/>
      <c r="F620" s="1908"/>
      <c r="G620" s="1908"/>
      <c r="H620" s="1908"/>
      <c r="I620" s="1908"/>
      <c r="J620" s="1908"/>
      <c r="K620" s="1908"/>
      <c r="L620" s="1908"/>
      <c r="M620" s="1908"/>
      <c r="N620" s="1908"/>
      <c r="O620" s="1908"/>
      <c r="P620" s="1908"/>
      <c r="Q620" s="1908"/>
      <c r="R620" s="1908"/>
      <c r="S620" s="1908"/>
      <c r="T620" s="1908"/>
      <c r="U620" s="1908"/>
      <c r="V620" s="1908"/>
      <c r="W620" s="1908"/>
      <c r="X620" s="1908"/>
      <c r="Y620" s="1908"/>
      <c r="Z620" s="1908"/>
      <c r="AA620" s="1908"/>
      <c r="AB620" s="1908"/>
      <c r="AC620" s="1908"/>
      <c r="AD620" s="1908"/>
      <c r="AE620" s="1908"/>
      <c r="AF620" s="1908"/>
      <c r="AG620" s="1908"/>
    </row>
    <row r="621">
      <c r="A621" s="1908"/>
      <c r="B621" s="1908"/>
      <c r="C621" s="1908"/>
      <c r="D621" s="1908"/>
      <c r="E621" s="1908"/>
      <c r="F621" s="1908"/>
      <c r="G621" s="1908"/>
      <c r="H621" s="1908"/>
      <c r="I621" s="1908"/>
      <c r="J621" s="1908"/>
      <c r="K621" s="1908"/>
      <c r="L621" s="1908"/>
      <c r="M621" s="1908"/>
      <c r="N621" s="1908"/>
      <c r="O621" s="1908"/>
      <c r="P621" s="1908"/>
      <c r="Q621" s="1908"/>
      <c r="R621" s="1908"/>
      <c r="S621" s="1908"/>
      <c r="T621" s="1908"/>
      <c r="U621" s="1908"/>
      <c r="V621" s="1908"/>
      <c r="W621" s="1908"/>
      <c r="X621" s="1908"/>
      <c r="Y621" s="1908"/>
      <c r="Z621" s="1908"/>
      <c r="AA621" s="1908"/>
      <c r="AB621" s="1908"/>
      <c r="AC621" s="1908"/>
      <c r="AD621" s="1908"/>
      <c r="AE621" s="1908"/>
      <c r="AF621" s="1908"/>
      <c r="AG621" s="1908"/>
    </row>
    <row r="622">
      <c r="A622" s="1908"/>
      <c r="B622" s="1908"/>
      <c r="C622" s="1908"/>
      <c r="D622" s="1908"/>
      <c r="E622" s="1908"/>
      <c r="F622" s="1908"/>
      <c r="G622" s="1908"/>
      <c r="H622" s="1908"/>
      <c r="I622" s="1908"/>
      <c r="J622" s="1908"/>
      <c r="K622" s="1908"/>
      <c r="L622" s="1908"/>
      <c r="M622" s="1908"/>
      <c r="N622" s="1908"/>
      <c r="O622" s="1908"/>
      <c r="P622" s="1908"/>
      <c r="Q622" s="1908"/>
      <c r="R622" s="1908"/>
      <c r="S622" s="1908"/>
      <c r="T622" s="1908"/>
      <c r="U622" s="1908"/>
      <c r="V622" s="1908"/>
      <c r="W622" s="1908"/>
      <c r="X622" s="1908"/>
      <c r="Y622" s="1908"/>
      <c r="Z622" s="1908"/>
      <c r="AA622" s="1908"/>
      <c r="AB622" s="1908"/>
      <c r="AC622" s="1908"/>
      <c r="AD622" s="1908"/>
      <c r="AE622" s="1908"/>
      <c r="AF622" s="1908"/>
      <c r="AG622" s="1908"/>
    </row>
    <row r="623">
      <c r="A623" s="1908"/>
      <c r="B623" s="1908"/>
      <c r="C623" s="1908"/>
      <c r="D623" s="1908"/>
      <c r="E623" s="1908"/>
      <c r="F623" s="1908"/>
      <c r="G623" s="1908"/>
      <c r="H623" s="1908"/>
      <c r="I623" s="1908"/>
      <c r="J623" s="1908"/>
      <c r="K623" s="1908"/>
      <c r="L623" s="1908"/>
      <c r="M623" s="1908"/>
      <c r="N623" s="1908"/>
      <c r="O623" s="1908"/>
      <c r="P623" s="1908"/>
      <c r="Q623" s="1908"/>
      <c r="R623" s="1908"/>
      <c r="S623" s="1908"/>
      <c r="T623" s="1908"/>
      <c r="U623" s="1908"/>
      <c r="V623" s="1908"/>
      <c r="W623" s="1908"/>
      <c r="X623" s="1908"/>
      <c r="Y623" s="1908"/>
      <c r="Z623" s="1908"/>
      <c r="AA623" s="1908"/>
      <c r="AB623" s="1908"/>
      <c r="AC623" s="1908"/>
      <c r="AD623" s="1908"/>
      <c r="AE623" s="1908"/>
      <c r="AF623" s="1908"/>
      <c r="AG623" s="1908"/>
    </row>
    <row r="624">
      <c r="A624" s="1908"/>
      <c r="B624" s="1908"/>
      <c r="C624" s="1908"/>
      <c r="D624" s="1908"/>
      <c r="E624" s="1908"/>
      <c r="F624" s="1908"/>
      <c r="G624" s="1908"/>
      <c r="H624" s="1908"/>
      <c r="I624" s="1908"/>
      <c r="J624" s="1908"/>
      <c r="K624" s="1908"/>
      <c r="L624" s="1908"/>
      <c r="M624" s="1908"/>
      <c r="N624" s="1908"/>
      <c r="O624" s="1908"/>
      <c r="P624" s="1908"/>
      <c r="Q624" s="1908"/>
      <c r="R624" s="1908"/>
      <c r="S624" s="1908"/>
      <c r="T624" s="1908"/>
      <c r="U624" s="1908"/>
      <c r="V624" s="1908"/>
      <c r="W624" s="1908"/>
      <c r="X624" s="1908"/>
      <c r="Y624" s="1908"/>
      <c r="Z624" s="1908"/>
      <c r="AA624" s="1908"/>
      <c r="AB624" s="1908"/>
      <c r="AC624" s="1908"/>
      <c r="AD624" s="1908"/>
      <c r="AE624" s="1908"/>
      <c r="AF624" s="1908"/>
      <c r="AG624" s="1908"/>
    </row>
    <row r="625">
      <c r="A625" s="1908"/>
      <c r="B625" s="1908"/>
      <c r="C625" s="1908"/>
      <c r="D625" s="1908"/>
      <c r="E625" s="1908"/>
      <c r="F625" s="1908"/>
      <c r="G625" s="1908"/>
      <c r="H625" s="1908"/>
      <c r="I625" s="1908"/>
      <c r="J625" s="1908"/>
      <c r="K625" s="1908"/>
      <c r="L625" s="1908"/>
      <c r="M625" s="1908"/>
      <c r="N625" s="1908"/>
      <c r="O625" s="1908"/>
      <c r="P625" s="1908"/>
      <c r="Q625" s="1908"/>
      <c r="R625" s="1908"/>
      <c r="S625" s="1908"/>
      <c r="T625" s="1908"/>
      <c r="U625" s="1908"/>
      <c r="V625" s="1908"/>
      <c r="W625" s="1908"/>
      <c r="X625" s="1908"/>
      <c r="Y625" s="1908"/>
      <c r="Z625" s="1908"/>
      <c r="AA625" s="1908"/>
      <c r="AB625" s="1908"/>
      <c r="AC625" s="1908"/>
      <c r="AD625" s="1908"/>
      <c r="AE625" s="1908"/>
      <c r="AF625" s="1908"/>
      <c r="AG625" s="1908"/>
    </row>
    <row r="626">
      <c r="A626" s="1908"/>
      <c r="B626" s="1908"/>
      <c r="C626" s="1908"/>
      <c r="D626" s="1908"/>
      <c r="E626" s="1908"/>
      <c r="F626" s="1908"/>
      <c r="G626" s="1908"/>
      <c r="H626" s="1908"/>
      <c r="I626" s="1908"/>
      <c r="J626" s="1908"/>
      <c r="K626" s="1908"/>
      <c r="L626" s="1908"/>
      <c r="M626" s="1908"/>
      <c r="N626" s="1908"/>
      <c r="O626" s="1908"/>
      <c r="P626" s="1908"/>
      <c r="Q626" s="1908"/>
      <c r="R626" s="1908"/>
      <c r="S626" s="1908"/>
      <c r="T626" s="1908"/>
      <c r="U626" s="1908"/>
      <c r="V626" s="1908"/>
      <c r="W626" s="1908"/>
      <c r="X626" s="1908"/>
      <c r="Y626" s="1908"/>
      <c r="Z626" s="1908"/>
      <c r="AA626" s="1908"/>
      <c r="AB626" s="1908"/>
      <c r="AC626" s="1908"/>
      <c r="AD626" s="1908"/>
      <c r="AE626" s="1908"/>
      <c r="AF626" s="1908"/>
      <c r="AG626" s="1908"/>
    </row>
    <row r="627">
      <c r="A627" s="1908"/>
      <c r="B627" s="1908"/>
      <c r="C627" s="1908"/>
      <c r="D627" s="1908"/>
      <c r="E627" s="1908"/>
      <c r="F627" s="1908"/>
      <c r="G627" s="1908"/>
      <c r="H627" s="1908"/>
      <c r="I627" s="1908"/>
      <c r="J627" s="1908"/>
      <c r="K627" s="1908"/>
      <c r="L627" s="1908"/>
      <c r="M627" s="1908"/>
      <c r="N627" s="1908"/>
      <c r="O627" s="1908"/>
      <c r="P627" s="1908"/>
      <c r="Q627" s="1908"/>
      <c r="R627" s="1908"/>
      <c r="S627" s="1908"/>
      <c r="T627" s="1908"/>
      <c r="U627" s="1908"/>
      <c r="V627" s="1908"/>
      <c r="W627" s="1908"/>
      <c r="X627" s="1908"/>
      <c r="Y627" s="1908"/>
      <c r="Z627" s="1908"/>
      <c r="AA627" s="1908"/>
      <c r="AB627" s="1908"/>
      <c r="AC627" s="1908"/>
      <c r="AD627" s="1908"/>
      <c r="AE627" s="1908"/>
      <c r="AF627" s="1908"/>
      <c r="AG627" s="1908"/>
    </row>
    <row r="628">
      <c r="A628" s="1908"/>
      <c r="B628" s="1908"/>
      <c r="C628" s="1908"/>
      <c r="D628" s="1908"/>
      <c r="E628" s="1908"/>
      <c r="F628" s="1908"/>
      <c r="G628" s="1908"/>
      <c r="H628" s="1908"/>
      <c r="I628" s="1908"/>
      <c r="J628" s="1908"/>
      <c r="K628" s="1908"/>
      <c r="L628" s="1908"/>
      <c r="M628" s="1908"/>
      <c r="N628" s="1908"/>
      <c r="O628" s="1908"/>
      <c r="P628" s="1908"/>
      <c r="Q628" s="1908"/>
      <c r="R628" s="1908"/>
      <c r="S628" s="1908"/>
      <c r="T628" s="1908"/>
      <c r="U628" s="1908"/>
      <c r="V628" s="1908"/>
      <c r="W628" s="1908"/>
      <c r="X628" s="1908"/>
      <c r="Y628" s="1908"/>
      <c r="Z628" s="1908"/>
      <c r="AA628" s="1908"/>
      <c r="AB628" s="1908"/>
      <c r="AC628" s="1908"/>
      <c r="AD628" s="1908"/>
      <c r="AE628" s="1908"/>
      <c r="AF628" s="1908"/>
      <c r="AG628" s="1908"/>
    </row>
    <row r="629">
      <c r="A629" s="1908"/>
      <c r="B629" s="1908"/>
      <c r="C629" s="1908"/>
      <c r="D629" s="1908"/>
      <c r="E629" s="1908"/>
      <c r="F629" s="1908"/>
      <c r="G629" s="1908"/>
      <c r="H629" s="1908"/>
      <c r="I629" s="1908"/>
      <c r="J629" s="1908"/>
      <c r="K629" s="1908"/>
      <c r="L629" s="1908"/>
      <c r="M629" s="1908"/>
      <c r="N629" s="1908"/>
      <c r="O629" s="1908"/>
      <c r="P629" s="1908"/>
      <c r="Q629" s="1908"/>
      <c r="R629" s="1908"/>
      <c r="S629" s="1908"/>
      <c r="T629" s="1908"/>
      <c r="U629" s="1908"/>
      <c r="V629" s="1908"/>
      <c r="W629" s="1908"/>
      <c r="X629" s="1908"/>
      <c r="Y629" s="1908"/>
      <c r="Z629" s="1908"/>
      <c r="AA629" s="1908"/>
      <c r="AB629" s="1908"/>
      <c r="AC629" s="1908"/>
      <c r="AD629" s="1908"/>
      <c r="AE629" s="1908"/>
      <c r="AF629" s="1908"/>
      <c r="AG629" s="1908"/>
    </row>
    <row r="630">
      <c r="A630" s="1908"/>
      <c r="B630" s="1908"/>
      <c r="C630" s="1908"/>
      <c r="D630" s="1908"/>
      <c r="E630" s="1908"/>
      <c r="F630" s="1908"/>
      <c r="G630" s="1908"/>
      <c r="H630" s="1908"/>
      <c r="I630" s="1908"/>
      <c r="J630" s="1908"/>
      <c r="K630" s="1908"/>
      <c r="L630" s="1908"/>
      <c r="M630" s="1908"/>
      <c r="N630" s="1908"/>
      <c r="O630" s="1908"/>
      <c r="P630" s="1908"/>
      <c r="Q630" s="1908"/>
      <c r="R630" s="1908"/>
      <c r="S630" s="1908"/>
      <c r="T630" s="1908"/>
      <c r="U630" s="1908"/>
      <c r="V630" s="1908"/>
      <c r="W630" s="1908"/>
      <c r="X630" s="1908"/>
      <c r="Y630" s="1908"/>
      <c r="Z630" s="1908"/>
      <c r="AA630" s="1908"/>
      <c r="AB630" s="1908"/>
      <c r="AC630" s="1908"/>
      <c r="AD630" s="1908"/>
      <c r="AE630" s="1908"/>
      <c r="AF630" s="1908"/>
      <c r="AG630" s="1908"/>
    </row>
    <row r="631">
      <c r="A631" s="1908"/>
      <c r="B631" s="1908"/>
      <c r="C631" s="1908"/>
      <c r="D631" s="1908"/>
      <c r="E631" s="1908"/>
      <c r="F631" s="1908"/>
      <c r="G631" s="1908"/>
      <c r="H631" s="1908"/>
      <c r="I631" s="1908"/>
      <c r="J631" s="1908"/>
      <c r="K631" s="1908"/>
      <c r="L631" s="1908"/>
      <c r="M631" s="1908"/>
      <c r="N631" s="1908"/>
      <c r="O631" s="1908"/>
      <c r="P631" s="1908"/>
      <c r="Q631" s="1908"/>
      <c r="R631" s="1908"/>
      <c r="S631" s="1908"/>
      <c r="T631" s="1908"/>
      <c r="U631" s="1908"/>
      <c r="V631" s="1908"/>
      <c r="W631" s="1908"/>
      <c r="X631" s="1908"/>
      <c r="Y631" s="1908"/>
      <c r="Z631" s="1908"/>
      <c r="AA631" s="1908"/>
      <c r="AB631" s="1908"/>
      <c r="AC631" s="1908"/>
      <c r="AD631" s="1908"/>
      <c r="AE631" s="1908"/>
      <c r="AF631" s="1908"/>
      <c r="AG631" s="1908"/>
    </row>
    <row r="632">
      <c r="A632" s="1908"/>
      <c r="B632" s="1908"/>
      <c r="C632" s="1908"/>
      <c r="D632" s="1908"/>
      <c r="E632" s="1908"/>
      <c r="F632" s="1908"/>
      <c r="G632" s="1908"/>
      <c r="H632" s="1908"/>
      <c r="I632" s="1908"/>
      <c r="J632" s="1908"/>
      <c r="K632" s="1908"/>
      <c r="L632" s="1908"/>
      <c r="M632" s="1908"/>
      <c r="N632" s="1908"/>
      <c r="O632" s="1908"/>
      <c r="P632" s="1908"/>
      <c r="Q632" s="1908"/>
      <c r="R632" s="1908"/>
      <c r="S632" s="1908"/>
      <c r="T632" s="1908"/>
      <c r="U632" s="1908"/>
      <c r="V632" s="1908"/>
      <c r="W632" s="1908"/>
      <c r="X632" s="1908"/>
      <c r="Y632" s="1908"/>
      <c r="Z632" s="1908"/>
      <c r="AA632" s="1908"/>
      <c r="AB632" s="1908"/>
      <c r="AC632" s="1908"/>
      <c r="AD632" s="1908"/>
      <c r="AE632" s="1908"/>
      <c r="AF632" s="1908"/>
      <c r="AG632" s="1908"/>
    </row>
    <row r="633">
      <c r="A633" s="1908"/>
      <c r="B633" s="1908"/>
      <c r="C633" s="1908"/>
      <c r="D633" s="1908"/>
      <c r="E633" s="1908"/>
      <c r="F633" s="1908"/>
      <c r="G633" s="1908"/>
      <c r="H633" s="1908"/>
      <c r="I633" s="1908"/>
      <c r="J633" s="1908"/>
      <c r="K633" s="1908"/>
      <c r="L633" s="1908"/>
      <c r="M633" s="1908"/>
      <c r="N633" s="1908"/>
      <c r="O633" s="1908"/>
      <c r="P633" s="1908"/>
      <c r="Q633" s="1908"/>
      <c r="R633" s="1908"/>
      <c r="S633" s="1908"/>
      <c r="T633" s="1908"/>
      <c r="U633" s="1908"/>
      <c r="V633" s="1908"/>
      <c r="W633" s="1908"/>
      <c r="X633" s="1908"/>
      <c r="Y633" s="1908"/>
      <c r="Z633" s="1908"/>
      <c r="AA633" s="1908"/>
      <c r="AB633" s="1908"/>
      <c r="AC633" s="1908"/>
      <c r="AD633" s="1908"/>
      <c r="AE633" s="1908"/>
      <c r="AF633" s="1908"/>
      <c r="AG633" s="1908"/>
    </row>
    <row r="634">
      <c r="A634" s="1908"/>
      <c r="B634" s="1908"/>
      <c r="C634" s="1908"/>
      <c r="D634" s="1908"/>
      <c r="E634" s="1908"/>
      <c r="F634" s="1908"/>
      <c r="G634" s="1908"/>
      <c r="H634" s="1908"/>
      <c r="I634" s="1908"/>
      <c r="J634" s="1908"/>
      <c r="K634" s="1908"/>
      <c r="L634" s="1908"/>
      <c r="M634" s="1908"/>
      <c r="N634" s="1908"/>
      <c r="O634" s="1908"/>
      <c r="P634" s="1908"/>
      <c r="Q634" s="1908"/>
      <c r="R634" s="1908"/>
      <c r="S634" s="1908"/>
      <c r="T634" s="1908"/>
      <c r="U634" s="1908"/>
      <c r="V634" s="1908"/>
      <c r="W634" s="1908"/>
      <c r="X634" s="1908"/>
      <c r="Y634" s="1908"/>
      <c r="Z634" s="1908"/>
      <c r="AA634" s="1908"/>
      <c r="AB634" s="1908"/>
      <c r="AC634" s="1908"/>
      <c r="AD634" s="1908"/>
      <c r="AE634" s="1908"/>
      <c r="AF634" s="1908"/>
      <c r="AG634" s="1908"/>
    </row>
    <row r="635">
      <c r="A635" s="1908"/>
      <c r="B635" s="1908"/>
      <c r="C635" s="1908"/>
      <c r="D635" s="1908"/>
      <c r="E635" s="1908"/>
      <c r="F635" s="1908"/>
      <c r="G635" s="1908"/>
      <c r="H635" s="1908"/>
      <c r="I635" s="1908"/>
      <c r="J635" s="1908"/>
      <c r="K635" s="1908"/>
      <c r="L635" s="1908"/>
      <c r="M635" s="1908"/>
      <c r="N635" s="1908"/>
      <c r="O635" s="1908"/>
      <c r="P635" s="1908"/>
      <c r="Q635" s="1908"/>
      <c r="R635" s="1908"/>
      <c r="S635" s="1908"/>
      <c r="T635" s="1908"/>
      <c r="U635" s="1908"/>
      <c r="V635" s="1908"/>
      <c r="W635" s="1908"/>
      <c r="X635" s="1908"/>
      <c r="Y635" s="1908"/>
      <c r="Z635" s="1908"/>
      <c r="AA635" s="1908"/>
      <c r="AB635" s="1908"/>
      <c r="AC635" s="1908"/>
      <c r="AD635" s="1908"/>
      <c r="AE635" s="1908"/>
      <c r="AF635" s="1908"/>
      <c r="AG635" s="1908"/>
    </row>
    <row r="636">
      <c r="A636" s="1908"/>
      <c r="B636" s="1908"/>
      <c r="C636" s="1908"/>
      <c r="D636" s="1908"/>
      <c r="E636" s="1908"/>
      <c r="F636" s="1908"/>
      <c r="G636" s="1908"/>
      <c r="H636" s="1908"/>
      <c r="I636" s="1908"/>
      <c r="J636" s="1908"/>
      <c r="K636" s="1908"/>
      <c r="L636" s="1908"/>
      <c r="M636" s="1908"/>
      <c r="N636" s="1908"/>
      <c r="O636" s="1908"/>
      <c r="P636" s="1908"/>
      <c r="Q636" s="1908"/>
      <c r="R636" s="1908"/>
      <c r="S636" s="1908"/>
      <c r="T636" s="1908"/>
      <c r="U636" s="1908"/>
      <c r="V636" s="1908"/>
      <c r="W636" s="1908"/>
      <c r="X636" s="1908"/>
      <c r="Y636" s="1908"/>
      <c r="Z636" s="1908"/>
      <c r="AA636" s="1908"/>
      <c r="AB636" s="1908"/>
      <c r="AC636" s="1908"/>
      <c r="AD636" s="1908"/>
      <c r="AE636" s="1908"/>
      <c r="AF636" s="1908"/>
      <c r="AG636" s="1908"/>
    </row>
    <row r="637">
      <c r="A637" s="1908"/>
      <c r="B637" s="1908"/>
      <c r="C637" s="1908"/>
      <c r="D637" s="1908"/>
      <c r="E637" s="1908"/>
      <c r="F637" s="1908"/>
      <c r="G637" s="1908"/>
      <c r="H637" s="1908"/>
      <c r="I637" s="1908"/>
      <c r="J637" s="1908"/>
      <c r="K637" s="1908"/>
      <c r="L637" s="1908"/>
      <c r="M637" s="1908"/>
      <c r="N637" s="1908"/>
      <c r="O637" s="1908"/>
      <c r="P637" s="1908"/>
      <c r="Q637" s="1908"/>
      <c r="R637" s="1908"/>
      <c r="S637" s="1908"/>
      <c r="T637" s="1908"/>
      <c r="U637" s="1908"/>
      <c r="V637" s="1908"/>
      <c r="W637" s="1908"/>
      <c r="X637" s="1908"/>
      <c r="Y637" s="1908"/>
      <c r="Z637" s="1908"/>
      <c r="AA637" s="1908"/>
      <c r="AB637" s="1908"/>
      <c r="AC637" s="1908"/>
      <c r="AD637" s="1908"/>
      <c r="AE637" s="1908"/>
      <c r="AF637" s="1908"/>
      <c r="AG637" s="1908"/>
    </row>
    <row r="638">
      <c r="A638" s="1908"/>
      <c r="B638" s="1908"/>
      <c r="C638" s="1908"/>
      <c r="D638" s="1908"/>
      <c r="E638" s="1908"/>
      <c r="F638" s="1908"/>
      <c r="G638" s="1908"/>
      <c r="H638" s="1908"/>
      <c r="I638" s="1908"/>
      <c r="J638" s="1908"/>
      <c r="K638" s="1908"/>
      <c r="L638" s="1908"/>
      <c r="M638" s="1908"/>
      <c r="N638" s="1908"/>
      <c r="O638" s="1908"/>
      <c r="P638" s="1908"/>
      <c r="Q638" s="1908"/>
      <c r="R638" s="1908"/>
      <c r="S638" s="1908"/>
      <c r="T638" s="1908"/>
      <c r="U638" s="1908"/>
      <c r="V638" s="1908"/>
      <c r="W638" s="1908"/>
      <c r="X638" s="1908"/>
      <c r="Y638" s="1908"/>
      <c r="Z638" s="1908"/>
      <c r="AA638" s="1908"/>
      <c r="AB638" s="1908"/>
      <c r="AC638" s="1908"/>
      <c r="AD638" s="1908"/>
      <c r="AE638" s="1908"/>
      <c r="AF638" s="1908"/>
      <c r="AG638" s="1908"/>
    </row>
    <row r="639">
      <c r="A639" s="1908"/>
      <c r="B639" s="1908"/>
      <c r="C639" s="1908"/>
      <c r="D639" s="1908"/>
      <c r="E639" s="1908"/>
      <c r="F639" s="1908"/>
      <c r="G639" s="1908"/>
      <c r="H639" s="1908"/>
      <c r="I639" s="1908"/>
      <c r="J639" s="1908"/>
      <c r="K639" s="1908"/>
      <c r="L639" s="1908"/>
      <c r="M639" s="1908"/>
      <c r="N639" s="1908"/>
      <c r="O639" s="1908"/>
      <c r="P639" s="1908"/>
      <c r="Q639" s="1908"/>
      <c r="R639" s="1908"/>
      <c r="S639" s="1908"/>
      <c r="T639" s="1908"/>
      <c r="U639" s="1908"/>
      <c r="V639" s="1908"/>
      <c r="W639" s="1908"/>
      <c r="X639" s="1908"/>
      <c r="Y639" s="1908"/>
      <c r="Z639" s="1908"/>
      <c r="AA639" s="1908"/>
      <c r="AB639" s="1908"/>
      <c r="AC639" s="1908"/>
      <c r="AD639" s="1908"/>
      <c r="AE639" s="1908"/>
      <c r="AF639" s="1908"/>
      <c r="AG639" s="1908"/>
    </row>
    <row r="640">
      <c r="A640" s="1908"/>
      <c r="B640" s="1908"/>
      <c r="C640" s="1908"/>
      <c r="D640" s="1908"/>
      <c r="E640" s="1908"/>
      <c r="F640" s="1908"/>
      <c r="G640" s="1908"/>
      <c r="H640" s="1908"/>
      <c r="I640" s="1908"/>
      <c r="J640" s="1908"/>
      <c r="K640" s="1908"/>
      <c r="L640" s="1908"/>
      <c r="M640" s="1908"/>
      <c r="N640" s="1908"/>
      <c r="O640" s="1908"/>
      <c r="P640" s="1908"/>
      <c r="Q640" s="1908"/>
      <c r="R640" s="1908"/>
      <c r="S640" s="1908"/>
      <c r="T640" s="1908"/>
      <c r="U640" s="1908"/>
      <c r="V640" s="1908"/>
      <c r="W640" s="1908"/>
      <c r="X640" s="1908"/>
      <c r="Y640" s="1908"/>
      <c r="Z640" s="1908"/>
      <c r="AA640" s="1908"/>
      <c r="AB640" s="1908"/>
      <c r="AC640" s="1908"/>
      <c r="AD640" s="1908"/>
      <c r="AE640" s="1908"/>
      <c r="AF640" s="1908"/>
      <c r="AG640" s="1908"/>
    </row>
    <row r="641">
      <c r="A641" s="1908"/>
      <c r="B641" s="1908"/>
      <c r="C641" s="1908"/>
      <c r="D641" s="1908"/>
      <c r="E641" s="1908"/>
      <c r="F641" s="1908"/>
      <c r="G641" s="1908"/>
      <c r="H641" s="1908"/>
      <c r="I641" s="1908"/>
      <c r="J641" s="1908"/>
      <c r="K641" s="1908"/>
      <c r="L641" s="1908"/>
      <c r="M641" s="1908"/>
      <c r="N641" s="1908"/>
      <c r="O641" s="1908"/>
      <c r="P641" s="1908"/>
      <c r="Q641" s="1908"/>
      <c r="R641" s="1908"/>
      <c r="S641" s="1908"/>
      <c r="T641" s="1908"/>
      <c r="U641" s="1908"/>
      <c r="V641" s="1908"/>
      <c r="W641" s="1908"/>
      <c r="X641" s="1908"/>
      <c r="Y641" s="1908"/>
      <c r="Z641" s="1908"/>
      <c r="AA641" s="1908"/>
      <c r="AB641" s="1908"/>
      <c r="AC641" s="1908"/>
      <c r="AD641" s="1908"/>
      <c r="AE641" s="1908"/>
      <c r="AF641" s="1908"/>
      <c r="AG641" s="1908"/>
    </row>
    <row r="642">
      <c r="A642" s="1908"/>
      <c r="B642" s="1908"/>
      <c r="C642" s="1908"/>
      <c r="D642" s="1908"/>
      <c r="E642" s="1908"/>
      <c r="F642" s="1908"/>
      <c r="G642" s="1908"/>
      <c r="H642" s="1908"/>
      <c r="I642" s="1908"/>
      <c r="J642" s="1908"/>
      <c r="K642" s="1908"/>
      <c r="L642" s="1908"/>
      <c r="M642" s="1908"/>
      <c r="N642" s="1908"/>
      <c r="O642" s="1908"/>
      <c r="P642" s="1908"/>
      <c r="Q642" s="1908"/>
      <c r="R642" s="1908"/>
      <c r="S642" s="1908"/>
      <c r="T642" s="1908"/>
      <c r="U642" s="1908"/>
      <c r="V642" s="1908"/>
      <c r="W642" s="1908"/>
      <c r="X642" s="1908"/>
      <c r="Y642" s="1908"/>
      <c r="Z642" s="1908"/>
      <c r="AA642" s="1908"/>
      <c r="AB642" s="1908"/>
      <c r="AC642" s="1908"/>
      <c r="AD642" s="1908"/>
      <c r="AE642" s="1908"/>
      <c r="AF642" s="1908"/>
      <c r="AG642" s="1908"/>
    </row>
    <row r="643">
      <c r="A643" s="1908"/>
      <c r="B643" s="1908"/>
      <c r="C643" s="1908"/>
      <c r="D643" s="1908"/>
      <c r="E643" s="1908"/>
      <c r="F643" s="1908"/>
      <c r="G643" s="1908"/>
      <c r="H643" s="1908"/>
      <c r="I643" s="1908"/>
      <c r="J643" s="1908"/>
      <c r="K643" s="1908"/>
      <c r="L643" s="1908"/>
      <c r="M643" s="1908"/>
      <c r="N643" s="1908"/>
      <c r="O643" s="1908"/>
      <c r="P643" s="1908"/>
      <c r="Q643" s="1908"/>
      <c r="R643" s="1908"/>
      <c r="S643" s="1908"/>
      <c r="T643" s="1908"/>
      <c r="U643" s="1908"/>
      <c r="V643" s="1908"/>
      <c r="W643" s="1908"/>
      <c r="X643" s="1908"/>
      <c r="Y643" s="1908"/>
      <c r="Z643" s="1908"/>
      <c r="AA643" s="1908"/>
      <c r="AB643" s="1908"/>
      <c r="AC643" s="1908"/>
      <c r="AD643" s="1908"/>
      <c r="AE643" s="1908"/>
      <c r="AF643" s="1908"/>
      <c r="AG643" s="1908"/>
    </row>
    <row r="644">
      <c r="A644" s="1908"/>
      <c r="B644" s="1908"/>
      <c r="C644" s="1908"/>
      <c r="D644" s="1908"/>
      <c r="E644" s="1908"/>
      <c r="F644" s="1908"/>
      <c r="G644" s="1908"/>
      <c r="H644" s="1908"/>
      <c r="I644" s="1908"/>
      <c r="J644" s="1908"/>
      <c r="K644" s="1908"/>
      <c r="L644" s="1908"/>
      <c r="M644" s="1908"/>
      <c r="N644" s="1908"/>
      <c r="O644" s="1908"/>
      <c r="P644" s="1908"/>
      <c r="Q644" s="1908"/>
      <c r="R644" s="1908"/>
      <c r="S644" s="1908"/>
      <c r="T644" s="1908"/>
      <c r="U644" s="1908"/>
      <c r="V644" s="1908"/>
      <c r="W644" s="1908"/>
      <c r="X644" s="1908"/>
      <c r="Y644" s="1908"/>
      <c r="Z644" s="1908"/>
      <c r="AA644" s="1908"/>
      <c r="AB644" s="1908"/>
      <c r="AC644" s="1908"/>
      <c r="AD644" s="1908"/>
      <c r="AE644" s="1908"/>
      <c r="AF644" s="1908"/>
      <c r="AG644" s="1908"/>
    </row>
    <row r="645">
      <c r="A645" s="1908"/>
      <c r="B645" s="1908"/>
      <c r="C645" s="1908"/>
      <c r="D645" s="1908"/>
      <c r="E645" s="1908"/>
      <c r="F645" s="1908"/>
      <c r="G645" s="1908"/>
      <c r="H645" s="1908"/>
      <c r="I645" s="1908"/>
      <c r="J645" s="1908"/>
      <c r="K645" s="1908"/>
      <c r="L645" s="1908"/>
      <c r="M645" s="1908"/>
      <c r="N645" s="1908"/>
      <c r="O645" s="1908"/>
      <c r="P645" s="1908"/>
      <c r="Q645" s="1908"/>
      <c r="R645" s="1908"/>
      <c r="S645" s="1908"/>
      <c r="T645" s="1908"/>
      <c r="U645" s="1908"/>
      <c r="V645" s="1908"/>
      <c r="W645" s="1908"/>
      <c r="X645" s="1908"/>
      <c r="Y645" s="1908"/>
      <c r="Z645" s="1908"/>
      <c r="AA645" s="1908"/>
      <c r="AB645" s="1908"/>
      <c r="AC645" s="1908"/>
      <c r="AD645" s="1908"/>
      <c r="AE645" s="1908"/>
      <c r="AF645" s="1908"/>
      <c r="AG645" s="1908"/>
    </row>
    <row r="646">
      <c r="A646" s="1908"/>
      <c r="B646" s="1908"/>
      <c r="C646" s="1908"/>
      <c r="D646" s="1908"/>
      <c r="E646" s="1908"/>
      <c r="F646" s="1908"/>
      <c r="G646" s="1908"/>
      <c r="H646" s="1908"/>
      <c r="I646" s="1908"/>
      <c r="J646" s="1908"/>
      <c r="K646" s="1908"/>
      <c r="L646" s="1908"/>
      <c r="M646" s="1908"/>
      <c r="N646" s="1908"/>
      <c r="O646" s="1908"/>
      <c r="P646" s="1908"/>
      <c r="Q646" s="1908"/>
      <c r="R646" s="1908"/>
      <c r="S646" s="1908"/>
      <c r="T646" s="1908"/>
      <c r="U646" s="1908"/>
      <c r="V646" s="1908"/>
      <c r="W646" s="1908"/>
      <c r="X646" s="1908"/>
      <c r="Y646" s="1908"/>
      <c r="Z646" s="1908"/>
      <c r="AA646" s="1908"/>
      <c r="AB646" s="1908"/>
      <c r="AC646" s="1908"/>
      <c r="AD646" s="1908"/>
      <c r="AE646" s="1908"/>
      <c r="AF646" s="1908"/>
      <c r="AG646" s="1908"/>
    </row>
    <row r="647">
      <c r="A647" s="1908"/>
      <c r="B647" s="1908"/>
      <c r="C647" s="1908"/>
      <c r="D647" s="1908"/>
      <c r="E647" s="1908"/>
      <c r="F647" s="1908"/>
      <c r="G647" s="1908"/>
      <c r="H647" s="1908"/>
      <c r="I647" s="1908"/>
      <c r="J647" s="1908"/>
      <c r="K647" s="1908"/>
      <c r="L647" s="1908"/>
      <c r="M647" s="1908"/>
      <c r="N647" s="1908"/>
      <c r="O647" s="1908"/>
      <c r="P647" s="1908"/>
      <c r="Q647" s="1908"/>
      <c r="R647" s="1908"/>
      <c r="S647" s="1908"/>
      <c r="T647" s="1908"/>
      <c r="U647" s="1908"/>
      <c r="V647" s="1908"/>
      <c r="W647" s="1908"/>
      <c r="X647" s="1908"/>
      <c r="Y647" s="1908"/>
      <c r="Z647" s="1908"/>
      <c r="AA647" s="1908"/>
      <c r="AB647" s="1908"/>
      <c r="AC647" s="1908"/>
      <c r="AD647" s="1908"/>
      <c r="AE647" s="1908"/>
      <c r="AF647" s="1908"/>
      <c r="AG647" s="1908"/>
    </row>
    <row r="648">
      <c r="A648" s="1908"/>
      <c r="B648" s="1908"/>
      <c r="C648" s="1908"/>
      <c r="D648" s="1908"/>
      <c r="E648" s="1908"/>
      <c r="F648" s="1908"/>
      <c r="G648" s="1908"/>
      <c r="H648" s="1908"/>
      <c r="I648" s="1908"/>
      <c r="J648" s="1908"/>
      <c r="K648" s="1908"/>
      <c r="L648" s="1908"/>
      <c r="M648" s="1908"/>
      <c r="N648" s="1908"/>
      <c r="O648" s="1908"/>
      <c r="P648" s="1908"/>
      <c r="Q648" s="1908"/>
      <c r="R648" s="1908"/>
      <c r="S648" s="1908"/>
      <c r="T648" s="1908"/>
      <c r="U648" s="1908"/>
      <c r="V648" s="1908"/>
      <c r="W648" s="1908"/>
      <c r="X648" s="1908"/>
      <c r="Y648" s="1908"/>
      <c r="Z648" s="1908"/>
      <c r="AA648" s="1908"/>
      <c r="AB648" s="1908"/>
      <c r="AC648" s="1908"/>
      <c r="AD648" s="1908"/>
      <c r="AE648" s="1908"/>
      <c r="AF648" s="1908"/>
      <c r="AG648" s="1908"/>
    </row>
    <row r="649">
      <c r="A649" s="1908"/>
      <c r="B649" s="1908"/>
      <c r="C649" s="1908"/>
      <c r="D649" s="1908"/>
      <c r="E649" s="1908"/>
      <c r="F649" s="1908"/>
      <c r="G649" s="1908"/>
      <c r="H649" s="1908"/>
      <c r="I649" s="1908"/>
      <c r="J649" s="1908"/>
      <c r="K649" s="1908"/>
      <c r="L649" s="1908"/>
      <c r="M649" s="1908"/>
      <c r="N649" s="1908"/>
      <c r="O649" s="1908"/>
      <c r="P649" s="1908"/>
      <c r="Q649" s="1908"/>
      <c r="R649" s="1908"/>
      <c r="S649" s="1908"/>
      <c r="T649" s="1908"/>
      <c r="U649" s="1908"/>
      <c r="V649" s="1908"/>
      <c r="W649" s="1908"/>
      <c r="X649" s="1908"/>
      <c r="Y649" s="1908"/>
      <c r="Z649" s="1908"/>
      <c r="AA649" s="1908"/>
      <c r="AB649" s="1908"/>
      <c r="AC649" s="1908"/>
      <c r="AD649" s="1908"/>
      <c r="AE649" s="1908"/>
      <c r="AF649" s="1908"/>
      <c r="AG649" s="1908"/>
    </row>
    <row r="650">
      <c r="A650" s="1908"/>
      <c r="B650" s="1908"/>
      <c r="C650" s="1908"/>
      <c r="D650" s="1908"/>
      <c r="E650" s="1908"/>
      <c r="F650" s="1908"/>
      <c r="G650" s="1908"/>
      <c r="H650" s="1908"/>
      <c r="I650" s="1908"/>
      <c r="J650" s="1908"/>
      <c r="K650" s="1908"/>
      <c r="L650" s="1908"/>
      <c r="M650" s="1908"/>
      <c r="N650" s="1908"/>
      <c r="O650" s="1908"/>
      <c r="P650" s="1908"/>
      <c r="Q650" s="1908"/>
      <c r="R650" s="1908"/>
      <c r="S650" s="1908"/>
      <c r="T650" s="1908"/>
      <c r="U650" s="1908"/>
      <c r="V650" s="1908"/>
      <c r="W650" s="1908"/>
      <c r="X650" s="1908"/>
      <c r="Y650" s="1908"/>
      <c r="Z650" s="1908"/>
      <c r="AA650" s="1908"/>
      <c r="AB650" s="1908"/>
      <c r="AC650" s="1908"/>
      <c r="AD650" s="1908"/>
      <c r="AE650" s="1908"/>
      <c r="AF650" s="1908"/>
      <c r="AG650" s="1908"/>
    </row>
    <row r="651">
      <c r="A651" s="1908"/>
      <c r="B651" s="1908"/>
      <c r="C651" s="1908"/>
      <c r="D651" s="1908"/>
      <c r="E651" s="1908"/>
      <c r="F651" s="1908"/>
      <c r="G651" s="1908"/>
      <c r="H651" s="1908"/>
      <c r="I651" s="1908"/>
      <c r="J651" s="1908"/>
      <c r="K651" s="1908"/>
      <c r="L651" s="1908"/>
      <c r="M651" s="1908"/>
      <c r="N651" s="1908"/>
      <c r="O651" s="1908"/>
      <c r="P651" s="1908"/>
      <c r="Q651" s="1908"/>
      <c r="R651" s="1908"/>
      <c r="S651" s="1908"/>
      <c r="T651" s="1908"/>
      <c r="U651" s="1908"/>
      <c r="V651" s="1908"/>
      <c r="W651" s="1908"/>
      <c r="X651" s="1908"/>
      <c r="Y651" s="1908"/>
      <c r="Z651" s="1908"/>
      <c r="AA651" s="1908"/>
      <c r="AB651" s="1908"/>
      <c r="AC651" s="1908"/>
      <c r="AD651" s="1908"/>
      <c r="AE651" s="1908"/>
      <c r="AF651" s="1908"/>
      <c r="AG651" s="1908"/>
    </row>
    <row r="652">
      <c r="A652" s="1908"/>
      <c r="B652" s="1908"/>
      <c r="C652" s="1908"/>
      <c r="D652" s="1908"/>
      <c r="E652" s="1908"/>
      <c r="F652" s="1908"/>
      <c r="G652" s="1908"/>
      <c r="H652" s="1908"/>
      <c r="I652" s="1908"/>
      <c r="J652" s="1908"/>
      <c r="K652" s="1908"/>
      <c r="L652" s="1908"/>
      <c r="M652" s="1908"/>
      <c r="N652" s="1908"/>
      <c r="O652" s="1908"/>
      <c r="P652" s="1908"/>
      <c r="Q652" s="1908"/>
      <c r="R652" s="1908"/>
      <c r="S652" s="1908"/>
      <c r="T652" s="1908"/>
      <c r="U652" s="1908"/>
      <c r="V652" s="1908"/>
      <c r="W652" s="1908"/>
      <c r="X652" s="1908"/>
      <c r="Y652" s="1908"/>
      <c r="Z652" s="1908"/>
      <c r="AA652" s="1908"/>
      <c r="AB652" s="1908"/>
      <c r="AC652" s="1908"/>
      <c r="AD652" s="1908"/>
      <c r="AE652" s="1908"/>
      <c r="AF652" s="1908"/>
      <c r="AG652" s="1908"/>
    </row>
    <row r="653">
      <c r="A653" s="1908"/>
      <c r="B653" s="1908"/>
      <c r="C653" s="1908"/>
      <c r="D653" s="1908"/>
      <c r="E653" s="1908"/>
      <c r="F653" s="1908"/>
      <c r="G653" s="1908"/>
      <c r="H653" s="1908"/>
      <c r="I653" s="1908"/>
      <c r="J653" s="1908"/>
      <c r="K653" s="1908"/>
      <c r="L653" s="1908"/>
      <c r="M653" s="1908"/>
      <c r="N653" s="1908"/>
      <c r="O653" s="1908"/>
      <c r="P653" s="1908"/>
      <c r="Q653" s="1908"/>
      <c r="R653" s="1908"/>
      <c r="S653" s="1908"/>
      <c r="T653" s="1908"/>
      <c r="U653" s="1908"/>
      <c r="V653" s="1908"/>
      <c r="W653" s="1908"/>
      <c r="X653" s="1908"/>
      <c r="Y653" s="1908"/>
      <c r="Z653" s="1908"/>
      <c r="AA653" s="1908"/>
      <c r="AB653" s="1908"/>
      <c r="AC653" s="1908"/>
      <c r="AD653" s="1908"/>
      <c r="AE653" s="1908"/>
      <c r="AF653" s="1908"/>
      <c r="AG653" s="1908"/>
    </row>
    <row r="654">
      <c r="A654" s="1908"/>
      <c r="B654" s="1908"/>
      <c r="C654" s="1908"/>
      <c r="D654" s="1908"/>
      <c r="E654" s="1908"/>
      <c r="F654" s="1908"/>
      <c r="G654" s="1908"/>
      <c r="H654" s="1908"/>
      <c r="I654" s="1908"/>
      <c r="J654" s="1908"/>
      <c r="K654" s="1908"/>
      <c r="L654" s="1908"/>
      <c r="M654" s="1908"/>
      <c r="N654" s="1908"/>
      <c r="O654" s="1908"/>
      <c r="P654" s="1908"/>
      <c r="Q654" s="1908"/>
      <c r="R654" s="1908"/>
      <c r="S654" s="1908"/>
      <c r="T654" s="1908"/>
      <c r="U654" s="1908"/>
      <c r="V654" s="1908"/>
      <c r="W654" s="1908"/>
      <c r="X654" s="1908"/>
      <c r="Y654" s="1908"/>
      <c r="Z654" s="1908"/>
      <c r="AA654" s="1908"/>
      <c r="AB654" s="1908"/>
      <c r="AC654" s="1908"/>
      <c r="AD654" s="1908"/>
      <c r="AE654" s="1908"/>
      <c r="AF654" s="1908"/>
      <c r="AG654" s="1908"/>
    </row>
    <row r="655">
      <c r="A655" s="1908"/>
      <c r="B655" s="1908"/>
      <c r="C655" s="1908"/>
      <c r="D655" s="1908"/>
      <c r="E655" s="1908"/>
      <c r="F655" s="1908"/>
      <c r="G655" s="1908"/>
      <c r="H655" s="1908"/>
      <c r="I655" s="1908"/>
      <c r="J655" s="1908"/>
      <c r="K655" s="1908"/>
      <c r="L655" s="1908"/>
      <c r="M655" s="1908"/>
      <c r="N655" s="1908"/>
      <c r="O655" s="1908"/>
      <c r="P655" s="1908"/>
      <c r="Q655" s="1908"/>
      <c r="R655" s="1908"/>
      <c r="S655" s="1908"/>
      <c r="T655" s="1908"/>
      <c r="U655" s="1908"/>
      <c r="V655" s="1908"/>
      <c r="W655" s="1908"/>
      <c r="X655" s="1908"/>
      <c r="Y655" s="1908"/>
      <c r="Z655" s="1908"/>
      <c r="AA655" s="1908"/>
      <c r="AB655" s="1908"/>
      <c r="AC655" s="1908"/>
      <c r="AD655" s="1908"/>
      <c r="AE655" s="1908"/>
      <c r="AF655" s="1908"/>
      <c r="AG655" s="1908"/>
    </row>
    <row r="656">
      <c r="A656" s="1908"/>
      <c r="B656" s="1908"/>
      <c r="C656" s="1908"/>
      <c r="D656" s="1908"/>
      <c r="E656" s="1908"/>
      <c r="F656" s="1908"/>
      <c r="G656" s="1908"/>
      <c r="H656" s="1908"/>
      <c r="I656" s="1908"/>
      <c r="J656" s="1908"/>
      <c r="K656" s="1908"/>
      <c r="L656" s="1908"/>
      <c r="M656" s="1908"/>
      <c r="N656" s="1908"/>
      <c r="O656" s="1908"/>
      <c r="P656" s="1908"/>
      <c r="Q656" s="1908"/>
      <c r="R656" s="1908"/>
      <c r="S656" s="1908"/>
      <c r="T656" s="1908"/>
      <c r="U656" s="1908"/>
      <c r="V656" s="1908"/>
      <c r="W656" s="1908"/>
      <c r="X656" s="1908"/>
      <c r="Y656" s="1908"/>
      <c r="Z656" s="1908"/>
      <c r="AA656" s="1908"/>
      <c r="AB656" s="1908"/>
      <c r="AC656" s="1908"/>
      <c r="AD656" s="1908"/>
      <c r="AE656" s="1908"/>
      <c r="AF656" s="1908"/>
      <c r="AG656" s="1908"/>
    </row>
    <row r="657">
      <c r="A657" s="1908"/>
      <c r="B657" s="1908"/>
      <c r="C657" s="1908"/>
      <c r="D657" s="1908"/>
      <c r="E657" s="1908"/>
      <c r="F657" s="1908"/>
      <c r="G657" s="1908"/>
      <c r="H657" s="1908"/>
      <c r="I657" s="1908"/>
      <c r="J657" s="1908"/>
      <c r="K657" s="1908"/>
      <c r="L657" s="1908"/>
      <c r="M657" s="1908"/>
      <c r="N657" s="1908"/>
      <c r="O657" s="1908"/>
      <c r="P657" s="1908"/>
      <c r="Q657" s="1908"/>
      <c r="R657" s="1908"/>
      <c r="S657" s="1908"/>
      <c r="T657" s="1908"/>
      <c r="U657" s="1908"/>
      <c r="V657" s="1908"/>
      <c r="W657" s="1908"/>
      <c r="X657" s="1908"/>
      <c r="Y657" s="1908"/>
      <c r="Z657" s="1908"/>
      <c r="AA657" s="1908"/>
      <c r="AB657" s="1908"/>
      <c r="AC657" s="1908"/>
      <c r="AD657" s="1908"/>
      <c r="AE657" s="1908"/>
      <c r="AF657" s="1908"/>
      <c r="AG657" s="1908"/>
    </row>
    <row r="658">
      <c r="A658" s="1908"/>
      <c r="B658" s="1908"/>
      <c r="C658" s="1908"/>
      <c r="D658" s="1908"/>
      <c r="E658" s="1908"/>
      <c r="F658" s="1908"/>
      <c r="G658" s="1908"/>
      <c r="H658" s="1908"/>
      <c r="I658" s="1908"/>
      <c r="J658" s="1908"/>
      <c r="K658" s="1908"/>
      <c r="L658" s="1908"/>
      <c r="M658" s="1908"/>
      <c r="N658" s="1908"/>
      <c r="O658" s="1908"/>
      <c r="P658" s="1908"/>
      <c r="Q658" s="1908"/>
      <c r="R658" s="1908"/>
      <c r="S658" s="1908"/>
      <c r="T658" s="1908"/>
      <c r="U658" s="1908"/>
      <c r="V658" s="1908"/>
      <c r="W658" s="1908"/>
      <c r="X658" s="1908"/>
      <c r="Y658" s="1908"/>
      <c r="Z658" s="1908"/>
      <c r="AA658" s="1908"/>
      <c r="AB658" s="1908"/>
      <c r="AC658" s="1908"/>
      <c r="AD658" s="1908"/>
      <c r="AE658" s="1908"/>
      <c r="AF658" s="1908"/>
      <c r="AG658" s="1908"/>
    </row>
    <row r="659">
      <c r="A659" s="1908"/>
      <c r="B659" s="1908"/>
      <c r="C659" s="1908"/>
      <c r="D659" s="1908"/>
      <c r="E659" s="1908"/>
      <c r="F659" s="1908"/>
      <c r="G659" s="1908"/>
      <c r="H659" s="1908"/>
      <c r="I659" s="1908"/>
      <c r="J659" s="1908"/>
      <c r="K659" s="1908"/>
      <c r="L659" s="1908"/>
      <c r="M659" s="1908"/>
      <c r="N659" s="1908"/>
      <c r="O659" s="1908"/>
      <c r="P659" s="1908"/>
      <c r="Q659" s="1908"/>
      <c r="R659" s="1908"/>
      <c r="S659" s="1908"/>
      <c r="T659" s="1908"/>
      <c r="U659" s="1908"/>
      <c r="V659" s="1908"/>
      <c r="W659" s="1908"/>
      <c r="X659" s="1908"/>
      <c r="Y659" s="1908"/>
      <c r="Z659" s="1908"/>
      <c r="AA659" s="1908"/>
      <c r="AB659" s="1908"/>
      <c r="AC659" s="1908"/>
      <c r="AD659" s="1908"/>
      <c r="AE659" s="1908"/>
      <c r="AF659" s="1908"/>
      <c r="AG659" s="1908"/>
    </row>
    <row r="660">
      <c r="A660" s="1908"/>
      <c r="B660" s="1908"/>
      <c r="C660" s="1908"/>
      <c r="D660" s="1908"/>
      <c r="E660" s="1908"/>
      <c r="F660" s="1908"/>
      <c r="G660" s="1908"/>
      <c r="H660" s="1908"/>
      <c r="I660" s="1908"/>
      <c r="J660" s="1908"/>
      <c r="K660" s="1908"/>
      <c r="L660" s="1908"/>
      <c r="M660" s="1908"/>
      <c r="N660" s="1908"/>
      <c r="O660" s="1908"/>
      <c r="P660" s="1908"/>
      <c r="Q660" s="1908"/>
      <c r="R660" s="1908"/>
      <c r="S660" s="1908"/>
      <c r="T660" s="1908"/>
      <c r="U660" s="1908"/>
      <c r="V660" s="1908"/>
      <c r="W660" s="1908"/>
      <c r="X660" s="1908"/>
      <c r="Y660" s="1908"/>
      <c r="Z660" s="1908"/>
      <c r="AA660" s="1908"/>
      <c r="AB660" s="1908"/>
      <c r="AC660" s="1908"/>
      <c r="AD660" s="1908"/>
      <c r="AE660" s="1908"/>
      <c r="AF660" s="1908"/>
      <c r="AG660" s="1908"/>
    </row>
    <row r="661">
      <c r="A661" s="1908"/>
      <c r="B661" s="1908"/>
      <c r="C661" s="1908"/>
      <c r="D661" s="1908"/>
      <c r="E661" s="1908"/>
      <c r="F661" s="1908"/>
      <c r="G661" s="1908"/>
      <c r="H661" s="1908"/>
      <c r="I661" s="1908"/>
      <c r="J661" s="1908"/>
      <c r="K661" s="1908"/>
      <c r="L661" s="1908"/>
      <c r="M661" s="1908"/>
      <c r="N661" s="1908"/>
      <c r="O661" s="1908"/>
      <c r="P661" s="1908"/>
      <c r="Q661" s="1908"/>
      <c r="R661" s="1908"/>
      <c r="S661" s="1908"/>
      <c r="T661" s="1908"/>
      <c r="U661" s="1908"/>
      <c r="V661" s="1908"/>
      <c r="W661" s="1908"/>
      <c r="X661" s="1908"/>
      <c r="Y661" s="1908"/>
      <c r="Z661" s="1908"/>
      <c r="AA661" s="1908"/>
      <c r="AB661" s="1908"/>
      <c r="AC661" s="1908"/>
      <c r="AD661" s="1908"/>
      <c r="AE661" s="1908"/>
      <c r="AF661" s="1908"/>
      <c r="AG661" s="1908"/>
    </row>
    <row r="662">
      <c r="A662" s="1908"/>
      <c r="B662" s="1908"/>
      <c r="C662" s="1908"/>
      <c r="D662" s="1908"/>
      <c r="E662" s="1908"/>
      <c r="F662" s="1908"/>
      <c r="G662" s="1908"/>
      <c r="H662" s="1908"/>
      <c r="I662" s="1908"/>
      <c r="J662" s="1908"/>
      <c r="K662" s="1908"/>
      <c r="L662" s="1908"/>
      <c r="M662" s="1908"/>
      <c r="N662" s="1908"/>
      <c r="O662" s="1908"/>
      <c r="P662" s="1908"/>
      <c r="Q662" s="1908"/>
      <c r="R662" s="1908"/>
      <c r="S662" s="1908"/>
      <c r="T662" s="1908"/>
      <c r="U662" s="1908"/>
      <c r="V662" s="1908"/>
      <c r="W662" s="1908"/>
      <c r="X662" s="1908"/>
      <c r="Y662" s="1908"/>
      <c r="Z662" s="1908"/>
      <c r="AA662" s="1908"/>
      <c r="AB662" s="1908"/>
      <c r="AC662" s="1908"/>
      <c r="AD662" s="1908"/>
      <c r="AE662" s="1908"/>
      <c r="AF662" s="1908"/>
      <c r="AG662" s="1908"/>
    </row>
    <row r="663">
      <c r="A663" s="1908"/>
      <c r="B663" s="1908"/>
      <c r="C663" s="1908"/>
      <c r="D663" s="1908"/>
      <c r="E663" s="1908"/>
      <c r="F663" s="1908"/>
      <c r="G663" s="1908"/>
      <c r="H663" s="1908"/>
      <c r="I663" s="1908"/>
      <c r="J663" s="1908"/>
      <c r="K663" s="1908"/>
      <c r="L663" s="1908"/>
      <c r="M663" s="1908"/>
      <c r="N663" s="1908"/>
      <c r="O663" s="1908"/>
      <c r="P663" s="1908"/>
      <c r="Q663" s="1908"/>
      <c r="R663" s="1908"/>
      <c r="S663" s="1908"/>
      <c r="T663" s="1908"/>
      <c r="U663" s="1908"/>
      <c r="V663" s="1908"/>
      <c r="W663" s="1908"/>
      <c r="X663" s="1908"/>
      <c r="Y663" s="1908"/>
      <c r="Z663" s="1908"/>
      <c r="AA663" s="1908"/>
      <c r="AB663" s="1908"/>
      <c r="AC663" s="1908"/>
      <c r="AD663" s="1908"/>
      <c r="AE663" s="1908"/>
      <c r="AF663" s="1908"/>
      <c r="AG663" s="1908"/>
    </row>
    <row r="664">
      <c r="A664" s="1908"/>
      <c r="B664" s="1908"/>
      <c r="C664" s="1908"/>
      <c r="D664" s="1908"/>
      <c r="E664" s="1908"/>
      <c r="F664" s="1908"/>
      <c r="G664" s="1908"/>
      <c r="H664" s="1908"/>
      <c r="I664" s="1908"/>
      <c r="J664" s="1908"/>
      <c r="K664" s="1908"/>
      <c r="L664" s="1908"/>
      <c r="M664" s="1908"/>
      <c r="N664" s="1908"/>
      <c r="O664" s="1908"/>
      <c r="P664" s="1908"/>
      <c r="Q664" s="1908"/>
      <c r="R664" s="1908"/>
      <c r="S664" s="1908"/>
      <c r="T664" s="1908"/>
      <c r="U664" s="1908"/>
      <c r="V664" s="1908"/>
      <c r="W664" s="1908"/>
      <c r="X664" s="1908"/>
      <c r="Y664" s="1908"/>
      <c r="Z664" s="1908"/>
      <c r="AA664" s="1908"/>
      <c r="AB664" s="1908"/>
      <c r="AC664" s="1908"/>
      <c r="AD664" s="1908"/>
      <c r="AE664" s="1908"/>
      <c r="AF664" s="1908"/>
      <c r="AG664" s="1908"/>
    </row>
    <row r="665">
      <c r="A665" s="1908"/>
      <c r="B665" s="1908"/>
      <c r="C665" s="1908"/>
      <c r="D665" s="1908"/>
      <c r="E665" s="1908"/>
      <c r="F665" s="1908"/>
      <c r="G665" s="1908"/>
      <c r="H665" s="1908"/>
      <c r="I665" s="1908"/>
      <c r="J665" s="1908"/>
      <c r="K665" s="1908"/>
      <c r="L665" s="1908"/>
      <c r="M665" s="1908"/>
      <c r="N665" s="1908"/>
      <c r="O665" s="1908"/>
      <c r="P665" s="1908"/>
      <c r="Q665" s="1908"/>
      <c r="R665" s="1908"/>
      <c r="S665" s="1908"/>
      <c r="T665" s="1908"/>
      <c r="U665" s="1908"/>
      <c r="V665" s="1908"/>
      <c r="W665" s="1908"/>
      <c r="X665" s="1908"/>
      <c r="Y665" s="1908"/>
      <c r="Z665" s="1908"/>
      <c r="AA665" s="1908"/>
      <c r="AB665" s="1908"/>
      <c r="AC665" s="1908"/>
      <c r="AD665" s="1908"/>
      <c r="AE665" s="1908"/>
      <c r="AF665" s="1908"/>
      <c r="AG665" s="1908"/>
    </row>
    <row r="666">
      <c r="A666" s="1908"/>
      <c r="B666" s="1908"/>
      <c r="C666" s="1908"/>
      <c r="D666" s="1908"/>
      <c r="E666" s="1908"/>
      <c r="F666" s="1908"/>
      <c r="G666" s="1908"/>
      <c r="H666" s="1908"/>
      <c r="I666" s="1908"/>
      <c r="J666" s="1908"/>
      <c r="K666" s="1908"/>
      <c r="L666" s="1908"/>
      <c r="M666" s="1908"/>
      <c r="N666" s="1908"/>
      <c r="O666" s="1908"/>
      <c r="P666" s="1908"/>
      <c r="Q666" s="1908"/>
      <c r="R666" s="1908"/>
      <c r="S666" s="1908"/>
      <c r="T666" s="1908"/>
      <c r="U666" s="1908"/>
      <c r="V666" s="1908"/>
      <c r="W666" s="1908"/>
      <c r="X666" s="1908"/>
      <c r="Y666" s="1908"/>
      <c r="Z666" s="1908"/>
      <c r="AA666" s="1908"/>
      <c r="AB666" s="1908"/>
      <c r="AC666" s="1908"/>
      <c r="AD666" s="1908"/>
      <c r="AE666" s="1908"/>
      <c r="AF666" s="1908"/>
      <c r="AG666" s="1908"/>
    </row>
    <row r="667">
      <c r="A667" s="1908"/>
      <c r="B667" s="1908"/>
      <c r="C667" s="1908"/>
      <c r="D667" s="1908"/>
      <c r="E667" s="1908"/>
      <c r="F667" s="1908"/>
      <c r="G667" s="1908"/>
      <c r="H667" s="1908"/>
      <c r="I667" s="1908"/>
      <c r="J667" s="1908"/>
      <c r="K667" s="1908"/>
      <c r="L667" s="1908"/>
      <c r="M667" s="1908"/>
      <c r="N667" s="1908"/>
      <c r="O667" s="1908"/>
      <c r="P667" s="1908"/>
      <c r="Q667" s="1908"/>
      <c r="R667" s="1908"/>
      <c r="S667" s="1908"/>
      <c r="T667" s="1908"/>
      <c r="U667" s="1908"/>
      <c r="V667" s="1908"/>
      <c r="W667" s="1908"/>
      <c r="X667" s="1908"/>
      <c r="Y667" s="1908"/>
      <c r="Z667" s="1908"/>
      <c r="AA667" s="1908"/>
      <c r="AB667" s="1908"/>
      <c r="AC667" s="1908"/>
      <c r="AD667" s="1908"/>
      <c r="AE667" s="1908"/>
      <c r="AF667" s="1908"/>
      <c r="AG667" s="1908"/>
    </row>
    <row r="668">
      <c r="A668" s="1908"/>
      <c r="B668" s="1908"/>
      <c r="C668" s="1908"/>
      <c r="D668" s="1908"/>
      <c r="E668" s="1908"/>
      <c r="F668" s="1908"/>
      <c r="G668" s="1908"/>
      <c r="H668" s="1908"/>
      <c r="I668" s="1908"/>
      <c r="J668" s="1908"/>
      <c r="K668" s="1908"/>
      <c r="L668" s="1908"/>
      <c r="M668" s="1908"/>
      <c r="N668" s="1908"/>
      <c r="O668" s="1908"/>
      <c r="P668" s="1908"/>
      <c r="Q668" s="1908"/>
      <c r="R668" s="1908"/>
      <c r="S668" s="1908"/>
      <c r="T668" s="1908"/>
      <c r="U668" s="1908"/>
      <c r="V668" s="1908"/>
      <c r="W668" s="1908"/>
      <c r="X668" s="1908"/>
      <c r="Y668" s="1908"/>
      <c r="Z668" s="1908"/>
      <c r="AA668" s="1908"/>
      <c r="AB668" s="1908"/>
      <c r="AC668" s="1908"/>
      <c r="AD668" s="1908"/>
      <c r="AE668" s="1908"/>
      <c r="AF668" s="1908"/>
      <c r="AG668" s="1908"/>
    </row>
    <row r="669">
      <c r="A669" s="1908"/>
      <c r="B669" s="1908"/>
      <c r="C669" s="1908"/>
      <c r="D669" s="1908"/>
      <c r="E669" s="1908"/>
      <c r="F669" s="1908"/>
      <c r="G669" s="1908"/>
      <c r="H669" s="1908"/>
      <c r="I669" s="1908"/>
      <c r="J669" s="1908"/>
      <c r="K669" s="1908"/>
      <c r="L669" s="1908"/>
      <c r="M669" s="1908"/>
      <c r="N669" s="1908"/>
      <c r="O669" s="1908"/>
      <c r="P669" s="1908"/>
      <c r="Q669" s="1908"/>
      <c r="R669" s="1908"/>
      <c r="S669" s="1908"/>
      <c r="T669" s="1908"/>
      <c r="U669" s="1908"/>
      <c r="V669" s="1908"/>
      <c r="W669" s="1908"/>
      <c r="X669" s="1908"/>
      <c r="Y669" s="1908"/>
      <c r="Z669" s="1908"/>
      <c r="AA669" s="1908"/>
      <c r="AB669" s="1908"/>
      <c r="AC669" s="1908"/>
      <c r="AD669" s="1908"/>
      <c r="AE669" s="1908"/>
      <c r="AF669" s="1908"/>
      <c r="AG669" s="1908"/>
    </row>
    <row r="670">
      <c r="A670" s="1908"/>
      <c r="B670" s="1908"/>
      <c r="C670" s="1908"/>
      <c r="D670" s="1908"/>
      <c r="E670" s="1908"/>
      <c r="F670" s="1908"/>
      <c r="G670" s="1908"/>
      <c r="H670" s="1908"/>
      <c r="I670" s="1908"/>
      <c r="J670" s="1908"/>
      <c r="K670" s="1908"/>
      <c r="L670" s="1908"/>
      <c r="M670" s="1908"/>
      <c r="N670" s="1908"/>
      <c r="O670" s="1908"/>
      <c r="P670" s="1908"/>
      <c r="Q670" s="1908"/>
      <c r="R670" s="1908"/>
      <c r="S670" s="1908"/>
      <c r="T670" s="1908"/>
      <c r="U670" s="1908"/>
      <c r="V670" s="1908"/>
      <c r="W670" s="1908"/>
      <c r="X670" s="1908"/>
      <c r="Y670" s="1908"/>
      <c r="Z670" s="1908"/>
      <c r="AA670" s="1908"/>
      <c r="AB670" s="1908"/>
      <c r="AC670" s="1908"/>
      <c r="AD670" s="1908"/>
      <c r="AE670" s="1908"/>
      <c r="AF670" s="1908"/>
      <c r="AG670" s="1908"/>
    </row>
    <row r="671">
      <c r="A671" s="1908"/>
      <c r="B671" s="1908"/>
      <c r="C671" s="1908"/>
      <c r="D671" s="1908"/>
      <c r="E671" s="1908"/>
      <c r="F671" s="1908"/>
      <c r="G671" s="1908"/>
      <c r="H671" s="1908"/>
      <c r="I671" s="1908"/>
      <c r="J671" s="1908"/>
      <c r="K671" s="1908"/>
      <c r="L671" s="1908"/>
      <c r="M671" s="1908"/>
      <c r="N671" s="1908"/>
      <c r="O671" s="1908"/>
      <c r="P671" s="1908"/>
      <c r="Q671" s="1908"/>
      <c r="R671" s="1908"/>
      <c r="S671" s="1908"/>
      <c r="T671" s="1908"/>
      <c r="U671" s="1908"/>
      <c r="V671" s="1908"/>
      <c r="W671" s="1908"/>
      <c r="X671" s="1908"/>
      <c r="Y671" s="1908"/>
      <c r="Z671" s="1908"/>
      <c r="AA671" s="1908"/>
      <c r="AB671" s="1908"/>
      <c r="AC671" s="1908"/>
      <c r="AD671" s="1908"/>
      <c r="AE671" s="1908"/>
      <c r="AF671" s="1908"/>
      <c r="AG671" s="1908"/>
    </row>
    <row r="672">
      <c r="A672" s="1908"/>
      <c r="B672" s="1908"/>
      <c r="C672" s="1908"/>
      <c r="D672" s="1908"/>
      <c r="E672" s="1908"/>
      <c r="F672" s="1908"/>
      <c r="G672" s="1908"/>
      <c r="H672" s="1908"/>
      <c r="I672" s="1908"/>
      <c r="J672" s="1908"/>
      <c r="K672" s="1908"/>
      <c r="L672" s="1908"/>
      <c r="M672" s="1908"/>
      <c r="N672" s="1908"/>
      <c r="O672" s="1908"/>
      <c r="P672" s="1908"/>
      <c r="Q672" s="1908"/>
      <c r="R672" s="1908"/>
      <c r="S672" s="1908"/>
      <c r="T672" s="1908"/>
      <c r="U672" s="1908"/>
      <c r="V672" s="1908"/>
      <c r="W672" s="1908"/>
      <c r="X672" s="1908"/>
      <c r="Y672" s="1908"/>
      <c r="Z672" s="1908"/>
      <c r="AA672" s="1908"/>
      <c r="AB672" s="1908"/>
      <c r="AC672" s="1908"/>
      <c r="AD672" s="1908"/>
      <c r="AE672" s="1908"/>
      <c r="AF672" s="1908"/>
      <c r="AG672" s="1908"/>
    </row>
    <row r="673">
      <c r="A673" s="1908"/>
      <c r="B673" s="1908"/>
      <c r="C673" s="1908"/>
      <c r="D673" s="1908"/>
      <c r="E673" s="1908"/>
      <c r="F673" s="1908"/>
      <c r="G673" s="1908"/>
      <c r="H673" s="1908"/>
      <c r="I673" s="1908"/>
      <c r="J673" s="1908"/>
      <c r="K673" s="1908"/>
      <c r="L673" s="1908"/>
      <c r="M673" s="1908"/>
      <c r="N673" s="1908"/>
      <c r="O673" s="1908"/>
      <c r="P673" s="1908"/>
      <c r="Q673" s="1908"/>
      <c r="R673" s="1908"/>
      <c r="S673" s="1908"/>
      <c r="T673" s="1908"/>
      <c r="U673" s="1908"/>
      <c r="V673" s="1908"/>
      <c r="W673" s="1908"/>
      <c r="X673" s="1908"/>
      <c r="Y673" s="1908"/>
      <c r="Z673" s="1908"/>
      <c r="AA673" s="1908"/>
      <c r="AB673" s="1908"/>
      <c r="AC673" s="1908"/>
      <c r="AD673" s="1908"/>
      <c r="AE673" s="1908"/>
      <c r="AF673" s="1908"/>
      <c r="AG673" s="1908"/>
    </row>
    <row r="674">
      <c r="A674" s="1908"/>
      <c r="B674" s="1908"/>
      <c r="C674" s="1908"/>
      <c r="D674" s="1908"/>
      <c r="E674" s="1908"/>
      <c r="F674" s="1908"/>
      <c r="G674" s="1908"/>
      <c r="H674" s="1908"/>
      <c r="I674" s="1908"/>
      <c r="J674" s="1908"/>
      <c r="K674" s="1908"/>
      <c r="L674" s="1908"/>
      <c r="M674" s="1908"/>
      <c r="N674" s="1908"/>
      <c r="O674" s="1908"/>
      <c r="P674" s="1908"/>
      <c r="Q674" s="1908"/>
      <c r="R674" s="1908"/>
      <c r="S674" s="1908"/>
      <c r="T674" s="1908"/>
      <c r="U674" s="1908"/>
      <c r="V674" s="1908"/>
      <c r="W674" s="1908"/>
      <c r="X674" s="1908"/>
      <c r="Y674" s="1908"/>
      <c r="Z674" s="1908"/>
      <c r="AA674" s="1908"/>
      <c r="AB674" s="1908"/>
      <c r="AC674" s="1908"/>
      <c r="AD674" s="1908"/>
      <c r="AE674" s="1908"/>
      <c r="AF674" s="1908"/>
      <c r="AG674" s="1908"/>
    </row>
    <row r="675">
      <c r="A675" s="1908"/>
      <c r="B675" s="1908"/>
      <c r="C675" s="1908"/>
      <c r="D675" s="1908"/>
      <c r="E675" s="1908"/>
      <c r="F675" s="1908"/>
      <c r="G675" s="1908"/>
      <c r="H675" s="1908"/>
      <c r="I675" s="1908"/>
      <c r="J675" s="1908"/>
      <c r="K675" s="1908"/>
      <c r="L675" s="1908"/>
      <c r="M675" s="1908"/>
      <c r="N675" s="1908"/>
      <c r="O675" s="1908"/>
      <c r="P675" s="1908"/>
      <c r="Q675" s="1908"/>
      <c r="R675" s="1908"/>
      <c r="S675" s="1908"/>
      <c r="T675" s="1908"/>
      <c r="U675" s="1908"/>
      <c r="V675" s="1908"/>
      <c r="W675" s="1908"/>
      <c r="X675" s="1908"/>
      <c r="Y675" s="1908"/>
      <c r="Z675" s="1908"/>
      <c r="AA675" s="1908"/>
      <c r="AB675" s="1908"/>
      <c r="AC675" s="1908"/>
      <c r="AD675" s="1908"/>
      <c r="AE675" s="1908"/>
      <c r="AF675" s="1908"/>
      <c r="AG675" s="1908"/>
    </row>
    <row r="676">
      <c r="A676" s="1908"/>
      <c r="B676" s="1908"/>
      <c r="C676" s="1908"/>
      <c r="D676" s="1908"/>
      <c r="E676" s="1908"/>
      <c r="F676" s="1908"/>
      <c r="G676" s="1908"/>
      <c r="H676" s="1908"/>
      <c r="I676" s="1908"/>
      <c r="J676" s="1908"/>
      <c r="K676" s="1908"/>
      <c r="L676" s="1908"/>
      <c r="M676" s="1908"/>
      <c r="N676" s="1908"/>
      <c r="O676" s="1908"/>
      <c r="P676" s="1908"/>
      <c r="Q676" s="1908"/>
      <c r="R676" s="1908"/>
      <c r="S676" s="1908"/>
      <c r="T676" s="1908"/>
      <c r="U676" s="1908"/>
      <c r="V676" s="1908"/>
      <c r="W676" s="1908"/>
      <c r="X676" s="1908"/>
      <c r="Y676" s="1908"/>
      <c r="Z676" s="1908"/>
      <c r="AA676" s="1908"/>
      <c r="AB676" s="1908"/>
      <c r="AC676" s="1908"/>
      <c r="AD676" s="1908"/>
      <c r="AE676" s="1908"/>
      <c r="AF676" s="1908"/>
      <c r="AG676" s="1908"/>
    </row>
    <row r="677">
      <c r="A677" s="1908"/>
      <c r="B677" s="1908"/>
      <c r="C677" s="1908"/>
      <c r="D677" s="1908"/>
      <c r="E677" s="1908"/>
      <c r="F677" s="1908"/>
      <c r="G677" s="1908"/>
      <c r="H677" s="1908"/>
      <c r="I677" s="1908"/>
      <c r="J677" s="1908"/>
      <c r="K677" s="1908"/>
      <c r="L677" s="1908"/>
      <c r="M677" s="1908"/>
      <c r="N677" s="1908"/>
      <c r="O677" s="1908"/>
      <c r="P677" s="1908"/>
      <c r="Q677" s="1908"/>
      <c r="R677" s="1908"/>
      <c r="S677" s="1908"/>
      <c r="T677" s="1908"/>
      <c r="U677" s="1908"/>
      <c r="V677" s="1908"/>
      <c r="W677" s="1908"/>
      <c r="X677" s="1908"/>
      <c r="Y677" s="1908"/>
      <c r="Z677" s="1908"/>
      <c r="AA677" s="1908"/>
      <c r="AB677" s="1908"/>
      <c r="AC677" s="1908"/>
      <c r="AD677" s="1908"/>
      <c r="AE677" s="1908"/>
      <c r="AF677" s="1908"/>
      <c r="AG677" s="1908"/>
    </row>
    <row r="678">
      <c r="A678" s="1908"/>
      <c r="B678" s="1908"/>
      <c r="C678" s="1908"/>
      <c r="D678" s="1908"/>
      <c r="E678" s="1908"/>
      <c r="F678" s="1908"/>
      <c r="G678" s="1908"/>
      <c r="H678" s="1908"/>
      <c r="I678" s="1908"/>
      <c r="J678" s="1908"/>
      <c r="K678" s="1908"/>
      <c r="L678" s="1908"/>
      <c r="M678" s="1908"/>
      <c r="N678" s="1908"/>
      <c r="O678" s="1908"/>
      <c r="P678" s="1908"/>
      <c r="Q678" s="1908"/>
      <c r="R678" s="1908"/>
      <c r="S678" s="1908"/>
      <c r="T678" s="1908"/>
      <c r="U678" s="1908"/>
      <c r="V678" s="1908"/>
      <c r="W678" s="1908"/>
      <c r="X678" s="1908"/>
      <c r="Y678" s="1908"/>
      <c r="Z678" s="1908"/>
      <c r="AA678" s="1908"/>
      <c r="AB678" s="1908"/>
      <c r="AC678" s="1908"/>
      <c r="AD678" s="1908"/>
      <c r="AE678" s="1908"/>
      <c r="AF678" s="1908"/>
      <c r="AG678" s="1908"/>
    </row>
    <row r="679">
      <c r="A679" s="1908"/>
      <c r="B679" s="1908"/>
      <c r="C679" s="1908"/>
      <c r="D679" s="1908"/>
      <c r="E679" s="1908"/>
      <c r="F679" s="1908"/>
      <c r="G679" s="1908"/>
      <c r="H679" s="1908"/>
      <c r="I679" s="1908"/>
      <c r="J679" s="1908"/>
      <c r="K679" s="1908"/>
      <c r="L679" s="1908"/>
      <c r="M679" s="1908"/>
      <c r="N679" s="1908"/>
      <c r="O679" s="1908"/>
      <c r="P679" s="1908"/>
      <c r="Q679" s="1908"/>
      <c r="R679" s="1908"/>
      <c r="S679" s="1908"/>
      <c r="T679" s="1908"/>
      <c r="U679" s="1908"/>
      <c r="V679" s="1908"/>
      <c r="W679" s="1908"/>
      <c r="X679" s="1908"/>
      <c r="Y679" s="1908"/>
      <c r="Z679" s="1908"/>
      <c r="AA679" s="1908"/>
      <c r="AB679" s="1908"/>
      <c r="AC679" s="1908"/>
      <c r="AD679" s="1908"/>
      <c r="AE679" s="1908"/>
      <c r="AF679" s="1908"/>
      <c r="AG679" s="1908"/>
    </row>
    <row r="680">
      <c r="A680" s="1908"/>
      <c r="B680" s="1908"/>
      <c r="C680" s="1908"/>
      <c r="D680" s="1908"/>
      <c r="E680" s="1908"/>
      <c r="F680" s="1908"/>
      <c r="G680" s="1908"/>
      <c r="H680" s="1908"/>
      <c r="I680" s="1908"/>
      <c r="J680" s="1908"/>
      <c r="K680" s="1908"/>
      <c r="L680" s="1908"/>
      <c r="M680" s="1908"/>
      <c r="N680" s="1908"/>
      <c r="O680" s="1908"/>
      <c r="P680" s="1908"/>
      <c r="Q680" s="1908"/>
      <c r="R680" s="1908"/>
      <c r="S680" s="1908"/>
      <c r="T680" s="1908"/>
      <c r="U680" s="1908"/>
      <c r="V680" s="1908"/>
      <c r="W680" s="1908"/>
      <c r="X680" s="1908"/>
      <c r="Y680" s="1908"/>
      <c r="Z680" s="1908"/>
      <c r="AA680" s="1908"/>
      <c r="AB680" s="1908"/>
      <c r="AC680" s="1908"/>
      <c r="AD680" s="1908"/>
      <c r="AE680" s="1908"/>
      <c r="AF680" s="1908"/>
      <c r="AG680" s="1908"/>
    </row>
    <row r="681">
      <c r="A681" s="1908"/>
      <c r="B681" s="1908"/>
      <c r="C681" s="1908"/>
      <c r="D681" s="1908"/>
      <c r="E681" s="1908"/>
      <c r="F681" s="1908"/>
      <c r="G681" s="1908"/>
      <c r="H681" s="1908"/>
      <c r="I681" s="1908"/>
      <c r="J681" s="1908"/>
      <c r="K681" s="1908"/>
      <c r="L681" s="1908"/>
      <c r="M681" s="1908"/>
      <c r="N681" s="1908"/>
      <c r="O681" s="1908"/>
      <c r="P681" s="1908"/>
      <c r="Q681" s="1908"/>
      <c r="R681" s="1908"/>
      <c r="S681" s="1908"/>
      <c r="T681" s="1908"/>
      <c r="U681" s="1908"/>
      <c r="V681" s="1908"/>
      <c r="W681" s="1908"/>
      <c r="X681" s="1908"/>
      <c r="Y681" s="1908"/>
      <c r="Z681" s="1908"/>
      <c r="AA681" s="1908"/>
      <c r="AB681" s="1908"/>
      <c r="AC681" s="1908"/>
      <c r="AD681" s="1908"/>
      <c r="AE681" s="1908"/>
      <c r="AF681" s="1908"/>
      <c r="AG681" s="1908"/>
    </row>
    <row r="682">
      <c r="A682" s="1908"/>
      <c r="B682" s="1908"/>
      <c r="C682" s="1908"/>
      <c r="D682" s="1908"/>
      <c r="E682" s="1908"/>
      <c r="F682" s="1908"/>
      <c r="G682" s="1908"/>
      <c r="H682" s="1908"/>
      <c r="I682" s="1908"/>
      <c r="J682" s="1908"/>
      <c r="K682" s="1908"/>
      <c r="L682" s="1908"/>
      <c r="M682" s="1908"/>
      <c r="N682" s="1908"/>
      <c r="O682" s="1908"/>
      <c r="P682" s="1908"/>
      <c r="Q682" s="1908"/>
      <c r="R682" s="1908"/>
      <c r="S682" s="1908"/>
      <c r="T682" s="1908"/>
      <c r="U682" s="1908"/>
      <c r="V682" s="1908"/>
      <c r="W682" s="1908"/>
      <c r="X682" s="1908"/>
      <c r="Y682" s="1908"/>
      <c r="Z682" s="1908"/>
      <c r="AA682" s="1908"/>
      <c r="AB682" s="1908"/>
      <c r="AC682" s="1908"/>
      <c r="AD682" s="1908"/>
      <c r="AE682" s="1908"/>
      <c r="AF682" s="1908"/>
      <c r="AG682" s="1908"/>
    </row>
    <row r="683">
      <c r="A683" s="1908"/>
      <c r="B683" s="1908"/>
      <c r="C683" s="1908"/>
      <c r="D683" s="1908"/>
      <c r="E683" s="1908"/>
      <c r="F683" s="1908"/>
      <c r="G683" s="1908"/>
      <c r="H683" s="1908"/>
      <c r="I683" s="1908"/>
      <c r="J683" s="1908"/>
      <c r="K683" s="1908"/>
      <c r="L683" s="1908"/>
      <c r="M683" s="1908"/>
      <c r="N683" s="1908"/>
      <c r="O683" s="1908"/>
      <c r="P683" s="1908"/>
      <c r="Q683" s="1908"/>
      <c r="R683" s="1908"/>
      <c r="S683" s="1908"/>
      <c r="T683" s="1908"/>
      <c r="U683" s="1908"/>
      <c r="V683" s="1908"/>
      <c r="W683" s="1908"/>
      <c r="X683" s="1908"/>
      <c r="Y683" s="1908"/>
      <c r="Z683" s="1908"/>
      <c r="AA683" s="1908"/>
      <c r="AB683" s="1908"/>
      <c r="AC683" s="1908"/>
      <c r="AD683" s="1908"/>
      <c r="AE683" s="1908"/>
      <c r="AF683" s="1908"/>
      <c r="AG683" s="1908"/>
    </row>
    <row r="684">
      <c r="A684" s="1908"/>
      <c r="B684" s="1908"/>
      <c r="C684" s="1908"/>
      <c r="D684" s="1908"/>
      <c r="E684" s="1908"/>
      <c r="F684" s="1908"/>
      <c r="G684" s="1908"/>
      <c r="H684" s="1908"/>
      <c r="I684" s="1908"/>
      <c r="J684" s="1908"/>
      <c r="K684" s="1908"/>
      <c r="L684" s="1908"/>
      <c r="M684" s="1908"/>
      <c r="N684" s="1908"/>
      <c r="O684" s="1908"/>
      <c r="P684" s="1908"/>
      <c r="Q684" s="1908"/>
      <c r="R684" s="1908"/>
      <c r="S684" s="1908"/>
      <c r="T684" s="1908"/>
      <c r="U684" s="1908"/>
      <c r="V684" s="1908"/>
      <c r="W684" s="1908"/>
      <c r="X684" s="1908"/>
      <c r="Y684" s="1908"/>
      <c r="Z684" s="1908"/>
      <c r="AA684" s="1908"/>
      <c r="AB684" s="1908"/>
      <c r="AC684" s="1908"/>
      <c r="AD684" s="1908"/>
      <c r="AE684" s="1908"/>
      <c r="AF684" s="1908"/>
      <c r="AG684" s="1908"/>
    </row>
    <row r="685">
      <c r="A685" s="1908"/>
      <c r="B685" s="1908"/>
      <c r="C685" s="1908"/>
      <c r="D685" s="1908"/>
      <c r="E685" s="1908"/>
      <c r="F685" s="1908"/>
      <c r="G685" s="1908"/>
      <c r="H685" s="1908"/>
      <c r="I685" s="1908"/>
      <c r="J685" s="1908"/>
      <c r="K685" s="1908"/>
      <c r="L685" s="1908"/>
      <c r="M685" s="1908"/>
      <c r="N685" s="1908"/>
      <c r="O685" s="1908"/>
      <c r="P685" s="1908"/>
      <c r="Q685" s="1908"/>
      <c r="R685" s="1908"/>
      <c r="S685" s="1908"/>
      <c r="T685" s="1908"/>
      <c r="U685" s="1908"/>
      <c r="V685" s="1908"/>
      <c r="W685" s="1908"/>
      <c r="X685" s="1908"/>
      <c r="Y685" s="1908"/>
      <c r="Z685" s="1908"/>
      <c r="AA685" s="1908"/>
      <c r="AB685" s="1908"/>
      <c r="AC685" s="1908"/>
      <c r="AD685" s="1908"/>
      <c r="AE685" s="1908"/>
      <c r="AF685" s="1908"/>
      <c r="AG685" s="1908"/>
    </row>
    <row r="686">
      <c r="A686" s="1908"/>
      <c r="B686" s="1908"/>
      <c r="C686" s="1908"/>
      <c r="D686" s="1908"/>
      <c r="E686" s="1908"/>
      <c r="F686" s="1908"/>
      <c r="G686" s="1908"/>
      <c r="H686" s="1908"/>
      <c r="I686" s="1908"/>
      <c r="J686" s="1908"/>
      <c r="K686" s="1908"/>
      <c r="L686" s="1908"/>
      <c r="M686" s="1908"/>
      <c r="N686" s="1908"/>
      <c r="O686" s="1908"/>
      <c r="P686" s="1908"/>
      <c r="Q686" s="1908"/>
      <c r="R686" s="1908"/>
      <c r="S686" s="1908"/>
      <c r="T686" s="1908"/>
      <c r="U686" s="1908"/>
      <c r="V686" s="1908"/>
      <c r="W686" s="1908"/>
      <c r="X686" s="1908"/>
      <c r="Y686" s="1908"/>
      <c r="Z686" s="1908"/>
      <c r="AA686" s="1908"/>
      <c r="AB686" s="1908"/>
      <c r="AC686" s="1908"/>
      <c r="AD686" s="1908"/>
      <c r="AE686" s="1908"/>
      <c r="AF686" s="1908"/>
      <c r="AG686" s="1908"/>
    </row>
    <row r="687">
      <c r="A687" s="1908"/>
      <c r="B687" s="1908"/>
      <c r="C687" s="1908"/>
      <c r="D687" s="1908"/>
      <c r="E687" s="1908"/>
      <c r="F687" s="1908"/>
      <c r="G687" s="1908"/>
      <c r="H687" s="1908"/>
      <c r="I687" s="1908"/>
      <c r="J687" s="1908"/>
      <c r="K687" s="1908"/>
      <c r="L687" s="1908"/>
      <c r="M687" s="1908"/>
      <c r="N687" s="1908"/>
      <c r="O687" s="1908"/>
      <c r="P687" s="1908"/>
      <c r="Q687" s="1908"/>
      <c r="R687" s="1908"/>
      <c r="S687" s="1908"/>
      <c r="T687" s="1908"/>
      <c r="U687" s="1908"/>
      <c r="V687" s="1908"/>
      <c r="W687" s="1908"/>
      <c r="X687" s="1908"/>
      <c r="Y687" s="1908"/>
      <c r="Z687" s="1908"/>
      <c r="AA687" s="1908"/>
      <c r="AB687" s="1908"/>
      <c r="AC687" s="1908"/>
      <c r="AD687" s="1908"/>
      <c r="AE687" s="1908"/>
      <c r="AF687" s="1908"/>
      <c r="AG687" s="1908"/>
    </row>
    <row r="688">
      <c r="A688" s="1908"/>
      <c r="B688" s="1908"/>
      <c r="C688" s="1908"/>
      <c r="D688" s="1908"/>
      <c r="E688" s="1908"/>
      <c r="F688" s="1908"/>
      <c r="G688" s="1908"/>
      <c r="H688" s="1908"/>
      <c r="I688" s="1908"/>
      <c r="J688" s="1908"/>
      <c r="K688" s="1908"/>
      <c r="L688" s="1908"/>
      <c r="M688" s="1908"/>
      <c r="N688" s="1908"/>
      <c r="O688" s="1908"/>
      <c r="P688" s="1908"/>
      <c r="Q688" s="1908"/>
      <c r="R688" s="1908"/>
      <c r="S688" s="1908"/>
      <c r="T688" s="1908"/>
      <c r="U688" s="1908"/>
      <c r="V688" s="1908"/>
      <c r="W688" s="1908"/>
      <c r="X688" s="1908"/>
      <c r="Y688" s="1908"/>
      <c r="Z688" s="1908"/>
      <c r="AA688" s="1908"/>
      <c r="AB688" s="1908"/>
      <c r="AC688" s="1908"/>
      <c r="AD688" s="1908"/>
      <c r="AE688" s="1908"/>
      <c r="AF688" s="1908"/>
      <c r="AG688" s="1908"/>
    </row>
    <row r="689">
      <c r="A689" s="1908"/>
      <c r="B689" s="1908"/>
      <c r="C689" s="1908"/>
      <c r="D689" s="1908"/>
      <c r="E689" s="1908"/>
      <c r="F689" s="1908"/>
      <c r="G689" s="1908"/>
      <c r="H689" s="1908"/>
      <c r="I689" s="1908"/>
      <c r="J689" s="1908"/>
      <c r="K689" s="1908"/>
      <c r="L689" s="1908"/>
      <c r="M689" s="1908"/>
      <c r="N689" s="1908"/>
      <c r="O689" s="1908"/>
      <c r="P689" s="1908"/>
      <c r="Q689" s="1908"/>
      <c r="R689" s="1908"/>
      <c r="S689" s="1908"/>
      <c r="T689" s="1908"/>
      <c r="U689" s="1908"/>
      <c r="V689" s="1908"/>
      <c r="W689" s="1908"/>
      <c r="X689" s="1908"/>
      <c r="Y689" s="1908"/>
      <c r="Z689" s="1908"/>
      <c r="AA689" s="1908"/>
      <c r="AB689" s="1908"/>
      <c r="AC689" s="1908"/>
      <c r="AD689" s="1908"/>
      <c r="AE689" s="1908"/>
      <c r="AF689" s="1908"/>
      <c r="AG689" s="1908"/>
    </row>
    <row r="690">
      <c r="A690" s="1908"/>
      <c r="B690" s="1908"/>
      <c r="C690" s="1908"/>
      <c r="D690" s="1908"/>
      <c r="E690" s="1908"/>
      <c r="F690" s="1908"/>
      <c r="G690" s="1908"/>
      <c r="H690" s="1908"/>
      <c r="I690" s="1908"/>
      <c r="J690" s="1908"/>
      <c r="K690" s="1908"/>
      <c r="L690" s="1908"/>
      <c r="M690" s="1908"/>
      <c r="N690" s="1908"/>
      <c r="O690" s="1908"/>
      <c r="P690" s="1908"/>
      <c r="Q690" s="1908"/>
      <c r="R690" s="1908"/>
      <c r="S690" s="1908"/>
      <c r="T690" s="1908"/>
      <c r="U690" s="1908"/>
      <c r="V690" s="1908"/>
      <c r="W690" s="1908"/>
      <c r="X690" s="1908"/>
      <c r="Y690" s="1908"/>
      <c r="Z690" s="1908"/>
      <c r="AA690" s="1908"/>
      <c r="AB690" s="1908"/>
      <c r="AC690" s="1908"/>
      <c r="AD690" s="1908"/>
      <c r="AE690" s="1908"/>
      <c r="AF690" s="1908"/>
      <c r="AG690" s="1908"/>
    </row>
    <row r="691">
      <c r="A691" s="1908"/>
      <c r="B691" s="1908"/>
      <c r="C691" s="1908"/>
      <c r="D691" s="1908"/>
      <c r="E691" s="1908"/>
      <c r="F691" s="1908"/>
      <c r="G691" s="1908"/>
      <c r="H691" s="1908"/>
      <c r="I691" s="1908"/>
      <c r="J691" s="1908"/>
      <c r="K691" s="1908"/>
      <c r="L691" s="1908"/>
      <c r="M691" s="1908"/>
      <c r="N691" s="1908"/>
      <c r="O691" s="1908"/>
      <c r="P691" s="1908"/>
      <c r="Q691" s="1908"/>
      <c r="R691" s="1908"/>
      <c r="S691" s="1908"/>
      <c r="T691" s="1908"/>
      <c r="U691" s="1908"/>
      <c r="V691" s="1908"/>
      <c r="W691" s="1908"/>
      <c r="X691" s="1908"/>
      <c r="Y691" s="1908"/>
      <c r="Z691" s="1908"/>
      <c r="AA691" s="1908"/>
      <c r="AB691" s="1908"/>
      <c r="AC691" s="1908"/>
      <c r="AD691" s="1908"/>
      <c r="AE691" s="1908"/>
      <c r="AF691" s="1908"/>
      <c r="AG691" s="1908"/>
    </row>
    <row r="692">
      <c r="A692" s="1908"/>
      <c r="B692" s="1908"/>
      <c r="C692" s="1908"/>
      <c r="D692" s="1908"/>
      <c r="E692" s="1908"/>
      <c r="F692" s="1908"/>
      <c r="G692" s="1908"/>
      <c r="H692" s="1908"/>
      <c r="I692" s="1908"/>
      <c r="J692" s="1908"/>
      <c r="K692" s="1908"/>
      <c r="L692" s="1908"/>
      <c r="M692" s="1908"/>
      <c r="N692" s="1908"/>
      <c r="O692" s="1908"/>
      <c r="P692" s="1908"/>
      <c r="Q692" s="1908"/>
      <c r="R692" s="1908"/>
      <c r="S692" s="1908"/>
      <c r="T692" s="1908"/>
      <c r="U692" s="1908"/>
      <c r="V692" s="1908"/>
      <c r="W692" s="1908"/>
      <c r="X692" s="1908"/>
      <c r="Y692" s="1908"/>
      <c r="Z692" s="1908"/>
      <c r="AA692" s="1908"/>
      <c r="AB692" s="1908"/>
      <c r="AC692" s="1908"/>
      <c r="AD692" s="1908"/>
      <c r="AE692" s="1908"/>
      <c r="AF692" s="1908"/>
      <c r="AG692" s="1908"/>
    </row>
    <row r="693">
      <c r="A693" s="1908"/>
      <c r="B693" s="1908"/>
      <c r="C693" s="1908"/>
      <c r="D693" s="1908"/>
      <c r="E693" s="1908"/>
      <c r="F693" s="1908"/>
      <c r="G693" s="1908"/>
      <c r="H693" s="1908"/>
      <c r="I693" s="1908"/>
      <c r="J693" s="1908"/>
      <c r="K693" s="1908"/>
      <c r="L693" s="1908"/>
      <c r="M693" s="1908"/>
      <c r="N693" s="1908"/>
      <c r="O693" s="1908"/>
      <c r="P693" s="1908"/>
      <c r="Q693" s="1908"/>
      <c r="R693" s="1908"/>
      <c r="S693" s="1908"/>
      <c r="T693" s="1908"/>
      <c r="U693" s="1908"/>
      <c r="V693" s="1908"/>
      <c r="W693" s="1908"/>
      <c r="X693" s="1908"/>
      <c r="Y693" s="1908"/>
      <c r="Z693" s="1908"/>
      <c r="AA693" s="1908"/>
      <c r="AB693" s="1908"/>
      <c r="AC693" s="1908"/>
      <c r="AD693" s="1908"/>
      <c r="AE693" s="1908"/>
      <c r="AF693" s="1908"/>
      <c r="AG693" s="1908"/>
    </row>
    <row r="694">
      <c r="A694" s="1908"/>
      <c r="B694" s="1908"/>
      <c r="C694" s="1908"/>
      <c r="D694" s="1908"/>
      <c r="E694" s="1908"/>
      <c r="F694" s="1908"/>
      <c r="G694" s="1908"/>
      <c r="H694" s="1908"/>
      <c r="I694" s="1908"/>
      <c r="J694" s="1908"/>
      <c r="K694" s="1908"/>
      <c r="L694" s="1908"/>
      <c r="M694" s="1908"/>
      <c r="N694" s="1908"/>
      <c r="O694" s="1908"/>
      <c r="P694" s="1908"/>
      <c r="Q694" s="1908"/>
      <c r="R694" s="1908"/>
      <c r="S694" s="1908"/>
      <c r="T694" s="1908"/>
      <c r="U694" s="1908"/>
      <c r="V694" s="1908"/>
      <c r="W694" s="1908"/>
      <c r="X694" s="1908"/>
      <c r="Y694" s="1908"/>
      <c r="Z694" s="1908"/>
      <c r="AA694" s="1908"/>
      <c r="AB694" s="1908"/>
      <c r="AC694" s="1908"/>
      <c r="AD694" s="1908"/>
      <c r="AE694" s="1908"/>
      <c r="AF694" s="1908"/>
      <c r="AG694" s="1908"/>
    </row>
    <row r="695">
      <c r="A695" s="1908"/>
      <c r="B695" s="1908"/>
      <c r="C695" s="1908"/>
      <c r="D695" s="1908"/>
      <c r="E695" s="1908"/>
      <c r="F695" s="1908"/>
      <c r="G695" s="1908"/>
      <c r="H695" s="1908"/>
      <c r="I695" s="1908"/>
      <c r="J695" s="1908"/>
      <c r="K695" s="1908"/>
      <c r="L695" s="1908"/>
      <c r="M695" s="1908"/>
      <c r="N695" s="1908"/>
      <c r="O695" s="1908"/>
      <c r="P695" s="1908"/>
      <c r="Q695" s="1908"/>
      <c r="R695" s="1908"/>
      <c r="S695" s="1908"/>
      <c r="T695" s="1908"/>
      <c r="U695" s="1908"/>
      <c r="V695" s="1908"/>
      <c r="W695" s="1908"/>
      <c r="X695" s="1908"/>
      <c r="Y695" s="1908"/>
      <c r="Z695" s="1908"/>
      <c r="AA695" s="1908"/>
      <c r="AB695" s="1908"/>
      <c r="AC695" s="1908"/>
      <c r="AD695" s="1908"/>
      <c r="AE695" s="1908"/>
      <c r="AF695" s="1908"/>
      <c r="AG695" s="1908"/>
    </row>
    <row r="696">
      <c r="A696" s="1908"/>
      <c r="B696" s="1908"/>
      <c r="C696" s="1908"/>
      <c r="D696" s="1908"/>
      <c r="E696" s="1908"/>
      <c r="F696" s="1908"/>
      <c r="G696" s="1908"/>
      <c r="H696" s="1908"/>
      <c r="I696" s="1908"/>
      <c r="J696" s="1908"/>
      <c r="K696" s="1908"/>
      <c r="L696" s="1908"/>
      <c r="M696" s="1908"/>
      <c r="N696" s="1908"/>
      <c r="O696" s="1908"/>
      <c r="P696" s="1908"/>
      <c r="Q696" s="1908"/>
      <c r="R696" s="1908"/>
      <c r="S696" s="1908"/>
      <c r="T696" s="1908"/>
      <c r="U696" s="1908"/>
      <c r="V696" s="1908"/>
      <c r="W696" s="1908"/>
      <c r="X696" s="1908"/>
      <c r="Y696" s="1908"/>
      <c r="Z696" s="1908"/>
      <c r="AA696" s="1908"/>
      <c r="AB696" s="1908"/>
      <c r="AC696" s="1908"/>
      <c r="AD696" s="1908"/>
      <c r="AE696" s="1908"/>
      <c r="AF696" s="1908"/>
      <c r="AG696" s="1908"/>
    </row>
    <row r="697">
      <c r="A697" s="1908"/>
      <c r="B697" s="1908"/>
      <c r="C697" s="1908"/>
      <c r="D697" s="1908"/>
      <c r="E697" s="1908"/>
      <c r="F697" s="1908"/>
      <c r="G697" s="1908"/>
      <c r="H697" s="1908"/>
      <c r="I697" s="1908"/>
      <c r="J697" s="1908"/>
      <c r="K697" s="1908"/>
      <c r="L697" s="1908"/>
      <c r="M697" s="1908"/>
      <c r="N697" s="1908"/>
      <c r="O697" s="1908"/>
      <c r="P697" s="1908"/>
      <c r="Q697" s="1908"/>
      <c r="R697" s="1908"/>
      <c r="S697" s="1908"/>
      <c r="T697" s="1908"/>
      <c r="U697" s="1908"/>
      <c r="V697" s="1908"/>
      <c r="W697" s="1908"/>
      <c r="X697" s="1908"/>
      <c r="Y697" s="1908"/>
      <c r="Z697" s="1908"/>
      <c r="AA697" s="1908"/>
      <c r="AB697" s="1908"/>
      <c r="AC697" s="1908"/>
      <c r="AD697" s="1908"/>
      <c r="AE697" s="1908"/>
      <c r="AF697" s="1908"/>
      <c r="AG697" s="1908"/>
    </row>
    <row r="698">
      <c r="A698" s="1908"/>
      <c r="B698" s="1908"/>
      <c r="C698" s="1908"/>
      <c r="D698" s="1908"/>
      <c r="E698" s="1908"/>
      <c r="F698" s="1908"/>
      <c r="G698" s="1908"/>
      <c r="H698" s="1908"/>
      <c r="I698" s="1908"/>
      <c r="J698" s="1908"/>
      <c r="K698" s="1908"/>
      <c r="L698" s="1908"/>
      <c r="M698" s="1908"/>
      <c r="N698" s="1908"/>
      <c r="O698" s="1908"/>
      <c r="P698" s="1908"/>
      <c r="Q698" s="1908"/>
      <c r="R698" s="1908"/>
      <c r="S698" s="1908"/>
      <c r="T698" s="1908"/>
      <c r="U698" s="1908"/>
      <c r="V698" s="1908"/>
      <c r="W698" s="1908"/>
      <c r="X698" s="1908"/>
      <c r="Y698" s="1908"/>
      <c r="Z698" s="1908"/>
      <c r="AA698" s="1908"/>
      <c r="AB698" s="1908"/>
      <c r="AC698" s="1908"/>
      <c r="AD698" s="1908"/>
      <c r="AE698" s="1908"/>
      <c r="AF698" s="1908"/>
      <c r="AG698" s="1908"/>
    </row>
    <row r="699">
      <c r="A699" s="1908"/>
      <c r="B699" s="1908"/>
      <c r="C699" s="1908"/>
      <c r="D699" s="1908"/>
      <c r="E699" s="1908"/>
      <c r="F699" s="1908"/>
      <c r="G699" s="1908"/>
      <c r="H699" s="1908"/>
      <c r="I699" s="1908"/>
      <c r="J699" s="1908"/>
      <c r="K699" s="1908"/>
      <c r="L699" s="1908"/>
      <c r="M699" s="1908"/>
      <c r="N699" s="1908"/>
      <c r="O699" s="1908"/>
      <c r="P699" s="1908"/>
      <c r="Q699" s="1908"/>
      <c r="R699" s="1908"/>
      <c r="S699" s="1908"/>
      <c r="T699" s="1908"/>
      <c r="U699" s="1908"/>
      <c r="V699" s="1908"/>
      <c r="W699" s="1908"/>
      <c r="X699" s="1908"/>
      <c r="Y699" s="1908"/>
      <c r="Z699" s="1908"/>
      <c r="AA699" s="1908"/>
      <c r="AB699" s="1908"/>
      <c r="AC699" s="1908"/>
      <c r="AD699" s="1908"/>
      <c r="AE699" s="1908"/>
      <c r="AF699" s="1908"/>
      <c r="AG699" s="1908"/>
    </row>
    <row r="700">
      <c r="A700" s="1908"/>
      <c r="B700" s="1908"/>
      <c r="C700" s="1908"/>
      <c r="D700" s="1908"/>
      <c r="E700" s="1908"/>
      <c r="F700" s="1908"/>
      <c r="G700" s="1908"/>
      <c r="H700" s="1908"/>
      <c r="I700" s="1908"/>
      <c r="J700" s="1908"/>
      <c r="K700" s="1908"/>
      <c r="L700" s="1908"/>
      <c r="M700" s="1908"/>
      <c r="N700" s="1908"/>
      <c r="O700" s="1908"/>
      <c r="P700" s="1908"/>
      <c r="Q700" s="1908"/>
      <c r="R700" s="1908"/>
      <c r="S700" s="1908"/>
      <c r="T700" s="1908"/>
      <c r="U700" s="1908"/>
      <c r="V700" s="1908"/>
      <c r="W700" s="1908"/>
      <c r="X700" s="1908"/>
      <c r="Y700" s="1908"/>
      <c r="Z700" s="1908"/>
      <c r="AA700" s="1908"/>
      <c r="AB700" s="1908"/>
      <c r="AC700" s="1908"/>
      <c r="AD700" s="1908"/>
      <c r="AE700" s="1908"/>
      <c r="AF700" s="1908"/>
      <c r="AG700" s="1908"/>
    </row>
    <row r="701">
      <c r="A701" s="1908"/>
      <c r="B701" s="1908"/>
      <c r="C701" s="1908"/>
      <c r="D701" s="1908"/>
      <c r="E701" s="1908"/>
      <c r="F701" s="1908"/>
      <c r="G701" s="1908"/>
      <c r="H701" s="1908"/>
      <c r="I701" s="1908"/>
      <c r="J701" s="1908"/>
      <c r="K701" s="1908"/>
      <c r="L701" s="1908"/>
      <c r="M701" s="1908"/>
      <c r="N701" s="1908"/>
      <c r="O701" s="1908"/>
      <c r="P701" s="1908"/>
      <c r="Q701" s="1908"/>
      <c r="R701" s="1908"/>
      <c r="S701" s="1908"/>
      <c r="T701" s="1908"/>
      <c r="U701" s="1908"/>
      <c r="V701" s="1908"/>
      <c r="W701" s="1908"/>
      <c r="X701" s="1908"/>
      <c r="Y701" s="1908"/>
      <c r="Z701" s="1908"/>
      <c r="AA701" s="1908"/>
      <c r="AB701" s="1908"/>
      <c r="AC701" s="1908"/>
      <c r="AD701" s="1908"/>
      <c r="AE701" s="1908"/>
      <c r="AF701" s="1908"/>
      <c r="AG701" s="1908"/>
    </row>
    <row r="702">
      <c r="A702" s="1908"/>
      <c r="B702" s="1908"/>
      <c r="C702" s="1908"/>
      <c r="D702" s="1908"/>
      <c r="E702" s="1908"/>
      <c r="F702" s="1908"/>
      <c r="G702" s="1908"/>
      <c r="H702" s="1908"/>
      <c r="I702" s="1908"/>
      <c r="J702" s="1908"/>
      <c r="K702" s="1908"/>
      <c r="L702" s="1908"/>
      <c r="M702" s="1908"/>
      <c r="N702" s="1908"/>
      <c r="O702" s="1908"/>
      <c r="P702" s="1908"/>
      <c r="Q702" s="1908"/>
      <c r="R702" s="1908"/>
      <c r="S702" s="1908"/>
      <c r="T702" s="1908"/>
      <c r="U702" s="1908"/>
      <c r="V702" s="1908"/>
      <c r="W702" s="1908"/>
      <c r="X702" s="1908"/>
      <c r="Y702" s="1908"/>
      <c r="Z702" s="1908"/>
      <c r="AA702" s="1908"/>
      <c r="AB702" s="1908"/>
      <c r="AC702" s="1908"/>
      <c r="AD702" s="1908"/>
      <c r="AE702" s="1908"/>
      <c r="AF702" s="1908"/>
      <c r="AG702" s="1908"/>
    </row>
    <row r="703">
      <c r="A703" s="1908"/>
      <c r="B703" s="1908"/>
      <c r="C703" s="1908"/>
      <c r="D703" s="1908"/>
      <c r="E703" s="1908"/>
      <c r="F703" s="1908"/>
      <c r="G703" s="1908"/>
      <c r="H703" s="1908"/>
      <c r="I703" s="1908"/>
      <c r="J703" s="1908"/>
      <c r="K703" s="1908"/>
      <c r="L703" s="1908"/>
      <c r="M703" s="1908"/>
      <c r="N703" s="1908"/>
      <c r="O703" s="1908"/>
      <c r="P703" s="1908"/>
      <c r="Q703" s="1908"/>
      <c r="R703" s="1908"/>
      <c r="S703" s="1908"/>
      <c r="T703" s="1908"/>
      <c r="U703" s="1908"/>
      <c r="V703" s="1908"/>
      <c r="W703" s="1908"/>
      <c r="X703" s="1908"/>
      <c r="Y703" s="1908"/>
      <c r="Z703" s="1908"/>
      <c r="AA703" s="1908"/>
      <c r="AB703" s="1908"/>
      <c r="AC703" s="1908"/>
      <c r="AD703" s="1908"/>
      <c r="AE703" s="1908"/>
      <c r="AF703" s="1908"/>
      <c r="AG703" s="1908"/>
    </row>
    <row r="704">
      <c r="A704" s="1908"/>
      <c r="B704" s="1908"/>
      <c r="C704" s="1908"/>
      <c r="D704" s="1908"/>
      <c r="E704" s="1908"/>
      <c r="F704" s="1908"/>
      <c r="G704" s="1908"/>
      <c r="H704" s="1908"/>
      <c r="I704" s="1908"/>
      <c r="J704" s="1908"/>
      <c r="K704" s="1908"/>
      <c r="L704" s="1908"/>
      <c r="M704" s="1908"/>
      <c r="N704" s="1908"/>
      <c r="O704" s="1908"/>
      <c r="P704" s="1908"/>
      <c r="Q704" s="1908"/>
      <c r="R704" s="1908"/>
      <c r="S704" s="1908"/>
      <c r="T704" s="1908"/>
      <c r="U704" s="1908"/>
      <c r="V704" s="1908"/>
      <c r="W704" s="1908"/>
      <c r="X704" s="1908"/>
      <c r="Y704" s="1908"/>
      <c r="Z704" s="1908"/>
      <c r="AA704" s="1908"/>
      <c r="AB704" s="1908"/>
      <c r="AC704" s="1908"/>
      <c r="AD704" s="1908"/>
      <c r="AE704" s="1908"/>
      <c r="AF704" s="1908"/>
      <c r="AG704" s="1908"/>
    </row>
    <row r="705">
      <c r="A705" s="1908"/>
      <c r="B705" s="1908"/>
      <c r="C705" s="1908"/>
      <c r="D705" s="1908"/>
      <c r="E705" s="1908"/>
      <c r="F705" s="1908"/>
      <c r="G705" s="1908"/>
      <c r="H705" s="1908"/>
      <c r="I705" s="1908"/>
      <c r="J705" s="1908"/>
      <c r="K705" s="1908"/>
      <c r="L705" s="1908"/>
      <c r="M705" s="1908"/>
      <c r="N705" s="1908"/>
      <c r="O705" s="1908"/>
      <c r="P705" s="1908"/>
      <c r="Q705" s="1908"/>
      <c r="R705" s="1908"/>
      <c r="S705" s="1908"/>
      <c r="T705" s="1908"/>
      <c r="U705" s="1908"/>
      <c r="V705" s="1908"/>
      <c r="W705" s="1908"/>
      <c r="X705" s="1908"/>
      <c r="Y705" s="1908"/>
      <c r="Z705" s="1908"/>
      <c r="AA705" s="1908"/>
      <c r="AB705" s="1908"/>
      <c r="AC705" s="1908"/>
      <c r="AD705" s="1908"/>
      <c r="AE705" s="1908"/>
      <c r="AF705" s="1908"/>
      <c r="AG705" s="1908"/>
    </row>
    <row r="706">
      <c r="A706" s="1908"/>
      <c r="B706" s="1908"/>
      <c r="C706" s="1908"/>
      <c r="D706" s="1908"/>
      <c r="E706" s="1908"/>
      <c r="F706" s="1908"/>
      <c r="G706" s="1908"/>
      <c r="H706" s="1908"/>
      <c r="I706" s="1908"/>
      <c r="J706" s="1908"/>
      <c r="K706" s="1908"/>
      <c r="L706" s="1908"/>
      <c r="M706" s="1908"/>
      <c r="N706" s="1908"/>
      <c r="O706" s="1908"/>
      <c r="P706" s="1908"/>
      <c r="Q706" s="1908"/>
      <c r="R706" s="1908"/>
      <c r="S706" s="1908"/>
      <c r="T706" s="1908"/>
      <c r="U706" s="1908"/>
      <c r="V706" s="1908"/>
      <c r="W706" s="1908"/>
      <c r="X706" s="1908"/>
      <c r="Y706" s="1908"/>
      <c r="Z706" s="1908"/>
      <c r="AA706" s="1908"/>
      <c r="AB706" s="1908"/>
      <c r="AC706" s="1908"/>
      <c r="AD706" s="1908"/>
      <c r="AE706" s="1908"/>
      <c r="AF706" s="1908"/>
      <c r="AG706" s="1908"/>
    </row>
    <row r="707">
      <c r="A707" s="1908"/>
      <c r="B707" s="1908"/>
      <c r="C707" s="1908"/>
      <c r="D707" s="1908"/>
      <c r="E707" s="1908"/>
      <c r="F707" s="1908"/>
      <c r="G707" s="1908"/>
      <c r="H707" s="1908"/>
      <c r="I707" s="1908"/>
      <c r="J707" s="1908"/>
      <c r="K707" s="1908"/>
      <c r="L707" s="1908"/>
      <c r="M707" s="1908"/>
      <c r="N707" s="1908"/>
      <c r="O707" s="1908"/>
      <c r="P707" s="1908"/>
      <c r="Q707" s="1908"/>
      <c r="R707" s="1908"/>
      <c r="S707" s="1908"/>
      <c r="T707" s="1908"/>
      <c r="U707" s="1908"/>
      <c r="V707" s="1908"/>
      <c r="W707" s="1908"/>
      <c r="X707" s="1908"/>
      <c r="Y707" s="1908"/>
      <c r="Z707" s="1908"/>
      <c r="AA707" s="1908"/>
      <c r="AB707" s="1908"/>
      <c r="AC707" s="1908"/>
      <c r="AD707" s="1908"/>
      <c r="AE707" s="1908"/>
      <c r="AF707" s="1908"/>
      <c r="AG707" s="1908"/>
    </row>
    <row r="708">
      <c r="A708" s="1908"/>
      <c r="B708" s="1908"/>
      <c r="C708" s="1908"/>
      <c r="D708" s="1908"/>
      <c r="E708" s="1908"/>
      <c r="F708" s="1908"/>
      <c r="G708" s="1908"/>
      <c r="H708" s="1908"/>
      <c r="I708" s="1908"/>
      <c r="J708" s="1908"/>
      <c r="K708" s="1908"/>
      <c r="L708" s="1908"/>
      <c r="M708" s="1908"/>
      <c r="N708" s="1908"/>
      <c r="O708" s="1908"/>
      <c r="P708" s="1908"/>
      <c r="Q708" s="1908"/>
      <c r="R708" s="1908"/>
      <c r="S708" s="1908"/>
      <c r="T708" s="1908"/>
      <c r="U708" s="1908"/>
      <c r="V708" s="1908"/>
      <c r="W708" s="1908"/>
      <c r="X708" s="1908"/>
      <c r="Y708" s="1908"/>
      <c r="Z708" s="1908"/>
      <c r="AA708" s="1908"/>
      <c r="AB708" s="1908"/>
      <c r="AC708" s="1908"/>
      <c r="AD708" s="1908"/>
      <c r="AE708" s="1908"/>
      <c r="AF708" s="1908"/>
      <c r="AG708" s="1908"/>
    </row>
    <row r="709">
      <c r="A709" s="1908"/>
      <c r="B709" s="1908"/>
      <c r="C709" s="1908"/>
      <c r="D709" s="1908"/>
      <c r="E709" s="1908"/>
      <c r="F709" s="1908"/>
      <c r="G709" s="1908"/>
      <c r="H709" s="1908"/>
      <c r="I709" s="1908"/>
      <c r="J709" s="1908"/>
      <c r="K709" s="1908"/>
      <c r="L709" s="1908"/>
      <c r="M709" s="1908"/>
      <c r="N709" s="1908"/>
      <c r="O709" s="1908"/>
      <c r="P709" s="1908"/>
      <c r="Q709" s="1908"/>
      <c r="R709" s="1908"/>
      <c r="S709" s="1908"/>
      <c r="T709" s="1908"/>
      <c r="U709" s="1908"/>
      <c r="V709" s="1908"/>
      <c r="W709" s="1908"/>
      <c r="X709" s="1908"/>
      <c r="Y709" s="1908"/>
      <c r="Z709" s="1908"/>
      <c r="AA709" s="1908"/>
      <c r="AB709" s="1908"/>
      <c r="AC709" s="1908"/>
      <c r="AD709" s="1908"/>
      <c r="AE709" s="1908"/>
      <c r="AF709" s="1908"/>
      <c r="AG709" s="1908"/>
    </row>
    <row r="710">
      <c r="A710" s="1908"/>
      <c r="B710" s="1908"/>
      <c r="C710" s="1908"/>
      <c r="D710" s="1908"/>
      <c r="E710" s="1908"/>
      <c r="F710" s="1908"/>
      <c r="G710" s="1908"/>
      <c r="H710" s="1908"/>
      <c r="I710" s="1908"/>
      <c r="J710" s="1908"/>
      <c r="K710" s="1908"/>
      <c r="L710" s="1908"/>
      <c r="M710" s="1908"/>
      <c r="N710" s="1908"/>
      <c r="O710" s="1908"/>
      <c r="P710" s="1908"/>
      <c r="Q710" s="1908"/>
      <c r="R710" s="1908"/>
      <c r="S710" s="1908"/>
      <c r="T710" s="1908"/>
      <c r="U710" s="1908"/>
      <c r="V710" s="1908"/>
      <c r="W710" s="1908"/>
      <c r="X710" s="1908"/>
      <c r="Y710" s="1908"/>
      <c r="Z710" s="1908"/>
      <c r="AA710" s="1908"/>
      <c r="AB710" s="1908"/>
      <c r="AC710" s="1908"/>
      <c r="AD710" s="1908"/>
      <c r="AE710" s="1908"/>
      <c r="AF710" s="1908"/>
      <c r="AG710" s="1908"/>
    </row>
    <row r="711">
      <c r="A711" s="1908"/>
      <c r="B711" s="1908"/>
      <c r="C711" s="1908"/>
      <c r="D711" s="1908"/>
      <c r="E711" s="1908"/>
      <c r="F711" s="1908"/>
      <c r="G711" s="1908"/>
      <c r="H711" s="1908"/>
      <c r="I711" s="1908"/>
      <c r="J711" s="1908"/>
      <c r="K711" s="1908"/>
      <c r="L711" s="1908"/>
      <c r="M711" s="1908"/>
      <c r="N711" s="1908"/>
      <c r="O711" s="1908"/>
      <c r="P711" s="1908"/>
      <c r="Q711" s="1908"/>
      <c r="R711" s="1908"/>
      <c r="S711" s="1908"/>
      <c r="T711" s="1908"/>
      <c r="U711" s="1908"/>
      <c r="V711" s="1908"/>
      <c r="W711" s="1908"/>
      <c r="X711" s="1908"/>
      <c r="Y711" s="1908"/>
      <c r="Z711" s="1908"/>
      <c r="AA711" s="1908"/>
      <c r="AB711" s="1908"/>
      <c r="AC711" s="1908"/>
      <c r="AD711" s="1908"/>
      <c r="AE711" s="1908"/>
      <c r="AF711" s="1908"/>
      <c r="AG711" s="1908"/>
    </row>
    <row r="712">
      <c r="A712" s="1908"/>
      <c r="B712" s="1908"/>
      <c r="C712" s="1908"/>
      <c r="D712" s="1908"/>
      <c r="E712" s="1908"/>
      <c r="F712" s="1908"/>
      <c r="G712" s="1908"/>
      <c r="H712" s="1908"/>
      <c r="I712" s="1908"/>
      <c r="J712" s="1908"/>
      <c r="K712" s="1908"/>
      <c r="L712" s="1908"/>
      <c r="M712" s="1908"/>
      <c r="N712" s="1908"/>
      <c r="O712" s="1908"/>
      <c r="P712" s="1908"/>
      <c r="Q712" s="1908"/>
      <c r="R712" s="1908"/>
      <c r="S712" s="1908"/>
      <c r="T712" s="1908"/>
      <c r="U712" s="1908"/>
      <c r="V712" s="1908"/>
      <c r="W712" s="1908"/>
      <c r="X712" s="1908"/>
      <c r="Y712" s="1908"/>
      <c r="Z712" s="1908"/>
      <c r="AA712" s="1908"/>
      <c r="AB712" s="1908"/>
      <c r="AC712" s="1908"/>
      <c r="AD712" s="1908"/>
      <c r="AE712" s="1908"/>
      <c r="AF712" s="1908"/>
      <c r="AG712" s="1908"/>
    </row>
    <row r="713">
      <c r="A713" s="1908"/>
      <c r="B713" s="1908"/>
      <c r="C713" s="1908"/>
      <c r="D713" s="1908"/>
      <c r="E713" s="1908"/>
      <c r="F713" s="1908"/>
      <c r="G713" s="1908"/>
      <c r="H713" s="1908"/>
      <c r="I713" s="1908"/>
      <c r="J713" s="1908"/>
      <c r="K713" s="1908"/>
      <c r="L713" s="1908"/>
      <c r="M713" s="1908"/>
      <c r="N713" s="1908"/>
      <c r="O713" s="1908"/>
      <c r="P713" s="1908"/>
      <c r="Q713" s="1908"/>
      <c r="R713" s="1908"/>
      <c r="S713" s="1908"/>
      <c r="T713" s="1908"/>
      <c r="U713" s="1908"/>
      <c r="V713" s="1908"/>
      <c r="W713" s="1908"/>
      <c r="X713" s="1908"/>
      <c r="Y713" s="1908"/>
      <c r="Z713" s="1908"/>
      <c r="AA713" s="1908"/>
      <c r="AB713" s="1908"/>
      <c r="AC713" s="1908"/>
      <c r="AD713" s="1908"/>
      <c r="AE713" s="1908"/>
      <c r="AF713" s="1908"/>
      <c r="AG713" s="1908"/>
    </row>
    <row r="714">
      <c r="A714" s="1908"/>
      <c r="B714" s="1908"/>
      <c r="C714" s="1908"/>
      <c r="D714" s="1908"/>
      <c r="E714" s="1908"/>
      <c r="F714" s="1908"/>
      <c r="G714" s="1908"/>
      <c r="H714" s="1908"/>
      <c r="I714" s="1908"/>
      <c r="J714" s="1908"/>
      <c r="K714" s="1908"/>
      <c r="L714" s="1908"/>
      <c r="M714" s="1908"/>
      <c r="N714" s="1908"/>
      <c r="O714" s="1908"/>
      <c r="P714" s="1908"/>
      <c r="Q714" s="1908"/>
      <c r="R714" s="1908"/>
      <c r="S714" s="1908"/>
      <c r="T714" s="1908"/>
      <c r="U714" s="1908"/>
      <c r="V714" s="1908"/>
      <c r="W714" s="1908"/>
      <c r="X714" s="1908"/>
      <c r="Y714" s="1908"/>
      <c r="Z714" s="1908"/>
      <c r="AA714" s="1908"/>
      <c r="AB714" s="1908"/>
      <c r="AC714" s="1908"/>
      <c r="AD714" s="1908"/>
      <c r="AE714" s="1908"/>
      <c r="AF714" s="1908"/>
      <c r="AG714" s="1908"/>
    </row>
    <row r="715">
      <c r="A715" s="1908"/>
      <c r="B715" s="1908"/>
      <c r="C715" s="1908"/>
      <c r="D715" s="1908"/>
      <c r="E715" s="1908"/>
      <c r="F715" s="1908"/>
      <c r="G715" s="1908"/>
      <c r="H715" s="1908"/>
      <c r="I715" s="1908"/>
      <c r="J715" s="1908"/>
      <c r="K715" s="1908"/>
      <c r="L715" s="1908"/>
      <c r="M715" s="1908"/>
      <c r="N715" s="1908"/>
      <c r="O715" s="1908"/>
      <c r="P715" s="1908"/>
      <c r="Q715" s="1908"/>
      <c r="R715" s="1908"/>
      <c r="S715" s="1908"/>
      <c r="T715" s="1908"/>
      <c r="U715" s="1908"/>
      <c r="V715" s="1908"/>
      <c r="W715" s="1908"/>
      <c r="X715" s="1908"/>
      <c r="Y715" s="1908"/>
      <c r="Z715" s="1908"/>
      <c r="AA715" s="1908"/>
      <c r="AB715" s="1908"/>
      <c r="AC715" s="1908"/>
      <c r="AD715" s="1908"/>
      <c r="AE715" s="1908"/>
      <c r="AF715" s="1908"/>
      <c r="AG715" s="1908"/>
    </row>
    <row r="716">
      <c r="A716" s="1908"/>
      <c r="B716" s="1908"/>
      <c r="C716" s="1908"/>
      <c r="D716" s="1908"/>
      <c r="E716" s="1908"/>
      <c r="F716" s="1908"/>
      <c r="G716" s="1908"/>
      <c r="H716" s="1908"/>
      <c r="I716" s="1908"/>
      <c r="J716" s="1908"/>
      <c r="K716" s="1908"/>
      <c r="L716" s="1908"/>
      <c r="M716" s="1908"/>
      <c r="N716" s="1908"/>
      <c r="O716" s="1908"/>
      <c r="P716" s="1908"/>
      <c r="Q716" s="1908"/>
      <c r="R716" s="1908"/>
      <c r="S716" s="1908"/>
      <c r="T716" s="1908"/>
      <c r="U716" s="1908"/>
      <c r="V716" s="1908"/>
      <c r="W716" s="1908"/>
      <c r="X716" s="1908"/>
      <c r="Y716" s="1908"/>
      <c r="Z716" s="1908"/>
      <c r="AA716" s="1908"/>
      <c r="AB716" s="1908"/>
      <c r="AC716" s="1908"/>
      <c r="AD716" s="1908"/>
      <c r="AE716" s="1908"/>
      <c r="AF716" s="1908"/>
      <c r="AG716" s="1908"/>
    </row>
    <row r="717">
      <c r="A717" s="1908"/>
      <c r="B717" s="1908"/>
      <c r="C717" s="1908"/>
      <c r="D717" s="1908"/>
      <c r="E717" s="1908"/>
      <c r="F717" s="1908"/>
      <c r="G717" s="1908"/>
      <c r="H717" s="1908"/>
      <c r="I717" s="1908"/>
      <c r="J717" s="1908"/>
      <c r="K717" s="1908"/>
      <c r="L717" s="1908"/>
      <c r="M717" s="1908"/>
      <c r="N717" s="1908"/>
      <c r="O717" s="1908"/>
      <c r="P717" s="1908"/>
      <c r="Q717" s="1908"/>
      <c r="R717" s="1908"/>
      <c r="S717" s="1908"/>
      <c r="T717" s="1908"/>
      <c r="U717" s="1908"/>
      <c r="V717" s="1908"/>
      <c r="W717" s="1908"/>
      <c r="X717" s="1908"/>
      <c r="Y717" s="1908"/>
      <c r="Z717" s="1908"/>
      <c r="AA717" s="1908"/>
      <c r="AB717" s="1908"/>
      <c r="AC717" s="1908"/>
      <c r="AD717" s="1908"/>
      <c r="AE717" s="1908"/>
      <c r="AF717" s="1908"/>
      <c r="AG717" s="1908"/>
    </row>
    <row r="718">
      <c r="A718" s="1908"/>
      <c r="B718" s="1908"/>
      <c r="C718" s="1908"/>
      <c r="D718" s="1908"/>
      <c r="E718" s="1908"/>
      <c r="F718" s="1908"/>
      <c r="G718" s="1908"/>
      <c r="H718" s="1908"/>
      <c r="I718" s="1908"/>
      <c r="J718" s="1908"/>
      <c r="K718" s="1908"/>
      <c r="L718" s="1908"/>
      <c r="M718" s="1908"/>
      <c r="N718" s="1908"/>
      <c r="O718" s="1908"/>
      <c r="P718" s="1908"/>
      <c r="Q718" s="1908"/>
      <c r="R718" s="1908"/>
      <c r="S718" s="1908"/>
      <c r="T718" s="1908"/>
      <c r="U718" s="1908"/>
      <c r="V718" s="1908"/>
      <c r="W718" s="1908"/>
      <c r="X718" s="1908"/>
      <c r="Y718" s="1908"/>
      <c r="Z718" s="1908"/>
      <c r="AA718" s="1908"/>
      <c r="AB718" s="1908"/>
      <c r="AC718" s="1908"/>
      <c r="AD718" s="1908"/>
      <c r="AE718" s="1908"/>
      <c r="AF718" s="1908"/>
      <c r="AG718" s="1908"/>
    </row>
    <row r="719">
      <c r="A719" s="1908"/>
      <c r="B719" s="1908"/>
      <c r="C719" s="1908"/>
      <c r="D719" s="1908"/>
      <c r="E719" s="1908"/>
      <c r="F719" s="1908"/>
      <c r="G719" s="1908"/>
      <c r="H719" s="1908"/>
      <c r="I719" s="1908"/>
      <c r="J719" s="1908"/>
      <c r="K719" s="1908"/>
      <c r="L719" s="1908"/>
      <c r="M719" s="1908"/>
      <c r="N719" s="1908"/>
      <c r="O719" s="1908"/>
      <c r="P719" s="1908"/>
      <c r="Q719" s="1908"/>
      <c r="R719" s="1908"/>
      <c r="S719" s="1908"/>
      <c r="T719" s="1908"/>
      <c r="U719" s="1908"/>
      <c r="V719" s="1908"/>
      <c r="W719" s="1908"/>
      <c r="X719" s="1908"/>
      <c r="Y719" s="1908"/>
      <c r="Z719" s="1908"/>
      <c r="AA719" s="1908"/>
      <c r="AB719" s="1908"/>
      <c r="AC719" s="1908"/>
      <c r="AD719" s="1908"/>
      <c r="AE719" s="1908"/>
      <c r="AF719" s="1908"/>
      <c r="AG719" s="1908"/>
    </row>
    <row r="720">
      <c r="A720" s="1908"/>
      <c r="B720" s="1908"/>
      <c r="C720" s="1908"/>
      <c r="D720" s="1908"/>
      <c r="E720" s="1908"/>
      <c r="F720" s="1908"/>
      <c r="G720" s="1908"/>
      <c r="H720" s="1908"/>
      <c r="I720" s="1908"/>
      <c r="J720" s="1908"/>
      <c r="K720" s="1908"/>
      <c r="L720" s="1908"/>
      <c r="M720" s="1908"/>
      <c r="N720" s="1908"/>
      <c r="O720" s="1908"/>
      <c r="P720" s="1908"/>
      <c r="Q720" s="1908"/>
      <c r="R720" s="1908"/>
      <c r="S720" s="1908"/>
      <c r="T720" s="1908"/>
      <c r="U720" s="1908"/>
      <c r="V720" s="1908"/>
      <c r="W720" s="1908"/>
      <c r="X720" s="1908"/>
      <c r="Y720" s="1908"/>
      <c r="Z720" s="1908"/>
      <c r="AA720" s="1908"/>
      <c r="AB720" s="1908"/>
      <c r="AC720" s="1908"/>
      <c r="AD720" s="1908"/>
      <c r="AE720" s="1908"/>
      <c r="AF720" s="1908"/>
      <c r="AG720" s="1908"/>
    </row>
    <row r="721">
      <c r="A721" s="1908"/>
      <c r="B721" s="1908"/>
      <c r="C721" s="1908"/>
      <c r="D721" s="1908"/>
      <c r="E721" s="1908"/>
      <c r="F721" s="1908"/>
      <c r="G721" s="1908"/>
      <c r="H721" s="1908"/>
      <c r="I721" s="1908"/>
      <c r="J721" s="1908"/>
      <c r="K721" s="1908"/>
      <c r="L721" s="1908"/>
      <c r="M721" s="1908"/>
      <c r="N721" s="1908"/>
      <c r="O721" s="1908"/>
      <c r="P721" s="1908"/>
      <c r="Q721" s="1908"/>
      <c r="R721" s="1908"/>
      <c r="S721" s="1908"/>
      <c r="T721" s="1908"/>
      <c r="U721" s="1908"/>
      <c r="V721" s="1908"/>
      <c r="W721" s="1908"/>
      <c r="X721" s="1908"/>
      <c r="Y721" s="1908"/>
      <c r="Z721" s="1908"/>
      <c r="AA721" s="1908"/>
      <c r="AB721" s="1908"/>
      <c r="AC721" s="1908"/>
      <c r="AD721" s="1908"/>
      <c r="AE721" s="1908"/>
      <c r="AF721" s="1908"/>
      <c r="AG721" s="1908"/>
    </row>
    <row r="722">
      <c r="A722" s="1908"/>
      <c r="B722" s="1908"/>
      <c r="C722" s="1908"/>
      <c r="D722" s="1908"/>
      <c r="E722" s="1908"/>
      <c r="F722" s="1908"/>
      <c r="G722" s="1908"/>
      <c r="H722" s="1908"/>
      <c r="I722" s="1908"/>
      <c r="J722" s="1908"/>
      <c r="K722" s="1908"/>
      <c r="L722" s="1908"/>
      <c r="M722" s="1908"/>
      <c r="N722" s="1908"/>
      <c r="O722" s="1908"/>
      <c r="P722" s="1908"/>
      <c r="Q722" s="1908"/>
      <c r="R722" s="1908"/>
      <c r="S722" s="1908"/>
      <c r="T722" s="1908"/>
      <c r="U722" s="1908"/>
      <c r="V722" s="1908"/>
      <c r="W722" s="1908"/>
      <c r="X722" s="1908"/>
      <c r="Y722" s="1908"/>
      <c r="Z722" s="1908"/>
      <c r="AA722" s="1908"/>
      <c r="AB722" s="1908"/>
      <c r="AC722" s="1908"/>
      <c r="AD722" s="1908"/>
      <c r="AE722" s="1908"/>
      <c r="AF722" s="1908"/>
      <c r="AG722" s="1908"/>
    </row>
    <row r="723">
      <c r="A723" s="1908"/>
      <c r="B723" s="1908"/>
      <c r="C723" s="1908"/>
      <c r="D723" s="1908"/>
      <c r="E723" s="1908"/>
      <c r="F723" s="1908"/>
      <c r="G723" s="1908"/>
      <c r="H723" s="1908"/>
      <c r="I723" s="1908"/>
      <c r="J723" s="1908"/>
      <c r="K723" s="1908"/>
      <c r="L723" s="1908"/>
      <c r="M723" s="1908"/>
      <c r="N723" s="1908"/>
      <c r="O723" s="1908"/>
      <c r="P723" s="1908"/>
      <c r="Q723" s="1908"/>
      <c r="R723" s="1908"/>
      <c r="S723" s="1908"/>
      <c r="T723" s="1908"/>
      <c r="U723" s="1908"/>
      <c r="V723" s="1908"/>
      <c r="W723" s="1908"/>
      <c r="X723" s="1908"/>
      <c r="Y723" s="1908"/>
      <c r="Z723" s="1908"/>
      <c r="AA723" s="1908"/>
      <c r="AB723" s="1908"/>
      <c r="AC723" s="1908"/>
      <c r="AD723" s="1908"/>
      <c r="AE723" s="1908"/>
      <c r="AF723" s="1908"/>
      <c r="AG723" s="1908"/>
    </row>
    <row r="724">
      <c r="A724" s="1908"/>
      <c r="B724" s="1908"/>
      <c r="C724" s="1908"/>
      <c r="D724" s="1908"/>
      <c r="E724" s="1908"/>
      <c r="F724" s="1908"/>
      <c r="G724" s="1908"/>
      <c r="H724" s="1908"/>
      <c r="I724" s="1908"/>
      <c r="J724" s="1908"/>
      <c r="K724" s="1908"/>
      <c r="L724" s="1908"/>
      <c r="M724" s="1908"/>
      <c r="N724" s="1908"/>
      <c r="O724" s="1908"/>
      <c r="P724" s="1908"/>
      <c r="Q724" s="1908"/>
      <c r="R724" s="1908"/>
      <c r="S724" s="1908"/>
      <c r="T724" s="1908"/>
      <c r="U724" s="1908"/>
      <c r="V724" s="1908"/>
      <c r="W724" s="1908"/>
      <c r="X724" s="1908"/>
      <c r="Y724" s="1908"/>
      <c r="Z724" s="1908"/>
      <c r="AA724" s="1908"/>
      <c r="AB724" s="1908"/>
      <c r="AC724" s="1908"/>
      <c r="AD724" s="1908"/>
      <c r="AE724" s="1908"/>
      <c r="AF724" s="1908"/>
      <c r="AG724" s="1908"/>
    </row>
    <row r="725">
      <c r="A725" s="1908"/>
      <c r="B725" s="1908"/>
      <c r="C725" s="1908"/>
      <c r="D725" s="1908"/>
      <c r="E725" s="1908"/>
      <c r="F725" s="1908"/>
      <c r="G725" s="1908"/>
      <c r="H725" s="1908"/>
      <c r="I725" s="1908"/>
      <c r="J725" s="1908"/>
      <c r="K725" s="1908"/>
      <c r="L725" s="1908"/>
      <c r="M725" s="1908"/>
      <c r="N725" s="1908"/>
      <c r="O725" s="1908"/>
      <c r="P725" s="1908"/>
      <c r="Q725" s="1908"/>
      <c r="R725" s="1908"/>
      <c r="S725" s="1908"/>
      <c r="T725" s="1908"/>
      <c r="U725" s="1908"/>
      <c r="V725" s="1908"/>
      <c r="W725" s="1908"/>
      <c r="X725" s="1908"/>
      <c r="Y725" s="1908"/>
      <c r="Z725" s="1908"/>
      <c r="AA725" s="1908"/>
      <c r="AB725" s="1908"/>
      <c r="AC725" s="1908"/>
      <c r="AD725" s="1908"/>
      <c r="AE725" s="1908"/>
      <c r="AF725" s="1908"/>
      <c r="AG725" s="1908"/>
    </row>
    <row r="726">
      <c r="A726" s="1908"/>
      <c r="B726" s="1908"/>
      <c r="C726" s="1908"/>
      <c r="D726" s="1908"/>
      <c r="E726" s="1908"/>
      <c r="F726" s="1908"/>
      <c r="G726" s="1908"/>
      <c r="H726" s="1908"/>
      <c r="I726" s="1908"/>
      <c r="J726" s="1908"/>
      <c r="K726" s="1908"/>
      <c r="L726" s="1908"/>
      <c r="M726" s="1908"/>
      <c r="N726" s="1908"/>
      <c r="O726" s="1908"/>
      <c r="P726" s="1908"/>
      <c r="Q726" s="1908"/>
      <c r="R726" s="1908"/>
      <c r="S726" s="1908"/>
      <c r="T726" s="1908"/>
      <c r="U726" s="1908"/>
      <c r="V726" s="1908"/>
      <c r="W726" s="1908"/>
      <c r="X726" s="1908"/>
      <c r="Y726" s="1908"/>
      <c r="Z726" s="1908"/>
      <c r="AA726" s="1908"/>
      <c r="AB726" s="1908"/>
      <c r="AC726" s="1908"/>
      <c r="AD726" s="1908"/>
      <c r="AE726" s="1908"/>
      <c r="AF726" s="1908"/>
      <c r="AG726" s="1908"/>
    </row>
    <row r="727">
      <c r="A727" s="1908"/>
      <c r="B727" s="1908"/>
      <c r="C727" s="1908"/>
      <c r="D727" s="1908"/>
      <c r="E727" s="1908"/>
      <c r="F727" s="1908"/>
      <c r="G727" s="1908"/>
      <c r="H727" s="1908"/>
      <c r="I727" s="1908"/>
      <c r="J727" s="1908"/>
      <c r="K727" s="1908"/>
      <c r="L727" s="1908"/>
      <c r="M727" s="1908"/>
      <c r="N727" s="1908"/>
      <c r="O727" s="1908"/>
      <c r="P727" s="1908"/>
      <c r="Q727" s="1908"/>
      <c r="R727" s="1908"/>
      <c r="S727" s="1908"/>
      <c r="T727" s="1908"/>
      <c r="U727" s="1908"/>
      <c r="V727" s="1908"/>
      <c r="W727" s="1908"/>
      <c r="X727" s="1908"/>
      <c r="Y727" s="1908"/>
      <c r="Z727" s="1908"/>
      <c r="AA727" s="1908"/>
      <c r="AB727" s="1908"/>
      <c r="AC727" s="1908"/>
      <c r="AD727" s="1908"/>
      <c r="AE727" s="1908"/>
      <c r="AF727" s="1908"/>
      <c r="AG727" s="1908"/>
    </row>
    <row r="728">
      <c r="A728" s="1908"/>
      <c r="B728" s="1908"/>
      <c r="C728" s="1908"/>
      <c r="D728" s="1908"/>
      <c r="E728" s="1908"/>
      <c r="F728" s="1908"/>
      <c r="G728" s="1908"/>
      <c r="H728" s="1908"/>
      <c r="I728" s="1908"/>
      <c r="J728" s="1908"/>
      <c r="K728" s="1908"/>
      <c r="L728" s="1908"/>
      <c r="M728" s="1908"/>
      <c r="N728" s="1908"/>
      <c r="O728" s="1908"/>
      <c r="P728" s="1908"/>
      <c r="Q728" s="1908"/>
      <c r="R728" s="1908"/>
      <c r="S728" s="1908"/>
      <c r="T728" s="1908"/>
      <c r="U728" s="1908"/>
      <c r="V728" s="1908"/>
      <c r="W728" s="1908"/>
      <c r="X728" s="1908"/>
      <c r="Y728" s="1908"/>
      <c r="Z728" s="1908"/>
      <c r="AA728" s="1908"/>
      <c r="AB728" s="1908"/>
      <c r="AC728" s="1908"/>
      <c r="AD728" s="1908"/>
      <c r="AE728" s="1908"/>
      <c r="AF728" s="1908"/>
      <c r="AG728" s="1908"/>
    </row>
    <row r="729">
      <c r="A729" s="1908"/>
      <c r="B729" s="1908"/>
      <c r="C729" s="1908"/>
      <c r="D729" s="1908"/>
      <c r="E729" s="1908"/>
      <c r="F729" s="1908"/>
      <c r="G729" s="1908"/>
      <c r="H729" s="1908"/>
      <c r="I729" s="1908"/>
      <c r="J729" s="1908"/>
      <c r="K729" s="1908"/>
      <c r="L729" s="1908"/>
      <c r="M729" s="1908"/>
      <c r="N729" s="1908"/>
      <c r="O729" s="1908"/>
      <c r="P729" s="1908"/>
      <c r="Q729" s="1908"/>
      <c r="R729" s="1908"/>
      <c r="S729" s="1908"/>
      <c r="T729" s="1908"/>
      <c r="U729" s="1908"/>
      <c r="V729" s="1908"/>
      <c r="W729" s="1908"/>
      <c r="X729" s="1908"/>
      <c r="Y729" s="1908"/>
      <c r="Z729" s="1908"/>
      <c r="AA729" s="1908"/>
      <c r="AB729" s="1908"/>
      <c r="AC729" s="1908"/>
      <c r="AD729" s="1908"/>
      <c r="AE729" s="1908"/>
      <c r="AF729" s="1908"/>
      <c r="AG729" s="1908"/>
    </row>
    <row r="730">
      <c r="A730" s="1908"/>
      <c r="B730" s="1908"/>
      <c r="C730" s="1908"/>
      <c r="D730" s="1908"/>
      <c r="E730" s="1908"/>
      <c r="F730" s="1908"/>
      <c r="G730" s="1908"/>
      <c r="H730" s="1908"/>
      <c r="I730" s="1908"/>
      <c r="J730" s="1908"/>
      <c r="K730" s="1908"/>
      <c r="L730" s="1908"/>
      <c r="M730" s="1908"/>
      <c r="N730" s="1908"/>
      <c r="O730" s="1908"/>
      <c r="P730" s="1908"/>
      <c r="Q730" s="1908"/>
      <c r="R730" s="1908"/>
      <c r="S730" s="1908"/>
      <c r="T730" s="1908"/>
      <c r="U730" s="1908"/>
      <c r="V730" s="1908"/>
      <c r="W730" s="1908"/>
      <c r="X730" s="1908"/>
      <c r="Y730" s="1908"/>
      <c r="Z730" s="1908"/>
      <c r="AA730" s="1908"/>
      <c r="AB730" s="1908"/>
      <c r="AC730" s="1908"/>
      <c r="AD730" s="1908"/>
      <c r="AE730" s="1908"/>
      <c r="AF730" s="1908"/>
      <c r="AG730" s="1908"/>
    </row>
    <row r="731">
      <c r="A731" s="1908"/>
      <c r="B731" s="1908"/>
      <c r="C731" s="1908"/>
      <c r="D731" s="1908"/>
      <c r="E731" s="1908"/>
      <c r="F731" s="1908"/>
      <c r="G731" s="1908"/>
      <c r="H731" s="1908"/>
      <c r="I731" s="1908"/>
      <c r="J731" s="1908"/>
      <c r="K731" s="1908"/>
      <c r="L731" s="1908"/>
      <c r="M731" s="1908"/>
      <c r="N731" s="1908"/>
      <c r="O731" s="1908"/>
      <c r="P731" s="1908"/>
      <c r="Q731" s="1908"/>
      <c r="R731" s="1908"/>
      <c r="S731" s="1908"/>
      <c r="T731" s="1908"/>
      <c r="U731" s="1908"/>
      <c r="V731" s="1908"/>
      <c r="W731" s="1908"/>
      <c r="X731" s="1908"/>
      <c r="Y731" s="1908"/>
      <c r="Z731" s="1908"/>
      <c r="AA731" s="1908"/>
      <c r="AB731" s="1908"/>
      <c r="AC731" s="1908"/>
      <c r="AD731" s="1908"/>
      <c r="AE731" s="1908"/>
      <c r="AF731" s="1908"/>
      <c r="AG731" s="1908"/>
    </row>
    <row r="732">
      <c r="A732" s="1908"/>
      <c r="B732" s="1908"/>
      <c r="C732" s="1908"/>
      <c r="D732" s="1908"/>
      <c r="E732" s="1908"/>
      <c r="F732" s="1908"/>
      <c r="G732" s="1908"/>
      <c r="H732" s="1908"/>
      <c r="I732" s="1908"/>
      <c r="J732" s="1908"/>
      <c r="K732" s="1908"/>
      <c r="L732" s="1908"/>
      <c r="M732" s="1908"/>
      <c r="N732" s="1908"/>
      <c r="O732" s="1908"/>
      <c r="P732" s="1908"/>
      <c r="Q732" s="1908"/>
      <c r="R732" s="1908"/>
      <c r="S732" s="1908"/>
      <c r="T732" s="1908"/>
      <c r="U732" s="1908"/>
      <c r="V732" s="1908"/>
      <c r="W732" s="1908"/>
      <c r="X732" s="1908"/>
      <c r="Y732" s="1908"/>
      <c r="Z732" s="1908"/>
      <c r="AA732" s="1908"/>
      <c r="AB732" s="1908"/>
      <c r="AC732" s="1908"/>
      <c r="AD732" s="1908"/>
      <c r="AE732" s="1908"/>
      <c r="AF732" s="1908"/>
      <c r="AG732" s="1908"/>
    </row>
    <row r="733">
      <c r="A733" s="1908"/>
      <c r="B733" s="1908"/>
      <c r="C733" s="1908"/>
      <c r="D733" s="1908"/>
      <c r="E733" s="1908"/>
      <c r="F733" s="1908"/>
      <c r="G733" s="1908"/>
      <c r="H733" s="1908"/>
      <c r="I733" s="1908"/>
      <c r="J733" s="1908"/>
      <c r="K733" s="1908"/>
      <c r="L733" s="1908"/>
      <c r="M733" s="1908"/>
      <c r="N733" s="1908"/>
      <c r="O733" s="1908"/>
      <c r="P733" s="1908"/>
      <c r="Q733" s="1908"/>
      <c r="R733" s="1908"/>
      <c r="S733" s="1908"/>
      <c r="T733" s="1908"/>
      <c r="U733" s="1908"/>
      <c r="V733" s="1908"/>
      <c r="W733" s="1908"/>
      <c r="X733" s="1908"/>
      <c r="Y733" s="1908"/>
      <c r="Z733" s="1908"/>
      <c r="AA733" s="1908"/>
      <c r="AB733" s="1908"/>
      <c r="AC733" s="1908"/>
      <c r="AD733" s="1908"/>
      <c r="AE733" s="1908"/>
      <c r="AF733" s="1908"/>
      <c r="AG733" s="1908"/>
    </row>
    <row r="734">
      <c r="A734" s="1908"/>
      <c r="B734" s="1908"/>
      <c r="C734" s="1908"/>
      <c r="D734" s="1908"/>
      <c r="E734" s="1908"/>
      <c r="F734" s="1908"/>
      <c r="G734" s="1908"/>
      <c r="H734" s="1908"/>
      <c r="I734" s="1908"/>
      <c r="J734" s="1908"/>
      <c r="K734" s="1908"/>
      <c r="L734" s="1908"/>
      <c r="M734" s="1908"/>
      <c r="N734" s="1908"/>
      <c r="O734" s="1908"/>
      <c r="P734" s="1908"/>
      <c r="Q734" s="1908"/>
      <c r="R734" s="1908"/>
      <c r="S734" s="1908"/>
      <c r="T734" s="1908"/>
      <c r="U734" s="1908"/>
      <c r="V734" s="1908"/>
      <c r="W734" s="1908"/>
      <c r="X734" s="1908"/>
      <c r="Y734" s="1908"/>
      <c r="Z734" s="1908"/>
      <c r="AA734" s="1908"/>
      <c r="AB734" s="1908"/>
      <c r="AC734" s="1908"/>
      <c r="AD734" s="1908"/>
      <c r="AE734" s="1908"/>
      <c r="AF734" s="1908"/>
      <c r="AG734" s="1908"/>
    </row>
    <row r="735">
      <c r="A735" s="1908"/>
      <c r="B735" s="1908"/>
      <c r="C735" s="1908"/>
      <c r="D735" s="1908"/>
      <c r="E735" s="1908"/>
      <c r="F735" s="1908"/>
      <c r="G735" s="1908"/>
      <c r="H735" s="1908"/>
      <c r="I735" s="1908"/>
      <c r="J735" s="1908"/>
      <c r="K735" s="1908"/>
      <c r="L735" s="1908"/>
      <c r="M735" s="1908"/>
      <c r="N735" s="1908"/>
      <c r="O735" s="1908"/>
      <c r="P735" s="1908"/>
      <c r="Q735" s="1908"/>
      <c r="R735" s="1908"/>
      <c r="S735" s="1908"/>
      <c r="T735" s="1908"/>
      <c r="U735" s="1908"/>
      <c r="V735" s="1908"/>
      <c r="W735" s="1908"/>
      <c r="X735" s="1908"/>
      <c r="Y735" s="1908"/>
      <c r="Z735" s="1908"/>
      <c r="AA735" s="1908"/>
      <c r="AB735" s="1908"/>
      <c r="AC735" s="1908"/>
      <c r="AD735" s="1908"/>
      <c r="AE735" s="1908"/>
      <c r="AF735" s="1908"/>
      <c r="AG735" s="1908"/>
    </row>
    <row r="736">
      <c r="A736" s="1908"/>
      <c r="B736" s="1908"/>
      <c r="C736" s="1908"/>
      <c r="D736" s="1908"/>
      <c r="E736" s="1908"/>
      <c r="F736" s="1908"/>
      <c r="G736" s="1908"/>
      <c r="H736" s="1908"/>
      <c r="I736" s="1908"/>
      <c r="J736" s="1908"/>
      <c r="K736" s="1908"/>
      <c r="L736" s="1908"/>
      <c r="M736" s="1908"/>
      <c r="N736" s="1908"/>
      <c r="O736" s="1908"/>
      <c r="P736" s="1908"/>
      <c r="Q736" s="1908"/>
      <c r="R736" s="1908"/>
      <c r="S736" s="1908"/>
      <c r="T736" s="1908"/>
      <c r="U736" s="1908"/>
      <c r="V736" s="1908"/>
      <c r="W736" s="1908"/>
      <c r="X736" s="1908"/>
      <c r="Y736" s="1908"/>
      <c r="Z736" s="1908"/>
      <c r="AA736" s="1908"/>
      <c r="AB736" s="1908"/>
      <c r="AC736" s="1908"/>
      <c r="AD736" s="1908"/>
      <c r="AE736" s="1908"/>
      <c r="AF736" s="1908"/>
      <c r="AG736" s="1908"/>
    </row>
    <row r="737">
      <c r="A737" s="1908"/>
      <c r="B737" s="1908"/>
      <c r="C737" s="1908"/>
      <c r="D737" s="1908"/>
      <c r="E737" s="1908"/>
      <c r="F737" s="1908"/>
      <c r="G737" s="1908"/>
      <c r="H737" s="1908"/>
      <c r="I737" s="1908"/>
      <c r="J737" s="1908"/>
      <c r="K737" s="1908"/>
      <c r="L737" s="1908"/>
      <c r="M737" s="1908"/>
      <c r="N737" s="1908"/>
      <c r="O737" s="1908"/>
      <c r="P737" s="1908"/>
      <c r="Q737" s="1908"/>
      <c r="R737" s="1908"/>
      <c r="S737" s="1908"/>
      <c r="T737" s="1908"/>
      <c r="U737" s="1908"/>
      <c r="V737" s="1908"/>
      <c r="W737" s="1908"/>
      <c r="X737" s="1908"/>
      <c r="Y737" s="1908"/>
      <c r="Z737" s="1908"/>
      <c r="AA737" s="1908"/>
      <c r="AB737" s="1908"/>
      <c r="AC737" s="1908"/>
      <c r="AD737" s="1908"/>
      <c r="AE737" s="1908"/>
      <c r="AF737" s="1908"/>
      <c r="AG737" s="1908"/>
    </row>
    <row r="738">
      <c r="A738" s="1908"/>
      <c r="B738" s="1908"/>
      <c r="C738" s="1908"/>
      <c r="D738" s="1908"/>
      <c r="E738" s="1908"/>
      <c r="F738" s="1908"/>
      <c r="G738" s="1908"/>
      <c r="H738" s="1908"/>
      <c r="I738" s="1908"/>
      <c r="J738" s="1908"/>
      <c r="K738" s="1908"/>
      <c r="L738" s="1908"/>
      <c r="M738" s="1908"/>
      <c r="N738" s="1908"/>
      <c r="O738" s="1908"/>
      <c r="P738" s="1908"/>
      <c r="Q738" s="1908"/>
      <c r="R738" s="1908"/>
      <c r="S738" s="1908"/>
      <c r="T738" s="1908"/>
      <c r="U738" s="1908"/>
      <c r="V738" s="1908"/>
      <c r="W738" s="1908"/>
      <c r="X738" s="1908"/>
      <c r="Y738" s="1908"/>
      <c r="Z738" s="1908"/>
      <c r="AA738" s="1908"/>
      <c r="AB738" s="1908"/>
      <c r="AC738" s="1908"/>
      <c r="AD738" s="1908"/>
      <c r="AE738" s="1908"/>
      <c r="AF738" s="1908"/>
      <c r="AG738" s="1908"/>
    </row>
    <row r="739">
      <c r="A739" s="1908"/>
      <c r="B739" s="1908"/>
      <c r="C739" s="1908"/>
      <c r="D739" s="1908"/>
      <c r="E739" s="1908"/>
      <c r="F739" s="1908"/>
      <c r="G739" s="1908"/>
      <c r="H739" s="1908"/>
      <c r="I739" s="1908"/>
      <c r="J739" s="1908"/>
      <c r="K739" s="1908"/>
      <c r="L739" s="1908"/>
      <c r="M739" s="1908"/>
      <c r="N739" s="1908"/>
      <c r="O739" s="1908"/>
      <c r="P739" s="1908"/>
      <c r="Q739" s="1908"/>
      <c r="R739" s="1908"/>
      <c r="S739" s="1908"/>
      <c r="T739" s="1908"/>
      <c r="U739" s="1908"/>
      <c r="V739" s="1908"/>
      <c r="W739" s="1908"/>
      <c r="X739" s="1908"/>
      <c r="Y739" s="1908"/>
      <c r="Z739" s="1908"/>
      <c r="AA739" s="1908"/>
      <c r="AB739" s="1908"/>
      <c r="AC739" s="1908"/>
      <c r="AD739" s="1908"/>
      <c r="AE739" s="1908"/>
      <c r="AF739" s="1908"/>
      <c r="AG739" s="1908"/>
    </row>
    <row r="740">
      <c r="A740" s="1908"/>
      <c r="B740" s="1908"/>
      <c r="C740" s="1908"/>
      <c r="D740" s="1908"/>
      <c r="E740" s="1908"/>
      <c r="F740" s="1908"/>
      <c r="G740" s="1908"/>
      <c r="H740" s="1908"/>
      <c r="I740" s="1908"/>
      <c r="J740" s="1908"/>
      <c r="K740" s="1908"/>
      <c r="L740" s="1908"/>
      <c r="M740" s="1908"/>
      <c r="N740" s="1908"/>
      <c r="O740" s="1908"/>
      <c r="P740" s="1908"/>
      <c r="Q740" s="1908"/>
      <c r="R740" s="1908"/>
      <c r="S740" s="1908"/>
      <c r="T740" s="1908"/>
      <c r="U740" s="1908"/>
      <c r="V740" s="1908"/>
      <c r="W740" s="1908"/>
      <c r="X740" s="1908"/>
      <c r="Y740" s="1908"/>
      <c r="Z740" s="1908"/>
      <c r="AA740" s="1908"/>
      <c r="AB740" s="1908"/>
      <c r="AC740" s="1908"/>
      <c r="AD740" s="1908"/>
      <c r="AE740" s="1908"/>
      <c r="AF740" s="1908"/>
      <c r="AG740" s="1908"/>
    </row>
    <row r="741">
      <c r="A741" s="1908"/>
      <c r="B741" s="1908"/>
      <c r="C741" s="1908"/>
      <c r="D741" s="1908"/>
      <c r="E741" s="1908"/>
      <c r="F741" s="1908"/>
      <c r="G741" s="1908"/>
      <c r="H741" s="1908"/>
      <c r="I741" s="1908"/>
      <c r="J741" s="1908"/>
      <c r="K741" s="1908"/>
      <c r="L741" s="1908"/>
      <c r="M741" s="1908"/>
      <c r="N741" s="1908"/>
      <c r="O741" s="1908"/>
      <c r="P741" s="1908"/>
      <c r="Q741" s="1908"/>
      <c r="R741" s="1908"/>
      <c r="S741" s="1908"/>
      <c r="T741" s="1908"/>
      <c r="U741" s="1908"/>
      <c r="V741" s="1908"/>
      <c r="W741" s="1908"/>
      <c r="X741" s="1908"/>
      <c r="Y741" s="1908"/>
      <c r="Z741" s="1908"/>
      <c r="AA741" s="1908"/>
      <c r="AB741" s="1908"/>
      <c r="AC741" s="1908"/>
      <c r="AD741" s="1908"/>
      <c r="AE741" s="1908"/>
      <c r="AF741" s="1908"/>
      <c r="AG741" s="1908"/>
    </row>
    <row r="742">
      <c r="A742" s="1908"/>
      <c r="B742" s="1908"/>
      <c r="C742" s="1908"/>
      <c r="D742" s="1908"/>
      <c r="E742" s="1908"/>
      <c r="F742" s="1908"/>
      <c r="G742" s="1908"/>
      <c r="H742" s="1908"/>
      <c r="I742" s="1908"/>
      <c r="J742" s="1908"/>
      <c r="K742" s="1908"/>
      <c r="L742" s="1908"/>
      <c r="M742" s="1908"/>
      <c r="N742" s="1908"/>
      <c r="O742" s="1908"/>
      <c r="P742" s="1908"/>
      <c r="Q742" s="1908"/>
      <c r="R742" s="1908"/>
      <c r="S742" s="1908"/>
      <c r="T742" s="1908"/>
      <c r="U742" s="1908"/>
      <c r="V742" s="1908"/>
      <c r="W742" s="1908"/>
      <c r="X742" s="1908"/>
      <c r="Y742" s="1908"/>
      <c r="Z742" s="1908"/>
      <c r="AA742" s="1908"/>
      <c r="AB742" s="1908"/>
      <c r="AC742" s="1908"/>
      <c r="AD742" s="1908"/>
      <c r="AE742" s="1908"/>
      <c r="AF742" s="1908"/>
      <c r="AG742" s="1908"/>
    </row>
    <row r="743">
      <c r="A743" s="1908"/>
      <c r="B743" s="1908"/>
      <c r="C743" s="1908"/>
      <c r="D743" s="1908"/>
      <c r="E743" s="1908"/>
      <c r="F743" s="1908"/>
      <c r="G743" s="1908"/>
      <c r="H743" s="1908"/>
      <c r="I743" s="1908"/>
      <c r="J743" s="1908"/>
      <c r="K743" s="1908"/>
      <c r="L743" s="1908"/>
      <c r="M743" s="1908"/>
      <c r="N743" s="1908"/>
      <c r="O743" s="1908"/>
      <c r="P743" s="1908"/>
      <c r="Q743" s="1908"/>
      <c r="R743" s="1908"/>
      <c r="S743" s="1908"/>
      <c r="T743" s="1908"/>
      <c r="U743" s="1908"/>
      <c r="V743" s="1908"/>
      <c r="W743" s="1908"/>
      <c r="X743" s="1908"/>
      <c r="Y743" s="1908"/>
      <c r="Z743" s="1908"/>
      <c r="AA743" s="1908"/>
      <c r="AB743" s="1908"/>
      <c r="AC743" s="1908"/>
      <c r="AD743" s="1908"/>
      <c r="AE743" s="1908"/>
      <c r="AF743" s="1908"/>
      <c r="AG743" s="1908"/>
    </row>
    <row r="744">
      <c r="A744" s="1908"/>
      <c r="B744" s="1908"/>
      <c r="C744" s="1908"/>
      <c r="D744" s="1908"/>
      <c r="E744" s="1908"/>
      <c r="F744" s="1908"/>
      <c r="G744" s="1908"/>
      <c r="H744" s="1908"/>
      <c r="I744" s="1908"/>
      <c r="J744" s="1908"/>
      <c r="K744" s="1908"/>
      <c r="L744" s="1908"/>
      <c r="M744" s="1908"/>
      <c r="N744" s="1908"/>
      <c r="O744" s="1908"/>
      <c r="P744" s="1908"/>
      <c r="Q744" s="1908"/>
      <c r="R744" s="1908"/>
      <c r="S744" s="1908"/>
      <c r="T744" s="1908"/>
      <c r="U744" s="1908"/>
      <c r="V744" s="1908"/>
      <c r="W744" s="1908"/>
      <c r="X744" s="1908"/>
      <c r="Y744" s="1908"/>
      <c r="Z744" s="1908"/>
      <c r="AA744" s="1908"/>
      <c r="AB744" s="1908"/>
      <c r="AC744" s="1908"/>
      <c r="AD744" s="1908"/>
      <c r="AE744" s="1908"/>
      <c r="AF744" s="1908"/>
      <c r="AG744" s="1908"/>
    </row>
    <row r="745">
      <c r="A745" s="1908"/>
      <c r="B745" s="1908"/>
      <c r="C745" s="1908"/>
      <c r="D745" s="1908"/>
      <c r="E745" s="1908"/>
      <c r="F745" s="1908"/>
      <c r="G745" s="1908"/>
      <c r="H745" s="1908"/>
      <c r="I745" s="1908"/>
      <c r="J745" s="1908"/>
      <c r="K745" s="1908"/>
      <c r="L745" s="1908"/>
      <c r="M745" s="1908"/>
      <c r="N745" s="1908"/>
      <c r="O745" s="1908"/>
      <c r="P745" s="1908"/>
      <c r="Q745" s="1908"/>
      <c r="R745" s="1908"/>
      <c r="S745" s="1908"/>
      <c r="T745" s="1908"/>
      <c r="U745" s="1908"/>
      <c r="V745" s="1908"/>
      <c r="W745" s="1908"/>
      <c r="X745" s="1908"/>
      <c r="Y745" s="1908"/>
      <c r="Z745" s="1908"/>
      <c r="AA745" s="1908"/>
      <c r="AB745" s="1908"/>
      <c r="AC745" s="1908"/>
      <c r="AD745" s="1908"/>
      <c r="AE745" s="1908"/>
      <c r="AF745" s="1908"/>
      <c r="AG745" s="1908"/>
    </row>
    <row r="746">
      <c r="A746" s="1908"/>
      <c r="B746" s="1908"/>
      <c r="C746" s="1908"/>
      <c r="D746" s="1908"/>
      <c r="E746" s="1908"/>
      <c r="F746" s="1908"/>
      <c r="G746" s="1908"/>
      <c r="H746" s="1908"/>
      <c r="I746" s="1908"/>
      <c r="J746" s="1908"/>
      <c r="K746" s="1908"/>
      <c r="L746" s="1908"/>
      <c r="M746" s="1908"/>
      <c r="N746" s="1908"/>
      <c r="O746" s="1908"/>
      <c r="P746" s="1908"/>
      <c r="Q746" s="1908"/>
      <c r="R746" s="1908"/>
      <c r="S746" s="1908"/>
      <c r="T746" s="1908"/>
      <c r="U746" s="1908"/>
      <c r="V746" s="1908"/>
      <c r="W746" s="1908"/>
      <c r="X746" s="1908"/>
      <c r="Y746" s="1908"/>
      <c r="Z746" s="1908"/>
      <c r="AA746" s="1908"/>
      <c r="AB746" s="1908"/>
      <c r="AC746" s="1908"/>
      <c r="AD746" s="1908"/>
      <c r="AE746" s="1908"/>
      <c r="AF746" s="1908"/>
      <c r="AG746" s="1908"/>
    </row>
    <row r="747">
      <c r="A747" s="1908"/>
      <c r="B747" s="1908"/>
      <c r="C747" s="1908"/>
      <c r="D747" s="1908"/>
      <c r="E747" s="1908"/>
      <c r="F747" s="1908"/>
      <c r="G747" s="1908"/>
      <c r="H747" s="1908"/>
      <c r="I747" s="1908"/>
      <c r="J747" s="1908"/>
      <c r="K747" s="1908"/>
      <c r="L747" s="1908"/>
      <c r="M747" s="1908"/>
      <c r="N747" s="1908"/>
      <c r="O747" s="1908"/>
      <c r="P747" s="1908"/>
      <c r="Q747" s="1908"/>
      <c r="R747" s="1908"/>
      <c r="S747" s="1908"/>
      <c r="T747" s="1908"/>
      <c r="U747" s="1908"/>
      <c r="V747" s="1908"/>
      <c r="W747" s="1908"/>
      <c r="X747" s="1908"/>
      <c r="Y747" s="1908"/>
      <c r="Z747" s="1908"/>
      <c r="AA747" s="1908"/>
      <c r="AB747" s="1908"/>
      <c r="AC747" s="1908"/>
      <c r="AD747" s="1908"/>
      <c r="AE747" s="1908"/>
      <c r="AF747" s="1908"/>
      <c r="AG747" s="1908"/>
    </row>
    <row r="748">
      <c r="A748" s="1908"/>
      <c r="B748" s="1908"/>
      <c r="C748" s="1908"/>
      <c r="D748" s="1908"/>
      <c r="E748" s="1908"/>
      <c r="F748" s="1908"/>
      <c r="G748" s="1908"/>
      <c r="H748" s="1908"/>
      <c r="I748" s="1908"/>
      <c r="J748" s="1908"/>
      <c r="K748" s="1908"/>
      <c r="L748" s="1908"/>
      <c r="M748" s="1908"/>
      <c r="N748" s="1908"/>
      <c r="O748" s="1908"/>
      <c r="P748" s="1908"/>
      <c r="Q748" s="1908"/>
      <c r="R748" s="1908"/>
      <c r="S748" s="1908"/>
      <c r="T748" s="1908"/>
      <c r="U748" s="1908"/>
      <c r="V748" s="1908"/>
      <c r="W748" s="1908"/>
      <c r="X748" s="1908"/>
      <c r="Y748" s="1908"/>
      <c r="Z748" s="1908"/>
      <c r="AA748" s="1908"/>
      <c r="AB748" s="1908"/>
      <c r="AC748" s="1908"/>
      <c r="AD748" s="1908"/>
      <c r="AE748" s="1908"/>
      <c r="AF748" s="1908"/>
      <c r="AG748" s="1908"/>
    </row>
    <row r="749">
      <c r="A749" s="1908"/>
      <c r="B749" s="1908"/>
      <c r="C749" s="1908"/>
      <c r="D749" s="1908"/>
      <c r="E749" s="1908"/>
      <c r="F749" s="1908"/>
      <c r="G749" s="1908"/>
      <c r="H749" s="1908"/>
      <c r="I749" s="1908"/>
      <c r="J749" s="1908"/>
      <c r="K749" s="1908"/>
      <c r="L749" s="1908"/>
      <c r="M749" s="1908"/>
      <c r="N749" s="1908"/>
      <c r="O749" s="1908"/>
      <c r="P749" s="1908"/>
      <c r="Q749" s="1908"/>
      <c r="R749" s="1908"/>
      <c r="S749" s="1908"/>
      <c r="T749" s="1908"/>
      <c r="U749" s="1908"/>
      <c r="V749" s="1908"/>
      <c r="W749" s="1908"/>
      <c r="X749" s="1908"/>
      <c r="Y749" s="1908"/>
      <c r="Z749" s="1908"/>
      <c r="AA749" s="1908"/>
      <c r="AB749" s="1908"/>
      <c r="AC749" s="1908"/>
      <c r="AD749" s="1908"/>
      <c r="AE749" s="1908"/>
      <c r="AF749" s="1908"/>
      <c r="AG749" s="1908"/>
    </row>
    <row r="750">
      <c r="A750" s="1908"/>
      <c r="B750" s="1908"/>
      <c r="C750" s="1908"/>
      <c r="D750" s="1908"/>
      <c r="E750" s="1908"/>
      <c r="F750" s="1908"/>
      <c r="G750" s="1908"/>
      <c r="H750" s="1908"/>
      <c r="I750" s="1908"/>
      <c r="J750" s="1908"/>
      <c r="K750" s="1908"/>
      <c r="L750" s="1908"/>
      <c r="M750" s="1908"/>
      <c r="N750" s="1908"/>
      <c r="O750" s="1908"/>
      <c r="P750" s="1908"/>
      <c r="Q750" s="1908"/>
      <c r="R750" s="1908"/>
      <c r="S750" s="1908"/>
      <c r="T750" s="1908"/>
      <c r="U750" s="1908"/>
      <c r="V750" s="1908"/>
      <c r="W750" s="1908"/>
      <c r="X750" s="1908"/>
      <c r="Y750" s="1908"/>
      <c r="Z750" s="1908"/>
      <c r="AA750" s="1908"/>
      <c r="AB750" s="1908"/>
      <c r="AC750" s="1908"/>
      <c r="AD750" s="1908"/>
      <c r="AE750" s="1908"/>
      <c r="AF750" s="1908"/>
      <c r="AG750" s="1908"/>
    </row>
    <row r="751">
      <c r="A751" s="1908"/>
      <c r="B751" s="1908"/>
      <c r="C751" s="1908"/>
      <c r="D751" s="1908"/>
      <c r="E751" s="1908"/>
      <c r="F751" s="1908"/>
      <c r="G751" s="1908"/>
      <c r="H751" s="1908"/>
      <c r="I751" s="1908"/>
      <c r="J751" s="1908"/>
      <c r="K751" s="1908"/>
      <c r="L751" s="1908"/>
      <c r="M751" s="1908"/>
      <c r="N751" s="1908"/>
      <c r="O751" s="1908"/>
      <c r="P751" s="1908"/>
      <c r="Q751" s="1908"/>
      <c r="R751" s="1908"/>
      <c r="S751" s="1908"/>
      <c r="T751" s="1908"/>
      <c r="U751" s="1908"/>
      <c r="V751" s="1908"/>
      <c r="W751" s="1908"/>
      <c r="X751" s="1908"/>
      <c r="Y751" s="1908"/>
      <c r="Z751" s="1908"/>
      <c r="AA751" s="1908"/>
      <c r="AB751" s="1908"/>
      <c r="AC751" s="1908"/>
      <c r="AD751" s="1908"/>
      <c r="AE751" s="1908"/>
      <c r="AF751" s="1908"/>
      <c r="AG751" s="1908"/>
    </row>
    <row r="752">
      <c r="A752" s="1908"/>
      <c r="B752" s="1908"/>
      <c r="C752" s="1908"/>
      <c r="D752" s="1908"/>
      <c r="E752" s="1908"/>
      <c r="F752" s="1908"/>
      <c r="G752" s="1908"/>
      <c r="H752" s="1908"/>
      <c r="I752" s="1908"/>
      <c r="J752" s="1908"/>
      <c r="K752" s="1908"/>
      <c r="L752" s="1908"/>
      <c r="M752" s="1908"/>
      <c r="N752" s="1908"/>
      <c r="O752" s="1908"/>
      <c r="P752" s="1908"/>
      <c r="Q752" s="1908"/>
      <c r="R752" s="1908"/>
      <c r="S752" s="1908"/>
      <c r="T752" s="1908"/>
      <c r="U752" s="1908"/>
      <c r="V752" s="1908"/>
      <c r="W752" s="1908"/>
      <c r="X752" s="1908"/>
      <c r="Y752" s="1908"/>
      <c r="Z752" s="1908"/>
      <c r="AA752" s="1908"/>
      <c r="AB752" s="1908"/>
      <c r="AC752" s="1908"/>
      <c r="AD752" s="1908"/>
      <c r="AE752" s="1908"/>
      <c r="AF752" s="1908"/>
      <c r="AG752" s="1908"/>
    </row>
    <row r="753">
      <c r="A753" s="1908"/>
      <c r="B753" s="1908"/>
      <c r="C753" s="1908"/>
      <c r="D753" s="1908"/>
      <c r="E753" s="1908"/>
      <c r="F753" s="1908"/>
      <c r="G753" s="1908"/>
      <c r="H753" s="1908"/>
      <c r="I753" s="1908"/>
      <c r="J753" s="1908"/>
      <c r="K753" s="1908"/>
      <c r="L753" s="1908"/>
      <c r="M753" s="1908"/>
      <c r="N753" s="1908"/>
      <c r="O753" s="1908"/>
      <c r="P753" s="1908"/>
      <c r="Q753" s="1908"/>
      <c r="R753" s="1908"/>
      <c r="S753" s="1908"/>
      <c r="T753" s="1908"/>
      <c r="U753" s="1908"/>
      <c r="V753" s="1908"/>
      <c r="W753" s="1908"/>
      <c r="X753" s="1908"/>
      <c r="Y753" s="1908"/>
      <c r="Z753" s="1908"/>
      <c r="AA753" s="1908"/>
      <c r="AB753" s="1908"/>
      <c r="AC753" s="1908"/>
      <c r="AD753" s="1908"/>
      <c r="AE753" s="1908"/>
      <c r="AF753" s="1908"/>
      <c r="AG753" s="1908"/>
    </row>
    <row r="754">
      <c r="A754" s="1908"/>
      <c r="B754" s="1908"/>
      <c r="C754" s="1908"/>
      <c r="D754" s="1908"/>
      <c r="E754" s="1908"/>
      <c r="F754" s="1908"/>
      <c r="G754" s="1908"/>
      <c r="H754" s="1908"/>
      <c r="I754" s="1908"/>
      <c r="J754" s="1908"/>
      <c r="K754" s="1908"/>
      <c r="L754" s="1908"/>
      <c r="M754" s="1908"/>
      <c r="N754" s="1908"/>
      <c r="O754" s="1908"/>
      <c r="P754" s="1908"/>
      <c r="Q754" s="1908"/>
      <c r="R754" s="1908"/>
      <c r="S754" s="1908"/>
      <c r="T754" s="1908"/>
      <c r="U754" s="1908"/>
      <c r="V754" s="1908"/>
      <c r="W754" s="1908"/>
      <c r="X754" s="1908"/>
      <c r="Y754" s="1908"/>
      <c r="Z754" s="1908"/>
      <c r="AA754" s="1908"/>
      <c r="AB754" s="1908"/>
      <c r="AC754" s="1908"/>
      <c r="AD754" s="1908"/>
      <c r="AE754" s="1908"/>
      <c r="AF754" s="1908"/>
      <c r="AG754" s="1908"/>
    </row>
    <row r="755">
      <c r="A755" s="1908"/>
      <c r="B755" s="1908"/>
      <c r="C755" s="1908"/>
      <c r="D755" s="1908"/>
      <c r="E755" s="1908"/>
      <c r="F755" s="1908"/>
      <c r="G755" s="1908"/>
      <c r="H755" s="1908"/>
      <c r="I755" s="1908"/>
      <c r="J755" s="1908"/>
      <c r="K755" s="1908"/>
      <c r="L755" s="1908"/>
      <c r="M755" s="1908"/>
      <c r="N755" s="1908"/>
      <c r="O755" s="1908"/>
      <c r="P755" s="1908"/>
      <c r="Q755" s="1908"/>
      <c r="R755" s="1908"/>
      <c r="S755" s="1908"/>
      <c r="T755" s="1908"/>
      <c r="U755" s="1908"/>
      <c r="V755" s="1908"/>
      <c r="W755" s="1908"/>
      <c r="X755" s="1908"/>
      <c r="Y755" s="1908"/>
      <c r="Z755" s="1908"/>
      <c r="AA755" s="1908"/>
      <c r="AB755" s="1908"/>
      <c r="AC755" s="1908"/>
      <c r="AD755" s="1908"/>
      <c r="AE755" s="1908"/>
      <c r="AF755" s="1908"/>
      <c r="AG755" s="1908"/>
    </row>
    <row r="756">
      <c r="A756" s="1908"/>
      <c r="B756" s="1908"/>
      <c r="C756" s="1908"/>
      <c r="D756" s="1908"/>
      <c r="E756" s="1908"/>
      <c r="F756" s="1908"/>
      <c r="G756" s="1908"/>
      <c r="H756" s="1908"/>
      <c r="I756" s="1908"/>
      <c r="J756" s="1908"/>
      <c r="K756" s="1908"/>
      <c r="L756" s="1908"/>
      <c r="M756" s="1908"/>
      <c r="N756" s="1908"/>
      <c r="O756" s="1908"/>
      <c r="P756" s="1908"/>
      <c r="Q756" s="1908"/>
      <c r="R756" s="1908"/>
      <c r="S756" s="1908"/>
      <c r="T756" s="1908"/>
      <c r="U756" s="1908"/>
      <c r="V756" s="1908"/>
      <c r="W756" s="1908"/>
      <c r="X756" s="1908"/>
      <c r="Y756" s="1908"/>
      <c r="Z756" s="1908"/>
      <c r="AA756" s="1908"/>
      <c r="AB756" s="1908"/>
      <c r="AC756" s="1908"/>
      <c r="AD756" s="1908"/>
      <c r="AE756" s="1908"/>
      <c r="AF756" s="1908"/>
      <c r="AG756" s="1908"/>
    </row>
    <row r="757">
      <c r="A757" s="1908"/>
      <c r="B757" s="1908"/>
      <c r="C757" s="1908"/>
      <c r="D757" s="1908"/>
      <c r="E757" s="1908"/>
      <c r="F757" s="1908"/>
      <c r="G757" s="1908"/>
      <c r="H757" s="1908"/>
      <c r="I757" s="1908"/>
      <c r="J757" s="1908"/>
      <c r="K757" s="1908"/>
      <c r="L757" s="1908"/>
      <c r="M757" s="1908"/>
      <c r="N757" s="1908"/>
      <c r="O757" s="1908"/>
      <c r="P757" s="1908"/>
      <c r="Q757" s="1908"/>
      <c r="R757" s="1908"/>
      <c r="S757" s="1908"/>
      <c r="T757" s="1908"/>
      <c r="U757" s="1908"/>
      <c r="V757" s="1908"/>
      <c r="W757" s="1908"/>
      <c r="X757" s="1908"/>
      <c r="Y757" s="1908"/>
      <c r="Z757" s="1908"/>
      <c r="AA757" s="1908"/>
      <c r="AB757" s="1908"/>
      <c r="AC757" s="1908"/>
      <c r="AD757" s="1908"/>
      <c r="AE757" s="1908"/>
      <c r="AF757" s="1908"/>
      <c r="AG757" s="1908"/>
    </row>
    <row r="758">
      <c r="A758" s="1908"/>
      <c r="B758" s="1908"/>
      <c r="C758" s="1908"/>
      <c r="D758" s="1908"/>
      <c r="E758" s="1908"/>
      <c r="F758" s="1908"/>
      <c r="G758" s="1908"/>
      <c r="H758" s="1908"/>
      <c r="I758" s="1908"/>
      <c r="J758" s="1908"/>
      <c r="K758" s="1908"/>
      <c r="L758" s="1908"/>
      <c r="M758" s="1908"/>
      <c r="N758" s="1908"/>
      <c r="O758" s="1908"/>
      <c r="P758" s="1908"/>
      <c r="Q758" s="1908"/>
      <c r="R758" s="1908"/>
      <c r="S758" s="1908"/>
      <c r="T758" s="1908"/>
      <c r="U758" s="1908"/>
      <c r="V758" s="1908"/>
      <c r="W758" s="1908"/>
      <c r="X758" s="1908"/>
      <c r="Y758" s="1908"/>
      <c r="Z758" s="1908"/>
      <c r="AA758" s="1908"/>
      <c r="AB758" s="1908"/>
      <c r="AC758" s="1908"/>
      <c r="AD758" s="1908"/>
      <c r="AE758" s="1908"/>
      <c r="AF758" s="1908"/>
      <c r="AG758" s="1908"/>
    </row>
    <row r="759">
      <c r="A759" s="1908"/>
      <c r="B759" s="1908"/>
      <c r="C759" s="1908"/>
      <c r="D759" s="1908"/>
      <c r="E759" s="1908"/>
      <c r="F759" s="1908"/>
      <c r="G759" s="1908"/>
      <c r="H759" s="1908"/>
      <c r="I759" s="1908"/>
      <c r="J759" s="1908"/>
      <c r="K759" s="1908"/>
      <c r="L759" s="1908"/>
      <c r="M759" s="1908"/>
      <c r="N759" s="1908"/>
      <c r="O759" s="1908"/>
      <c r="P759" s="1908"/>
      <c r="Q759" s="1908"/>
      <c r="R759" s="1908"/>
      <c r="S759" s="1908"/>
      <c r="T759" s="1908"/>
      <c r="U759" s="1908"/>
      <c r="V759" s="1908"/>
      <c r="W759" s="1908"/>
      <c r="X759" s="1908"/>
      <c r="Y759" s="1908"/>
      <c r="Z759" s="1908"/>
      <c r="AA759" s="1908"/>
      <c r="AB759" s="1908"/>
      <c r="AC759" s="1908"/>
      <c r="AD759" s="1908"/>
      <c r="AE759" s="1908"/>
      <c r="AF759" s="1908"/>
      <c r="AG759" s="1908"/>
    </row>
    <row r="760">
      <c r="A760" s="1908"/>
      <c r="B760" s="1908"/>
      <c r="C760" s="1908"/>
      <c r="D760" s="1908"/>
      <c r="E760" s="1908"/>
      <c r="F760" s="1908"/>
      <c r="G760" s="1908"/>
      <c r="H760" s="1908"/>
      <c r="I760" s="1908"/>
      <c r="J760" s="1908"/>
      <c r="K760" s="1908"/>
      <c r="L760" s="1908"/>
      <c r="M760" s="1908"/>
      <c r="N760" s="1908"/>
      <c r="O760" s="1908"/>
      <c r="P760" s="1908"/>
      <c r="Q760" s="1908"/>
      <c r="R760" s="1908"/>
      <c r="S760" s="1908"/>
      <c r="T760" s="1908"/>
      <c r="U760" s="1908"/>
      <c r="V760" s="1908"/>
      <c r="W760" s="1908"/>
      <c r="X760" s="1908"/>
      <c r="Y760" s="1908"/>
      <c r="Z760" s="1908"/>
      <c r="AA760" s="1908"/>
      <c r="AB760" s="1908"/>
      <c r="AC760" s="1908"/>
      <c r="AD760" s="1908"/>
      <c r="AE760" s="1908"/>
      <c r="AF760" s="1908"/>
      <c r="AG760" s="1908"/>
    </row>
    <row r="761">
      <c r="A761" s="1908"/>
      <c r="B761" s="1908"/>
      <c r="C761" s="1908"/>
      <c r="D761" s="1908"/>
      <c r="E761" s="1908"/>
      <c r="F761" s="1908"/>
      <c r="G761" s="1908"/>
      <c r="H761" s="1908"/>
      <c r="I761" s="1908"/>
      <c r="J761" s="1908"/>
      <c r="K761" s="1908"/>
      <c r="L761" s="1908"/>
      <c r="M761" s="1908"/>
      <c r="N761" s="1908"/>
      <c r="O761" s="1908"/>
      <c r="P761" s="1908"/>
      <c r="Q761" s="1908"/>
      <c r="R761" s="1908"/>
      <c r="S761" s="1908"/>
      <c r="T761" s="1908"/>
      <c r="U761" s="1908"/>
      <c r="V761" s="1908"/>
      <c r="W761" s="1908"/>
      <c r="X761" s="1908"/>
      <c r="Y761" s="1908"/>
      <c r="Z761" s="1908"/>
      <c r="AA761" s="1908"/>
      <c r="AB761" s="1908"/>
      <c r="AC761" s="1908"/>
      <c r="AD761" s="1908"/>
      <c r="AE761" s="1908"/>
      <c r="AF761" s="1908"/>
      <c r="AG761" s="1908"/>
    </row>
    <row r="762">
      <c r="A762" s="1908"/>
      <c r="B762" s="1908"/>
      <c r="C762" s="1908"/>
      <c r="D762" s="1908"/>
      <c r="E762" s="1908"/>
      <c r="F762" s="1908"/>
      <c r="G762" s="1908"/>
      <c r="H762" s="1908"/>
      <c r="I762" s="1908"/>
      <c r="J762" s="1908"/>
      <c r="K762" s="1908"/>
      <c r="L762" s="1908"/>
      <c r="M762" s="1908"/>
      <c r="N762" s="1908"/>
      <c r="O762" s="1908"/>
      <c r="P762" s="1908"/>
      <c r="Q762" s="1908"/>
      <c r="R762" s="1908"/>
      <c r="S762" s="1908"/>
      <c r="T762" s="1908"/>
      <c r="U762" s="1908"/>
      <c r="V762" s="1908"/>
      <c r="W762" s="1908"/>
      <c r="X762" s="1908"/>
      <c r="Y762" s="1908"/>
      <c r="Z762" s="1908"/>
      <c r="AA762" s="1908"/>
      <c r="AB762" s="1908"/>
      <c r="AC762" s="1908"/>
      <c r="AD762" s="1908"/>
      <c r="AE762" s="1908"/>
      <c r="AF762" s="1908"/>
      <c r="AG762" s="1908"/>
    </row>
    <row r="763">
      <c r="A763" s="1908"/>
      <c r="B763" s="1908"/>
      <c r="C763" s="1908"/>
      <c r="D763" s="1908"/>
      <c r="E763" s="1908"/>
      <c r="F763" s="1908"/>
      <c r="G763" s="1908"/>
      <c r="H763" s="1908"/>
      <c r="I763" s="1908"/>
      <c r="J763" s="1908"/>
      <c r="K763" s="1908"/>
      <c r="L763" s="1908"/>
      <c r="M763" s="1908"/>
      <c r="N763" s="1908"/>
      <c r="O763" s="1908"/>
      <c r="P763" s="1908"/>
      <c r="Q763" s="1908"/>
      <c r="R763" s="1908"/>
      <c r="S763" s="1908"/>
      <c r="T763" s="1908"/>
      <c r="U763" s="1908"/>
      <c r="V763" s="1908"/>
      <c r="W763" s="1908"/>
      <c r="X763" s="1908"/>
      <c r="Y763" s="1908"/>
      <c r="Z763" s="1908"/>
      <c r="AA763" s="1908"/>
      <c r="AB763" s="1908"/>
      <c r="AC763" s="1908"/>
      <c r="AD763" s="1908"/>
      <c r="AE763" s="1908"/>
      <c r="AF763" s="1908"/>
      <c r="AG763" s="1908"/>
    </row>
    <row r="764">
      <c r="A764" s="1908"/>
      <c r="B764" s="1908"/>
      <c r="C764" s="1908"/>
      <c r="D764" s="1908"/>
      <c r="E764" s="1908"/>
      <c r="F764" s="1908"/>
      <c r="G764" s="1908"/>
      <c r="H764" s="1908"/>
      <c r="I764" s="1908"/>
      <c r="J764" s="1908"/>
      <c r="K764" s="1908"/>
      <c r="L764" s="1908"/>
      <c r="M764" s="1908"/>
      <c r="N764" s="1908"/>
      <c r="O764" s="1908"/>
      <c r="P764" s="1908"/>
      <c r="Q764" s="1908"/>
      <c r="R764" s="1908"/>
      <c r="S764" s="1908"/>
      <c r="T764" s="1908"/>
      <c r="U764" s="1908"/>
      <c r="V764" s="1908"/>
      <c r="W764" s="1908"/>
      <c r="X764" s="1908"/>
      <c r="Y764" s="1908"/>
      <c r="Z764" s="1908"/>
      <c r="AA764" s="1908"/>
      <c r="AB764" s="1908"/>
      <c r="AC764" s="1908"/>
      <c r="AD764" s="1908"/>
      <c r="AE764" s="1908"/>
      <c r="AF764" s="1908"/>
      <c r="AG764" s="1908"/>
    </row>
    <row r="765">
      <c r="A765" s="1908"/>
      <c r="B765" s="1908"/>
      <c r="C765" s="1908"/>
      <c r="D765" s="1908"/>
      <c r="E765" s="1908"/>
      <c r="F765" s="1908"/>
      <c r="G765" s="1908"/>
      <c r="H765" s="1908"/>
      <c r="I765" s="1908"/>
      <c r="J765" s="1908"/>
      <c r="K765" s="1908"/>
      <c r="L765" s="1908"/>
      <c r="M765" s="1908"/>
      <c r="N765" s="1908"/>
      <c r="O765" s="1908"/>
      <c r="P765" s="1908"/>
      <c r="Q765" s="1908"/>
      <c r="R765" s="1908"/>
      <c r="S765" s="1908"/>
      <c r="T765" s="1908"/>
      <c r="U765" s="1908"/>
      <c r="V765" s="1908"/>
      <c r="W765" s="1908"/>
      <c r="X765" s="1908"/>
      <c r="Y765" s="1908"/>
      <c r="Z765" s="1908"/>
      <c r="AA765" s="1908"/>
      <c r="AB765" s="1908"/>
      <c r="AC765" s="1908"/>
      <c r="AD765" s="1908"/>
      <c r="AE765" s="1908"/>
      <c r="AF765" s="1908"/>
      <c r="AG765" s="1908"/>
    </row>
    <row r="766">
      <c r="A766" s="1908"/>
      <c r="B766" s="1908"/>
      <c r="C766" s="1908"/>
      <c r="D766" s="1908"/>
      <c r="E766" s="1908"/>
      <c r="F766" s="1908"/>
      <c r="G766" s="1908"/>
      <c r="H766" s="1908"/>
      <c r="I766" s="1908"/>
      <c r="J766" s="1908"/>
      <c r="K766" s="1908"/>
      <c r="L766" s="1908"/>
      <c r="M766" s="1908"/>
      <c r="N766" s="1908"/>
      <c r="O766" s="1908"/>
      <c r="P766" s="1908"/>
      <c r="Q766" s="1908"/>
      <c r="R766" s="1908"/>
      <c r="S766" s="1908"/>
      <c r="T766" s="1908"/>
      <c r="U766" s="1908"/>
      <c r="V766" s="1908"/>
      <c r="W766" s="1908"/>
      <c r="X766" s="1908"/>
      <c r="Y766" s="1908"/>
      <c r="Z766" s="1908"/>
      <c r="AA766" s="1908"/>
      <c r="AB766" s="1908"/>
      <c r="AC766" s="1908"/>
      <c r="AD766" s="1908"/>
      <c r="AE766" s="1908"/>
      <c r="AF766" s="1908"/>
      <c r="AG766" s="1908"/>
    </row>
    <row r="767">
      <c r="A767" s="1908"/>
      <c r="B767" s="1908"/>
      <c r="C767" s="1908"/>
      <c r="D767" s="1908"/>
      <c r="E767" s="1908"/>
      <c r="F767" s="1908"/>
      <c r="G767" s="1908"/>
      <c r="H767" s="1908"/>
      <c r="I767" s="1908"/>
      <c r="J767" s="1908"/>
      <c r="K767" s="1908"/>
      <c r="L767" s="1908"/>
      <c r="M767" s="1908"/>
      <c r="N767" s="1908"/>
      <c r="O767" s="1908"/>
      <c r="P767" s="1908"/>
      <c r="Q767" s="1908"/>
      <c r="R767" s="1908"/>
      <c r="S767" s="1908"/>
      <c r="T767" s="1908"/>
      <c r="U767" s="1908"/>
      <c r="V767" s="1908"/>
      <c r="W767" s="1908"/>
      <c r="X767" s="1908"/>
      <c r="Y767" s="1908"/>
      <c r="Z767" s="1908"/>
      <c r="AA767" s="1908"/>
      <c r="AB767" s="1908"/>
      <c r="AC767" s="1908"/>
      <c r="AD767" s="1908"/>
      <c r="AE767" s="1908"/>
      <c r="AF767" s="1908"/>
      <c r="AG767" s="1908"/>
    </row>
    <row r="768">
      <c r="A768" s="1908"/>
      <c r="B768" s="1908"/>
      <c r="C768" s="1908"/>
      <c r="D768" s="1908"/>
      <c r="E768" s="1908"/>
      <c r="F768" s="1908"/>
      <c r="G768" s="1908"/>
      <c r="H768" s="1908"/>
      <c r="I768" s="1908"/>
      <c r="J768" s="1908"/>
      <c r="K768" s="1908"/>
      <c r="L768" s="1908"/>
      <c r="M768" s="1908"/>
      <c r="N768" s="1908"/>
      <c r="O768" s="1908"/>
      <c r="P768" s="1908"/>
      <c r="Q768" s="1908"/>
      <c r="R768" s="1908"/>
      <c r="S768" s="1908"/>
      <c r="T768" s="1908"/>
      <c r="U768" s="1908"/>
      <c r="V768" s="1908"/>
      <c r="W768" s="1908"/>
      <c r="X768" s="1908"/>
      <c r="Y768" s="1908"/>
      <c r="Z768" s="1908"/>
      <c r="AA768" s="1908"/>
      <c r="AB768" s="1908"/>
      <c r="AC768" s="1908"/>
      <c r="AD768" s="1908"/>
      <c r="AE768" s="1908"/>
      <c r="AF768" s="1908"/>
      <c r="AG768" s="1908"/>
    </row>
    <row r="769">
      <c r="A769" s="1908"/>
      <c r="B769" s="1908"/>
      <c r="C769" s="1908"/>
      <c r="D769" s="1908"/>
      <c r="E769" s="1908"/>
      <c r="F769" s="1908"/>
      <c r="G769" s="1908"/>
      <c r="H769" s="1908"/>
      <c r="I769" s="1908"/>
      <c r="J769" s="1908"/>
      <c r="K769" s="1908"/>
      <c r="L769" s="1908"/>
      <c r="M769" s="1908"/>
      <c r="N769" s="1908"/>
      <c r="O769" s="1908"/>
      <c r="P769" s="1908"/>
      <c r="Q769" s="1908"/>
      <c r="R769" s="1908"/>
      <c r="S769" s="1908"/>
      <c r="T769" s="1908"/>
      <c r="U769" s="1908"/>
      <c r="V769" s="1908"/>
      <c r="W769" s="1908"/>
      <c r="X769" s="1908"/>
      <c r="Y769" s="1908"/>
      <c r="Z769" s="1908"/>
      <c r="AA769" s="1908"/>
      <c r="AB769" s="1908"/>
      <c r="AC769" s="1908"/>
      <c r="AD769" s="1908"/>
      <c r="AE769" s="1908"/>
      <c r="AF769" s="1908"/>
      <c r="AG769" s="1908"/>
    </row>
    <row r="770">
      <c r="A770" s="1908"/>
      <c r="B770" s="1908"/>
      <c r="C770" s="1908"/>
      <c r="D770" s="1908"/>
      <c r="E770" s="1908"/>
      <c r="F770" s="1908"/>
      <c r="G770" s="1908"/>
      <c r="H770" s="1908"/>
      <c r="I770" s="1908"/>
      <c r="J770" s="1908"/>
      <c r="K770" s="1908"/>
      <c r="L770" s="1908"/>
      <c r="M770" s="1908"/>
      <c r="N770" s="1908"/>
      <c r="O770" s="1908"/>
      <c r="P770" s="1908"/>
      <c r="Q770" s="1908"/>
      <c r="R770" s="1908"/>
      <c r="S770" s="1908"/>
      <c r="T770" s="1908"/>
      <c r="U770" s="1908"/>
      <c r="V770" s="1908"/>
      <c r="W770" s="1908"/>
      <c r="X770" s="1908"/>
      <c r="Y770" s="1908"/>
      <c r="Z770" s="1908"/>
      <c r="AA770" s="1908"/>
      <c r="AB770" s="1908"/>
      <c r="AC770" s="1908"/>
      <c r="AD770" s="1908"/>
      <c r="AE770" s="1908"/>
      <c r="AF770" s="1908"/>
      <c r="AG770" s="1908"/>
    </row>
    <row r="771">
      <c r="A771" s="1908"/>
      <c r="B771" s="1908"/>
      <c r="C771" s="1908"/>
      <c r="D771" s="1908"/>
      <c r="E771" s="1908"/>
      <c r="F771" s="1908"/>
      <c r="G771" s="1908"/>
      <c r="H771" s="1908"/>
      <c r="I771" s="1908"/>
      <c r="J771" s="1908"/>
      <c r="K771" s="1908"/>
      <c r="L771" s="1908"/>
      <c r="M771" s="1908"/>
      <c r="N771" s="1908"/>
      <c r="O771" s="1908"/>
      <c r="P771" s="1908"/>
      <c r="Q771" s="1908"/>
      <c r="R771" s="1908"/>
      <c r="S771" s="1908"/>
      <c r="T771" s="1908"/>
      <c r="U771" s="1908"/>
      <c r="V771" s="1908"/>
      <c r="W771" s="1908"/>
      <c r="X771" s="1908"/>
      <c r="Y771" s="1908"/>
      <c r="Z771" s="1908"/>
      <c r="AA771" s="1908"/>
      <c r="AB771" s="1908"/>
      <c r="AC771" s="1908"/>
      <c r="AD771" s="1908"/>
      <c r="AE771" s="1908"/>
      <c r="AF771" s="1908"/>
      <c r="AG771" s="1908"/>
    </row>
    <row r="772">
      <c r="A772" s="1908"/>
      <c r="B772" s="1908"/>
      <c r="C772" s="1908"/>
      <c r="D772" s="1908"/>
      <c r="E772" s="1908"/>
      <c r="F772" s="1908"/>
      <c r="G772" s="1908"/>
      <c r="H772" s="1908"/>
      <c r="I772" s="1908"/>
      <c r="J772" s="1908"/>
      <c r="K772" s="1908"/>
      <c r="L772" s="1908"/>
      <c r="M772" s="1908"/>
      <c r="N772" s="1908"/>
      <c r="O772" s="1908"/>
      <c r="P772" s="1908"/>
      <c r="Q772" s="1908"/>
      <c r="R772" s="1908"/>
      <c r="S772" s="1908"/>
      <c r="T772" s="1908"/>
      <c r="U772" s="1908"/>
      <c r="V772" s="1908"/>
      <c r="W772" s="1908"/>
      <c r="X772" s="1908"/>
      <c r="Y772" s="1908"/>
      <c r="Z772" s="1908"/>
      <c r="AA772" s="1908"/>
      <c r="AB772" s="1908"/>
      <c r="AC772" s="1908"/>
      <c r="AD772" s="1908"/>
      <c r="AE772" s="1908"/>
      <c r="AF772" s="1908"/>
      <c r="AG772" s="1908"/>
    </row>
    <row r="773">
      <c r="A773" s="1908"/>
      <c r="B773" s="1908"/>
      <c r="C773" s="1908"/>
      <c r="D773" s="1908"/>
      <c r="E773" s="1908"/>
      <c r="F773" s="1908"/>
      <c r="G773" s="1908"/>
      <c r="H773" s="1908"/>
      <c r="I773" s="1908"/>
      <c r="J773" s="1908"/>
      <c r="K773" s="1908"/>
      <c r="L773" s="1908"/>
      <c r="M773" s="1908"/>
      <c r="N773" s="1908"/>
      <c r="O773" s="1908"/>
      <c r="P773" s="1908"/>
      <c r="Q773" s="1908"/>
      <c r="R773" s="1908"/>
      <c r="S773" s="1908"/>
      <c r="T773" s="1908"/>
      <c r="U773" s="1908"/>
      <c r="V773" s="1908"/>
      <c r="W773" s="1908"/>
      <c r="X773" s="1908"/>
      <c r="Y773" s="1908"/>
      <c r="Z773" s="1908"/>
      <c r="AA773" s="1908"/>
      <c r="AB773" s="1908"/>
      <c r="AC773" s="1908"/>
      <c r="AD773" s="1908"/>
      <c r="AE773" s="1908"/>
      <c r="AF773" s="1908"/>
      <c r="AG773" s="1908"/>
    </row>
    <row r="774">
      <c r="A774" s="1908"/>
      <c r="B774" s="1908"/>
      <c r="C774" s="1908"/>
      <c r="D774" s="1908"/>
      <c r="E774" s="1908"/>
      <c r="F774" s="1908"/>
      <c r="G774" s="1908"/>
      <c r="H774" s="1908"/>
      <c r="I774" s="1908"/>
      <c r="J774" s="1908"/>
      <c r="K774" s="1908"/>
      <c r="L774" s="1908"/>
      <c r="M774" s="1908"/>
      <c r="N774" s="1908"/>
      <c r="O774" s="1908"/>
      <c r="P774" s="1908"/>
      <c r="Q774" s="1908"/>
      <c r="R774" s="1908"/>
      <c r="S774" s="1908"/>
      <c r="T774" s="1908"/>
      <c r="U774" s="1908"/>
      <c r="V774" s="1908"/>
      <c r="W774" s="1908"/>
      <c r="X774" s="1908"/>
      <c r="Y774" s="1908"/>
      <c r="Z774" s="1908"/>
      <c r="AA774" s="1908"/>
      <c r="AB774" s="1908"/>
      <c r="AC774" s="1908"/>
      <c r="AD774" s="1908"/>
      <c r="AE774" s="1908"/>
      <c r="AF774" s="1908"/>
      <c r="AG774" s="1908"/>
    </row>
    <row r="775">
      <c r="A775" s="1908"/>
      <c r="B775" s="1908"/>
      <c r="C775" s="1908"/>
      <c r="D775" s="1908"/>
      <c r="E775" s="1908"/>
      <c r="F775" s="1908"/>
      <c r="G775" s="1908"/>
      <c r="H775" s="1908"/>
      <c r="I775" s="1908"/>
      <c r="J775" s="1908"/>
      <c r="K775" s="1908"/>
      <c r="L775" s="1908"/>
      <c r="M775" s="1908"/>
      <c r="N775" s="1908"/>
      <c r="O775" s="1908"/>
      <c r="P775" s="1908"/>
      <c r="Q775" s="1908"/>
      <c r="R775" s="1908"/>
      <c r="S775" s="1908"/>
      <c r="T775" s="1908"/>
      <c r="U775" s="1908"/>
      <c r="V775" s="1908"/>
      <c r="W775" s="1908"/>
      <c r="X775" s="1908"/>
      <c r="Y775" s="1908"/>
      <c r="Z775" s="1908"/>
      <c r="AA775" s="1908"/>
      <c r="AB775" s="1908"/>
      <c r="AC775" s="1908"/>
      <c r="AD775" s="1908"/>
      <c r="AE775" s="1908"/>
      <c r="AF775" s="1908"/>
      <c r="AG775" s="1908"/>
    </row>
    <row r="776">
      <c r="A776" s="1908"/>
      <c r="B776" s="1908"/>
      <c r="C776" s="1908"/>
      <c r="D776" s="1908"/>
      <c r="E776" s="1908"/>
      <c r="F776" s="1908"/>
      <c r="G776" s="1908"/>
      <c r="H776" s="1908"/>
      <c r="I776" s="1908"/>
      <c r="J776" s="1908"/>
      <c r="K776" s="1908"/>
      <c r="L776" s="1908"/>
      <c r="M776" s="1908"/>
      <c r="N776" s="1908"/>
      <c r="O776" s="1908"/>
      <c r="P776" s="1908"/>
      <c r="Q776" s="1908"/>
      <c r="R776" s="1908"/>
      <c r="S776" s="1908"/>
      <c r="T776" s="1908"/>
      <c r="U776" s="1908"/>
      <c r="V776" s="1908"/>
      <c r="W776" s="1908"/>
      <c r="X776" s="1908"/>
      <c r="Y776" s="1908"/>
      <c r="Z776" s="1908"/>
      <c r="AA776" s="1908"/>
      <c r="AB776" s="1908"/>
      <c r="AC776" s="1908"/>
      <c r="AD776" s="1908"/>
      <c r="AE776" s="1908"/>
      <c r="AF776" s="1908"/>
      <c r="AG776" s="1908"/>
    </row>
    <row r="777">
      <c r="A777" s="1908"/>
      <c r="B777" s="1908"/>
      <c r="C777" s="1908"/>
      <c r="D777" s="1908"/>
      <c r="E777" s="1908"/>
      <c r="F777" s="1908"/>
      <c r="G777" s="1908"/>
      <c r="H777" s="1908"/>
      <c r="I777" s="1908"/>
      <c r="J777" s="1908"/>
      <c r="K777" s="1908"/>
      <c r="L777" s="1908"/>
      <c r="M777" s="1908"/>
      <c r="N777" s="1908"/>
      <c r="O777" s="1908"/>
      <c r="P777" s="1908"/>
      <c r="Q777" s="1908"/>
      <c r="R777" s="1908"/>
      <c r="S777" s="1908"/>
      <c r="T777" s="1908"/>
      <c r="U777" s="1908"/>
      <c r="V777" s="1908"/>
      <c r="W777" s="1908"/>
      <c r="X777" s="1908"/>
      <c r="Y777" s="1908"/>
      <c r="Z777" s="1908"/>
      <c r="AA777" s="1908"/>
      <c r="AB777" s="1908"/>
      <c r="AC777" s="1908"/>
      <c r="AD777" s="1908"/>
      <c r="AE777" s="1908"/>
      <c r="AF777" s="1908"/>
      <c r="AG777" s="1908"/>
    </row>
    <row r="778">
      <c r="A778" s="1908"/>
      <c r="B778" s="1908"/>
      <c r="C778" s="1908"/>
      <c r="D778" s="1908"/>
      <c r="E778" s="1908"/>
      <c r="F778" s="1908"/>
      <c r="G778" s="1908"/>
      <c r="H778" s="1908"/>
      <c r="I778" s="1908"/>
      <c r="J778" s="1908"/>
      <c r="K778" s="1908"/>
      <c r="L778" s="1908"/>
      <c r="M778" s="1908"/>
      <c r="N778" s="1908"/>
      <c r="O778" s="1908"/>
      <c r="P778" s="1908"/>
      <c r="Q778" s="1908"/>
      <c r="R778" s="1908"/>
      <c r="S778" s="1908"/>
      <c r="T778" s="1908"/>
      <c r="U778" s="1908"/>
      <c r="V778" s="1908"/>
      <c r="W778" s="1908"/>
      <c r="X778" s="1908"/>
      <c r="Y778" s="1908"/>
      <c r="Z778" s="1908"/>
      <c r="AA778" s="1908"/>
      <c r="AB778" s="1908"/>
      <c r="AC778" s="1908"/>
      <c r="AD778" s="1908"/>
      <c r="AE778" s="1908"/>
      <c r="AF778" s="1908"/>
      <c r="AG778" s="1908"/>
    </row>
    <row r="779">
      <c r="A779" s="1908"/>
      <c r="B779" s="1908"/>
      <c r="C779" s="1908"/>
      <c r="D779" s="1908"/>
      <c r="E779" s="1908"/>
      <c r="F779" s="1908"/>
      <c r="G779" s="1908"/>
      <c r="H779" s="1908"/>
      <c r="I779" s="1908"/>
      <c r="J779" s="1908"/>
      <c r="K779" s="1908"/>
      <c r="L779" s="1908"/>
      <c r="M779" s="1908"/>
      <c r="N779" s="1908"/>
      <c r="O779" s="1908"/>
      <c r="P779" s="1908"/>
      <c r="Q779" s="1908"/>
      <c r="R779" s="1908"/>
      <c r="S779" s="1908"/>
      <c r="T779" s="1908"/>
      <c r="U779" s="1908"/>
      <c r="V779" s="1908"/>
      <c r="W779" s="1908"/>
      <c r="X779" s="1908"/>
      <c r="Y779" s="1908"/>
      <c r="Z779" s="1908"/>
      <c r="AA779" s="1908"/>
      <c r="AB779" s="1908"/>
      <c r="AC779" s="1908"/>
      <c r="AD779" s="1908"/>
      <c r="AE779" s="1908"/>
      <c r="AF779" s="1908"/>
      <c r="AG779" s="1908"/>
    </row>
    <row r="780">
      <c r="A780" s="1908"/>
      <c r="B780" s="1908"/>
      <c r="C780" s="1908"/>
      <c r="D780" s="1908"/>
      <c r="E780" s="1908"/>
      <c r="F780" s="1908"/>
      <c r="G780" s="1908"/>
      <c r="H780" s="1908"/>
      <c r="I780" s="1908"/>
      <c r="J780" s="1908"/>
      <c r="K780" s="1908"/>
      <c r="L780" s="1908"/>
      <c r="M780" s="1908"/>
      <c r="N780" s="1908"/>
      <c r="O780" s="1908"/>
      <c r="P780" s="1908"/>
      <c r="Q780" s="1908"/>
      <c r="R780" s="1908"/>
      <c r="S780" s="1908"/>
      <c r="T780" s="1908"/>
      <c r="U780" s="1908"/>
      <c r="V780" s="1908"/>
      <c r="W780" s="1908"/>
      <c r="X780" s="1908"/>
      <c r="Y780" s="1908"/>
      <c r="Z780" s="1908"/>
      <c r="AA780" s="1908"/>
      <c r="AB780" s="1908"/>
      <c r="AC780" s="1908"/>
      <c r="AD780" s="1908"/>
      <c r="AE780" s="1908"/>
      <c r="AF780" s="1908"/>
      <c r="AG780" s="1908"/>
    </row>
    <row r="781">
      <c r="A781" s="1908"/>
      <c r="B781" s="1908"/>
      <c r="C781" s="1908"/>
      <c r="D781" s="1908"/>
      <c r="E781" s="1908"/>
      <c r="F781" s="1908"/>
      <c r="G781" s="1908"/>
      <c r="H781" s="1908"/>
      <c r="I781" s="1908"/>
      <c r="J781" s="1908"/>
      <c r="K781" s="1908"/>
      <c r="L781" s="1908"/>
      <c r="M781" s="1908"/>
      <c r="N781" s="1908"/>
      <c r="O781" s="1908"/>
      <c r="P781" s="1908"/>
      <c r="Q781" s="1908"/>
      <c r="R781" s="1908"/>
      <c r="S781" s="1908"/>
      <c r="T781" s="1908"/>
      <c r="U781" s="1908"/>
      <c r="V781" s="1908"/>
      <c r="W781" s="1908"/>
      <c r="X781" s="1908"/>
      <c r="Y781" s="1908"/>
      <c r="Z781" s="1908"/>
      <c r="AA781" s="1908"/>
      <c r="AB781" s="1908"/>
      <c r="AC781" s="1908"/>
      <c r="AD781" s="1908"/>
      <c r="AE781" s="1908"/>
      <c r="AF781" s="1908"/>
      <c r="AG781" s="1908"/>
    </row>
    <row r="782">
      <c r="A782" s="1908"/>
      <c r="B782" s="1908"/>
      <c r="C782" s="1908"/>
      <c r="D782" s="1908"/>
      <c r="E782" s="1908"/>
      <c r="F782" s="1908"/>
      <c r="G782" s="1908"/>
      <c r="H782" s="1908"/>
      <c r="I782" s="1908"/>
      <c r="J782" s="1908"/>
      <c r="K782" s="1908"/>
      <c r="L782" s="1908"/>
      <c r="M782" s="1908"/>
      <c r="N782" s="1908"/>
      <c r="O782" s="1908"/>
      <c r="P782" s="1908"/>
      <c r="Q782" s="1908"/>
      <c r="R782" s="1908"/>
      <c r="S782" s="1908"/>
      <c r="T782" s="1908"/>
      <c r="U782" s="1908"/>
      <c r="V782" s="1908"/>
      <c r="W782" s="1908"/>
      <c r="X782" s="1908"/>
      <c r="Y782" s="1908"/>
      <c r="Z782" s="1908"/>
      <c r="AA782" s="1908"/>
      <c r="AB782" s="1908"/>
      <c r="AC782" s="1908"/>
      <c r="AD782" s="1908"/>
      <c r="AE782" s="1908"/>
      <c r="AF782" s="1908"/>
      <c r="AG782" s="1908"/>
    </row>
    <row r="783">
      <c r="A783" s="1908"/>
      <c r="B783" s="1908"/>
      <c r="C783" s="1908"/>
      <c r="D783" s="1908"/>
      <c r="E783" s="1908"/>
      <c r="F783" s="1908"/>
      <c r="G783" s="1908"/>
      <c r="H783" s="1908"/>
      <c r="I783" s="1908"/>
      <c r="J783" s="1908"/>
      <c r="K783" s="1908"/>
      <c r="L783" s="1908"/>
      <c r="M783" s="1908"/>
      <c r="N783" s="1908"/>
      <c r="O783" s="1908"/>
      <c r="P783" s="1908"/>
      <c r="Q783" s="1908"/>
      <c r="R783" s="1908"/>
      <c r="S783" s="1908"/>
      <c r="T783" s="1908"/>
      <c r="U783" s="1908"/>
      <c r="V783" s="1908"/>
      <c r="W783" s="1908"/>
      <c r="X783" s="1908"/>
      <c r="Y783" s="1908"/>
      <c r="Z783" s="1908"/>
      <c r="AA783" s="1908"/>
      <c r="AB783" s="1908"/>
      <c r="AC783" s="1908"/>
      <c r="AD783" s="1908"/>
      <c r="AE783" s="1908"/>
      <c r="AF783" s="1908"/>
      <c r="AG783" s="1908"/>
    </row>
    <row r="784">
      <c r="A784" s="1908"/>
      <c r="B784" s="1908"/>
      <c r="C784" s="1908"/>
      <c r="D784" s="1908"/>
      <c r="E784" s="1908"/>
      <c r="F784" s="1908"/>
      <c r="G784" s="1908"/>
      <c r="H784" s="1908"/>
      <c r="I784" s="1908"/>
      <c r="J784" s="1908"/>
      <c r="K784" s="1908"/>
      <c r="L784" s="1908"/>
      <c r="M784" s="1908"/>
      <c r="N784" s="1908"/>
      <c r="O784" s="1908"/>
      <c r="P784" s="1908"/>
      <c r="Q784" s="1908"/>
      <c r="R784" s="1908"/>
      <c r="S784" s="1908"/>
      <c r="T784" s="1908"/>
      <c r="U784" s="1908"/>
      <c r="V784" s="1908"/>
      <c r="W784" s="1908"/>
      <c r="X784" s="1908"/>
      <c r="Y784" s="1908"/>
      <c r="Z784" s="1908"/>
      <c r="AA784" s="1908"/>
      <c r="AB784" s="1908"/>
      <c r="AC784" s="1908"/>
      <c r="AD784" s="1908"/>
      <c r="AE784" s="1908"/>
      <c r="AF784" s="1908"/>
      <c r="AG784" s="1908"/>
    </row>
    <row r="785">
      <c r="A785" s="1908"/>
      <c r="B785" s="1908"/>
      <c r="C785" s="1908"/>
      <c r="D785" s="1908"/>
      <c r="E785" s="1908"/>
      <c r="F785" s="1908"/>
      <c r="G785" s="1908"/>
      <c r="H785" s="1908"/>
      <c r="I785" s="1908"/>
      <c r="J785" s="1908"/>
      <c r="K785" s="1908"/>
      <c r="L785" s="1908"/>
      <c r="M785" s="1908"/>
      <c r="N785" s="1908"/>
      <c r="O785" s="1908"/>
      <c r="P785" s="1908"/>
      <c r="Q785" s="1908"/>
      <c r="R785" s="1908"/>
      <c r="S785" s="1908"/>
      <c r="T785" s="1908"/>
      <c r="U785" s="1908"/>
      <c r="V785" s="1908"/>
      <c r="W785" s="1908"/>
      <c r="X785" s="1908"/>
      <c r="Y785" s="1908"/>
      <c r="Z785" s="1908"/>
      <c r="AA785" s="1908"/>
      <c r="AB785" s="1908"/>
      <c r="AC785" s="1908"/>
      <c r="AD785" s="1908"/>
      <c r="AE785" s="1908"/>
      <c r="AF785" s="1908"/>
      <c r="AG785" s="1908"/>
    </row>
    <row r="786">
      <c r="A786" s="1908"/>
      <c r="B786" s="1908"/>
      <c r="C786" s="1908"/>
      <c r="D786" s="1908"/>
      <c r="E786" s="1908"/>
      <c r="F786" s="1908"/>
      <c r="G786" s="1908"/>
      <c r="H786" s="1908"/>
      <c r="I786" s="1908"/>
      <c r="J786" s="1908"/>
      <c r="K786" s="1908"/>
      <c r="L786" s="1908"/>
      <c r="M786" s="1908"/>
      <c r="N786" s="1908"/>
      <c r="O786" s="1908"/>
      <c r="P786" s="1908"/>
      <c r="Q786" s="1908"/>
      <c r="R786" s="1908"/>
      <c r="S786" s="1908"/>
      <c r="T786" s="1908"/>
      <c r="U786" s="1908"/>
      <c r="V786" s="1908"/>
      <c r="W786" s="1908"/>
      <c r="X786" s="1908"/>
      <c r="Y786" s="1908"/>
      <c r="Z786" s="1908"/>
      <c r="AA786" s="1908"/>
      <c r="AB786" s="1908"/>
      <c r="AC786" s="1908"/>
      <c r="AD786" s="1908"/>
      <c r="AE786" s="1908"/>
      <c r="AF786" s="1908"/>
      <c r="AG786" s="1908"/>
    </row>
    <row r="787">
      <c r="A787" s="1908"/>
      <c r="B787" s="1908"/>
      <c r="C787" s="1908"/>
      <c r="D787" s="1908"/>
      <c r="E787" s="1908"/>
      <c r="F787" s="1908"/>
      <c r="G787" s="1908"/>
      <c r="H787" s="1908"/>
      <c r="I787" s="1908"/>
      <c r="J787" s="1908"/>
      <c r="K787" s="1908"/>
      <c r="L787" s="1908"/>
      <c r="M787" s="1908"/>
      <c r="N787" s="1908"/>
      <c r="O787" s="1908"/>
      <c r="P787" s="1908"/>
      <c r="Q787" s="1908"/>
      <c r="R787" s="1908"/>
      <c r="S787" s="1908"/>
      <c r="T787" s="1908"/>
      <c r="U787" s="1908"/>
      <c r="V787" s="1908"/>
      <c r="W787" s="1908"/>
      <c r="X787" s="1908"/>
      <c r="Y787" s="1908"/>
      <c r="Z787" s="1908"/>
      <c r="AA787" s="1908"/>
      <c r="AB787" s="1908"/>
      <c r="AC787" s="1908"/>
      <c r="AD787" s="1908"/>
      <c r="AE787" s="1908"/>
      <c r="AF787" s="1908"/>
      <c r="AG787" s="1908"/>
    </row>
    <row r="788">
      <c r="A788" s="1908"/>
      <c r="B788" s="1908"/>
      <c r="C788" s="1908"/>
      <c r="D788" s="1908"/>
      <c r="E788" s="1908"/>
      <c r="F788" s="1908"/>
      <c r="G788" s="1908"/>
      <c r="H788" s="1908"/>
      <c r="I788" s="1908"/>
      <c r="J788" s="1908"/>
      <c r="K788" s="1908"/>
      <c r="L788" s="1908"/>
      <c r="M788" s="1908"/>
      <c r="N788" s="1908"/>
      <c r="O788" s="1908"/>
      <c r="P788" s="1908"/>
      <c r="Q788" s="1908"/>
      <c r="R788" s="1908"/>
      <c r="S788" s="1908"/>
      <c r="T788" s="1908"/>
      <c r="U788" s="1908"/>
      <c r="V788" s="1908"/>
      <c r="W788" s="1908"/>
      <c r="X788" s="1908"/>
      <c r="Y788" s="1908"/>
      <c r="Z788" s="1908"/>
      <c r="AA788" s="1908"/>
      <c r="AB788" s="1908"/>
      <c r="AC788" s="1908"/>
      <c r="AD788" s="1908"/>
      <c r="AE788" s="1908"/>
      <c r="AF788" s="1908"/>
      <c r="AG788" s="1908"/>
    </row>
    <row r="789">
      <c r="A789" s="1908"/>
      <c r="B789" s="1908"/>
      <c r="C789" s="1908"/>
      <c r="D789" s="1908"/>
      <c r="E789" s="1908"/>
      <c r="F789" s="1908"/>
      <c r="G789" s="1908"/>
      <c r="H789" s="1908"/>
      <c r="I789" s="1908"/>
      <c r="J789" s="1908"/>
      <c r="K789" s="1908"/>
      <c r="L789" s="1908"/>
      <c r="M789" s="1908"/>
      <c r="N789" s="1908"/>
      <c r="O789" s="1908"/>
      <c r="P789" s="1908"/>
      <c r="Q789" s="1908"/>
      <c r="R789" s="1908"/>
      <c r="S789" s="1908"/>
      <c r="T789" s="1908"/>
      <c r="U789" s="1908"/>
      <c r="V789" s="1908"/>
      <c r="W789" s="1908"/>
      <c r="X789" s="1908"/>
      <c r="Y789" s="1908"/>
      <c r="Z789" s="1908"/>
      <c r="AA789" s="1908"/>
      <c r="AB789" s="1908"/>
      <c r="AC789" s="1908"/>
      <c r="AD789" s="1908"/>
      <c r="AE789" s="1908"/>
      <c r="AF789" s="1908"/>
      <c r="AG789" s="1908"/>
    </row>
    <row r="790">
      <c r="A790" s="1908"/>
      <c r="B790" s="1908"/>
      <c r="C790" s="1908"/>
      <c r="D790" s="1908"/>
      <c r="E790" s="1908"/>
      <c r="F790" s="1908"/>
      <c r="G790" s="1908"/>
      <c r="H790" s="1908"/>
      <c r="I790" s="1908"/>
      <c r="J790" s="1908"/>
      <c r="K790" s="1908"/>
      <c r="L790" s="1908"/>
      <c r="M790" s="1908"/>
      <c r="N790" s="1908"/>
      <c r="O790" s="1908"/>
      <c r="P790" s="1908"/>
      <c r="Q790" s="1908"/>
      <c r="R790" s="1908"/>
      <c r="S790" s="1908"/>
      <c r="T790" s="1908"/>
      <c r="U790" s="1908"/>
      <c r="V790" s="1908"/>
      <c r="W790" s="1908"/>
      <c r="X790" s="1908"/>
      <c r="Y790" s="1908"/>
      <c r="Z790" s="1908"/>
      <c r="AA790" s="1908"/>
      <c r="AB790" s="1908"/>
      <c r="AC790" s="1908"/>
      <c r="AD790" s="1908"/>
      <c r="AE790" s="1908"/>
      <c r="AF790" s="1908"/>
      <c r="AG790" s="1908"/>
    </row>
    <row r="791">
      <c r="A791" s="1908"/>
      <c r="B791" s="1908"/>
      <c r="C791" s="1908"/>
      <c r="D791" s="1908"/>
      <c r="E791" s="1908"/>
      <c r="F791" s="1908"/>
      <c r="G791" s="1908"/>
      <c r="H791" s="1908"/>
      <c r="I791" s="1908"/>
      <c r="J791" s="1908"/>
      <c r="K791" s="1908"/>
      <c r="L791" s="1908"/>
      <c r="M791" s="1908"/>
      <c r="N791" s="1908"/>
      <c r="O791" s="1908"/>
      <c r="P791" s="1908"/>
      <c r="Q791" s="1908"/>
      <c r="R791" s="1908"/>
      <c r="S791" s="1908"/>
      <c r="T791" s="1908"/>
      <c r="U791" s="1908"/>
      <c r="V791" s="1908"/>
      <c r="W791" s="1908"/>
      <c r="X791" s="1908"/>
      <c r="Y791" s="1908"/>
      <c r="Z791" s="1908"/>
      <c r="AA791" s="1908"/>
      <c r="AB791" s="1908"/>
      <c r="AC791" s="1908"/>
      <c r="AD791" s="1908"/>
      <c r="AE791" s="1908"/>
      <c r="AF791" s="1908"/>
      <c r="AG791" s="1908"/>
    </row>
    <row r="792">
      <c r="A792" s="1908"/>
      <c r="B792" s="1908"/>
      <c r="C792" s="1908"/>
      <c r="D792" s="1908"/>
      <c r="E792" s="1908"/>
      <c r="F792" s="1908"/>
      <c r="G792" s="1908"/>
      <c r="H792" s="1908"/>
      <c r="I792" s="1908"/>
      <c r="J792" s="1908"/>
      <c r="K792" s="1908"/>
      <c r="L792" s="1908"/>
      <c r="M792" s="1908"/>
      <c r="N792" s="1908"/>
      <c r="O792" s="1908"/>
      <c r="P792" s="1908"/>
      <c r="Q792" s="1908"/>
      <c r="R792" s="1908"/>
      <c r="S792" s="1908"/>
      <c r="T792" s="1908"/>
      <c r="U792" s="1908"/>
      <c r="V792" s="1908"/>
      <c r="W792" s="1908"/>
      <c r="X792" s="1908"/>
      <c r="Y792" s="1908"/>
      <c r="Z792" s="1908"/>
      <c r="AA792" s="1908"/>
      <c r="AB792" s="1908"/>
      <c r="AC792" s="1908"/>
      <c r="AD792" s="1908"/>
      <c r="AE792" s="1908"/>
      <c r="AF792" s="1908"/>
      <c r="AG792" s="1908"/>
    </row>
    <row r="793">
      <c r="A793" s="1908"/>
      <c r="B793" s="1908"/>
      <c r="C793" s="1908"/>
      <c r="D793" s="1908"/>
      <c r="E793" s="1908"/>
      <c r="F793" s="1908"/>
      <c r="G793" s="1908"/>
      <c r="H793" s="1908"/>
      <c r="I793" s="1908"/>
      <c r="J793" s="1908"/>
      <c r="K793" s="1908"/>
      <c r="L793" s="1908"/>
      <c r="M793" s="1908"/>
      <c r="N793" s="1908"/>
      <c r="O793" s="1908"/>
      <c r="P793" s="1908"/>
      <c r="Q793" s="1908"/>
      <c r="R793" s="1908"/>
      <c r="S793" s="1908"/>
      <c r="T793" s="1908"/>
      <c r="U793" s="1908"/>
      <c r="V793" s="1908"/>
      <c r="W793" s="1908"/>
      <c r="X793" s="1908"/>
      <c r="Y793" s="1908"/>
      <c r="Z793" s="1908"/>
      <c r="AA793" s="1908"/>
      <c r="AB793" s="1908"/>
      <c r="AC793" s="1908"/>
      <c r="AD793" s="1908"/>
      <c r="AE793" s="1908"/>
      <c r="AF793" s="1908"/>
      <c r="AG793" s="1908"/>
    </row>
    <row r="794">
      <c r="A794" s="1908"/>
      <c r="B794" s="1908"/>
      <c r="C794" s="1908"/>
      <c r="D794" s="1908"/>
      <c r="E794" s="1908"/>
      <c r="F794" s="1908"/>
      <c r="G794" s="1908"/>
      <c r="H794" s="1908"/>
      <c r="I794" s="1908"/>
      <c r="J794" s="1908"/>
      <c r="K794" s="1908"/>
      <c r="L794" s="1908"/>
      <c r="M794" s="1908"/>
      <c r="N794" s="1908"/>
      <c r="O794" s="1908"/>
      <c r="P794" s="1908"/>
      <c r="Q794" s="1908"/>
      <c r="R794" s="1908"/>
      <c r="S794" s="1908"/>
      <c r="T794" s="1908"/>
      <c r="U794" s="1908"/>
      <c r="V794" s="1908"/>
      <c r="W794" s="1908"/>
      <c r="X794" s="1908"/>
      <c r="Y794" s="1908"/>
      <c r="Z794" s="1908"/>
      <c r="AA794" s="1908"/>
      <c r="AB794" s="1908"/>
      <c r="AC794" s="1908"/>
      <c r="AD794" s="1908"/>
      <c r="AE794" s="1908"/>
      <c r="AF794" s="1908"/>
      <c r="AG794" s="1908"/>
    </row>
    <row r="795">
      <c r="A795" s="1908"/>
      <c r="B795" s="1908"/>
      <c r="C795" s="1908"/>
      <c r="D795" s="1908"/>
      <c r="E795" s="1908"/>
      <c r="F795" s="1908"/>
      <c r="G795" s="1908"/>
      <c r="H795" s="1908"/>
      <c r="I795" s="1908"/>
      <c r="J795" s="1908"/>
      <c r="K795" s="1908"/>
      <c r="L795" s="1908"/>
      <c r="M795" s="1908"/>
      <c r="N795" s="1908"/>
      <c r="O795" s="1908"/>
      <c r="P795" s="1908"/>
      <c r="Q795" s="1908"/>
      <c r="R795" s="1908"/>
      <c r="S795" s="1908"/>
      <c r="T795" s="1908"/>
      <c r="U795" s="1908"/>
      <c r="V795" s="1908"/>
      <c r="W795" s="1908"/>
      <c r="X795" s="1908"/>
      <c r="Y795" s="1908"/>
      <c r="Z795" s="1908"/>
      <c r="AA795" s="1908"/>
      <c r="AB795" s="1908"/>
      <c r="AC795" s="1908"/>
      <c r="AD795" s="1908"/>
      <c r="AE795" s="1908"/>
      <c r="AF795" s="1908"/>
      <c r="AG795" s="1908"/>
    </row>
    <row r="796">
      <c r="A796" s="1908"/>
      <c r="B796" s="1908"/>
      <c r="C796" s="1908"/>
      <c r="D796" s="1908"/>
      <c r="E796" s="1908"/>
      <c r="F796" s="1908"/>
      <c r="G796" s="1908"/>
      <c r="H796" s="1908"/>
      <c r="I796" s="1908"/>
      <c r="J796" s="1908"/>
      <c r="K796" s="1908"/>
      <c r="L796" s="1908"/>
      <c r="M796" s="1908"/>
      <c r="N796" s="1908"/>
      <c r="O796" s="1908"/>
      <c r="P796" s="1908"/>
      <c r="Q796" s="1908"/>
      <c r="R796" s="1908"/>
      <c r="S796" s="1908"/>
      <c r="T796" s="1908"/>
      <c r="U796" s="1908"/>
      <c r="V796" s="1908"/>
      <c r="W796" s="1908"/>
      <c r="X796" s="1908"/>
      <c r="Y796" s="1908"/>
      <c r="Z796" s="1908"/>
      <c r="AA796" s="1908"/>
      <c r="AB796" s="1908"/>
      <c r="AC796" s="1908"/>
      <c r="AD796" s="1908"/>
      <c r="AE796" s="1908"/>
      <c r="AF796" s="1908"/>
      <c r="AG796" s="1908"/>
    </row>
    <row r="797">
      <c r="A797" s="1908"/>
      <c r="B797" s="1908"/>
      <c r="C797" s="1908"/>
      <c r="D797" s="1908"/>
      <c r="E797" s="1908"/>
      <c r="F797" s="1908"/>
      <c r="G797" s="1908"/>
      <c r="H797" s="1908"/>
      <c r="I797" s="1908"/>
      <c r="J797" s="1908"/>
      <c r="K797" s="1908"/>
      <c r="L797" s="1908"/>
      <c r="M797" s="1908"/>
      <c r="N797" s="1908"/>
      <c r="O797" s="1908"/>
      <c r="P797" s="1908"/>
      <c r="Q797" s="1908"/>
      <c r="R797" s="1908"/>
      <c r="S797" s="1908"/>
      <c r="T797" s="1908"/>
      <c r="U797" s="1908"/>
      <c r="V797" s="1908"/>
      <c r="W797" s="1908"/>
      <c r="X797" s="1908"/>
      <c r="Y797" s="1908"/>
      <c r="Z797" s="1908"/>
      <c r="AA797" s="1908"/>
      <c r="AB797" s="1908"/>
      <c r="AC797" s="1908"/>
      <c r="AD797" s="1908"/>
      <c r="AE797" s="1908"/>
      <c r="AF797" s="1908"/>
      <c r="AG797" s="1908"/>
    </row>
    <row r="798">
      <c r="A798" s="1908"/>
      <c r="B798" s="1908"/>
      <c r="C798" s="1908"/>
      <c r="D798" s="1908"/>
      <c r="E798" s="1908"/>
      <c r="F798" s="1908"/>
      <c r="G798" s="1908"/>
      <c r="H798" s="1908"/>
      <c r="I798" s="1908"/>
      <c r="J798" s="1908"/>
      <c r="K798" s="1908"/>
      <c r="L798" s="1908"/>
      <c r="M798" s="1908"/>
      <c r="N798" s="1908"/>
      <c r="O798" s="1908"/>
      <c r="P798" s="1908"/>
      <c r="Q798" s="1908"/>
      <c r="R798" s="1908"/>
      <c r="S798" s="1908"/>
      <c r="T798" s="1908"/>
      <c r="U798" s="1908"/>
      <c r="V798" s="1908"/>
      <c r="W798" s="1908"/>
      <c r="X798" s="1908"/>
      <c r="Y798" s="1908"/>
      <c r="Z798" s="1908"/>
      <c r="AA798" s="1908"/>
      <c r="AB798" s="1908"/>
      <c r="AC798" s="1908"/>
      <c r="AD798" s="1908"/>
      <c r="AE798" s="1908"/>
      <c r="AF798" s="1908"/>
      <c r="AG798" s="1908"/>
    </row>
    <row r="799">
      <c r="A799" s="1908"/>
      <c r="B799" s="1908"/>
      <c r="C799" s="1908"/>
      <c r="D799" s="1908"/>
      <c r="E799" s="1908"/>
      <c r="F799" s="1908"/>
      <c r="G799" s="1908"/>
      <c r="H799" s="1908"/>
      <c r="I799" s="1908"/>
      <c r="J799" s="1908"/>
      <c r="K799" s="1908"/>
      <c r="L799" s="1908"/>
      <c r="M799" s="1908"/>
      <c r="N799" s="1908"/>
      <c r="O799" s="1908"/>
      <c r="P799" s="1908"/>
      <c r="Q799" s="1908"/>
      <c r="R799" s="1908"/>
      <c r="S799" s="1908"/>
      <c r="T799" s="1908"/>
      <c r="U799" s="1908"/>
      <c r="V799" s="1908"/>
      <c r="W799" s="1908"/>
      <c r="X799" s="1908"/>
      <c r="Y799" s="1908"/>
      <c r="Z799" s="1908"/>
      <c r="AA799" s="1908"/>
      <c r="AB799" s="1908"/>
      <c r="AC799" s="1908"/>
      <c r="AD799" s="1908"/>
      <c r="AE799" s="1908"/>
      <c r="AF799" s="1908"/>
      <c r="AG799" s="1908"/>
    </row>
    <row r="800">
      <c r="A800" s="1908"/>
      <c r="B800" s="1908"/>
      <c r="C800" s="1908"/>
      <c r="D800" s="1908"/>
      <c r="E800" s="1908"/>
      <c r="F800" s="1908"/>
      <c r="G800" s="1908"/>
      <c r="H800" s="1908"/>
      <c r="I800" s="1908"/>
      <c r="J800" s="1908"/>
      <c r="K800" s="1908"/>
      <c r="L800" s="1908"/>
      <c r="M800" s="1908"/>
      <c r="N800" s="1908"/>
      <c r="O800" s="1908"/>
      <c r="P800" s="1908"/>
      <c r="Q800" s="1908"/>
      <c r="R800" s="1908"/>
      <c r="S800" s="1908"/>
      <c r="T800" s="1908"/>
      <c r="U800" s="1908"/>
      <c r="V800" s="1908"/>
      <c r="W800" s="1908"/>
      <c r="X800" s="1908"/>
      <c r="Y800" s="1908"/>
      <c r="Z800" s="1908"/>
      <c r="AA800" s="1908"/>
      <c r="AB800" s="1908"/>
      <c r="AC800" s="1908"/>
      <c r="AD800" s="1908"/>
      <c r="AE800" s="1908"/>
      <c r="AF800" s="1908"/>
      <c r="AG800" s="1908"/>
    </row>
    <row r="801">
      <c r="A801" s="1908"/>
      <c r="B801" s="1908"/>
      <c r="C801" s="1908"/>
      <c r="D801" s="1908"/>
      <c r="E801" s="1908"/>
      <c r="F801" s="1908"/>
      <c r="G801" s="1908"/>
      <c r="H801" s="1908"/>
      <c r="I801" s="1908"/>
      <c r="J801" s="1908"/>
      <c r="K801" s="1908"/>
      <c r="L801" s="1908"/>
      <c r="M801" s="1908"/>
      <c r="N801" s="1908"/>
      <c r="O801" s="1908"/>
      <c r="P801" s="1908"/>
      <c r="Q801" s="1908"/>
      <c r="R801" s="1908"/>
      <c r="S801" s="1908"/>
      <c r="T801" s="1908"/>
      <c r="U801" s="1908"/>
      <c r="V801" s="1908"/>
      <c r="W801" s="1908"/>
      <c r="X801" s="1908"/>
      <c r="Y801" s="1908"/>
      <c r="Z801" s="1908"/>
      <c r="AA801" s="1908"/>
      <c r="AB801" s="1908"/>
      <c r="AC801" s="1908"/>
      <c r="AD801" s="1908"/>
      <c r="AE801" s="1908"/>
      <c r="AF801" s="1908"/>
      <c r="AG801" s="1908"/>
    </row>
    <row r="802">
      <c r="A802" s="1908"/>
      <c r="B802" s="1908"/>
      <c r="C802" s="1908"/>
      <c r="D802" s="1908"/>
      <c r="E802" s="1908"/>
      <c r="F802" s="1908"/>
      <c r="G802" s="1908"/>
      <c r="H802" s="1908"/>
      <c r="I802" s="1908"/>
      <c r="J802" s="1908"/>
      <c r="K802" s="1908"/>
      <c r="L802" s="1908"/>
      <c r="M802" s="1908"/>
      <c r="N802" s="1908"/>
      <c r="O802" s="1908"/>
      <c r="P802" s="1908"/>
      <c r="Q802" s="1908"/>
      <c r="R802" s="1908"/>
      <c r="S802" s="1908"/>
      <c r="T802" s="1908"/>
      <c r="U802" s="1908"/>
      <c r="V802" s="1908"/>
      <c r="W802" s="1908"/>
      <c r="X802" s="1908"/>
      <c r="Y802" s="1908"/>
      <c r="Z802" s="1908"/>
      <c r="AA802" s="1908"/>
      <c r="AB802" s="1908"/>
      <c r="AC802" s="1908"/>
      <c r="AD802" s="1908"/>
      <c r="AE802" s="1908"/>
      <c r="AF802" s="1908"/>
      <c r="AG802" s="1908"/>
    </row>
    <row r="803">
      <c r="A803" s="1908"/>
      <c r="B803" s="1908"/>
      <c r="C803" s="1908"/>
      <c r="D803" s="1908"/>
      <c r="E803" s="1908"/>
      <c r="F803" s="1908"/>
      <c r="G803" s="1908"/>
      <c r="H803" s="1908"/>
      <c r="I803" s="1908"/>
      <c r="J803" s="1908"/>
      <c r="K803" s="1908"/>
      <c r="L803" s="1908"/>
      <c r="M803" s="1908"/>
      <c r="N803" s="1908"/>
      <c r="O803" s="1908"/>
      <c r="P803" s="1908"/>
      <c r="Q803" s="1908"/>
      <c r="R803" s="1908"/>
      <c r="S803" s="1908"/>
      <c r="T803" s="1908"/>
      <c r="U803" s="1908"/>
      <c r="V803" s="1908"/>
      <c r="W803" s="1908"/>
      <c r="X803" s="1908"/>
      <c r="Y803" s="1908"/>
      <c r="Z803" s="1908"/>
      <c r="AA803" s="1908"/>
      <c r="AB803" s="1908"/>
      <c r="AC803" s="1908"/>
      <c r="AD803" s="1908"/>
      <c r="AE803" s="1908"/>
      <c r="AF803" s="1908"/>
      <c r="AG803" s="1908"/>
    </row>
    <row r="804">
      <c r="A804" s="1908"/>
      <c r="B804" s="1908"/>
      <c r="C804" s="1908"/>
      <c r="D804" s="1908"/>
      <c r="E804" s="1908"/>
      <c r="F804" s="1908"/>
      <c r="G804" s="1908"/>
      <c r="H804" s="1908"/>
      <c r="I804" s="1908"/>
      <c r="J804" s="1908"/>
      <c r="K804" s="1908"/>
      <c r="L804" s="1908"/>
      <c r="M804" s="1908"/>
      <c r="N804" s="1908"/>
      <c r="O804" s="1908"/>
      <c r="P804" s="1908"/>
      <c r="Q804" s="1908"/>
      <c r="R804" s="1908"/>
      <c r="S804" s="1908"/>
      <c r="T804" s="1908"/>
      <c r="U804" s="1908"/>
      <c r="V804" s="1908"/>
      <c r="W804" s="1908"/>
      <c r="X804" s="1908"/>
      <c r="Y804" s="1908"/>
      <c r="Z804" s="1908"/>
      <c r="AA804" s="1908"/>
      <c r="AB804" s="1908"/>
      <c r="AC804" s="1908"/>
      <c r="AD804" s="1908"/>
      <c r="AE804" s="1908"/>
      <c r="AF804" s="1908"/>
      <c r="AG804" s="1908"/>
    </row>
    <row r="805">
      <c r="A805" s="1908"/>
      <c r="B805" s="1908"/>
      <c r="C805" s="1908"/>
      <c r="D805" s="1908"/>
      <c r="E805" s="1908"/>
      <c r="F805" s="1908"/>
      <c r="G805" s="1908"/>
      <c r="H805" s="1908"/>
      <c r="I805" s="1908"/>
      <c r="J805" s="1908"/>
      <c r="K805" s="1908"/>
      <c r="L805" s="1908"/>
      <c r="M805" s="1908"/>
      <c r="N805" s="1908"/>
      <c r="O805" s="1908"/>
      <c r="P805" s="1908"/>
      <c r="Q805" s="1908"/>
      <c r="R805" s="1908"/>
      <c r="S805" s="1908"/>
      <c r="T805" s="1908"/>
      <c r="U805" s="1908"/>
      <c r="V805" s="1908"/>
      <c r="W805" s="1908"/>
      <c r="X805" s="1908"/>
      <c r="Y805" s="1908"/>
      <c r="Z805" s="1908"/>
      <c r="AA805" s="1908"/>
      <c r="AB805" s="1908"/>
      <c r="AC805" s="1908"/>
      <c r="AD805" s="1908"/>
      <c r="AE805" s="1908"/>
      <c r="AF805" s="1908"/>
      <c r="AG805" s="1908"/>
    </row>
    <row r="806">
      <c r="A806" s="1908"/>
      <c r="B806" s="1908"/>
      <c r="C806" s="1908"/>
      <c r="D806" s="1908"/>
      <c r="E806" s="1908"/>
      <c r="F806" s="1908"/>
      <c r="G806" s="1908"/>
      <c r="H806" s="1908"/>
      <c r="I806" s="1908"/>
      <c r="J806" s="1908"/>
      <c r="K806" s="1908"/>
      <c r="L806" s="1908"/>
      <c r="M806" s="1908"/>
      <c r="N806" s="1908"/>
      <c r="O806" s="1908"/>
      <c r="P806" s="1908"/>
      <c r="Q806" s="1908"/>
      <c r="R806" s="1908"/>
      <c r="S806" s="1908"/>
      <c r="T806" s="1908"/>
      <c r="U806" s="1908"/>
      <c r="V806" s="1908"/>
      <c r="W806" s="1908"/>
      <c r="X806" s="1908"/>
      <c r="Y806" s="1908"/>
      <c r="Z806" s="1908"/>
      <c r="AA806" s="1908"/>
      <c r="AB806" s="1908"/>
      <c r="AC806" s="1908"/>
      <c r="AD806" s="1908"/>
      <c r="AE806" s="1908"/>
      <c r="AF806" s="1908"/>
      <c r="AG806" s="1908"/>
    </row>
    <row r="807">
      <c r="A807" s="1908"/>
      <c r="B807" s="1908"/>
      <c r="C807" s="1908"/>
      <c r="D807" s="1908"/>
      <c r="E807" s="1908"/>
      <c r="F807" s="1908"/>
      <c r="G807" s="1908"/>
      <c r="H807" s="1908"/>
      <c r="I807" s="1908"/>
      <c r="J807" s="1908"/>
      <c r="K807" s="1908"/>
      <c r="L807" s="1908"/>
      <c r="M807" s="1908"/>
      <c r="N807" s="1908"/>
      <c r="O807" s="1908"/>
      <c r="P807" s="1908"/>
      <c r="Q807" s="1908"/>
      <c r="R807" s="1908"/>
      <c r="S807" s="1908"/>
      <c r="T807" s="1908"/>
      <c r="U807" s="1908"/>
      <c r="V807" s="1908"/>
      <c r="W807" s="1908"/>
      <c r="X807" s="1908"/>
      <c r="Y807" s="1908"/>
      <c r="Z807" s="1908"/>
      <c r="AA807" s="1908"/>
      <c r="AB807" s="1908"/>
      <c r="AC807" s="1908"/>
      <c r="AD807" s="1908"/>
      <c r="AE807" s="1908"/>
      <c r="AF807" s="1908"/>
      <c r="AG807" s="1908"/>
    </row>
    <row r="808">
      <c r="A808" s="1908"/>
      <c r="B808" s="1908"/>
      <c r="C808" s="1908"/>
      <c r="D808" s="1908"/>
      <c r="E808" s="1908"/>
      <c r="F808" s="1908"/>
      <c r="G808" s="1908"/>
      <c r="H808" s="1908"/>
      <c r="I808" s="1908"/>
      <c r="J808" s="1908"/>
      <c r="K808" s="1908"/>
      <c r="L808" s="1908"/>
      <c r="M808" s="1908"/>
      <c r="N808" s="1908"/>
      <c r="O808" s="1908"/>
      <c r="P808" s="1908"/>
      <c r="Q808" s="1908"/>
      <c r="R808" s="1908"/>
      <c r="S808" s="1908"/>
      <c r="T808" s="1908"/>
      <c r="U808" s="1908"/>
      <c r="V808" s="1908"/>
      <c r="W808" s="1908"/>
      <c r="X808" s="1908"/>
      <c r="Y808" s="1908"/>
      <c r="Z808" s="1908"/>
      <c r="AA808" s="1908"/>
      <c r="AB808" s="1908"/>
      <c r="AC808" s="1908"/>
      <c r="AD808" s="1908"/>
      <c r="AE808" s="1908"/>
      <c r="AF808" s="1908"/>
      <c r="AG808" s="1908"/>
    </row>
    <row r="809">
      <c r="A809" s="1908"/>
      <c r="B809" s="1908"/>
      <c r="C809" s="1908"/>
      <c r="D809" s="1908"/>
      <c r="E809" s="1908"/>
      <c r="F809" s="1908"/>
      <c r="G809" s="1908"/>
      <c r="H809" s="1908"/>
      <c r="I809" s="1908"/>
      <c r="J809" s="1908"/>
      <c r="K809" s="1908"/>
      <c r="L809" s="1908"/>
      <c r="M809" s="1908"/>
      <c r="N809" s="1908"/>
      <c r="O809" s="1908"/>
      <c r="P809" s="1908"/>
      <c r="Q809" s="1908"/>
      <c r="R809" s="1908"/>
      <c r="S809" s="1908"/>
      <c r="T809" s="1908"/>
      <c r="U809" s="1908"/>
      <c r="V809" s="1908"/>
      <c r="W809" s="1908"/>
      <c r="X809" s="1908"/>
      <c r="Y809" s="1908"/>
      <c r="Z809" s="1908"/>
      <c r="AA809" s="1908"/>
      <c r="AB809" s="1908"/>
      <c r="AC809" s="1908"/>
      <c r="AD809" s="1908"/>
      <c r="AE809" s="1908"/>
      <c r="AF809" s="1908"/>
      <c r="AG809" s="1908"/>
    </row>
    <row r="810">
      <c r="A810" s="1908"/>
      <c r="B810" s="1908"/>
      <c r="C810" s="1908"/>
      <c r="D810" s="1908"/>
      <c r="E810" s="1908"/>
      <c r="F810" s="1908"/>
      <c r="G810" s="1908"/>
      <c r="H810" s="1908"/>
      <c r="I810" s="1908"/>
      <c r="J810" s="1908"/>
      <c r="K810" s="1908"/>
      <c r="L810" s="1908"/>
      <c r="M810" s="1908"/>
      <c r="N810" s="1908"/>
      <c r="O810" s="1908"/>
      <c r="P810" s="1908"/>
      <c r="Q810" s="1908"/>
      <c r="R810" s="1908"/>
      <c r="S810" s="1908"/>
      <c r="T810" s="1908"/>
      <c r="U810" s="1908"/>
      <c r="V810" s="1908"/>
      <c r="W810" s="1908"/>
      <c r="X810" s="1908"/>
      <c r="Y810" s="1908"/>
      <c r="Z810" s="1908"/>
      <c r="AA810" s="1908"/>
      <c r="AB810" s="1908"/>
      <c r="AC810" s="1908"/>
      <c r="AD810" s="1908"/>
      <c r="AE810" s="1908"/>
      <c r="AF810" s="1908"/>
      <c r="AG810" s="1908"/>
    </row>
    <row r="811">
      <c r="A811" s="1908"/>
      <c r="B811" s="1908"/>
      <c r="C811" s="1908"/>
      <c r="D811" s="1908"/>
      <c r="E811" s="1908"/>
      <c r="F811" s="1908"/>
      <c r="G811" s="1908"/>
      <c r="H811" s="1908"/>
      <c r="I811" s="1908"/>
      <c r="J811" s="1908"/>
      <c r="K811" s="1908"/>
      <c r="L811" s="1908"/>
      <c r="M811" s="1908"/>
      <c r="N811" s="1908"/>
      <c r="O811" s="1908"/>
      <c r="P811" s="1908"/>
      <c r="Q811" s="1908"/>
      <c r="R811" s="1908"/>
      <c r="S811" s="1908"/>
      <c r="T811" s="1908"/>
      <c r="U811" s="1908"/>
      <c r="V811" s="1908"/>
      <c r="W811" s="1908"/>
      <c r="X811" s="1908"/>
      <c r="Y811" s="1908"/>
      <c r="Z811" s="1908"/>
      <c r="AA811" s="1908"/>
      <c r="AB811" s="1908"/>
      <c r="AC811" s="1908"/>
      <c r="AD811" s="1908"/>
      <c r="AE811" s="1908"/>
      <c r="AF811" s="1908"/>
      <c r="AG811" s="1908"/>
    </row>
    <row r="812">
      <c r="A812" s="1908"/>
      <c r="B812" s="1908"/>
      <c r="C812" s="1908"/>
      <c r="D812" s="1908"/>
      <c r="E812" s="1908"/>
      <c r="F812" s="1908"/>
      <c r="G812" s="1908"/>
      <c r="H812" s="1908"/>
      <c r="I812" s="1908"/>
      <c r="J812" s="1908"/>
      <c r="K812" s="1908"/>
      <c r="L812" s="1908"/>
      <c r="M812" s="1908"/>
      <c r="N812" s="1908"/>
      <c r="O812" s="1908"/>
      <c r="P812" s="1908"/>
      <c r="Q812" s="1908"/>
      <c r="R812" s="1908"/>
      <c r="S812" s="1908"/>
      <c r="T812" s="1908"/>
      <c r="U812" s="1908"/>
      <c r="V812" s="1908"/>
      <c r="W812" s="1908"/>
      <c r="X812" s="1908"/>
      <c r="Y812" s="1908"/>
      <c r="Z812" s="1908"/>
      <c r="AA812" s="1908"/>
      <c r="AB812" s="1908"/>
      <c r="AC812" s="1908"/>
      <c r="AD812" s="1908"/>
      <c r="AE812" s="1908"/>
      <c r="AF812" s="1908"/>
      <c r="AG812" s="1908"/>
    </row>
    <row r="813">
      <c r="A813" s="1908"/>
      <c r="B813" s="1908"/>
      <c r="C813" s="1908"/>
      <c r="D813" s="1908"/>
      <c r="E813" s="1908"/>
      <c r="F813" s="1908"/>
      <c r="G813" s="1908"/>
      <c r="H813" s="1908"/>
      <c r="I813" s="1908"/>
      <c r="J813" s="1908"/>
      <c r="K813" s="1908"/>
      <c r="L813" s="1908"/>
      <c r="M813" s="1908"/>
      <c r="N813" s="1908"/>
      <c r="O813" s="1908"/>
      <c r="P813" s="1908"/>
      <c r="Q813" s="1908"/>
      <c r="R813" s="1908"/>
      <c r="S813" s="1908"/>
      <c r="T813" s="1908"/>
      <c r="U813" s="1908"/>
      <c r="V813" s="1908"/>
      <c r="W813" s="1908"/>
      <c r="X813" s="1908"/>
      <c r="Y813" s="1908"/>
      <c r="Z813" s="1908"/>
      <c r="AA813" s="1908"/>
      <c r="AB813" s="1908"/>
      <c r="AC813" s="1908"/>
      <c r="AD813" s="1908"/>
      <c r="AE813" s="1908"/>
      <c r="AF813" s="1908"/>
      <c r="AG813" s="1908"/>
    </row>
    <row r="814">
      <c r="A814" s="1908"/>
      <c r="B814" s="1908"/>
      <c r="C814" s="1908"/>
      <c r="D814" s="1908"/>
      <c r="E814" s="1908"/>
      <c r="F814" s="1908"/>
      <c r="G814" s="1908"/>
      <c r="H814" s="1908"/>
      <c r="I814" s="1908"/>
      <c r="J814" s="1908"/>
      <c r="K814" s="1908"/>
      <c r="L814" s="1908"/>
      <c r="M814" s="1908"/>
      <c r="N814" s="1908"/>
      <c r="O814" s="1908"/>
      <c r="P814" s="1908"/>
      <c r="Q814" s="1908"/>
      <c r="R814" s="1908"/>
      <c r="S814" s="1908"/>
      <c r="T814" s="1908"/>
      <c r="U814" s="1908"/>
      <c r="V814" s="1908"/>
      <c r="W814" s="1908"/>
      <c r="X814" s="1908"/>
      <c r="Y814" s="1908"/>
      <c r="Z814" s="1908"/>
      <c r="AA814" s="1908"/>
      <c r="AB814" s="1908"/>
      <c r="AC814" s="1908"/>
      <c r="AD814" s="1908"/>
      <c r="AE814" s="1908"/>
      <c r="AF814" s="1908"/>
      <c r="AG814" s="1908"/>
    </row>
    <row r="815">
      <c r="A815" s="1908"/>
      <c r="B815" s="1908"/>
      <c r="C815" s="1908"/>
      <c r="D815" s="1908"/>
      <c r="E815" s="1908"/>
      <c r="F815" s="1908"/>
      <c r="G815" s="1908"/>
      <c r="H815" s="1908"/>
      <c r="I815" s="1908"/>
      <c r="J815" s="1908"/>
      <c r="K815" s="1908"/>
      <c r="L815" s="1908"/>
      <c r="M815" s="1908"/>
      <c r="N815" s="1908"/>
      <c r="O815" s="1908"/>
      <c r="P815" s="1908"/>
      <c r="Q815" s="1908"/>
      <c r="R815" s="1908"/>
      <c r="S815" s="1908"/>
      <c r="T815" s="1908"/>
      <c r="U815" s="1908"/>
      <c r="V815" s="1908"/>
      <c r="W815" s="1908"/>
      <c r="X815" s="1908"/>
      <c r="Y815" s="1908"/>
      <c r="Z815" s="1908"/>
      <c r="AA815" s="1908"/>
      <c r="AB815" s="1908"/>
      <c r="AC815" s="1908"/>
      <c r="AD815" s="1908"/>
      <c r="AE815" s="1908"/>
      <c r="AF815" s="1908"/>
      <c r="AG815" s="1908"/>
    </row>
    <row r="816">
      <c r="A816" s="1908"/>
      <c r="B816" s="1908"/>
      <c r="C816" s="1908"/>
      <c r="D816" s="1908"/>
      <c r="E816" s="1908"/>
      <c r="F816" s="1908"/>
      <c r="G816" s="1908"/>
      <c r="H816" s="1908"/>
      <c r="I816" s="1908"/>
      <c r="J816" s="1908"/>
      <c r="K816" s="1908"/>
      <c r="L816" s="1908"/>
      <c r="M816" s="1908"/>
      <c r="N816" s="1908"/>
      <c r="O816" s="1908"/>
      <c r="P816" s="1908"/>
      <c r="Q816" s="1908"/>
      <c r="R816" s="1908"/>
      <c r="S816" s="1908"/>
      <c r="T816" s="1908"/>
      <c r="U816" s="1908"/>
      <c r="V816" s="1908"/>
      <c r="W816" s="1908"/>
      <c r="X816" s="1908"/>
      <c r="Y816" s="1908"/>
      <c r="Z816" s="1908"/>
      <c r="AA816" s="1908"/>
      <c r="AB816" s="1908"/>
      <c r="AC816" s="1908"/>
      <c r="AD816" s="1908"/>
      <c r="AE816" s="1908"/>
      <c r="AF816" s="1908"/>
      <c r="AG816" s="1908"/>
    </row>
    <row r="817">
      <c r="A817" s="1908"/>
      <c r="B817" s="1908"/>
      <c r="C817" s="1908"/>
      <c r="D817" s="1908"/>
      <c r="E817" s="1908"/>
      <c r="F817" s="1908"/>
      <c r="G817" s="1908"/>
      <c r="H817" s="1908"/>
      <c r="I817" s="1908"/>
      <c r="J817" s="1908"/>
      <c r="K817" s="1908"/>
      <c r="L817" s="1908"/>
      <c r="M817" s="1908"/>
      <c r="N817" s="1908"/>
      <c r="O817" s="1908"/>
      <c r="P817" s="1908"/>
      <c r="Q817" s="1908"/>
      <c r="R817" s="1908"/>
      <c r="S817" s="1908"/>
      <c r="T817" s="1908"/>
      <c r="U817" s="1908"/>
      <c r="V817" s="1908"/>
      <c r="W817" s="1908"/>
      <c r="X817" s="1908"/>
      <c r="Y817" s="1908"/>
      <c r="Z817" s="1908"/>
      <c r="AA817" s="1908"/>
      <c r="AB817" s="1908"/>
      <c r="AC817" s="1908"/>
      <c r="AD817" s="1908"/>
      <c r="AE817" s="1908"/>
      <c r="AF817" s="1908"/>
      <c r="AG817" s="1908"/>
    </row>
    <row r="818">
      <c r="A818" s="1908"/>
      <c r="B818" s="1908"/>
      <c r="C818" s="1908"/>
      <c r="D818" s="1908"/>
      <c r="E818" s="1908"/>
      <c r="F818" s="1908"/>
      <c r="G818" s="1908"/>
      <c r="H818" s="1908"/>
      <c r="I818" s="1908"/>
      <c r="J818" s="1908"/>
      <c r="K818" s="1908"/>
      <c r="L818" s="1908"/>
      <c r="M818" s="1908"/>
      <c r="N818" s="1908"/>
      <c r="O818" s="1908"/>
      <c r="P818" s="1908"/>
      <c r="Q818" s="1908"/>
      <c r="R818" s="1908"/>
      <c r="S818" s="1908"/>
      <c r="T818" s="1908"/>
      <c r="U818" s="1908"/>
      <c r="V818" s="1908"/>
      <c r="W818" s="1908"/>
      <c r="X818" s="1908"/>
      <c r="Y818" s="1908"/>
      <c r="Z818" s="1908"/>
      <c r="AA818" s="1908"/>
      <c r="AB818" s="1908"/>
      <c r="AC818" s="1908"/>
      <c r="AD818" s="1908"/>
      <c r="AE818" s="1908"/>
      <c r="AF818" s="1908"/>
      <c r="AG818" s="1908"/>
    </row>
    <row r="819">
      <c r="A819" s="1908"/>
      <c r="B819" s="1908"/>
      <c r="C819" s="1908"/>
      <c r="D819" s="1908"/>
      <c r="E819" s="1908"/>
      <c r="F819" s="1908"/>
      <c r="G819" s="1908"/>
      <c r="H819" s="1908"/>
      <c r="I819" s="1908"/>
      <c r="J819" s="1908"/>
      <c r="K819" s="1908"/>
      <c r="L819" s="1908"/>
      <c r="M819" s="1908"/>
      <c r="N819" s="1908"/>
      <c r="O819" s="1908"/>
      <c r="P819" s="1908"/>
      <c r="Q819" s="1908"/>
      <c r="R819" s="1908"/>
      <c r="S819" s="1908"/>
      <c r="T819" s="1908"/>
      <c r="U819" s="1908"/>
      <c r="V819" s="1908"/>
      <c r="W819" s="1908"/>
      <c r="X819" s="1908"/>
      <c r="Y819" s="1908"/>
      <c r="Z819" s="1908"/>
      <c r="AA819" s="1908"/>
      <c r="AB819" s="1908"/>
      <c r="AC819" s="1908"/>
      <c r="AD819" s="1908"/>
      <c r="AE819" s="1908"/>
      <c r="AF819" s="1908"/>
      <c r="AG819" s="1908"/>
    </row>
    <row r="820">
      <c r="A820" s="1908"/>
      <c r="B820" s="1908"/>
      <c r="C820" s="1908"/>
      <c r="D820" s="1908"/>
      <c r="E820" s="1908"/>
      <c r="F820" s="1908"/>
      <c r="G820" s="1908"/>
      <c r="H820" s="1908"/>
      <c r="I820" s="1908"/>
      <c r="J820" s="1908"/>
      <c r="K820" s="1908"/>
      <c r="L820" s="1908"/>
      <c r="M820" s="1908"/>
      <c r="N820" s="1908"/>
      <c r="O820" s="1908"/>
      <c r="P820" s="1908"/>
      <c r="Q820" s="1908"/>
      <c r="R820" s="1908"/>
      <c r="S820" s="1908"/>
      <c r="T820" s="1908"/>
      <c r="U820" s="1908"/>
      <c r="V820" s="1908"/>
      <c r="W820" s="1908"/>
      <c r="X820" s="1908"/>
      <c r="Y820" s="1908"/>
      <c r="Z820" s="1908"/>
      <c r="AA820" s="1908"/>
      <c r="AB820" s="1908"/>
      <c r="AC820" s="1908"/>
      <c r="AD820" s="1908"/>
      <c r="AE820" s="1908"/>
      <c r="AF820" s="1908"/>
      <c r="AG820" s="1908"/>
    </row>
    <row r="821">
      <c r="A821" s="1908"/>
      <c r="B821" s="1908"/>
      <c r="C821" s="1908"/>
      <c r="D821" s="1908"/>
      <c r="E821" s="1908"/>
      <c r="F821" s="1908"/>
      <c r="G821" s="1908"/>
      <c r="H821" s="1908"/>
      <c r="I821" s="1908"/>
      <c r="J821" s="1908"/>
      <c r="K821" s="1908"/>
      <c r="L821" s="1908"/>
      <c r="M821" s="1908"/>
      <c r="N821" s="1908"/>
      <c r="O821" s="1908"/>
      <c r="P821" s="1908"/>
      <c r="Q821" s="1908"/>
      <c r="R821" s="1908"/>
      <c r="S821" s="1908"/>
      <c r="T821" s="1908"/>
      <c r="U821" s="1908"/>
      <c r="V821" s="1908"/>
      <c r="W821" s="1908"/>
      <c r="X821" s="1908"/>
      <c r="Y821" s="1908"/>
      <c r="Z821" s="1908"/>
      <c r="AA821" s="1908"/>
      <c r="AB821" s="1908"/>
      <c r="AC821" s="1908"/>
      <c r="AD821" s="1908"/>
      <c r="AE821" s="1908"/>
      <c r="AF821" s="1908"/>
      <c r="AG821" s="1908"/>
    </row>
    <row r="822">
      <c r="A822" s="1908"/>
      <c r="B822" s="1908"/>
      <c r="C822" s="1908"/>
      <c r="D822" s="1908"/>
      <c r="E822" s="1908"/>
      <c r="F822" s="1908"/>
      <c r="G822" s="1908"/>
      <c r="H822" s="1908"/>
      <c r="I822" s="1908"/>
      <c r="J822" s="1908"/>
      <c r="K822" s="1908"/>
      <c r="L822" s="1908"/>
      <c r="M822" s="1908"/>
      <c r="N822" s="1908"/>
      <c r="O822" s="1908"/>
      <c r="P822" s="1908"/>
      <c r="Q822" s="1908"/>
      <c r="R822" s="1908"/>
      <c r="S822" s="1908"/>
      <c r="T822" s="1908"/>
      <c r="U822" s="1908"/>
      <c r="V822" s="1908"/>
      <c r="W822" s="1908"/>
      <c r="X822" s="1908"/>
      <c r="Y822" s="1908"/>
      <c r="Z822" s="1908"/>
      <c r="AA822" s="1908"/>
      <c r="AB822" s="1908"/>
      <c r="AC822" s="1908"/>
      <c r="AD822" s="1908"/>
      <c r="AE822" s="1908"/>
      <c r="AF822" s="1908"/>
      <c r="AG822" s="1908"/>
    </row>
    <row r="823">
      <c r="A823" s="1908"/>
      <c r="B823" s="1908"/>
      <c r="C823" s="1908"/>
      <c r="D823" s="1908"/>
      <c r="E823" s="1908"/>
      <c r="F823" s="1908"/>
      <c r="G823" s="1908"/>
      <c r="H823" s="1908"/>
      <c r="I823" s="1908"/>
      <c r="J823" s="1908"/>
      <c r="K823" s="1908"/>
      <c r="L823" s="1908"/>
      <c r="M823" s="1908"/>
      <c r="N823" s="1908"/>
      <c r="O823" s="1908"/>
      <c r="P823" s="1908"/>
      <c r="Q823" s="1908"/>
      <c r="R823" s="1908"/>
      <c r="S823" s="1908"/>
      <c r="T823" s="1908"/>
      <c r="U823" s="1908"/>
      <c r="V823" s="1908"/>
      <c r="W823" s="1908"/>
      <c r="X823" s="1908"/>
      <c r="Y823" s="1908"/>
      <c r="Z823" s="1908"/>
      <c r="AA823" s="1908"/>
      <c r="AB823" s="1908"/>
      <c r="AC823" s="1908"/>
      <c r="AD823" s="1908"/>
      <c r="AE823" s="1908"/>
      <c r="AF823" s="1908"/>
      <c r="AG823" s="1908"/>
    </row>
    <row r="824">
      <c r="A824" s="1908"/>
      <c r="B824" s="1908"/>
      <c r="C824" s="1908"/>
      <c r="D824" s="1908"/>
      <c r="E824" s="1908"/>
      <c r="F824" s="1908"/>
      <c r="G824" s="1908"/>
      <c r="H824" s="1908"/>
      <c r="I824" s="1908"/>
      <c r="J824" s="1908"/>
      <c r="K824" s="1908"/>
      <c r="L824" s="1908"/>
      <c r="M824" s="1908"/>
      <c r="N824" s="1908"/>
      <c r="O824" s="1908"/>
      <c r="P824" s="1908"/>
      <c r="Q824" s="1908"/>
      <c r="R824" s="1908"/>
      <c r="S824" s="1908"/>
      <c r="T824" s="1908"/>
      <c r="U824" s="1908"/>
      <c r="V824" s="1908"/>
      <c r="W824" s="1908"/>
      <c r="X824" s="1908"/>
      <c r="Y824" s="1908"/>
      <c r="Z824" s="1908"/>
      <c r="AA824" s="1908"/>
      <c r="AB824" s="1908"/>
      <c r="AC824" s="1908"/>
      <c r="AD824" s="1908"/>
      <c r="AE824" s="1908"/>
      <c r="AF824" s="1908"/>
      <c r="AG824" s="1908"/>
    </row>
    <row r="825">
      <c r="A825" s="1908"/>
      <c r="B825" s="1908"/>
      <c r="C825" s="1908"/>
      <c r="D825" s="1908"/>
      <c r="E825" s="1908"/>
      <c r="F825" s="1908"/>
      <c r="G825" s="1908"/>
      <c r="H825" s="1908"/>
      <c r="I825" s="1908"/>
      <c r="J825" s="1908"/>
      <c r="K825" s="1908"/>
      <c r="L825" s="1908"/>
      <c r="M825" s="1908"/>
      <c r="N825" s="1908"/>
      <c r="O825" s="1908"/>
      <c r="P825" s="1908"/>
      <c r="Q825" s="1908"/>
      <c r="R825" s="1908"/>
      <c r="S825" s="1908"/>
      <c r="T825" s="1908"/>
      <c r="U825" s="1908"/>
      <c r="V825" s="1908"/>
      <c r="W825" s="1908"/>
      <c r="X825" s="1908"/>
      <c r="Y825" s="1908"/>
      <c r="Z825" s="1908"/>
      <c r="AA825" s="1908"/>
      <c r="AB825" s="1908"/>
      <c r="AC825" s="1908"/>
      <c r="AD825" s="1908"/>
      <c r="AE825" s="1908"/>
      <c r="AF825" s="1908"/>
      <c r="AG825" s="1908"/>
    </row>
    <row r="826">
      <c r="A826" s="1908"/>
      <c r="B826" s="1908"/>
      <c r="C826" s="1908"/>
      <c r="D826" s="1908"/>
      <c r="E826" s="1908"/>
      <c r="F826" s="1908"/>
      <c r="G826" s="1908"/>
      <c r="H826" s="1908"/>
      <c r="I826" s="1908"/>
      <c r="J826" s="1908"/>
      <c r="K826" s="1908"/>
      <c r="L826" s="1908"/>
      <c r="M826" s="1908"/>
      <c r="N826" s="1908"/>
      <c r="O826" s="1908"/>
      <c r="P826" s="1908"/>
      <c r="Q826" s="1908"/>
      <c r="R826" s="1908"/>
      <c r="S826" s="1908"/>
      <c r="T826" s="1908"/>
      <c r="U826" s="1908"/>
      <c r="V826" s="1908"/>
      <c r="W826" s="1908"/>
      <c r="X826" s="1908"/>
      <c r="Y826" s="1908"/>
      <c r="Z826" s="1908"/>
      <c r="AA826" s="1908"/>
      <c r="AB826" s="1908"/>
      <c r="AC826" s="1908"/>
      <c r="AD826" s="1908"/>
      <c r="AE826" s="1908"/>
      <c r="AF826" s="1908"/>
      <c r="AG826" s="1908"/>
    </row>
    <row r="827">
      <c r="A827" s="1908"/>
      <c r="B827" s="1908"/>
      <c r="C827" s="1908"/>
      <c r="D827" s="1908"/>
      <c r="E827" s="1908"/>
      <c r="F827" s="1908"/>
      <c r="G827" s="1908"/>
      <c r="H827" s="1908"/>
      <c r="I827" s="1908"/>
      <c r="J827" s="1908"/>
      <c r="K827" s="1908"/>
      <c r="L827" s="1908"/>
      <c r="M827" s="1908"/>
      <c r="N827" s="1908"/>
      <c r="O827" s="1908"/>
      <c r="P827" s="1908"/>
      <c r="Q827" s="1908"/>
      <c r="R827" s="1908"/>
      <c r="S827" s="1908"/>
      <c r="T827" s="1908"/>
      <c r="U827" s="1908"/>
      <c r="V827" s="1908"/>
      <c r="W827" s="1908"/>
      <c r="X827" s="1908"/>
      <c r="Y827" s="1908"/>
      <c r="Z827" s="1908"/>
      <c r="AA827" s="1908"/>
      <c r="AB827" s="1908"/>
      <c r="AC827" s="1908"/>
      <c r="AD827" s="1908"/>
      <c r="AE827" s="1908"/>
      <c r="AF827" s="1908"/>
      <c r="AG827" s="1908"/>
    </row>
    <row r="828">
      <c r="A828" s="1908"/>
      <c r="B828" s="1908"/>
      <c r="C828" s="1908"/>
      <c r="D828" s="1908"/>
      <c r="E828" s="1908"/>
      <c r="F828" s="1908"/>
      <c r="G828" s="1908"/>
      <c r="H828" s="1908"/>
      <c r="I828" s="1908"/>
      <c r="J828" s="1908"/>
      <c r="K828" s="1908"/>
      <c r="L828" s="1908"/>
      <c r="M828" s="1908"/>
      <c r="N828" s="1908"/>
      <c r="O828" s="1908"/>
      <c r="P828" s="1908"/>
      <c r="Q828" s="1908"/>
      <c r="R828" s="1908"/>
      <c r="S828" s="1908"/>
      <c r="T828" s="1908"/>
      <c r="U828" s="1908"/>
      <c r="V828" s="1908"/>
      <c r="W828" s="1908"/>
      <c r="X828" s="1908"/>
      <c r="Y828" s="1908"/>
      <c r="Z828" s="1908"/>
      <c r="AA828" s="1908"/>
      <c r="AB828" s="1908"/>
      <c r="AC828" s="1908"/>
      <c r="AD828" s="1908"/>
      <c r="AE828" s="1908"/>
      <c r="AF828" s="1908"/>
      <c r="AG828" s="1908"/>
    </row>
    <row r="829">
      <c r="A829" s="1908"/>
      <c r="B829" s="1908"/>
      <c r="C829" s="1908"/>
      <c r="D829" s="1908"/>
      <c r="E829" s="1908"/>
      <c r="F829" s="1908"/>
      <c r="G829" s="1908"/>
      <c r="H829" s="1908"/>
      <c r="I829" s="1908"/>
      <c r="J829" s="1908"/>
      <c r="K829" s="1908"/>
      <c r="L829" s="1908"/>
      <c r="M829" s="1908"/>
      <c r="N829" s="1908"/>
      <c r="O829" s="1908"/>
      <c r="P829" s="1908"/>
      <c r="Q829" s="1908"/>
      <c r="R829" s="1908"/>
      <c r="S829" s="1908"/>
      <c r="T829" s="1908"/>
      <c r="U829" s="1908"/>
      <c r="V829" s="1908"/>
      <c r="W829" s="1908"/>
      <c r="X829" s="1908"/>
      <c r="Y829" s="1908"/>
      <c r="Z829" s="1908"/>
      <c r="AA829" s="1908"/>
      <c r="AB829" s="1908"/>
      <c r="AC829" s="1908"/>
      <c r="AD829" s="1908"/>
      <c r="AE829" s="1908"/>
      <c r="AF829" s="1908"/>
      <c r="AG829" s="1908"/>
    </row>
    <row r="830">
      <c r="A830" s="1908"/>
      <c r="B830" s="1908"/>
      <c r="C830" s="1908"/>
      <c r="D830" s="1908"/>
      <c r="E830" s="1908"/>
      <c r="F830" s="1908"/>
      <c r="G830" s="1908"/>
      <c r="H830" s="1908"/>
      <c r="I830" s="1908"/>
      <c r="J830" s="1908"/>
      <c r="K830" s="1908"/>
      <c r="L830" s="1908"/>
      <c r="M830" s="1908"/>
      <c r="N830" s="1908"/>
      <c r="O830" s="1908"/>
      <c r="P830" s="1908"/>
      <c r="Q830" s="1908"/>
      <c r="R830" s="1908"/>
      <c r="S830" s="1908"/>
      <c r="T830" s="1908"/>
      <c r="U830" s="1908"/>
      <c r="V830" s="1908"/>
      <c r="W830" s="1908"/>
      <c r="X830" s="1908"/>
      <c r="Y830" s="1908"/>
      <c r="Z830" s="1908"/>
      <c r="AA830" s="1908"/>
      <c r="AB830" s="1908"/>
      <c r="AC830" s="1908"/>
      <c r="AD830" s="1908"/>
      <c r="AE830" s="1908"/>
      <c r="AF830" s="1908"/>
      <c r="AG830" s="1908"/>
    </row>
    <row r="831">
      <c r="A831" s="1908"/>
      <c r="B831" s="1908"/>
      <c r="C831" s="1908"/>
      <c r="D831" s="1908"/>
      <c r="E831" s="1908"/>
      <c r="F831" s="1908"/>
      <c r="G831" s="1908"/>
      <c r="H831" s="1908"/>
      <c r="I831" s="1908"/>
      <c r="J831" s="1908"/>
      <c r="K831" s="1908"/>
      <c r="L831" s="1908"/>
      <c r="M831" s="1908"/>
      <c r="N831" s="1908"/>
      <c r="O831" s="1908"/>
      <c r="P831" s="1908"/>
      <c r="Q831" s="1908"/>
      <c r="R831" s="1908"/>
      <c r="S831" s="1908"/>
      <c r="T831" s="1908"/>
      <c r="U831" s="1908"/>
      <c r="V831" s="1908"/>
      <c r="W831" s="1908"/>
      <c r="X831" s="1908"/>
      <c r="Y831" s="1908"/>
      <c r="Z831" s="1908"/>
      <c r="AA831" s="1908"/>
      <c r="AB831" s="1908"/>
      <c r="AC831" s="1908"/>
      <c r="AD831" s="1908"/>
      <c r="AE831" s="1908"/>
      <c r="AF831" s="1908"/>
      <c r="AG831" s="1908"/>
    </row>
    <row r="832">
      <c r="A832" s="1908"/>
      <c r="B832" s="1908"/>
      <c r="C832" s="1908"/>
      <c r="D832" s="1908"/>
      <c r="E832" s="1908"/>
      <c r="F832" s="1908"/>
      <c r="G832" s="1908"/>
      <c r="H832" s="1908"/>
      <c r="I832" s="1908"/>
      <c r="J832" s="1908"/>
      <c r="K832" s="1908"/>
      <c r="L832" s="1908"/>
      <c r="M832" s="1908"/>
      <c r="N832" s="1908"/>
      <c r="O832" s="1908"/>
      <c r="P832" s="1908"/>
      <c r="Q832" s="1908"/>
      <c r="R832" s="1908"/>
      <c r="S832" s="1908"/>
      <c r="T832" s="1908"/>
      <c r="U832" s="1908"/>
      <c r="V832" s="1908"/>
      <c r="W832" s="1908"/>
      <c r="X832" s="1908"/>
      <c r="Y832" s="1908"/>
      <c r="Z832" s="1908"/>
      <c r="AA832" s="1908"/>
      <c r="AB832" s="1908"/>
      <c r="AC832" s="1908"/>
      <c r="AD832" s="1908"/>
      <c r="AE832" s="1908"/>
      <c r="AF832" s="1908"/>
      <c r="AG832" s="1908"/>
    </row>
    <row r="833">
      <c r="A833" s="1908"/>
      <c r="B833" s="1908"/>
      <c r="C833" s="1908"/>
      <c r="D833" s="1908"/>
      <c r="E833" s="1908"/>
      <c r="F833" s="1908"/>
      <c r="G833" s="1908"/>
      <c r="H833" s="1908"/>
      <c r="I833" s="1908"/>
      <c r="J833" s="1908"/>
      <c r="K833" s="1908"/>
      <c r="L833" s="1908"/>
      <c r="M833" s="1908"/>
      <c r="N833" s="1908"/>
      <c r="O833" s="1908"/>
      <c r="P833" s="1908"/>
      <c r="Q833" s="1908"/>
      <c r="R833" s="1908"/>
      <c r="S833" s="1908"/>
      <c r="T833" s="1908"/>
      <c r="U833" s="1908"/>
      <c r="V833" s="1908"/>
      <c r="W833" s="1908"/>
      <c r="X833" s="1908"/>
      <c r="Y833" s="1908"/>
      <c r="Z833" s="1908"/>
      <c r="AA833" s="1908"/>
      <c r="AB833" s="1908"/>
      <c r="AC833" s="1908"/>
      <c r="AD833" s="1908"/>
      <c r="AE833" s="1908"/>
      <c r="AF833" s="1908"/>
      <c r="AG833" s="1908"/>
    </row>
    <row r="834">
      <c r="A834" s="1908"/>
      <c r="B834" s="1908"/>
      <c r="C834" s="1908"/>
      <c r="D834" s="1908"/>
      <c r="E834" s="1908"/>
      <c r="F834" s="1908"/>
      <c r="G834" s="1908"/>
      <c r="H834" s="1908"/>
      <c r="I834" s="1908"/>
      <c r="J834" s="1908"/>
      <c r="K834" s="1908"/>
      <c r="L834" s="1908"/>
      <c r="M834" s="1908"/>
      <c r="N834" s="1908"/>
      <c r="O834" s="1908"/>
      <c r="P834" s="1908"/>
      <c r="Q834" s="1908"/>
      <c r="R834" s="1908"/>
      <c r="S834" s="1908"/>
      <c r="T834" s="1908"/>
      <c r="U834" s="1908"/>
      <c r="V834" s="1908"/>
      <c r="W834" s="1908"/>
      <c r="X834" s="1908"/>
      <c r="Y834" s="1908"/>
      <c r="Z834" s="1908"/>
      <c r="AA834" s="1908"/>
      <c r="AB834" s="1908"/>
      <c r="AC834" s="1908"/>
      <c r="AD834" s="1908"/>
      <c r="AE834" s="1908"/>
      <c r="AF834" s="1908"/>
      <c r="AG834" s="1908"/>
    </row>
    <row r="835">
      <c r="A835" s="1908"/>
      <c r="B835" s="1908"/>
      <c r="C835" s="1908"/>
      <c r="D835" s="1908"/>
      <c r="E835" s="1908"/>
      <c r="F835" s="1908"/>
      <c r="G835" s="1908"/>
      <c r="H835" s="1908"/>
      <c r="I835" s="1908"/>
      <c r="J835" s="1908"/>
      <c r="K835" s="1908"/>
      <c r="L835" s="1908"/>
      <c r="M835" s="1908"/>
      <c r="N835" s="1908"/>
      <c r="O835" s="1908"/>
      <c r="P835" s="1908"/>
      <c r="Q835" s="1908"/>
      <c r="R835" s="1908"/>
      <c r="S835" s="1908"/>
      <c r="T835" s="1908"/>
      <c r="U835" s="1908"/>
      <c r="V835" s="1908"/>
      <c r="W835" s="1908"/>
      <c r="X835" s="1908"/>
      <c r="Y835" s="1908"/>
      <c r="Z835" s="1908"/>
      <c r="AA835" s="1908"/>
      <c r="AB835" s="1908"/>
      <c r="AC835" s="1908"/>
      <c r="AD835" s="1908"/>
      <c r="AE835" s="1908"/>
      <c r="AF835" s="1908"/>
      <c r="AG835" s="1908"/>
    </row>
    <row r="836">
      <c r="A836" s="1908"/>
      <c r="B836" s="1908"/>
      <c r="C836" s="1908"/>
      <c r="D836" s="1908"/>
      <c r="E836" s="1908"/>
      <c r="F836" s="1908"/>
      <c r="G836" s="1908"/>
      <c r="H836" s="1908"/>
      <c r="I836" s="1908"/>
      <c r="J836" s="1908"/>
      <c r="K836" s="1908"/>
      <c r="L836" s="1908"/>
      <c r="M836" s="1908"/>
      <c r="N836" s="1908"/>
      <c r="O836" s="1908"/>
      <c r="P836" s="1908"/>
      <c r="Q836" s="1908"/>
      <c r="R836" s="1908"/>
      <c r="S836" s="1908"/>
      <c r="T836" s="1908"/>
      <c r="U836" s="1908"/>
      <c r="V836" s="1908"/>
      <c r="W836" s="1908"/>
      <c r="X836" s="1908"/>
      <c r="Y836" s="1908"/>
      <c r="Z836" s="1908"/>
      <c r="AA836" s="1908"/>
      <c r="AB836" s="1908"/>
      <c r="AC836" s="1908"/>
      <c r="AD836" s="1908"/>
      <c r="AE836" s="1908"/>
      <c r="AF836" s="1908"/>
      <c r="AG836" s="1908"/>
    </row>
    <row r="837">
      <c r="A837" s="1908"/>
      <c r="B837" s="1908"/>
      <c r="C837" s="1908"/>
      <c r="D837" s="1908"/>
      <c r="E837" s="1908"/>
      <c r="F837" s="1908"/>
      <c r="G837" s="1908"/>
      <c r="H837" s="1908"/>
      <c r="I837" s="1908"/>
      <c r="J837" s="1908"/>
      <c r="K837" s="1908"/>
      <c r="L837" s="1908"/>
      <c r="M837" s="1908"/>
      <c r="N837" s="1908"/>
      <c r="O837" s="1908"/>
      <c r="P837" s="1908"/>
      <c r="Q837" s="1908"/>
      <c r="R837" s="1908"/>
      <c r="S837" s="1908"/>
      <c r="T837" s="1908"/>
      <c r="U837" s="1908"/>
      <c r="V837" s="1908"/>
      <c r="W837" s="1908"/>
      <c r="X837" s="1908"/>
      <c r="Y837" s="1908"/>
      <c r="Z837" s="1908"/>
      <c r="AA837" s="1908"/>
      <c r="AB837" s="1908"/>
      <c r="AC837" s="1908"/>
      <c r="AD837" s="1908"/>
      <c r="AE837" s="1908"/>
      <c r="AF837" s="1908"/>
      <c r="AG837" s="1908"/>
    </row>
    <row r="838">
      <c r="A838" s="1908"/>
      <c r="B838" s="1908"/>
      <c r="C838" s="1908"/>
      <c r="D838" s="1908"/>
      <c r="E838" s="1908"/>
      <c r="F838" s="1908"/>
      <c r="G838" s="1908"/>
      <c r="H838" s="1908"/>
      <c r="I838" s="1908"/>
      <c r="J838" s="1908"/>
      <c r="K838" s="1908"/>
      <c r="L838" s="1908"/>
      <c r="M838" s="1908"/>
      <c r="N838" s="1908"/>
      <c r="O838" s="1908"/>
      <c r="P838" s="1908"/>
      <c r="Q838" s="1908"/>
      <c r="R838" s="1908"/>
      <c r="S838" s="1908"/>
      <c r="T838" s="1908"/>
      <c r="U838" s="1908"/>
      <c r="V838" s="1908"/>
      <c r="W838" s="1908"/>
      <c r="X838" s="1908"/>
      <c r="Y838" s="1908"/>
      <c r="Z838" s="1908"/>
      <c r="AA838" s="1908"/>
      <c r="AB838" s="1908"/>
      <c r="AC838" s="1908"/>
      <c r="AD838" s="1908"/>
      <c r="AE838" s="1908"/>
      <c r="AF838" s="1908"/>
      <c r="AG838" s="1908"/>
    </row>
    <row r="839">
      <c r="A839" s="1908"/>
      <c r="B839" s="1908"/>
      <c r="C839" s="1908"/>
      <c r="D839" s="1908"/>
      <c r="E839" s="1908"/>
      <c r="F839" s="1908"/>
      <c r="G839" s="1908"/>
      <c r="H839" s="1908"/>
      <c r="I839" s="1908"/>
      <c r="J839" s="1908"/>
      <c r="K839" s="1908"/>
      <c r="L839" s="1908"/>
      <c r="M839" s="1908"/>
      <c r="N839" s="1908"/>
      <c r="O839" s="1908"/>
      <c r="P839" s="1908"/>
      <c r="Q839" s="1908"/>
      <c r="R839" s="1908"/>
      <c r="S839" s="1908"/>
      <c r="T839" s="1908"/>
      <c r="U839" s="1908"/>
      <c r="V839" s="1908"/>
      <c r="W839" s="1908"/>
      <c r="X839" s="1908"/>
      <c r="Y839" s="1908"/>
      <c r="Z839" s="1908"/>
      <c r="AA839" s="1908"/>
      <c r="AB839" s="1908"/>
      <c r="AC839" s="1908"/>
      <c r="AD839" s="1908"/>
      <c r="AE839" s="1908"/>
      <c r="AF839" s="1908"/>
      <c r="AG839" s="1908"/>
    </row>
    <row r="840">
      <c r="A840" s="1908"/>
      <c r="B840" s="1908"/>
      <c r="C840" s="1908"/>
      <c r="D840" s="1908"/>
      <c r="E840" s="1908"/>
      <c r="F840" s="1908"/>
      <c r="G840" s="1908"/>
      <c r="H840" s="1908"/>
      <c r="I840" s="1908"/>
      <c r="J840" s="1908"/>
      <c r="K840" s="1908"/>
      <c r="L840" s="1908"/>
      <c r="M840" s="1908"/>
      <c r="N840" s="1908"/>
      <c r="O840" s="1908"/>
      <c r="P840" s="1908"/>
      <c r="Q840" s="1908"/>
      <c r="R840" s="1908"/>
      <c r="S840" s="1908"/>
      <c r="T840" s="1908"/>
      <c r="U840" s="1908"/>
      <c r="V840" s="1908"/>
      <c r="W840" s="1908"/>
      <c r="X840" s="1908"/>
      <c r="Y840" s="1908"/>
      <c r="Z840" s="1908"/>
      <c r="AA840" s="1908"/>
      <c r="AB840" s="1908"/>
      <c r="AC840" s="1908"/>
      <c r="AD840" s="1908"/>
      <c r="AE840" s="1908"/>
      <c r="AF840" s="1908"/>
      <c r="AG840" s="1908"/>
    </row>
    <row r="841">
      <c r="A841" s="1908"/>
      <c r="B841" s="1908"/>
      <c r="C841" s="1908"/>
      <c r="D841" s="1908"/>
      <c r="E841" s="1908"/>
      <c r="F841" s="1908"/>
      <c r="G841" s="1908"/>
      <c r="H841" s="1908"/>
      <c r="I841" s="1908"/>
      <c r="J841" s="1908"/>
      <c r="K841" s="1908"/>
      <c r="L841" s="1908"/>
      <c r="M841" s="1908"/>
      <c r="N841" s="1908"/>
      <c r="O841" s="1908"/>
      <c r="P841" s="1908"/>
      <c r="Q841" s="1908"/>
      <c r="R841" s="1908"/>
      <c r="S841" s="1908"/>
      <c r="T841" s="1908"/>
      <c r="U841" s="1908"/>
      <c r="V841" s="1908"/>
      <c r="W841" s="1908"/>
      <c r="X841" s="1908"/>
      <c r="Y841" s="1908"/>
      <c r="Z841" s="1908"/>
      <c r="AA841" s="1908"/>
      <c r="AB841" s="1908"/>
      <c r="AC841" s="1908"/>
      <c r="AD841" s="1908"/>
      <c r="AE841" s="1908"/>
      <c r="AF841" s="1908"/>
      <c r="AG841" s="1908"/>
    </row>
    <row r="842">
      <c r="A842" s="1908"/>
      <c r="B842" s="1908"/>
      <c r="C842" s="1908"/>
      <c r="D842" s="1908"/>
      <c r="E842" s="1908"/>
      <c r="F842" s="1908"/>
      <c r="G842" s="1908"/>
      <c r="H842" s="1908"/>
      <c r="I842" s="1908"/>
      <c r="J842" s="1908"/>
      <c r="K842" s="1908"/>
      <c r="L842" s="1908"/>
      <c r="M842" s="1908"/>
      <c r="N842" s="1908"/>
      <c r="O842" s="1908"/>
      <c r="P842" s="1908"/>
      <c r="Q842" s="1908"/>
      <c r="R842" s="1908"/>
      <c r="S842" s="1908"/>
      <c r="T842" s="1908"/>
      <c r="U842" s="1908"/>
      <c r="V842" s="1908"/>
      <c r="W842" s="1908"/>
      <c r="X842" s="1908"/>
      <c r="Y842" s="1908"/>
      <c r="Z842" s="1908"/>
      <c r="AA842" s="1908"/>
      <c r="AB842" s="1908"/>
      <c r="AC842" s="1908"/>
      <c r="AD842" s="1908"/>
      <c r="AE842" s="1908"/>
      <c r="AF842" s="1908"/>
      <c r="AG842" s="1908"/>
    </row>
    <row r="843">
      <c r="A843" s="1908"/>
      <c r="B843" s="1908"/>
      <c r="C843" s="1908"/>
      <c r="D843" s="1908"/>
      <c r="E843" s="1908"/>
      <c r="F843" s="1908"/>
      <c r="G843" s="1908"/>
      <c r="H843" s="1908"/>
      <c r="I843" s="1908"/>
      <c r="J843" s="1908"/>
      <c r="K843" s="1908"/>
      <c r="L843" s="1908"/>
      <c r="M843" s="1908"/>
      <c r="N843" s="1908"/>
      <c r="O843" s="1908"/>
      <c r="P843" s="1908"/>
      <c r="Q843" s="1908"/>
      <c r="R843" s="1908"/>
      <c r="S843" s="1908"/>
      <c r="T843" s="1908"/>
      <c r="U843" s="1908"/>
      <c r="V843" s="1908"/>
      <c r="W843" s="1908"/>
      <c r="X843" s="1908"/>
      <c r="Y843" s="1908"/>
      <c r="Z843" s="1908"/>
      <c r="AA843" s="1908"/>
      <c r="AB843" s="1908"/>
      <c r="AC843" s="1908"/>
      <c r="AD843" s="1908"/>
      <c r="AE843" s="1908"/>
      <c r="AF843" s="1908"/>
      <c r="AG843" s="1908"/>
    </row>
    <row r="844">
      <c r="A844" s="1908"/>
      <c r="B844" s="1908"/>
      <c r="C844" s="1908"/>
      <c r="D844" s="1908"/>
      <c r="E844" s="1908"/>
      <c r="F844" s="1908"/>
      <c r="G844" s="1908"/>
      <c r="H844" s="1908"/>
      <c r="I844" s="1908"/>
      <c r="J844" s="1908"/>
      <c r="K844" s="1908"/>
      <c r="L844" s="1908"/>
      <c r="M844" s="1908"/>
      <c r="N844" s="1908"/>
      <c r="O844" s="1908"/>
      <c r="P844" s="1908"/>
      <c r="Q844" s="1908"/>
      <c r="R844" s="1908"/>
      <c r="S844" s="1908"/>
      <c r="T844" s="1908"/>
      <c r="U844" s="1908"/>
      <c r="V844" s="1908"/>
      <c r="W844" s="1908"/>
      <c r="X844" s="1908"/>
      <c r="Y844" s="1908"/>
      <c r="Z844" s="1908"/>
      <c r="AA844" s="1908"/>
      <c r="AB844" s="1908"/>
      <c r="AC844" s="1908"/>
      <c r="AD844" s="1908"/>
      <c r="AE844" s="1908"/>
      <c r="AF844" s="1908"/>
      <c r="AG844" s="1908"/>
    </row>
    <row r="845">
      <c r="A845" s="1908"/>
      <c r="B845" s="1908"/>
      <c r="C845" s="1908"/>
      <c r="D845" s="1908"/>
      <c r="E845" s="1908"/>
      <c r="F845" s="1908"/>
      <c r="G845" s="1908"/>
      <c r="H845" s="1908"/>
      <c r="I845" s="1908"/>
      <c r="J845" s="1908"/>
      <c r="K845" s="1908"/>
      <c r="L845" s="1908"/>
      <c r="M845" s="1908"/>
      <c r="N845" s="1908"/>
      <c r="O845" s="1908"/>
      <c r="P845" s="1908"/>
      <c r="Q845" s="1908"/>
      <c r="R845" s="1908"/>
      <c r="S845" s="1908"/>
      <c r="T845" s="1908"/>
      <c r="U845" s="1908"/>
      <c r="V845" s="1908"/>
      <c r="W845" s="1908"/>
      <c r="X845" s="1908"/>
      <c r="Y845" s="1908"/>
      <c r="Z845" s="1908"/>
      <c r="AA845" s="1908"/>
      <c r="AB845" s="1908"/>
      <c r="AC845" s="1908"/>
      <c r="AD845" s="1908"/>
      <c r="AE845" s="1908"/>
      <c r="AF845" s="1908"/>
      <c r="AG845" s="1908"/>
    </row>
    <row r="846">
      <c r="A846" s="1908"/>
      <c r="B846" s="1908"/>
      <c r="C846" s="1908"/>
      <c r="D846" s="1908"/>
      <c r="E846" s="1908"/>
      <c r="F846" s="1908"/>
      <c r="G846" s="1908"/>
      <c r="H846" s="1908"/>
      <c r="I846" s="1908"/>
      <c r="J846" s="1908"/>
      <c r="K846" s="1908"/>
      <c r="L846" s="1908"/>
      <c r="M846" s="1908"/>
      <c r="N846" s="1908"/>
      <c r="O846" s="1908"/>
      <c r="P846" s="1908"/>
      <c r="Q846" s="1908"/>
      <c r="R846" s="1908"/>
      <c r="S846" s="1908"/>
      <c r="T846" s="1908"/>
      <c r="U846" s="1908"/>
      <c r="V846" s="1908"/>
      <c r="W846" s="1908"/>
      <c r="X846" s="1908"/>
      <c r="Y846" s="1908"/>
      <c r="Z846" s="1908"/>
      <c r="AA846" s="1908"/>
      <c r="AB846" s="1908"/>
      <c r="AC846" s="1908"/>
      <c r="AD846" s="1908"/>
      <c r="AE846" s="1908"/>
      <c r="AF846" s="1908"/>
      <c r="AG846" s="1908"/>
    </row>
    <row r="847">
      <c r="A847" s="1908"/>
      <c r="B847" s="1908"/>
      <c r="C847" s="1908"/>
      <c r="D847" s="1908"/>
      <c r="E847" s="1908"/>
      <c r="F847" s="1908"/>
      <c r="G847" s="1908"/>
      <c r="H847" s="1908"/>
      <c r="I847" s="1908"/>
      <c r="J847" s="1908"/>
      <c r="K847" s="1908"/>
      <c r="L847" s="1908"/>
      <c r="M847" s="1908"/>
      <c r="N847" s="1908"/>
      <c r="O847" s="1908"/>
      <c r="P847" s="1908"/>
      <c r="Q847" s="1908"/>
      <c r="R847" s="1908"/>
      <c r="S847" s="1908"/>
      <c r="T847" s="1908"/>
      <c r="U847" s="1908"/>
      <c r="V847" s="1908"/>
      <c r="W847" s="1908"/>
      <c r="X847" s="1908"/>
      <c r="Y847" s="1908"/>
      <c r="Z847" s="1908"/>
      <c r="AA847" s="1908"/>
      <c r="AB847" s="1908"/>
      <c r="AC847" s="1908"/>
      <c r="AD847" s="1908"/>
      <c r="AE847" s="1908"/>
      <c r="AF847" s="1908"/>
      <c r="AG847" s="1908"/>
    </row>
    <row r="848">
      <c r="A848" s="1908"/>
      <c r="B848" s="1908"/>
      <c r="C848" s="1908"/>
      <c r="D848" s="1908"/>
      <c r="E848" s="1908"/>
      <c r="F848" s="1908"/>
      <c r="G848" s="1908"/>
      <c r="H848" s="1908"/>
      <c r="I848" s="1908"/>
      <c r="J848" s="1908"/>
      <c r="K848" s="1908"/>
      <c r="L848" s="1908"/>
      <c r="M848" s="1908"/>
      <c r="N848" s="1908"/>
      <c r="O848" s="1908"/>
      <c r="P848" s="1908"/>
      <c r="Q848" s="1908"/>
      <c r="R848" s="1908"/>
      <c r="S848" s="1908"/>
      <c r="T848" s="1908"/>
      <c r="U848" s="1908"/>
      <c r="V848" s="1908"/>
      <c r="W848" s="1908"/>
      <c r="X848" s="1908"/>
      <c r="Y848" s="1908"/>
      <c r="Z848" s="1908"/>
      <c r="AA848" s="1908"/>
      <c r="AB848" s="1908"/>
      <c r="AC848" s="1908"/>
      <c r="AD848" s="1908"/>
      <c r="AE848" s="1908"/>
      <c r="AF848" s="1908"/>
      <c r="AG848" s="1908"/>
    </row>
    <row r="849">
      <c r="A849" s="1908"/>
      <c r="B849" s="1908"/>
      <c r="C849" s="1908"/>
      <c r="D849" s="1908"/>
      <c r="E849" s="1908"/>
      <c r="F849" s="1908"/>
      <c r="G849" s="1908"/>
      <c r="H849" s="1908"/>
      <c r="I849" s="1908"/>
      <c r="J849" s="1908"/>
      <c r="K849" s="1908"/>
      <c r="L849" s="1908"/>
      <c r="M849" s="1908"/>
      <c r="N849" s="1908"/>
      <c r="O849" s="1908"/>
      <c r="P849" s="1908"/>
      <c r="Q849" s="1908"/>
      <c r="R849" s="1908"/>
      <c r="S849" s="1908"/>
      <c r="T849" s="1908"/>
      <c r="U849" s="1908"/>
      <c r="V849" s="1908"/>
      <c r="W849" s="1908"/>
      <c r="X849" s="1908"/>
      <c r="Y849" s="1908"/>
      <c r="Z849" s="1908"/>
      <c r="AA849" s="1908"/>
      <c r="AB849" s="1908"/>
      <c r="AC849" s="1908"/>
      <c r="AD849" s="1908"/>
      <c r="AE849" s="1908"/>
      <c r="AF849" s="1908"/>
      <c r="AG849" s="1908"/>
    </row>
    <row r="850">
      <c r="A850" s="1908"/>
      <c r="B850" s="1908"/>
      <c r="C850" s="1908"/>
      <c r="D850" s="1908"/>
      <c r="E850" s="1908"/>
      <c r="F850" s="1908"/>
      <c r="G850" s="1908"/>
      <c r="H850" s="1908"/>
      <c r="I850" s="1908"/>
      <c r="J850" s="1908"/>
      <c r="K850" s="1908"/>
      <c r="L850" s="1908"/>
      <c r="M850" s="1908"/>
      <c r="N850" s="1908"/>
      <c r="O850" s="1908"/>
      <c r="P850" s="1908"/>
      <c r="Q850" s="1908"/>
      <c r="R850" s="1908"/>
      <c r="S850" s="1908"/>
      <c r="T850" s="1908"/>
      <c r="U850" s="1908"/>
      <c r="V850" s="1908"/>
      <c r="W850" s="1908"/>
      <c r="X850" s="1908"/>
      <c r="Y850" s="1908"/>
      <c r="Z850" s="1908"/>
      <c r="AA850" s="1908"/>
      <c r="AB850" s="1908"/>
      <c r="AC850" s="1908"/>
      <c r="AD850" s="1908"/>
      <c r="AE850" s="1908"/>
      <c r="AF850" s="1908"/>
      <c r="AG850" s="1908"/>
    </row>
    <row r="851">
      <c r="A851" s="1908"/>
      <c r="B851" s="1908"/>
      <c r="C851" s="1908"/>
      <c r="D851" s="1908"/>
      <c r="E851" s="1908"/>
      <c r="F851" s="1908"/>
      <c r="G851" s="1908"/>
      <c r="H851" s="1908"/>
      <c r="I851" s="1908"/>
      <c r="J851" s="1908"/>
      <c r="K851" s="1908"/>
      <c r="L851" s="1908"/>
      <c r="M851" s="1908"/>
      <c r="N851" s="1908"/>
      <c r="O851" s="1908"/>
      <c r="P851" s="1908"/>
      <c r="Q851" s="1908"/>
      <c r="R851" s="1908"/>
      <c r="S851" s="1908"/>
      <c r="T851" s="1908"/>
      <c r="U851" s="1908"/>
      <c r="V851" s="1908"/>
      <c r="W851" s="1908"/>
      <c r="X851" s="1908"/>
      <c r="Y851" s="1908"/>
      <c r="Z851" s="1908"/>
      <c r="AA851" s="1908"/>
      <c r="AB851" s="1908"/>
      <c r="AC851" s="1908"/>
      <c r="AD851" s="1908"/>
      <c r="AE851" s="1908"/>
      <c r="AF851" s="1908"/>
      <c r="AG851" s="1908"/>
    </row>
    <row r="852">
      <c r="A852" s="1908"/>
      <c r="B852" s="1908"/>
      <c r="C852" s="1908"/>
      <c r="D852" s="1908"/>
      <c r="E852" s="1908"/>
      <c r="F852" s="1908"/>
      <c r="G852" s="1908"/>
      <c r="H852" s="1908"/>
      <c r="I852" s="1908"/>
      <c r="J852" s="1908"/>
      <c r="K852" s="1908"/>
      <c r="L852" s="1908"/>
      <c r="M852" s="1908"/>
      <c r="N852" s="1908"/>
      <c r="O852" s="1908"/>
      <c r="P852" s="1908"/>
      <c r="Q852" s="1908"/>
      <c r="R852" s="1908"/>
      <c r="S852" s="1908"/>
      <c r="T852" s="1908"/>
      <c r="U852" s="1908"/>
      <c r="V852" s="1908"/>
      <c r="W852" s="1908"/>
      <c r="X852" s="1908"/>
      <c r="Y852" s="1908"/>
      <c r="Z852" s="1908"/>
      <c r="AA852" s="1908"/>
      <c r="AB852" s="1908"/>
      <c r="AC852" s="1908"/>
      <c r="AD852" s="1908"/>
      <c r="AE852" s="1908"/>
      <c r="AF852" s="1908"/>
      <c r="AG852" s="1908"/>
    </row>
    <row r="853">
      <c r="A853" s="1908"/>
      <c r="B853" s="1908"/>
      <c r="C853" s="1908"/>
      <c r="D853" s="1908"/>
      <c r="E853" s="1908"/>
      <c r="F853" s="1908"/>
      <c r="G853" s="1908"/>
      <c r="H853" s="1908"/>
      <c r="I853" s="1908"/>
      <c r="J853" s="1908"/>
      <c r="K853" s="1908"/>
      <c r="L853" s="1908"/>
      <c r="M853" s="1908"/>
      <c r="N853" s="1908"/>
      <c r="O853" s="1908"/>
      <c r="P853" s="1908"/>
      <c r="Q853" s="1908"/>
      <c r="R853" s="1908"/>
      <c r="S853" s="1908"/>
      <c r="T853" s="1908"/>
      <c r="U853" s="1908"/>
      <c r="V853" s="1908"/>
      <c r="W853" s="1908"/>
      <c r="X853" s="1908"/>
      <c r="Y853" s="1908"/>
      <c r="Z853" s="1908"/>
      <c r="AA853" s="1908"/>
      <c r="AB853" s="1908"/>
      <c r="AC853" s="1908"/>
      <c r="AD853" s="1908"/>
      <c r="AE853" s="1908"/>
      <c r="AF853" s="1908"/>
      <c r="AG853" s="1908"/>
    </row>
    <row r="854">
      <c r="A854" s="1908"/>
      <c r="B854" s="1908"/>
      <c r="C854" s="1908"/>
      <c r="D854" s="1908"/>
      <c r="E854" s="1908"/>
      <c r="F854" s="1908"/>
      <c r="G854" s="1908"/>
      <c r="H854" s="1908"/>
      <c r="I854" s="1908"/>
      <c r="J854" s="1908"/>
      <c r="K854" s="1908"/>
      <c r="L854" s="1908"/>
      <c r="M854" s="1908"/>
      <c r="N854" s="1908"/>
      <c r="O854" s="1908"/>
      <c r="P854" s="1908"/>
      <c r="Q854" s="1908"/>
      <c r="R854" s="1908"/>
      <c r="S854" s="1908"/>
      <c r="T854" s="1908"/>
      <c r="U854" s="1908"/>
      <c r="V854" s="1908"/>
      <c r="W854" s="1908"/>
      <c r="X854" s="1908"/>
      <c r="Y854" s="1908"/>
      <c r="Z854" s="1908"/>
      <c r="AA854" s="1908"/>
      <c r="AB854" s="1908"/>
      <c r="AC854" s="1908"/>
      <c r="AD854" s="1908"/>
      <c r="AE854" s="1908"/>
      <c r="AF854" s="1908"/>
      <c r="AG854" s="1908"/>
    </row>
    <row r="855">
      <c r="A855" s="1908"/>
      <c r="B855" s="1908"/>
      <c r="C855" s="1908"/>
      <c r="D855" s="1908"/>
      <c r="E855" s="1908"/>
      <c r="F855" s="1908"/>
      <c r="G855" s="1908"/>
      <c r="H855" s="1908"/>
      <c r="I855" s="1908"/>
      <c r="J855" s="1908"/>
      <c r="K855" s="1908"/>
      <c r="L855" s="1908"/>
      <c r="M855" s="1908"/>
      <c r="N855" s="1908"/>
      <c r="O855" s="1908"/>
      <c r="P855" s="1908"/>
      <c r="Q855" s="1908"/>
      <c r="R855" s="1908"/>
      <c r="S855" s="1908"/>
      <c r="T855" s="1908"/>
      <c r="U855" s="1908"/>
      <c r="V855" s="1908"/>
      <c r="W855" s="1908"/>
      <c r="X855" s="1908"/>
      <c r="Y855" s="1908"/>
      <c r="Z855" s="1908"/>
      <c r="AA855" s="1908"/>
      <c r="AB855" s="1908"/>
      <c r="AC855" s="1908"/>
      <c r="AD855" s="1908"/>
      <c r="AE855" s="1908"/>
      <c r="AF855" s="1908"/>
      <c r="AG855" s="1908"/>
    </row>
    <row r="856">
      <c r="A856" s="1908"/>
      <c r="B856" s="1908"/>
      <c r="C856" s="1908"/>
      <c r="D856" s="1908"/>
      <c r="E856" s="1908"/>
      <c r="F856" s="1908"/>
      <c r="G856" s="1908"/>
      <c r="H856" s="1908"/>
      <c r="I856" s="1908"/>
      <c r="J856" s="1908"/>
      <c r="K856" s="1908"/>
      <c r="L856" s="1908"/>
      <c r="M856" s="1908"/>
      <c r="N856" s="1908"/>
      <c r="O856" s="1908"/>
      <c r="P856" s="1908"/>
      <c r="Q856" s="1908"/>
      <c r="R856" s="1908"/>
      <c r="S856" s="1908"/>
      <c r="T856" s="1908"/>
      <c r="U856" s="1908"/>
      <c r="V856" s="1908"/>
      <c r="W856" s="1908"/>
      <c r="X856" s="1908"/>
      <c r="Y856" s="1908"/>
      <c r="Z856" s="1908"/>
      <c r="AA856" s="1908"/>
      <c r="AB856" s="1908"/>
      <c r="AC856" s="1908"/>
      <c r="AD856" s="1908"/>
      <c r="AE856" s="1908"/>
      <c r="AF856" s="1908"/>
      <c r="AG856" s="1908"/>
    </row>
    <row r="857">
      <c r="A857" s="1908"/>
      <c r="B857" s="1908"/>
      <c r="C857" s="1908"/>
      <c r="D857" s="1908"/>
      <c r="E857" s="1908"/>
      <c r="F857" s="1908"/>
      <c r="G857" s="1908"/>
      <c r="H857" s="1908"/>
      <c r="I857" s="1908"/>
      <c r="J857" s="1908"/>
      <c r="K857" s="1908"/>
      <c r="L857" s="1908"/>
      <c r="M857" s="1908"/>
      <c r="N857" s="1908"/>
      <c r="O857" s="1908"/>
      <c r="P857" s="1908"/>
      <c r="Q857" s="1908"/>
      <c r="R857" s="1908"/>
      <c r="S857" s="1908"/>
      <c r="T857" s="1908"/>
      <c r="U857" s="1908"/>
      <c r="V857" s="1908"/>
      <c r="W857" s="1908"/>
      <c r="X857" s="1908"/>
      <c r="Y857" s="1908"/>
      <c r="Z857" s="1908"/>
      <c r="AA857" s="1908"/>
      <c r="AB857" s="1908"/>
      <c r="AC857" s="1908"/>
      <c r="AD857" s="1908"/>
      <c r="AE857" s="1908"/>
      <c r="AF857" s="1908"/>
      <c r="AG857" s="1908"/>
    </row>
    <row r="858">
      <c r="A858" s="1908"/>
      <c r="B858" s="1908"/>
      <c r="C858" s="1908"/>
      <c r="D858" s="1908"/>
      <c r="E858" s="1908"/>
      <c r="F858" s="1908"/>
      <c r="G858" s="1908"/>
      <c r="H858" s="1908"/>
      <c r="I858" s="1908"/>
      <c r="J858" s="1908"/>
      <c r="K858" s="1908"/>
      <c r="L858" s="1908"/>
      <c r="M858" s="1908"/>
      <c r="N858" s="1908"/>
      <c r="O858" s="1908"/>
      <c r="P858" s="1908"/>
      <c r="Q858" s="1908"/>
      <c r="R858" s="1908"/>
      <c r="S858" s="1908"/>
      <c r="T858" s="1908"/>
      <c r="U858" s="1908"/>
      <c r="V858" s="1908"/>
      <c r="W858" s="1908"/>
      <c r="X858" s="1908"/>
      <c r="Y858" s="1908"/>
      <c r="Z858" s="1908"/>
      <c r="AA858" s="1908"/>
      <c r="AB858" s="1908"/>
      <c r="AC858" s="1908"/>
      <c r="AD858" s="1908"/>
      <c r="AE858" s="1908"/>
      <c r="AF858" s="1908"/>
      <c r="AG858" s="1908"/>
    </row>
    <row r="859">
      <c r="A859" s="1908"/>
      <c r="B859" s="1908"/>
      <c r="C859" s="1908"/>
      <c r="D859" s="1908"/>
      <c r="E859" s="1908"/>
      <c r="F859" s="1908"/>
      <c r="G859" s="1908"/>
      <c r="H859" s="1908"/>
      <c r="I859" s="1908"/>
      <c r="J859" s="1908"/>
      <c r="K859" s="1908"/>
      <c r="L859" s="1908"/>
      <c r="M859" s="1908"/>
      <c r="N859" s="1908"/>
      <c r="O859" s="1908"/>
      <c r="P859" s="1908"/>
      <c r="Q859" s="1908"/>
      <c r="R859" s="1908"/>
      <c r="S859" s="1908"/>
      <c r="T859" s="1908"/>
      <c r="U859" s="1908"/>
      <c r="V859" s="1908"/>
      <c r="W859" s="1908"/>
      <c r="X859" s="1908"/>
      <c r="Y859" s="1908"/>
      <c r="Z859" s="1908"/>
      <c r="AA859" s="1908"/>
      <c r="AB859" s="1908"/>
      <c r="AC859" s="1908"/>
      <c r="AD859" s="1908"/>
      <c r="AE859" s="1908"/>
      <c r="AF859" s="1908"/>
      <c r="AG859" s="1908"/>
    </row>
    <row r="860">
      <c r="A860" s="1908"/>
      <c r="B860" s="1908"/>
      <c r="C860" s="1908"/>
      <c r="D860" s="1908"/>
      <c r="E860" s="1908"/>
      <c r="F860" s="1908"/>
      <c r="G860" s="1908"/>
      <c r="H860" s="1908"/>
      <c r="I860" s="1908"/>
      <c r="J860" s="1908"/>
      <c r="K860" s="1908"/>
      <c r="L860" s="1908"/>
      <c r="M860" s="1908"/>
      <c r="N860" s="1908"/>
      <c r="O860" s="1908"/>
      <c r="P860" s="1908"/>
      <c r="Q860" s="1908"/>
      <c r="R860" s="1908"/>
      <c r="S860" s="1908"/>
      <c r="T860" s="1908"/>
      <c r="U860" s="1908"/>
      <c r="V860" s="1908"/>
      <c r="W860" s="1908"/>
      <c r="X860" s="1908"/>
      <c r="Y860" s="1908"/>
      <c r="Z860" s="1908"/>
      <c r="AA860" s="1908"/>
      <c r="AB860" s="1908"/>
      <c r="AC860" s="1908"/>
      <c r="AD860" s="1908"/>
      <c r="AE860" s="1908"/>
      <c r="AF860" s="1908"/>
      <c r="AG860" s="1908"/>
    </row>
    <row r="861">
      <c r="A861" s="1908"/>
      <c r="B861" s="1908"/>
      <c r="C861" s="1908"/>
      <c r="D861" s="1908"/>
      <c r="E861" s="1908"/>
      <c r="F861" s="1908"/>
      <c r="G861" s="1908"/>
      <c r="H861" s="1908"/>
      <c r="I861" s="1908"/>
      <c r="J861" s="1908"/>
      <c r="K861" s="1908"/>
      <c r="L861" s="1908"/>
      <c r="M861" s="1908"/>
      <c r="N861" s="1908"/>
      <c r="O861" s="1908"/>
      <c r="P861" s="1908"/>
      <c r="Q861" s="1908"/>
      <c r="R861" s="1908"/>
      <c r="S861" s="1908"/>
      <c r="T861" s="1908"/>
      <c r="U861" s="1908"/>
      <c r="V861" s="1908"/>
      <c r="W861" s="1908"/>
      <c r="X861" s="1908"/>
      <c r="Y861" s="1908"/>
      <c r="Z861" s="1908"/>
      <c r="AA861" s="1908"/>
      <c r="AB861" s="1908"/>
      <c r="AC861" s="1908"/>
      <c r="AD861" s="1908"/>
      <c r="AE861" s="1908"/>
      <c r="AF861" s="1908"/>
      <c r="AG861" s="1908"/>
    </row>
    <row r="862">
      <c r="A862" s="1908"/>
      <c r="B862" s="1908"/>
      <c r="C862" s="1908"/>
      <c r="D862" s="1908"/>
      <c r="E862" s="1908"/>
      <c r="F862" s="1908"/>
      <c r="G862" s="1908"/>
      <c r="H862" s="1908"/>
      <c r="I862" s="1908"/>
      <c r="J862" s="1908"/>
      <c r="K862" s="1908"/>
      <c r="L862" s="1908"/>
      <c r="M862" s="1908"/>
      <c r="N862" s="1908"/>
      <c r="O862" s="1908"/>
      <c r="P862" s="1908"/>
      <c r="Q862" s="1908"/>
      <c r="R862" s="1908"/>
      <c r="S862" s="1908"/>
      <c r="T862" s="1908"/>
      <c r="U862" s="1908"/>
      <c r="V862" s="1908"/>
      <c r="W862" s="1908"/>
      <c r="X862" s="1908"/>
      <c r="Y862" s="1908"/>
      <c r="Z862" s="1908"/>
      <c r="AA862" s="1908"/>
      <c r="AB862" s="1908"/>
      <c r="AC862" s="1908"/>
      <c r="AD862" s="1908"/>
      <c r="AE862" s="1908"/>
      <c r="AF862" s="1908"/>
      <c r="AG862" s="1908"/>
    </row>
    <row r="863">
      <c r="A863" s="1908"/>
      <c r="B863" s="1908"/>
      <c r="C863" s="1908"/>
      <c r="D863" s="1908"/>
      <c r="E863" s="1908"/>
      <c r="F863" s="1908"/>
      <c r="G863" s="1908"/>
      <c r="H863" s="1908"/>
      <c r="I863" s="1908"/>
      <c r="J863" s="1908"/>
      <c r="K863" s="1908"/>
      <c r="L863" s="1908"/>
      <c r="M863" s="1908"/>
      <c r="N863" s="1908"/>
      <c r="O863" s="1908"/>
      <c r="P863" s="1908"/>
      <c r="Q863" s="1908"/>
      <c r="R863" s="1908"/>
      <c r="S863" s="1908"/>
      <c r="T863" s="1908"/>
      <c r="U863" s="1908"/>
      <c r="V863" s="1908"/>
      <c r="W863" s="1908"/>
      <c r="X863" s="1908"/>
      <c r="Y863" s="1908"/>
      <c r="Z863" s="1908"/>
      <c r="AA863" s="1908"/>
      <c r="AB863" s="1908"/>
      <c r="AC863" s="1908"/>
      <c r="AD863" s="1908"/>
      <c r="AE863" s="1908"/>
      <c r="AF863" s="1908"/>
      <c r="AG863" s="1908"/>
    </row>
    <row r="864">
      <c r="A864" s="1908"/>
      <c r="B864" s="1908"/>
      <c r="C864" s="1908"/>
      <c r="D864" s="1908"/>
      <c r="E864" s="1908"/>
      <c r="F864" s="1908"/>
      <c r="G864" s="1908"/>
      <c r="H864" s="1908"/>
      <c r="I864" s="1908"/>
      <c r="J864" s="1908"/>
      <c r="K864" s="1908"/>
      <c r="L864" s="1908"/>
      <c r="M864" s="1908"/>
      <c r="N864" s="1908"/>
      <c r="O864" s="1908"/>
      <c r="P864" s="1908"/>
      <c r="Q864" s="1908"/>
      <c r="R864" s="1908"/>
      <c r="S864" s="1908"/>
      <c r="T864" s="1908"/>
      <c r="U864" s="1908"/>
      <c r="V864" s="1908"/>
      <c r="W864" s="1908"/>
      <c r="X864" s="1908"/>
      <c r="Y864" s="1908"/>
      <c r="Z864" s="1908"/>
      <c r="AA864" s="1908"/>
      <c r="AB864" s="1908"/>
      <c r="AC864" s="1908"/>
      <c r="AD864" s="1908"/>
      <c r="AE864" s="1908"/>
      <c r="AF864" s="1908"/>
      <c r="AG864" s="1908"/>
    </row>
    <row r="865">
      <c r="A865" s="1908"/>
      <c r="B865" s="1908"/>
      <c r="C865" s="1908"/>
      <c r="D865" s="1908"/>
      <c r="E865" s="1908"/>
      <c r="F865" s="1908"/>
      <c r="G865" s="1908"/>
      <c r="H865" s="1908"/>
      <c r="I865" s="1908"/>
      <c r="J865" s="1908"/>
      <c r="K865" s="1908"/>
      <c r="L865" s="1908"/>
      <c r="M865" s="1908"/>
      <c r="N865" s="1908"/>
      <c r="O865" s="1908"/>
      <c r="P865" s="1908"/>
      <c r="Q865" s="1908"/>
      <c r="R865" s="1908"/>
      <c r="S865" s="1908"/>
      <c r="T865" s="1908"/>
      <c r="U865" s="1908"/>
      <c r="V865" s="1908"/>
      <c r="W865" s="1908"/>
      <c r="X865" s="1908"/>
      <c r="Y865" s="1908"/>
      <c r="Z865" s="1908"/>
      <c r="AA865" s="1908"/>
      <c r="AB865" s="1908"/>
      <c r="AC865" s="1908"/>
      <c r="AD865" s="1908"/>
      <c r="AE865" s="1908"/>
      <c r="AF865" s="1908"/>
      <c r="AG865" s="1908"/>
    </row>
    <row r="866">
      <c r="A866" s="1908"/>
      <c r="B866" s="1908"/>
      <c r="C866" s="1908"/>
      <c r="D866" s="1908"/>
      <c r="E866" s="1908"/>
      <c r="F866" s="1908"/>
      <c r="G866" s="1908"/>
      <c r="H866" s="1908"/>
      <c r="I866" s="1908"/>
      <c r="J866" s="1908"/>
      <c r="K866" s="1908"/>
      <c r="L866" s="1908"/>
      <c r="M866" s="1908"/>
      <c r="N866" s="1908"/>
      <c r="O866" s="1908"/>
      <c r="P866" s="1908"/>
      <c r="Q866" s="1908"/>
      <c r="R866" s="1908"/>
      <c r="S866" s="1908"/>
      <c r="T866" s="1908"/>
      <c r="U866" s="1908"/>
      <c r="V866" s="1908"/>
      <c r="W866" s="1908"/>
      <c r="X866" s="1908"/>
      <c r="Y866" s="1908"/>
      <c r="Z866" s="1908"/>
      <c r="AA866" s="1908"/>
      <c r="AB866" s="1908"/>
      <c r="AC866" s="1908"/>
      <c r="AD866" s="1908"/>
      <c r="AE866" s="1908"/>
      <c r="AF866" s="1908"/>
      <c r="AG866" s="1908"/>
    </row>
    <row r="867">
      <c r="A867" s="1908"/>
      <c r="B867" s="1908"/>
      <c r="C867" s="1908"/>
      <c r="D867" s="1908"/>
      <c r="E867" s="1908"/>
      <c r="F867" s="1908"/>
      <c r="G867" s="1908"/>
      <c r="H867" s="1908"/>
      <c r="I867" s="1908"/>
      <c r="J867" s="1908"/>
      <c r="K867" s="1908"/>
      <c r="L867" s="1908"/>
      <c r="M867" s="1908"/>
      <c r="N867" s="1908"/>
      <c r="O867" s="1908"/>
      <c r="P867" s="1908"/>
      <c r="Q867" s="1908"/>
      <c r="R867" s="1908"/>
      <c r="S867" s="1908"/>
      <c r="T867" s="1908"/>
      <c r="U867" s="1908"/>
      <c r="V867" s="1908"/>
      <c r="W867" s="1908"/>
      <c r="X867" s="1908"/>
      <c r="Y867" s="1908"/>
      <c r="Z867" s="1908"/>
      <c r="AA867" s="1908"/>
      <c r="AB867" s="1908"/>
      <c r="AC867" s="1908"/>
      <c r="AD867" s="1908"/>
      <c r="AE867" s="1908"/>
      <c r="AF867" s="1908"/>
      <c r="AG867" s="1908"/>
    </row>
    <row r="868">
      <c r="A868" s="1908"/>
      <c r="B868" s="1908"/>
      <c r="C868" s="1908"/>
      <c r="D868" s="1908"/>
      <c r="E868" s="1908"/>
      <c r="F868" s="1908"/>
      <c r="G868" s="1908"/>
      <c r="H868" s="1908"/>
      <c r="I868" s="1908"/>
      <c r="J868" s="1908"/>
      <c r="K868" s="1908"/>
      <c r="L868" s="1908"/>
      <c r="M868" s="1908"/>
      <c r="N868" s="1908"/>
      <c r="O868" s="1908"/>
      <c r="P868" s="1908"/>
      <c r="Q868" s="1908"/>
      <c r="R868" s="1908"/>
      <c r="S868" s="1908"/>
      <c r="T868" s="1908"/>
      <c r="U868" s="1908"/>
      <c r="V868" s="1908"/>
      <c r="W868" s="1908"/>
      <c r="X868" s="1908"/>
      <c r="Y868" s="1908"/>
      <c r="Z868" s="1908"/>
      <c r="AA868" s="1908"/>
      <c r="AB868" s="1908"/>
      <c r="AC868" s="1908"/>
      <c r="AD868" s="1908"/>
      <c r="AE868" s="1908"/>
      <c r="AF868" s="1908"/>
      <c r="AG868" s="1908"/>
    </row>
    <row r="869">
      <c r="A869" s="1908"/>
      <c r="B869" s="1908"/>
      <c r="C869" s="1908"/>
      <c r="D869" s="1908"/>
      <c r="E869" s="1908"/>
      <c r="F869" s="1908"/>
      <c r="G869" s="1908"/>
      <c r="H869" s="1908"/>
      <c r="I869" s="1908"/>
      <c r="J869" s="1908"/>
      <c r="K869" s="1908"/>
      <c r="L869" s="1908"/>
      <c r="M869" s="1908"/>
      <c r="N869" s="1908"/>
      <c r="O869" s="1908"/>
      <c r="P869" s="1908"/>
      <c r="Q869" s="1908"/>
      <c r="R869" s="1908"/>
      <c r="S869" s="1908"/>
      <c r="T869" s="1908"/>
      <c r="U869" s="1908"/>
      <c r="V869" s="1908"/>
      <c r="W869" s="1908"/>
      <c r="X869" s="1908"/>
      <c r="Y869" s="1908"/>
      <c r="Z869" s="1908"/>
      <c r="AA869" s="1908"/>
      <c r="AB869" s="1908"/>
      <c r="AC869" s="1908"/>
      <c r="AD869" s="1908"/>
      <c r="AE869" s="1908"/>
      <c r="AF869" s="1908"/>
      <c r="AG869" s="1908"/>
    </row>
    <row r="870">
      <c r="A870" s="1908"/>
      <c r="B870" s="1908"/>
      <c r="C870" s="1908"/>
      <c r="D870" s="1908"/>
      <c r="E870" s="1908"/>
      <c r="F870" s="1908"/>
      <c r="G870" s="1908"/>
      <c r="H870" s="1908"/>
      <c r="I870" s="1908"/>
      <c r="J870" s="1908"/>
      <c r="K870" s="1908"/>
      <c r="L870" s="1908"/>
      <c r="M870" s="1908"/>
      <c r="N870" s="1908"/>
      <c r="O870" s="1908"/>
      <c r="P870" s="1908"/>
      <c r="Q870" s="1908"/>
      <c r="R870" s="1908"/>
      <c r="S870" s="1908"/>
      <c r="T870" s="1908"/>
      <c r="U870" s="1908"/>
      <c r="V870" s="1908"/>
      <c r="W870" s="1908"/>
      <c r="X870" s="1908"/>
      <c r="Y870" s="1908"/>
      <c r="Z870" s="1908"/>
      <c r="AA870" s="1908"/>
      <c r="AB870" s="1908"/>
      <c r="AC870" s="1908"/>
      <c r="AD870" s="1908"/>
      <c r="AE870" s="1908"/>
      <c r="AF870" s="1908"/>
      <c r="AG870" s="1908"/>
    </row>
    <row r="871">
      <c r="A871" s="1908"/>
      <c r="B871" s="1908"/>
      <c r="C871" s="1908"/>
      <c r="D871" s="1908"/>
      <c r="E871" s="1908"/>
      <c r="F871" s="1908"/>
      <c r="G871" s="1908"/>
      <c r="H871" s="1908"/>
      <c r="I871" s="1908"/>
      <c r="J871" s="1908"/>
      <c r="K871" s="1908"/>
      <c r="L871" s="1908"/>
      <c r="M871" s="1908"/>
      <c r="N871" s="1908"/>
      <c r="O871" s="1908"/>
      <c r="P871" s="1908"/>
      <c r="Q871" s="1908"/>
      <c r="R871" s="1908"/>
      <c r="S871" s="1908"/>
      <c r="T871" s="1908"/>
      <c r="U871" s="1908"/>
      <c r="V871" s="1908"/>
      <c r="W871" s="1908"/>
      <c r="X871" s="1908"/>
      <c r="Y871" s="1908"/>
      <c r="Z871" s="1908"/>
      <c r="AA871" s="1908"/>
      <c r="AB871" s="1908"/>
      <c r="AC871" s="1908"/>
      <c r="AD871" s="1908"/>
      <c r="AE871" s="1908"/>
      <c r="AF871" s="1908"/>
      <c r="AG871" s="1908"/>
    </row>
    <row r="872">
      <c r="A872" s="1908"/>
      <c r="B872" s="1908"/>
      <c r="C872" s="1908"/>
      <c r="D872" s="1908"/>
      <c r="E872" s="1908"/>
      <c r="F872" s="1908"/>
      <c r="G872" s="1908"/>
      <c r="H872" s="1908"/>
      <c r="I872" s="1908"/>
      <c r="J872" s="1908"/>
      <c r="K872" s="1908"/>
      <c r="L872" s="1908"/>
      <c r="M872" s="1908"/>
      <c r="N872" s="1908"/>
      <c r="O872" s="1908"/>
      <c r="P872" s="1908"/>
      <c r="Q872" s="1908"/>
      <c r="R872" s="1908"/>
      <c r="S872" s="1908"/>
      <c r="T872" s="1908"/>
      <c r="U872" s="1908"/>
      <c r="V872" s="1908"/>
      <c r="W872" s="1908"/>
      <c r="X872" s="1908"/>
      <c r="Y872" s="1908"/>
      <c r="Z872" s="1908"/>
      <c r="AA872" s="1908"/>
      <c r="AB872" s="1908"/>
      <c r="AC872" s="1908"/>
      <c r="AD872" s="1908"/>
      <c r="AE872" s="1908"/>
      <c r="AF872" s="1908"/>
      <c r="AG872" s="1908"/>
    </row>
    <row r="873">
      <c r="A873" s="1908"/>
      <c r="B873" s="1908"/>
      <c r="C873" s="1908"/>
      <c r="D873" s="1908"/>
      <c r="E873" s="1908"/>
      <c r="F873" s="1908"/>
      <c r="G873" s="1908"/>
      <c r="H873" s="1908"/>
      <c r="I873" s="1908"/>
      <c r="J873" s="1908"/>
      <c r="K873" s="1908"/>
      <c r="L873" s="1908"/>
      <c r="M873" s="1908"/>
      <c r="N873" s="1908"/>
      <c r="O873" s="1908"/>
      <c r="P873" s="1908"/>
      <c r="Q873" s="1908"/>
      <c r="R873" s="1908"/>
      <c r="S873" s="1908"/>
      <c r="T873" s="1908"/>
      <c r="U873" s="1908"/>
      <c r="V873" s="1908"/>
      <c r="W873" s="1908"/>
      <c r="X873" s="1908"/>
      <c r="Y873" s="1908"/>
      <c r="Z873" s="1908"/>
      <c r="AA873" s="1908"/>
      <c r="AB873" s="1908"/>
      <c r="AC873" s="1908"/>
      <c r="AD873" s="1908"/>
      <c r="AE873" s="1908"/>
      <c r="AF873" s="1908"/>
      <c r="AG873" s="1908"/>
    </row>
    <row r="874">
      <c r="A874" s="1908"/>
      <c r="B874" s="1908"/>
      <c r="C874" s="1908"/>
      <c r="D874" s="1908"/>
      <c r="E874" s="1908"/>
      <c r="F874" s="1908"/>
      <c r="G874" s="1908"/>
      <c r="H874" s="1908"/>
      <c r="I874" s="1908"/>
      <c r="J874" s="1908"/>
      <c r="K874" s="1908"/>
      <c r="L874" s="1908"/>
      <c r="M874" s="1908"/>
      <c r="N874" s="1908"/>
      <c r="O874" s="1908"/>
      <c r="P874" s="1908"/>
      <c r="Q874" s="1908"/>
      <c r="R874" s="1908"/>
      <c r="S874" s="1908"/>
      <c r="T874" s="1908"/>
      <c r="U874" s="1908"/>
      <c r="V874" s="1908"/>
      <c r="W874" s="1908"/>
      <c r="X874" s="1908"/>
      <c r="Y874" s="1908"/>
      <c r="Z874" s="1908"/>
      <c r="AA874" s="1908"/>
      <c r="AB874" s="1908"/>
      <c r="AC874" s="1908"/>
      <c r="AD874" s="1908"/>
      <c r="AE874" s="1908"/>
      <c r="AF874" s="1908"/>
      <c r="AG874" s="1908"/>
    </row>
    <row r="875">
      <c r="A875" s="1908"/>
      <c r="B875" s="1908"/>
      <c r="C875" s="1908"/>
      <c r="D875" s="1908"/>
      <c r="E875" s="1908"/>
      <c r="F875" s="1908"/>
      <c r="G875" s="1908"/>
      <c r="H875" s="1908"/>
      <c r="I875" s="1908"/>
      <c r="J875" s="1908"/>
      <c r="K875" s="1908"/>
      <c r="L875" s="1908"/>
      <c r="M875" s="1908"/>
      <c r="N875" s="1908"/>
      <c r="O875" s="1908"/>
      <c r="P875" s="1908"/>
      <c r="Q875" s="1908"/>
      <c r="R875" s="1908"/>
      <c r="S875" s="1908"/>
      <c r="T875" s="1908"/>
      <c r="U875" s="1908"/>
      <c r="V875" s="1908"/>
      <c r="W875" s="1908"/>
      <c r="X875" s="1908"/>
      <c r="Y875" s="1908"/>
      <c r="Z875" s="1908"/>
      <c r="AA875" s="1908"/>
      <c r="AB875" s="1908"/>
      <c r="AC875" s="1908"/>
      <c r="AD875" s="1908"/>
      <c r="AE875" s="1908"/>
      <c r="AF875" s="1908"/>
      <c r="AG875" s="1908"/>
    </row>
    <row r="876">
      <c r="A876" s="1908"/>
      <c r="B876" s="1908"/>
      <c r="C876" s="1908"/>
      <c r="D876" s="1908"/>
      <c r="E876" s="1908"/>
      <c r="F876" s="1908"/>
      <c r="G876" s="1908"/>
      <c r="H876" s="1908"/>
      <c r="I876" s="1908"/>
      <c r="J876" s="1908"/>
      <c r="K876" s="1908"/>
      <c r="L876" s="1908"/>
      <c r="M876" s="1908"/>
      <c r="N876" s="1908"/>
      <c r="O876" s="1908"/>
      <c r="P876" s="1908"/>
      <c r="Q876" s="1908"/>
      <c r="R876" s="1908"/>
      <c r="S876" s="1908"/>
      <c r="T876" s="1908"/>
      <c r="U876" s="1908"/>
      <c r="V876" s="1908"/>
      <c r="W876" s="1908"/>
      <c r="X876" s="1908"/>
      <c r="Y876" s="1908"/>
      <c r="Z876" s="1908"/>
      <c r="AA876" s="1908"/>
      <c r="AB876" s="1908"/>
      <c r="AC876" s="1908"/>
      <c r="AD876" s="1908"/>
      <c r="AE876" s="1908"/>
      <c r="AF876" s="1908"/>
      <c r="AG876" s="1908"/>
    </row>
    <row r="877">
      <c r="A877" s="1908"/>
      <c r="B877" s="1908"/>
      <c r="C877" s="1908"/>
      <c r="D877" s="1908"/>
      <c r="E877" s="1908"/>
      <c r="F877" s="1908"/>
      <c r="G877" s="1908"/>
      <c r="H877" s="1908"/>
      <c r="I877" s="1908"/>
      <c r="J877" s="1908"/>
      <c r="K877" s="1908"/>
      <c r="L877" s="1908"/>
      <c r="M877" s="1908"/>
      <c r="N877" s="1908"/>
      <c r="O877" s="1908"/>
      <c r="P877" s="1908"/>
      <c r="Q877" s="1908"/>
      <c r="R877" s="1908"/>
      <c r="S877" s="1908"/>
      <c r="T877" s="1908"/>
      <c r="U877" s="1908"/>
      <c r="V877" s="1908"/>
      <c r="W877" s="1908"/>
      <c r="X877" s="1908"/>
      <c r="Y877" s="1908"/>
      <c r="Z877" s="1908"/>
      <c r="AA877" s="1908"/>
      <c r="AB877" s="1908"/>
      <c r="AC877" s="1908"/>
      <c r="AD877" s="1908"/>
      <c r="AE877" s="1908"/>
      <c r="AF877" s="1908"/>
      <c r="AG877" s="1908"/>
    </row>
    <row r="878">
      <c r="A878" s="1908"/>
      <c r="B878" s="1908"/>
      <c r="C878" s="1908"/>
      <c r="D878" s="1908"/>
      <c r="E878" s="1908"/>
      <c r="F878" s="1908"/>
      <c r="G878" s="1908"/>
      <c r="H878" s="1908"/>
      <c r="I878" s="1908"/>
      <c r="J878" s="1908"/>
      <c r="K878" s="1908"/>
      <c r="L878" s="1908"/>
      <c r="M878" s="1908"/>
      <c r="N878" s="1908"/>
      <c r="O878" s="1908"/>
      <c r="P878" s="1908"/>
      <c r="Q878" s="1908"/>
      <c r="R878" s="1908"/>
      <c r="S878" s="1908"/>
      <c r="T878" s="1908"/>
      <c r="U878" s="1908"/>
      <c r="V878" s="1908"/>
      <c r="W878" s="1908"/>
      <c r="X878" s="1908"/>
      <c r="Y878" s="1908"/>
      <c r="Z878" s="1908"/>
      <c r="AA878" s="1908"/>
      <c r="AB878" s="1908"/>
      <c r="AC878" s="1908"/>
      <c r="AD878" s="1908"/>
      <c r="AE878" s="1908"/>
      <c r="AF878" s="1908"/>
      <c r="AG878" s="1908"/>
    </row>
    <row r="879">
      <c r="A879" s="1908"/>
      <c r="B879" s="1908"/>
      <c r="C879" s="1908"/>
      <c r="D879" s="1908"/>
      <c r="E879" s="1908"/>
      <c r="F879" s="1908"/>
      <c r="G879" s="1908"/>
      <c r="H879" s="1908"/>
      <c r="I879" s="1908"/>
      <c r="J879" s="1908"/>
      <c r="K879" s="1908"/>
      <c r="L879" s="1908"/>
      <c r="M879" s="1908"/>
      <c r="N879" s="1908"/>
      <c r="O879" s="1908"/>
      <c r="P879" s="1908"/>
      <c r="Q879" s="1908"/>
      <c r="R879" s="1908"/>
      <c r="S879" s="1908"/>
      <c r="T879" s="1908"/>
      <c r="U879" s="1908"/>
      <c r="V879" s="1908"/>
      <c r="W879" s="1908"/>
      <c r="X879" s="1908"/>
      <c r="Y879" s="1908"/>
      <c r="Z879" s="1908"/>
      <c r="AA879" s="1908"/>
      <c r="AB879" s="1908"/>
      <c r="AC879" s="1908"/>
      <c r="AD879" s="1908"/>
      <c r="AE879" s="1908"/>
      <c r="AF879" s="1908"/>
      <c r="AG879" s="1908"/>
    </row>
    <row r="880">
      <c r="A880" s="1908"/>
      <c r="B880" s="1908"/>
      <c r="C880" s="1908"/>
      <c r="D880" s="1908"/>
      <c r="E880" s="1908"/>
      <c r="F880" s="1908"/>
      <c r="G880" s="1908"/>
      <c r="H880" s="1908"/>
      <c r="I880" s="1908"/>
      <c r="J880" s="1908"/>
      <c r="K880" s="1908"/>
      <c r="L880" s="1908"/>
      <c r="M880" s="1908"/>
      <c r="N880" s="1908"/>
      <c r="O880" s="1908"/>
      <c r="P880" s="1908"/>
      <c r="Q880" s="1908"/>
      <c r="R880" s="1908"/>
      <c r="S880" s="1908"/>
      <c r="T880" s="1908"/>
      <c r="U880" s="1908"/>
      <c r="V880" s="1908"/>
      <c r="W880" s="1908"/>
      <c r="X880" s="1908"/>
      <c r="Y880" s="1908"/>
      <c r="Z880" s="1908"/>
      <c r="AA880" s="1908"/>
      <c r="AB880" s="1908"/>
      <c r="AC880" s="1908"/>
      <c r="AD880" s="1908"/>
      <c r="AE880" s="1908"/>
      <c r="AF880" s="1908"/>
      <c r="AG880" s="1908"/>
    </row>
    <row r="881">
      <c r="A881" s="1908"/>
      <c r="B881" s="1908"/>
      <c r="C881" s="1908"/>
      <c r="D881" s="1908"/>
      <c r="E881" s="1908"/>
      <c r="F881" s="1908"/>
      <c r="G881" s="1908"/>
      <c r="H881" s="1908"/>
      <c r="I881" s="1908"/>
      <c r="J881" s="1908"/>
      <c r="K881" s="1908"/>
      <c r="L881" s="1908"/>
      <c r="M881" s="1908"/>
      <c r="N881" s="1908"/>
      <c r="O881" s="1908"/>
      <c r="P881" s="1908"/>
      <c r="Q881" s="1908"/>
      <c r="R881" s="1908"/>
      <c r="S881" s="1908"/>
      <c r="T881" s="1908"/>
      <c r="U881" s="1908"/>
      <c r="V881" s="1908"/>
      <c r="W881" s="1908"/>
      <c r="X881" s="1908"/>
      <c r="Y881" s="1908"/>
      <c r="Z881" s="1908"/>
      <c r="AA881" s="1908"/>
      <c r="AB881" s="1908"/>
      <c r="AC881" s="1908"/>
      <c r="AD881" s="1908"/>
      <c r="AE881" s="1908"/>
      <c r="AF881" s="1908"/>
      <c r="AG881" s="1908"/>
    </row>
    <row r="882">
      <c r="A882" s="1908"/>
      <c r="B882" s="1908"/>
      <c r="C882" s="1908"/>
      <c r="D882" s="1908"/>
      <c r="E882" s="1908"/>
      <c r="F882" s="1908"/>
      <c r="G882" s="1908"/>
      <c r="H882" s="1908"/>
      <c r="I882" s="1908"/>
      <c r="J882" s="1908"/>
      <c r="K882" s="1908"/>
      <c r="L882" s="1908"/>
      <c r="M882" s="1908"/>
      <c r="N882" s="1908"/>
      <c r="O882" s="1908"/>
      <c r="P882" s="1908"/>
      <c r="Q882" s="1908"/>
      <c r="R882" s="1908"/>
      <c r="S882" s="1908"/>
      <c r="T882" s="1908"/>
      <c r="U882" s="1908"/>
      <c r="V882" s="1908"/>
      <c r="W882" s="1908"/>
      <c r="X882" s="1908"/>
      <c r="Y882" s="1908"/>
      <c r="Z882" s="1908"/>
      <c r="AA882" s="1908"/>
      <c r="AB882" s="1908"/>
      <c r="AC882" s="1908"/>
      <c r="AD882" s="1908"/>
      <c r="AE882" s="1908"/>
      <c r="AF882" s="1908"/>
      <c r="AG882" s="1908"/>
    </row>
    <row r="883">
      <c r="A883" s="1908"/>
      <c r="B883" s="1908"/>
      <c r="C883" s="1908"/>
      <c r="D883" s="1908"/>
      <c r="E883" s="1908"/>
      <c r="F883" s="1908"/>
      <c r="G883" s="1908"/>
      <c r="H883" s="1908"/>
      <c r="I883" s="1908"/>
      <c r="J883" s="1908"/>
      <c r="K883" s="1908"/>
      <c r="L883" s="1908"/>
      <c r="M883" s="1908"/>
      <c r="N883" s="1908"/>
      <c r="O883" s="1908"/>
      <c r="P883" s="1908"/>
      <c r="Q883" s="1908"/>
      <c r="R883" s="1908"/>
      <c r="S883" s="1908"/>
      <c r="T883" s="1908"/>
      <c r="U883" s="1908"/>
      <c r="V883" s="1908"/>
      <c r="W883" s="1908"/>
      <c r="X883" s="1908"/>
      <c r="Y883" s="1908"/>
      <c r="Z883" s="1908"/>
      <c r="AA883" s="1908"/>
      <c r="AB883" s="1908"/>
      <c r="AC883" s="1908"/>
      <c r="AD883" s="1908"/>
      <c r="AE883" s="1908"/>
      <c r="AF883" s="1908"/>
      <c r="AG883" s="1908"/>
    </row>
    <row r="884">
      <c r="A884" s="1908"/>
      <c r="B884" s="1908"/>
      <c r="C884" s="1908"/>
      <c r="D884" s="1908"/>
      <c r="E884" s="1908"/>
      <c r="F884" s="1908"/>
      <c r="G884" s="1908"/>
      <c r="H884" s="1908"/>
      <c r="I884" s="1908"/>
      <c r="J884" s="1908"/>
      <c r="K884" s="1908"/>
      <c r="L884" s="1908"/>
      <c r="M884" s="1908"/>
      <c r="N884" s="1908"/>
      <c r="O884" s="1908"/>
      <c r="P884" s="1908"/>
      <c r="Q884" s="1908"/>
      <c r="R884" s="1908"/>
      <c r="S884" s="1908"/>
      <c r="T884" s="1908"/>
      <c r="U884" s="1908"/>
      <c r="V884" s="1908"/>
      <c r="W884" s="1908"/>
      <c r="X884" s="1908"/>
      <c r="Y884" s="1908"/>
      <c r="Z884" s="1908"/>
      <c r="AA884" s="1908"/>
      <c r="AB884" s="1908"/>
      <c r="AC884" s="1908"/>
      <c r="AD884" s="1908"/>
      <c r="AE884" s="1908"/>
      <c r="AF884" s="1908"/>
      <c r="AG884" s="1908"/>
    </row>
    <row r="885">
      <c r="A885" s="1908"/>
      <c r="B885" s="1908"/>
      <c r="C885" s="1908"/>
      <c r="D885" s="1908"/>
      <c r="E885" s="1908"/>
      <c r="F885" s="1908"/>
      <c r="G885" s="1908"/>
      <c r="H885" s="1908"/>
      <c r="I885" s="1908"/>
      <c r="J885" s="1908"/>
      <c r="K885" s="1908"/>
      <c r="L885" s="1908"/>
      <c r="M885" s="1908"/>
      <c r="N885" s="1908"/>
      <c r="O885" s="1908"/>
      <c r="P885" s="1908"/>
      <c r="Q885" s="1908"/>
      <c r="R885" s="1908"/>
      <c r="S885" s="1908"/>
      <c r="T885" s="1908"/>
      <c r="U885" s="1908"/>
      <c r="V885" s="1908"/>
      <c r="W885" s="1908"/>
      <c r="X885" s="1908"/>
      <c r="Y885" s="1908"/>
      <c r="Z885" s="1908"/>
      <c r="AA885" s="1908"/>
      <c r="AB885" s="1908"/>
      <c r="AC885" s="1908"/>
      <c r="AD885" s="1908"/>
      <c r="AE885" s="1908"/>
      <c r="AF885" s="1908"/>
      <c r="AG885" s="1908"/>
    </row>
    <row r="886">
      <c r="A886" s="1908"/>
      <c r="B886" s="1908"/>
      <c r="C886" s="1908"/>
      <c r="D886" s="1908"/>
      <c r="E886" s="1908"/>
      <c r="F886" s="1908"/>
      <c r="G886" s="1908"/>
      <c r="H886" s="1908"/>
      <c r="I886" s="1908"/>
      <c r="J886" s="1908"/>
      <c r="K886" s="1908"/>
      <c r="L886" s="1908"/>
      <c r="M886" s="1908"/>
      <c r="N886" s="1908"/>
      <c r="O886" s="1908"/>
      <c r="P886" s="1908"/>
      <c r="Q886" s="1908"/>
      <c r="R886" s="1908"/>
      <c r="S886" s="1908"/>
      <c r="T886" s="1908"/>
      <c r="U886" s="1908"/>
      <c r="V886" s="1908"/>
      <c r="W886" s="1908"/>
      <c r="X886" s="1908"/>
      <c r="Y886" s="1908"/>
      <c r="Z886" s="1908"/>
      <c r="AA886" s="1908"/>
      <c r="AB886" s="1908"/>
      <c r="AC886" s="1908"/>
      <c r="AD886" s="1908"/>
      <c r="AE886" s="1908"/>
      <c r="AF886" s="1908"/>
      <c r="AG886" s="1908"/>
    </row>
    <row r="887">
      <c r="A887" s="1908"/>
      <c r="B887" s="1908"/>
      <c r="C887" s="1908"/>
      <c r="D887" s="1908"/>
      <c r="E887" s="1908"/>
      <c r="F887" s="1908"/>
      <c r="G887" s="1908"/>
      <c r="H887" s="1908"/>
      <c r="I887" s="1908"/>
      <c r="J887" s="1908"/>
      <c r="K887" s="1908"/>
      <c r="L887" s="1908"/>
      <c r="M887" s="1908"/>
      <c r="N887" s="1908"/>
      <c r="O887" s="1908"/>
      <c r="P887" s="1908"/>
      <c r="Q887" s="1908"/>
      <c r="R887" s="1908"/>
      <c r="S887" s="1908"/>
      <c r="T887" s="1908"/>
      <c r="U887" s="1908"/>
      <c r="V887" s="1908"/>
      <c r="W887" s="1908"/>
      <c r="X887" s="1908"/>
      <c r="Y887" s="1908"/>
      <c r="Z887" s="1908"/>
      <c r="AA887" s="1908"/>
      <c r="AB887" s="1908"/>
      <c r="AC887" s="1908"/>
      <c r="AD887" s="1908"/>
      <c r="AE887" s="1908"/>
      <c r="AF887" s="1908"/>
      <c r="AG887" s="1908"/>
    </row>
    <row r="888">
      <c r="A888" s="1908"/>
      <c r="B888" s="1908"/>
      <c r="C888" s="1908"/>
      <c r="D888" s="1908"/>
      <c r="E888" s="1908"/>
      <c r="F888" s="1908"/>
      <c r="G888" s="1908"/>
      <c r="H888" s="1908"/>
      <c r="I888" s="1908"/>
      <c r="J888" s="1908"/>
      <c r="K888" s="1908"/>
      <c r="L888" s="1908"/>
      <c r="M888" s="1908"/>
      <c r="N888" s="1908"/>
      <c r="O888" s="1908"/>
      <c r="P888" s="1908"/>
      <c r="Q888" s="1908"/>
      <c r="R888" s="1908"/>
      <c r="S888" s="1908"/>
      <c r="T888" s="1908"/>
      <c r="U888" s="1908"/>
      <c r="V888" s="1908"/>
      <c r="W888" s="1908"/>
      <c r="X888" s="1908"/>
      <c r="Y888" s="1908"/>
      <c r="Z888" s="1908"/>
      <c r="AA888" s="1908"/>
      <c r="AB888" s="1908"/>
      <c r="AC888" s="1908"/>
      <c r="AD888" s="1908"/>
      <c r="AE888" s="1908"/>
      <c r="AF888" s="1908"/>
      <c r="AG888" s="1908"/>
    </row>
    <row r="889">
      <c r="A889" s="1908"/>
      <c r="B889" s="1908"/>
      <c r="C889" s="1908"/>
      <c r="D889" s="1908"/>
      <c r="E889" s="1908"/>
      <c r="F889" s="1908"/>
      <c r="G889" s="1908"/>
      <c r="H889" s="1908"/>
      <c r="I889" s="1908"/>
      <c r="J889" s="1908"/>
      <c r="K889" s="1908"/>
      <c r="L889" s="1908"/>
      <c r="M889" s="1908"/>
      <c r="N889" s="1908"/>
      <c r="O889" s="1908"/>
      <c r="P889" s="1908"/>
      <c r="Q889" s="1908"/>
      <c r="R889" s="1908"/>
      <c r="S889" s="1908"/>
      <c r="T889" s="1908"/>
      <c r="U889" s="1908"/>
      <c r="V889" s="1908"/>
      <c r="W889" s="1908"/>
      <c r="X889" s="1908"/>
      <c r="Y889" s="1908"/>
      <c r="Z889" s="1908"/>
      <c r="AA889" s="1908"/>
      <c r="AB889" s="1908"/>
      <c r="AC889" s="1908"/>
      <c r="AD889" s="1908"/>
      <c r="AE889" s="1908"/>
      <c r="AF889" s="1908"/>
      <c r="AG889" s="1908"/>
    </row>
    <row r="890">
      <c r="A890" s="1908"/>
      <c r="B890" s="1908"/>
      <c r="C890" s="1908"/>
      <c r="D890" s="1908"/>
      <c r="E890" s="1908"/>
      <c r="F890" s="1908"/>
      <c r="G890" s="1908"/>
      <c r="H890" s="1908"/>
      <c r="I890" s="1908"/>
      <c r="J890" s="1908"/>
      <c r="K890" s="1908"/>
      <c r="L890" s="1908"/>
      <c r="M890" s="1908"/>
      <c r="N890" s="1908"/>
      <c r="O890" s="1908"/>
      <c r="P890" s="1908"/>
      <c r="Q890" s="1908"/>
      <c r="R890" s="1908"/>
      <c r="S890" s="1908"/>
      <c r="T890" s="1908"/>
      <c r="U890" s="1908"/>
      <c r="V890" s="1908"/>
      <c r="W890" s="1908"/>
      <c r="X890" s="1908"/>
      <c r="Y890" s="1908"/>
      <c r="Z890" s="1908"/>
      <c r="AA890" s="1908"/>
      <c r="AB890" s="1908"/>
      <c r="AC890" s="1908"/>
      <c r="AD890" s="1908"/>
      <c r="AE890" s="1908"/>
      <c r="AF890" s="1908"/>
      <c r="AG890" s="1908"/>
    </row>
    <row r="891">
      <c r="A891" s="1908"/>
      <c r="B891" s="1908"/>
      <c r="C891" s="1908"/>
      <c r="D891" s="1908"/>
      <c r="E891" s="1908"/>
      <c r="F891" s="1908"/>
      <c r="G891" s="1908"/>
      <c r="H891" s="1908"/>
      <c r="I891" s="1908"/>
      <c r="J891" s="1908"/>
      <c r="K891" s="1908"/>
      <c r="L891" s="1908"/>
      <c r="M891" s="1908"/>
      <c r="N891" s="1908"/>
      <c r="O891" s="1908"/>
      <c r="P891" s="1908"/>
      <c r="Q891" s="1908"/>
      <c r="R891" s="1908"/>
      <c r="S891" s="1908"/>
      <c r="T891" s="1908"/>
      <c r="U891" s="1908"/>
      <c r="V891" s="1908"/>
      <c r="W891" s="1908"/>
      <c r="X891" s="1908"/>
      <c r="Y891" s="1908"/>
      <c r="Z891" s="1908"/>
      <c r="AA891" s="1908"/>
      <c r="AB891" s="1908"/>
      <c r="AC891" s="1908"/>
      <c r="AD891" s="1908"/>
      <c r="AE891" s="1908"/>
      <c r="AF891" s="1908"/>
      <c r="AG891" s="1908"/>
    </row>
    <row r="892">
      <c r="A892" s="1908"/>
      <c r="B892" s="1908"/>
      <c r="C892" s="1908"/>
      <c r="D892" s="1908"/>
      <c r="E892" s="1908"/>
      <c r="F892" s="1908"/>
      <c r="G892" s="1908"/>
      <c r="H892" s="1908"/>
      <c r="I892" s="1908"/>
      <c r="J892" s="1908"/>
      <c r="K892" s="1908"/>
      <c r="L892" s="1908"/>
      <c r="M892" s="1908"/>
      <c r="N892" s="1908"/>
      <c r="O892" s="1908"/>
      <c r="P892" s="1908"/>
      <c r="Q892" s="1908"/>
      <c r="R892" s="1908"/>
      <c r="S892" s="1908"/>
      <c r="T892" s="1908"/>
      <c r="U892" s="1908"/>
      <c r="V892" s="1908"/>
      <c r="W892" s="1908"/>
      <c r="X892" s="1908"/>
      <c r="Y892" s="1908"/>
      <c r="Z892" s="1908"/>
      <c r="AA892" s="1908"/>
      <c r="AB892" s="1908"/>
      <c r="AC892" s="1908"/>
      <c r="AD892" s="1908"/>
      <c r="AE892" s="1908"/>
      <c r="AF892" s="1908"/>
      <c r="AG892" s="1908"/>
    </row>
    <row r="893">
      <c r="A893" s="1908"/>
      <c r="B893" s="1908"/>
      <c r="C893" s="1908"/>
      <c r="D893" s="1908"/>
      <c r="E893" s="1908"/>
      <c r="F893" s="1908"/>
      <c r="G893" s="1908"/>
      <c r="H893" s="1908"/>
      <c r="I893" s="1908"/>
      <c r="J893" s="1908"/>
      <c r="K893" s="1908"/>
      <c r="L893" s="1908"/>
      <c r="M893" s="1908"/>
      <c r="N893" s="1908"/>
      <c r="O893" s="1908"/>
      <c r="P893" s="1908"/>
      <c r="Q893" s="1908"/>
      <c r="R893" s="1908"/>
      <c r="S893" s="1908"/>
      <c r="T893" s="1908"/>
      <c r="U893" s="1908"/>
      <c r="V893" s="1908"/>
      <c r="W893" s="1908"/>
      <c r="X893" s="1908"/>
      <c r="Y893" s="1908"/>
      <c r="Z893" s="1908"/>
      <c r="AA893" s="1908"/>
      <c r="AB893" s="1908"/>
      <c r="AC893" s="1908"/>
      <c r="AD893" s="1908"/>
      <c r="AE893" s="1908"/>
      <c r="AF893" s="1908"/>
      <c r="AG893" s="1908"/>
    </row>
    <row r="894">
      <c r="A894" s="1908"/>
      <c r="B894" s="1908"/>
      <c r="C894" s="1908"/>
      <c r="D894" s="1908"/>
      <c r="E894" s="1908"/>
      <c r="F894" s="1908"/>
      <c r="G894" s="1908"/>
      <c r="H894" s="1908"/>
      <c r="I894" s="1908"/>
      <c r="J894" s="1908"/>
      <c r="K894" s="1908"/>
      <c r="L894" s="1908"/>
      <c r="M894" s="1908"/>
      <c r="N894" s="1908"/>
      <c r="O894" s="1908"/>
      <c r="P894" s="1908"/>
      <c r="Q894" s="1908"/>
      <c r="R894" s="1908"/>
      <c r="S894" s="1908"/>
      <c r="T894" s="1908"/>
      <c r="U894" s="1908"/>
      <c r="V894" s="1908"/>
      <c r="W894" s="1908"/>
      <c r="X894" s="1908"/>
      <c r="Y894" s="1908"/>
      <c r="Z894" s="1908"/>
      <c r="AA894" s="1908"/>
      <c r="AB894" s="1908"/>
      <c r="AC894" s="1908"/>
      <c r="AD894" s="1908"/>
      <c r="AE894" s="1908"/>
      <c r="AF894" s="1908"/>
      <c r="AG894" s="1908"/>
    </row>
    <row r="895">
      <c r="A895" s="1908"/>
      <c r="B895" s="1908"/>
      <c r="C895" s="1908"/>
      <c r="D895" s="1908"/>
      <c r="E895" s="1908"/>
      <c r="F895" s="1908"/>
      <c r="G895" s="1908"/>
      <c r="H895" s="1908"/>
      <c r="I895" s="1908"/>
      <c r="J895" s="1908"/>
      <c r="K895" s="1908"/>
      <c r="L895" s="1908"/>
      <c r="M895" s="1908"/>
      <c r="N895" s="1908"/>
      <c r="O895" s="1908"/>
      <c r="P895" s="1908"/>
      <c r="Q895" s="1908"/>
      <c r="R895" s="1908"/>
      <c r="S895" s="1908"/>
      <c r="T895" s="1908"/>
      <c r="U895" s="1908"/>
      <c r="V895" s="1908"/>
      <c r="W895" s="1908"/>
      <c r="X895" s="1908"/>
      <c r="Y895" s="1908"/>
      <c r="Z895" s="1908"/>
      <c r="AA895" s="1908"/>
      <c r="AB895" s="1908"/>
      <c r="AC895" s="1908"/>
      <c r="AD895" s="1908"/>
      <c r="AE895" s="1908"/>
      <c r="AF895" s="1908"/>
      <c r="AG895" s="1908"/>
    </row>
    <row r="896">
      <c r="A896" s="1908"/>
      <c r="B896" s="1908"/>
      <c r="C896" s="1908"/>
      <c r="D896" s="1908"/>
      <c r="E896" s="1908"/>
      <c r="F896" s="1908"/>
      <c r="G896" s="1908"/>
      <c r="H896" s="1908"/>
      <c r="I896" s="1908"/>
      <c r="J896" s="1908"/>
      <c r="K896" s="1908"/>
      <c r="L896" s="1908"/>
      <c r="M896" s="1908"/>
      <c r="N896" s="1908"/>
      <c r="O896" s="1908"/>
      <c r="P896" s="1908"/>
      <c r="Q896" s="1908"/>
      <c r="R896" s="1908"/>
      <c r="S896" s="1908"/>
      <c r="T896" s="1908"/>
      <c r="U896" s="1908"/>
      <c r="V896" s="1908"/>
      <c r="W896" s="1908"/>
      <c r="X896" s="1908"/>
      <c r="Y896" s="1908"/>
      <c r="Z896" s="1908"/>
      <c r="AA896" s="1908"/>
      <c r="AB896" s="1908"/>
      <c r="AC896" s="1908"/>
      <c r="AD896" s="1908"/>
      <c r="AE896" s="1908"/>
      <c r="AF896" s="1908"/>
      <c r="AG896" s="1908"/>
    </row>
    <row r="897">
      <c r="A897" s="1908"/>
      <c r="B897" s="1908"/>
      <c r="C897" s="1908"/>
      <c r="D897" s="1908"/>
      <c r="E897" s="1908"/>
      <c r="F897" s="1908"/>
      <c r="G897" s="1908"/>
      <c r="H897" s="1908"/>
      <c r="I897" s="1908"/>
      <c r="J897" s="1908"/>
      <c r="K897" s="1908"/>
      <c r="L897" s="1908"/>
      <c r="M897" s="1908"/>
      <c r="N897" s="1908"/>
      <c r="O897" s="1908"/>
      <c r="P897" s="1908"/>
      <c r="Q897" s="1908"/>
      <c r="R897" s="1908"/>
      <c r="S897" s="1908"/>
      <c r="T897" s="1908"/>
      <c r="U897" s="1908"/>
      <c r="V897" s="1908"/>
      <c r="W897" s="1908"/>
      <c r="X897" s="1908"/>
      <c r="Y897" s="1908"/>
      <c r="Z897" s="1908"/>
      <c r="AA897" s="1908"/>
      <c r="AB897" s="1908"/>
      <c r="AC897" s="1908"/>
      <c r="AD897" s="1908"/>
      <c r="AE897" s="1908"/>
      <c r="AF897" s="1908"/>
      <c r="AG897" s="1908"/>
    </row>
    <row r="898">
      <c r="A898" s="1908"/>
      <c r="B898" s="1908"/>
      <c r="C898" s="1908"/>
      <c r="D898" s="1908"/>
      <c r="E898" s="1908"/>
      <c r="F898" s="1908"/>
      <c r="G898" s="1908"/>
      <c r="H898" s="1908"/>
      <c r="I898" s="1908"/>
      <c r="J898" s="1908"/>
      <c r="K898" s="1908"/>
      <c r="L898" s="1908"/>
      <c r="M898" s="1908"/>
      <c r="N898" s="1908"/>
      <c r="O898" s="1908"/>
      <c r="P898" s="1908"/>
      <c r="Q898" s="1908"/>
      <c r="R898" s="1908"/>
      <c r="S898" s="1908"/>
      <c r="T898" s="1908"/>
      <c r="U898" s="1908"/>
      <c r="V898" s="1908"/>
      <c r="W898" s="1908"/>
      <c r="X898" s="1908"/>
      <c r="Y898" s="1908"/>
      <c r="Z898" s="1908"/>
      <c r="AA898" s="1908"/>
      <c r="AB898" s="1908"/>
      <c r="AC898" s="1908"/>
      <c r="AD898" s="1908"/>
      <c r="AE898" s="1908"/>
      <c r="AF898" s="1908"/>
      <c r="AG898" s="1908"/>
    </row>
    <row r="899">
      <c r="A899" s="1908"/>
      <c r="B899" s="1908"/>
      <c r="C899" s="1908"/>
      <c r="D899" s="1908"/>
      <c r="E899" s="1908"/>
      <c r="F899" s="1908"/>
      <c r="G899" s="1908"/>
      <c r="H899" s="1908"/>
      <c r="I899" s="1908"/>
      <c r="J899" s="1908"/>
      <c r="K899" s="1908"/>
      <c r="L899" s="1908"/>
      <c r="M899" s="1908"/>
      <c r="N899" s="1908"/>
      <c r="O899" s="1908"/>
      <c r="P899" s="1908"/>
      <c r="Q899" s="1908"/>
      <c r="R899" s="1908"/>
      <c r="S899" s="1908"/>
      <c r="T899" s="1908"/>
      <c r="U899" s="1908"/>
      <c r="V899" s="1908"/>
      <c r="W899" s="1908"/>
      <c r="X899" s="1908"/>
      <c r="Y899" s="1908"/>
      <c r="Z899" s="1908"/>
      <c r="AA899" s="1908"/>
      <c r="AB899" s="1908"/>
      <c r="AC899" s="1908"/>
      <c r="AD899" s="1908"/>
      <c r="AE899" s="1908"/>
      <c r="AF899" s="1908"/>
      <c r="AG899" s="1908"/>
    </row>
    <row r="900">
      <c r="A900" s="1908"/>
      <c r="B900" s="1908"/>
      <c r="C900" s="1908"/>
      <c r="D900" s="1908"/>
      <c r="E900" s="1908"/>
      <c r="F900" s="1908"/>
      <c r="G900" s="1908"/>
      <c r="H900" s="1908"/>
      <c r="I900" s="1908"/>
      <c r="J900" s="1908"/>
      <c r="K900" s="1908"/>
      <c r="L900" s="1908"/>
      <c r="M900" s="1908"/>
      <c r="N900" s="1908"/>
      <c r="O900" s="1908"/>
      <c r="P900" s="1908"/>
      <c r="Q900" s="1908"/>
      <c r="R900" s="1908"/>
      <c r="S900" s="1908"/>
      <c r="T900" s="1908"/>
      <c r="U900" s="1908"/>
      <c r="V900" s="1908"/>
      <c r="W900" s="1908"/>
      <c r="X900" s="1908"/>
      <c r="Y900" s="1908"/>
      <c r="Z900" s="1908"/>
      <c r="AA900" s="1908"/>
      <c r="AB900" s="1908"/>
      <c r="AC900" s="1908"/>
      <c r="AD900" s="1908"/>
      <c r="AE900" s="1908"/>
      <c r="AF900" s="1908"/>
      <c r="AG900" s="1908"/>
    </row>
    <row r="901">
      <c r="A901" s="1908"/>
      <c r="B901" s="1908"/>
      <c r="C901" s="1908"/>
      <c r="D901" s="1908"/>
      <c r="E901" s="1908"/>
      <c r="F901" s="1908"/>
      <c r="G901" s="1908"/>
      <c r="H901" s="1908"/>
      <c r="I901" s="1908"/>
      <c r="J901" s="1908"/>
      <c r="K901" s="1908"/>
      <c r="L901" s="1908"/>
      <c r="M901" s="1908"/>
      <c r="N901" s="1908"/>
      <c r="O901" s="1908"/>
      <c r="P901" s="1908"/>
      <c r="Q901" s="1908"/>
      <c r="R901" s="1908"/>
      <c r="S901" s="1908"/>
      <c r="T901" s="1908"/>
      <c r="U901" s="1908"/>
      <c r="V901" s="1908"/>
      <c r="W901" s="1908"/>
      <c r="X901" s="1908"/>
      <c r="Y901" s="1908"/>
      <c r="Z901" s="1908"/>
      <c r="AA901" s="1908"/>
      <c r="AB901" s="1908"/>
      <c r="AC901" s="1908"/>
      <c r="AD901" s="1908"/>
      <c r="AE901" s="1908"/>
      <c r="AF901" s="1908"/>
      <c r="AG901" s="1908"/>
    </row>
    <row r="902">
      <c r="A902" s="1908"/>
      <c r="B902" s="1908"/>
      <c r="C902" s="1908"/>
      <c r="D902" s="1908"/>
      <c r="E902" s="1908"/>
      <c r="F902" s="1908"/>
      <c r="G902" s="1908"/>
      <c r="H902" s="1908"/>
      <c r="I902" s="1908"/>
      <c r="J902" s="1908"/>
      <c r="K902" s="1908"/>
      <c r="L902" s="1908"/>
      <c r="M902" s="1908"/>
      <c r="N902" s="1908"/>
      <c r="O902" s="1908"/>
      <c r="P902" s="1908"/>
      <c r="Q902" s="1908"/>
      <c r="R902" s="1908"/>
      <c r="S902" s="1908"/>
      <c r="T902" s="1908"/>
      <c r="U902" s="1908"/>
      <c r="V902" s="1908"/>
      <c r="W902" s="1908"/>
      <c r="X902" s="1908"/>
      <c r="Y902" s="1908"/>
      <c r="Z902" s="1908"/>
      <c r="AA902" s="1908"/>
      <c r="AB902" s="1908"/>
      <c r="AC902" s="1908"/>
      <c r="AD902" s="1908"/>
      <c r="AE902" s="1908"/>
      <c r="AF902" s="1908"/>
      <c r="AG902" s="1908"/>
    </row>
    <row r="903">
      <c r="A903" s="1908"/>
      <c r="B903" s="1908"/>
      <c r="C903" s="1908"/>
      <c r="D903" s="1908"/>
      <c r="E903" s="1908"/>
      <c r="F903" s="1908"/>
      <c r="G903" s="1908"/>
      <c r="H903" s="1908"/>
      <c r="I903" s="1908"/>
      <c r="J903" s="1908"/>
      <c r="K903" s="1908"/>
      <c r="L903" s="1908"/>
      <c r="M903" s="1908"/>
      <c r="N903" s="1908"/>
      <c r="O903" s="1908"/>
      <c r="P903" s="1908"/>
      <c r="Q903" s="1908"/>
      <c r="R903" s="1908"/>
      <c r="S903" s="1908"/>
      <c r="T903" s="1908"/>
      <c r="U903" s="1908"/>
      <c r="V903" s="1908"/>
      <c r="W903" s="1908"/>
      <c r="X903" s="1908"/>
      <c r="Y903" s="1908"/>
      <c r="Z903" s="1908"/>
      <c r="AA903" s="1908"/>
      <c r="AB903" s="1908"/>
      <c r="AC903" s="1908"/>
      <c r="AD903" s="1908"/>
      <c r="AE903" s="1908"/>
      <c r="AF903" s="1908"/>
      <c r="AG903" s="1908"/>
    </row>
    <row r="904">
      <c r="A904" s="1908"/>
      <c r="B904" s="1908"/>
      <c r="C904" s="1908"/>
      <c r="D904" s="1908"/>
      <c r="E904" s="1908"/>
      <c r="F904" s="1908"/>
      <c r="G904" s="1908"/>
      <c r="H904" s="1908"/>
      <c r="I904" s="1908"/>
      <c r="J904" s="1908"/>
      <c r="K904" s="1908"/>
      <c r="L904" s="1908"/>
      <c r="M904" s="1908"/>
      <c r="N904" s="1908"/>
      <c r="O904" s="1908"/>
      <c r="P904" s="1908"/>
      <c r="Q904" s="1908"/>
      <c r="R904" s="1908"/>
      <c r="S904" s="1908"/>
      <c r="T904" s="1908"/>
      <c r="U904" s="1908"/>
      <c r="V904" s="1908"/>
      <c r="W904" s="1908"/>
      <c r="X904" s="1908"/>
      <c r="Y904" s="1908"/>
      <c r="Z904" s="1908"/>
      <c r="AA904" s="1908"/>
      <c r="AB904" s="1908"/>
      <c r="AC904" s="1908"/>
      <c r="AD904" s="1908"/>
      <c r="AE904" s="1908"/>
      <c r="AF904" s="1908"/>
      <c r="AG904" s="1908"/>
    </row>
    <row r="905">
      <c r="A905" s="1908"/>
      <c r="B905" s="1908"/>
      <c r="C905" s="1908"/>
      <c r="D905" s="1908"/>
      <c r="E905" s="1908"/>
      <c r="F905" s="1908"/>
      <c r="G905" s="1908"/>
      <c r="H905" s="1908"/>
      <c r="I905" s="1908"/>
      <c r="J905" s="1908"/>
      <c r="K905" s="1908"/>
      <c r="L905" s="1908"/>
      <c r="M905" s="1908"/>
      <c r="N905" s="1908"/>
      <c r="O905" s="1908"/>
      <c r="P905" s="1908"/>
      <c r="Q905" s="1908"/>
      <c r="R905" s="1908"/>
      <c r="S905" s="1908"/>
      <c r="T905" s="1908"/>
      <c r="U905" s="1908"/>
      <c r="V905" s="1908"/>
      <c r="W905" s="1908"/>
      <c r="X905" s="1908"/>
      <c r="Y905" s="1908"/>
      <c r="Z905" s="1908"/>
      <c r="AA905" s="1908"/>
      <c r="AB905" s="1908"/>
      <c r="AC905" s="1908"/>
      <c r="AD905" s="1908"/>
      <c r="AE905" s="1908"/>
      <c r="AF905" s="1908"/>
      <c r="AG905" s="1908"/>
    </row>
    <row r="906">
      <c r="A906" s="1908"/>
      <c r="B906" s="1908"/>
      <c r="C906" s="1908"/>
      <c r="D906" s="1908"/>
      <c r="E906" s="1908"/>
      <c r="F906" s="1908"/>
      <c r="G906" s="1908"/>
      <c r="H906" s="1908"/>
      <c r="I906" s="1908"/>
      <c r="J906" s="1908"/>
      <c r="K906" s="1908"/>
      <c r="L906" s="1908"/>
      <c r="M906" s="1908"/>
      <c r="N906" s="1908"/>
      <c r="O906" s="1908"/>
      <c r="P906" s="1908"/>
      <c r="Q906" s="1908"/>
      <c r="R906" s="1908"/>
      <c r="S906" s="1908"/>
      <c r="T906" s="1908"/>
      <c r="U906" s="1908"/>
      <c r="V906" s="1908"/>
      <c r="W906" s="1908"/>
      <c r="X906" s="1908"/>
      <c r="Y906" s="1908"/>
      <c r="Z906" s="1908"/>
      <c r="AA906" s="1908"/>
      <c r="AB906" s="1908"/>
      <c r="AC906" s="1908"/>
      <c r="AD906" s="1908"/>
      <c r="AE906" s="1908"/>
      <c r="AF906" s="1908"/>
      <c r="AG906" s="1908"/>
    </row>
    <row r="907">
      <c r="A907" s="1908"/>
      <c r="B907" s="1908"/>
      <c r="C907" s="1908"/>
      <c r="D907" s="1908"/>
      <c r="E907" s="1908"/>
      <c r="F907" s="1908"/>
      <c r="G907" s="1908"/>
      <c r="H907" s="1908"/>
      <c r="I907" s="1908"/>
      <c r="J907" s="1908"/>
      <c r="K907" s="1908"/>
      <c r="L907" s="1908"/>
      <c r="M907" s="1908"/>
      <c r="N907" s="1908"/>
      <c r="O907" s="1908"/>
      <c r="P907" s="1908"/>
      <c r="Q907" s="1908"/>
      <c r="R907" s="1908"/>
      <c r="S907" s="1908"/>
      <c r="T907" s="1908"/>
      <c r="U907" s="1908"/>
      <c r="V907" s="1908"/>
      <c r="W907" s="1908"/>
      <c r="X907" s="1908"/>
      <c r="Y907" s="1908"/>
      <c r="Z907" s="1908"/>
      <c r="AA907" s="1908"/>
      <c r="AB907" s="1908"/>
      <c r="AC907" s="1908"/>
      <c r="AD907" s="1908"/>
      <c r="AE907" s="1908"/>
      <c r="AF907" s="1908"/>
      <c r="AG907" s="1908"/>
    </row>
    <row r="908">
      <c r="A908" s="1908"/>
      <c r="B908" s="1908"/>
      <c r="C908" s="1908"/>
      <c r="D908" s="1908"/>
      <c r="E908" s="1908"/>
      <c r="F908" s="1908"/>
      <c r="G908" s="1908"/>
      <c r="H908" s="1908"/>
      <c r="I908" s="1908"/>
      <c r="J908" s="1908"/>
      <c r="K908" s="1908"/>
      <c r="L908" s="1908"/>
      <c r="M908" s="1908"/>
      <c r="N908" s="1908"/>
      <c r="O908" s="1908"/>
      <c r="P908" s="1908"/>
      <c r="Q908" s="1908"/>
      <c r="R908" s="1908"/>
      <c r="S908" s="1908"/>
      <c r="T908" s="1908"/>
      <c r="U908" s="1908"/>
      <c r="V908" s="1908"/>
      <c r="W908" s="1908"/>
      <c r="X908" s="1908"/>
      <c r="Y908" s="1908"/>
      <c r="Z908" s="1908"/>
      <c r="AA908" s="1908"/>
      <c r="AB908" s="1908"/>
      <c r="AC908" s="1908"/>
      <c r="AD908" s="1908"/>
      <c r="AE908" s="1908"/>
      <c r="AF908" s="1908"/>
      <c r="AG908" s="1908"/>
    </row>
    <row r="909">
      <c r="A909" s="1908"/>
      <c r="B909" s="1908"/>
      <c r="C909" s="1908"/>
      <c r="D909" s="1908"/>
      <c r="E909" s="1908"/>
      <c r="F909" s="1908"/>
      <c r="G909" s="1908"/>
      <c r="H909" s="1908"/>
      <c r="I909" s="1908"/>
      <c r="J909" s="1908"/>
      <c r="K909" s="1908"/>
      <c r="L909" s="1908"/>
      <c r="M909" s="1908"/>
      <c r="N909" s="1908"/>
      <c r="O909" s="1908"/>
      <c r="P909" s="1908"/>
      <c r="Q909" s="1908"/>
      <c r="R909" s="1908"/>
      <c r="S909" s="1908"/>
      <c r="T909" s="1908"/>
      <c r="U909" s="1908"/>
      <c r="V909" s="1908"/>
      <c r="W909" s="1908"/>
      <c r="X909" s="1908"/>
      <c r="Y909" s="1908"/>
      <c r="Z909" s="1908"/>
      <c r="AA909" s="1908"/>
      <c r="AB909" s="1908"/>
      <c r="AC909" s="1908"/>
      <c r="AD909" s="1908"/>
      <c r="AE909" s="1908"/>
      <c r="AF909" s="1908"/>
      <c r="AG909" s="1908"/>
    </row>
    <row r="910">
      <c r="A910" s="1908"/>
      <c r="B910" s="1908"/>
      <c r="C910" s="1908"/>
      <c r="D910" s="1908"/>
      <c r="E910" s="1908"/>
      <c r="F910" s="1908"/>
      <c r="G910" s="1908"/>
      <c r="H910" s="1908"/>
      <c r="I910" s="1908"/>
      <c r="J910" s="1908"/>
      <c r="K910" s="1908"/>
      <c r="L910" s="1908"/>
      <c r="M910" s="1908"/>
      <c r="N910" s="1908"/>
      <c r="O910" s="1908"/>
      <c r="P910" s="1908"/>
      <c r="Q910" s="1908"/>
      <c r="R910" s="1908"/>
      <c r="S910" s="1908"/>
      <c r="T910" s="1908"/>
      <c r="U910" s="1908"/>
      <c r="V910" s="1908"/>
      <c r="W910" s="1908"/>
      <c r="X910" s="1908"/>
      <c r="Y910" s="1908"/>
      <c r="Z910" s="1908"/>
      <c r="AA910" s="1908"/>
      <c r="AB910" s="1908"/>
      <c r="AC910" s="1908"/>
      <c r="AD910" s="1908"/>
      <c r="AE910" s="1908"/>
      <c r="AF910" s="1908"/>
      <c r="AG910" s="1908"/>
    </row>
    <row r="911">
      <c r="A911" s="1908"/>
      <c r="B911" s="1908"/>
      <c r="C911" s="1908"/>
      <c r="D911" s="1908"/>
      <c r="E911" s="1908"/>
      <c r="F911" s="1908"/>
      <c r="G911" s="1908"/>
      <c r="H911" s="1908"/>
      <c r="I911" s="1908"/>
      <c r="J911" s="1908"/>
      <c r="K911" s="1908"/>
      <c r="L911" s="1908"/>
      <c r="M911" s="1908"/>
      <c r="N911" s="1908"/>
      <c r="O911" s="1908"/>
      <c r="P911" s="1908"/>
      <c r="Q911" s="1908"/>
      <c r="R911" s="1908"/>
      <c r="S911" s="1908"/>
      <c r="T911" s="1908"/>
      <c r="U911" s="1908"/>
      <c r="V911" s="1908"/>
      <c r="W911" s="1908"/>
      <c r="X911" s="1908"/>
      <c r="Y911" s="1908"/>
      <c r="Z911" s="1908"/>
      <c r="AA911" s="1908"/>
      <c r="AB911" s="1908"/>
      <c r="AC911" s="1908"/>
      <c r="AD911" s="1908"/>
      <c r="AE911" s="1908"/>
      <c r="AF911" s="1908"/>
      <c r="AG911" s="1908"/>
    </row>
    <row r="912">
      <c r="A912" s="1908"/>
      <c r="B912" s="1908"/>
      <c r="C912" s="1908"/>
      <c r="D912" s="1908"/>
      <c r="E912" s="1908"/>
      <c r="F912" s="1908"/>
      <c r="G912" s="1908"/>
      <c r="H912" s="1908"/>
      <c r="I912" s="1908"/>
      <c r="J912" s="1908"/>
      <c r="K912" s="1908"/>
      <c r="L912" s="1908"/>
      <c r="M912" s="1908"/>
      <c r="N912" s="1908"/>
      <c r="O912" s="1908"/>
      <c r="P912" s="1908"/>
      <c r="Q912" s="1908"/>
      <c r="R912" s="1908"/>
      <c r="S912" s="1908"/>
      <c r="T912" s="1908"/>
      <c r="U912" s="1908"/>
      <c r="V912" s="1908"/>
      <c r="W912" s="1908"/>
      <c r="X912" s="1908"/>
      <c r="Y912" s="1908"/>
      <c r="Z912" s="1908"/>
      <c r="AA912" s="1908"/>
      <c r="AB912" s="1908"/>
      <c r="AC912" s="1908"/>
      <c r="AD912" s="1908"/>
      <c r="AE912" s="1908"/>
      <c r="AF912" s="1908"/>
      <c r="AG912" s="1908"/>
    </row>
    <row r="913">
      <c r="A913" s="1908"/>
      <c r="B913" s="1908"/>
      <c r="C913" s="1908"/>
      <c r="D913" s="1908"/>
      <c r="E913" s="1908"/>
      <c r="F913" s="1908"/>
      <c r="G913" s="1908"/>
      <c r="H913" s="1908"/>
      <c r="I913" s="1908"/>
      <c r="J913" s="1908"/>
      <c r="K913" s="1908"/>
      <c r="L913" s="1908"/>
      <c r="M913" s="1908"/>
      <c r="N913" s="1908"/>
      <c r="O913" s="1908"/>
      <c r="P913" s="1908"/>
      <c r="Q913" s="1908"/>
      <c r="R913" s="1908"/>
      <c r="S913" s="1908"/>
      <c r="T913" s="1908"/>
      <c r="U913" s="1908"/>
      <c r="V913" s="1908"/>
      <c r="W913" s="1908"/>
      <c r="X913" s="1908"/>
      <c r="Y913" s="1908"/>
      <c r="Z913" s="1908"/>
      <c r="AA913" s="1908"/>
      <c r="AB913" s="1908"/>
      <c r="AC913" s="1908"/>
      <c r="AD913" s="1908"/>
      <c r="AE913" s="1908"/>
      <c r="AF913" s="1908"/>
      <c r="AG913" s="1908"/>
    </row>
    <row r="914">
      <c r="A914" s="1908"/>
      <c r="B914" s="1908"/>
      <c r="C914" s="1908"/>
      <c r="D914" s="1908"/>
      <c r="E914" s="1908"/>
      <c r="F914" s="1908"/>
      <c r="G914" s="1908"/>
      <c r="H914" s="1908"/>
      <c r="I914" s="1908"/>
      <c r="J914" s="1908"/>
      <c r="K914" s="1908"/>
      <c r="L914" s="1908"/>
      <c r="M914" s="1908"/>
      <c r="N914" s="1908"/>
      <c r="O914" s="1908"/>
      <c r="P914" s="1908"/>
      <c r="Q914" s="1908"/>
      <c r="R914" s="1908"/>
      <c r="S914" s="1908"/>
      <c r="T914" s="1908"/>
      <c r="U914" s="1908"/>
      <c r="V914" s="1908"/>
      <c r="W914" s="1908"/>
      <c r="X914" s="1908"/>
      <c r="Y914" s="1908"/>
      <c r="Z914" s="1908"/>
      <c r="AA914" s="1908"/>
      <c r="AB914" s="1908"/>
      <c r="AC914" s="1908"/>
      <c r="AD914" s="1908"/>
      <c r="AE914" s="1908"/>
      <c r="AF914" s="1908"/>
      <c r="AG914" s="1908"/>
    </row>
    <row r="915">
      <c r="A915" s="1908"/>
      <c r="B915" s="1908"/>
      <c r="C915" s="1908"/>
      <c r="D915" s="1908"/>
      <c r="E915" s="1908"/>
      <c r="F915" s="1908"/>
      <c r="G915" s="1908"/>
      <c r="H915" s="1908"/>
      <c r="I915" s="1908"/>
      <c r="J915" s="1908"/>
      <c r="K915" s="1908"/>
      <c r="L915" s="1908"/>
      <c r="M915" s="1908"/>
      <c r="N915" s="1908"/>
      <c r="O915" s="1908"/>
      <c r="P915" s="1908"/>
      <c r="Q915" s="1908"/>
      <c r="R915" s="1908"/>
      <c r="S915" s="1908"/>
      <c r="T915" s="1908"/>
      <c r="U915" s="1908"/>
      <c r="V915" s="1908"/>
      <c r="W915" s="1908"/>
      <c r="X915" s="1908"/>
      <c r="Y915" s="1908"/>
      <c r="Z915" s="1908"/>
      <c r="AA915" s="1908"/>
      <c r="AB915" s="1908"/>
      <c r="AC915" s="1908"/>
      <c r="AD915" s="1908"/>
      <c r="AE915" s="1908"/>
      <c r="AF915" s="1908"/>
      <c r="AG915" s="1908"/>
    </row>
    <row r="916">
      <c r="A916" s="1908"/>
      <c r="B916" s="1908"/>
      <c r="C916" s="1908"/>
      <c r="D916" s="1908"/>
      <c r="E916" s="1908"/>
      <c r="F916" s="1908"/>
      <c r="G916" s="1908"/>
      <c r="H916" s="1908"/>
      <c r="I916" s="1908"/>
      <c r="J916" s="1908"/>
      <c r="K916" s="1908"/>
      <c r="L916" s="1908"/>
      <c r="M916" s="1908"/>
      <c r="N916" s="1908"/>
      <c r="O916" s="1908"/>
      <c r="P916" s="1908"/>
      <c r="Q916" s="1908"/>
      <c r="R916" s="1908"/>
      <c r="S916" s="1908"/>
      <c r="T916" s="1908"/>
      <c r="U916" s="1908"/>
      <c r="V916" s="1908"/>
      <c r="W916" s="1908"/>
      <c r="X916" s="1908"/>
      <c r="Y916" s="1908"/>
      <c r="Z916" s="1908"/>
      <c r="AA916" s="1908"/>
      <c r="AB916" s="1908"/>
      <c r="AC916" s="1908"/>
      <c r="AD916" s="1908"/>
      <c r="AE916" s="1908"/>
      <c r="AF916" s="1908"/>
      <c r="AG916" s="1908"/>
    </row>
    <row r="917">
      <c r="A917" s="1908"/>
      <c r="B917" s="1908"/>
      <c r="C917" s="1908"/>
      <c r="D917" s="1908"/>
      <c r="E917" s="1908"/>
      <c r="F917" s="1908"/>
      <c r="G917" s="1908"/>
      <c r="H917" s="1908"/>
      <c r="I917" s="1908"/>
      <c r="J917" s="1908"/>
      <c r="K917" s="1908"/>
      <c r="L917" s="1908"/>
      <c r="M917" s="1908"/>
      <c r="N917" s="1908"/>
      <c r="O917" s="1908"/>
      <c r="P917" s="1908"/>
      <c r="Q917" s="1908"/>
      <c r="R917" s="1908"/>
      <c r="S917" s="1908"/>
      <c r="T917" s="1908"/>
      <c r="U917" s="1908"/>
      <c r="V917" s="1908"/>
      <c r="W917" s="1908"/>
      <c r="X917" s="1908"/>
      <c r="Y917" s="1908"/>
      <c r="Z917" s="1908"/>
      <c r="AA917" s="1908"/>
      <c r="AB917" s="1908"/>
      <c r="AC917" s="1908"/>
      <c r="AD917" s="1908"/>
      <c r="AE917" s="1908"/>
      <c r="AF917" s="1908"/>
      <c r="AG917" s="1908"/>
    </row>
    <row r="918">
      <c r="A918" s="1908"/>
      <c r="B918" s="1908"/>
      <c r="C918" s="1908"/>
      <c r="D918" s="1908"/>
      <c r="E918" s="1908"/>
      <c r="F918" s="1908"/>
      <c r="G918" s="1908"/>
      <c r="H918" s="1908"/>
      <c r="I918" s="1908"/>
      <c r="J918" s="1908"/>
      <c r="K918" s="1908"/>
      <c r="L918" s="1908"/>
      <c r="M918" s="1908"/>
      <c r="N918" s="1908"/>
      <c r="O918" s="1908"/>
      <c r="P918" s="1908"/>
      <c r="Q918" s="1908"/>
      <c r="R918" s="1908"/>
      <c r="S918" s="1908"/>
      <c r="T918" s="1908"/>
      <c r="U918" s="1908"/>
      <c r="V918" s="1908"/>
      <c r="W918" s="1908"/>
      <c r="X918" s="1908"/>
      <c r="Y918" s="1908"/>
      <c r="Z918" s="1908"/>
      <c r="AA918" s="1908"/>
      <c r="AB918" s="1908"/>
      <c r="AC918" s="1908"/>
      <c r="AD918" s="1908"/>
      <c r="AE918" s="1908"/>
      <c r="AF918" s="1908"/>
      <c r="AG918" s="1908"/>
    </row>
    <row r="919">
      <c r="A919" s="1908"/>
      <c r="B919" s="1908"/>
      <c r="C919" s="1908"/>
      <c r="D919" s="1908"/>
      <c r="E919" s="1908"/>
      <c r="F919" s="1908"/>
      <c r="G919" s="1908"/>
      <c r="H919" s="1908"/>
      <c r="I919" s="1908"/>
      <c r="J919" s="1908"/>
      <c r="K919" s="1908"/>
      <c r="L919" s="1908"/>
      <c r="M919" s="1908"/>
      <c r="N919" s="1908"/>
      <c r="O919" s="1908"/>
      <c r="P919" s="1908"/>
      <c r="Q919" s="1908"/>
      <c r="R919" s="1908"/>
      <c r="S919" s="1908"/>
      <c r="T919" s="1908"/>
      <c r="U919" s="1908"/>
      <c r="V919" s="1908"/>
      <c r="W919" s="1908"/>
      <c r="X919" s="1908"/>
      <c r="Y919" s="1908"/>
      <c r="Z919" s="1908"/>
      <c r="AA919" s="1908"/>
      <c r="AB919" s="1908"/>
      <c r="AC919" s="1908"/>
      <c r="AD919" s="1908"/>
      <c r="AE919" s="1908"/>
      <c r="AF919" s="1908"/>
      <c r="AG919" s="1908"/>
    </row>
    <row r="920">
      <c r="A920" s="1908"/>
      <c r="B920" s="1908"/>
      <c r="C920" s="1908"/>
      <c r="D920" s="1908"/>
      <c r="E920" s="1908"/>
      <c r="F920" s="1908"/>
      <c r="G920" s="1908"/>
      <c r="H920" s="1908"/>
      <c r="I920" s="1908"/>
      <c r="J920" s="1908"/>
      <c r="K920" s="1908"/>
      <c r="L920" s="1908"/>
      <c r="M920" s="1908"/>
      <c r="N920" s="1908"/>
      <c r="O920" s="1908"/>
      <c r="P920" s="1908"/>
      <c r="Q920" s="1908"/>
      <c r="R920" s="1908"/>
      <c r="S920" s="1908"/>
      <c r="T920" s="1908"/>
      <c r="U920" s="1908"/>
      <c r="V920" s="1908"/>
      <c r="W920" s="1908"/>
      <c r="X920" s="1908"/>
      <c r="Y920" s="1908"/>
      <c r="Z920" s="1908"/>
      <c r="AA920" s="1908"/>
      <c r="AB920" s="1908"/>
      <c r="AC920" s="1908"/>
      <c r="AD920" s="1908"/>
      <c r="AE920" s="1908"/>
      <c r="AF920" s="1908"/>
      <c r="AG920" s="1908"/>
    </row>
    <row r="921">
      <c r="A921" s="1908"/>
      <c r="B921" s="1908"/>
      <c r="C921" s="1908"/>
      <c r="D921" s="1908"/>
      <c r="E921" s="1908"/>
      <c r="F921" s="1908"/>
      <c r="G921" s="1908"/>
      <c r="H921" s="1908"/>
      <c r="I921" s="1908"/>
      <c r="J921" s="1908"/>
      <c r="K921" s="1908"/>
      <c r="L921" s="1908"/>
      <c r="M921" s="1908"/>
      <c r="N921" s="1908"/>
      <c r="O921" s="1908"/>
      <c r="P921" s="1908"/>
      <c r="Q921" s="1908"/>
      <c r="R921" s="1908"/>
      <c r="S921" s="1908"/>
      <c r="T921" s="1908"/>
      <c r="U921" s="1908"/>
      <c r="V921" s="1908"/>
      <c r="W921" s="1908"/>
      <c r="X921" s="1908"/>
      <c r="Y921" s="1908"/>
      <c r="Z921" s="1908"/>
      <c r="AA921" s="1908"/>
      <c r="AB921" s="1908"/>
      <c r="AC921" s="1908"/>
      <c r="AD921" s="1908"/>
      <c r="AE921" s="1908"/>
      <c r="AF921" s="1908"/>
      <c r="AG921" s="1908"/>
    </row>
    <row r="922">
      <c r="A922" s="1908"/>
      <c r="B922" s="1908"/>
      <c r="C922" s="1908"/>
      <c r="D922" s="1908"/>
      <c r="E922" s="1908"/>
      <c r="F922" s="1908"/>
      <c r="G922" s="1908"/>
      <c r="H922" s="1908"/>
      <c r="I922" s="1908"/>
      <c r="J922" s="1908"/>
      <c r="K922" s="1908"/>
      <c r="L922" s="1908"/>
      <c r="M922" s="1908"/>
      <c r="N922" s="1908"/>
      <c r="O922" s="1908"/>
      <c r="P922" s="1908"/>
      <c r="Q922" s="1908"/>
      <c r="R922" s="1908"/>
      <c r="S922" s="1908"/>
      <c r="T922" s="1908"/>
      <c r="U922" s="1908"/>
      <c r="V922" s="1908"/>
      <c r="W922" s="1908"/>
      <c r="X922" s="1908"/>
      <c r="Y922" s="1908"/>
      <c r="Z922" s="1908"/>
      <c r="AA922" s="1908"/>
      <c r="AB922" s="1908"/>
      <c r="AC922" s="1908"/>
      <c r="AD922" s="1908"/>
      <c r="AE922" s="1908"/>
      <c r="AF922" s="1908"/>
      <c r="AG922" s="1908"/>
    </row>
    <row r="923">
      <c r="A923" s="1908"/>
      <c r="B923" s="1908"/>
      <c r="C923" s="1908"/>
      <c r="D923" s="1908"/>
      <c r="E923" s="1908"/>
      <c r="F923" s="1908"/>
      <c r="G923" s="1908"/>
      <c r="H923" s="1908"/>
      <c r="I923" s="1908"/>
      <c r="J923" s="1908"/>
      <c r="K923" s="1908"/>
      <c r="L923" s="1908"/>
      <c r="M923" s="1908"/>
      <c r="N923" s="1908"/>
      <c r="O923" s="1908"/>
      <c r="P923" s="1908"/>
      <c r="Q923" s="1908"/>
      <c r="R923" s="1908"/>
      <c r="S923" s="1908"/>
      <c r="T923" s="1908"/>
      <c r="U923" s="1908"/>
      <c r="V923" s="1908"/>
      <c r="W923" s="1908"/>
      <c r="X923" s="1908"/>
      <c r="Y923" s="1908"/>
      <c r="Z923" s="1908"/>
      <c r="AA923" s="1908"/>
      <c r="AB923" s="1908"/>
      <c r="AC923" s="1908"/>
      <c r="AD923" s="1908"/>
      <c r="AE923" s="1908"/>
      <c r="AF923" s="1908"/>
      <c r="AG923" s="1908"/>
    </row>
    <row r="924">
      <c r="A924" s="1908"/>
      <c r="B924" s="1908"/>
      <c r="C924" s="1908"/>
      <c r="D924" s="1908"/>
      <c r="E924" s="1908"/>
      <c r="F924" s="1908"/>
      <c r="G924" s="1908"/>
      <c r="H924" s="1908"/>
      <c r="I924" s="1908"/>
      <c r="J924" s="1908"/>
      <c r="K924" s="1908"/>
      <c r="L924" s="1908"/>
      <c r="M924" s="1908"/>
      <c r="N924" s="1908"/>
      <c r="O924" s="1908"/>
      <c r="P924" s="1908"/>
      <c r="Q924" s="1908"/>
      <c r="R924" s="1908"/>
      <c r="S924" s="1908"/>
      <c r="T924" s="1908"/>
      <c r="U924" s="1908"/>
      <c r="V924" s="1908"/>
      <c r="W924" s="1908"/>
      <c r="X924" s="1908"/>
      <c r="Y924" s="1908"/>
      <c r="Z924" s="1908"/>
      <c r="AA924" s="1908"/>
      <c r="AB924" s="1908"/>
      <c r="AC924" s="1908"/>
      <c r="AD924" s="1908"/>
      <c r="AE924" s="1908"/>
      <c r="AF924" s="1908"/>
      <c r="AG924" s="1908"/>
    </row>
    <row r="925">
      <c r="A925" s="1908"/>
      <c r="B925" s="1908"/>
      <c r="C925" s="1908"/>
      <c r="D925" s="1908"/>
      <c r="E925" s="1908"/>
      <c r="F925" s="1908"/>
      <c r="G925" s="1908"/>
      <c r="H925" s="1908"/>
      <c r="I925" s="1908"/>
      <c r="J925" s="1908"/>
      <c r="K925" s="1908"/>
      <c r="L925" s="1908"/>
      <c r="M925" s="1908"/>
      <c r="N925" s="1908"/>
      <c r="O925" s="1908"/>
      <c r="P925" s="1908"/>
      <c r="Q925" s="1908"/>
      <c r="R925" s="1908"/>
      <c r="S925" s="1908"/>
      <c r="T925" s="1908"/>
      <c r="U925" s="1908"/>
      <c r="V925" s="1908"/>
      <c r="W925" s="1908"/>
      <c r="X925" s="1908"/>
      <c r="Y925" s="1908"/>
      <c r="Z925" s="1908"/>
      <c r="AA925" s="1908"/>
      <c r="AB925" s="1908"/>
      <c r="AC925" s="1908"/>
      <c r="AD925" s="1908"/>
      <c r="AE925" s="1908"/>
      <c r="AF925" s="1908"/>
      <c r="AG925" s="1908"/>
    </row>
    <row r="926">
      <c r="A926" s="1908"/>
      <c r="B926" s="1908"/>
      <c r="C926" s="1908"/>
      <c r="D926" s="1908"/>
      <c r="E926" s="1908"/>
      <c r="F926" s="1908"/>
      <c r="G926" s="1908"/>
      <c r="H926" s="1908"/>
      <c r="I926" s="1908"/>
      <c r="J926" s="1908"/>
      <c r="K926" s="1908"/>
      <c r="L926" s="1908"/>
      <c r="M926" s="1908"/>
      <c r="N926" s="1908"/>
      <c r="O926" s="1908"/>
      <c r="P926" s="1908"/>
      <c r="Q926" s="1908"/>
      <c r="R926" s="1908"/>
      <c r="S926" s="1908"/>
      <c r="T926" s="1908"/>
      <c r="U926" s="1908"/>
      <c r="V926" s="1908"/>
      <c r="W926" s="1908"/>
      <c r="X926" s="1908"/>
      <c r="Y926" s="1908"/>
      <c r="Z926" s="1908"/>
      <c r="AA926" s="1908"/>
      <c r="AB926" s="1908"/>
      <c r="AC926" s="1908"/>
      <c r="AD926" s="1908"/>
      <c r="AE926" s="1908"/>
      <c r="AF926" s="1908"/>
      <c r="AG926" s="1908"/>
    </row>
    <row r="927">
      <c r="A927" s="1908"/>
      <c r="B927" s="1908"/>
      <c r="C927" s="1908"/>
      <c r="D927" s="1908"/>
      <c r="E927" s="1908"/>
      <c r="F927" s="1908"/>
      <c r="G927" s="1908"/>
      <c r="H927" s="1908"/>
      <c r="I927" s="1908"/>
      <c r="J927" s="1908"/>
      <c r="K927" s="1908"/>
      <c r="L927" s="1908"/>
      <c r="M927" s="1908"/>
      <c r="N927" s="1908"/>
      <c r="O927" s="1908"/>
      <c r="P927" s="1908"/>
      <c r="Q927" s="1908"/>
      <c r="R927" s="1908"/>
      <c r="S927" s="1908"/>
      <c r="T927" s="1908"/>
      <c r="U927" s="1908"/>
      <c r="V927" s="1908"/>
      <c r="W927" s="1908"/>
      <c r="X927" s="1908"/>
      <c r="Y927" s="1908"/>
      <c r="Z927" s="1908"/>
      <c r="AA927" s="1908"/>
      <c r="AB927" s="1908"/>
      <c r="AC927" s="1908"/>
      <c r="AD927" s="1908"/>
      <c r="AE927" s="1908"/>
      <c r="AF927" s="1908"/>
      <c r="AG927" s="1908"/>
    </row>
    <row r="928">
      <c r="A928" s="1908"/>
      <c r="B928" s="1908"/>
      <c r="C928" s="1908"/>
      <c r="D928" s="1908"/>
      <c r="E928" s="1908"/>
      <c r="F928" s="1908"/>
      <c r="G928" s="1908"/>
      <c r="H928" s="1908"/>
      <c r="I928" s="1908"/>
      <c r="J928" s="1908"/>
      <c r="K928" s="1908"/>
      <c r="L928" s="1908"/>
      <c r="M928" s="1908"/>
      <c r="N928" s="1908"/>
      <c r="O928" s="1908"/>
      <c r="P928" s="1908"/>
      <c r="Q928" s="1908"/>
      <c r="R928" s="1908"/>
      <c r="S928" s="1908"/>
      <c r="T928" s="1908"/>
      <c r="U928" s="1908"/>
      <c r="V928" s="1908"/>
      <c r="W928" s="1908"/>
      <c r="X928" s="1908"/>
      <c r="Y928" s="1908"/>
      <c r="Z928" s="1908"/>
      <c r="AA928" s="1908"/>
      <c r="AB928" s="1908"/>
      <c r="AC928" s="1908"/>
      <c r="AD928" s="1908"/>
      <c r="AE928" s="1908"/>
      <c r="AF928" s="1908"/>
      <c r="AG928" s="1908"/>
    </row>
    <row r="929">
      <c r="A929" s="1908"/>
      <c r="B929" s="1908"/>
      <c r="C929" s="1908"/>
      <c r="D929" s="1908"/>
      <c r="E929" s="1908"/>
      <c r="F929" s="1908"/>
      <c r="G929" s="1908"/>
      <c r="H929" s="1908"/>
      <c r="I929" s="1908"/>
      <c r="J929" s="1908"/>
      <c r="K929" s="1908"/>
      <c r="L929" s="1908"/>
      <c r="M929" s="1908"/>
      <c r="N929" s="1908"/>
      <c r="O929" s="1908"/>
      <c r="P929" s="1908"/>
      <c r="Q929" s="1908"/>
      <c r="R929" s="1908"/>
      <c r="S929" s="1908"/>
      <c r="T929" s="1908"/>
      <c r="U929" s="1908"/>
      <c r="V929" s="1908"/>
      <c r="W929" s="1908"/>
      <c r="X929" s="1908"/>
      <c r="Y929" s="1908"/>
      <c r="Z929" s="1908"/>
      <c r="AA929" s="1908"/>
      <c r="AB929" s="1908"/>
      <c r="AC929" s="1908"/>
      <c r="AD929" s="1908"/>
      <c r="AE929" s="1908"/>
      <c r="AF929" s="1908"/>
      <c r="AG929" s="1908"/>
    </row>
    <row r="930">
      <c r="A930" s="1908"/>
      <c r="B930" s="1908"/>
      <c r="C930" s="1908"/>
      <c r="D930" s="1908"/>
      <c r="E930" s="1908"/>
      <c r="F930" s="1908"/>
      <c r="G930" s="1908"/>
      <c r="H930" s="1908"/>
      <c r="I930" s="1908"/>
      <c r="J930" s="1908"/>
      <c r="K930" s="1908"/>
      <c r="L930" s="1908"/>
      <c r="M930" s="1908"/>
      <c r="N930" s="1908"/>
      <c r="O930" s="1908"/>
      <c r="P930" s="1908"/>
      <c r="Q930" s="1908"/>
      <c r="R930" s="1908"/>
      <c r="S930" s="1908"/>
      <c r="T930" s="1908"/>
      <c r="U930" s="1908"/>
      <c r="V930" s="1908"/>
      <c r="W930" s="1908"/>
      <c r="X930" s="1908"/>
      <c r="Y930" s="1908"/>
      <c r="Z930" s="1908"/>
      <c r="AA930" s="1908"/>
      <c r="AB930" s="1908"/>
      <c r="AC930" s="1908"/>
      <c r="AD930" s="1908"/>
      <c r="AE930" s="1908"/>
      <c r="AF930" s="1908"/>
      <c r="AG930" s="1908"/>
    </row>
    <row r="931">
      <c r="A931" s="1908"/>
      <c r="B931" s="1908"/>
      <c r="C931" s="1908"/>
      <c r="D931" s="1908"/>
      <c r="E931" s="1908"/>
      <c r="F931" s="1908"/>
      <c r="G931" s="1908"/>
      <c r="H931" s="1908"/>
      <c r="I931" s="1908"/>
      <c r="J931" s="1908"/>
      <c r="K931" s="1908"/>
      <c r="L931" s="1908"/>
      <c r="M931" s="1908"/>
      <c r="N931" s="1908"/>
      <c r="O931" s="1908"/>
      <c r="P931" s="1908"/>
      <c r="Q931" s="1908"/>
      <c r="R931" s="1908"/>
      <c r="S931" s="1908"/>
      <c r="T931" s="1908"/>
      <c r="U931" s="1908"/>
      <c r="V931" s="1908"/>
      <c r="W931" s="1908"/>
      <c r="X931" s="1908"/>
      <c r="Y931" s="1908"/>
      <c r="Z931" s="1908"/>
      <c r="AA931" s="1908"/>
      <c r="AB931" s="1908"/>
      <c r="AC931" s="1908"/>
      <c r="AD931" s="1908"/>
      <c r="AE931" s="1908"/>
      <c r="AF931" s="1908"/>
      <c r="AG931" s="1908"/>
    </row>
    <row r="932">
      <c r="A932" s="1908"/>
      <c r="B932" s="1908"/>
      <c r="C932" s="1908"/>
      <c r="D932" s="1908"/>
      <c r="E932" s="1908"/>
      <c r="F932" s="1908"/>
      <c r="G932" s="1908"/>
      <c r="H932" s="1908"/>
      <c r="I932" s="1908"/>
      <c r="J932" s="1908"/>
      <c r="K932" s="1908"/>
      <c r="L932" s="1908"/>
      <c r="M932" s="1908"/>
      <c r="N932" s="1908"/>
      <c r="O932" s="1908"/>
      <c r="P932" s="1908"/>
      <c r="Q932" s="1908"/>
      <c r="R932" s="1908"/>
      <c r="S932" s="1908"/>
      <c r="T932" s="1908"/>
      <c r="U932" s="1908"/>
      <c r="V932" s="1908"/>
      <c r="W932" s="1908"/>
      <c r="X932" s="1908"/>
      <c r="Y932" s="1908"/>
      <c r="Z932" s="1908"/>
      <c r="AA932" s="1908"/>
      <c r="AB932" s="1908"/>
      <c r="AC932" s="1908"/>
      <c r="AD932" s="1908"/>
      <c r="AE932" s="1908"/>
      <c r="AF932" s="1908"/>
      <c r="AG932" s="1908"/>
    </row>
    <row r="933">
      <c r="A933" s="1908"/>
      <c r="B933" s="1908"/>
      <c r="C933" s="1908"/>
      <c r="D933" s="1908"/>
      <c r="E933" s="1908"/>
      <c r="F933" s="1908"/>
      <c r="G933" s="1908"/>
      <c r="H933" s="1908"/>
      <c r="I933" s="1908"/>
      <c r="J933" s="1908"/>
      <c r="K933" s="1908"/>
      <c r="L933" s="1908"/>
      <c r="M933" s="1908"/>
      <c r="N933" s="1908"/>
      <c r="O933" s="1908"/>
      <c r="P933" s="1908"/>
      <c r="Q933" s="1908"/>
      <c r="R933" s="1908"/>
      <c r="S933" s="1908"/>
      <c r="T933" s="1908"/>
      <c r="U933" s="1908"/>
      <c r="V933" s="1908"/>
      <c r="W933" s="1908"/>
      <c r="X933" s="1908"/>
      <c r="Y933" s="1908"/>
      <c r="Z933" s="1908"/>
      <c r="AA933" s="1908"/>
      <c r="AB933" s="1908"/>
      <c r="AC933" s="1908"/>
      <c r="AD933" s="1908"/>
      <c r="AE933" s="1908"/>
      <c r="AF933" s="1908"/>
      <c r="AG933" s="1908"/>
    </row>
    <row r="934">
      <c r="A934" s="1908"/>
      <c r="B934" s="1908"/>
      <c r="C934" s="1908"/>
      <c r="D934" s="1908"/>
      <c r="E934" s="1908"/>
      <c r="F934" s="1908"/>
      <c r="G934" s="1908"/>
      <c r="H934" s="1908"/>
      <c r="I934" s="1908"/>
      <c r="J934" s="1908"/>
      <c r="K934" s="1908"/>
      <c r="L934" s="1908"/>
      <c r="M934" s="1908"/>
      <c r="N934" s="1908"/>
      <c r="O934" s="1908"/>
      <c r="P934" s="1908"/>
      <c r="Q934" s="1908"/>
      <c r="R934" s="1908"/>
      <c r="S934" s="1908"/>
      <c r="T934" s="1908"/>
      <c r="U934" s="1908"/>
      <c r="V934" s="1908"/>
      <c r="W934" s="1908"/>
      <c r="X934" s="1908"/>
      <c r="Y934" s="1908"/>
      <c r="Z934" s="1908"/>
      <c r="AA934" s="1908"/>
      <c r="AB934" s="1908"/>
      <c r="AC934" s="1908"/>
      <c r="AD934" s="1908"/>
      <c r="AE934" s="1908"/>
      <c r="AF934" s="1908"/>
      <c r="AG934" s="1908"/>
    </row>
    <row r="935">
      <c r="A935" s="1908"/>
      <c r="B935" s="1908"/>
      <c r="C935" s="1908"/>
      <c r="D935" s="1908"/>
      <c r="E935" s="1908"/>
      <c r="F935" s="1908"/>
      <c r="G935" s="1908"/>
      <c r="H935" s="1908"/>
      <c r="I935" s="1908"/>
      <c r="J935" s="1908"/>
      <c r="K935" s="1908"/>
      <c r="L935" s="1908"/>
      <c r="M935" s="1908"/>
      <c r="N935" s="1908"/>
      <c r="O935" s="1908"/>
      <c r="P935" s="1908"/>
      <c r="Q935" s="1908"/>
      <c r="R935" s="1908"/>
      <c r="S935" s="1908"/>
      <c r="T935" s="1908"/>
      <c r="U935" s="1908"/>
      <c r="V935" s="1908"/>
      <c r="W935" s="1908"/>
      <c r="X935" s="1908"/>
      <c r="Y935" s="1908"/>
      <c r="Z935" s="1908"/>
      <c r="AA935" s="1908"/>
      <c r="AB935" s="1908"/>
      <c r="AC935" s="1908"/>
      <c r="AD935" s="1908"/>
      <c r="AE935" s="1908"/>
      <c r="AF935" s="1908"/>
      <c r="AG935" s="1908"/>
    </row>
    <row r="936">
      <c r="A936" s="1908"/>
      <c r="B936" s="1908"/>
      <c r="C936" s="1908"/>
      <c r="D936" s="1908"/>
      <c r="E936" s="1908"/>
      <c r="F936" s="1908"/>
      <c r="G936" s="1908"/>
      <c r="H936" s="1908"/>
      <c r="I936" s="1908"/>
      <c r="J936" s="1908"/>
      <c r="K936" s="1908"/>
      <c r="L936" s="1908"/>
      <c r="M936" s="1908"/>
      <c r="N936" s="1908"/>
      <c r="O936" s="1908"/>
      <c r="P936" s="1908"/>
      <c r="Q936" s="1908"/>
      <c r="R936" s="1908"/>
      <c r="S936" s="1908"/>
      <c r="T936" s="1908"/>
      <c r="U936" s="1908"/>
      <c r="V936" s="1908"/>
      <c r="W936" s="1908"/>
      <c r="X936" s="1908"/>
      <c r="Y936" s="1908"/>
      <c r="Z936" s="1908"/>
      <c r="AA936" s="1908"/>
      <c r="AB936" s="1908"/>
      <c r="AC936" s="1908"/>
      <c r="AD936" s="1908"/>
      <c r="AE936" s="1908"/>
      <c r="AF936" s="1908"/>
      <c r="AG936" s="1908"/>
    </row>
    <row r="937">
      <c r="A937" s="1908"/>
      <c r="B937" s="1908"/>
      <c r="C937" s="1908"/>
      <c r="D937" s="1908"/>
      <c r="E937" s="1908"/>
      <c r="F937" s="1908"/>
      <c r="G937" s="1908"/>
      <c r="H937" s="1908"/>
      <c r="I937" s="1908"/>
      <c r="J937" s="1908"/>
      <c r="K937" s="1908"/>
      <c r="L937" s="1908"/>
      <c r="M937" s="1908"/>
      <c r="N937" s="1908"/>
      <c r="O937" s="1908"/>
      <c r="P937" s="1908"/>
      <c r="Q937" s="1908"/>
      <c r="R937" s="1908"/>
      <c r="S937" s="1908"/>
      <c r="T937" s="1908"/>
      <c r="U937" s="1908"/>
      <c r="V937" s="1908"/>
      <c r="W937" s="1908"/>
      <c r="X937" s="1908"/>
      <c r="Y937" s="1908"/>
      <c r="Z937" s="1908"/>
      <c r="AA937" s="1908"/>
      <c r="AB937" s="1908"/>
      <c r="AC937" s="1908"/>
      <c r="AD937" s="1908"/>
      <c r="AE937" s="1908"/>
      <c r="AF937" s="1908"/>
      <c r="AG937" s="1908"/>
    </row>
    <row r="938">
      <c r="A938" s="1908"/>
      <c r="B938" s="1908"/>
      <c r="C938" s="1908"/>
      <c r="D938" s="1908"/>
      <c r="E938" s="1908"/>
      <c r="F938" s="1908"/>
      <c r="G938" s="1908"/>
      <c r="H938" s="1908"/>
      <c r="I938" s="1908"/>
      <c r="J938" s="1908"/>
      <c r="K938" s="1908"/>
      <c r="L938" s="1908"/>
      <c r="M938" s="1908"/>
      <c r="N938" s="1908"/>
      <c r="O938" s="1908"/>
      <c r="P938" s="1908"/>
      <c r="Q938" s="1908"/>
      <c r="R938" s="1908"/>
      <c r="S938" s="1908"/>
      <c r="T938" s="1908"/>
      <c r="U938" s="1908"/>
      <c r="V938" s="1908"/>
      <c r="W938" s="1908"/>
      <c r="X938" s="1908"/>
      <c r="Y938" s="1908"/>
      <c r="Z938" s="1908"/>
      <c r="AA938" s="1908"/>
      <c r="AB938" s="1908"/>
      <c r="AC938" s="1908"/>
      <c r="AD938" s="1908"/>
      <c r="AE938" s="1908"/>
      <c r="AF938" s="1908"/>
      <c r="AG938" s="1908"/>
    </row>
    <row r="939">
      <c r="A939" s="1908"/>
      <c r="B939" s="1908"/>
      <c r="C939" s="1908"/>
      <c r="D939" s="1908"/>
      <c r="E939" s="1908"/>
      <c r="F939" s="1908"/>
      <c r="G939" s="1908"/>
      <c r="H939" s="1908"/>
      <c r="I939" s="1908"/>
      <c r="J939" s="1908"/>
      <c r="K939" s="1908"/>
      <c r="L939" s="1908"/>
      <c r="M939" s="1908"/>
      <c r="N939" s="1908"/>
      <c r="O939" s="1908"/>
      <c r="P939" s="1908"/>
      <c r="Q939" s="1908"/>
      <c r="R939" s="1908"/>
      <c r="S939" s="1908"/>
      <c r="T939" s="1908"/>
      <c r="U939" s="1908"/>
      <c r="V939" s="1908"/>
      <c r="W939" s="1908"/>
      <c r="X939" s="1908"/>
      <c r="Y939" s="1908"/>
      <c r="Z939" s="1908"/>
      <c r="AA939" s="1908"/>
      <c r="AB939" s="1908"/>
      <c r="AC939" s="1908"/>
      <c r="AD939" s="1908"/>
      <c r="AE939" s="1908"/>
      <c r="AF939" s="1908"/>
      <c r="AG939" s="1908"/>
    </row>
    <row r="940">
      <c r="A940" s="1908"/>
      <c r="B940" s="1908"/>
      <c r="C940" s="1908"/>
      <c r="D940" s="1908"/>
      <c r="E940" s="1908"/>
      <c r="F940" s="1908"/>
      <c r="G940" s="1908"/>
      <c r="H940" s="1908"/>
      <c r="I940" s="1908"/>
      <c r="J940" s="1908"/>
      <c r="K940" s="1908"/>
      <c r="L940" s="1908"/>
      <c r="M940" s="1908"/>
      <c r="N940" s="1908"/>
      <c r="O940" s="1908"/>
      <c r="P940" s="1908"/>
      <c r="Q940" s="1908"/>
      <c r="R940" s="1908"/>
      <c r="S940" s="1908"/>
      <c r="T940" s="1908"/>
      <c r="U940" s="1908"/>
      <c r="V940" s="1908"/>
      <c r="W940" s="1908"/>
      <c r="X940" s="1908"/>
      <c r="Y940" s="1908"/>
      <c r="Z940" s="1908"/>
      <c r="AA940" s="1908"/>
      <c r="AB940" s="1908"/>
      <c r="AC940" s="1908"/>
      <c r="AD940" s="1908"/>
      <c r="AE940" s="1908"/>
      <c r="AF940" s="1908"/>
      <c r="AG940" s="1908"/>
    </row>
    <row r="941">
      <c r="A941" s="1908"/>
      <c r="B941" s="1908"/>
      <c r="C941" s="1908"/>
      <c r="D941" s="1908"/>
      <c r="E941" s="1908"/>
      <c r="F941" s="1908"/>
      <c r="G941" s="1908"/>
      <c r="H941" s="1908"/>
      <c r="I941" s="1908"/>
      <c r="J941" s="1908"/>
      <c r="K941" s="1908"/>
      <c r="L941" s="1908"/>
      <c r="M941" s="1908"/>
      <c r="N941" s="1908"/>
      <c r="O941" s="1908"/>
      <c r="P941" s="1908"/>
      <c r="Q941" s="1908"/>
      <c r="R941" s="1908"/>
      <c r="S941" s="1908"/>
      <c r="T941" s="1908"/>
      <c r="U941" s="1908"/>
      <c r="V941" s="1908"/>
      <c r="W941" s="1908"/>
      <c r="X941" s="1908"/>
      <c r="Y941" s="1908"/>
      <c r="Z941" s="1908"/>
      <c r="AA941" s="1908"/>
      <c r="AB941" s="1908"/>
      <c r="AC941" s="1908"/>
      <c r="AD941" s="1908"/>
      <c r="AE941" s="1908"/>
      <c r="AF941" s="1908"/>
      <c r="AG941" s="1908"/>
    </row>
    <row r="942">
      <c r="A942" s="1908"/>
      <c r="B942" s="1908"/>
      <c r="C942" s="1908"/>
      <c r="D942" s="1908"/>
      <c r="E942" s="1908"/>
      <c r="F942" s="1908"/>
      <c r="G942" s="1908"/>
      <c r="H942" s="1908"/>
      <c r="I942" s="1908"/>
      <c r="J942" s="1908"/>
      <c r="K942" s="1908"/>
      <c r="L942" s="1908"/>
      <c r="M942" s="1908"/>
      <c r="N942" s="1908"/>
      <c r="O942" s="1908"/>
      <c r="P942" s="1908"/>
      <c r="Q942" s="1908"/>
      <c r="R942" s="1908"/>
      <c r="S942" s="1908"/>
      <c r="T942" s="1908"/>
      <c r="U942" s="1908"/>
      <c r="V942" s="1908"/>
      <c r="W942" s="1908"/>
      <c r="X942" s="1908"/>
      <c r="Y942" s="1908"/>
      <c r="Z942" s="1908"/>
      <c r="AA942" s="1908"/>
      <c r="AB942" s="1908"/>
      <c r="AC942" s="1908"/>
      <c r="AD942" s="1908"/>
      <c r="AE942" s="1908"/>
      <c r="AF942" s="1908"/>
      <c r="AG942" s="1908"/>
    </row>
    <row r="943">
      <c r="A943" s="1908"/>
      <c r="B943" s="1908"/>
      <c r="C943" s="1908"/>
      <c r="D943" s="1908"/>
      <c r="E943" s="1908"/>
      <c r="F943" s="1908"/>
      <c r="G943" s="1908"/>
      <c r="H943" s="1908"/>
      <c r="I943" s="1908"/>
      <c r="J943" s="1908"/>
      <c r="K943" s="1908"/>
      <c r="L943" s="1908"/>
      <c r="M943" s="1908"/>
      <c r="N943" s="1908"/>
      <c r="O943" s="1908"/>
      <c r="P943" s="1908"/>
      <c r="Q943" s="1908"/>
      <c r="R943" s="1908"/>
      <c r="S943" s="1908"/>
      <c r="T943" s="1908"/>
      <c r="U943" s="1908"/>
      <c r="V943" s="1908"/>
      <c r="W943" s="1908"/>
      <c r="X943" s="1908"/>
      <c r="Y943" s="1908"/>
      <c r="Z943" s="1908"/>
      <c r="AA943" s="1908"/>
      <c r="AB943" s="1908"/>
      <c r="AC943" s="1908"/>
      <c r="AD943" s="1908"/>
      <c r="AE943" s="1908"/>
      <c r="AF943" s="1908"/>
      <c r="AG943" s="1908"/>
    </row>
    <row r="944">
      <c r="A944" s="1908"/>
      <c r="B944" s="1908"/>
      <c r="C944" s="1908"/>
      <c r="D944" s="1908"/>
      <c r="E944" s="1908"/>
      <c r="F944" s="1908"/>
      <c r="G944" s="1908"/>
      <c r="H944" s="1908"/>
      <c r="I944" s="1908"/>
      <c r="J944" s="1908"/>
      <c r="K944" s="1908"/>
      <c r="L944" s="1908"/>
      <c r="M944" s="1908"/>
      <c r="N944" s="1908"/>
      <c r="O944" s="1908"/>
      <c r="P944" s="1908"/>
      <c r="Q944" s="1908"/>
      <c r="R944" s="1908"/>
      <c r="S944" s="1908"/>
      <c r="T944" s="1908"/>
      <c r="U944" s="1908"/>
      <c r="V944" s="1908"/>
      <c r="W944" s="1908"/>
      <c r="X944" s="1908"/>
      <c r="Y944" s="1908"/>
      <c r="Z944" s="1908"/>
      <c r="AA944" s="1908"/>
      <c r="AB944" s="1908"/>
      <c r="AC944" s="1908"/>
      <c r="AD944" s="1908"/>
      <c r="AE944" s="1908"/>
      <c r="AF944" s="1908"/>
      <c r="AG944" s="1908"/>
    </row>
    <row r="945">
      <c r="A945" s="1908"/>
      <c r="B945" s="1908"/>
      <c r="C945" s="1908"/>
      <c r="D945" s="1908"/>
      <c r="E945" s="1908"/>
      <c r="F945" s="1908"/>
      <c r="G945" s="1908"/>
      <c r="H945" s="1908"/>
      <c r="I945" s="1908"/>
      <c r="J945" s="1908"/>
      <c r="K945" s="1908"/>
      <c r="L945" s="1908"/>
      <c r="M945" s="1908"/>
      <c r="N945" s="1908"/>
      <c r="O945" s="1908"/>
      <c r="P945" s="1908"/>
      <c r="Q945" s="1908"/>
      <c r="R945" s="1908"/>
      <c r="S945" s="1908"/>
      <c r="T945" s="1908"/>
      <c r="U945" s="1908"/>
      <c r="V945" s="1908"/>
      <c r="W945" s="1908"/>
      <c r="X945" s="1908"/>
      <c r="Y945" s="1908"/>
      <c r="Z945" s="1908"/>
      <c r="AA945" s="1908"/>
      <c r="AB945" s="1908"/>
      <c r="AC945" s="1908"/>
      <c r="AD945" s="1908"/>
      <c r="AE945" s="1908"/>
      <c r="AF945" s="1908"/>
      <c r="AG945" s="1908"/>
    </row>
    <row r="946">
      <c r="A946" s="1908"/>
      <c r="B946" s="1908"/>
      <c r="C946" s="1908"/>
      <c r="D946" s="1908"/>
      <c r="E946" s="1908"/>
      <c r="F946" s="1908"/>
      <c r="G946" s="1908"/>
      <c r="H946" s="1908"/>
      <c r="I946" s="1908"/>
      <c r="J946" s="1908"/>
      <c r="K946" s="1908"/>
      <c r="L946" s="1908"/>
      <c r="M946" s="1908"/>
      <c r="N946" s="1908"/>
      <c r="O946" s="1908"/>
      <c r="P946" s="1908"/>
      <c r="Q946" s="1908"/>
      <c r="R946" s="1908"/>
      <c r="S946" s="1908"/>
      <c r="T946" s="1908"/>
      <c r="U946" s="1908"/>
      <c r="V946" s="1908"/>
      <c r="W946" s="1908"/>
      <c r="X946" s="1908"/>
      <c r="Y946" s="1908"/>
      <c r="Z946" s="1908"/>
      <c r="AA946" s="1908"/>
      <c r="AB946" s="1908"/>
      <c r="AC946" s="1908"/>
      <c r="AD946" s="1908"/>
      <c r="AE946" s="1908"/>
      <c r="AF946" s="1908"/>
      <c r="AG946" s="1908"/>
    </row>
    <row r="947">
      <c r="A947" s="1908"/>
      <c r="B947" s="1908"/>
      <c r="C947" s="1908"/>
      <c r="D947" s="1908"/>
      <c r="E947" s="1908"/>
      <c r="F947" s="1908"/>
      <c r="G947" s="1908"/>
      <c r="H947" s="1908"/>
      <c r="I947" s="1908"/>
      <c r="J947" s="1908"/>
      <c r="K947" s="1908"/>
      <c r="L947" s="1908"/>
      <c r="M947" s="1908"/>
      <c r="N947" s="1908"/>
      <c r="O947" s="1908"/>
      <c r="P947" s="1908"/>
      <c r="Q947" s="1908"/>
      <c r="R947" s="1908"/>
      <c r="S947" s="1908"/>
      <c r="T947" s="1908"/>
      <c r="U947" s="1908"/>
      <c r="V947" s="1908"/>
      <c r="W947" s="1908"/>
      <c r="X947" s="1908"/>
      <c r="Y947" s="1908"/>
      <c r="Z947" s="1908"/>
      <c r="AA947" s="1908"/>
      <c r="AB947" s="1908"/>
      <c r="AC947" s="1908"/>
      <c r="AD947" s="1908"/>
      <c r="AE947" s="1908"/>
      <c r="AF947" s="1908"/>
      <c r="AG947" s="1908"/>
    </row>
    <row r="948">
      <c r="A948" s="1908"/>
      <c r="B948" s="1908"/>
      <c r="C948" s="1908"/>
      <c r="D948" s="1908"/>
      <c r="E948" s="1908"/>
      <c r="F948" s="1908"/>
      <c r="G948" s="1908"/>
      <c r="H948" s="1908"/>
      <c r="I948" s="1908"/>
      <c r="J948" s="1908"/>
      <c r="K948" s="1908"/>
      <c r="L948" s="1908"/>
      <c r="M948" s="1908"/>
      <c r="N948" s="1908"/>
      <c r="O948" s="1908"/>
      <c r="P948" s="1908"/>
      <c r="Q948" s="1908"/>
      <c r="R948" s="1908"/>
      <c r="S948" s="1908"/>
      <c r="T948" s="1908"/>
      <c r="U948" s="1908"/>
      <c r="V948" s="1908"/>
      <c r="W948" s="1908"/>
      <c r="X948" s="1908"/>
      <c r="Y948" s="1908"/>
      <c r="Z948" s="1908"/>
      <c r="AA948" s="1908"/>
      <c r="AB948" s="1908"/>
      <c r="AC948" s="1908"/>
      <c r="AD948" s="1908"/>
      <c r="AE948" s="1908"/>
      <c r="AF948" s="1908"/>
      <c r="AG948" s="1908"/>
    </row>
    <row r="949">
      <c r="A949" s="1908"/>
      <c r="B949" s="1908"/>
      <c r="C949" s="1908"/>
      <c r="D949" s="1908"/>
      <c r="E949" s="1908"/>
      <c r="F949" s="1908"/>
      <c r="G949" s="1908"/>
      <c r="H949" s="1908"/>
      <c r="I949" s="1908"/>
      <c r="J949" s="1908"/>
      <c r="K949" s="1908"/>
      <c r="L949" s="1908"/>
      <c r="M949" s="1908"/>
      <c r="N949" s="1908"/>
      <c r="O949" s="1908"/>
      <c r="P949" s="1908"/>
      <c r="Q949" s="1908"/>
      <c r="R949" s="1908"/>
      <c r="S949" s="1908"/>
      <c r="T949" s="1908"/>
      <c r="U949" s="1908"/>
      <c r="V949" s="1908"/>
      <c r="W949" s="1908"/>
      <c r="X949" s="1908"/>
      <c r="Y949" s="1908"/>
      <c r="Z949" s="1908"/>
      <c r="AA949" s="1908"/>
      <c r="AB949" s="1908"/>
      <c r="AC949" s="1908"/>
      <c r="AD949" s="1908"/>
      <c r="AE949" s="1908"/>
      <c r="AF949" s="1908"/>
      <c r="AG949" s="1908"/>
    </row>
    <row r="950">
      <c r="A950" s="1908"/>
      <c r="B950" s="1908"/>
      <c r="C950" s="1908"/>
      <c r="D950" s="1908"/>
      <c r="E950" s="1908"/>
      <c r="F950" s="1908"/>
      <c r="G950" s="1908"/>
      <c r="H950" s="1908"/>
      <c r="I950" s="1908"/>
      <c r="J950" s="1908"/>
      <c r="K950" s="1908"/>
      <c r="L950" s="1908"/>
      <c r="M950" s="1908"/>
      <c r="N950" s="1908"/>
      <c r="O950" s="1908"/>
      <c r="P950" s="1908"/>
      <c r="Q950" s="1908"/>
      <c r="R950" s="1908"/>
      <c r="S950" s="1908"/>
      <c r="T950" s="1908"/>
      <c r="U950" s="1908"/>
      <c r="V950" s="1908"/>
      <c r="W950" s="1908"/>
      <c r="X950" s="1908"/>
      <c r="Y950" s="1908"/>
      <c r="Z950" s="1908"/>
      <c r="AA950" s="1908"/>
      <c r="AB950" s="1908"/>
      <c r="AC950" s="1908"/>
      <c r="AD950" s="1908"/>
      <c r="AE950" s="1908"/>
      <c r="AF950" s="1908"/>
      <c r="AG950" s="1908"/>
    </row>
    <row r="951">
      <c r="A951" s="1908"/>
      <c r="B951" s="1908"/>
      <c r="C951" s="1908"/>
      <c r="D951" s="1908"/>
      <c r="E951" s="1908"/>
      <c r="F951" s="1908"/>
      <c r="G951" s="1908"/>
      <c r="H951" s="1908"/>
      <c r="I951" s="1908"/>
      <c r="J951" s="1908"/>
      <c r="K951" s="1908"/>
      <c r="L951" s="1908"/>
      <c r="M951" s="1908"/>
      <c r="N951" s="1908"/>
      <c r="O951" s="1908"/>
      <c r="P951" s="1908"/>
      <c r="Q951" s="1908"/>
      <c r="R951" s="1908"/>
      <c r="S951" s="1908"/>
      <c r="T951" s="1908"/>
      <c r="U951" s="1908"/>
      <c r="V951" s="1908"/>
      <c r="W951" s="1908"/>
      <c r="X951" s="1908"/>
      <c r="Y951" s="1908"/>
      <c r="Z951" s="1908"/>
      <c r="AA951" s="1908"/>
      <c r="AB951" s="1908"/>
      <c r="AC951" s="1908"/>
      <c r="AD951" s="1908"/>
      <c r="AE951" s="1908"/>
      <c r="AF951" s="1908"/>
      <c r="AG951" s="1908"/>
    </row>
    <row r="952">
      <c r="A952" s="1908"/>
      <c r="B952" s="1908"/>
      <c r="C952" s="1908"/>
      <c r="D952" s="1908"/>
      <c r="E952" s="1908"/>
      <c r="F952" s="1908"/>
      <c r="G952" s="1908"/>
      <c r="H952" s="1908"/>
      <c r="I952" s="1908"/>
      <c r="J952" s="1908"/>
      <c r="K952" s="1908"/>
      <c r="L952" s="1908"/>
      <c r="M952" s="1908"/>
      <c r="N952" s="1908"/>
      <c r="O952" s="1908"/>
      <c r="P952" s="1908"/>
      <c r="Q952" s="1908"/>
      <c r="R952" s="1908"/>
      <c r="S952" s="1908"/>
      <c r="T952" s="1908"/>
      <c r="U952" s="1908"/>
      <c r="V952" s="1908"/>
      <c r="W952" s="1908"/>
      <c r="X952" s="1908"/>
      <c r="Y952" s="1908"/>
      <c r="Z952" s="1908"/>
      <c r="AA952" s="1908"/>
      <c r="AB952" s="1908"/>
      <c r="AC952" s="1908"/>
      <c r="AD952" s="1908"/>
      <c r="AE952" s="1908"/>
      <c r="AF952" s="1908"/>
      <c r="AG952" s="1908"/>
    </row>
    <row r="953">
      <c r="A953" s="1908"/>
      <c r="B953" s="1908"/>
      <c r="C953" s="1908"/>
      <c r="D953" s="1908"/>
      <c r="E953" s="1908"/>
      <c r="F953" s="1908"/>
      <c r="G953" s="1908"/>
      <c r="H953" s="1908"/>
      <c r="I953" s="1908"/>
      <c r="J953" s="1908"/>
      <c r="K953" s="1908"/>
      <c r="L953" s="1908"/>
      <c r="M953" s="1908"/>
      <c r="N953" s="1908"/>
      <c r="O953" s="1908"/>
      <c r="P953" s="1908"/>
      <c r="Q953" s="1908"/>
      <c r="R953" s="1908"/>
      <c r="S953" s="1908"/>
      <c r="T953" s="1908"/>
      <c r="U953" s="1908"/>
      <c r="V953" s="1908"/>
      <c r="W953" s="1908"/>
      <c r="X953" s="1908"/>
      <c r="Y953" s="1908"/>
      <c r="Z953" s="1908"/>
      <c r="AA953" s="1908"/>
      <c r="AB953" s="1908"/>
      <c r="AC953" s="1908"/>
      <c r="AD953" s="1908"/>
      <c r="AE953" s="1908"/>
      <c r="AF953" s="1908"/>
      <c r="AG953" s="1908"/>
    </row>
    <row r="954">
      <c r="A954" s="1908"/>
      <c r="B954" s="1908"/>
      <c r="C954" s="1908"/>
      <c r="D954" s="1908"/>
      <c r="E954" s="1908"/>
      <c r="F954" s="1908"/>
      <c r="G954" s="1908"/>
      <c r="H954" s="1908"/>
      <c r="I954" s="1908"/>
      <c r="J954" s="1908"/>
      <c r="K954" s="1908"/>
      <c r="L954" s="1908"/>
      <c r="M954" s="1908"/>
      <c r="N954" s="1908"/>
      <c r="O954" s="1908"/>
      <c r="P954" s="1908"/>
      <c r="Q954" s="1908"/>
      <c r="R954" s="1908"/>
      <c r="S954" s="1908"/>
      <c r="T954" s="1908"/>
      <c r="U954" s="1908"/>
      <c r="V954" s="1908"/>
      <c r="W954" s="1908"/>
      <c r="X954" s="1908"/>
      <c r="Y954" s="1908"/>
      <c r="Z954" s="1908"/>
      <c r="AA954" s="1908"/>
      <c r="AB954" s="1908"/>
      <c r="AC954" s="1908"/>
      <c r="AD954" s="1908"/>
      <c r="AE954" s="1908"/>
      <c r="AF954" s="1908"/>
      <c r="AG954" s="1908"/>
    </row>
    <row r="955">
      <c r="A955" s="1908"/>
      <c r="B955" s="1908"/>
      <c r="C955" s="1908"/>
      <c r="D955" s="1908"/>
      <c r="E955" s="1908"/>
      <c r="F955" s="1908"/>
      <c r="G955" s="1908"/>
      <c r="H955" s="1908"/>
      <c r="I955" s="1908"/>
      <c r="J955" s="1908"/>
      <c r="K955" s="1908"/>
      <c r="L955" s="1908"/>
      <c r="M955" s="1908"/>
      <c r="N955" s="1908"/>
      <c r="O955" s="1908"/>
      <c r="P955" s="1908"/>
      <c r="Q955" s="1908"/>
      <c r="R955" s="1908"/>
      <c r="S955" s="1908"/>
      <c r="T955" s="1908"/>
      <c r="U955" s="1908"/>
      <c r="V955" s="1908"/>
      <c r="W955" s="1908"/>
      <c r="X955" s="1908"/>
      <c r="Y955" s="1908"/>
      <c r="Z955" s="1908"/>
      <c r="AA955" s="1908"/>
      <c r="AB955" s="1908"/>
      <c r="AC955" s="1908"/>
      <c r="AD955" s="1908"/>
      <c r="AE955" s="1908"/>
      <c r="AF955" s="1908"/>
      <c r="AG955" s="1908"/>
    </row>
    <row r="956">
      <c r="A956" s="1908"/>
      <c r="B956" s="1908"/>
      <c r="C956" s="1908"/>
      <c r="D956" s="1908"/>
      <c r="E956" s="1908"/>
      <c r="F956" s="1908"/>
      <c r="G956" s="1908"/>
      <c r="H956" s="1908"/>
      <c r="I956" s="1908"/>
      <c r="J956" s="1908"/>
      <c r="K956" s="1908"/>
      <c r="L956" s="1908"/>
      <c r="M956" s="1908"/>
      <c r="N956" s="1908"/>
      <c r="O956" s="1908"/>
      <c r="P956" s="1908"/>
      <c r="Q956" s="1908"/>
      <c r="R956" s="1908"/>
      <c r="S956" s="1908"/>
      <c r="T956" s="1908"/>
      <c r="U956" s="1908"/>
      <c r="V956" s="1908"/>
      <c r="W956" s="1908"/>
      <c r="X956" s="1908"/>
      <c r="Y956" s="1908"/>
      <c r="Z956" s="1908"/>
      <c r="AA956" s="1908"/>
      <c r="AB956" s="1908"/>
      <c r="AC956" s="1908"/>
      <c r="AD956" s="1908"/>
      <c r="AE956" s="1908"/>
      <c r="AF956" s="1908"/>
      <c r="AG956" s="1908"/>
    </row>
    <row r="957">
      <c r="A957" s="1908"/>
      <c r="B957" s="1908"/>
      <c r="C957" s="1908"/>
      <c r="D957" s="1908"/>
      <c r="E957" s="1908"/>
      <c r="F957" s="1908"/>
      <c r="G957" s="1908"/>
      <c r="H957" s="1908"/>
      <c r="I957" s="1908"/>
      <c r="J957" s="1908"/>
      <c r="K957" s="1908"/>
      <c r="L957" s="1908"/>
      <c r="M957" s="1908"/>
      <c r="N957" s="1908"/>
      <c r="O957" s="1908"/>
      <c r="P957" s="1908"/>
      <c r="Q957" s="1908"/>
      <c r="R957" s="1908"/>
      <c r="S957" s="1908"/>
      <c r="T957" s="1908"/>
      <c r="U957" s="1908"/>
      <c r="V957" s="1908"/>
      <c r="W957" s="1908"/>
      <c r="X957" s="1908"/>
      <c r="Y957" s="1908"/>
      <c r="Z957" s="1908"/>
      <c r="AA957" s="1908"/>
      <c r="AB957" s="1908"/>
      <c r="AC957" s="1908"/>
      <c r="AD957" s="1908"/>
      <c r="AE957" s="1908"/>
      <c r="AF957" s="1908"/>
      <c r="AG957" s="1908"/>
    </row>
    <row r="958">
      <c r="A958" s="1908"/>
      <c r="B958" s="1908"/>
      <c r="C958" s="1908"/>
      <c r="D958" s="1908"/>
      <c r="E958" s="1908"/>
      <c r="F958" s="1908"/>
      <c r="G958" s="1908"/>
      <c r="H958" s="1908"/>
      <c r="I958" s="1908"/>
      <c r="J958" s="1908"/>
      <c r="K958" s="1908"/>
      <c r="L958" s="1908"/>
      <c r="M958" s="1908"/>
      <c r="N958" s="1908"/>
      <c r="O958" s="1908"/>
      <c r="P958" s="1908"/>
      <c r="Q958" s="1908"/>
      <c r="R958" s="1908"/>
      <c r="S958" s="1908"/>
      <c r="T958" s="1908"/>
      <c r="U958" s="1908"/>
      <c r="V958" s="1908"/>
      <c r="W958" s="1908"/>
      <c r="X958" s="1908"/>
      <c r="Y958" s="1908"/>
      <c r="Z958" s="1908"/>
      <c r="AA958" s="1908"/>
      <c r="AB958" s="1908"/>
      <c r="AC958" s="1908"/>
      <c r="AD958" s="1908"/>
      <c r="AE958" s="1908"/>
      <c r="AF958" s="1908"/>
      <c r="AG958" s="1908"/>
    </row>
    <row r="959">
      <c r="A959" s="1908"/>
      <c r="B959" s="1908"/>
      <c r="C959" s="1908"/>
      <c r="D959" s="1908"/>
      <c r="E959" s="1908"/>
      <c r="F959" s="1908"/>
      <c r="G959" s="1908"/>
      <c r="H959" s="1908"/>
      <c r="I959" s="1908"/>
      <c r="J959" s="1908"/>
      <c r="K959" s="1908"/>
      <c r="L959" s="1908"/>
      <c r="M959" s="1908"/>
      <c r="N959" s="1908"/>
      <c r="O959" s="1908"/>
      <c r="P959" s="1908"/>
      <c r="Q959" s="1908"/>
      <c r="R959" s="1908"/>
      <c r="S959" s="1908"/>
      <c r="T959" s="1908"/>
      <c r="U959" s="1908"/>
      <c r="V959" s="1908"/>
      <c r="W959" s="1908"/>
      <c r="X959" s="1908"/>
      <c r="Y959" s="1908"/>
      <c r="Z959" s="1908"/>
      <c r="AA959" s="1908"/>
      <c r="AB959" s="1908"/>
      <c r="AC959" s="1908"/>
      <c r="AD959" s="1908"/>
      <c r="AE959" s="1908"/>
      <c r="AF959" s="1908"/>
      <c r="AG959" s="1908"/>
    </row>
    <row r="960">
      <c r="A960" s="1908"/>
      <c r="B960" s="1908"/>
      <c r="C960" s="1908"/>
      <c r="D960" s="1908"/>
      <c r="E960" s="1908"/>
      <c r="F960" s="1908"/>
      <c r="G960" s="1908"/>
      <c r="H960" s="1908"/>
      <c r="I960" s="1908"/>
      <c r="J960" s="1908"/>
      <c r="K960" s="1908"/>
      <c r="L960" s="1908"/>
      <c r="M960" s="1908"/>
      <c r="N960" s="1908"/>
      <c r="O960" s="1908"/>
      <c r="P960" s="1908"/>
      <c r="Q960" s="1908"/>
      <c r="R960" s="1908"/>
      <c r="S960" s="1908"/>
      <c r="T960" s="1908"/>
      <c r="U960" s="1908"/>
      <c r="V960" s="1908"/>
      <c r="W960" s="1908"/>
      <c r="X960" s="1908"/>
      <c r="Y960" s="1908"/>
      <c r="Z960" s="1908"/>
      <c r="AA960" s="1908"/>
      <c r="AB960" s="1908"/>
      <c r="AC960" s="1908"/>
      <c r="AD960" s="1908"/>
      <c r="AE960" s="1908"/>
      <c r="AF960" s="1908"/>
      <c r="AG960" s="1908"/>
    </row>
    <row r="961">
      <c r="A961" s="1908"/>
      <c r="B961" s="1908"/>
      <c r="C961" s="1908"/>
      <c r="D961" s="1908"/>
      <c r="E961" s="1908"/>
      <c r="F961" s="1908"/>
      <c r="G961" s="1908"/>
      <c r="H961" s="1908"/>
      <c r="I961" s="1908"/>
      <c r="J961" s="1908"/>
      <c r="K961" s="1908"/>
      <c r="L961" s="1908"/>
      <c r="M961" s="1908"/>
      <c r="N961" s="1908"/>
      <c r="O961" s="1908"/>
      <c r="P961" s="1908"/>
      <c r="Q961" s="1908"/>
      <c r="R961" s="1908"/>
      <c r="S961" s="1908"/>
      <c r="T961" s="1908"/>
      <c r="U961" s="1908"/>
      <c r="V961" s="1908"/>
      <c r="W961" s="1908"/>
      <c r="X961" s="1908"/>
      <c r="Y961" s="1908"/>
      <c r="Z961" s="1908"/>
      <c r="AA961" s="1908"/>
      <c r="AB961" s="1908"/>
      <c r="AC961" s="1908"/>
      <c r="AD961" s="1908"/>
      <c r="AE961" s="1908"/>
      <c r="AF961" s="1908"/>
      <c r="AG961" s="1908"/>
    </row>
    <row r="962">
      <c r="A962" s="1908"/>
      <c r="B962" s="1908"/>
      <c r="C962" s="1908"/>
      <c r="D962" s="1908"/>
      <c r="E962" s="1908"/>
      <c r="F962" s="1908"/>
      <c r="G962" s="1908"/>
      <c r="H962" s="1908"/>
      <c r="I962" s="1908"/>
      <c r="J962" s="1908"/>
      <c r="K962" s="1908"/>
      <c r="L962" s="1908"/>
      <c r="M962" s="1908"/>
      <c r="N962" s="1908"/>
      <c r="O962" s="1908"/>
      <c r="P962" s="1908"/>
      <c r="Q962" s="1908"/>
      <c r="R962" s="1908"/>
      <c r="S962" s="1908"/>
      <c r="T962" s="1908"/>
      <c r="U962" s="1908"/>
      <c r="V962" s="1908"/>
      <c r="W962" s="1908"/>
      <c r="X962" s="1908"/>
      <c r="Y962" s="1908"/>
      <c r="Z962" s="1908"/>
      <c r="AA962" s="1908"/>
      <c r="AB962" s="1908"/>
      <c r="AC962" s="1908"/>
      <c r="AD962" s="1908"/>
      <c r="AE962" s="1908"/>
      <c r="AF962" s="1908"/>
      <c r="AG962" s="1908"/>
    </row>
    <row r="963">
      <c r="A963" s="1908"/>
      <c r="B963" s="1908"/>
      <c r="C963" s="1908"/>
      <c r="D963" s="1908"/>
      <c r="E963" s="1908"/>
      <c r="F963" s="1908"/>
      <c r="G963" s="1908"/>
      <c r="H963" s="1908"/>
      <c r="I963" s="1908"/>
      <c r="J963" s="1908"/>
      <c r="K963" s="1908"/>
      <c r="L963" s="1908"/>
      <c r="M963" s="1908"/>
      <c r="N963" s="1908"/>
      <c r="O963" s="1908"/>
      <c r="P963" s="1908"/>
      <c r="Q963" s="1908"/>
      <c r="R963" s="1908"/>
      <c r="S963" s="1908"/>
      <c r="T963" s="1908"/>
      <c r="U963" s="1908"/>
      <c r="V963" s="1908"/>
      <c r="W963" s="1908"/>
      <c r="X963" s="1908"/>
      <c r="Y963" s="1908"/>
      <c r="Z963" s="1908"/>
      <c r="AA963" s="1908"/>
      <c r="AB963" s="1908"/>
      <c r="AC963" s="1908"/>
      <c r="AD963" s="1908"/>
      <c r="AE963" s="1908"/>
      <c r="AF963" s="1908"/>
      <c r="AG963" s="1908"/>
    </row>
    <row r="964">
      <c r="A964" s="1908"/>
      <c r="B964" s="1908"/>
      <c r="C964" s="1908"/>
      <c r="D964" s="1908"/>
      <c r="E964" s="1908"/>
      <c r="F964" s="1908"/>
      <c r="G964" s="1908"/>
      <c r="H964" s="1908"/>
      <c r="I964" s="1908"/>
      <c r="J964" s="1908"/>
      <c r="K964" s="1908"/>
      <c r="L964" s="1908"/>
      <c r="M964" s="1908"/>
      <c r="N964" s="1908"/>
      <c r="O964" s="1908"/>
      <c r="P964" s="1908"/>
      <c r="Q964" s="1908"/>
      <c r="R964" s="1908"/>
      <c r="S964" s="1908"/>
      <c r="T964" s="1908"/>
      <c r="U964" s="1908"/>
      <c r="V964" s="1908"/>
      <c r="W964" s="1908"/>
      <c r="X964" s="1908"/>
      <c r="Y964" s="1908"/>
      <c r="Z964" s="1908"/>
      <c r="AA964" s="1908"/>
      <c r="AB964" s="1908"/>
      <c r="AC964" s="1908"/>
      <c r="AD964" s="1908"/>
      <c r="AE964" s="1908"/>
      <c r="AF964" s="1908"/>
      <c r="AG964" s="1908"/>
    </row>
    <row r="965">
      <c r="A965" s="1908"/>
      <c r="B965" s="1908"/>
      <c r="C965" s="1908"/>
      <c r="D965" s="1908"/>
      <c r="E965" s="1908"/>
      <c r="F965" s="1908"/>
      <c r="G965" s="1908"/>
      <c r="H965" s="1908"/>
      <c r="I965" s="1908"/>
      <c r="J965" s="1908"/>
      <c r="K965" s="1908"/>
      <c r="L965" s="1908"/>
      <c r="M965" s="1908"/>
      <c r="N965" s="1908"/>
      <c r="O965" s="1908"/>
      <c r="P965" s="1908"/>
      <c r="Q965" s="1908"/>
      <c r="R965" s="1908"/>
      <c r="S965" s="1908"/>
      <c r="T965" s="1908"/>
      <c r="U965" s="1908"/>
      <c r="V965" s="1908"/>
      <c r="W965" s="1908"/>
      <c r="X965" s="1908"/>
      <c r="Y965" s="1908"/>
      <c r="Z965" s="1908"/>
      <c r="AA965" s="1908"/>
      <c r="AB965" s="1908"/>
      <c r="AC965" s="1908"/>
      <c r="AD965" s="1908"/>
      <c r="AE965" s="1908"/>
      <c r="AF965" s="1908"/>
      <c r="AG965" s="1908"/>
    </row>
    <row r="966">
      <c r="A966" s="1908"/>
      <c r="B966" s="1908"/>
      <c r="C966" s="1908"/>
      <c r="D966" s="1908"/>
      <c r="E966" s="1908"/>
      <c r="F966" s="1908"/>
      <c r="G966" s="1908"/>
      <c r="H966" s="1908"/>
      <c r="I966" s="1908"/>
      <c r="J966" s="1908"/>
      <c r="K966" s="1908"/>
      <c r="L966" s="1908"/>
      <c r="M966" s="1908"/>
      <c r="N966" s="1908"/>
      <c r="O966" s="1908"/>
      <c r="P966" s="1908"/>
      <c r="Q966" s="1908"/>
      <c r="R966" s="1908"/>
      <c r="S966" s="1908"/>
      <c r="T966" s="1908"/>
      <c r="U966" s="1908"/>
      <c r="V966" s="1908"/>
      <c r="W966" s="1908"/>
      <c r="X966" s="1908"/>
      <c r="Y966" s="1908"/>
      <c r="Z966" s="1908"/>
      <c r="AA966" s="1908"/>
      <c r="AB966" s="1908"/>
      <c r="AC966" s="1908"/>
      <c r="AD966" s="1908"/>
      <c r="AE966" s="1908"/>
      <c r="AF966" s="1908"/>
      <c r="AG966" s="1908"/>
    </row>
    <row r="967">
      <c r="A967" s="1908"/>
      <c r="B967" s="1908"/>
      <c r="C967" s="1908"/>
      <c r="D967" s="1908"/>
      <c r="E967" s="1908"/>
      <c r="F967" s="1908"/>
      <c r="G967" s="1908"/>
      <c r="H967" s="1908"/>
      <c r="I967" s="1908"/>
      <c r="J967" s="1908"/>
      <c r="K967" s="1908"/>
      <c r="L967" s="1908"/>
      <c r="M967" s="1908"/>
      <c r="N967" s="1908"/>
      <c r="O967" s="1908"/>
      <c r="P967" s="1908"/>
      <c r="Q967" s="1908"/>
      <c r="R967" s="1908"/>
      <c r="S967" s="1908"/>
      <c r="T967" s="1908"/>
      <c r="U967" s="1908"/>
      <c r="V967" s="1908"/>
      <c r="W967" s="1908"/>
      <c r="X967" s="1908"/>
      <c r="Y967" s="1908"/>
      <c r="Z967" s="1908"/>
      <c r="AA967" s="1908"/>
      <c r="AB967" s="1908"/>
      <c r="AC967" s="1908"/>
      <c r="AD967" s="1908"/>
      <c r="AE967" s="1908"/>
      <c r="AF967" s="1908"/>
      <c r="AG967" s="1908"/>
    </row>
    <row r="968">
      <c r="A968" s="1908"/>
      <c r="B968" s="1908"/>
      <c r="C968" s="1908"/>
      <c r="D968" s="1908"/>
      <c r="E968" s="1908"/>
      <c r="F968" s="1908"/>
      <c r="G968" s="1908"/>
      <c r="H968" s="1908"/>
      <c r="I968" s="1908"/>
      <c r="J968" s="1908"/>
      <c r="K968" s="1908"/>
      <c r="L968" s="1908"/>
      <c r="M968" s="1908"/>
      <c r="N968" s="1908"/>
      <c r="O968" s="1908"/>
      <c r="P968" s="1908"/>
      <c r="Q968" s="1908"/>
      <c r="R968" s="1908"/>
      <c r="S968" s="1908"/>
      <c r="T968" s="1908"/>
      <c r="U968" s="1908"/>
      <c r="V968" s="1908"/>
      <c r="W968" s="1908"/>
      <c r="X968" s="1908"/>
      <c r="Y968" s="1908"/>
      <c r="Z968" s="1908"/>
      <c r="AA968" s="1908"/>
      <c r="AB968" s="1908"/>
      <c r="AC968" s="1908"/>
      <c r="AD968" s="1908"/>
      <c r="AE968" s="1908"/>
      <c r="AF968" s="1908"/>
      <c r="AG968" s="1908"/>
    </row>
    <row r="969">
      <c r="A969" s="1908"/>
      <c r="B969" s="1908"/>
      <c r="C969" s="1908"/>
      <c r="D969" s="1908"/>
      <c r="E969" s="1908"/>
      <c r="F969" s="1908"/>
      <c r="G969" s="1908"/>
      <c r="H969" s="1908"/>
      <c r="I969" s="1908"/>
      <c r="J969" s="1908"/>
      <c r="K969" s="1908"/>
      <c r="L969" s="1908"/>
      <c r="M969" s="1908"/>
      <c r="N969" s="1908"/>
      <c r="O969" s="1908"/>
      <c r="P969" s="1908"/>
      <c r="Q969" s="1908"/>
      <c r="R969" s="1908"/>
      <c r="S969" s="1908"/>
      <c r="T969" s="1908"/>
      <c r="U969" s="1908"/>
      <c r="V969" s="1908"/>
      <c r="W969" s="1908"/>
      <c r="X969" s="1908"/>
      <c r="Y969" s="1908"/>
      <c r="Z969" s="1908"/>
      <c r="AA969" s="1908"/>
      <c r="AB969" s="1908"/>
      <c r="AC969" s="1908"/>
      <c r="AD969" s="1908"/>
      <c r="AE969" s="1908"/>
      <c r="AF969" s="1908"/>
      <c r="AG969" s="1908"/>
    </row>
    <row r="970">
      <c r="A970" s="1908"/>
      <c r="B970" s="1908"/>
      <c r="C970" s="1908"/>
      <c r="D970" s="1908"/>
      <c r="E970" s="1908"/>
      <c r="F970" s="1908"/>
      <c r="G970" s="1908"/>
      <c r="H970" s="1908"/>
      <c r="I970" s="1908"/>
      <c r="J970" s="1908"/>
      <c r="K970" s="1908"/>
      <c r="L970" s="1908"/>
      <c r="M970" s="1908"/>
      <c r="N970" s="1908"/>
      <c r="O970" s="1908"/>
      <c r="P970" s="1908"/>
      <c r="Q970" s="1908"/>
      <c r="R970" s="1908"/>
      <c r="S970" s="1908"/>
      <c r="T970" s="1908"/>
      <c r="U970" s="1908"/>
      <c r="V970" s="1908"/>
      <c r="W970" s="1908"/>
      <c r="X970" s="1908"/>
      <c r="Y970" s="1908"/>
      <c r="Z970" s="1908"/>
      <c r="AA970" s="1908"/>
      <c r="AB970" s="1908"/>
      <c r="AC970" s="1908"/>
      <c r="AD970" s="1908"/>
      <c r="AE970" s="1908"/>
      <c r="AF970" s="1908"/>
      <c r="AG970" s="1908"/>
    </row>
    <row r="971">
      <c r="A971" s="1908"/>
      <c r="B971" s="1908"/>
      <c r="C971" s="1908"/>
      <c r="D971" s="1908"/>
      <c r="E971" s="1908"/>
      <c r="F971" s="1908"/>
      <c r="G971" s="1908"/>
      <c r="H971" s="1908"/>
      <c r="I971" s="1908"/>
      <c r="J971" s="1908"/>
      <c r="K971" s="1908"/>
      <c r="L971" s="1908"/>
      <c r="M971" s="1908"/>
      <c r="N971" s="1908"/>
      <c r="O971" s="1908"/>
      <c r="P971" s="1908"/>
      <c r="Q971" s="1908"/>
      <c r="R971" s="1908"/>
      <c r="S971" s="1908"/>
      <c r="T971" s="1908"/>
      <c r="U971" s="1908"/>
      <c r="V971" s="1908"/>
      <c r="W971" s="1908"/>
      <c r="X971" s="1908"/>
      <c r="Y971" s="1908"/>
      <c r="Z971" s="1908"/>
      <c r="AA971" s="1908"/>
      <c r="AB971" s="1908"/>
      <c r="AC971" s="1908"/>
      <c r="AD971" s="1908"/>
      <c r="AE971" s="1908"/>
      <c r="AF971" s="1908"/>
      <c r="AG971" s="1908"/>
    </row>
    <row r="972">
      <c r="A972" s="1908"/>
      <c r="B972" s="1908"/>
      <c r="C972" s="1908"/>
      <c r="D972" s="1908"/>
      <c r="E972" s="1908"/>
      <c r="F972" s="1908"/>
      <c r="G972" s="1908"/>
      <c r="H972" s="1908"/>
      <c r="I972" s="1908"/>
      <c r="J972" s="1908"/>
      <c r="K972" s="1908"/>
      <c r="L972" s="1908"/>
      <c r="M972" s="1908"/>
      <c r="N972" s="1908"/>
      <c r="O972" s="1908"/>
      <c r="P972" s="1908"/>
      <c r="Q972" s="1908"/>
      <c r="R972" s="1908"/>
      <c r="S972" s="1908"/>
      <c r="T972" s="1908"/>
      <c r="U972" s="1908"/>
      <c r="V972" s="1908"/>
      <c r="W972" s="1908"/>
      <c r="X972" s="1908"/>
      <c r="Y972" s="1908"/>
      <c r="Z972" s="1908"/>
      <c r="AA972" s="1908"/>
      <c r="AB972" s="1908"/>
      <c r="AC972" s="1908"/>
      <c r="AD972" s="1908"/>
      <c r="AE972" s="1908"/>
      <c r="AF972" s="1908"/>
      <c r="AG972" s="1908"/>
    </row>
    <row r="973">
      <c r="A973" s="1908"/>
      <c r="B973" s="1908"/>
      <c r="C973" s="1908"/>
      <c r="D973" s="1908"/>
      <c r="E973" s="1908"/>
      <c r="F973" s="1908"/>
      <c r="G973" s="1908"/>
      <c r="H973" s="1908"/>
      <c r="I973" s="1908"/>
      <c r="J973" s="1908"/>
      <c r="K973" s="1908"/>
      <c r="L973" s="1908"/>
      <c r="M973" s="1908"/>
      <c r="N973" s="1908"/>
      <c r="O973" s="1908"/>
      <c r="P973" s="1908"/>
      <c r="Q973" s="1908"/>
      <c r="R973" s="1908"/>
      <c r="S973" s="1908"/>
      <c r="T973" s="1908"/>
      <c r="U973" s="1908"/>
      <c r="V973" s="1908"/>
      <c r="W973" s="1908"/>
      <c r="X973" s="1908"/>
      <c r="Y973" s="1908"/>
      <c r="Z973" s="1908"/>
      <c r="AA973" s="1908"/>
      <c r="AB973" s="1908"/>
      <c r="AC973" s="1908"/>
      <c r="AD973" s="1908"/>
      <c r="AE973" s="1908"/>
      <c r="AF973" s="1908"/>
      <c r="AG973" s="1908"/>
    </row>
    <row r="974">
      <c r="A974" s="1908"/>
      <c r="B974" s="1908"/>
      <c r="C974" s="1908"/>
      <c r="D974" s="1908"/>
      <c r="E974" s="1908"/>
      <c r="F974" s="1908"/>
      <c r="G974" s="1908"/>
      <c r="H974" s="1908"/>
      <c r="I974" s="1908"/>
      <c r="J974" s="1908"/>
      <c r="K974" s="1908"/>
      <c r="L974" s="1908"/>
      <c r="M974" s="1908"/>
      <c r="N974" s="1908"/>
      <c r="O974" s="1908"/>
      <c r="P974" s="1908"/>
      <c r="Q974" s="1908"/>
      <c r="R974" s="1908"/>
      <c r="S974" s="1908"/>
      <c r="T974" s="1908"/>
      <c r="U974" s="1908"/>
      <c r="V974" s="1908"/>
      <c r="W974" s="1908"/>
      <c r="X974" s="1908"/>
      <c r="Y974" s="1908"/>
      <c r="Z974" s="1908"/>
      <c r="AA974" s="1908"/>
      <c r="AB974" s="1908"/>
      <c r="AC974" s="1908"/>
      <c r="AD974" s="1908"/>
      <c r="AE974" s="1908"/>
      <c r="AF974" s="1908"/>
      <c r="AG974" s="1908"/>
    </row>
    <row r="975">
      <c r="A975" s="1908"/>
      <c r="B975" s="1908"/>
      <c r="C975" s="1908"/>
      <c r="D975" s="1908"/>
      <c r="E975" s="1908"/>
      <c r="F975" s="1908"/>
      <c r="G975" s="1908"/>
      <c r="H975" s="1908"/>
      <c r="I975" s="1908"/>
      <c r="J975" s="1908"/>
      <c r="K975" s="1908"/>
      <c r="L975" s="1908"/>
      <c r="M975" s="1908"/>
      <c r="N975" s="1908"/>
      <c r="O975" s="1908"/>
      <c r="P975" s="1908"/>
      <c r="Q975" s="1908"/>
      <c r="R975" s="1908"/>
      <c r="S975" s="1908"/>
      <c r="T975" s="1908"/>
      <c r="U975" s="1908"/>
      <c r="V975" s="1908"/>
      <c r="W975" s="1908"/>
      <c r="X975" s="1908"/>
      <c r="Y975" s="1908"/>
      <c r="Z975" s="1908"/>
      <c r="AA975" s="1908"/>
      <c r="AB975" s="1908"/>
      <c r="AC975" s="1908"/>
      <c r="AD975" s="1908"/>
      <c r="AE975" s="1908"/>
      <c r="AF975" s="1908"/>
      <c r="AG975" s="1908"/>
    </row>
    <row r="976">
      <c r="A976" s="1908"/>
      <c r="B976" s="1908"/>
      <c r="C976" s="1908"/>
      <c r="D976" s="1908"/>
      <c r="E976" s="1908"/>
      <c r="F976" s="1908"/>
      <c r="G976" s="1908"/>
      <c r="H976" s="1908"/>
      <c r="I976" s="1908"/>
      <c r="J976" s="1908"/>
      <c r="K976" s="1908"/>
      <c r="L976" s="1908"/>
      <c r="M976" s="1908"/>
      <c r="N976" s="1908"/>
      <c r="O976" s="1908"/>
      <c r="P976" s="1908"/>
      <c r="Q976" s="1908"/>
      <c r="R976" s="1908"/>
      <c r="S976" s="1908"/>
      <c r="T976" s="1908"/>
      <c r="U976" s="1908"/>
      <c r="V976" s="1908"/>
      <c r="W976" s="1908"/>
      <c r="X976" s="1908"/>
      <c r="Y976" s="1908"/>
      <c r="Z976" s="1908"/>
      <c r="AA976" s="1908"/>
      <c r="AB976" s="1908"/>
      <c r="AC976" s="1908"/>
      <c r="AD976" s="1908"/>
      <c r="AE976" s="1908"/>
      <c r="AF976" s="1908"/>
      <c r="AG976" s="1908"/>
    </row>
    <row r="977">
      <c r="A977" s="1908"/>
      <c r="B977" s="1908"/>
      <c r="C977" s="1908"/>
      <c r="D977" s="1908"/>
      <c r="E977" s="1908"/>
      <c r="F977" s="1908"/>
      <c r="G977" s="1908"/>
      <c r="H977" s="1908"/>
      <c r="I977" s="1908"/>
      <c r="J977" s="1908"/>
      <c r="K977" s="1908"/>
      <c r="L977" s="1908"/>
      <c r="M977" s="1908"/>
      <c r="N977" s="1908"/>
      <c r="O977" s="1908"/>
      <c r="P977" s="1908"/>
      <c r="Q977" s="1908"/>
      <c r="R977" s="1908"/>
      <c r="S977" s="1908"/>
      <c r="T977" s="1908"/>
      <c r="U977" s="1908"/>
      <c r="V977" s="1908"/>
      <c r="W977" s="1908"/>
      <c r="X977" s="1908"/>
      <c r="Y977" s="1908"/>
      <c r="Z977" s="1908"/>
      <c r="AA977" s="1908"/>
      <c r="AB977" s="1908"/>
      <c r="AC977" s="1908"/>
      <c r="AD977" s="1908"/>
      <c r="AE977" s="1908"/>
      <c r="AF977" s="1908"/>
      <c r="AG977" s="1908"/>
    </row>
    <row r="978">
      <c r="A978" s="1908"/>
      <c r="B978" s="1908"/>
      <c r="C978" s="1908"/>
      <c r="D978" s="1908"/>
      <c r="E978" s="1908"/>
      <c r="F978" s="1908"/>
      <c r="G978" s="1908"/>
      <c r="H978" s="1908"/>
      <c r="I978" s="1908"/>
      <c r="J978" s="1908"/>
      <c r="K978" s="1908"/>
      <c r="L978" s="1908"/>
      <c r="M978" s="1908"/>
      <c r="N978" s="1908"/>
      <c r="O978" s="1908"/>
      <c r="P978" s="1908"/>
      <c r="Q978" s="1908"/>
      <c r="R978" s="1908"/>
      <c r="S978" s="1908"/>
      <c r="T978" s="1908"/>
      <c r="U978" s="1908"/>
      <c r="V978" s="1908"/>
      <c r="W978" s="1908"/>
      <c r="X978" s="1908"/>
      <c r="Y978" s="1908"/>
      <c r="Z978" s="1908"/>
      <c r="AA978" s="1908"/>
      <c r="AB978" s="1908"/>
      <c r="AC978" s="1908"/>
      <c r="AD978" s="1908"/>
      <c r="AE978" s="1908"/>
      <c r="AF978" s="1908"/>
      <c r="AG978" s="1908"/>
    </row>
    <row r="979">
      <c r="A979" s="1908"/>
      <c r="B979" s="1908"/>
      <c r="C979" s="1908"/>
      <c r="D979" s="1908"/>
      <c r="E979" s="1908"/>
      <c r="F979" s="1908"/>
      <c r="G979" s="1908"/>
      <c r="H979" s="1908"/>
      <c r="I979" s="1908"/>
      <c r="J979" s="1908"/>
      <c r="K979" s="1908"/>
      <c r="L979" s="1908"/>
      <c r="M979" s="1908"/>
      <c r="N979" s="1908"/>
      <c r="O979" s="1908"/>
      <c r="P979" s="1908"/>
      <c r="Q979" s="1908"/>
      <c r="R979" s="1908"/>
      <c r="S979" s="1908"/>
      <c r="T979" s="1908"/>
      <c r="U979" s="1908"/>
      <c r="V979" s="1908"/>
      <c r="W979" s="1908"/>
      <c r="X979" s="1908"/>
      <c r="Y979" s="1908"/>
      <c r="Z979" s="1908"/>
      <c r="AA979" s="1908"/>
      <c r="AB979" s="1908"/>
      <c r="AC979" s="1908"/>
      <c r="AD979" s="1908"/>
      <c r="AE979" s="1908"/>
      <c r="AF979" s="1908"/>
      <c r="AG979" s="1908"/>
    </row>
    <row r="980">
      <c r="A980" s="1908"/>
      <c r="B980" s="1908"/>
      <c r="C980" s="1908"/>
      <c r="D980" s="1908"/>
      <c r="E980" s="1908"/>
      <c r="F980" s="1908"/>
      <c r="G980" s="1908"/>
      <c r="H980" s="1908"/>
      <c r="I980" s="1908"/>
      <c r="J980" s="1908"/>
      <c r="K980" s="1908"/>
      <c r="L980" s="1908"/>
      <c r="M980" s="1908"/>
      <c r="N980" s="1908"/>
      <c r="O980" s="1908"/>
      <c r="P980" s="1908"/>
      <c r="Q980" s="1908"/>
      <c r="R980" s="1908"/>
      <c r="S980" s="1908"/>
      <c r="T980" s="1908"/>
      <c r="U980" s="1908"/>
      <c r="V980" s="1908"/>
      <c r="W980" s="1908"/>
      <c r="X980" s="1908"/>
      <c r="Y980" s="1908"/>
      <c r="Z980" s="1908"/>
      <c r="AA980" s="1908"/>
      <c r="AB980" s="1908"/>
      <c r="AC980" s="1908"/>
      <c r="AD980" s="1908"/>
      <c r="AE980" s="1908"/>
      <c r="AF980" s="1908"/>
      <c r="AG980" s="1908"/>
    </row>
    <row r="981">
      <c r="A981" s="1908"/>
      <c r="B981" s="1908"/>
      <c r="C981" s="1908"/>
      <c r="D981" s="1908"/>
      <c r="E981" s="1908"/>
      <c r="F981" s="1908"/>
      <c r="G981" s="1908"/>
      <c r="H981" s="1908"/>
      <c r="I981" s="1908"/>
      <c r="J981" s="1908"/>
      <c r="K981" s="1908"/>
      <c r="L981" s="1908"/>
      <c r="M981" s="1908"/>
      <c r="N981" s="1908"/>
      <c r="O981" s="1908"/>
      <c r="P981" s="1908"/>
      <c r="Q981" s="1908"/>
      <c r="R981" s="1908"/>
      <c r="S981" s="1908"/>
      <c r="T981" s="1908"/>
      <c r="U981" s="1908"/>
      <c r="V981" s="1908"/>
      <c r="W981" s="1908"/>
      <c r="X981" s="1908"/>
      <c r="Y981" s="1908"/>
      <c r="Z981" s="1908"/>
      <c r="AA981" s="1908"/>
      <c r="AB981" s="1908"/>
      <c r="AC981" s="1908"/>
      <c r="AD981" s="1908"/>
      <c r="AE981" s="1908"/>
      <c r="AF981" s="1908"/>
      <c r="AG981" s="1908"/>
    </row>
    <row r="982">
      <c r="A982" s="1908"/>
      <c r="B982" s="1908"/>
      <c r="C982" s="1908"/>
      <c r="D982" s="1908"/>
      <c r="E982" s="1908"/>
      <c r="F982" s="1908"/>
      <c r="G982" s="1908"/>
      <c r="H982" s="1908"/>
      <c r="I982" s="1908"/>
      <c r="J982" s="1908"/>
      <c r="K982" s="1908"/>
      <c r="L982" s="1908"/>
      <c r="M982" s="1908"/>
      <c r="N982" s="1908"/>
      <c r="O982" s="1908"/>
      <c r="P982" s="1908"/>
      <c r="Q982" s="1908"/>
      <c r="R982" s="1908"/>
      <c r="S982" s="1908"/>
      <c r="T982" s="1908"/>
      <c r="U982" s="1908"/>
      <c r="V982" s="1908"/>
      <c r="W982" s="1908"/>
      <c r="X982" s="1908"/>
      <c r="Y982" s="1908"/>
      <c r="Z982" s="1908"/>
      <c r="AA982" s="1908"/>
      <c r="AB982" s="1908"/>
      <c r="AC982" s="1908"/>
      <c r="AD982" s="1908"/>
      <c r="AE982" s="1908"/>
      <c r="AF982" s="1908"/>
      <c r="AG982" s="1908"/>
    </row>
    <row r="983">
      <c r="A983" s="1908"/>
      <c r="B983" s="1908"/>
      <c r="C983" s="1908"/>
      <c r="D983" s="1908"/>
      <c r="E983" s="1908"/>
      <c r="F983" s="1908"/>
      <c r="G983" s="1908"/>
      <c r="H983" s="1908"/>
      <c r="I983" s="1908"/>
      <c r="J983" s="1908"/>
      <c r="K983" s="1908"/>
      <c r="L983" s="1908"/>
      <c r="M983" s="1908"/>
      <c r="N983" s="1908"/>
      <c r="O983" s="1908"/>
      <c r="P983" s="1908"/>
      <c r="Q983" s="1908"/>
      <c r="R983" s="1908"/>
      <c r="S983" s="1908"/>
      <c r="T983" s="1908"/>
      <c r="U983" s="1908"/>
      <c r="V983" s="1908"/>
      <c r="W983" s="1908"/>
      <c r="X983" s="1908"/>
      <c r="Y983" s="1908"/>
      <c r="Z983" s="1908"/>
      <c r="AA983" s="1908"/>
      <c r="AB983" s="1908"/>
      <c r="AC983" s="1908"/>
      <c r="AD983" s="1908"/>
      <c r="AE983" s="1908"/>
      <c r="AF983" s="1908"/>
      <c r="AG983" s="1908"/>
    </row>
    <row r="984">
      <c r="A984" s="1908"/>
      <c r="B984" s="1908"/>
      <c r="C984" s="1908"/>
      <c r="D984" s="1908"/>
      <c r="E984" s="1908"/>
      <c r="F984" s="1908"/>
      <c r="G984" s="1908"/>
      <c r="H984" s="1908"/>
      <c r="I984" s="1908"/>
      <c r="J984" s="1908"/>
      <c r="K984" s="1908"/>
      <c r="L984" s="1908"/>
      <c r="M984" s="1908"/>
      <c r="N984" s="1908"/>
      <c r="O984" s="1908"/>
      <c r="P984" s="1908"/>
      <c r="Q984" s="1908"/>
      <c r="R984" s="1908"/>
      <c r="S984" s="1908"/>
      <c r="T984" s="1908"/>
      <c r="U984" s="1908"/>
      <c r="V984" s="1908"/>
      <c r="W984" s="1908"/>
      <c r="X984" s="1908"/>
      <c r="Y984" s="1908"/>
      <c r="Z984" s="1908"/>
      <c r="AA984" s="1908"/>
      <c r="AB984" s="1908"/>
      <c r="AC984" s="1908"/>
      <c r="AD984" s="1908"/>
      <c r="AE984" s="1908"/>
      <c r="AF984" s="1908"/>
      <c r="AG984" s="1908"/>
    </row>
    <row r="985">
      <c r="A985" s="1908"/>
      <c r="B985" s="1908"/>
      <c r="C985" s="1908"/>
      <c r="D985" s="1908"/>
      <c r="E985" s="1908"/>
      <c r="F985" s="1908"/>
      <c r="G985" s="1908"/>
      <c r="H985" s="1908"/>
      <c r="I985" s="1908"/>
      <c r="J985" s="1908"/>
      <c r="K985" s="1908"/>
      <c r="L985" s="1908"/>
      <c r="M985" s="1908"/>
      <c r="N985" s="1908"/>
      <c r="O985" s="1908"/>
      <c r="P985" s="1908"/>
      <c r="Q985" s="1908"/>
      <c r="R985" s="1908"/>
      <c r="S985" s="1908"/>
      <c r="T985" s="1908"/>
      <c r="U985" s="1908"/>
      <c r="V985" s="1908"/>
      <c r="W985" s="1908"/>
      <c r="X985" s="1908"/>
      <c r="Y985" s="1908"/>
      <c r="Z985" s="1908"/>
      <c r="AA985" s="1908"/>
      <c r="AB985" s="1908"/>
      <c r="AC985" s="1908"/>
      <c r="AD985" s="1908"/>
      <c r="AE985" s="1908"/>
      <c r="AF985" s="1908"/>
      <c r="AG985" s="1908"/>
    </row>
    <row r="986">
      <c r="A986" s="1908"/>
      <c r="B986" s="1908"/>
      <c r="C986" s="1908"/>
      <c r="D986" s="1908"/>
      <c r="E986" s="1908"/>
      <c r="F986" s="1908"/>
      <c r="G986" s="1908"/>
      <c r="H986" s="1908"/>
      <c r="I986" s="1908"/>
      <c r="J986" s="1908"/>
      <c r="K986" s="1908"/>
      <c r="L986" s="1908"/>
      <c r="M986" s="1908"/>
      <c r="N986" s="1908"/>
      <c r="O986" s="1908"/>
      <c r="P986" s="1908"/>
      <c r="Q986" s="1908"/>
      <c r="R986" s="1908"/>
      <c r="S986" s="1908"/>
      <c r="T986" s="1908"/>
      <c r="U986" s="1908"/>
      <c r="V986" s="1908"/>
      <c r="W986" s="1908"/>
      <c r="X986" s="1908"/>
      <c r="Y986" s="1908"/>
      <c r="Z986" s="1908"/>
      <c r="AA986" s="1908"/>
      <c r="AB986" s="1908"/>
      <c r="AC986" s="1908"/>
      <c r="AD986" s="1908"/>
      <c r="AE986" s="1908"/>
      <c r="AF986" s="1908"/>
      <c r="AG986" s="1908"/>
    </row>
    <row r="987">
      <c r="A987" s="1908"/>
      <c r="B987" s="1908"/>
      <c r="C987" s="1908"/>
      <c r="D987" s="1908"/>
      <c r="E987" s="1908"/>
      <c r="F987" s="1908"/>
      <c r="G987" s="1908"/>
      <c r="H987" s="1908"/>
      <c r="I987" s="1908"/>
      <c r="J987" s="1908"/>
      <c r="K987" s="1908"/>
      <c r="L987" s="1908"/>
      <c r="M987" s="1908"/>
      <c r="N987" s="1908"/>
      <c r="O987" s="1908"/>
      <c r="P987" s="1908"/>
      <c r="Q987" s="1908"/>
      <c r="R987" s="1908"/>
      <c r="S987" s="1908"/>
      <c r="T987" s="1908"/>
      <c r="U987" s="1908"/>
      <c r="V987" s="1908"/>
      <c r="W987" s="1908"/>
      <c r="X987" s="1908"/>
      <c r="Y987" s="1908"/>
      <c r="Z987" s="1908"/>
      <c r="AA987" s="1908"/>
      <c r="AB987" s="1908"/>
      <c r="AC987" s="1908"/>
      <c r="AD987" s="1908"/>
      <c r="AE987" s="1908"/>
      <c r="AF987" s="1908"/>
      <c r="AG987" s="1908"/>
    </row>
    <row r="988">
      <c r="A988" s="1908"/>
      <c r="B988" s="1908"/>
      <c r="C988" s="1908"/>
      <c r="D988" s="1908"/>
      <c r="E988" s="1908"/>
      <c r="F988" s="1908"/>
      <c r="G988" s="1908"/>
      <c r="H988" s="1908"/>
      <c r="I988" s="1908"/>
      <c r="J988" s="1908"/>
      <c r="K988" s="1908"/>
      <c r="L988" s="1908"/>
      <c r="M988" s="1908"/>
      <c r="N988" s="1908"/>
      <c r="O988" s="1908"/>
      <c r="P988" s="1908"/>
      <c r="Q988" s="1908"/>
      <c r="R988" s="1908"/>
      <c r="S988" s="1908"/>
      <c r="T988" s="1908"/>
      <c r="U988" s="1908"/>
      <c r="V988" s="1908"/>
      <c r="W988" s="1908"/>
      <c r="X988" s="1908"/>
      <c r="Y988" s="1908"/>
      <c r="Z988" s="1908"/>
      <c r="AA988" s="1908"/>
      <c r="AB988" s="1908"/>
      <c r="AC988" s="1908"/>
      <c r="AD988" s="1908"/>
      <c r="AE988" s="1908"/>
      <c r="AF988" s="1908"/>
      <c r="AG988" s="1908"/>
    </row>
    <row r="989">
      <c r="A989" s="1908"/>
      <c r="B989" s="1908"/>
      <c r="C989" s="1908"/>
      <c r="D989" s="1908"/>
      <c r="E989" s="1908"/>
      <c r="F989" s="1908"/>
      <c r="G989" s="1908"/>
      <c r="H989" s="1908"/>
      <c r="I989" s="1908"/>
      <c r="J989" s="1908"/>
      <c r="K989" s="1908"/>
      <c r="L989" s="1908"/>
      <c r="M989" s="1908"/>
      <c r="N989" s="1908"/>
      <c r="O989" s="1908"/>
      <c r="P989" s="1908"/>
      <c r="Q989" s="1908"/>
      <c r="R989" s="1908"/>
      <c r="S989" s="1908"/>
      <c r="T989" s="1908"/>
      <c r="U989" s="1908"/>
      <c r="V989" s="1908"/>
      <c r="W989" s="1908"/>
      <c r="X989" s="1908"/>
      <c r="Y989" s="1908"/>
      <c r="Z989" s="1908"/>
      <c r="AA989" s="1908"/>
      <c r="AB989" s="1908"/>
      <c r="AC989" s="1908"/>
      <c r="AD989" s="1908"/>
      <c r="AE989" s="1908"/>
      <c r="AF989" s="1908"/>
      <c r="AG989" s="1908"/>
    </row>
    <row r="990">
      <c r="A990" s="1908"/>
      <c r="B990" s="1908"/>
      <c r="C990" s="1908"/>
      <c r="D990" s="1908"/>
      <c r="E990" s="1908"/>
      <c r="F990" s="1908"/>
      <c r="G990" s="1908"/>
      <c r="H990" s="1908"/>
      <c r="I990" s="1908"/>
      <c r="J990" s="1908"/>
      <c r="K990" s="1908"/>
      <c r="L990" s="1908"/>
      <c r="M990" s="1908"/>
      <c r="N990" s="1908"/>
      <c r="O990" s="1908"/>
      <c r="P990" s="1908"/>
      <c r="Q990" s="1908"/>
      <c r="R990" s="1908"/>
      <c r="S990" s="1908"/>
      <c r="T990" s="1908"/>
      <c r="U990" s="1908"/>
      <c r="V990" s="1908"/>
      <c r="W990" s="1908"/>
      <c r="X990" s="1908"/>
      <c r="Y990" s="1908"/>
      <c r="Z990" s="1908"/>
      <c r="AA990" s="1908"/>
      <c r="AB990" s="1908"/>
      <c r="AC990" s="1908"/>
      <c r="AD990" s="1908"/>
      <c r="AE990" s="1908"/>
      <c r="AF990" s="1908"/>
      <c r="AG990" s="1908"/>
    </row>
    <row r="991">
      <c r="A991" s="1908"/>
      <c r="B991" s="1908"/>
      <c r="C991" s="1908"/>
      <c r="D991" s="1908"/>
      <c r="E991" s="1908"/>
      <c r="F991" s="1908"/>
      <c r="G991" s="1908"/>
      <c r="H991" s="1908"/>
      <c r="I991" s="1908"/>
      <c r="J991" s="1908"/>
      <c r="K991" s="1908"/>
      <c r="L991" s="1908"/>
      <c r="M991" s="1908"/>
      <c r="N991" s="1908"/>
      <c r="O991" s="1908"/>
      <c r="P991" s="1908"/>
      <c r="Q991" s="1908"/>
      <c r="R991" s="1908"/>
      <c r="S991" s="1908"/>
      <c r="T991" s="1908"/>
      <c r="U991" s="1908"/>
      <c r="V991" s="1908"/>
      <c r="W991" s="1908"/>
      <c r="X991" s="1908"/>
      <c r="Y991" s="1908"/>
      <c r="Z991" s="1908"/>
      <c r="AA991" s="1908"/>
      <c r="AB991" s="1908"/>
      <c r="AC991" s="1908"/>
      <c r="AD991" s="1908"/>
      <c r="AE991" s="1908"/>
      <c r="AF991" s="1908"/>
      <c r="AG991" s="1908"/>
    </row>
    <row r="992">
      <c r="A992" s="1908"/>
      <c r="B992" s="1908"/>
      <c r="C992" s="1908"/>
      <c r="D992" s="1908"/>
      <c r="E992" s="1908"/>
      <c r="F992" s="1908"/>
      <c r="G992" s="1908"/>
      <c r="H992" s="1908"/>
      <c r="I992" s="1908"/>
      <c r="J992" s="1908"/>
      <c r="K992" s="1908"/>
      <c r="L992" s="1908"/>
      <c r="M992" s="1908"/>
      <c r="N992" s="1908"/>
      <c r="O992" s="1908"/>
      <c r="P992" s="1908"/>
      <c r="Q992" s="1908"/>
      <c r="R992" s="1908"/>
      <c r="S992" s="1908"/>
      <c r="T992" s="1908"/>
      <c r="U992" s="1908"/>
      <c r="V992" s="1908"/>
      <c r="W992" s="1908"/>
      <c r="X992" s="1908"/>
      <c r="Y992" s="1908"/>
      <c r="Z992" s="1908"/>
      <c r="AA992" s="1908"/>
      <c r="AB992" s="1908"/>
      <c r="AC992" s="1908"/>
      <c r="AD992" s="1908"/>
      <c r="AE992" s="1908"/>
      <c r="AF992" s="1908"/>
      <c r="AG992" s="1908"/>
    </row>
    <row r="993">
      <c r="A993" s="1908"/>
      <c r="B993" s="1908"/>
      <c r="C993" s="1908"/>
      <c r="D993" s="1908"/>
      <c r="E993" s="1908"/>
      <c r="F993" s="1908"/>
      <c r="G993" s="1908"/>
      <c r="H993" s="1908"/>
      <c r="I993" s="1908"/>
      <c r="J993" s="1908"/>
      <c r="K993" s="1908"/>
      <c r="L993" s="1908"/>
      <c r="M993" s="1908"/>
      <c r="N993" s="1908"/>
      <c r="O993" s="1908"/>
      <c r="P993" s="1908"/>
      <c r="Q993" s="1908"/>
      <c r="R993" s="1908"/>
      <c r="S993" s="1908"/>
      <c r="T993" s="1908"/>
      <c r="U993" s="1908"/>
      <c r="V993" s="1908"/>
      <c r="W993" s="1908"/>
      <c r="X993" s="1908"/>
      <c r="Y993" s="1908"/>
      <c r="Z993" s="1908"/>
      <c r="AA993" s="1908"/>
      <c r="AB993" s="1908"/>
      <c r="AC993" s="1908"/>
      <c r="AD993" s="1908"/>
      <c r="AE993" s="1908"/>
      <c r="AF993" s="1908"/>
      <c r="AG993" s="1908"/>
    </row>
    <row r="994">
      <c r="A994" s="1908"/>
      <c r="B994" s="1908"/>
      <c r="C994" s="1908"/>
      <c r="D994" s="1908"/>
      <c r="E994" s="1908"/>
      <c r="F994" s="1908"/>
      <c r="G994" s="1908"/>
      <c r="H994" s="1908"/>
      <c r="I994" s="1908"/>
      <c r="J994" s="1908"/>
      <c r="K994" s="1908"/>
      <c r="L994" s="1908"/>
      <c r="M994" s="1908"/>
      <c r="N994" s="1908"/>
      <c r="O994" s="1908"/>
      <c r="P994" s="1908"/>
      <c r="Q994" s="1908"/>
      <c r="R994" s="1908"/>
      <c r="S994" s="1908"/>
      <c r="T994" s="1908"/>
      <c r="U994" s="1908"/>
      <c r="V994" s="1908"/>
      <c r="W994" s="1908"/>
      <c r="X994" s="1908"/>
      <c r="Y994" s="1908"/>
      <c r="Z994" s="1908"/>
      <c r="AA994" s="1908"/>
      <c r="AB994" s="1908"/>
      <c r="AC994" s="1908"/>
      <c r="AD994" s="1908"/>
      <c r="AE994" s="1908"/>
      <c r="AF994" s="1908"/>
      <c r="AG994" s="1908"/>
    </row>
    <row r="995">
      <c r="A995" s="1908"/>
      <c r="B995" s="1908"/>
      <c r="C995" s="1908"/>
      <c r="D995" s="1908"/>
      <c r="E995" s="1908"/>
      <c r="F995" s="1908"/>
      <c r="G995" s="1908"/>
      <c r="H995" s="1908"/>
      <c r="I995" s="1908"/>
      <c r="J995" s="1908"/>
      <c r="K995" s="1908"/>
      <c r="L995" s="1908"/>
      <c r="M995" s="1908"/>
      <c r="N995" s="1908"/>
      <c r="O995" s="1908"/>
      <c r="P995" s="1908"/>
      <c r="Q995" s="1908"/>
      <c r="R995" s="1908"/>
      <c r="S995" s="1908"/>
      <c r="T995" s="1908"/>
      <c r="U995" s="1908"/>
      <c r="V995" s="1908"/>
      <c r="W995" s="1908"/>
      <c r="X995" s="1908"/>
      <c r="Y995" s="1908"/>
      <c r="Z995" s="1908"/>
      <c r="AA995" s="1908"/>
      <c r="AB995" s="1908"/>
      <c r="AC995" s="1908"/>
      <c r="AD995" s="1908"/>
      <c r="AE995" s="1908"/>
      <c r="AF995" s="1908"/>
      <c r="AG995" s="1908"/>
    </row>
    <row r="996">
      <c r="A996" s="1908"/>
      <c r="B996" s="1908"/>
      <c r="C996" s="1908"/>
      <c r="D996" s="1908"/>
      <c r="E996" s="1908"/>
      <c r="F996" s="1908"/>
      <c r="G996" s="1908"/>
      <c r="H996" s="1908"/>
      <c r="I996" s="1908"/>
      <c r="J996" s="1908"/>
      <c r="K996" s="1908"/>
      <c r="L996" s="1908"/>
      <c r="M996" s="1908"/>
      <c r="N996" s="1908"/>
      <c r="O996" s="1908"/>
      <c r="P996" s="1908"/>
      <c r="Q996" s="1908"/>
      <c r="R996" s="1908"/>
      <c r="S996" s="1908"/>
      <c r="T996" s="1908"/>
      <c r="U996" s="1908"/>
      <c r="V996" s="1908"/>
      <c r="W996" s="1908"/>
      <c r="X996" s="1908"/>
      <c r="Y996" s="1908"/>
      <c r="Z996" s="1908"/>
      <c r="AA996" s="1908"/>
      <c r="AB996" s="1908"/>
      <c r="AC996" s="1908"/>
      <c r="AD996" s="1908"/>
      <c r="AE996" s="1908"/>
      <c r="AF996" s="1908"/>
      <c r="AG996" s="1908"/>
    </row>
    <row r="997">
      <c r="A997" s="1908"/>
      <c r="B997" s="1908"/>
      <c r="C997" s="1908"/>
      <c r="D997" s="1908"/>
      <c r="E997" s="1908"/>
      <c r="F997" s="1908"/>
      <c r="G997" s="1908"/>
      <c r="H997" s="1908"/>
      <c r="I997" s="1908"/>
      <c r="J997" s="1908"/>
      <c r="K997" s="1908"/>
      <c r="L997" s="1908"/>
      <c r="M997" s="1908"/>
      <c r="N997" s="1908"/>
      <c r="O997" s="1908"/>
      <c r="P997" s="1908"/>
      <c r="Q997" s="1908"/>
      <c r="R997" s="1908"/>
      <c r="S997" s="1908"/>
      <c r="T997" s="1908"/>
      <c r="U997" s="1908"/>
      <c r="V997" s="1908"/>
      <c r="W997" s="1908"/>
      <c r="X997" s="1908"/>
      <c r="Y997" s="1908"/>
      <c r="Z997" s="1908"/>
      <c r="AA997" s="1908"/>
      <c r="AB997" s="1908"/>
      <c r="AC997" s="1908"/>
      <c r="AD997" s="1908"/>
      <c r="AE997" s="1908"/>
      <c r="AF997" s="1908"/>
      <c r="AG997" s="1908"/>
    </row>
    <row r="998">
      <c r="A998" s="1908"/>
      <c r="B998" s="1908"/>
      <c r="C998" s="1908"/>
      <c r="D998" s="1908"/>
      <c r="E998" s="1908"/>
      <c r="F998" s="1908"/>
      <c r="G998" s="1908"/>
      <c r="H998" s="1908"/>
      <c r="I998" s="1908"/>
      <c r="J998" s="1908"/>
      <c r="K998" s="1908"/>
      <c r="L998" s="1908"/>
      <c r="M998" s="1908"/>
      <c r="N998" s="1908"/>
      <c r="O998" s="1908"/>
      <c r="P998" s="1908"/>
      <c r="Q998" s="1908"/>
      <c r="R998" s="1908"/>
      <c r="S998" s="1908"/>
      <c r="T998" s="1908"/>
      <c r="U998" s="1908"/>
      <c r="V998" s="1908"/>
      <c r="W998" s="1908"/>
      <c r="X998" s="1908"/>
      <c r="Y998" s="1908"/>
      <c r="Z998" s="1908"/>
      <c r="AA998" s="1908"/>
      <c r="AB998" s="1908"/>
      <c r="AC998" s="1908"/>
      <c r="AD998" s="1908"/>
      <c r="AE998" s="1908"/>
      <c r="AF998" s="1908"/>
      <c r="AG998" s="1908"/>
    </row>
    <row r="999">
      <c r="A999" s="1908"/>
      <c r="B999" s="1908"/>
      <c r="C999" s="1908"/>
      <c r="D999" s="1908"/>
      <c r="E999" s="1908"/>
      <c r="F999" s="1908"/>
      <c r="G999" s="1908"/>
      <c r="H999" s="1908"/>
      <c r="I999" s="1908"/>
      <c r="J999" s="1908"/>
      <c r="K999" s="1908"/>
      <c r="L999" s="1908"/>
      <c r="M999" s="1908"/>
      <c r="N999" s="1908"/>
      <c r="O999" s="1908"/>
      <c r="P999" s="1908"/>
      <c r="Q999" s="1908"/>
      <c r="R999" s="1908"/>
      <c r="S999" s="1908"/>
      <c r="T999" s="1908"/>
      <c r="U999" s="1908"/>
      <c r="V999" s="1908"/>
      <c r="W999" s="1908"/>
      <c r="X999" s="1908"/>
      <c r="Y999" s="1908"/>
      <c r="Z999" s="1908"/>
      <c r="AA999" s="1908"/>
      <c r="AB999" s="1908"/>
      <c r="AC999" s="1908"/>
      <c r="AD999" s="1908"/>
      <c r="AE999" s="1908"/>
      <c r="AF999" s="1908"/>
      <c r="AG999" s="1908"/>
    </row>
    <row r="1000">
      <c r="A1000" s="1908"/>
      <c r="B1000" s="1908"/>
      <c r="C1000" s="1908"/>
      <c r="D1000" s="1908"/>
      <c r="E1000" s="1908"/>
      <c r="F1000" s="1908"/>
      <c r="G1000" s="1908"/>
      <c r="H1000" s="1908"/>
      <c r="I1000" s="1908"/>
      <c r="J1000" s="1908"/>
      <c r="K1000" s="1908"/>
      <c r="L1000" s="1908"/>
      <c r="M1000" s="1908"/>
      <c r="N1000" s="1908"/>
      <c r="O1000" s="1908"/>
      <c r="P1000" s="1908"/>
      <c r="Q1000" s="1908"/>
      <c r="R1000" s="1908"/>
      <c r="S1000" s="1908"/>
      <c r="T1000" s="1908"/>
      <c r="U1000" s="1908"/>
      <c r="V1000" s="1908"/>
      <c r="W1000" s="1908"/>
      <c r="X1000" s="1908"/>
      <c r="Y1000" s="1908"/>
      <c r="Z1000" s="1908"/>
      <c r="AA1000" s="1908"/>
      <c r="AB1000" s="1908"/>
      <c r="AC1000" s="1908"/>
      <c r="AD1000" s="1908"/>
      <c r="AE1000" s="1908"/>
      <c r="AF1000" s="1908"/>
      <c r="AG1000" s="1908"/>
    </row>
  </sheetData>
  <drawing r:id="rId2"/>
  <legacyDrawing r:id="rId3"/>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4" width="10.75"/>
    <col customWidth="1" min="5" max="5" width="11.13"/>
    <col customWidth="1" min="6" max="8" width="10.75"/>
  </cols>
  <sheetData>
    <row r="1">
      <c r="C1" s="2008">
        <v>0.12</v>
      </c>
      <c r="D1" s="2008">
        <v>0.24</v>
      </c>
      <c r="E1" s="2008">
        <v>0.16</v>
      </c>
      <c r="F1" s="2008">
        <v>0.16</v>
      </c>
      <c r="G1" s="2008">
        <v>0.16</v>
      </c>
      <c r="H1" s="2008">
        <v>0.16</v>
      </c>
    </row>
    <row r="2">
      <c r="B2" s="2009" t="s">
        <v>1991</v>
      </c>
      <c r="C2" s="2010" t="s">
        <v>289</v>
      </c>
      <c r="D2" s="2010" t="s">
        <v>292</v>
      </c>
      <c r="E2" s="2011" t="s">
        <v>295</v>
      </c>
      <c r="F2" s="2011" t="s">
        <v>298</v>
      </c>
      <c r="G2" s="2010" t="s">
        <v>300</v>
      </c>
      <c r="H2" s="2010" t="s">
        <v>302</v>
      </c>
      <c r="J2" s="426" t="s">
        <v>2500</v>
      </c>
      <c r="K2" s="426" t="s">
        <v>33</v>
      </c>
    </row>
    <row r="3">
      <c r="B3" s="2012">
        <v>1.0</v>
      </c>
      <c r="C3" s="2012">
        <v>0.0</v>
      </c>
      <c r="D3" s="2012">
        <v>1.0</v>
      </c>
      <c r="E3" s="2012">
        <v>0.0</v>
      </c>
      <c r="F3" s="2012">
        <v>0.0</v>
      </c>
      <c r="G3" s="2012">
        <v>0.0</v>
      </c>
      <c r="H3" s="2012">
        <v>0.0</v>
      </c>
      <c r="J3" s="426">
        <v>0.0</v>
      </c>
      <c r="K3" s="426">
        <v>1.0</v>
      </c>
    </row>
    <row r="4">
      <c r="B4" s="2013">
        <v>2.0</v>
      </c>
      <c r="C4" s="2013">
        <v>1.0</v>
      </c>
      <c r="D4" s="2013">
        <v>1.0</v>
      </c>
      <c r="E4" s="2013">
        <v>0.0</v>
      </c>
      <c r="F4" s="2013">
        <v>0.0</v>
      </c>
      <c r="G4" s="2013">
        <v>0.0</v>
      </c>
      <c r="H4" s="2013">
        <v>0.0</v>
      </c>
      <c r="J4" s="426">
        <v>20.0</v>
      </c>
      <c r="K4" s="426">
        <v>2.0</v>
      </c>
    </row>
    <row r="5">
      <c r="B5" s="2013">
        <v>3.0</v>
      </c>
      <c r="C5" s="2013">
        <v>0.0</v>
      </c>
      <c r="D5" s="2013">
        <v>1.0</v>
      </c>
      <c r="E5" s="2013">
        <v>0.0</v>
      </c>
      <c r="F5" s="2013">
        <v>0.0</v>
      </c>
      <c r="G5" s="2013">
        <v>1.0</v>
      </c>
      <c r="H5" s="2013">
        <v>1.0</v>
      </c>
      <c r="J5" s="426">
        <v>60.0</v>
      </c>
      <c r="K5" s="426">
        <v>3.0</v>
      </c>
    </row>
    <row r="6">
      <c r="B6" s="2013">
        <v>4.0</v>
      </c>
      <c r="C6" s="2013">
        <v>1.0</v>
      </c>
      <c r="D6" s="2013">
        <v>1.0</v>
      </c>
      <c r="E6" s="2013">
        <v>0.0</v>
      </c>
      <c r="F6" s="2013">
        <v>0.0</v>
      </c>
      <c r="G6" s="2013">
        <v>1.0</v>
      </c>
      <c r="H6" s="2013">
        <v>1.0</v>
      </c>
      <c r="J6" s="426">
        <v>120.0</v>
      </c>
      <c r="K6" s="426">
        <v>4.0</v>
      </c>
    </row>
    <row r="7">
      <c r="B7" s="2013">
        <v>5.0</v>
      </c>
      <c r="C7" s="2013">
        <v>0.0</v>
      </c>
      <c r="D7" s="2013">
        <v>1.0</v>
      </c>
      <c r="E7" s="2013">
        <v>1.0</v>
      </c>
      <c r="F7" s="2013">
        <v>1.0</v>
      </c>
      <c r="G7" s="2013">
        <v>1.0</v>
      </c>
      <c r="H7" s="2013">
        <v>1.0</v>
      </c>
      <c r="J7" s="426">
        <v>200.0</v>
      </c>
      <c r="K7" s="426">
        <v>5.0</v>
      </c>
    </row>
    <row r="8">
      <c r="B8" s="2013">
        <v>6.0</v>
      </c>
      <c r="C8" s="2013">
        <v>1.0</v>
      </c>
      <c r="D8" s="2013">
        <v>1.0</v>
      </c>
      <c r="E8" s="2013">
        <v>1.0</v>
      </c>
      <c r="F8" s="2013">
        <v>1.0</v>
      </c>
      <c r="G8" s="2013">
        <v>1.0</v>
      </c>
      <c r="H8" s="2013">
        <v>1.0</v>
      </c>
      <c r="J8" s="426">
        <v>300.0</v>
      </c>
      <c r="K8" s="426">
        <v>6.0</v>
      </c>
    </row>
    <row r="9">
      <c r="B9" s="2013">
        <v>7.0</v>
      </c>
      <c r="C9" s="2013">
        <v>1.0</v>
      </c>
      <c r="D9" s="2013">
        <v>2.0</v>
      </c>
      <c r="E9" s="2013">
        <v>1.0</v>
      </c>
      <c r="F9" s="2013">
        <v>1.0</v>
      </c>
      <c r="G9" s="2013">
        <v>1.0</v>
      </c>
      <c r="H9" s="2013">
        <v>1.0</v>
      </c>
      <c r="J9" s="426">
        <v>420.0</v>
      </c>
      <c r="K9" s="426">
        <v>7.0</v>
      </c>
    </row>
    <row r="10">
      <c r="B10" s="2013">
        <v>8.0</v>
      </c>
      <c r="C10" s="2013">
        <v>1.0</v>
      </c>
      <c r="D10" s="2013">
        <v>1.0</v>
      </c>
      <c r="E10" s="2013">
        <v>1.0</v>
      </c>
      <c r="F10" s="2013">
        <v>1.0</v>
      </c>
      <c r="G10" s="2013">
        <v>2.0</v>
      </c>
      <c r="H10" s="2013">
        <v>2.0</v>
      </c>
      <c r="J10" s="426">
        <v>560.0</v>
      </c>
      <c r="K10" s="426">
        <v>8.0</v>
      </c>
    </row>
    <row r="11">
      <c r="B11" s="2013">
        <v>9.0</v>
      </c>
      <c r="C11" s="2013">
        <v>1.0</v>
      </c>
      <c r="D11" s="2013">
        <v>2.0</v>
      </c>
      <c r="E11" s="2013">
        <v>1.0</v>
      </c>
      <c r="F11" s="2013">
        <v>1.0</v>
      </c>
      <c r="G11" s="2013">
        <v>2.0</v>
      </c>
      <c r="H11" s="2013">
        <v>2.0</v>
      </c>
      <c r="J11" s="426">
        <v>720.0</v>
      </c>
      <c r="K11" s="426">
        <v>9.0</v>
      </c>
    </row>
    <row r="12">
      <c r="B12" s="2013">
        <v>10.0</v>
      </c>
      <c r="C12" s="2013">
        <v>1.0</v>
      </c>
      <c r="D12" s="2013">
        <v>3.0</v>
      </c>
      <c r="E12" s="2013">
        <v>1.0</v>
      </c>
      <c r="F12" s="2013">
        <v>1.0</v>
      </c>
      <c r="G12" s="2013">
        <v>2.0</v>
      </c>
      <c r="H12" s="2013">
        <v>2.0</v>
      </c>
      <c r="J12" s="426">
        <v>900.0</v>
      </c>
      <c r="K12" s="426">
        <v>10.0</v>
      </c>
    </row>
    <row r="13">
      <c r="B13" s="2013">
        <v>11.0</v>
      </c>
      <c r="C13" s="2013">
        <v>1.0</v>
      </c>
      <c r="D13" s="2013">
        <v>2.0</v>
      </c>
      <c r="E13" s="2013">
        <v>2.0</v>
      </c>
      <c r="F13" s="2013">
        <v>2.0</v>
      </c>
      <c r="G13" s="2013">
        <v>2.0</v>
      </c>
      <c r="H13" s="2013">
        <v>2.0</v>
      </c>
      <c r="J13" s="426">
        <v>1100.0</v>
      </c>
      <c r="K13" s="426">
        <v>11.0</v>
      </c>
    </row>
    <row r="14">
      <c r="B14" s="2013">
        <v>12.0</v>
      </c>
      <c r="C14" s="2013">
        <v>1.0</v>
      </c>
      <c r="D14" s="2013">
        <v>3.0</v>
      </c>
      <c r="E14" s="2013">
        <v>2.0</v>
      </c>
      <c r="F14" s="2013">
        <v>2.0</v>
      </c>
      <c r="G14" s="2013">
        <v>2.0</v>
      </c>
      <c r="H14" s="2013">
        <v>2.0</v>
      </c>
      <c r="J14" s="426">
        <v>1320.0</v>
      </c>
      <c r="K14" s="426">
        <v>12.0</v>
      </c>
    </row>
    <row r="15">
      <c r="B15" s="2013">
        <v>13.0</v>
      </c>
      <c r="C15" s="2013">
        <v>2.0</v>
      </c>
      <c r="D15" s="2013">
        <v>3.0</v>
      </c>
      <c r="E15" s="2013">
        <v>2.0</v>
      </c>
      <c r="F15" s="2013">
        <v>2.0</v>
      </c>
      <c r="G15" s="2013">
        <v>2.0</v>
      </c>
      <c r="H15" s="2013">
        <v>2.0</v>
      </c>
    </row>
    <row r="16">
      <c r="B16" s="2013">
        <v>14.0</v>
      </c>
      <c r="C16" s="2013">
        <v>2.0</v>
      </c>
      <c r="D16" s="2013">
        <v>4.0</v>
      </c>
      <c r="E16" s="2013">
        <v>2.0</v>
      </c>
      <c r="F16" s="2013">
        <v>2.0</v>
      </c>
      <c r="G16" s="2013">
        <v>2.0</v>
      </c>
      <c r="H16" s="2013">
        <v>2.0</v>
      </c>
    </row>
    <row r="17">
      <c r="B17" s="2013">
        <v>15.0</v>
      </c>
      <c r="C17" s="2013">
        <v>2.0</v>
      </c>
      <c r="D17" s="2013">
        <v>3.0</v>
      </c>
      <c r="E17" s="2013">
        <v>2.0</v>
      </c>
      <c r="F17" s="2013">
        <v>2.0</v>
      </c>
      <c r="G17" s="2013">
        <v>3.0</v>
      </c>
      <c r="H17" s="2013">
        <v>3.0</v>
      </c>
    </row>
    <row r="18">
      <c r="B18" s="2013">
        <v>16.0</v>
      </c>
      <c r="C18" s="2013">
        <v>2.0</v>
      </c>
      <c r="D18" s="2013">
        <v>4.0</v>
      </c>
      <c r="E18" s="2013">
        <v>2.0</v>
      </c>
      <c r="F18" s="2013">
        <v>2.0</v>
      </c>
      <c r="G18" s="2013">
        <v>3.0</v>
      </c>
      <c r="H18" s="2013">
        <v>3.0</v>
      </c>
    </row>
    <row r="19">
      <c r="B19" s="2013">
        <v>17.0</v>
      </c>
      <c r="C19" s="2013">
        <v>2.0</v>
      </c>
      <c r="D19" s="2013">
        <v>5.0</v>
      </c>
      <c r="E19" s="2013">
        <v>2.0</v>
      </c>
      <c r="F19" s="2013">
        <v>2.0</v>
      </c>
      <c r="G19" s="2013">
        <v>3.0</v>
      </c>
      <c r="H19" s="2013">
        <v>3.0</v>
      </c>
    </row>
    <row r="20">
      <c r="B20" s="2013">
        <v>18.0</v>
      </c>
      <c r="C20" s="2013">
        <v>2.0</v>
      </c>
      <c r="D20" s="2013">
        <v>4.0</v>
      </c>
      <c r="E20" s="2013">
        <v>3.0</v>
      </c>
      <c r="F20" s="2013">
        <v>3.0</v>
      </c>
      <c r="G20" s="2013">
        <v>3.0</v>
      </c>
      <c r="H20" s="2013">
        <v>3.0</v>
      </c>
    </row>
    <row r="21">
      <c r="B21" s="2013">
        <v>19.0</v>
      </c>
      <c r="C21" s="2013">
        <v>2.0</v>
      </c>
      <c r="D21" s="2013">
        <v>5.0</v>
      </c>
      <c r="E21" s="2013">
        <v>3.0</v>
      </c>
      <c r="F21" s="2013">
        <v>3.0</v>
      </c>
      <c r="G21" s="2013">
        <v>3.0</v>
      </c>
      <c r="H21" s="2013">
        <v>3.0</v>
      </c>
    </row>
    <row r="22">
      <c r="B22" s="2013">
        <v>20.0</v>
      </c>
      <c r="C22" s="2013">
        <v>3.0</v>
      </c>
      <c r="D22" s="2013">
        <v>5.0</v>
      </c>
      <c r="E22" s="2013">
        <v>3.0</v>
      </c>
      <c r="F22" s="2013">
        <v>3.0</v>
      </c>
      <c r="G22" s="2013">
        <v>3.0</v>
      </c>
      <c r="H22" s="2013">
        <v>3.0</v>
      </c>
    </row>
    <row r="23">
      <c r="B23" s="2013">
        <v>21.0</v>
      </c>
      <c r="C23" s="2013">
        <v>2.0</v>
      </c>
      <c r="D23" s="2013">
        <v>5.0</v>
      </c>
      <c r="E23" s="2013">
        <v>3.0</v>
      </c>
      <c r="F23" s="2013">
        <v>3.0</v>
      </c>
      <c r="G23" s="2013">
        <v>4.0</v>
      </c>
      <c r="H23" s="2013">
        <v>4.0</v>
      </c>
    </row>
    <row r="24">
      <c r="B24" s="2013">
        <v>22.0</v>
      </c>
      <c r="C24" s="2013">
        <v>3.0</v>
      </c>
      <c r="D24" s="2013">
        <v>5.0</v>
      </c>
      <c r="E24" s="2013">
        <v>3.0</v>
      </c>
      <c r="F24" s="2013">
        <v>3.0</v>
      </c>
      <c r="G24" s="2013">
        <v>4.0</v>
      </c>
      <c r="H24" s="2013">
        <v>4.0</v>
      </c>
    </row>
    <row r="25">
      <c r="B25" s="2013">
        <v>23.0</v>
      </c>
      <c r="C25" s="2013">
        <v>2.0</v>
      </c>
      <c r="D25" s="2013">
        <v>5.0</v>
      </c>
      <c r="E25" s="2013">
        <v>4.0</v>
      </c>
      <c r="F25" s="2013">
        <v>4.0</v>
      </c>
      <c r="G25" s="2013">
        <v>4.0</v>
      </c>
      <c r="H25" s="2013">
        <v>4.0</v>
      </c>
    </row>
    <row r="26">
      <c r="B26" s="2013">
        <v>24.0</v>
      </c>
      <c r="C26" s="2013">
        <v>3.0</v>
      </c>
      <c r="D26" s="2013">
        <v>5.0</v>
      </c>
      <c r="E26" s="2013">
        <v>4.0</v>
      </c>
      <c r="F26" s="2013">
        <v>4.0</v>
      </c>
      <c r="G26" s="2013">
        <v>4.0</v>
      </c>
      <c r="H26" s="2013">
        <v>4.0</v>
      </c>
    </row>
    <row r="27">
      <c r="B27" s="2013">
        <v>25.0</v>
      </c>
      <c r="C27" s="2013">
        <v>3.0</v>
      </c>
      <c r="D27" s="2013">
        <v>6.0</v>
      </c>
      <c r="E27" s="2013">
        <v>4.0</v>
      </c>
      <c r="F27" s="2013">
        <v>4.0</v>
      </c>
      <c r="G27" s="2013">
        <v>4.0</v>
      </c>
      <c r="H27" s="2013">
        <v>4.0</v>
      </c>
    </row>
    <row r="28">
      <c r="B28" s="2013">
        <v>26.0</v>
      </c>
      <c r="C28" s="2013">
        <v>3.0</v>
      </c>
      <c r="D28" s="2013">
        <v>7.0</v>
      </c>
      <c r="E28" s="2013">
        <v>4.0</v>
      </c>
      <c r="F28" s="2013">
        <v>4.0</v>
      </c>
      <c r="G28" s="2013">
        <v>4.0</v>
      </c>
      <c r="H28" s="2013">
        <v>4.0</v>
      </c>
    </row>
    <row r="29">
      <c r="B29" s="2013">
        <v>27.0</v>
      </c>
      <c r="C29" s="2013">
        <v>4.0</v>
      </c>
      <c r="D29" s="2013">
        <v>7.0</v>
      </c>
      <c r="E29" s="2013">
        <v>4.0</v>
      </c>
      <c r="F29" s="2013">
        <v>4.0</v>
      </c>
      <c r="G29" s="2013">
        <v>4.0</v>
      </c>
      <c r="H29" s="2013">
        <v>4.0</v>
      </c>
    </row>
    <row r="30">
      <c r="B30" s="2013">
        <v>28.0</v>
      </c>
      <c r="C30" s="2013">
        <v>3.0</v>
      </c>
      <c r="D30" s="2013">
        <v>7.0</v>
      </c>
      <c r="E30" s="2013">
        <v>4.0</v>
      </c>
      <c r="F30" s="2013">
        <v>4.0</v>
      </c>
      <c r="G30" s="2013">
        <v>5.0</v>
      </c>
      <c r="H30" s="2013">
        <v>5.0</v>
      </c>
    </row>
    <row r="31">
      <c r="B31" s="2013">
        <v>29.0</v>
      </c>
      <c r="C31" s="2013">
        <v>4.0</v>
      </c>
      <c r="D31" s="2013">
        <v>7.0</v>
      </c>
      <c r="E31" s="2013">
        <v>4.0</v>
      </c>
      <c r="F31" s="2013">
        <v>4.0</v>
      </c>
      <c r="G31" s="2013">
        <v>5.0</v>
      </c>
      <c r="H31" s="2013">
        <v>5.0</v>
      </c>
    </row>
    <row r="32">
      <c r="B32" s="2013">
        <v>30.0</v>
      </c>
      <c r="C32" s="2013">
        <v>3.0</v>
      </c>
      <c r="D32" s="2013">
        <v>7.0</v>
      </c>
      <c r="E32" s="2013">
        <v>5.0</v>
      </c>
      <c r="F32" s="2013">
        <v>5.0</v>
      </c>
      <c r="G32" s="2013">
        <v>5.0</v>
      </c>
      <c r="H32" s="2013">
        <v>5.0</v>
      </c>
    </row>
    <row r="33">
      <c r="B33" s="2013">
        <v>31.0</v>
      </c>
      <c r="C33" s="2013">
        <v>4.0</v>
      </c>
      <c r="D33" s="2013">
        <v>7.0</v>
      </c>
      <c r="E33" s="2013">
        <v>5.0</v>
      </c>
      <c r="F33" s="2013">
        <v>5.0</v>
      </c>
      <c r="G33" s="2013">
        <v>5.0</v>
      </c>
      <c r="H33" s="2013">
        <v>5.0</v>
      </c>
    </row>
    <row r="34">
      <c r="B34" s="2013">
        <v>32.0</v>
      </c>
      <c r="C34" s="2013">
        <v>4.0</v>
      </c>
      <c r="D34" s="2013">
        <v>8.0</v>
      </c>
      <c r="E34" s="2013">
        <v>5.0</v>
      </c>
      <c r="F34" s="2013">
        <v>5.0</v>
      </c>
      <c r="G34" s="2013">
        <v>5.0</v>
      </c>
      <c r="H34" s="2013">
        <v>5.0</v>
      </c>
    </row>
    <row r="35">
      <c r="B35" s="2013">
        <v>33.0</v>
      </c>
      <c r="C35" s="2013">
        <v>4.0</v>
      </c>
      <c r="D35" s="2013">
        <v>7.0</v>
      </c>
      <c r="E35" s="2013">
        <v>5.0</v>
      </c>
      <c r="F35" s="2013">
        <v>5.0</v>
      </c>
      <c r="G35" s="2013">
        <v>6.0</v>
      </c>
      <c r="H35" s="2013">
        <v>6.0</v>
      </c>
    </row>
    <row r="36">
      <c r="B36" s="2013">
        <v>34.0</v>
      </c>
      <c r="C36" s="2013">
        <v>4.0</v>
      </c>
      <c r="D36" s="2013">
        <v>8.0</v>
      </c>
      <c r="E36" s="2013">
        <v>5.0</v>
      </c>
      <c r="F36" s="2013">
        <v>5.0</v>
      </c>
      <c r="G36" s="2013">
        <v>6.0</v>
      </c>
      <c r="H36" s="2013">
        <v>6.0</v>
      </c>
    </row>
    <row r="37">
      <c r="B37" s="2013">
        <v>35.0</v>
      </c>
      <c r="C37" s="2013">
        <v>4.0</v>
      </c>
      <c r="D37" s="2013">
        <v>9.0</v>
      </c>
      <c r="E37" s="2013">
        <v>5.0</v>
      </c>
      <c r="F37" s="2013">
        <v>5.0</v>
      </c>
      <c r="G37" s="2013">
        <v>6.0</v>
      </c>
      <c r="H37" s="2013">
        <v>6.0</v>
      </c>
    </row>
    <row r="38">
      <c r="B38" s="2013">
        <v>36.0</v>
      </c>
      <c r="C38" s="2013">
        <v>4.0</v>
      </c>
      <c r="D38" s="2013">
        <v>8.0</v>
      </c>
      <c r="E38" s="2013">
        <v>6.0</v>
      </c>
      <c r="F38" s="2013">
        <v>6.0</v>
      </c>
      <c r="G38" s="2013">
        <v>6.0</v>
      </c>
      <c r="H38" s="2013">
        <v>6.0</v>
      </c>
    </row>
    <row r="39">
      <c r="B39" s="2013">
        <v>37.0</v>
      </c>
      <c r="C39" s="2013">
        <v>4.0</v>
      </c>
      <c r="D39" s="2013">
        <v>9.0</v>
      </c>
      <c r="E39" s="2013">
        <v>6.0</v>
      </c>
      <c r="F39" s="2013">
        <v>6.0</v>
      </c>
      <c r="G39" s="2013">
        <v>6.0</v>
      </c>
      <c r="H39" s="2013">
        <v>6.0</v>
      </c>
    </row>
    <row r="40">
      <c r="B40" s="2013">
        <v>38.0</v>
      </c>
      <c r="C40" s="2013">
        <v>5.0</v>
      </c>
      <c r="D40" s="2013">
        <v>9.0</v>
      </c>
      <c r="E40" s="2013">
        <v>6.0</v>
      </c>
      <c r="F40" s="2013">
        <v>6.0</v>
      </c>
      <c r="G40" s="2013">
        <v>6.0</v>
      </c>
      <c r="H40" s="2013">
        <v>6.0</v>
      </c>
    </row>
    <row r="41">
      <c r="B41" s="2013">
        <v>39.0</v>
      </c>
      <c r="C41" s="2013">
        <v>5.0</v>
      </c>
      <c r="D41" s="2013">
        <v>10.0</v>
      </c>
      <c r="E41" s="2013">
        <v>6.0</v>
      </c>
      <c r="F41" s="2013">
        <v>6.0</v>
      </c>
      <c r="G41" s="2013">
        <v>6.0</v>
      </c>
      <c r="H41" s="2013">
        <v>6.0</v>
      </c>
    </row>
    <row r="42">
      <c r="B42" s="2013">
        <v>40.0</v>
      </c>
      <c r="C42" s="2013">
        <v>5.0</v>
      </c>
      <c r="D42" s="2013">
        <v>9.0</v>
      </c>
      <c r="E42" s="2013">
        <v>6.0</v>
      </c>
      <c r="F42" s="2013">
        <v>6.0</v>
      </c>
      <c r="G42" s="2013">
        <v>7.0</v>
      </c>
      <c r="H42" s="2013">
        <v>7.0</v>
      </c>
    </row>
    <row r="43">
      <c r="B43" s="2013">
        <v>41.0</v>
      </c>
      <c r="C43" s="2013">
        <v>5.0</v>
      </c>
      <c r="D43" s="2013">
        <v>10.0</v>
      </c>
      <c r="E43" s="2013">
        <v>6.0</v>
      </c>
      <c r="F43" s="2013">
        <v>6.0</v>
      </c>
      <c r="G43" s="2013">
        <v>7.0</v>
      </c>
      <c r="H43" s="2013">
        <v>7.0</v>
      </c>
    </row>
    <row r="44">
      <c r="B44" s="2013">
        <v>42.0</v>
      </c>
      <c r="C44" s="2013">
        <v>5.0</v>
      </c>
      <c r="D44" s="2013">
        <v>11.0</v>
      </c>
      <c r="E44" s="2013">
        <v>6.0</v>
      </c>
      <c r="F44" s="2013">
        <v>6.0</v>
      </c>
      <c r="G44" s="2013">
        <v>7.0</v>
      </c>
      <c r="H44" s="2013">
        <v>7.0</v>
      </c>
    </row>
    <row r="45">
      <c r="B45" s="2013">
        <v>43.0</v>
      </c>
      <c r="C45" s="2013">
        <v>5.0</v>
      </c>
      <c r="D45" s="2013">
        <v>10.0</v>
      </c>
      <c r="E45" s="2013">
        <v>7.0</v>
      </c>
      <c r="F45" s="2013">
        <v>7.0</v>
      </c>
      <c r="G45" s="2013">
        <v>7.0</v>
      </c>
      <c r="H45" s="2013">
        <v>7.0</v>
      </c>
    </row>
    <row r="46">
      <c r="B46" s="2013">
        <v>44.0</v>
      </c>
      <c r="C46" s="2013">
        <v>5.0</v>
      </c>
      <c r="D46" s="2013">
        <v>11.0</v>
      </c>
      <c r="E46" s="2013">
        <v>7.0</v>
      </c>
      <c r="F46" s="2013">
        <v>7.0</v>
      </c>
      <c r="G46" s="2013">
        <v>7.0</v>
      </c>
      <c r="H46" s="2013">
        <v>7.0</v>
      </c>
    </row>
    <row r="47">
      <c r="B47" s="2013">
        <v>45.0</v>
      </c>
      <c r="C47" s="2013">
        <v>6.0</v>
      </c>
      <c r="D47" s="2013">
        <v>11.0</v>
      </c>
      <c r="E47" s="2013">
        <v>7.0</v>
      </c>
      <c r="F47" s="2013">
        <v>7.0</v>
      </c>
      <c r="G47" s="2013">
        <v>7.0</v>
      </c>
      <c r="H47" s="2013">
        <v>7.0</v>
      </c>
    </row>
    <row r="48">
      <c r="B48" s="2013">
        <v>46.0</v>
      </c>
      <c r="C48" s="2013">
        <v>5.0</v>
      </c>
      <c r="D48" s="2013">
        <v>11.0</v>
      </c>
      <c r="E48" s="2013">
        <v>7.0</v>
      </c>
      <c r="F48" s="2013">
        <v>7.0</v>
      </c>
      <c r="G48" s="2013">
        <v>8.0</v>
      </c>
      <c r="H48" s="2013">
        <v>8.0</v>
      </c>
    </row>
    <row r="49">
      <c r="B49" s="2013">
        <v>47.0</v>
      </c>
      <c r="C49" s="2013">
        <v>6.0</v>
      </c>
      <c r="D49" s="2013">
        <v>11.0</v>
      </c>
      <c r="E49" s="2013">
        <v>7.0</v>
      </c>
      <c r="F49" s="2013">
        <v>7.0</v>
      </c>
      <c r="G49" s="2013">
        <v>8.0</v>
      </c>
      <c r="H49" s="2013">
        <v>8.0</v>
      </c>
    </row>
    <row r="50">
      <c r="B50" s="2013">
        <v>48.0</v>
      </c>
      <c r="C50" s="2013">
        <v>5.0</v>
      </c>
      <c r="D50" s="2013">
        <v>11.0</v>
      </c>
      <c r="E50" s="2013">
        <v>8.0</v>
      </c>
      <c r="F50" s="2013">
        <v>8.0</v>
      </c>
      <c r="G50" s="2013">
        <v>8.0</v>
      </c>
      <c r="H50" s="2013">
        <v>8.0</v>
      </c>
    </row>
    <row r="51">
      <c r="B51" s="2013">
        <v>49.0</v>
      </c>
      <c r="C51" s="2013">
        <v>6.0</v>
      </c>
      <c r="D51" s="2013">
        <v>11.0</v>
      </c>
      <c r="E51" s="2013">
        <v>8.0</v>
      </c>
      <c r="F51" s="2013">
        <v>8.0</v>
      </c>
      <c r="G51" s="2013">
        <v>8.0</v>
      </c>
      <c r="H51" s="2013">
        <v>8.0</v>
      </c>
    </row>
    <row r="52">
      <c r="B52" s="2013">
        <v>50.0</v>
      </c>
      <c r="C52" s="2013">
        <v>6.0</v>
      </c>
      <c r="D52" s="2013">
        <v>12.0</v>
      </c>
      <c r="E52" s="2013">
        <v>8.0</v>
      </c>
      <c r="F52" s="2013">
        <v>8.0</v>
      </c>
      <c r="G52" s="2013">
        <v>8.0</v>
      </c>
      <c r="H52" s="2013">
        <v>8.0</v>
      </c>
    </row>
    <row r="53">
      <c r="B53" s="2013">
        <v>51.0</v>
      </c>
      <c r="C53" s="2013">
        <v>6.0</v>
      </c>
      <c r="D53" s="2013">
        <v>13.0</v>
      </c>
      <c r="E53" s="2013">
        <v>8.0</v>
      </c>
      <c r="F53" s="2013">
        <v>8.0</v>
      </c>
      <c r="G53" s="2013">
        <v>8.0</v>
      </c>
      <c r="H53" s="2013">
        <v>8.0</v>
      </c>
    </row>
    <row r="54">
      <c r="B54" s="2013">
        <v>52.0</v>
      </c>
      <c r="C54" s="2013">
        <v>7.0</v>
      </c>
      <c r="D54" s="2013">
        <v>13.0</v>
      </c>
      <c r="E54" s="2013">
        <v>8.0</v>
      </c>
      <c r="F54" s="2013">
        <v>8.0</v>
      </c>
      <c r="G54" s="2013">
        <v>8.0</v>
      </c>
      <c r="H54" s="2013">
        <v>8.0</v>
      </c>
    </row>
    <row r="55">
      <c r="B55" s="2013">
        <v>53.0</v>
      </c>
      <c r="C55" s="2013">
        <v>6.0</v>
      </c>
      <c r="D55" s="2013">
        <v>13.0</v>
      </c>
      <c r="E55" s="2013">
        <v>8.0</v>
      </c>
      <c r="F55" s="2013">
        <v>8.0</v>
      </c>
      <c r="G55" s="2013">
        <v>9.0</v>
      </c>
      <c r="H55" s="2013">
        <v>9.0</v>
      </c>
    </row>
    <row r="56">
      <c r="B56" s="2013">
        <v>54.0</v>
      </c>
      <c r="C56" s="2013">
        <v>7.0</v>
      </c>
      <c r="D56" s="2013">
        <v>13.0</v>
      </c>
      <c r="E56" s="2013">
        <v>8.0</v>
      </c>
      <c r="F56" s="2013">
        <v>8.0</v>
      </c>
      <c r="G56" s="2013">
        <v>9.0</v>
      </c>
      <c r="H56" s="2013">
        <v>9.0</v>
      </c>
    </row>
    <row r="57">
      <c r="B57" s="2013">
        <v>55.0</v>
      </c>
      <c r="C57" s="2013">
        <v>6.0</v>
      </c>
      <c r="D57" s="2013">
        <v>13.0</v>
      </c>
      <c r="E57" s="2013">
        <v>9.0</v>
      </c>
      <c r="F57" s="2013">
        <v>9.0</v>
      </c>
      <c r="G57" s="2013">
        <v>9.0</v>
      </c>
      <c r="H57" s="2013">
        <v>9.0</v>
      </c>
    </row>
    <row r="58">
      <c r="B58" s="2013">
        <v>56.0</v>
      </c>
      <c r="C58" s="2013">
        <v>7.0</v>
      </c>
      <c r="D58" s="2013">
        <v>13.0</v>
      </c>
      <c r="E58" s="2013">
        <v>9.0</v>
      </c>
      <c r="F58" s="2013">
        <v>9.0</v>
      </c>
      <c r="G58" s="2013">
        <v>9.0</v>
      </c>
      <c r="H58" s="2013">
        <v>9.0</v>
      </c>
    </row>
    <row r="59">
      <c r="B59" s="2013">
        <v>57.0</v>
      </c>
      <c r="C59" s="2013">
        <v>7.0</v>
      </c>
      <c r="D59" s="2013">
        <v>14.0</v>
      </c>
      <c r="E59" s="2013">
        <v>9.0</v>
      </c>
      <c r="F59" s="2013">
        <v>9.0</v>
      </c>
      <c r="G59" s="2013">
        <v>9.0</v>
      </c>
      <c r="H59" s="2013">
        <v>9.0</v>
      </c>
    </row>
    <row r="60">
      <c r="B60" s="2013">
        <v>58.0</v>
      </c>
      <c r="C60" s="2013">
        <v>7.0</v>
      </c>
      <c r="D60" s="2013">
        <v>13.0</v>
      </c>
      <c r="E60" s="2013">
        <v>9.0</v>
      </c>
      <c r="F60" s="2013">
        <v>9.0</v>
      </c>
      <c r="G60" s="2013">
        <v>10.0</v>
      </c>
      <c r="H60" s="2013">
        <v>10.0</v>
      </c>
    </row>
    <row r="61">
      <c r="B61" s="2013">
        <v>59.0</v>
      </c>
      <c r="C61" s="2013">
        <v>7.0</v>
      </c>
      <c r="D61" s="2013">
        <v>14.0</v>
      </c>
      <c r="E61" s="2013">
        <v>9.0</v>
      </c>
      <c r="F61" s="2013">
        <v>9.0</v>
      </c>
      <c r="G61" s="2013">
        <v>10.0</v>
      </c>
      <c r="H61" s="2013">
        <v>10.0</v>
      </c>
    </row>
    <row r="62">
      <c r="B62" s="2013">
        <v>60.0</v>
      </c>
      <c r="C62" s="2013">
        <v>7.0</v>
      </c>
      <c r="D62" s="2013">
        <v>15.0</v>
      </c>
      <c r="E62" s="2013">
        <v>9.0</v>
      </c>
      <c r="F62" s="2013">
        <v>9.0</v>
      </c>
      <c r="G62" s="2013">
        <v>10.0</v>
      </c>
      <c r="H62" s="2013">
        <v>10.0</v>
      </c>
    </row>
    <row r="63">
      <c r="B63" s="2013">
        <v>61.0</v>
      </c>
      <c r="C63" s="2013">
        <v>7.0</v>
      </c>
      <c r="D63" s="2013">
        <v>14.0</v>
      </c>
      <c r="E63" s="2013">
        <v>10.0</v>
      </c>
      <c r="F63" s="2013">
        <v>10.0</v>
      </c>
      <c r="G63" s="2013">
        <v>10.0</v>
      </c>
      <c r="H63" s="2013">
        <v>10.0</v>
      </c>
    </row>
    <row r="64">
      <c r="B64" s="2013">
        <v>62.0</v>
      </c>
      <c r="C64" s="2013">
        <v>7.0</v>
      </c>
      <c r="D64" s="2013">
        <v>15.0</v>
      </c>
      <c r="E64" s="2013">
        <v>10.0</v>
      </c>
      <c r="F64" s="2013">
        <v>10.0</v>
      </c>
      <c r="G64" s="2013">
        <v>10.0</v>
      </c>
      <c r="H64" s="2013">
        <v>10.0</v>
      </c>
    </row>
    <row r="65">
      <c r="B65" s="2013">
        <v>63.0</v>
      </c>
      <c r="C65" s="2013">
        <v>8.0</v>
      </c>
      <c r="D65" s="2013">
        <v>15.0</v>
      </c>
      <c r="E65" s="2013">
        <v>10.0</v>
      </c>
      <c r="F65" s="2013">
        <v>10.0</v>
      </c>
      <c r="G65" s="2013">
        <v>10.0</v>
      </c>
      <c r="H65" s="2013">
        <v>10.0</v>
      </c>
    </row>
    <row r="66">
      <c r="B66" s="2013">
        <v>64.0</v>
      </c>
      <c r="C66" s="2013">
        <v>8.0</v>
      </c>
      <c r="D66" s="2013">
        <v>16.0</v>
      </c>
      <c r="E66" s="2013">
        <v>10.0</v>
      </c>
      <c r="F66" s="2013">
        <v>10.0</v>
      </c>
      <c r="G66" s="2013">
        <v>10.0</v>
      </c>
      <c r="H66" s="2013">
        <v>10.0</v>
      </c>
    </row>
    <row r="67">
      <c r="B67" s="2013">
        <v>65.0</v>
      </c>
      <c r="C67" s="2013">
        <v>8.0</v>
      </c>
      <c r="D67" s="2013">
        <v>15.0</v>
      </c>
      <c r="E67" s="2013">
        <v>10.0</v>
      </c>
      <c r="F67" s="2013">
        <v>10.0</v>
      </c>
      <c r="G67" s="2013">
        <v>11.0</v>
      </c>
      <c r="H67" s="2013">
        <v>11.0</v>
      </c>
    </row>
    <row r="68">
      <c r="B68" s="2013">
        <v>66.0</v>
      </c>
      <c r="C68" s="2013">
        <v>8.0</v>
      </c>
      <c r="D68" s="2013">
        <v>16.0</v>
      </c>
      <c r="E68" s="2013">
        <v>10.0</v>
      </c>
      <c r="F68" s="2013">
        <v>10.0</v>
      </c>
      <c r="G68" s="2013">
        <v>11.0</v>
      </c>
      <c r="H68" s="2013">
        <v>11.0</v>
      </c>
    </row>
    <row r="69">
      <c r="B69" s="2013">
        <v>67.0</v>
      </c>
      <c r="C69" s="2013">
        <v>8.0</v>
      </c>
      <c r="D69" s="2013">
        <v>17.0</v>
      </c>
      <c r="E69" s="2013">
        <v>10.0</v>
      </c>
      <c r="F69" s="2013">
        <v>10.0</v>
      </c>
      <c r="G69" s="2013">
        <v>11.0</v>
      </c>
      <c r="H69" s="2013">
        <v>11.0</v>
      </c>
    </row>
    <row r="70">
      <c r="B70" s="2013">
        <v>68.0</v>
      </c>
      <c r="C70" s="2013">
        <v>8.0</v>
      </c>
      <c r="D70" s="2013">
        <v>16.0</v>
      </c>
      <c r="E70" s="2013">
        <v>11.0</v>
      </c>
      <c r="F70" s="2013">
        <v>11.0</v>
      </c>
      <c r="G70" s="2013">
        <v>11.0</v>
      </c>
      <c r="H70" s="2013">
        <v>11.0</v>
      </c>
    </row>
    <row r="71">
      <c r="B71" s="2013">
        <v>69.0</v>
      </c>
      <c r="C71" s="2013">
        <v>8.0</v>
      </c>
      <c r="D71" s="2013">
        <v>17.0</v>
      </c>
      <c r="E71" s="2013">
        <v>11.0</v>
      </c>
      <c r="F71" s="2013">
        <v>11.0</v>
      </c>
      <c r="G71" s="2013">
        <v>11.0</v>
      </c>
      <c r="H71" s="2013">
        <v>11.0</v>
      </c>
    </row>
    <row r="72">
      <c r="B72" s="2013">
        <v>70.0</v>
      </c>
      <c r="C72" s="2013">
        <v>9.0</v>
      </c>
      <c r="D72" s="2013">
        <v>17.0</v>
      </c>
      <c r="E72" s="2013">
        <v>11.0</v>
      </c>
      <c r="F72" s="2013">
        <v>11.0</v>
      </c>
      <c r="G72" s="2013">
        <v>11.0</v>
      </c>
      <c r="H72" s="2013">
        <v>11.0</v>
      </c>
    </row>
    <row r="73">
      <c r="B73" s="2013">
        <v>71.0</v>
      </c>
      <c r="C73" s="2013">
        <v>8.0</v>
      </c>
      <c r="D73" s="2013">
        <v>17.0</v>
      </c>
      <c r="E73" s="2013">
        <v>11.0</v>
      </c>
      <c r="F73" s="2013">
        <v>11.0</v>
      </c>
      <c r="G73" s="2013">
        <v>12.0</v>
      </c>
      <c r="H73" s="2013">
        <v>12.0</v>
      </c>
    </row>
    <row r="74">
      <c r="B74" s="2013">
        <v>72.0</v>
      </c>
      <c r="C74" s="2013">
        <v>9.0</v>
      </c>
      <c r="D74" s="2013">
        <v>17.0</v>
      </c>
      <c r="E74" s="2013">
        <v>11.0</v>
      </c>
      <c r="F74" s="2013">
        <v>11.0</v>
      </c>
      <c r="G74" s="2013">
        <v>12.0</v>
      </c>
      <c r="H74" s="2013">
        <v>12.0</v>
      </c>
    </row>
    <row r="75">
      <c r="B75" s="2013">
        <v>73.0</v>
      </c>
      <c r="C75" s="2013">
        <v>8.0</v>
      </c>
      <c r="D75" s="2013">
        <v>17.0</v>
      </c>
      <c r="E75" s="2013">
        <v>12.0</v>
      </c>
      <c r="F75" s="2013">
        <v>12.0</v>
      </c>
      <c r="G75" s="2013">
        <v>12.0</v>
      </c>
      <c r="H75" s="2013">
        <v>12.0</v>
      </c>
    </row>
    <row r="76">
      <c r="B76" s="2013">
        <v>74.0</v>
      </c>
      <c r="C76" s="2013">
        <v>9.0</v>
      </c>
      <c r="D76" s="2013">
        <v>17.0</v>
      </c>
      <c r="E76" s="2013">
        <v>12.0</v>
      </c>
      <c r="F76" s="2013">
        <v>12.0</v>
      </c>
      <c r="G76" s="2013">
        <v>12.0</v>
      </c>
      <c r="H76" s="2013">
        <v>12.0</v>
      </c>
    </row>
    <row r="77">
      <c r="B77" s="2013">
        <v>75.0</v>
      </c>
      <c r="C77" s="2013">
        <v>9.0</v>
      </c>
      <c r="D77" s="2013">
        <v>18.0</v>
      </c>
      <c r="E77" s="2013">
        <v>12.0</v>
      </c>
      <c r="F77" s="2013">
        <v>12.0</v>
      </c>
      <c r="G77" s="2013">
        <v>12.0</v>
      </c>
      <c r="H77" s="2013">
        <v>12.0</v>
      </c>
    </row>
    <row r="78">
      <c r="B78" s="2013">
        <v>76.0</v>
      </c>
      <c r="C78" s="2013">
        <v>9.0</v>
      </c>
      <c r="D78" s="2013">
        <v>19.0</v>
      </c>
      <c r="E78" s="2013">
        <v>12.0</v>
      </c>
      <c r="F78" s="2013">
        <v>12.0</v>
      </c>
      <c r="G78" s="2013">
        <v>12.0</v>
      </c>
      <c r="H78" s="2013">
        <v>12.0</v>
      </c>
    </row>
    <row r="79">
      <c r="B79" s="2013">
        <v>77.0</v>
      </c>
      <c r="C79" s="2013">
        <v>10.0</v>
      </c>
      <c r="D79" s="2013">
        <v>19.0</v>
      </c>
      <c r="E79" s="2013">
        <v>12.0</v>
      </c>
      <c r="F79" s="2013">
        <v>12.0</v>
      </c>
      <c r="G79" s="2013">
        <v>12.0</v>
      </c>
      <c r="H79" s="2013">
        <v>12.0</v>
      </c>
    </row>
    <row r="80">
      <c r="B80" s="2013">
        <v>78.0</v>
      </c>
      <c r="C80" s="2013">
        <v>9.0</v>
      </c>
      <c r="D80" s="2013">
        <v>19.0</v>
      </c>
      <c r="E80" s="2013">
        <v>12.0</v>
      </c>
      <c r="F80" s="2013">
        <v>12.0</v>
      </c>
      <c r="G80" s="2013">
        <v>13.0</v>
      </c>
      <c r="H80" s="2013">
        <v>13.0</v>
      </c>
    </row>
    <row r="81">
      <c r="B81" s="2013">
        <v>79.0</v>
      </c>
      <c r="C81" s="2013">
        <v>10.0</v>
      </c>
      <c r="D81" s="2013">
        <v>19.0</v>
      </c>
      <c r="E81" s="2013">
        <v>12.0</v>
      </c>
      <c r="F81" s="2013">
        <v>12.0</v>
      </c>
      <c r="G81" s="2013">
        <v>13.0</v>
      </c>
      <c r="H81" s="2013">
        <v>13.0</v>
      </c>
    </row>
    <row r="82">
      <c r="B82" s="2013">
        <v>80.0</v>
      </c>
      <c r="C82" s="2013">
        <v>9.0</v>
      </c>
      <c r="D82" s="2013">
        <v>19.0</v>
      </c>
      <c r="E82" s="2013">
        <v>13.0</v>
      </c>
      <c r="F82" s="2013">
        <v>13.0</v>
      </c>
      <c r="G82" s="2013">
        <v>13.0</v>
      </c>
      <c r="H82" s="2013">
        <v>13.0</v>
      </c>
    </row>
    <row r="83">
      <c r="B83" s="2013">
        <v>81.0</v>
      </c>
      <c r="C83" s="2013">
        <v>10.0</v>
      </c>
      <c r="D83" s="2013">
        <v>19.0</v>
      </c>
      <c r="E83" s="2013">
        <v>13.0</v>
      </c>
      <c r="F83" s="2013">
        <v>13.0</v>
      </c>
      <c r="G83" s="2013">
        <v>13.0</v>
      </c>
      <c r="H83" s="2013">
        <v>13.0</v>
      </c>
    </row>
    <row r="84">
      <c r="B84" s="2013">
        <v>82.0</v>
      </c>
      <c r="C84" s="2013">
        <v>10.0</v>
      </c>
      <c r="D84" s="2013">
        <v>20.0</v>
      </c>
      <c r="E84" s="2013">
        <v>13.0</v>
      </c>
      <c r="F84" s="2013">
        <v>13.0</v>
      </c>
      <c r="G84" s="2013">
        <v>13.0</v>
      </c>
      <c r="H84" s="2013">
        <v>13.0</v>
      </c>
    </row>
    <row r="85">
      <c r="B85" s="2013">
        <v>83.0</v>
      </c>
      <c r="C85" s="2013">
        <v>10.0</v>
      </c>
      <c r="D85" s="2013">
        <v>19.0</v>
      </c>
      <c r="E85" s="2013">
        <v>13.0</v>
      </c>
      <c r="F85" s="2013">
        <v>13.0</v>
      </c>
      <c r="G85" s="2013">
        <v>14.0</v>
      </c>
      <c r="H85" s="2013">
        <v>14.0</v>
      </c>
    </row>
    <row r="86">
      <c r="B86" s="2013">
        <v>84.0</v>
      </c>
      <c r="C86" s="2013">
        <v>10.0</v>
      </c>
      <c r="D86" s="2013">
        <v>20.0</v>
      </c>
      <c r="E86" s="2013">
        <v>13.0</v>
      </c>
      <c r="F86" s="2013">
        <v>13.0</v>
      </c>
      <c r="G86" s="2013">
        <v>14.0</v>
      </c>
      <c r="H86" s="2013">
        <v>14.0</v>
      </c>
    </row>
    <row r="87">
      <c r="B87" s="2013">
        <v>85.0</v>
      </c>
      <c r="C87" s="2013">
        <v>10.0</v>
      </c>
      <c r="D87" s="2013">
        <v>21.0</v>
      </c>
      <c r="E87" s="2013">
        <v>13.0</v>
      </c>
      <c r="F87" s="2013">
        <v>13.0</v>
      </c>
      <c r="G87" s="2013">
        <v>14.0</v>
      </c>
      <c r="H87" s="2013">
        <v>14.0</v>
      </c>
    </row>
    <row r="88">
      <c r="B88" s="2013">
        <v>86.0</v>
      </c>
      <c r="C88" s="2013">
        <v>10.0</v>
      </c>
      <c r="D88" s="2013">
        <v>20.0</v>
      </c>
      <c r="E88" s="2013">
        <v>14.0</v>
      </c>
      <c r="F88" s="2013">
        <v>14.0</v>
      </c>
      <c r="G88" s="2013">
        <v>14.0</v>
      </c>
      <c r="H88" s="2013">
        <v>14.0</v>
      </c>
    </row>
    <row r="89">
      <c r="B89" s="2013">
        <v>87.0</v>
      </c>
      <c r="C89" s="2013">
        <v>10.0</v>
      </c>
      <c r="D89" s="2013">
        <v>21.0</v>
      </c>
      <c r="E89" s="2013">
        <v>14.0</v>
      </c>
      <c r="F89" s="2013">
        <v>14.0</v>
      </c>
      <c r="G89" s="2013">
        <v>14.0</v>
      </c>
      <c r="H89" s="2013">
        <v>14.0</v>
      </c>
    </row>
    <row r="90">
      <c r="B90" s="2013">
        <v>88.0</v>
      </c>
      <c r="C90" s="2013">
        <v>11.0</v>
      </c>
      <c r="D90" s="2013">
        <v>21.0</v>
      </c>
      <c r="E90" s="2013">
        <v>14.0</v>
      </c>
      <c r="F90" s="2013">
        <v>14.0</v>
      </c>
      <c r="G90" s="2013">
        <v>14.0</v>
      </c>
      <c r="H90" s="2013">
        <v>14.0</v>
      </c>
    </row>
    <row r="91">
      <c r="B91" s="2013">
        <v>89.0</v>
      </c>
      <c r="C91" s="2013">
        <v>11.0</v>
      </c>
      <c r="D91" s="2013">
        <v>22.0</v>
      </c>
      <c r="E91" s="2013">
        <v>14.0</v>
      </c>
      <c r="F91" s="2013">
        <v>14.0</v>
      </c>
      <c r="G91" s="2013">
        <v>14.0</v>
      </c>
      <c r="H91" s="2013">
        <v>14.0</v>
      </c>
    </row>
    <row r="92">
      <c r="B92" s="2013">
        <v>90.0</v>
      </c>
      <c r="C92" s="2013">
        <v>11.0</v>
      </c>
      <c r="D92" s="2013">
        <v>21.0</v>
      </c>
      <c r="E92" s="2013">
        <v>14.0</v>
      </c>
      <c r="F92" s="2013">
        <v>14.0</v>
      </c>
      <c r="G92" s="2013">
        <v>15.0</v>
      </c>
      <c r="H92" s="2013">
        <v>15.0</v>
      </c>
    </row>
    <row r="93">
      <c r="B93" s="2013">
        <v>91.0</v>
      </c>
      <c r="C93" s="2013">
        <v>11.0</v>
      </c>
      <c r="D93" s="2013">
        <v>22.0</v>
      </c>
      <c r="E93" s="2013">
        <v>14.0</v>
      </c>
      <c r="F93" s="2013">
        <v>14.0</v>
      </c>
      <c r="G93" s="2013">
        <v>15.0</v>
      </c>
      <c r="H93" s="2013">
        <v>15.0</v>
      </c>
    </row>
    <row r="94">
      <c r="B94" s="2013">
        <v>92.0</v>
      </c>
      <c r="C94" s="2013">
        <v>11.0</v>
      </c>
      <c r="D94" s="2013">
        <v>23.0</v>
      </c>
      <c r="E94" s="2013">
        <v>14.0</v>
      </c>
      <c r="F94" s="2013">
        <v>14.0</v>
      </c>
      <c r="G94" s="2013">
        <v>15.0</v>
      </c>
      <c r="H94" s="2013">
        <v>15.0</v>
      </c>
    </row>
    <row r="95">
      <c r="B95" s="2013">
        <v>93.0</v>
      </c>
      <c r="C95" s="2013">
        <v>11.0</v>
      </c>
      <c r="D95" s="2013">
        <v>22.0</v>
      </c>
      <c r="E95" s="2013">
        <v>15.0</v>
      </c>
      <c r="F95" s="2013">
        <v>15.0</v>
      </c>
      <c r="G95" s="2013">
        <v>15.0</v>
      </c>
      <c r="H95" s="2013">
        <v>15.0</v>
      </c>
    </row>
    <row r="96">
      <c r="B96" s="2013">
        <v>94.0</v>
      </c>
      <c r="C96" s="2013">
        <v>11.0</v>
      </c>
      <c r="D96" s="2013">
        <v>23.0</v>
      </c>
      <c r="E96" s="2013">
        <v>15.0</v>
      </c>
      <c r="F96" s="2013">
        <v>15.0</v>
      </c>
      <c r="G96" s="2013">
        <v>15.0</v>
      </c>
      <c r="H96" s="2013">
        <v>15.0</v>
      </c>
    </row>
    <row r="97">
      <c r="B97" s="2013">
        <v>95.0</v>
      </c>
      <c r="C97" s="2013">
        <v>12.0</v>
      </c>
      <c r="D97" s="2013">
        <v>23.0</v>
      </c>
      <c r="E97" s="2013">
        <v>15.0</v>
      </c>
      <c r="F97" s="2013">
        <v>15.0</v>
      </c>
      <c r="G97" s="2013">
        <v>15.0</v>
      </c>
      <c r="H97" s="2013">
        <v>15.0</v>
      </c>
    </row>
    <row r="98">
      <c r="B98" s="2013">
        <v>96.0</v>
      </c>
      <c r="C98" s="2013">
        <v>11.0</v>
      </c>
      <c r="D98" s="2013">
        <v>23.0</v>
      </c>
      <c r="E98" s="2013">
        <v>15.0</v>
      </c>
      <c r="F98" s="2013">
        <v>15.0</v>
      </c>
      <c r="G98" s="2013">
        <v>16.0</v>
      </c>
      <c r="H98" s="2013">
        <v>16.0</v>
      </c>
    </row>
    <row r="99">
      <c r="B99" s="2013">
        <v>97.0</v>
      </c>
      <c r="C99" s="2013">
        <v>12.0</v>
      </c>
      <c r="D99" s="2013">
        <v>23.0</v>
      </c>
      <c r="E99" s="2013">
        <v>15.0</v>
      </c>
      <c r="F99" s="2013">
        <v>15.0</v>
      </c>
      <c r="G99" s="2013">
        <v>16.0</v>
      </c>
      <c r="H99" s="2013">
        <v>16.0</v>
      </c>
    </row>
    <row r="100">
      <c r="B100" s="2013">
        <v>98.0</v>
      </c>
      <c r="C100" s="2013">
        <v>11.0</v>
      </c>
      <c r="D100" s="2013">
        <v>23.0</v>
      </c>
      <c r="E100" s="2013">
        <v>16.0</v>
      </c>
      <c r="F100" s="2013">
        <v>16.0</v>
      </c>
      <c r="G100" s="2013">
        <v>16.0</v>
      </c>
      <c r="H100" s="2013">
        <v>16.0</v>
      </c>
    </row>
    <row r="101">
      <c r="B101" s="2013">
        <v>99.0</v>
      </c>
      <c r="C101" s="2013">
        <v>12.0</v>
      </c>
      <c r="D101" s="2013">
        <v>23.0</v>
      </c>
      <c r="E101" s="2013">
        <v>16.0</v>
      </c>
      <c r="F101" s="2013">
        <v>16.0</v>
      </c>
      <c r="G101" s="2013">
        <v>16.0</v>
      </c>
      <c r="H101" s="2013">
        <v>16.0</v>
      </c>
    </row>
    <row r="102">
      <c r="B102" s="2013">
        <v>100.0</v>
      </c>
      <c r="C102" s="2013">
        <v>12.0</v>
      </c>
      <c r="D102" s="2013">
        <v>24.0</v>
      </c>
      <c r="E102" s="2013">
        <v>16.0</v>
      </c>
      <c r="F102" s="2013">
        <v>16.0</v>
      </c>
      <c r="G102" s="2013">
        <v>16.0</v>
      </c>
      <c r="H102" s="2013">
        <v>16.0</v>
      </c>
    </row>
    <row r="103">
      <c r="B103" s="2013">
        <v>101.0</v>
      </c>
      <c r="C103" s="2013">
        <v>12.0</v>
      </c>
      <c r="D103" s="2013">
        <v>25.0</v>
      </c>
      <c r="E103" s="2013">
        <v>16.0</v>
      </c>
      <c r="F103" s="2013">
        <v>16.0</v>
      </c>
      <c r="G103" s="2013">
        <v>16.0</v>
      </c>
      <c r="H103" s="2013">
        <v>16.0</v>
      </c>
    </row>
    <row r="104">
      <c r="B104" s="2013">
        <v>102.0</v>
      </c>
      <c r="C104" s="2013">
        <v>13.0</v>
      </c>
      <c r="D104" s="2013">
        <v>25.0</v>
      </c>
      <c r="E104" s="2013">
        <v>16.0</v>
      </c>
      <c r="F104" s="2013">
        <v>16.0</v>
      </c>
      <c r="G104" s="2013">
        <v>16.0</v>
      </c>
      <c r="H104" s="2013">
        <v>16.0</v>
      </c>
    </row>
    <row r="105">
      <c r="B105" s="2013">
        <v>103.0</v>
      </c>
      <c r="C105" s="2013">
        <v>12.0</v>
      </c>
      <c r="D105" s="2013">
        <v>25.0</v>
      </c>
      <c r="E105" s="2013">
        <v>16.0</v>
      </c>
      <c r="F105" s="2013">
        <v>16.0</v>
      </c>
      <c r="G105" s="2013">
        <v>17.0</v>
      </c>
      <c r="H105" s="2013">
        <v>17.0</v>
      </c>
    </row>
    <row r="106">
      <c r="B106" s="2013">
        <v>104.0</v>
      </c>
      <c r="C106" s="2013">
        <v>13.0</v>
      </c>
      <c r="D106" s="2013">
        <v>25.0</v>
      </c>
      <c r="E106" s="2013">
        <v>16.0</v>
      </c>
      <c r="F106" s="2013">
        <v>16.0</v>
      </c>
      <c r="G106" s="2013">
        <v>17.0</v>
      </c>
      <c r="H106" s="2013">
        <v>17.0</v>
      </c>
    </row>
    <row r="107">
      <c r="B107" s="2013">
        <v>105.0</v>
      </c>
      <c r="C107" s="2013">
        <v>12.0</v>
      </c>
      <c r="D107" s="2013">
        <v>25.0</v>
      </c>
      <c r="E107" s="2013">
        <v>17.0</v>
      </c>
      <c r="F107" s="2013">
        <v>17.0</v>
      </c>
      <c r="G107" s="2013">
        <v>17.0</v>
      </c>
      <c r="H107" s="2013">
        <v>17.0</v>
      </c>
    </row>
    <row r="108">
      <c r="B108" s="2013">
        <v>106.0</v>
      </c>
      <c r="C108" s="2013">
        <v>13.0</v>
      </c>
      <c r="D108" s="2013">
        <v>25.0</v>
      </c>
      <c r="E108" s="2013">
        <v>17.0</v>
      </c>
      <c r="F108" s="2013">
        <v>17.0</v>
      </c>
      <c r="G108" s="2013">
        <v>17.0</v>
      </c>
      <c r="H108" s="2013">
        <v>17.0</v>
      </c>
    </row>
    <row r="109">
      <c r="B109" s="2013">
        <v>107.0</v>
      </c>
      <c r="C109" s="2013">
        <v>13.0</v>
      </c>
      <c r="D109" s="2013">
        <v>26.0</v>
      </c>
      <c r="E109" s="2013">
        <v>17.0</v>
      </c>
      <c r="F109" s="2013">
        <v>17.0</v>
      </c>
      <c r="G109" s="2013">
        <v>17.0</v>
      </c>
      <c r="H109" s="2013">
        <v>17.0</v>
      </c>
    </row>
    <row r="110">
      <c r="B110" s="2013">
        <v>108.0</v>
      </c>
      <c r="C110" s="2013">
        <v>13.0</v>
      </c>
      <c r="D110" s="2013">
        <v>25.0</v>
      </c>
      <c r="E110" s="2013">
        <v>17.0</v>
      </c>
      <c r="F110" s="2013">
        <v>17.0</v>
      </c>
      <c r="G110" s="2013">
        <v>18.0</v>
      </c>
      <c r="H110" s="2013">
        <v>18.0</v>
      </c>
    </row>
    <row r="111">
      <c r="B111" s="2013">
        <v>109.0</v>
      </c>
      <c r="C111" s="2013">
        <v>13.0</v>
      </c>
      <c r="D111" s="2013">
        <v>26.0</v>
      </c>
      <c r="E111" s="2013">
        <v>17.0</v>
      </c>
      <c r="F111" s="2013">
        <v>17.0</v>
      </c>
      <c r="G111" s="2013">
        <v>18.0</v>
      </c>
      <c r="H111" s="2013">
        <v>18.0</v>
      </c>
    </row>
    <row r="112">
      <c r="B112" s="2013">
        <v>110.0</v>
      </c>
      <c r="C112" s="2013">
        <v>13.0</v>
      </c>
      <c r="D112" s="2013">
        <v>27.0</v>
      </c>
      <c r="E112" s="2013">
        <v>17.0</v>
      </c>
      <c r="F112" s="2013">
        <v>17.0</v>
      </c>
      <c r="G112" s="2013">
        <v>18.0</v>
      </c>
      <c r="H112" s="2013">
        <v>18.0</v>
      </c>
    </row>
    <row r="113">
      <c r="B113" s="2013">
        <v>111.0</v>
      </c>
      <c r="C113" s="2013">
        <v>13.0</v>
      </c>
      <c r="D113" s="2013">
        <v>26.0</v>
      </c>
      <c r="E113" s="2013">
        <v>18.0</v>
      </c>
      <c r="F113" s="2013">
        <v>18.0</v>
      </c>
      <c r="G113" s="2013">
        <v>18.0</v>
      </c>
      <c r="H113" s="2013">
        <v>18.0</v>
      </c>
    </row>
    <row r="114">
      <c r="B114" s="2013">
        <v>112.0</v>
      </c>
      <c r="C114" s="2013">
        <v>13.0</v>
      </c>
      <c r="D114" s="2013">
        <v>27.0</v>
      </c>
      <c r="E114" s="2013">
        <v>18.0</v>
      </c>
      <c r="F114" s="2013">
        <v>18.0</v>
      </c>
      <c r="G114" s="2013">
        <v>18.0</v>
      </c>
      <c r="H114" s="2013">
        <v>18.0</v>
      </c>
    </row>
    <row r="115">
      <c r="B115" s="2013">
        <v>113.0</v>
      </c>
      <c r="C115" s="2013">
        <v>14.0</v>
      </c>
      <c r="D115" s="2013">
        <v>27.0</v>
      </c>
      <c r="E115" s="2013">
        <v>18.0</v>
      </c>
      <c r="F115" s="2013">
        <v>18.0</v>
      </c>
      <c r="G115" s="2013">
        <v>18.0</v>
      </c>
      <c r="H115" s="2013">
        <v>18.0</v>
      </c>
    </row>
    <row r="116">
      <c r="B116" s="2013">
        <v>114.0</v>
      </c>
      <c r="C116" s="2013">
        <v>14.0</v>
      </c>
      <c r="D116" s="2013">
        <v>28.0</v>
      </c>
      <c r="E116" s="2013">
        <v>18.0</v>
      </c>
      <c r="F116" s="2013">
        <v>18.0</v>
      </c>
      <c r="G116" s="2013">
        <v>18.0</v>
      </c>
      <c r="H116" s="2013">
        <v>18.0</v>
      </c>
    </row>
    <row r="117">
      <c r="B117" s="2013">
        <v>115.0</v>
      </c>
      <c r="C117" s="2013">
        <v>14.0</v>
      </c>
      <c r="D117" s="2013">
        <v>27.0</v>
      </c>
      <c r="E117" s="2013">
        <v>18.0</v>
      </c>
      <c r="F117" s="2013">
        <v>18.0</v>
      </c>
      <c r="G117" s="2013">
        <v>19.0</v>
      </c>
      <c r="H117" s="2013">
        <v>19.0</v>
      </c>
    </row>
    <row r="118">
      <c r="B118" s="2013">
        <v>116.0</v>
      </c>
      <c r="C118" s="2013">
        <v>14.0</v>
      </c>
      <c r="D118" s="2013">
        <v>28.0</v>
      </c>
      <c r="E118" s="2013">
        <v>18.0</v>
      </c>
      <c r="F118" s="2013">
        <v>18.0</v>
      </c>
      <c r="G118" s="2013">
        <v>19.0</v>
      </c>
      <c r="H118" s="2013">
        <v>19.0</v>
      </c>
    </row>
    <row r="119">
      <c r="B119" s="2013">
        <v>117.0</v>
      </c>
      <c r="C119" s="2013">
        <v>14.0</v>
      </c>
      <c r="D119" s="2013">
        <v>29.0</v>
      </c>
      <c r="E119" s="2013">
        <v>18.0</v>
      </c>
      <c r="F119" s="2013">
        <v>18.0</v>
      </c>
      <c r="G119" s="2013">
        <v>19.0</v>
      </c>
      <c r="H119" s="2013">
        <v>19.0</v>
      </c>
    </row>
    <row r="120">
      <c r="B120" s="2013">
        <v>118.0</v>
      </c>
      <c r="C120" s="2013">
        <v>14.0</v>
      </c>
      <c r="D120" s="2013">
        <v>28.0</v>
      </c>
      <c r="E120" s="2013">
        <v>19.0</v>
      </c>
      <c r="F120" s="2013">
        <v>19.0</v>
      </c>
      <c r="G120" s="2013">
        <v>19.0</v>
      </c>
      <c r="H120" s="2013">
        <v>19.0</v>
      </c>
    </row>
    <row r="121">
      <c r="B121" s="2013">
        <v>119.0</v>
      </c>
      <c r="C121" s="2013">
        <v>14.0</v>
      </c>
      <c r="D121" s="2013">
        <v>29.0</v>
      </c>
      <c r="E121" s="2013">
        <v>19.0</v>
      </c>
      <c r="F121" s="2013">
        <v>19.0</v>
      </c>
      <c r="G121" s="2013">
        <v>19.0</v>
      </c>
      <c r="H121" s="2013">
        <v>19.0</v>
      </c>
    </row>
    <row r="122">
      <c r="B122" s="2013">
        <v>120.0</v>
      </c>
      <c r="C122" s="2013">
        <v>15.0</v>
      </c>
      <c r="D122" s="2013">
        <v>29.0</v>
      </c>
      <c r="E122" s="2013">
        <v>19.0</v>
      </c>
      <c r="F122" s="2013">
        <v>19.0</v>
      </c>
      <c r="G122" s="2013">
        <v>19.0</v>
      </c>
      <c r="H122" s="2013">
        <v>19.0</v>
      </c>
    </row>
    <row r="123">
      <c r="B123" s="2013">
        <v>121.0</v>
      </c>
      <c r="C123" s="2013">
        <v>14.0</v>
      </c>
      <c r="D123" s="2013">
        <v>29.0</v>
      </c>
      <c r="E123" s="2013">
        <v>19.0</v>
      </c>
      <c r="F123" s="2013">
        <v>19.0</v>
      </c>
      <c r="G123" s="2013">
        <v>20.0</v>
      </c>
      <c r="H123" s="2013">
        <v>20.0</v>
      </c>
    </row>
    <row r="124">
      <c r="B124" s="2013">
        <v>122.0</v>
      </c>
      <c r="C124" s="2013">
        <v>15.0</v>
      </c>
      <c r="D124" s="2013">
        <v>29.0</v>
      </c>
      <c r="E124" s="2013">
        <v>19.0</v>
      </c>
      <c r="F124" s="2013">
        <v>19.0</v>
      </c>
      <c r="G124" s="2013">
        <v>20.0</v>
      </c>
      <c r="H124" s="2013">
        <v>20.0</v>
      </c>
    </row>
    <row r="125">
      <c r="B125" s="2013">
        <v>123.0</v>
      </c>
      <c r="C125" s="2013">
        <v>14.0</v>
      </c>
      <c r="D125" s="2013">
        <v>29.0</v>
      </c>
      <c r="E125" s="2013">
        <v>20.0</v>
      </c>
      <c r="F125" s="2013">
        <v>20.0</v>
      </c>
      <c r="G125" s="2013">
        <v>20.0</v>
      </c>
      <c r="H125" s="2013">
        <v>20.0</v>
      </c>
    </row>
    <row r="126">
      <c r="B126" s="2013">
        <v>124.0</v>
      </c>
      <c r="C126" s="2013">
        <v>15.0</v>
      </c>
      <c r="D126" s="2013">
        <v>29.0</v>
      </c>
      <c r="E126" s="2013">
        <v>20.0</v>
      </c>
      <c r="F126" s="2013">
        <v>20.0</v>
      </c>
      <c r="G126" s="2013">
        <v>20.0</v>
      </c>
      <c r="H126" s="2013">
        <v>20.0</v>
      </c>
    </row>
    <row r="127">
      <c r="B127" s="2013">
        <v>125.0</v>
      </c>
      <c r="C127" s="2013">
        <v>15.0</v>
      </c>
      <c r="D127" s="2013">
        <v>30.0</v>
      </c>
      <c r="E127" s="2013">
        <v>20.0</v>
      </c>
      <c r="F127" s="2013">
        <v>20.0</v>
      </c>
      <c r="G127" s="2013">
        <v>20.0</v>
      </c>
      <c r="H127" s="2013">
        <v>20.0</v>
      </c>
    </row>
    <row r="128">
      <c r="B128" s="2013">
        <v>126.0</v>
      </c>
      <c r="C128" s="2013">
        <v>15.0</v>
      </c>
      <c r="D128" s="2013">
        <v>31.0</v>
      </c>
      <c r="E128" s="2013">
        <v>20.0</v>
      </c>
      <c r="F128" s="2013">
        <v>20.0</v>
      </c>
      <c r="G128" s="2013">
        <v>20.0</v>
      </c>
      <c r="H128" s="2013">
        <v>20.0</v>
      </c>
    </row>
    <row r="129">
      <c r="B129" s="2013">
        <v>127.0</v>
      </c>
      <c r="C129" s="2013">
        <v>16.0</v>
      </c>
      <c r="D129" s="2013">
        <v>31.0</v>
      </c>
      <c r="E129" s="2013">
        <v>20.0</v>
      </c>
      <c r="F129" s="2013">
        <v>20.0</v>
      </c>
      <c r="G129" s="2013">
        <v>20.0</v>
      </c>
      <c r="H129" s="2013">
        <v>20.0</v>
      </c>
    </row>
    <row r="130">
      <c r="B130" s="2013">
        <v>128.0</v>
      </c>
      <c r="C130" s="2013">
        <v>15.0</v>
      </c>
      <c r="D130" s="2013">
        <v>31.0</v>
      </c>
      <c r="E130" s="2013">
        <v>20.0</v>
      </c>
      <c r="F130" s="2013">
        <v>20.0</v>
      </c>
      <c r="G130" s="2013">
        <v>21.0</v>
      </c>
      <c r="H130" s="2013">
        <v>21.0</v>
      </c>
    </row>
    <row r="131">
      <c r="B131" s="2013">
        <v>129.0</v>
      </c>
      <c r="C131" s="2013">
        <v>16.0</v>
      </c>
      <c r="D131" s="2013">
        <v>31.0</v>
      </c>
      <c r="E131" s="2013">
        <v>20.0</v>
      </c>
      <c r="F131" s="2013">
        <v>20.0</v>
      </c>
      <c r="G131" s="2013">
        <v>21.0</v>
      </c>
      <c r="H131" s="2013">
        <v>21.0</v>
      </c>
    </row>
    <row r="132">
      <c r="B132" s="2013">
        <v>130.0</v>
      </c>
      <c r="C132" s="2013">
        <v>15.0</v>
      </c>
      <c r="D132" s="2013">
        <v>31.0</v>
      </c>
      <c r="E132" s="2013">
        <v>21.0</v>
      </c>
      <c r="F132" s="2013">
        <v>21.0</v>
      </c>
      <c r="G132" s="2013">
        <v>21.0</v>
      </c>
      <c r="H132" s="2013">
        <v>21.0</v>
      </c>
    </row>
    <row r="133">
      <c r="B133" s="2013">
        <v>131.0</v>
      </c>
      <c r="C133" s="2013">
        <v>16.0</v>
      </c>
      <c r="D133" s="2013">
        <v>31.0</v>
      </c>
      <c r="E133" s="2013">
        <v>21.0</v>
      </c>
      <c r="F133" s="2013">
        <v>21.0</v>
      </c>
      <c r="G133" s="2013">
        <v>21.0</v>
      </c>
      <c r="H133" s="2013">
        <v>21.0</v>
      </c>
    </row>
    <row r="134">
      <c r="B134" s="2013">
        <v>132.0</v>
      </c>
      <c r="C134" s="2013">
        <v>16.0</v>
      </c>
      <c r="D134" s="2013">
        <v>32.0</v>
      </c>
      <c r="E134" s="2013">
        <v>21.0</v>
      </c>
      <c r="F134" s="2013">
        <v>21.0</v>
      </c>
      <c r="G134" s="2013">
        <v>21.0</v>
      </c>
      <c r="H134" s="2013">
        <v>21.0</v>
      </c>
    </row>
    <row r="135">
      <c r="B135" s="2013">
        <v>133.0</v>
      </c>
      <c r="C135" s="2013">
        <v>16.0</v>
      </c>
      <c r="D135" s="2013">
        <v>31.0</v>
      </c>
      <c r="E135" s="2013">
        <v>21.0</v>
      </c>
      <c r="F135" s="2013">
        <v>21.0</v>
      </c>
      <c r="G135" s="2013">
        <v>22.0</v>
      </c>
      <c r="H135" s="2013">
        <v>22.0</v>
      </c>
    </row>
    <row r="136">
      <c r="B136" s="2013">
        <v>134.0</v>
      </c>
      <c r="C136" s="2013">
        <v>16.0</v>
      </c>
      <c r="D136" s="2013">
        <v>32.0</v>
      </c>
      <c r="E136" s="2013">
        <v>21.0</v>
      </c>
      <c r="F136" s="2013">
        <v>21.0</v>
      </c>
      <c r="G136" s="2013">
        <v>22.0</v>
      </c>
      <c r="H136" s="2013">
        <v>22.0</v>
      </c>
    </row>
    <row r="137">
      <c r="B137" s="2013">
        <v>135.0</v>
      </c>
      <c r="C137" s="2013">
        <v>16.0</v>
      </c>
      <c r="D137" s="2013">
        <v>33.0</v>
      </c>
      <c r="E137" s="2013">
        <v>21.0</v>
      </c>
      <c r="F137" s="2013">
        <v>21.0</v>
      </c>
      <c r="G137" s="2013">
        <v>22.0</v>
      </c>
      <c r="H137" s="2013">
        <v>22.0</v>
      </c>
    </row>
    <row r="138">
      <c r="B138" s="2013">
        <v>136.0</v>
      </c>
      <c r="C138" s="2013">
        <v>16.0</v>
      </c>
      <c r="D138" s="2013">
        <v>32.0</v>
      </c>
      <c r="E138" s="2013">
        <v>22.0</v>
      </c>
      <c r="F138" s="2013">
        <v>22.0</v>
      </c>
      <c r="G138" s="2013">
        <v>22.0</v>
      </c>
      <c r="H138" s="2013">
        <v>22.0</v>
      </c>
    </row>
    <row r="139">
      <c r="B139" s="2013">
        <v>137.0</v>
      </c>
      <c r="C139" s="2013">
        <v>16.0</v>
      </c>
      <c r="D139" s="2013">
        <v>33.0</v>
      </c>
      <c r="E139" s="2013">
        <v>22.0</v>
      </c>
      <c r="F139" s="2013">
        <v>22.0</v>
      </c>
      <c r="G139" s="2013">
        <v>22.0</v>
      </c>
      <c r="H139" s="2013">
        <v>22.0</v>
      </c>
    </row>
    <row r="140">
      <c r="B140" s="2013">
        <v>138.0</v>
      </c>
      <c r="C140" s="2013">
        <v>17.0</v>
      </c>
      <c r="D140" s="2013">
        <v>33.0</v>
      </c>
      <c r="E140" s="2013">
        <v>22.0</v>
      </c>
      <c r="F140" s="2013">
        <v>22.0</v>
      </c>
      <c r="G140" s="2013">
        <v>22.0</v>
      </c>
      <c r="H140" s="2013">
        <v>22.0</v>
      </c>
    </row>
    <row r="141">
      <c r="B141" s="2013">
        <v>139.0</v>
      </c>
      <c r="C141" s="2013">
        <v>17.0</v>
      </c>
      <c r="D141" s="2013">
        <v>34.0</v>
      </c>
      <c r="E141" s="2013">
        <v>22.0</v>
      </c>
      <c r="F141" s="2013">
        <v>22.0</v>
      </c>
      <c r="G141" s="2013">
        <v>22.0</v>
      </c>
      <c r="H141" s="2013">
        <v>22.0</v>
      </c>
    </row>
    <row r="142">
      <c r="B142" s="2013">
        <v>140.0</v>
      </c>
      <c r="C142" s="2013">
        <v>17.0</v>
      </c>
      <c r="D142" s="2013">
        <v>33.0</v>
      </c>
      <c r="E142" s="2013">
        <v>22.0</v>
      </c>
      <c r="F142" s="2013">
        <v>22.0</v>
      </c>
      <c r="G142" s="2013">
        <v>23.0</v>
      </c>
      <c r="H142" s="2013">
        <v>23.0</v>
      </c>
    </row>
    <row r="143">
      <c r="B143" s="2013">
        <v>141.0</v>
      </c>
      <c r="C143" s="2013">
        <v>17.0</v>
      </c>
      <c r="D143" s="2013">
        <v>34.0</v>
      </c>
      <c r="E143" s="2013">
        <v>22.0</v>
      </c>
      <c r="F143" s="2013">
        <v>22.0</v>
      </c>
      <c r="G143" s="2013">
        <v>23.0</v>
      </c>
      <c r="H143" s="2013">
        <v>23.0</v>
      </c>
    </row>
    <row r="144">
      <c r="B144" s="2013">
        <v>142.0</v>
      </c>
      <c r="C144" s="2013">
        <v>17.0</v>
      </c>
      <c r="D144" s="2013">
        <v>35.0</v>
      </c>
      <c r="E144" s="2013">
        <v>22.0</v>
      </c>
      <c r="F144" s="2013">
        <v>22.0</v>
      </c>
      <c r="G144" s="2013">
        <v>23.0</v>
      </c>
      <c r="H144" s="2013">
        <v>23.0</v>
      </c>
    </row>
    <row r="145">
      <c r="B145" s="2013">
        <v>143.0</v>
      </c>
      <c r="C145" s="2013">
        <v>17.0</v>
      </c>
      <c r="D145" s="2013">
        <v>34.0</v>
      </c>
      <c r="E145" s="2013">
        <v>23.0</v>
      </c>
      <c r="F145" s="2013">
        <v>23.0</v>
      </c>
      <c r="G145" s="2013">
        <v>23.0</v>
      </c>
      <c r="H145" s="2013">
        <v>23.0</v>
      </c>
    </row>
    <row r="146">
      <c r="B146" s="2013">
        <v>144.0</v>
      </c>
      <c r="C146" s="2013">
        <v>17.0</v>
      </c>
      <c r="D146" s="2013">
        <v>35.0</v>
      </c>
      <c r="E146" s="2013">
        <v>23.0</v>
      </c>
      <c r="F146" s="2013">
        <v>23.0</v>
      </c>
      <c r="G146" s="2013">
        <v>23.0</v>
      </c>
      <c r="H146" s="2013">
        <v>23.0</v>
      </c>
    </row>
    <row r="147">
      <c r="B147" s="2013">
        <v>145.0</v>
      </c>
      <c r="C147" s="2013">
        <v>18.0</v>
      </c>
      <c r="D147" s="2013">
        <v>35.0</v>
      </c>
      <c r="E147" s="2013">
        <v>23.0</v>
      </c>
      <c r="F147" s="2013">
        <v>23.0</v>
      </c>
      <c r="G147" s="2013">
        <v>23.0</v>
      </c>
      <c r="H147" s="2013">
        <v>23.0</v>
      </c>
    </row>
    <row r="148">
      <c r="B148" s="2013">
        <v>146.0</v>
      </c>
      <c r="C148" s="2013">
        <v>17.0</v>
      </c>
      <c r="D148" s="2013">
        <v>35.0</v>
      </c>
      <c r="E148" s="2013">
        <v>23.0</v>
      </c>
      <c r="F148" s="2013">
        <v>23.0</v>
      </c>
      <c r="G148" s="2013">
        <v>24.0</v>
      </c>
      <c r="H148" s="2013">
        <v>24.0</v>
      </c>
    </row>
    <row r="149">
      <c r="B149" s="2013">
        <v>147.0</v>
      </c>
      <c r="C149" s="2013">
        <v>18.0</v>
      </c>
      <c r="D149" s="2013">
        <v>35.0</v>
      </c>
      <c r="E149" s="2013">
        <v>23.0</v>
      </c>
      <c r="F149" s="2013">
        <v>23.0</v>
      </c>
      <c r="G149" s="2013">
        <v>24.0</v>
      </c>
      <c r="H149" s="2013">
        <v>24.0</v>
      </c>
    </row>
    <row r="150">
      <c r="B150" s="2013">
        <v>148.0</v>
      </c>
      <c r="C150" s="2013">
        <v>17.0</v>
      </c>
      <c r="D150" s="2013">
        <v>35.0</v>
      </c>
      <c r="E150" s="2013">
        <v>24.0</v>
      </c>
      <c r="F150" s="2013">
        <v>24.0</v>
      </c>
      <c r="G150" s="2013">
        <v>24.0</v>
      </c>
      <c r="H150" s="2013">
        <v>24.0</v>
      </c>
    </row>
    <row r="151">
      <c r="B151" s="2013">
        <v>149.0</v>
      </c>
      <c r="C151" s="2013">
        <v>18.0</v>
      </c>
      <c r="D151" s="2013">
        <v>35.0</v>
      </c>
      <c r="E151" s="2013">
        <v>24.0</v>
      </c>
      <c r="F151" s="2013">
        <v>24.0</v>
      </c>
      <c r="G151" s="2013">
        <v>24.0</v>
      </c>
      <c r="H151" s="2013">
        <v>24.0</v>
      </c>
    </row>
    <row r="152">
      <c r="B152" s="2013">
        <v>150.0</v>
      </c>
      <c r="C152" s="2013">
        <v>18.0</v>
      </c>
      <c r="D152" s="2013">
        <v>36.0</v>
      </c>
      <c r="E152" s="2013">
        <v>24.0</v>
      </c>
      <c r="F152" s="2013">
        <v>24.0</v>
      </c>
      <c r="G152" s="2013">
        <v>24.0</v>
      </c>
      <c r="H152" s="2013">
        <v>24.0</v>
      </c>
    </row>
    <row r="153">
      <c r="B153" s="2013">
        <v>151.0</v>
      </c>
      <c r="C153" s="2013">
        <v>18.0</v>
      </c>
      <c r="D153" s="2013">
        <v>37.0</v>
      </c>
      <c r="E153" s="2013">
        <v>24.0</v>
      </c>
      <c r="F153" s="2013">
        <v>24.0</v>
      </c>
      <c r="G153" s="2013">
        <v>24.0</v>
      </c>
      <c r="H153" s="2013">
        <v>24.0</v>
      </c>
    </row>
    <row r="154">
      <c r="B154" s="2013">
        <v>152.0</v>
      </c>
      <c r="C154" s="2013">
        <v>19.0</v>
      </c>
      <c r="D154" s="2013">
        <v>37.0</v>
      </c>
      <c r="E154" s="2013">
        <v>24.0</v>
      </c>
      <c r="F154" s="2013">
        <v>24.0</v>
      </c>
      <c r="G154" s="2013">
        <v>24.0</v>
      </c>
      <c r="H154" s="2013">
        <v>24.0</v>
      </c>
    </row>
    <row r="155">
      <c r="B155" s="2013">
        <v>153.0</v>
      </c>
      <c r="C155" s="2013">
        <v>18.0</v>
      </c>
      <c r="D155" s="2013">
        <v>37.0</v>
      </c>
      <c r="E155" s="2013">
        <v>24.0</v>
      </c>
      <c r="F155" s="2013">
        <v>24.0</v>
      </c>
      <c r="G155" s="2013">
        <v>25.0</v>
      </c>
      <c r="H155" s="2013">
        <v>25.0</v>
      </c>
    </row>
    <row r="156">
      <c r="B156" s="2013">
        <v>154.0</v>
      </c>
      <c r="C156" s="2013">
        <v>19.0</v>
      </c>
      <c r="D156" s="2013">
        <v>37.0</v>
      </c>
      <c r="E156" s="2013">
        <v>24.0</v>
      </c>
      <c r="F156" s="2013">
        <v>24.0</v>
      </c>
      <c r="G156" s="2013">
        <v>25.0</v>
      </c>
      <c r="H156" s="2013">
        <v>25.0</v>
      </c>
    </row>
    <row r="157">
      <c r="B157" s="2013">
        <v>155.0</v>
      </c>
      <c r="C157" s="2013">
        <v>18.0</v>
      </c>
      <c r="D157" s="2013">
        <v>37.0</v>
      </c>
      <c r="E157" s="2013">
        <v>25.0</v>
      </c>
      <c r="F157" s="2013">
        <v>25.0</v>
      </c>
      <c r="G157" s="2013">
        <v>25.0</v>
      </c>
      <c r="H157" s="2013">
        <v>25.0</v>
      </c>
    </row>
    <row r="158">
      <c r="B158" s="2013">
        <v>156.0</v>
      </c>
      <c r="C158" s="2013">
        <v>19.0</v>
      </c>
      <c r="D158" s="2013">
        <v>37.0</v>
      </c>
      <c r="E158" s="2013">
        <v>25.0</v>
      </c>
      <c r="F158" s="2013">
        <v>25.0</v>
      </c>
      <c r="G158" s="2013">
        <v>25.0</v>
      </c>
      <c r="H158" s="2013">
        <v>25.0</v>
      </c>
    </row>
    <row r="159">
      <c r="B159" s="2013">
        <v>157.0</v>
      </c>
      <c r="C159" s="2013">
        <v>19.0</v>
      </c>
      <c r="D159" s="2013">
        <v>38.0</v>
      </c>
      <c r="E159" s="2013">
        <v>25.0</v>
      </c>
      <c r="F159" s="2013">
        <v>25.0</v>
      </c>
      <c r="G159" s="2013">
        <v>25.0</v>
      </c>
      <c r="H159" s="2013">
        <v>25.0</v>
      </c>
    </row>
    <row r="160">
      <c r="B160" s="2013">
        <v>158.0</v>
      </c>
      <c r="C160" s="2013">
        <v>19.0</v>
      </c>
      <c r="D160" s="2013">
        <v>37.0</v>
      </c>
      <c r="E160" s="2013">
        <v>25.0</v>
      </c>
      <c r="F160" s="2013">
        <v>25.0</v>
      </c>
      <c r="G160" s="2013">
        <v>26.0</v>
      </c>
      <c r="H160" s="2013">
        <v>26.0</v>
      </c>
    </row>
    <row r="161">
      <c r="B161" s="2013">
        <v>159.0</v>
      </c>
      <c r="C161" s="2013">
        <v>19.0</v>
      </c>
      <c r="D161" s="2013">
        <v>38.0</v>
      </c>
      <c r="E161" s="2013">
        <v>25.0</v>
      </c>
      <c r="F161" s="2013">
        <v>25.0</v>
      </c>
      <c r="G161" s="2013">
        <v>26.0</v>
      </c>
      <c r="H161" s="2013">
        <v>26.0</v>
      </c>
    </row>
    <row r="162">
      <c r="B162" s="2013">
        <v>160.0</v>
      </c>
      <c r="C162" s="2013">
        <v>19.0</v>
      </c>
      <c r="D162" s="2013">
        <v>39.0</v>
      </c>
      <c r="E162" s="2013">
        <v>25.0</v>
      </c>
      <c r="F162" s="2013">
        <v>25.0</v>
      </c>
      <c r="G162" s="2013">
        <v>26.0</v>
      </c>
      <c r="H162" s="2013">
        <v>26.0</v>
      </c>
    </row>
    <row r="163">
      <c r="B163" s="2013">
        <v>161.0</v>
      </c>
      <c r="C163" s="2013">
        <v>19.0</v>
      </c>
      <c r="D163" s="2013">
        <v>38.0</v>
      </c>
      <c r="E163" s="2013">
        <v>26.0</v>
      </c>
      <c r="F163" s="2013">
        <v>26.0</v>
      </c>
      <c r="G163" s="2013">
        <v>26.0</v>
      </c>
      <c r="H163" s="2013">
        <v>26.0</v>
      </c>
    </row>
    <row r="164">
      <c r="B164" s="2013">
        <v>162.0</v>
      </c>
      <c r="C164" s="2013">
        <v>19.0</v>
      </c>
      <c r="D164" s="2013">
        <v>39.0</v>
      </c>
      <c r="E164" s="2013">
        <v>26.0</v>
      </c>
      <c r="F164" s="2013">
        <v>26.0</v>
      </c>
      <c r="G164" s="2013">
        <v>26.0</v>
      </c>
      <c r="H164" s="2013">
        <v>26.0</v>
      </c>
    </row>
    <row r="165">
      <c r="B165" s="2013">
        <v>163.0</v>
      </c>
      <c r="C165" s="2013">
        <v>20.0</v>
      </c>
      <c r="D165" s="2013">
        <v>39.0</v>
      </c>
      <c r="E165" s="2013">
        <v>26.0</v>
      </c>
      <c r="F165" s="2013">
        <v>26.0</v>
      </c>
      <c r="G165" s="2013">
        <v>26.0</v>
      </c>
      <c r="H165" s="2013">
        <v>26.0</v>
      </c>
    </row>
    <row r="166">
      <c r="B166" s="2013">
        <v>164.0</v>
      </c>
      <c r="C166" s="2013">
        <v>20.0</v>
      </c>
      <c r="D166" s="2013">
        <v>40.0</v>
      </c>
      <c r="E166" s="2013">
        <v>26.0</v>
      </c>
      <c r="F166" s="2013">
        <v>26.0</v>
      </c>
      <c r="G166" s="2013">
        <v>26.0</v>
      </c>
      <c r="H166" s="2013">
        <v>26.0</v>
      </c>
    </row>
    <row r="167">
      <c r="B167" s="2013">
        <v>165.0</v>
      </c>
      <c r="C167" s="2013">
        <v>20.0</v>
      </c>
      <c r="D167" s="2013">
        <v>39.0</v>
      </c>
      <c r="E167" s="2013">
        <v>26.0</v>
      </c>
      <c r="F167" s="2013">
        <v>26.0</v>
      </c>
      <c r="G167" s="2013">
        <v>27.0</v>
      </c>
      <c r="H167" s="2013">
        <v>27.0</v>
      </c>
    </row>
    <row r="168">
      <c r="B168" s="2013">
        <v>166.0</v>
      </c>
      <c r="C168" s="2013">
        <v>20.0</v>
      </c>
      <c r="D168" s="2013">
        <v>40.0</v>
      </c>
      <c r="E168" s="2013">
        <v>26.0</v>
      </c>
      <c r="F168" s="2013">
        <v>26.0</v>
      </c>
      <c r="G168" s="2013">
        <v>27.0</v>
      </c>
      <c r="H168" s="2013">
        <v>27.0</v>
      </c>
    </row>
    <row r="169">
      <c r="B169" s="2013">
        <v>167.0</v>
      </c>
      <c r="C169" s="2013">
        <v>20.0</v>
      </c>
      <c r="D169" s="2013">
        <v>41.0</v>
      </c>
      <c r="E169" s="2013">
        <v>26.0</v>
      </c>
      <c r="F169" s="2013">
        <v>26.0</v>
      </c>
      <c r="G169" s="2013">
        <v>27.0</v>
      </c>
      <c r="H169" s="2013">
        <v>27.0</v>
      </c>
    </row>
    <row r="170">
      <c r="B170" s="2013">
        <v>168.0</v>
      </c>
      <c r="C170" s="2013">
        <v>20.0</v>
      </c>
      <c r="D170" s="2013">
        <v>40.0</v>
      </c>
      <c r="E170" s="2013">
        <v>27.0</v>
      </c>
      <c r="F170" s="2013">
        <v>27.0</v>
      </c>
      <c r="G170" s="2013">
        <v>27.0</v>
      </c>
      <c r="H170" s="2013">
        <v>27.0</v>
      </c>
    </row>
    <row r="171">
      <c r="B171" s="2013">
        <v>169.0</v>
      </c>
      <c r="C171" s="2013">
        <v>20.0</v>
      </c>
      <c r="D171" s="2013">
        <v>41.0</v>
      </c>
      <c r="E171" s="2013">
        <v>27.0</v>
      </c>
      <c r="F171" s="2013">
        <v>27.0</v>
      </c>
      <c r="G171" s="2013">
        <v>27.0</v>
      </c>
      <c r="H171" s="2013">
        <v>27.0</v>
      </c>
    </row>
    <row r="172">
      <c r="B172" s="2013">
        <v>170.0</v>
      </c>
      <c r="C172" s="2013">
        <v>21.0</v>
      </c>
      <c r="D172" s="2013">
        <v>41.0</v>
      </c>
      <c r="E172" s="2013">
        <v>27.0</v>
      </c>
      <c r="F172" s="2013">
        <v>27.0</v>
      </c>
      <c r="G172" s="2013">
        <v>27.0</v>
      </c>
      <c r="H172" s="2013">
        <v>27.0</v>
      </c>
    </row>
    <row r="173">
      <c r="B173" s="2013">
        <v>171.0</v>
      </c>
      <c r="C173" s="2013">
        <v>20.0</v>
      </c>
      <c r="D173" s="2013">
        <v>41.0</v>
      </c>
      <c r="E173" s="2013">
        <v>27.0</v>
      </c>
      <c r="F173" s="2013">
        <v>27.0</v>
      </c>
      <c r="G173" s="2013">
        <v>28.0</v>
      </c>
      <c r="H173" s="2013">
        <v>28.0</v>
      </c>
    </row>
    <row r="174">
      <c r="B174" s="2013">
        <v>172.0</v>
      </c>
      <c r="C174" s="2013">
        <v>21.0</v>
      </c>
      <c r="D174" s="2013">
        <v>41.0</v>
      </c>
      <c r="E174" s="2013">
        <v>27.0</v>
      </c>
      <c r="F174" s="2013">
        <v>27.0</v>
      </c>
      <c r="G174" s="2013">
        <v>28.0</v>
      </c>
      <c r="H174" s="2013">
        <v>28.0</v>
      </c>
    </row>
    <row r="175">
      <c r="B175" s="2013">
        <v>173.0</v>
      </c>
      <c r="C175" s="2013">
        <v>20.0</v>
      </c>
      <c r="D175" s="2013">
        <v>41.0</v>
      </c>
      <c r="E175" s="2013">
        <v>28.0</v>
      </c>
      <c r="F175" s="2013">
        <v>28.0</v>
      </c>
      <c r="G175" s="2013">
        <v>28.0</v>
      </c>
      <c r="H175" s="2013">
        <v>28.0</v>
      </c>
    </row>
    <row r="176">
      <c r="B176" s="2013">
        <v>174.0</v>
      </c>
      <c r="C176" s="2013">
        <v>21.0</v>
      </c>
      <c r="D176" s="2013">
        <v>41.0</v>
      </c>
      <c r="E176" s="2013">
        <v>28.0</v>
      </c>
      <c r="F176" s="2013">
        <v>28.0</v>
      </c>
      <c r="G176" s="2013">
        <v>28.0</v>
      </c>
      <c r="H176" s="2013">
        <v>28.0</v>
      </c>
    </row>
    <row r="177">
      <c r="B177" s="2013">
        <v>175.0</v>
      </c>
      <c r="C177" s="2013">
        <v>21.0</v>
      </c>
      <c r="D177" s="2013">
        <v>42.0</v>
      </c>
      <c r="E177" s="2013">
        <v>28.0</v>
      </c>
      <c r="F177" s="2013">
        <v>28.0</v>
      </c>
      <c r="G177" s="2013">
        <v>28.0</v>
      </c>
      <c r="H177" s="2013">
        <v>28.0</v>
      </c>
    </row>
    <row r="178">
      <c r="B178" s="2013">
        <v>176.0</v>
      </c>
      <c r="C178" s="2013">
        <v>21.0</v>
      </c>
      <c r="D178" s="2013">
        <v>43.0</v>
      </c>
      <c r="E178" s="2013">
        <v>28.0</v>
      </c>
      <c r="F178" s="2013">
        <v>28.0</v>
      </c>
      <c r="G178" s="2013">
        <v>28.0</v>
      </c>
      <c r="H178" s="2013">
        <v>28.0</v>
      </c>
    </row>
    <row r="179">
      <c r="B179" s="2013">
        <v>177.0</v>
      </c>
      <c r="C179" s="2013">
        <v>22.0</v>
      </c>
      <c r="D179" s="2013">
        <v>43.0</v>
      </c>
      <c r="E179" s="2013">
        <v>28.0</v>
      </c>
      <c r="F179" s="2013">
        <v>28.0</v>
      </c>
      <c r="G179" s="2013">
        <v>28.0</v>
      </c>
      <c r="H179" s="2013">
        <v>28.0</v>
      </c>
    </row>
    <row r="180">
      <c r="B180" s="2013">
        <v>178.0</v>
      </c>
      <c r="C180" s="2013">
        <v>21.0</v>
      </c>
      <c r="D180" s="2013">
        <v>43.0</v>
      </c>
      <c r="E180" s="2013">
        <v>28.0</v>
      </c>
      <c r="F180" s="2013">
        <v>28.0</v>
      </c>
      <c r="G180" s="2013">
        <v>29.0</v>
      </c>
      <c r="H180" s="2013">
        <v>29.0</v>
      </c>
    </row>
    <row r="181">
      <c r="B181" s="2013">
        <v>179.0</v>
      </c>
      <c r="C181" s="2013">
        <v>22.0</v>
      </c>
      <c r="D181" s="2013">
        <v>43.0</v>
      </c>
      <c r="E181" s="2013">
        <v>28.0</v>
      </c>
      <c r="F181" s="2013">
        <v>28.0</v>
      </c>
      <c r="G181" s="2013">
        <v>29.0</v>
      </c>
      <c r="H181" s="2013">
        <v>29.0</v>
      </c>
    </row>
    <row r="182">
      <c r="B182" s="2013">
        <v>180.0</v>
      </c>
      <c r="C182" s="2013">
        <v>21.0</v>
      </c>
      <c r="D182" s="2013">
        <v>43.0</v>
      </c>
      <c r="E182" s="2013">
        <v>29.0</v>
      </c>
      <c r="F182" s="2013">
        <v>29.0</v>
      </c>
      <c r="G182" s="2013">
        <v>29.0</v>
      </c>
      <c r="H182" s="2013">
        <v>29.0</v>
      </c>
    </row>
    <row r="183">
      <c r="B183" s="2013">
        <v>181.0</v>
      </c>
      <c r="C183" s="2013">
        <v>22.0</v>
      </c>
      <c r="D183" s="2013">
        <v>43.0</v>
      </c>
      <c r="E183" s="2013">
        <v>29.0</v>
      </c>
      <c r="F183" s="2013">
        <v>29.0</v>
      </c>
      <c r="G183" s="2013">
        <v>29.0</v>
      </c>
      <c r="H183" s="2013">
        <v>29.0</v>
      </c>
    </row>
    <row r="184">
      <c r="B184" s="2013">
        <v>182.0</v>
      </c>
      <c r="C184" s="2013">
        <v>22.0</v>
      </c>
      <c r="D184" s="2013">
        <v>44.0</v>
      </c>
      <c r="E184" s="2013">
        <v>29.0</v>
      </c>
      <c r="F184" s="2013">
        <v>29.0</v>
      </c>
      <c r="G184" s="2013">
        <v>29.0</v>
      </c>
      <c r="H184" s="2013">
        <v>29.0</v>
      </c>
    </row>
    <row r="185">
      <c r="B185" s="2013">
        <v>183.0</v>
      </c>
      <c r="C185" s="2013">
        <v>22.0</v>
      </c>
      <c r="D185" s="2013">
        <v>43.0</v>
      </c>
      <c r="E185" s="2013">
        <v>29.0</v>
      </c>
      <c r="F185" s="2013">
        <v>29.0</v>
      </c>
      <c r="G185" s="2013">
        <v>30.0</v>
      </c>
      <c r="H185" s="2013">
        <v>30.0</v>
      </c>
    </row>
    <row r="186">
      <c r="B186" s="2013">
        <v>184.0</v>
      </c>
      <c r="C186" s="2013">
        <v>22.0</v>
      </c>
      <c r="D186" s="2013">
        <v>44.0</v>
      </c>
      <c r="E186" s="2013">
        <v>29.0</v>
      </c>
      <c r="F186" s="2013">
        <v>29.0</v>
      </c>
      <c r="G186" s="2013">
        <v>30.0</v>
      </c>
      <c r="H186" s="2013">
        <v>30.0</v>
      </c>
    </row>
    <row r="187">
      <c r="B187" s="2013">
        <v>185.0</v>
      </c>
      <c r="C187" s="2013">
        <v>22.0</v>
      </c>
      <c r="D187" s="2013">
        <v>45.0</v>
      </c>
      <c r="E187" s="2013">
        <v>29.0</v>
      </c>
      <c r="F187" s="2013">
        <v>29.0</v>
      </c>
      <c r="G187" s="2013">
        <v>30.0</v>
      </c>
      <c r="H187" s="2013">
        <v>30.0</v>
      </c>
    </row>
    <row r="188">
      <c r="B188" s="2013">
        <v>186.0</v>
      </c>
      <c r="C188" s="2013">
        <v>22.0</v>
      </c>
      <c r="D188" s="2013">
        <v>44.0</v>
      </c>
      <c r="E188" s="2013">
        <v>30.0</v>
      </c>
      <c r="F188" s="2013">
        <v>30.0</v>
      </c>
      <c r="G188" s="2013">
        <v>30.0</v>
      </c>
      <c r="H188" s="2013">
        <v>30.0</v>
      </c>
    </row>
    <row r="189">
      <c r="B189" s="2013">
        <v>187.0</v>
      </c>
      <c r="C189" s="2013">
        <v>22.0</v>
      </c>
      <c r="D189" s="2013">
        <v>45.0</v>
      </c>
      <c r="E189" s="2013">
        <v>30.0</v>
      </c>
      <c r="F189" s="2013">
        <v>30.0</v>
      </c>
      <c r="G189" s="2013">
        <v>30.0</v>
      </c>
      <c r="H189" s="2013">
        <v>30.0</v>
      </c>
    </row>
    <row r="190">
      <c r="B190" s="2013">
        <v>188.0</v>
      </c>
      <c r="C190" s="2013">
        <v>23.0</v>
      </c>
      <c r="D190" s="2013">
        <v>45.0</v>
      </c>
      <c r="E190" s="2013">
        <v>30.0</v>
      </c>
      <c r="F190" s="2013">
        <v>30.0</v>
      </c>
      <c r="G190" s="2013">
        <v>30.0</v>
      </c>
      <c r="H190" s="2013">
        <v>30.0</v>
      </c>
    </row>
    <row r="191">
      <c r="B191" s="2013">
        <v>189.0</v>
      </c>
      <c r="C191" s="2013">
        <v>23.0</v>
      </c>
      <c r="D191" s="2013">
        <v>46.0</v>
      </c>
      <c r="E191" s="2013">
        <v>30.0</v>
      </c>
      <c r="F191" s="2013">
        <v>30.0</v>
      </c>
      <c r="G191" s="2013">
        <v>30.0</v>
      </c>
      <c r="H191" s="2013">
        <v>30.0</v>
      </c>
    </row>
    <row r="192">
      <c r="B192" s="2013">
        <v>190.0</v>
      </c>
      <c r="C192" s="2013">
        <v>23.0</v>
      </c>
      <c r="D192" s="2013">
        <v>45.0</v>
      </c>
      <c r="E192" s="2013">
        <v>30.0</v>
      </c>
      <c r="F192" s="2013">
        <v>30.0</v>
      </c>
      <c r="G192" s="2013">
        <v>31.0</v>
      </c>
      <c r="H192" s="2013">
        <v>31.0</v>
      </c>
    </row>
    <row r="193">
      <c r="B193" s="2013">
        <v>191.0</v>
      </c>
      <c r="C193" s="2013">
        <v>23.0</v>
      </c>
      <c r="D193" s="2013">
        <v>46.0</v>
      </c>
      <c r="E193" s="2013">
        <v>30.0</v>
      </c>
      <c r="F193" s="2013">
        <v>30.0</v>
      </c>
      <c r="G193" s="2013">
        <v>31.0</v>
      </c>
      <c r="H193" s="2013">
        <v>31.0</v>
      </c>
    </row>
    <row r="194">
      <c r="B194" s="2013">
        <v>192.0</v>
      </c>
      <c r="C194" s="2013">
        <v>23.0</v>
      </c>
      <c r="D194" s="2013">
        <v>47.0</v>
      </c>
      <c r="E194" s="2013">
        <v>30.0</v>
      </c>
      <c r="F194" s="2013">
        <v>30.0</v>
      </c>
      <c r="G194" s="2013">
        <v>31.0</v>
      </c>
      <c r="H194" s="2013">
        <v>31.0</v>
      </c>
    </row>
    <row r="195">
      <c r="B195" s="2013">
        <v>193.0</v>
      </c>
      <c r="C195" s="2013">
        <v>23.0</v>
      </c>
      <c r="D195" s="2013">
        <v>46.0</v>
      </c>
      <c r="E195" s="2013">
        <v>31.0</v>
      </c>
      <c r="F195" s="2013">
        <v>31.0</v>
      </c>
      <c r="G195" s="2013">
        <v>31.0</v>
      </c>
      <c r="H195" s="2013">
        <v>31.0</v>
      </c>
    </row>
    <row r="196">
      <c r="B196" s="2013">
        <v>194.0</v>
      </c>
      <c r="C196" s="2013">
        <v>23.0</v>
      </c>
      <c r="D196" s="2013">
        <v>47.0</v>
      </c>
      <c r="E196" s="2013">
        <v>31.0</v>
      </c>
      <c r="F196" s="2013">
        <v>31.0</v>
      </c>
      <c r="G196" s="2013">
        <v>31.0</v>
      </c>
      <c r="H196" s="2013">
        <v>31.0</v>
      </c>
    </row>
    <row r="197">
      <c r="B197" s="2013">
        <v>195.0</v>
      </c>
      <c r="C197" s="2013">
        <v>24.0</v>
      </c>
      <c r="D197" s="2013">
        <v>47.0</v>
      </c>
      <c r="E197" s="2013">
        <v>31.0</v>
      </c>
      <c r="F197" s="2013">
        <v>31.0</v>
      </c>
      <c r="G197" s="2013">
        <v>31.0</v>
      </c>
      <c r="H197" s="2013">
        <v>31.0</v>
      </c>
    </row>
    <row r="198">
      <c r="B198" s="2013">
        <v>196.0</v>
      </c>
      <c r="C198" s="2013">
        <v>23.0</v>
      </c>
      <c r="D198" s="2013">
        <v>47.0</v>
      </c>
      <c r="E198" s="2013">
        <v>31.0</v>
      </c>
      <c r="F198" s="2013">
        <v>31.0</v>
      </c>
      <c r="G198" s="2013">
        <v>32.0</v>
      </c>
      <c r="H198" s="2013">
        <v>32.0</v>
      </c>
    </row>
    <row r="199">
      <c r="B199" s="2013">
        <v>197.0</v>
      </c>
      <c r="C199" s="2013">
        <v>24.0</v>
      </c>
      <c r="D199" s="2013">
        <v>47.0</v>
      </c>
      <c r="E199" s="2013">
        <v>31.0</v>
      </c>
      <c r="F199" s="2013">
        <v>31.0</v>
      </c>
      <c r="G199" s="2013">
        <v>32.0</v>
      </c>
      <c r="H199" s="2013">
        <v>32.0</v>
      </c>
    </row>
    <row r="200">
      <c r="B200" s="2013">
        <v>198.0</v>
      </c>
      <c r="C200" s="2013">
        <v>23.0</v>
      </c>
      <c r="D200" s="2013">
        <v>47.0</v>
      </c>
      <c r="E200" s="2013">
        <v>32.0</v>
      </c>
      <c r="F200" s="2013">
        <v>32.0</v>
      </c>
      <c r="G200" s="2013">
        <v>32.0</v>
      </c>
      <c r="H200" s="2013">
        <v>32.0</v>
      </c>
    </row>
    <row r="201">
      <c r="B201" s="2013">
        <v>199.0</v>
      </c>
      <c r="C201" s="2013">
        <v>24.0</v>
      </c>
      <c r="D201" s="2013">
        <v>47.0</v>
      </c>
      <c r="E201" s="2013">
        <v>32.0</v>
      </c>
      <c r="F201" s="2013">
        <v>32.0</v>
      </c>
      <c r="G201" s="2013">
        <v>32.0</v>
      </c>
      <c r="H201" s="2013">
        <v>32.0</v>
      </c>
    </row>
    <row r="202">
      <c r="B202" s="2013">
        <v>200.0</v>
      </c>
      <c r="C202" s="2013">
        <v>24.0</v>
      </c>
      <c r="D202" s="2013">
        <v>48.0</v>
      </c>
      <c r="E202" s="2013">
        <v>32.0</v>
      </c>
      <c r="F202" s="2013">
        <v>32.0</v>
      </c>
      <c r="G202" s="2013">
        <v>32.0</v>
      </c>
      <c r="H202" s="2013">
        <v>32.0</v>
      </c>
    </row>
    <row r="203">
      <c r="B203" s="2013">
        <v>201.0</v>
      </c>
      <c r="C203" s="2013">
        <v>24.0</v>
      </c>
      <c r="D203" s="2013">
        <v>49.0</v>
      </c>
      <c r="E203" s="2013">
        <v>32.0</v>
      </c>
      <c r="F203" s="2013">
        <v>32.0</v>
      </c>
      <c r="G203" s="2013">
        <v>32.0</v>
      </c>
      <c r="H203" s="2013">
        <v>32.0</v>
      </c>
    </row>
    <row r="204">
      <c r="B204" s="2013">
        <v>202.0</v>
      </c>
      <c r="C204" s="2013">
        <v>25.0</v>
      </c>
      <c r="D204" s="2013">
        <v>49.0</v>
      </c>
      <c r="E204" s="2013">
        <v>32.0</v>
      </c>
      <c r="F204" s="2013">
        <v>32.0</v>
      </c>
      <c r="G204" s="2013">
        <v>32.0</v>
      </c>
      <c r="H204" s="2013">
        <v>32.0</v>
      </c>
    </row>
    <row r="205">
      <c r="B205" s="2013">
        <v>203.0</v>
      </c>
      <c r="C205" s="2013">
        <v>24.0</v>
      </c>
      <c r="D205" s="2013">
        <v>49.0</v>
      </c>
      <c r="E205" s="2013">
        <v>32.0</v>
      </c>
      <c r="F205" s="2013">
        <v>32.0</v>
      </c>
      <c r="G205" s="2013">
        <v>33.0</v>
      </c>
      <c r="H205" s="2013">
        <v>33.0</v>
      </c>
    </row>
    <row r="206">
      <c r="B206" s="2013">
        <v>204.0</v>
      </c>
      <c r="C206" s="2013">
        <v>25.0</v>
      </c>
      <c r="D206" s="2013">
        <v>49.0</v>
      </c>
      <c r="E206" s="2013">
        <v>32.0</v>
      </c>
      <c r="F206" s="2013">
        <v>32.0</v>
      </c>
      <c r="G206" s="2013">
        <v>33.0</v>
      </c>
      <c r="H206" s="2013">
        <v>33.0</v>
      </c>
    </row>
    <row r="207">
      <c r="B207" s="2013">
        <v>205.0</v>
      </c>
      <c r="C207" s="2013">
        <v>24.0</v>
      </c>
      <c r="D207" s="2013">
        <v>49.0</v>
      </c>
      <c r="E207" s="2013">
        <v>33.0</v>
      </c>
      <c r="F207" s="2013">
        <v>33.0</v>
      </c>
      <c r="G207" s="2013">
        <v>33.0</v>
      </c>
      <c r="H207" s="2013">
        <v>33.0</v>
      </c>
    </row>
    <row r="208">
      <c r="B208" s="2013">
        <v>206.0</v>
      </c>
      <c r="C208" s="2013">
        <v>25.0</v>
      </c>
      <c r="D208" s="2013">
        <v>49.0</v>
      </c>
      <c r="E208" s="2013">
        <v>33.0</v>
      </c>
      <c r="F208" s="2013">
        <v>33.0</v>
      </c>
      <c r="G208" s="2013">
        <v>33.0</v>
      </c>
      <c r="H208" s="2013">
        <v>33.0</v>
      </c>
    </row>
    <row r="209">
      <c r="B209" s="2013">
        <v>207.0</v>
      </c>
      <c r="C209" s="2013">
        <v>25.0</v>
      </c>
      <c r="D209" s="2013">
        <v>50.0</v>
      </c>
      <c r="E209" s="2013">
        <v>33.0</v>
      </c>
      <c r="F209" s="2013">
        <v>33.0</v>
      </c>
      <c r="G209" s="2013">
        <v>33.0</v>
      </c>
      <c r="H209" s="2013">
        <v>33.0</v>
      </c>
    </row>
    <row r="210">
      <c r="B210" s="2013">
        <v>208.0</v>
      </c>
      <c r="C210" s="2013">
        <v>25.0</v>
      </c>
      <c r="D210" s="2013">
        <v>49.0</v>
      </c>
      <c r="E210" s="2013">
        <v>33.0</v>
      </c>
      <c r="F210" s="2013">
        <v>33.0</v>
      </c>
      <c r="G210" s="2013">
        <v>34.0</v>
      </c>
      <c r="H210" s="2013">
        <v>34.0</v>
      </c>
    </row>
    <row r="211">
      <c r="B211" s="2013">
        <v>209.0</v>
      </c>
      <c r="C211" s="2013">
        <v>25.0</v>
      </c>
      <c r="D211" s="2013">
        <v>50.0</v>
      </c>
      <c r="E211" s="2013">
        <v>33.0</v>
      </c>
      <c r="F211" s="2013">
        <v>33.0</v>
      </c>
      <c r="G211" s="2013">
        <v>34.0</v>
      </c>
      <c r="H211" s="2013">
        <v>34.0</v>
      </c>
    </row>
    <row r="212">
      <c r="B212" s="2013">
        <v>210.0</v>
      </c>
      <c r="C212" s="2013">
        <v>25.0</v>
      </c>
      <c r="D212" s="2013">
        <v>51.0</v>
      </c>
      <c r="E212" s="2013">
        <v>33.0</v>
      </c>
      <c r="F212" s="2013">
        <v>33.0</v>
      </c>
      <c r="G212" s="2013">
        <v>34.0</v>
      </c>
      <c r="H212" s="2013">
        <v>34.0</v>
      </c>
    </row>
    <row r="213">
      <c r="B213" s="2013">
        <v>211.0</v>
      </c>
      <c r="C213" s="2013">
        <v>25.0</v>
      </c>
      <c r="D213" s="2013">
        <v>50.0</v>
      </c>
      <c r="E213" s="2013">
        <v>34.0</v>
      </c>
      <c r="F213" s="2013">
        <v>34.0</v>
      </c>
      <c r="G213" s="2013">
        <v>34.0</v>
      </c>
      <c r="H213" s="2013">
        <v>34.0</v>
      </c>
    </row>
    <row r="214">
      <c r="B214" s="2013">
        <v>212.0</v>
      </c>
      <c r="C214" s="2013">
        <v>25.0</v>
      </c>
      <c r="D214" s="2013">
        <v>51.0</v>
      </c>
      <c r="E214" s="2013">
        <v>34.0</v>
      </c>
      <c r="F214" s="2013">
        <v>34.0</v>
      </c>
      <c r="G214" s="2013">
        <v>34.0</v>
      </c>
      <c r="H214" s="2013">
        <v>34.0</v>
      </c>
    </row>
    <row r="215">
      <c r="B215" s="2013">
        <v>213.0</v>
      </c>
      <c r="C215" s="2013">
        <v>26.0</v>
      </c>
      <c r="D215" s="2013">
        <v>51.0</v>
      </c>
      <c r="E215" s="2013">
        <v>34.0</v>
      </c>
      <c r="F215" s="2013">
        <v>34.0</v>
      </c>
      <c r="G215" s="2013">
        <v>34.0</v>
      </c>
      <c r="H215" s="2013">
        <v>34.0</v>
      </c>
    </row>
    <row r="216">
      <c r="B216" s="2013">
        <v>214.0</v>
      </c>
      <c r="C216" s="2013">
        <v>26.0</v>
      </c>
      <c r="D216" s="2013">
        <v>52.0</v>
      </c>
      <c r="E216" s="2013">
        <v>34.0</v>
      </c>
      <c r="F216" s="2013">
        <v>34.0</v>
      </c>
      <c r="G216" s="2013">
        <v>34.0</v>
      </c>
      <c r="H216" s="2013">
        <v>34.0</v>
      </c>
    </row>
    <row r="217">
      <c r="B217" s="2013">
        <v>215.0</v>
      </c>
      <c r="C217" s="2013">
        <v>26.0</v>
      </c>
      <c r="D217" s="2013">
        <v>51.0</v>
      </c>
      <c r="E217" s="2013">
        <v>34.0</v>
      </c>
      <c r="F217" s="2013">
        <v>34.0</v>
      </c>
      <c r="G217" s="2013">
        <v>35.0</v>
      </c>
      <c r="H217" s="2013">
        <v>35.0</v>
      </c>
    </row>
    <row r="218">
      <c r="B218" s="2013">
        <v>216.0</v>
      </c>
      <c r="C218" s="2013">
        <v>26.0</v>
      </c>
      <c r="D218" s="2013">
        <v>52.0</v>
      </c>
      <c r="E218" s="2013">
        <v>34.0</v>
      </c>
      <c r="F218" s="2013">
        <v>34.0</v>
      </c>
      <c r="G218" s="2013">
        <v>35.0</v>
      </c>
      <c r="H218" s="2013">
        <v>35.0</v>
      </c>
    </row>
    <row r="219">
      <c r="B219" s="2013">
        <v>217.0</v>
      </c>
      <c r="C219" s="2013">
        <v>26.0</v>
      </c>
      <c r="D219" s="2013">
        <v>53.0</v>
      </c>
      <c r="E219" s="2013">
        <v>34.0</v>
      </c>
      <c r="F219" s="2013">
        <v>34.0</v>
      </c>
      <c r="G219" s="2013">
        <v>35.0</v>
      </c>
      <c r="H219" s="2013">
        <v>35.0</v>
      </c>
    </row>
    <row r="220">
      <c r="B220" s="2013">
        <v>218.0</v>
      </c>
      <c r="C220" s="2013">
        <v>26.0</v>
      </c>
      <c r="D220" s="2013">
        <v>52.0</v>
      </c>
      <c r="E220" s="2013">
        <v>35.0</v>
      </c>
      <c r="F220" s="2013">
        <v>35.0</v>
      </c>
      <c r="G220" s="2013">
        <v>35.0</v>
      </c>
      <c r="H220" s="2013">
        <v>35.0</v>
      </c>
    </row>
    <row r="221">
      <c r="B221" s="2013">
        <v>219.0</v>
      </c>
      <c r="C221" s="2013">
        <v>26.0</v>
      </c>
      <c r="D221" s="2013">
        <v>53.0</v>
      </c>
      <c r="E221" s="2013">
        <v>35.0</v>
      </c>
      <c r="F221" s="2013">
        <v>35.0</v>
      </c>
      <c r="G221" s="2013">
        <v>35.0</v>
      </c>
      <c r="H221" s="2013">
        <v>35.0</v>
      </c>
    </row>
    <row r="222">
      <c r="B222" s="2013">
        <v>220.0</v>
      </c>
      <c r="C222" s="2013">
        <v>27.0</v>
      </c>
      <c r="D222" s="2013">
        <v>53.0</v>
      </c>
      <c r="E222" s="2013">
        <v>35.0</v>
      </c>
      <c r="F222" s="2013">
        <v>35.0</v>
      </c>
      <c r="G222" s="2013">
        <v>35.0</v>
      </c>
      <c r="H222" s="2013">
        <v>35.0</v>
      </c>
    </row>
    <row r="223">
      <c r="B223" s="2013">
        <v>221.0</v>
      </c>
      <c r="C223" s="2013">
        <v>26.0</v>
      </c>
      <c r="D223" s="2013">
        <v>53.0</v>
      </c>
      <c r="E223" s="2013">
        <v>35.0</v>
      </c>
      <c r="F223" s="2013">
        <v>35.0</v>
      </c>
      <c r="G223" s="2013">
        <v>36.0</v>
      </c>
      <c r="H223" s="2013">
        <v>36.0</v>
      </c>
    </row>
    <row r="224">
      <c r="B224" s="2013">
        <v>222.0</v>
      </c>
      <c r="C224" s="2013">
        <v>27.0</v>
      </c>
      <c r="D224" s="2013">
        <v>53.0</v>
      </c>
      <c r="E224" s="2013">
        <v>35.0</v>
      </c>
      <c r="F224" s="2013">
        <v>35.0</v>
      </c>
      <c r="G224" s="2013">
        <v>36.0</v>
      </c>
      <c r="H224" s="2013">
        <v>36.0</v>
      </c>
    </row>
    <row r="225">
      <c r="B225" s="2013">
        <v>223.0</v>
      </c>
      <c r="C225" s="2013">
        <v>26.0</v>
      </c>
      <c r="D225" s="2013">
        <v>53.0</v>
      </c>
      <c r="E225" s="2013">
        <v>36.0</v>
      </c>
      <c r="F225" s="2013">
        <v>36.0</v>
      </c>
      <c r="G225" s="2013">
        <v>36.0</v>
      </c>
      <c r="H225" s="2013">
        <v>36.0</v>
      </c>
    </row>
    <row r="226">
      <c r="B226" s="2013">
        <v>224.0</v>
      </c>
      <c r="C226" s="2013">
        <v>27.0</v>
      </c>
      <c r="D226" s="2013">
        <v>53.0</v>
      </c>
      <c r="E226" s="2013">
        <v>36.0</v>
      </c>
      <c r="F226" s="2013">
        <v>36.0</v>
      </c>
      <c r="G226" s="2013">
        <v>36.0</v>
      </c>
      <c r="H226" s="2013">
        <v>36.0</v>
      </c>
    </row>
    <row r="227">
      <c r="B227" s="2013">
        <v>225.0</v>
      </c>
      <c r="C227" s="2013">
        <v>27.0</v>
      </c>
      <c r="D227" s="2013">
        <v>54.0</v>
      </c>
      <c r="E227" s="2013">
        <v>36.0</v>
      </c>
      <c r="F227" s="2013">
        <v>36.0</v>
      </c>
      <c r="G227" s="2013">
        <v>36.0</v>
      </c>
      <c r="H227" s="2013">
        <v>36.0</v>
      </c>
    </row>
    <row r="228">
      <c r="B228" s="2013">
        <v>226.0</v>
      </c>
      <c r="C228" s="2013">
        <v>27.0</v>
      </c>
      <c r="D228" s="2013">
        <v>55.0</v>
      </c>
      <c r="E228" s="2013">
        <v>36.0</v>
      </c>
      <c r="F228" s="2013">
        <v>36.0</v>
      </c>
      <c r="G228" s="2013">
        <v>36.0</v>
      </c>
      <c r="H228" s="2013">
        <v>36.0</v>
      </c>
    </row>
    <row r="229">
      <c r="B229" s="2013">
        <v>227.0</v>
      </c>
      <c r="C229" s="2013">
        <v>28.0</v>
      </c>
      <c r="D229" s="2013">
        <v>55.0</v>
      </c>
      <c r="E229" s="2013">
        <v>36.0</v>
      </c>
      <c r="F229" s="2013">
        <v>36.0</v>
      </c>
      <c r="G229" s="2013">
        <v>36.0</v>
      </c>
      <c r="H229" s="2013">
        <v>36.0</v>
      </c>
    </row>
    <row r="230">
      <c r="B230" s="2013">
        <v>228.0</v>
      </c>
      <c r="C230" s="2013">
        <v>27.0</v>
      </c>
      <c r="D230" s="2013">
        <v>55.0</v>
      </c>
      <c r="E230" s="2013">
        <v>36.0</v>
      </c>
      <c r="F230" s="2013">
        <v>36.0</v>
      </c>
      <c r="G230" s="2013">
        <v>37.0</v>
      </c>
      <c r="H230" s="2013">
        <v>37.0</v>
      </c>
    </row>
    <row r="231">
      <c r="B231" s="2013">
        <v>229.0</v>
      </c>
      <c r="C231" s="2013">
        <v>28.0</v>
      </c>
      <c r="D231" s="2013">
        <v>55.0</v>
      </c>
      <c r="E231" s="2013">
        <v>36.0</v>
      </c>
      <c r="F231" s="2013">
        <v>36.0</v>
      </c>
      <c r="G231" s="2013">
        <v>37.0</v>
      </c>
      <c r="H231" s="2013">
        <v>37.0</v>
      </c>
    </row>
    <row r="232">
      <c r="B232" s="2013">
        <v>230.0</v>
      </c>
      <c r="C232" s="2013">
        <v>27.0</v>
      </c>
      <c r="D232" s="2013">
        <v>55.0</v>
      </c>
      <c r="E232" s="2013">
        <v>37.0</v>
      </c>
      <c r="F232" s="2013">
        <v>37.0</v>
      </c>
      <c r="G232" s="2013">
        <v>37.0</v>
      </c>
      <c r="H232" s="2013">
        <v>37.0</v>
      </c>
    </row>
    <row r="233">
      <c r="B233" s="2013">
        <v>231.0</v>
      </c>
      <c r="C233" s="2013">
        <v>28.0</v>
      </c>
      <c r="D233" s="2013">
        <v>55.0</v>
      </c>
      <c r="E233" s="2013">
        <v>37.0</v>
      </c>
      <c r="F233" s="2013">
        <v>37.0</v>
      </c>
      <c r="G233" s="2013">
        <v>37.0</v>
      </c>
      <c r="H233" s="2013">
        <v>37.0</v>
      </c>
    </row>
    <row r="234">
      <c r="B234" s="2013">
        <v>232.0</v>
      </c>
      <c r="C234" s="2013">
        <v>28.0</v>
      </c>
      <c r="D234" s="2013">
        <v>56.0</v>
      </c>
      <c r="E234" s="2013">
        <v>37.0</v>
      </c>
      <c r="F234" s="2013">
        <v>37.0</v>
      </c>
      <c r="G234" s="2013">
        <v>37.0</v>
      </c>
      <c r="H234" s="2013">
        <v>37.0</v>
      </c>
    </row>
    <row r="235">
      <c r="B235" s="2013">
        <v>233.0</v>
      </c>
      <c r="C235" s="2013">
        <v>28.0</v>
      </c>
      <c r="D235" s="2013">
        <v>55.0</v>
      </c>
      <c r="E235" s="2013">
        <v>37.0</v>
      </c>
      <c r="F235" s="2013">
        <v>37.0</v>
      </c>
      <c r="G235" s="2013">
        <v>38.0</v>
      </c>
      <c r="H235" s="2013">
        <v>38.0</v>
      </c>
    </row>
    <row r="236">
      <c r="B236" s="2013">
        <v>234.0</v>
      </c>
      <c r="C236" s="2013">
        <v>28.0</v>
      </c>
      <c r="D236" s="2013">
        <v>56.0</v>
      </c>
      <c r="E236" s="2013">
        <v>37.0</v>
      </c>
      <c r="F236" s="2013">
        <v>37.0</v>
      </c>
      <c r="G236" s="2013">
        <v>38.0</v>
      </c>
      <c r="H236" s="2013">
        <v>38.0</v>
      </c>
    </row>
    <row r="237">
      <c r="B237" s="2013">
        <v>235.0</v>
      </c>
      <c r="C237" s="2013">
        <v>28.0</v>
      </c>
      <c r="D237" s="2013">
        <v>57.0</v>
      </c>
      <c r="E237" s="2013">
        <v>37.0</v>
      </c>
      <c r="F237" s="2013">
        <v>37.0</v>
      </c>
      <c r="G237" s="2013">
        <v>38.0</v>
      </c>
      <c r="H237" s="2013">
        <v>38.0</v>
      </c>
    </row>
    <row r="238">
      <c r="B238" s="2013">
        <v>236.0</v>
      </c>
      <c r="C238" s="2013">
        <v>28.0</v>
      </c>
      <c r="D238" s="2013">
        <v>56.0</v>
      </c>
      <c r="E238" s="2013">
        <v>38.0</v>
      </c>
      <c r="F238" s="2013">
        <v>38.0</v>
      </c>
      <c r="G238" s="2013">
        <v>38.0</v>
      </c>
      <c r="H238" s="2013">
        <v>38.0</v>
      </c>
    </row>
    <row r="239">
      <c r="B239" s="2013">
        <v>237.0</v>
      </c>
      <c r="C239" s="2013">
        <v>28.0</v>
      </c>
      <c r="D239" s="2013">
        <v>57.0</v>
      </c>
      <c r="E239" s="2013">
        <v>38.0</v>
      </c>
      <c r="F239" s="2013">
        <v>38.0</v>
      </c>
      <c r="G239" s="2013">
        <v>38.0</v>
      </c>
      <c r="H239" s="2013">
        <v>38.0</v>
      </c>
    </row>
    <row r="240">
      <c r="B240" s="2013">
        <v>238.0</v>
      </c>
      <c r="C240" s="2013">
        <v>29.0</v>
      </c>
      <c r="D240" s="2013">
        <v>57.0</v>
      </c>
      <c r="E240" s="2013">
        <v>38.0</v>
      </c>
      <c r="F240" s="2013">
        <v>38.0</v>
      </c>
      <c r="G240" s="2013">
        <v>38.0</v>
      </c>
      <c r="H240" s="2013">
        <v>38.0</v>
      </c>
    </row>
    <row r="241">
      <c r="B241" s="2013">
        <v>239.0</v>
      </c>
      <c r="C241" s="2013">
        <v>29.0</v>
      </c>
      <c r="D241" s="2013">
        <v>58.0</v>
      </c>
      <c r="E241" s="2013">
        <v>38.0</v>
      </c>
      <c r="F241" s="2013">
        <v>38.0</v>
      </c>
      <c r="G241" s="2013">
        <v>38.0</v>
      </c>
      <c r="H241" s="2013">
        <v>38.0</v>
      </c>
    </row>
    <row r="242">
      <c r="B242" s="2013">
        <v>240.0</v>
      </c>
      <c r="C242" s="2013">
        <v>29.0</v>
      </c>
      <c r="D242" s="2013">
        <v>57.0</v>
      </c>
      <c r="E242" s="2013">
        <v>38.0</v>
      </c>
      <c r="F242" s="2013">
        <v>38.0</v>
      </c>
      <c r="G242" s="2013">
        <v>39.0</v>
      </c>
      <c r="H242" s="2013">
        <v>39.0</v>
      </c>
    </row>
    <row r="243">
      <c r="B243" s="2013">
        <v>241.0</v>
      </c>
      <c r="C243" s="2013">
        <v>29.0</v>
      </c>
      <c r="D243" s="2013">
        <v>58.0</v>
      </c>
      <c r="E243" s="2013">
        <v>38.0</v>
      </c>
      <c r="F243" s="2013">
        <v>38.0</v>
      </c>
      <c r="G243" s="2013">
        <v>39.0</v>
      </c>
      <c r="H243" s="2013">
        <v>39.0</v>
      </c>
    </row>
    <row r="244">
      <c r="B244" s="2013">
        <v>242.0</v>
      </c>
      <c r="C244" s="2013">
        <v>29.0</v>
      </c>
      <c r="D244" s="2013">
        <v>59.0</v>
      </c>
      <c r="E244" s="2013">
        <v>38.0</v>
      </c>
      <c r="F244" s="2013">
        <v>38.0</v>
      </c>
      <c r="G244" s="2013">
        <v>39.0</v>
      </c>
      <c r="H244" s="2013">
        <v>39.0</v>
      </c>
    </row>
    <row r="245">
      <c r="B245" s="2013">
        <v>243.0</v>
      </c>
      <c r="C245" s="2013">
        <v>29.0</v>
      </c>
      <c r="D245" s="2013">
        <v>58.0</v>
      </c>
      <c r="E245" s="2013">
        <v>39.0</v>
      </c>
      <c r="F245" s="2013">
        <v>39.0</v>
      </c>
      <c r="G245" s="2013">
        <v>39.0</v>
      </c>
      <c r="H245" s="2013">
        <v>39.0</v>
      </c>
    </row>
    <row r="246">
      <c r="B246" s="2013">
        <v>244.0</v>
      </c>
      <c r="C246" s="2013">
        <v>29.0</v>
      </c>
      <c r="D246" s="2013">
        <v>59.0</v>
      </c>
      <c r="E246" s="2013">
        <v>39.0</v>
      </c>
      <c r="F246" s="2013">
        <v>39.0</v>
      </c>
      <c r="G246" s="2013">
        <v>39.0</v>
      </c>
      <c r="H246" s="2013">
        <v>39.0</v>
      </c>
    </row>
    <row r="247">
      <c r="B247" s="2013">
        <v>245.0</v>
      </c>
      <c r="C247" s="2013">
        <v>30.0</v>
      </c>
      <c r="D247" s="2013">
        <v>59.0</v>
      </c>
      <c r="E247" s="2013">
        <v>39.0</v>
      </c>
      <c r="F247" s="2013">
        <v>39.0</v>
      </c>
      <c r="G247" s="2013">
        <v>39.0</v>
      </c>
      <c r="H247" s="2013">
        <v>39.0</v>
      </c>
    </row>
    <row r="248">
      <c r="B248" s="2013">
        <v>246.0</v>
      </c>
      <c r="C248" s="2013">
        <v>29.0</v>
      </c>
      <c r="D248" s="2013">
        <v>59.0</v>
      </c>
      <c r="E248" s="2013">
        <v>39.0</v>
      </c>
      <c r="F248" s="2013">
        <v>39.0</v>
      </c>
      <c r="G248" s="2013">
        <v>40.0</v>
      </c>
      <c r="H248" s="2013">
        <v>40.0</v>
      </c>
    </row>
    <row r="249">
      <c r="B249" s="2013">
        <v>247.0</v>
      </c>
      <c r="C249" s="2013">
        <v>30.0</v>
      </c>
      <c r="D249" s="2013">
        <v>59.0</v>
      </c>
      <c r="E249" s="2013">
        <v>39.0</v>
      </c>
      <c r="F249" s="2013">
        <v>39.0</v>
      </c>
      <c r="G249" s="2013">
        <v>40.0</v>
      </c>
      <c r="H249" s="2013">
        <v>40.0</v>
      </c>
    </row>
    <row r="250">
      <c r="B250" s="2013">
        <v>248.0</v>
      </c>
      <c r="C250" s="2013">
        <v>29.0</v>
      </c>
      <c r="D250" s="2013">
        <v>59.0</v>
      </c>
      <c r="E250" s="2013">
        <v>40.0</v>
      </c>
      <c r="F250" s="2013">
        <v>40.0</v>
      </c>
      <c r="G250" s="2013">
        <v>40.0</v>
      </c>
      <c r="H250" s="2013">
        <v>40.0</v>
      </c>
    </row>
    <row r="251">
      <c r="B251" s="2013">
        <v>249.0</v>
      </c>
      <c r="C251" s="2013">
        <v>30.0</v>
      </c>
      <c r="D251" s="2013">
        <v>59.0</v>
      </c>
      <c r="E251" s="2013">
        <v>40.0</v>
      </c>
      <c r="F251" s="2013">
        <v>40.0</v>
      </c>
      <c r="G251" s="2013">
        <v>40.0</v>
      </c>
      <c r="H251" s="2013">
        <v>40.0</v>
      </c>
    </row>
    <row r="252">
      <c r="B252" s="2013">
        <v>250.0</v>
      </c>
      <c r="C252" s="2013">
        <v>30.0</v>
      </c>
      <c r="D252" s="2013">
        <v>60.0</v>
      </c>
      <c r="E252" s="2013">
        <v>40.0</v>
      </c>
      <c r="F252" s="2013">
        <v>40.0</v>
      </c>
      <c r="G252" s="2013">
        <v>40.0</v>
      </c>
      <c r="H252" s="2013">
        <v>40.0</v>
      </c>
    </row>
    <row r="253">
      <c r="B253" s="2013">
        <v>251.0</v>
      </c>
      <c r="C253" s="2013">
        <v>30.0</v>
      </c>
      <c r="D253" s="2013">
        <v>61.0</v>
      </c>
      <c r="E253" s="2013">
        <v>40.0</v>
      </c>
      <c r="F253" s="2013">
        <v>40.0</v>
      </c>
      <c r="G253" s="2013">
        <v>40.0</v>
      </c>
      <c r="H253" s="2013">
        <v>40.0</v>
      </c>
    </row>
    <row r="254">
      <c r="B254" s="2013">
        <v>252.0</v>
      </c>
      <c r="C254" s="2013">
        <v>31.0</v>
      </c>
      <c r="D254" s="2013">
        <v>61.0</v>
      </c>
      <c r="E254" s="2013">
        <v>40.0</v>
      </c>
      <c r="F254" s="2013">
        <v>40.0</v>
      </c>
      <c r="G254" s="2013">
        <v>40.0</v>
      </c>
      <c r="H254" s="2013">
        <v>40.0</v>
      </c>
    </row>
    <row r="255">
      <c r="B255" s="2013">
        <v>253.0</v>
      </c>
      <c r="C255" s="2013">
        <v>30.0</v>
      </c>
      <c r="D255" s="2013">
        <v>61.0</v>
      </c>
      <c r="E255" s="2013">
        <v>40.0</v>
      </c>
      <c r="F255" s="2013">
        <v>40.0</v>
      </c>
      <c r="G255" s="2013">
        <v>41.0</v>
      </c>
      <c r="H255" s="2013">
        <v>41.0</v>
      </c>
    </row>
    <row r="256">
      <c r="B256" s="2013">
        <v>254.0</v>
      </c>
      <c r="C256" s="2013">
        <v>31.0</v>
      </c>
      <c r="D256" s="2013">
        <v>61.0</v>
      </c>
      <c r="E256" s="2013">
        <v>40.0</v>
      </c>
      <c r="F256" s="2013">
        <v>40.0</v>
      </c>
      <c r="G256" s="2013">
        <v>41.0</v>
      </c>
      <c r="H256" s="2013">
        <v>41.0</v>
      </c>
    </row>
    <row r="257">
      <c r="B257" s="2013">
        <v>255.0</v>
      </c>
      <c r="C257" s="2013">
        <v>30.0</v>
      </c>
      <c r="D257" s="2013">
        <v>61.0</v>
      </c>
      <c r="E257" s="2013">
        <v>41.0</v>
      </c>
      <c r="F257" s="2013">
        <v>41.0</v>
      </c>
      <c r="G257" s="2013">
        <v>41.0</v>
      </c>
      <c r="H257" s="2013">
        <v>41.0</v>
      </c>
    </row>
    <row r="258">
      <c r="B258" s="2013">
        <v>256.0</v>
      </c>
      <c r="C258" s="2013">
        <v>31.0</v>
      </c>
      <c r="D258" s="2013">
        <v>61.0</v>
      </c>
      <c r="E258" s="2013">
        <v>41.0</v>
      </c>
      <c r="F258" s="2013">
        <v>41.0</v>
      </c>
      <c r="G258" s="2013">
        <v>41.0</v>
      </c>
      <c r="H258" s="2013">
        <v>41.0</v>
      </c>
    </row>
    <row r="259">
      <c r="B259" s="2013">
        <v>257.0</v>
      </c>
      <c r="C259" s="2013">
        <v>31.0</v>
      </c>
      <c r="D259" s="2013">
        <v>62.0</v>
      </c>
      <c r="E259" s="2013">
        <v>41.0</v>
      </c>
      <c r="F259" s="2013">
        <v>41.0</v>
      </c>
      <c r="G259" s="2013">
        <v>41.0</v>
      </c>
      <c r="H259" s="2013">
        <v>41.0</v>
      </c>
    </row>
    <row r="260">
      <c r="B260" s="2013">
        <v>258.0</v>
      </c>
      <c r="C260" s="2013">
        <v>31.0</v>
      </c>
      <c r="D260" s="2013">
        <v>61.0</v>
      </c>
      <c r="E260" s="2013">
        <v>41.0</v>
      </c>
      <c r="F260" s="2013">
        <v>41.0</v>
      </c>
      <c r="G260" s="2013">
        <v>42.0</v>
      </c>
      <c r="H260" s="2013">
        <v>42.0</v>
      </c>
    </row>
    <row r="261">
      <c r="B261" s="2013">
        <v>259.0</v>
      </c>
      <c r="C261" s="2013">
        <v>31.0</v>
      </c>
      <c r="D261" s="2013">
        <v>62.0</v>
      </c>
      <c r="E261" s="2013">
        <v>41.0</v>
      </c>
      <c r="F261" s="2013">
        <v>41.0</v>
      </c>
      <c r="G261" s="2013">
        <v>42.0</v>
      </c>
      <c r="H261" s="2013">
        <v>42.0</v>
      </c>
    </row>
    <row r="262">
      <c r="B262" s="2013">
        <v>260.0</v>
      </c>
      <c r="C262" s="2013">
        <v>31.0</v>
      </c>
      <c r="D262" s="2013">
        <v>63.0</v>
      </c>
      <c r="E262" s="2013">
        <v>41.0</v>
      </c>
      <c r="F262" s="2013">
        <v>41.0</v>
      </c>
      <c r="G262" s="2013">
        <v>42.0</v>
      </c>
      <c r="H262" s="2013">
        <v>42.0</v>
      </c>
    </row>
    <row r="263">
      <c r="B263" s="2013">
        <v>261.0</v>
      </c>
      <c r="C263" s="2013">
        <v>31.0</v>
      </c>
      <c r="D263" s="2013">
        <v>62.0</v>
      </c>
      <c r="E263" s="2013">
        <v>42.0</v>
      </c>
      <c r="F263" s="2013">
        <v>42.0</v>
      </c>
      <c r="G263" s="2013">
        <v>42.0</v>
      </c>
      <c r="H263" s="2013">
        <v>42.0</v>
      </c>
    </row>
    <row r="264">
      <c r="B264" s="2013">
        <v>262.0</v>
      </c>
      <c r="C264" s="2013">
        <v>31.0</v>
      </c>
      <c r="D264" s="2013">
        <v>63.0</v>
      </c>
      <c r="E264" s="2013">
        <v>42.0</v>
      </c>
      <c r="F264" s="2013">
        <v>42.0</v>
      </c>
      <c r="G264" s="2013">
        <v>42.0</v>
      </c>
      <c r="H264" s="2013">
        <v>42.0</v>
      </c>
    </row>
    <row r="265">
      <c r="B265" s="2013">
        <v>263.0</v>
      </c>
      <c r="C265" s="2013">
        <v>32.0</v>
      </c>
      <c r="D265" s="2013">
        <v>63.0</v>
      </c>
      <c r="E265" s="2013">
        <v>42.0</v>
      </c>
      <c r="F265" s="2013">
        <v>42.0</v>
      </c>
      <c r="G265" s="2013">
        <v>42.0</v>
      </c>
      <c r="H265" s="2013">
        <v>42.0</v>
      </c>
    </row>
    <row r="266">
      <c r="B266" s="2013">
        <v>264.0</v>
      </c>
      <c r="C266" s="2013">
        <v>32.0</v>
      </c>
      <c r="D266" s="2013">
        <v>64.0</v>
      </c>
      <c r="E266" s="2013">
        <v>42.0</v>
      </c>
      <c r="F266" s="2013">
        <v>42.0</v>
      </c>
      <c r="G266" s="2013">
        <v>42.0</v>
      </c>
      <c r="H266" s="2013">
        <v>42.0</v>
      </c>
    </row>
    <row r="267">
      <c r="B267" s="2013">
        <v>265.0</v>
      </c>
      <c r="C267" s="2013">
        <v>32.0</v>
      </c>
      <c r="D267" s="2013">
        <v>63.0</v>
      </c>
      <c r="E267" s="2013">
        <v>42.0</v>
      </c>
      <c r="F267" s="2013">
        <v>42.0</v>
      </c>
      <c r="G267" s="2013">
        <v>43.0</v>
      </c>
      <c r="H267" s="2013">
        <v>43.0</v>
      </c>
    </row>
    <row r="268">
      <c r="B268" s="2013">
        <v>266.0</v>
      </c>
      <c r="C268" s="2013">
        <v>32.0</v>
      </c>
      <c r="D268" s="2013">
        <v>64.0</v>
      </c>
      <c r="E268" s="2013">
        <v>42.0</v>
      </c>
      <c r="F268" s="2013">
        <v>42.0</v>
      </c>
      <c r="G268" s="2013">
        <v>43.0</v>
      </c>
      <c r="H268" s="2013">
        <v>43.0</v>
      </c>
    </row>
    <row r="269">
      <c r="B269" s="2013">
        <v>267.0</v>
      </c>
      <c r="C269" s="2013">
        <v>32.0</v>
      </c>
      <c r="D269" s="2013">
        <v>65.0</v>
      </c>
      <c r="E269" s="2013">
        <v>42.0</v>
      </c>
      <c r="F269" s="2013">
        <v>42.0</v>
      </c>
      <c r="G269" s="2013">
        <v>43.0</v>
      </c>
      <c r="H269" s="2013">
        <v>43.0</v>
      </c>
    </row>
    <row r="270">
      <c r="B270" s="2013">
        <v>268.0</v>
      </c>
      <c r="C270" s="2013">
        <v>32.0</v>
      </c>
      <c r="D270" s="2013">
        <v>64.0</v>
      </c>
      <c r="E270" s="2013">
        <v>43.0</v>
      </c>
      <c r="F270" s="2013">
        <v>43.0</v>
      </c>
      <c r="G270" s="2013">
        <v>43.0</v>
      </c>
      <c r="H270" s="2013">
        <v>43.0</v>
      </c>
    </row>
    <row r="271">
      <c r="B271" s="2013">
        <v>269.0</v>
      </c>
      <c r="C271" s="2013">
        <v>32.0</v>
      </c>
      <c r="D271" s="2013">
        <v>65.0</v>
      </c>
      <c r="E271" s="2013">
        <v>43.0</v>
      </c>
      <c r="F271" s="2013">
        <v>43.0</v>
      </c>
      <c r="G271" s="2013">
        <v>43.0</v>
      </c>
      <c r="H271" s="2013">
        <v>43.0</v>
      </c>
    </row>
    <row r="272">
      <c r="B272" s="2013">
        <v>270.0</v>
      </c>
      <c r="C272" s="2013">
        <v>33.0</v>
      </c>
      <c r="D272" s="2013">
        <v>65.0</v>
      </c>
      <c r="E272" s="2013">
        <v>43.0</v>
      </c>
      <c r="F272" s="2013">
        <v>43.0</v>
      </c>
      <c r="G272" s="2013">
        <v>43.0</v>
      </c>
      <c r="H272" s="2013">
        <v>43.0</v>
      </c>
    </row>
    <row r="273">
      <c r="B273" s="2013">
        <v>271.0</v>
      </c>
      <c r="C273" s="2013">
        <v>32.0</v>
      </c>
      <c r="D273" s="2013">
        <v>65.0</v>
      </c>
      <c r="E273" s="2013">
        <v>43.0</v>
      </c>
      <c r="F273" s="2013">
        <v>43.0</v>
      </c>
      <c r="G273" s="2013">
        <v>44.0</v>
      </c>
      <c r="H273" s="2013">
        <v>44.0</v>
      </c>
    </row>
    <row r="274">
      <c r="B274" s="2013">
        <v>272.0</v>
      </c>
      <c r="C274" s="2013">
        <v>33.0</v>
      </c>
      <c r="D274" s="2013">
        <v>65.0</v>
      </c>
      <c r="E274" s="2013">
        <v>43.0</v>
      </c>
      <c r="F274" s="2013">
        <v>43.0</v>
      </c>
      <c r="G274" s="2013">
        <v>44.0</v>
      </c>
      <c r="H274" s="2013">
        <v>44.0</v>
      </c>
    </row>
    <row r="275">
      <c r="B275" s="2013">
        <v>273.0</v>
      </c>
      <c r="C275" s="2013">
        <v>32.0</v>
      </c>
      <c r="D275" s="2013">
        <v>65.0</v>
      </c>
      <c r="E275" s="2013">
        <v>44.0</v>
      </c>
      <c r="F275" s="2013">
        <v>44.0</v>
      </c>
      <c r="G275" s="2013">
        <v>44.0</v>
      </c>
      <c r="H275" s="2013">
        <v>44.0</v>
      </c>
    </row>
    <row r="276">
      <c r="B276" s="2013">
        <v>274.0</v>
      </c>
      <c r="C276" s="2013">
        <v>33.0</v>
      </c>
      <c r="D276" s="2013">
        <v>65.0</v>
      </c>
      <c r="E276" s="2013">
        <v>44.0</v>
      </c>
      <c r="F276" s="2013">
        <v>44.0</v>
      </c>
      <c r="G276" s="2013">
        <v>44.0</v>
      </c>
      <c r="H276" s="2013">
        <v>44.0</v>
      </c>
    </row>
    <row r="277">
      <c r="B277" s="2013">
        <v>275.0</v>
      </c>
      <c r="C277" s="2013">
        <v>33.0</v>
      </c>
      <c r="D277" s="2013">
        <v>66.0</v>
      </c>
      <c r="E277" s="2013">
        <v>44.0</v>
      </c>
      <c r="F277" s="2013">
        <v>44.0</v>
      </c>
      <c r="G277" s="2013">
        <v>44.0</v>
      </c>
      <c r="H277" s="2013">
        <v>44.0</v>
      </c>
    </row>
    <row r="278">
      <c r="B278" s="2013">
        <v>276.0</v>
      </c>
      <c r="C278" s="2013">
        <v>33.0</v>
      </c>
      <c r="D278" s="2013">
        <v>67.0</v>
      </c>
      <c r="E278" s="2013">
        <v>44.0</v>
      </c>
      <c r="F278" s="2013">
        <v>44.0</v>
      </c>
      <c r="G278" s="2013">
        <v>44.0</v>
      </c>
      <c r="H278" s="2013">
        <v>44.0</v>
      </c>
    </row>
    <row r="279">
      <c r="B279" s="2013">
        <v>277.0</v>
      </c>
      <c r="C279" s="2013">
        <v>34.0</v>
      </c>
      <c r="D279" s="2013">
        <v>67.0</v>
      </c>
      <c r="E279" s="2013">
        <v>44.0</v>
      </c>
      <c r="F279" s="2013">
        <v>44.0</v>
      </c>
      <c r="G279" s="2013">
        <v>44.0</v>
      </c>
      <c r="H279" s="2013">
        <v>44.0</v>
      </c>
    </row>
    <row r="280">
      <c r="B280" s="2013">
        <v>278.0</v>
      </c>
      <c r="C280" s="2013">
        <v>33.0</v>
      </c>
      <c r="D280" s="2013">
        <v>67.0</v>
      </c>
      <c r="E280" s="2013">
        <v>44.0</v>
      </c>
      <c r="F280" s="2013">
        <v>44.0</v>
      </c>
      <c r="G280" s="2013">
        <v>45.0</v>
      </c>
      <c r="H280" s="2013">
        <v>45.0</v>
      </c>
    </row>
    <row r="281">
      <c r="B281" s="2013">
        <v>279.0</v>
      </c>
      <c r="C281" s="2013">
        <v>34.0</v>
      </c>
      <c r="D281" s="2013">
        <v>67.0</v>
      </c>
      <c r="E281" s="2013">
        <v>44.0</v>
      </c>
      <c r="F281" s="2013">
        <v>44.0</v>
      </c>
      <c r="G281" s="2013">
        <v>45.0</v>
      </c>
      <c r="H281" s="2013">
        <v>45.0</v>
      </c>
    </row>
    <row r="282">
      <c r="B282" s="2013">
        <v>280.0</v>
      </c>
      <c r="C282" s="2013">
        <v>33.0</v>
      </c>
      <c r="D282" s="2013">
        <v>67.0</v>
      </c>
      <c r="E282" s="2013">
        <v>45.0</v>
      </c>
      <c r="F282" s="2013">
        <v>45.0</v>
      </c>
      <c r="G282" s="2013">
        <v>45.0</v>
      </c>
      <c r="H282" s="2013">
        <v>45.0</v>
      </c>
    </row>
    <row r="283">
      <c r="B283" s="2013">
        <v>281.0</v>
      </c>
      <c r="C283" s="2013">
        <v>34.0</v>
      </c>
      <c r="D283" s="2013">
        <v>67.0</v>
      </c>
      <c r="E283" s="2013">
        <v>45.0</v>
      </c>
      <c r="F283" s="2013">
        <v>45.0</v>
      </c>
      <c r="G283" s="2013">
        <v>45.0</v>
      </c>
      <c r="H283" s="2013">
        <v>45.0</v>
      </c>
    </row>
    <row r="284">
      <c r="B284" s="2013">
        <v>282.0</v>
      </c>
      <c r="C284" s="2013">
        <v>34.0</v>
      </c>
      <c r="D284" s="2013">
        <v>68.0</v>
      </c>
      <c r="E284" s="2013">
        <v>45.0</v>
      </c>
      <c r="F284" s="2013">
        <v>45.0</v>
      </c>
      <c r="G284" s="2013">
        <v>45.0</v>
      </c>
      <c r="H284" s="2013">
        <v>45.0</v>
      </c>
    </row>
    <row r="285">
      <c r="B285" s="2013">
        <v>283.0</v>
      </c>
      <c r="C285" s="2013">
        <v>34.0</v>
      </c>
      <c r="D285" s="2013">
        <v>67.0</v>
      </c>
      <c r="E285" s="2013">
        <v>45.0</v>
      </c>
      <c r="F285" s="2013">
        <v>45.0</v>
      </c>
      <c r="G285" s="2013">
        <v>46.0</v>
      </c>
      <c r="H285" s="2013">
        <v>46.0</v>
      </c>
    </row>
    <row r="286">
      <c r="B286" s="2013">
        <v>284.0</v>
      </c>
      <c r="C286" s="2013">
        <v>34.0</v>
      </c>
      <c r="D286" s="2013">
        <v>68.0</v>
      </c>
      <c r="E286" s="2013">
        <v>45.0</v>
      </c>
      <c r="F286" s="2013">
        <v>45.0</v>
      </c>
      <c r="G286" s="2013">
        <v>46.0</v>
      </c>
      <c r="H286" s="2013">
        <v>46.0</v>
      </c>
    </row>
    <row r="287">
      <c r="B287" s="2013">
        <v>285.0</v>
      </c>
      <c r="C287" s="2013">
        <v>34.0</v>
      </c>
      <c r="D287" s="2013">
        <v>69.0</v>
      </c>
      <c r="E287" s="2013">
        <v>45.0</v>
      </c>
      <c r="F287" s="2013">
        <v>45.0</v>
      </c>
      <c r="G287" s="2013">
        <v>46.0</v>
      </c>
      <c r="H287" s="2013">
        <v>46.0</v>
      </c>
    </row>
    <row r="288">
      <c r="B288" s="2013">
        <v>286.0</v>
      </c>
      <c r="C288" s="2013">
        <v>34.0</v>
      </c>
      <c r="D288" s="2013">
        <v>68.0</v>
      </c>
      <c r="E288" s="2013">
        <v>46.0</v>
      </c>
      <c r="F288" s="2013">
        <v>46.0</v>
      </c>
      <c r="G288" s="2013">
        <v>46.0</v>
      </c>
      <c r="H288" s="2013">
        <v>46.0</v>
      </c>
    </row>
    <row r="289">
      <c r="B289" s="2013">
        <v>287.0</v>
      </c>
      <c r="C289" s="2013">
        <v>34.0</v>
      </c>
      <c r="D289" s="2013">
        <v>69.0</v>
      </c>
      <c r="E289" s="2013">
        <v>46.0</v>
      </c>
      <c r="F289" s="2013">
        <v>46.0</v>
      </c>
      <c r="G289" s="2013">
        <v>46.0</v>
      </c>
      <c r="H289" s="2013">
        <v>46.0</v>
      </c>
    </row>
    <row r="290">
      <c r="B290" s="2013">
        <v>288.0</v>
      </c>
      <c r="C290" s="2013">
        <v>35.0</v>
      </c>
      <c r="D290" s="2013">
        <v>69.0</v>
      </c>
      <c r="E290" s="2013">
        <v>46.0</v>
      </c>
      <c r="F290" s="2013">
        <v>46.0</v>
      </c>
      <c r="G290" s="2013">
        <v>46.0</v>
      </c>
      <c r="H290" s="2013">
        <v>46.0</v>
      </c>
    </row>
    <row r="291">
      <c r="B291" s="2013">
        <v>289.0</v>
      </c>
      <c r="C291" s="2013">
        <v>35.0</v>
      </c>
      <c r="D291" s="2013">
        <v>70.0</v>
      </c>
      <c r="E291" s="2013">
        <v>46.0</v>
      </c>
      <c r="F291" s="2013">
        <v>46.0</v>
      </c>
      <c r="G291" s="2013">
        <v>46.0</v>
      </c>
      <c r="H291" s="2013">
        <v>46.0</v>
      </c>
    </row>
    <row r="292">
      <c r="B292" s="2013">
        <v>290.0</v>
      </c>
      <c r="C292" s="2013">
        <v>35.0</v>
      </c>
      <c r="D292" s="2013">
        <v>69.0</v>
      </c>
      <c r="E292" s="2013">
        <v>46.0</v>
      </c>
      <c r="F292" s="2013">
        <v>46.0</v>
      </c>
      <c r="G292" s="2013">
        <v>47.0</v>
      </c>
      <c r="H292" s="2013">
        <v>47.0</v>
      </c>
    </row>
    <row r="293">
      <c r="B293" s="2013">
        <v>291.0</v>
      </c>
      <c r="C293" s="2013">
        <v>35.0</v>
      </c>
      <c r="D293" s="2013">
        <v>70.0</v>
      </c>
      <c r="E293" s="2013">
        <v>46.0</v>
      </c>
      <c r="F293" s="2013">
        <v>46.0</v>
      </c>
      <c r="G293" s="2013">
        <v>47.0</v>
      </c>
      <c r="H293" s="2013">
        <v>47.0</v>
      </c>
    </row>
    <row r="294">
      <c r="B294" s="2013">
        <v>292.0</v>
      </c>
      <c r="C294" s="2013">
        <v>35.0</v>
      </c>
      <c r="D294" s="2013">
        <v>71.0</v>
      </c>
      <c r="E294" s="2013">
        <v>46.0</v>
      </c>
      <c r="F294" s="2013">
        <v>46.0</v>
      </c>
      <c r="G294" s="2013">
        <v>47.0</v>
      </c>
      <c r="H294" s="2013">
        <v>47.0</v>
      </c>
    </row>
    <row r="295">
      <c r="B295" s="2013">
        <v>293.0</v>
      </c>
      <c r="C295" s="2013">
        <v>35.0</v>
      </c>
      <c r="D295" s="2013">
        <v>70.0</v>
      </c>
      <c r="E295" s="2013">
        <v>47.0</v>
      </c>
      <c r="F295" s="2013">
        <v>47.0</v>
      </c>
      <c r="G295" s="2013">
        <v>47.0</v>
      </c>
      <c r="H295" s="2013">
        <v>47.0</v>
      </c>
    </row>
    <row r="296">
      <c r="B296" s="2013">
        <v>294.0</v>
      </c>
      <c r="C296" s="2013">
        <v>35.0</v>
      </c>
      <c r="D296" s="2013">
        <v>71.0</v>
      </c>
      <c r="E296" s="2013">
        <v>47.0</v>
      </c>
      <c r="F296" s="2013">
        <v>47.0</v>
      </c>
      <c r="G296" s="2013">
        <v>47.0</v>
      </c>
      <c r="H296" s="2013">
        <v>47.0</v>
      </c>
    </row>
    <row r="297">
      <c r="B297" s="2013">
        <v>295.0</v>
      </c>
      <c r="C297" s="2013">
        <v>36.0</v>
      </c>
      <c r="D297" s="2013">
        <v>71.0</v>
      </c>
      <c r="E297" s="2013">
        <v>47.0</v>
      </c>
      <c r="F297" s="2013">
        <v>47.0</v>
      </c>
      <c r="G297" s="2013">
        <v>47.0</v>
      </c>
      <c r="H297" s="2013">
        <v>47.0</v>
      </c>
    </row>
    <row r="298">
      <c r="B298" s="2013">
        <v>296.0</v>
      </c>
      <c r="C298" s="2013">
        <v>35.0</v>
      </c>
      <c r="D298" s="2013">
        <v>71.0</v>
      </c>
      <c r="E298" s="2013">
        <v>47.0</v>
      </c>
      <c r="F298" s="2013">
        <v>47.0</v>
      </c>
      <c r="G298" s="2013">
        <v>48.0</v>
      </c>
      <c r="H298" s="2013">
        <v>48.0</v>
      </c>
    </row>
    <row r="299">
      <c r="B299" s="2013">
        <v>297.0</v>
      </c>
      <c r="C299" s="2013">
        <v>36.0</v>
      </c>
      <c r="D299" s="2013">
        <v>71.0</v>
      </c>
      <c r="E299" s="2013">
        <v>47.0</v>
      </c>
      <c r="F299" s="2013">
        <v>47.0</v>
      </c>
      <c r="G299" s="2013">
        <v>48.0</v>
      </c>
      <c r="H299" s="2013">
        <v>48.0</v>
      </c>
    </row>
    <row r="300">
      <c r="B300" s="2013">
        <v>298.0</v>
      </c>
      <c r="C300" s="2013">
        <v>35.0</v>
      </c>
      <c r="D300" s="2013">
        <v>71.0</v>
      </c>
      <c r="E300" s="2013">
        <v>48.0</v>
      </c>
      <c r="F300" s="2013">
        <v>48.0</v>
      </c>
      <c r="G300" s="2013">
        <v>48.0</v>
      </c>
      <c r="H300" s="2013">
        <v>48.0</v>
      </c>
    </row>
    <row r="301">
      <c r="B301" s="2013">
        <v>299.0</v>
      </c>
      <c r="C301" s="2013">
        <v>36.0</v>
      </c>
      <c r="D301" s="2013">
        <v>71.0</v>
      </c>
      <c r="E301" s="2013">
        <v>48.0</v>
      </c>
      <c r="F301" s="2013">
        <v>48.0</v>
      </c>
      <c r="G301" s="2013">
        <v>48.0</v>
      </c>
      <c r="H301" s="2013">
        <v>48.0</v>
      </c>
    </row>
    <row r="302">
      <c r="B302" s="2013">
        <v>300.0</v>
      </c>
      <c r="C302" s="2013">
        <v>36.0</v>
      </c>
      <c r="D302" s="2013">
        <v>72.0</v>
      </c>
      <c r="E302" s="2013">
        <v>48.0</v>
      </c>
      <c r="F302" s="2013">
        <v>48.0</v>
      </c>
      <c r="G302" s="2013">
        <v>48.0</v>
      </c>
      <c r="H302" s="2013">
        <v>48.0</v>
      </c>
    </row>
    <row r="303">
      <c r="B303" s="2013">
        <v>301.0</v>
      </c>
      <c r="C303" s="2013">
        <v>36.0</v>
      </c>
      <c r="D303" s="2013">
        <v>73.0</v>
      </c>
      <c r="E303" s="2013">
        <v>48.0</v>
      </c>
      <c r="F303" s="2013">
        <v>48.0</v>
      </c>
      <c r="G303" s="2013">
        <v>48.0</v>
      </c>
      <c r="H303" s="2013">
        <v>48.0</v>
      </c>
    </row>
    <row r="304">
      <c r="B304" s="2013">
        <v>302.0</v>
      </c>
      <c r="C304" s="2013">
        <v>37.0</v>
      </c>
      <c r="D304" s="2013">
        <v>73.0</v>
      </c>
      <c r="E304" s="2013">
        <v>48.0</v>
      </c>
      <c r="F304" s="2013">
        <v>48.0</v>
      </c>
      <c r="G304" s="2013">
        <v>48.0</v>
      </c>
      <c r="H304" s="2013">
        <v>48.0</v>
      </c>
    </row>
    <row r="305">
      <c r="B305" s="2013">
        <v>303.0</v>
      </c>
      <c r="C305" s="2013">
        <v>36.0</v>
      </c>
      <c r="D305" s="2013">
        <v>73.0</v>
      </c>
      <c r="E305" s="2013">
        <v>48.0</v>
      </c>
      <c r="F305" s="2013">
        <v>48.0</v>
      </c>
      <c r="G305" s="2013">
        <v>49.0</v>
      </c>
      <c r="H305" s="2013">
        <v>49.0</v>
      </c>
    </row>
    <row r="306">
      <c r="B306" s="2013">
        <v>304.0</v>
      </c>
      <c r="C306" s="2013">
        <v>37.0</v>
      </c>
      <c r="D306" s="2013">
        <v>73.0</v>
      </c>
      <c r="E306" s="2013">
        <v>48.0</v>
      </c>
      <c r="F306" s="2013">
        <v>48.0</v>
      </c>
      <c r="G306" s="2013">
        <v>49.0</v>
      </c>
      <c r="H306" s="2013">
        <v>49.0</v>
      </c>
    </row>
    <row r="307">
      <c r="B307" s="2013">
        <v>305.0</v>
      </c>
      <c r="C307" s="2013">
        <v>36.0</v>
      </c>
      <c r="D307" s="2013">
        <v>73.0</v>
      </c>
      <c r="E307" s="2013">
        <v>49.0</v>
      </c>
      <c r="F307" s="2013">
        <v>49.0</v>
      </c>
      <c r="G307" s="2013">
        <v>49.0</v>
      </c>
      <c r="H307" s="2013">
        <v>49.0</v>
      </c>
    </row>
    <row r="308">
      <c r="B308" s="2013">
        <v>306.0</v>
      </c>
      <c r="C308" s="2013">
        <v>37.0</v>
      </c>
      <c r="D308" s="2013">
        <v>73.0</v>
      </c>
      <c r="E308" s="2013">
        <v>49.0</v>
      </c>
      <c r="F308" s="2013">
        <v>49.0</v>
      </c>
      <c r="G308" s="2013">
        <v>49.0</v>
      </c>
      <c r="H308" s="2013">
        <v>49.0</v>
      </c>
    </row>
    <row r="309">
      <c r="B309" s="2013">
        <v>307.0</v>
      </c>
      <c r="C309" s="2013">
        <v>37.0</v>
      </c>
      <c r="D309" s="2013">
        <v>74.0</v>
      </c>
      <c r="E309" s="2013">
        <v>49.0</v>
      </c>
      <c r="F309" s="2013">
        <v>49.0</v>
      </c>
      <c r="G309" s="2013">
        <v>49.0</v>
      </c>
      <c r="H309" s="2013">
        <v>49.0</v>
      </c>
    </row>
    <row r="310">
      <c r="B310" s="2013">
        <v>308.0</v>
      </c>
      <c r="C310" s="2013">
        <v>37.0</v>
      </c>
      <c r="D310" s="2013">
        <v>73.0</v>
      </c>
      <c r="E310" s="2013">
        <v>49.0</v>
      </c>
      <c r="F310" s="2013">
        <v>49.0</v>
      </c>
      <c r="G310" s="2013">
        <v>50.0</v>
      </c>
      <c r="H310" s="2013">
        <v>50.0</v>
      </c>
    </row>
    <row r="311">
      <c r="B311" s="2013">
        <v>309.0</v>
      </c>
      <c r="C311" s="2013">
        <v>37.0</v>
      </c>
      <c r="D311" s="2013">
        <v>74.0</v>
      </c>
      <c r="E311" s="2013">
        <v>49.0</v>
      </c>
      <c r="F311" s="2013">
        <v>49.0</v>
      </c>
      <c r="G311" s="2013">
        <v>50.0</v>
      </c>
      <c r="H311" s="2013">
        <v>50.0</v>
      </c>
    </row>
    <row r="312">
      <c r="B312" s="2013">
        <v>310.0</v>
      </c>
      <c r="C312" s="2013">
        <v>37.0</v>
      </c>
      <c r="D312" s="2013">
        <v>75.0</v>
      </c>
      <c r="E312" s="2013">
        <v>49.0</v>
      </c>
      <c r="F312" s="2013">
        <v>49.0</v>
      </c>
      <c r="G312" s="2013">
        <v>50.0</v>
      </c>
      <c r="H312" s="2013">
        <v>50.0</v>
      </c>
    </row>
    <row r="313">
      <c r="B313" s="2013">
        <v>311.0</v>
      </c>
      <c r="C313" s="2013">
        <v>37.0</v>
      </c>
      <c r="D313" s="2013">
        <v>74.0</v>
      </c>
      <c r="E313" s="2013">
        <v>50.0</v>
      </c>
      <c r="F313" s="2013">
        <v>50.0</v>
      </c>
      <c r="G313" s="2013">
        <v>50.0</v>
      </c>
      <c r="H313" s="2013">
        <v>50.0</v>
      </c>
    </row>
    <row r="314">
      <c r="B314" s="2013">
        <v>312.0</v>
      </c>
      <c r="C314" s="2013">
        <v>37.0</v>
      </c>
      <c r="D314" s="2013">
        <v>75.0</v>
      </c>
      <c r="E314" s="2013">
        <v>50.0</v>
      </c>
      <c r="F314" s="2013">
        <v>50.0</v>
      </c>
      <c r="G314" s="2013">
        <v>50.0</v>
      </c>
      <c r="H314" s="2013">
        <v>50.0</v>
      </c>
    </row>
    <row r="315">
      <c r="B315" s="2013">
        <v>313.0</v>
      </c>
      <c r="C315" s="2013">
        <v>38.0</v>
      </c>
      <c r="D315" s="2013">
        <v>75.0</v>
      </c>
      <c r="E315" s="2013">
        <v>50.0</v>
      </c>
      <c r="F315" s="2013">
        <v>50.0</v>
      </c>
      <c r="G315" s="2013">
        <v>50.0</v>
      </c>
      <c r="H315" s="2013">
        <v>50.0</v>
      </c>
    </row>
    <row r="316">
      <c r="B316" s="2013">
        <v>314.0</v>
      </c>
      <c r="C316" s="2013">
        <v>38.0</v>
      </c>
      <c r="D316" s="2013">
        <v>76.0</v>
      </c>
      <c r="E316" s="2013">
        <v>50.0</v>
      </c>
      <c r="F316" s="2013">
        <v>50.0</v>
      </c>
      <c r="G316" s="2013">
        <v>50.0</v>
      </c>
      <c r="H316" s="2013">
        <v>50.0</v>
      </c>
    </row>
    <row r="317">
      <c r="B317" s="2013">
        <v>315.0</v>
      </c>
      <c r="C317" s="2013">
        <v>38.0</v>
      </c>
      <c r="D317" s="2013">
        <v>75.0</v>
      </c>
      <c r="E317" s="2013">
        <v>50.0</v>
      </c>
      <c r="F317" s="2013">
        <v>50.0</v>
      </c>
      <c r="G317" s="2013">
        <v>51.0</v>
      </c>
      <c r="H317" s="2013">
        <v>51.0</v>
      </c>
    </row>
    <row r="318">
      <c r="B318" s="2013">
        <v>316.0</v>
      </c>
      <c r="C318" s="2013">
        <v>38.0</v>
      </c>
      <c r="D318" s="2013">
        <v>76.0</v>
      </c>
      <c r="E318" s="2013">
        <v>50.0</v>
      </c>
      <c r="F318" s="2013">
        <v>50.0</v>
      </c>
      <c r="G318" s="2013">
        <v>51.0</v>
      </c>
      <c r="H318" s="2013">
        <v>51.0</v>
      </c>
    </row>
    <row r="319">
      <c r="B319" s="2013">
        <v>317.0</v>
      </c>
      <c r="C319" s="2013">
        <v>38.0</v>
      </c>
      <c r="D319" s="2013">
        <v>77.0</v>
      </c>
      <c r="E319" s="2013">
        <v>50.0</v>
      </c>
      <c r="F319" s="2013">
        <v>50.0</v>
      </c>
      <c r="G319" s="2013">
        <v>51.0</v>
      </c>
      <c r="H319" s="2013">
        <v>51.0</v>
      </c>
    </row>
    <row r="320">
      <c r="B320" s="2013">
        <v>318.0</v>
      </c>
      <c r="C320" s="2013">
        <v>38.0</v>
      </c>
      <c r="D320" s="2013">
        <v>76.0</v>
      </c>
      <c r="E320" s="2013">
        <v>51.0</v>
      </c>
      <c r="F320" s="2013">
        <v>51.0</v>
      </c>
      <c r="G320" s="2013">
        <v>51.0</v>
      </c>
      <c r="H320" s="2013">
        <v>51.0</v>
      </c>
    </row>
    <row r="321">
      <c r="B321" s="2013">
        <v>319.0</v>
      </c>
      <c r="C321" s="2013">
        <v>38.0</v>
      </c>
      <c r="D321" s="2013">
        <v>77.0</v>
      </c>
      <c r="E321" s="2013">
        <v>51.0</v>
      </c>
      <c r="F321" s="2013">
        <v>51.0</v>
      </c>
      <c r="G321" s="2013">
        <v>51.0</v>
      </c>
      <c r="H321" s="2013">
        <v>51.0</v>
      </c>
    </row>
    <row r="322">
      <c r="B322" s="2013">
        <v>320.0</v>
      </c>
      <c r="C322" s="2013">
        <v>39.0</v>
      </c>
      <c r="D322" s="2013">
        <v>77.0</v>
      </c>
      <c r="E322" s="2013">
        <v>51.0</v>
      </c>
      <c r="F322" s="2013">
        <v>51.0</v>
      </c>
      <c r="G322" s="2013">
        <v>51.0</v>
      </c>
      <c r="H322" s="2013">
        <v>51.0</v>
      </c>
    </row>
    <row r="323">
      <c r="B323" s="2013">
        <v>321.0</v>
      </c>
      <c r="C323" s="2013">
        <v>38.0</v>
      </c>
      <c r="D323" s="2013">
        <v>77.0</v>
      </c>
      <c r="E323" s="2013">
        <v>51.0</v>
      </c>
      <c r="F323" s="2013">
        <v>51.0</v>
      </c>
      <c r="G323" s="2013">
        <v>52.0</v>
      </c>
      <c r="H323" s="2013">
        <v>52.0</v>
      </c>
    </row>
    <row r="324">
      <c r="B324" s="2013">
        <v>322.0</v>
      </c>
      <c r="C324" s="2013">
        <v>39.0</v>
      </c>
      <c r="D324" s="2013">
        <v>77.0</v>
      </c>
      <c r="E324" s="2013">
        <v>51.0</v>
      </c>
      <c r="F324" s="2013">
        <v>51.0</v>
      </c>
      <c r="G324" s="2013">
        <v>52.0</v>
      </c>
      <c r="H324" s="2013">
        <v>52.0</v>
      </c>
    </row>
    <row r="325">
      <c r="B325" s="2013">
        <v>323.0</v>
      </c>
      <c r="C325" s="2013">
        <v>38.0</v>
      </c>
      <c r="D325" s="2013">
        <v>77.0</v>
      </c>
      <c r="E325" s="2013">
        <v>52.0</v>
      </c>
      <c r="F325" s="2013">
        <v>52.0</v>
      </c>
      <c r="G325" s="2013">
        <v>52.0</v>
      </c>
      <c r="H325" s="2013">
        <v>52.0</v>
      </c>
    </row>
    <row r="326">
      <c r="B326" s="2013">
        <v>324.0</v>
      </c>
      <c r="C326" s="2013">
        <v>39.0</v>
      </c>
      <c r="D326" s="2013">
        <v>77.0</v>
      </c>
      <c r="E326" s="2013">
        <v>52.0</v>
      </c>
      <c r="F326" s="2013">
        <v>52.0</v>
      </c>
      <c r="G326" s="2013">
        <v>52.0</v>
      </c>
      <c r="H326" s="2013">
        <v>52.0</v>
      </c>
    </row>
    <row r="327">
      <c r="B327" s="2013">
        <v>325.0</v>
      </c>
      <c r="C327" s="2013">
        <v>39.0</v>
      </c>
      <c r="D327" s="2013">
        <v>78.0</v>
      </c>
      <c r="E327" s="2013">
        <v>52.0</v>
      </c>
      <c r="F327" s="2013">
        <v>52.0</v>
      </c>
      <c r="G327" s="2013">
        <v>52.0</v>
      </c>
      <c r="H327" s="2013">
        <v>52.0</v>
      </c>
    </row>
    <row r="328">
      <c r="B328" s="2013">
        <v>326.0</v>
      </c>
      <c r="C328" s="2013">
        <v>39.0</v>
      </c>
      <c r="D328" s="2013">
        <v>79.0</v>
      </c>
      <c r="E328" s="2013">
        <v>52.0</v>
      </c>
      <c r="F328" s="2013">
        <v>52.0</v>
      </c>
      <c r="G328" s="2013">
        <v>52.0</v>
      </c>
      <c r="H328" s="2013">
        <v>52.0</v>
      </c>
    </row>
    <row r="329">
      <c r="B329" s="2013">
        <v>327.0</v>
      </c>
      <c r="C329" s="2013">
        <v>40.0</v>
      </c>
      <c r="D329" s="2013">
        <v>79.0</v>
      </c>
      <c r="E329" s="2013">
        <v>52.0</v>
      </c>
      <c r="F329" s="2013">
        <v>52.0</v>
      </c>
      <c r="G329" s="2013">
        <v>52.0</v>
      </c>
      <c r="H329" s="2013">
        <v>52.0</v>
      </c>
    </row>
    <row r="330">
      <c r="B330" s="2013">
        <v>328.0</v>
      </c>
      <c r="C330" s="2013">
        <v>39.0</v>
      </c>
      <c r="D330" s="2013">
        <v>79.0</v>
      </c>
      <c r="E330" s="2013">
        <v>52.0</v>
      </c>
      <c r="F330" s="2013">
        <v>52.0</v>
      </c>
      <c r="G330" s="2013">
        <v>53.0</v>
      </c>
      <c r="H330" s="2013">
        <v>53.0</v>
      </c>
    </row>
    <row r="331">
      <c r="B331" s="2013">
        <v>329.0</v>
      </c>
      <c r="C331" s="2013">
        <v>40.0</v>
      </c>
      <c r="D331" s="2013">
        <v>79.0</v>
      </c>
      <c r="E331" s="2013">
        <v>52.0</v>
      </c>
      <c r="F331" s="2013">
        <v>52.0</v>
      </c>
      <c r="G331" s="2013">
        <v>53.0</v>
      </c>
      <c r="H331" s="2013">
        <v>53.0</v>
      </c>
    </row>
    <row r="332">
      <c r="B332" s="2013">
        <v>330.0</v>
      </c>
      <c r="C332" s="2013">
        <v>39.0</v>
      </c>
      <c r="D332" s="2013">
        <v>79.0</v>
      </c>
      <c r="E332" s="2013">
        <v>53.0</v>
      </c>
      <c r="F332" s="2013">
        <v>53.0</v>
      </c>
      <c r="G332" s="2013">
        <v>53.0</v>
      </c>
      <c r="H332" s="2013">
        <v>53.0</v>
      </c>
    </row>
    <row r="333">
      <c r="B333" s="2013">
        <v>331.0</v>
      </c>
      <c r="C333" s="2013">
        <v>40.0</v>
      </c>
      <c r="D333" s="2013">
        <v>79.0</v>
      </c>
      <c r="E333" s="2013">
        <v>53.0</v>
      </c>
      <c r="F333" s="2013">
        <v>53.0</v>
      </c>
      <c r="G333" s="2013">
        <v>53.0</v>
      </c>
      <c r="H333" s="2013">
        <v>53.0</v>
      </c>
    </row>
    <row r="334">
      <c r="B334" s="2013">
        <v>332.0</v>
      </c>
      <c r="C334" s="2013">
        <v>40.0</v>
      </c>
      <c r="D334" s="2013">
        <v>80.0</v>
      </c>
      <c r="E334" s="2013">
        <v>53.0</v>
      </c>
      <c r="F334" s="2013">
        <v>53.0</v>
      </c>
      <c r="G334" s="2013">
        <v>53.0</v>
      </c>
      <c r="H334" s="2013">
        <v>53.0</v>
      </c>
    </row>
    <row r="335">
      <c r="B335" s="2013">
        <v>333.0</v>
      </c>
      <c r="C335" s="2013">
        <v>40.0</v>
      </c>
      <c r="D335" s="2013">
        <v>79.0</v>
      </c>
      <c r="E335" s="2013">
        <v>53.0</v>
      </c>
      <c r="F335" s="2013">
        <v>53.0</v>
      </c>
      <c r="G335" s="2013">
        <v>54.0</v>
      </c>
      <c r="H335" s="2013">
        <v>54.0</v>
      </c>
    </row>
    <row r="336">
      <c r="B336" s="2013">
        <v>334.0</v>
      </c>
      <c r="C336" s="2013">
        <v>40.0</v>
      </c>
      <c r="D336" s="2013">
        <v>80.0</v>
      </c>
      <c r="E336" s="2013">
        <v>53.0</v>
      </c>
      <c r="F336" s="2013">
        <v>53.0</v>
      </c>
      <c r="G336" s="2013">
        <v>54.0</v>
      </c>
      <c r="H336" s="2013">
        <v>54.0</v>
      </c>
    </row>
    <row r="337">
      <c r="B337" s="2013">
        <v>335.0</v>
      </c>
      <c r="C337" s="2013">
        <v>40.0</v>
      </c>
      <c r="D337" s="2013">
        <v>81.0</v>
      </c>
      <c r="E337" s="2013">
        <v>53.0</v>
      </c>
      <c r="F337" s="2013">
        <v>53.0</v>
      </c>
      <c r="G337" s="2013">
        <v>54.0</v>
      </c>
      <c r="H337" s="2013">
        <v>54.0</v>
      </c>
    </row>
    <row r="338">
      <c r="B338" s="2013">
        <v>336.0</v>
      </c>
      <c r="C338" s="2013">
        <v>40.0</v>
      </c>
      <c r="D338" s="2013">
        <v>80.0</v>
      </c>
      <c r="E338" s="2013">
        <v>54.0</v>
      </c>
      <c r="F338" s="2013">
        <v>54.0</v>
      </c>
      <c r="G338" s="2013">
        <v>54.0</v>
      </c>
      <c r="H338" s="2013">
        <v>54.0</v>
      </c>
    </row>
    <row r="339">
      <c r="B339" s="2013">
        <v>337.0</v>
      </c>
      <c r="C339" s="2013">
        <v>40.0</v>
      </c>
      <c r="D339" s="2013">
        <v>81.0</v>
      </c>
      <c r="E339" s="2013">
        <v>54.0</v>
      </c>
      <c r="F339" s="2013">
        <v>54.0</v>
      </c>
      <c r="G339" s="2013">
        <v>54.0</v>
      </c>
      <c r="H339" s="2013">
        <v>54.0</v>
      </c>
    </row>
    <row r="340">
      <c r="B340" s="2013">
        <v>338.0</v>
      </c>
      <c r="C340" s="2013">
        <v>41.0</v>
      </c>
      <c r="D340" s="2013">
        <v>81.0</v>
      </c>
      <c r="E340" s="2013">
        <v>54.0</v>
      </c>
      <c r="F340" s="2013">
        <v>54.0</v>
      </c>
      <c r="G340" s="2013">
        <v>54.0</v>
      </c>
      <c r="H340" s="2013">
        <v>54.0</v>
      </c>
    </row>
    <row r="341">
      <c r="B341" s="2013">
        <v>339.0</v>
      </c>
      <c r="C341" s="2013">
        <v>41.0</v>
      </c>
      <c r="D341" s="2013">
        <v>82.0</v>
      </c>
      <c r="E341" s="2013">
        <v>54.0</v>
      </c>
      <c r="F341" s="2013">
        <v>54.0</v>
      </c>
      <c r="G341" s="2013">
        <v>54.0</v>
      </c>
      <c r="H341" s="2013">
        <v>54.0</v>
      </c>
    </row>
    <row r="342">
      <c r="B342" s="2013">
        <v>340.0</v>
      </c>
      <c r="C342" s="2013">
        <v>41.0</v>
      </c>
      <c r="D342" s="2013">
        <v>81.0</v>
      </c>
      <c r="E342" s="2013">
        <v>54.0</v>
      </c>
      <c r="F342" s="2013">
        <v>54.0</v>
      </c>
      <c r="G342" s="2013">
        <v>55.0</v>
      </c>
      <c r="H342" s="2013">
        <v>55.0</v>
      </c>
    </row>
    <row r="343">
      <c r="B343" s="2013">
        <v>341.0</v>
      </c>
      <c r="C343" s="2013">
        <v>41.0</v>
      </c>
      <c r="D343" s="2013">
        <v>82.0</v>
      </c>
      <c r="E343" s="2013">
        <v>54.0</v>
      </c>
      <c r="F343" s="2013">
        <v>54.0</v>
      </c>
      <c r="G343" s="2013">
        <v>55.0</v>
      </c>
      <c r="H343" s="2013">
        <v>55.0</v>
      </c>
    </row>
    <row r="344">
      <c r="B344" s="2013">
        <v>342.0</v>
      </c>
      <c r="C344" s="2013">
        <v>41.0</v>
      </c>
      <c r="D344" s="2013">
        <v>83.0</v>
      </c>
      <c r="E344" s="2013">
        <v>54.0</v>
      </c>
      <c r="F344" s="2013">
        <v>54.0</v>
      </c>
      <c r="G344" s="2013">
        <v>55.0</v>
      </c>
      <c r="H344" s="2013">
        <v>55.0</v>
      </c>
    </row>
    <row r="345">
      <c r="B345" s="2013">
        <v>343.0</v>
      </c>
      <c r="C345" s="2013">
        <v>41.0</v>
      </c>
      <c r="D345" s="2013">
        <v>82.0</v>
      </c>
      <c r="E345" s="2013">
        <v>55.0</v>
      </c>
      <c r="F345" s="2013">
        <v>55.0</v>
      </c>
      <c r="G345" s="2013">
        <v>55.0</v>
      </c>
      <c r="H345" s="2013">
        <v>55.0</v>
      </c>
    </row>
    <row r="346">
      <c r="B346" s="2013">
        <v>344.0</v>
      </c>
      <c r="C346" s="2013">
        <v>41.0</v>
      </c>
      <c r="D346" s="2013">
        <v>83.0</v>
      </c>
      <c r="E346" s="2013">
        <v>55.0</v>
      </c>
      <c r="F346" s="2013">
        <v>55.0</v>
      </c>
      <c r="G346" s="2013">
        <v>55.0</v>
      </c>
      <c r="H346" s="2013">
        <v>55.0</v>
      </c>
    </row>
    <row r="347">
      <c r="B347" s="2013">
        <v>345.0</v>
      </c>
      <c r="C347" s="2013">
        <v>42.0</v>
      </c>
      <c r="D347" s="2013">
        <v>83.0</v>
      </c>
      <c r="E347" s="2013">
        <v>55.0</v>
      </c>
      <c r="F347" s="2013">
        <v>55.0</v>
      </c>
      <c r="G347" s="2013">
        <v>55.0</v>
      </c>
      <c r="H347" s="2013">
        <v>55.0</v>
      </c>
    </row>
    <row r="348">
      <c r="B348" s="2013">
        <v>346.0</v>
      </c>
      <c r="C348" s="2013">
        <v>41.0</v>
      </c>
      <c r="D348" s="2013">
        <v>83.0</v>
      </c>
      <c r="E348" s="2013">
        <v>55.0</v>
      </c>
      <c r="F348" s="2013">
        <v>55.0</v>
      </c>
      <c r="G348" s="2013">
        <v>56.0</v>
      </c>
      <c r="H348" s="2013">
        <v>56.0</v>
      </c>
    </row>
    <row r="349">
      <c r="B349" s="2013">
        <v>347.0</v>
      </c>
      <c r="C349" s="2013">
        <v>42.0</v>
      </c>
      <c r="D349" s="2013">
        <v>83.0</v>
      </c>
      <c r="E349" s="2013">
        <v>55.0</v>
      </c>
      <c r="F349" s="2013">
        <v>55.0</v>
      </c>
      <c r="G349" s="2013">
        <v>56.0</v>
      </c>
      <c r="H349" s="2013">
        <v>56.0</v>
      </c>
    </row>
    <row r="350">
      <c r="B350" s="2013">
        <v>348.0</v>
      </c>
      <c r="C350" s="2013">
        <v>41.0</v>
      </c>
      <c r="D350" s="2013">
        <v>83.0</v>
      </c>
      <c r="E350" s="2013">
        <v>56.0</v>
      </c>
      <c r="F350" s="2013">
        <v>56.0</v>
      </c>
      <c r="G350" s="2013">
        <v>56.0</v>
      </c>
      <c r="H350" s="2013">
        <v>56.0</v>
      </c>
    </row>
    <row r="351">
      <c r="B351" s="2013">
        <v>349.0</v>
      </c>
      <c r="C351" s="2013">
        <v>42.0</v>
      </c>
      <c r="D351" s="2013">
        <v>83.0</v>
      </c>
      <c r="E351" s="2013">
        <v>56.0</v>
      </c>
      <c r="F351" s="2013">
        <v>56.0</v>
      </c>
      <c r="G351" s="2013">
        <v>56.0</v>
      </c>
      <c r="H351" s="2013">
        <v>56.0</v>
      </c>
    </row>
    <row r="352">
      <c r="B352" s="2013">
        <v>350.0</v>
      </c>
      <c r="C352" s="2013">
        <v>42.0</v>
      </c>
      <c r="D352" s="2013">
        <v>84.0</v>
      </c>
      <c r="E352" s="2013">
        <v>56.0</v>
      </c>
      <c r="F352" s="2013">
        <v>56.0</v>
      </c>
      <c r="G352" s="2013">
        <v>56.0</v>
      </c>
      <c r="H352" s="2013">
        <v>56.0</v>
      </c>
    </row>
    <row r="353">
      <c r="B353" s="2013">
        <v>351.0</v>
      </c>
      <c r="C353" s="2013">
        <v>42.0</v>
      </c>
      <c r="D353" s="2013">
        <v>85.0</v>
      </c>
      <c r="E353" s="2013">
        <v>56.0</v>
      </c>
      <c r="F353" s="2013">
        <v>56.0</v>
      </c>
      <c r="G353" s="2013">
        <v>56.0</v>
      </c>
      <c r="H353" s="2013">
        <v>56.0</v>
      </c>
    </row>
    <row r="354">
      <c r="B354" s="2013">
        <v>352.0</v>
      </c>
      <c r="C354" s="2013">
        <v>43.0</v>
      </c>
      <c r="D354" s="2013">
        <v>85.0</v>
      </c>
      <c r="E354" s="2013">
        <v>56.0</v>
      </c>
      <c r="F354" s="2013">
        <v>56.0</v>
      </c>
      <c r="G354" s="2013">
        <v>56.0</v>
      </c>
      <c r="H354" s="2013">
        <v>56.0</v>
      </c>
    </row>
    <row r="355">
      <c r="B355" s="2013">
        <v>353.0</v>
      </c>
      <c r="C355" s="2013">
        <v>42.0</v>
      </c>
      <c r="D355" s="2013">
        <v>85.0</v>
      </c>
      <c r="E355" s="2013">
        <v>56.0</v>
      </c>
      <c r="F355" s="2013">
        <v>56.0</v>
      </c>
      <c r="G355" s="2013">
        <v>57.0</v>
      </c>
      <c r="H355" s="2013">
        <v>57.0</v>
      </c>
    </row>
    <row r="356">
      <c r="B356" s="2013">
        <v>354.0</v>
      </c>
      <c r="C356" s="2013">
        <v>43.0</v>
      </c>
      <c r="D356" s="2013">
        <v>85.0</v>
      </c>
      <c r="E356" s="2013">
        <v>56.0</v>
      </c>
      <c r="F356" s="2013">
        <v>56.0</v>
      </c>
      <c r="G356" s="2013">
        <v>57.0</v>
      </c>
      <c r="H356" s="2013">
        <v>57.0</v>
      </c>
    </row>
    <row r="357">
      <c r="B357" s="2013">
        <v>355.0</v>
      </c>
      <c r="C357" s="2013">
        <v>42.0</v>
      </c>
      <c r="D357" s="2013">
        <v>85.0</v>
      </c>
      <c r="E357" s="2013">
        <v>57.0</v>
      </c>
      <c r="F357" s="2013">
        <v>57.0</v>
      </c>
      <c r="G357" s="2013">
        <v>57.0</v>
      </c>
      <c r="H357" s="2013">
        <v>57.0</v>
      </c>
    </row>
    <row r="358">
      <c r="B358" s="2013">
        <v>356.0</v>
      </c>
      <c r="C358" s="2013">
        <v>43.0</v>
      </c>
      <c r="D358" s="2013">
        <v>85.0</v>
      </c>
      <c r="E358" s="2013">
        <v>57.0</v>
      </c>
      <c r="F358" s="2013">
        <v>57.0</v>
      </c>
      <c r="G358" s="2013">
        <v>57.0</v>
      </c>
      <c r="H358" s="2013">
        <v>57.0</v>
      </c>
    </row>
    <row r="359">
      <c r="B359" s="2013">
        <v>357.0</v>
      </c>
      <c r="C359" s="2013">
        <v>43.0</v>
      </c>
      <c r="D359" s="2013">
        <v>86.0</v>
      </c>
      <c r="E359" s="2013">
        <v>57.0</v>
      </c>
      <c r="F359" s="2013">
        <v>57.0</v>
      </c>
      <c r="G359" s="2013">
        <v>57.0</v>
      </c>
      <c r="H359" s="2013">
        <v>57.0</v>
      </c>
    </row>
    <row r="360">
      <c r="B360" s="2013">
        <v>358.0</v>
      </c>
      <c r="C360" s="2013">
        <v>43.0</v>
      </c>
      <c r="D360" s="2013">
        <v>85.0</v>
      </c>
      <c r="E360" s="2013">
        <v>57.0</v>
      </c>
      <c r="F360" s="2013">
        <v>57.0</v>
      </c>
      <c r="G360" s="2013">
        <v>58.0</v>
      </c>
      <c r="H360" s="2013">
        <v>58.0</v>
      </c>
    </row>
    <row r="361">
      <c r="B361" s="2013">
        <v>359.0</v>
      </c>
      <c r="C361" s="2013">
        <v>43.0</v>
      </c>
      <c r="D361" s="2013">
        <v>86.0</v>
      </c>
      <c r="E361" s="2013">
        <v>57.0</v>
      </c>
      <c r="F361" s="2013">
        <v>57.0</v>
      </c>
      <c r="G361" s="2013">
        <v>58.0</v>
      </c>
      <c r="H361" s="2013">
        <v>58.0</v>
      </c>
    </row>
    <row r="362">
      <c r="B362" s="2013">
        <v>360.0</v>
      </c>
      <c r="C362" s="2013">
        <v>43.0</v>
      </c>
      <c r="D362" s="2013">
        <v>87.0</v>
      </c>
      <c r="E362" s="2013">
        <v>57.0</v>
      </c>
      <c r="F362" s="2013">
        <v>57.0</v>
      </c>
      <c r="G362" s="2013">
        <v>58.0</v>
      </c>
      <c r="H362" s="2013">
        <v>58.0</v>
      </c>
    </row>
    <row r="363">
      <c r="B363" s="2013">
        <v>361.0</v>
      </c>
      <c r="C363" s="2013">
        <v>43.0</v>
      </c>
      <c r="D363" s="2013">
        <v>86.0</v>
      </c>
      <c r="E363" s="2013">
        <v>58.0</v>
      </c>
      <c r="F363" s="2013">
        <v>58.0</v>
      </c>
      <c r="G363" s="2013">
        <v>58.0</v>
      </c>
      <c r="H363" s="2013">
        <v>58.0</v>
      </c>
    </row>
    <row r="364">
      <c r="B364" s="2013">
        <v>362.0</v>
      </c>
      <c r="C364" s="2013">
        <v>43.0</v>
      </c>
      <c r="D364" s="2013">
        <v>87.0</v>
      </c>
      <c r="E364" s="2013">
        <v>58.0</v>
      </c>
      <c r="F364" s="2013">
        <v>58.0</v>
      </c>
      <c r="G364" s="2013">
        <v>58.0</v>
      </c>
      <c r="H364" s="2013">
        <v>58.0</v>
      </c>
    </row>
    <row r="365">
      <c r="B365" s="2013">
        <v>363.0</v>
      </c>
      <c r="C365" s="2013">
        <v>44.0</v>
      </c>
      <c r="D365" s="2013">
        <v>87.0</v>
      </c>
      <c r="E365" s="2013">
        <v>58.0</v>
      </c>
      <c r="F365" s="2013">
        <v>58.0</v>
      </c>
      <c r="G365" s="2013">
        <v>58.0</v>
      </c>
      <c r="H365" s="2013">
        <v>58.0</v>
      </c>
    </row>
    <row r="366">
      <c r="B366" s="2013">
        <v>364.0</v>
      </c>
      <c r="C366" s="2013">
        <v>44.0</v>
      </c>
      <c r="D366" s="2013">
        <v>88.0</v>
      </c>
      <c r="E366" s="2013">
        <v>58.0</v>
      </c>
      <c r="F366" s="2013">
        <v>58.0</v>
      </c>
      <c r="G366" s="2013">
        <v>58.0</v>
      </c>
      <c r="H366" s="2013">
        <v>58.0</v>
      </c>
    </row>
    <row r="367">
      <c r="B367" s="2013">
        <v>365.0</v>
      </c>
      <c r="C367" s="2013">
        <v>44.0</v>
      </c>
      <c r="D367" s="2013">
        <v>87.0</v>
      </c>
      <c r="E367" s="2013">
        <v>58.0</v>
      </c>
      <c r="F367" s="2013">
        <v>58.0</v>
      </c>
      <c r="G367" s="2013">
        <v>59.0</v>
      </c>
      <c r="H367" s="2013">
        <v>59.0</v>
      </c>
    </row>
    <row r="368">
      <c r="B368" s="2013">
        <v>366.0</v>
      </c>
      <c r="C368" s="2013">
        <v>44.0</v>
      </c>
      <c r="D368" s="2013">
        <v>88.0</v>
      </c>
      <c r="E368" s="2013">
        <v>58.0</v>
      </c>
      <c r="F368" s="2013">
        <v>58.0</v>
      </c>
      <c r="G368" s="2013">
        <v>59.0</v>
      </c>
      <c r="H368" s="2013">
        <v>59.0</v>
      </c>
    </row>
    <row r="369">
      <c r="B369" s="2013">
        <v>367.0</v>
      </c>
      <c r="C369" s="2013">
        <v>44.0</v>
      </c>
      <c r="D369" s="2013">
        <v>89.0</v>
      </c>
      <c r="E369" s="2013">
        <v>58.0</v>
      </c>
      <c r="F369" s="2013">
        <v>58.0</v>
      </c>
      <c r="G369" s="2013">
        <v>59.0</v>
      </c>
      <c r="H369" s="2013">
        <v>59.0</v>
      </c>
    </row>
    <row r="370">
      <c r="B370" s="2013">
        <v>368.0</v>
      </c>
      <c r="C370" s="2013">
        <v>44.0</v>
      </c>
      <c r="D370" s="2013">
        <v>88.0</v>
      </c>
      <c r="E370" s="2013">
        <v>59.0</v>
      </c>
      <c r="F370" s="2013">
        <v>59.0</v>
      </c>
      <c r="G370" s="2013">
        <v>59.0</v>
      </c>
      <c r="H370" s="2013">
        <v>59.0</v>
      </c>
    </row>
    <row r="371">
      <c r="B371" s="2013">
        <v>369.0</v>
      </c>
      <c r="C371" s="2013">
        <v>44.0</v>
      </c>
      <c r="D371" s="2013">
        <v>89.0</v>
      </c>
      <c r="E371" s="2013">
        <v>59.0</v>
      </c>
      <c r="F371" s="2013">
        <v>59.0</v>
      </c>
      <c r="G371" s="2013">
        <v>59.0</v>
      </c>
      <c r="H371" s="2013">
        <v>59.0</v>
      </c>
    </row>
    <row r="372">
      <c r="B372" s="2013">
        <v>370.0</v>
      </c>
      <c r="C372" s="2013">
        <v>45.0</v>
      </c>
      <c r="D372" s="2013">
        <v>89.0</v>
      </c>
      <c r="E372" s="2013">
        <v>59.0</v>
      </c>
      <c r="F372" s="2013">
        <v>59.0</v>
      </c>
      <c r="G372" s="2013">
        <v>59.0</v>
      </c>
      <c r="H372" s="2013">
        <v>59.0</v>
      </c>
    </row>
    <row r="373">
      <c r="B373" s="2013">
        <v>371.0</v>
      </c>
      <c r="C373" s="2013">
        <v>44.0</v>
      </c>
      <c r="D373" s="2013">
        <v>89.0</v>
      </c>
      <c r="E373" s="2013">
        <v>59.0</v>
      </c>
      <c r="F373" s="2013">
        <v>59.0</v>
      </c>
      <c r="G373" s="2013">
        <v>60.0</v>
      </c>
      <c r="H373" s="2013">
        <v>60.0</v>
      </c>
    </row>
    <row r="374">
      <c r="B374" s="2013">
        <v>372.0</v>
      </c>
      <c r="C374" s="2013">
        <v>45.0</v>
      </c>
      <c r="D374" s="2013">
        <v>89.0</v>
      </c>
      <c r="E374" s="2013">
        <v>59.0</v>
      </c>
      <c r="F374" s="2013">
        <v>59.0</v>
      </c>
      <c r="G374" s="2013">
        <v>60.0</v>
      </c>
      <c r="H374" s="2013">
        <v>60.0</v>
      </c>
    </row>
    <row r="375">
      <c r="B375" s="2013">
        <v>373.0</v>
      </c>
      <c r="C375" s="2013">
        <v>44.0</v>
      </c>
      <c r="D375" s="2013">
        <v>89.0</v>
      </c>
      <c r="E375" s="2013">
        <v>60.0</v>
      </c>
      <c r="F375" s="2013">
        <v>60.0</v>
      </c>
      <c r="G375" s="2013">
        <v>60.0</v>
      </c>
      <c r="H375" s="2013">
        <v>60.0</v>
      </c>
    </row>
    <row r="376">
      <c r="B376" s="2013">
        <v>374.0</v>
      </c>
      <c r="C376" s="2013">
        <v>45.0</v>
      </c>
      <c r="D376" s="2013">
        <v>89.0</v>
      </c>
      <c r="E376" s="2013">
        <v>60.0</v>
      </c>
      <c r="F376" s="2013">
        <v>60.0</v>
      </c>
      <c r="G376" s="2013">
        <v>60.0</v>
      </c>
      <c r="H376" s="2013">
        <v>60.0</v>
      </c>
    </row>
    <row r="377">
      <c r="B377" s="2013">
        <v>375.0</v>
      </c>
      <c r="C377" s="2013">
        <v>45.0</v>
      </c>
      <c r="D377" s="2013">
        <v>90.0</v>
      </c>
      <c r="E377" s="2013">
        <v>60.0</v>
      </c>
      <c r="F377" s="2013">
        <v>60.0</v>
      </c>
      <c r="G377" s="2013">
        <v>60.0</v>
      </c>
      <c r="H377" s="2013">
        <v>60.0</v>
      </c>
    </row>
    <row r="378">
      <c r="B378" s="2013">
        <v>376.0</v>
      </c>
      <c r="C378" s="2013">
        <v>45.0</v>
      </c>
      <c r="D378" s="2013">
        <v>91.0</v>
      </c>
      <c r="E378" s="2013">
        <v>60.0</v>
      </c>
      <c r="F378" s="2013">
        <v>60.0</v>
      </c>
      <c r="G378" s="2013">
        <v>60.0</v>
      </c>
      <c r="H378" s="2013">
        <v>60.0</v>
      </c>
    </row>
    <row r="379">
      <c r="B379" s="2013">
        <v>377.0</v>
      </c>
      <c r="C379" s="2013">
        <v>46.0</v>
      </c>
      <c r="D379" s="2013">
        <v>91.0</v>
      </c>
      <c r="E379" s="2013">
        <v>60.0</v>
      </c>
      <c r="F379" s="2013">
        <v>60.0</v>
      </c>
      <c r="G379" s="2013">
        <v>60.0</v>
      </c>
      <c r="H379" s="2013">
        <v>60.0</v>
      </c>
    </row>
    <row r="380">
      <c r="B380" s="2013">
        <v>378.0</v>
      </c>
      <c r="C380" s="2013">
        <v>45.0</v>
      </c>
      <c r="D380" s="2013">
        <v>91.0</v>
      </c>
      <c r="E380" s="2013">
        <v>60.0</v>
      </c>
      <c r="F380" s="2013">
        <v>60.0</v>
      </c>
      <c r="G380" s="2013">
        <v>61.0</v>
      </c>
      <c r="H380" s="2013">
        <v>61.0</v>
      </c>
    </row>
    <row r="381">
      <c r="B381" s="2013">
        <v>379.0</v>
      </c>
      <c r="C381" s="2013">
        <v>46.0</v>
      </c>
      <c r="D381" s="2013">
        <v>91.0</v>
      </c>
      <c r="E381" s="2013">
        <v>60.0</v>
      </c>
      <c r="F381" s="2013">
        <v>60.0</v>
      </c>
      <c r="G381" s="2013">
        <v>61.0</v>
      </c>
      <c r="H381" s="2013">
        <v>61.0</v>
      </c>
    </row>
    <row r="382">
      <c r="B382" s="2013">
        <v>380.0</v>
      </c>
      <c r="C382" s="2013">
        <v>45.0</v>
      </c>
      <c r="D382" s="2013">
        <v>91.0</v>
      </c>
      <c r="E382" s="2013">
        <v>61.0</v>
      </c>
      <c r="F382" s="2013">
        <v>61.0</v>
      </c>
      <c r="G382" s="2013">
        <v>61.0</v>
      </c>
      <c r="H382" s="2013">
        <v>61.0</v>
      </c>
    </row>
    <row r="383">
      <c r="B383" s="2013">
        <v>381.0</v>
      </c>
      <c r="C383" s="2013">
        <v>46.0</v>
      </c>
      <c r="D383" s="2013">
        <v>91.0</v>
      </c>
      <c r="E383" s="2013">
        <v>61.0</v>
      </c>
      <c r="F383" s="2013">
        <v>61.0</v>
      </c>
      <c r="G383" s="2013">
        <v>61.0</v>
      </c>
      <c r="H383" s="2013">
        <v>61.0</v>
      </c>
    </row>
    <row r="384">
      <c r="B384" s="2013">
        <v>382.0</v>
      </c>
      <c r="C384" s="2013">
        <v>46.0</v>
      </c>
      <c r="D384" s="2013">
        <v>92.0</v>
      </c>
      <c r="E384" s="2013">
        <v>61.0</v>
      </c>
      <c r="F384" s="2013">
        <v>61.0</v>
      </c>
      <c r="G384" s="2013">
        <v>61.0</v>
      </c>
      <c r="H384" s="2013">
        <v>61.0</v>
      </c>
    </row>
    <row r="385">
      <c r="B385" s="2013">
        <v>383.0</v>
      </c>
      <c r="C385" s="2013">
        <v>46.0</v>
      </c>
      <c r="D385" s="2013">
        <v>91.0</v>
      </c>
      <c r="E385" s="2013">
        <v>61.0</v>
      </c>
      <c r="F385" s="2013">
        <v>61.0</v>
      </c>
      <c r="G385" s="2013">
        <v>62.0</v>
      </c>
      <c r="H385" s="2013">
        <v>62.0</v>
      </c>
    </row>
    <row r="386">
      <c r="B386" s="2013">
        <v>384.0</v>
      </c>
      <c r="C386" s="2013">
        <v>46.0</v>
      </c>
      <c r="D386" s="2013">
        <v>92.0</v>
      </c>
      <c r="E386" s="2013">
        <v>61.0</v>
      </c>
      <c r="F386" s="2013">
        <v>61.0</v>
      </c>
      <c r="G386" s="2013">
        <v>62.0</v>
      </c>
      <c r="H386" s="2013">
        <v>62.0</v>
      </c>
    </row>
    <row r="387">
      <c r="B387" s="2013">
        <v>385.0</v>
      </c>
      <c r="C387" s="2013">
        <v>46.0</v>
      </c>
      <c r="D387" s="2013">
        <v>93.0</v>
      </c>
      <c r="E387" s="2013">
        <v>61.0</v>
      </c>
      <c r="F387" s="2013">
        <v>61.0</v>
      </c>
      <c r="G387" s="2013">
        <v>62.0</v>
      </c>
      <c r="H387" s="2013">
        <v>62.0</v>
      </c>
    </row>
    <row r="388">
      <c r="B388" s="2013">
        <v>386.0</v>
      </c>
      <c r="C388" s="2013">
        <v>46.0</v>
      </c>
      <c r="D388" s="2013">
        <v>92.0</v>
      </c>
      <c r="E388" s="2013">
        <v>62.0</v>
      </c>
      <c r="F388" s="2013">
        <v>62.0</v>
      </c>
      <c r="G388" s="2013">
        <v>62.0</v>
      </c>
      <c r="H388" s="2013">
        <v>62.0</v>
      </c>
    </row>
    <row r="389">
      <c r="B389" s="2013">
        <v>387.0</v>
      </c>
      <c r="C389" s="2013">
        <v>46.0</v>
      </c>
      <c r="D389" s="2013">
        <v>93.0</v>
      </c>
      <c r="E389" s="2013">
        <v>62.0</v>
      </c>
      <c r="F389" s="2013">
        <v>62.0</v>
      </c>
      <c r="G389" s="2013">
        <v>62.0</v>
      </c>
      <c r="H389" s="2013">
        <v>62.0</v>
      </c>
    </row>
    <row r="390">
      <c r="B390" s="2013">
        <v>388.0</v>
      </c>
      <c r="C390" s="2013">
        <v>47.0</v>
      </c>
      <c r="D390" s="2013">
        <v>93.0</v>
      </c>
      <c r="E390" s="2013">
        <v>62.0</v>
      </c>
      <c r="F390" s="2013">
        <v>62.0</v>
      </c>
      <c r="G390" s="2013">
        <v>62.0</v>
      </c>
      <c r="H390" s="2013">
        <v>62.0</v>
      </c>
    </row>
    <row r="391">
      <c r="B391" s="2013">
        <v>389.0</v>
      </c>
      <c r="C391" s="2013">
        <v>47.0</v>
      </c>
      <c r="D391" s="2013">
        <v>94.0</v>
      </c>
      <c r="E391" s="2013">
        <v>62.0</v>
      </c>
      <c r="F391" s="2013">
        <v>62.0</v>
      </c>
      <c r="G391" s="2013">
        <v>62.0</v>
      </c>
      <c r="H391" s="2013">
        <v>62.0</v>
      </c>
    </row>
    <row r="392">
      <c r="B392" s="2013">
        <v>390.0</v>
      </c>
      <c r="C392" s="2013">
        <v>47.0</v>
      </c>
      <c r="D392" s="2013">
        <v>93.0</v>
      </c>
      <c r="E392" s="2013">
        <v>62.0</v>
      </c>
      <c r="F392" s="2013">
        <v>62.0</v>
      </c>
      <c r="G392" s="2013">
        <v>63.0</v>
      </c>
      <c r="H392" s="2013">
        <v>63.0</v>
      </c>
    </row>
    <row r="393">
      <c r="B393" s="2013">
        <v>391.0</v>
      </c>
      <c r="C393" s="2013">
        <v>47.0</v>
      </c>
      <c r="D393" s="2013">
        <v>94.0</v>
      </c>
      <c r="E393" s="2013">
        <v>62.0</v>
      </c>
      <c r="F393" s="2013">
        <v>62.0</v>
      </c>
      <c r="G393" s="2013">
        <v>63.0</v>
      </c>
      <c r="H393" s="2013">
        <v>63.0</v>
      </c>
    </row>
    <row r="394">
      <c r="B394" s="2013">
        <v>392.0</v>
      </c>
      <c r="C394" s="2013">
        <v>47.0</v>
      </c>
      <c r="D394" s="2013">
        <v>95.0</v>
      </c>
      <c r="E394" s="2013">
        <v>62.0</v>
      </c>
      <c r="F394" s="2013">
        <v>62.0</v>
      </c>
      <c r="G394" s="2013">
        <v>63.0</v>
      </c>
      <c r="H394" s="2013">
        <v>63.0</v>
      </c>
    </row>
    <row r="395">
      <c r="B395" s="2013">
        <v>393.0</v>
      </c>
      <c r="C395" s="2013">
        <v>47.0</v>
      </c>
      <c r="D395" s="2013">
        <v>94.0</v>
      </c>
      <c r="E395" s="2013">
        <v>63.0</v>
      </c>
      <c r="F395" s="2013">
        <v>63.0</v>
      </c>
      <c r="G395" s="2013">
        <v>63.0</v>
      </c>
      <c r="H395" s="2013">
        <v>63.0</v>
      </c>
    </row>
    <row r="396">
      <c r="B396" s="2013">
        <v>394.0</v>
      </c>
      <c r="C396" s="2013">
        <v>47.0</v>
      </c>
      <c r="D396" s="2013">
        <v>95.0</v>
      </c>
      <c r="E396" s="2013">
        <v>63.0</v>
      </c>
      <c r="F396" s="2013">
        <v>63.0</v>
      </c>
      <c r="G396" s="2013">
        <v>63.0</v>
      </c>
      <c r="H396" s="2013">
        <v>63.0</v>
      </c>
    </row>
    <row r="397">
      <c r="B397" s="2013">
        <v>395.0</v>
      </c>
      <c r="C397" s="2013">
        <v>48.0</v>
      </c>
      <c r="D397" s="2013">
        <v>95.0</v>
      </c>
      <c r="E397" s="2013">
        <v>63.0</v>
      </c>
      <c r="F397" s="2013">
        <v>63.0</v>
      </c>
      <c r="G397" s="2013">
        <v>63.0</v>
      </c>
      <c r="H397" s="2013">
        <v>63.0</v>
      </c>
    </row>
    <row r="398">
      <c r="B398" s="2013">
        <v>396.0</v>
      </c>
      <c r="C398" s="2013">
        <v>47.0</v>
      </c>
      <c r="D398" s="2013">
        <v>95.0</v>
      </c>
      <c r="E398" s="2013">
        <v>63.0</v>
      </c>
      <c r="F398" s="2013">
        <v>63.0</v>
      </c>
      <c r="G398" s="2013">
        <v>64.0</v>
      </c>
      <c r="H398" s="2013">
        <v>64.0</v>
      </c>
    </row>
    <row r="399">
      <c r="B399" s="2013">
        <v>397.0</v>
      </c>
      <c r="C399" s="2013">
        <v>48.0</v>
      </c>
      <c r="D399" s="2013">
        <v>95.0</v>
      </c>
      <c r="E399" s="2013">
        <v>63.0</v>
      </c>
      <c r="F399" s="2013">
        <v>63.0</v>
      </c>
      <c r="G399" s="2013">
        <v>64.0</v>
      </c>
      <c r="H399" s="2013">
        <v>64.0</v>
      </c>
    </row>
    <row r="400">
      <c r="B400" s="2013">
        <v>398.0</v>
      </c>
      <c r="C400" s="2013">
        <v>47.0</v>
      </c>
      <c r="D400" s="2013">
        <v>95.0</v>
      </c>
      <c r="E400" s="2013">
        <v>64.0</v>
      </c>
      <c r="F400" s="2013">
        <v>64.0</v>
      </c>
      <c r="G400" s="2013">
        <v>64.0</v>
      </c>
      <c r="H400" s="2013">
        <v>64.0</v>
      </c>
    </row>
    <row r="401">
      <c r="B401" s="2013">
        <v>399.0</v>
      </c>
      <c r="C401" s="2013">
        <v>48.0</v>
      </c>
      <c r="D401" s="2013">
        <v>95.0</v>
      </c>
      <c r="E401" s="2013">
        <v>64.0</v>
      </c>
      <c r="F401" s="2013">
        <v>64.0</v>
      </c>
      <c r="G401" s="2013">
        <v>64.0</v>
      </c>
      <c r="H401" s="2013">
        <v>64.0</v>
      </c>
    </row>
    <row r="402">
      <c r="B402" s="2013">
        <v>400.0</v>
      </c>
      <c r="C402" s="2013">
        <v>48.0</v>
      </c>
      <c r="D402" s="2013">
        <v>96.0</v>
      </c>
      <c r="E402" s="2013">
        <v>64.0</v>
      </c>
      <c r="F402" s="2013">
        <v>64.0</v>
      </c>
      <c r="G402" s="2013">
        <v>64.0</v>
      </c>
      <c r="H402" s="2013">
        <v>64.0</v>
      </c>
    </row>
    <row r="403">
      <c r="B403" s="2013">
        <v>401.0</v>
      </c>
      <c r="C403" s="2013">
        <v>48.0</v>
      </c>
      <c r="D403" s="2013">
        <v>97.0</v>
      </c>
      <c r="E403" s="2013">
        <v>64.0</v>
      </c>
      <c r="F403" s="2013">
        <v>64.0</v>
      </c>
      <c r="G403" s="2013">
        <v>64.0</v>
      </c>
      <c r="H403" s="2013">
        <v>64.0</v>
      </c>
    </row>
    <row r="404">
      <c r="B404" s="2013">
        <v>402.0</v>
      </c>
      <c r="C404" s="2013">
        <v>49.0</v>
      </c>
      <c r="D404" s="2013">
        <v>97.0</v>
      </c>
      <c r="E404" s="2013">
        <v>64.0</v>
      </c>
      <c r="F404" s="2013">
        <v>64.0</v>
      </c>
      <c r="G404" s="2013">
        <v>64.0</v>
      </c>
      <c r="H404" s="2013">
        <v>64.0</v>
      </c>
    </row>
    <row r="405">
      <c r="B405" s="2013">
        <v>403.0</v>
      </c>
      <c r="C405" s="2013">
        <v>48.0</v>
      </c>
      <c r="D405" s="2013">
        <v>97.0</v>
      </c>
      <c r="E405" s="2013">
        <v>64.0</v>
      </c>
      <c r="F405" s="2013">
        <v>64.0</v>
      </c>
      <c r="G405" s="2013">
        <v>65.0</v>
      </c>
      <c r="H405" s="2013">
        <v>65.0</v>
      </c>
    </row>
    <row r="406">
      <c r="B406" s="2013">
        <v>404.0</v>
      </c>
      <c r="C406" s="2013">
        <v>49.0</v>
      </c>
      <c r="D406" s="2013">
        <v>97.0</v>
      </c>
      <c r="E406" s="2013">
        <v>64.0</v>
      </c>
      <c r="F406" s="2013">
        <v>64.0</v>
      </c>
      <c r="G406" s="2013">
        <v>65.0</v>
      </c>
      <c r="H406" s="2013">
        <v>65.0</v>
      </c>
    </row>
    <row r="407">
      <c r="B407" s="2013">
        <v>405.0</v>
      </c>
      <c r="C407" s="2013">
        <v>48.0</v>
      </c>
      <c r="D407" s="2013">
        <v>97.0</v>
      </c>
      <c r="E407" s="2013">
        <v>65.0</v>
      </c>
      <c r="F407" s="2013">
        <v>65.0</v>
      </c>
      <c r="G407" s="2013">
        <v>65.0</v>
      </c>
      <c r="H407" s="2013">
        <v>65.0</v>
      </c>
    </row>
    <row r="408">
      <c r="B408" s="2013">
        <v>406.0</v>
      </c>
      <c r="C408" s="2013">
        <v>49.0</v>
      </c>
      <c r="D408" s="2013">
        <v>97.0</v>
      </c>
      <c r="E408" s="2013">
        <v>65.0</v>
      </c>
      <c r="F408" s="2013">
        <v>65.0</v>
      </c>
      <c r="G408" s="2013">
        <v>65.0</v>
      </c>
      <c r="H408" s="2013">
        <v>65.0</v>
      </c>
    </row>
    <row r="409">
      <c r="B409" s="2013">
        <v>407.0</v>
      </c>
      <c r="C409" s="2013">
        <v>49.0</v>
      </c>
      <c r="D409" s="2013">
        <v>98.0</v>
      </c>
      <c r="E409" s="2013">
        <v>65.0</v>
      </c>
      <c r="F409" s="2013">
        <v>65.0</v>
      </c>
      <c r="G409" s="2013">
        <v>65.0</v>
      </c>
      <c r="H409" s="2013">
        <v>65.0</v>
      </c>
    </row>
    <row r="410">
      <c r="B410" s="2013">
        <v>408.0</v>
      </c>
      <c r="C410" s="2013">
        <v>49.0</v>
      </c>
      <c r="D410" s="2013">
        <v>97.0</v>
      </c>
      <c r="E410" s="2013">
        <v>65.0</v>
      </c>
      <c r="F410" s="2013">
        <v>65.0</v>
      </c>
      <c r="G410" s="2013">
        <v>66.0</v>
      </c>
      <c r="H410" s="2013">
        <v>66.0</v>
      </c>
    </row>
    <row r="411">
      <c r="B411" s="2013">
        <v>409.0</v>
      </c>
      <c r="C411" s="2013">
        <v>49.0</v>
      </c>
      <c r="D411" s="2013">
        <v>98.0</v>
      </c>
      <c r="E411" s="2013">
        <v>65.0</v>
      </c>
      <c r="F411" s="2013">
        <v>65.0</v>
      </c>
      <c r="G411" s="2013">
        <v>66.0</v>
      </c>
      <c r="H411" s="2013">
        <v>66.0</v>
      </c>
    </row>
    <row r="412">
      <c r="B412" s="2013">
        <v>410.0</v>
      </c>
      <c r="C412" s="2013">
        <v>49.0</v>
      </c>
      <c r="D412" s="2013">
        <v>99.0</v>
      </c>
      <c r="E412" s="2013">
        <v>65.0</v>
      </c>
      <c r="F412" s="2013">
        <v>65.0</v>
      </c>
      <c r="G412" s="2013">
        <v>66.0</v>
      </c>
      <c r="H412" s="2013">
        <v>66.0</v>
      </c>
    </row>
    <row r="413">
      <c r="B413" s="2013">
        <v>411.0</v>
      </c>
      <c r="C413" s="2013">
        <v>49.0</v>
      </c>
      <c r="D413" s="2013">
        <v>98.0</v>
      </c>
      <c r="E413" s="2013">
        <v>66.0</v>
      </c>
      <c r="F413" s="2013">
        <v>66.0</v>
      </c>
      <c r="G413" s="2013">
        <v>66.0</v>
      </c>
      <c r="H413" s="2013">
        <v>66.0</v>
      </c>
    </row>
    <row r="414">
      <c r="B414" s="2013">
        <v>412.0</v>
      </c>
      <c r="C414" s="2013">
        <v>49.0</v>
      </c>
      <c r="D414" s="2013">
        <v>99.0</v>
      </c>
      <c r="E414" s="2013">
        <v>66.0</v>
      </c>
      <c r="F414" s="2013">
        <v>66.0</v>
      </c>
      <c r="G414" s="2013">
        <v>66.0</v>
      </c>
      <c r="H414" s="2013">
        <v>66.0</v>
      </c>
    </row>
    <row r="415">
      <c r="B415" s="2013">
        <v>413.0</v>
      </c>
      <c r="C415" s="2013">
        <v>50.0</v>
      </c>
      <c r="D415" s="2013">
        <v>99.0</v>
      </c>
      <c r="E415" s="2013">
        <v>66.0</v>
      </c>
      <c r="F415" s="2013">
        <v>66.0</v>
      </c>
      <c r="G415" s="2013">
        <v>66.0</v>
      </c>
      <c r="H415" s="2013">
        <v>66.0</v>
      </c>
    </row>
    <row r="416">
      <c r="B416" s="2013">
        <v>414.0</v>
      </c>
      <c r="C416" s="2013">
        <v>50.0</v>
      </c>
      <c r="D416" s="2013">
        <v>100.0</v>
      </c>
      <c r="E416" s="2013">
        <v>66.0</v>
      </c>
      <c r="F416" s="2013">
        <v>66.0</v>
      </c>
      <c r="G416" s="2013">
        <v>66.0</v>
      </c>
      <c r="H416" s="2013">
        <v>66.0</v>
      </c>
    </row>
    <row r="417">
      <c r="B417" s="2013">
        <v>415.0</v>
      </c>
      <c r="C417" s="2013">
        <v>50.0</v>
      </c>
      <c r="D417" s="2013">
        <v>99.0</v>
      </c>
      <c r="E417" s="2013">
        <v>66.0</v>
      </c>
      <c r="F417" s="2013">
        <v>66.0</v>
      </c>
      <c r="G417" s="2013">
        <v>67.0</v>
      </c>
      <c r="H417" s="2013">
        <v>67.0</v>
      </c>
    </row>
    <row r="418">
      <c r="B418" s="2013">
        <v>416.0</v>
      </c>
      <c r="C418" s="2013">
        <v>50.0</v>
      </c>
      <c r="D418" s="2013">
        <v>100.0</v>
      </c>
      <c r="E418" s="2013">
        <v>66.0</v>
      </c>
      <c r="F418" s="2013">
        <v>66.0</v>
      </c>
      <c r="G418" s="2013">
        <v>67.0</v>
      </c>
      <c r="H418" s="2013">
        <v>67.0</v>
      </c>
    </row>
    <row r="419">
      <c r="B419" s="2013">
        <v>417.0</v>
      </c>
      <c r="C419" s="2013">
        <v>50.0</v>
      </c>
      <c r="D419" s="2013">
        <v>101.0</v>
      </c>
      <c r="E419" s="2013">
        <v>66.0</v>
      </c>
      <c r="F419" s="2013">
        <v>66.0</v>
      </c>
      <c r="G419" s="2013">
        <v>67.0</v>
      </c>
      <c r="H419" s="2013">
        <v>67.0</v>
      </c>
    </row>
    <row r="420">
      <c r="B420" s="2013">
        <v>418.0</v>
      </c>
      <c r="C420" s="2013">
        <v>50.0</v>
      </c>
      <c r="D420" s="2013">
        <v>100.0</v>
      </c>
      <c r="E420" s="2013">
        <v>67.0</v>
      </c>
      <c r="F420" s="2013">
        <v>67.0</v>
      </c>
      <c r="G420" s="2013">
        <v>67.0</v>
      </c>
      <c r="H420" s="2013">
        <v>67.0</v>
      </c>
    </row>
    <row r="421">
      <c r="B421" s="2013">
        <v>419.0</v>
      </c>
      <c r="C421" s="2013">
        <v>50.0</v>
      </c>
      <c r="D421" s="2013">
        <v>101.0</v>
      </c>
      <c r="E421" s="2013">
        <v>67.0</v>
      </c>
      <c r="F421" s="2013">
        <v>67.0</v>
      </c>
      <c r="G421" s="2013">
        <v>67.0</v>
      </c>
      <c r="H421" s="2013">
        <v>67.0</v>
      </c>
    </row>
    <row r="422">
      <c r="B422" s="2013">
        <v>420.0</v>
      </c>
      <c r="C422" s="2013">
        <v>51.0</v>
      </c>
      <c r="D422" s="2013">
        <v>101.0</v>
      </c>
      <c r="E422" s="2013">
        <v>67.0</v>
      </c>
      <c r="F422" s="2013">
        <v>67.0</v>
      </c>
      <c r="G422" s="2013">
        <v>67.0</v>
      </c>
      <c r="H422" s="2013">
        <v>67.0</v>
      </c>
    </row>
    <row r="423">
      <c r="B423" s="2013">
        <v>421.0</v>
      </c>
      <c r="C423" s="2013">
        <v>50.0</v>
      </c>
      <c r="D423" s="2013">
        <v>101.0</v>
      </c>
      <c r="E423" s="2013">
        <v>67.0</v>
      </c>
      <c r="F423" s="2013">
        <v>67.0</v>
      </c>
      <c r="G423" s="2013">
        <v>68.0</v>
      </c>
      <c r="H423" s="2013">
        <v>68.0</v>
      </c>
    </row>
    <row r="424">
      <c r="B424" s="2013">
        <v>422.0</v>
      </c>
      <c r="C424" s="2013">
        <v>51.0</v>
      </c>
      <c r="D424" s="2013">
        <v>101.0</v>
      </c>
      <c r="E424" s="2013">
        <v>67.0</v>
      </c>
      <c r="F424" s="2013">
        <v>67.0</v>
      </c>
      <c r="G424" s="2013">
        <v>68.0</v>
      </c>
      <c r="H424" s="2013">
        <v>68.0</v>
      </c>
    </row>
    <row r="425">
      <c r="B425" s="2013">
        <v>423.0</v>
      </c>
      <c r="C425" s="2013">
        <v>50.0</v>
      </c>
      <c r="D425" s="2013">
        <v>101.0</v>
      </c>
      <c r="E425" s="2013">
        <v>68.0</v>
      </c>
      <c r="F425" s="2013">
        <v>68.0</v>
      </c>
      <c r="G425" s="2013">
        <v>68.0</v>
      </c>
      <c r="H425" s="2013">
        <v>68.0</v>
      </c>
    </row>
    <row r="426">
      <c r="B426" s="2013">
        <v>424.0</v>
      </c>
      <c r="C426" s="2013">
        <v>51.0</v>
      </c>
      <c r="D426" s="2013">
        <v>101.0</v>
      </c>
      <c r="E426" s="2013">
        <v>68.0</v>
      </c>
      <c r="F426" s="2013">
        <v>68.0</v>
      </c>
      <c r="G426" s="2013">
        <v>68.0</v>
      </c>
      <c r="H426" s="2013">
        <v>68.0</v>
      </c>
    </row>
    <row r="427">
      <c r="B427" s="2013">
        <v>425.0</v>
      </c>
      <c r="C427" s="2013">
        <v>51.0</v>
      </c>
      <c r="D427" s="2013">
        <v>102.0</v>
      </c>
      <c r="E427" s="2013">
        <v>68.0</v>
      </c>
      <c r="F427" s="2013">
        <v>68.0</v>
      </c>
      <c r="G427" s="2013">
        <v>68.0</v>
      </c>
      <c r="H427" s="2013">
        <v>68.0</v>
      </c>
    </row>
    <row r="428">
      <c r="B428" s="2013">
        <v>426.0</v>
      </c>
      <c r="C428" s="2013">
        <v>51.0</v>
      </c>
      <c r="D428" s="2013">
        <v>103.0</v>
      </c>
      <c r="E428" s="2013">
        <v>68.0</v>
      </c>
      <c r="F428" s="2013">
        <v>68.0</v>
      </c>
      <c r="G428" s="2013">
        <v>68.0</v>
      </c>
      <c r="H428" s="2013">
        <v>68.0</v>
      </c>
    </row>
    <row r="429">
      <c r="B429" s="2013">
        <v>427.0</v>
      </c>
      <c r="C429" s="2013">
        <v>52.0</v>
      </c>
      <c r="D429" s="2013">
        <v>103.0</v>
      </c>
      <c r="E429" s="2013">
        <v>68.0</v>
      </c>
      <c r="F429" s="2013">
        <v>68.0</v>
      </c>
      <c r="G429" s="2013">
        <v>68.0</v>
      </c>
      <c r="H429" s="2013">
        <v>68.0</v>
      </c>
    </row>
    <row r="430">
      <c r="B430" s="2013">
        <v>428.0</v>
      </c>
      <c r="C430" s="2013">
        <v>51.0</v>
      </c>
      <c r="D430" s="2013">
        <v>103.0</v>
      </c>
      <c r="E430" s="2013">
        <v>68.0</v>
      </c>
      <c r="F430" s="2013">
        <v>68.0</v>
      </c>
      <c r="G430" s="2013">
        <v>69.0</v>
      </c>
      <c r="H430" s="2013">
        <v>69.0</v>
      </c>
    </row>
    <row r="431">
      <c r="B431" s="2013">
        <v>429.0</v>
      </c>
      <c r="C431" s="2013">
        <v>52.0</v>
      </c>
      <c r="D431" s="2013">
        <v>103.0</v>
      </c>
      <c r="E431" s="2013">
        <v>68.0</v>
      </c>
      <c r="F431" s="2013">
        <v>68.0</v>
      </c>
      <c r="G431" s="2013">
        <v>69.0</v>
      </c>
      <c r="H431" s="2013">
        <v>69.0</v>
      </c>
    </row>
    <row r="432">
      <c r="B432" s="2013">
        <v>430.0</v>
      </c>
      <c r="C432" s="2013">
        <v>51.0</v>
      </c>
      <c r="D432" s="2013">
        <v>103.0</v>
      </c>
      <c r="E432" s="2013">
        <v>69.0</v>
      </c>
      <c r="F432" s="2013">
        <v>69.0</v>
      </c>
      <c r="G432" s="2013">
        <v>69.0</v>
      </c>
      <c r="H432" s="2013">
        <v>69.0</v>
      </c>
    </row>
    <row r="433">
      <c r="B433" s="2013">
        <v>431.0</v>
      </c>
      <c r="C433" s="2013">
        <v>52.0</v>
      </c>
      <c r="D433" s="2013">
        <v>103.0</v>
      </c>
      <c r="E433" s="2013">
        <v>69.0</v>
      </c>
      <c r="F433" s="2013">
        <v>69.0</v>
      </c>
      <c r="G433" s="2013">
        <v>69.0</v>
      </c>
      <c r="H433" s="2013">
        <v>69.0</v>
      </c>
    </row>
    <row r="434">
      <c r="B434" s="2013">
        <v>432.0</v>
      </c>
      <c r="C434" s="2013">
        <v>52.0</v>
      </c>
      <c r="D434" s="2013">
        <v>104.0</v>
      </c>
      <c r="E434" s="2013">
        <v>69.0</v>
      </c>
      <c r="F434" s="2013">
        <v>69.0</v>
      </c>
      <c r="G434" s="2013">
        <v>69.0</v>
      </c>
      <c r="H434" s="2013">
        <v>69.0</v>
      </c>
    </row>
    <row r="435">
      <c r="B435" s="2013">
        <v>433.0</v>
      </c>
      <c r="C435" s="2013">
        <v>52.0</v>
      </c>
      <c r="D435" s="2013">
        <v>103.0</v>
      </c>
      <c r="E435" s="2013">
        <v>69.0</v>
      </c>
      <c r="F435" s="2013">
        <v>69.0</v>
      </c>
      <c r="G435" s="2013">
        <v>70.0</v>
      </c>
      <c r="H435" s="2013">
        <v>70.0</v>
      </c>
    </row>
    <row r="436">
      <c r="B436" s="2013">
        <v>434.0</v>
      </c>
      <c r="C436" s="2013">
        <v>52.0</v>
      </c>
      <c r="D436" s="2013">
        <v>104.0</v>
      </c>
      <c r="E436" s="2013">
        <v>69.0</v>
      </c>
      <c r="F436" s="2013">
        <v>69.0</v>
      </c>
      <c r="G436" s="2013">
        <v>70.0</v>
      </c>
      <c r="H436" s="2013">
        <v>70.0</v>
      </c>
    </row>
    <row r="437">
      <c r="B437" s="2013">
        <v>435.0</v>
      </c>
      <c r="C437" s="2013">
        <v>52.0</v>
      </c>
      <c r="D437" s="2013">
        <v>105.0</v>
      </c>
      <c r="E437" s="2013">
        <v>69.0</v>
      </c>
      <c r="F437" s="2013">
        <v>69.0</v>
      </c>
      <c r="G437" s="2013">
        <v>70.0</v>
      </c>
      <c r="H437" s="2013">
        <v>70.0</v>
      </c>
    </row>
    <row r="438">
      <c r="B438" s="2013">
        <v>436.0</v>
      </c>
      <c r="C438" s="2013">
        <v>52.0</v>
      </c>
      <c r="D438" s="2013">
        <v>104.0</v>
      </c>
      <c r="E438" s="2013">
        <v>70.0</v>
      </c>
      <c r="F438" s="2013">
        <v>70.0</v>
      </c>
      <c r="G438" s="2013">
        <v>70.0</v>
      </c>
      <c r="H438" s="2013">
        <v>70.0</v>
      </c>
    </row>
    <row r="439">
      <c r="B439" s="2013">
        <v>437.0</v>
      </c>
      <c r="C439" s="2013">
        <v>52.0</v>
      </c>
      <c r="D439" s="2013">
        <v>105.0</v>
      </c>
      <c r="E439" s="2013">
        <v>70.0</v>
      </c>
      <c r="F439" s="2013">
        <v>70.0</v>
      </c>
      <c r="G439" s="2013">
        <v>70.0</v>
      </c>
      <c r="H439" s="2013">
        <v>70.0</v>
      </c>
    </row>
    <row r="440">
      <c r="B440" s="2013">
        <v>438.0</v>
      </c>
      <c r="C440" s="2013">
        <v>53.0</v>
      </c>
      <c r="D440" s="2013">
        <v>105.0</v>
      </c>
      <c r="E440" s="2013">
        <v>70.0</v>
      </c>
      <c r="F440" s="2013">
        <v>70.0</v>
      </c>
      <c r="G440" s="2013">
        <v>70.0</v>
      </c>
      <c r="H440" s="2013">
        <v>70.0</v>
      </c>
    </row>
    <row r="441">
      <c r="B441" s="2013">
        <v>439.0</v>
      </c>
      <c r="C441" s="2013">
        <v>53.0</v>
      </c>
      <c r="D441" s="2013">
        <v>106.0</v>
      </c>
      <c r="E441" s="2013">
        <v>70.0</v>
      </c>
      <c r="F441" s="2013">
        <v>70.0</v>
      </c>
      <c r="G441" s="2013">
        <v>70.0</v>
      </c>
      <c r="H441" s="2013">
        <v>70.0</v>
      </c>
    </row>
    <row r="442">
      <c r="B442" s="2013">
        <v>440.0</v>
      </c>
      <c r="C442" s="2013">
        <v>53.0</v>
      </c>
      <c r="D442" s="2013">
        <v>105.0</v>
      </c>
      <c r="E442" s="2013">
        <v>70.0</v>
      </c>
      <c r="F442" s="2013">
        <v>70.0</v>
      </c>
      <c r="G442" s="2013">
        <v>71.0</v>
      </c>
      <c r="H442" s="2013">
        <v>71.0</v>
      </c>
    </row>
    <row r="443">
      <c r="B443" s="2013">
        <v>441.0</v>
      </c>
      <c r="C443" s="2013">
        <v>53.0</v>
      </c>
      <c r="D443" s="2013">
        <v>106.0</v>
      </c>
      <c r="E443" s="2013">
        <v>70.0</v>
      </c>
      <c r="F443" s="2013">
        <v>70.0</v>
      </c>
      <c r="G443" s="2013">
        <v>71.0</v>
      </c>
      <c r="H443" s="2013">
        <v>71.0</v>
      </c>
    </row>
    <row r="444">
      <c r="B444" s="2013">
        <v>442.0</v>
      </c>
      <c r="C444" s="2013">
        <v>53.0</v>
      </c>
      <c r="D444" s="2013">
        <v>107.0</v>
      </c>
      <c r="E444" s="2013">
        <v>70.0</v>
      </c>
      <c r="F444" s="2013">
        <v>70.0</v>
      </c>
      <c r="G444" s="2013">
        <v>71.0</v>
      </c>
      <c r="H444" s="2013">
        <v>71.0</v>
      </c>
    </row>
    <row r="445">
      <c r="B445" s="2013">
        <v>443.0</v>
      </c>
      <c r="C445" s="2013">
        <v>53.0</v>
      </c>
      <c r="D445" s="2013">
        <v>106.0</v>
      </c>
      <c r="E445" s="2013">
        <v>71.0</v>
      </c>
      <c r="F445" s="2013">
        <v>71.0</v>
      </c>
      <c r="G445" s="2013">
        <v>71.0</v>
      </c>
      <c r="H445" s="2013">
        <v>71.0</v>
      </c>
    </row>
    <row r="446">
      <c r="B446" s="2013">
        <v>444.0</v>
      </c>
      <c r="C446" s="2013">
        <v>53.0</v>
      </c>
      <c r="D446" s="2013">
        <v>107.0</v>
      </c>
      <c r="E446" s="2013">
        <v>71.0</v>
      </c>
      <c r="F446" s="2013">
        <v>71.0</v>
      </c>
      <c r="G446" s="2013">
        <v>71.0</v>
      </c>
      <c r="H446" s="2013">
        <v>71.0</v>
      </c>
    </row>
    <row r="447">
      <c r="B447" s="2013">
        <v>445.0</v>
      </c>
      <c r="C447" s="2013">
        <v>54.0</v>
      </c>
      <c r="D447" s="2013">
        <v>107.0</v>
      </c>
      <c r="E447" s="2013">
        <v>71.0</v>
      </c>
      <c r="F447" s="2013">
        <v>71.0</v>
      </c>
      <c r="G447" s="2013">
        <v>71.0</v>
      </c>
      <c r="H447" s="2013">
        <v>71.0</v>
      </c>
    </row>
    <row r="448">
      <c r="B448" s="2013">
        <v>446.0</v>
      </c>
      <c r="C448" s="2013">
        <v>53.0</v>
      </c>
      <c r="D448" s="2013">
        <v>107.0</v>
      </c>
      <c r="E448" s="2013">
        <v>71.0</v>
      </c>
      <c r="F448" s="2013">
        <v>71.0</v>
      </c>
      <c r="G448" s="2013">
        <v>72.0</v>
      </c>
      <c r="H448" s="2013">
        <v>72.0</v>
      </c>
    </row>
    <row r="449">
      <c r="B449" s="2013">
        <v>447.0</v>
      </c>
      <c r="C449" s="2013">
        <v>54.0</v>
      </c>
      <c r="D449" s="2013">
        <v>107.0</v>
      </c>
      <c r="E449" s="2013">
        <v>71.0</v>
      </c>
      <c r="F449" s="2013">
        <v>71.0</v>
      </c>
      <c r="G449" s="2013">
        <v>72.0</v>
      </c>
      <c r="H449" s="2013">
        <v>72.0</v>
      </c>
    </row>
    <row r="450">
      <c r="B450" s="2013">
        <v>448.0</v>
      </c>
      <c r="C450" s="2013">
        <v>53.0</v>
      </c>
      <c r="D450" s="2013">
        <v>107.0</v>
      </c>
      <c r="E450" s="2013">
        <v>72.0</v>
      </c>
      <c r="F450" s="2013">
        <v>72.0</v>
      </c>
      <c r="G450" s="2013">
        <v>72.0</v>
      </c>
      <c r="H450" s="2013">
        <v>72.0</v>
      </c>
    </row>
    <row r="451">
      <c r="B451" s="2013">
        <v>449.0</v>
      </c>
      <c r="C451" s="2013">
        <v>54.0</v>
      </c>
      <c r="D451" s="2013">
        <v>107.0</v>
      </c>
      <c r="E451" s="2013">
        <v>72.0</v>
      </c>
      <c r="F451" s="2013">
        <v>72.0</v>
      </c>
      <c r="G451" s="2013">
        <v>72.0</v>
      </c>
      <c r="H451" s="2013">
        <v>72.0</v>
      </c>
    </row>
    <row r="452">
      <c r="B452" s="2013">
        <v>450.0</v>
      </c>
      <c r="C452" s="2013">
        <v>54.0</v>
      </c>
      <c r="D452" s="2013">
        <v>108.0</v>
      </c>
      <c r="E452" s="2013">
        <v>72.0</v>
      </c>
      <c r="F452" s="2013">
        <v>72.0</v>
      </c>
      <c r="G452" s="2013">
        <v>72.0</v>
      </c>
      <c r="H452" s="2013">
        <v>72.0</v>
      </c>
    </row>
    <row r="453">
      <c r="B453" s="2013">
        <v>451.0</v>
      </c>
      <c r="C453" s="2013">
        <v>54.0</v>
      </c>
      <c r="D453" s="2013">
        <v>109.0</v>
      </c>
      <c r="E453" s="2013">
        <v>72.0</v>
      </c>
      <c r="F453" s="2013">
        <v>72.0</v>
      </c>
      <c r="G453" s="2013">
        <v>72.0</v>
      </c>
      <c r="H453" s="2013">
        <v>72.0</v>
      </c>
    </row>
    <row r="454">
      <c r="B454" s="2013">
        <v>452.0</v>
      </c>
      <c r="C454" s="2013">
        <v>55.0</v>
      </c>
      <c r="D454" s="2013">
        <v>109.0</v>
      </c>
      <c r="E454" s="2013">
        <v>72.0</v>
      </c>
      <c r="F454" s="2013">
        <v>72.0</v>
      </c>
      <c r="G454" s="2013">
        <v>72.0</v>
      </c>
      <c r="H454" s="2013">
        <v>72.0</v>
      </c>
    </row>
    <row r="455">
      <c r="B455" s="2013">
        <v>453.0</v>
      </c>
      <c r="C455" s="2013">
        <v>54.0</v>
      </c>
      <c r="D455" s="2013">
        <v>109.0</v>
      </c>
      <c r="E455" s="2013">
        <v>72.0</v>
      </c>
      <c r="F455" s="2013">
        <v>72.0</v>
      </c>
      <c r="G455" s="2013">
        <v>73.0</v>
      </c>
      <c r="H455" s="2013">
        <v>73.0</v>
      </c>
    </row>
    <row r="456">
      <c r="B456" s="2013">
        <v>454.0</v>
      </c>
      <c r="C456" s="2013">
        <v>55.0</v>
      </c>
      <c r="D456" s="2013">
        <v>109.0</v>
      </c>
      <c r="E456" s="2013">
        <v>72.0</v>
      </c>
      <c r="F456" s="2013">
        <v>72.0</v>
      </c>
      <c r="G456" s="2013">
        <v>73.0</v>
      </c>
      <c r="H456" s="2013">
        <v>73.0</v>
      </c>
    </row>
    <row r="457">
      <c r="B457" s="2013">
        <v>455.0</v>
      </c>
      <c r="C457" s="2013">
        <v>54.0</v>
      </c>
      <c r="D457" s="2013">
        <v>109.0</v>
      </c>
      <c r="E457" s="2013">
        <v>73.0</v>
      </c>
      <c r="F457" s="2013">
        <v>73.0</v>
      </c>
      <c r="G457" s="2013">
        <v>73.0</v>
      </c>
      <c r="H457" s="2013">
        <v>73.0</v>
      </c>
    </row>
    <row r="458">
      <c r="B458" s="2013">
        <v>456.0</v>
      </c>
      <c r="C458" s="2013">
        <v>55.0</v>
      </c>
      <c r="D458" s="2013">
        <v>109.0</v>
      </c>
      <c r="E458" s="2013">
        <v>73.0</v>
      </c>
      <c r="F458" s="2013">
        <v>73.0</v>
      </c>
      <c r="G458" s="2013">
        <v>73.0</v>
      </c>
      <c r="H458" s="2013">
        <v>73.0</v>
      </c>
    </row>
    <row r="459">
      <c r="B459" s="2013">
        <v>457.0</v>
      </c>
      <c r="C459" s="2013">
        <v>55.0</v>
      </c>
      <c r="D459" s="2013">
        <v>110.0</v>
      </c>
      <c r="E459" s="2013">
        <v>73.0</v>
      </c>
      <c r="F459" s="2013">
        <v>73.0</v>
      </c>
      <c r="G459" s="2013">
        <v>73.0</v>
      </c>
      <c r="H459" s="2013">
        <v>73.0</v>
      </c>
    </row>
    <row r="460">
      <c r="B460" s="2013">
        <v>458.0</v>
      </c>
      <c r="C460" s="2013">
        <v>55.0</v>
      </c>
      <c r="D460" s="2013">
        <v>109.0</v>
      </c>
      <c r="E460" s="2013">
        <v>73.0</v>
      </c>
      <c r="F460" s="2013">
        <v>73.0</v>
      </c>
      <c r="G460" s="2013">
        <v>74.0</v>
      </c>
      <c r="H460" s="2013">
        <v>74.0</v>
      </c>
    </row>
    <row r="461">
      <c r="B461" s="2013">
        <v>459.0</v>
      </c>
      <c r="C461" s="2013">
        <v>55.0</v>
      </c>
      <c r="D461" s="2013">
        <v>110.0</v>
      </c>
      <c r="E461" s="2013">
        <v>73.0</v>
      </c>
      <c r="F461" s="2013">
        <v>73.0</v>
      </c>
      <c r="G461" s="2013">
        <v>74.0</v>
      </c>
      <c r="H461" s="2013">
        <v>74.0</v>
      </c>
    </row>
    <row r="462">
      <c r="B462" s="2013">
        <v>460.0</v>
      </c>
      <c r="C462" s="2013">
        <v>55.0</v>
      </c>
      <c r="D462" s="2013">
        <v>111.0</v>
      </c>
      <c r="E462" s="2013">
        <v>73.0</v>
      </c>
      <c r="F462" s="2013">
        <v>73.0</v>
      </c>
      <c r="G462" s="2013">
        <v>74.0</v>
      </c>
      <c r="H462" s="2013">
        <v>74.0</v>
      </c>
    </row>
    <row r="463">
      <c r="B463" s="2013">
        <v>461.0</v>
      </c>
      <c r="C463" s="2013">
        <v>55.0</v>
      </c>
      <c r="D463" s="2013">
        <v>110.0</v>
      </c>
      <c r="E463" s="2013">
        <v>74.0</v>
      </c>
      <c r="F463" s="2013">
        <v>74.0</v>
      </c>
      <c r="G463" s="2013">
        <v>74.0</v>
      </c>
      <c r="H463" s="2013">
        <v>74.0</v>
      </c>
    </row>
    <row r="464">
      <c r="B464" s="2013">
        <v>462.0</v>
      </c>
      <c r="C464" s="2013">
        <v>55.0</v>
      </c>
      <c r="D464" s="2013">
        <v>111.0</v>
      </c>
      <c r="E464" s="2013">
        <v>74.0</v>
      </c>
      <c r="F464" s="2013">
        <v>74.0</v>
      </c>
      <c r="G464" s="2013">
        <v>74.0</v>
      </c>
      <c r="H464" s="2013">
        <v>74.0</v>
      </c>
    </row>
    <row r="465">
      <c r="B465" s="2013">
        <v>463.0</v>
      </c>
      <c r="C465" s="2013">
        <v>56.0</v>
      </c>
      <c r="D465" s="2013">
        <v>111.0</v>
      </c>
      <c r="E465" s="2013">
        <v>74.0</v>
      </c>
      <c r="F465" s="2013">
        <v>74.0</v>
      </c>
      <c r="G465" s="2013">
        <v>74.0</v>
      </c>
      <c r="H465" s="2013">
        <v>74.0</v>
      </c>
    </row>
    <row r="466">
      <c r="B466" s="2013">
        <v>464.0</v>
      </c>
      <c r="C466" s="2013">
        <v>56.0</v>
      </c>
      <c r="D466" s="2013">
        <v>112.0</v>
      </c>
      <c r="E466" s="2013">
        <v>74.0</v>
      </c>
      <c r="F466" s="2013">
        <v>74.0</v>
      </c>
      <c r="G466" s="2013">
        <v>74.0</v>
      </c>
      <c r="H466" s="2013">
        <v>74.0</v>
      </c>
    </row>
    <row r="467">
      <c r="B467" s="2013">
        <v>465.0</v>
      </c>
      <c r="C467" s="2013">
        <v>56.0</v>
      </c>
      <c r="D467" s="2013">
        <v>111.0</v>
      </c>
      <c r="E467" s="2013">
        <v>74.0</v>
      </c>
      <c r="F467" s="2013">
        <v>74.0</v>
      </c>
      <c r="G467" s="2013">
        <v>75.0</v>
      </c>
      <c r="H467" s="2013">
        <v>75.0</v>
      </c>
    </row>
    <row r="468">
      <c r="B468" s="2013">
        <v>466.0</v>
      </c>
      <c r="C468" s="2013">
        <v>56.0</v>
      </c>
      <c r="D468" s="2013">
        <v>112.0</v>
      </c>
      <c r="E468" s="2013">
        <v>74.0</v>
      </c>
      <c r="F468" s="2013">
        <v>74.0</v>
      </c>
      <c r="G468" s="2013">
        <v>75.0</v>
      </c>
      <c r="H468" s="2013">
        <v>75.0</v>
      </c>
    </row>
    <row r="469">
      <c r="B469" s="2013">
        <v>467.0</v>
      </c>
      <c r="C469" s="2013">
        <v>56.0</v>
      </c>
      <c r="D469" s="2013">
        <v>113.0</v>
      </c>
      <c r="E469" s="2013">
        <v>74.0</v>
      </c>
      <c r="F469" s="2013">
        <v>74.0</v>
      </c>
      <c r="G469" s="2013">
        <v>75.0</v>
      </c>
      <c r="H469" s="2013">
        <v>75.0</v>
      </c>
    </row>
    <row r="470">
      <c r="B470" s="2013">
        <v>468.0</v>
      </c>
      <c r="C470" s="2013">
        <v>56.0</v>
      </c>
      <c r="D470" s="2013">
        <v>112.0</v>
      </c>
      <c r="E470" s="2013">
        <v>75.0</v>
      </c>
      <c r="F470" s="2013">
        <v>75.0</v>
      </c>
      <c r="G470" s="2013">
        <v>75.0</v>
      </c>
      <c r="H470" s="2013">
        <v>75.0</v>
      </c>
    </row>
    <row r="471">
      <c r="B471" s="2013">
        <v>469.0</v>
      </c>
      <c r="C471" s="2013">
        <v>56.0</v>
      </c>
      <c r="D471" s="2013">
        <v>113.0</v>
      </c>
      <c r="E471" s="2013">
        <v>75.0</v>
      </c>
      <c r="F471" s="2013">
        <v>75.0</v>
      </c>
      <c r="G471" s="2013">
        <v>75.0</v>
      </c>
      <c r="H471" s="2013">
        <v>75.0</v>
      </c>
    </row>
    <row r="472">
      <c r="B472" s="2013">
        <v>470.0</v>
      </c>
      <c r="C472" s="2013">
        <v>57.0</v>
      </c>
      <c r="D472" s="2013">
        <v>113.0</v>
      </c>
      <c r="E472" s="2013">
        <v>75.0</v>
      </c>
      <c r="F472" s="2013">
        <v>75.0</v>
      </c>
      <c r="G472" s="2013">
        <v>75.0</v>
      </c>
      <c r="H472" s="2013">
        <v>75.0</v>
      </c>
    </row>
    <row r="473">
      <c r="B473" s="2013">
        <v>471.0</v>
      </c>
      <c r="C473" s="2013">
        <v>56.0</v>
      </c>
      <c r="D473" s="2013">
        <v>113.0</v>
      </c>
      <c r="E473" s="2013">
        <v>75.0</v>
      </c>
      <c r="F473" s="2013">
        <v>75.0</v>
      </c>
      <c r="G473" s="2013">
        <v>76.0</v>
      </c>
      <c r="H473" s="2013">
        <v>76.0</v>
      </c>
    </row>
    <row r="474">
      <c r="B474" s="2013">
        <v>472.0</v>
      </c>
      <c r="C474" s="2013">
        <v>57.0</v>
      </c>
      <c r="D474" s="2013">
        <v>113.0</v>
      </c>
      <c r="E474" s="2013">
        <v>75.0</v>
      </c>
      <c r="F474" s="2013">
        <v>75.0</v>
      </c>
      <c r="G474" s="2013">
        <v>76.0</v>
      </c>
      <c r="H474" s="2013">
        <v>76.0</v>
      </c>
    </row>
    <row r="475">
      <c r="B475" s="2013">
        <v>473.0</v>
      </c>
      <c r="C475" s="2013">
        <v>56.0</v>
      </c>
      <c r="D475" s="2013">
        <v>113.0</v>
      </c>
      <c r="E475" s="2013">
        <v>76.0</v>
      </c>
      <c r="F475" s="2013">
        <v>76.0</v>
      </c>
      <c r="G475" s="2013">
        <v>76.0</v>
      </c>
      <c r="H475" s="2013">
        <v>76.0</v>
      </c>
    </row>
    <row r="476">
      <c r="B476" s="2013">
        <v>474.0</v>
      </c>
      <c r="C476" s="2013">
        <v>57.0</v>
      </c>
      <c r="D476" s="2013">
        <v>113.0</v>
      </c>
      <c r="E476" s="2013">
        <v>76.0</v>
      </c>
      <c r="F476" s="2013">
        <v>76.0</v>
      </c>
      <c r="G476" s="2013">
        <v>76.0</v>
      </c>
      <c r="H476" s="2013">
        <v>76.0</v>
      </c>
    </row>
    <row r="477">
      <c r="B477" s="2013">
        <v>475.0</v>
      </c>
      <c r="C477" s="2013">
        <v>57.0</v>
      </c>
      <c r="D477" s="2013">
        <v>114.0</v>
      </c>
      <c r="E477" s="2013">
        <v>76.0</v>
      </c>
      <c r="F477" s="2013">
        <v>76.0</v>
      </c>
      <c r="G477" s="2013">
        <v>76.0</v>
      </c>
      <c r="H477" s="2013">
        <v>76.0</v>
      </c>
    </row>
    <row r="478">
      <c r="B478" s="2013">
        <v>476.0</v>
      </c>
      <c r="C478" s="2013">
        <v>57.0</v>
      </c>
      <c r="D478" s="2013">
        <v>115.0</v>
      </c>
      <c r="E478" s="2013">
        <v>76.0</v>
      </c>
      <c r="F478" s="2013">
        <v>76.0</v>
      </c>
      <c r="G478" s="2013">
        <v>76.0</v>
      </c>
      <c r="H478" s="2013">
        <v>76.0</v>
      </c>
    </row>
    <row r="479">
      <c r="B479" s="2013">
        <v>477.0</v>
      </c>
      <c r="C479" s="2013">
        <v>58.0</v>
      </c>
      <c r="D479" s="2013">
        <v>115.0</v>
      </c>
      <c r="E479" s="2013">
        <v>76.0</v>
      </c>
      <c r="F479" s="2013">
        <v>76.0</v>
      </c>
      <c r="G479" s="2013">
        <v>76.0</v>
      </c>
      <c r="H479" s="2013">
        <v>76.0</v>
      </c>
    </row>
    <row r="480">
      <c r="B480" s="2013">
        <v>478.0</v>
      </c>
      <c r="C480" s="2013">
        <v>57.0</v>
      </c>
      <c r="D480" s="2013">
        <v>115.0</v>
      </c>
      <c r="E480" s="2013">
        <v>76.0</v>
      </c>
      <c r="F480" s="2013">
        <v>76.0</v>
      </c>
      <c r="G480" s="2013">
        <v>77.0</v>
      </c>
      <c r="H480" s="2013">
        <v>77.0</v>
      </c>
    </row>
    <row r="481">
      <c r="B481" s="2013">
        <v>479.0</v>
      </c>
      <c r="C481" s="2013">
        <v>58.0</v>
      </c>
      <c r="D481" s="2013">
        <v>115.0</v>
      </c>
      <c r="E481" s="2013">
        <v>76.0</v>
      </c>
      <c r="F481" s="2013">
        <v>76.0</v>
      </c>
      <c r="G481" s="2013">
        <v>77.0</v>
      </c>
      <c r="H481" s="2013">
        <v>77.0</v>
      </c>
    </row>
    <row r="482">
      <c r="B482" s="2013">
        <v>480.0</v>
      </c>
      <c r="C482" s="2013">
        <v>57.0</v>
      </c>
      <c r="D482" s="2013">
        <v>115.0</v>
      </c>
      <c r="E482" s="2013">
        <v>77.0</v>
      </c>
      <c r="F482" s="2013">
        <v>77.0</v>
      </c>
      <c r="G482" s="2013">
        <v>77.0</v>
      </c>
      <c r="H482" s="2013">
        <v>77.0</v>
      </c>
    </row>
    <row r="483">
      <c r="B483" s="2013">
        <v>481.0</v>
      </c>
      <c r="C483" s="2013">
        <v>58.0</v>
      </c>
      <c r="D483" s="2013">
        <v>115.0</v>
      </c>
      <c r="E483" s="2013">
        <v>77.0</v>
      </c>
      <c r="F483" s="2013">
        <v>77.0</v>
      </c>
      <c r="G483" s="2013">
        <v>77.0</v>
      </c>
      <c r="H483" s="2013">
        <v>77.0</v>
      </c>
    </row>
    <row r="484">
      <c r="B484" s="2013">
        <v>482.0</v>
      </c>
      <c r="C484" s="2013">
        <v>58.0</v>
      </c>
      <c r="D484" s="2013">
        <v>116.0</v>
      </c>
      <c r="E484" s="2013">
        <v>77.0</v>
      </c>
      <c r="F484" s="2013">
        <v>77.0</v>
      </c>
      <c r="G484" s="2013">
        <v>77.0</v>
      </c>
      <c r="H484" s="2013">
        <v>77.0</v>
      </c>
    </row>
    <row r="485">
      <c r="B485" s="2013">
        <v>483.0</v>
      </c>
      <c r="C485" s="2013">
        <v>58.0</v>
      </c>
      <c r="D485" s="2013">
        <v>115.0</v>
      </c>
      <c r="E485" s="2013">
        <v>77.0</v>
      </c>
      <c r="F485" s="2013">
        <v>77.0</v>
      </c>
      <c r="G485" s="2013">
        <v>78.0</v>
      </c>
      <c r="H485" s="2013">
        <v>78.0</v>
      </c>
    </row>
    <row r="486">
      <c r="B486" s="2013">
        <v>484.0</v>
      </c>
      <c r="C486" s="2013">
        <v>58.0</v>
      </c>
      <c r="D486" s="2013">
        <v>116.0</v>
      </c>
      <c r="E486" s="2013">
        <v>77.0</v>
      </c>
      <c r="F486" s="2013">
        <v>77.0</v>
      </c>
      <c r="G486" s="2013">
        <v>78.0</v>
      </c>
      <c r="H486" s="2013">
        <v>78.0</v>
      </c>
    </row>
    <row r="487">
      <c r="B487" s="2013">
        <v>485.0</v>
      </c>
      <c r="C487" s="2013">
        <v>58.0</v>
      </c>
      <c r="D487" s="2013">
        <v>117.0</v>
      </c>
      <c r="E487" s="2013">
        <v>77.0</v>
      </c>
      <c r="F487" s="2013">
        <v>77.0</v>
      </c>
      <c r="G487" s="2013">
        <v>78.0</v>
      </c>
      <c r="H487" s="2013">
        <v>78.0</v>
      </c>
    </row>
    <row r="488">
      <c r="B488" s="2013">
        <v>486.0</v>
      </c>
      <c r="C488" s="2013">
        <v>58.0</v>
      </c>
      <c r="D488" s="2013">
        <v>116.0</v>
      </c>
      <c r="E488" s="2013">
        <v>78.0</v>
      </c>
      <c r="F488" s="2013">
        <v>78.0</v>
      </c>
      <c r="G488" s="2013">
        <v>78.0</v>
      </c>
      <c r="H488" s="2013">
        <v>78.0</v>
      </c>
    </row>
    <row r="489">
      <c r="B489" s="2013">
        <v>487.0</v>
      </c>
      <c r="C489" s="2013">
        <v>58.0</v>
      </c>
      <c r="D489" s="2013">
        <v>117.0</v>
      </c>
      <c r="E489" s="2013">
        <v>78.0</v>
      </c>
      <c r="F489" s="2013">
        <v>78.0</v>
      </c>
      <c r="G489" s="2013">
        <v>78.0</v>
      </c>
      <c r="H489" s="2013">
        <v>78.0</v>
      </c>
    </row>
    <row r="490">
      <c r="B490" s="2013">
        <v>488.0</v>
      </c>
      <c r="C490" s="2013">
        <v>59.0</v>
      </c>
      <c r="D490" s="2013">
        <v>117.0</v>
      </c>
      <c r="E490" s="2013">
        <v>78.0</v>
      </c>
      <c r="F490" s="2013">
        <v>78.0</v>
      </c>
      <c r="G490" s="2013">
        <v>78.0</v>
      </c>
      <c r="H490" s="2013">
        <v>78.0</v>
      </c>
    </row>
    <row r="491">
      <c r="B491" s="2013">
        <v>489.0</v>
      </c>
      <c r="C491" s="2013">
        <v>59.0</v>
      </c>
      <c r="D491" s="2013">
        <v>118.0</v>
      </c>
      <c r="E491" s="2013">
        <v>78.0</v>
      </c>
      <c r="F491" s="2013">
        <v>78.0</v>
      </c>
      <c r="G491" s="2013">
        <v>78.0</v>
      </c>
      <c r="H491" s="2013">
        <v>78.0</v>
      </c>
    </row>
    <row r="492">
      <c r="B492" s="2013">
        <v>490.0</v>
      </c>
      <c r="C492" s="2013">
        <v>59.0</v>
      </c>
      <c r="D492" s="2013">
        <v>117.0</v>
      </c>
      <c r="E492" s="2013">
        <v>78.0</v>
      </c>
      <c r="F492" s="2013">
        <v>78.0</v>
      </c>
      <c r="G492" s="2013">
        <v>79.0</v>
      </c>
      <c r="H492" s="2013">
        <v>79.0</v>
      </c>
    </row>
    <row r="493">
      <c r="B493" s="2013">
        <v>491.0</v>
      </c>
      <c r="C493" s="2013">
        <v>59.0</v>
      </c>
      <c r="D493" s="2013">
        <v>118.0</v>
      </c>
      <c r="E493" s="2013">
        <v>78.0</v>
      </c>
      <c r="F493" s="2013">
        <v>78.0</v>
      </c>
      <c r="G493" s="2013">
        <v>79.0</v>
      </c>
      <c r="H493" s="2013">
        <v>79.0</v>
      </c>
    </row>
    <row r="494">
      <c r="B494" s="2013">
        <v>492.0</v>
      </c>
      <c r="C494" s="2013">
        <v>59.0</v>
      </c>
      <c r="D494" s="2013">
        <v>119.0</v>
      </c>
      <c r="E494" s="2013">
        <v>78.0</v>
      </c>
      <c r="F494" s="2013">
        <v>78.0</v>
      </c>
      <c r="G494" s="2013">
        <v>79.0</v>
      </c>
      <c r="H494" s="2013">
        <v>79.0</v>
      </c>
    </row>
    <row r="495">
      <c r="B495" s="2013">
        <v>493.0</v>
      </c>
      <c r="C495" s="2013">
        <v>59.0</v>
      </c>
      <c r="D495" s="2013">
        <v>118.0</v>
      </c>
      <c r="E495" s="2013">
        <v>79.0</v>
      </c>
      <c r="F495" s="2013">
        <v>79.0</v>
      </c>
      <c r="G495" s="2013">
        <v>79.0</v>
      </c>
      <c r="H495" s="2013">
        <v>79.0</v>
      </c>
    </row>
    <row r="496">
      <c r="B496" s="2013">
        <v>494.0</v>
      </c>
      <c r="C496" s="2013">
        <v>59.0</v>
      </c>
      <c r="D496" s="2013">
        <v>119.0</v>
      </c>
      <c r="E496" s="2013">
        <v>79.0</v>
      </c>
      <c r="F496" s="2013">
        <v>79.0</v>
      </c>
      <c r="G496" s="2013">
        <v>79.0</v>
      </c>
      <c r="H496" s="2013">
        <v>79.0</v>
      </c>
    </row>
    <row r="497">
      <c r="B497" s="2013">
        <v>495.0</v>
      </c>
      <c r="C497" s="2013">
        <v>60.0</v>
      </c>
      <c r="D497" s="2013">
        <v>119.0</v>
      </c>
      <c r="E497" s="2013">
        <v>79.0</v>
      </c>
      <c r="F497" s="2013">
        <v>79.0</v>
      </c>
      <c r="G497" s="2013">
        <v>79.0</v>
      </c>
      <c r="H497" s="2013">
        <v>79.0</v>
      </c>
    </row>
    <row r="498">
      <c r="B498" s="2013">
        <v>496.0</v>
      </c>
      <c r="C498" s="2013">
        <v>59.0</v>
      </c>
      <c r="D498" s="2013">
        <v>119.0</v>
      </c>
      <c r="E498" s="2013">
        <v>79.0</v>
      </c>
      <c r="F498" s="2013">
        <v>79.0</v>
      </c>
      <c r="G498" s="2013">
        <v>80.0</v>
      </c>
      <c r="H498" s="2013">
        <v>80.0</v>
      </c>
    </row>
    <row r="499">
      <c r="B499" s="2013">
        <v>497.0</v>
      </c>
      <c r="C499" s="2013">
        <v>60.0</v>
      </c>
      <c r="D499" s="2013">
        <v>119.0</v>
      </c>
      <c r="E499" s="2013">
        <v>79.0</v>
      </c>
      <c r="F499" s="2013">
        <v>79.0</v>
      </c>
      <c r="G499" s="2013">
        <v>80.0</v>
      </c>
      <c r="H499" s="2013">
        <v>80.0</v>
      </c>
    </row>
    <row r="500">
      <c r="B500" s="2013">
        <v>498.0</v>
      </c>
      <c r="C500" s="2013">
        <v>59.0</v>
      </c>
      <c r="D500" s="2013">
        <v>119.0</v>
      </c>
      <c r="E500" s="2013">
        <v>80.0</v>
      </c>
      <c r="F500" s="2013">
        <v>80.0</v>
      </c>
      <c r="G500" s="2013">
        <v>80.0</v>
      </c>
      <c r="H500" s="2013">
        <v>80.0</v>
      </c>
    </row>
    <row r="501">
      <c r="B501" s="2013">
        <v>499.0</v>
      </c>
      <c r="C501" s="2013">
        <v>60.0</v>
      </c>
      <c r="D501" s="2013">
        <v>119.0</v>
      </c>
      <c r="E501" s="2013">
        <v>80.0</v>
      </c>
      <c r="F501" s="2013">
        <v>80.0</v>
      </c>
      <c r="G501" s="2013">
        <v>80.0</v>
      </c>
      <c r="H501" s="2013">
        <v>80.0</v>
      </c>
    </row>
    <row r="502">
      <c r="B502" s="2013">
        <v>500.0</v>
      </c>
      <c r="C502" s="2013">
        <v>60.0</v>
      </c>
      <c r="D502" s="2013">
        <v>120.0</v>
      </c>
      <c r="E502" s="2013">
        <v>80.0</v>
      </c>
      <c r="F502" s="2013">
        <v>80.0</v>
      </c>
      <c r="G502" s="2013">
        <v>80.0</v>
      </c>
      <c r="H502" s="2013">
        <v>80.0</v>
      </c>
    </row>
    <row r="503">
      <c r="B503" s="2013">
        <v>501.0</v>
      </c>
      <c r="C503" s="2013">
        <v>60.0</v>
      </c>
      <c r="D503" s="2013">
        <v>121.0</v>
      </c>
      <c r="E503" s="2013">
        <v>80.0</v>
      </c>
      <c r="F503" s="2013">
        <v>80.0</v>
      </c>
      <c r="G503" s="2013">
        <v>80.0</v>
      </c>
      <c r="H503" s="2013">
        <v>80.0</v>
      </c>
    </row>
    <row r="504">
      <c r="B504" s="2013">
        <v>502.0</v>
      </c>
      <c r="C504" s="2013">
        <v>61.0</v>
      </c>
      <c r="D504" s="2013">
        <v>121.0</v>
      </c>
      <c r="E504" s="2013">
        <v>80.0</v>
      </c>
      <c r="F504" s="2013">
        <v>80.0</v>
      </c>
      <c r="G504" s="2013">
        <v>80.0</v>
      </c>
      <c r="H504" s="2013">
        <v>80.0</v>
      </c>
    </row>
    <row r="505">
      <c r="B505" s="2013">
        <v>503.0</v>
      </c>
      <c r="C505" s="2013">
        <v>60.0</v>
      </c>
      <c r="D505" s="2013">
        <v>121.0</v>
      </c>
      <c r="E505" s="2013">
        <v>80.0</v>
      </c>
      <c r="F505" s="2013">
        <v>80.0</v>
      </c>
      <c r="G505" s="2013">
        <v>81.0</v>
      </c>
      <c r="H505" s="2013">
        <v>81.0</v>
      </c>
    </row>
    <row r="506">
      <c r="B506" s="2013">
        <v>504.0</v>
      </c>
      <c r="C506" s="2013">
        <v>61.0</v>
      </c>
      <c r="D506" s="2013">
        <v>121.0</v>
      </c>
      <c r="E506" s="2013">
        <v>80.0</v>
      </c>
      <c r="F506" s="2013">
        <v>80.0</v>
      </c>
      <c r="G506" s="2013">
        <v>81.0</v>
      </c>
      <c r="H506" s="2013">
        <v>81.0</v>
      </c>
    </row>
    <row r="507">
      <c r="B507" s="2013">
        <v>505.0</v>
      </c>
      <c r="C507" s="2013">
        <v>60.0</v>
      </c>
      <c r="D507" s="2013">
        <v>121.0</v>
      </c>
      <c r="E507" s="2013">
        <v>81.0</v>
      </c>
      <c r="F507" s="2013">
        <v>81.0</v>
      </c>
      <c r="G507" s="2013">
        <v>81.0</v>
      </c>
      <c r="H507" s="2013">
        <v>81.0</v>
      </c>
    </row>
    <row r="508">
      <c r="B508" s="2013">
        <v>506.0</v>
      </c>
      <c r="C508" s="2013">
        <v>61.0</v>
      </c>
      <c r="D508" s="2013">
        <v>121.0</v>
      </c>
      <c r="E508" s="2013">
        <v>81.0</v>
      </c>
      <c r="F508" s="2013">
        <v>81.0</v>
      </c>
      <c r="G508" s="2013">
        <v>81.0</v>
      </c>
      <c r="H508" s="2013">
        <v>81.0</v>
      </c>
    </row>
    <row r="509">
      <c r="B509" s="2013">
        <v>507.0</v>
      </c>
      <c r="C509" s="2013">
        <v>61.0</v>
      </c>
      <c r="D509" s="2013">
        <v>122.0</v>
      </c>
      <c r="E509" s="2013">
        <v>81.0</v>
      </c>
      <c r="F509" s="2013">
        <v>81.0</v>
      </c>
      <c r="G509" s="2013">
        <v>81.0</v>
      </c>
      <c r="H509" s="2013">
        <v>81.0</v>
      </c>
    </row>
    <row r="510">
      <c r="B510" s="2013">
        <v>508.0</v>
      </c>
      <c r="C510" s="2013">
        <v>61.0</v>
      </c>
      <c r="D510" s="2013">
        <v>121.0</v>
      </c>
      <c r="E510" s="2013">
        <v>81.0</v>
      </c>
      <c r="F510" s="2013">
        <v>81.0</v>
      </c>
      <c r="G510" s="2013">
        <v>82.0</v>
      </c>
      <c r="H510" s="2013">
        <v>82.0</v>
      </c>
    </row>
    <row r="511">
      <c r="B511" s="2013">
        <v>509.0</v>
      </c>
      <c r="C511" s="2013">
        <v>61.0</v>
      </c>
      <c r="D511" s="2013">
        <v>122.0</v>
      </c>
      <c r="E511" s="2013">
        <v>81.0</v>
      </c>
      <c r="F511" s="2013">
        <v>81.0</v>
      </c>
      <c r="G511" s="2013">
        <v>82.0</v>
      </c>
      <c r="H511" s="2013">
        <v>82.0</v>
      </c>
    </row>
    <row r="512">
      <c r="B512" s="2013">
        <v>510.0</v>
      </c>
      <c r="C512" s="2013">
        <v>61.0</v>
      </c>
      <c r="D512" s="2013">
        <v>123.0</v>
      </c>
      <c r="E512" s="2013">
        <v>81.0</v>
      </c>
      <c r="F512" s="2013">
        <v>81.0</v>
      </c>
      <c r="G512" s="2013">
        <v>82.0</v>
      </c>
      <c r="H512" s="2013">
        <v>82.0</v>
      </c>
    </row>
    <row r="513">
      <c r="B513" s="2013">
        <v>511.0</v>
      </c>
      <c r="C513" s="2013">
        <v>61.0</v>
      </c>
      <c r="D513" s="2013">
        <v>122.0</v>
      </c>
      <c r="E513" s="2013">
        <v>82.0</v>
      </c>
      <c r="F513" s="2013">
        <v>82.0</v>
      </c>
      <c r="G513" s="2013">
        <v>82.0</v>
      </c>
      <c r="H513" s="2013">
        <v>82.0</v>
      </c>
    </row>
    <row r="514">
      <c r="B514" s="2013">
        <v>512.0</v>
      </c>
      <c r="C514" s="2013">
        <v>61.0</v>
      </c>
      <c r="D514" s="2013">
        <v>123.0</v>
      </c>
      <c r="E514" s="2013">
        <v>82.0</v>
      </c>
      <c r="F514" s="2013">
        <v>82.0</v>
      </c>
      <c r="G514" s="2013">
        <v>82.0</v>
      </c>
      <c r="H514" s="2013">
        <v>82.0</v>
      </c>
    </row>
    <row r="515">
      <c r="B515" s="2013">
        <v>513.0</v>
      </c>
      <c r="C515" s="2013">
        <v>62.0</v>
      </c>
      <c r="D515" s="2013">
        <v>123.0</v>
      </c>
      <c r="E515" s="2013">
        <v>82.0</v>
      </c>
      <c r="F515" s="2013">
        <v>82.0</v>
      </c>
      <c r="G515" s="2013">
        <v>82.0</v>
      </c>
      <c r="H515" s="2013">
        <v>82.0</v>
      </c>
    </row>
    <row r="516">
      <c r="B516" s="2013">
        <v>514.0</v>
      </c>
      <c r="C516" s="2013">
        <v>62.0</v>
      </c>
      <c r="D516" s="2013">
        <v>124.0</v>
      </c>
      <c r="E516" s="2013">
        <v>82.0</v>
      </c>
      <c r="F516" s="2013">
        <v>82.0</v>
      </c>
      <c r="G516" s="2013">
        <v>82.0</v>
      </c>
      <c r="H516" s="2013">
        <v>82.0</v>
      </c>
    </row>
    <row r="517">
      <c r="B517" s="2013">
        <v>515.0</v>
      </c>
      <c r="C517" s="2013">
        <v>62.0</v>
      </c>
      <c r="D517" s="2013">
        <v>123.0</v>
      </c>
      <c r="E517" s="2013">
        <v>82.0</v>
      </c>
      <c r="F517" s="2013">
        <v>82.0</v>
      </c>
      <c r="G517" s="2013">
        <v>83.0</v>
      </c>
      <c r="H517" s="2013">
        <v>83.0</v>
      </c>
    </row>
    <row r="518">
      <c r="B518" s="2013">
        <v>516.0</v>
      </c>
      <c r="C518" s="2013">
        <v>62.0</v>
      </c>
      <c r="D518" s="2013">
        <v>124.0</v>
      </c>
      <c r="E518" s="2013">
        <v>82.0</v>
      </c>
      <c r="F518" s="2013">
        <v>82.0</v>
      </c>
      <c r="G518" s="2013">
        <v>83.0</v>
      </c>
      <c r="H518" s="2013">
        <v>83.0</v>
      </c>
    </row>
    <row r="519">
      <c r="B519" s="2013">
        <v>517.0</v>
      </c>
      <c r="C519" s="2013">
        <v>62.0</v>
      </c>
      <c r="D519" s="2013">
        <v>125.0</v>
      </c>
      <c r="E519" s="2013">
        <v>82.0</v>
      </c>
      <c r="F519" s="2013">
        <v>82.0</v>
      </c>
      <c r="G519" s="2013">
        <v>83.0</v>
      </c>
      <c r="H519" s="2013">
        <v>83.0</v>
      </c>
    </row>
    <row r="520">
      <c r="B520" s="2013">
        <v>518.0</v>
      </c>
      <c r="C520" s="2013">
        <v>62.0</v>
      </c>
      <c r="D520" s="2013">
        <v>124.0</v>
      </c>
      <c r="E520" s="2013">
        <v>83.0</v>
      </c>
      <c r="F520" s="2013">
        <v>83.0</v>
      </c>
      <c r="G520" s="2013">
        <v>83.0</v>
      </c>
      <c r="H520" s="2013">
        <v>83.0</v>
      </c>
    </row>
    <row r="521">
      <c r="B521" s="2013">
        <v>519.0</v>
      </c>
      <c r="C521" s="2013">
        <v>62.0</v>
      </c>
      <c r="D521" s="2013">
        <v>125.0</v>
      </c>
      <c r="E521" s="2013">
        <v>83.0</v>
      </c>
      <c r="F521" s="2013">
        <v>83.0</v>
      </c>
      <c r="G521" s="2013">
        <v>83.0</v>
      </c>
      <c r="H521" s="2013">
        <v>83.0</v>
      </c>
    </row>
    <row r="522">
      <c r="B522" s="2013">
        <v>520.0</v>
      </c>
      <c r="C522" s="2013">
        <v>63.0</v>
      </c>
      <c r="D522" s="2013">
        <v>125.0</v>
      </c>
      <c r="E522" s="2013">
        <v>83.0</v>
      </c>
      <c r="F522" s="2013">
        <v>83.0</v>
      </c>
      <c r="G522" s="2013">
        <v>83.0</v>
      </c>
      <c r="H522" s="2013">
        <v>83.0</v>
      </c>
    </row>
    <row r="523">
      <c r="B523" s="2013">
        <v>521.0</v>
      </c>
      <c r="C523" s="2013">
        <v>62.0</v>
      </c>
      <c r="D523" s="2013">
        <v>125.0</v>
      </c>
      <c r="E523" s="2013">
        <v>83.0</v>
      </c>
      <c r="F523" s="2013">
        <v>83.0</v>
      </c>
      <c r="G523" s="2013">
        <v>84.0</v>
      </c>
      <c r="H523" s="2013">
        <v>84.0</v>
      </c>
    </row>
    <row r="524">
      <c r="B524" s="2013">
        <v>522.0</v>
      </c>
      <c r="C524" s="2013">
        <v>63.0</v>
      </c>
      <c r="D524" s="2013">
        <v>125.0</v>
      </c>
      <c r="E524" s="2013">
        <v>83.0</v>
      </c>
      <c r="F524" s="2013">
        <v>83.0</v>
      </c>
      <c r="G524" s="2013">
        <v>84.0</v>
      </c>
      <c r="H524" s="2013">
        <v>84.0</v>
      </c>
    </row>
    <row r="525">
      <c r="B525" s="2013">
        <v>523.0</v>
      </c>
      <c r="C525" s="2013">
        <v>62.0</v>
      </c>
      <c r="D525" s="2013">
        <v>125.0</v>
      </c>
      <c r="E525" s="2013">
        <v>84.0</v>
      </c>
      <c r="F525" s="2013">
        <v>84.0</v>
      </c>
      <c r="G525" s="2013">
        <v>84.0</v>
      </c>
      <c r="H525" s="2013">
        <v>84.0</v>
      </c>
    </row>
    <row r="526">
      <c r="B526" s="2013">
        <v>524.0</v>
      </c>
      <c r="C526" s="2013">
        <v>63.0</v>
      </c>
      <c r="D526" s="2013">
        <v>125.0</v>
      </c>
      <c r="E526" s="2013">
        <v>84.0</v>
      </c>
      <c r="F526" s="2013">
        <v>84.0</v>
      </c>
      <c r="G526" s="2013">
        <v>84.0</v>
      </c>
      <c r="H526" s="2013">
        <v>84.0</v>
      </c>
    </row>
    <row r="527">
      <c r="B527" s="2013">
        <v>525.0</v>
      </c>
      <c r="C527" s="2013">
        <v>63.0</v>
      </c>
      <c r="D527" s="2013">
        <v>126.0</v>
      </c>
      <c r="E527" s="2013">
        <v>84.0</v>
      </c>
      <c r="F527" s="2013">
        <v>84.0</v>
      </c>
      <c r="G527" s="2013">
        <v>84.0</v>
      </c>
      <c r="H527" s="2013">
        <v>84.0</v>
      </c>
    </row>
    <row r="528">
      <c r="B528" s="2013">
        <v>526.0</v>
      </c>
      <c r="C528" s="2013">
        <v>63.0</v>
      </c>
      <c r="D528" s="2013">
        <v>127.0</v>
      </c>
      <c r="E528" s="2013">
        <v>84.0</v>
      </c>
      <c r="F528" s="2013">
        <v>84.0</v>
      </c>
      <c r="G528" s="2013">
        <v>84.0</v>
      </c>
      <c r="H528" s="2013">
        <v>84.0</v>
      </c>
    </row>
    <row r="529">
      <c r="B529" s="2013">
        <v>527.0</v>
      </c>
      <c r="C529" s="2013">
        <v>64.0</v>
      </c>
      <c r="D529" s="2013">
        <v>127.0</v>
      </c>
      <c r="E529" s="2013">
        <v>84.0</v>
      </c>
      <c r="F529" s="2013">
        <v>84.0</v>
      </c>
      <c r="G529" s="2013">
        <v>84.0</v>
      </c>
      <c r="H529" s="2013">
        <v>84.0</v>
      </c>
    </row>
    <row r="530">
      <c r="B530" s="2013">
        <v>528.0</v>
      </c>
      <c r="C530" s="2013">
        <v>63.0</v>
      </c>
      <c r="D530" s="2013">
        <v>127.0</v>
      </c>
      <c r="E530" s="2013">
        <v>84.0</v>
      </c>
      <c r="F530" s="2013">
        <v>84.0</v>
      </c>
      <c r="G530" s="2013">
        <v>85.0</v>
      </c>
      <c r="H530" s="2013">
        <v>85.0</v>
      </c>
    </row>
    <row r="531">
      <c r="B531" s="2013">
        <v>529.0</v>
      </c>
      <c r="C531" s="2013">
        <v>64.0</v>
      </c>
      <c r="D531" s="2013">
        <v>127.0</v>
      </c>
      <c r="E531" s="2013">
        <v>84.0</v>
      </c>
      <c r="F531" s="2013">
        <v>84.0</v>
      </c>
      <c r="G531" s="2013">
        <v>85.0</v>
      </c>
      <c r="H531" s="2013">
        <v>85.0</v>
      </c>
    </row>
    <row r="532">
      <c r="B532" s="2013">
        <v>530.0</v>
      </c>
      <c r="C532" s="2013">
        <v>63.0</v>
      </c>
      <c r="D532" s="2013">
        <v>127.0</v>
      </c>
      <c r="E532" s="2013">
        <v>85.0</v>
      </c>
      <c r="F532" s="2013">
        <v>85.0</v>
      </c>
      <c r="G532" s="2013">
        <v>85.0</v>
      </c>
      <c r="H532" s="2013">
        <v>85.0</v>
      </c>
    </row>
    <row r="533">
      <c r="B533" s="2013">
        <v>531.0</v>
      </c>
      <c r="C533" s="2013">
        <v>64.0</v>
      </c>
      <c r="D533" s="2013">
        <v>127.0</v>
      </c>
      <c r="E533" s="2013">
        <v>85.0</v>
      </c>
      <c r="F533" s="2013">
        <v>85.0</v>
      </c>
      <c r="G533" s="2013">
        <v>85.0</v>
      </c>
      <c r="H533" s="2013">
        <v>85.0</v>
      </c>
    </row>
    <row r="534">
      <c r="B534" s="2013">
        <v>532.0</v>
      </c>
      <c r="C534" s="2013">
        <v>64.0</v>
      </c>
      <c r="D534" s="2013">
        <v>128.0</v>
      </c>
      <c r="E534" s="2013">
        <v>85.0</v>
      </c>
      <c r="F534" s="2013">
        <v>85.0</v>
      </c>
      <c r="G534" s="2013">
        <v>85.0</v>
      </c>
      <c r="H534" s="2013">
        <v>85.0</v>
      </c>
    </row>
    <row r="535">
      <c r="B535" s="2013">
        <v>533.0</v>
      </c>
      <c r="C535" s="2013">
        <v>64.0</v>
      </c>
      <c r="D535" s="2013">
        <v>127.0</v>
      </c>
      <c r="E535" s="2013">
        <v>85.0</v>
      </c>
      <c r="F535" s="2013">
        <v>85.0</v>
      </c>
      <c r="G535" s="2013">
        <v>86.0</v>
      </c>
      <c r="H535" s="2013">
        <v>86.0</v>
      </c>
    </row>
    <row r="536">
      <c r="B536" s="2013">
        <v>534.0</v>
      </c>
      <c r="C536" s="2013">
        <v>64.0</v>
      </c>
      <c r="D536" s="2013">
        <v>128.0</v>
      </c>
      <c r="E536" s="2013">
        <v>85.0</v>
      </c>
      <c r="F536" s="2013">
        <v>85.0</v>
      </c>
      <c r="G536" s="2013">
        <v>86.0</v>
      </c>
      <c r="H536" s="2013">
        <v>86.0</v>
      </c>
    </row>
    <row r="537">
      <c r="B537" s="2013">
        <v>535.0</v>
      </c>
      <c r="C537" s="2013">
        <v>64.0</v>
      </c>
      <c r="D537" s="2013">
        <v>129.0</v>
      </c>
      <c r="E537" s="2013">
        <v>85.0</v>
      </c>
      <c r="F537" s="2013">
        <v>85.0</v>
      </c>
      <c r="G537" s="2013">
        <v>86.0</v>
      </c>
      <c r="H537" s="2013">
        <v>86.0</v>
      </c>
    </row>
    <row r="538">
      <c r="B538" s="2013">
        <v>536.0</v>
      </c>
      <c r="C538" s="2013">
        <v>64.0</v>
      </c>
      <c r="D538" s="2013">
        <v>128.0</v>
      </c>
      <c r="E538" s="2013">
        <v>86.0</v>
      </c>
      <c r="F538" s="2013">
        <v>86.0</v>
      </c>
      <c r="G538" s="2013">
        <v>86.0</v>
      </c>
      <c r="H538" s="2013">
        <v>86.0</v>
      </c>
    </row>
    <row r="539">
      <c r="B539" s="2013">
        <v>537.0</v>
      </c>
      <c r="C539" s="2013">
        <v>64.0</v>
      </c>
      <c r="D539" s="2013">
        <v>129.0</v>
      </c>
      <c r="E539" s="2013">
        <v>86.0</v>
      </c>
      <c r="F539" s="2013">
        <v>86.0</v>
      </c>
      <c r="G539" s="2013">
        <v>86.0</v>
      </c>
      <c r="H539" s="2013">
        <v>86.0</v>
      </c>
    </row>
    <row r="540">
      <c r="B540" s="2013">
        <v>538.0</v>
      </c>
      <c r="C540" s="2013">
        <v>65.0</v>
      </c>
      <c r="D540" s="2013">
        <v>129.0</v>
      </c>
      <c r="E540" s="2013">
        <v>86.0</v>
      </c>
      <c r="F540" s="2013">
        <v>86.0</v>
      </c>
      <c r="G540" s="2013">
        <v>86.0</v>
      </c>
      <c r="H540" s="2013">
        <v>86.0</v>
      </c>
    </row>
    <row r="541">
      <c r="B541" s="2013">
        <v>539.0</v>
      </c>
      <c r="C541" s="2013">
        <v>65.0</v>
      </c>
      <c r="D541" s="2013">
        <v>130.0</v>
      </c>
      <c r="E541" s="2013">
        <v>86.0</v>
      </c>
      <c r="F541" s="2013">
        <v>86.0</v>
      </c>
      <c r="G541" s="2013">
        <v>86.0</v>
      </c>
      <c r="H541" s="2013">
        <v>86.0</v>
      </c>
    </row>
    <row r="542">
      <c r="B542" s="2013">
        <v>540.0</v>
      </c>
      <c r="C542" s="2013">
        <v>65.0</v>
      </c>
      <c r="D542" s="2013">
        <v>129.0</v>
      </c>
      <c r="E542" s="2013">
        <v>86.0</v>
      </c>
      <c r="F542" s="2013">
        <v>86.0</v>
      </c>
      <c r="G542" s="2013">
        <v>87.0</v>
      </c>
      <c r="H542" s="2013">
        <v>87.0</v>
      </c>
    </row>
    <row r="543">
      <c r="B543" s="2013">
        <v>541.0</v>
      </c>
      <c r="C543" s="2013">
        <v>65.0</v>
      </c>
      <c r="D543" s="2013">
        <v>130.0</v>
      </c>
      <c r="E543" s="2013">
        <v>86.0</v>
      </c>
      <c r="F543" s="2013">
        <v>86.0</v>
      </c>
      <c r="G543" s="2013">
        <v>87.0</v>
      </c>
      <c r="H543" s="2013">
        <v>87.0</v>
      </c>
    </row>
    <row r="544">
      <c r="B544" s="2013">
        <v>542.0</v>
      </c>
      <c r="C544" s="2013">
        <v>65.0</v>
      </c>
      <c r="D544" s="2013">
        <v>131.0</v>
      </c>
      <c r="E544" s="2013">
        <v>86.0</v>
      </c>
      <c r="F544" s="2013">
        <v>86.0</v>
      </c>
      <c r="G544" s="2013">
        <v>87.0</v>
      </c>
      <c r="H544" s="2013">
        <v>87.0</v>
      </c>
    </row>
    <row r="545">
      <c r="B545" s="2013">
        <v>543.0</v>
      </c>
      <c r="C545" s="2013">
        <v>65.0</v>
      </c>
      <c r="D545" s="2013">
        <v>130.0</v>
      </c>
      <c r="E545" s="2013">
        <v>87.0</v>
      </c>
      <c r="F545" s="2013">
        <v>87.0</v>
      </c>
      <c r="G545" s="2013">
        <v>87.0</v>
      </c>
      <c r="H545" s="2013">
        <v>87.0</v>
      </c>
    </row>
    <row r="546">
      <c r="B546" s="2013">
        <v>544.0</v>
      </c>
      <c r="C546" s="2013">
        <v>65.0</v>
      </c>
      <c r="D546" s="2013">
        <v>131.0</v>
      </c>
      <c r="E546" s="2013">
        <v>87.0</v>
      </c>
      <c r="F546" s="2013">
        <v>87.0</v>
      </c>
      <c r="G546" s="2013">
        <v>87.0</v>
      </c>
      <c r="H546" s="2013">
        <v>87.0</v>
      </c>
    </row>
    <row r="547">
      <c r="B547" s="2013">
        <v>545.0</v>
      </c>
      <c r="C547" s="2013">
        <v>66.0</v>
      </c>
      <c r="D547" s="2013">
        <v>131.0</v>
      </c>
      <c r="E547" s="2013">
        <v>87.0</v>
      </c>
      <c r="F547" s="2013">
        <v>87.0</v>
      </c>
      <c r="G547" s="2013">
        <v>87.0</v>
      </c>
      <c r="H547" s="2013">
        <v>87.0</v>
      </c>
    </row>
    <row r="548">
      <c r="B548" s="2013">
        <v>546.0</v>
      </c>
      <c r="C548" s="2013">
        <v>65.0</v>
      </c>
      <c r="D548" s="2013">
        <v>131.0</v>
      </c>
      <c r="E548" s="2013">
        <v>87.0</v>
      </c>
      <c r="F548" s="2013">
        <v>87.0</v>
      </c>
      <c r="G548" s="2013">
        <v>88.0</v>
      </c>
      <c r="H548" s="2013">
        <v>88.0</v>
      </c>
    </row>
    <row r="549">
      <c r="B549" s="2013">
        <v>547.0</v>
      </c>
      <c r="C549" s="2013">
        <v>66.0</v>
      </c>
      <c r="D549" s="2013">
        <v>131.0</v>
      </c>
      <c r="E549" s="2013">
        <v>87.0</v>
      </c>
      <c r="F549" s="2013">
        <v>87.0</v>
      </c>
      <c r="G549" s="2013">
        <v>88.0</v>
      </c>
      <c r="H549" s="2013">
        <v>88.0</v>
      </c>
    </row>
    <row r="550">
      <c r="B550" s="2013">
        <v>548.0</v>
      </c>
      <c r="C550" s="2013">
        <v>65.0</v>
      </c>
      <c r="D550" s="2013">
        <v>131.0</v>
      </c>
      <c r="E550" s="2013">
        <v>88.0</v>
      </c>
      <c r="F550" s="2013">
        <v>88.0</v>
      </c>
      <c r="G550" s="2013">
        <v>88.0</v>
      </c>
      <c r="H550" s="2013">
        <v>88.0</v>
      </c>
    </row>
    <row r="551">
      <c r="B551" s="2013">
        <v>549.0</v>
      </c>
      <c r="C551" s="2013">
        <v>66.0</v>
      </c>
      <c r="D551" s="2013">
        <v>131.0</v>
      </c>
      <c r="E551" s="2013">
        <v>88.0</v>
      </c>
      <c r="F551" s="2013">
        <v>88.0</v>
      </c>
      <c r="G551" s="2013">
        <v>88.0</v>
      </c>
      <c r="H551" s="2013">
        <v>88.0</v>
      </c>
    </row>
    <row r="552">
      <c r="B552" s="2013">
        <v>550.0</v>
      </c>
      <c r="C552" s="2013">
        <v>66.0</v>
      </c>
      <c r="D552" s="2013">
        <v>132.0</v>
      </c>
      <c r="E552" s="2013">
        <v>88.0</v>
      </c>
      <c r="F552" s="2013">
        <v>88.0</v>
      </c>
      <c r="G552" s="2013">
        <v>88.0</v>
      </c>
      <c r="H552" s="2013">
        <v>88.0</v>
      </c>
    </row>
    <row r="553">
      <c r="B553" s="2013">
        <v>551.0</v>
      </c>
      <c r="C553" s="2013">
        <v>66.0</v>
      </c>
      <c r="D553" s="2013">
        <v>133.0</v>
      </c>
      <c r="E553" s="2013">
        <v>88.0</v>
      </c>
      <c r="F553" s="2013">
        <v>88.0</v>
      </c>
      <c r="G553" s="2013">
        <v>88.0</v>
      </c>
      <c r="H553" s="2013">
        <v>88.0</v>
      </c>
    </row>
    <row r="554">
      <c r="B554" s="2013">
        <v>552.0</v>
      </c>
      <c r="C554" s="2013">
        <v>67.0</v>
      </c>
      <c r="D554" s="2013">
        <v>133.0</v>
      </c>
      <c r="E554" s="2013">
        <v>88.0</v>
      </c>
      <c r="F554" s="2013">
        <v>88.0</v>
      </c>
      <c r="G554" s="2013">
        <v>88.0</v>
      </c>
      <c r="H554" s="2013">
        <v>88.0</v>
      </c>
    </row>
    <row r="555">
      <c r="B555" s="2013">
        <v>553.0</v>
      </c>
      <c r="C555" s="2013">
        <v>66.0</v>
      </c>
      <c r="D555" s="2013">
        <v>133.0</v>
      </c>
      <c r="E555" s="2013">
        <v>88.0</v>
      </c>
      <c r="F555" s="2013">
        <v>88.0</v>
      </c>
      <c r="G555" s="2013">
        <v>89.0</v>
      </c>
      <c r="H555" s="2013">
        <v>89.0</v>
      </c>
    </row>
    <row r="556">
      <c r="B556" s="2013">
        <v>554.0</v>
      </c>
      <c r="C556" s="2013">
        <v>67.0</v>
      </c>
      <c r="D556" s="2013">
        <v>133.0</v>
      </c>
      <c r="E556" s="2013">
        <v>88.0</v>
      </c>
      <c r="F556" s="2013">
        <v>88.0</v>
      </c>
      <c r="G556" s="2013">
        <v>89.0</v>
      </c>
      <c r="H556" s="2013">
        <v>89.0</v>
      </c>
    </row>
    <row r="557">
      <c r="B557" s="2013">
        <v>555.0</v>
      </c>
      <c r="C557" s="2013">
        <v>66.0</v>
      </c>
      <c r="D557" s="2013">
        <v>133.0</v>
      </c>
      <c r="E557" s="2013">
        <v>89.0</v>
      </c>
      <c r="F557" s="2013">
        <v>89.0</v>
      </c>
      <c r="G557" s="2013">
        <v>89.0</v>
      </c>
      <c r="H557" s="2013">
        <v>89.0</v>
      </c>
    </row>
    <row r="558">
      <c r="B558" s="2013">
        <v>556.0</v>
      </c>
      <c r="C558" s="2013">
        <v>67.0</v>
      </c>
      <c r="D558" s="2013">
        <v>133.0</v>
      </c>
      <c r="E558" s="2013">
        <v>89.0</v>
      </c>
      <c r="F558" s="2013">
        <v>89.0</v>
      </c>
      <c r="G558" s="2013">
        <v>89.0</v>
      </c>
      <c r="H558" s="2013">
        <v>89.0</v>
      </c>
    </row>
    <row r="559">
      <c r="B559" s="2013">
        <v>557.0</v>
      </c>
      <c r="C559" s="2013">
        <v>67.0</v>
      </c>
      <c r="D559" s="2013">
        <v>134.0</v>
      </c>
      <c r="E559" s="2013">
        <v>89.0</v>
      </c>
      <c r="F559" s="2013">
        <v>89.0</v>
      </c>
      <c r="G559" s="2013">
        <v>89.0</v>
      </c>
      <c r="H559" s="2013">
        <v>89.0</v>
      </c>
    </row>
    <row r="560">
      <c r="B560" s="2013">
        <v>558.0</v>
      </c>
      <c r="C560" s="2013">
        <v>67.0</v>
      </c>
      <c r="D560" s="2013">
        <v>133.0</v>
      </c>
      <c r="E560" s="2013">
        <v>89.0</v>
      </c>
      <c r="F560" s="2013">
        <v>89.0</v>
      </c>
      <c r="G560" s="2013">
        <v>90.0</v>
      </c>
      <c r="H560" s="2013">
        <v>90.0</v>
      </c>
    </row>
    <row r="561">
      <c r="B561" s="2013">
        <v>559.0</v>
      </c>
      <c r="C561" s="2013">
        <v>67.0</v>
      </c>
      <c r="D561" s="2013">
        <v>134.0</v>
      </c>
      <c r="E561" s="2013">
        <v>89.0</v>
      </c>
      <c r="F561" s="2013">
        <v>89.0</v>
      </c>
      <c r="G561" s="2013">
        <v>90.0</v>
      </c>
      <c r="H561" s="2013">
        <v>90.0</v>
      </c>
    </row>
    <row r="562">
      <c r="B562" s="2013">
        <v>560.0</v>
      </c>
      <c r="C562" s="2013">
        <v>67.0</v>
      </c>
      <c r="D562" s="2013">
        <v>135.0</v>
      </c>
      <c r="E562" s="2013">
        <v>89.0</v>
      </c>
      <c r="F562" s="2013">
        <v>89.0</v>
      </c>
      <c r="G562" s="2013">
        <v>90.0</v>
      </c>
      <c r="H562" s="2013">
        <v>90.0</v>
      </c>
    </row>
    <row r="563">
      <c r="B563" s="2013">
        <v>561.0</v>
      </c>
      <c r="C563" s="2013">
        <v>67.0</v>
      </c>
      <c r="D563" s="2013">
        <v>134.0</v>
      </c>
      <c r="E563" s="2013">
        <v>90.0</v>
      </c>
      <c r="F563" s="2013">
        <v>90.0</v>
      </c>
      <c r="G563" s="2013">
        <v>90.0</v>
      </c>
      <c r="H563" s="2013">
        <v>90.0</v>
      </c>
    </row>
    <row r="564">
      <c r="B564" s="2013">
        <v>562.0</v>
      </c>
      <c r="C564" s="2013">
        <v>67.0</v>
      </c>
      <c r="D564" s="2013">
        <v>135.0</v>
      </c>
      <c r="E564" s="2013">
        <v>90.0</v>
      </c>
      <c r="F564" s="2013">
        <v>90.0</v>
      </c>
      <c r="G564" s="2013">
        <v>90.0</v>
      </c>
      <c r="H564" s="2013">
        <v>90.0</v>
      </c>
    </row>
    <row r="565">
      <c r="B565" s="2013">
        <v>563.0</v>
      </c>
      <c r="C565" s="2013">
        <v>68.0</v>
      </c>
      <c r="D565" s="2013">
        <v>135.0</v>
      </c>
      <c r="E565" s="2013">
        <v>90.0</v>
      </c>
      <c r="F565" s="2013">
        <v>90.0</v>
      </c>
      <c r="G565" s="2013">
        <v>90.0</v>
      </c>
      <c r="H565" s="2013">
        <v>90.0</v>
      </c>
    </row>
    <row r="566">
      <c r="B566" s="2013">
        <v>564.0</v>
      </c>
      <c r="C566" s="2013">
        <v>68.0</v>
      </c>
      <c r="D566" s="2013">
        <v>136.0</v>
      </c>
      <c r="E566" s="2013">
        <v>90.0</v>
      </c>
      <c r="F566" s="2013">
        <v>90.0</v>
      </c>
      <c r="G566" s="2013">
        <v>90.0</v>
      </c>
      <c r="H566" s="2013">
        <v>90.0</v>
      </c>
    </row>
    <row r="567">
      <c r="B567" s="2013">
        <v>565.0</v>
      </c>
      <c r="C567" s="2013">
        <v>68.0</v>
      </c>
      <c r="D567" s="2013">
        <v>135.0</v>
      </c>
      <c r="E567" s="2013">
        <v>90.0</v>
      </c>
      <c r="F567" s="2013">
        <v>90.0</v>
      </c>
      <c r="G567" s="2013">
        <v>91.0</v>
      </c>
      <c r="H567" s="2013">
        <v>91.0</v>
      </c>
    </row>
    <row r="568">
      <c r="B568" s="2013">
        <v>566.0</v>
      </c>
      <c r="C568" s="2013">
        <v>68.0</v>
      </c>
      <c r="D568" s="2013">
        <v>136.0</v>
      </c>
      <c r="E568" s="2013">
        <v>90.0</v>
      </c>
      <c r="F568" s="2013">
        <v>90.0</v>
      </c>
      <c r="G568" s="2013">
        <v>91.0</v>
      </c>
      <c r="H568" s="2013">
        <v>91.0</v>
      </c>
    </row>
    <row r="569">
      <c r="B569" s="2013">
        <v>567.0</v>
      </c>
      <c r="C569" s="2013">
        <v>68.0</v>
      </c>
      <c r="D569" s="2013">
        <v>137.0</v>
      </c>
      <c r="E569" s="2013">
        <v>90.0</v>
      </c>
      <c r="F569" s="2013">
        <v>90.0</v>
      </c>
      <c r="G569" s="2013">
        <v>91.0</v>
      </c>
      <c r="H569" s="2013">
        <v>91.0</v>
      </c>
    </row>
    <row r="570">
      <c r="B570" s="2013">
        <v>568.0</v>
      </c>
      <c r="C570" s="2013">
        <v>68.0</v>
      </c>
      <c r="D570" s="2013">
        <v>136.0</v>
      </c>
      <c r="E570" s="2013">
        <v>91.0</v>
      </c>
      <c r="F570" s="2013">
        <v>91.0</v>
      </c>
      <c r="G570" s="2013">
        <v>91.0</v>
      </c>
      <c r="H570" s="2013">
        <v>91.0</v>
      </c>
    </row>
    <row r="571">
      <c r="B571" s="2013">
        <v>569.0</v>
      </c>
      <c r="C571" s="2013">
        <v>68.0</v>
      </c>
      <c r="D571" s="2013">
        <v>137.0</v>
      </c>
      <c r="E571" s="2013">
        <v>91.0</v>
      </c>
      <c r="F571" s="2013">
        <v>91.0</v>
      </c>
      <c r="G571" s="2013">
        <v>91.0</v>
      </c>
      <c r="H571" s="2013">
        <v>91.0</v>
      </c>
    </row>
    <row r="572">
      <c r="B572" s="2013">
        <v>570.0</v>
      </c>
      <c r="C572" s="2013">
        <v>69.0</v>
      </c>
      <c r="D572" s="2013">
        <v>137.0</v>
      </c>
      <c r="E572" s="2013">
        <v>91.0</v>
      </c>
      <c r="F572" s="2013">
        <v>91.0</v>
      </c>
      <c r="G572" s="2013">
        <v>91.0</v>
      </c>
      <c r="H572" s="2013">
        <v>91.0</v>
      </c>
    </row>
    <row r="573">
      <c r="B573" s="2013">
        <v>571.0</v>
      </c>
      <c r="C573" s="2013">
        <v>68.0</v>
      </c>
      <c r="D573" s="2013">
        <v>137.0</v>
      </c>
      <c r="E573" s="2013">
        <v>91.0</v>
      </c>
      <c r="F573" s="2013">
        <v>91.0</v>
      </c>
      <c r="G573" s="2013">
        <v>92.0</v>
      </c>
      <c r="H573" s="2013">
        <v>92.0</v>
      </c>
    </row>
    <row r="574">
      <c r="B574" s="2013">
        <v>572.0</v>
      </c>
      <c r="C574" s="2013">
        <v>69.0</v>
      </c>
      <c r="D574" s="2013">
        <v>137.0</v>
      </c>
      <c r="E574" s="2013">
        <v>91.0</v>
      </c>
      <c r="F574" s="2013">
        <v>91.0</v>
      </c>
      <c r="G574" s="2013">
        <v>92.0</v>
      </c>
      <c r="H574" s="2013">
        <v>92.0</v>
      </c>
    </row>
    <row r="575">
      <c r="B575" s="2013">
        <v>573.0</v>
      </c>
      <c r="C575" s="2013">
        <v>68.0</v>
      </c>
      <c r="D575" s="2013">
        <v>137.0</v>
      </c>
      <c r="E575" s="2013">
        <v>92.0</v>
      </c>
      <c r="F575" s="2013">
        <v>92.0</v>
      </c>
      <c r="G575" s="2013">
        <v>92.0</v>
      </c>
      <c r="H575" s="2013">
        <v>92.0</v>
      </c>
    </row>
    <row r="576">
      <c r="B576" s="2013">
        <v>574.0</v>
      </c>
      <c r="C576" s="2013">
        <v>69.0</v>
      </c>
      <c r="D576" s="2013">
        <v>137.0</v>
      </c>
      <c r="E576" s="2013">
        <v>92.0</v>
      </c>
      <c r="F576" s="2013">
        <v>92.0</v>
      </c>
      <c r="G576" s="2013">
        <v>92.0</v>
      </c>
      <c r="H576" s="2013">
        <v>92.0</v>
      </c>
    </row>
    <row r="577">
      <c r="B577" s="2013">
        <v>575.0</v>
      </c>
      <c r="C577" s="2013">
        <v>69.0</v>
      </c>
      <c r="D577" s="2013">
        <v>138.0</v>
      </c>
      <c r="E577" s="2013">
        <v>92.0</v>
      </c>
      <c r="F577" s="2013">
        <v>92.0</v>
      </c>
      <c r="G577" s="2013">
        <v>92.0</v>
      </c>
      <c r="H577" s="2013">
        <v>92.0</v>
      </c>
    </row>
    <row r="578">
      <c r="B578" s="2013">
        <v>576.0</v>
      </c>
      <c r="C578" s="2013">
        <v>69.0</v>
      </c>
      <c r="D578" s="2013">
        <v>139.0</v>
      </c>
      <c r="E578" s="2013">
        <v>92.0</v>
      </c>
      <c r="F578" s="2013">
        <v>92.0</v>
      </c>
      <c r="G578" s="2013">
        <v>92.0</v>
      </c>
      <c r="H578" s="2013">
        <v>92.0</v>
      </c>
    </row>
    <row r="579">
      <c r="B579" s="2013">
        <v>577.0</v>
      </c>
      <c r="C579" s="2013">
        <v>70.0</v>
      </c>
      <c r="D579" s="2013">
        <v>139.0</v>
      </c>
      <c r="E579" s="2013">
        <v>92.0</v>
      </c>
      <c r="F579" s="2013">
        <v>92.0</v>
      </c>
      <c r="G579" s="2013">
        <v>92.0</v>
      </c>
      <c r="H579" s="2013">
        <v>92.0</v>
      </c>
    </row>
    <row r="580">
      <c r="B580" s="2013">
        <v>578.0</v>
      </c>
      <c r="C580" s="2013">
        <v>69.0</v>
      </c>
      <c r="D580" s="2013">
        <v>139.0</v>
      </c>
      <c r="E580" s="2013">
        <v>92.0</v>
      </c>
      <c r="F580" s="2013">
        <v>92.0</v>
      </c>
      <c r="G580" s="2013">
        <v>93.0</v>
      </c>
      <c r="H580" s="2013">
        <v>93.0</v>
      </c>
    </row>
    <row r="581">
      <c r="B581" s="2013">
        <v>579.0</v>
      </c>
      <c r="C581" s="2013">
        <v>70.0</v>
      </c>
      <c r="D581" s="2013">
        <v>139.0</v>
      </c>
      <c r="E581" s="2013">
        <v>92.0</v>
      </c>
      <c r="F581" s="2013">
        <v>92.0</v>
      </c>
      <c r="G581" s="2013">
        <v>93.0</v>
      </c>
      <c r="H581" s="2013">
        <v>93.0</v>
      </c>
    </row>
    <row r="582">
      <c r="B582" s="2013">
        <v>580.0</v>
      </c>
      <c r="C582" s="2013">
        <v>69.0</v>
      </c>
      <c r="D582" s="2013">
        <v>139.0</v>
      </c>
      <c r="E582" s="2013">
        <v>93.0</v>
      </c>
      <c r="F582" s="2013">
        <v>93.0</v>
      </c>
      <c r="G582" s="2013">
        <v>93.0</v>
      </c>
      <c r="H582" s="2013">
        <v>93.0</v>
      </c>
    </row>
    <row r="583">
      <c r="B583" s="2013">
        <v>581.0</v>
      </c>
      <c r="C583" s="2013">
        <v>70.0</v>
      </c>
      <c r="D583" s="2013">
        <v>139.0</v>
      </c>
      <c r="E583" s="2013">
        <v>93.0</v>
      </c>
      <c r="F583" s="2013">
        <v>93.0</v>
      </c>
      <c r="G583" s="2013">
        <v>93.0</v>
      </c>
      <c r="H583" s="2013">
        <v>93.0</v>
      </c>
    </row>
    <row r="584">
      <c r="B584" s="2013">
        <v>582.0</v>
      </c>
      <c r="C584" s="2013">
        <v>70.0</v>
      </c>
      <c r="D584" s="2013">
        <v>140.0</v>
      </c>
      <c r="E584" s="2013">
        <v>93.0</v>
      </c>
      <c r="F584" s="2013">
        <v>93.0</v>
      </c>
      <c r="G584" s="2013">
        <v>93.0</v>
      </c>
      <c r="H584" s="2013">
        <v>93.0</v>
      </c>
    </row>
    <row r="585">
      <c r="B585" s="2013">
        <v>583.0</v>
      </c>
      <c r="C585" s="2013">
        <v>70.0</v>
      </c>
      <c r="D585" s="2013">
        <v>139.0</v>
      </c>
      <c r="E585" s="2013">
        <v>93.0</v>
      </c>
      <c r="F585" s="2013">
        <v>93.0</v>
      </c>
      <c r="G585" s="2013">
        <v>94.0</v>
      </c>
      <c r="H585" s="2013">
        <v>94.0</v>
      </c>
    </row>
    <row r="586">
      <c r="B586" s="2013">
        <v>584.0</v>
      </c>
      <c r="C586" s="2013">
        <v>70.0</v>
      </c>
      <c r="D586" s="2013">
        <v>140.0</v>
      </c>
      <c r="E586" s="2013">
        <v>93.0</v>
      </c>
      <c r="F586" s="2013">
        <v>93.0</v>
      </c>
      <c r="G586" s="2013">
        <v>94.0</v>
      </c>
      <c r="H586" s="2013">
        <v>94.0</v>
      </c>
    </row>
    <row r="587">
      <c r="B587" s="2013">
        <v>585.0</v>
      </c>
      <c r="C587" s="2013">
        <v>70.0</v>
      </c>
      <c r="D587" s="2013">
        <v>141.0</v>
      </c>
      <c r="E587" s="2013">
        <v>93.0</v>
      </c>
      <c r="F587" s="2013">
        <v>93.0</v>
      </c>
      <c r="G587" s="2013">
        <v>94.0</v>
      </c>
      <c r="H587" s="2013">
        <v>94.0</v>
      </c>
    </row>
    <row r="588">
      <c r="B588" s="2013">
        <v>586.0</v>
      </c>
      <c r="C588" s="2013">
        <v>70.0</v>
      </c>
      <c r="D588" s="2013">
        <v>140.0</v>
      </c>
      <c r="E588" s="2013">
        <v>94.0</v>
      </c>
      <c r="F588" s="2013">
        <v>94.0</v>
      </c>
      <c r="G588" s="2013">
        <v>94.0</v>
      </c>
      <c r="H588" s="2013">
        <v>94.0</v>
      </c>
    </row>
    <row r="589">
      <c r="B589" s="2013">
        <v>587.0</v>
      </c>
      <c r="C589" s="2013">
        <v>70.0</v>
      </c>
      <c r="D589" s="2013">
        <v>141.0</v>
      </c>
      <c r="E589" s="2013">
        <v>94.0</v>
      </c>
      <c r="F589" s="2013">
        <v>94.0</v>
      </c>
      <c r="G589" s="2013">
        <v>94.0</v>
      </c>
      <c r="H589" s="2013">
        <v>94.0</v>
      </c>
    </row>
    <row r="590">
      <c r="B590" s="2013">
        <v>588.0</v>
      </c>
      <c r="C590" s="2013">
        <v>71.0</v>
      </c>
      <c r="D590" s="2013">
        <v>141.0</v>
      </c>
      <c r="E590" s="2013">
        <v>94.0</v>
      </c>
      <c r="F590" s="2013">
        <v>94.0</v>
      </c>
      <c r="G590" s="2013">
        <v>94.0</v>
      </c>
      <c r="H590" s="2013">
        <v>94.0</v>
      </c>
    </row>
    <row r="591">
      <c r="B591" s="2013">
        <v>589.0</v>
      </c>
      <c r="C591" s="2013">
        <v>71.0</v>
      </c>
      <c r="D591" s="2013">
        <v>142.0</v>
      </c>
      <c r="E591" s="2013">
        <v>94.0</v>
      </c>
      <c r="F591" s="2013">
        <v>94.0</v>
      </c>
      <c r="G591" s="2013">
        <v>94.0</v>
      </c>
      <c r="H591" s="2013">
        <v>94.0</v>
      </c>
    </row>
    <row r="592">
      <c r="B592" s="2013">
        <v>590.0</v>
      </c>
      <c r="C592" s="2013">
        <v>71.0</v>
      </c>
      <c r="D592" s="2013">
        <v>141.0</v>
      </c>
      <c r="E592" s="2013">
        <v>94.0</v>
      </c>
      <c r="F592" s="2013">
        <v>94.0</v>
      </c>
      <c r="G592" s="2013">
        <v>95.0</v>
      </c>
      <c r="H592" s="2013">
        <v>95.0</v>
      </c>
    </row>
    <row r="593">
      <c r="B593" s="2013">
        <v>591.0</v>
      </c>
      <c r="C593" s="2013">
        <v>71.0</v>
      </c>
      <c r="D593" s="2013">
        <v>142.0</v>
      </c>
      <c r="E593" s="2013">
        <v>94.0</v>
      </c>
      <c r="F593" s="2013">
        <v>94.0</v>
      </c>
      <c r="G593" s="2013">
        <v>95.0</v>
      </c>
      <c r="H593" s="2013">
        <v>95.0</v>
      </c>
    </row>
    <row r="594">
      <c r="B594" s="2013">
        <v>592.0</v>
      </c>
      <c r="C594" s="2013">
        <v>71.0</v>
      </c>
      <c r="D594" s="2013">
        <v>143.0</v>
      </c>
      <c r="E594" s="2013">
        <v>94.0</v>
      </c>
      <c r="F594" s="2013">
        <v>94.0</v>
      </c>
      <c r="G594" s="2013">
        <v>95.0</v>
      </c>
      <c r="H594" s="2013">
        <v>95.0</v>
      </c>
    </row>
    <row r="595">
      <c r="B595" s="2013">
        <v>593.0</v>
      </c>
      <c r="C595" s="2013">
        <v>71.0</v>
      </c>
      <c r="D595" s="2013">
        <v>142.0</v>
      </c>
      <c r="E595" s="2013">
        <v>95.0</v>
      </c>
      <c r="F595" s="2013">
        <v>95.0</v>
      </c>
      <c r="G595" s="2013">
        <v>95.0</v>
      </c>
      <c r="H595" s="2013">
        <v>95.0</v>
      </c>
    </row>
    <row r="596">
      <c r="B596" s="2013">
        <v>594.0</v>
      </c>
      <c r="C596" s="2013">
        <v>71.0</v>
      </c>
      <c r="D596" s="2013">
        <v>143.0</v>
      </c>
      <c r="E596" s="2013">
        <v>95.0</v>
      </c>
      <c r="F596" s="2013">
        <v>95.0</v>
      </c>
      <c r="G596" s="2013">
        <v>95.0</v>
      </c>
      <c r="H596" s="2013">
        <v>95.0</v>
      </c>
    </row>
    <row r="597">
      <c r="B597" s="2013">
        <v>595.0</v>
      </c>
      <c r="C597" s="2013">
        <v>72.0</v>
      </c>
      <c r="D597" s="2013">
        <v>143.0</v>
      </c>
      <c r="E597" s="2013">
        <v>95.0</v>
      </c>
      <c r="F597" s="2013">
        <v>95.0</v>
      </c>
      <c r="G597" s="2013">
        <v>95.0</v>
      </c>
      <c r="H597" s="2013">
        <v>95.0</v>
      </c>
    </row>
    <row r="598">
      <c r="B598" s="2013">
        <v>596.0</v>
      </c>
      <c r="C598" s="2013">
        <v>71.0</v>
      </c>
      <c r="D598" s="2013">
        <v>143.0</v>
      </c>
      <c r="E598" s="2013">
        <v>95.0</v>
      </c>
      <c r="F598" s="2013">
        <v>95.0</v>
      </c>
      <c r="G598" s="2013">
        <v>96.0</v>
      </c>
      <c r="H598" s="2013">
        <v>96.0</v>
      </c>
    </row>
    <row r="599">
      <c r="B599" s="2013">
        <v>597.0</v>
      </c>
      <c r="C599" s="2013">
        <v>72.0</v>
      </c>
      <c r="D599" s="2013">
        <v>143.0</v>
      </c>
      <c r="E599" s="2013">
        <v>95.0</v>
      </c>
      <c r="F599" s="2013">
        <v>95.0</v>
      </c>
      <c r="G599" s="2013">
        <v>96.0</v>
      </c>
      <c r="H599" s="2013">
        <v>96.0</v>
      </c>
    </row>
    <row r="600">
      <c r="B600" s="2013">
        <v>598.0</v>
      </c>
      <c r="C600" s="2013">
        <v>71.0</v>
      </c>
      <c r="D600" s="2013">
        <v>143.0</v>
      </c>
      <c r="E600" s="2013">
        <v>96.0</v>
      </c>
      <c r="F600" s="2013">
        <v>96.0</v>
      </c>
      <c r="G600" s="2013">
        <v>96.0</v>
      </c>
      <c r="H600" s="2013">
        <v>96.0</v>
      </c>
    </row>
    <row r="601">
      <c r="B601" s="2013">
        <v>599.0</v>
      </c>
      <c r="C601" s="2013">
        <v>72.0</v>
      </c>
      <c r="D601" s="2013">
        <v>143.0</v>
      </c>
      <c r="E601" s="2013">
        <v>96.0</v>
      </c>
      <c r="F601" s="2013">
        <v>96.0</v>
      </c>
      <c r="G601" s="2013">
        <v>96.0</v>
      </c>
      <c r="H601" s="2013">
        <v>96.0</v>
      </c>
    </row>
    <row r="602">
      <c r="B602" s="2013">
        <v>600.0</v>
      </c>
      <c r="C602" s="2013">
        <v>72.0</v>
      </c>
      <c r="D602" s="2013">
        <v>144.0</v>
      </c>
      <c r="E602" s="2013">
        <v>96.0</v>
      </c>
      <c r="F602" s="2013">
        <v>96.0</v>
      </c>
      <c r="G602" s="2013">
        <v>96.0</v>
      </c>
      <c r="H602" s="2013">
        <v>96.0</v>
      </c>
    </row>
    <row r="603">
      <c r="B603" s="2013">
        <v>601.0</v>
      </c>
      <c r="C603" s="2013">
        <v>72.0</v>
      </c>
      <c r="D603" s="2013">
        <v>145.0</v>
      </c>
      <c r="E603" s="2013">
        <v>96.0</v>
      </c>
      <c r="F603" s="2013">
        <v>96.0</v>
      </c>
      <c r="G603" s="2013">
        <v>96.0</v>
      </c>
      <c r="H603" s="2013">
        <v>96.0</v>
      </c>
    </row>
    <row r="604">
      <c r="B604" s="2013">
        <v>602.0</v>
      </c>
      <c r="C604" s="2013">
        <v>73.0</v>
      </c>
      <c r="D604" s="2013">
        <v>145.0</v>
      </c>
      <c r="E604" s="2013">
        <v>96.0</v>
      </c>
      <c r="F604" s="2013">
        <v>96.0</v>
      </c>
      <c r="G604" s="2013">
        <v>96.0</v>
      </c>
      <c r="H604" s="2013">
        <v>96.0</v>
      </c>
    </row>
    <row r="605">
      <c r="B605" s="2013">
        <v>603.0</v>
      </c>
      <c r="C605" s="2013">
        <v>72.0</v>
      </c>
      <c r="D605" s="2013">
        <v>145.0</v>
      </c>
      <c r="E605" s="2013">
        <v>96.0</v>
      </c>
      <c r="F605" s="2013">
        <v>96.0</v>
      </c>
      <c r="G605" s="2013">
        <v>97.0</v>
      </c>
      <c r="H605" s="2013">
        <v>97.0</v>
      </c>
    </row>
    <row r="606">
      <c r="B606" s="2013">
        <v>604.0</v>
      </c>
      <c r="C606" s="2013">
        <v>73.0</v>
      </c>
      <c r="D606" s="2013">
        <v>145.0</v>
      </c>
      <c r="E606" s="2013">
        <v>96.0</v>
      </c>
      <c r="F606" s="2013">
        <v>96.0</v>
      </c>
      <c r="G606" s="2013">
        <v>97.0</v>
      </c>
      <c r="H606" s="2013">
        <v>97.0</v>
      </c>
    </row>
    <row r="607">
      <c r="B607" s="2013">
        <v>605.0</v>
      </c>
      <c r="C607" s="2013">
        <v>72.0</v>
      </c>
      <c r="D607" s="2013">
        <v>145.0</v>
      </c>
      <c r="E607" s="2013">
        <v>97.0</v>
      </c>
      <c r="F607" s="2013">
        <v>97.0</v>
      </c>
      <c r="G607" s="2013">
        <v>97.0</v>
      </c>
      <c r="H607" s="2013">
        <v>97.0</v>
      </c>
    </row>
    <row r="608">
      <c r="B608" s="2013">
        <v>606.0</v>
      </c>
      <c r="C608" s="2013">
        <v>73.0</v>
      </c>
      <c r="D608" s="2013">
        <v>145.0</v>
      </c>
      <c r="E608" s="2013">
        <v>97.0</v>
      </c>
      <c r="F608" s="2013">
        <v>97.0</v>
      </c>
      <c r="G608" s="2013">
        <v>97.0</v>
      </c>
      <c r="H608" s="2013">
        <v>97.0</v>
      </c>
    </row>
    <row r="609">
      <c r="B609" s="2013">
        <v>607.0</v>
      </c>
      <c r="C609" s="2013">
        <v>73.0</v>
      </c>
      <c r="D609" s="2013">
        <v>146.0</v>
      </c>
      <c r="E609" s="2013">
        <v>97.0</v>
      </c>
      <c r="F609" s="2013">
        <v>97.0</v>
      </c>
      <c r="G609" s="2013">
        <v>97.0</v>
      </c>
      <c r="H609" s="2013">
        <v>97.0</v>
      </c>
    </row>
    <row r="610">
      <c r="B610" s="2013">
        <v>608.0</v>
      </c>
      <c r="C610" s="2013">
        <v>73.0</v>
      </c>
      <c r="D610" s="2013">
        <v>145.0</v>
      </c>
      <c r="E610" s="2013">
        <v>97.0</v>
      </c>
      <c r="F610" s="2013">
        <v>97.0</v>
      </c>
      <c r="G610" s="2013">
        <v>98.0</v>
      </c>
      <c r="H610" s="2013">
        <v>98.0</v>
      </c>
    </row>
    <row r="611">
      <c r="B611" s="2013">
        <v>609.0</v>
      </c>
      <c r="C611" s="2013">
        <v>73.0</v>
      </c>
      <c r="D611" s="2013">
        <v>146.0</v>
      </c>
      <c r="E611" s="2013">
        <v>97.0</v>
      </c>
      <c r="F611" s="2013">
        <v>97.0</v>
      </c>
      <c r="G611" s="2013">
        <v>98.0</v>
      </c>
      <c r="H611" s="2013">
        <v>98.0</v>
      </c>
    </row>
    <row r="612">
      <c r="B612" s="2013">
        <v>610.0</v>
      </c>
      <c r="C612" s="2013">
        <v>73.0</v>
      </c>
      <c r="D612" s="2013">
        <v>147.0</v>
      </c>
      <c r="E612" s="2013">
        <v>97.0</v>
      </c>
      <c r="F612" s="2013">
        <v>97.0</v>
      </c>
      <c r="G612" s="2013">
        <v>98.0</v>
      </c>
      <c r="H612" s="2013">
        <v>98.0</v>
      </c>
    </row>
    <row r="613">
      <c r="B613" s="2013">
        <v>611.0</v>
      </c>
      <c r="C613" s="2013">
        <v>73.0</v>
      </c>
      <c r="D613" s="2013">
        <v>146.0</v>
      </c>
      <c r="E613" s="2013">
        <v>98.0</v>
      </c>
      <c r="F613" s="2013">
        <v>98.0</v>
      </c>
      <c r="G613" s="2013">
        <v>98.0</v>
      </c>
      <c r="H613" s="2013">
        <v>98.0</v>
      </c>
    </row>
    <row r="614">
      <c r="B614" s="2013">
        <v>612.0</v>
      </c>
      <c r="C614" s="2013">
        <v>73.0</v>
      </c>
      <c r="D614" s="2013">
        <v>147.0</v>
      </c>
      <c r="E614" s="2013">
        <v>98.0</v>
      </c>
      <c r="F614" s="2013">
        <v>98.0</v>
      </c>
      <c r="G614" s="2013">
        <v>98.0</v>
      </c>
      <c r="H614" s="2013">
        <v>98.0</v>
      </c>
    </row>
    <row r="615">
      <c r="B615" s="2013">
        <v>613.0</v>
      </c>
      <c r="C615" s="2013">
        <v>74.0</v>
      </c>
      <c r="D615" s="2013">
        <v>147.0</v>
      </c>
      <c r="E615" s="2013">
        <v>98.0</v>
      </c>
      <c r="F615" s="2013">
        <v>98.0</v>
      </c>
      <c r="G615" s="2013">
        <v>98.0</v>
      </c>
      <c r="H615" s="2013">
        <v>98.0</v>
      </c>
    </row>
    <row r="616">
      <c r="B616" s="2013">
        <v>614.0</v>
      </c>
      <c r="C616" s="2013">
        <v>74.0</v>
      </c>
      <c r="D616" s="2013">
        <v>148.0</v>
      </c>
      <c r="E616" s="2013">
        <v>98.0</v>
      </c>
      <c r="F616" s="2013">
        <v>98.0</v>
      </c>
      <c r="G616" s="2013">
        <v>98.0</v>
      </c>
      <c r="H616" s="2013">
        <v>98.0</v>
      </c>
    </row>
    <row r="617">
      <c r="B617" s="2013">
        <v>615.0</v>
      </c>
      <c r="C617" s="2013">
        <v>74.0</v>
      </c>
      <c r="D617" s="2013">
        <v>147.0</v>
      </c>
      <c r="E617" s="2013">
        <v>98.0</v>
      </c>
      <c r="F617" s="2013">
        <v>98.0</v>
      </c>
      <c r="G617" s="2013">
        <v>99.0</v>
      </c>
      <c r="H617" s="2013">
        <v>99.0</v>
      </c>
    </row>
    <row r="618">
      <c r="B618" s="2013">
        <v>616.0</v>
      </c>
      <c r="C618" s="2013">
        <v>74.0</v>
      </c>
      <c r="D618" s="2013">
        <v>148.0</v>
      </c>
      <c r="E618" s="2013">
        <v>98.0</v>
      </c>
      <c r="F618" s="2013">
        <v>98.0</v>
      </c>
      <c r="G618" s="2013">
        <v>99.0</v>
      </c>
      <c r="H618" s="2013">
        <v>99.0</v>
      </c>
    </row>
    <row r="619">
      <c r="B619" s="2013">
        <v>617.0</v>
      </c>
      <c r="C619" s="2013">
        <v>74.0</v>
      </c>
      <c r="D619" s="2013">
        <v>149.0</v>
      </c>
      <c r="E619" s="2013">
        <v>98.0</v>
      </c>
      <c r="F619" s="2013">
        <v>98.0</v>
      </c>
      <c r="G619" s="2013">
        <v>99.0</v>
      </c>
      <c r="H619" s="2013">
        <v>99.0</v>
      </c>
    </row>
    <row r="620">
      <c r="B620" s="2013">
        <v>618.0</v>
      </c>
      <c r="C620" s="2013">
        <v>74.0</v>
      </c>
      <c r="D620" s="2013">
        <v>148.0</v>
      </c>
      <c r="E620" s="2013">
        <v>99.0</v>
      </c>
      <c r="F620" s="2013">
        <v>99.0</v>
      </c>
      <c r="G620" s="2013">
        <v>99.0</v>
      </c>
      <c r="H620" s="2013">
        <v>99.0</v>
      </c>
    </row>
    <row r="621">
      <c r="B621" s="2013">
        <v>619.0</v>
      </c>
      <c r="C621" s="2013">
        <v>74.0</v>
      </c>
      <c r="D621" s="2013">
        <v>149.0</v>
      </c>
      <c r="E621" s="2013">
        <v>99.0</v>
      </c>
      <c r="F621" s="2013">
        <v>99.0</v>
      </c>
      <c r="G621" s="2013">
        <v>99.0</v>
      </c>
      <c r="H621" s="2013">
        <v>99.0</v>
      </c>
    </row>
    <row r="622">
      <c r="B622" s="2013">
        <v>620.0</v>
      </c>
      <c r="C622" s="2013">
        <v>75.0</v>
      </c>
      <c r="D622" s="2013">
        <v>149.0</v>
      </c>
      <c r="E622" s="2013">
        <v>99.0</v>
      </c>
      <c r="F622" s="2013">
        <v>99.0</v>
      </c>
      <c r="G622" s="2013">
        <v>99.0</v>
      </c>
      <c r="H622" s="2013">
        <v>99.0</v>
      </c>
    </row>
    <row r="623">
      <c r="B623" s="2013">
        <v>621.0</v>
      </c>
      <c r="C623" s="2013">
        <v>74.0</v>
      </c>
      <c r="D623" s="2013">
        <v>149.0</v>
      </c>
      <c r="E623" s="2013">
        <v>99.0</v>
      </c>
      <c r="F623" s="2013">
        <v>99.0</v>
      </c>
      <c r="G623" s="2013">
        <v>100.0</v>
      </c>
      <c r="H623" s="2013">
        <v>100.0</v>
      </c>
    </row>
    <row r="624">
      <c r="B624" s="2013">
        <v>622.0</v>
      </c>
      <c r="C624" s="2013">
        <v>75.0</v>
      </c>
      <c r="D624" s="2013">
        <v>149.0</v>
      </c>
      <c r="E624" s="2013">
        <v>99.0</v>
      </c>
      <c r="F624" s="2013">
        <v>99.0</v>
      </c>
      <c r="G624" s="2013">
        <v>100.0</v>
      </c>
      <c r="H624" s="2013">
        <v>100.0</v>
      </c>
    </row>
    <row r="625">
      <c r="B625" s="2013">
        <v>623.0</v>
      </c>
      <c r="C625" s="2013">
        <v>74.0</v>
      </c>
      <c r="D625" s="2013">
        <v>149.0</v>
      </c>
      <c r="E625" s="2013">
        <v>100.0</v>
      </c>
      <c r="F625" s="2013">
        <v>100.0</v>
      </c>
      <c r="G625" s="2013">
        <v>100.0</v>
      </c>
      <c r="H625" s="2013">
        <v>100.0</v>
      </c>
    </row>
    <row r="626">
      <c r="B626" s="2013">
        <v>624.0</v>
      </c>
      <c r="C626" s="2013">
        <v>75.0</v>
      </c>
      <c r="D626" s="2013">
        <v>149.0</v>
      </c>
      <c r="E626" s="2013">
        <v>100.0</v>
      </c>
      <c r="F626" s="2013">
        <v>100.0</v>
      </c>
      <c r="G626" s="2013">
        <v>100.0</v>
      </c>
      <c r="H626" s="2013">
        <v>100.0</v>
      </c>
    </row>
    <row r="627">
      <c r="B627" s="2013">
        <v>625.0</v>
      </c>
      <c r="C627" s="2013">
        <v>75.0</v>
      </c>
      <c r="D627" s="2013">
        <v>150.0</v>
      </c>
      <c r="E627" s="2013">
        <v>100.0</v>
      </c>
      <c r="F627" s="2013">
        <v>100.0</v>
      </c>
      <c r="G627" s="2013">
        <v>100.0</v>
      </c>
      <c r="H627" s="2013">
        <v>100.0</v>
      </c>
    </row>
    <row r="628">
      <c r="B628" s="2013">
        <v>626.0</v>
      </c>
      <c r="C628" s="2013">
        <v>75.0</v>
      </c>
      <c r="D628" s="2013">
        <v>151.0</v>
      </c>
      <c r="E628" s="2013">
        <v>100.0</v>
      </c>
      <c r="F628" s="2013">
        <v>100.0</v>
      </c>
      <c r="G628" s="2013">
        <v>100.0</v>
      </c>
      <c r="H628" s="2013">
        <v>100.0</v>
      </c>
    </row>
    <row r="629">
      <c r="B629" s="2013">
        <v>627.0</v>
      </c>
      <c r="C629" s="2013">
        <v>76.0</v>
      </c>
      <c r="D629" s="2013">
        <v>151.0</v>
      </c>
      <c r="E629" s="2013">
        <v>100.0</v>
      </c>
      <c r="F629" s="2013">
        <v>100.0</v>
      </c>
      <c r="G629" s="2013">
        <v>100.0</v>
      </c>
      <c r="H629" s="2013">
        <v>100.0</v>
      </c>
    </row>
    <row r="630">
      <c r="B630" s="2013">
        <v>628.0</v>
      </c>
      <c r="C630" s="2013">
        <v>75.0</v>
      </c>
      <c r="D630" s="2013">
        <v>151.0</v>
      </c>
      <c r="E630" s="2013">
        <v>100.0</v>
      </c>
      <c r="F630" s="2013">
        <v>100.0</v>
      </c>
      <c r="G630" s="2013">
        <v>101.0</v>
      </c>
      <c r="H630" s="2013">
        <v>101.0</v>
      </c>
    </row>
    <row r="631">
      <c r="B631" s="2013">
        <v>629.0</v>
      </c>
      <c r="C631" s="2013">
        <v>76.0</v>
      </c>
      <c r="D631" s="2013">
        <v>151.0</v>
      </c>
      <c r="E631" s="2013">
        <v>100.0</v>
      </c>
      <c r="F631" s="2013">
        <v>100.0</v>
      </c>
      <c r="G631" s="2013">
        <v>101.0</v>
      </c>
      <c r="H631" s="2013">
        <v>101.0</v>
      </c>
    </row>
    <row r="632">
      <c r="B632" s="2013">
        <v>630.0</v>
      </c>
      <c r="C632" s="2013">
        <v>75.0</v>
      </c>
      <c r="D632" s="2013">
        <v>151.0</v>
      </c>
      <c r="E632" s="2013">
        <v>101.0</v>
      </c>
      <c r="F632" s="2013">
        <v>101.0</v>
      </c>
      <c r="G632" s="2013">
        <v>101.0</v>
      </c>
      <c r="H632" s="2013">
        <v>101.0</v>
      </c>
    </row>
    <row r="633">
      <c r="B633" s="2013">
        <v>631.0</v>
      </c>
      <c r="C633" s="2013">
        <v>76.0</v>
      </c>
      <c r="D633" s="2013">
        <v>151.0</v>
      </c>
      <c r="E633" s="2013">
        <v>101.0</v>
      </c>
      <c r="F633" s="2013">
        <v>101.0</v>
      </c>
      <c r="G633" s="2013">
        <v>101.0</v>
      </c>
      <c r="H633" s="2013">
        <v>101.0</v>
      </c>
    </row>
    <row r="634">
      <c r="B634" s="2013">
        <v>632.0</v>
      </c>
      <c r="C634" s="2013">
        <v>76.0</v>
      </c>
      <c r="D634" s="2013">
        <v>152.0</v>
      </c>
      <c r="E634" s="2013">
        <v>101.0</v>
      </c>
      <c r="F634" s="2013">
        <v>101.0</v>
      </c>
      <c r="G634" s="2013">
        <v>101.0</v>
      </c>
      <c r="H634" s="2013">
        <v>101.0</v>
      </c>
    </row>
    <row r="635">
      <c r="B635" s="2013">
        <v>633.0</v>
      </c>
      <c r="C635" s="2013">
        <v>76.0</v>
      </c>
      <c r="D635" s="2013">
        <v>151.0</v>
      </c>
      <c r="E635" s="2013">
        <v>101.0</v>
      </c>
      <c r="F635" s="2013">
        <v>101.0</v>
      </c>
      <c r="G635" s="2013">
        <v>102.0</v>
      </c>
      <c r="H635" s="2013">
        <v>102.0</v>
      </c>
    </row>
    <row r="636">
      <c r="B636" s="2013">
        <v>634.0</v>
      </c>
      <c r="C636" s="2013">
        <v>76.0</v>
      </c>
      <c r="D636" s="2013">
        <v>152.0</v>
      </c>
      <c r="E636" s="2013">
        <v>101.0</v>
      </c>
      <c r="F636" s="2013">
        <v>101.0</v>
      </c>
      <c r="G636" s="2013">
        <v>102.0</v>
      </c>
      <c r="H636" s="2013">
        <v>102.0</v>
      </c>
    </row>
    <row r="637">
      <c r="B637" s="2013">
        <v>635.0</v>
      </c>
      <c r="C637" s="2013">
        <v>76.0</v>
      </c>
      <c r="D637" s="2013">
        <v>153.0</v>
      </c>
      <c r="E637" s="2013">
        <v>101.0</v>
      </c>
      <c r="F637" s="2013">
        <v>101.0</v>
      </c>
      <c r="G637" s="2013">
        <v>102.0</v>
      </c>
      <c r="H637" s="2013">
        <v>102.0</v>
      </c>
    </row>
    <row r="638">
      <c r="B638" s="2013">
        <v>636.0</v>
      </c>
      <c r="C638" s="2013">
        <v>76.0</v>
      </c>
      <c r="D638" s="2013">
        <v>152.0</v>
      </c>
      <c r="E638" s="2013">
        <v>102.0</v>
      </c>
      <c r="F638" s="2013">
        <v>102.0</v>
      </c>
      <c r="G638" s="2013">
        <v>102.0</v>
      </c>
      <c r="H638" s="2013">
        <v>102.0</v>
      </c>
    </row>
    <row r="639">
      <c r="B639" s="2013">
        <v>637.0</v>
      </c>
      <c r="C639" s="2013">
        <v>76.0</v>
      </c>
      <c r="D639" s="2013">
        <v>153.0</v>
      </c>
      <c r="E639" s="2013">
        <v>102.0</v>
      </c>
      <c r="F639" s="2013">
        <v>102.0</v>
      </c>
      <c r="G639" s="2013">
        <v>102.0</v>
      </c>
      <c r="H639" s="2013">
        <v>102.0</v>
      </c>
    </row>
    <row r="640">
      <c r="B640" s="2013">
        <v>638.0</v>
      </c>
      <c r="C640" s="2013">
        <v>77.0</v>
      </c>
      <c r="D640" s="2013">
        <v>153.0</v>
      </c>
      <c r="E640" s="2013">
        <v>102.0</v>
      </c>
      <c r="F640" s="2013">
        <v>102.0</v>
      </c>
      <c r="G640" s="2013">
        <v>102.0</v>
      </c>
      <c r="H640" s="2013">
        <v>102.0</v>
      </c>
    </row>
    <row r="641">
      <c r="B641" s="2013">
        <v>639.0</v>
      </c>
      <c r="C641" s="2013">
        <v>77.0</v>
      </c>
      <c r="D641" s="2013">
        <v>154.0</v>
      </c>
      <c r="E641" s="2013">
        <v>102.0</v>
      </c>
      <c r="F641" s="2013">
        <v>102.0</v>
      </c>
      <c r="G641" s="2013">
        <v>102.0</v>
      </c>
      <c r="H641" s="2013">
        <v>102.0</v>
      </c>
    </row>
    <row r="642">
      <c r="B642" s="2013">
        <v>640.0</v>
      </c>
      <c r="C642" s="2013">
        <v>77.0</v>
      </c>
      <c r="D642" s="2013">
        <v>153.0</v>
      </c>
      <c r="E642" s="2013">
        <v>102.0</v>
      </c>
      <c r="F642" s="2013">
        <v>102.0</v>
      </c>
      <c r="G642" s="2013">
        <v>103.0</v>
      </c>
      <c r="H642" s="2013">
        <v>103.0</v>
      </c>
    </row>
    <row r="643">
      <c r="B643" s="2013">
        <v>641.0</v>
      </c>
      <c r="C643" s="2013">
        <v>77.0</v>
      </c>
      <c r="D643" s="2013">
        <v>154.0</v>
      </c>
      <c r="E643" s="2013">
        <v>102.0</v>
      </c>
      <c r="F643" s="2013">
        <v>102.0</v>
      </c>
      <c r="G643" s="2013">
        <v>103.0</v>
      </c>
      <c r="H643" s="2013">
        <v>103.0</v>
      </c>
    </row>
    <row r="644">
      <c r="B644" s="2013">
        <v>642.0</v>
      </c>
      <c r="C644" s="2013">
        <v>77.0</v>
      </c>
      <c r="D644" s="2013">
        <v>155.0</v>
      </c>
      <c r="E644" s="2013">
        <v>102.0</v>
      </c>
      <c r="F644" s="2013">
        <v>102.0</v>
      </c>
      <c r="G644" s="2013">
        <v>103.0</v>
      </c>
      <c r="H644" s="2013">
        <v>103.0</v>
      </c>
    </row>
    <row r="645">
      <c r="B645" s="2013">
        <v>643.0</v>
      </c>
      <c r="C645" s="2013">
        <v>77.0</v>
      </c>
      <c r="D645" s="2013">
        <v>154.0</v>
      </c>
      <c r="E645" s="2013">
        <v>103.0</v>
      </c>
      <c r="F645" s="2013">
        <v>103.0</v>
      </c>
      <c r="G645" s="2013">
        <v>103.0</v>
      </c>
      <c r="H645" s="2013">
        <v>103.0</v>
      </c>
    </row>
    <row r="646">
      <c r="B646" s="2013">
        <v>644.0</v>
      </c>
      <c r="C646" s="2013">
        <v>77.0</v>
      </c>
      <c r="D646" s="2013">
        <v>155.0</v>
      </c>
      <c r="E646" s="2013">
        <v>103.0</v>
      </c>
      <c r="F646" s="2013">
        <v>103.0</v>
      </c>
      <c r="G646" s="2013">
        <v>103.0</v>
      </c>
      <c r="H646" s="2013">
        <v>103.0</v>
      </c>
    </row>
    <row r="647">
      <c r="B647" s="2013">
        <v>645.0</v>
      </c>
      <c r="C647" s="2013">
        <v>78.0</v>
      </c>
      <c r="D647" s="2013">
        <v>155.0</v>
      </c>
      <c r="E647" s="2013">
        <v>103.0</v>
      </c>
      <c r="F647" s="2013">
        <v>103.0</v>
      </c>
      <c r="G647" s="2013">
        <v>103.0</v>
      </c>
      <c r="H647" s="2013">
        <v>103.0</v>
      </c>
    </row>
    <row r="648">
      <c r="B648" s="2013">
        <v>646.0</v>
      </c>
      <c r="C648" s="2013">
        <v>77.0</v>
      </c>
      <c r="D648" s="2013">
        <v>155.0</v>
      </c>
      <c r="E648" s="2013">
        <v>103.0</v>
      </c>
      <c r="F648" s="2013">
        <v>103.0</v>
      </c>
      <c r="G648" s="2013">
        <v>104.0</v>
      </c>
      <c r="H648" s="2013">
        <v>104.0</v>
      </c>
    </row>
    <row r="649">
      <c r="B649" s="2013">
        <v>647.0</v>
      </c>
      <c r="C649" s="2013">
        <v>78.0</v>
      </c>
      <c r="D649" s="2013">
        <v>155.0</v>
      </c>
      <c r="E649" s="2013">
        <v>103.0</v>
      </c>
      <c r="F649" s="2013">
        <v>103.0</v>
      </c>
      <c r="G649" s="2013">
        <v>104.0</v>
      </c>
      <c r="H649" s="2013">
        <v>104.0</v>
      </c>
    </row>
    <row r="650">
      <c r="B650" s="2013">
        <v>648.0</v>
      </c>
      <c r="C650" s="2013">
        <v>77.0</v>
      </c>
      <c r="D650" s="2013">
        <v>155.0</v>
      </c>
      <c r="E650" s="2013">
        <v>104.0</v>
      </c>
      <c r="F650" s="2013">
        <v>104.0</v>
      </c>
      <c r="G650" s="2013">
        <v>104.0</v>
      </c>
      <c r="H650" s="2013">
        <v>104.0</v>
      </c>
    </row>
    <row r="651">
      <c r="B651" s="2013">
        <v>649.0</v>
      </c>
      <c r="C651" s="2013">
        <v>78.0</v>
      </c>
      <c r="D651" s="2013">
        <v>155.0</v>
      </c>
      <c r="E651" s="2013">
        <v>104.0</v>
      </c>
      <c r="F651" s="2013">
        <v>104.0</v>
      </c>
      <c r="G651" s="2013">
        <v>104.0</v>
      </c>
      <c r="H651" s="2013">
        <v>104.0</v>
      </c>
    </row>
    <row r="652">
      <c r="B652" s="2013">
        <v>650.0</v>
      </c>
      <c r="C652" s="2013">
        <v>78.0</v>
      </c>
      <c r="D652" s="2013">
        <v>156.0</v>
      </c>
      <c r="E652" s="2013">
        <v>104.0</v>
      </c>
      <c r="F652" s="2013">
        <v>104.0</v>
      </c>
      <c r="G652" s="2013">
        <v>104.0</v>
      </c>
      <c r="H652" s="2013">
        <v>104.0</v>
      </c>
    </row>
    <row r="653">
      <c r="B653" s="2013">
        <v>651.0</v>
      </c>
      <c r="C653" s="2013">
        <v>78.0</v>
      </c>
      <c r="D653" s="2013">
        <v>157.0</v>
      </c>
      <c r="E653" s="2013">
        <v>104.0</v>
      </c>
      <c r="F653" s="2013">
        <v>104.0</v>
      </c>
      <c r="G653" s="2013">
        <v>104.0</v>
      </c>
      <c r="H653" s="2013">
        <v>104.0</v>
      </c>
    </row>
    <row r="654">
      <c r="B654" s="2013">
        <v>652.0</v>
      </c>
      <c r="C654" s="2013">
        <v>79.0</v>
      </c>
      <c r="D654" s="2013">
        <v>157.0</v>
      </c>
      <c r="E654" s="2013">
        <v>104.0</v>
      </c>
      <c r="F654" s="2013">
        <v>104.0</v>
      </c>
      <c r="G654" s="2013">
        <v>104.0</v>
      </c>
      <c r="H654" s="2013">
        <v>104.0</v>
      </c>
    </row>
    <row r="655">
      <c r="B655" s="2013">
        <v>653.0</v>
      </c>
      <c r="C655" s="2013">
        <v>78.0</v>
      </c>
      <c r="D655" s="2013">
        <v>157.0</v>
      </c>
      <c r="E655" s="2013">
        <v>104.0</v>
      </c>
      <c r="F655" s="2013">
        <v>104.0</v>
      </c>
      <c r="G655" s="2013">
        <v>105.0</v>
      </c>
      <c r="H655" s="2013">
        <v>105.0</v>
      </c>
    </row>
    <row r="656">
      <c r="B656" s="2013">
        <v>654.0</v>
      </c>
      <c r="C656" s="2013">
        <v>79.0</v>
      </c>
      <c r="D656" s="2013">
        <v>157.0</v>
      </c>
      <c r="E656" s="2013">
        <v>104.0</v>
      </c>
      <c r="F656" s="2013">
        <v>104.0</v>
      </c>
      <c r="G656" s="2013">
        <v>105.0</v>
      </c>
      <c r="H656" s="2013">
        <v>105.0</v>
      </c>
    </row>
    <row r="657">
      <c r="B657" s="2013">
        <v>655.0</v>
      </c>
      <c r="C657" s="2013">
        <v>78.0</v>
      </c>
      <c r="D657" s="2013">
        <v>157.0</v>
      </c>
      <c r="E657" s="2013">
        <v>105.0</v>
      </c>
      <c r="F657" s="2013">
        <v>105.0</v>
      </c>
      <c r="G657" s="2013">
        <v>105.0</v>
      </c>
      <c r="H657" s="2013">
        <v>105.0</v>
      </c>
    </row>
    <row r="658">
      <c r="B658" s="2013">
        <v>656.0</v>
      </c>
      <c r="C658" s="2013">
        <v>79.0</v>
      </c>
      <c r="D658" s="2013">
        <v>157.0</v>
      </c>
      <c r="E658" s="2013">
        <v>105.0</v>
      </c>
      <c r="F658" s="2013">
        <v>105.0</v>
      </c>
      <c r="G658" s="2013">
        <v>105.0</v>
      </c>
      <c r="H658" s="2013">
        <v>105.0</v>
      </c>
    </row>
    <row r="659">
      <c r="B659" s="2013">
        <v>657.0</v>
      </c>
      <c r="C659" s="2013">
        <v>79.0</v>
      </c>
      <c r="D659" s="2013">
        <v>158.0</v>
      </c>
      <c r="E659" s="2013">
        <v>105.0</v>
      </c>
      <c r="F659" s="2013">
        <v>105.0</v>
      </c>
      <c r="G659" s="2013">
        <v>105.0</v>
      </c>
      <c r="H659" s="2013">
        <v>105.0</v>
      </c>
    </row>
    <row r="660">
      <c r="B660" s="2013">
        <v>658.0</v>
      </c>
      <c r="C660" s="2013">
        <v>79.0</v>
      </c>
      <c r="D660" s="2013">
        <v>157.0</v>
      </c>
      <c r="E660" s="2013">
        <v>105.0</v>
      </c>
      <c r="F660" s="2013">
        <v>105.0</v>
      </c>
      <c r="G660" s="2013">
        <v>106.0</v>
      </c>
      <c r="H660" s="2013">
        <v>106.0</v>
      </c>
    </row>
    <row r="661">
      <c r="B661" s="2013">
        <v>659.0</v>
      </c>
      <c r="C661" s="2013">
        <v>79.0</v>
      </c>
      <c r="D661" s="2013">
        <v>158.0</v>
      </c>
      <c r="E661" s="2013">
        <v>105.0</v>
      </c>
      <c r="F661" s="2013">
        <v>105.0</v>
      </c>
      <c r="G661" s="2013">
        <v>106.0</v>
      </c>
      <c r="H661" s="2013">
        <v>106.0</v>
      </c>
    </row>
    <row r="662">
      <c r="B662" s="2013">
        <v>660.0</v>
      </c>
      <c r="C662" s="2013">
        <v>79.0</v>
      </c>
      <c r="D662" s="2013">
        <v>159.0</v>
      </c>
      <c r="E662" s="2013">
        <v>105.0</v>
      </c>
      <c r="F662" s="2013">
        <v>105.0</v>
      </c>
      <c r="G662" s="2013">
        <v>106.0</v>
      </c>
      <c r="H662" s="2013">
        <v>106.0</v>
      </c>
    </row>
    <row r="663">
      <c r="B663" s="2013">
        <v>661.0</v>
      </c>
      <c r="C663" s="2013">
        <v>79.0</v>
      </c>
      <c r="D663" s="2013">
        <v>158.0</v>
      </c>
      <c r="E663" s="2013">
        <v>106.0</v>
      </c>
      <c r="F663" s="2013">
        <v>106.0</v>
      </c>
      <c r="G663" s="2013">
        <v>106.0</v>
      </c>
      <c r="H663" s="2013">
        <v>106.0</v>
      </c>
    </row>
    <row r="664">
      <c r="B664" s="2013">
        <v>662.0</v>
      </c>
      <c r="C664" s="2013">
        <v>79.0</v>
      </c>
      <c r="D664" s="2013">
        <v>159.0</v>
      </c>
      <c r="E664" s="2013">
        <v>106.0</v>
      </c>
      <c r="F664" s="2013">
        <v>106.0</v>
      </c>
      <c r="G664" s="2013">
        <v>106.0</v>
      </c>
      <c r="H664" s="2013">
        <v>106.0</v>
      </c>
    </row>
    <row r="665">
      <c r="B665" s="2013">
        <v>663.0</v>
      </c>
      <c r="C665" s="2013">
        <v>80.0</v>
      </c>
      <c r="D665" s="2013">
        <v>159.0</v>
      </c>
      <c r="E665" s="2013">
        <v>106.0</v>
      </c>
      <c r="F665" s="2013">
        <v>106.0</v>
      </c>
      <c r="G665" s="2013">
        <v>106.0</v>
      </c>
      <c r="H665" s="2013">
        <v>106.0</v>
      </c>
    </row>
    <row r="666">
      <c r="B666" s="2013">
        <v>664.0</v>
      </c>
      <c r="C666" s="2013">
        <v>80.0</v>
      </c>
      <c r="D666" s="2013">
        <v>160.0</v>
      </c>
      <c r="E666" s="2013">
        <v>106.0</v>
      </c>
      <c r="F666" s="2013">
        <v>106.0</v>
      </c>
      <c r="G666" s="2013">
        <v>106.0</v>
      </c>
      <c r="H666" s="2013">
        <v>106.0</v>
      </c>
    </row>
    <row r="667">
      <c r="B667" s="2013">
        <v>665.0</v>
      </c>
      <c r="C667" s="2013">
        <v>80.0</v>
      </c>
      <c r="D667" s="2013">
        <v>159.0</v>
      </c>
      <c r="E667" s="2013">
        <v>106.0</v>
      </c>
      <c r="F667" s="2013">
        <v>106.0</v>
      </c>
      <c r="G667" s="2013">
        <v>107.0</v>
      </c>
      <c r="H667" s="2013">
        <v>107.0</v>
      </c>
    </row>
    <row r="668">
      <c r="B668" s="2013">
        <v>666.0</v>
      </c>
      <c r="C668" s="2013">
        <v>80.0</v>
      </c>
      <c r="D668" s="2013">
        <v>160.0</v>
      </c>
      <c r="E668" s="2013">
        <v>106.0</v>
      </c>
      <c r="F668" s="2013">
        <v>106.0</v>
      </c>
      <c r="G668" s="2013">
        <v>107.0</v>
      </c>
      <c r="H668" s="2013">
        <v>107.0</v>
      </c>
    </row>
    <row r="669">
      <c r="B669" s="2013">
        <v>667.0</v>
      </c>
      <c r="C669" s="2013">
        <v>80.0</v>
      </c>
      <c r="D669" s="2013">
        <v>161.0</v>
      </c>
      <c r="E669" s="2013">
        <v>106.0</v>
      </c>
      <c r="F669" s="2013">
        <v>106.0</v>
      </c>
      <c r="G669" s="2013">
        <v>107.0</v>
      </c>
      <c r="H669" s="2013">
        <v>107.0</v>
      </c>
    </row>
    <row r="670">
      <c r="B670" s="2013">
        <v>668.0</v>
      </c>
      <c r="C670" s="2013">
        <v>80.0</v>
      </c>
      <c r="D670" s="2013">
        <v>160.0</v>
      </c>
      <c r="E670" s="2013">
        <v>107.0</v>
      </c>
      <c r="F670" s="2013">
        <v>107.0</v>
      </c>
      <c r="G670" s="2013">
        <v>107.0</v>
      </c>
      <c r="H670" s="2013">
        <v>107.0</v>
      </c>
    </row>
    <row r="671">
      <c r="B671" s="2013">
        <v>669.0</v>
      </c>
      <c r="C671" s="2013">
        <v>80.0</v>
      </c>
      <c r="D671" s="2013">
        <v>161.0</v>
      </c>
      <c r="E671" s="2013">
        <v>107.0</v>
      </c>
      <c r="F671" s="2013">
        <v>107.0</v>
      </c>
      <c r="G671" s="2013">
        <v>107.0</v>
      </c>
      <c r="H671" s="2013">
        <v>107.0</v>
      </c>
    </row>
    <row r="672">
      <c r="B672" s="2013">
        <v>670.0</v>
      </c>
      <c r="C672" s="2013">
        <v>81.0</v>
      </c>
      <c r="D672" s="2013">
        <v>161.0</v>
      </c>
      <c r="E672" s="2013">
        <v>107.0</v>
      </c>
      <c r="F672" s="2013">
        <v>107.0</v>
      </c>
      <c r="G672" s="2013">
        <v>107.0</v>
      </c>
      <c r="H672" s="2013">
        <v>107.0</v>
      </c>
    </row>
    <row r="673">
      <c r="B673" s="2013">
        <v>671.0</v>
      </c>
      <c r="C673" s="2013">
        <v>80.0</v>
      </c>
      <c r="D673" s="2013">
        <v>161.0</v>
      </c>
      <c r="E673" s="2013">
        <v>107.0</v>
      </c>
      <c r="F673" s="2013">
        <v>107.0</v>
      </c>
      <c r="G673" s="2013">
        <v>108.0</v>
      </c>
      <c r="H673" s="2013">
        <v>108.0</v>
      </c>
    </row>
    <row r="674">
      <c r="B674" s="2013">
        <v>672.0</v>
      </c>
      <c r="C674" s="2013">
        <v>81.0</v>
      </c>
      <c r="D674" s="2013">
        <v>161.0</v>
      </c>
      <c r="E674" s="2013">
        <v>107.0</v>
      </c>
      <c r="F674" s="2013">
        <v>107.0</v>
      </c>
      <c r="G674" s="2013">
        <v>108.0</v>
      </c>
      <c r="H674" s="2013">
        <v>108.0</v>
      </c>
    </row>
    <row r="675">
      <c r="B675" s="2013">
        <v>673.0</v>
      </c>
      <c r="C675" s="2013">
        <v>80.0</v>
      </c>
      <c r="D675" s="2013">
        <v>161.0</v>
      </c>
      <c r="E675" s="2013">
        <v>108.0</v>
      </c>
      <c r="F675" s="2013">
        <v>108.0</v>
      </c>
      <c r="G675" s="2013">
        <v>108.0</v>
      </c>
      <c r="H675" s="2013">
        <v>108.0</v>
      </c>
    </row>
    <row r="676">
      <c r="B676" s="2013">
        <v>674.0</v>
      </c>
      <c r="C676" s="2013">
        <v>81.0</v>
      </c>
      <c r="D676" s="2013">
        <v>161.0</v>
      </c>
      <c r="E676" s="2013">
        <v>108.0</v>
      </c>
      <c r="F676" s="2013">
        <v>108.0</v>
      </c>
      <c r="G676" s="2013">
        <v>108.0</v>
      </c>
      <c r="H676" s="2013">
        <v>108.0</v>
      </c>
    </row>
    <row r="677">
      <c r="B677" s="2013">
        <v>675.0</v>
      </c>
      <c r="C677" s="2013">
        <v>81.0</v>
      </c>
      <c r="D677" s="2013">
        <v>162.0</v>
      </c>
      <c r="E677" s="2013">
        <v>108.0</v>
      </c>
      <c r="F677" s="2013">
        <v>108.0</v>
      </c>
      <c r="G677" s="2013">
        <v>108.0</v>
      </c>
      <c r="H677" s="2013">
        <v>108.0</v>
      </c>
    </row>
    <row r="678">
      <c r="B678" s="2013">
        <v>676.0</v>
      </c>
      <c r="C678" s="2013">
        <v>81.0</v>
      </c>
      <c r="D678" s="2013">
        <v>163.0</v>
      </c>
      <c r="E678" s="2013">
        <v>108.0</v>
      </c>
      <c r="F678" s="2013">
        <v>108.0</v>
      </c>
      <c r="G678" s="2013">
        <v>108.0</v>
      </c>
      <c r="H678" s="2013">
        <v>108.0</v>
      </c>
    </row>
    <row r="679">
      <c r="B679" s="2013">
        <v>677.0</v>
      </c>
      <c r="C679" s="2013">
        <v>82.0</v>
      </c>
      <c r="D679" s="2013">
        <v>163.0</v>
      </c>
      <c r="E679" s="2013">
        <v>108.0</v>
      </c>
      <c r="F679" s="2013">
        <v>108.0</v>
      </c>
      <c r="G679" s="2013">
        <v>108.0</v>
      </c>
      <c r="H679" s="2013">
        <v>108.0</v>
      </c>
    </row>
    <row r="680">
      <c r="B680" s="2013">
        <v>678.0</v>
      </c>
      <c r="C680" s="2013">
        <v>81.0</v>
      </c>
      <c r="D680" s="2013">
        <v>163.0</v>
      </c>
      <c r="E680" s="2013">
        <v>108.0</v>
      </c>
      <c r="F680" s="2013">
        <v>108.0</v>
      </c>
      <c r="G680" s="2013">
        <v>109.0</v>
      </c>
      <c r="H680" s="2013">
        <v>109.0</v>
      </c>
    </row>
    <row r="681">
      <c r="B681" s="2013">
        <v>679.0</v>
      </c>
      <c r="C681" s="2013">
        <v>82.0</v>
      </c>
      <c r="D681" s="2013">
        <v>163.0</v>
      </c>
      <c r="E681" s="2013">
        <v>108.0</v>
      </c>
      <c r="F681" s="2013">
        <v>108.0</v>
      </c>
      <c r="G681" s="2013">
        <v>109.0</v>
      </c>
      <c r="H681" s="2013">
        <v>109.0</v>
      </c>
    </row>
    <row r="682">
      <c r="B682" s="2013">
        <v>680.0</v>
      </c>
      <c r="C682" s="2013">
        <v>81.0</v>
      </c>
      <c r="D682" s="2013">
        <v>163.0</v>
      </c>
      <c r="E682" s="2013">
        <v>109.0</v>
      </c>
      <c r="F682" s="2013">
        <v>109.0</v>
      </c>
      <c r="G682" s="2013">
        <v>109.0</v>
      </c>
      <c r="H682" s="2013">
        <v>109.0</v>
      </c>
    </row>
    <row r="683">
      <c r="B683" s="2013">
        <v>681.0</v>
      </c>
      <c r="C683" s="2013">
        <v>82.0</v>
      </c>
      <c r="D683" s="2013">
        <v>163.0</v>
      </c>
      <c r="E683" s="2013">
        <v>109.0</v>
      </c>
      <c r="F683" s="2013">
        <v>109.0</v>
      </c>
      <c r="G683" s="2013">
        <v>109.0</v>
      </c>
      <c r="H683" s="2013">
        <v>109.0</v>
      </c>
    </row>
    <row r="684">
      <c r="B684" s="2013">
        <v>682.0</v>
      </c>
      <c r="C684" s="2013">
        <v>82.0</v>
      </c>
      <c r="D684" s="2013">
        <v>164.0</v>
      </c>
      <c r="E684" s="2013">
        <v>109.0</v>
      </c>
      <c r="F684" s="2013">
        <v>109.0</v>
      </c>
      <c r="G684" s="2013">
        <v>109.0</v>
      </c>
      <c r="H684" s="2013">
        <v>109.0</v>
      </c>
    </row>
    <row r="685">
      <c r="B685" s="2013">
        <v>683.0</v>
      </c>
      <c r="C685" s="2013">
        <v>82.0</v>
      </c>
      <c r="D685" s="2013">
        <v>163.0</v>
      </c>
      <c r="E685" s="2013">
        <v>109.0</v>
      </c>
      <c r="F685" s="2013">
        <v>109.0</v>
      </c>
      <c r="G685" s="2013">
        <v>110.0</v>
      </c>
      <c r="H685" s="2013">
        <v>110.0</v>
      </c>
    </row>
    <row r="686">
      <c r="B686" s="2013">
        <v>684.0</v>
      </c>
      <c r="C686" s="2013">
        <v>82.0</v>
      </c>
      <c r="D686" s="2013">
        <v>164.0</v>
      </c>
      <c r="E686" s="2013">
        <v>109.0</v>
      </c>
      <c r="F686" s="2013">
        <v>109.0</v>
      </c>
      <c r="G686" s="2013">
        <v>110.0</v>
      </c>
      <c r="H686" s="2013">
        <v>110.0</v>
      </c>
    </row>
    <row r="687">
      <c r="B687" s="2013">
        <v>685.0</v>
      </c>
      <c r="C687" s="2013">
        <v>82.0</v>
      </c>
      <c r="D687" s="2013">
        <v>165.0</v>
      </c>
      <c r="E687" s="2013">
        <v>109.0</v>
      </c>
      <c r="F687" s="2013">
        <v>109.0</v>
      </c>
      <c r="G687" s="2013">
        <v>110.0</v>
      </c>
      <c r="H687" s="2013">
        <v>110.0</v>
      </c>
    </row>
    <row r="688">
      <c r="B688" s="2013">
        <v>686.0</v>
      </c>
      <c r="C688" s="2013">
        <v>82.0</v>
      </c>
      <c r="D688" s="2013">
        <v>164.0</v>
      </c>
      <c r="E688" s="2013">
        <v>110.0</v>
      </c>
      <c r="F688" s="2013">
        <v>110.0</v>
      </c>
      <c r="G688" s="2013">
        <v>110.0</v>
      </c>
      <c r="H688" s="2013">
        <v>110.0</v>
      </c>
    </row>
    <row r="689">
      <c r="B689" s="2013">
        <v>687.0</v>
      </c>
      <c r="C689" s="2013">
        <v>82.0</v>
      </c>
      <c r="D689" s="2013">
        <v>165.0</v>
      </c>
      <c r="E689" s="2013">
        <v>110.0</v>
      </c>
      <c r="F689" s="2013">
        <v>110.0</v>
      </c>
      <c r="G689" s="2013">
        <v>110.0</v>
      </c>
      <c r="H689" s="2013">
        <v>110.0</v>
      </c>
    </row>
    <row r="690">
      <c r="B690" s="2013">
        <v>688.0</v>
      </c>
      <c r="C690" s="2013">
        <v>83.0</v>
      </c>
      <c r="D690" s="2013">
        <v>165.0</v>
      </c>
      <c r="E690" s="2013">
        <v>110.0</v>
      </c>
      <c r="F690" s="2013">
        <v>110.0</v>
      </c>
      <c r="G690" s="2013">
        <v>110.0</v>
      </c>
      <c r="H690" s="2013">
        <v>110.0</v>
      </c>
    </row>
    <row r="691">
      <c r="B691" s="2013">
        <v>689.0</v>
      </c>
      <c r="C691" s="2013">
        <v>83.0</v>
      </c>
      <c r="D691" s="2013">
        <v>166.0</v>
      </c>
      <c r="E691" s="2013">
        <v>110.0</v>
      </c>
      <c r="F691" s="2013">
        <v>110.0</v>
      </c>
      <c r="G691" s="2013">
        <v>110.0</v>
      </c>
      <c r="H691" s="2013">
        <v>110.0</v>
      </c>
    </row>
    <row r="692">
      <c r="B692" s="2013">
        <v>690.0</v>
      </c>
      <c r="C692" s="2013">
        <v>83.0</v>
      </c>
      <c r="D692" s="2013">
        <v>165.0</v>
      </c>
      <c r="E692" s="2013">
        <v>110.0</v>
      </c>
      <c r="F692" s="2013">
        <v>110.0</v>
      </c>
      <c r="G692" s="2013">
        <v>111.0</v>
      </c>
      <c r="H692" s="2013">
        <v>111.0</v>
      </c>
    </row>
    <row r="693">
      <c r="B693" s="2013">
        <v>691.0</v>
      </c>
      <c r="C693" s="2013">
        <v>83.0</v>
      </c>
      <c r="D693" s="2013">
        <v>166.0</v>
      </c>
      <c r="E693" s="2013">
        <v>110.0</v>
      </c>
      <c r="F693" s="2013">
        <v>110.0</v>
      </c>
      <c r="G693" s="2013">
        <v>111.0</v>
      </c>
      <c r="H693" s="2013">
        <v>111.0</v>
      </c>
    </row>
    <row r="694">
      <c r="B694" s="2013">
        <v>692.0</v>
      </c>
      <c r="C694" s="2013">
        <v>83.0</v>
      </c>
      <c r="D694" s="2013">
        <v>167.0</v>
      </c>
      <c r="E694" s="2013">
        <v>110.0</v>
      </c>
      <c r="F694" s="2013">
        <v>110.0</v>
      </c>
      <c r="G694" s="2013">
        <v>111.0</v>
      </c>
      <c r="H694" s="2013">
        <v>111.0</v>
      </c>
    </row>
    <row r="695">
      <c r="B695" s="2013">
        <v>693.0</v>
      </c>
      <c r="C695" s="2013">
        <v>83.0</v>
      </c>
      <c r="D695" s="2013">
        <v>166.0</v>
      </c>
      <c r="E695" s="2013">
        <v>111.0</v>
      </c>
      <c r="F695" s="2013">
        <v>111.0</v>
      </c>
      <c r="G695" s="2013">
        <v>111.0</v>
      </c>
      <c r="H695" s="2013">
        <v>111.0</v>
      </c>
    </row>
    <row r="696">
      <c r="B696" s="2013">
        <v>694.0</v>
      </c>
      <c r="C696" s="2013">
        <v>83.0</v>
      </c>
      <c r="D696" s="2013">
        <v>167.0</v>
      </c>
      <c r="E696" s="2013">
        <v>111.0</v>
      </c>
      <c r="F696" s="2013">
        <v>111.0</v>
      </c>
      <c r="G696" s="2013">
        <v>111.0</v>
      </c>
      <c r="H696" s="2013">
        <v>111.0</v>
      </c>
    </row>
    <row r="697">
      <c r="B697" s="2013">
        <v>695.0</v>
      </c>
      <c r="C697" s="2013">
        <v>84.0</v>
      </c>
      <c r="D697" s="2013">
        <v>167.0</v>
      </c>
      <c r="E697" s="2013">
        <v>111.0</v>
      </c>
      <c r="F697" s="2013">
        <v>111.0</v>
      </c>
      <c r="G697" s="2013">
        <v>111.0</v>
      </c>
      <c r="H697" s="2013">
        <v>111.0</v>
      </c>
    </row>
    <row r="698">
      <c r="B698" s="2013">
        <v>696.0</v>
      </c>
      <c r="C698" s="2013">
        <v>83.0</v>
      </c>
      <c r="D698" s="2013">
        <v>167.0</v>
      </c>
      <c r="E698" s="2013">
        <v>111.0</v>
      </c>
      <c r="F698" s="2013">
        <v>111.0</v>
      </c>
      <c r="G698" s="2013">
        <v>112.0</v>
      </c>
      <c r="H698" s="2013">
        <v>112.0</v>
      </c>
    </row>
    <row r="699">
      <c r="B699" s="2013">
        <v>697.0</v>
      </c>
      <c r="C699" s="2013">
        <v>84.0</v>
      </c>
      <c r="D699" s="2013">
        <v>167.0</v>
      </c>
      <c r="E699" s="2013">
        <v>111.0</v>
      </c>
      <c r="F699" s="2013">
        <v>111.0</v>
      </c>
      <c r="G699" s="2013">
        <v>112.0</v>
      </c>
      <c r="H699" s="2013">
        <v>112.0</v>
      </c>
    </row>
    <row r="700">
      <c r="B700" s="2013">
        <v>698.0</v>
      </c>
      <c r="C700" s="2013">
        <v>83.0</v>
      </c>
      <c r="D700" s="2013">
        <v>167.0</v>
      </c>
      <c r="E700" s="2013">
        <v>112.0</v>
      </c>
      <c r="F700" s="2013">
        <v>112.0</v>
      </c>
      <c r="G700" s="2013">
        <v>112.0</v>
      </c>
      <c r="H700" s="2013">
        <v>112.0</v>
      </c>
    </row>
    <row r="701">
      <c r="B701" s="2013">
        <v>699.0</v>
      </c>
      <c r="C701" s="2013">
        <v>84.0</v>
      </c>
      <c r="D701" s="2013">
        <v>167.0</v>
      </c>
      <c r="E701" s="2013">
        <v>112.0</v>
      </c>
      <c r="F701" s="2013">
        <v>112.0</v>
      </c>
      <c r="G701" s="2013">
        <v>112.0</v>
      </c>
      <c r="H701" s="2013">
        <v>112.0</v>
      </c>
    </row>
    <row r="702">
      <c r="B702" s="2013">
        <v>700.0</v>
      </c>
      <c r="C702" s="2013">
        <v>84.0</v>
      </c>
      <c r="D702" s="2013">
        <v>168.0</v>
      </c>
      <c r="E702" s="2013">
        <v>112.0</v>
      </c>
      <c r="F702" s="2013">
        <v>112.0</v>
      </c>
      <c r="G702" s="2013">
        <v>112.0</v>
      </c>
      <c r="H702" s="2013">
        <v>112.0</v>
      </c>
    </row>
    <row r="703">
      <c r="B703" s="2013">
        <v>701.0</v>
      </c>
      <c r="C703" s="2013">
        <v>84.0</v>
      </c>
      <c r="D703" s="2013">
        <v>169.0</v>
      </c>
      <c r="E703" s="2013">
        <v>112.0</v>
      </c>
      <c r="F703" s="2013">
        <v>112.0</v>
      </c>
      <c r="G703" s="2013">
        <v>112.0</v>
      </c>
      <c r="H703" s="2013">
        <v>112.0</v>
      </c>
    </row>
    <row r="704">
      <c r="B704" s="2013">
        <v>702.0</v>
      </c>
      <c r="C704" s="2013">
        <v>85.0</v>
      </c>
      <c r="D704" s="2013">
        <v>169.0</v>
      </c>
      <c r="E704" s="2013">
        <v>112.0</v>
      </c>
      <c r="F704" s="2013">
        <v>112.0</v>
      </c>
      <c r="G704" s="2013">
        <v>112.0</v>
      </c>
      <c r="H704" s="2013">
        <v>112.0</v>
      </c>
    </row>
    <row r="705">
      <c r="B705" s="2013">
        <v>703.0</v>
      </c>
      <c r="C705" s="2013">
        <v>84.0</v>
      </c>
      <c r="D705" s="2013">
        <v>169.0</v>
      </c>
      <c r="E705" s="2013">
        <v>112.0</v>
      </c>
      <c r="F705" s="2013">
        <v>112.0</v>
      </c>
      <c r="G705" s="2013">
        <v>113.0</v>
      </c>
      <c r="H705" s="2013">
        <v>113.0</v>
      </c>
    </row>
    <row r="706">
      <c r="B706" s="2013">
        <v>704.0</v>
      </c>
      <c r="C706" s="2013">
        <v>85.0</v>
      </c>
      <c r="D706" s="2013">
        <v>169.0</v>
      </c>
      <c r="E706" s="2013">
        <v>112.0</v>
      </c>
      <c r="F706" s="2013">
        <v>112.0</v>
      </c>
      <c r="G706" s="2013">
        <v>113.0</v>
      </c>
      <c r="H706" s="2013">
        <v>113.0</v>
      </c>
    </row>
    <row r="707">
      <c r="B707" s="2013">
        <v>705.0</v>
      </c>
      <c r="C707" s="2013">
        <v>84.0</v>
      </c>
      <c r="D707" s="2013">
        <v>169.0</v>
      </c>
      <c r="E707" s="2013">
        <v>113.0</v>
      </c>
      <c r="F707" s="2013">
        <v>113.0</v>
      </c>
      <c r="G707" s="2013">
        <v>113.0</v>
      </c>
      <c r="H707" s="2013">
        <v>113.0</v>
      </c>
    </row>
    <row r="708">
      <c r="B708" s="2013">
        <v>706.0</v>
      </c>
      <c r="C708" s="2013">
        <v>85.0</v>
      </c>
      <c r="D708" s="2013">
        <v>169.0</v>
      </c>
      <c r="E708" s="2013">
        <v>113.0</v>
      </c>
      <c r="F708" s="2013">
        <v>113.0</v>
      </c>
      <c r="G708" s="2013">
        <v>113.0</v>
      </c>
      <c r="H708" s="2013">
        <v>113.0</v>
      </c>
    </row>
    <row r="709">
      <c r="B709" s="2013">
        <v>707.0</v>
      </c>
      <c r="C709" s="2013">
        <v>85.0</v>
      </c>
      <c r="D709" s="2013">
        <v>170.0</v>
      </c>
      <c r="E709" s="2013">
        <v>113.0</v>
      </c>
      <c r="F709" s="2013">
        <v>113.0</v>
      </c>
      <c r="G709" s="2013">
        <v>113.0</v>
      </c>
      <c r="H709" s="2013">
        <v>113.0</v>
      </c>
    </row>
    <row r="710">
      <c r="B710" s="2013">
        <v>708.0</v>
      </c>
      <c r="C710" s="2013">
        <v>85.0</v>
      </c>
      <c r="D710" s="2013">
        <v>169.0</v>
      </c>
      <c r="E710" s="2013">
        <v>113.0</v>
      </c>
      <c r="F710" s="2013">
        <v>113.0</v>
      </c>
      <c r="G710" s="2013">
        <v>114.0</v>
      </c>
      <c r="H710" s="2013">
        <v>114.0</v>
      </c>
    </row>
    <row r="711">
      <c r="B711" s="2013">
        <v>709.0</v>
      </c>
      <c r="C711" s="2013">
        <v>85.0</v>
      </c>
      <c r="D711" s="2013">
        <v>170.0</v>
      </c>
      <c r="E711" s="2013">
        <v>113.0</v>
      </c>
      <c r="F711" s="2013">
        <v>113.0</v>
      </c>
      <c r="G711" s="2013">
        <v>114.0</v>
      </c>
      <c r="H711" s="2013">
        <v>114.0</v>
      </c>
    </row>
    <row r="712">
      <c r="B712" s="2013">
        <v>710.0</v>
      </c>
      <c r="C712" s="2013">
        <v>85.0</v>
      </c>
      <c r="D712" s="2013">
        <v>171.0</v>
      </c>
      <c r="E712" s="2013">
        <v>113.0</v>
      </c>
      <c r="F712" s="2013">
        <v>113.0</v>
      </c>
      <c r="G712" s="2013">
        <v>114.0</v>
      </c>
      <c r="H712" s="2013">
        <v>114.0</v>
      </c>
    </row>
    <row r="713">
      <c r="B713" s="2013">
        <v>711.0</v>
      </c>
      <c r="C713" s="2013">
        <v>85.0</v>
      </c>
      <c r="D713" s="2013">
        <v>170.0</v>
      </c>
      <c r="E713" s="2013">
        <v>114.0</v>
      </c>
      <c r="F713" s="2013">
        <v>114.0</v>
      </c>
      <c r="G713" s="2013">
        <v>114.0</v>
      </c>
      <c r="H713" s="2013">
        <v>114.0</v>
      </c>
    </row>
    <row r="714">
      <c r="B714" s="2013">
        <v>712.0</v>
      </c>
      <c r="C714" s="2013">
        <v>85.0</v>
      </c>
      <c r="D714" s="2013">
        <v>171.0</v>
      </c>
      <c r="E714" s="2013">
        <v>114.0</v>
      </c>
      <c r="F714" s="2013">
        <v>114.0</v>
      </c>
      <c r="G714" s="2013">
        <v>114.0</v>
      </c>
      <c r="H714" s="2013">
        <v>114.0</v>
      </c>
    </row>
    <row r="715">
      <c r="B715" s="2013">
        <v>713.0</v>
      </c>
      <c r="C715" s="2013">
        <v>86.0</v>
      </c>
      <c r="D715" s="2013">
        <v>171.0</v>
      </c>
      <c r="E715" s="2013">
        <v>114.0</v>
      </c>
      <c r="F715" s="2013">
        <v>114.0</v>
      </c>
      <c r="G715" s="2013">
        <v>114.0</v>
      </c>
      <c r="H715" s="2013">
        <v>114.0</v>
      </c>
    </row>
    <row r="716">
      <c r="B716" s="2013">
        <v>714.0</v>
      </c>
      <c r="C716" s="2013">
        <v>86.0</v>
      </c>
      <c r="D716" s="2013">
        <v>172.0</v>
      </c>
      <c r="E716" s="2013">
        <v>114.0</v>
      </c>
      <c r="F716" s="2013">
        <v>114.0</v>
      </c>
      <c r="G716" s="2013">
        <v>114.0</v>
      </c>
      <c r="H716" s="2013">
        <v>114.0</v>
      </c>
    </row>
    <row r="717">
      <c r="B717" s="2013">
        <v>715.0</v>
      </c>
      <c r="C717" s="2013">
        <v>86.0</v>
      </c>
      <c r="D717" s="2013">
        <v>171.0</v>
      </c>
      <c r="E717" s="2013">
        <v>114.0</v>
      </c>
      <c r="F717" s="2013">
        <v>114.0</v>
      </c>
      <c r="G717" s="2013">
        <v>115.0</v>
      </c>
      <c r="H717" s="2013">
        <v>115.0</v>
      </c>
    </row>
    <row r="718">
      <c r="B718" s="2013">
        <v>716.0</v>
      </c>
      <c r="C718" s="2013">
        <v>86.0</v>
      </c>
      <c r="D718" s="2013">
        <v>172.0</v>
      </c>
      <c r="E718" s="2013">
        <v>114.0</v>
      </c>
      <c r="F718" s="2013">
        <v>114.0</v>
      </c>
      <c r="G718" s="2013">
        <v>115.0</v>
      </c>
      <c r="H718" s="2013">
        <v>115.0</v>
      </c>
    </row>
    <row r="719">
      <c r="B719" s="2013">
        <v>717.0</v>
      </c>
      <c r="C719" s="2013">
        <v>86.0</v>
      </c>
      <c r="D719" s="2013">
        <v>173.0</v>
      </c>
      <c r="E719" s="2013">
        <v>114.0</v>
      </c>
      <c r="F719" s="2013">
        <v>114.0</v>
      </c>
      <c r="G719" s="2013">
        <v>115.0</v>
      </c>
      <c r="H719" s="2013">
        <v>115.0</v>
      </c>
    </row>
    <row r="720">
      <c r="B720" s="2013">
        <v>718.0</v>
      </c>
      <c r="C720" s="2013">
        <v>86.0</v>
      </c>
      <c r="D720" s="2013">
        <v>172.0</v>
      </c>
      <c r="E720" s="2013">
        <v>115.0</v>
      </c>
      <c r="F720" s="2013">
        <v>115.0</v>
      </c>
      <c r="G720" s="2013">
        <v>115.0</v>
      </c>
      <c r="H720" s="2013">
        <v>115.0</v>
      </c>
    </row>
    <row r="721">
      <c r="B721" s="2013">
        <v>719.0</v>
      </c>
      <c r="C721" s="2013">
        <v>86.0</v>
      </c>
      <c r="D721" s="2013">
        <v>173.0</v>
      </c>
      <c r="E721" s="2013">
        <v>115.0</v>
      </c>
      <c r="F721" s="2013">
        <v>115.0</v>
      </c>
      <c r="G721" s="2013">
        <v>115.0</v>
      </c>
      <c r="H721" s="2013">
        <v>115.0</v>
      </c>
    </row>
    <row r="722">
      <c r="B722" s="2013">
        <v>720.0</v>
      </c>
      <c r="C722" s="2013">
        <v>87.0</v>
      </c>
      <c r="D722" s="2013">
        <v>173.0</v>
      </c>
      <c r="E722" s="2013">
        <v>115.0</v>
      </c>
      <c r="F722" s="2013">
        <v>115.0</v>
      </c>
      <c r="G722" s="2013">
        <v>115.0</v>
      </c>
      <c r="H722" s="2013">
        <v>115.0</v>
      </c>
    </row>
    <row r="723">
      <c r="B723" s="2013">
        <v>721.0</v>
      </c>
      <c r="C723" s="2013">
        <v>86.0</v>
      </c>
      <c r="D723" s="2013">
        <v>173.0</v>
      </c>
      <c r="E723" s="2013">
        <v>115.0</v>
      </c>
      <c r="F723" s="2013">
        <v>115.0</v>
      </c>
      <c r="G723" s="2013">
        <v>116.0</v>
      </c>
      <c r="H723" s="2013">
        <v>116.0</v>
      </c>
    </row>
    <row r="724">
      <c r="B724" s="2013">
        <v>722.0</v>
      </c>
      <c r="C724" s="2013">
        <v>87.0</v>
      </c>
      <c r="D724" s="2013">
        <v>173.0</v>
      </c>
      <c r="E724" s="2013">
        <v>115.0</v>
      </c>
      <c r="F724" s="2013">
        <v>115.0</v>
      </c>
      <c r="G724" s="2013">
        <v>116.0</v>
      </c>
      <c r="H724" s="2013">
        <v>116.0</v>
      </c>
    </row>
    <row r="725">
      <c r="B725" s="2013">
        <v>723.0</v>
      </c>
      <c r="C725" s="2013">
        <v>86.0</v>
      </c>
      <c r="D725" s="2013">
        <v>173.0</v>
      </c>
      <c r="E725" s="2013">
        <v>116.0</v>
      </c>
      <c r="F725" s="2013">
        <v>116.0</v>
      </c>
      <c r="G725" s="2013">
        <v>116.0</v>
      </c>
      <c r="H725" s="2013">
        <v>116.0</v>
      </c>
    </row>
    <row r="726">
      <c r="B726" s="2013">
        <v>724.0</v>
      </c>
      <c r="C726" s="2013">
        <v>87.0</v>
      </c>
      <c r="D726" s="2013">
        <v>173.0</v>
      </c>
      <c r="E726" s="2013">
        <v>116.0</v>
      </c>
      <c r="F726" s="2013">
        <v>116.0</v>
      </c>
      <c r="G726" s="2013">
        <v>116.0</v>
      </c>
      <c r="H726" s="2013">
        <v>116.0</v>
      </c>
    </row>
    <row r="727">
      <c r="B727" s="2013">
        <v>725.0</v>
      </c>
      <c r="C727" s="2013">
        <v>87.0</v>
      </c>
      <c r="D727" s="2013">
        <v>174.0</v>
      </c>
      <c r="E727" s="2013">
        <v>116.0</v>
      </c>
      <c r="F727" s="2013">
        <v>116.0</v>
      </c>
      <c r="G727" s="2013">
        <v>116.0</v>
      </c>
      <c r="H727" s="2013">
        <v>116.0</v>
      </c>
    </row>
    <row r="728">
      <c r="B728" s="2013">
        <v>726.0</v>
      </c>
      <c r="C728" s="2013">
        <v>87.0</v>
      </c>
      <c r="D728" s="2013">
        <v>175.0</v>
      </c>
      <c r="E728" s="2013">
        <v>116.0</v>
      </c>
      <c r="F728" s="2013">
        <v>116.0</v>
      </c>
      <c r="G728" s="2013">
        <v>116.0</v>
      </c>
      <c r="H728" s="2013">
        <v>116.0</v>
      </c>
    </row>
    <row r="729">
      <c r="B729" s="2013">
        <v>727.0</v>
      </c>
      <c r="C729" s="2013">
        <v>88.0</v>
      </c>
      <c r="D729" s="2013">
        <v>175.0</v>
      </c>
      <c r="E729" s="2013">
        <v>116.0</v>
      </c>
      <c r="F729" s="2013">
        <v>116.0</v>
      </c>
      <c r="G729" s="2013">
        <v>116.0</v>
      </c>
      <c r="H729" s="2013">
        <v>116.0</v>
      </c>
    </row>
    <row r="730">
      <c r="B730" s="2013">
        <v>728.0</v>
      </c>
      <c r="C730" s="2013">
        <v>87.0</v>
      </c>
      <c r="D730" s="2013">
        <v>175.0</v>
      </c>
      <c r="E730" s="2013">
        <v>116.0</v>
      </c>
      <c r="F730" s="2013">
        <v>116.0</v>
      </c>
      <c r="G730" s="2013">
        <v>117.0</v>
      </c>
      <c r="H730" s="2013">
        <v>117.0</v>
      </c>
    </row>
    <row r="731">
      <c r="B731" s="2013">
        <v>729.0</v>
      </c>
      <c r="C731" s="2013">
        <v>88.0</v>
      </c>
      <c r="D731" s="2013">
        <v>175.0</v>
      </c>
      <c r="E731" s="2013">
        <v>116.0</v>
      </c>
      <c r="F731" s="2013">
        <v>116.0</v>
      </c>
      <c r="G731" s="2013">
        <v>117.0</v>
      </c>
      <c r="H731" s="2013">
        <v>117.0</v>
      </c>
    </row>
    <row r="732">
      <c r="B732" s="2013">
        <v>730.0</v>
      </c>
      <c r="C732" s="2013">
        <v>87.0</v>
      </c>
      <c r="D732" s="2013">
        <v>175.0</v>
      </c>
      <c r="E732" s="2013">
        <v>117.0</v>
      </c>
      <c r="F732" s="2013">
        <v>117.0</v>
      </c>
      <c r="G732" s="2013">
        <v>117.0</v>
      </c>
      <c r="H732" s="2013">
        <v>117.0</v>
      </c>
    </row>
    <row r="733">
      <c r="B733" s="2013">
        <v>731.0</v>
      </c>
      <c r="C733" s="2013">
        <v>88.0</v>
      </c>
      <c r="D733" s="2013">
        <v>175.0</v>
      </c>
      <c r="E733" s="2013">
        <v>117.0</v>
      </c>
      <c r="F733" s="2013">
        <v>117.0</v>
      </c>
      <c r="G733" s="2013">
        <v>117.0</v>
      </c>
      <c r="H733" s="2013">
        <v>117.0</v>
      </c>
    </row>
    <row r="734">
      <c r="B734" s="2013">
        <v>732.0</v>
      </c>
      <c r="C734" s="2013">
        <v>88.0</v>
      </c>
      <c r="D734" s="2013">
        <v>176.0</v>
      </c>
      <c r="E734" s="2013">
        <v>117.0</v>
      </c>
      <c r="F734" s="2013">
        <v>117.0</v>
      </c>
      <c r="G734" s="2013">
        <v>117.0</v>
      </c>
      <c r="H734" s="2013">
        <v>117.0</v>
      </c>
    </row>
    <row r="735">
      <c r="B735" s="2013">
        <v>733.0</v>
      </c>
      <c r="C735" s="2013">
        <v>88.0</v>
      </c>
      <c r="D735" s="2013">
        <v>175.0</v>
      </c>
      <c r="E735" s="2013">
        <v>117.0</v>
      </c>
      <c r="F735" s="2013">
        <v>117.0</v>
      </c>
      <c r="G735" s="2013">
        <v>118.0</v>
      </c>
      <c r="H735" s="2013">
        <v>118.0</v>
      </c>
    </row>
    <row r="736">
      <c r="B736" s="2013">
        <v>734.0</v>
      </c>
      <c r="C736" s="2013">
        <v>88.0</v>
      </c>
      <c r="D736" s="2013">
        <v>176.0</v>
      </c>
      <c r="E736" s="2013">
        <v>117.0</v>
      </c>
      <c r="F736" s="2013">
        <v>117.0</v>
      </c>
      <c r="G736" s="2013">
        <v>118.0</v>
      </c>
      <c r="H736" s="2013">
        <v>118.0</v>
      </c>
    </row>
    <row r="737">
      <c r="B737" s="2013">
        <v>735.0</v>
      </c>
      <c r="C737" s="2013">
        <v>88.0</v>
      </c>
      <c r="D737" s="2013">
        <v>177.0</v>
      </c>
      <c r="E737" s="2013">
        <v>117.0</v>
      </c>
      <c r="F737" s="2013">
        <v>117.0</v>
      </c>
      <c r="G737" s="2013">
        <v>118.0</v>
      </c>
      <c r="H737" s="2013">
        <v>118.0</v>
      </c>
    </row>
    <row r="738">
      <c r="B738" s="2013">
        <v>736.0</v>
      </c>
      <c r="C738" s="2013">
        <v>88.0</v>
      </c>
      <c r="D738" s="2013">
        <v>176.0</v>
      </c>
      <c r="E738" s="2013">
        <v>118.0</v>
      </c>
      <c r="F738" s="2013">
        <v>118.0</v>
      </c>
      <c r="G738" s="2013">
        <v>118.0</v>
      </c>
      <c r="H738" s="2013">
        <v>118.0</v>
      </c>
    </row>
    <row r="739">
      <c r="B739" s="2013">
        <v>737.0</v>
      </c>
      <c r="C739" s="2013">
        <v>88.0</v>
      </c>
      <c r="D739" s="2013">
        <v>177.0</v>
      </c>
      <c r="E739" s="2013">
        <v>118.0</v>
      </c>
      <c r="F739" s="2013">
        <v>118.0</v>
      </c>
      <c r="G739" s="2013">
        <v>118.0</v>
      </c>
      <c r="H739" s="2013">
        <v>118.0</v>
      </c>
    </row>
    <row r="740">
      <c r="B740" s="2013">
        <v>738.0</v>
      </c>
      <c r="C740" s="2013">
        <v>89.0</v>
      </c>
      <c r="D740" s="2013">
        <v>177.0</v>
      </c>
      <c r="E740" s="2013">
        <v>118.0</v>
      </c>
      <c r="F740" s="2013">
        <v>118.0</v>
      </c>
      <c r="G740" s="2013">
        <v>118.0</v>
      </c>
      <c r="H740" s="2013">
        <v>118.0</v>
      </c>
    </row>
    <row r="741">
      <c r="B741" s="2013">
        <v>739.0</v>
      </c>
      <c r="C741" s="2013">
        <v>89.0</v>
      </c>
      <c r="D741" s="2013">
        <v>178.0</v>
      </c>
      <c r="E741" s="2013">
        <v>118.0</v>
      </c>
      <c r="F741" s="2013">
        <v>118.0</v>
      </c>
      <c r="G741" s="2013">
        <v>118.0</v>
      </c>
      <c r="H741" s="2013">
        <v>118.0</v>
      </c>
    </row>
    <row r="742">
      <c r="B742" s="2013">
        <v>740.0</v>
      </c>
      <c r="C742" s="2013">
        <v>89.0</v>
      </c>
      <c r="D742" s="2013">
        <v>177.0</v>
      </c>
      <c r="E742" s="2013">
        <v>118.0</v>
      </c>
      <c r="F742" s="2013">
        <v>118.0</v>
      </c>
      <c r="G742" s="2013">
        <v>119.0</v>
      </c>
      <c r="H742" s="2013">
        <v>119.0</v>
      </c>
    </row>
    <row r="743">
      <c r="B743" s="2013">
        <v>741.0</v>
      </c>
      <c r="C743" s="2013">
        <v>89.0</v>
      </c>
      <c r="D743" s="2013">
        <v>178.0</v>
      </c>
      <c r="E743" s="2013">
        <v>118.0</v>
      </c>
      <c r="F743" s="2013">
        <v>118.0</v>
      </c>
      <c r="G743" s="2013">
        <v>119.0</v>
      </c>
      <c r="H743" s="2013">
        <v>119.0</v>
      </c>
    </row>
    <row r="744">
      <c r="B744" s="2013">
        <v>742.0</v>
      </c>
      <c r="C744" s="2013">
        <v>89.0</v>
      </c>
      <c r="D744" s="2013">
        <v>179.0</v>
      </c>
      <c r="E744" s="2013">
        <v>118.0</v>
      </c>
      <c r="F744" s="2013">
        <v>118.0</v>
      </c>
      <c r="G744" s="2013">
        <v>119.0</v>
      </c>
      <c r="H744" s="2013">
        <v>119.0</v>
      </c>
    </row>
    <row r="745">
      <c r="B745" s="2013">
        <v>743.0</v>
      </c>
      <c r="C745" s="2013">
        <v>89.0</v>
      </c>
      <c r="D745" s="2013">
        <v>178.0</v>
      </c>
      <c r="E745" s="2013">
        <v>119.0</v>
      </c>
      <c r="F745" s="2013">
        <v>119.0</v>
      </c>
      <c r="G745" s="2013">
        <v>119.0</v>
      </c>
      <c r="H745" s="2013">
        <v>119.0</v>
      </c>
    </row>
    <row r="746">
      <c r="B746" s="2013">
        <v>744.0</v>
      </c>
      <c r="C746" s="2013">
        <v>89.0</v>
      </c>
      <c r="D746" s="2013">
        <v>179.0</v>
      </c>
      <c r="E746" s="2013">
        <v>119.0</v>
      </c>
      <c r="F746" s="2013">
        <v>119.0</v>
      </c>
      <c r="G746" s="2013">
        <v>119.0</v>
      </c>
      <c r="H746" s="2013">
        <v>119.0</v>
      </c>
    </row>
    <row r="747">
      <c r="B747" s="2013">
        <v>745.0</v>
      </c>
      <c r="C747" s="2013">
        <v>90.0</v>
      </c>
      <c r="D747" s="2013">
        <v>179.0</v>
      </c>
      <c r="E747" s="2013">
        <v>119.0</v>
      </c>
      <c r="F747" s="2013">
        <v>119.0</v>
      </c>
      <c r="G747" s="2013">
        <v>119.0</v>
      </c>
      <c r="H747" s="2013">
        <v>119.0</v>
      </c>
    </row>
    <row r="748">
      <c r="B748" s="2013">
        <v>746.0</v>
      </c>
      <c r="C748" s="2013">
        <v>89.0</v>
      </c>
      <c r="D748" s="2013">
        <v>179.0</v>
      </c>
      <c r="E748" s="2013">
        <v>119.0</v>
      </c>
      <c r="F748" s="2013">
        <v>119.0</v>
      </c>
      <c r="G748" s="2013">
        <v>120.0</v>
      </c>
      <c r="H748" s="2013">
        <v>120.0</v>
      </c>
    </row>
    <row r="749">
      <c r="B749" s="2013">
        <v>747.0</v>
      </c>
      <c r="C749" s="2013">
        <v>90.0</v>
      </c>
      <c r="D749" s="2013">
        <v>179.0</v>
      </c>
      <c r="E749" s="2013">
        <v>119.0</v>
      </c>
      <c r="F749" s="2013">
        <v>119.0</v>
      </c>
      <c r="G749" s="2013">
        <v>120.0</v>
      </c>
      <c r="H749" s="2013">
        <v>120.0</v>
      </c>
    </row>
    <row r="750">
      <c r="B750" s="2013">
        <v>748.0</v>
      </c>
      <c r="C750" s="2013">
        <v>89.0</v>
      </c>
      <c r="D750" s="2013">
        <v>179.0</v>
      </c>
      <c r="E750" s="2013">
        <v>120.0</v>
      </c>
      <c r="F750" s="2013">
        <v>120.0</v>
      </c>
      <c r="G750" s="2013">
        <v>120.0</v>
      </c>
      <c r="H750" s="2013">
        <v>120.0</v>
      </c>
    </row>
    <row r="751">
      <c r="B751" s="2013">
        <v>749.0</v>
      </c>
      <c r="C751" s="2013">
        <v>90.0</v>
      </c>
      <c r="D751" s="2013">
        <v>179.0</v>
      </c>
      <c r="E751" s="2013">
        <v>120.0</v>
      </c>
      <c r="F751" s="2013">
        <v>120.0</v>
      </c>
      <c r="G751" s="2013">
        <v>120.0</v>
      </c>
      <c r="H751" s="2013">
        <v>120.0</v>
      </c>
    </row>
    <row r="752">
      <c r="B752" s="2013">
        <v>750.0</v>
      </c>
      <c r="C752" s="2013">
        <v>90.0</v>
      </c>
      <c r="D752" s="2013">
        <v>180.0</v>
      </c>
      <c r="E752" s="2013">
        <v>120.0</v>
      </c>
      <c r="F752" s="2013">
        <v>120.0</v>
      </c>
      <c r="G752" s="2013">
        <v>120.0</v>
      </c>
      <c r="H752" s="2013">
        <v>120.0</v>
      </c>
    </row>
    <row r="753">
      <c r="B753" s="2013">
        <v>751.0</v>
      </c>
      <c r="C753" s="2013">
        <v>90.0</v>
      </c>
      <c r="D753" s="2013">
        <v>181.0</v>
      </c>
      <c r="E753" s="2013">
        <v>120.0</v>
      </c>
      <c r="F753" s="2013">
        <v>120.0</v>
      </c>
      <c r="G753" s="2013">
        <v>120.0</v>
      </c>
      <c r="H753" s="2013">
        <v>120.0</v>
      </c>
    </row>
    <row r="754">
      <c r="B754" s="2013">
        <v>752.0</v>
      </c>
      <c r="C754" s="2013">
        <v>91.0</v>
      </c>
      <c r="D754" s="2013">
        <v>181.0</v>
      </c>
      <c r="E754" s="2013">
        <v>120.0</v>
      </c>
      <c r="F754" s="2013">
        <v>120.0</v>
      </c>
      <c r="G754" s="2013">
        <v>120.0</v>
      </c>
      <c r="H754" s="2013">
        <v>120.0</v>
      </c>
    </row>
    <row r="755">
      <c r="B755" s="2013">
        <v>753.0</v>
      </c>
      <c r="C755" s="2013">
        <v>90.0</v>
      </c>
      <c r="D755" s="2013">
        <v>181.0</v>
      </c>
      <c r="E755" s="2013">
        <v>120.0</v>
      </c>
      <c r="F755" s="2013">
        <v>120.0</v>
      </c>
      <c r="G755" s="2013">
        <v>121.0</v>
      </c>
      <c r="H755" s="2013">
        <v>121.0</v>
      </c>
    </row>
    <row r="756">
      <c r="B756" s="2013">
        <v>754.0</v>
      </c>
      <c r="C756" s="2013">
        <v>91.0</v>
      </c>
      <c r="D756" s="2013">
        <v>181.0</v>
      </c>
      <c r="E756" s="2013">
        <v>120.0</v>
      </c>
      <c r="F756" s="2013">
        <v>120.0</v>
      </c>
      <c r="G756" s="2013">
        <v>121.0</v>
      </c>
      <c r="H756" s="2013">
        <v>121.0</v>
      </c>
    </row>
    <row r="757">
      <c r="B757" s="2013">
        <v>755.0</v>
      </c>
      <c r="C757" s="2013">
        <v>90.0</v>
      </c>
      <c r="D757" s="2013">
        <v>181.0</v>
      </c>
      <c r="E757" s="2013">
        <v>121.0</v>
      </c>
      <c r="F757" s="2013">
        <v>121.0</v>
      </c>
      <c r="G757" s="2013">
        <v>121.0</v>
      </c>
      <c r="H757" s="2013">
        <v>121.0</v>
      </c>
    </row>
    <row r="758">
      <c r="B758" s="2013">
        <v>756.0</v>
      </c>
      <c r="C758" s="2013">
        <v>91.0</v>
      </c>
      <c r="D758" s="2013">
        <v>181.0</v>
      </c>
      <c r="E758" s="2013">
        <v>121.0</v>
      </c>
      <c r="F758" s="2013">
        <v>121.0</v>
      </c>
      <c r="G758" s="2013">
        <v>121.0</v>
      </c>
      <c r="H758" s="2013">
        <v>121.0</v>
      </c>
    </row>
    <row r="759">
      <c r="B759" s="2013">
        <v>757.0</v>
      </c>
      <c r="C759" s="2013">
        <v>91.0</v>
      </c>
      <c r="D759" s="2013">
        <v>182.0</v>
      </c>
      <c r="E759" s="2013">
        <v>121.0</v>
      </c>
      <c r="F759" s="2013">
        <v>121.0</v>
      </c>
      <c r="G759" s="2013">
        <v>121.0</v>
      </c>
      <c r="H759" s="2013">
        <v>121.0</v>
      </c>
    </row>
    <row r="760">
      <c r="B760" s="2013">
        <v>758.0</v>
      </c>
      <c r="C760" s="2013">
        <v>91.0</v>
      </c>
      <c r="D760" s="2013">
        <v>181.0</v>
      </c>
      <c r="E760" s="2013">
        <v>121.0</v>
      </c>
      <c r="F760" s="2013">
        <v>121.0</v>
      </c>
      <c r="G760" s="2013">
        <v>122.0</v>
      </c>
      <c r="H760" s="2013">
        <v>122.0</v>
      </c>
    </row>
    <row r="761">
      <c r="B761" s="2013">
        <v>759.0</v>
      </c>
      <c r="C761" s="2013">
        <v>91.0</v>
      </c>
      <c r="D761" s="2013">
        <v>182.0</v>
      </c>
      <c r="E761" s="2013">
        <v>121.0</v>
      </c>
      <c r="F761" s="2013">
        <v>121.0</v>
      </c>
      <c r="G761" s="2013">
        <v>122.0</v>
      </c>
      <c r="H761" s="2013">
        <v>122.0</v>
      </c>
    </row>
    <row r="762">
      <c r="B762" s="2013">
        <v>760.0</v>
      </c>
      <c r="C762" s="2013">
        <v>91.0</v>
      </c>
      <c r="D762" s="2013">
        <v>183.0</v>
      </c>
      <c r="E762" s="2013">
        <v>121.0</v>
      </c>
      <c r="F762" s="2013">
        <v>121.0</v>
      </c>
      <c r="G762" s="2013">
        <v>122.0</v>
      </c>
      <c r="H762" s="2013">
        <v>122.0</v>
      </c>
    </row>
    <row r="763">
      <c r="B763" s="2013">
        <v>761.0</v>
      </c>
      <c r="C763" s="2013">
        <v>91.0</v>
      </c>
      <c r="D763" s="2013">
        <v>182.0</v>
      </c>
      <c r="E763" s="2013">
        <v>122.0</v>
      </c>
      <c r="F763" s="2013">
        <v>122.0</v>
      </c>
      <c r="G763" s="2013">
        <v>122.0</v>
      </c>
      <c r="H763" s="2013">
        <v>122.0</v>
      </c>
    </row>
    <row r="764">
      <c r="B764" s="2013">
        <v>762.0</v>
      </c>
      <c r="C764" s="2013">
        <v>91.0</v>
      </c>
      <c r="D764" s="2013">
        <v>183.0</v>
      </c>
      <c r="E764" s="2013">
        <v>122.0</v>
      </c>
      <c r="F764" s="2013">
        <v>122.0</v>
      </c>
      <c r="G764" s="2013">
        <v>122.0</v>
      </c>
      <c r="H764" s="2013">
        <v>122.0</v>
      </c>
    </row>
    <row r="765">
      <c r="B765" s="2013">
        <v>763.0</v>
      </c>
      <c r="C765" s="2013">
        <v>92.0</v>
      </c>
      <c r="D765" s="2013">
        <v>183.0</v>
      </c>
      <c r="E765" s="2013">
        <v>122.0</v>
      </c>
      <c r="F765" s="2013">
        <v>122.0</v>
      </c>
      <c r="G765" s="2013">
        <v>122.0</v>
      </c>
      <c r="H765" s="2013">
        <v>122.0</v>
      </c>
    </row>
    <row r="766">
      <c r="B766" s="2013">
        <v>764.0</v>
      </c>
      <c r="C766" s="2013">
        <v>92.0</v>
      </c>
      <c r="D766" s="2013">
        <v>184.0</v>
      </c>
      <c r="E766" s="2013">
        <v>122.0</v>
      </c>
      <c r="F766" s="2013">
        <v>122.0</v>
      </c>
      <c r="G766" s="2013">
        <v>122.0</v>
      </c>
      <c r="H766" s="2013">
        <v>122.0</v>
      </c>
    </row>
    <row r="767">
      <c r="B767" s="2013">
        <v>765.0</v>
      </c>
      <c r="C767" s="2013">
        <v>92.0</v>
      </c>
      <c r="D767" s="2013">
        <v>183.0</v>
      </c>
      <c r="E767" s="2013">
        <v>122.0</v>
      </c>
      <c r="F767" s="2013">
        <v>122.0</v>
      </c>
      <c r="G767" s="2013">
        <v>123.0</v>
      </c>
      <c r="H767" s="2013">
        <v>123.0</v>
      </c>
    </row>
    <row r="768">
      <c r="B768" s="2013">
        <v>766.0</v>
      </c>
      <c r="C768" s="2013">
        <v>92.0</v>
      </c>
      <c r="D768" s="2013">
        <v>184.0</v>
      </c>
      <c r="E768" s="2013">
        <v>122.0</v>
      </c>
      <c r="F768" s="2013">
        <v>122.0</v>
      </c>
      <c r="G768" s="2013">
        <v>123.0</v>
      </c>
      <c r="H768" s="2013">
        <v>123.0</v>
      </c>
    </row>
    <row r="769">
      <c r="B769" s="2013">
        <v>767.0</v>
      </c>
      <c r="C769" s="2013">
        <v>92.0</v>
      </c>
      <c r="D769" s="2013">
        <v>185.0</v>
      </c>
      <c r="E769" s="2013">
        <v>122.0</v>
      </c>
      <c r="F769" s="2013">
        <v>122.0</v>
      </c>
      <c r="G769" s="2013">
        <v>123.0</v>
      </c>
      <c r="H769" s="2013">
        <v>123.0</v>
      </c>
    </row>
    <row r="770">
      <c r="B770" s="2013">
        <v>768.0</v>
      </c>
      <c r="C770" s="2013">
        <v>92.0</v>
      </c>
      <c r="D770" s="2013">
        <v>184.0</v>
      </c>
      <c r="E770" s="2013">
        <v>123.0</v>
      </c>
      <c r="F770" s="2013">
        <v>123.0</v>
      </c>
      <c r="G770" s="2013">
        <v>123.0</v>
      </c>
      <c r="H770" s="2013">
        <v>123.0</v>
      </c>
    </row>
    <row r="771">
      <c r="B771" s="2013">
        <v>769.0</v>
      </c>
      <c r="C771" s="2013">
        <v>92.0</v>
      </c>
      <c r="D771" s="2013">
        <v>185.0</v>
      </c>
      <c r="E771" s="2013">
        <v>123.0</v>
      </c>
      <c r="F771" s="2013">
        <v>123.0</v>
      </c>
      <c r="G771" s="2013">
        <v>123.0</v>
      </c>
      <c r="H771" s="2013">
        <v>123.0</v>
      </c>
    </row>
    <row r="772">
      <c r="B772" s="2013">
        <v>770.0</v>
      </c>
      <c r="C772" s="2013">
        <v>93.0</v>
      </c>
      <c r="D772" s="2013">
        <v>185.0</v>
      </c>
      <c r="E772" s="2013">
        <v>123.0</v>
      </c>
      <c r="F772" s="2013">
        <v>123.0</v>
      </c>
      <c r="G772" s="2013">
        <v>123.0</v>
      </c>
      <c r="H772" s="2013">
        <v>123.0</v>
      </c>
    </row>
    <row r="773">
      <c r="B773" s="2013">
        <v>771.0</v>
      </c>
      <c r="C773" s="2013">
        <v>92.0</v>
      </c>
      <c r="D773" s="2013">
        <v>185.0</v>
      </c>
      <c r="E773" s="2013">
        <v>123.0</v>
      </c>
      <c r="F773" s="2013">
        <v>123.0</v>
      </c>
      <c r="G773" s="2013">
        <v>124.0</v>
      </c>
      <c r="H773" s="2013">
        <v>124.0</v>
      </c>
    </row>
    <row r="774">
      <c r="B774" s="2013">
        <v>772.0</v>
      </c>
      <c r="C774" s="2013">
        <v>93.0</v>
      </c>
      <c r="D774" s="2013">
        <v>185.0</v>
      </c>
      <c r="E774" s="2013">
        <v>123.0</v>
      </c>
      <c r="F774" s="2013">
        <v>123.0</v>
      </c>
      <c r="G774" s="2013">
        <v>124.0</v>
      </c>
      <c r="H774" s="2013">
        <v>124.0</v>
      </c>
    </row>
    <row r="775">
      <c r="B775" s="2013">
        <v>773.0</v>
      </c>
      <c r="C775" s="2013">
        <v>92.0</v>
      </c>
      <c r="D775" s="2013">
        <v>185.0</v>
      </c>
      <c r="E775" s="2013">
        <v>124.0</v>
      </c>
      <c r="F775" s="2013">
        <v>124.0</v>
      </c>
      <c r="G775" s="2013">
        <v>124.0</v>
      </c>
      <c r="H775" s="2013">
        <v>124.0</v>
      </c>
    </row>
    <row r="776">
      <c r="B776" s="2013">
        <v>774.0</v>
      </c>
      <c r="C776" s="2013">
        <v>93.0</v>
      </c>
      <c r="D776" s="2013">
        <v>185.0</v>
      </c>
      <c r="E776" s="2013">
        <v>124.0</v>
      </c>
      <c r="F776" s="2013">
        <v>124.0</v>
      </c>
      <c r="G776" s="2013">
        <v>124.0</v>
      </c>
      <c r="H776" s="2013">
        <v>124.0</v>
      </c>
    </row>
    <row r="777">
      <c r="B777" s="2013">
        <v>775.0</v>
      </c>
      <c r="C777" s="2013">
        <v>93.0</v>
      </c>
      <c r="D777" s="2013">
        <v>186.0</v>
      </c>
      <c r="E777" s="2013">
        <v>124.0</v>
      </c>
      <c r="F777" s="2013">
        <v>124.0</v>
      </c>
      <c r="G777" s="2013">
        <v>124.0</v>
      </c>
      <c r="H777" s="2013">
        <v>124.0</v>
      </c>
    </row>
    <row r="778">
      <c r="B778" s="2013">
        <v>776.0</v>
      </c>
      <c r="C778" s="2013">
        <v>93.0</v>
      </c>
      <c r="D778" s="2013">
        <v>187.0</v>
      </c>
      <c r="E778" s="2013">
        <v>124.0</v>
      </c>
      <c r="F778" s="2013">
        <v>124.0</v>
      </c>
      <c r="G778" s="2013">
        <v>124.0</v>
      </c>
      <c r="H778" s="2013">
        <v>124.0</v>
      </c>
    </row>
    <row r="779">
      <c r="B779" s="2013">
        <v>777.0</v>
      </c>
      <c r="C779" s="2013">
        <v>94.0</v>
      </c>
      <c r="D779" s="2013">
        <v>187.0</v>
      </c>
      <c r="E779" s="2013">
        <v>124.0</v>
      </c>
      <c r="F779" s="2013">
        <v>124.0</v>
      </c>
      <c r="G779" s="2013">
        <v>124.0</v>
      </c>
      <c r="H779" s="2013">
        <v>124.0</v>
      </c>
    </row>
    <row r="780">
      <c r="B780" s="2013">
        <v>778.0</v>
      </c>
      <c r="C780" s="2013">
        <v>93.0</v>
      </c>
      <c r="D780" s="2013">
        <v>187.0</v>
      </c>
      <c r="E780" s="2013">
        <v>124.0</v>
      </c>
      <c r="F780" s="2013">
        <v>124.0</v>
      </c>
      <c r="G780" s="2013">
        <v>125.0</v>
      </c>
      <c r="H780" s="2013">
        <v>125.0</v>
      </c>
    </row>
    <row r="781">
      <c r="B781" s="2013">
        <v>779.0</v>
      </c>
      <c r="C781" s="2013">
        <v>94.0</v>
      </c>
      <c r="D781" s="2013">
        <v>187.0</v>
      </c>
      <c r="E781" s="2013">
        <v>124.0</v>
      </c>
      <c r="F781" s="2013">
        <v>124.0</v>
      </c>
      <c r="G781" s="2013">
        <v>125.0</v>
      </c>
      <c r="H781" s="2013">
        <v>125.0</v>
      </c>
    </row>
    <row r="782">
      <c r="B782" s="2013">
        <v>780.0</v>
      </c>
      <c r="C782" s="2013">
        <v>93.0</v>
      </c>
      <c r="D782" s="2013">
        <v>187.0</v>
      </c>
      <c r="E782" s="2013">
        <v>125.0</v>
      </c>
      <c r="F782" s="2013">
        <v>125.0</v>
      </c>
      <c r="G782" s="2013">
        <v>125.0</v>
      </c>
      <c r="H782" s="2013">
        <v>125.0</v>
      </c>
    </row>
    <row r="783">
      <c r="B783" s="2013">
        <v>781.0</v>
      </c>
      <c r="C783" s="2013">
        <v>94.0</v>
      </c>
      <c r="D783" s="2013">
        <v>187.0</v>
      </c>
      <c r="E783" s="2013">
        <v>125.0</v>
      </c>
      <c r="F783" s="2013">
        <v>125.0</v>
      </c>
      <c r="G783" s="2013">
        <v>125.0</v>
      </c>
      <c r="H783" s="2013">
        <v>125.0</v>
      </c>
    </row>
    <row r="784">
      <c r="B784" s="2013">
        <v>782.0</v>
      </c>
      <c r="C784" s="2013">
        <v>94.0</v>
      </c>
      <c r="D784" s="2013">
        <v>188.0</v>
      </c>
      <c r="E784" s="2013">
        <v>125.0</v>
      </c>
      <c r="F784" s="2013">
        <v>125.0</v>
      </c>
      <c r="G784" s="2013">
        <v>125.0</v>
      </c>
      <c r="H784" s="2013">
        <v>125.0</v>
      </c>
    </row>
    <row r="785">
      <c r="B785" s="2013">
        <v>783.0</v>
      </c>
      <c r="C785" s="2013">
        <v>94.0</v>
      </c>
      <c r="D785" s="2013">
        <v>187.0</v>
      </c>
      <c r="E785" s="2013">
        <v>125.0</v>
      </c>
      <c r="F785" s="2013">
        <v>125.0</v>
      </c>
      <c r="G785" s="2013">
        <v>126.0</v>
      </c>
      <c r="H785" s="2013">
        <v>126.0</v>
      </c>
    </row>
    <row r="786">
      <c r="B786" s="2013">
        <v>784.0</v>
      </c>
      <c r="C786" s="2013">
        <v>94.0</v>
      </c>
      <c r="D786" s="2013">
        <v>188.0</v>
      </c>
      <c r="E786" s="2013">
        <v>125.0</v>
      </c>
      <c r="F786" s="2013">
        <v>125.0</v>
      </c>
      <c r="G786" s="2013">
        <v>126.0</v>
      </c>
      <c r="H786" s="2013">
        <v>126.0</v>
      </c>
    </row>
    <row r="787">
      <c r="B787" s="2013">
        <v>785.0</v>
      </c>
      <c r="C787" s="2013">
        <v>94.0</v>
      </c>
      <c r="D787" s="2013">
        <v>189.0</v>
      </c>
      <c r="E787" s="2013">
        <v>125.0</v>
      </c>
      <c r="F787" s="2013">
        <v>125.0</v>
      </c>
      <c r="G787" s="2013">
        <v>126.0</v>
      </c>
      <c r="H787" s="2013">
        <v>126.0</v>
      </c>
    </row>
    <row r="788">
      <c r="B788" s="2013">
        <v>786.0</v>
      </c>
      <c r="C788" s="2013">
        <v>94.0</v>
      </c>
      <c r="D788" s="2013">
        <v>188.0</v>
      </c>
      <c r="E788" s="2013">
        <v>126.0</v>
      </c>
      <c r="F788" s="2013">
        <v>126.0</v>
      </c>
      <c r="G788" s="2013">
        <v>126.0</v>
      </c>
      <c r="H788" s="2013">
        <v>126.0</v>
      </c>
    </row>
    <row r="789">
      <c r="B789" s="2013">
        <v>787.0</v>
      </c>
      <c r="C789" s="2013">
        <v>94.0</v>
      </c>
      <c r="D789" s="2013">
        <v>189.0</v>
      </c>
      <c r="E789" s="2013">
        <v>126.0</v>
      </c>
      <c r="F789" s="2013">
        <v>126.0</v>
      </c>
      <c r="G789" s="2013">
        <v>126.0</v>
      </c>
      <c r="H789" s="2013">
        <v>126.0</v>
      </c>
    </row>
    <row r="790">
      <c r="B790" s="2013">
        <v>788.0</v>
      </c>
      <c r="C790" s="2013">
        <v>95.0</v>
      </c>
      <c r="D790" s="2013">
        <v>189.0</v>
      </c>
      <c r="E790" s="2013">
        <v>126.0</v>
      </c>
      <c r="F790" s="2013">
        <v>126.0</v>
      </c>
      <c r="G790" s="2013">
        <v>126.0</v>
      </c>
      <c r="H790" s="2013">
        <v>126.0</v>
      </c>
    </row>
    <row r="791">
      <c r="B791" s="2013">
        <v>789.0</v>
      </c>
      <c r="C791" s="2013">
        <v>95.0</v>
      </c>
      <c r="D791" s="2013">
        <v>190.0</v>
      </c>
      <c r="E791" s="2013">
        <v>126.0</v>
      </c>
      <c r="F791" s="2013">
        <v>126.0</v>
      </c>
      <c r="G791" s="2013">
        <v>126.0</v>
      </c>
      <c r="H791" s="2013">
        <v>126.0</v>
      </c>
    </row>
    <row r="792">
      <c r="B792" s="2013">
        <v>790.0</v>
      </c>
      <c r="C792" s="2013">
        <v>95.0</v>
      </c>
      <c r="D792" s="2013">
        <v>189.0</v>
      </c>
      <c r="E792" s="2013">
        <v>126.0</v>
      </c>
      <c r="F792" s="2013">
        <v>126.0</v>
      </c>
      <c r="G792" s="2013">
        <v>127.0</v>
      </c>
      <c r="H792" s="2013">
        <v>127.0</v>
      </c>
    </row>
    <row r="793">
      <c r="B793" s="2013">
        <v>791.0</v>
      </c>
      <c r="C793" s="2013">
        <v>95.0</v>
      </c>
      <c r="D793" s="2013">
        <v>190.0</v>
      </c>
      <c r="E793" s="2013">
        <v>126.0</v>
      </c>
      <c r="F793" s="2013">
        <v>126.0</v>
      </c>
      <c r="G793" s="2013">
        <v>127.0</v>
      </c>
      <c r="H793" s="2013">
        <v>127.0</v>
      </c>
    </row>
    <row r="794">
      <c r="B794" s="2013">
        <v>792.0</v>
      </c>
      <c r="C794" s="2013">
        <v>95.0</v>
      </c>
      <c r="D794" s="2013">
        <v>191.0</v>
      </c>
      <c r="E794" s="2013">
        <v>126.0</v>
      </c>
      <c r="F794" s="2013">
        <v>126.0</v>
      </c>
      <c r="G794" s="2013">
        <v>127.0</v>
      </c>
      <c r="H794" s="2013">
        <v>127.0</v>
      </c>
    </row>
    <row r="795">
      <c r="B795" s="2013">
        <v>793.0</v>
      </c>
      <c r="C795" s="2013">
        <v>95.0</v>
      </c>
      <c r="D795" s="2013">
        <v>190.0</v>
      </c>
      <c r="E795" s="2013">
        <v>127.0</v>
      </c>
      <c r="F795" s="2013">
        <v>127.0</v>
      </c>
      <c r="G795" s="2013">
        <v>127.0</v>
      </c>
      <c r="H795" s="2013">
        <v>127.0</v>
      </c>
    </row>
    <row r="796">
      <c r="B796" s="2013">
        <v>794.0</v>
      </c>
      <c r="C796" s="2013">
        <v>95.0</v>
      </c>
      <c r="D796" s="2013">
        <v>191.0</v>
      </c>
      <c r="E796" s="2013">
        <v>127.0</v>
      </c>
      <c r="F796" s="2013">
        <v>127.0</v>
      </c>
      <c r="G796" s="2013">
        <v>127.0</v>
      </c>
      <c r="H796" s="2013">
        <v>127.0</v>
      </c>
    </row>
    <row r="797">
      <c r="B797" s="2013">
        <v>795.0</v>
      </c>
      <c r="C797" s="2013">
        <v>96.0</v>
      </c>
      <c r="D797" s="2013">
        <v>191.0</v>
      </c>
      <c r="E797" s="2013">
        <v>127.0</v>
      </c>
      <c r="F797" s="2013">
        <v>127.0</v>
      </c>
      <c r="G797" s="2013">
        <v>127.0</v>
      </c>
      <c r="H797" s="2013">
        <v>127.0</v>
      </c>
    </row>
    <row r="798">
      <c r="B798" s="2013">
        <v>796.0</v>
      </c>
      <c r="C798" s="2013">
        <v>95.0</v>
      </c>
      <c r="D798" s="2013">
        <v>191.0</v>
      </c>
      <c r="E798" s="2013">
        <v>127.0</v>
      </c>
      <c r="F798" s="2013">
        <v>127.0</v>
      </c>
      <c r="G798" s="2013">
        <v>128.0</v>
      </c>
      <c r="H798" s="2013">
        <v>128.0</v>
      </c>
    </row>
    <row r="799">
      <c r="B799" s="2013">
        <v>797.0</v>
      </c>
      <c r="C799" s="2013">
        <v>96.0</v>
      </c>
      <c r="D799" s="2013">
        <v>191.0</v>
      </c>
      <c r="E799" s="2013">
        <v>127.0</v>
      </c>
      <c r="F799" s="2013">
        <v>127.0</v>
      </c>
      <c r="G799" s="2013">
        <v>128.0</v>
      </c>
      <c r="H799" s="2013">
        <v>128.0</v>
      </c>
    </row>
    <row r="800">
      <c r="B800" s="2013">
        <v>798.0</v>
      </c>
      <c r="C800" s="2013">
        <v>95.0</v>
      </c>
      <c r="D800" s="2013">
        <v>191.0</v>
      </c>
      <c r="E800" s="2013">
        <v>128.0</v>
      </c>
      <c r="F800" s="2013">
        <v>128.0</v>
      </c>
      <c r="G800" s="2013">
        <v>128.0</v>
      </c>
      <c r="H800" s="2013">
        <v>128.0</v>
      </c>
    </row>
    <row r="801">
      <c r="B801" s="2013">
        <v>799.0</v>
      </c>
      <c r="C801" s="2013">
        <v>96.0</v>
      </c>
      <c r="D801" s="2013">
        <v>191.0</v>
      </c>
      <c r="E801" s="2013">
        <v>128.0</v>
      </c>
      <c r="F801" s="2013">
        <v>128.0</v>
      </c>
      <c r="G801" s="2013">
        <v>128.0</v>
      </c>
      <c r="H801" s="2013">
        <v>128.0</v>
      </c>
    </row>
    <row r="802">
      <c r="B802" s="2013">
        <v>800.0</v>
      </c>
      <c r="C802" s="2013">
        <v>96.0</v>
      </c>
      <c r="D802" s="2013">
        <v>192.0</v>
      </c>
      <c r="E802" s="2013">
        <v>128.0</v>
      </c>
      <c r="F802" s="2013">
        <v>128.0</v>
      </c>
      <c r="G802" s="2013">
        <v>128.0</v>
      </c>
      <c r="H802" s="2013">
        <v>128.0</v>
      </c>
    </row>
    <row r="803">
      <c r="B803" s="2013">
        <v>801.0</v>
      </c>
      <c r="C803" s="2013">
        <v>96.0</v>
      </c>
      <c r="D803" s="2013">
        <v>193.0</v>
      </c>
      <c r="E803" s="2013">
        <v>128.0</v>
      </c>
      <c r="F803" s="2013">
        <v>128.0</v>
      </c>
      <c r="G803" s="2013">
        <v>128.0</v>
      </c>
      <c r="H803" s="2013">
        <v>128.0</v>
      </c>
    </row>
    <row r="804">
      <c r="B804" s="2013">
        <v>802.0</v>
      </c>
      <c r="C804" s="2013">
        <v>97.0</v>
      </c>
      <c r="D804" s="2013">
        <v>193.0</v>
      </c>
      <c r="E804" s="2013">
        <v>128.0</v>
      </c>
      <c r="F804" s="2013">
        <v>128.0</v>
      </c>
      <c r="G804" s="2013">
        <v>128.0</v>
      </c>
      <c r="H804" s="2013">
        <v>128.0</v>
      </c>
    </row>
    <row r="805">
      <c r="B805" s="2013">
        <v>803.0</v>
      </c>
      <c r="C805" s="2013">
        <v>96.0</v>
      </c>
      <c r="D805" s="2013">
        <v>193.0</v>
      </c>
      <c r="E805" s="2013">
        <v>128.0</v>
      </c>
      <c r="F805" s="2013">
        <v>128.0</v>
      </c>
      <c r="G805" s="2013">
        <v>129.0</v>
      </c>
      <c r="H805" s="2013">
        <v>129.0</v>
      </c>
    </row>
    <row r="806">
      <c r="B806" s="2013">
        <v>804.0</v>
      </c>
      <c r="C806" s="2013">
        <v>97.0</v>
      </c>
      <c r="D806" s="2013">
        <v>193.0</v>
      </c>
      <c r="E806" s="2013">
        <v>128.0</v>
      </c>
      <c r="F806" s="2013">
        <v>128.0</v>
      </c>
      <c r="G806" s="2013">
        <v>129.0</v>
      </c>
      <c r="H806" s="2013">
        <v>129.0</v>
      </c>
    </row>
    <row r="807">
      <c r="B807" s="2013">
        <v>805.0</v>
      </c>
      <c r="C807" s="2013">
        <v>96.0</v>
      </c>
      <c r="D807" s="2013">
        <v>193.0</v>
      </c>
      <c r="E807" s="2013">
        <v>129.0</v>
      </c>
      <c r="F807" s="2013">
        <v>129.0</v>
      </c>
      <c r="G807" s="2013">
        <v>129.0</v>
      </c>
      <c r="H807" s="2013">
        <v>129.0</v>
      </c>
    </row>
    <row r="808">
      <c r="B808" s="2013">
        <v>806.0</v>
      </c>
      <c r="C808" s="2013">
        <v>97.0</v>
      </c>
      <c r="D808" s="2013">
        <v>193.0</v>
      </c>
      <c r="E808" s="2013">
        <v>129.0</v>
      </c>
      <c r="F808" s="2013">
        <v>129.0</v>
      </c>
      <c r="G808" s="2013">
        <v>129.0</v>
      </c>
      <c r="H808" s="2013">
        <v>129.0</v>
      </c>
    </row>
    <row r="809">
      <c r="B809" s="2013">
        <v>807.0</v>
      </c>
      <c r="C809" s="2013">
        <v>97.0</v>
      </c>
      <c r="D809" s="2013">
        <v>194.0</v>
      </c>
      <c r="E809" s="2013">
        <v>129.0</v>
      </c>
      <c r="F809" s="2013">
        <v>129.0</v>
      </c>
      <c r="G809" s="2013">
        <v>129.0</v>
      </c>
      <c r="H809" s="2013">
        <v>129.0</v>
      </c>
    </row>
    <row r="810">
      <c r="B810" s="2013">
        <v>808.0</v>
      </c>
      <c r="C810" s="2013">
        <v>97.0</v>
      </c>
      <c r="D810" s="2013">
        <v>193.0</v>
      </c>
      <c r="E810" s="2013">
        <v>129.0</v>
      </c>
      <c r="F810" s="2013">
        <v>129.0</v>
      </c>
      <c r="G810" s="2013">
        <v>130.0</v>
      </c>
      <c r="H810" s="2013">
        <v>130.0</v>
      </c>
    </row>
    <row r="811">
      <c r="B811" s="2013">
        <v>809.0</v>
      </c>
      <c r="C811" s="2013">
        <v>97.0</v>
      </c>
      <c r="D811" s="2013">
        <v>194.0</v>
      </c>
      <c r="E811" s="2013">
        <v>129.0</v>
      </c>
      <c r="F811" s="2013">
        <v>129.0</v>
      </c>
      <c r="G811" s="2013">
        <v>130.0</v>
      </c>
      <c r="H811" s="2013">
        <v>130.0</v>
      </c>
    </row>
    <row r="812">
      <c r="B812" s="2013">
        <v>810.0</v>
      </c>
      <c r="C812" s="2013">
        <v>97.0</v>
      </c>
      <c r="D812" s="2013">
        <v>195.0</v>
      </c>
      <c r="E812" s="2013">
        <v>129.0</v>
      </c>
      <c r="F812" s="2013">
        <v>129.0</v>
      </c>
      <c r="G812" s="2013">
        <v>130.0</v>
      </c>
      <c r="H812" s="2013">
        <v>130.0</v>
      </c>
    </row>
    <row r="813">
      <c r="B813" s="2013">
        <v>811.0</v>
      </c>
      <c r="C813" s="2013">
        <v>97.0</v>
      </c>
      <c r="D813" s="2013">
        <v>194.0</v>
      </c>
      <c r="E813" s="2013">
        <v>130.0</v>
      </c>
      <c r="F813" s="2013">
        <v>130.0</v>
      </c>
      <c r="G813" s="2013">
        <v>130.0</v>
      </c>
      <c r="H813" s="2013">
        <v>130.0</v>
      </c>
    </row>
    <row r="814">
      <c r="B814" s="2013">
        <v>812.0</v>
      </c>
      <c r="C814" s="2013">
        <v>97.0</v>
      </c>
      <c r="D814" s="2013">
        <v>195.0</v>
      </c>
      <c r="E814" s="2013">
        <v>130.0</v>
      </c>
      <c r="F814" s="2013">
        <v>130.0</v>
      </c>
      <c r="G814" s="2013">
        <v>130.0</v>
      </c>
      <c r="H814" s="2013">
        <v>130.0</v>
      </c>
    </row>
    <row r="815">
      <c r="B815" s="2013">
        <v>813.0</v>
      </c>
      <c r="C815" s="2013">
        <v>98.0</v>
      </c>
      <c r="D815" s="2013">
        <v>195.0</v>
      </c>
      <c r="E815" s="2013">
        <v>130.0</v>
      </c>
      <c r="F815" s="2013">
        <v>130.0</v>
      </c>
      <c r="G815" s="2013">
        <v>130.0</v>
      </c>
      <c r="H815" s="2013">
        <v>130.0</v>
      </c>
    </row>
    <row r="816">
      <c r="B816" s="2013">
        <v>814.0</v>
      </c>
      <c r="C816" s="2013">
        <v>98.0</v>
      </c>
      <c r="D816" s="2013">
        <v>196.0</v>
      </c>
      <c r="E816" s="2013">
        <v>130.0</v>
      </c>
      <c r="F816" s="2013">
        <v>130.0</v>
      </c>
      <c r="G816" s="2013">
        <v>130.0</v>
      </c>
      <c r="H816" s="2013">
        <v>130.0</v>
      </c>
    </row>
    <row r="817">
      <c r="B817" s="2013">
        <v>815.0</v>
      </c>
      <c r="C817" s="2013">
        <v>98.0</v>
      </c>
      <c r="D817" s="2013">
        <v>195.0</v>
      </c>
      <c r="E817" s="2013">
        <v>130.0</v>
      </c>
      <c r="F817" s="2013">
        <v>130.0</v>
      </c>
      <c r="G817" s="2013">
        <v>131.0</v>
      </c>
      <c r="H817" s="2013">
        <v>131.0</v>
      </c>
    </row>
    <row r="818">
      <c r="B818" s="2013">
        <v>816.0</v>
      </c>
      <c r="C818" s="2013">
        <v>98.0</v>
      </c>
      <c r="D818" s="2013">
        <v>196.0</v>
      </c>
      <c r="E818" s="2013">
        <v>130.0</v>
      </c>
      <c r="F818" s="2013">
        <v>130.0</v>
      </c>
      <c r="G818" s="2013">
        <v>131.0</v>
      </c>
      <c r="H818" s="2013">
        <v>131.0</v>
      </c>
    </row>
    <row r="819">
      <c r="B819" s="2013">
        <v>817.0</v>
      </c>
      <c r="C819" s="2013">
        <v>98.0</v>
      </c>
      <c r="D819" s="2013">
        <v>197.0</v>
      </c>
      <c r="E819" s="2013">
        <v>130.0</v>
      </c>
      <c r="F819" s="2013">
        <v>130.0</v>
      </c>
      <c r="G819" s="2013">
        <v>131.0</v>
      </c>
      <c r="H819" s="2013">
        <v>131.0</v>
      </c>
    </row>
    <row r="820">
      <c r="B820" s="2013">
        <v>818.0</v>
      </c>
      <c r="C820" s="2013">
        <v>98.0</v>
      </c>
      <c r="D820" s="2013">
        <v>196.0</v>
      </c>
      <c r="E820" s="2013">
        <v>131.0</v>
      </c>
      <c r="F820" s="2013">
        <v>131.0</v>
      </c>
      <c r="G820" s="2013">
        <v>131.0</v>
      </c>
      <c r="H820" s="2013">
        <v>131.0</v>
      </c>
    </row>
    <row r="821">
      <c r="B821" s="2013">
        <v>819.0</v>
      </c>
      <c r="C821" s="2013">
        <v>98.0</v>
      </c>
      <c r="D821" s="2013">
        <v>197.0</v>
      </c>
      <c r="E821" s="2013">
        <v>131.0</v>
      </c>
      <c r="F821" s="2013">
        <v>131.0</v>
      </c>
      <c r="G821" s="2013">
        <v>131.0</v>
      </c>
      <c r="H821" s="2013">
        <v>131.0</v>
      </c>
    </row>
    <row r="822">
      <c r="B822" s="2013">
        <v>820.0</v>
      </c>
      <c r="C822" s="2013">
        <v>99.0</v>
      </c>
      <c r="D822" s="2013">
        <v>197.0</v>
      </c>
      <c r="E822" s="2013">
        <v>131.0</v>
      </c>
      <c r="F822" s="2013">
        <v>131.0</v>
      </c>
      <c r="G822" s="2013">
        <v>131.0</v>
      </c>
      <c r="H822" s="2013">
        <v>131.0</v>
      </c>
    </row>
    <row r="823">
      <c r="B823" s="2013">
        <v>821.0</v>
      </c>
      <c r="C823" s="2013">
        <v>98.0</v>
      </c>
      <c r="D823" s="2013">
        <v>197.0</v>
      </c>
      <c r="E823" s="2013">
        <v>131.0</v>
      </c>
      <c r="F823" s="2013">
        <v>131.0</v>
      </c>
      <c r="G823" s="2013">
        <v>132.0</v>
      </c>
      <c r="H823" s="2013">
        <v>132.0</v>
      </c>
    </row>
    <row r="824">
      <c r="B824" s="2013">
        <v>822.0</v>
      </c>
      <c r="C824" s="2013">
        <v>99.0</v>
      </c>
      <c r="D824" s="2013">
        <v>197.0</v>
      </c>
      <c r="E824" s="2013">
        <v>131.0</v>
      </c>
      <c r="F824" s="2013">
        <v>131.0</v>
      </c>
      <c r="G824" s="2013">
        <v>132.0</v>
      </c>
      <c r="H824" s="2013">
        <v>132.0</v>
      </c>
    </row>
    <row r="825">
      <c r="B825" s="2013">
        <v>823.0</v>
      </c>
      <c r="C825" s="2013">
        <v>98.0</v>
      </c>
      <c r="D825" s="2013">
        <v>197.0</v>
      </c>
      <c r="E825" s="2013">
        <v>132.0</v>
      </c>
      <c r="F825" s="2013">
        <v>132.0</v>
      </c>
      <c r="G825" s="2013">
        <v>132.0</v>
      </c>
      <c r="H825" s="2013">
        <v>132.0</v>
      </c>
    </row>
    <row r="826">
      <c r="B826" s="2013">
        <v>824.0</v>
      </c>
      <c r="C826" s="2013">
        <v>99.0</v>
      </c>
      <c r="D826" s="2013">
        <v>197.0</v>
      </c>
      <c r="E826" s="2013">
        <v>132.0</v>
      </c>
      <c r="F826" s="2013">
        <v>132.0</v>
      </c>
      <c r="G826" s="2013">
        <v>132.0</v>
      </c>
      <c r="H826" s="2013">
        <v>132.0</v>
      </c>
    </row>
    <row r="827">
      <c r="B827" s="2013">
        <v>825.0</v>
      </c>
      <c r="C827" s="2013">
        <v>99.0</v>
      </c>
      <c r="D827" s="2013">
        <v>198.0</v>
      </c>
      <c r="E827" s="2013">
        <v>132.0</v>
      </c>
      <c r="F827" s="2013">
        <v>132.0</v>
      </c>
      <c r="G827" s="2013">
        <v>132.0</v>
      </c>
      <c r="H827" s="2013">
        <v>132.0</v>
      </c>
    </row>
    <row r="828">
      <c r="B828" s="2013">
        <v>826.0</v>
      </c>
      <c r="C828" s="2013">
        <v>99.0</v>
      </c>
      <c r="D828" s="2013">
        <v>199.0</v>
      </c>
      <c r="E828" s="2013">
        <v>132.0</v>
      </c>
      <c r="F828" s="2013">
        <v>132.0</v>
      </c>
      <c r="G828" s="2013">
        <v>132.0</v>
      </c>
      <c r="H828" s="2013">
        <v>132.0</v>
      </c>
    </row>
    <row r="829">
      <c r="B829" s="2013">
        <v>827.0</v>
      </c>
      <c r="C829" s="2013">
        <v>100.0</v>
      </c>
      <c r="D829" s="2013">
        <v>199.0</v>
      </c>
      <c r="E829" s="2013">
        <v>132.0</v>
      </c>
      <c r="F829" s="2013">
        <v>132.0</v>
      </c>
      <c r="G829" s="2013">
        <v>132.0</v>
      </c>
      <c r="H829" s="2013">
        <v>132.0</v>
      </c>
    </row>
    <row r="830">
      <c r="B830" s="2013">
        <v>828.0</v>
      </c>
      <c r="C830" s="2013">
        <v>99.0</v>
      </c>
      <c r="D830" s="2013">
        <v>199.0</v>
      </c>
      <c r="E830" s="2013">
        <v>132.0</v>
      </c>
      <c r="F830" s="2013">
        <v>132.0</v>
      </c>
      <c r="G830" s="2013">
        <v>133.0</v>
      </c>
      <c r="H830" s="2013">
        <v>133.0</v>
      </c>
    </row>
    <row r="831">
      <c r="B831" s="2013">
        <v>829.0</v>
      </c>
      <c r="C831" s="2013">
        <v>100.0</v>
      </c>
      <c r="D831" s="2013">
        <v>199.0</v>
      </c>
      <c r="E831" s="2013">
        <v>132.0</v>
      </c>
      <c r="F831" s="2013">
        <v>132.0</v>
      </c>
      <c r="G831" s="2013">
        <v>133.0</v>
      </c>
      <c r="H831" s="2013">
        <v>133.0</v>
      </c>
    </row>
    <row r="832">
      <c r="B832" s="2013">
        <v>830.0</v>
      </c>
      <c r="C832" s="2013">
        <v>99.0</v>
      </c>
      <c r="D832" s="2013">
        <v>199.0</v>
      </c>
      <c r="E832" s="2013">
        <v>133.0</v>
      </c>
      <c r="F832" s="2013">
        <v>133.0</v>
      </c>
      <c r="G832" s="2013">
        <v>133.0</v>
      </c>
      <c r="H832" s="2013">
        <v>133.0</v>
      </c>
    </row>
    <row r="833">
      <c r="B833" s="2013">
        <v>831.0</v>
      </c>
      <c r="C833" s="2013">
        <v>100.0</v>
      </c>
      <c r="D833" s="2013">
        <v>199.0</v>
      </c>
      <c r="E833" s="2013">
        <v>133.0</v>
      </c>
      <c r="F833" s="2013">
        <v>133.0</v>
      </c>
      <c r="G833" s="2013">
        <v>133.0</v>
      </c>
      <c r="H833" s="2013">
        <v>133.0</v>
      </c>
    </row>
    <row r="834">
      <c r="B834" s="2013">
        <v>832.0</v>
      </c>
      <c r="C834" s="2013">
        <v>100.0</v>
      </c>
      <c r="D834" s="2013">
        <v>200.0</v>
      </c>
      <c r="E834" s="2013">
        <v>133.0</v>
      </c>
      <c r="F834" s="2013">
        <v>133.0</v>
      </c>
      <c r="G834" s="2013">
        <v>133.0</v>
      </c>
      <c r="H834" s="2013">
        <v>133.0</v>
      </c>
    </row>
    <row r="835">
      <c r="B835" s="2013">
        <v>833.0</v>
      </c>
      <c r="C835" s="2013">
        <v>100.0</v>
      </c>
      <c r="D835" s="2013">
        <v>199.0</v>
      </c>
      <c r="E835" s="2013">
        <v>133.0</v>
      </c>
      <c r="F835" s="2013">
        <v>133.0</v>
      </c>
      <c r="G835" s="2013">
        <v>134.0</v>
      </c>
      <c r="H835" s="2013">
        <v>134.0</v>
      </c>
    </row>
    <row r="836">
      <c r="B836" s="2013">
        <v>834.0</v>
      </c>
      <c r="C836" s="2013">
        <v>100.0</v>
      </c>
      <c r="D836" s="2013">
        <v>200.0</v>
      </c>
      <c r="E836" s="2013">
        <v>133.0</v>
      </c>
      <c r="F836" s="2013">
        <v>133.0</v>
      </c>
      <c r="G836" s="2013">
        <v>134.0</v>
      </c>
      <c r="H836" s="2013">
        <v>134.0</v>
      </c>
    </row>
    <row r="837">
      <c r="B837" s="2013">
        <v>835.0</v>
      </c>
      <c r="C837" s="2013">
        <v>100.0</v>
      </c>
      <c r="D837" s="2013">
        <v>201.0</v>
      </c>
      <c r="E837" s="2013">
        <v>133.0</v>
      </c>
      <c r="F837" s="2013">
        <v>133.0</v>
      </c>
      <c r="G837" s="2013">
        <v>134.0</v>
      </c>
      <c r="H837" s="2013">
        <v>134.0</v>
      </c>
    </row>
    <row r="838">
      <c r="B838" s="2013">
        <v>836.0</v>
      </c>
      <c r="C838" s="2013">
        <v>100.0</v>
      </c>
      <c r="D838" s="2013">
        <v>200.0</v>
      </c>
      <c r="E838" s="2013">
        <v>134.0</v>
      </c>
      <c r="F838" s="2013">
        <v>134.0</v>
      </c>
      <c r="G838" s="2013">
        <v>134.0</v>
      </c>
      <c r="H838" s="2013">
        <v>134.0</v>
      </c>
    </row>
    <row r="839">
      <c r="B839" s="2013">
        <v>837.0</v>
      </c>
      <c r="C839" s="2013">
        <v>100.0</v>
      </c>
      <c r="D839" s="2013">
        <v>201.0</v>
      </c>
      <c r="E839" s="2013">
        <v>134.0</v>
      </c>
      <c r="F839" s="2013">
        <v>134.0</v>
      </c>
      <c r="G839" s="2013">
        <v>134.0</v>
      </c>
      <c r="H839" s="2013">
        <v>134.0</v>
      </c>
    </row>
    <row r="840">
      <c r="B840" s="2013">
        <v>838.0</v>
      </c>
      <c r="C840" s="2013">
        <v>101.0</v>
      </c>
      <c r="D840" s="2013">
        <v>201.0</v>
      </c>
      <c r="E840" s="2013">
        <v>134.0</v>
      </c>
      <c r="F840" s="2013">
        <v>134.0</v>
      </c>
      <c r="G840" s="2013">
        <v>134.0</v>
      </c>
      <c r="H840" s="2013">
        <v>134.0</v>
      </c>
    </row>
    <row r="841">
      <c r="B841" s="2013">
        <v>839.0</v>
      </c>
      <c r="C841" s="2013">
        <v>101.0</v>
      </c>
      <c r="D841" s="2013">
        <v>202.0</v>
      </c>
      <c r="E841" s="2013">
        <v>134.0</v>
      </c>
      <c r="F841" s="2013">
        <v>134.0</v>
      </c>
      <c r="G841" s="2013">
        <v>134.0</v>
      </c>
      <c r="H841" s="2013">
        <v>134.0</v>
      </c>
    </row>
    <row r="842">
      <c r="B842" s="2013">
        <v>840.0</v>
      </c>
      <c r="C842" s="2013">
        <v>101.0</v>
      </c>
      <c r="D842" s="2013">
        <v>201.0</v>
      </c>
      <c r="E842" s="2013">
        <v>134.0</v>
      </c>
      <c r="F842" s="2013">
        <v>134.0</v>
      </c>
      <c r="G842" s="2013">
        <v>135.0</v>
      </c>
      <c r="H842" s="2013">
        <v>135.0</v>
      </c>
    </row>
    <row r="843">
      <c r="B843" s="2013">
        <v>841.0</v>
      </c>
      <c r="C843" s="2013">
        <v>101.0</v>
      </c>
      <c r="D843" s="2013">
        <v>202.0</v>
      </c>
      <c r="E843" s="2013">
        <v>134.0</v>
      </c>
      <c r="F843" s="2013">
        <v>134.0</v>
      </c>
      <c r="G843" s="2013">
        <v>135.0</v>
      </c>
      <c r="H843" s="2013">
        <v>135.0</v>
      </c>
    </row>
    <row r="844">
      <c r="B844" s="2013">
        <v>842.0</v>
      </c>
      <c r="C844" s="2013">
        <v>101.0</v>
      </c>
      <c r="D844" s="2013">
        <v>203.0</v>
      </c>
      <c r="E844" s="2013">
        <v>134.0</v>
      </c>
      <c r="F844" s="2013">
        <v>134.0</v>
      </c>
      <c r="G844" s="2013">
        <v>135.0</v>
      </c>
      <c r="H844" s="2013">
        <v>135.0</v>
      </c>
    </row>
    <row r="845">
      <c r="B845" s="2013">
        <v>843.0</v>
      </c>
      <c r="C845" s="2013">
        <v>101.0</v>
      </c>
      <c r="D845" s="2013">
        <v>202.0</v>
      </c>
      <c r="E845" s="2013">
        <v>135.0</v>
      </c>
      <c r="F845" s="2013">
        <v>135.0</v>
      </c>
      <c r="G845" s="2013">
        <v>135.0</v>
      </c>
      <c r="H845" s="2013">
        <v>135.0</v>
      </c>
    </row>
    <row r="846">
      <c r="B846" s="2013">
        <v>844.0</v>
      </c>
      <c r="C846" s="2013">
        <v>101.0</v>
      </c>
      <c r="D846" s="2013">
        <v>203.0</v>
      </c>
      <c r="E846" s="2013">
        <v>135.0</v>
      </c>
      <c r="F846" s="2013">
        <v>135.0</v>
      </c>
      <c r="G846" s="2013">
        <v>135.0</v>
      </c>
      <c r="H846" s="2013">
        <v>135.0</v>
      </c>
    </row>
    <row r="847">
      <c r="B847" s="2013">
        <v>845.0</v>
      </c>
      <c r="C847" s="2013">
        <v>102.0</v>
      </c>
      <c r="D847" s="2013">
        <v>203.0</v>
      </c>
      <c r="E847" s="2013">
        <v>135.0</v>
      </c>
      <c r="F847" s="2013">
        <v>135.0</v>
      </c>
      <c r="G847" s="2013">
        <v>135.0</v>
      </c>
      <c r="H847" s="2013">
        <v>135.0</v>
      </c>
    </row>
    <row r="848">
      <c r="B848" s="2013">
        <v>846.0</v>
      </c>
      <c r="C848" s="2013">
        <v>101.0</v>
      </c>
      <c r="D848" s="2013">
        <v>203.0</v>
      </c>
      <c r="E848" s="2013">
        <v>135.0</v>
      </c>
      <c r="F848" s="2013">
        <v>135.0</v>
      </c>
      <c r="G848" s="2013">
        <v>136.0</v>
      </c>
      <c r="H848" s="2013">
        <v>136.0</v>
      </c>
    </row>
    <row r="849">
      <c r="B849" s="2013">
        <v>847.0</v>
      </c>
      <c r="C849" s="2013">
        <v>102.0</v>
      </c>
      <c r="D849" s="2013">
        <v>203.0</v>
      </c>
      <c r="E849" s="2013">
        <v>135.0</v>
      </c>
      <c r="F849" s="2013">
        <v>135.0</v>
      </c>
      <c r="G849" s="2013">
        <v>136.0</v>
      </c>
      <c r="H849" s="2013">
        <v>136.0</v>
      </c>
    </row>
    <row r="850">
      <c r="B850" s="2013">
        <v>848.0</v>
      </c>
      <c r="C850" s="2013">
        <v>101.0</v>
      </c>
      <c r="D850" s="2013">
        <v>203.0</v>
      </c>
      <c r="E850" s="2013">
        <v>136.0</v>
      </c>
      <c r="F850" s="2013">
        <v>136.0</v>
      </c>
      <c r="G850" s="2013">
        <v>136.0</v>
      </c>
      <c r="H850" s="2013">
        <v>136.0</v>
      </c>
    </row>
    <row r="851">
      <c r="B851" s="2013">
        <v>849.0</v>
      </c>
      <c r="C851" s="2013">
        <v>102.0</v>
      </c>
      <c r="D851" s="2013">
        <v>203.0</v>
      </c>
      <c r="E851" s="2013">
        <v>136.0</v>
      </c>
      <c r="F851" s="2013">
        <v>136.0</v>
      </c>
      <c r="G851" s="2013">
        <v>136.0</v>
      </c>
      <c r="H851" s="2013">
        <v>136.0</v>
      </c>
    </row>
    <row r="852">
      <c r="B852" s="2013">
        <v>850.0</v>
      </c>
      <c r="C852" s="2013">
        <v>102.0</v>
      </c>
      <c r="D852" s="2013">
        <v>204.0</v>
      </c>
      <c r="E852" s="2013">
        <v>136.0</v>
      </c>
      <c r="F852" s="2013">
        <v>136.0</v>
      </c>
      <c r="G852" s="2013">
        <v>136.0</v>
      </c>
      <c r="H852" s="2013">
        <v>136.0</v>
      </c>
    </row>
    <row r="853">
      <c r="B853" s="2013">
        <v>851.0</v>
      </c>
      <c r="C853" s="2013">
        <v>102.0</v>
      </c>
      <c r="D853" s="2013">
        <v>205.0</v>
      </c>
      <c r="E853" s="2013">
        <v>136.0</v>
      </c>
      <c r="F853" s="2013">
        <v>136.0</v>
      </c>
      <c r="G853" s="2013">
        <v>136.0</v>
      </c>
      <c r="H853" s="2013">
        <v>136.0</v>
      </c>
    </row>
    <row r="854">
      <c r="B854" s="2013">
        <v>852.0</v>
      </c>
      <c r="C854" s="2013">
        <v>103.0</v>
      </c>
      <c r="D854" s="2013">
        <v>205.0</v>
      </c>
      <c r="E854" s="2013">
        <v>136.0</v>
      </c>
      <c r="F854" s="2013">
        <v>136.0</v>
      </c>
      <c r="G854" s="2013">
        <v>136.0</v>
      </c>
      <c r="H854" s="2013">
        <v>136.0</v>
      </c>
    </row>
    <row r="855">
      <c r="B855" s="2013">
        <v>853.0</v>
      </c>
      <c r="C855" s="2013">
        <v>102.0</v>
      </c>
      <c r="D855" s="2013">
        <v>205.0</v>
      </c>
      <c r="E855" s="2013">
        <v>136.0</v>
      </c>
      <c r="F855" s="2013">
        <v>136.0</v>
      </c>
      <c r="G855" s="2013">
        <v>137.0</v>
      </c>
      <c r="H855" s="2013">
        <v>137.0</v>
      </c>
    </row>
    <row r="856">
      <c r="B856" s="2013">
        <v>854.0</v>
      </c>
      <c r="C856" s="2013">
        <v>103.0</v>
      </c>
      <c r="D856" s="2013">
        <v>205.0</v>
      </c>
      <c r="E856" s="2013">
        <v>136.0</v>
      </c>
      <c r="F856" s="2013">
        <v>136.0</v>
      </c>
      <c r="G856" s="2013">
        <v>137.0</v>
      </c>
      <c r="H856" s="2013">
        <v>137.0</v>
      </c>
    </row>
    <row r="857">
      <c r="B857" s="2013">
        <v>855.0</v>
      </c>
      <c r="C857" s="2013">
        <v>102.0</v>
      </c>
      <c r="D857" s="2013">
        <v>205.0</v>
      </c>
      <c r="E857" s="2013">
        <v>137.0</v>
      </c>
      <c r="F857" s="2013">
        <v>137.0</v>
      </c>
      <c r="G857" s="2013">
        <v>137.0</v>
      </c>
      <c r="H857" s="2013">
        <v>137.0</v>
      </c>
    </row>
    <row r="858">
      <c r="B858" s="2013">
        <v>856.0</v>
      </c>
      <c r="C858" s="2013">
        <v>103.0</v>
      </c>
      <c r="D858" s="2013">
        <v>205.0</v>
      </c>
      <c r="E858" s="2013">
        <v>137.0</v>
      </c>
      <c r="F858" s="2013">
        <v>137.0</v>
      </c>
      <c r="G858" s="2013">
        <v>137.0</v>
      </c>
      <c r="H858" s="2013">
        <v>137.0</v>
      </c>
    </row>
    <row r="859">
      <c r="B859" s="2013">
        <v>857.0</v>
      </c>
      <c r="C859" s="2013">
        <v>103.0</v>
      </c>
      <c r="D859" s="2013">
        <v>206.0</v>
      </c>
      <c r="E859" s="2013">
        <v>137.0</v>
      </c>
      <c r="F859" s="2013">
        <v>137.0</v>
      </c>
      <c r="G859" s="2013">
        <v>137.0</v>
      </c>
      <c r="H859" s="2013">
        <v>137.0</v>
      </c>
    </row>
    <row r="860">
      <c r="B860" s="2013">
        <v>858.0</v>
      </c>
      <c r="C860" s="2013">
        <v>103.0</v>
      </c>
      <c r="D860" s="2013">
        <v>205.0</v>
      </c>
      <c r="E860" s="2013">
        <v>137.0</v>
      </c>
      <c r="F860" s="2013">
        <v>137.0</v>
      </c>
      <c r="G860" s="2013">
        <v>138.0</v>
      </c>
      <c r="H860" s="2013">
        <v>138.0</v>
      </c>
    </row>
    <row r="861">
      <c r="B861" s="2013">
        <v>859.0</v>
      </c>
      <c r="C861" s="2013">
        <v>103.0</v>
      </c>
      <c r="D861" s="2013">
        <v>206.0</v>
      </c>
      <c r="E861" s="2013">
        <v>137.0</v>
      </c>
      <c r="F861" s="2013">
        <v>137.0</v>
      </c>
      <c r="G861" s="2013">
        <v>138.0</v>
      </c>
      <c r="H861" s="2013">
        <v>138.0</v>
      </c>
    </row>
    <row r="862">
      <c r="B862" s="2013">
        <v>860.0</v>
      </c>
      <c r="C862" s="2013">
        <v>103.0</v>
      </c>
      <c r="D862" s="2013">
        <v>207.0</v>
      </c>
      <c r="E862" s="2013">
        <v>137.0</v>
      </c>
      <c r="F862" s="2013">
        <v>137.0</v>
      </c>
      <c r="G862" s="2013">
        <v>138.0</v>
      </c>
      <c r="H862" s="2013">
        <v>138.0</v>
      </c>
    </row>
    <row r="863">
      <c r="B863" s="2013">
        <v>861.0</v>
      </c>
      <c r="C863" s="2013">
        <v>103.0</v>
      </c>
      <c r="D863" s="2013">
        <v>206.0</v>
      </c>
      <c r="E863" s="2013">
        <v>138.0</v>
      </c>
      <c r="F863" s="2013">
        <v>138.0</v>
      </c>
      <c r="G863" s="2013">
        <v>138.0</v>
      </c>
      <c r="H863" s="2013">
        <v>138.0</v>
      </c>
    </row>
    <row r="864">
      <c r="B864" s="2013">
        <v>862.0</v>
      </c>
      <c r="C864" s="2013">
        <v>103.0</v>
      </c>
      <c r="D864" s="2013">
        <v>207.0</v>
      </c>
      <c r="E864" s="2013">
        <v>138.0</v>
      </c>
      <c r="F864" s="2013">
        <v>138.0</v>
      </c>
      <c r="G864" s="2013">
        <v>138.0</v>
      </c>
      <c r="H864" s="2013">
        <v>138.0</v>
      </c>
    </row>
    <row r="865">
      <c r="B865" s="2013">
        <v>863.0</v>
      </c>
      <c r="C865" s="2013">
        <v>104.0</v>
      </c>
      <c r="D865" s="2013">
        <v>207.0</v>
      </c>
      <c r="E865" s="2013">
        <v>138.0</v>
      </c>
      <c r="F865" s="2013">
        <v>138.0</v>
      </c>
      <c r="G865" s="2013">
        <v>138.0</v>
      </c>
      <c r="H865" s="2013">
        <v>138.0</v>
      </c>
    </row>
    <row r="866">
      <c r="B866" s="2013">
        <v>864.0</v>
      </c>
      <c r="C866" s="2013">
        <v>104.0</v>
      </c>
      <c r="D866" s="2013">
        <v>208.0</v>
      </c>
      <c r="E866" s="2013">
        <v>138.0</v>
      </c>
      <c r="F866" s="2013">
        <v>138.0</v>
      </c>
      <c r="G866" s="2013">
        <v>138.0</v>
      </c>
      <c r="H866" s="2013">
        <v>138.0</v>
      </c>
    </row>
    <row r="867">
      <c r="B867" s="2013">
        <v>865.0</v>
      </c>
      <c r="C867" s="2013">
        <v>104.0</v>
      </c>
      <c r="D867" s="2013">
        <v>207.0</v>
      </c>
      <c r="E867" s="2013">
        <v>138.0</v>
      </c>
      <c r="F867" s="2013">
        <v>138.0</v>
      </c>
      <c r="G867" s="2013">
        <v>139.0</v>
      </c>
      <c r="H867" s="2013">
        <v>139.0</v>
      </c>
    </row>
    <row r="868">
      <c r="B868" s="2013">
        <v>866.0</v>
      </c>
      <c r="C868" s="2013">
        <v>104.0</v>
      </c>
      <c r="D868" s="2013">
        <v>208.0</v>
      </c>
      <c r="E868" s="2013">
        <v>138.0</v>
      </c>
      <c r="F868" s="2013">
        <v>138.0</v>
      </c>
      <c r="G868" s="2013">
        <v>139.0</v>
      </c>
      <c r="H868" s="2013">
        <v>139.0</v>
      </c>
    </row>
    <row r="869">
      <c r="B869" s="2013">
        <v>867.0</v>
      </c>
      <c r="C869" s="2013">
        <v>104.0</v>
      </c>
      <c r="D869" s="2013">
        <v>209.0</v>
      </c>
      <c r="E869" s="2013">
        <v>138.0</v>
      </c>
      <c r="F869" s="2013">
        <v>138.0</v>
      </c>
      <c r="G869" s="2013">
        <v>139.0</v>
      </c>
      <c r="H869" s="2013">
        <v>139.0</v>
      </c>
    </row>
    <row r="870">
      <c r="B870" s="2013">
        <v>868.0</v>
      </c>
      <c r="C870" s="2013">
        <v>104.0</v>
      </c>
      <c r="D870" s="2013">
        <v>208.0</v>
      </c>
      <c r="E870" s="2013">
        <v>139.0</v>
      </c>
      <c r="F870" s="2013">
        <v>139.0</v>
      </c>
      <c r="G870" s="2013">
        <v>139.0</v>
      </c>
      <c r="H870" s="2013">
        <v>139.0</v>
      </c>
    </row>
    <row r="871">
      <c r="B871" s="2013">
        <v>869.0</v>
      </c>
      <c r="C871" s="2013">
        <v>104.0</v>
      </c>
      <c r="D871" s="2013">
        <v>209.0</v>
      </c>
      <c r="E871" s="2013">
        <v>139.0</v>
      </c>
      <c r="F871" s="2013">
        <v>139.0</v>
      </c>
      <c r="G871" s="2013">
        <v>139.0</v>
      </c>
      <c r="H871" s="2013">
        <v>139.0</v>
      </c>
    </row>
    <row r="872">
      <c r="B872" s="2013">
        <v>870.0</v>
      </c>
      <c r="C872" s="2013">
        <v>105.0</v>
      </c>
      <c r="D872" s="2013">
        <v>209.0</v>
      </c>
      <c r="E872" s="2013">
        <v>139.0</v>
      </c>
      <c r="F872" s="2013">
        <v>139.0</v>
      </c>
      <c r="G872" s="2013">
        <v>139.0</v>
      </c>
      <c r="H872" s="2013">
        <v>139.0</v>
      </c>
    </row>
    <row r="873">
      <c r="B873" s="2013">
        <v>871.0</v>
      </c>
      <c r="C873" s="2013">
        <v>104.0</v>
      </c>
      <c r="D873" s="2013">
        <v>209.0</v>
      </c>
      <c r="E873" s="2013">
        <v>139.0</v>
      </c>
      <c r="F873" s="2013">
        <v>139.0</v>
      </c>
      <c r="G873" s="2013">
        <v>140.0</v>
      </c>
      <c r="H873" s="2013">
        <v>140.0</v>
      </c>
    </row>
    <row r="874">
      <c r="B874" s="2013">
        <v>872.0</v>
      </c>
      <c r="C874" s="2013">
        <v>105.0</v>
      </c>
      <c r="D874" s="2013">
        <v>209.0</v>
      </c>
      <c r="E874" s="2013">
        <v>139.0</v>
      </c>
      <c r="F874" s="2013">
        <v>139.0</v>
      </c>
      <c r="G874" s="2013">
        <v>140.0</v>
      </c>
      <c r="H874" s="2013">
        <v>140.0</v>
      </c>
    </row>
    <row r="875">
      <c r="B875" s="2013">
        <v>873.0</v>
      </c>
      <c r="C875" s="2013">
        <v>104.0</v>
      </c>
      <c r="D875" s="2013">
        <v>209.0</v>
      </c>
      <c r="E875" s="2013">
        <v>140.0</v>
      </c>
      <c r="F875" s="2013">
        <v>140.0</v>
      </c>
      <c r="G875" s="2013">
        <v>140.0</v>
      </c>
      <c r="H875" s="2013">
        <v>140.0</v>
      </c>
    </row>
    <row r="876">
      <c r="B876" s="2013">
        <v>874.0</v>
      </c>
      <c r="C876" s="2013">
        <v>105.0</v>
      </c>
      <c r="D876" s="2013">
        <v>209.0</v>
      </c>
      <c r="E876" s="2013">
        <v>140.0</v>
      </c>
      <c r="F876" s="2013">
        <v>140.0</v>
      </c>
      <c r="G876" s="2013">
        <v>140.0</v>
      </c>
      <c r="H876" s="2013">
        <v>140.0</v>
      </c>
    </row>
    <row r="877">
      <c r="B877" s="2013">
        <v>875.0</v>
      </c>
      <c r="C877" s="2013">
        <v>105.0</v>
      </c>
      <c r="D877" s="2013">
        <v>210.0</v>
      </c>
      <c r="E877" s="2013">
        <v>140.0</v>
      </c>
      <c r="F877" s="2013">
        <v>140.0</v>
      </c>
      <c r="G877" s="2013">
        <v>140.0</v>
      </c>
      <c r="H877" s="2013">
        <v>140.0</v>
      </c>
    </row>
    <row r="878">
      <c r="B878" s="2013">
        <v>876.0</v>
      </c>
      <c r="C878" s="2013">
        <v>105.0</v>
      </c>
      <c r="D878" s="2013">
        <v>211.0</v>
      </c>
      <c r="E878" s="2013">
        <v>140.0</v>
      </c>
      <c r="F878" s="2013">
        <v>140.0</v>
      </c>
      <c r="G878" s="2013">
        <v>140.0</v>
      </c>
      <c r="H878" s="2013">
        <v>140.0</v>
      </c>
    </row>
    <row r="879">
      <c r="B879" s="2013">
        <v>877.0</v>
      </c>
      <c r="C879" s="2013">
        <v>106.0</v>
      </c>
      <c r="D879" s="2013">
        <v>211.0</v>
      </c>
      <c r="E879" s="2013">
        <v>140.0</v>
      </c>
      <c r="F879" s="2013">
        <v>140.0</v>
      </c>
      <c r="G879" s="2013">
        <v>140.0</v>
      </c>
      <c r="H879" s="2013">
        <v>140.0</v>
      </c>
    </row>
    <row r="880">
      <c r="B880" s="2013">
        <v>878.0</v>
      </c>
      <c r="C880" s="2013">
        <v>105.0</v>
      </c>
      <c r="D880" s="2013">
        <v>211.0</v>
      </c>
      <c r="E880" s="2013">
        <v>140.0</v>
      </c>
      <c r="F880" s="2013">
        <v>140.0</v>
      </c>
      <c r="G880" s="2013">
        <v>141.0</v>
      </c>
      <c r="H880" s="2013">
        <v>141.0</v>
      </c>
    </row>
    <row r="881">
      <c r="B881" s="2013">
        <v>879.0</v>
      </c>
      <c r="C881" s="2013">
        <v>106.0</v>
      </c>
      <c r="D881" s="2013">
        <v>211.0</v>
      </c>
      <c r="E881" s="2013">
        <v>140.0</v>
      </c>
      <c r="F881" s="2013">
        <v>140.0</v>
      </c>
      <c r="G881" s="2013">
        <v>141.0</v>
      </c>
      <c r="H881" s="2013">
        <v>141.0</v>
      </c>
    </row>
    <row r="882">
      <c r="B882" s="2013">
        <v>880.0</v>
      </c>
      <c r="C882" s="2013">
        <v>105.0</v>
      </c>
      <c r="D882" s="2013">
        <v>211.0</v>
      </c>
      <c r="E882" s="2013">
        <v>141.0</v>
      </c>
      <c r="F882" s="2013">
        <v>141.0</v>
      </c>
      <c r="G882" s="2013">
        <v>141.0</v>
      </c>
      <c r="H882" s="2013">
        <v>141.0</v>
      </c>
    </row>
    <row r="883">
      <c r="B883" s="2013">
        <v>881.0</v>
      </c>
      <c r="C883" s="2013">
        <v>106.0</v>
      </c>
      <c r="D883" s="2013">
        <v>211.0</v>
      </c>
      <c r="E883" s="2013">
        <v>141.0</v>
      </c>
      <c r="F883" s="2013">
        <v>141.0</v>
      </c>
      <c r="G883" s="2013">
        <v>141.0</v>
      </c>
      <c r="H883" s="2013">
        <v>141.0</v>
      </c>
    </row>
    <row r="884">
      <c r="B884" s="2013">
        <v>882.0</v>
      </c>
      <c r="C884" s="2013">
        <v>106.0</v>
      </c>
      <c r="D884" s="2013">
        <v>212.0</v>
      </c>
      <c r="E884" s="2013">
        <v>141.0</v>
      </c>
      <c r="F884" s="2013">
        <v>141.0</v>
      </c>
      <c r="G884" s="2013">
        <v>141.0</v>
      </c>
      <c r="H884" s="2013">
        <v>141.0</v>
      </c>
    </row>
    <row r="885">
      <c r="B885" s="2013">
        <v>883.0</v>
      </c>
      <c r="C885" s="2013">
        <v>106.0</v>
      </c>
      <c r="D885" s="2013">
        <v>211.0</v>
      </c>
      <c r="E885" s="2013">
        <v>141.0</v>
      </c>
      <c r="F885" s="2013">
        <v>141.0</v>
      </c>
      <c r="G885" s="2013">
        <v>142.0</v>
      </c>
      <c r="H885" s="2013">
        <v>142.0</v>
      </c>
    </row>
    <row r="886">
      <c r="B886" s="2013">
        <v>884.0</v>
      </c>
      <c r="C886" s="2013">
        <v>106.0</v>
      </c>
      <c r="D886" s="2013">
        <v>212.0</v>
      </c>
      <c r="E886" s="2013">
        <v>141.0</v>
      </c>
      <c r="F886" s="2013">
        <v>141.0</v>
      </c>
      <c r="G886" s="2013">
        <v>142.0</v>
      </c>
      <c r="H886" s="2013">
        <v>142.0</v>
      </c>
    </row>
    <row r="887">
      <c r="B887" s="2013">
        <v>885.0</v>
      </c>
      <c r="C887" s="2013">
        <v>106.0</v>
      </c>
      <c r="D887" s="2013">
        <v>213.0</v>
      </c>
      <c r="E887" s="2013">
        <v>141.0</v>
      </c>
      <c r="F887" s="2013">
        <v>141.0</v>
      </c>
      <c r="G887" s="2013">
        <v>142.0</v>
      </c>
      <c r="H887" s="2013">
        <v>142.0</v>
      </c>
    </row>
    <row r="888">
      <c r="B888" s="2013">
        <v>886.0</v>
      </c>
      <c r="C888" s="2013">
        <v>106.0</v>
      </c>
      <c r="D888" s="2013">
        <v>212.0</v>
      </c>
      <c r="E888" s="2013">
        <v>142.0</v>
      </c>
      <c r="F888" s="2013">
        <v>142.0</v>
      </c>
      <c r="G888" s="2013">
        <v>142.0</v>
      </c>
      <c r="H888" s="2013">
        <v>142.0</v>
      </c>
    </row>
    <row r="889">
      <c r="B889" s="2013">
        <v>887.0</v>
      </c>
      <c r="C889" s="2013">
        <v>106.0</v>
      </c>
      <c r="D889" s="2013">
        <v>213.0</v>
      </c>
      <c r="E889" s="2013">
        <v>142.0</v>
      </c>
      <c r="F889" s="2013">
        <v>142.0</v>
      </c>
      <c r="G889" s="2013">
        <v>142.0</v>
      </c>
      <c r="H889" s="2013">
        <v>142.0</v>
      </c>
    </row>
    <row r="890">
      <c r="B890" s="2013">
        <v>888.0</v>
      </c>
      <c r="C890" s="2013">
        <v>107.0</v>
      </c>
      <c r="D890" s="2013">
        <v>213.0</v>
      </c>
      <c r="E890" s="2013">
        <v>142.0</v>
      </c>
      <c r="F890" s="2013">
        <v>142.0</v>
      </c>
      <c r="G890" s="2013">
        <v>142.0</v>
      </c>
      <c r="H890" s="2013">
        <v>142.0</v>
      </c>
    </row>
    <row r="891">
      <c r="B891" s="2013">
        <v>889.0</v>
      </c>
      <c r="C891" s="2013">
        <v>107.0</v>
      </c>
      <c r="D891" s="2013">
        <v>214.0</v>
      </c>
      <c r="E891" s="2013">
        <v>142.0</v>
      </c>
      <c r="F891" s="2013">
        <v>142.0</v>
      </c>
      <c r="G891" s="2013">
        <v>142.0</v>
      </c>
      <c r="H891" s="2013">
        <v>142.0</v>
      </c>
    </row>
    <row r="892">
      <c r="B892" s="2013">
        <v>890.0</v>
      </c>
      <c r="C892" s="2013">
        <v>107.0</v>
      </c>
      <c r="D892" s="2013">
        <v>213.0</v>
      </c>
      <c r="E892" s="2013">
        <v>142.0</v>
      </c>
      <c r="F892" s="2013">
        <v>142.0</v>
      </c>
      <c r="G892" s="2013">
        <v>143.0</v>
      </c>
      <c r="H892" s="2013">
        <v>143.0</v>
      </c>
    </row>
    <row r="893">
      <c r="B893" s="2013">
        <v>891.0</v>
      </c>
      <c r="C893" s="2013">
        <v>107.0</v>
      </c>
      <c r="D893" s="2013">
        <v>214.0</v>
      </c>
      <c r="E893" s="2013">
        <v>142.0</v>
      </c>
      <c r="F893" s="2013">
        <v>142.0</v>
      </c>
      <c r="G893" s="2013">
        <v>143.0</v>
      </c>
      <c r="H893" s="2013">
        <v>143.0</v>
      </c>
    </row>
    <row r="894">
      <c r="B894" s="2013">
        <v>892.0</v>
      </c>
      <c r="C894" s="2013">
        <v>107.0</v>
      </c>
      <c r="D894" s="2013">
        <v>215.0</v>
      </c>
      <c r="E894" s="2013">
        <v>142.0</v>
      </c>
      <c r="F894" s="2013">
        <v>142.0</v>
      </c>
      <c r="G894" s="2013">
        <v>143.0</v>
      </c>
      <c r="H894" s="2013">
        <v>143.0</v>
      </c>
    </row>
    <row r="895">
      <c r="B895" s="2013">
        <v>893.0</v>
      </c>
      <c r="C895" s="2013">
        <v>107.0</v>
      </c>
      <c r="D895" s="2013">
        <v>214.0</v>
      </c>
      <c r="E895" s="2013">
        <v>143.0</v>
      </c>
      <c r="F895" s="2013">
        <v>143.0</v>
      </c>
      <c r="G895" s="2013">
        <v>143.0</v>
      </c>
      <c r="H895" s="2013">
        <v>143.0</v>
      </c>
    </row>
    <row r="896">
      <c r="B896" s="2013">
        <v>894.0</v>
      </c>
      <c r="C896" s="2013">
        <v>107.0</v>
      </c>
      <c r="D896" s="2013">
        <v>215.0</v>
      </c>
      <c r="E896" s="2013">
        <v>143.0</v>
      </c>
      <c r="F896" s="2013">
        <v>143.0</v>
      </c>
      <c r="G896" s="2013">
        <v>143.0</v>
      </c>
      <c r="H896" s="2013">
        <v>143.0</v>
      </c>
    </row>
    <row r="897">
      <c r="B897" s="2013">
        <v>895.0</v>
      </c>
      <c r="C897" s="2013">
        <v>108.0</v>
      </c>
      <c r="D897" s="2013">
        <v>215.0</v>
      </c>
      <c r="E897" s="2013">
        <v>143.0</v>
      </c>
      <c r="F897" s="2013">
        <v>143.0</v>
      </c>
      <c r="G897" s="2013">
        <v>143.0</v>
      </c>
      <c r="H897" s="2013">
        <v>143.0</v>
      </c>
    </row>
    <row r="898">
      <c r="B898" s="2013">
        <v>896.0</v>
      </c>
      <c r="C898" s="2013">
        <v>107.0</v>
      </c>
      <c r="D898" s="2013">
        <v>215.0</v>
      </c>
      <c r="E898" s="2013">
        <v>143.0</v>
      </c>
      <c r="F898" s="2013">
        <v>143.0</v>
      </c>
      <c r="G898" s="2013">
        <v>144.0</v>
      </c>
      <c r="H898" s="2013">
        <v>144.0</v>
      </c>
    </row>
    <row r="899">
      <c r="B899" s="2013">
        <v>897.0</v>
      </c>
      <c r="C899" s="2013">
        <v>108.0</v>
      </c>
      <c r="D899" s="2013">
        <v>215.0</v>
      </c>
      <c r="E899" s="2013">
        <v>143.0</v>
      </c>
      <c r="F899" s="2013">
        <v>143.0</v>
      </c>
      <c r="G899" s="2013">
        <v>144.0</v>
      </c>
      <c r="H899" s="2013">
        <v>144.0</v>
      </c>
    </row>
    <row r="900">
      <c r="B900" s="2013">
        <v>898.0</v>
      </c>
      <c r="C900" s="2013">
        <v>107.0</v>
      </c>
      <c r="D900" s="2013">
        <v>215.0</v>
      </c>
      <c r="E900" s="2013">
        <v>144.0</v>
      </c>
      <c r="F900" s="2013">
        <v>144.0</v>
      </c>
      <c r="G900" s="2013">
        <v>144.0</v>
      </c>
      <c r="H900" s="2013">
        <v>144.0</v>
      </c>
    </row>
    <row r="901">
      <c r="B901" s="2013">
        <v>899.0</v>
      </c>
      <c r="C901" s="2013">
        <v>108.0</v>
      </c>
      <c r="D901" s="2013">
        <v>215.0</v>
      </c>
      <c r="E901" s="2013">
        <v>144.0</v>
      </c>
      <c r="F901" s="2013">
        <v>144.0</v>
      </c>
      <c r="G901" s="2013">
        <v>144.0</v>
      </c>
      <c r="H901" s="2013">
        <v>144.0</v>
      </c>
    </row>
    <row r="902">
      <c r="B902" s="2013">
        <v>900.0</v>
      </c>
      <c r="C902" s="2013">
        <v>108.0</v>
      </c>
      <c r="D902" s="2013">
        <v>216.0</v>
      </c>
      <c r="E902" s="2013">
        <v>144.0</v>
      </c>
      <c r="F902" s="2013">
        <v>144.0</v>
      </c>
      <c r="G902" s="2013">
        <v>144.0</v>
      </c>
      <c r="H902" s="2013">
        <v>144.0</v>
      </c>
    </row>
    <row r="903">
      <c r="B903" s="2013">
        <v>901.0</v>
      </c>
      <c r="C903" s="2013">
        <v>108.0</v>
      </c>
      <c r="D903" s="2013">
        <v>217.0</v>
      </c>
      <c r="E903" s="2013">
        <v>144.0</v>
      </c>
      <c r="F903" s="2013">
        <v>144.0</v>
      </c>
      <c r="G903" s="2013">
        <v>144.0</v>
      </c>
      <c r="H903" s="2013">
        <v>144.0</v>
      </c>
    </row>
    <row r="904">
      <c r="B904" s="2013">
        <v>902.0</v>
      </c>
      <c r="C904" s="2013">
        <v>109.0</v>
      </c>
      <c r="D904" s="2013">
        <v>217.0</v>
      </c>
      <c r="E904" s="2013">
        <v>144.0</v>
      </c>
      <c r="F904" s="2013">
        <v>144.0</v>
      </c>
      <c r="G904" s="2013">
        <v>144.0</v>
      </c>
      <c r="H904" s="2013">
        <v>144.0</v>
      </c>
    </row>
    <row r="905">
      <c r="B905" s="2013">
        <v>903.0</v>
      </c>
      <c r="C905" s="2013">
        <v>108.0</v>
      </c>
      <c r="D905" s="2013">
        <v>217.0</v>
      </c>
      <c r="E905" s="2013">
        <v>144.0</v>
      </c>
      <c r="F905" s="2013">
        <v>144.0</v>
      </c>
      <c r="G905" s="2013">
        <v>145.0</v>
      </c>
      <c r="H905" s="2013">
        <v>145.0</v>
      </c>
    </row>
    <row r="906">
      <c r="B906" s="2013">
        <v>904.0</v>
      </c>
      <c r="C906" s="2013">
        <v>109.0</v>
      </c>
      <c r="D906" s="2013">
        <v>217.0</v>
      </c>
      <c r="E906" s="2013">
        <v>144.0</v>
      </c>
      <c r="F906" s="2013">
        <v>144.0</v>
      </c>
      <c r="G906" s="2013">
        <v>145.0</v>
      </c>
      <c r="H906" s="2013">
        <v>145.0</v>
      </c>
    </row>
    <row r="907">
      <c r="B907" s="2013">
        <v>905.0</v>
      </c>
      <c r="C907" s="2013">
        <v>108.0</v>
      </c>
      <c r="D907" s="2013">
        <v>217.0</v>
      </c>
      <c r="E907" s="2013">
        <v>145.0</v>
      </c>
      <c r="F907" s="2013">
        <v>145.0</v>
      </c>
      <c r="G907" s="2013">
        <v>145.0</v>
      </c>
      <c r="H907" s="2013">
        <v>145.0</v>
      </c>
    </row>
    <row r="908">
      <c r="B908" s="2013">
        <v>906.0</v>
      </c>
      <c r="C908" s="2013">
        <v>109.0</v>
      </c>
      <c r="D908" s="2013">
        <v>217.0</v>
      </c>
      <c r="E908" s="2013">
        <v>145.0</v>
      </c>
      <c r="F908" s="2013">
        <v>145.0</v>
      </c>
      <c r="G908" s="2013">
        <v>145.0</v>
      </c>
      <c r="H908" s="2013">
        <v>145.0</v>
      </c>
    </row>
    <row r="909">
      <c r="B909" s="2013">
        <v>907.0</v>
      </c>
      <c r="C909" s="2013">
        <v>109.0</v>
      </c>
      <c r="D909" s="2013">
        <v>218.0</v>
      </c>
      <c r="E909" s="2013">
        <v>145.0</v>
      </c>
      <c r="F909" s="2013">
        <v>145.0</v>
      </c>
      <c r="G909" s="2013">
        <v>145.0</v>
      </c>
      <c r="H909" s="2013">
        <v>145.0</v>
      </c>
    </row>
    <row r="910">
      <c r="B910" s="2013">
        <v>908.0</v>
      </c>
      <c r="C910" s="2013">
        <v>109.0</v>
      </c>
      <c r="D910" s="2013">
        <v>217.0</v>
      </c>
      <c r="E910" s="2013">
        <v>145.0</v>
      </c>
      <c r="F910" s="2013">
        <v>145.0</v>
      </c>
      <c r="G910" s="2013">
        <v>146.0</v>
      </c>
      <c r="H910" s="2013">
        <v>146.0</v>
      </c>
    </row>
    <row r="911">
      <c r="B911" s="2013">
        <v>909.0</v>
      </c>
      <c r="C911" s="2013">
        <v>109.0</v>
      </c>
      <c r="D911" s="2013">
        <v>218.0</v>
      </c>
      <c r="E911" s="2013">
        <v>145.0</v>
      </c>
      <c r="F911" s="2013">
        <v>145.0</v>
      </c>
      <c r="G911" s="2013">
        <v>146.0</v>
      </c>
      <c r="H911" s="2013">
        <v>146.0</v>
      </c>
    </row>
    <row r="912">
      <c r="B912" s="2013">
        <v>910.0</v>
      </c>
      <c r="C912" s="2013">
        <v>109.0</v>
      </c>
      <c r="D912" s="2013">
        <v>219.0</v>
      </c>
      <c r="E912" s="2013">
        <v>145.0</v>
      </c>
      <c r="F912" s="2013">
        <v>145.0</v>
      </c>
      <c r="G912" s="2013">
        <v>146.0</v>
      </c>
      <c r="H912" s="2013">
        <v>146.0</v>
      </c>
    </row>
    <row r="913">
      <c r="B913" s="2013">
        <v>911.0</v>
      </c>
      <c r="C913" s="2013">
        <v>109.0</v>
      </c>
      <c r="D913" s="2013">
        <v>218.0</v>
      </c>
      <c r="E913" s="2013">
        <v>146.0</v>
      </c>
      <c r="F913" s="2013">
        <v>146.0</v>
      </c>
      <c r="G913" s="2013">
        <v>146.0</v>
      </c>
      <c r="H913" s="2013">
        <v>146.0</v>
      </c>
    </row>
    <row r="914">
      <c r="B914" s="2013">
        <v>912.0</v>
      </c>
      <c r="C914" s="2013">
        <v>109.0</v>
      </c>
      <c r="D914" s="2013">
        <v>219.0</v>
      </c>
      <c r="E914" s="2013">
        <v>146.0</v>
      </c>
      <c r="F914" s="2013">
        <v>146.0</v>
      </c>
      <c r="G914" s="2013">
        <v>146.0</v>
      </c>
      <c r="H914" s="2013">
        <v>146.0</v>
      </c>
    </row>
    <row r="915">
      <c r="B915" s="2013">
        <v>913.0</v>
      </c>
      <c r="C915" s="2013">
        <v>110.0</v>
      </c>
      <c r="D915" s="2013">
        <v>219.0</v>
      </c>
      <c r="E915" s="2013">
        <v>146.0</v>
      </c>
      <c r="F915" s="2013">
        <v>146.0</v>
      </c>
      <c r="G915" s="2013">
        <v>146.0</v>
      </c>
      <c r="H915" s="2013">
        <v>146.0</v>
      </c>
    </row>
    <row r="916">
      <c r="B916" s="2013">
        <v>914.0</v>
      </c>
      <c r="C916" s="2013">
        <v>110.0</v>
      </c>
      <c r="D916" s="2013">
        <v>220.0</v>
      </c>
      <c r="E916" s="2013">
        <v>146.0</v>
      </c>
      <c r="F916" s="2013">
        <v>146.0</v>
      </c>
      <c r="G916" s="2013">
        <v>146.0</v>
      </c>
      <c r="H916" s="2013">
        <v>146.0</v>
      </c>
    </row>
    <row r="917">
      <c r="B917" s="2013">
        <v>915.0</v>
      </c>
      <c r="C917" s="2013">
        <v>110.0</v>
      </c>
      <c r="D917" s="2013">
        <v>219.0</v>
      </c>
      <c r="E917" s="2013">
        <v>146.0</v>
      </c>
      <c r="F917" s="2013">
        <v>146.0</v>
      </c>
      <c r="G917" s="2013">
        <v>147.0</v>
      </c>
      <c r="H917" s="2013">
        <v>147.0</v>
      </c>
    </row>
    <row r="918">
      <c r="B918" s="2013">
        <v>916.0</v>
      </c>
      <c r="C918" s="2013">
        <v>110.0</v>
      </c>
      <c r="D918" s="2013">
        <v>220.0</v>
      </c>
      <c r="E918" s="2013">
        <v>146.0</v>
      </c>
      <c r="F918" s="2013">
        <v>146.0</v>
      </c>
      <c r="G918" s="2013">
        <v>147.0</v>
      </c>
      <c r="H918" s="2013">
        <v>147.0</v>
      </c>
    </row>
    <row r="919">
      <c r="B919" s="2013">
        <v>917.0</v>
      </c>
      <c r="C919" s="2013">
        <v>110.0</v>
      </c>
      <c r="D919" s="2013">
        <v>221.0</v>
      </c>
      <c r="E919" s="2013">
        <v>146.0</v>
      </c>
      <c r="F919" s="2013">
        <v>146.0</v>
      </c>
      <c r="G919" s="2013">
        <v>147.0</v>
      </c>
      <c r="H919" s="2013">
        <v>147.0</v>
      </c>
    </row>
    <row r="920">
      <c r="B920" s="2013">
        <v>918.0</v>
      </c>
      <c r="C920" s="2013">
        <v>110.0</v>
      </c>
      <c r="D920" s="2013">
        <v>220.0</v>
      </c>
      <c r="E920" s="2013">
        <v>147.0</v>
      </c>
      <c r="F920" s="2013">
        <v>147.0</v>
      </c>
      <c r="G920" s="2013">
        <v>147.0</v>
      </c>
      <c r="H920" s="2013">
        <v>147.0</v>
      </c>
    </row>
    <row r="921">
      <c r="B921" s="2013">
        <v>919.0</v>
      </c>
      <c r="C921" s="2013">
        <v>110.0</v>
      </c>
      <c r="D921" s="2013">
        <v>221.0</v>
      </c>
      <c r="E921" s="2013">
        <v>147.0</v>
      </c>
      <c r="F921" s="2013">
        <v>147.0</v>
      </c>
      <c r="G921" s="2013">
        <v>147.0</v>
      </c>
      <c r="H921" s="2013">
        <v>147.0</v>
      </c>
    </row>
    <row r="922">
      <c r="B922" s="2013">
        <v>920.0</v>
      </c>
      <c r="C922" s="2013">
        <v>111.0</v>
      </c>
      <c r="D922" s="2013">
        <v>221.0</v>
      </c>
      <c r="E922" s="2013">
        <v>147.0</v>
      </c>
      <c r="F922" s="2013">
        <v>147.0</v>
      </c>
      <c r="G922" s="2013">
        <v>147.0</v>
      </c>
      <c r="H922" s="2013">
        <v>147.0</v>
      </c>
    </row>
    <row r="923">
      <c r="B923" s="2013">
        <v>921.0</v>
      </c>
      <c r="C923" s="2013">
        <v>110.0</v>
      </c>
      <c r="D923" s="2013">
        <v>221.0</v>
      </c>
      <c r="E923" s="2013">
        <v>147.0</v>
      </c>
      <c r="F923" s="2013">
        <v>147.0</v>
      </c>
      <c r="G923" s="2013">
        <v>148.0</v>
      </c>
      <c r="H923" s="2013">
        <v>148.0</v>
      </c>
    </row>
    <row r="924">
      <c r="B924" s="2013">
        <v>922.0</v>
      </c>
      <c r="C924" s="2013">
        <v>111.0</v>
      </c>
      <c r="D924" s="2013">
        <v>221.0</v>
      </c>
      <c r="E924" s="2013">
        <v>147.0</v>
      </c>
      <c r="F924" s="2013">
        <v>147.0</v>
      </c>
      <c r="G924" s="2013">
        <v>148.0</v>
      </c>
      <c r="H924" s="2013">
        <v>148.0</v>
      </c>
    </row>
    <row r="925">
      <c r="B925" s="2013">
        <v>923.0</v>
      </c>
      <c r="C925" s="2013">
        <v>110.0</v>
      </c>
      <c r="D925" s="2013">
        <v>221.0</v>
      </c>
      <c r="E925" s="2013">
        <v>148.0</v>
      </c>
      <c r="F925" s="2013">
        <v>148.0</v>
      </c>
      <c r="G925" s="2013">
        <v>148.0</v>
      </c>
      <c r="H925" s="2013">
        <v>148.0</v>
      </c>
    </row>
    <row r="926">
      <c r="B926" s="2013">
        <v>924.0</v>
      </c>
      <c r="C926" s="2013">
        <v>111.0</v>
      </c>
      <c r="D926" s="2013">
        <v>221.0</v>
      </c>
      <c r="E926" s="2013">
        <v>148.0</v>
      </c>
      <c r="F926" s="2013">
        <v>148.0</v>
      </c>
      <c r="G926" s="2013">
        <v>148.0</v>
      </c>
      <c r="H926" s="2013">
        <v>148.0</v>
      </c>
    </row>
    <row r="927">
      <c r="B927" s="2013">
        <v>925.0</v>
      </c>
      <c r="C927" s="2013">
        <v>111.0</v>
      </c>
      <c r="D927" s="2013">
        <v>222.0</v>
      </c>
      <c r="E927" s="2013">
        <v>148.0</v>
      </c>
      <c r="F927" s="2013">
        <v>148.0</v>
      </c>
      <c r="G927" s="2013">
        <v>148.0</v>
      </c>
      <c r="H927" s="2013">
        <v>148.0</v>
      </c>
    </row>
    <row r="928">
      <c r="B928" s="2013">
        <v>926.0</v>
      </c>
      <c r="C928" s="2013">
        <v>111.0</v>
      </c>
      <c r="D928" s="2013">
        <v>223.0</v>
      </c>
      <c r="E928" s="2013">
        <v>148.0</v>
      </c>
      <c r="F928" s="2013">
        <v>148.0</v>
      </c>
      <c r="G928" s="2013">
        <v>148.0</v>
      </c>
      <c r="H928" s="2013">
        <v>148.0</v>
      </c>
    </row>
    <row r="929">
      <c r="B929" s="2013">
        <v>927.0</v>
      </c>
      <c r="C929" s="2013">
        <v>112.0</v>
      </c>
      <c r="D929" s="2013">
        <v>223.0</v>
      </c>
      <c r="E929" s="2013">
        <v>148.0</v>
      </c>
      <c r="F929" s="2013">
        <v>148.0</v>
      </c>
      <c r="G929" s="2013">
        <v>148.0</v>
      </c>
      <c r="H929" s="2013">
        <v>148.0</v>
      </c>
    </row>
    <row r="930">
      <c r="B930" s="2013">
        <v>928.0</v>
      </c>
      <c r="C930" s="2013">
        <v>111.0</v>
      </c>
      <c r="D930" s="2013">
        <v>223.0</v>
      </c>
      <c r="E930" s="2013">
        <v>148.0</v>
      </c>
      <c r="F930" s="2013">
        <v>148.0</v>
      </c>
      <c r="G930" s="2013">
        <v>149.0</v>
      </c>
      <c r="H930" s="2013">
        <v>149.0</v>
      </c>
    </row>
    <row r="931">
      <c r="B931" s="2013">
        <v>929.0</v>
      </c>
      <c r="C931" s="2013">
        <v>112.0</v>
      </c>
      <c r="D931" s="2013">
        <v>223.0</v>
      </c>
      <c r="E931" s="2013">
        <v>148.0</v>
      </c>
      <c r="F931" s="2013">
        <v>148.0</v>
      </c>
      <c r="G931" s="2013">
        <v>149.0</v>
      </c>
      <c r="H931" s="2013">
        <v>149.0</v>
      </c>
    </row>
    <row r="932">
      <c r="B932" s="2013">
        <v>930.0</v>
      </c>
      <c r="C932" s="2013">
        <v>111.0</v>
      </c>
      <c r="D932" s="2013">
        <v>223.0</v>
      </c>
      <c r="E932" s="2013">
        <v>149.0</v>
      </c>
      <c r="F932" s="2013">
        <v>149.0</v>
      </c>
      <c r="G932" s="2013">
        <v>149.0</v>
      </c>
      <c r="H932" s="2013">
        <v>149.0</v>
      </c>
    </row>
    <row r="933">
      <c r="B933" s="2013">
        <v>931.0</v>
      </c>
      <c r="C933" s="2013">
        <v>112.0</v>
      </c>
      <c r="D933" s="2013">
        <v>223.0</v>
      </c>
      <c r="E933" s="2013">
        <v>149.0</v>
      </c>
      <c r="F933" s="2013">
        <v>149.0</v>
      </c>
      <c r="G933" s="2013">
        <v>149.0</v>
      </c>
      <c r="H933" s="2013">
        <v>149.0</v>
      </c>
    </row>
    <row r="934">
      <c r="B934" s="2013">
        <v>932.0</v>
      </c>
      <c r="C934" s="2013">
        <v>112.0</v>
      </c>
      <c r="D934" s="2013">
        <v>224.0</v>
      </c>
      <c r="E934" s="2013">
        <v>149.0</v>
      </c>
      <c r="F934" s="2013">
        <v>149.0</v>
      </c>
      <c r="G934" s="2013">
        <v>149.0</v>
      </c>
      <c r="H934" s="2013">
        <v>149.0</v>
      </c>
    </row>
    <row r="935">
      <c r="B935" s="2013">
        <v>933.0</v>
      </c>
      <c r="C935" s="2013">
        <v>112.0</v>
      </c>
      <c r="D935" s="2013">
        <v>223.0</v>
      </c>
      <c r="E935" s="2013">
        <v>149.0</v>
      </c>
      <c r="F935" s="2013">
        <v>149.0</v>
      </c>
      <c r="G935" s="2013">
        <v>150.0</v>
      </c>
      <c r="H935" s="2013">
        <v>150.0</v>
      </c>
    </row>
    <row r="936">
      <c r="B936" s="2013">
        <v>934.0</v>
      </c>
      <c r="C936" s="2013">
        <v>112.0</v>
      </c>
      <c r="D936" s="2013">
        <v>224.0</v>
      </c>
      <c r="E936" s="2013">
        <v>149.0</v>
      </c>
      <c r="F936" s="2013">
        <v>149.0</v>
      </c>
      <c r="G936" s="2013">
        <v>150.0</v>
      </c>
      <c r="H936" s="2013">
        <v>150.0</v>
      </c>
    </row>
    <row r="937">
      <c r="B937" s="2013">
        <v>935.0</v>
      </c>
      <c r="C937" s="2013">
        <v>112.0</v>
      </c>
      <c r="D937" s="2013">
        <v>225.0</v>
      </c>
      <c r="E937" s="2013">
        <v>149.0</v>
      </c>
      <c r="F937" s="2013">
        <v>149.0</v>
      </c>
      <c r="G937" s="2013">
        <v>150.0</v>
      </c>
      <c r="H937" s="2013">
        <v>150.0</v>
      </c>
    </row>
    <row r="938">
      <c r="B938" s="2013">
        <v>936.0</v>
      </c>
      <c r="C938" s="2013">
        <v>112.0</v>
      </c>
      <c r="D938" s="2013">
        <v>224.0</v>
      </c>
      <c r="E938" s="2013">
        <v>150.0</v>
      </c>
      <c r="F938" s="2013">
        <v>150.0</v>
      </c>
      <c r="G938" s="2013">
        <v>150.0</v>
      </c>
      <c r="H938" s="2013">
        <v>150.0</v>
      </c>
    </row>
    <row r="939">
      <c r="B939" s="2013">
        <v>937.0</v>
      </c>
      <c r="C939" s="2013">
        <v>112.0</v>
      </c>
      <c r="D939" s="2013">
        <v>225.0</v>
      </c>
      <c r="E939" s="2013">
        <v>150.0</v>
      </c>
      <c r="F939" s="2013">
        <v>150.0</v>
      </c>
      <c r="G939" s="2013">
        <v>150.0</v>
      </c>
      <c r="H939" s="2013">
        <v>150.0</v>
      </c>
    </row>
    <row r="940">
      <c r="B940" s="2013">
        <v>938.0</v>
      </c>
      <c r="C940" s="2013">
        <v>113.0</v>
      </c>
      <c r="D940" s="2013">
        <v>225.0</v>
      </c>
      <c r="E940" s="2013">
        <v>150.0</v>
      </c>
      <c r="F940" s="2013">
        <v>150.0</v>
      </c>
      <c r="G940" s="2013">
        <v>150.0</v>
      </c>
      <c r="H940" s="2013">
        <v>150.0</v>
      </c>
    </row>
    <row r="941">
      <c r="B941" s="2013">
        <v>939.0</v>
      </c>
      <c r="C941" s="2013">
        <v>113.0</v>
      </c>
      <c r="D941" s="2013">
        <v>226.0</v>
      </c>
      <c r="E941" s="2013">
        <v>150.0</v>
      </c>
      <c r="F941" s="2013">
        <v>150.0</v>
      </c>
      <c r="G941" s="2013">
        <v>150.0</v>
      </c>
      <c r="H941" s="2013">
        <v>150.0</v>
      </c>
    </row>
    <row r="942">
      <c r="B942" s="2013">
        <v>940.0</v>
      </c>
      <c r="C942" s="2013">
        <v>113.0</v>
      </c>
      <c r="D942" s="2013">
        <v>225.0</v>
      </c>
      <c r="E942" s="2013">
        <v>150.0</v>
      </c>
      <c r="F942" s="2013">
        <v>150.0</v>
      </c>
      <c r="G942" s="2013">
        <v>151.0</v>
      </c>
      <c r="H942" s="2013">
        <v>151.0</v>
      </c>
    </row>
    <row r="943">
      <c r="B943" s="2013">
        <v>941.0</v>
      </c>
      <c r="C943" s="2013">
        <v>113.0</v>
      </c>
      <c r="D943" s="2013">
        <v>226.0</v>
      </c>
      <c r="E943" s="2013">
        <v>150.0</v>
      </c>
      <c r="F943" s="2013">
        <v>150.0</v>
      </c>
      <c r="G943" s="2013">
        <v>151.0</v>
      </c>
      <c r="H943" s="2013">
        <v>151.0</v>
      </c>
    </row>
    <row r="944">
      <c r="B944" s="2013">
        <v>942.0</v>
      </c>
      <c r="C944" s="2013">
        <v>113.0</v>
      </c>
      <c r="D944" s="2013">
        <v>227.0</v>
      </c>
      <c r="E944" s="2013">
        <v>150.0</v>
      </c>
      <c r="F944" s="2013">
        <v>150.0</v>
      </c>
      <c r="G944" s="2013">
        <v>151.0</v>
      </c>
      <c r="H944" s="2013">
        <v>151.0</v>
      </c>
    </row>
    <row r="945">
      <c r="B945" s="2013">
        <v>943.0</v>
      </c>
      <c r="C945" s="2013">
        <v>113.0</v>
      </c>
      <c r="D945" s="2013">
        <v>226.0</v>
      </c>
      <c r="E945" s="2013">
        <v>151.0</v>
      </c>
      <c r="F945" s="2013">
        <v>151.0</v>
      </c>
      <c r="G945" s="2013">
        <v>151.0</v>
      </c>
      <c r="H945" s="2013">
        <v>151.0</v>
      </c>
    </row>
    <row r="946">
      <c r="B946" s="2013">
        <v>944.0</v>
      </c>
      <c r="C946" s="2013">
        <v>113.0</v>
      </c>
      <c r="D946" s="2013">
        <v>227.0</v>
      </c>
      <c r="E946" s="2013">
        <v>151.0</v>
      </c>
      <c r="F946" s="2013">
        <v>151.0</v>
      </c>
      <c r="G946" s="2013">
        <v>151.0</v>
      </c>
      <c r="H946" s="2013">
        <v>151.0</v>
      </c>
    </row>
    <row r="947">
      <c r="B947" s="2013">
        <v>945.0</v>
      </c>
      <c r="C947" s="2013">
        <v>114.0</v>
      </c>
      <c r="D947" s="2013">
        <v>227.0</v>
      </c>
      <c r="E947" s="2013">
        <v>151.0</v>
      </c>
      <c r="F947" s="2013">
        <v>151.0</v>
      </c>
      <c r="G947" s="2013">
        <v>151.0</v>
      </c>
      <c r="H947" s="2013">
        <v>151.0</v>
      </c>
    </row>
    <row r="948">
      <c r="B948" s="2013">
        <v>946.0</v>
      </c>
      <c r="C948" s="2013">
        <v>113.0</v>
      </c>
      <c r="D948" s="2013">
        <v>227.0</v>
      </c>
      <c r="E948" s="2013">
        <v>151.0</v>
      </c>
      <c r="F948" s="2013">
        <v>151.0</v>
      </c>
      <c r="G948" s="2013">
        <v>152.0</v>
      </c>
      <c r="H948" s="2013">
        <v>152.0</v>
      </c>
    </row>
    <row r="949">
      <c r="B949" s="2013">
        <v>947.0</v>
      </c>
      <c r="C949" s="2013">
        <v>114.0</v>
      </c>
      <c r="D949" s="2013">
        <v>227.0</v>
      </c>
      <c r="E949" s="2013">
        <v>151.0</v>
      </c>
      <c r="F949" s="2013">
        <v>151.0</v>
      </c>
      <c r="G949" s="2013">
        <v>152.0</v>
      </c>
      <c r="H949" s="2013">
        <v>152.0</v>
      </c>
    </row>
    <row r="950">
      <c r="B950" s="2013">
        <v>948.0</v>
      </c>
      <c r="C950" s="2013">
        <v>113.0</v>
      </c>
      <c r="D950" s="2013">
        <v>227.0</v>
      </c>
      <c r="E950" s="2013">
        <v>152.0</v>
      </c>
      <c r="F950" s="2013">
        <v>152.0</v>
      </c>
      <c r="G950" s="2013">
        <v>152.0</v>
      </c>
      <c r="H950" s="2013">
        <v>152.0</v>
      </c>
    </row>
    <row r="951">
      <c r="B951" s="2013">
        <v>949.0</v>
      </c>
      <c r="C951" s="2013">
        <v>114.0</v>
      </c>
      <c r="D951" s="2013">
        <v>227.0</v>
      </c>
      <c r="E951" s="2013">
        <v>152.0</v>
      </c>
      <c r="F951" s="2013">
        <v>152.0</v>
      </c>
      <c r="G951" s="2013">
        <v>152.0</v>
      </c>
      <c r="H951" s="2013">
        <v>152.0</v>
      </c>
    </row>
    <row r="952">
      <c r="B952" s="2013">
        <v>950.0</v>
      </c>
      <c r="C952" s="2013">
        <v>114.0</v>
      </c>
      <c r="D952" s="2013">
        <v>228.0</v>
      </c>
      <c r="E952" s="2013">
        <v>152.0</v>
      </c>
      <c r="F952" s="2013">
        <v>152.0</v>
      </c>
      <c r="G952" s="2013">
        <v>152.0</v>
      </c>
      <c r="H952" s="2013">
        <v>152.0</v>
      </c>
    </row>
    <row r="953">
      <c r="B953" s="2013">
        <v>951.0</v>
      </c>
      <c r="C953" s="2013">
        <v>114.0</v>
      </c>
      <c r="D953" s="2013">
        <v>229.0</v>
      </c>
      <c r="E953" s="2013">
        <v>152.0</v>
      </c>
      <c r="F953" s="2013">
        <v>152.0</v>
      </c>
      <c r="G953" s="2013">
        <v>152.0</v>
      </c>
      <c r="H953" s="2013">
        <v>152.0</v>
      </c>
    </row>
    <row r="954">
      <c r="B954" s="2013">
        <v>952.0</v>
      </c>
      <c r="C954" s="2013">
        <v>115.0</v>
      </c>
      <c r="D954" s="2013">
        <v>229.0</v>
      </c>
      <c r="E954" s="2013">
        <v>152.0</v>
      </c>
      <c r="F954" s="2013">
        <v>152.0</v>
      </c>
      <c r="G954" s="2013">
        <v>152.0</v>
      </c>
      <c r="H954" s="2013">
        <v>152.0</v>
      </c>
    </row>
    <row r="955">
      <c r="B955" s="2013">
        <v>953.0</v>
      </c>
      <c r="C955" s="2013">
        <v>114.0</v>
      </c>
      <c r="D955" s="2013">
        <v>229.0</v>
      </c>
      <c r="E955" s="2013">
        <v>152.0</v>
      </c>
      <c r="F955" s="2013">
        <v>152.0</v>
      </c>
      <c r="G955" s="2013">
        <v>153.0</v>
      </c>
      <c r="H955" s="2013">
        <v>153.0</v>
      </c>
    </row>
    <row r="956">
      <c r="B956" s="2013">
        <v>954.0</v>
      </c>
      <c r="C956" s="2013">
        <v>115.0</v>
      </c>
      <c r="D956" s="2013">
        <v>229.0</v>
      </c>
      <c r="E956" s="2013">
        <v>152.0</v>
      </c>
      <c r="F956" s="2013">
        <v>152.0</v>
      </c>
      <c r="G956" s="2013">
        <v>153.0</v>
      </c>
      <c r="H956" s="2013">
        <v>153.0</v>
      </c>
    </row>
    <row r="957">
      <c r="B957" s="2013">
        <v>955.0</v>
      </c>
      <c r="C957" s="2013">
        <v>114.0</v>
      </c>
      <c r="D957" s="2013">
        <v>229.0</v>
      </c>
      <c r="E957" s="2013">
        <v>153.0</v>
      </c>
      <c r="F957" s="2013">
        <v>153.0</v>
      </c>
      <c r="G957" s="2013">
        <v>153.0</v>
      </c>
      <c r="H957" s="2013">
        <v>153.0</v>
      </c>
    </row>
    <row r="958">
      <c r="B958" s="2013">
        <v>956.0</v>
      </c>
      <c r="C958" s="2013">
        <v>115.0</v>
      </c>
      <c r="D958" s="2013">
        <v>229.0</v>
      </c>
      <c r="E958" s="2013">
        <v>153.0</v>
      </c>
      <c r="F958" s="2013">
        <v>153.0</v>
      </c>
      <c r="G958" s="2013">
        <v>153.0</v>
      </c>
      <c r="H958" s="2013">
        <v>153.0</v>
      </c>
    </row>
    <row r="959">
      <c r="B959" s="2013">
        <v>957.0</v>
      </c>
      <c r="C959" s="2013">
        <v>115.0</v>
      </c>
      <c r="D959" s="2013">
        <v>230.0</v>
      </c>
      <c r="E959" s="2013">
        <v>153.0</v>
      </c>
      <c r="F959" s="2013">
        <v>153.0</v>
      </c>
      <c r="G959" s="2013">
        <v>153.0</v>
      </c>
      <c r="H959" s="2013">
        <v>153.0</v>
      </c>
    </row>
    <row r="960">
      <c r="B960" s="2013">
        <v>958.0</v>
      </c>
      <c r="C960" s="2013">
        <v>115.0</v>
      </c>
      <c r="D960" s="2013">
        <v>229.0</v>
      </c>
      <c r="E960" s="2013">
        <v>153.0</v>
      </c>
      <c r="F960" s="2013">
        <v>153.0</v>
      </c>
      <c r="G960" s="2013">
        <v>154.0</v>
      </c>
      <c r="H960" s="2013">
        <v>154.0</v>
      </c>
    </row>
    <row r="961">
      <c r="B961" s="2013">
        <v>959.0</v>
      </c>
      <c r="C961" s="2013">
        <v>115.0</v>
      </c>
      <c r="D961" s="2013">
        <v>230.0</v>
      </c>
      <c r="E961" s="2013">
        <v>153.0</v>
      </c>
      <c r="F961" s="2013">
        <v>153.0</v>
      </c>
      <c r="G961" s="2013">
        <v>154.0</v>
      </c>
      <c r="H961" s="2013">
        <v>154.0</v>
      </c>
    </row>
    <row r="962">
      <c r="B962" s="2013">
        <v>960.0</v>
      </c>
      <c r="C962" s="2013">
        <v>115.0</v>
      </c>
      <c r="D962" s="2013">
        <v>231.0</v>
      </c>
      <c r="E962" s="2013">
        <v>153.0</v>
      </c>
      <c r="F962" s="2013">
        <v>153.0</v>
      </c>
      <c r="G962" s="2013">
        <v>154.0</v>
      </c>
      <c r="H962" s="2013">
        <v>154.0</v>
      </c>
    </row>
    <row r="963">
      <c r="B963" s="2013">
        <v>961.0</v>
      </c>
      <c r="C963" s="2013">
        <v>115.0</v>
      </c>
      <c r="D963" s="2013">
        <v>230.0</v>
      </c>
      <c r="E963" s="2013">
        <v>154.0</v>
      </c>
      <c r="F963" s="2013">
        <v>154.0</v>
      </c>
      <c r="G963" s="2013">
        <v>154.0</v>
      </c>
      <c r="H963" s="2013">
        <v>154.0</v>
      </c>
    </row>
    <row r="964">
      <c r="B964" s="2013">
        <v>962.0</v>
      </c>
      <c r="C964" s="2013">
        <v>115.0</v>
      </c>
      <c r="D964" s="2013">
        <v>231.0</v>
      </c>
      <c r="E964" s="2013">
        <v>154.0</v>
      </c>
      <c r="F964" s="2013">
        <v>154.0</v>
      </c>
      <c r="G964" s="2013">
        <v>154.0</v>
      </c>
      <c r="H964" s="2013">
        <v>154.0</v>
      </c>
    </row>
    <row r="965">
      <c r="B965" s="2013">
        <v>963.0</v>
      </c>
      <c r="C965" s="2013">
        <v>116.0</v>
      </c>
      <c r="D965" s="2013">
        <v>231.0</v>
      </c>
      <c r="E965" s="2013">
        <v>154.0</v>
      </c>
      <c r="F965" s="2013">
        <v>154.0</v>
      </c>
      <c r="G965" s="2013">
        <v>154.0</v>
      </c>
      <c r="H965" s="2013">
        <v>154.0</v>
      </c>
    </row>
    <row r="966">
      <c r="B966" s="2013">
        <v>964.0</v>
      </c>
      <c r="C966" s="2013">
        <v>116.0</v>
      </c>
      <c r="D966" s="2013">
        <v>232.0</v>
      </c>
      <c r="E966" s="2013">
        <v>154.0</v>
      </c>
      <c r="F966" s="2013">
        <v>154.0</v>
      </c>
      <c r="G966" s="2013">
        <v>154.0</v>
      </c>
      <c r="H966" s="2013">
        <v>154.0</v>
      </c>
    </row>
    <row r="967">
      <c r="B967" s="2013">
        <v>965.0</v>
      </c>
      <c r="C967" s="2013">
        <v>116.0</v>
      </c>
      <c r="D967" s="2013">
        <v>231.0</v>
      </c>
      <c r="E967" s="2013">
        <v>154.0</v>
      </c>
      <c r="F967" s="2013">
        <v>154.0</v>
      </c>
      <c r="G967" s="2013">
        <v>155.0</v>
      </c>
      <c r="H967" s="2013">
        <v>155.0</v>
      </c>
    </row>
    <row r="968">
      <c r="B968" s="2013">
        <v>966.0</v>
      </c>
      <c r="C968" s="2013">
        <v>116.0</v>
      </c>
      <c r="D968" s="2013">
        <v>232.0</v>
      </c>
      <c r="E968" s="2013">
        <v>154.0</v>
      </c>
      <c r="F968" s="2013">
        <v>154.0</v>
      </c>
      <c r="G968" s="2013">
        <v>155.0</v>
      </c>
      <c r="H968" s="2013">
        <v>155.0</v>
      </c>
    </row>
    <row r="969">
      <c r="B969" s="2013">
        <v>967.0</v>
      </c>
      <c r="C969" s="2013">
        <v>116.0</v>
      </c>
      <c r="D969" s="2013">
        <v>233.0</v>
      </c>
      <c r="E969" s="2013">
        <v>154.0</v>
      </c>
      <c r="F969" s="2013">
        <v>154.0</v>
      </c>
      <c r="G969" s="2013">
        <v>155.0</v>
      </c>
      <c r="H969" s="2013">
        <v>155.0</v>
      </c>
    </row>
    <row r="970">
      <c r="B970" s="2013">
        <v>968.0</v>
      </c>
      <c r="C970" s="2013">
        <v>116.0</v>
      </c>
      <c r="D970" s="2013">
        <v>232.0</v>
      </c>
      <c r="E970" s="2013">
        <v>155.0</v>
      </c>
      <c r="F970" s="2013">
        <v>155.0</v>
      </c>
      <c r="G970" s="2013">
        <v>155.0</v>
      </c>
      <c r="H970" s="2013">
        <v>155.0</v>
      </c>
    </row>
    <row r="971">
      <c r="B971" s="2013">
        <v>969.0</v>
      </c>
      <c r="C971" s="2013">
        <v>116.0</v>
      </c>
      <c r="D971" s="2013">
        <v>233.0</v>
      </c>
      <c r="E971" s="2013">
        <v>155.0</v>
      </c>
      <c r="F971" s="2013">
        <v>155.0</v>
      </c>
      <c r="G971" s="2013">
        <v>155.0</v>
      </c>
      <c r="H971" s="2013">
        <v>155.0</v>
      </c>
    </row>
    <row r="972">
      <c r="B972" s="2013">
        <v>970.0</v>
      </c>
      <c r="C972" s="2013">
        <v>117.0</v>
      </c>
      <c r="D972" s="2013">
        <v>233.0</v>
      </c>
      <c r="E972" s="2013">
        <v>155.0</v>
      </c>
      <c r="F972" s="2013">
        <v>155.0</v>
      </c>
      <c r="G972" s="2013">
        <v>155.0</v>
      </c>
      <c r="H972" s="2013">
        <v>155.0</v>
      </c>
    </row>
    <row r="973">
      <c r="B973" s="2013">
        <v>971.0</v>
      </c>
      <c r="C973" s="2013">
        <v>116.0</v>
      </c>
      <c r="D973" s="2013">
        <v>233.0</v>
      </c>
      <c r="E973" s="2013">
        <v>155.0</v>
      </c>
      <c r="F973" s="2013">
        <v>155.0</v>
      </c>
      <c r="G973" s="2013">
        <v>156.0</v>
      </c>
      <c r="H973" s="2013">
        <v>156.0</v>
      </c>
    </row>
    <row r="974">
      <c r="B974" s="2013">
        <v>972.0</v>
      </c>
      <c r="C974" s="2013">
        <v>117.0</v>
      </c>
      <c r="D974" s="2013">
        <v>233.0</v>
      </c>
      <c r="E974" s="2013">
        <v>155.0</v>
      </c>
      <c r="F974" s="2013">
        <v>155.0</v>
      </c>
      <c r="G974" s="2013">
        <v>156.0</v>
      </c>
      <c r="H974" s="2013">
        <v>156.0</v>
      </c>
    </row>
    <row r="975">
      <c r="B975" s="2013">
        <v>973.0</v>
      </c>
      <c r="C975" s="2013">
        <v>116.0</v>
      </c>
      <c r="D975" s="2013">
        <v>233.0</v>
      </c>
      <c r="E975" s="2013">
        <v>156.0</v>
      </c>
      <c r="F975" s="2013">
        <v>156.0</v>
      </c>
      <c r="G975" s="2013">
        <v>156.0</v>
      </c>
      <c r="H975" s="2013">
        <v>156.0</v>
      </c>
    </row>
    <row r="976">
      <c r="B976" s="2013">
        <v>974.0</v>
      </c>
      <c r="C976" s="2013">
        <v>117.0</v>
      </c>
      <c r="D976" s="2013">
        <v>233.0</v>
      </c>
      <c r="E976" s="2013">
        <v>156.0</v>
      </c>
      <c r="F976" s="2013">
        <v>156.0</v>
      </c>
      <c r="G976" s="2013">
        <v>156.0</v>
      </c>
      <c r="H976" s="2013">
        <v>156.0</v>
      </c>
    </row>
    <row r="977">
      <c r="B977" s="2013">
        <v>975.0</v>
      </c>
      <c r="C977" s="2013">
        <v>117.0</v>
      </c>
      <c r="D977" s="2013">
        <v>234.0</v>
      </c>
      <c r="E977" s="2013">
        <v>156.0</v>
      </c>
      <c r="F977" s="2013">
        <v>156.0</v>
      </c>
      <c r="G977" s="2013">
        <v>156.0</v>
      </c>
      <c r="H977" s="2013">
        <v>156.0</v>
      </c>
    </row>
    <row r="978">
      <c r="B978" s="2013">
        <v>976.0</v>
      </c>
      <c r="C978" s="2013">
        <v>117.0</v>
      </c>
      <c r="D978" s="2013">
        <v>235.0</v>
      </c>
      <c r="E978" s="2013">
        <v>156.0</v>
      </c>
      <c r="F978" s="2013">
        <v>156.0</v>
      </c>
      <c r="G978" s="2013">
        <v>156.0</v>
      </c>
      <c r="H978" s="2013">
        <v>156.0</v>
      </c>
    </row>
    <row r="979">
      <c r="B979" s="2013">
        <v>977.0</v>
      </c>
      <c r="C979" s="2013">
        <v>118.0</v>
      </c>
      <c r="D979" s="2013">
        <v>235.0</v>
      </c>
      <c r="E979" s="2013">
        <v>156.0</v>
      </c>
      <c r="F979" s="2013">
        <v>156.0</v>
      </c>
      <c r="G979" s="2013">
        <v>156.0</v>
      </c>
      <c r="H979" s="2013">
        <v>156.0</v>
      </c>
    </row>
    <row r="980">
      <c r="B980" s="2013">
        <v>978.0</v>
      </c>
      <c r="C980" s="2013">
        <v>117.0</v>
      </c>
      <c r="D980" s="2013">
        <v>235.0</v>
      </c>
      <c r="E980" s="2013">
        <v>156.0</v>
      </c>
      <c r="F980" s="2013">
        <v>156.0</v>
      </c>
      <c r="G980" s="2013">
        <v>157.0</v>
      </c>
      <c r="H980" s="2013">
        <v>157.0</v>
      </c>
    </row>
    <row r="981">
      <c r="B981" s="2013">
        <v>979.0</v>
      </c>
      <c r="C981" s="2013">
        <v>118.0</v>
      </c>
      <c r="D981" s="2013">
        <v>235.0</v>
      </c>
      <c r="E981" s="2013">
        <v>156.0</v>
      </c>
      <c r="F981" s="2013">
        <v>156.0</v>
      </c>
      <c r="G981" s="2013">
        <v>157.0</v>
      </c>
      <c r="H981" s="2013">
        <v>157.0</v>
      </c>
    </row>
    <row r="982">
      <c r="B982" s="2013">
        <v>980.0</v>
      </c>
      <c r="C982" s="2013">
        <v>117.0</v>
      </c>
      <c r="D982" s="2013">
        <v>235.0</v>
      </c>
      <c r="E982" s="2013">
        <v>157.0</v>
      </c>
      <c r="F982" s="2013">
        <v>157.0</v>
      </c>
      <c r="G982" s="2013">
        <v>157.0</v>
      </c>
      <c r="H982" s="2013">
        <v>157.0</v>
      </c>
    </row>
    <row r="983">
      <c r="B983" s="2013">
        <v>981.0</v>
      </c>
      <c r="C983" s="2013">
        <v>118.0</v>
      </c>
      <c r="D983" s="2013">
        <v>235.0</v>
      </c>
      <c r="E983" s="2013">
        <v>157.0</v>
      </c>
      <c r="F983" s="2013">
        <v>157.0</v>
      </c>
      <c r="G983" s="2013">
        <v>157.0</v>
      </c>
      <c r="H983" s="2013">
        <v>157.0</v>
      </c>
    </row>
    <row r="984">
      <c r="B984" s="2013">
        <v>982.0</v>
      </c>
      <c r="C984" s="2013">
        <v>118.0</v>
      </c>
      <c r="D984" s="2013">
        <v>236.0</v>
      </c>
      <c r="E984" s="2013">
        <v>157.0</v>
      </c>
      <c r="F984" s="2013">
        <v>157.0</v>
      </c>
      <c r="G984" s="2013">
        <v>157.0</v>
      </c>
      <c r="H984" s="2013">
        <v>157.0</v>
      </c>
    </row>
    <row r="985">
      <c r="B985" s="2013">
        <v>983.0</v>
      </c>
      <c r="C985" s="2013">
        <v>118.0</v>
      </c>
      <c r="D985" s="2013">
        <v>235.0</v>
      </c>
      <c r="E985" s="2013">
        <v>157.0</v>
      </c>
      <c r="F985" s="2013">
        <v>157.0</v>
      </c>
      <c r="G985" s="2013">
        <v>158.0</v>
      </c>
      <c r="H985" s="2013">
        <v>158.0</v>
      </c>
    </row>
    <row r="986">
      <c r="B986" s="2013">
        <v>984.0</v>
      </c>
      <c r="C986" s="2013">
        <v>118.0</v>
      </c>
      <c r="D986" s="2013">
        <v>236.0</v>
      </c>
      <c r="E986" s="2013">
        <v>157.0</v>
      </c>
      <c r="F986" s="2013">
        <v>157.0</v>
      </c>
      <c r="G986" s="2013">
        <v>158.0</v>
      </c>
      <c r="H986" s="2013">
        <v>158.0</v>
      </c>
    </row>
    <row r="987">
      <c r="B987" s="2013">
        <v>985.0</v>
      </c>
      <c r="C987" s="2013">
        <v>118.0</v>
      </c>
      <c r="D987" s="2013">
        <v>237.0</v>
      </c>
      <c r="E987" s="2013">
        <v>157.0</v>
      </c>
      <c r="F987" s="2013">
        <v>157.0</v>
      </c>
      <c r="G987" s="2013">
        <v>158.0</v>
      </c>
      <c r="H987" s="2013">
        <v>158.0</v>
      </c>
    </row>
    <row r="988">
      <c r="B988" s="2013">
        <v>986.0</v>
      </c>
      <c r="C988" s="2013">
        <v>118.0</v>
      </c>
      <c r="D988" s="2013">
        <v>236.0</v>
      </c>
      <c r="E988" s="2013">
        <v>158.0</v>
      </c>
      <c r="F988" s="2013">
        <v>158.0</v>
      </c>
      <c r="G988" s="2013">
        <v>158.0</v>
      </c>
      <c r="H988" s="2013">
        <v>158.0</v>
      </c>
    </row>
    <row r="989">
      <c r="B989" s="2013">
        <v>987.0</v>
      </c>
      <c r="C989" s="2013">
        <v>118.0</v>
      </c>
      <c r="D989" s="2013">
        <v>237.0</v>
      </c>
      <c r="E989" s="2013">
        <v>158.0</v>
      </c>
      <c r="F989" s="2013">
        <v>158.0</v>
      </c>
      <c r="G989" s="2013">
        <v>158.0</v>
      </c>
      <c r="H989" s="2013">
        <v>158.0</v>
      </c>
    </row>
    <row r="990">
      <c r="B990" s="2013">
        <v>988.0</v>
      </c>
      <c r="C990" s="2013">
        <v>119.0</v>
      </c>
      <c r="D990" s="2013">
        <v>237.0</v>
      </c>
      <c r="E990" s="2013">
        <v>158.0</v>
      </c>
      <c r="F990" s="2013">
        <v>158.0</v>
      </c>
      <c r="G990" s="2013">
        <v>158.0</v>
      </c>
      <c r="H990" s="2013">
        <v>158.0</v>
      </c>
    </row>
    <row r="991">
      <c r="B991" s="2013">
        <v>989.0</v>
      </c>
      <c r="C991" s="2013">
        <v>119.0</v>
      </c>
      <c r="D991" s="2013">
        <v>238.0</v>
      </c>
      <c r="E991" s="2013">
        <v>158.0</v>
      </c>
      <c r="F991" s="2013">
        <v>158.0</v>
      </c>
      <c r="G991" s="2013">
        <v>158.0</v>
      </c>
      <c r="H991" s="2013">
        <v>158.0</v>
      </c>
    </row>
    <row r="992">
      <c r="B992" s="2013">
        <v>990.0</v>
      </c>
      <c r="C992" s="2013">
        <v>119.0</v>
      </c>
      <c r="D992" s="2013">
        <v>237.0</v>
      </c>
      <c r="E992" s="2013">
        <v>158.0</v>
      </c>
      <c r="F992" s="2013">
        <v>158.0</v>
      </c>
      <c r="G992" s="2013">
        <v>159.0</v>
      </c>
      <c r="H992" s="2013">
        <v>159.0</v>
      </c>
    </row>
    <row r="993">
      <c r="B993" s="2013">
        <v>991.0</v>
      </c>
      <c r="C993" s="2013">
        <v>119.0</v>
      </c>
      <c r="D993" s="2013">
        <v>238.0</v>
      </c>
      <c r="E993" s="2013">
        <v>158.0</v>
      </c>
      <c r="F993" s="2013">
        <v>158.0</v>
      </c>
      <c r="G993" s="2013">
        <v>159.0</v>
      </c>
      <c r="H993" s="2013">
        <v>159.0</v>
      </c>
    </row>
    <row r="994">
      <c r="B994" s="2013">
        <v>992.0</v>
      </c>
      <c r="C994" s="2013">
        <v>119.0</v>
      </c>
      <c r="D994" s="2013">
        <v>239.0</v>
      </c>
      <c r="E994" s="2013">
        <v>158.0</v>
      </c>
      <c r="F994" s="2013">
        <v>158.0</v>
      </c>
      <c r="G994" s="2013">
        <v>159.0</v>
      </c>
      <c r="H994" s="2013">
        <v>159.0</v>
      </c>
    </row>
    <row r="995">
      <c r="B995" s="2013">
        <v>993.0</v>
      </c>
      <c r="C995" s="2013">
        <v>119.0</v>
      </c>
      <c r="D995" s="2013">
        <v>238.0</v>
      </c>
      <c r="E995" s="2013">
        <v>159.0</v>
      </c>
      <c r="F995" s="2013">
        <v>159.0</v>
      </c>
      <c r="G995" s="2013">
        <v>159.0</v>
      </c>
      <c r="H995" s="2013">
        <v>159.0</v>
      </c>
    </row>
    <row r="996">
      <c r="B996" s="2013">
        <v>994.0</v>
      </c>
      <c r="C996" s="2013">
        <v>119.0</v>
      </c>
      <c r="D996" s="2013">
        <v>239.0</v>
      </c>
      <c r="E996" s="2013">
        <v>159.0</v>
      </c>
      <c r="F996" s="2013">
        <v>159.0</v>
      </c>
      <c r="G996" s="2013">
        <v>159.0</v>
      </c>
      <c r="H996" s="2013">
        <v>159.0</v>
      </c>
    </row>
    <row r="997">
      <c r="B997" s="2013">
        <v>995.0</v>
      </c>
      <c r="C997" s="2013">
        <v>120.0</v>
      </c>
      <c r="D997" s="2013">
        <v>239.0</v>
      </c>
      <c r="E997" s="2013">
        <v>159.0</v>
      </c>
      <c r="F997" s="2013">
        <v>159.0</v>
      </c>
      <c r="G997" s="2013">
        <v>159.0</v>
      </c>
      <c r="H997" s="2013">
        <v>159.0</v>
      </c>
    </row>
    <row r="998">
      <c r="B998" s="2013">
        <v>996.0</v>
      </c>
      <c r="C998" s="2013">
        <v>119.0</v>
      </c>
      <c r="D998" s="2013">
        <v>239.0</v>
      </c>
      <c r="E998" s="2013">
        <v>159.0</v>
      </c>
      <c r="F998" s="2013">
        <v>159.0</v>
      </c>
      <c r="G998" s="2013">
        <v>160.0</v>
      </c>
      <c r="H998" s="2013">
        <v>160.0</v>
      </c>
    </row>
    <row r="999">
      <c r="B999" s="2013">
        <v>997.0</v>
      </c>
      <c r="C999" s="2013">
        <v>120.0</v>
      </c>
      <c r="D999" s="2013">
        <v>239.0</v>
      </c>
      <c r="E999" s="2013">
        <v>159.0</v>
      </c>
      <c r="F999" s="2013">
        <v>159.0</v>
      </c>
      <c r="G999" s="2013">
        <v>160.0</v>
      </c>
      <c r="H999" s="2013">
        <v>160.0</v>
      </c>
    </row>
    <row r="1000">
      <c r="B1000" s="2013">
        <v>998.0</v>
      </c>
      <c r="C1000" s="2013">
        <v>119.0</v>
      </c>
      <c r="D1000" s="2013">
        <v>239.0</v>
      </c>
      <c r="E1000" s="2013">
        <v>160.0</v>
      </c>
      <c r="F1000" s="2013">
        <v>160.0</v>
      </c>
      <c r="G1000" s="2013">
        <v>160.0</v>
      </c>
      <c r="H1000" s="2013">
        <v>160.0</v>
      </c>
    </row>
    <row r="1001">
      <c r="B1001" s="2013">
        <v>999.0</v>
      </c>
      <c r="C1001" s="2013">
        <v>120.0</v>
      </c>
      <c r="D1001" s="2013">
        <v>239.0</v>
      </c>
      <c r="E1001" s="2013">
        <v>160.0</v>
      </c>
      <c r="F1001" s="2013">
        <v>160.0</v>
      </c>
      <c r="G1001" s="2013">
        <v>160.0</v>
      </c>
      <c r="H1001" s="2013">
        <v>160.0</v>
      </c>
    </row>
    <row r="1002">
      <c r="B1002" s="2013">
        <v>1000.0</v>
      </c>
      <c r="C1002" s="2013">
        <v>120.0</v>
      </c>
      <c r="D1002" s="2013">
        <v>240.0</v>
      </c>
      <c r="E1002" s="2013">
        <v>160.0</v>
      </c>
      <c r="F1002" s="2013">
        <v>160.0</v>
      </c>
      <c r="G1002" s="2013">
        <v>160.0</v>
      </c>
      <c r="H1002" s="2013">
        <v>160.0</v>
      </c>
    </row>
    <row r="1003">
      <c r="B1003" s="2013">
        <v>1001.0</v>
      </c>
      <c r="C1003" s="2013">
        <v>120.0</v>
      </c>
      <c r="D1003" s="2013">
        <v>241.0</v>
      </c>
      <c r="E1003" s="2013">
        <v>160.0</v>
      </c>
      <c r="F1003" s="2013">
        <v>160.0</v>
      </c>
      <c r="G1003" s="2013">
        <v>160.0</v>
      </c>
      <c r="H1003" s="2013">
        <v>160.0</v>
      </c>
    </row>
    <row r="1004">
      <c r="B1004" s="2013">
        <v>1002.0</v>
      </c>
      <c r="C1004" s="2013">
        <v>121.0</v>
      </c>
      <c r="D1004" s="2013">
        <v>241.0</v>
      </c>
      <c r="E1004" s="2013">
        <v>160.0</v>
      </c>
      <c r="F1004" s="2013">
        <v>160.0</v>
      </c>
      <c r="G1004" s="2013">
        <v>160.0</v>
      </c>
      <c r="H1004" s="2013">
        <v>160.0</v>
      </c>
    </row>
    <row r="1005">
      <c r="B1005" s="2013">
        <v>1003.0</v>
      </c>
      <c r="C1005" s="2013">
        <v>120.0</v>
      </c>
      <c r="D1005" s="2013">
        <v>241.0</v>
      </c>
      <c r="E1005" s="2013">
        <v>160.0</v>
      </c>
      <c r="F1005" s="2013">
        <v>160.0</v>
      </c>
      <c r="G1005" s="2013">
        <v>161.0</v>
      </c>
      <c r="H1005" s="2013">
        <v>161.0</v>
      </c>
    </row>
    <row r="1006">
      <c r="B1006" s="2013">
        <v>1004.0</v>
      </c>
      <c r="C1006" s="2013">
        <v>121.0</v>
      </c>
      <c r="D1006" s="2013">
        <v>241.0</v>
      </c>
      <c r="E1006" s="2013">
        <v>160.0</v>
      </c>
      <c r="F1006" s="2013">
        <v>160.0</v>
      </c>
      <c r="G1006" s="2013">
        <v>161.0</v>
      </c>
      <c r="H1006" s="2013">
        <v>161.0</v>
      </c>
    </row>
    <row r="1007">
      <c r="B1007" s="2013">
        <v>1005.0</v>
      </c>
      <c r="C1007" s="2013">
        <v>120.0</v>
      </c>
      <c r="D1007" s="2013">
        <v>241.0</v>
      </c>
      <c r="E1007" s="2013">
        <v>161.0</v>
      </c>
      <c r="F1007" s="2013">
        <v>161.0</v>
      </c>
      <c r="G1007" s="2013">
        <v>161.0</v>
      </c>
      <c r="H1007" s="2013">
        <v>161.0</v>
      </c>
    </row>
    <row r="1008">
      <c r="B1008" s="2013">
        <v>1006.0</v>
      </c>
      <c r="C1008" s="2013">
        <v>121.0</v>
      </c>
      <c r="D1008" s="2013">
        <v>241.0</v>
      </c>
      <c r="E1008" s="2013">
        <v>161.0</v>
      </c>
      <c r="F1008" s="2013">
        <v>161.0</v>
      </c>
      <c r="G1008" s="2013">
        <v>161.0</v>
      </c>
      <c r="H1008" s="2013">
        <v>161.0</v>
      </c>
    </row>
    <row r="1009">
      <c r="B1009" s="2013">
        <v>1007.0</v>
      </c>
      <c r="C1009" s="2013">
        <v>121.0</v>
      </c>
      <c r="D1009" s="2013">
        <v>242.0</v>
      </c>
      <c r="E1009" s="2013">
        <v>161.0</v>
      </c>
      <c r="F1009" s="2013">
        <v>161.0</v>
      </c>
      <c r="G1009" s="2013">
        <v>161.0</v>
      </c>
      <c r="H1009" s="2013">
        <v>161.0</v>
      </c>
    </row>
    <row r="1010">
      <c r="B1010" s="2013">
        <v>1008.0</v>
      </c>
      <c r="C1010" s="2013">
        <v>121.0</v>
      </c>
      <c r="D1010" s="2013">
        <v>241.0</v>
      </c>
      <c r="E1010" s="2013">
        <v>161.0</v>
      </c>
      <c r="F1010" s="2013">
        <v>161.0</v>
      </c>
      <c r="G1010" s="2013">
        <v>162.0</v>
      </c>
      <c r="H1010" s="2013">
        <v>162.0</v>
      </c>
    </row>
    <row r="1011">
      <c r="B1011" s="2013">
        <v>1009.0</v>
      </c>
      <c r="C1011" s="2013">
        <v>121.0</v>
      </c>
      <c r="D1011" s="2013">
        <v>242.0</v>
      </c>
      <c r="E1011" s="2013">
        <v>161.0</v>
      </c>
      <c r="F1011" s="2013">
        <v>161.0</v>
      </c>
      <c r="G1011" s="2013">
        <v>162.0</v>
      </c>
      <c r="H1011" s="2013">
        <v>162.0</v>
      </c>
    </row>
    <row r="1012">
      <c r="B1012" s="2013">
        <v>1010.0</v>
      </c>
      <c r="C1012" s="2013">
        <v>121.0</v>
      </c>
      <c r="D1012" s="2013">
        <v>243.0</v>
      </c>
      <c r="E1012" s="2013">
        <v>161.0</v>
      </c>
      <c r="F1012" s="2013">
        <v>161.0</v>
      </c>
      <c r="G1012" s="2013">
        <v>162.0</v>
      </c>
      <c r="H1012" s="2013">
        <v>162.0</v>
      </c>
    </row>
    <row r="1013">
      <c r="B1013" s="2013">
        <v>1011.0</v>
      </c>
      <c r="C1013" s="2013">
        <v>121.0</v>
      </c>
      <c r="D1013" s="2013">
        <v>242.0</v>
      </c>
      <c r="E1013" s="2013">
        <v>162.0</v>
      </c>
      <c r="F1013" s="2013">
        <v>162.0</v>
      </c>
      <c r="G1013" s="2013">
        <v>162.0</v>
      </c>
      <c r="H1013" s="2013">
        <v>162.0</v>
      </c>
    </row>
    <row r="1014">
      <c r="B1014" s="2013">
        <v>1012.0</v>
      </c>
      <c r="C1014" s="2013">
        <v>121.0</v>
      </c>
      <c r="D1014" s="2013">
        <v>243.0</v>
      </c>
      <c r="E1014" s="2013">
        <v>162.0</v>
      </c>
      <c r="F1014" s="2013">
        <v>162.0</v>
      </c>
      <c r="G1014" s="2013">
        <v>162.0</v>
      </c>
      <c r="H1014" s="2013">
        <v>162.0</v>
      </c>
    </row>
    <row r="1015">
      <c r="B1015" s="2013">
        <v>1013.0</v>
      </c>
      <c r="C1015" s="2013">
        <v>122.0</v>
      </c>
      <c r="D1015" s="2013">
        <v>243.0</v>
      </c>
      <c r="E1015" s="2013">
        <v>162.0</v>
      </c>
      <c r="F1015" s="2013">
        <v>162.0</v>
      </c>
      <c r="G1015" s="2013">
        <v>162.0</v>
      </c>
      <c r="H1015" s="2013">
        <v>162.0</v>
      </c>
    </row>
    <row r="1016">
      <c r="B1016" s="2013">
        <v>1014.0</v>
      </c>
      <c r="C1016" s="2013">
        <v>122.0</v>
      </c>
      <c r="D1016" s="2013">
        <v>244.0</v>
      </c>
      <c r="E1016" s="2013">
        <v>162.0</v>
      </c>
      <c r="F1016" s="2013">
        <v>162.0</v>
      </c>
      <c r="G1016" s="2013">
        <v>162.0</v>
      </c>
      <c r="H1016" s="2013">
        <v>162.0</v>
      </c>
    </row>
    <row r="1017">
      <c r="B1017" s="2013">
        <v>1015.0</v>
      </c>
      <c r="C1017" s="2013">
        <v>122.0</v>
      </c>
      <c r="D1017" s="2013">
        <v>243.0</v>
      </c>
      <c r="E1017" s="2013">
        <v>162.0</v>
      </c>
      <c r="F1017" s="2013">
        <v>162.0</v>
      </c>
      <c r="G1017" s="2013">
        <v>163.0</v>
      </c>
      <c r="H1017" s="2013">
        <v>163.0</v>
      </c>
    </row>
    <row r="1018">
      <c r="B1018" s="2013">
        <v>1016.0</v>
      </c>
      <c r="C1018" s="2013">
        <v>122.0</v>
      </c>
      <c r="D1018" s="2013">
        <v>244.0</v>
      </c>
      <c r="E1018" s="2013">
        <v>162.0</v>
      </c>
      <c r="F1018" s="2013">
        <v>162.0</v>
      </c>
      <c r="G1018" s="2013">
        <v>163.0</v>
      </c>
      <c r="H1018" s="2013">
        <v>163.0</v>
      </c>
    </row>
    <row r="1019">
      <c r="B1019" s="2013">
        <v>1017.0</v>
      </c>
      <c r="C1019" s="2013">
        <v>122.0</v>
      </c>
      <c r="D1019" s="2013">
        <v>245.0</v>
      </c>
      <c r="E1019" s="2013">
        <v>162.0</v>
      </c>
      <c r="F1019" s="2013">
        <v>162.0</v>
      </c>
      <c r="G1019" s="2013">
        <v>163.0</v>
      </c>
      <c r="H1019" s="2013">
        <v>163.0</v>
      </c>
    </row>
    <row r="1020">
      <c r="B1020" s="2013">
        <v>1018.0</v>
      </c>
      <c r="C1020" s="2013">
        <v>122.0</v>
      </c>
      <c r="D1020" s="2013">
        <v>244.0</v>
      </c>
      <c r="E1020" s="2013">
        <v>163.0</v>
      </c>
      <c r="F1020" s="2013">
        <v>163.0</v>
      </c>
      <c r="G1020" s="2013">
        <v>163.0</v>
      </c>
      <c r="H1020" s="2013">
        <v>163.0</v>
      </c>
    </row>
    <row r="1021">
      <c r="B1021" s="2013">
        <v>1019.0</v>
      </c>
      <c r="C1021" s="2013">
        <v>122.0</v>
      </c>
      <c r="D1021" s="2013">
        <v>245.0</v>
      </c>
      <c r="E1021" s="2013">
        <v>163.0</v>
      </c>
      <c r="F1021" s="2013">
        <v>163.0</v>
      </c>
      <c r="G1021" s="2013">
        <v>163.0</v>
      </c>
      <c r="H1021" s="2013">
        <v>163.0</v>
      </c>
    </row>
    <row r="1022">
      <c r="B1022" s="2013">
        <v>1020.0</v>
      </c>
      <c r="C1022" s="2013">
        <v>123.0</v>
      </c>
      <c r="D1022" s="2013">
        <v>245.0</v>
      </c>
      <c r="E1022" s="2013">
        <v>163.0</v>
      </c>
      <c r="F1022" s="2013">
        <v>163.0</v>
      </c>
      <c r="G1022" s="2013">
        <v>163.0</v>
      </c>
      <c r="H1022" s="2013">
        <v>163.0</v>
      </c>
    </row>
    <row r="1023">
      <c r="B1023" s="2013">
        <v>1021.0</v>
      </c>
      <c r="C1023" s="2013">
        <v>122.0</v>
      </c>
      <c r="D1023" s="2013">
        <v>245.0</v>
      </c>
      <c r="E1023" s="2013">
        <v>163.0</v>
      </c>
      <c r="F1023" s="2013">
        <v>163.0</v>
      </c>
      <c r="G1023" s="2013">
        <v>164.0</v>
      </c>
      <c r="H1023" s="2013">
        <v>164.0</v>
      </c>
    </row>
    <row r="1024">
      <c r="B1024" s="2013">
        <v>1022.0</v>
      </c>
      <c r="C1024" s="2013">
        <v>123.0</v>
      </c>
      <c r="D1024" s="2013">
        <v>245.0</v>
      </c>
      <c r="E1024" s="2013">
        <v>163.0</v>
      </c>
      <c r="F1024" s="2013">
        <v>163.0</v>
      </c>
      <c r="G1024" s="2013">
        <v>164.0</v>
      </c>
      <c r="H1024" s="2013">
        <v>164.0</v>
      </c>
    </row>
    <row r="1025">
      <c r="B1025" s="2013">
        <v>1023.0</v>
      </c>
      <c r="C1025" s="2013">
        <v>122.0</v>
      </c>
      <c r="D1025" s="2013">
        <v>245.0</v>
      </c>
      <c r="E1025" s="2013">
        <v>164.0</v>
      </c>
      <c r="F1025" s="2013">
        <v>164.0</v>
      </c>
      <c r="G1025" s="2013">
        <v>164.0</v>
      </c>
      <c r="H1025" s="2013">
        <v>164.0</v>
      </c>
    </row>
    <row r="1026">
      <c r="B1026" s="2013">
        <v>1024.0</v>
      </c>
      <c r="C1026" s="2013">
        <v>123.0</v>
      </c>
      <c r="D1026" s="2013">
        <v>245.0</v>
      </c>
      <c r="E1026" s="2013">
        <v>164.0</v>
      </c>
      <c r="F1026" s="2013">
        <v>164.0</v>
      </c>
      <c r="G1026" s="2013">
        <v>164.0</v>
      </c>
      <c r="H1026" s="2013">
        <v>164.0</v>
      </c>
    </row>
    <row r="1027">
      <c r="B1027" s="2013">
        <v>1025.0</v>
      </c>
      <c r="C1027" s="2013">
        <v>123.0</v>
      </c>
      <c r="D1027" s="2013">
        <v>246.0</v>
      </c>
      <c r="E1027" s="2013">
        <v>164.0</v>
      </c>
      <c r="F1027" s="2013">
        <v>164.0</v>
      </c>
      <c r="G1027" s="2013">
        <v>164.0</v>
      </c>
      <c r="H1027" s="2013">
        <v>164.0</v>
      </c>
    </row>
    <row r="1028">
      <c r="B1028" s="2013">
        <v>1026.0</v>
      </c>
      <c r="C1028" s="2013">
        <v>123.0</v>
      </c>
      <c r="D1028" s="2013">
        <v>247.0</v>
      </c>
      <c r="E1028" s="2013">
        <v>164.0</v>
      </c>
      <c r="F1028" s="2013">
        <v>164.0</v>
      </c>
      <c r="G1028" s="2013">
        <v>164.0</v>
      </c>
      <c r="H1028" s="2013">
        <v>164.0</v>
      </c>
    </row>
    <row r="1029">
      <c r="B1029" s="2013">
        <v>1027.0</v>
      </c>
      <c r="C1029" s="2013">
        <v>124.0</v>
      </c>
      <c r="D1029" s="2013">
        <v>247.0</v>
      </c>
      <c r="E1029" s="2013">
        <v>164.0</v>
      </c>
      <c r="F1029" s="2013">
        <v>164.0</v>
      </c>
      <c r="G1029" s="2013">
        <v>164.0</v>
      </c>
      <c r="H1029" s="2013">
        <v>164.0</v>
      </c>
    </row>
    <row r="1030">
      <c r="B1030" s="2013">
        <v>1028.0</v>
      </c>
      <c r="C1030" s="2013">
        <v>123.0</v>
      </c>
      <c r="D1030" s="2013">
        <v>247.0</v>
      </c>
      <c r="E1030" s="2013">
        <v>164.0</v>
      </c>
      <c r="F1030" s="2013">
        <v>164.0</v>
      </c>
      <c r="G1030" s="2013">
        <v>165.0</v>
      </c>
      <c r="H1030" s="2013">
        <v>165.0</v>
      </c>
    </row>
    <row r="1031">
      <c r="B1031" s="2013">
        <v>1029.0</v>
      </c>
      <c r="C1031" s="2013">
        <v>124.0</v>
      </c>
      <c r="D1031" s="2013">
        <v>247.0</v>
      </c>
      <c r="E1031" s="2013">
        <v>164.0</v>
      </c>
      <c r="F1031" s="2013">
        <v>164.0</v>
      </c>
      <c r="G1031" s="2013">
        <v>165.0</v>
      </c>
      <c r="H1031" s="2013">
        <v>165.0</v>
      </c>
    </row>
    <row r="1032">
      <c r="B1032" s="2013">
        <v>1030.0</v>
      </c>
      <c r="C1032" s="2013">
        <v>123.0</v>
      </c>
      <c r="D1032" s="2013">
        <v>247.0</v>
      </c>
      <c r="E1032" s="2013">
        <v>165.0</v>
      </c>
      <c r="F1032" s="2013">
        <v>165.0</v>
      </c>
      <c r="G1032" s="2013">
        <v>165.0</v>
      </c>
      <c r="H1032" s="2013">
        <v>165.0</v>
      </c>
    </row>
    <row r="1033">
      <c r="B1033" s="2013">
        <v>1031.0</v>
      </c>
      <c r="C1033" s="2013">
        <v>124.0</v>
      </c>
      <c r="D1033" s="2013">
        <v>247.0</v>
      </c>
      <c r="E1033" s="2013">
        <v>165.0</v>
      </c>
      <c r="F1033" s="2013">
        <v>165.0</v>
      </c>
      <c r="G1033" s="2013">
        <v>165.0</v>
      </c>
      <c r="H1033" s="2013">
        <v>165.0</v>
      </c>
    </row>
    <row r="1034">
      <c r="B1034" s="2013">
        <v>1032.0</v>
      </c>
      <c r="C1034" s="2013">
        <v>124.0</v>
      </c>
      <c r="D1034" s="2013">
        <v>248.0</v>
      </c>
      <c r="E1034" s="2013">
        <v>165.0</v>
      </c>
      <c r="F1034" s="2013">
        <v>165.0</v>
      </c>
      <c r="G1034" s="2013">
        <v>165.0</v>
      </c>
      <c r="H1034" s="2013">
        <v>165.0</v>
      </c>
    </row>
    <row r="1035">
      <c r="B1035" s="2013">
        <v>1033.0</v>
      </c>
      <c r="C1035" s="2013">
        <v>124.0</v>
      </c>
      <c r="D1035" s="2013">
        <v>247.0</v>
      </c>
      <c r="E1035" s="2013">
        <v>165.0</v>
      </c>
      <c r="F1035" s="2013">
        <v>165.0</v>
      </c>
      <c r="G1035" s="2013">
        <v>166.0</v>
      </c>
      <c r="H1035" s="2013">
        <v>166.0</v>
      </c>
    </row>
    <row r="1036">
      <c r="B1036" s="2013">
        <v>1034.0</v>
      </c>
      <c r="C1036" s="2013">
        <v>124.0</v>
      </c>
      <c r="D1036" s="2013">
        <v>248.0</v>
      </c>
      <c r="E1036" s="2013">
        <v>165.0</v>
      </c>
      <c r="F1036" s="2013">
        <v>165.0</v>
      </c>
      <c r="G1036" s="2013">
        <v>166.0</v>
      </c>
      <c r="H1036" s="2013">
        <v>166.0</v>
      </c>
    </row>
    <row r="1037">
      <c r="B1037" s="2013">
        <v>1035.0</v>
      </c>
      <c r="C1037" s="2013">
        <v>124.0</v>
      </c>
      <c r="D1037" s="2013">
        <v>249.0</v>
      </c>
      <c r="E1037" s="2013">
        <v>165.0</v>
      </c>
      <c r="F1037" s="2013">
        <v>165.0</v>
      </c>
      <c r="G1037" s="2013">
        <v>166.0</v>
      </c>
      <c r="H1037" s="2013">
        <v>166.0</v>
      </c>
    </row>
    <row r="1038">
      <c r="B1038" s="2013">
        <v>1036.0</v>
      </c>
      <c r="C1038" s="2013">
        <v>124.0</v>
      </c>
      <c r="D1038" s="2013">
        <v>248.0</v>
      </c>
      <c r="E1038" s="2013">
        <v>166.0</v>
      </c>
      <c r="F1038" s="2013">
        <v>166.0</v>
      </c>
      <c r="G1038" s="2013">
        <v>166.0</v>
      </c>
      <c r="H1038" s="2013">
        <v>166.0</v>
      </c>
    </row>
    <row r="1039">
      <c r="B1039" s="2013">
        <v>1037.0</v>
      </c>
      <c r="C1039" s="2013">
        <v>124.0</v>
      </c>
      <c r="D1039" s="2013">
        <v>249.0</v>
      </c>
      <c r="E1039" s="2013">
        <v>166.0</v>
      </c>
      <c r="F1039" s="2013">
        <v>166.0</v>
      </c>
      <c r="G1039" s="2013">
        <v>166.0</v>
      </c>
      <c r="H1039" s="2013">
        <v>166.0</v>
      </c>
    </row>
    <row r="1040">
      <c r="B1040" s="2013">
        <v>1038.0</v>
      </c>
      <c r="C1040" s="2013">
        <v>125.0</v>
      </c>
      <c r="D1040" s="2013">
        <v>249.0</v>
      </c>
      <c r="E1040" s="2013">
        <v>166.0</v>
      </c>
      <c r="F1040" s="2013">
        <v>166.0</v>
      </c>
      <c r="G1040" s="2013">
        <v>166.0</v>
      </c>
      <c r="H1040" s="2013">
        <v>166.0</v>
      </c>
    </row>
    <row r="1041">
      <c r="B1041" s="2013">
        <v>1039.0</v>
      </c>
      <c r="C1041" s="2013">
        <v>125.0</v>
      </c>
      <c r="D1041" s="2013">
        <v>250.0</v>
      </c>
      <c r="E1041" s="2013">
        <v>166.0</v>
      </c>
      <c r="F1041" s="2013">
        <v>166.0</v>
      </c>
      <c r="G1041" s="2013">
        <v>166.0</v>
      </c>
      <c r="H1041" s="2013">
        <v>166.0</v>
      </c>
    </row>
    <row r="1042">
      <c r="B1042" s="2013">
        <v>1040.0</v>
      </c>
      <c r="C1042" s="2013">
        <v>125.0</v>
      </c>
      <c r="D1042" s="2013">
        <v>249.0</v>
      </c>
      <c r="E1042" s="2013">
        <v>166.0</v>
      </c>
      <c r="F1042" s="2013">
        <v>166.0</v>
      </c>
      <c r="G1042" s="2013">
        <v>167.0</v>
      </c>
      <c r="H1042" s="2013">
        <v>167.0</v>
      </c>
    </row>
    <row r="1043">
      <c r="B1043" s="2013">
        <v>1041.0</v>
      </c>
      <c r="C1043" s="2013">
        <v>125.0</v>
      </c>
      <c r="D1043" s="2013">
        <v>250.0</v>
      </c>
      <c r="E1043" s="2013">
        <v>166.0</v>
      </c>
      <c r="F1043" s="2013">
        <v>166.0</v>
      </c>
      <c r="G1043" s="2013">
        <v>167.0</v>
      </c>
      <c r="H1043" s="2013">
        <v>167.0</v>
      </c>
    </row>
    <row r="1044">
      <c r="B1044" s="2013">
        <v>1042.0</v>
      </c>
      <c r="C1044" s="2013">
        <v>125.0</v>
      </c>
      <c r="D1044" s="2013">
        <v>251.0</v>
      </c>
      <c r="E1044" s="2013">
        <v>166.0</v>
      </c>
      <c r="F1044" s="2013">
        <v>166.0</v>
      </c>
      <c r="G1044" s="2013">
        <v>167.0</v>
      </c>
      <c r="H1044" s="2013">
        <v>167.0</v>
      </c>
    </row>
    <row r="1045">
      <c r="B1045" s="2013">
        <v>1043.0</v>
      </c>
      <c r="C1045" s="2013">
        <v>125.0</v>
      </c>
      <c r="D1045" s="2013">
        <v>250.0</v>
      </c>
      <c r="E1045" s="2013">
        <v>167.0</v>
      </c>
      <c r="F1045" s="2013">
        <v>167.0</v>
      </c>
      <c r="G1045" s="2013">
        <v>167.0</v>
      </c>
      <c r="H1045" s="2013">
        <v>167.0</v>
      </c>
    </row>
    <row r="1046">
      <c r="B1046" s="2013">
        <v>1044.0</v>
      </c>
      <c r="C1046" s="2013">
        <v>125.0</v>
      </c>
      <c r="D1046" s="2013">
        <v>251.0</v>
      </c>
      <c r="E1046" s="2013">
        <v>167.0</v>
      </c>
      <c r="F1046" s="2013">
        <v>167.0</v>
      </c>
      <c r="G1046" s="2013">
        <v>167.0</v>
      </c>
      <c r="H1046" s="2013">
        <v>167.0</v>
      </c>
    </row>
    <row r="1047">
      <c r="B1047" s="2013">
        <v>1045.0</v>
      </c>
      <c r="C1047" s="2013">
        <v>126.0</v>
      </c>
      <c r="D1047" s="2013">
        <v>251.0</v>
      </c>
      <c r="E1047" s="2013">
        <v>167.0</v>
      </c>
      <c r="F1047" s="2013">
        <v>167.0</v>
      </c>
      <c r="G1047" s="2013">
        <v>167.0</v>
      </c>
      <c r="H1047" s="2013">
        <v>167.0</v>
      </c>
    </row>
    <row r="1048">
      <c r="B1048" s="2013">
        <v>1046.0</v>
      </c>
      <c r="C1048" s="2013">
        <v>125.0</v>
      </c>
      <c r="D1048" s="2013">
        <v>251.0</v>
      </c>
      <c r="E1048" s="2013">
        <v>167.0</v>
      </c>
      <c r="F1048" s="2013">
        <v>167.0</v>
      </c>
      <c r="G1048" s="2013">
        <v>168.0</v>
      </c>
      <c r="H1048" s="2013">
        <v>168.0</v>
      </c>
    </row>
    <row r="1049">
      <c r="B1049" s="2013">
        <v>1047.0</v>
      </c>
      <c r="C1049" s="2013">
        <v>126.0</v>
      </c>
      <c r="D1049" s="2013">
        <v>251.0</v>
      </c>
      <c r="E1049" s="2013">
        <v>167.0</v>
      </c>
      <c r="F1049" s="2013">
        <v>167.0</v>
      </c>
      <c r="G1049" s="2013">
        <v>168.0</v>
      </c>
      <c r="H1049" s="2013">
        <v>168.0</v>
      </c>
    </row>
    <row r="1050">
      <c r="B1050" s="2013">
        <v>1048.0</v>
      </c>
      <c r="C1050" s="2013">
        <v>125.0</v>
      </c>
      <c r="D1050" s="2013">
        <v>251.0</v>
      </c>
      <c r="E1050" s="2013">
        <v>168.0</v>
      </c>
      <c r="F1050" s="2013">
        <v>168.0</v>
      </c>
      <c r="G1050" s="2013">
        <v>168.0</v>
      </c>
      <c r="H1050" s="2013">
        <v>168.0</v>
      </c>
    </row>
    <row r="1051">
      <c r="B1051" s="2013">
        <v>1049.0</v>
      </c>
      <c r="C1051" s="2013">
        <v>126.0</v>
      </c>
      <c r="D1051" s="2013">
        <v>251.0</v>
      </c>
      <c r="E1051" s="2013">
        <v>168.0</v>
      </c>
      <c r="F1051" s="2013">
        <v>168.0</v>
      </c>
      <c r="G1051" s="2013">
        <v>168.0</v>
      </c>
      <c r="H1051" s="2013">
        <v>168.0</v>
      </c>
    </row>
    <row r="1052">
      <c r="B1052" s="2013">
        <v>1050.0</v>
      </c>
      <c r="C1052" s="2013">
        <v>126.0</v>
      </c>
      <c r="D1052" s="2013">
        <v>252.0</v>
      </c>
      <c r="E1052" s="2013">
        <v>168.0</v>
      </c>
      <c r="F1052" s="2013">
        <v>168.0</v>
      </c>
      <c r="G1052" s="2013">
        <v>168.0</v>
      </c>
      <c r="H1052" s="2013">
        <v>168.0</v>
      </c>
    </row>
    <row r="1053">
      <c r="B1053" s="2013">
        <v>1051.0</v>
      </c>
      <c r="C1053" s="2013">
        <v>126.0</v>
      </c>
      <c r="D1053" s="2013">
        <v>253.0</v>
      </c>
      <c r="E1053" s="2013">
        <v>168.0</v>
      </c>
      <c r="F1053" s="2013">
        <v>168.0</v>
      </c>
      <c r="G1053" s="2013">
        <v>168.0</v>
      </c>
      <c r="H1053" s="2013">
        <v>168.0</v>
      </c>
    </row>
    <row r="1054">
      <c r="B1054" s="2013">
        <v>1052.0</v>
      </c>
      <c r="C1054" s="2013">
        <v>127.0</v>
      </c>
      <c r="D1054" s="2013">
        <v>253.0</v>
      </c>
      <c r="E1054" s="2013">
        <v>168.0</v>
      </c>
      <c r="F1054" s="2013">
        <v>168.0</v>
      </c>
      <c r="G1054" s="2013">
        <v>168.0</v>
      </c>
      <c r="H1054" s="2013">
        <v>168.0</v>
      </c>
    </row>
    <row r="1055">
      <c r="B1055" s="2013">
        <v>1053.0</v>
      </c>
      <c r="C1055" s="2013">
        <v>126.0</v>
      </c>
      <c r="D1055" s="2013">
        <v>253.0</v>
      </c>
      <c r="E1055" s="2013">
        <v>168.0</v>
      </c>
      <c r="F1055" s="2013">
        <v>168.0</v>
      </c>
      <c r="G1055" s="2013">
        <v>169.0</v>
      </c>
      <c r="H1055" s="2013">
        <v>169.0</v>
      </c>
    </row>
    <row r="1056">
      <c r="B1056" s="2013">
        <v>1054.0</v>
      </c>
      <c r="C1056" s="2013">
        <v>127.0</v>
      </c>
      <c r="D1056" s="2013">
        <v>253.0</v>
      </c>
      <c r="E1056" s="2013">
        <v>168.0</v>
      </c>
      <c r="F1056" s="2013">
        <v>168.0</v>
      </c>
      <c r="G1056" s="2013">
        <v>169.0</v>
      </c>
      <c r="H1056" s="2013">
        <v>169.0</v>
      </c>
    </row>
    <row r="1057">
      <c r="B1057" s="2013">
        <v>1055.0</v>
      </c>
      <c r="C1057" s="2013">
        <v>126.0</v>
      </c>
      <c r="D1057" s="2013">
        <v>253.0</v>
      </c>
      <c r="E1057" s="2013">
        <v>169.0</v>
      </c>
      <c r="F1057" s="2013">
        <v>169.0</v>
      </c>
      <c r="G1057" s="2013">
        <v>169.0</v>
      </c>
      <c r="H1057" s="2013">
        <v>169.0</v>
      </c>
    </row>
    <row r="1058">
      <c r="B1058" s="2013">
        <v>1056.0</v>
      </c>
      <c r="C1058" s="2013">
        <v>127.0</v>
      </c>
      <c r="D1058" s="2013">
        <v>253.0</v>
      </c>
      <c r="E1058" s="2013">
        <v>169.0</v>
      </c>
      <c r="F1058" s="2013">
        <v>169.0</v>
      </c>
      <c r="G1058" s="2013">
        <v>169.0</v>
      </c>
      <c r="H1058" s="2013">
        <v>169.0</v>
      </c>
    </row>
    <row r="1059">
      <c r="B1059" s="2013">
        <v>1057.0</v>
      </c>
      <c r="C1059" s="2013">
        <v>127.0</v>
      </c>
      <c r="D1059" s="2013">
        <v>254.0</v>
      </c>
      <c r="E1059" s="2013">
        <v>169.0</v>
      </c>
      <c r="F1059" s="2013">
        <v>169.0</v>
      </c>
      <c r="G1059" s="2013">
        <v>169.0</v>
      </c>
      <c r="H1059" s="2013">
        <v>169.0</v>
      </c>
    </row>
    <row r="1060">
      <c r="B1060" s="2013">
        <v>1058.0</v>
      </c>
      <c r="C1060" s="2013">
        <v>127.0</v>
      </c>
      <c r="D1060" s="2013">
        <v>253.0</v>
      </c>
      <c r="E1060" s="2013">
        <v>169.0</v>
      </c>
      <c r="F1060" s="2013">
        <v>169.0</v>
      </c>
      <c r="G1060" s="2013">
        <v>170.0</v>
      </c>
      <c r="H1060" s="2013">
        <v>170.0</v>
      </c>
    </row>
    <row r="1061">
      <c r="B1061" s="2013">
        <v>1059.0</v>
      </c>
      <c r="C1061" s="2013">
        <v>127.0</v>
      </c>
      <c r="D1061" s="2013">
        <v>254.0</v>
      </c>
      <c r="E1061" s="2013">
        <v>169.0</v>
      </c>
      <c r="F1061" s="2013">
        <v>169.0</v>
      </c>
      <c r="G1061" s="2013">
        <v>170.0</v>
      </c>
      <c r="H1061" s="2013">
        <v>170.0</v>
      </c>
    </row>
    <row r="1062">
      <c r="B1062" s="2013">
        <v>1060.0</v>
      </c>
      <c r="C1062" s="2013">
        <v>127.0</v>
      </c>
      <c r="D1062" s="2013">
        <v>255.0</v>
      </c>
      <c r="E1062" s="2013">
        <v>169.0</v>
      </c>
      <c r="F1062" s="2013">
        <v>169.0</v>
      </c>
      <c r="G1062" s="2013">
        <v>170.0</v>
      </c>
      <c r="H1062" s="2013">
        <v>170.0</v>
      </c>
    </row>
    <row r="1063">
      <c r="B1063" s="2013">
        <v>1061.0</v>
      </c>
      <c r="C1063" s="2013">
        <v>127.0</v>
      </c>
      <c r="D1063" s="2013">
        <v>254.0</v>
      </c>
      <c r="E1063" s="2013">
        <v>170.0</v>
      </c>
      <c r="F1063" s="2013">
        <v>170.0</v>
      </c>
      <c r="G1063" s="2013">
        <v>170.0</v>
      </c>
      <c r="H1063" s="2013">
        <v>170.0</v>
      </c>
    </row>
    <row r="1064">
      <c r="B1064" s="2013">
        <v>1062.0</v>
      </c>
      <c r="C1064" s="2013">
        <v>127.0</v>
      </c>
      <c r="D1064" s="2013">
        <v>255.0</v>
      </c>
      <c r="E1064" s="2013">
        <v>170.0</v>
      </c>
      <c r="F1064" s="2013">
        <v>170.0</v>
      </c>
      <c r="G1064" s="2013">
        <v>170.0</v>
      </c>
      <c r="H1064" s="2013">
        <v>170.0</v>
      </c>
    </row>
    <row r="1065">
      <c r="B1065" s="2013">
        <v>1063.0</v>
      </c>
      <c r="C1065" s="2013">
        <v>128.0</v>
      </c>
      <c r="D1065" s="2013">
        <v>255.0</v>
      </c>
      <c r="E1065" s="2013">
        <v>170.0</v>
      </c>
      <c r="F1065" s="2013">
        <v>170.0</v>
      </c>
      <c r="G1065" s="2013">
        <v>170.0</v>
      </c>
      <c r="H1065" s="2013">
        <v>170.0</v>
      </c>
    </row>
    <row r="1066">
      <c r="B1066" s="2013">
        <v>1064.0</v>
      </c>
      <c r="C1066" s="2013">
        <v>128.0</v>
      </c>
      <c r="D1066" s="2013">
        <v>256.0</v>
      </c>
      <c r="E1066" s="2013">
        <v>170.0</v>
      </c>
      <c r="F1066" s="2013">
        <v>170.0</v>
      </c>
      <c r="G1066" s="2013">
        <v>170.0</v>
      </c>
      <c r="H1066" s="2013">
        <v>170.0</v>
      </c>
    </row>
    <row r="1067">
      <c r="B1067" s="2013">
        <v>1065.0</v>
      </c>
      <c r="C1067" s="2013">
        <v>128.0</v>
      </c>
      <c r="D1067" s="2013">
        <v>255.0</v>
      </c>
      <c r="E1067" s="2013">
        <v>170.0</v>
      </c>
      <c r="F1067" s="2013">
        <v>170.0</v>
      </c>
      <c r="G1067" s="2013">
        <v>171.0</v>
      </c>
      <c r="H1067" s="2013">
        <v>171.0</v>
      </c>
    </row>
    <row r="1068">
      <c r="B1068" s="2013">
        <v>1066.0</v>
      </c>
      <c r="C1068" s="2013">
        <v>128.0</v>
      </c>
      <c r="D1068" s="2013">
        <v>256.0</v>
      </c>
      <c r="E1068" s="2013">
        <v>170.0</v>
      </c>
      <c r="F1068" s="2013">
        <v>170.0</v>
      </c>
      <c r="G1068" s="2013">
        <v>171.0</v>
      </c>
      <c r="H1068" s="2013">
        <v>171.0</v>
      </c>
    </row>
    <row r="1069">
      <c r="B1069" s="2013">
        <v>1067.0</v>
      </c>
      <c r="C1069" s="2013">
        <v>128.0</v>
      </c>
      <c r="D1069" s="2013">
        <v>257.0</v>
      </c>
      <c r="E1069" s="2013">
        <v>170.0</v>
      </c>
      <c r="F1069" s="2013">
        <v>170.0</v>
      </c>
      <c r="G1069" s="2013">
        <v>171.0</v>
      </c>
      <c r="H1069" s="2013">
        <v>171.0</v>
      </c>
    </row>
    <row r="1070">
      <c r="B1070" s="2013">
        <v>1068.0</v>
      </c>
      <c r="C1070" s="2013">
        <v>128.0</v>
      </c>
      <c r="D1070" s="2013">
        <v>256.0</v>
      </c>
      <c r="E1070" s="2013">
        <v>171.0</v>
      </c>
      <c r="F1070" s="2013">
        <v>171.0</v>
      </c>
      <c r="G1070" s="2013">
        <v>171.0</v>
      </c>
      <c r="H1070" s="2013">
        <v>171.0</v>
      </c>
    </row>
    <row r="1071">
      <c r="B1071" s="2013">
        <v>1069.0</v>
      </c>
      <c r="C1071" s="2013">
        <v>128.0</v>
      </c>
      <c r="D1071" s="2013">
        <v>257.0</v>
      </c>
      <c r="E1071" s="2013">
        <v>171.0</v>
      </c>
      <c r="F1071" s="2013">
        <v>171.0</v>
      </c>
      <c r="G1071" s="2013">
        <v>171.0</v>
      </c>
      <c r="H1071" s="2013">
        <v>171.0</v>
      </c>
    </row>
    <row r="1072">
      <c r="B1072" s="2013">
        <v>1070.0</v>
      </c>
      <c r="C1072" s="2013">
        <v>129.0</v>
      </c>
      <c r="D1072" s="2013">
        <v>257.0</v>
      </c>
      <c r="E1072" s="2013">
        <v>171.0</v>
      </c>
      <c r="F1072" s="2013">
        <v>171.0</v>
      </c>
      <c r="G1072" s="2013">
        <v>171.0</v>
      </c>
      <c r="H1072" s="2013">
        <v>171.0</v>
      </c>
    </row>
    <row r="1073">
      <c r="B1073" s="2013">
        <v>1071.0</v>
      </c>
      <c r="C1073" s="2013">
        <v>128.0</v>
      </c>
      <c r="D1073" s="2013">
        <v>257.0</v>
      </c>
      <c r="E1073" s="2013">
        <v>171.0</v>
      </c>
      <c r="F1073" s="2013">
        <v>171.0</v>
      </c>
      <c r="G1073" s="2013">
        <v>172.0</v>
      </c>
      <c r="H1073" s="2013">
        <v>172.0</v>
      </c>
    </row>
    <row r="1074">
      <c r="B1074" s="2013">
        <v>1072.0</v>
      </c>
      <c r="C1074" s="2013">
        <v>129.0</v>
      </c>
      <c r="D1074" s="2013">
        <v>257.0</v>
      </c>
      <c r="E1074" s="2013">
        <v>171.0</v>
      </c>
      <c r="F1074" s="2013">
        <v>171.0</v>
      </c>
      <c r="G1074" s="2013">
        <v>172.0</v>
      </c>
      <c r="H1074" s="2013">
        <v>172.0</v>
      </c>
    </row>
    <row r="1075">
      <c r="B1075" s="2013">
        <v>1073.0</v>
      </c>
      <c r="C1075" s="2013">
        <v>128.0</v>
      </c>
      <c r="D1075" s="2013">
        <v>257.0</v>
      </c>
      <c r="E1075" s="2013">
        <v>172.0</v>
      </c>
      <c r="F1075" s="2013">
        <v>172.0</v>
      </c>
      <c r="G1075" s="2013">
        <v>172.0</v>
      </c>
      <c r="H1075" s="2013">
        <v>172.0</v>
      </c>
    </row>
    <row r="1076">
      <c r="B1076" s="2013">
        <v>1074.0</v>
      </c>
      <c r="C1076" s="2013">
        <v>129.0</v>
      </c>
      <c r="D1076" s="2013">
        <v>257.0</v>
      </c>
      <c r="E1076" s="2013">
        <v>172.0</v>
      </c>
      <c r="F1076" s="2013">
        <v>172.0</v>
      </c>
      <c r="G1076" s="2013">
        <v>172.0</v>
      </c>
      <c r="H1076" s="2013">
        <v>172.0</v>
      </c>
    </row>
    <row r="1077">
      <c r="B1077" s="2013">
        <v>1075.0</v>
      </c>
      <c r="C1077" s="2013">
        <v>129.0</v>
      </c>
      <c r="D1077" s="2013">
        <v>258.0</v>
      </c>
      <c r="E1077" s="2013">
        <v>172.0</v>
      </c>
      <c r="F1077" s="2013">
        <v>172.0</v>
      </c>
      <c r="G1077" s="2013">
        <v>172.0</v>
      </c>
      <c r="H1077" s="2013">
        <v>172.0</v>
      </c>
    </row>
    <row r="1078">
      <c r="B1078" s="2013">
        <v>1076.0</v>
      </c>
      <c r="C1078" s="2013">
        <v>129.0</v>
      </c>
      <c r="D1078" s="2013">
        <v>259.0</v>
      </c>
      <c r="E1078" s="2013">
        <v>172.0</v>
      </c>
      <c r="F1078" s="2013">
        <v>172.0</v>
      </c>
      <c r="G1078" s="2013">
        <v>172.0</v>
      </c>
      <c r="H1078" s="2013">
        <v>172.0</v>
      </c>
    </row>
    <row r="1079">
      <c r="B1079" s="2013">
        <v>1077.0</v>
      </c>
      <c r="C1079" s="2013">
        <v>130.0</v>
      </c>
      <c r="D1079" s="2013">
        <v>259.0</v>
      </c>
      <c r="E1079" s="2013">
        <v>172.0</v>
      </c>
      <c r="F1079" s="2013">
        <v>172.0</v>
      </c>
      <c r="G1079" s="2013">
        <v>172.0</v>
      </c>
      <c r="H1079" s="2013">
        <v>172.0</v>
      </c>
    </row>
    <row r="1080">
      <c r="B1080" s="2013">
        <v>1078.0</v>
      </c>
      <c r="C1080" s="2013">
        <v>129.0</v>
      </c>
      <c r="D1080" s="2013">
        <v>259.0</v>
      </c>
      <c r="E1080" s="2013">
        <v>172.0</v>
      </c>
      <c r="F1080" s="2013">
        <v>172.0</v>
      </c>
      <c r="G1080" s="2013">
        <v>173.0</v>
      </c>
      <c r="H1080" s="2013">
        <v>173.0</v>
      </c>
    </row>
    <row r="1081">
      <c r="B1081" s="2013">
        <v>1079.0</v>
      </c>
      <c r="C1081" s="2013">
        <v>130.0</v>
      </c>
      <c r="D1081" s="2013">
        <v>259.0</v>
      </c>
      <c r="E1081" s="2013">
        <v>172.0</v>
      </c>
      <c r="F1081" s="2013">
        <v>172.0</v>
      </c>
      <c r="G1081" s="2013">
        <v>173.0</v>
      </c>
      <c r="H1081" s="2013">
        <v>173.0</v>
      </c>
    </row>
    <row r="1082">
      <c r="B1082" s="2013">
        <v>1080.0</v>
      </c>
      <c r="C1082" s="2013">
        <v>129.0</v>
      </c>
      <c r="D1082" s="2013">
        <v>259.0</v>
      </c>
      <c r="E1082" s="2013">
        <v>173.0</v>
      </c>
      <c r="F1082" s="2013">
        <v>173.0</v>
      </c>
      <c r="G1082" s="2013">
        <v>173.0</v>
      </c>
      <c r="H1082" s="2013">
        <v>173.0</v>
      </c>
    </row>
    <row r="1083">
      <c r="B1083" s="2013">
        <v>1081.0</v>
      </c>
      <c r="C1083" s="2013">
        <v>130.0</v>
      </c>
      <c r="D1083" s="2013">
        <v>259.0</v>
      </c>
      <c r="E1083" s="2013">
        <v>173.0</v>
      </c>
      <c r="F1083" s="2013">
        <v>173.0</v>
      </c>
      <c r="G1083" s="2013">
        <v>173.0</v>
      </c>
      <c r="H1083" s="2013">
        <v>173.0</v>
      </c>
    </row>
    <row r="1084">
      <c r="B1084" s="2013">
        <v>1082.0</v>
      </c>
      <c r="C1084" s="2013">
        <v>130.0</v>
      </c>
      <c r="D1084" s="2013">
        <v>260.0</v>
      </c>
      <c r="E1084" s="2013">
        <v>173.0</v>
      </c>
      <c r="F1084" s="2013">
        <v>173.0</v>
      </c>
      <c r="G1084" s="2013">
        <v>173.0</v>
      </c>
      <c r="H1084" s="2013">
        <v>173.0</v>
      </c>
    </row>
    <row r="1085">
      <c r="B1085" s="2013">
        <v>1083.0</v>
      </c>
      <c r="C1085" s="2013">
        <v>130.0</v>
      </c>
      <c r="D1085" s="2013">
        <v>259.0</v>
      </c>
      <c r="E1085" s="2013">
        <v>173.0</v>
      </c>
      <c r="F1085" s="2013">
        <v>173.0</v>
      </c>
      <c r="G1085" s="2013">
        <v>174.0</v>
      </c>
      <c r="H1085" s="2013">
        <v>174.0</v>
      </c>
    </row>
    <row r="1086">
      <c r="B1086" s="2013">
        <v>1084.0</v>
      </c>
      <c r="C1086" s="2013">
        <v>130.0</v>
      </c>
      <c r="D1086" s="2013">
        <v>260.0</v>
      </c>
      <c r="E1086" s="2013">
        <v>173.0</v>
      </c>
      <c r="F1086" s="2013">
        <v>173.0</v>
      </c>
      <c r="G1086" s="2013">
        <v>174.0</v>
      </c>
      <c r="H1086" s="2013">
        <v>174.0</v>
      </c>
    </row>
    <row r="1087">
      <c r="B1087" s="2013">
        <v>1085.0</v>
      </c>
      <c r="C1087" s="2013">
        <v>130.0</v>
      </c>
      <c r="D1087" s="2013">
        <v>261.0</v>
      </c>
      <c r="E1087" s="2013">
        <v>173.0</v>
      </c>
      <c r="F1087" s="2013">
        <v>173.0</v>
      </c>
      <c r="G1087" s="2013">
        <v>174.0</v>
      </c>
      <c r="H1087" s="2013">
        <v>174.0</v>
      </c>
    </row>
    <row r="1088">
      <c r="B1088" s="2013">
        <v>1086.0</v>
      </c>
      <c r="C1088" s="2013">
        <v>130.0</v>
      </c>
      <c r="D1088" s="2013">
        <v>260.0</v>
      </c>
      <c r="E1088" s="2013">
        <v>174.0</v>
      </c>
      <c r="F1088" s="2013">
        <v>174.0</v>
      </c>
      <c r="G1088" s="2013">
        <v>174.0</v>
      </c>
      <c r="H1088" s="2013">
        <v>174.0</v>
      </c>
    </row>
    <row r="1089">
      <c r="B1089" s="2013">
        <v>1087.0</v>
      </c>
      <c r="C1089" s="2013">
        <v>130.0</v>
      </c>
      <c r="D1089" s="2013">
        <v>261.0</v>
      </c>
      <c r="E1089" s="2013">
        <v>174.0</v>
      </c>
      <c r="F1089" s="2013">
        <v>174.0</v>
      </c>
      <c r="G1089" s="2013">
        <v>174.0</v>
      </c>
      <c r="H1089" s="2013">
        <v>174.0</v>
      </c>
    </row>
    <row r="1090">
      <c r="B1090" s="2013">
        <v>1088.0</v>
      </c>
      <c r="C1090" s="2013">
        <v>131.0</v>
      </c>
      <c r="D1090" s="2013">
        <v>261.0</v>
      </c>
      <c r="E1090" s="2013">
        <v>174.0</v>
      </c>
      <c r="F1090" s="2013">
        <v>174.0</v>
      </c>
      <c r="G1090" s="2013">
        <v>174.0</v>
      </c>
      <c r="H1090" s="2013">
        <v>174.0</v>
      </c>
    </row>
    <row r="1091">
      <c r="B1091" s="2013">
        <v>1089.0</v>
      </c>
      <c r="C1091" s="2013">
        <v>131.0</v>
      </c>
      <c r="D1091" s="2013">
        <v>262.0</v>
      </c>
      <c r="E1091" s="2013">
        <v>174.0</v>
      </c>
      <c r="F1091" s="2013">
        <v>174.0</v>
      </c>
      <c r="G1091" s="2013">
        <v>174.0</v>
      </c>
      <c r="H1091" s="2013">
        <v>174.0</v>
      </c>
    </row>
    <row r="1092">
      <c r="B1092" s="2013">
        <v>1090.0</v>
      </c>
      <c r="C1092" s="2013">
        <v>131.0</v>
      </c>
      <c r="D1092" s="2013">
        <v>261.0</v>
      </c>
      <c r="E1092" s="2013">
        <v>174.0</v>
      </c>
      <c r="F1092" s="2013">
        <v>174.0</v>
      </c>
      <c r="G1092" s="2013">
        <v>175.0</v>
      </c>
      <c r="H1092" s="2013">
        <v>175.0</v>
      </c>
    </row>
    <row r="1093">
      <c r="B1093" s="2013">
        <v>1091.0</v>
      </c>
      <c r="C1093" s="2013">
        <v>131.0</v>
      </c>
      <c r="D1093" s="2013">
        <v>262.0</v>
      </c>
      <c r="E1093" s="2013">
        <v>174.0</v>
      </c>
      <c r="F1093" s="2013">
        <v>174.0</v>
      </c>
      <c r="G1093" s="2013">
        <v>175.0</v>
      </c>
      <c r="H1093" s="2013">
        <v>175.0</v>
      </c>
    </row>
    <row r="1094">
      <c r="B1094" s="2013">
        <v>1092.0</v>
      </c>
      <c r="C1094" s="2013">
        <v>131.0</v>
      </c>
      <c r="D1094" s="2013">
        <v>263.0</v>
      </c>
      <c r="E1094" s="2013">
        <v>174.0</v>
      </c>
      <c r="F1094" s="2013">
        <v>174.0</v>
      </c>
      <c r="G1094" s="2013">
        <v>175.0</v>
      </c>
      <c r="H1094" s="2013">
        <v>175.0</v>
      </c>
    </row>
    <row r="1095">
      <c r="B1095" s="2013">
        <v>1093.0</v>
      </c>
      <c r="C1095" s="2013">
        <v>131.0</v>
      </c>
      <c r="D1095" s="2013">
        <v>262.0</v>
      </c>
      <c r="E1095" s="2013">
        <v>175.0</v>
      </c>
      <c r="F1095" s="2013">
        <v>175.0</v>
      </c>
      <c r="G1095" s="2013">
        <v>175.0</v>
      </c>
      <c r="H1095" s="2013">
        <v>175.0</v>
      </c>
    </row>
    <row r="1096">
      <c r="B1096" s="2013">
        <v>1094.0</v>
      </c>
      <c r="C1096" s="2013">
        <v>131.0</v>
      </c>
      <c r="D1096" s="2013">
        <v>263.0</v>
      </c>
      <c r="E1096" s="2013">
        <v>175.0</v>
      </c>
      <c r="F1096" s="2013">
        <v>175.0</v>
      </c>
      <c r="G1096" s="2013">
        <v>175.0</v>
      </c>
      <c r="H1096" s="2013">
        <v>175.0</v>
      </c>
    </row>
    <row r="1097">
      <c r="B1097" s="2013">
        <v>1095.0</v>
      </c>
      <c r="C1097" s="2013">
        <v>132.0</v>
      </c>
      <c r="D1097" s="2013">
        <v>263.0</v>
      </c>
      <c r="E1097" s="2013">
        <v>175.0</v>
      </c>
      <c r="F1097" s="2013">
        <v>175.0</v>
      </c>
      <c r="G1097" s="2013">
        <v>175.0</v>
      </c>
      <c r="H1097" s="2013">
        <v>175.0</v>
      </c>
    </row>
    <row r="1098">
      <c r="B1098" s="2013">
        <v>1096.0</v>
      </c>
      <c r="C1098" s="2013">
        <v>131.0</v>
      </c>
      <c r="D1098" s="2013">
        <v>263.0</v>
      </c>
      <c r="E1098" s="2013">
        <v>175.0</v>
      </c>
      <c r="F1098" s="2013">
        <v>175.0</v>
      </c>
      <c r="G1098" s="2013">
        <v>176.0</v>
      </c>
      <c r="H1098" s="2013">
        <v>176.0</v>
      </c>
    </row>
    <row r="1099">
      <c r="B1099" s="2013">
        <v>1097.0</v>
      </c>
      <c r="C1099" s="2013">
        <v>132.0</v>
      </c>
      <c r="D1099" s="2013">
        <v>263.0</v>
      </c>
      <c r="E1099" s="2013">
        <v>175.0</v>
      </c>
      <c r="F1099" s="2013">
        <v>175.0</v>
      </c>
      <c r="G1099" s="2013">
        <v>176.0</v>
      </c>
      <c r="H1099" s="2013">
        <v>176.0</v>
      </c>
    </row>
    <row r="1100">
      <c r="B1100" s="2013">
        <v>1098.0</v>
      </c>
      <c r="C1100" s="2013">
        <v>131.0</v>
      </c>
      <c r="D1100" s="2013">
        <v>263.0</v>
      </c>
      <c r="E1100" s="2013">
        <v>176.0</v>
      </c>
      <c r="F1100" s="2013">
        <v>176.0</v>
      </c>
      <c r="G1100" s="2013">
        <v>176.0</v>
      </c>
      <c r="H1100" s="2013">
        <v>176.0</v>
      </c>
    </row>
    <row r="1101">
      <c r="B1101" s="2013">
        <v>1099.0</v>
      </c>
      <c r="C1101" s="2013">
        <v>132.0</v>
      </c>
      <c r="D1101" s="2013">
        <v>263.0</v>
      </c>
      <c r="E1101" s="2013">
        <v>176.0</v>
      </c>
      <c r="F1101" s="2013">
        <v>176.0</v>
      </c>
      <c r="G1101" s="2013">
        <v>176.0</v>
      </c>
      <c r="H1101" s="2013">
        <v>176.0</v>
      </c>
    </row>
    <row r="1102">
      <c r="B1102" s="2013">
        <v>1100.0</v>
      </c>
      <c r="C1102" s="2013">
        <v>132.0</v>
      </c>
      <c r="D1102" s="2013">
        <v>264.0</v>
      </c>
      <c r="E1102" s="2013">
        <v>176.0</v>
      </c>
      <c r="F1102" s="2013">
        <v>176.0</v>
      </c>
      <c r="G1102" s="2013">
        <v>176.0</v>
      </c>
      <c r="H1102" s="2013">
        <v>176.0</v>
      </c>
    </row>
    <row r="1103">
      <c r="B1103" s="2013">
        <v>1101.0</v>
      </c>
      <c r="C1103" s="2013">
        <v>132.0</v>
      </c>
      <c r="D1103" s="2013">
        <v>265.0</v>
      </c>
      <c r="E1103" s="2013">
        <v>176.0</v>
      </c>
      <c r="F1103" s="2013">
        <v>176.0</v>
      </c>
      <c r="G1103" s="2013">
        <v>176.0</v>
      </c>
      <c r="H1103" s="2013">
        <v>176.0</v>
      </c>
    </row>
    <row r="1104">
      <c r="B1104" s="2013">
        <v>1102.0</v>
      </c>
      <c r="C1104" s="2013">
        <v>133.0</v>
      </c>
      <c r="D1104" s="2013">
        <v>265.0</v>
      </c>
      <c r="E1104" s="2013">
        <v>176.0</v>
      </c>
      <c r="F1104" s="2013">
        <v>176.0</v>
      </c>
      <c r="G1104" s="2013">
        <v>176.0</v>
      </c>
      <c r="H1104" s="2013">
        <v>176.0</v>
      </c>
    </row>
    <row r="1105">
      <c r="B1105" s="2013">
        <v>1103.0</v>
      </c>
      <c r="C1105" s="2013">
        <v>132.0</v>
      </c>
      <c r="D1105" s="2013">
        <v>265.0</v>
      </c>
      <c r="E1105" s="2013">
        <v>176.0</v>
      </c>
      <c r="F1105" s="2013">
        <v>176.0</v>
      </c>
      <c r="G1105" s="2013">
        <v>177.0</v>
      </c>
      <c r="H1105" s="2013">
        <v>177.0</v>
      </c>
    </row>
    <row r="1106">
      <c r="B1106" s="2013">
        <v>1104.0</v>
      </c>
      <c r="C1106" s="2013">
        <v>133.0</v>
      </c>
      <c r="D1106" s="2013">
        <v>265.0</v>
      </c>
      <c r="E1106" s="2013">
        <v>176.0</v>
      </c>
      <c r="F1106" s="2013">
        <v>176.0</v>
      </c>
      <c r="G1106" s="2013">
        <v>177.0</v>
      </c>
      <c r="H1106" s="2013">
        <v>177.0</v>
      </c>
    </row>
    <row r="1107">
      <c r="B1107" s="2013">
        <v>1105.0</v>
      </c>
      <c r="C1107" s="2013">
        <v>132.0</v>
      </c>
      <c r="D1107" s="2013">
        <v>265.0</v>
      </c>
      <c r="E1107" s="2013">
        <v>177.0</v>
      </c>
      <c r="F1107" s="2013">
        <v>177.0</v>
      </c>
      <c r="G1107" s="2013">
        <v>177.0</v>
      </c>
      <c r="H1107" s="2013">
        <v>177.0</v>
      </c>
    </row>
    <row r="1108">
      <c r="B1108" s="2013">
        <v>1106.0</v>
      </c>
      <c r="C1108" s="2013">
        <v>133.0</v>
      </c>
      <c r="D1108" s="2013">
        <v>265.0</v>
      </c>
      <c r="E1108" s="2013">
        <v>177.0</v>
      </c>
      <c r="F1108" s="2013">
        <v>177.0</v>
      </c>
      <c r="G1108" s="2013">
        <v>177.0</v>
      </c>
      <c r="H1108" s="2013">
        <v>177.0</v>
      </c>
    </row>
    <row r="1109">
      <c r="B1109" s="2013">
        <v>1107.0</v>
      </c>
      <c r="C1109" s="2013">
        <v>133.0</v>
      </c>
      <c r="D1109" s="2013">
        <v>266.0</v>
      </c>
      <c r="E1109" s="2013">
        <v>177.0</v>
      </c>
      <c r="F1109" s="2013">
        <v>177.0</v>
      </c>
      <c r="G1109" s="2013">
        <v>177.0</v>
      </c>
      <c r="H1109" s="2013">
        <v>177.0</v>
      </c>
    </row>
    <row r="1110">
      <c r="B1110" s="2013">
        <v>1108.0</v>
      </c>
      <c r="C1110" s="2013">
        <v>133.0</v>
      </c>
      <c r="D1110" s="2013">
        <v>265.0</v>
      </c>
      <c r="E1110" s="2013">
        <v>177.0</v>
      </c>
      <c r="F1110" s="2013">
        <v>177.0</v>
      </c>
      <c r="G1110" s="2013">
        <v>178.0</v>
      </c>
      <c r="H1110" s="2013">
        <v>178.0</v>
      </c>
    </row>
    <row r="1111">
      <c r="B1111" s="2013">
        <v>1109.0</v>
      </c>
      <c r="C1111" s="2013">
        <v>133.0</v>
      </c>
      <c r="D1111" s="2013">
        <v>266.0</v>
      </c>
      <c r="E1111" s="2013">
        <v>177.0</v>
      </c>
      <c r="F1111" s="2013">
        <v>177.0</v>
      </c>
      <c r="G1111" s="2013">
        <v>178.0</v>
      </c>
      <c r="H1111" s="2013">
        <v>178.0</v>
      </c>
    </row>
    <row r="1112">
      <c r="B1112" s="2013">
        <v>1110.0</v>
      </c>
      <c r="C1112" s="2013">
        <v>133.0</v>
      </c>
      <c r="D1112" s="2013">
        <v>267.0</v>
      </c>
      <c r="E1112" s="2013">
        <v>177.0</v>
      </c>
      <c r="F1112" s="2013">
        <v>177.0</v>
      </c>
      <c r="G1112" s="2013">
        <v>178.0</v>
      </c>
      <c r="H1112" s="2013">
        <v>178.0</v>
      </c>
    </row>
    <row r="1113">
      <c r="B1113" s="2013">
        <v>1111.0</v>
      </c>
      <c r="C1113" s="2013">
        <v>133.0</v>
      </c>
      <c r="D1113" s="2013">
        <v>266.0</v>
      </c>
      <c r="E1113" s="2013">
        <v>178.0</v>
      </c>
      <c r="F1113" s="2013">
        <v>178.0</v>
      </c>
      <c r="G1113" s="2013">
        <v>178.0</v>
      </c>
      <c r="H1113" s="2013">
        <v>178.0</v>
      </c>
    </row>
    <row r="1114">
      <c r="B1114" s="2013">
        <v>1112.0</v>
      </c>
      <c r="C1114" s="2013">
        <v>133.0</v>
      </c>
      <c r="D1114" s="2013">
        <v>267.0</v>
      </c>
      <c r="E1114" s="2013">
        <v>178.0</v>
      </c>
      <c r="F1114" s="2013">
        <v>178.0</v>
      </c>
      <c r="G1114" s="2013">
        <v>178.0</v>
      </c>
      <c r="H1114" s="2013">
        <v>178.0</v>
      </c>
    </row>
    <row r="1115">
      <c r="B1115" s="2013">
        <v>1113.0</v>
      </c>
      <c r="C1115" s="2013">
        <v>134.0</v>
      </c>
      <c r="D1115" s="2013">
        <v>267.0</v>
      </c>
      <c r="E1115" s="2013">
        <v>178.0</v>
      </c>
      <c r="F1115" s="2013">
        <v>178.0</v>
      </c>
      <c r="G1115" s="2013">
        <v>178.0</v>
      </c>
      <c r="H1115" s="2013">
        <v>178.0</v>
      </c>
    </row>
    <row r="1116">
      <c r="B1116" s="2013">
        <v>1114.0</v>
      </c>
      <c r="C1116" s="2013">
        <v>134.0</v>
      </c>
      <c r="D1116" s="2013">
        <v>268.0</v>
      </c>
      <c r="E1116" s="2013">
        <v>178.0</v>
      </c>
      <c r="F1116" s="2013">
        <v>178.0</v>
      </c>
      <c r="G1116" s="2013">
        <v>178.0</v>
      </c>
      <c r="H1116" s="2013">
        <v>178.0</v>
      </c>
    </row>
    <row r="1117">
      <c r="B1117" s="2013">
        <v>1115.0</v>
      </c>
      <c r="C1117" s="2013">
        <v>134.0</v>
      </c>
      <c r="D1117" s="2013">
        <v>267.0</v>
      </c>
      <c r="E1117" s="2013">
        <v>178.0</v>
      </c>
      <c r="F1117" s="2013">
        <v>178.0</v>
      </c>
      <c r="G1117" s="2013">
        <v>179.0</v>
      </c>
      <c r="H1117" s="2013">
        <v>179.0</v>
      </c>
    </row>
    <row r="1118">
      <c r="B1118" s="2013">
        <v>1116.0</v>
      </c>
      <c r="C1118" s="2013">
        <v>134.0</v>
      </c>
      <c r="D1118" s="2013">
        <v>268.0</v>
      </c>
      <c r="E1118" s="2013">
        <v>178.0</v>
      </c>
      <c r="F1118" s="2013">
        <v>178.0</v>
      </c>
      <c r="G1118" s="2013">
        <v>179.0</v>
      </c>
      <c r="H1118" s="2013">
        <v>179.0</v>
      </c>
    </row>
    <row r="1119">
      <c r="B1119" s="2013">
        <v>1117.0</v>
      </c>
      <c r="C1119" s="2013">
        <v>134.0</v>
      </c>
      <c r="D1119" s="2013">
        <v>269.0</v>
      </c>
      <c r="E1119" s="2013">
        <v>178.0</v>
      </c>
      <c r="F1119" s="2013">
        <v>178.0</v>
      </c>
      <c r="G1119" s="2013">
        <v>179.0</v>
      </c>
      <c r="H1119" s="2013">
        <v>179.0</v>
      </c>
    </row>
    <row r="1120">
      <c r="B1120" s="2013">
        <v>1118.0</v>
      </c>
      <c r="C1120" s="2013">
        <v>134.0</v>
      </c>
      <c r="D1120" s="2013">
        <v>268.0</v>
      </c>
      <c r="E1120" s="2013">
        <v>179.0</v>
      </c>
      <c r="F1120" s="2013">
        <v>179.0</v>
      </c>
      <c r="G1120" s="2013">
        <v>179.0</v>
      </c>
      <c r="H1120" s="2013">
        <v>179.0</v>
      </c>
    </row>
    <row r="1121">
      <c r="B1121" s="2013">
        <v>1119.0</v>
      </c>
      <c r="C1121" s="2013">
        <v>134.0</v>
      </c>
      <c r="D1121" s="2013">
        <v>269.0</v>
      </c>
      <c r="E1121" s="2013">
        <v>179.0</v>
      </c>
      <c r="F1121" s="2013">
        <v>179.0</v>
      </c>
      <c r="G1121" s="2013">
        <v>179.0</v>
      </c>
      <c r="H1121" s="2013">
        <v>179.0</v>
      </c>
    </row>
    <row r="1122">
      <c r="B1122" s="2013">
        <v>1120.0</v>
      </c>
      <c r="C1122" s="2013">
        <v>135.0</v>
      </c>
      <c r="D1122" s="2013">
        <v>269.0</v>
      </c>
      <c r="E1122" s="2013">
        <v>179.0</v>
      </c>
      <c r="F1122" s="2013">
        <v>179.0</v>
      </c>
      <c r="G1122" s="2013">
        <v>179.0</v>
      </c>
      <c r="H1122" s="2013">
        <v>179.0</v>
      </c>
    </row>
    <row r="1123">
      <c r="B1123" s="2013">
        <v>1121.0</v>
      </c>
      <c r="C1123" s="2013">
        <v>134.0</v>
      </c>
      <c r="D1123" s="2013">
        <v>269.0</v>
      </c>
      <c r="E1123" s="2013">
        <v>179.0</v>
      </c>
      <c r="F1123" s="2013">
        <v>179.0</v>
      </c>
      <c r="G1123" s="2013">
        <v>180.0</v>
      </c>
      <c r="H1123" s="2013">
        <v>180.0</v>
      </c>
    </row>
    <row r="1124">
      <c r="B1124" s="2013">
        <v>1122.0</v>
      </c>
      <c r="C1124" s="2013">
        <v>135.0</v>
      </c>
      <c r="D1124" s="2013">
        <v>269.0</v>
      </c>
      <c r="E1124" s="2013">
        <v>179.0</v>
      </c>
      <c r="F1124" s="2013">
        <v>179.0</v>
      </c>
      <c r="G1124" s="2013">
        <v>180.0</v>
      </c>
      <c r="H1124" s="2013">
        <v>180.0</v>
      </c>
    </row>
    <row r="1125">
      <c r="B1125" s="2013">
        <v>1123.0</v>
      </c>
      <c r="C1125" s="2013">
        <v>134.0</v>
      </c>
      <c r="D1125" s="2013">
        <v>269.0</v>
      </c>
      <c r="E1125" s="2013">
        <v>180.0</v>
      </c>
      <c r="F1125" s="2013">
        <v>180.0</v>
      </c>
      <c r="G1125" s="2013">
        <v>180.0</v>
      </c>
      <c r="H1125" s="2013">
        <v>180.0</v>
      </c>
    </row>
    <row r="1126">
      <c r="B1126" s="2013">
        <v>1124.0</v>
      </c>
      <c r="C1126" s="2013">
        <v>135.0</v>
      </c>
      <c r="D1126" s="2013">
        <v>269.0</v>
      </c>
      <c r="E1126" s="2013">
        <v>180.0</v>
      </c>
      <c r="F1126" s="2013">
        <v>180.0</v>
      </c>
      <c r="G1126" s="2013">
        <v>180.0</v>
      </c>
      <c r="H1126" s="2013">
        <v>180.0</v>
      </c>
    </row>
    <row r="1127">
      <c r="B1127" s="2013">
        <v>1125.0</v>
      </c>
      <c r="C1127" s="2013">
        <v>135.0</v>
      </c>
      <c r="D1127" s="2013">
        <v>270.0</v>
      </c>
      <c r="E1127" s="2013">
        <v>180.0</v>
      </c>
      <c r="F1127" s="2013">
        <v>180.0</v>
      </c>
      <c r="G1127" s="2013">
        <v>180.0</v>
      </c>
      <c r="H1127" s="2013">
        <v>180.0</v>
      </c>
    </row>
    <row r="1128">
      <c r="B1128" s="2013">
        <v>1126.0</v>
      </c>
      <c r="C1128" s="2013">
        <v>135.0</v>
      </c>
      <c r="D1128" s="2013">
        <v>271.0</v>
      </c>
      <c r="E1128" s="2013">
        <v>180.0</v>
      </c>
      <c r="F1128" s="2013">
        <v>180.0</v>
      </c>
      <c r="G1128" s="2013">
        <v>180.0</v>
      </c>
      <c r="H1128" s="2013">
        <v>180.0</v>
      </c>
    </row>
    <row r="1129">
      <c r="B1129" s="2013">
        <v>1127.0</v>
      </c>
      <c r="C1129" s="2013">
        <v>136.0</v>
      </c>
      <c r="D1129" s="2013">
        <v>271.0</v>
      </c>
      <c r="E1129" s="2013">
        <v>180.0</v>
      </c>
      <c r="F1129" s="2013">
        <v>180.0</v>
      </c>
      <c r="G1129" s="2013">
        <v>180.0</v>
      </c>
      <c r="H1129" s="2013">
        <v>180.0</v>
      </c>
    </row>
    <row r="1130">
      <c r="B1130" s="2013">
        <v>1128.0</v>
      </c>
      <c r="C1130" s="2013">
        <v>135.0</v>
      </c>
      <c r="D1130" s="2013">
        <v>271.0</v>
      </c>
      <c r="E1130" s="2013">
        <v>180.0</v>
      </c>
      <c r="F1130" s="2013">
        <v>180.0</v>
      </c>
      <c r="G1130" s="2013">
        <v>181.0</v>
      </c>
      <c r="H1130" s="2013">
        <v>181.0</v>
      </c>
    </row>
    <row r="1131">
      <c r="B1131" s="2013">
        <v>1129.0</v>
      </c>
      <c r="C1131" s="2013">
        <v>136.0</v>
      </c>
      <c r="D1131" s="2013">
        <v>271.0</v>
      </c>
      <c r="E1131" s="2013">
        <v>180.0</v>
      </c>
      <c r="F1131" s="2013">
        <v>180.0</v>
      </c>
      <c r="G1131" s="2013">
        <v>181.0</v>
      </c>
      <c r="H1131" s="2013">
        <v>181.0</v>
      </c>
    </row>
    <row r="1132">
      <c r="B1132" s="2013">
        <v>1130.0</v>
      </c>
      <c r="C1132" s="2013">
        <v>135.0</v>
      </c>
      <c r="D1132" s="2013">
        <v>271.0</v>
      </c>
      <c r="E1132" s="2013">
        <v>181.0</v>
      </c>
      <c r="F1132" s="2013">
        <v>181.0</v>
      </c>
      <c r="G1132" s="2013">
        <v>181.0</v>
      </c>
      <c r="H1132" s="2013">
        <v>181.0</v>
      </c>
    </row>
    <row r="1133">
      <c r="B1133" s="2013">
        <v>1131.0</v>
      </c>
      <c r="C1133" s="2013">
        <v>136.0</v>
      </c>
      <c r="D1133" s="2013">
        <v>271.0</v>
      </c>
      <c r="E1133" s="2013">
        <v>181.0</v>
      </c>
      <c r="F1133" s="2013">
        <v>181.0</v>
      </c>
      <c r="G1133" s="2013">
        <v>181.0</v>
      </c>
      <c r="H1133" s="2013">
        <v>181.0</v>
      </c>
    </row>
    <row r="1134">
      <c r="B1134" s="2013">
        <v>1132.0</v>
      </c>
      <c r="C1134" s="2013">
        <v>136.0</v>
      </c>
      <c r="D1134" s="2013">
        <v>272.0</v>
      </c>
      <c r="E1134" s="2013">
        <v>181.0</v>
      </c>
      <c r="F1134" s="2013">
        <v>181.0</v>
      </c>
      <c r="G1134" s="2013">
        <v>181.0</v>
      </c>
      <c r="H1134" s="2013">
        <v>181.0</v>
      </c>
    </row>
    <row r="1135">
      <c r="B1135" s="2013">
        <v>1133.0</v>
      </c>
      <c r="C1135" s="2013">
        <v>136.0</v>
      </c>
      <c r="D1135" s="2013">
        <v>271.0</v>
      </c>
      <c r="E1135" s="2013">
        <v>181.0</v>
      </c>
      <c r="F1135" s="2013">
        <v>181.0</v>
      </c>
      <c r="G1135" s="2013">
        <v>182.0</v>
      </c>
      <c r="H1135" s="2013">
        <v>182.0</v>
      </c>
    </row>
    <row r="1136">
      <c r="B1136" s="2013">
        <v>1134.0</v>
      </c>
      <c r="C1136" s="2013">
        <v>136.0</v>
      </c>
      <c r="D1136" s="2013">
        <v>272.0</v>
      </c>
      <c r="E1136" s="2013">
        <v>181.0</v>
      </c>
      <c r="F1136" s="2013">
        <v>181.0</v>
      </c>
      <c r="G1136" s="2013">
        <v>182.0</v>
      </c>
      <c r="H1136" s="2013">
        <v>182.0</v>
      </c>
    </row>
    <row r="1137">
      <c r="B1137" s="2013">
        <v>1135.0</v>
      </c>
      <c r="C1137" s="2013">
        <v>136.0</v>
      </c>
      <c r="D1137" s="2013">
        <v>273.0</v>
      </c>
      <c r="E1137" s="2013">
        <v>181.0</v>
      </c>
      <c r="F1137" s="2013">
        <v>181.0</v>
      </c>
      <c r="G1137" s="2013">
        <v>182.0</v>
      </c>
      <c r="H1137" s="2013">
        <v>182.0</v>
      </c>
    </row>
    <row r="1138">
      <c r="B1138" s="2013">
        <v>1136.0</v>
      </c>
      <c r="C1138" s="2013">
        <v>136.0</v>
      </c>
      <c r="D1138" s="2013">
        <v>272.0</v>
      </c>
      <c r="E1138" s="2013">
        <v>182.0</v>
      </c>
      <c r="F1138" s="2013">
        <v>182.0</v>
      </c>
      <c r="G1138" s="2013">
        <v>182.0</v>
      </c>
      <c r="H1138" s="2013">
        <v>182.0</v>
      </c>
    </row>
    <row r="1139">
      <c r="B1139" s="2013">
        <v>1137.0</v>
      </c>
      <c r="C1139" s="2013">
        <v>136.0</v>
      </c>
      <c r="D1139" s="2013">
        <v>273.0</v>
      </c>
      <c r="E1139" s="2013">
        <v>182.0</v>
      </c>
      <c r="F1139" s="2013">
        <v>182.0</v>
      </c>
      <c r="G1139" s="2013">
        <v>182.0</v>
      </c>
      <c r="H1139" s="2013">
        <v>182.0</v>
      </c>
    </row>
    <row r="1140">
      <c r="B1140" s="2013">
        <v>1138.0</v>
      </c>
      <c r="C1140" s="2013">
        <v>137.0</v>
      </c>
      <c r="D1140" s="2013">
        <v>273.0</v>
      </c>
      <c r="E1140" s="2013">
        <v>182.0</v>
      </c>
      <c r="F1140" s="2013">
        <v>182.0</v>
      </c>
      <c r="G1140" s="2013">
        <v>182.0</v>
      </c>
      <c r="H1140" s="2013">
        <v>182.0</v>
      </c>
    </row>
    <row r="1141">
      <c r="B1141" s="2013">
        <v>1139.0</v>
      </c>
      <c r="C1141" s="2013">
        <v>137.0</v>
      </c>
      <c r="D1141" s="2013">
        <v>274.0</v>
      </c>
      <c r="E1141" s="2013">
        <v>182.0</v>
      </c>
      <c r="F1141" s="2013">
        <v>182.0</v>
      </c>
      <c r="G1141" s="2013">
        <v>182.0</v>
      </c>
      <c r="H1141" s="2013">
        <v>182.0</v>
      </c>
    </row>
    <row r="1142">
      <c r="B1142" s="2013">
        <v>1140.0</v>
      </c>
      <c r="C1142" s="2013">
        <v>137.0</v>
      </c>
      <c r="D1142" s="2013">
        <v>273.0</v>
      </c>
      <c r="E1142" s="2013">
        <v>182.0</v>
      </c>
      <c r="F1142" s="2013">
        <v>182.0</v>
      </c>
      <c r="G1142" s="2013">
        <v>183.0</v>
      </c>
      <c r="H1142" s="2013">
        <v>183.0</v>
      </c>
    </row>
    <row r="1143">
      <c r="B1143" s="2013">
        <v>1141.0</v>
      </c>
      <c r="C1143" s="2013">
        <v>137.0</v>
      </c>
      <c r="D1143" s="2013">
        <v>274.0</v>
      </c>
      <c r="E1143" s="2013">
        <v>182.0</v>
      </c>
      <c r="F1143" s="2013">
        <v>182.0</v>
      </c>
      <c r="G1143" s="2013">
        <v>183.0</v>
      </c>
      <c r="H1143" s="2013">
        <v>183.0</v>
      </c>
    </row>
    <row r="1144">
      <c r="B1144" s="2013">
        <v>1142.0</v>
      </c>
      <c r="C1144" s="2013">
        <v>137.0</v>
      </c>
      <c r="D1144" s="2013">
        <v>275.0</v>
      </c>
      <c r="E1144" s="2013">
        <v>182.0</v>
      </c>
      <c r="F1144" s="2013">
        <v>182.0</v>
      </c>
      <c r="G1144" s="2013">
        <v>183.0</v>
      </c>
      <c r="H1144" s="2013">
        <v>183.0</v>
      </c>
    </row>
    <row r="1145">
      <c r="B1145" s="2013">
        <v>1143.0</v>
      </c>
      <c r="C1145" s="2013">
        <v>137.0</v>
      </c>
      <c r="D1145" s="2013">
        <v>274.0</v>
      </c>
      <c r="E1145" s="2013">
        <v>183.0</v>
      </c>
      <c r="F1145" s="2013">
        <v>183.0</v>
      </c>
      <c r="G1145" s="2013">
        <v>183.0</v>
      </c>
      <c r="H1145" s="2013">
        <v>183.0</v>
      </c>
    </row>
    <row r="1146">
      <c r="B1146" s="2013">
        <v>1144.0</v>
      </c>
      <c r="C1146" s="2013">
        <v>137.0</v>
      </c>
      <c r="D1146" s="2013">
        <v>275.0</v>
      </c>
      <c r="E1146" s="2013">
        <v>183.0</v>
      </c>
      <c r="F1146" s="2013">
        <v>183.0</v>
      </c>
      <c r="G1146" s="2013">
        <v>183.0</v>
      </c>
      <c r="H1146" s="2013">
        <v>183.0</v>
      </c>
    </row>
    <row r="1147">
      <c r="B1147" s="2013">
        <v>1145.0</v>
      </c>
      <c r="C1147" s="2013">
        <v>138.0</v>
      </c>
      <c r="D1147" s="2013">
        <v>275.0</v>
      </c>
      <c r="E1147" s="2013">
        <v>183.0</v>
      </c>
      <c r="F1147" s="2013">
        <v>183.0</v>
      </c>
      <c r="G1147" s="2013">
        <v>183.0</v>
      </c>
      <c r="H1147" s="2013">
        <v>183.0</v>
      </c>
    </row>
    <row r="1148">
      <c r="B1148" s="2013">
        <v>1146.0</v>
      </c>
      <c r="C1148" s="2013">
        <v>137.0</v>
      </c>
      <c r="D1148" s="2013">
        <v>275.0</v>
      </c>
      <c r="E1148" s="2013">
        <v>183.0</v>
      </c>
      <c r="F1148" s="2013">
        <v>183.0</v>
      </c>
      <c r="G1148" s="2013">
        <v>184.0</v>
      </c>
      <c r="H1148" s="2013">
        <v>184.0</v>
      </c>
    </row>
    <row r="1149">
      <c r="B1149" s="2013">
        <v>1147.0</v>
      </c>
      <c r="C1149" s="2013">
        <v>138.0</v>
      </c>
      <c r="D1149" s="2013">
        <v>275.0</v>
      </c>
      <c r="E1149" s="2013">
        <v>183.0</v>
      </c>
      <c r="F1149" s="2013">
        <v>183.0</v>
      </c>
      <c r="G1149" s="2013">
        <v>184.0</v>
      </c>
      <c r="H1149" s="2013">
        <v>184.0</v>
      </c>
    </row>
    <row r="1150">
      <c r="B1150" s="2013">
        <v>1148.0</v>
      </c>
      <c r="C1150" s="2013">
        <v>137.0</v>
      </c>
      <c r="D1150" s="2013">
        <v>275.0</v>
      </c>
      <c r="E1150" s="2013">
        <v>184.0</v>
      </c>
      <c r="F1150" s="2013">
        <v>184.0</v>
      </c>
      <c r="G1150" s="2013">
        <v>184.0</v>
      </c>
      <c r="H1150" s="2013">
        <v>184.0</v>
      </c>
    </row>
    <row r="1151">
      <c r="B1151" s="2013">
        <v>1149.0</v>
      </c>
      <c r="C1151" s="2013">
        <v>138.0</v>
      </c>
      <c r="D1151" s="2013">
        <v>275.0</v>
      </c>
      <c r="E1151" s="2013">
        <v>184.0</v>
      </c>
      <c r="F1151" s="2013">
        <v>184.0</v>
      </c>
      <c r="G1151" s="2013">
        <v>184.0</v>
      </c>
      <c r="H1151" s="2013">
        <v>184.0</v>
      </c>
    </row>
    <row r="1152">
      <c r="B1152" s="2013">
        <v>1150.0</v>
      </c>
      <c r="C1152" s="2013">
        <v>138.0</v>
      </c>
      <c r="D1152" s="2013">
        <v>276.0</v>
      </c>
      <c r="E1152" s="2013">
        <v>184.0</v>
      </c>
      <c r="F1152" s="2013">
        <v>184.0</v>
      </c>
      <c r="G1152" s="2013">
        <v>184.0</v>
      </c>
      <c r="H1152" s="2013">
        <v>184.0</v>
      </c>
    </row>
    <row r="1153">
      <c r="B1153" s="2013">
        <v>1151.0</v>
      </c>
      <c r="C1153" s="2013">
        <v>138.0</v>
      </c>
      <c r="D1153" s="2013">
        <v>277.0</v>
      </c>
      <c r="E1153" s="2013">
        <v>184.0</v>
      </c>
      <c r="F1153" s="2013">
        <v>184.0</v>
      </c>
      <c r="G1153" s="2013">
        <v>184.0</v>
      </c>
      <c r="H1153" s="2013">
        <v>184.0</v>
      </c>
    </row>
    <row r="1154">
      <c r="B1154" s="2013">
        <v>1152.0</v>
      </c>
      <c r="C1154" s="2013">
        <v>139.0</v>
      </c>
      <c r="D1154" s="2013">
        <v>277.0</v>
      </c>
      <c r="E1154" s="2013">
        <v>184.0</v>
      </c>
      <c r="F1154" s="2013">
        <v>184.0</v>
      </c>
      <c r="G1154" s="2013">
        <v>184.0</v>
      </c>
      <c r="H1154" s="2013">
        <v>184.0</v>
      </c>
    </row>
    <row r="1155">
      <c r="B1155" s="2013">
        <v>1153.0</v>
      </c>
      <c r="C1155" s="2013">
        <v>138.0</v>
      </c>
      <c r="D1155" s="2013">
        <v>277.0</v>
      </c>
      <c r="E1155" s="2013">
        <v>184.0</v>
      </c>
      <c r="F1155" s="2013">
        <v>184.0</v>
      </c>
      <c r="G1155" s="2013">
        <v>185.0</v>
      </c>
      <c r="H1155" s="2013">
        <v>185.0</v>
      </c>
    </row>
    <row r="1156">
      <c r="B1156" s="2013">
        <v>1154.0</v>
      </c>
      <c r="C1156" s="2013">
        <v>139.0</v>
      </c>
      <c r="D1156" s="2013">
        <v>277.0</v>
      </c>
      <c r="E1156" s="2013">
        <v>184.0</v>
      </c>
      <c r="F1156" s="2013">
        <v>184.0</v>
      </c>
      <c r="G1156" s="2013">
        <v>185.0</v>
      </c>
      <c r="H1156" s="2013">
        <v>185.0</v>
      </c>
    </row>
    <row r="1157">
      <c r="B1157" s="2013">
        <v>1155.0</v>
      </c>
      <c r="C1157" s="2013">
        <v>138.0</v>
      </c>
      <c r="D1157" s="2013">
        <v>277.0</v>
      </c>
      <c r="E1157" s="2013">
        <v>185.0</v>
      </c>
      <c r="F1157" s="2013">
        <v>185.0</v>
      </c>
      <c r="G1157" s="2013">
        <v>185.0</v>
      </c>
      <c r="H1157" s="2013">
        <v>185.0</v>
      </c>
    </row>
    <row r="1158">
      <c r="B1158" s="2013">
        <v>1156.0</v>
      </c>
      <c r="C1158" s="2013">
        <v>139.0</v>
      </c>
      <c r="D1158" s="2013">
        <v>277.0</v>
      </c>
      <c r="E1158" s="2013">
        <v>185.0</v>
      </c>
      <c r="F1158" s="2013">
        <v>185.0</v>
      </c>
      <c r="G1158" s="2013">
        <v>185.0</v>
      </c>
      <c r="H1158" s="2013">
        <v>185.0</v>
      </c>
    </row>
    <row r="1159">
      <c r="B1159" s="2013">
        <v>1157.0</v>
      </c>
      <c r="C1159" s="2013">
        <v>139.0</v>
      </c>
      <c r="D1159" s="2013">
        <v>278.0</v>
      </c>
      <c r="E1159" s="2013">
        <v>185.0</v>
      </c>
      <c r="F1159" s="2013">
        <v>185.0</v>
      </c>
      <c r="G1159" s="2013">
        <v>185.0</v>
      </c>
      <c r="H1159" s="2013">
        <v>185.0</v>
      </c>
    </row>
    <row r="1160">
      <c r="B1160" s="2013">
        <v>1158.0</v>
      </c>
      <c r="C1160" s="2013">
        <v>139.0</v>
      </c>
      <c r="D1160" s="2013">
        <v>277.0</v>
      </c>
      <c r="E1160" s="2013">
        <v>185.0</v>
      </c>
      <c r="F1160" s="2013">
        <v>185.0</v>
      </c>
      <c r="G1160" s="2013">
        <v>186.0</v>
      </c>
      <c r="H1160" s="2013">
        <v>186.0</v>
      </c>
    </row>
    <row r="1161">
      <c r="B1161" s="2013">
        <v>1159.0</v>
      </c>
      <c r="C1161" s="2013">
        <v>139.0</v>
      </c>
      <c r="D1161" s="2013">
        <v>278.0</v>
      </c>
      <c r="E1161" s="2013">
        <v>185.0</v>
      </c>
      <c r="F1161" s="2013">
        <v>185.0</v>
      </c>
      <c r="G1161" s="2013">
        <v>186.0</v>
      </c>
      <c r="H1161" s="2013">
        <v>186.0</v>
      </c>
    </row>
    <row r="1162">
      <c r="B1162" s="2013">
        <v>1160.0</v>
      </c>
      <c r="C1162" s="2013">
        <v>139.0</v>
      </c>
      <c r="D1162" s="2013">
        <v>279.0</v>
      </c>
      <c r="E1162" s="2013">
        <v>185.0</v>
      </c>
      <c r="F1162" s="2013">
        <v>185.0</v>
      </c>
      <c r="G1162" s="2013">
        <v>186.0</v>
      </c>
      <c r="H1162" s="2013">
        <v>186.0</v>
      </c>
    </row>
    <row r="1163">
      <c r="B1163" s="2013">
        <v>1161.0</v>
      </c>
      <c r="C1163" s="2013">
        <v>139.0</v>
      </c>
      <c r="D1163" s="2013">
        <v>278.0</v>
      </c>
      <c r="E1163" s="2013">
        <v>186.0</v>
      </c>
      <c r="F1163" s="2013">
        <v>186.0</v>
      </c>
      <c r="G1163" s="2013">
        <v>186.0</v>
      </c>
      <c r="H1163" s="2013">
        <v>186.0</v>
      </c>
    </row>
    <row r="1164">
      <c r="B1164" s="2013">
        <v>1162.0</v>
      </c>
      <c r="C1164" s="2013">
        <v>139.0</v>
      </c>
      <c r="D1164" s="2013">
        <v>279.0</v>
      </c>
      <c r="E1164" s="2013">
        <v>186.0</v>
      </c>
      <c r="F1164" s="2013">
        <v>186.0</v>
      </c>
      <c r="G1164" s="2013">
        <v>186.0</v>
      </c>
      <c r="H1164" s="2013">
        <v>186.0</v>
      </c>
    </row>
    <row r="1165">
      <c r="B1165" s="2013">
        <v>1163.0</v>
      </c>
      <c r="C1165" s="2013">
        <v>140.0</v>
      </c>
      <c r="D1165" s="2013">
        <v>279.0</v>
      </c>
      <c r="E1165" s="2013">
        <v>186.0</v>
      </c>
      <c r="F1165" s="2013">
        <v>186.0</v>
      </c>
      <c r="G1165" s="2013">
        <v>186.0</v>
      </c>
      <c r="H1165" s="2013">
        <v>186.0</v>
      </c>
    </row>
    <row r="1166">
      <c r="B1166" s="2013">
        <v>1164.0</v>
      </c>
      <c r="C1166" s="2013">
        <v>140.0</v>
      </c>
      <c r="D1166" s="2013">
        <v>280.0</v>
      </c>
      <c r="E1166" s="2013">
        <v>186.0</v>
      </c>
      <c r="F1166" s="2013">
        <v>186.0</v>
      </c>
      <c r="G1166" s="2013">
        <v>186.0</v>
      </c>
      <c r="H1166" s="2013">
        <v>186.0</v>
      </c>
    </row>
    <row r="1167">
      <c r="B1167" s="2013">
        <v>1165.0</v>
      </c>
      <c r="C1167" s="2013">
        <v>140.0</v>
      </c>
      <c r="D1167" s="2013">
        <v>279.0</v>
      </c>
      <c r="E1167" s="2013">
        <v>186.0</v>
      </c>
      <c r="F1167" s="2013">
        <v>186.0</v>
      </c>
      <c r="G1167" s="2013">
        <v>187.0</v>
      </c>
      <c r="H1167" s="2013">
        <v>187.0</v>
      </c>
    </row>
    <row r="1168">
      <c r="B1168" s="2013">
        <v>1166.0</v>
      </c>
      <c r="C1168" s="2013">
        <v>140.0</v>
      </c>
      <c r="D1168" s="2013">
        <v>280.0</v>
      </c>
      <c r="E1168" s="2013">
        <v>186.0</v>
      </c>
      <c r="F1168" s="2013">
        <v>186.0</v>
      </c>
      <c r="G1168" s="2013">
        <v>187.0</v>
      </c>
      <c r="H1168" s="2013">
        <v>187.0</v>
      </c>
    </row>
    <row r="1169">
      <c r="B1169" s="2013">
        <v>1167.0</v>
      </c>
      <c r="C1169" s="2013">
        <v>140.0</v>
      </c>
      <c r="D1169" s="2013">
        <v>281.0</v>
      </c>
      <c r="E1169" s="2013">
        <v>186.0</v>
      </c>
      <c r="F1169" s="2013">
        <v>186.0</v>
      </c>
      <c r="G1169" s="2013">
        <v>187.0</v>
      </c>
      <c r="H1169" s="2013">
        <v>187.0</v>
      </c>
    </row>
    <row r="1170">
      <c r="B1170" s="2013">
        <v>1168.0</v>
      </c>
      <c r="C1170" s="2013">
        <v>140.0</v>
      </c>
      <c r="D1170" s="2013">
        <v>280.0</v>
      </c>
      <c r="E1170" s="2013">
        <v>187.0</v>
      </c>
      <c r="F1170" s="2013">
        <v>187.0</v>
      </c>
      <c r="G1170" s="2013">
        <v>187.0</v>
      </c>
      <c r="H1170" s="2013">
        <v>187.0</v>
      </c>
    </row>
    <row r="1171">
      <c r="B1171" s="2013">
        <v>1169.0</v>
      </c>
      <c r="C1171" s="2013">
        <v>140.0</v>
      </c>
      <c r="D1171" s="2013">
        <v>281.0</v>
      </c>
      <c r="E1171" s="2013">
        <v>187.0</v>
      </c>
      <c r="F1171" s="2013">
        <v>187.0</v>
      </c>
      <c r="G1171" s="2013">
        <v>187.0</v>
      </c>
      <c r="H1171" s="2013">
        <v>187.0</v>
      </c>
    </row>
    <row r="1172">
      <c r="B1172" s="2013">
        <v>1170.0</v>
      </c>
      <c r="C1172" s="2013">
        <v>141.0</v>
      </c>
      <c r="D1172" s="2013">
        <v>281.0</v>
      </c>
      <c r="E1172" s="2013">
        <v>187.0</v>
      </c>
      <c r="F1172" s="2013">
        <v>187.0</v>
      </c>
      <c r="G1172" s="2013">
        <v>187.0</v>
      </c>
      <c r="H1172" s="2013">
        <v>187.0</v>
      </c>
    </row>
    <row r="1173">
      <c r="B1173" s="2013">
        <v>1171.0</v>
      </c>
      <c r="C1173" s="2013">
        <v>140.0</v>
      </c>
      <c r="D1173" s="2013">
        <v>281.0</v>
      </c>
      <c r="E1173" s="2013">
        <v>187.0</v>
      </c>
      <c r="F1173" s="2013">
        <v>187.0</v>
      </c>
      <c r="G1173" s="2013">
        <v>188.0</v>
      </c>
      <c r="H1173" s="2013">
        <v>188.0</v>
      </c>
    </row>
    <row r="1174">
      <c r="B1174" s="2013">
        <v>1172.0</v>
      </c>
      <c r="C1174" s="2013">
        <v>141.0</v>
      </c>
      <c r="D1174" s="2013">
        <v>281.0</v>
      </c>
      <c r="E1174" s="2013">
        <v>187.0</v>
      </c>
      <c r="F1174" s="2013">
        <v>187.0</v>
      </c>
      <c r="G1174" s="2013">
        <v>188.0</v>
      </c>
      <c r="H1174" s="2013">
        <v>188.0</v>
      </c>
    </row>
    <row r="1175">
      <c r="B1175" s="2013">
        <v>1173.0</v>
      </c>
      <c r="C1175" s="2013">
        <v>140.0</v>
      </c>
      <c r="D1175" s="2013">
        <v>281.0</v>
      </c>
      <c r="E1175" s="2013">
        <v>188.0</v>
      </c>
      <c r="F1175" s="2013">
        <v>188.0</v>
      </c>
      <c r="G1175" s="2013">
        <v>188.0</v>
      </c>
      <c r="H1175" s="2013">
        <v>188.0</v>
      </c>
    </row>
    <row r="1176">
      <c r="B1176" s="2013">
        <v>1174.0</v>
      </c>
      <c r="C1176" s="2013">
        <v>141.0</v>
      </c>
      <c r="D1176" s="2013">
        <v>281.0</v>
      </c>
      <c r="E1176" s="2013">
        <v>188.0</v>
      </c>
      <c r="F1176" s="2013">
        <v>188.0</v>
      </c>
      <c r="G1176" s="2013">
        <v>188.0</v>
      </c>
      <c r="H1176" s="2013">
        <v>188.0</v>
      </c>
    </row>
    <row r="1177">
      <c r="B1177" s="2013">
        <v>1175.0</v>
      </c>
      <c r="C1177" s="2013">
        <v>141.0</v>
      </c>
      <c r="D1177" s="2013">
        <v>282.0</v>
      </c>
      <c r="E1177" s="2013">
        <v>188.0</v>
      </c>
      <c r="F1177" s="2013">
        <v>188.0</v>
      </c>
      <c r="G1177" s="2013">
        <v>188.0</v>
      </c>
      <c r="H1177" s="2013">
        <v>188.0</v>
      </c>
    </row>
    <row r="1178">
      <c r="B1178" s="2013">
        <v>1176.0</v>
      </c>
      <c r="C1178" s="2013">
        <v>141.0</v>
      </c>
      <c r="D1178" s="2013">
        <v>283.0</v>
      </c>
      <c r="E1178" s="2013">
        <v>188.0</v>
      </c>
      <c r="F1178" s="2013">
        <v>188.0</v>
      </c>
      <c r="G1178" s="2013">
        <v>188.0</v>
      </c>
      <c r="H1178" s="2013">
        <v>188.0</v>
      </c>
    </row>
    <row r="1179">
      <c r="B1179" s="2013">
        <v>1177.0</v>
      </c>
      <c r="C1179" s="2013">
        <v>142.0</v>
      </c>
      <c r="D1179" s="2013">
        <v>283.0</v>
      </c>
      <c r="E1179" s="2013">
        <v>188.0</v>
      </c>
      <c r="F1179" s="2013">
        <v>188.0</v>
      </c>
      <c r="G1179" s="2013">
        <v>188.0</v>
      </c>
      <c r="H1179" s="2013">
        <v>188.0</v>
      </c>
    </row>
    <row r="1180">
      <c r="B1180" s="2013">
        <v>1178.0</v>
      </c>
      <c r="C1180" s="2013">
        <v>141.0</v>
      </c>
      <c r="D1180" s="2013">
        <v>283.0</v>
      </c>
      <c r="E1180" s="2013">
        <v>188.0</v>
      </c>
      <c r="F1180" s="2013">
        <v>188.0</v>
      </c>
      <c r="G1180" s="2013">
        <v>189.0</v>
      </c>
      <c r="H1180" s="2013">
        <v>189.0</v>
      </c>
    </row>
    <row r="1181">
      <c r="B1181" s="2013">
        <v>1179.0</v>
      </c>
      <c r="C1181" s="2013">
        <v>142.0</v>
      </c>
      <c r="D1181" s="2013">
        <v>283.0</v>
      </c>
      <c r="E1181" s="2013">
        <v>188.0</v>
      </c>
      <c r="F1181" s="2013">
        <v>188.0</v>
      </c>
      <c r="G1181" s="2013">
        <v>189.0</v>
      </c>
      <c r="H1181" s="2013">
        <v>189.0</v>
      </c>
    </row>
    <row r="1182">
      <c r="B1182" s="2013">
        <v>1180.0</v>
      </c>
      <c r="C1182" s="2013">
        <v>141.0</v>
      </c>
      <c r="D1182" s="2013">
        <v>283.0</v>
      </c>
      <c r="E1182" s="2013">
        <v>189.0</v>
      </c>
      <c r="F1182" s="2013">
        <v>189.0</v>
      </c>
      <c r="G1182" s="2013">
        <v>189.0</v>
      </c>
      <c r="H1182" s="2013">
        <v>189.0</v>
      </c>
    </row>
    <row r="1183">
      <c r="B1183" s="2013">
        <v>1181.0</v>
      </c>
      <c r="C1183" s="2013">
        <v>142.0</v>
      </c>
      <c r="D1183" s="2013">
        <v>283.0</v>
      </c>
      <c r="E1183" s="2013">
        <v>189.0</v>
      </c>
      <c r="F1183" s="2013">
        <v>189.0</v>
      </c>
      <c r="G1183" s="2013">
        <v>189.0</v>
      </c>
      <c r="H1183" s="2013">
        <v>189.0</v>
      </c>
    </row>
    <row r="1184">
      <c r="B1184" s="2013">
        <v>1182.0</v>
      </c>
      <c r="C1184" s="2013">
        <v>142.0</v>
      </c>
      <c r="D1184" s="2013">
        <v>284.0</v>
      </c>
      <c r="E1184" s="2013">
        <v>189.0</v>
      </c>
      <c r="F1184" s="2013">
        <v>189.0</v>
      </c>
      <c r="G1184" s="2013">
        <v>189.0</v>
      </c>
      <c r="H1184" s="2013">
        <v>189.0</v>
      </c>
    </row>
    <row r="1185">
      <c r="B1185" s="2013">
        <v>1183.0</v>
      </c>
      <c r="C1185" s="2013">
        <v>142.0</v>
      </c>
      <c r="D1185" s="2013">
        <v>283.0</v>
      </c>
      <c r="E1185" s="2013">
        <v>189.0</v>
      </c>
      <c r="F1185" s="2013">
        <v>189.0</v>
      </c>
      <c r="G1185" s="2013">
        <v>190.0</v>
      </c>
      <c r="H1185" s="2013">
        <v>190.0</v>
      </c>
    </row>
    <row r="1186">
      <c r="B1186" s="2013">
        <v>1184.0</v>
      </c>
      <c r="C1186" s="2013">
        <v>142.0</v>
      </c>
      <c r="D1186" s="2013">
        <v>284.0</v>
      </c>
      <c r="E1186" s="2013">
        <v>189.0</v>
      </c>
      <c r="F1186" s="2013">
        <v>189.0</v>
      </c>
      <c r="G1186" s="2013">
        <v>190.0</v>
      </c>
      <c r="H1186" s="2013">
        <v>190.0</v>
      </c>
    </row>
    <row r="1187">
      <c r="B1187" s="2013">
        <v>1185.0</v>
      </c>
      <c r="C1187" s="2013">
        <v>142.0</v>
      </c>
      <c r="D1187" s="2013">
        <v>285.0</v>
      </c>
      <c r="E1187" s="2013">
        <v>189.0</v>
      </c>
      <c r="F1187" s="2013">
        <v>189.0</v>
      </c>
      <c r="G1187" s="2013">
        <v>190.0</v>
      </c>
      <c r="H1187" s="2013">
        <v>190.0</v>
      </c>
    </row>
    <row r="1188">
      <c r="B1188" s="2013">
        <v>1186.0</v>
      </c>
      <c r="C1188" s="2013">
        <v>142.0</v>
      </c>
      <c r="D1188" s="2013">
        <v>284.0</v>
      </c>
      <c r="E1188" s="2013">
        <v>190.0</v>
      </c>
      <c r="F1188" s="2013">
        <v>190.0</v>
      </c>
      <c r="G1188" s="2013">
        <v>190.0</v>
      </c>
      <c r="H1188" s="2013">
        <v>190.0</v>
      </c>
    </row>
    <row r="1189">
      <c r="B1189" s="2013">
        <v>1187.0</v>
      </c>
      <c r="C1189" s="2013">
        <v>142.0</v>
      </c>
      <c r="D1189" s="2013">
        <v>285.0</v>
      </c>
      <c r="E1189" s="2013">
        <v>190.0</v>
      </c>
      <c r="F1189" s="2013">
        <v>190.0</v>
      </c>
      <c r="G1189" s="2013">
        <v>190.0</v>
      </c>
      <c r="H1189" s="2013">
        <v>190.0</v>
      </c>
    </row>
    <row r="1190">
      <c r="B1190" s="2013">
        <v>1188.0</v>
      </c>
      <c r="C1190" s="2013">
        <v>143.0</v>
      </c>
      <c r="D1190" s="2013">
        <v>285.0</v>
      </c>
      <c r="E1190" s="2013">
        <v>190.0</v>
      </c>
      <c r="F1190" s="2013">
        <v>190.0</v>
      </c>
      <c r="G1190" s="2013">
        <v>190.0</v>
      </c>
      <c r="H1190" s="2013">
        <v>190.0</v>
      </c>
    </row>
    <row r="1191">
      <c r="B1191" s="2013">
        <v>1189.0</v>
      </c>
      <c r="C1191" s="2013">
        <v>143.0</v>
      </c>
      <c r="D1191" s="2013">
        <v>286.0</v>
      </c>
      <c r="E1191" s="2013">
        <v>190.0</v>
      </c>
      <c r="F1191" s="2013">
        <v>190.0</v>
      </c>
      <c r="G1191" s="2013">
        <v>190.0</v>
      </c>
      <c r="H1191" s="2013">
        <v>190.0</v>
      </c>
    </row>
    <row r="1192">
      <c r="B1192" s="2013">
        <v>1190.0</v>
      </c>
      <c r="C1192" s="2013">
        <v>143.0</v>
      </c>
      <c r="D1192" s="2013">
        <v>285.0</v>
      </c>
      <c r="E1192" s="2013">
        <v>190.0</v>
      </c>
      <c r="F1192" s="2013">
        <v>190.0</v>
      </c>
      <c r="G1192" s="2013">
        <v>191.0</v>
      </c>
      <c r="H1192" s="2013">
        <v>191.0</v>
      </c>
    </row>
    <row r="1193">
      <c r="B1193" s="2013">
        <v>1191.0</v>
      </c>
      <c r="C1193" s="2013">
        <v>143.0</v>
      </c>
      <c r="D1193" s="2013">
        <v>286.0</v>
      </c>
      <c r="E1193" s="2013">
        <v>190.0</v>
      </c>
      <c r="F1193" s="2013">
        <v>190.0</v>
      </c>
      <c r="G1193" s="2013">
        <v>191.0</v>
      </c>
      <c r="H1193" s="2013">
        <v>191.0</v>
      </c>
    </row>
    <row r="1194">
      <c r="B1194" s="2013">
        <v>1192.0</v>
      </c>
      <c r="C1194" s="2013">
        <v>143.0</v>
      </c>
      <c r="D1194" s="2013">
        <v>287.0</v>
      </c>
      <c r="E1194" s="2013">
        <v>190.0</v>
      </c>
      <c r="F1194" s="2013">
        <v>190.0</v>
      </c>
      <c r="G1194" s="2013">
        <v>191.0</v>
      </c>
      <c r="H1194" s="2013">
        <v>191.0</v>
      </c>
    </row>
    <row r="1195">
      <c r="B1195" s="2013">
        <v>1193.0</v>
      </c>
      <c r="C1195" s="2013">
        <v>143.0</v>
      </c>
      <c r="D1195" s="2013">
        <v>286.0</v>
      </c>
      <c r="E1195" s="2013">
        <v>191.0</v>
      </c>
      <c r="F1195" s="2013">
        <v>191.0</v>
      </c>
      <c r="G1195" s="2013">
        <v>191.0</v>
      </c>
      <c r="H1195" s="2013">
        <v>191.0</v>
      </c>
    </row>
    <row r="1196">
      <c r="B1196" s="2013">
        <v>1194.0</v>
      </c>
      <c r="C1196" s="2013">
        <v>143.0</v>
      </c>
      <c r="D1196" s="2013">
        <v>287.0</v>
      </c>
      <c r="E1196" s="2013">
        <v>191.0</v>
      </c>
      <c r="F1196" s="2013">
        <v>191.0</v>
      </c>
      <c r="G1196" s="2013">
        <v>191.0</v>
      </c>
      <c r="H1196" s="2013">
        <v>191.0</v>
      </c>
    </row>
    <row r="1197">
      <c r="B1197" s="2013">
        <v>1195.0</v>
      </c>
      <c r="C1197" s="2013">
        <v>144.0</v>
      </c>
      <c r="D1197" s="2013">
        <v>287.0</v>
      </c>
      <c r="E1197" s="2013">
        <v>191.0</v>
      </c>
      <c r="F1197" s="2013">
        <v>191.0</v>
      </c>
      <c r="G1197" s="2013">
        <v>191.0</v>
      </c>
      <c r="H1197" s="2013">
        <v>191.0</v>
      </c>
    </row>
    <row r="1198">
      <c r="B1198" s="2013">
        <v>1196.0</v>
      </c>
      <c r="C1198" s="2013">
        <v>143.0</v>
      </c>
      <c r="D1198" s="2013">
        <v>287.0</v>
      </c>
      <c r="E1198" s="2013">
        <v>191.0</v>
      </c>
      <c r="F1198" s="2013">
        <v>191.0</v>
      </c>
      <c r="G1198" s="2013">
        <v>192.0</v>
      </c>
      <c r="H1198" s="2013">
        <v>192.0</v>
      </c>
    </row>
    <row r="1199">
      <c r="B1199" s="2013">
        <v>1197.0</v>
      </c>
      <c r="C1199" s="2013">
        <v>144.0</v>
      </c>
      <c r="D1199" s="2013">
        <v>287.0</v>
      </c>
      <c r="E1199" s="2013">
        <v>191.0</v>
      </c>
      <c r="F1199" s="2013">
        <v>191.0</v>
      </c>
      <c r="G1199" s="2013">
        <v>192.0</v>
      </c>
      <c r="H1199" s="2013">
        <v>192.0</v>
      </c>
    </row>
    <row r="1200">
      <c r="B1200" s="2013">
        <v>1198.0</v>
      </c>
      <c r="C1200" s="2013">
        <v>143.0</v>
      </c>
      <c r="D1200" s="2013">
        <v>287.0</v>
      </c>
      <c r="E1200" s="2013">
        <v>192.0</v>
      </c>
      <c r="F1200" s="2013">
        <v>192.0</v>
      </c>
      <c r="G1200" s="2013">
        <v>192.0</v>
      </c>
      <c r="H1200" s="2013">
        <v>192.0</v>
      </c>
    </row>
    <row r="1201">
      <c r="B1201" s="2013">
        <v>1199.0</v>
      </c>
      <c r="C1201" s="2013">
        <v>144.0</v>
      </c>
      <c r="D1201" s="2013">
        <v>287.0</v>
      </c>
      <c r="E1201" s="2013">
        <v>192.0</v>
      </c>
      <c r="F1201" s="2013">
        <v>192.0</v>
      </c>
      <c r="G1201" s="2013">
        <v>192.0</v>
      </c>
      <c r="H1201" s="2013">
        <v>192.0</v>
      </c>
    </row>
    <row r="1202">
      <c r="B1202" s="2013">
        <v>1200.0</v>
      </c>
      <c r="C1202" s="2013">
        <v>144.0</v>
      </c>
      <c r="D1202" s="2013">
        <v>288.0</v>
      </c>
      <c r="E1202" s="2013">
        <v>192.0</v>
      </c>
      <c r="F1202" s="2013">
        <v>192.0</v>
      </c>
      <c r="G1202" s="2013">
        <v>192.0</v>
      </c>
      <c r="H1202" s="2013">
        <v>192.0</v>
      </c>
    </row>
    <row r="1203">
      <c r="B1203" s="2013">
        <v>1201.0</v>
      </c>
      <c r="C1203" s="2013">
        <v>144.0</v>
      </c>
      <c r="D1203" s="2013">
        <v>289.0</v>
      </c>
      <c r="E1203" s="2013">
        <v>192.0</v>
      </c>
      <c r="F1203" s="2013">
        <v>192.0</v>
      </c>
      <c r="G1203" s="2013">
        <v>192.0</v>
      </c>
      <c r="H1203" s="2013">
        <v>192.0</v>
      </c>
    </row>
    <row r="1204">
      <c r="B1204" s="2013">
        <v>1202.0</v>
      </c>
      <c r="C1204" s="2013">
        <v>145.0</v>
      </c>
      <c r="D1204" s="2013">
        <v>289.0</v>
      </c>
      <c r="E1204" s="2013">
        <v>192.0</v>
      </c>
      <c r="F1204" s="2013">
        <v>192.0</v>
      </c>
      <c r="G1204" s="2013">
        <v>192.0</v>
      </c>
      <c r="H1204" s="2013">
        <v>192.0</v>
      </c>
    </row>
    <row r="1205">
      <c r="B1205" s="2013">
        <v>1203.0</v>
      </c>
      <c r="C1205" s="2013">
        <v>144.0</v>
      </c>
      <c r="D1205" s="2013">
        <v>289.0</v>
      </c>
      <c r="E1205" s="2013">
        <v>192.0</v>
      </c>
      <c r="F1205" s="2013">
        <v>192.0</v>
      </c>
      <c r="G1205" s="2013">
        <v>193.0</v>
      </c>
      <c r="H1205" s="2013">
        <v>193.0</v>
      </c>
    </row>
    <row r="1206">
      <c r="B1206" s="2013">
        <v>1204.0</v>
      </c>
      <c r="C1206" s="2013">
        <v>145.0</v>
      </c>
      <c r="D1206" s="2013">
        <v>289.0</v>
      </c>
      <c r="E1206" s="2013">
        <v>192.0</v>
      </c>
      <c r="F1206" s="2013">
        <v>192.0</v>
      </c>
      <c r="G1206" s="2013">
        <v>193.0</v>
      </c>
      <c r="H1206" s="2013">
        <v>193.0</v>
      </c>
    </row>
    <row r="1207">
      <c r="B1207" s="2013">
        <v>1205.0</v>
      </c>
      <c r="C1207" s="2013">
        <v>144.0</v>
      </c>
      <c r="D1207" s="2013">
        <v>289.0</v>
      </c>
      <c r="E1207" s="2013">
        <v>193.0</v>
      </c>
      <c r="F1207" s="2013">
        <v>193.0</v>
      </c>
      <c r="G1207" s="2013">
        <v>193.0</v>
      </c>
      <c r="H1207" s="2013">
        <v>193.0</v>
      </c>
    </row>
    <row r="1208">
      <c r="B1208" s="2013">
        <v>1206.0</v>
      </c>
      <c r="C1208" s="2013">
        <v>145.0</v>
      </c>
      <c r="D1208" s="2013">
        <v>289.0</v>
      </c>
      <c r="E1208" s="2013">
        <v>193.0</v>
      </c>
      <c r="F1208" s="2013">
        <v>193.0</v>
      </c>
      <c r="G1208" s="2013">
        <v>193.0</v>
      </c>
      <c r="H1208" s="2013">
        <v>193.0</v>
      </c>
    </row>
    <row r="1209">
      <c r="B1209" s="2013">
        <v>1207.0</v>
      </c>
      <c r="C1209" s="2013">
        <v>145.0</v>
      </c>
      <c r="D1209" s="2013">
        <v>290.0</v>
      </c>
      <c r="E1209" s="2013">
        <v>193.0</v>
      </c>
      <c r="F1209" s="2013">
        <v>193.0</v>
      </c>
      <c r="G1209" s="2013">
        <v>193.0</v>
      </c>
      <c r="H1209" s="2013">
        <v>193.0</v>
      </c>
    </row>
    <row r="1210">
      <c r="B1210" s="2013">
        <v>1208.0</v>
      </c>
      <c r="C1210" s="2013">
        <v>145.0</v>
      </c>
      <c r="D1210" s="2013">
        <v>289.0</v>
      </c>
      <c r="E1210" s="2013">
        <v>193.0</v>
      </c>
      <c r="F1210" s="2013">
        <v>193.0</v>
      </c>
      <c r="G1210" s="2013">
        <v>194.0</v>
      </c>
      <c r="H1210" s="2013">
        <v>194.0</v>
      </c>
    </row>
    <row r="1211">
      <c r="B1211" s="2013">
        <v>1209.0</v>
      </c>
      <c r="C1211" s="2013">
        <v>145.0</v>
      </c>
      <c r="D1211" s="2013">
        <v>290.0</v>
      </c>
      <c r="E1211" s="2013">
        <v>193.0</v>
      </c>
      <c r="F1211" s="2013">
        <v>193.0</v>
      </c>
      <c r="G1211" s="2013">
        <v>194.0</v>
      </c>
      <c r="H1211" s="2013">
        <v>194.0</v>
      </c>
    </row>
    <row r="1212">
      <c r="B1212" s="2013">
        <v>1210.0</v>
      </c>
      <c r="C1212" s="2013">
        <v>145.0</v>
      </c>
      <c r="D1212" s="2013">
        <v>291.0</v>
      </c>
      <c r="E1212" s="2013">
        <v>193.0</v>
      </c>
      <c r="F1212" s="2013">
        <v>193.0</v>
      </c>
      <c r="G1212" s="2013">
        <v>194.0</v>
      </c>
      <c r="H1212" s="2013">
        <v>194.0</v>
      </c>
    </row>
    <row r="1213">
      <c r="B1213" s="2013">
        <v>1211.0</v>
      </c>
      <c r="C1213" s="2013">
        <v>145.0</v>
      </c>
      <c r="D1213" s="2013">
        <v>290.0</v>
      </c>
      <c r="E1213" s="2013">
        <v>194.0</v>
      </c>
      <c r="F1213" s="2013">
        <v>194.0</v>
      </c>
      <c r="G1213" s="2013">
        <v>194.0</v>
      </c>
      <c r="H1213" s="2013">
        <v>194.0</v>
      </c>
    </row>
    <row r="1214">
      <c r="B1214" s="2013">
        <v>1212.0</v>
      </c>
      <c r="C1214" s="2013">
        <v>145.0</v>
      </c>
      <c r="D1214" s="2013">
        <v>291.0</v>
      </c>
      <c r="E1214" s="2013">
        <v>194.0</v>
      </c>
      <c r="F1214" s="2013">
        <v>194.0</v>
      </c>
      <c r="G1214" s="2013">
        <v>194.0</v>
      </c>
      <c r="H1214" s="2013">
        <v>194.0</v>
      </c>
    </row>
    <row r="1215">
      <c r="B1215" s="2013">
        <v>1213.0</v>
      </c>
      <c r="C1215" s="2013">
        <v>146.0</v>
      </c>
      <c r="D1215" s="2013">
        <v>291.0</v>
      </c>
      <c r="E1215" s="2013">
        <v>194.0</v>
      </c>
      <c r="F1215" s="2013">
        <v>194.0</v>
      </c>
      <c r="G1215" s="2013">
        <v>194.0</v>
      </c>
      <c r="H1215" s="2013">
        <v>194.0</v>
      </c>
    </row>
    <row r="1216">
      <c r="B1216" s="2013">
        <v>1214.0</v>
      </c>
      <c r="C1216" s="2013">
        <v>146.0</v>
      </c>
      <c r="D1216" s="2013">
        <v>292.0</v>
      </c>
      <c r="E1216" s="2013">
        <v>194.0</v>
      </c>
      <c r="F1216" s="2013">
        <v>194.0</v>
      </c>
      <c r="G1216" s="2013">
        <v>194.0</v>
      </c>
      <c r="H1216" s="2013">
        <v>194.0</v>
      </c>
    </row>
    <row r="1217">
      <c r="B1217" s="2013">
        <v>1215.0</v>
      </c>
      <c r="C1217" s="2013">
        <v>146.0</v>
      </c>
      <c r="D1217" s="2013">
        <v>291.0</v>
      </c>
      <c r="E1217" s="2013">
        <v>194.0</v>
      </c>
      <c r="F1217" s="2013">
        <v>194.0</v>
      </c>
      <c r="G1217" s="2013">
        <v>195.0</v>
      </c>
      <c r="H1217" s="2013">
        <v>195.0</v>
      </c>
    </row>
    <row r="1218">
      <c r="B1218" s="2013">
        <v>1216.0</v>
      </c>
      <c r="C1218" s="2013">
        <v>146.0</v>
      </c>
      <c r="D1218" s="2013">
        <v>292.0</v>
      </c>
      <c r="E1218" s="2013">
        <v>194.0</v>
      </c>
      <c r="F1218" s="2013">
        <v>194.0</v>
      </c>
      <c r="G1218" s="2013">
        <v>195.0</v>
      </c>
      <c r="H1218" s="2013">
        <v>195.0</v>
      </c>
    </row>
    <row r="1219">
      <c r="B1219" s="2013">
        <v>1217.0</v>
      </c>
      <c r="C1219" s="2013">
        <v>146.0</v>
      </c>
      <c r="D1219" s="2013">
        <v>293.0</v>
      </c>
      <c r="E1219" s="2013">
        <v>194.0</v>
      </c>
      <c r="F1219" s="2013">
        <v>194.0</v>
      </c>
      <c r="G1219" s="2013">
        <v>195.0</v>
      </c>
      <c r="H1219" s="2013">
        <v>195.0</v>
      </c>
    </row>
    <row r="1220">
      <c r="B1220" s="2013">
        <v>1218.0</v>
      </c>
      <c r="C1220" s="2013">
        <v>146.0</v>
      </c>
      <c r="D1220" s="2013">
        <v>292.0</v>
      </c>
      <c r="E1220" s="2013">
        <v>195.0</v>
      </c>
      <c r="F1220" s="2013">
        <v>195.0</v>
      </c>
      <c r="G1220" s="2013">
        <v>195.0</v>
      </c>
      <c r="H1220" s="2013">
        <v>195.0</v>
      </c>
    </row>
    <row r="1221">
      <c r="B1221" s="2013">
        <v>1219.0</v>
      </c>
      <c r="C1221" s="2013">
        <v>146.0</v>
      </c>
      <c r="D1221" s="2013">
        <v>293.0</v>
      </c>
      <c r="E1221" s="2013">
        <v>195.0</v>
      </c>
      <c r="F1221" s="2013">
        <v>195.0</v>
      </c>
      <c r="G1221" s="2013">
        <v>195.0</v>
      </c>
      <c r="H1221" s="2013">
        <v>195.0</v>
      </c>
    </row>
    <row r="1222">
      <c r="B1222" s="2013">
        <v>1220.0</v>
      </c>
      <c r="C1222" s="2013">
        <v>147.0</v>
      </c>
      <c r="D1222" s="2013">
        <v>293.0</v>
      </c>
      <c r="E1222" s="2013">
        <v>195.0</v>
      </c>
      <c r="F1222" s="2013">
        <v>195.0</v>
      </c>
      <c r="G1222" s="2013">
        <v>195.0</v>
      </c>
      <c r="H1222" s="2013">
        <v>195.0</v>
      </c>
    </row>
    <row r="1223">
      <c r="B1223" s="2013">
        <v>1221.0</v>
      </c>
      <c r="C1223" s="2013">
        <v>146.0</v>
      </c>
      <c r="D1223" s="2013">
        <v>293.0</v>
      </c>
      <c r="E1223" s="2013">
        <v>195.0</v>
      </c>
      <c r="F1223" s="2013">
        <v>195.0</v>
      </c>
      <c r="G1223" s="2013">
        <v>196.0</v>
      </c>
      <c r="H1223" s="2013">
        <v>196.0</v>
      </c>
    </row>
    <row r="1224">
      <c r="B1224" s="2013">
        <v>1222.0</v>
      </c>
      <c r="C1224" s="2013">
        <v>147.0</v>
      </c>
      <c r="D1224" s="2013">
        <v>293.0</v>
      </c>
      <c r="E1224" s="2013">
        <v>195.0</v>
      </c>
      <c r="F1224" s="2013">
        <v>195.0</v>
      </c>
      <c r="G1224" s="2013">
        <v>196.0</v>
      </c>
      <c r="H1224" s="2013">
        <v>196.0</v>
      </c>
    </row>
    <row r="1225">
      <c r="B1225" s="2013">
        <v>1223.0</v>
      </c>
      <c r="C1225" s="2013">
        <v>146.0</v>
      </c>
      <c r="D1225" s="2013">
        <v>293.0</v>
      </c>
      <c r="E1225" s="2013">
        <v>196.0</v>
      </c>
      <c r="F1225" s="2013">
        <v>196.0</v>
      </c>
      <c r="G1225" s="2013">
        <v>196.0</v>
      </c>
      <c r="H1225" s="2013">
        <v>196.0</v>
      </c>
    </row>
    <row r="1226">
      <c r="B1226" s="2013">
        <v>1224.0</v>
      </c>
      <c r="C1226" s="2013">
        <v>147.0</v>
      </c>
      <c r="D1226" s="2013">
        <v>293.0</v>
      </c>
      <c r="E1226" s="2013">
        <v>196.0</v>
      </c>
      <c r="F1226" s="2013">
        <v>196.0</v>
      </c>
      <c r="G1226" s="2013">
        <v>196.0</v>
      </c>
      <c r="H1226" s="2013">
        <v>196.0</v>
      </c>
    </row>
    <row r="1227">
      <c r="B1227" s="2013">
        <v>1225.0</v>
      </c>
      <c r="C1227" s="2013">
        <v>147.0</v>
      </c>
      <c r="D1227" s="2013">
        <v>294.0</v>
      </c>
      <c r="E1227" s="2013">
        <v>196.0</v>
      </c>
      <c r="F1227" s="2013">
        <v>196.0</v>
      </c>
      <c r="G1227" s="2013">
        <v>196.0</v>
      </c>
      <c r="H1227" s="2013">
        <v>196.0</v>
      </c>
    </row>
    <row r="1228">
      <c r="B1228" s="2013">
        <v>1226.0</v>
      </c>
      <c r="C1228" s="2013">
        <v>147.0</v>
      </c>
      <c r="D1228" s="2013">
        <v>295.0</v>
      </c>
      <c r="E1228" s="2013">
        <v>196.0</v>
      </c>
      <c r="F1228" s="2013">
        <v>196.0</v>
      </c>
      <c r="G1228" s="2013">
        <v>196.0</v>
      </c>
      <c r="H1228" s="2013">
        <v>196.0</v>
      </c>
    </row>
    <row r="1229">
      <c r="B1229" s="2013">
        <v>1227.0</v>
      </c>
      <c r="C1229" s="2013">
        <v>148.0</v>
      </c>
      <c r="D1229" s="2013">
        <v>295.0</v>
      </c>
      <c r="E1229" s="2013">
        <v>196.0</v>
      </c>
      <c r="F1229" s="2013">
        <v>196.0</v>
      </c>
      <c r="G1229" s="2013">
        <v>196.0</v>
      </c>
      <c r="H1229" s="2013">
        <v>196.0</v>
      </c>
    </row>
    <row r="1230">
      <c r="B1230" s="2013">
        <v>1228.0</v>
      </c>
      <c r="C1230" s="2013">
        <v>147.0</v>
      </c>
      <c r="D1230" s="2013">
        <v>295.0</v>
      </c>
      <c r="E1230" s="2013">
        <v>196.0</v>
      </c>
      <c r="F1230" s="2013">
        <v>196.0</v>
      </c>
      <c r="G1230" s="2013">
        <v>197.0</v>
      </c>
      <c r="H1230" s="2013">
        <v>197.0</v>
      </c>
    </row>
    <row r="1231">
      <c r="B1231" s="2013">
        <v>1229.0</v>
      </c>
      <c r="C1231" s="2013">
        <v>148.0</v>
      </c>
      <c r="D1231" s="2013">
        <v>295.0</v>
      </c>
      <c r="E1231" s="2013">
        <v>196.0</v>
      </c>
      <c r="F1231" s="2013">
        <v>196.0</v>
      </c>
      <c r="G1231" s="2013">
        <v>197.0</v>
      </c>
      <c r="H1231" s="2013">
        <v>197.0</v>
      </c>
    </row>
    <row r="1232">
      <c r="B1232" s="2013">
        <v>1230.0</v>
      </c>
      <c r="C1232" s="2013">
        <v>147.0</v>
      </c>
      <c r="D1232" s="2013">
        <v>295.0</v>
      </c>
      <c r="E1232" s="2013">
        <v>197.0</v>
      </c>
      <c r="F1232" s="2013">
        <v>197.0</v>
      </c>
      <c r="G1232" s="2013">
        <v>197.0</v>
      </c>
      <c r="H1232" s="2013">
        <v>197.0</v>
      </c>
    </row>
    <row r="1233">
      <c r="B1233" s="2013">
        <v>1231.0</v>
      </c>
      <c r="C1233" s="2013">
        <v>148.0</v>
      </c>
      <c r="D1233" s="2013">
        <v>295.0</v>
      </c>
      <c r="E1233" s="2013">
        <v>197.0</v>
      </c>
      <c r="F1233" s="2013">
        <v>197.0</v>
      </c>
      <c r="G1233" s="2013">
        <v>197.0</v>
      </c>
      <c r="H1233" s="2013">
        <v>197.0</v>
      </c>
    </row>
    <row r="1234">
      <c r="B1234" s="2013">
        <v>1232.0</v>
      </c>
      <c r="C1234" s="2013">
        <v>148.0</v>
      </c>
      <c r="D1234" s="2013">
        <v>296.0</v>
      </c>
      <c r="E1234" s="2013">
        <v>197.0</v>
      </c>
      <c r="F1234" s="2013">
        <v>197.0</v>
      </c>
      <c r="G1234" s="2013">
        <v>197.0</v>
      </c>
      <c r="H1234" s="2013">
        <v>197.0</v>
      </c>
    </row>
    <row r="1235">
      <c r="B1235" s="2013">
        <v>1233.0</v>
      </c>
      <c r="C1235" s="2013">
        <v>148.0</v>
      </c>
      <c r="D1235" s="2013">
        <v>295.0</v>
      </c>
      <c r="E1235" s="2013">
        <v>197.0</v>
      </c>
      <c r="F1235" s="2013">
        <v>197.0</v>
      </c>
      <c r="G1235" s="2013">
        <v>198.0</v>
      </c>
      <c r="H1235" s="2013">
        <v>198.0</v>
      </c>
    </row>
    <row r="1236">
      <c r="B1236" s="2013">
        <v>1234.0</v>
      </c>
      <c r="C1236" s="2013">
        <v>148.0</v>
      </c>
      <c r="D1236" s="2013">
        <v>296.0</v>
      </c>
      <c r="E1236" s="2013">
        <v>197.0</v>
      </c>
      <c r="F1236" s="2013">
        <v>197.0</v>
      </c>
      <c r="G1236" s="2013">
        <v>198.0</v>
      </c>
      <c r="H1236" s="2013">
        <v>198.0</v>
      </c>
    </row>
    <row r="1237">
      <c r="B1237" s="2013">
        <v>1235.0</v>
      </c>
      <c r="C1237" s="2013">
        <v>148.0</v>
      </c>
      <c r="D1237" s="2013">
        <v>297.0</v>
      </c>
      <c r="E1237" s="2013">
        <v>197.0</v>
      </c>
      <c r="F1237" s="2013">
        <v>197.0</v>
      </c>
      <c r="G1237" s="2013">
        <v>198.0</v>
      </c>
      <c r="H1237" s="2013">
        <v>198.0</v>
      </c>
    </row>
    <row r="1238">
      <c r="B1238" s="2013">
        <v>1236.0</v>
      </c>
      <c r="C1238" s="2013">
        <v>148.0</v>
      </c>
      <c r="D1238" s="2013">
        <v>296.0</v>
      </c>
      <c r="E1238" s="2013">
        <v>198.0</v>
      </c>
      <c r="F1238" s="2013">
        <v>198.0</v>
      </c>
      <c r="G1238" s="2013">
        <v>198.0</v>
      </c>
      <c r="H1238" s="2013">
        <v>198.0</v>
      </c>
    </row>
    <row r="1239">
      <c r="B1239" s="2013">
        <v>1237.0</v>
      </c>
      <c r="C1239" s="2013">
        <v>148.0</v>
      </c>
      <c r="D1239" s="2013">
        <v>297.0</v>
      </c>
      <c r="E1239" s="2013">
        <v>198.0</v>
      </c>
      <c r="F1239" s="2013">
        <v>198.0</v>
      </c>
      <c r="G1239" s="2013">
        <v>198.0</v>
      </c>
      <c r="H1239" s="2013">
        <v>198.0</v>
      </c>
    </row>
    <row r="1240">
      <c r="B1240" s="2013">
        <v>1238.0</v>
      </c>
      <c r="C1240" s="2013">
        <v>149.0</v>
      </c>
      <c r="D1240" s="2013">
        <v>297.0</v>
      </c>
      <c r="E1240" s="2013">
        <v>198.0</v>
      </c>
      <c r="F1240" s="2013">
        <v>198.0</v>
      </c>
      <c r="G1240" s="2013">
        <v>198.0</v>
      </c>
      <c r="H1240" s="2013">
        <v>198.0</v>
      </c>
    </row>
    <row r="1241">
      <c r="B1241" s="2013">
        <v>1239.0</v>
      </c>
      <c r="C1241" s="2013">
        <v>149.0</v>
      </c>
      <c r="D1241" s="2013">
        <v>298.0</v>
      </c>
      <c r="E1241" s="2013">
        <v>198.0</v>
      </c>
      <c r="F1241" s="2013">
        <v>198.0</v>
      </c>
      <c r="G1241" s="2013">
        <v>198.0</v>
      </c>
      <c r="H1241" s="2013">
        <v>198.0</v>
      </c>
    </row>
    <row r="1242">
      <c r="B1242" s="2013">
        <v>1240.0</v>
      </c>
      <c r="C1242" s="2013">
        <v>149.0</v>
      </c>
      <c r="D1242" s="2013">
        <v>297.0</v>
      </c>
      <c r="E1242" s="2013">
        <v>198.0</v>
      </c>
      <c r="F1242" s="2013">
        <v>198.0</v>
      </c>
      <c r="G1242" s="2013">
        <v>199.0</v>
      </c>
      <c r="H1242" s="2013">
        <v>199.0</v>
      </c>
    </row>
    <row r="1243">
      <c r="B1243" s="2013">
        <v>1241.0</v>
      </c>
      <c r="C1243" s="2013">
        <v>149.0</v>
      </c>
      <c r="D1243" s="2013">
        <v>298.0</v>
      </c>
      <c r="E1243" s="2013">
        <v>198.0</v>
      </c>
      <c r="F1243" s="2013">
        <v>198.0</v>
      </c>
      <c r="G1243" s="2013">
        <v>199.0</v>
      </c>
      <c r="H1243" s="2013">
        <v>199.0</v>
      </c>
    </row>
    <row r="1244">
      <c r="B1244" s="2013">
        <v>1242.0</v>
      </c>
      <c r="C1244" s="2013">
        <v>149.0</v>
      </c>
      <c r="D1244" s="2013">
        <v>299.0</v>
      </c>
      <c r="E1244" s="2013">
        <v>198.0</v>
      </c>
      <c r="F1244" s="2013">
        <v>198.0</v>
      </c>
      <c r="G1244" s="2013">
        <v>199.0</v>
      </c>
      <c r="H1244" s="2013">
        <v>199.0</v>
      </c>
    </row>
    <row r="1245">
      <c r="B1245" s="2013">
        <v>1243.0</v>
      </c>
      <c r="C1245" s="2013">
        <v>149.0</v>
      </c>
      <c r="D1245" s="2013">
        <v>298.0</v>
      </c>
      <c r="E1245" s="2013">
        <v>199.0</v>
      </c>
      <c r="F1245" s="2013">
        <v>199.0</v>
      </c>
      <c r="G1245" s="2013">
        <v>199.0</v>
      </c>
      <c r="H1245" s="2013">
        <v>199.0</v>
      </c>
    </row>
    <row r="1246">
      <c r="B1246" s="2013">
        <v>1244.0</v>
      </c>
      <c r="C1246" s="2013">
        <v>149.0</v>
      </c>
      <c r="D1246" s="2013">
        <v>299.0</v>
      </c>
      <c r="E1246" s="2013">
        <v>199.0</v>
      </c>
      <c r="F1246" s="2013">
        <v>199.0</v>
      </c>
      <c r="G1246" s="2013">
        <v>199.0</v>
      </c>
      <c r="H1246" s="2013">
        <v>199.0</v>
      </c>
    </row>
    <row r="1247">
      <c r="B1247" s="2013">
        <v>1245.0</v>
      </c>
      <c r="C1247" s="2013">
        <v>150.0</v>
      </c>
      <c r="D1247" s="2013">
        <v>299.0</v>
      </c>
      <c r="E1247" s="2013">
        <v>199.0</v>
      </c>
      <c r="F1247" s="2013">
        <v>199.0</v>
      </c>
      <c r="G1247" s="2013">
        <v>199.0</v>
      </c>
      <c r="H1247" s="2013">
        <v>199.0</v>
      </c>
    </row>
    <row r="1248">
      <c r="B1248" s="2013">
        <v>1246.0</v>
      </c>
      <c r="C1248" s="2013">
        <v>149.0</v>
      </c>
      <c r="D1248" s="2013">
        <v>299.0</v>
      </c>
      <c r="E1248" s="2013">
        <v>199.0</v>
      </c>
      <c r="F1248" s="2013">
        <v>199.0</v>
      </c>
      <c r="G1248" s="2013">
        <v>200.0</v>
      </c>
      <c r="H1248" s="2013">
        <v>200.0</v>
      </c>
    </row>
    <row r="1249">
      <c r="B1249" s="2013">
        <v>1247.0</v>
      </c>
      <c r="C1249" s="2013">
        <v>150.0</v>
      </c>
      <c r="D1249" s="2013">
        <v>299.0</v>
      </c>
      <c r="E1249" s="2013">
        <v>199.0</v>
      </c>
      <c r="F1249" s="2013">
        <v>199.0</v>
      </c>
      <c r="G1249" s="2013">
        <v>200.0</v>
      </c>
      <c r="H1249" s="2013">
        <v>200.0</v>
      </c>
    </row>
    <row r="1250">
      <c r="B1250" s="2013">
        <v>1248.0</v>
      </c>
      <c r="C1250" s="2013">
        <v>149.0</v>
      </c>
      <c r="D1250" s="2013">
        <v>299.0</v>
      </c>
      <c r="E1250" s="2013">
        <v>200.0</v>
      </c>
      <c r="F1250" s="2013">
        <v>200.0</v>
      </c>
      <c r="G1250" s="2013">
        <v>200.0</v>
      </c>
      <c r="H1250" s="2013">
        <v>200.0</v>
      </c>
    </row>
    <row r="1251">
      <c r="B1251" s="2013">
        <v>1249.0</v>
      </c>
      <c r="C1251" s="2013">
        <v>150.0</v>
      </c>
      <c r="D1251" s="2013">
        <v>299.0</v>
      </c>
      <c r="E1251" s="2013">
        <v>200.0</v>
      </c>
      <c r="F1251" s="2013">
        <v>200.0</v>
      </c>
      <c r="G1251" s="2013">
        <v>200.0</v>
      </c>
      <c r="H1251" s="2013">
        <v>200.0</v>
      </c>
    </row>
    <row r="1252">
      <c r="B1252" s="2013">
        <v>1250.0</v>
      </c>
      <c r="C1252" s="2013">
        <v>150.0</v>
      </c>
      <c r="D1252" s="2013">
        <v>300.0</v>
      </c>
      <c r="E1252" s="2013">
        <v>200.0</v>
      </c>
      <c r="F1252" s="2013">
        <v>200.0</v>
      </c>
      <c r="G1252" s="2013">
        <v>200.0</v>
      </c>
      <c r="H1252" s="2013">
        <v>200.0</v>
      </c>
    </row>
    <row r="1253">
      <c r="B1253" s="2013">
        <v>1251.0</v>
      </c>
      <c r="C1253" s="2013">
        <v>150.0</v>
      </c>
      <c r="D1253" s="2013">
        <v>301.0</v>
      </c>
      <c r="E1253" s="2013">
        <v>200.0</v>
      </c>
      <c r="F1253" s="2013">
        <v>200.0</v>
      </c>
      <c r="G1253" s="2013">
        <v>200.0</v>
      </c>
      <c r="H1253" s="2013">
        <v>200.0</v>
      </c>
    </row>
    <row r="1254">
      <c r="B1254" s="2013">
        <v>1252.0</v>
      </c>
      <c r="C1254" s="2013">
        <v>151.0</v>
      </c>
      <c r="D1254" s="2013">
        <v>301.0</v>
      </c>
      <c r="E1254" s="2013">
        <v>200.0</v>
      </c>
      <c r="F1254" s="2013">
        <v>200.0</v>
      </c>
      <c r="G1254" s="2013">
        <v>200.0</v>
      </c>
      <c r="H1254" s="2013">
        <v>200.0</v>
      </c>
    </row>
    <row r="1255">
      <c r="B1255" s="2013">
        <v>1253.0</v>
      </c>
      <c r="C1255" s="2013">
        <v>150.0</v>
      </c>
      <c r="D1255" s="2013">
        <v>301.0</v>
      </c>
      <c r="E1255" s="2013">
        <v>200.0</v>
      </c>
      <c r="F1255" s="2013">
        <v>200.0</v>
      </c>
      <c r="G1255" s="2013">
        <v>201.0</v>
      </c>
      <c r="H1255" s="2013">
        <v>201.0</v>
      </c>
    </row>
    <row r="1256">
      <c r="B1256" s="2013">
        <v>1254.0</v>
      </c>
      <c r="C1256" s="2013">
        <v>151.0</v>
      </c>
      <c r="D1256" s="2013">
        <v>301.0</v>
      </c>
      <c r="E1256" s="2013">
        <v>200.0</v>
      </c>
      <c r="F1256" s="2013">
        <v>200.0</v>
      </c>
      <c r="G1256" s="2013">
        <v>201.0</v>
      </c>
      <c r="H1256" s="2013">
        <v>201.0</v>
      </c>
    </row>
    <row r="1257">
      <c r="B1257" s="2013">
        <v>1255.0</v>
      </c>
      <c r="C1257" s="2013">
        <v>150.0</v>
      </c>
      <c r="D1257" s="2013">
        <v>301.0</v>
      </c>
      <c r="E1257" s="2013">
        <v>201.0</v>
      </c>
      <c r="F1257" s="2013">
        <v>201.0</v>
      </c>
      <c r="G1257" s="2013">
        <v>201.0</v>
      </c>
      <c r="H1257" s="2013">
        <v>201.0</v>
      </c>
    </row>
    <row r="1258">
      <c r="B1258" s="2013">
        <v>1256.0</v>
      </c>
      <c r="C1258" s="2013">
        <v>151.0</v>
      </c>
      <c r="D1258" s="2013">
        <v>301.0</v>
      </c>
      <c r="E1258" s="2013">
        <v>201.0</v>
      </c>
      <c r="F1258" s="2013">
        <v>201.0</v>
      </c>
      <c r="G1258" s="2013">
        <v>201.0</v>
      </c>
      <c r="H1258" s="2013">
        <v>201.0</v>
      </c>
    </row>
    <row r="1259">
      <c r="B1259" s="2013">
        <v>1257.0</v>
      </c>
      <c r="C1259" s="2013">
        <v>151.0</v>
      </c>
      <c r="D1259" s="2013">
        <v>302.0</v>
      </c>
      <c r="E1259" s="2013">
        <v>201.0</v>
      </c>
      <c r="F1259" s="2013">
        <v>201.0</v>
      </c>
      <c r="G1259" s="2013">
        <v>201.0</v>
      </c>
      <c r="H1259" s="2013">
        <v>201.0</v>
      </c>
    </row>
    <row r="1260">
      <c r="B1260" s="2013">
        <v>1258.0</v>
      </c>
      <c r="C1260" s="2013">
        <v>151.0</v>
      </c>
      <c r="D1260" s="2013">
        <v>301.0</v>
      </c>
      <c r="E1260" s="2013">
        <v>201.0</v>
      </c>
      <c r="F1260" s="2013">
        <v>201.0</v>
      </c>
      <c r="G1260" s="2013">
        <v>202.0</v>
      </c>
      <c r="H1260" s="2013">
        <v>202.0</v>
      </c>
    </row>
    <row r="1261">
      <c r="B1261" s="2013">
        <v>1259.0</v>
      </c>
      <c r="C1261" s="2013">
        <v>151.0</v>
      </c>
      <c r="D1261" s="2013">
        <v>302.0</v>
      </c>
      <c r="E1261" s="2013">
        <v>201.0</v>
      </c>
      <c r="F1261" s="2013">
        <v>201.0</v>
      </c>
      <c r="G1261" s="2013">
        <v>202.0</v>
      </c>
      <c r="H1261" s="2013">
        <v>202.0</v>
      </c>
    </row>
    <row r="1262">
      <c r="B1262" s="2013">
        <v>1260.0</v>
      </c>
      <c r="C1262" s="2013">
        <v>151.0</v>
      </c>
      <c r="D1262" s="2013">
        <v>303.0</v>
      </c>
      <c r="E1262" s="2013">
        <v>201.0</v>
      </c>
      <c r="F1262" s="2013">
        <v>201.0</v>
      </c>
      <c r="G1262" s="2013">
        <v>202.0</v>
      </c>
      <c r="H1262" s="2013">
        <v>202.0</v>
      </c>
    </row>
    <row r="1263">
      <c r="B1263" s="2013">
        <v>1261.0</v>
      </c>
      <c r="C1263" s="2013">
        <v>151.0</v>
      </c>
      <c r="D1263" s="2013">
        <v>302.0</v>
      </c>
      <c r="E1263" s="2013">
        <v>202.0</v>
      </c>
      <c r="F1263" s="2013">
        <v>202.0</v>
      </c>
      <c r="G1263" s="2013">
        <v>202.0</v>
      </c>
      <c r="H1263" s="2013">
        <v>202.0</v>
      </c>
    </row>
    <row r="1264">
      <c r="B1264" s="2013">
        <v>1262.0</v>
      </c>
      <c r="C1264" s="2013">
        <v>151.0</v>
      </c>
      <c r="D1264" s="2013">
        <v>303.0</v>
      </c>
      <c r="E1264" s="2013">
        <v>202.0</v>
      </c>
      <c r="F1264" s="2013">
        <v>202.0</v>
      </c>
      <c r="G1264" s="2013">
        <v>202.0</v>
      </c>
      <c r="H1264" s="2013">
        <v>202.0</v>
      </c>
    </row>
    <row r="1265">
      <c r="B1265" s="2013">
        <v>1263.0</v>
      </c>
      <c r="C1265" s="2013">
        <v>152.0</v>
      </c>
      <c r="D1265" s="2013">
        <v>303.0</v>
      </c>
      <c r="E1265" s="2013">
        <v>202.0</v>
      </c>
      <c r="F1265" s="2013">
        <v>202.0</v>
      </c>
      <c r="G1265" s="2013">
        <v>202.0</v>
      </c>
      <c r="H1265" s="2013">
        <v>202.0</v>
      </c>
    </row>
    <row r="1266">
      <c r="B1266" s="2013">
        <v>1264.0</v>
      </c>
      <c r="C1266" s="2013">
        <v>152.0</v>
      </c>
      <c r="D1266" s="2013">
        <v>304.0</v>
      </c>
      <c r="E1266" s="2013">
        <v>202.0</v>
      </c>
      <c r="F1266" s="2013">
        <v>202.0</v>
      </c>
      <c r="G1266" s="2013">
        <v>202.0</v>
      </c>
      <c r="H1266" s="2013">
        <v>202.0</v>
      </c>
    </row>
    <row r="1267">
      <c r="B1267" s="2013">
        <v>1265.0</v>
      </c>
      <c r="C1267" s="2013">
        <v>152.0</v>
      </c>
      <c r="D1267" s="2013">
        <v>303.0</v>
      </c>
      <c r="E1267" s="2013">
        <v>202.0</v>
      </c>
      <c r="F1267" s="2013">
        <v>202.0</v>
      </c>
      <c r="G1267" s="2013">
        <v>203.0</v>
      </c>
      <c r="H1267" s="2013">
        <v>203.0</v>
      </c>
    </row>
    <row r="1268">
      <c r="B1268" s="2013">
        <v>1266.0</v>
      </c>
      <c r="C1268" s="2013">
        <v>152.0</v>
      </c>
      <c r="D1268" s="2013">
        <v>304.0</v>
      </c>
      <c r="E1268" s="2013">
        <v>202.0</v>
      </c>
      <c r="F1268" s="2013">
        <v>202.0</v>
      </c>
      <c r="G1268" s="2013">
        <v>203.0</v>
      </c>
      <c r="H1268" s="2013">
        <v>203.0</v>
      </c>
    </row>
    <row r="1269">
      <c r="B1269" s="2013">
        <v>1267.0</v>
      </c>
      <c r="C1269" s="2013">
        <v>152.0</v>
      </c>
      <c r="D1269" s="2013">
        <v>305.0</v>
      </c>
      <c r="E1269" s="2013">
        <v>202.0</v>
      </c>
      <c r="F1269" s="2013">
        <v>202.0</v>
      </c>
      <c r="G1269" s="2013">
        <v>203.0</v>
      </c>
      <c r="H1269" s="2013">
        <v>203.0</v>
      </c>
    </row>
    <row r="1270">
      <c r="B1270" s="2013">
        <v>1268.0</v>
      </c>
      <c r="C1270" s="2013">
        <v>152.0</v>
      </c>
      <c r="D1270" s="2013">
        <v>304.0</v>
      </c>
      <c r="E1270" s="2013">
        <v>203.0</v>
      </c>
      <c r="F1270" s="2013">
        <v>203.0</v>
      </c>
      <c r="G1270" s="2013">
        <v>203.0</v>
      </c>
      <c r="H1270" s="2013">
        <v>203.0</v>
      </c>
    </row>
    <row r="1271">
      <c r="B1271" s="2013">
        <v>1269.0</v>
      </c>
      <c r="C1271" s="2013">
        <v>152.0</v>
      </c>
      <c r="D1271" s="2013">
        <v>305.0</v>
      </c>
      <c r="E1271" s="2013">
        <v>203.0</v>
      </c>
      <c r="F1271" s="2013">
        <v>203.0</v>
      </c>
      <c r="G1271" s="2013">
        <v>203.0</v>
      </c>
      <c r="H1271" s="2013">
        <v>203.0</v>
      </c>
    </row>
    <row r="1272">
      <c r="B1272" s="2013">
        <v>1270.0</v>
      </c>
      <c r="C1272" s="2013">
        <v>153.0</v>
      </c>
      <c r="D1272" s="2013">
        <v>305.0</v>
      </c>
      <c r="E1272" s="2013">
        <v>203.0</v>
      </c>
      <c r="F1272" s="2013">
        <v>203.0</v>
      </c>
      <c r="G1272" s="2013">
        <v>203.0</v>
      </c>
      <c r="H1272" s="2013">
        <v>203.0</v>
      </c>
    </row>
    <row r="1273">
      <c r="B1273" s="2013">
        <v>1271.0</v>
      </c>
      <c r="C1273" s="2013">
        <v>152.0</v>
      </c>
      <c r="D1273" s="2013">
        <v>305.0</v>
      </c>
      <c r="E1273" s="2013">
        <v>203.0</v>
      </c>
      <c r="F1273" s="2013">
        <v>203.0</v>
      </c>
      <c r="G1273" s="2013">
        <v>204.0</v>
      </c>
      <c r="H1273" s="2013">
        <v>204.0</v>
      </c>
    </row>
    <row r="1274">
      <c r="B1274" s="2013">
        <v>1272.0</v>
      </c>
      <c r="C1274" s="2013">
        <v>153.0</v>
      </c>
      <c r="D1274" s="2013">
        <v>305.0</v>
      </c>
      <c r="E1274" s="2013">
        <v>203.0</v>
      </c>
      <c r="F1274" s="2013">
        <v>203.0</v>
      </c>
      <c r="G1274" s="2013">
        <v>204.0</v>
      </c>
      <c r="H1274" s="2013">
        <v>204.0</v>
      </c>
    </row>
    <row r="1275">
      <c r="B1275" s="2013">
        <v>1273.0</v>
      </c>
      <c r="C1275" s="2013">
        <v>152.0</v>
      </c>
      <c r="D1275" s="2013">
        <v>305.0</v>
      </c>
      <c r="E1275" s="2013">
        <v>204.0</v>
      </c>
      <c r="F1275" s="2013">
        <v>204.0</v>
      </c>
      <c r="G1275" s="2013">
        <v>204.0</v>
      </c>
      <c r="H1275" s="2013">
        <v>204.0</v>
      </c>
    </row>
    <row r="1276">
      <c r="B1276" s="2013">
        <v>1274.0</v>
      </c>
      <c r="C1276" s="2013">
        <v>153.0</v>
      </c>
      <c r="D1276" s="2013">
        <v>305.0</v>
      </c>
      <c r="E1276" s="2013">
        <v>204.0</v>
      </c>
      <c r="F1276" s="2013">
        <v>204.0</v>
      </c>
      <c r="G1276" s="2013">
        <v>204.0</v>
      </c>
      <c r="H1276" s="2013">
        <v>204.0</v>
      </c>
    </row>
    <row r="1277">
      <c r="B1277" s="2013">
        <v>1275.0</v>
      </c>
      <c r="C1277" s="2013">
        <v>153.0</v>
      </c>
      <c r="D1277" s="2013">
        <v>306.0</v>
      </c>
      <c r="E1277" s="2013">
        <v>204.0</v>
      </c>
      <c r="F1277" s="2013">
        <v>204.0</v>
      </c>
      <c r="G1277" s="2013">
        <v>204.0</v>
      </c>
      <c r="H1277" s="2013">
        <v>204.0</v>
      </c>
    </row>
    <row r="1278">
      <c r="B1278" s="2013">
        <v>1276.0</v>
      </c>
      <c r="C1278" s="2013">
        <v>153.0</v>
      </c>
      <c r="D1278" s="2013">
        <v>307.0</v>
      </c>
      <c r="E1278" s="2013">
        <v>204.0</v>
      </c>
      <c r="F1278" s="2013">
        <v>204.0</v>
      </c>
      <c r="G1278" s="2013">
        <v>204.0</v>
      </c>
      <c r="H1278" s="2013">
        <v>204.0</v>
      </c>
    </row>
    <row r="1279">
      <c r="B1279" s="2013">
        <v>1277.0</v>
      </c>
      <c r="C1279" s="2013">
        <v>154.0</v>
      </c>
      <c r="D1279" s="2013">
        <v>307.0</v>
      </c>
      <c r="E1279" s="2013">
        <v>204.0</v>
      </c>
      <c r="F1279" s="2013">
        <v>204.0</v>
      </c>
      <c r="G1279" s="2013">
        <v>204.0</v>
      </c>
      <c r="H1279" s="2013">
        <v>204.0</v>
      </c>
    </row>
    <row r="1280">
      <c r="B1280" s="2013">
        <v>1278.0</v>
      </c>
      <c r="C1280" s="2013">
        <v>153.0</v>
      </c>
      <c r="D1280" s="2013">
        <v>307.0</v>
      </c>
      <c r="E1280" s="2013">
        <v>204.0</v>
      </c>
      <c r="F1280" s="2013">
        <v>204.0</v>
      </c>
      <c r="G1280" s="2013">
        <v>205.0</v>
      </c>
      <c r="H1280" s="2013">
        <v>205.0</v>
      </c>
    </row>
    <row r="1281">
      <c r="B1281" s="2013">
        <v>1279.0</v>
      </c>
      <c r="C1281" s="2013">
        <v>154.0</v>
      </c>
      <c r="D1281" s="2013">
        <v>307.0</v>
      </c>
      <c r="E1281" s="2013">
        <v>204.0</v>
      </c>
      <c r="F1281" s="2013">
        <v>204.0</v>
      </c>
      <c r="G1281" s="2013">
        <v>205.0</v>
      </c>
      <c r="H1281" s="2013">
        <v>205.0</v>
      </c>
    </row>
    <row r="1282">
      <c r="B1282" s="2013">
        <v>1280.0</v>
      </c>
      <c r="C1282" s="2013">
        <v>153.0</v>
      </c>
      <c r="D1282" s="2013">
        <v>307.0</v>
      </c>
      <c r="E1282" s="2013">
        <v>205.0</v>
      </c>
      <c r="F1282" s="2013">
        <v>205.0</v>
      </c>
      <c r="G1282" s="2013">
        <v>205.0</v>
      </c>
      <c r="H1282" s="2013">
        <v>205.0</v>
      </c>
    </row>
    <row r="1283">
      <c r="B1283" s="2013">
        <v>1281.0</v>
      </c>
      <c r="C1283" s="2013">
        <v>154.0</v>
      </c>
      <c r="D1283" s="2013">
        <v>307.0</v>
      </c>
      <c r="E1283" s="2013">
        <v>205.0</v>
      </c>
      <c r="F1283" s="2013">
        <v>205.0</v>
      </c>
      <c r="G1283" s="2013">
        <v>205.0</v>
      </c>
      <c r="H1283" s="2013">
        <v>205.0</v>
      </c>
    </row>
    <row r="1284">
      <c r="B1284" s="2013">
        <v>1282.0</v>
      </c>
      <c r="C1284" s="2013">
        <v>154.0</v>
      </c>
      <c r="D1284" s="2013">
        <v>308.0</v>
      </c>
      <c r="E1284" s="2013">
        <v>205.0</v>
      </c>
      <c r="F1284" s="2013">
        <v>205.0</v>
      </c>
      <c r="G1284" s="2013">
        <v>205.0</v>
      </c>
      <c r="H1284" s="2013">
        <v>205.0</v>
      </c>
    </row>
    <row r="1285">
      <c r="B1285" s="2013">
        <v>1283.0</v>
      </c>
      <c r="C1285" s="2013">
        <v>154.0</v>
      </c>
      <c r="D1285" s="2013">
        <v>307.0</v>
      </c>
      <c r="E1285" s="2013">
        <v>205.0</v>
      </c>
      <c r="F1285" s="2013">
        <v>205.0</v>
      </c>
      <c r="G1285" s="2013">
        <v>206.0</v>
      </c>
      <c r="H1285" s="2013">
        <v>206.0</v>
      </c>
    </row>
    <row r="1286">
      <c r="B1286" s="2013">
        <v>1284.0</v>
      </c>
      <c r="C1286" s="2013">
        <v>154.0</v>
      </c>
      <c r="D1286" s="2013">
        <v>308.0</v>
      </c>
      <c r="E1286" s="2013">
        <v>205.0</v>
      </c>
      <c r="F1286" s="2013">
        <v>205.0</v>
      </c>
      <c r="G1286" s="2013">
        <v>206.0</v>
      </c>
      <c r="H1286" s="2013">
        <v>206.0</v>
      </c>
    </row>
    <row r="1287">
      <c r="B1287" s="2013">
        <v>1285.0</v>
      </c>
      <c r="C1287" s="2013">
        <v>154.0</v>
      </c>
      <c r="D1287" s="2013">
        <v>309.0</v>
      </c>
      <c r="E1287" s="2013">
        <v>205.0</v>
      </c>
      <c r="F1287" s="2013">
        <v>205.0</v>
      </c>
      <c r="G1287" s="2013">
        <v>206.0</v>
      </c>
      <c r="H1287" s="2013">
        <v>206.0</v>
      </c>
    </row>
    <row r="1288">
      <c r="B1288" s="2013">
        <v>1286.0</v>
      </c>
      <c r="C1288" s="2013">
        <v>154.0</v>
      </c>
      <c r="D1288" s="2013">
        <v>308.0</v>
      </c>
      <c r="E1288" s="2013">
        <v>206.0</v>
      </c>
      <c r="F1288" s="2013">
        <v>206.0</v>
      </c>
      <c r="G1288" s="2013">
        <v>206.0</v>
      </c>
      <c r="H1288" s="2013">
        <v>206.0</v>
      </c>
    </row>
    <row r="1289">
      <c r="B1289" s="2013">
        <v>1287.0</v>
      </c>
      <c r="C1289" s="2013">
        <v>154.0</v>
      </c>
      <c r="D1289" s="2013">
        <v>309.0</v>
      </c>
      <c r="E1289" s="2013">
        <v>206.0</v>
      </c>
      <c r="F1289" s="2013">
        <v>206.0</v>
      </c>
      <c r="G1289" s="2013">
        <v>206.0</v>
      </c>
      <c r="H1289" s="2013">
        <v>206.0</v>
      </c>
    </row>
    <row r="1290">
      <c r="B1290" s="2013">
        <v>1288.0</v>
      </c>
      <c r="C1290" s="2013">
        <v>155.0</v>
      </c>
      <c r="D1290" s="2013">
        <v>309.0</v>
      </c>
      <c r="E1290" s="2013">
        <v>206.0</v>
      </c>
      <c r="F1290" s="2013">
        <v>206.0</v>
      </c>
      <c r="G1290" s="2013">
        <v>206.0</v>
      </c>
      <c r="H1290" s="2013">
        <v>206.0</v>
      </c>
    </row>
    <row r="1291">
      <c r="B1291" s="2013">
        <v>1289.0</v>
      </c>
      <c r="C1291" s="2013">
        <v>155.0</v>
      </c>
      <c r="D1291" s="2013">
        <v>310.0</v>
      </c>
      <c r="E1291" s="2013">
        <v>206.0</v>
      </c>
      <c r="F1291" s="2013">
        <v>206.0</v>
      </c>
      <c r="G1291" s="2013">
        <v>206.0</v>
      </c>
      <c r="H1291" s="2013">
        <v>206.0</v>
      </c>
    </row>
    <row r="1292">
      <c r="B1292" s="2013">
        <v>1290.0</v>
      </c>
      <c r="C1292" s="2013">
        <v>155.0</v>
      </c>
      <c r="D1292" s="2013">
        <v>309.0</v>
      </c>
      <c r="E1292" s="2013">
        <v>206.0</v>
      </c>
      <c r="F1292" s="2013">
        <v>206.0</v>
      </c>
      <c r="G1292" s="2013">
        <v>207.0</v>
      </c>
      <c r="H1292" s="2013">
        <v>207.0</v>
      </c>
    </row>
    <row r="1293">
      <c r="B1293" s="2013">
        <v>1291.0</v>
      </c>
      <c r="C1293" s="2013">
        <v>155.0</v>
      </c>
      <c r="D1293" s="2013">
        <v>310.0</v>
      </c>
      <c r="E1293" s="2013">
        <v>206.0</v>
      </c>
      <c r="F1293" s="2013">
        <v>206.0</v>
      </c>
      <c r="G1293" s="2013">
        <v>207.0</v>
      </c>
      <c r="H1293" s="2013">
        <v>207.0</v>
      </c>
    </row>
    <row r="1294">
      <c r="B1294" s="2013">
        <v>1292.0</v>
      </c>
      <c r="C1294" s="2013">
        <v>155.0</v>
      </c>
      <c r="D1294" s="2013">
        <v>311.0</v>
      </c>
      <c r="E1294" s="2013">
        <v>206.0</v>
      </c>
      <c r="F1294" s="2013">
        <v>206.0</v>
      </c>
      <c r="G1294" s="2013">
        <v>207.0</v>
      </c>
      <c r="H1294" s="2013">
        <v>207.0</v>
      </c>
    </row>
    <row r="1295">
      <c r="B1295" s="2013">
        <v>1293.0</v>
      </c>
      <c r="C1295" s="2013">
        <v>155.0</v>
      </c>
      <c r="D1295" s="2013">
        <v>310.0</v>
      </c>
      <c r="E1295" s="2013">
        <v>207.0</v>
      </c>
      <c r="F1295" s="2013">
        <v>207.0</v>
      </c>
      <c r="G1295" s="2013">
        <v>207.0</v>
      </c>
      <c r="H1295" s="2013">
        <v>207.0</v>
      </c>
    </row>
    <row r="1296">
      <c r="B1296" s="2013">
        <v>1294.0</v>
      </c>
      <c r="C1296" s="2013">
        <v>155.0</v>
      </c>
      <c r="D1296" s="2013">
        <v>311.0</v>
      </c>
      <c r="E1296" s="2013">
        <v>207.0</v>
      </c>
      <c r="F1296" s="2013">
        <v>207.0</v>
      </c>
      <c r="G1296" s="2013">
        <v>207.0</v>
      </c>
      <c r="H1296" s="2013">
        <v>207.0</v>
      </c>
    </row>
    <row r="1297">
      <c r="B1297" s="2013">
        <v>1295.0</v>
      </c>
      <c r="C1297" s="2013">
        <v>156.0</v>
      </c>
      <c r="D1297" s="2013">
        <v>311.0</v>
      </c>
      <c r="E1297" s="2013">
        <v>207.0</v>
      </c>
      <c r="F1297" s="2013">
        <v>207.0</v>
      </c>
      <c r="G1297" s="2013">
        <v>207.0</v>
      </c>
      <c r="H1297" s="2013">
        <v>207.0</v>
      </c>
    </row>
    <row r="1298">
      <c r="B1298" s="2013">
        <v>1296.0</v>
      </c>
      <c r="C1298" s="2013">
        <v>155.0</v>
      </c>
      <c r="D1298" s="2013">
        <v>311.0</v>
      </c>
      <c r="E1298" s="2013">
        <v>207.0</v>
      </c>
      <c r="F1298" s="2013">
        <v>207.0</v>
      </c>
      <c r="G1298" s="2013">
        <v>208.0</v>
      </c>
      <c r="H1298" s="2013">
        <v>208.0</v>
      </c>
    </row>
    <row r="1299">
      <c r="B1299" s="2013">
        <v>1297.0</v>
      </c>
      <c r="C1299" s="2013">
        <v>156.0</v>
      </c>
      <c r="D1299" s="2013">
        <v>311.0</v>
      </c>
      <c r="E1299" s="2013">
        <v>207.0</v>
      </c>
      <c r="F1299" s="2013">
        <v>207.0</v>
      </c>
      <c r="G1299" s="2013">
        <v>208.0</v>
      </c>
      <c r="H1299" s="2013">
        <v>208.0</v>
      </c>
    </row>
    <row r="1300">
      <c r="B1300" s="2013">
        <v>1298.0</v>
      </c>
      <c r="C1300" s="2013">
        <v>155.0</v>
      </c>
      <c r="D1300" s="2013">
        <v>311.0</v>
      </c>
      <c r="E1300" s="2013">
        <v>208.0</v>
      </c>
      <c r="F1300" s="2013">
        <v>208.0</v>
      </c>
      <c r="G1300" s="2013">
        <v>208.0</v>
      </c>
      <c r="H1300" s="2013">
        <v>208.0</v>
      </c>
    </row>
    <row r="1301">
      <c r="B1301" s="2013">
        <v>1299.0</v>
      </c>
      <c r="C1301" s="2013">
        <v>156.0</v>
      </c>
      <c r="D1301" s="2013">
        <v>311.0</v>
      </c>
      <c r="E1301" s="2013">
        <v>208.0</v>
      </c>
      <c r="F1301" s="2013">
        <v>208.0</v>
      </c>
      <c r="G1301" s="2013">
        <v>208.0</v>
      </c>
      <c r="H1301" s="2013">
        <v>208.0</v>
      </c>
    </row>
    <row r="1302">
      <c r="B1302" s="2013">
        <v>1300.0</v>
      </c>
      <c r="C1302" s="2013">
        <v>156.0</v>
      </c>
      <c r="D1302" s="2013">
        <v>312.0</v>
      </c>
      <c r="E1302" s="2013">
        <v>208.0</v>
      </c>
      <c r="F1302" s="2013">
        <v>208.0</v>
      </c>
      <c r="G1302" s="2013">
        <v>208.0</v>
      </c>
      <c r="H1302" s="2013">
        <v>208.0</v>
      </c>
    </row>
    <row r="1303">
      <c r="B1303" s="2013">
        <v>1301.0</v>
      </c>
      <c r="C1303" s="2013">
        <v>156.0</v>
      </c>
      <c r="D1303" s="2013">
        <v>313.0</v>
      </c>
      <c r="E1303" s="2013">
        <v>208.0</v>
      </c>
      <c r="F1303" s="2013">
        <v>208.0</v>
      </c>
      <c r="G1303" s="2013">
        <v>208.0</v>
      </c>
      <c r="H1303" s="2013">
        <v>208.0</v>
      </c>
    </row>
    <row r="1304">
      <c r="B1304" s="2013">
        <v>1302.0</v>
      </c>
      <c r="C1304" s="2013">
        <v>157.0</v>
      </c>
      <c r="D1304" s="2013">
        <v>313.0</v>
      </c>
      <c r="E1304" s="2013">
        <v>208.0</v>
      </c>
      <c r="F1304" s="2013">
        <v>208.0</v>
      </c>
      <c r="G1304" s="2013">
        <v>208.0</v>
      </c>
      <c r="H1304" s="2013">
        <v>208.0</v>
      </c>
    </row>
    <row r="1305">
      <c r="B1305" s="2013">
        <v>1303.0</v>
      </c>
      <c r="C1305" s="2013">
        <v>156.0</v>
      </c>
      <c r="D1305" s="2013">
        <v>313.0</v>
      </c>
      <c r="E1305" s="2013">
        <v>208.0</v>
      </c>
      <c r="F1305" s="2013">
        <v>208.0</v>
      </c>
      <c r="G1305" s="2013">
        <v>209.0</v>
      </c>
      <c r="H1305" s="2013">
        <v>209.0</v>
      </c>
    </row>
    <row r="1306">
      <c r="B1306" s="2013">
        <v>1304.0</v>
      </c>
      <c r="C1306" s="2013">
        <v>157.0</v>
      </c>
      <c r="D1306" s="2013">
        <v>313.0</v>
      </c>
      <c r="E1306" s="2013">
        <v>208.0</v>
      </c>
      <c r="F1306" s="2013">
        <v>208.0</v>
      </c>
      <c r="G1306" s="2013">
        <v>209.0</v>
      </c>
      <c r="H1306" s="2013">
        <v>209.0</v>
      </c>
    </row>
    <row r="1307">
      <c r="B1307" s="2013">
        <v>1305.0</v>
      </c>
      <c r="C1307" s="2013">
        <v>156.0</v>
      </c>
      <c r="D1307" s="2013">
        <v>313.0</v>
      </c>
      <c r="E1307" s="2013">
        <v>209.0</v>
      </c>
      <c r="F1307" s="2013">
        <v>209.0</v>
      </c>
      <c r="G1307" s="2013">
        <v>209.0</v>
      </c>
      <c r="H1307" s="2013">
        <v>209.0</v>
      </c>
    </row>
    <row r="1308">
      <c r="B1308" s="2013">
        <v>1306.0</v>
      </c>
      <c r="C1308" s="2013">
        <v>157.0</v>
      </c>
      <c r="D1308" s="2013">
        <v>313.0</v>
      </c>
      <c r="E1308" s="2013">
        <v>209.0</v>
      </c>
      <c r="F1308" s="2013">
        <v>209.0</v>
      </c>
      <c r="G1308" s="2013">
        <v>209.0</v>
      </c>
      <c r="H1308" s="2013">
        <v>209.0</v>
      </c>
    </row>
    <row r="1309">
      <c r="B1309" s="2013">
        <v>1307.0</v>
      </c>
      <c r="C1309" s="2013">
        <v>157.0</v>
      </c>
      <c r="D1309" s="2013">
        <v>314.0</v>
      </c>
      <c r="E1309" s="2013">
        <v>209.0</v>
      </c>
      <c r="F1309" s="2013">
        <v>209.0</v>
      </c>
      <c r="G1309" s="2013">
        <v>209.0</v>
      </c>
      <c r="H1309" s="2013">
        <v>209.0</v>
      </c>
    </row>
    <row r="1310">
      <c r="B1310" s="2013">
        <v>1308.0</v>
      </c>
      <c r="C1310" s="2013">
        <v>157.0</v>
      </c>
      <c r="D1310" s="2013">
        <v>313.0</v>
      </c>
      <c r="E1310" s="2013">
        <v>209.0</v>
      </c>
      <c r="F1310" s="2013">
        <v>209.0</v>
      </c>
      <c r="G1310" s="2013">
        <v>210.0</v>
      </c>
      <c r="H1310" s="2013">
        <v>210.0</v>
      </c>
    </row>
    <row r="1311">
      <c r="B1311" s="2013">
        <v>1309.0</v>
      </c>
      <c r="C1311" s="2013">
        <v>157.0</v>
      </c>
      <c r="D1311" s="2013">
        <v>314.0</v>
      </c>
      <c r="E1311" s="2013">
        <v>209.0</v>
      </c>
      <c r="F1311" s="2013">
        <v>209.0</v>
      </c>
      <c r="G1311" s="2013">
        <v>210.0</v>
      </c>
      <c r="H1311" s="2013">
        <v>210.0</v>
      </c>
    </row>
    <row r="1312">
      <c r="B1312" s="2013">
        <v>1310.0</v>
      </c>
      <c r="C1312" s="2013">
        <v>157.0</v>
      </c>
      <c r="D1312" s="2013">
        <v>315.0</v>
      </c>
      <c r="E1312" s="2013">
        <v>209.0</v>
      </c>
      <c r="F1312" s="2013">
        <v>209.0</v>
      </c>
      <c r="G1312" s="2013">
        <v>210.0</v>
      </c>
      <c r="H1312" s="2013">
        <v>210.0</v>
      </c>
    </row>
    <row r="1313">
      <c r="B1313" s="2013">
        <v>1311.0</v>
      </c>
      <c r="C1313" s="2013">
        <v>157.0</v>
      </c>
      <c r="D1313" s="2013">
        <v>314.0</v>
      </c>
      <c r="E1313" s="2013">
        <v>210.0</v>
      </c>
      <c r="F1313" s="2013">
        <v>210.0</v>
      </c>
      <c r="G1313" s="2013">
        <v>210.0</v>
      </c>
      <c r="H1313" s="2013">
        <v>210.0</v>
      </c>
    </row>
    <row r="1314">
      <c r="B1314" s="2013">
        <v>1312.0</v>
      </c>
      <c r="C1314" s="2013">
        <v>157.0</v>
      </c>
      <c r="D1314" s="2013">
        <v>315.0</v>
      </c>
      <c r="E1314" s="2013">
        <v>210.0</v>
      </c>
      <c r="F1314" s="2013">
        <v>210.0</v>
      </c>
      <c r="G1314" s="2013">
        <v>210.0</v>
      </c>
      <c r="H1314" s="2013">
        <v>210.0</v>
      </c>
    </row>
    <row r="1315">
      <c r="B1315" s="2013">
        <v>1313.0</v>
      </c>
      <c r="C1315" s="2013">
        <v>158.0</v>
      </c>
      <c r="D1315" s="2013">
        <v>315.0</v>
      </c>
      <c r="E1315" s="2013">
        <v>210.0</v>
      </c>
      <c r="F1315" s="2013">
        <v>210.0</v>
      </c>
      <c r="G1315" s="2013">
        <v>210.0</v>
      </c>
      <c r="H1315" s="2013">
        <v>210.0</v>
      </c>
    </row>
    <row r="1316">
      <c r="B1316" s="2013">
        <v>1314.0</v>
      </c>
      <c r="C1316" s="2013">
        <v>158.0</v>
      </c>
      <c r="D1316" s="2013">
        <v>316.0</v>
      </c>
      <c r="E1316" s="2013">
        <v>210.0</v>
      </c>
      <c r="F1316" s="2013">
        <v>210.0</v>
      </c>
      <c r="G1316" s="2013">
        <v>210.0</v>
      </c>
      <c r="H1316" s="2013">
        <v>210.0</v>
      </c>
    </row>
    <row r="1317">
      <c r="B1317" s="2013">
        <v>1315.0</v>
      </c>
      <c r="C1317" s="2013">
        <v>158.0</v>
      </c>
      <c r="D1317" s="2013">
        <v>315.0</v>
      </c>
      <c r="E1317" s="2013">
        <v>210.0</v>
      </c>
      <c r="F1317" s="2013">
        <v>210.0</v>
      </c>
      <c r="G1317" s="2013">
        <v>211.0</v>
      </c>
      <c r="H1317" s="2013">
        <v>211.0</v>
      </c>
    </row>
    <row r="1318">
      <c r="B1318" s="2013">
        <v>1316.0</v>
      </c>
      <c r="C1318" s="2013">
        <v>158.0</v>
      </c>
      <c r="D1318" s="2013">
        <v>316.0</v>
      </c>
      <c r="E1318" s="2013">
        <v>210.0</v>
      </c>
      <c r="F1318" s="2013">
        <v>210.0</v>
      </c>
      <c r="G1318" s="2013">
        <v>211.0</v>
      </c>
      <c r="H1318" s="2013">
        <v>211.0</v>
      </c>
    </row>
    <row r="1319">
      <c r="B1319" s="2013">
        <v>1317.0</v>
      </c>
      <c r="C1319" s="2013">
        <v>158.0</v>
      </c>
      <c r="D1319" s="2013">
        <v>317.0</v>
      </c>
      <c r="E1319" s="2013">
        <v>210.0</v>
      </c>
      <c r="F1319" s="2013">
        <v>210.0</v>
      </c>
      <c r="G1319" s="2013">
        <v>211.0</v>
      </c>
      <c r="H1319" s="2013">
        <v>211.0</v>
      </c>
    </row>
    <row r="1320">
      <c r="B1320" s="2013">
        <v>1318.0</v>
      </c>
      <c r="C1320" s="2013">
        <v>158.0</v>
      </c>
      <c r="D1320" s="2013">
        <v>316.0</v>
      </c>
      <c r="E1320" s="2013">
        <v>211.0</v>
      </c>
      <c r="F1320" s="2013">
        <v>211.0</v>
      </c>
      <c r="G1320" s="2013">
        <v>211.0</v>
      </c>
      <c r="H1320" s="2013">
        <v>211.0</v>
      </c>
    </row>
    <row r="1321">
      <c r="B1321" s="2013">
        <v>1319.0</v>
      </c>
      <c r="C1321" s="2013">
        <v>158.0</v>
      </c>
      <c r="D1321" s="2013">
        <v>317.0</v>
      </c>
      <c r="E1321" s="2013">
        <v>211.0</v>
      </c>
      <c r="F1321" s="2013">
        <v>211.0</v>
      </c>
      <c r="G1321" s="2013">
        <v>211.0</v>
      </c>
      <c r="H1321" s="2013">
        <v>211.0</v>
      </c>
    </row>
    <row r="1322">
      <c r="B1322" s="2013">
        <v>1320.0</v>
      </c>
      <c r="C1322" s="2013">
        <v>159.0</v>
      </c>
      <c r="D1322" s="2013">
        <v>317.0</v>
      </c>
      <c r="E1322" s="2013">
        <v>211.0</v>
      </c>
      <c r="F1322" s="2013">
        <v>211.0</v>
      </c>
      <c r="G1322" s="2013">
        <v>211.0</v>
      </c>
      <c r="H1322" s="2013">
        <v>211.0</v>
      </c>
    </row>
    <row r="1323">
      <c r="B1323" s="2013">
        <v>1321.0</v>
      </c>
      <c r="C1323" s="2013">
        <v>158.0</v>
      </c>
      <c r="D1323" s="2013">
        <v>317.0</v>
      </c>
      <c r="E1323" s="2013">
        <v>211.0</v>
      </c>
      <c r="F1323" s="2013">
        <v>211.0</v>
      </c>
      <c r="G1323" s="2013">
        <v>212.0</v>
      </c>
      <c r="H1323" s="2013">
        <v>212.0</v>
      </c>
    </row>
    <row r="1324">
      <c r="B1324" s="2013">
        <v>1322.0</v>
      </c>
      <c r="C1324" s="2013">
        <v>159.0</v>
      </c>
      <c r="D1324" s="2013">
        <v>317.0</v>
      </c>
      <c r="E1324" s="2013">
        <v>211.0</v>
      </c>
      <c r="F1324" s="2013">
        <v>211.0</v>
      </c>
      <c r="G1324" s="2013">
        <v>212.0</v>
      </c>
      <c r="H1324" s="2013">
        <v>212.0</v>
      </c>
    </row>
    <row r="1325">
      <c r="B1325" s="2013">
        <v>1323.0</v>
      </c>
      <c r="C1325" s="2013">
        <v>158.0</v>
      </c>
      <c r="D1325" s="2013">
        <v>317.0</v>
      </c>
      <c r="E1325" s="2013">
        <v>212.0</v>
      </c>
      <c r="F1325" s="2013">
        <v>212.0</v>
      </c>
      <c r="G1325" s="2013">
        <v>212.0</v>
      </c>
      <c r="H1325" s="2013">
        <v>212.0</v>
      </c>
    </row>
    <row r="1326">
      <c r="B1326" s="2013">
        <v>1324.0</v>
      </c>
      <c r="C1326" s="2013">
        <v>159.0</v>
      </c>
      <c r="D1326" s="2013">
        <v>317.0</v>
      </c>
      <c r="E1326" s="2013">
        <v>212.0</v>
      </c>
      <c r="F1326" s="2013">
        <v>212.0</v>
      </c>
      <c r="G1326" s="2013">
        <v>212.0</v>
      </c>
      <c r="H1326" s="2013">
        <v>212.0</v>
      </c>
    </row>
    <row r="1327">
      <c r="B1327" s="2013">
        <v>1325.0</v>
      </c>
      <c r="C1327" s="2013">
        <v>159.0</v>
      </c>
      <c r="D1327" s="2013">
        <v>318.0</v>
      </c>
      <c r="E1327" s="2013">
        <v>212.0</v>
      </c>
      <c r="F1327" s="2013">
        <v>212.0</v>
      </c>
      <c r="G1327" s="2013">
        <v>212.0</v>
      </c>
      <c r="H1327" s="2013">
        <v>212.0</v>
      </c>
    </row>
    <row r="1328">
      <c r="B1328" s="2013">
        <v>1326.0</v>
      </c>
      <c r="C1328" s="2013">
        <v>159.0</v>
      </c>
      <c r="D1328" s="2013">
        <v>319.0</v>
      </c>
      <c r="E1328" s="2013">
        <v>212.0</v>
      </c>
      <c r="F1328" s="2013">
        <v>212.0</v>
      </c>
      <c r="G1328" s="2013">
        <v>212.0</v>
      </c>
      <c r="H1328" s="2013">
        <v>212.0</v>
      </c>
    </row>
    <row r="1329">
      <c r="B1329" s="2013">
        <v>1327.0</v>
      </c>
      <c r="C1329" s="2013">
        <v>160.0</v>
      </c>
      <c r="D1329" s="2013">
        <v>319.0</v>
      </c>
      <c r="E1329" s="2013">
        <v>212.0</v>
      </c>
      <c r="F1329" s="2013">
        <v>212.0</v>
      </c>
      <c r="G1329" s="2013">
        <v>212.0</v>
      </c>
      <c r="H1329" s="2013">
        <v>212.0</v>
      </c>
    </row>
    <row r="1330">
      <c r="B1330" s="2013">
        <v>1328.0</v>
      </c>
      <c r="C1330" s="2013">
        <v>159.0</v>
      </c>
      <c r="D1330" s="2013">
        <v>319.0</v>
      </c>
      <c r="E1330" s="2013">
        <v>212.0</v>
      </c>
      <c r="F1330" s="2013">
        <v>212.0</v>
      </c>
      <c r="G1330" s="2013">
        <v>213.0</v>
      </c>
      <c r="H1330" s="2013">
        <v>213.0</v>
      </c>
    </row>
    <row r="1331">
      <c r="B1331" s="2013">
        <v>1329.0</v>
      </c>
      <c r="C1331" s="2013">
        <v>160.0</v>
      </c>
      <c r="D1331" s="2013">
        <v>319.0</v>
      </c>
      <c r="E1331" s="2013">
        <v>212.0</v>
      </c>
      <c r="F1331" s="2013">
        <v>212.0</v>
      </c>
      <c r="G1331" s="2013">
        <v>213.0</v>
      </c>
      <c r="H1331" s="2013">
        <v>213.0</v>
      </c>
    </row>
    <row r="1332">
      <c r="B1332" s="2013">
        <v>1330.0</v>
      </c>
      <c r="C1332" s="2013">
        <v>159.0</v>
      </c>
      <c r="D1332" s="2013">
        <v>319.0</v>
      </c>
      <c r="E1332" s="2013">
        <v>213.0</v>
      </c>
      <c r="F1332" s="2013">
        <v>213.0</v>
      </c>
      <c r="G1332" s="2013">
        <v>213.0</v>
      </c>
      <c r="H1332" s="2013">
        <v>213.0</v>
      </c>
    </row>
    <row r="1333">
      <c r="B1333" s="2013">
        <v>1331.0</v>
      </c>
      <c r="C1333" s="2013">
        <v>160.0</v>
      </c>
      <c r="D1333" s="2013">
        <v>319.0</v>
      </c>
      <c r="E1333" s="2013">
        <v>213.0</v>
      </c>
      <c r="F1333" s="2013">
        <v>213.0</v>
      </c>
      <c r="G1333" s="2013">
        <v>213.0</v>
      </c>
      <c r="H1333" s="2013">
        <v>213.0</v>
      </c>
    </row>
    <row r="1334">
      <c r="B1334" s="2013">
        <v>1332.0</v>
      </c>
      <c r="C1334" s="2013">
        <v>160.0</v>
      </c>
      <c r="D1334" s="2013">
        <v>320.0</v>
      </c>
      <c r="E1334" s="2013">
        <v>213.0</v>
      </c>
      <c r="F1334" s="2013">
        <v>213.0</v>
      </c>
      <c r="G1334" s="2013">
        <v>213.0</v>
      </c>
      <c r="H1334" s="2013">
        <v>213.0</v>
      </c>
    </row>
    <row r="1335">
      <c r="B1335" s="2013">
        <v>1333.0</v>
      </c>
      <c r="C1335" s="2013">
        <v>160.0</v>
      </c>
      <c r="D1335" s="2013">
        <v>319.0</v>
      </c>
      <c r="E1335" s="2013">
        <v>213.0</v>
      </c>
      <c r="F1335" s="2013">
        <v>213.0</v>
      </c>
      <c r="G1335" s="2013">
        <v>214.0</v>
      </c>
      <c r="H1335" s="2013">
        <v>214.0</v>
      </c>
    </row>
    <row r="1336">
      <c r="B1336" s="2013">
        <v>1334.0</v>
      </c>
      <c r="C1336" s="2013">
        <v>160.0</v>
      </c>
      <c r="D1336" s="2013">
        <v>320.0</v>
      </c>
      <c r="E1336" s="2013">
        <v>213.0</v>
      </c>
      <c r="F1336" s="2013">
        <v>213.0</v>
      </c>
      <c r="G1336" s="2013">
        <v>214.0</v>
      </c>
      <c r="H1336" s="2013">
        <v>214.0</v>
      </c>
    </row>
    <row r="1337">
      <c r="B1337" s="2013">
        <v>1335.0</v>
      </c>
      <c r="C1337" s="2013">
        <v>160.0</v>
      </c>
      <c r="D1337" s="2013">
        <v>321.0</v>
      </c>
      <c r="E1337" s="2013">
        <v>213.0</v>
      </c>
      <c r="F1337" s="2013">
        <v>213.0</v>
      </c>
      <c r="G1337" s="2013">
        <v>214.0</v>
      </c>
      <c r="H1337" s="2013">
        <v>214.0</v>
      </c>
    </row>
    <row r="1338">
      <c r="B1338" s="2013">
        <v>1336.0</v>
      </c>
      <c r="C1338" s="2013">
        <v>160.0</v>
      </c>
      <c r="D1338" s="2013">
        <v>320.0</v>
      </c>
      <c r="E1338" s="2013">
        <v>214.0</v>
      </c>
      <c r="F1338" s="2013">
        <v>214.0</v>
      </c>
      <c r="G1338" s="2013">
        <v>214.0</v>
      </c>
      <c r="H1338" s="2013">
        <v>214.0</v>
      </c>
    </row>
    <row r="1339">
      <c r="B1339" s="2013">
        <v>1337.0</v>
      </c>
      <c r="C1339" s="2013">
        <v>160.0</v>
      </c>
      <c r="D1339" s="2013">
        <v>321.0</v>
      </c>
      <c r="E1339" s="2013">
        <v>214.0</v>
      </c>
      <c r="F1339" s="2013">
        <v>214.0</v>
      </c>
      <c r="G1339" s="2013">
        <v>214.0</v>
      </c>
      <c r="H1339" s="2013">
        <v>214.0</v>
      </c>
    </row>
    <row r="1340">
      <c r="B1340" s="2013">
        <v>1338.0</v>
      </c>
      <c r="C1340" s="2013">
        <v>161.0</v>
      </c>
      <c r="D1340" s="2013">
        <v>321.0</v>
      </c>
      <c r="E1340" s="2013">
        <v>214.0</v>
      </c>
      <c r="F1340" s="2013">
        <v>214.0</v>
      </c>
      <c r="G1340" s="2013">
        <v>214.0</v>
      </c>
      <c r="H1340" s="2013">
        <v>214.0</v>
      </c>
    </row>
    <row r="1341">
      <c r="B1341" s="2013">
        <v>1339.0</v>
      </c>
      <c r="C1341" s="2013">
        <v>161.0</v>
      </c>
      <c r="D1341" s="2013">
        <v>322.0</v>
      </c>
      <c r="E1341" s="2013">
        <v>214.0</v>
      </c>
      <c r="F1341" s="2013">
        <v>214.0</v>
      </c>
      <c r="G1341" s="2013">
        <v>214.0</v>
      </c>
      <c r="H1341" s="2013">
        <v>214.0</v>
      </c>
    </row>
    <row r="1342">
      <c r="B1342" s="2013">
        <v>1340.0</v>
      </c>
      <c r="C1342" s="2013">
        <v>161.0</v>
      </c>
      <c r="D1342" s="2013">
        <v>321.0</v>
      </c>
      <c r="E1342" s="2013">
        <v>214.0</v>
      </c>
      <c r="F1342" s="2013">
        <v>214.0</v>
      </c>
      <c r="G1342" s="2013">
        <v>215.0</v>
      </c>
      <c r="H1342" s="2013">
        <v>215.0</v>
      </c>
    </row>
    <row r="1343">
      <c r="B1343" s="2013">
        <v>1341.0</v>
      </c>
      <c r="C1343" s="2013">
        <v>161.0</v>
      </c>
      <c r="D1343" s="2013">
        <v>322.0</v>
      </c>
      <c r="E1343" s="2013">
        <v>214.0</v>
      </c>
      <c r="F1343" s="2013">
        <v>214.0</v>
      </c>
      <c r="G1343" s="2013">
        <v>215.0</v>
      </c>
      <c r="H1343" s="2013">
        <v>215.0</v>
      </c>
    </row>
    <row r="1344">
      <c r="B1344" s="2013">
        <v>1342.0</v>
      </c>
      <c r="C1344" s="2013">
        <v>161.0</v>
      </c>
      <c r="D1344" s="2013">
        <v>323.0</v>
      </c>
      <c r="E1344" s="2013">
        <v>214.0</v>
      </c>
      <c r="F1344" s="2013">
        <v>214.0</v>
      </c>
      <c r="G1344" s="2013">
        <v>215.0</v>
      </c>
      <c r="H1344" s="2013">
        <v>215.0</v>
      </c>
    </row>
    <row r="1345">
      <c r="B1345" s="2013">
        <v>1343.0</v>
      </c>
      <c r="C1345" s="2013">
        <v>161.0</v>
      </c>
      <c r="D1345" s="2013">
        <v>322.0</v>
      </c>
      <c r="E1345" s="2013">
        <v>215.0</v>
      </c>
      <c r="F1345" s="2013">
        <v>215.0</v>
      </c>
      <c r="G1345" s="2013">
        <v>215.0</v>
      </c>
      <c r="H1345" s="2013">
        <v>215.0</v>
      </c>
    </row>
    <row r="1346">
      <c r="B1346" s="2013">
        <v>1344.0</v>
      </c>
      <c r="C1346" s="2013">
        <v>161.0</v>
      </c>
      <c r="D1346" s="2013">
        <v>323.0</v>
      </c>
      <c r="E1346" s="2013">
        <v>215.0</v>
      </c>
      <c r="F1346" s="2013">
        <v>215.0</v>
      </c>
      <c r="G1346" s="2013">
        <v>215.0</v>
      </c>
      <c r="H1346" s="2013">
        <v>215.0</v>
      </c>
    </row>
    <row r="1347">
      <c r="B1347" s="2013">
        <v>1345.0</v>
      </c>
      <c r="C1347" s="2013">
        <v>162.0</v>
      </c>
      <c r="D1347" s="2013">
        <v>323.0</v>
      </c>
      <c r="E1347" s="2013">
        <v>215.0</v>
      </c>
      <c r="F1347" s="2013">
        <v>215.0</v>
      </c>
      <c r="G1347" s="2013">
        <v>215.0</v>
      </c>
      <c r="H1347" s="2013">
        <v>215.0</v>
      </c>
    </row>
    <row r="1348">
      <c r="B1348" s="2013">
        <v>1346.0</v>
      </c>
      <c r="C1348" s="2013">
        <v>161.0</v>
      </c>
      <c r="D1348" s="2013">
        <v>323.0</v>
      </c>
      <c r="E1348" s="2013">
        <v>215.0</v>
      </c>
      <c r="F1348" s="2013">
        <v>215.0</v>
      </c>
      <c r="G1348" s="2013">
        <v>216.0</v>
      </c>
      <c r="H1348" s="2013">
        <v>216.0</v>
      </c>
    </row>
    <row r="1349">
      <c r="B1349" s="2013">
        <v>1347.0</v>
      </c>
      <c r="C1349" s="2013">
        <v>162.0</v>
      </c>
      <c r="D1349" s="2013">
        <v>323.0</v>
      </c>
      <c r="E1349" s="2013">
        <v>215.0</v>
      </c>
      <c r="F1349" s="2013">
        <v>215.0</v>
      </c>
      <c r="G1349" s="2013">
        <v>216.0</v>
      </c>
      <c r="H1349" s="2013">
        <v>216.0</v>
      </c>
    </row>
    <row r="1350">
      <c r="B1350" s="2013">
        <v>1348.0</v>
      </c>
      <c r="C1350" s="2013">
        <v>161.0</v>
      </c>
      <c r="D1350" s="2013">
        <v>323.0</v>
      </c>
      <c r="E1350" s="2013">
        <v>216.0</v>
      </c>
      <c r="F1350" s="2013">
        <v>216.0</v>
      </c>
      <c r="G1350" s="2013">
        <v>216.0</v>
      </c>
      <c r="H1350" s="2013">
        <v>216.0</v>
      </c>
    </row>
    <row r="1351">
      <c r="B1351" s="2013">
        <v>1349.0</v>
      </c>
      <c r="C1351" s="2013">
        <v>162.0</v>
      </c>
      <c r="D1351" s="2013">
        <v>323.0</v>
      </c>
      <c r="E1351" s="2013">
        <v>216.0</v>
      </c>
      <c r="F1351" s="2013">
        <v>216.0</v>
      </c>
      <c r="G1351" s="2013">
        <v>216.0</v>
      </c>
      <c r="H1351" s="2013">
        <v>216.0</v>
      </c>
    </row>
    <row r="1352">
      <c r="B1352" s="2013">
        <v>1350.0</v>
      </c>
      <c r="C1352" s="2013">
        <v>162.0</v>
      </c>
      <c r="D1352" s="2013">
        <v>324.0</v>
      </c>
      <c r="E1352" s="2013">
        <v>216.0</v>
      </c>
      <c r="F1352" s="2013">
        <v>216.0</v>
      </c>
      <c r="G1352" s="2013">
        <v>216.0</v>
      </c>
      <c r="H1352" s="2013">
        <v>216.0</v>
      </c>
    </row>
    <row r="1353">
      <c r="B1353" s="2013">
        <v>1351.0</v>
      </c>
      <c r="C1353" s="2013">
        <v>162.0</v>
      </c>
      <c r="D1353" s="2013">
        <v>325.0</v>
      </c>
      <c r="E1353" s="2013">
        <v>216.0</v>
      </c>
      <c r="F1353" s="2013">
        <v>216.0</v>
      </c>
      <c r="G1353" s="2013">
        <v>216.0</v>
      </c>
      <c r="H1353" s="2013">
        <v>216.0</v>
      </c>
    </row>
    <row r="1354">
      <c r="B1354" s="2013">
        <v>1352.0</v>
      </c>
      <c r="C1354" s="2013">
        <v>163.0</v>
      </c>
      <c r="D1354" s="2013">
        <v>325.0</v>
      </c>
      <c r="E1354" s="2013">
        <v>216.0</v>
      </c>
      <c r="F1354" s="2013">
        <v>216.0</v>
      </c>
      <c r="G1354" s="2013">
        <v>216.0</v>
      </c>
      <c r="H1354" s="2013">
        <v>216.0</v>
      </c>
    </row>
    <row r="1355">
      <c r="B1355" s="2013">
        <v>1353.0</v>
      </c>
      <c r="C1355" s="2013">
        <v>162.0</v>
      </c>
      <c r="D1355" s="2013">
        <v>325.0</v>
      </c>
      <c r="E1355" s="2013">
        <v>216.0</v>
      </c>
      <c r="F1355" s="2013">
        <v>216.0</v>
      </c>
      <c r="G1355" s="2013">
        <v>217.0</v>
      </c>
      <c r="H1355" s="2013">
        <v>217.0</v>
      </c>
    </row>
    <row r="1356">
      <c r="B1356" s="2013">
        <v>1354.0</v>
      </c>
      <c r="C1356" s="2013">
        <v>163.0</v>
      </c>
      <c r="D1356" s="2013">
        <v>325.0</v>
      </c>
      <c r="E1356" s="2013">
        <v>216.0</v>
      </c>
      <c r="F1356" s="2013">
        <v>216.0</v>
      </c>
      <c r="G1356" s="2013">
        <v>217.0</v>
      </c>
      <c r="H1356" s="2013">
        <v>217.0</v>
      </c>
    </row>
    <row r="1357">
      <c r="B1357" s="2013">
        <v>1355.0</v>
      </c>
      <c r="C1357" s="2013">
        <v>162.0</v>
      </c>
      <c r="D1357" s="2013">
        <v>325.0</v>
      </c>
      <c r="E1357" s="2013">
        <v>217.0</v>
      </c>
      <c r="F1357" s="2013">
        <v>217.0</v>
      </c>
      <c r="G1357" s="2013">
        <v>217.0</v>
      </c>
      <c r="H1357" s="2013">
        <v>217.0</v>
      </c>
    </row>
    <row r="1358">
      <c r="B1358" s="2013">
        <v>1356.0</v>
      </c>
      <c r="C1358" s="2013">
        <v>163.0</v>
      </c>
      <c r="D1358" s="2013">
        <v>325.0</v>
      </c>
      <c r="E1358" s="2013">
        <v>217.0</v>
      </c>
      <c r="F1358" s="2013">
        <v>217.0</v>
      </c>
      <c r="G1358" s="2013">
        <v>217.0</v>
      </c>
      <c r="H1358" s="2013">
        <v>217.0</v>
      </c>
    </row>
    <row r="1359">
      <c r="B1359" s="2013">
        <v>1357.0</v>
      </c>
      <c r="C1359" s="2013">
        <v>163.0</v>
      </c>
      <c r="D1359" s="2013">
        <v>326.0</v>
      </c>
      <c r="E1359" s="2013">
        <v>217.0</v>
      </c>
      <c r="F1359" s="2013">
        <v>217.0</v>
      </c>
      <c r="G1359" s="2013">
        <v>217.0</v>
      </c>
      <c r="H1359" s="2013">
        <v>217.0</v>
      </c>
    </row>
    <row r="1360">
      <c r="B1360" s="2013">
        <v>1358.0</v>
      </c>
      <c r="C1360" s="2013">
        <v>163.0</v>
      </c>
      <c r="D1360" s="2013">
        <v>325.0</v>
      </c>
      <c r="E1360" s="2013">
        <v>217.0</v>
      </c>
      <c r="F1360" s="2013">
        <v>217.0</v>
      </c>
      <c r="G1360" s="2013">
        <v>218.0</v>
      </c>
      <c r="H1360" s="2013">
        <v>218.0</v>
      </c>
    </row>
    <row r="1361">
      <c r="B1361" s="2013">
        <v>1359.0</v>
      </c>
      <c r="C1361" s="2013">
        <v>163.0</v>
      </c>
      <c r="D1361" s="2013">
        <v>326.0</v>
      </c>
      <c r="E1361" s="2013">
        <v>217.0</v>
      </c>
      <c r="F1361" s="2013">
        <v>217.0</v>
      </c>
      <c r="G1361" s="2013">
        <v>218.0</v>
      </c>
      <c r="H1361" s="2013">
        <v>218.0</v>
      </c>
    </row>
    <row r="1362">
      <c r="B1362" s="2013">
        <v>1360.0</v>
      </c>
      <c r="C1362" s="2013">
        <v>163.0</v>
      </c>
      <c r="D1362" s="2013">
        <v>327.0</v>
      </c>
      <c r="E1362" s="2013">
        <v>217.0</v>
      </c>
      <c r="F1362" s="2013">
        <v>217.0</v>
      </c>
      <c r="G1362" s="2013">
        <v>218.0</v>
      </c>
      <c r="H1362" s="2013">
        <v>218.0</v>
      </c>
    </row>
    <row r="1363">
      <c r="B1363" s="2013">
        <v>1361.0</v>
      </c>
      <c r="C1363" s="2013">
        <v>163.0</v>
      </c>
      <c r="D1363" s="2013">
        <v>326.0</v>
      </c>
      <c r="E1363" s="2013">
        <v>218.0</v>
      </c>
      <c r="F1363" s="2013">
        <v>218.0</v>
      </c>
      <c r="G1363" s="2013">
        <v>218.0</v>
      </c>
      <c r="H1363" s="2013">
        <v>218.0</v>
      </c>
    </row>
    <row r="1364">
      <c r="B1364" s="2013">
        <v>1362.0</v>
      </c>
      <c r="C1364" s="2013">
        <v>163.0</v>
      </c>
      <c r="D1364" s="2013">
        <v>327.0</v>
      </c>
      <c r="E1364" s="2013">
        <v>218.0</v>
      </c>
      <c r="F1364" s="2013">
        <v>218.0</v>
      </c>
      <c r="G1364" s="2013">
        <v>218.0</v>
      </c>
      <c r="H1364" s="2013">
        <v>218.0</v>
      </c>
    </row>
    <row r="1365">
      <c r="B1365" s="2013">
        <v>1363.0</v>
      </c>
      <c r="C1365" s="2013">
        <v>164.0</v>
      </c>
      <c r="D1365" s="2013">
        <v>327.0</v>
      </c>
      <c r="E1365" s="2013">
        <v>218.0</v>
      </c>
      <c r="F1365" s="2013">
        <v>218.0</v>
      </c>
      <c r="G1365" s="2013">
        <v>218.0</v>
      </c>
      <c r="H1365" s="2013">
        <v>218.0</v>
      </c>
    </row>
    <row r="1366">
      <c r="B1366" s="2013">
        <v>1364.0</v>
      </c>
      <c r="C1366" s="2013">
        <v>164.0</v>
      </c>
      <c r="D1366" s="2013">
        <v>328.0</v>
      </c>
      <c r="E1366" s="2013">
        <v>218.0</v>
      </c>
      <c r="F1366" s="2013">
        <v>218.0</v>
      </c>
      <c r="G1366" s="2013">
        <v>218.0</v>
      </c>
      <c r="H1366" s="2013">
        <v>218.0</v>
      </c>
    </row>
    <row r="1367">
      <c r="B1367" s="2013">
        <v>1365.0</v>
      </c>
      <c r="C1367" s="2013">
        <v>164.0</v>
      </c>
      <c r="D1367" s="2013">
        <v>327.0</v>
      </c>
      <c r="E1367" s="2013">
        <v>218.0</v>
      </c>
      <c r="F1367" s="2013">
        <v>218.0</v>
      </c>
      <c r="G1367" s="2013">
        <v>219.0</v>
      </c>
      <c r="H1367" s="2013">
        <v>219.0</v>
      </c>
    </row>
    <row r="1368">
      <c r="B1368" s="2013">
        <v>1366.0</v>
      </c>
      <c r="C1368" s="2013">
        <v>164.0</v>
      </c>
      <c r="D1368" s="2013">
        <v>328.0</v>
      </c>
      <c r="E1368" s="2013">
        <v>218.0</v>
      </c>
      <c r="F1368" s="2013">
        <v>218.0</v>
      </c>
      <c r="G1368" s="2013">
        <v>219.0</v>
      </c>
      <c r="H1368" s="2013">
        <v>219.0</v>
      </c>
    </row>
    <row r="1369">
      <c r="B1369" s="2013">
        <v>1367.0</v>
      </c>
      <c r="C1369" s="2013">
        <v>164.0</v>
      </c>
      <c r="D1369" s="2013">
        <v>329.0</v>
      </c>
      <c r="E1369" s="2013">
        <v>218.0</v>
      </c>
      <c r="F1369" s="2013">
        <v>218.0</v>
      </c>
      <c r="G1369" s="2013">
        <v>219.0</v>
      </c>
      <c r="H1369" s="2013">
        <v>219.0</v>
      </c>
    </row>
    <row r="1370">
      <c r="B1370" s="2013">
        <v>1368.0</v>
      </c>
      <c r="C1370" s="2013">
        <v>164.0</v>
      </c>
      <c r="D1370" s="2013">
        <v>328.0</v>
      </c>
      <c r="E1370" s="2013">
        <v>219.0</v>
      </c>
      <c r="F1370" s="2013">
        <v>219.0</v>
      </c>
      <c r="G1370" s="2013">
        <v>219.0</v>
      </c>
      <c r="H1370" s="2013">
        <v>219.0</v>
      </c>
    </row>
    <row r="1371">
      <c r="B1371" s="2013">
        <v>1369.0</v>
      </c>
      <c r="C1371" s="2013">
        <v>164.0</v>
      </c>
      <c r="D1371" s="2013">
        <v>329.0</v>
      </c>
      <c r="E1371" s="2013">
        <v>219.0</v>
      </c>
      <c r="F1371" s="2013">
        <v>219.0</v>
      </c>
      <c r="G1371" s="2013">
        <v>219.0</v>
      </c>
      <c r="H1371" s="2013">
        <v>219.0</v>
      </c>
    </row>
    <row r="1372">
      <c r="B1372" s="2013">
        <v>1370.0</v>
      </c>
      <c r="C1372" s="2013">
        <v>165.0</v>
      </c>
      <c r="D1372" s="2013">
        <v>329.0</v>
      </c>
      <c r="E1372" s="2013">
        <v>219.0</v>
      </c>
      <c r="F1372" s="2013">
        <v>219.0</v>
      </c>
      <c r="G1372" s="2013">
        <v>219.0</v>
      </c>
      <c r="H1372" s="2013">
        <v>219.0</v>
      </c>
    </row>
    <row r="1373">
      <c r="B1373" s="2013">
        <v>1371.0</v>
      </c>
      <c r="C1373" s="2013">
        <v>164.0</v>
      </c>
      <c r="D1373" s="2013">
        <v>329.0</v>
      </c>
      <c r="E1373" s="2013">
        <v>219.0</v>
      </c>
      <c r="F1373" s="2013">
        <v>219.0</v>
      </c>
      <c r="G1373" s="2013">
        <v>220.0</v>
      </c>
      <c r="H1373" s="2013">
        <v>220.0</v>
      </c>
    </row>
    <row r="1374">
      <c r="B1374" s="2013">
        <v>1372.0</v>
      </c>
      <c r="C1374" s="2013">
        <v>165.0</v>
      </c>
      <c r="D1374" s="2013">
        <v>329.0</v>
      </c>
      <c r="E1374" s="2013">
        <v>219.0</v>
      </c>
      <c r="F1374" s="2013">
        <v>219.0</v>
      </c>
      <c r="G1374" s="2013">
        <v>220.0</v>
      </c>
      <c r="H1374" s="2013">
        <v>220.0</v>
      </c>
    </row>
    <row r="1375">
      <c r="B1375" s="2013">
        <v>1373.0</v>
      </c>
      <c r="C1375" s="2013">
        <v>164.0</v>
      </c>
      <c r="D1375" s="2013">
        <v>329.0</v>
      </c>
      <c r="E1375" s="2013">
        <v>220.0</v>
      </c>
      <c r="F1375" s="2013">
        <v>220.0</v>
      </c>
      <c r="G1375" s="2013">
        <v>220.0</v>
      </c>
      <c r="H1375" s="2013">
        <v>220.0</v>
      </c>
    </row>
    <row r="1376">
      <c r="B1376" s="2013">
        <v>1374.0</v>
      </c>
      <c r="C1376" s="2013">
        <v>165.0</v>
      </c>
      <c r="D1376" s="2013">
        <v>329.0</v>
      </c>
      <c r="E1376" s="2013">
        <v>220.0</v>
      </c>
      <c r="F1376" s="2013">
        <v>220.0</v>
      </c>
      <c r="G1376" s="2013">
        <v>220.0</v>
      </c>
      <c r="H1376" s="2013">
        <v>220.0</v>
      </c>
    </row>
    <row r="1377">
      <c r="B1377" s="2013">
        <v>1375.0</v>
      </c>
      <c r="C1377" s="2013">
        <v>165.0</v>
      </c>
      <c r="D1377" s="2013">
        <v>330.0</v>
      </c>
      <c r="E1377" s="2013">
        <v>220.0</v>
      </c>
      <c r="F1377" s="2013">
        <v>220.0</v>
      </c>
      <c r="G1377" s="2013">
        <v>220.0</v>
      </c>
      <c r="H1377" s="2013">
        <v>220.0</v>
      </c>
    </row>
    <row r="1378">
      <c r="B1378" s="2013">
        <v>1376.0</v>
      </c>
      <c r="C1378" s="2013">
        <v>165.0</v>
      </c>
      <c r="D1378" s="2013">
        <v>331.0</v>
      </c>
      <c r="E1378" s="2013">
        <v>220.0</v>
      </c>
      <c r="F1378" s="2013">
        <v>220.0</v>
      </c>
      <c r="G1378" s="2013">
        <v>220.0</v>
      </c>
      <c r="H1378" s="2013">
        <v>220.0</v>
      </c>
    </row>
    <row r="1379">
      <c r="B1379" s="2013">
        <v>1377.0</v>
      </c>
      <c r="C1379" s="2013">
        <v>166.0</v>
      </c>
      <c r="D1379" s="2013">
        <v>331.0</v>
      </c>
      <c r="E1379" s="2013">
        <v>220.0</v>
      </c>
      <c r="F1379" s="2013">
        <v>220.0</v>
      </c>
      <c r="G1379" s="2013">
        <v>220.0</v>
      </c>
      <c r="H1379" s="2013">
        <v>220.0</v>
      </c>
    </row>
    <row r="1380">
      <c r="B1380" s="2013">
        <v>1378.0</v>
      </c>
      <c r="C1380" s="2013">
        <v>165.0</v>
      </c>
      <c r="D1380" s="2013">
        <v>331.0</v>
      </c>
      <c r="E1380" s="2013">
        <v>220.0</v>
      </c>
      <c r="F1380" s="2013">
        <v>220.0</v>
      </c>
      <c r="G1380" s="2013">
        <v>221.0</v>
      </c>
      <c r="H1380" s="2013">
        <v>221.0</v>
      </c>
    </row>
    <row r="1381">
      <c r="B1381" s="2013">
        <v>1379.0</v>
      </c>
      <c r="C1381" s="2013">
        <v>166.0</v>
      </c>
      <c r="D1381" s="2013">
        <v>331.0</v>
      </c>
      <c r="E1381" s="2013">
        <v>220.0</v>
      </c>
      <c r="F1381" s="2013">
        <v>220.0</v>
      </c>
      <c r="G1381" s="2013">
        <v>221.0</v>
      </c>
      <c r="H1381" s="2013">
        <v>221.0</v>
      </c>
    </row>
    <row r="1382">
      <c r="B1382" s="2013">
        <v>1380.0</v>
      </c>
      <c r="C1382" s="2013">
        <v>165.0</v>
      </c>
      <c r="D1382" s="2013">
        <v>331.0</v>
      </c>
      <c r="E1382" s="2013">
        <v>221.0</v>
      </c>
      <c r="F1382" s="2013">
        <v>221.0</v>
      </c>
      <c r="G1382" s="2013">
        <v>221.0</v>
      </c>
      <c r="H1382" s="2013">
        <v>221.0</v>
      </c>
    </row>
    <row r="1383">
      <c r="B1383" s="2013">
        <v>1381.0</v>
      </c>
      <c r="C1383" s="2013">
        <v>166.0</v>
      </c>
      <c r="D1383" s="2013">
        <v>331.0</v>
      </c>
      <c r="E1383" s="2013">
        <v>221.0</v>
      </c>
      <c r="F1383" s="2013">
        <v>221.0</v>
      </c>
      <c r="G1383" s="2013">
        <v>221.0</v>
      </c>
      <c r="H1383" s="2013">
        <v>221.0</v>
      </c>
    </row>
    <row r="1384">
      <c r="B1384" s="2013">
        <v>1382.0</v>
      </c>
      <c r="C1384" s="2013">
        <v>166.0</v>
      </c>
      <c r="D1384" s="2013">
        <v>332.0</v>
      </c>
      <c r="E1384" s="2013">
        <v>221.0</v>
      </c>
      <c r="F1384" s="2013">
        <v>221.0</v>
      </c>
      <c r="G1384" s="2013">
        <v>221.0</v>
      </c>
      <c r="H1384" s="2013">
        <v>221.0</v>
      </c>
    </row>
    <row r="1385">
      <c r="B1385" s="2013">
        <v>1383.0</v>
      </c>
      <c r="C1385" s="2013">
        <v>166.0</v>
      </c>
      <c r="D1385" s="2013">
        <v>331.0</v>
      </c>
      <c r="E1385" s="2013">
        <v>221.0</v>
      </c>
      <c r="F1385" s="2013">
        <v>221.0</v>
      </c>
      <c r="G1385" s="2013">
        <v>222.0</v>
      </c>
      <c r="H1385" s="2013">
        <v>222.0</v>
      </c>
    </row>
    <row r="1386">
      <c r="B1386" s="2013">
        <v>1384.0</v>
      </c>
      <c r="C1386" s="2013">
        <v>166.0</v>
      </c>
      <c r="D1386" s="2013">
        <v>332.0</v>
      </c>
      <c r="E1386" s="2013">
        <v>221.0</v>
      </c>
      <c r="F1386" s="2013">
        <v>221.0</v>
      </c>
      <c r="G1386" s="2013">
        <v>222.0</v>
      </c>
      <c r="H1386" s="2013">
        <v>222.0</v>
      </c>
    </row>
    <row r="1387">
      <c r="B1387" s="2013">
        <v>1385.0</v>
      </c>
      <c r="C1387" s="2013">
        <v>166.0</v>
      </c>
      <c r="D1387" s="2013">
        <v>333.0</v>
      </c>
      <c r="E1387" s="2013">
        <v>221.0</v>
      </c>
      <c r="F1387" s="2013">
        <v>221.0</v>
      </c>
      <c r="G1387" s="2013">
        <v>222.0</v>
      </c>
      <c r="H1387" s="2013">
        <v>222.0</v>
      </c>
    </row>
    <row r="1388">
      <c r="B1388" s="2013">
        <v>1386.0</v>
      </c>
      <c r="C1388" s="2013">
        <v>166.0</v>
      </c>
      <c r="D1388" s="2013">
        <v>332.0</v>
      </c>
      <c r="E1388" s="2013">
        <v>222.0</v>
      </c>
      <c r="F1388" s="2013">
        <v>222.0</v>
      </c>
      <c r="G1388" s="2013">
        <v>222.0</v>
      </c>
      <c r="H1388" s="2013">
        <v>222.0</v>
      </c>
    </row>
    <row r="1389">
      <c r="B1389" s="2013">
        <v>1387.0</v>
      </c>
      <c r="C1389" s="2013">
        <v>166.0</v>
      </c>
      <c r="D1389" s="2013">
        <v>333.0</v>
      </c>
      <c r="E1389" s="2013">
        <v>222.0</v>
      </c>
      <c r="F1389" s="2013">
        <v>222.0</v>
      </c>
      <c r="G1389" s="2013">
        <v>222.0</v>
      </c>
      <c r="H1389" s="2013">
        <v>222.0</v>
      </c>
    </row>
    <row r="1390">
      <c r="B1390" s="2013">
        <v>1388.0</v>
      </c>
      <c r="C1390" s="2013">
        <v>167.0</v>
      </c>
      <c r="D1390" s="2013">
        <v>333.0</v>
      </c>
      <c r="E1390" s="2013">
        <v>222.0</v>
      </c>
      <c r="F1390" s="2013">
        <v>222.0</v>
      </c>
      <c r="G1390" s="2013">
        <v>222.0</v>
      </c>
      <c r="H1390" s="2013">
        <v>222.0</v>
      </c>
    </row>
    <row r="1391">
      <c r="B1391" s="2013">
        <v>1389.0</v>
      </c>
      <c r="C1391" s="2013">
        <v>167.0</v>
      </c>
      <c r="D1391" s="2013">
        <v>334.0</v>
      </c>
      <c r="E1391" s="2013">
        <v>222.0</v>
      </c>
      <c r="F1391" s="2013">
        <v>222.0</v>
      </c>
      <c r="G1391" s="2013">
        <v>222.0</v>
      </c>
      <c r="H1391" s="2013">
        <v>222.0</v>
      </c>
    </row>
    <row r="1392">
      <c r="B1392" s="2013">
        <v>1390.0</v>
      </c>
      <c r="C1392" s="2013">
        <v>167.0</v>
      </c>
      <c r="D1392" s="2013">
        <v>333.0</v>
      </c>
      <c r="E1392" s="2013">
        <v>222.0</v>
      </c>
      <c r="F1392" s="2013">
        <v>222.0</v>
      </c>
      <c r="G1392" s="2013">
        <v>223.0</v>
      </c>
      <c r="H1392" s="2013">
        <v>223.0</v>
      </c>
    </row>
    <row r="1393">
      <c r="B1393" s="2013">
        <v>1391.0</v>
      </c>
      <c r="C1393" s="2013">
        <v>167.0</v>
      </c>
      <c r="D1393" s="2013">
        <v>334.0</v>
      </c>
      <c r="E1393" s="2013">
        <v>222.0</v>
      </c>
      <c r="F1393" s="2013">
        <v>222.0</v>
      </c>
      <c r="G1393" s="2013">
        <v>223.0</v>
      </c>
      <c r="H1393" s="2013">
        <v>223.0</v>
      </c>
    </row>
    <row r="1394">
      <c r="B1394" s="2013">
        <v>1392.0</v>
      </c>
      <c r="C1394" s="2013">
        <v>167.0</v>
      </c>
      <c r="D1394" s="2013">
        <v>335.0</v>
      </c>
      <c r="E1394" s="2013">
        <v>222.0</v>
      </c>
      <c r="F1394" s="2013">
        <v>222.0</v>
      </c>
      <c r="G1394" s="2013">
        <v>223.0</v>
      </c>
      <c r="H1394" s="2013">
        <v>223.0</v>
      </c>
    </row>
    <row r="1395">
      <c r="B1395" s="2013">
        <v>1393.0</v>
      </c>
      <c r="C1395" s="2013">
        <v>167.0</v>
      </c>
      <c r="D1395" s="2013">
        <v>334.0</v>
      </c>
      <c r="E1395" s="2013">
        <v>223.0</v>
      </c>
      <c r="F1395" s="2013">
        <v>223.0</v>
      </c>
      <c r="G1395" s="2013">
        <v>223.0</v>
      </c>
      <c r="H1395" s="2013">
        <v>223.0</v>
      </c>
    </row>
    <row r="1396">
      <c r="B1396" s="2013">
        <v>1394.0</v>
      </c>
      <c r="C1396" s="2013">
        <v>167.0</v>
      </c>
      <c r="D1396" s="2013">
        <v>335.0</v>
      </c>
      <c r="E1396" s="2013">
        <v>223.0</v>
      </c>
      <c r="F1396" s="2013">
        <v>223.0</v>
      </c>
      <c r="G1396" s="2013">
        <v>223.0</v>
      </c>
      <c r="H1396" s="2013">
        <v>223.0</v>
      </c>
    </row>
    <row r="1397">
      <c r="B1397" s="2013">
        <v>1395.0</v>
      </c>
      <c r="C1397" s="2013">
        <v>168.0</v>
      </c>
      <c r="D1397" s="2013">
        <v>335.0</v>
      </c>
      <c r="E1397" s="2013">
        <v>223.0</v>
      </c>
      <c r="F1397" s="2013">
        <v>223.0</v>
      </c>
      <c r="G1397" s="2013">
        <v>223.0</v>
      </c>
      <c r="H1397" s="2013">
        <v>223.0</v>
      </c>
    </row>
    <row r="1398">
      <c r="B1398" s="2013">
        <v>1396.0</v>
      </c>
      <c r="C1398" s="2013">
        <v>167.0</v>
      </c>
      <c r="D1398" s="2013">
        <v>335.0</v>
      </c>
      <c r="E1398" s="2013">
        <v>223.0</v>
      </c>
      <c r="F1398" s="2013">
        <v>223.0</v>
      </c>
      <c r="G1398" s="2013">
        <v>224.0</v>
      </c>
      <c r="H1398" s="2013">
        <v>224.0</v>
      </c>
    </row>
    <row r="1399">
      <c r="B1399" s="2013">
        <v>1397.0</v>
      </c>
      <c r="C1399" s="2013">
        <v>168.0</v>
      </c>
      <c r="D1399" s="2013">
        <v>335.0</v>
      </c>
      <c r="E1399" s="2013">
        <v>223.0</v>
      </c>
      <c r="F1399" s="2013">
        <v>223.0</v>
      </c>
      <c r="G1399" s="2013">
        <v>224.0</v>
      </c>
      <c r="H1399" s="2013">
        <v>224.0</v>
      </c>
    </row>
    <row r="1400">
      <c r="B1400" s="2013">
        <v>1398.0</v>
      </c>
      <c r="C1400" s="2013">
        <v>167.0</v>
      </c>
      <c r="D1400" s="2013">
        <v>335.0</v>
      </c>
      <c r="E1400" s="2013">
        <v>224.0</v>
      </c>
      <c r="F1400" s="2013">
        <v>224.0</v>
      </c>
      <c r="G1400" s="2013">
        <v>224.0</v>
      </c>
      <c r="H1400" s="2013">
        <v>224.0</v>
      </c>
    </row>
    <row r="1401">
      <c r="B1401" s="2013">
        <v>1399.0</v>
      </c>
      <c r="C1401" s="2013">
        <v>168.0</v>
      </c>
      <c r="D1401" s="2013">
        <v>335.0</v>
      </c>
      <c r="E1401" s="2013">
        <v>224.0</v>
      </c>
      <c r="F1401" s="2013">
        <v>224.0</v>
      </c>
      <c r="G1401" s="2013">
        <v>224.0</v>
      </c>
      <c r="H1401" s="2013">
        <v>224.0</v>
      </c>
    </row>
    <row r="1402">
      <c r="B1402" s="2013">
        <v>1400.0</v>
      </c>
      <c r="C1402" s="2013">
        <v>168.0</v>
      </c>
      <c r="D1402" s="2013">
        <v>336.0</v>
      </c>
      <c r="E1402" s="2013">
        <v>224.0</v>
      </c>
      <c r="F1402" s="2013">
        <v>224.0</v>
      </c>
      <c r="G1402" s="2013">
        <v>224.0</v>
      </c>
      <c r="H1402" s="2013">
        <v>224.0</v>
      </c>
    </row>
    <row r="1403">
      <c r="B1403" s="2013">
        <v>1401.0</v>
      </c>
      <c r="C1403" s="2013">
        <v>168.0</v>
      </c>
      <c r="D1403" s="2013">
        <v>337.0</v>
      </c>
      <c r="E1403" s="2013">
        <v>224.0</v>
      </c>
      <c r="F1403" s="2013">
        <v>224.0</v>
      </c>
      <c r="G1403" s="2013">
        <v>224.0</v>
      </c>
      <c r="H1403" s="2013">
        <v>224.0</v>
      </c>
    </row>
    <row r="1404">
      <c r="B1404" s="2013">
        <v>1402.0</v>
      </c>
      <c r="C1404" s="2013">
        <v>169.0</v>
      </c>
      <c r="D1404" s="2013">
        <v>337.0</v>
      </c>
      <c r="E1404" s="2013">
        <v>224.0</v>
      </c>
      <c r="F1404" s="2013">
        <v>224.0</v>
      </c>
      <c r="G1404" s="2013">
        <v>224.0</v>
      </c>
      <c r="H1404" s="2013">
        <v>224.0</v>
      </c>
    </row>
    <row r="1405">
      <c r="B1405" s="2013">
        <v>1403.0</v>
      </c>
      <c r="C1405" s="2013">
        <v>168.0</v>
      </c>
      <c r="D1405" s="2013">
        <v>337.0</v>
      </c>
      <c r="E1405" s="2013">
        <v>224.0</v>
      </c>
      <c r="F1405" s="2013">
        <v>224.0</v>
      </c>
      <c r="G1405" s="2013">
        <v>225.0</v>
      </c>
      <c r="H1405" s="2013">
        <v>225.0</v>
      </c>
    </row>
    <row r="1406">
      <c r="B1406" s="2013">
        <v>1404.0</v>
      </c>
      <c r="C1406" s="2013">
        <v>169.0</v>
      </c>
      <c r="D1406" s="2013">
        <v>337.0</v>
      </c>
      <c r="E1406" s="2013">
        <v>224.0</v>
      </c>
      <c r="F1406" s="2013">
        <v>224.0</v>
      </c>
      <c r="G1406" s="2013">
        <v>225.0</v>
      </c>
      <c r="H1406" s="2013">
        <v>225.0</v>
      </c>
    </row>
    <row r="1407">
      <c r="B1407" s="2013">
        <v>1405.0</v>
      </c>
      <c r="C1407" s="2013">
        <v>168.0</v>
      </c>
      <c r="D1407" s="2013">
        <v>337.0</v>
      </c>
      <c r="E1407" s="2013">
        <v>225.0</v>
      </c>
      <c r="F1407" s="2013">
        <v>225.0</v>
      </c>
      <c r="G1407" s="2013">
        <v>225.0</v>
      </c>
      <c r="H1407" s="2013">
        <v>225.0</v>
      </c>
    </row>
    <row r="1408">
      <c r="B1408" s="2013">
        <v>1406.0</v>
      </c>
      <c r="C1408" s="2013">
        <v>169.0</v>
      </c>
      <c r="D1408" s="2013">
        <v>337.0</v>
      </c>
      <c r="E1408" s="2013">
        <v>225.0</v>
      </c>
      <c r="F1408" s="2013">
        <v>225.0</v>
      </c>
      <c r="G1408" s="2013">
        <v>225.0</v>
      </c>
      <c r="H1408" s="2013">
        <v>225.0</v>
      </c>
    </row>
    <row r="1409">
      <c r="B1409" s="2013">
        <v>1407.0</v>
      </c>
      <c r="C1409" s="2013">
        <v>169.0</v>
      </c>
      <c r="D1409" s="2013">
        <v>338.0</v>
      </c>
      <c r="E1409" s="2013">
        <v>225.0</v>
      </c>
      <c r="F1409" s="2013">
        <v>225.0</v>
      </c>
      <c r="G1409" s="2013">
        <v>225.0</v>
      </c>
      <c r="H1409" s="2013">
        <v>225.0</v>
      </c>
    </row>
    <row r="1410">
      <c r="B1410" s="2013">
        <v>1408.0</v>
      </c>
      <c r="C1410" s="2013">
        <v>169.0</v>
      </c>
      <c r="D1410" s="2013">
        <v>337.0</v>
      </c>
      <c r="E1410" s="2013">
        <v>225.0</v>
      </c>
      <c r="F1410" s="2013">
        <v>225.0</v>
      </c>
      <c r="G1410" s="2013">
        <v>226.0</v>
      </c>
      <c r="H1410" s="2013">
        <v>226.0</v>
      </c>
    </row>
    <row r="1411">
      <c r="B1411" s="2013">
        <v>1409.0</v>
      </c>
      <c r="C1411" s="2013">
        <v>169.0</v>
      </c>
      <c r="D1411" s="2013">
        <v>338.0</v>
      </c>
      <c r="E1411" s="2013">
        <v>225.0</v>
      </c>
      <c r="F1411" s="2013">
        <v>225.0</v>
      </c>
      <c r="G1411" s="2013">
        <v>226.0</v>
      </c>
      <c r="H1411" s="2013">
        <v>226.0</v>
      </c>
    </row>
    <row r="1412">
      <c r="B1412" s="2013">
        <v>1410.0</v>
      </c>
      <c r="C1412" s="2013">
        <v>169.0</v>
      </c>
      <c r="D1412" s="2013">
        <v>339.0</v>
      </c>
      <c r="E1412" s="2013">
        <v>225.0</v>
      </c>
      <c r="F1412" s="2013">
        <v>225.0</v>
      </c>
      <c r="G1412" s="2013">
        <v>226.0</v>
      </c>
      <c r="H1412" s="2013">
        <v>226.0</v>
      </c>
    </row>
    <row r="1413">
      <c r="B1413" s="2013">
        <v>1411.0</v>
      </c>
      <c r="C1413" s="2013">
        <v>169.0</v>
      </c>
      <c r="D1413" s="2013">
        <v>338.0</v>
      </c>
      <c r="E1413" s="2013">
        <v>226.0</v>
      </c>
      <c r="F1413" s="2013">
        <v>226.0</v>
      </c>
      <c r="G1413" s="2013">
        <v>226.0</v>
      </c>
      <c r="H1413" s="2013">
        <v>226.0</v>
      </c>
    </row>
    <row r="1414">
      <c r="B1414" s="2013">
        <v>1412.0</v>
      </c>
      <c r="C1414" s="2013">
        <v>169.0</v>
      </c>
      <c r="D1414" s="2013">
        <v>339.0</v>
      </c>
      <c r="E1414" s="2013">
        <v>226.0</v>
      </c>
      <c r="F1414" s="2013">
        <v>226.0</v>
      </c>
      <c r="G1414" s="2013">
        <v>226.0</v>
      </c>
      <c r="H1414" s="2013">
        <v>226.0</v>
      </c>
    </row>
    <row r="1415">
      <c r="B1415" s="2013">
        <v>1413.0</v>
      </c>
      <c r="C1415" s="2013">
        <v>170.0</v>
      </c>
      <c r="D1415" s="2013">
        <v>339.0</v>
      </c>
      <c r="E1415" s="2013">
        <v>226.0</v>
      </c>
      <c r="F1415" s="2013">
        <v>226.0</v>
      </c>
      <c r="G1415" s="2013">
        <v>226.0</v>
      </c>
      <c r="H1415" s="2013">
        <v>226.0</v>
      </c>
    </row>
    <row r="1416">
      <c r="B1416" s="2013">
        <v>1414.0</v>
      </c>
      <c r="C1416" s="2013">
        <v>170.0</v>
      </c>
      <c r="D1416" s="2013">
        <v>340.0</v>
      </c>
      <c r="E1416" s="2013">
        <v>226.0</v>
      </c>
      <c r="F1416" s="2013">
        <v>226.0</v>
      </c>
      <c r="G1416" s="2013">
        <v>226.0</v>
      </c>
      <c r="H1416" s="2013">
        <v>226.0</v>
      </c>
    </row>
    <row r="1417">
      <c r="B1417" s="2013">
        <v>1415.0</v>
      </c>
      <c r="C1417" s="2013">
        <v>170.0</v>
      </c>
      <c r="D1417" s="2013">
        <v>339.0</v>
      </c>
      <c r="E1417" s="2013">
        <v>226.0</v>
      </c>
      <c r="F1417" s="2013">
        <v>226.0</v>
      </c>
      <c r="G1417" s="2013">
        <v>227.0</v>
      </c>
      <c r="H1417" s="2013">
        <v>227.0</v>
      </c>
    </row>
    <row r="1418">
      <c r="B1418" s="2013">
        <v>1416.0</v>
      </c>
      <c r="C1418" s="2013">
        <v>170.0</v>
      </c>
      <c r="D1418" s="2013">
        <v>340.0</v>
      </c>
      <c r="E1418" s="2013">
        <v>226.0</v>
      </c>
      <c r="F1418" s="2013">
        <v>226.0</v>
      </c>
      <c r="G1418" s="2013">
        <v>227.0</v>
      </c>
      <c r="H1418" s="2013">
        <v>227.0</v>
      </c>
    </row>
    <row r="1419">
      <c r="B1419" s="2013">
        <v>1417.0</v>
      </c>
      <c r="C1419" s="2013">
        <v>170.0</v>
      </c>
      <c r="D1419" s="2013">
        <v>341.0</v>
      </c>
      <c r="E1419" s="2013">
        <v>226.0</v>
      </c>
      <c r="F1419" s="2013">
        <v>226.0</v>
      </c>
      <c r="G1419" s="2013">
        <v>227.0</v>
      </c>
      <c r="H1419" s="2013">
        <v>227.0</v>
      </c>
    </row>
    <row r="1420">
      <c r="B1420" s="2013">
        <v>1418.0</v>
      </c>
      <c r="C1420" s="2013">
        <v>170.0</v>
      </c>
      <c r="D1420" s="2013">
        <v>340.0</v>
      </c>
      <c r="E1420" s="2013">
        <v>227.0</v>
      </c>
      <c r="F1420" s="2013">
        <v>227.0</v>
      </c>
      <c r="G1420" s="2013">
        <v>227.0</v>
      </c>
      <c r="H1420" s="2013">
        <v>227.0</v>
      </c>
    </row>
    <row r="1421">
      <c r="B1421" s="2013">
        <v>1419.0</v>
      </c>
      <c r="C1421" s="2013">
        <v>170.0</v>
      </c>
      <c r="D1421" s="2013">
        <v>341.0</v>
      </c>
      <c r="E1421" s="2013">
        <v>227.0</v>
      </c>
      <c r="F1421" s="2013">
        <v>227.0</v>
      </c>
      <c r="G1421" s="2013">
        <v>227.0</v>
      </c>
      <c r="H1421" s="2013">
        <v>227.0</v>
      </c>
    </row>
    <row r="1422">
      <c r="B1422" s="2013">
        <v>1420.0</v>
      </c>
      <c r="C1422" s="2013">
        <v>171.0</v>
      </c>
      <c r="D1422" s="2013">
        <v>341.0</v>
      </c>
      <c r="E1422" s="2013">
        <v>227.0</v>
      </c>
      <c r="F1422" s="2013">
        <v>227.0</v>
      </c>
      <c r="G1422" s="2013">
        <v>227.0</v>
      </c>
      <c r="H1422" s="2013">
        <v>227.0</v>
      </c>
    </row>
    <row r="1423">
      <c r="B1423" s="2013">
        <v>1421.0</v>
      </c>
      <c r="C1423" s="2013">
        <v>170.0</v>
      </c>
      <c r="D1423" s="2013">
        <v>341.0</v>
      </c>
      <c r="E1423" s="2013">
        <v>227.0</v>
      </c>
      <c r="F1423" s="2013">
        <v>227.0</v>
      </c>
      <c r="G1423" s="2013">
        <v>228.0</v>
      </c>
      <c r="H1423" s="2013">
        <v>228.0</v>
      </c>
    </row>
    <row r="1424">
      <c r="B1424" s="2013">
        <v>1422.0</v>
      </c>
      <c r="C1424" s="2013">
        <v>171.0</v>
      </c>
      <c r="D1424" s="2013">
        <v>341.0</v>
      </c>
      <c r="E1424" s="2013">
        <v>227.0</v>
      </c>
      <c r="F1424" s="2013">
        <v>227.0</v>
      </c>
      <c r="G1424" s="2013">
        <v>228.0</v>
      </c>
      <c r="H1424" s="2013">
        <v>228.0</v>
      </c>
    </row>
    <row r="1425">
      <c r="B1425" s="2013">
        <v>1423.0</v>
      </c>
      <c r="C1425" s="2013">
        <v>170.0</v>
      </c>
      <c r="D1425" s="2013">
        <v>341.0</v>
      </c>
      <c r="E1425" s="2013">
        <v>228.0</v>
      </c>
      <c r="F1425" s="2013">
        <v>228.0</v>
      </c>
      <c r="G1425" s="2013">
        <v>228.0</v>
      </c>
      <c r="H1425" s="2013">
        <v>228.0</v>
      </c>
    </row>
    <row r="1426">
      <c r="B1426" s="2013">
        <v>1424.0</v>
      </c>
      <c r="C1426" s="2013">
        <v>171.0</v>
      </c>
      <c r="D1426" s="2013">
        <v>341.0</v>
      </c>
      <c r="E1426" s="2013">
        <v>228.0</v>
      </c>
      <c r="F1426" s="2013">
        <v>228.0</v>
      </c>
      <c r="G1426" s="2013">
        <v>228.0</v>
      </c>
      <c r="H1426" s="2013">
        <v>228.0</v>
      </c>
    </row>
    <row r="1427">
      <c r="B1427" s="2013">
        <v>1425.0</v>
      </c>
      <c r="C1427" s="2013">
        <v>171.0</v>
      </c>
      <c r="D1427" s="2013">
        <v>342.0</v>
      </c>
      <c r="E1427" s="2013">
        <v>228.0</v>
      </c>
      <c r="F1427" s="2013">
        <v>228.0</v>
      </c>
      <c r="G1427" s="2013">
        <v>228.0</v>
      </c>
      <c r="H1427" s="2013">
        <v>228.0</v>
      </c>
    </row>
    <row r="1428">
      <c r="B1428" s="2013">
        <v>1426.0</v>
      </c>
      <c r="C1428" s="2013">
        <v>171.0</v>
      </c>
      <c r="D1428" s="2013">
        <v>343.0</v>
      </c>
      <c r="E1428" s="2013">
        <v>228.0</v>
      </c>
      <c r="F1428" s="2013">
        <v>228.0</v>
      </c>
      <c r="G1428" s="2013">
        <v>228.0</v>
      </c>
      <c r="H1428" s="2013">
        <v>228.0</v>
      </c>
    </row>
    <row r="1429">
      <c r="B1429" s="2013">
        <v>1427.0</v>
      </c>
      <c r="C1429" s="2013">
        <v>172.0</v>
      </c>
      <c r="D1429" s="2013">
        <v>343.0</v>
      </c>
      <c r="E1429" s="2013">
        <v>228.0</v>
      </c>
      <c r="F1429" s="2013">
        <v>228.0</v>
      </c>
      <c r="G1429" s="2013">
        <v>228.0</v>
      </c>
      <c r="H1429" s="2013">
        <v>228.0</v>
      </c>
    </row>
    <row r="1430">
      <c r="B1430" s="2013">
        <v>1428.0</v>
      </c>
      <c r="C1430" s="2013">
        <v>171.0</v>
      </c>
      <c r="D1430" s="2013">
        <v>343.0</v>
      </c>
      <c r="E1430" s="2013">
        <v>228.0</v>
      </c>
      <c r="F1430" s="2013">
        <v>228.0</v>
      </c>
      <c r="G1430" s="2013">
        <v>229.0</v>
      </c>
      <c r="H1430" s="2013">
        <v>229.0</v>
      </c>
    </row>
    <row r="1431">
      <c r="B1431" s="2013">
        <v>1429.0</v>
      </c>
      <c r="C1431" s="2013">
        <v>172.0</v>
      </c>
      <c r="D1431" s="2013">
        <v>343.0</v>
      </c>
      <c r="E1431" s="2013">
        <v>228.0</v>
      </c>
      <c r="F1431" s="2013">
        <v>228.0</v>
      </c>
      <c r="G1431" s="2013">
        <v>229.0</v>
      </c>
      <c r="H1431" s="2013">
        <v>229.0</v>
      </c>
    </row>
    <row r="1432">
      <c r="B1432" s="2013">
        <v>1430.0</v>
      </c>
      <c r="C1432" s="2013">
        <v>171.0</v>
      </c>
      <c r="D1432" s="2013">
        <v>343.0</v>
      </c>
      <c r="E1432" s="2013">
        <v>229.0</v>
      </c>
      <c r="F1432" s="2013">
        <v>229.0</v>
      </c>
      <c r="G1432" s="2013">
        <v>229.0</v>
      </c>
      <c r="H1432" s="2013">
        <v>229.0</v>
      </c>
    </row>
    <row r="1433">
      <c r="B1433" s="2013">
        <v>1431.0</v>
      </c>
      <c r="C1433" s="2013">
        <v>172.0</v>
      </c>
      <c r="D1433" s="2013">
        <v>343.0</v>
      </c>
      <c r="E1433" s="2013">
        <v>229.0</v>
      </c>
      <c r="F1433" s="2013">
        <v>229.0</v>
      </c>
      <c r="G1433" s="2013">
        <v>229.0</v>
      </c>
      <c r="H1433" s="2013">
        <v>229.0</v>
      </c>
    </row>
    <row r="1434">
      <c r="B1434" s="2013">
        <v>1432.0</v>
      </c>
      <c r="C1434" s="2013">
        <v>172.0</v>
      </c>
      <c r="D1434" s="2013">
        <v>344.0</v>
      </c>
      <c r="E1434" s="2013">
        <v>229.0</v>
      </c>
      <c r="F1434" s="2013">
        <v>229.0</v>
      </c>
      <c r="G1434" s="2013">
        <v>229.0</v>
      </c>
      <c r="H1434" s="2013">
        <v>229.0</v>
      </c>
    </row>
    <row r="1435">
      <c r="B1435" s="2013">
        <v>1433.0</v>
      </c>
      <c r="C1435" s="2013">
        <v>172.0</v>
      </c>
      <c r="D1435" s="2013">
        <v>343.0</v>
      </c>
      <c r="E1435" s="2013">
        <v>229.0</v>
      </c>
      <c r="F1435" s="2013">
        <v>229.0</v>
      </c>
      <c r="G1435" s="2013">
        <v>230.0</v>
      </c>
      <c r="H1435" s="2013">
        <v>230.0</v>
      </c>
    </row>
    <row r="1436">
      <c r="B1436" s="2013">
        <v>1434.0</v>
      </c>
      <c r="C1436" s="2013">
        <v>172.0</v>
      </c>
      <c r="D1436" s="2013">
        <v>344.0</v>
      </c>
      <c r="E1436" s="2013">
        <v>229.0</v>
      </c>
      <c r="F1436" s="2013">
        <v>229.0</v>
      </c>
      <c r="G1436" s="2013">
        <v>230.0</v>
      </c>
      <c r="H1436" s="2013">
        <v>230.0</v>
      </c>
    </row>
    <row r="1437">
      <c r="B1437" s="2013">
        <v>1435.0</v>
      </c>
      <c r="C1437" s="2013">
        <v>172.0</v>
      </c>
      <c r="D1437" s="2013">
        <v>345.0</v>
      </c>
      <c r="E1437" s="2013">
        <v>229.0</v>
      </c>
      <c r="F1437" s="2013">
        <v>229.0</v>
      </c>
      <c r="G1437" s="2013">
        <v>230.0</v>
      </c>
      <c r="H1437" s="2013">
        <v>230.0</v>
      </c>
    </row>
    <row r="1438">
      <c r="B1438" s="2013">
        <v>1436.0</v>
      </c>
      <c r="C1438" s="2013">
        <v>172.0</v>
      </c>
      <c r="D1438" s="2013">
        <v>344.0</v>
      </c>
      <c r="E1438" s="2013">
        <v>230.0</v>
      </c>
      <c r="F1438" s="2013">
        <v>230.0</v>
      </c>
      <c r="G1438" s="2013">
        <v>230.0</v>
      </c>
      <c r="H1438" s="2013">
        <v>230.0</v>
      </c>
    </row>
    <row r="1439">
      <c r="B1439" s="2013">
        <v>1437.0</v>
      </c>
      <c r="C1439" s="2013">
        <v>172.0</v>
      </c>
      <c r="D1439" s="2013">
        <v>345.0</v>
      </c>
      <c r="E1439" s="2013">
        <v>230.0</v>
      </c>
      <c r="F1439" s="2013">
        <v>230.0</v>
      </c>
      <c r="G1439" s="2013">
        <v>230.0</v>
      </c>
      <c r="H1439" s="2013">
        <v>230.0</v>
      </c>
    </row>
    <row r="1440">
      <c r="B1440" s="2013">
        <v>1438.0</v>
      </c>
      <c r="C1440" s="2013">
        <v>173.0</v>
      </c>
      <c r="D1440" s="2013">
        <v>345.0</v>
      </c>
      <c r="E1440" s="2013">
        <v>230.0</v>
      </c>
      <c r="F1440" s="2013">
        <v>230.0</v>
      </c>
      <c r="G1440" s="2013">
        <v>230.0</v>
      </c>
      <c r="H1440" s="2013">
        <v>230.0</v>
      </c>
    </row>
    <row r="1441">
      <c r="B1441" s="2013">
        <v>1439.0</v>
      </c>
      <c r="C1441" s="2013">
        <v>173.0</v>
      </c>
      <c r="D1441" s="2013">
        <v>346.0</v>
      </c>
      <c r="E1441" s="2013">
        <v>230.0</v>
      </c>
      <c r="F1441" s="2013">
        <v>230.0</v>
      </c>
      <c r="G1441" s="2013">
        <v>230.0</v>
      </c>
      <c r="H1441" s="2013">
        <v>230.0</v>
      </c>
    </row>
    <row r="1442">
      <c r="B1442" s="2013">
        <v>1440.0</v>
      </c>
      <c r="C1442" s="2013">
        <v>173.0</v>
      </c>
      <c r="D1442" s="2013">
        <v>345.0</v>
      </c>
      <c r="E1442" s="2013">
        <v>230.0</v>
      </c>
      <c r="F1442" s="2013">
        <v>230.0</v>
      </c>
      <c r="G1442" s="2013">
        <v>231.0</v>
      </c>
      <c r="H1442" s="2013">
        <v>231.0</v>
      </c>
    </row>
    <row r="1443">
      <c r="B1443" s="2013">
        <v>1441.0</v>
      </c>
      <c r="C1443" s="2013">
        <v>173.0</v>
      </c>
      <c r="D1443" s="2013">
        <v>346.0</v>
      </c>
      <c r="E1443" s="2013">
        <v>230.0</v>
      </c>
      <c r="F1443" s="2013">
        <v>230.0</v>
      </c>
      <c r="G1443" s="2013">
        <v>231.0</v>
      </c>
      <c r="H1443" s="2013">
        <v>231.0</v>
      </c>
    </row>
    <row r="1444">
      <c r="B1444" s="2013">
        <v>1442.0</v>
      </c>
      <c r="C1444" s="2013">
        <v>173.0</v>
      </c>
      <c r="D1444" s="2013">
        <v>347.0</v>
      </c>
      <c r="E1444" s="2013">
        <v>230.0</v>
      </c>
      <c r="F1444" s="2013">
        <v>230.0</v>
      </c>
      <c r="G1444" s="2013">
        <v>231.0</v>
      </c>
      <c r="H1444" s="2013">
        <v>231.0</v>
      </c>
    </row>
    <row r="1445">
      <c r="B1445" s="2013">
        <v>1443.0</v>
      </c>
      <c r="C1445" s="2013">
        <v>173.0</v>
      </c>
      <c r="D1445" s="2013">
        <v>346.0</v>
      </c>
      <c r="E1445" s="2013">
        <v>231.0</v>
      </c>
      <c r="F1445" s="2013">
        <v>231.0</v>
      </c>
      <c r="G1445" s="2013">
        <v>231.0</v>
      </c>
      <c r="H1445" s="2013">
        <v>231.0</v>
      </c>
    </row>
    <row r="1446">
      <c r="B1446" s="2013">
        <v>1444.0</v>
      </c>
      <c r="C1446" s="2013">
        <v>173.0</v>
      </c>
      <c r="D1446" s="2013">
        <v>347.0</v>
      </c>
      <c r="E1446" s="2013">
        <v>231.0</v>
      </c>
      <c r="F1446" s="2013">
        <v>231.0</v>
      </c>
      <c r="G1446" s="2013">
        <v>231.0</v>
      </c>
      <c r="H1446" s="2013">
        <v>231.0</v>
      </c>
    </row>
    <row r="1447">
      <c r="B1447" s="2013">
        <v>1445.0</v>
      </c>
      <c r="C1447" s="2013">
        <v>174.0</v>
      </c>
      <c r="D1447" s="2013">
        <v>347.0</v>
      </c>
      <c r="E1447" s="2013">
        <v>231.0</v>
      </c>
      <c r="F1447" s="2013">
        <v>231.0</v>
      </c>
      <c r="G1447" s="2013">
        <v>231.0</v>
      </c>
      <c r="H1447" s="2013">
        <v>231.0</v>
      </c>
    </row>
    <row r="1448">
      <c r="B1448" s="2013">
        <v>1446.0</v>
      </c>
      <c r="C1448" s="2013">
        <v>173.0</v>
      </c>
      <c r="D1448" s="2013">
        <v>347.0</v>
      </c>
      <c r="E1448" s="2013">
        <v>231.0</v>
      </c>
      <c r="F1448" s="2013">
        <v>231.0</v>
      </c>
      <c r="G1448" s="2013">
        <v>232.0</v>
      </c>
      <c r="H1448" s="2013">
        <v>232.0</v>
      </c>
    </row>
    <row r="1449">
      <c r="B1449" s="2013">
        <v>1447.0</v>
      </c>
      <c r="C1449" s="2013">
        <v>174.0</v>
      </c>
      <c r="D1449" s="2013">
        <v>347.0</v>
      </c>
      <c r="E1449" s="2013">
        <v>231.0</v>
      </c>
      <c r="F1449" s="2013">
        <v>231.0</v>
      </c>
      <c r="G1449" s="2013">
        <v>232.0</v>
      </c>
      <c r="H1449" s="2013">
        <v>232.0</v>
      </c>
    </row>
    <row r="1450">
      <c r="B1450" s="2013">
        <v>1448.0</v>
      </c>
      <c r="C1450" s="2013">
        <v>173.0</v>
      </c>
      <c r="D1450" s="2013">
        <v>347.0</v>
      </c>
      <c r="E1450" s="2013">
        <v>232.0</v>
      </c>
      <c r="F1450" s="2013">
        <v>232.0</v>
      </c>
      <c r="G1450" s="2013">
        <v>232.0</v>
      </c>
      <c r="H1450" s="2013">
        <v>232.0</v>
      </c>
    </row>
    <row r="1451">
      <c r="B1451" s="2013">
        <v>1449.0</v>
      </c>
      <c r="C1451" s="2013">
        <v>174.0</v>
      </c>
      <c r="D1451" s="2013">
        <v>347.0</v>
      </c>
      <c r="E1451" s="2013">
        <v>232.0</v>
      </c>
      <c r="F1451" s="2013">
        <v>232.0</v>
      </c>
      <c r="G1451" s="2013">
        <v>232.0</v>
      </c>
      <c r="H1451" s="2013">
        <v>232.0</v>
      </c>
    </row>
    <row r="1452">
      <c r="B1452" s="2013">
        <v>1450.0</v>
      </c>
      <c r="C1452" s="2013">
        <v>174.0</v>
      </c>
      <c r="D1452" s="2013">
        <v>348.0</v>
      </c>
      <c r="E1452" s="2013">
        <v>232.0</v>
      </c>
      <c r="F1452" s="2013">
        <v>232.0</v>
      </c>
      <c r="G1452" s="2013">
        <v>232.0</v>
      </c>
      <c r="H1452" s="2013">
        <v>232.0</v>
      </c>
    </row>
    <row r="1453">
      <c r="B1453" s="2013">
        <v>1451.0</v>
      </c>
      <c r="C1453" s="2013">
        <v>174.0</v>
      </c>
      <c r="D1453" s="2013">
        <v>349.0</v>
      </c>
      <c r="E1453" s="2013">
        <v>232.0</v>
      </c>
      <c r="F1453" s="2013">
        <v>232.0</v>
      </c>
      <c r="G1453" s="2013">
        <v>232.0</v>
      </c>
      <c r="H1453" s="2013">
        <v>232.0</v>
      </c>
    </row>
    <row r="1454">
      <c r="B1454" s="2013">
        <v>1452.0</v>
      </c>
      <c r="C1454" s="2013">
        <v>175.0</v>
      </c>
      <c r="D1454" s="2013">
        <v>349.0</v>
      </c>
      <c r="E1454" s="2013">
        <v>232.0</v>
      </c>
      <c r="F1454" s="2013">
        <v>232.0</v>
      </c>
      <c r="G1454" s="2013">
        <v>232.0</v>
      </c>
      <c r="H1454" s="2013">
        <v>232.0</v>
      </c>
    </row>
    <row r="1455">
      <c r="B1455" s="2013">
        <v>1453.0</v>
      </c>
      <c r="C1455" s="2013">
        <v>174.0</v>
      </c>
      <c r="D1455" s="2013">
        <v>349.0</v>
      </c>
      <c r="E1455" s="2013">
        <v>232.0</v>
      </c>
      <c r="F1455" s="2013">
        <v>232.0</v>
      </c>
      <c r="G1455" s="2013">
        <v>233.0</v>
      </c>
      <c r="H1455" s="2013">
        <v>233.0</v>
      </c>
    </row>
    <row r="1456">
      <c r="B1456" s="2013">
        <v>1454.0</v>
      </c>
      <c r="C1456" s="2013">
        <v>175.0</v>
      </c>
      <c r="D1456" s="2013">
        <v>349.0</v>
      </c>
      <c r="E1456" s="2013">
        <v>232.0</v>
      </c>
      <c r="F1456" s="2013">
        <v>232.0</v>
      </c>
      <c r="G1456" s="2013">
        <v>233.0</v>
      </c>
      <c r="H1456" s="2013">
        <v>233.0</v>
      </c>
    </row>
    <row r="1457">
      <c r="B1457" s="2013">
        <v>1455.0</v>
      </c>
      <c r="C1457" s="2013">
        <v>174.0</v>
      </c>
      <c r="D1457" s="2013">
        <v>349.0</v>
      </c>
      <c r="E1457" s="2013">
        <v>233.0</v>
      </c>
      <c r="F1457" s="2013">
        <v>233.0</v>
      </c>
      <c r="G1457" s="2013">
        <v>233.0</v>
      </c>
      <c r="H1457" s="2013">
        <v>233.0</v>
      </c>
    </row>
    <row r="1458">
      <c r="B1458" s="2013">
        <v>1456.0</v>
      </c>
      <c r="C1458" s="2013">
        <v>175.0</v>
      </c>
      <c r="D1458" s="2013">
        <v>349.0</v>
      </c>
      <c r="E1458" s="2013">
        <v>233.0</v>
      </c>
      <c r="F1458" s="2013">
        <v>233.0</v>
      </c>
      <c r="G1458" s="2013">
        <v>233.0</v>
      </c>
      <c r="H1458" s="2013">
        <v>233.0</v>
      </c>
    </row>
    <row r="1459">
      <c r="B1459" s="2013">
        <v>1457.0</v>
      </c>
      <c r="C1459" s="2013">
        <v>175.0</v>
      </c>
      <c r="D1459" s="2013">
        <v>350.0</v>
      </c>
      <c r="E1459" s="2013">
        <v>233.0</v>
      </c>
      <c r="F1459" s="2013">
        <v>233.0</v>
      </c>
      <c r="G1459" s="2013">
        <v>233.0</v>
      </c>
      <c r="H1459" s="2013">
        <v>233.0</v>
      </c>
    </row>
    <row r="1460">
      <c r="B1460" s="2013">
        <v>1458.0</v>
      </c>
      <c r="C1460" s="2013">
        <v>175.0</v>
      </c>
      <c r="D1460" s="2013">
        <v>349.0</v>
      </c>
      <c r="E1460" s="2013">
        <v>233.0</v>
      </c>
      <c r="F1460" s="2013">
        <v>233.0</v>
      </c>
      <c r="G1460" s="2013">
        <v>234.0</v>
      </c>
      <c r="H1460" s="2013">
        <v>234.0</v>
      </c>
    </row>
    <row r="1461">
      <c r="B1461" s="2013">
        <v>1459.0</v>
      </c>
      <c r="C1461" s="2013">
        <v>175.0</v>
      </c>
      <c r="D1461" s="2013">
        <v>350.0</v>
      </c>
      <c r="E1461" s="2013">
        <v>233.0</v>
      </c>
      <c r="F1461" s="2013">
        <v>233.0</v>
      </c>
      <c r="G1461" s="2013">
        <v>234.0</v>
      </c>
      <c r="H1461" s="2013">
        <v>234.0</v>
      </c>
    </row>
    <row r="1462">
      <c r="B1462" s="2013">
        <v>1460.0</v>
      </c>
      <c r="C1462" s="2013">
        <v>175.0</v>
      </c>
      <c r="D1462" s="2013">
        <v>351.0</v>
      </c>
      <c r="E1462" s="2013">
        <v>233.0</v>
      </c>
      <c r="F1462" s="2013">
        <v>233.0</v>
      </c>
      <c r="G1462" s="2013">
        <v>234.0</v>
      </c>
      <c r="H1462" s="2013">
        <v>234.0</v>
      </c>
    </row>
    <row r="1463">
      <c r="B1463" s="2013">
        <v>1461.0</v>
      </c>
      <c r="C1463" s="2013">
        <v>175.0</v>
      </c>
      <c r="D1463" s="2013">
        <v>350.0</v>
      </c>
      <c r="E1463" s="2013">
        <v>234.0</v>
      </c>
      <c r="F1463" s="2013">
        <v>234.0</v>
      </c>
      <c r="G1463" s="2013">
        <v>234.0</v>
      </c>
      <c r="H1463" s="2013">
        <v>234.0</v>
      </c>
    </row>
    <row r="1464">
      <c r="B1464" s="2013">
        <v>1462.0</v>
      </c>
      <c r="C1464" s="2013">
        <v>175.0</v>
      </c>
      <c r="D1464" s="2013">
        <v>351.0</v>
      </c>
      <c r="E1464" s="2013">
        <v>234.0</v>
      </c>
      <c r="F1464" s="2013">
        <v>234.0</v>
      </c>
      <c r="G1464" s="2013">
        <v>234.0</v>
      </c>
      <c r="H1464" s="2013">
        <v>234.0</v>
      </c>
    </row>
    <row r="1465">
      <c r="B1465" s="2013">
        <v>1463.0</v>
      </c>
      <c r="C1465" s="2013">
        <v>176.0</v>
      </c>
      <c r="D1465" s="2013">
        <v>351.0</v>
      </c>
      <c r="E1465" s="2013">
        <v>234.0</v>
      </c>
      <c r="F1465" s="2013">
        <v>234.0</v>
      </c>
      <c r="G1465" s="2013">
        <v>234.0</v>
      </c>
      <c r="H1465" s="2013">
        <v>234.0</v>
      </c>
    </row>
    <row r="1466">
      <c r="B1466" s="2013">
        <v>1464.0</v>
      </c>
      <c r="C1466" s="2013">
        <v>176.0</v>
      </c>
      <c r="D1466" s="2013">
        <v>352.0</v>
      </c>
      <c r="E1466" s="2013">
        <v>234.0</v>
      </c>
      <c r="F1466" s="2013">
        <v>234.0</v>
      </c>
      <c r="G1466" s="2013">
        <v>234.0</v>
      </c>
      <c r="H1466" s="2013">
        <v>234.0</v>
      </c>
    </row>
    <row r="1467">
      <c r="B1467" s="2013">
        <v>1465.0</v>
      </c>
      <c r="C1467" s="2013">
        <v>176.0</v>
      </c>
      <c r="D1467" s="2013">
        <v>351.0</v>
      </c>
      <c r="E1467" s="2013">
        <v>234.0</v>
      </c>
      <c r="F1467" s="2013">
        <v>234.0</v>
      </c>
      <c r="G1467" s="2013">
        <v>235.0</v>
      </c>
      <c r="H1467" s="2013">
        <v>235.0</v>
      </c>
    </row>
    <row r="1468">
      <c r="B1468" s="2013">
        <v>1466.0</v>
      </c>
      <c r="C1468" s="2013">
        <v>176.0</v>
      </c>
      <c r="D1468" s="2013">
        <v>352.0</v>
      </c>
      <c r="E1468" s="2013">
        <v>234.0</v>
      </c>
      <c r="F1468" s="2013">
        <v>234.0</v>
      </c>
      <c r="G1468" s="2013">
        <v>235.0</v>
      </c>
      <c r="H1468" s="2013">
        <v>235.0</v>
      </c>
    </row>
    <row r="1469">
      <c r="B1469" s="2013">
        <v>1467.0</v>
      </c>
      <c r="C1469" s="2013">
        <v>176.0</v>
      </c>
      <c r="D1469" s="2013">
        <v>353.0</v>
      </c>
      <c r="E1469" s="2013">
        <v>234.0</v>
      </c>
      <c r="F1469" s="2013">
        <v>234.0</v>
      </c>
      <c r="G1469" s="2013">
        <v>235.0</v>
      </c>
      <c r="H1469" s="2013">
        <v>235.0</v>
      </c>
    </row>
    <row r="1470">
      <c r="B1470" s="2013">
        <v>1468.0</v>
      </c>
      <c r="C1470" s="2013">
        <v>176.0</v>
      </c>
      <c r="D1470" s="2013">
        <v>352.0</v>
      </c>
      <c r="E1470" s="2013">
        <v>235.0</v>
      </c>
      <c r="F1470" s="2013">
        <v>235.0</v>
      </c>
      <c r="G1470" s="2013">
        <v>235.0</v>
      </c>
      <c r="H1470" s="2013">
        <v>235.0</v>
      </c>
    </row>
    <row r="1471">
      <c r="B1471" s="2013">
        <v>1469.0</v>
      </c>
      <c r="C1471" s="2013">
        <v>176.0</v>
      </c>
      <c r="D1471" s="2013">
        <v>353.0</v>
      </c>
      <c r="E1471" s="2013">
        <v>235.0</v>
      </c>
      <c r="F1471" s="2013">
        <v>235.0</v>
      </c>
      <c r="G1471" s="2013">
        <v>235.0</v>
      </c>
      <c r="H1471" s="2013">
        <v>235.0</v>
      </c>
    </row>
    <row r="1472">
      <c r="B1472" s="2013">
        <v>1470.0</v>
      </c>
      <c r="C1472" s="2013">
        <v>177.0</v>
      </c>
      <c r="D1472" s="2013">
        <v>353.0</v>
      </c>
      <c r="E1472" s="2013">
        <v>235.0</v>
      </c>
      <c r="F1472" s="2013">
        <v>235.0</v>
      </c>
      <c r="G1472" s="2013">
        <v>235.0</v>
      </c>
      <c r="H1472" s="2013">
        <v>235.0</v>
      </c>
    </row>
    <row r="1473">
      <c r="B1473" s="2013">
        <v>1471.0</v>
      </c>
      <c r="C1473" s="2013">
        <v>176.0</v>
      </c>
      <c r="D1473" s="2013">
        <v>353.0</v>
      </c>
      <c r="E1473" s="2013">
        <v>235.0</v>
      </c>
      <c r="F1473" s="2013">
        <v>235.0</v>
      </c>
      <c r="G1473" s="2013">
        <v>236.0</v>
      </c>
      <c r="H1473" s="2013">
        <v>236.0</v>
      </c>
    </row>
    <row r="1474">
      <c r="B1474" s="2013">
        <v>1472.0</v>
      </c>
      <c r="C1474" s="2013">
        <v>177.0</v>
      </c>
      <c r="D1474" s="2013">
        <v>353.0</v>
      </c>
      <c r="E1474" s="2013">
        <v>235.0</v>
      </c>
      <c r="F1474" s="2013">
        <v>235.0</v>
      </c>
      <c r="G1474" s="2013">
        <v>236.0</v>
      </c>
      <c r="H1474" s="2013">
        <v>236.0</v>
      </c>
    </row>
    <row r="1475">
      <c r="B1475" s="2013">
        <v>1473.0</v>
      </c>
      <c r="C1475" s="2013">
        <v>176.0</v>
      </c>
      <c r="D1475" s="2013">
        <v>353.0</v>
      </c>
      <c r="E1475" s="2013">
        <v>236.0</v>
      </c>
      <c r="F1475" s="2013">
        <v>236.0</v>
      </c>
      <c r="G1475" s="2013">
        <v>236.0</v>
      </c>
      <c r="H1475" s="2013">
        <v>236.0</v>
      </c>
    </row>
    <row r="1476">
      <c r="B1476" s="2013">
        <v>1474.0</v>
      </c>
      <c r="C1476" s="2013">
        <v>177.0</v>
      </c>
      <c r="D1476" s="2013">
        <v>353.0</v>
      </c>
      <c r="E1476" s="2013">
        <v>236.0</v>
      </c>
      <c r="F1476" s="2013">
        <v>236.0</v>
      </c>
      <c r="G1476" s="2013">
        <v>236.0</v>
      </c>
      <c r="H1476" s="2013">
        <v>236.0</v>
      </c>
    </row>
    <row r="1477">
      <c r="B1477" s="2013">
        <v>1475.0</v>
      </c>
      <c r="C1477" s="2013">
        <v>177.0</v>
      </c>
      <c r="D1477" s="2013">
        <v>354.0</v>
      </c>
      <c r="E1477" s="2013">
        <v>236.0</v>
      </c>
      <c r="F1477" s="2013">
        <v>236.0</v>
      </c>
      <c r="G1477" s="2013">
        <v>236.0</v>
      </c>
      <c r="H1477" s="2013">
        <v>236.0</v>
      </c>
    </row>
    <row r="1478">
      <c r="B1478" s="2013">
        <v>1476.0</v>
      </c>
      <c r="C1478" s="2013">
        <v>177.0</v>
      </c>
      <c r="D1478" s="2013">
        <v>355.0</v>
      </c>
      <c r="E1478" s="2013">
        <v>236.0</v>
      </c>
      <c r="F1478" s="2013">
        <v>236.0</v>
      </c>
      <c r="G1478" s="2013">
        <v>236.0</v>
      </c>
      <c r="H1478" s="2013">
        <v>236.0</v>
      </c>
    </row>
    <row r="1479">
      <c r="B1479" s="2013">
        <v>1477.0</v>
      </c>
      <c r="C1479" s="2013">
        <v>178.0</v>
      </c>
      <c r="D1479" s="2013">
        <v>355.0</v>
      </c>
      <c r="E1479" s="2013">
        <v>236.0</v>
      </c>
      <c r="F1479" s="2013">
        <v>236.0</v>
      </c>
      <c r="G1479" s="2013">
        <v>236.0</v>
      </c>
      <c r="H1479" s="2013">
        <v>236.0</v>
      </c>
    </row>
    <row r="1480">
      <c r="B1480" s="2013">
        <v>1478.0</v>
      </c>
      <c r="C1480" s="2013">
        <v>177.0</v>
      </c>
      <c r="D1480" s="2013">
        <v>355.0</v>
      </c>
      <c r="E1480" s="2013">
        <v>236.0</v>
      </c>
      <c r="F1480" s="2013">
        <v>236.0</v>
      </c>
      <c r="G1480" s="2013">
        <v>237.0</v>
      </c>
      <c r="H1480" s="2013">
        <v>237.0</v>
      </c>
    </row>
    <row r="1481">
      <c r="B1481" s="2013">
        <v>1479.0</v>
      </c>
      <c r="C1481" s="2013">
        <v>178.0</v>
      </c>
      <c r="D1481" s="2013">
        <v>355.0</v>
      </c>
      <c r="E1481" s="2013">
        <v>236.0</v>
      </c>
      <c r="F1481" s="2013">
        <v>236.0</v>
      </c>
      <c r="G1481" s="2013">
        <v>237.0</v>
      </c>
      <c r="H1481" s="2013">
        <v>237.0</v>
      </c>
    </row>
    <row r="1482">
      <c r="B1482" s="2013">
        <v>1480.0</v>
      </c>
      <c r="C1482" s="2013">
        <v>177.0</v>
      </c>
      <c r="D1482" s="2013">
        <v>355.0</v>
      </c>
      <c r="E1482" s="2013">
        <v>237.0</v>
      </c>
      <c r="F1482" s="2013">
        <v>237.0</v>
      </c>
      <c r="G1482" s="2013">
        <v>237.0</v>
      </c>
      <c r="H1482" s="2013">
        <v>237.0</v>
      </c>
    </row>
    <row r="1483">
      <c r="B1483" s="2013">
        <v>1481.0</v>
      </c>
      <c r="C1483" s="2013">
        <v>178.0</v>
      </c>
      <c r="D1483" s="2013">
        <v>355.0</v>
      </c>
      <c r="E1483" s="2013">
        <v>237.0</v>
      </c>
      <c r="F1483" s="2013">
        <v>237.0</v>
      </c>
      <c r="G1483" s="2013">
        <v>237.0</v>
      </c>
      <c r="H1483" s="2013">
        <v>237.0</v>
      </c>
    </row>
    <row r="1484">
      <c r="B1484" s="2013">
        <v>1482.0</v>
      </c>
      <c r="C1484" s="2013">
        <v>178.0</v>
      </c>
      <c r="D1484" s="2013">
        <v>356.0</v>
      </c>
      <c r="E1484" s="2013">
        <v>237.0</v>
      </c>
      <c r="F1484" s="2013">
        <v>237.0</v>
      </c>
      <c r="G1484" s="2013">
        <v>237.0</v>
      </c>
      <c r="H1484" s="2013">
        <v>237.0</v>
      </c>
    </row>
    <row r="1485">
      <c r="B1485" s="2013">
        <v>1483.0</v>
      </c>
      <c r="C1485" s="2013">
        <v>178.0</v>
      </c>
      <c r="D1485" s="2013">
        <v>355.0</v>
      </c>
      <c r="E1485" s="2013">
        <v>237.0</v>
      </c>
      <c r="F1485" s="2013">
        <v>237.0</v>
      </c>
      <c r="G1485" s="2013">
        <v>238.0</v>
      </c>
      <c r="H1485" s="2013">
        <v>238.0</v>
      </c>
    </row>
    <row r="1486">
      <c r="B1486" s="2013">
        <v>1484.0</v>
      </c>
      <c r="C1486" s="2013">
        <v>178.0</v>
      </c>
      <c r="D1486" s="2013">
        <v>356.0</v>
      </c>
      <c r="E1486" s="2013">
        <v>237.0</v>
      </c>
      <c r="F1486" s="2013">
        <v>237.0</v>
      </c>
      <c r="G1486" s="2013">
        <v>238.0</v>
      </c>
      <c r="H1486" s="2013">
        <v>238.0</v>
      </c>
    </row>
    <row r="1487">
      <c r="B1487" s="2013">
        <v>1485.0</v>
      </c>
      <c r="C1487" s="2013">
        <v>178.0</v>
      </c>
      <c r="D1487" s="2013">
        <v>357.0</v>
      </c>
      <c r="E1487" s="2013">
        <v>237.0</v>
      </c>
      <c r="F1487" s="2013">
        <v>237.0</v>
      </c>
      <c r="G1487" s="2013">
        <v>238.0</v>
      </c>
      <c r="H1487" s="2013">
        <v>238.0</v>
      </c>
    </row>
    <row r="1488">
      <c r="B1488" s="2013">
        <v>1486.0</v>
      </c>
      <c r="C1488" s="2013">
        <v>178.0</v>
      </c>
      <c r="D1488" s="2013">
        <v>356.0</v>
      </c>
      <c r="E1488" s="2013">
        <v>238.0</v>
      </c>
      <c r="F1488" s="2013">
        <v>238.0</v>
      </c>
      <c r="G1488" s="2013">
        <v>238.0</v>
      </c>
      <c r="H1488" s="2013">
        <v>238.0</v>
      </c>
    </row>
    <row r="1489">
      <c r="B1489" s="2013">
        <v>1487.0</v>
      </c>
      <c r="C1489" s="2013">
        <v>178.0</v>
      </c>
      <c r="D1489" s="2013">
        <v>357.0</v>
      </c>
      <c r="E1489" s="2013">
        <v>238.0</v>
      </c>
      <c r="F1489" s="2013">
        <v>238.0</v>
      </c>
      <c r="G1489" s="2013">
        <v>238.0</v>
      </c>
      <c r="H1489" s="2013">
        <v>238.0</v>
      </c>
    </row>
    <row r="1490">
      <c r="B1490" s="2013">
        <v>1488.0</v>
      </c>
      <c r="C1490" s="2013">
        <v>179.0</v>
      </c>
      <c r="D1490" s="2013">
        <v>357.0</v>
      </c>
      <c r="E1490" s="2013">
        <v>238.0</v>
      </c>
      <c r="F1490" s="2013">
        <v>238.0</v>
      </c>
      <c r="G1490" s="2013">
        <v>238.0</v>
      </c>
      <c r="H1490" s="2013">
        <v>238.0</v>
      </c>
    </row>
    <row r="1491">
      <c r="B1491" s="2013">
        <v>1489.0</v>
      </c>
      <c r="C1491" s="2013">
        <v>179.0</v>
      </c>
      <c r="D1491" s="2013">
        <v>358.0</v>
      </c>
      <c r="E1491" s="2013">
        <v>238.0</v>
      </c>
      <c r="F1491" s="2013">
        <v>238.0</v>
      </c>
      <c r="G1491" s="2013">
        <v>238.0</v>
      </c>
      <c r="H1491" s="2013">
        <v>238.0</v>
      </c>
    </row>
    <row r="1492">
      <c r="B1492" s="2013">
        <v>1490.0</v>
      </c>
      <c r="C1492" s="2013">
        <v>179.0</v>
      </c>
      <c r="D1492" s="2013">
        <v>357.0</v>
      </c>
      <c r="E1492" s="2013">
        <v>238.0</v>
      </c>
      <c r="F1492" s="2013">
        <v>238.0</v>
      </c>
      <c r="G1492" s="2013">
        <v>239.0</v>
      </c>
      <c r="H1492" s="2013">
        <v>239.0</v>
      </c>
    </row>
    <row r="1493">
      <c r="B1493" s="2013">
        <v>1491.0</v>
      </c>
      <c r="C1493" s="2013">
        <v>179.0</v>
      </c>
      <c r="D1493" s="2013">
        <v>358.0</v>
      </c>
      <c r="E1493" s="2013">
        <v>238.0</v>
      </c>
      <c r="F1493" s="2013">
        <v>238.0</v>
      </c>
      <c r="G1493" s="2013">
        <v>239.0</v>
      </c>
      <c r="H1493" s="2013">
        <v>239.0</v>
      </c>
    </row>
    <row r="1494">
      <c r="B1494" s="2013">
        <v>1492.0</v>
      </c>
      <c r="C1494" s="2013">
        <v>179.0</v>
      </c>
      <c r="D1494" s="2013">
        <v>359.0</v>
      </c>
      <c r="E1494" s="2013">
        <v>238.0</v>
      </c>
      <c r="F1494" s="2013">
        <v>238.0</v>
      </c>
      <c r="G1494" s="2013">
        <v>239.0</v>
      </c>
      <c r="H1494" s="2013">
        <v>239.0</v>
      </c>
    </row>
    <row r="1495">
      <c r="B1495" s="2013">
        <v>1493.0</v>
      </c>
      <c r="C1495" s="2013">
        <v>179.0</v>
      </c>
      <c r="D1495" s="2013">
        <v>358.0</v>
      </c>
      <c r="E1495" s="2013">
        <v>239.0</v>
      </c>
      <c r="F1495" s="2013">
        <v>239.0</v>
      </c>
      <c r="G1495" s="2013">
        <v>239.0</v>
      </c>
      <c r="H1495" s="2013">
        <v>239.0</v>
      </c>
    </row>
    <row r="1496">
      <c r="B1496" s="2013">
        <v>1494.0</v>
      </c>
      <c r="C1496" s="2013">
        <v>179.0</v>
      </c>
      <c r="D1496" s="2013">
        <v>359.0</v>
      </c>
      <c r="E1496" s="2013">
        <v>239.0</v>
      </c>
      <c r="F1496" s="2013">
        <v>239.0</v>
      </c>
      <c r="G1496" s="2013">
        <v>239.0</v>
      </c>
      <c r="H1496" s="2013">
        <v>239.0</v>
      </c>
    </row>
    <row r="1497">
      <c r="B1497" s="2013">
        <v>1495.0</v>
      </c>
      <c r="C1497" s="2013">
        <v>180.0</v>
      </c>
      <c r="D1497" s="2013">
        <v>359.0</v>
      </c>
      <c r="E1497" s="2013">
        <v>239.0</v>
      </c>
      <c r="F1497" s="2013">
        <v>239.0</v>
      </c>
      <c r="G1497" s="2013">
        <v>239.0</v>
      </c>
      <c r="H1497" s="2013">
        <v>239.0</v>
      </c>
    </row>
    <row r="1498">
      <c r="B1498" s="2013">
        <v>1496.0</v>
      </c>
      <c r="C1498" s="2013">
        <v>179.0</v>
      </c>
      <c r="D1498" s="2013">
        <v>359.0</v>
      </c>
      <c r="E1498" s="2013">
        <v>239.0</v>
      </c>
      <c r="F1498" s="2013">
        <v>239.0</v>
      </c>
      <c r="G1498" s="2013">
        <v>240.0</v>
      </c>
      <c r="H1498" s="2013">
        <v>240.0</v>
      </c>
    </row>
    <row r="1499">
      <c r="B1499" s="2013">
        <v>1497.0</v>
      </c>
      <c r="C1499" s="2013">
        <v>180.0</v>
      </c>
      <c r="D1499" s="2013">
        <v>359.0</v>
      </c>
      <c r="E1499" s="2013">
        <v>239.0</v>
      </c>
      <c r="F1499" s="2013">
        <v>239.0</v>
      </c>
      <c r="G1499" s="2013">
        <v>240.0</v>
      </c>
      <c r="H1499" s="2013">
        <v>240.0</v>
      </c>
    </row>
    <row r="1500">
      <c r="B1500" s="2013">
        <v>1498.0</v>
      </c>
      <c r="C1500" s="2013">
        <v>179.0</v>
      </c>
      <c r="D1500" s="2013">
        <v>359.0</v>
      </c>
      <c r="E1500" s="2013">
        <v>240.0</v>
      </c>
      <c r="F1500" s="2013">
        <v>240.0</v>
      </c>
      <c r="G1500" s="2013">
        <v>240.0</v>
      </c>
      <c r="H1500" s="2013">
        <v>240.0</v>
      </c>
    </row>
    <row r="1501">
      <c r="B1501" s="2013">
        <v>1499.0</v>
      </c>
      <c r="C1501" s="2013">
        <v>180.0</v>
      </c>
      <c r="D1501" s="2013">
        <v>359.0</v>
      </c>
      <c r="E1501" s="2013">
        <v>240.0</v>
      </c>
      <c r="F1501" s="2013">
        <v>240.0</v>
      </c>
      <c r="G1501" s="2013">
        <v>240.0</v>
      </c>
      <c r="H1501" s="2013">
        <v>240.0</v>
      </c>
    </row>
    <row r="1502">
      <c r="B1502" s="2013">
        <v>1500.0</v>
      </c>
      <c r="C1502" s="2013">
        <v>180.0</v>
      </c>
      <c r="D1502" s="2013">
        <v>360.0</v>
      </c>
      <c r="E1502" s="2013">
        <v>240.0</v>
      </c>
      <c r="F1502" s="2013">
        <v>240.0</v>
      </c>
      <c r="G1502" s="2013">
        <v>240.0</v>
      </c>
      <c r="H1502" s="2013">
        <v>240.0</v>
      </c>
    </row>
    <row r="1503">
      <c r="B1503" s="2013">
        <v>1501.0</v>
      </c>
      <c r="C1503" s="2013">
        <v>180.0</v>
      </c>
      <c r="D1503" s="2013">
        <v>361.0</v>
      </c>
      <c r="E1503" s="2013">
        <v>240.0</v>
      </c>
      <c r="F1503" s="2013">
        <v>240.0</v>
      </c>
      <c r="G1503" s="2013">
        <v>240.0</v>
      </c>
      <c r="H1503" s="2013">
        <v>240.0</v>
      </c>
    </row>
    <row r="1504">
      <c r="B1504" s="2013">
        <v>1502.0</v>
      </c>
      <c r="C1504" s="2013">
        <v>181.0</v>
      </c>
      <c r="D1504" s="2013">
        <v>361.0</v>
      </c>
      <c r="E1504" s="2013">
        <v>240.0</v>
      </c>
      <c r="F1504" s="2013">
        <v>240.0</v>
      </c>
      <c r="G1504" s="2013">
        <v>240.0</v>
      </c>
      <c r="H1504" s="2013">
        <v>240.0</v>
      </c>
    </row>
    <row r="1505">
      <c r="B1505" s="2013">
        <v>1503.0</v>
      </c>
      <c r="C1505" s="2013">
        <v>180.0</v>
      </c>
      <c r="D1505" s="2013">
        <v>361.0</v>
      </c>
      <c r="E1505" s="2013">
        <v>240.0</v>
      </c>
      <c r="F1505" s="2013">
        <v>240.0</v>
      </c>
      <c r="G1505" s="2013">
        <v>241.0</v>
      </c>
      <c r="H1505" s="2013">
        <v>241.0</v>
      </c>
    </row>
    <row r="1506">
      <c r="B1506" s="2013">
        <v>1504.0</v>
      </c>
      <c r="C1506" s="2013">
        <v>181.0</v>
      </c>
      <c r="D1506" s="2013">
        <v>361.0</v>
      </c>
      <c r="E1506" s="2013">
        <v>240.0</v>
      </c>
      <c r="F1506" s="2013">
        <v>240.0</v>
      </c>
      <c r="G1506" s="2013">
        <v>241.0</v>
      </c>
      <c r="H1506" s="2013">
        <v>241.0</v>
      </c>
    </row>
    <row r="1507">
      <c r="B1507" s="2013">
        <v>1505.0</v>
      </c>
      <c r="C1507" s="2013">
        <v>180.0</v>
      </c>
      <c r="D1507" s="2013">
        <v>361.0</v>
      </c>
      <c r="E1507" s="2013">
        <v>241.0</v>
      </c>
      <c r="F1507" s="2013">
        <v>241.0</v>
      </c>
      <c r="G1507" s="2013">
        <v>241.0</v>
      </c>
      <c r="H1507" s="2013">
        <v>241.0</v>
      </c>
    </row>
    <row r="1508">
      <c r="B1508" s="2013">
        <v>1506.0</v>
      </c>
      <c r="C1508" s="2013">
        <v>181.0</v>
      </c>
      <c r="D1508" s="2013">
        <v>361.0</v>
      </c>
      <c r="E1508" s="2013">
        <v>241.0</v>
      </c>
      <c r="F1508" s="2013">
        <v>241.0</v>
      </c>
      <c r="G1508" s="2013">
        <v>241.0</v>
      </c>
      <c r="H1508" s="2013">
        <v>241.0</v>
      </c>
    </row>
    <row r="1509">
      <c r="B1509" s="2013">
        <v>1507.0</v>
      </c>
      <c r="C1509" s="2013">
        <v>181.0</v>
      </c>
      <c r="D1509" s="2013">
        <v>362.0</v>
      </c>
      <c r="E1509" s="2013">
        <v>241.0</v>
      </c>
      <c r="F1509" s="2013">
        <v>241.0</v>
      </c>
      <c r="G1509" s="2013">
        <v>241.0</v>
      </c>
      <c r="H1509" s="2013">
        <v>241.0</v>
      </c>
    </row>
    <row r="1510">
      <c r="B1510" s="2013">
        <v>1508.0</v>
      </c>
      <c r="C1510" s="2013">
        <v>181.0</v>
      </c>
      <c r="D1510" s="2013">
        <v>361.0</v>
      </c>
      <c r="E1510" s="2013">
        <v>241.0</v>
      </c>
      <c r="F1510" s="2013">
        <v>241.0</v>
      </c>
      <c r="G1510" s="2013">
        <v>242.0</v>
      </c>
      <c r="H1510" s="2013">
        <v>242.0</v>
      </c>
    </row>
    <row r="1511">
      <c r="B1511" s="2013">
        <v>1509.0</v>
      </c>
      <c r="C1511" s="2013">
        <v>181.0</v>
      </c>
      <c r="D1511" s="2013">
        <v>362.0</v>
      </c>
      <c r="E1511" s="2013">
        <v>241.0</v>
      </c>
      <c r="F1511" s="2013">
        <v>241.0</v>
      </c>
      <c r="G1511" s="2013">
        <v>242.0</v>
      </c>
      <c r="H1511" s="2013">
        <v>242.0</v>
      </c>
    </row>
    <row r="1512">
      <c r="B1512" s="2013">
        <v>1510.0</v>
      </c>
      <c r="C1512" s="2013">
        <v>181.0</v>
      </c>
      <c r="D1512" s="2013">
        <v>363.0</v>
      </c>
      <c r="E1512" s="2013">
        <v>241.0</v>
      </c>
      <c r="F1512" s="2013">
        <v>241.0</v>
      </c>
      <c r="G1512" s="2013">
        <v>242.0</v>
      </c>
      <c r="H1512" s="2013">
        <v>242.0</v>
      </c>
    </row>
    <row r="1513">
      <c r="B1513" s="2013">
        <v>1511.0</v>
      </c>
      <c r="C1513" s="2013">
        <v>181.0</v>
      </c>
      <c r="D1513" s="2013">
        <v>362.0</v>
      </c>
      <c r="E1513" s="2013">
        <v>242.0</v>
      </c>
      <c r="F1513" s="2013">
        <v>242.0</v>
      </c>
      <c r="G1513" s="2013">
        <v>242.0</v>
      </c>
      <c r="H1513" s="2013">
        <v>242.0</v>
      </c>
    </row>
    <row r="1514">
      <c r="B1514" s="2013">
        <v>1512.0</v>
      </c>
      <c r="C1514" s="2013">
        <v>181.0</v>
      </c>
      <c r="D1514" s="2013">
        <v>363.0</v>
      </c>
      <c r="E1514" s="2013">
        <v>242.0</v>
      </c>
      <c r="F1514" s="2013">
        <v>242.0</v>
      </c>
      <c r="G1514" s="2013">
        <v>242.0</v>
      </c>
      <c r="H1514" s="2013">
        <v>242.0</v>
      </c>
    </row>
    <row r="1515">
      <c r="B1515" s="2013">
        <v>1513.0</v>
      </c>
      <c r="C1515" s="2013">
        <v>182.0</v>
      </c>
      <c r="D1515" s="2013">
        <v>363.0</v>
      </c>
      <c r="E1515" s="2013">
        <v>242.0</v>
      </c>
      <c r="F1515" s="2013">
        <v>242.0</v>
      </c>
      <c r="G1515" s="2013">
        <v>242.0</v>
      </c>
      <c r="H1515" s="2013">
        <v>242.0</v>
      </c>
    </row>
    <row r="1516">
      <c r="B1516" s="2013">
        <v>1514.0</v>
      </c>
      <c r="C1516" s="2013">
        <v>182.0</v>
      </c>
      <c r="D1516" s="2013">
        <v>364.0</v>
      </c>
      <c r="E1516" s="2013">
        <v>242.0</v>
      </c>
      <c r="F1516" s="2013">
        <v>242.0</v>
      </c>
      <c r="G1516" s="2013">
        <v>242.0</v>
      </c>
      <c r="H1516" s="2013">
        <v>242.0</v>
      </c>
    </row>
    <row r="1517">
      <c r="B1517" s="2013">
        <v>1515.0</v>
      </c>
      <c r="C1517" s="2013">
        <v>182.0</v>
      </c>
      <c r="D1517" s="2013">
        <v>363.0</v>
      </c>
      <c r="E1517" s="2013">
        <v>242.0</v>
      </c>
      <c r="F1517" s="2013">
        <v>242.0</v>
      </c>
      <c r="G1517" s="2013">
        <v>243.0</v>
      </c>
      <c r="H1517" s="2013">
        <v>243.0</v>
      </c>
    </row>
    <row r="1518">
      <c r="B1518" s="2013">
        <v>1516.0</v>
      </c>
      <c r="C1518" s="2013">
        <v>182.0</v>
      </c>
      <c r="D1518" s="2013">
        <v>364.0</v>
      </c>
      <c r="E1518" s="2013">
        <v>242.0</v>
      </c>
      <c r="F1518" s="2013">
        <v>242.0</v>
      </c>
      <c r="G1518" s="2013">
        <v>243.0</v>
      </c>
      <c r="H1518" s="2013">
        <v>243.0</v>
      </c>
    </row>
    <row r="1519">
      <c r="B1519" s="2013">
        <v>1517.0</v>
      </c>
      <c r="C1519" s="2013">
        <v>182.0</v>
      </c>
      <c r="D1519" s="2013">
        <v>365.0</v>
      </c>
      <c r="E1519" s="2013">
        <v>242.0</v>
      </c>
      <c r="F1519" s="2013">
        <v>242.0</v>
      </c>
      <c r="G1519" s="2013">
        <v>243.0</v>
      </c>
      <c r="H1519" s="2013">
        <v>243.0</v>
      </c>
    </row>
    <row r="1520">
      <c r="B1520" s="2013">
        <v>1518.0</v>
      </c>
      <c r="C1520" s="2013">
        <v>182.0</v>
      </c>
      <c r="D1520" s="2013">
        <v>364.0</v>
      </c>
      <c r="E1520" s="2013">
        <v>243.0</v>
      </c>
      <c r="F1520" s="2013">
        <v>243.0</v>
      </c>
      <c r="G1520" s="2013">
        <v>243.0</v>
      </c>
      <c r="H1520" s="2013">
        <v>243.0</v>
      </c>
    </row>
    <row r="1521">
      <c r="B1521" s="2013">
        <v>1519.0</v>
      </c>
      <c r="C1521" s="2013">
        <v>182.0</v>
      </c>
      <c r="D1521" s="2013">
        <v>365.0</v>
      </c>
      <c r="E1521" s="2013">
        <v>243.0</v>
      </c>
      <c r="F1521" s="2013">
        <v>243.0</v>
      </c>
      <c r="G1521" s="2013">
        <v>243.0</v>
      </c>
      <c r="H1521" s="2013">
        <v>243.0</v>
      </c>
    </row>
    <row r="1522">
      <c r="B1522" s="2013">
        <v>1520.0</v>
      </c>
      <c r="C1522" s="2013">
        <v>183.0</v>
      </c>
      <c r="D1522" s="2013">
        <v>365.0</v>
      </c>
      <c r="E1522" s="2013">
        <v>243.0</v>
      </c>
      <c r="F1522" s="2013">
        <v>243.0</v>
      </c>
      <c r="G1522" s="2013">
        <v>243.0</v>
      </c>
      <c r="H1522" s="2013">
        <v>243.0</v>
      </c>
    </row>
    <row r="1523">
      <c r="B1523" s="2013">
        <v>1521.0</v>
      </c>
      <c r="C1523" s="2013">
        <v>182.0</v>
      </c>
      <c r="D1523" s="2013">
        <v>365.0</v>
      </c>
      <c r="E1523" s="2013">
        <v>243.0</v>
      </c>
      <c r="F1523" s="2013">
        <v>243.0</v>
      </c>
      <c r="G1523" s="2013">
        <v>244.0</v>
      </c>
      <c r="H1523" s="2013">
        <v>244.0</v>
      </c>
    </row>
    <row r="1524">
      <c r="B1524" s="2013">
        <v>1522.0</v>
      </c>
      <c r="C1524" s="2013">
        <v>183.0</v>
      </c>
      <c r="D1524" s="2013">
        <v>365.0</v>
      </c>
      <c r="E1524" s="2013">
        <v>243.0</v>
      </c>
      <c r="F1524" s="2013">
        <v>243.0</v>
      </c>
      <c r="G1524" s="2013">
        <v>244.0</v>
      </c>
      <c r="H1524" s="2013">
        <v>244.0</v>
      </c>
    </row>
    <row r="1525">
      <c r="B1525" s="2013">
        <v>1523.0</v>
      </c>
      <c r="C1525" s="2013">
        <v>182.0</v>
      </c>
      <c r="D1525" s="2013">
        <v>365.0</v>
      </c>
      <c r="E1525" s="2013">
        <v>244.0</v>
      </c>
      <c r="F1525" s="2013">
        <v>244.0</v>
      </c>
      <c r="G1525" s="2013">
        <v>244.0</v>
      </c>
      <c r="H1525" s="2013">
        <v>244.0</v>
      </c>
    </row>
    <row r="1526">
      <c r="B1526" s="2013">
        <v>1524.0</v>
      </c>
      <c r="C1526" s="2013">
        <v>183.0</v>
      </c>
      <c r="D1526" s="2013">
        <v>365.0</v>
      </c>
      <c r="E1526" s="2013">
        <v>244.0</v>
      </c>
      <c r="F1526" s="2013">
        <v>244.0</v>
      </c>
      <c r="G1526" s="2013">
        <v>244.0</v>
      </c>
      <c r="H1526" s="2013">
        <v>244.0</v>
      </c>
    </row>
    <row r="1527">
      <c r="B1527" s="2013">
        <v>1525.0</v>
      </c>
      <c r="C1527" s="2013">
        <v>183.0</v>
      </c>
      <c r="D1527" s="2013">
        <v>366.0</v>
      </c>
      <c r="E1527" s="2013">
        <v>244.0</v>
      </c>
      <c r="F1527" s="2013">
        <v>244.0</v>
      </c>
      <c r="G1527" s="2013">
        <v>244.0</v>
      </c>
      <c r="H1527" s="2013">
        <v>244.0</v>
      </c>
    </row>
    <row r="1528">
      <c r="B1528" s="2013">
        <v>1526.0</v>
      </c>
      <c r="C1528" s="2013">
        <v>183.0</v>
      </c>
      <c r="D1528" s="2013">
        <v>367.0</v>
      </c>
      <c r="E1528" s="2013">
        <v>244.0</v>
      </c>
      <c r="F1528" s="2013">
        <v>244.0</v>
      </c>
      <c r="G1528" s="2013">
        <v>244.0</v>
      </c>
      <c r="H1528" s="2013">
        <v>244.0</v>
      </c>
    </row>
    <row r="1529">
      <c r="B1529" s="2013">
        <v>1527.0</v>
      </c>
      <c r="C1529" s="2013">
        <v>184.0</v>
      </c>
      <c r="D1529" s="2013">
        <v>367.0</v>
      </c>
      <c r="E1529" s="2013">
        <v>244.0</v>
      </c>
      <c r="F1529" s="2013">
        <v>244.0</v>
      </c>
      <c r="G1529" s="2013">
        <v>244.0</v>
      </c>
      <c r="H1529" s="2013">
        <v>244.0</v>
      </c>
    </row>
    <row r="1530">
      <c r="B1530" s="2013">
        <v>1528.0</v>
      </c>
      <c r="C1530" s="2013">
        <v>183.0</v>
      </c>
      <c r="D1530" s="2013">
        <v>367.0</v>
      </c>
      <c r="E1530" s="2013">
        <v>244.0</v>
      </c>
      <c r="F1530" s="2013">
        <v>244.0</v>
      </c>
      <c r="G1530" s="2013">
        <v>245.0</v>
      </c>
      <c r="H1530" s="2013">
        <v>245.0</v>
      </c>
    </row>
    <row r="1531">
      <c r="B1531" s="2013">
        <v>1529.0</v>
      </c>
      <c r="C1531" s="2013">
        <v>184.0</v>
      </c>
      <c r="D1531" s="2013">
        <v>367.0</v>
      </c>
      <c r="E1531" s="2013">
        <v>244.0</v>
      </c>
      <c r="F1531" s="2013">
        <v>244.0</v>
      </c>
      <c r="G1531" s="2013">
        <v>245.0</v>
      </c>
      <c r="H1531" s="2013">
        <v>245.0</v>
      </c>
    </row>
    <row r="1532">
      <c r="B1532" s="2013">
        <v>1530.0</v>
      </c>
      <c r="C1532" s="2013">
        <v>183.0</v>
      </c>
      <c r="D1532" s="2013">
        <v>367.0</v>
      </c>
      <c r="E1532" s="2013">
        <v>245.0</v>
      </c>
      <c r="F1532" s="2013">
        <v>245.0</v>
      </c>
      <c r="G1532" s="2013">
        <v>245.0</v>
      </c>
      <c r="H1532" s="2013">
        <v>245.0</v>
      </c>
    </row>
    <row r="1533">
      <c r="B1533" s="2013">
        <v>1531.0</v>
      </c>
      <c r="C1533" s="2013">
        <v>184.0</v>
      </c>
      <c r="D1533" s="2013">
        <v>367.0</v>
      </c>
      <c r="E1533" s="2013">
        <v>245.0</v>
      </c>
      <c r="F1533" s="2013">
        <v>245.0</v>
      </c>
      <c r="G1533" s="2013">
        <v>245.0</v>
      </c>
      <c r="H1533" s="2013">
        <v>245.0</v>
      </c>
    </row>
    <row r="1534">
      <c r="B1534" s="2013">
        <v>1532.0</v>
      </c>
      <c r="C1534" s="2013">
        <v>184.0</v>
      </c>
      <c r="D1534" s="2013">
        <v>368.0</v>
      </c>
      <c r="E1534" s="2013">
        <v>245.0</v>
      </c>
      <c r="F1534" s="2013">
        <v>245.0</v>
      </c>
      <c r="G1534" s="2013">
        <v>245.0</v>
      </c>
      <c r="H1534" s="2013">
        <v>245.0</v>
      </c>
    </row>
    <row r="1535">
      <c r="B1535" s="2013">
        <v>1533.0</v>
      </c>
      <c r="C1535" s="2013">
        <v>184.0</v>
      </c>
      <c r="D1535" s="2013">
        <v>367.0</v>
      </c>
      <c r="E1535" s="2013">
        <v>245.0</v>
      </c>
      <c r="F1535" s="2013">
        <v>245.0</v>
      </c>
      <c r="G1535" s="2013">
        <v>246.0</v>
      </c>
      <c r="H1535" s="2013">
        <v>246.0</v>
      </c>
    </row>
    <row r="1536">
      <c r="B1536" s="2013">
        <v>1534.0</v>
      </c>
      <c r="C1536" s="2013">
        <v>184.0</v>
      </c>
      <c r="D1536" s="2013">
        <v>368.0</v>
      </c>
      <c r="E1536" s="2013">
        <v>245.0</v>
      </c>
      <c r="F1536" s="2013">
        <v>245.0</v>
      </c>
      <c r="G1536" s="2013">
        <v>246.0</v>
      </c>
      <c r="H1536" s="2013">
        <v>246.0</v>
      </c>
    </row>
    <row r="1537">
      <c r="B1537" s="2013">
        <v>1535.0</v>
      </c>
      <c r="C1537" s="2013">
        <v>184.0</v>
      </c>
      <c r="D1537" s="2013">
        <v>369.0</v>
      </c>
      <c r="E1537" s="2013">
        <v>245.0</v>
      </c>
      <c r="F1537" s="2013">
        <v>245.0</v>
      </c>
      <c r="G1537" s="2013">
        <v>246.0</v>
      </c>
      <c r="H1537" s="2013">
        <v>246.0</v>
      </c>
    </row>
    <row r="1538">
      <c r="B1538" s="2013">
        <v>1536.0</v>
      </c>
      <c r="C1538" s="2013">
        <v>184.0</v>
      </c>
      <c r="D1538" s="2013">
        <v>368.0</v>
      </c>
      <c r="E1538" s="2013">
        <v>246.0</v>
      </c>
      <c r="F1538" s="2013">
        <v>246.0</v>
      </c>
      <c r="G1538" s="2013">
        <v>246.0</v>
      </c>
      <c r="H1538" s="2013">
        <v>246.0</v>
      </c>
    </row>
    <row r="1539">
      <c r="B1539" s="2013">
        <v>1537.0</v>
      </c>
      <c r="C1539" s="2013">
        <v>184.0</v>
      </c>
      <c r="D1539" s="2013">
        <v>369.0</v>
      </c>
      <c r="E1539" s="2013">
        <v>246.0</v>
      </c>
      <c r="F1539" s="2013">
        <v>246.0</v>
      </c>
      <c r="G1539" s="2013">
        <v>246.0</v>
      </c>
      <c r="H1539" s="2013">
        <v>246.0</v>
      </c>
    </row>
    <row r="1540">
      <c r="B1540" s="2013">
        <v>1538.0</v>
      </c>
      <c r="C1540" s="2013">
        <v>185.0</v>
      </c>
      <c r="D1540" s="2013">
        <v>369.0</v>
      </c>
      <c r="E1540" s="2013">
        <v>246.0</v>
      </c>
      <c r="F1540" s="2013">
        <v>246.0</v>
      </c>
      <c r="G1540" s="2013">
        <v>246.0</v>
      </c>
      <c r="H1540" s="2013">
        <v>246.0</v>
      </c>
    </row>
    <row r="1541">
      <c r="B1541" s="2013">
        <v>1539.0</v>
      </c>
      <c r="C1541" s="2013">
        <v>185.0</v>
      </c>
      <c r="D1541" s="2013">
        <v>370.0</v>
      </c>
      <c r="E1541" s="2013">
        <v>246.0</v>
      </c>
      <c r="F1541" s="2013">
        <v>246.0</v>
      </c>
      <c r="G1541" s="2013">
        <v>246.0</v>
      </c>
      <c r="H1541" s="2013">
        <v>246.0</v>
      </c>
    </row>
    <row r="1542">
      <c r="B1542" s="2013">
        <v>1540.0</v>
      </c>
      <c r="C1542" s="2013">
        <v>185.0</v>
      </c>
      <c r="D1542" s="2013">
        <v>369.0</v>
      </c>
      <c r="E1542" s="2013">
        <v>246.0</v>
      </c>
      <c r="F1542" s="2013">
        <v>246.0</v>
      </c>
      <c r="G1542" s="2013">
        <v>247.0</v>
      </c>
      <c r="H1542" s="2013">
        <v>247.0</v>
      </c>
    </row>
    <row r="1543">
      <c r="B1543" s="2013">
        <v>1541.0</v>
      </c>
      <c r="C1543" s="2013">
        <v>185.0</v>
      </c>
      <c r="D1543" s="2013">
        <v>370.0</v>
      </c>
      <c r="E1543" s="2013">
        <v>246.0</v>
      </c>
      <c r="F1543" s="2013">
        <v>246.0</v>
      </c>
      <c r="G1543" s="2013">
        <v>247.0</v>
      </c>
      <c r="H1543" s="2013">
        <v>247.0</v>
      </c>
    </row>
    <row r="1544">
      <c r="B1544" s="2013">
        <v>1542.0</v>
      </c>
      <c r="C1544" s="2013">
        <v>185.0</v>
      </c>
      <c r="D1544" s="2013">
        <v>371.0</v>
      </c>
      <c r="E1544" s="2013">
        <v>246.0</v>
      </c>
      <c r="F1544" s="2013">
        <v>246.0</v>
      </c>
      <c r="G1544" s="2013">
        <v>247.0</v>
      </c>
      <c r="H1544" s="2013">
        <v>247.0</v>
      </c>
    </row>
    <row r="1545">
      <c r="B1545" s="2013">
        <v>1543.0</v>
      </c>
      <c r="C1545" s="2013">
        <v>185.0</v>
      </c>
      <c r="D1545" s="2013">
        <v>370.0</v>
      </c>
      <c r="E1545" s="2013">
        <v>247.0</v>
      </c>
      <c r="F1545" s="2013">
        <v>247.0</v>
      </c>
      <c r="G1545" s="2013">
        <v>247.0</v>
      </c>
      <c r="H1545" s="2013">
        <v>247.0</v>
      </c>
    </row>
    <row r="1546">
      <c r="B1546" s="2013">
        <v>1544.0</v>
      </c>
      <c r="C1546" s="2013">
        <v>185.0</v>
      </c>
      <c r="D1546" s="2013">
        <v>371.0</v>
      </c>
      <c r="E1546" s="2013">
        <v>247.0</v>
      </c>
      <c r="F1546" s="2013">
        <v>247.0</v>
      </c>
      <c r="G1546" s="2013">
        <v>247.0</v>
      </c>
      <c r="H1546" s="2013">
        <v>247.0</v>
      </c>
    </row>
    <row r="1547">
      <c r="B1547" s="2013">
        <v>1545.0</v>
      </c>
      <c r="C1547" s="2013">
        <v>186.0</v>
      </c>
      <c r="D1547" s="2013">
        <v>371.0</v>
      </c>
      <c r="E1547" s="2013">
        <v>247.0</v>
      </c>
      <c r="F1547" s="2013">
        <v>247.0</v>
      </c>
      <c r="G1547" s="2013">
        <v>247.0</v>
      </c>
      <c r="H1547" s="2013">
        <v>247.0</v>
      </c>
    </row>
    <row r="1548">
      <c r="B1548" s="2013">
        <v>1546.0</v>
      </c>
      <c r="C1548" s="2013">
        <v>185.0</v>
      </c>
      <c r="D1548" s="2013">
        <v>371.0</v>
      </c>
      <c r="E1548" s="2013">
        <v>247.0</v>
      </c>
      <c r="F1548" s="2013">
        <v>247.0</v>
      </c>
      <c r="G1548" s="2013">
        <v>248.0</v>
      </c>
      <c r="H1548" s="2013">
        <v>248.0</v>
      </c>
    </row>
    <row r="1549">
      <c r="B1549" s="2013">
        <v>1547.0</v>
      </c>
      <c r="C1549" s="2013">
        <v>186.0</v>
      </c>
      <c r="D1549" s="2013">
        <v>371.0</v>
      </c>
      <c r="E1549" s="2013">
        <v>247.0</v>
      </c>
      <c r="F1549" s="2013">
        <v>247.0</v>
      </c>
      <c r="G1549" s="2013">
        <v>248.0</v>
      </c>
      <c r="H1549" s="2013">
        <v>248.0</v>
      </c>
    </row>
    <row r="1550">
      <c r="B1550" s="2013">
        <v>1548.0</v>
      </c>
      <c r="C1550" s="2013">
        <v>185.0</v>
      </c>
      <c r="D1550" s="2013">
        <v>371.0</v>
      </c>
      <c r="E1550" s="2013">
        <v>248.0</v>
      </c>
      <c r="F1550" s="2013">
        <v>248.0</v>
      </c>
      <c r="G1550" s="2013">
        <v>248.0</v>
      </c>
      <c r="H1550" s="2013">
        <v>248.0</v>
      </c>
    </row>
    <row r="1551">
      <c r="B1551" s="2013">
        <v>1549.0</v>
      </c>
      <c r="C1551" s="2013">
        <v>186.0</v>
      </c>
      <c r="D1551" s="2013">
        <v>371.0</v>
      </c>
      <c r="E1551" s="2013">
        <v>248.0</v>
      </c>
      <c r="F1551" s="2013">
        <v>248.0</v>
      </c>
      <c r="G1551" s="2013">
        <v>248.0</v>
      </c>
      <c r="H1551" s="2013">
        <v>248.0</v>
      </c>
    </row>
    <row r="1552">
      <c r="B1552" s="2013">
        <v>1550.0</v>
      </c>
      <c r="C1552" s="2013">
        <v>186.0</v>
      </c>
      <c r="D1552" s="2013">
        <v>372.0</v>
      </c>
      <c r="E1552" s="2013">
        <v>248.0</v>
      </c>
      <c r="F1552" s="2013">
        <v>248.0</v>
      </c>
      <c r="G1552" s="2013">
        <v>248.0</v>
      </c>
      <c r="H1552" s="2013">
        <v>248.0</v>
      </c>
    </row>
    <row r="1553">
      <c r="B1553" s="2013">
        <v>1551.0</v>
      </c>
      <c r="C1553" s="2013">
        <v>186.0</v>
      </c>
      <c r="D1553" s="2013">
        <v>373.0</v>
      </c>
      <c r="E1553" s="2013">
        <v>248.0</v>
      </c>
      <c r="F1553" s="2013">
        <v>248.0</v>
      </c>
      <c r="G1553" s="2013">
        <v>248.0</v>
      </c>
      <c r="H1553" s="2013">
        <v>248.0</v>
      </c>
    </row>
    <row r="1554">
      <c r="B1554" s="2013">
        <v>1552.0</v>
      </c>
      <c r="C1554" s="2013">
        <v>187.0</v>
      </c>
      <c r="D1554" s="2013">
        <v>373.0</v>
      </c>
      <c r="E1554" s="2013">
        <v>248.0</v>
      </c>
      <c r="F1554" s="2013">
        <v>248.0</v>
      </c>
      <c r="G1554" s="2013">
        <v>248.0</v>
      </c>
      <c r="H1554" s="2013">
        <v>248.0</v>
      </c>
    </row>
    <row r="1555">
      <c r="B1555" s="2013">
        <v>1553.0</v>
      </c>
      <c r="C1555" s="2013">
        <v>186.0</v>
      </c>
      <c r="D1555" s="2013">
        <v>373.0</v>
      </c>
      <c r="E1555" s="2013">
        <v>248.0</v>
      </c>
      <c r="F1555" s="2013">
        <v>248.0</v>
      </c>
      <c r="G1555" s="2013">
        <v>249.0</v>
      </c>
      <c r="H1555" s="2013">
        <v>249.0</v>
      </c>
    </row>
    <row r="1556">
      <c r="B1556" s="2013">
        <v>1554.0</v>
      </c>
      <c r="C1556" s="2013">
        <v>187.0</v>
      </c>
      <c r="D1556" s="2013">
        <v>373.0</v>
      </c>
      <c r="E1556" s="2013">
        <v>248.0</v>
      </c>
      <c r="F1556" s="2013">
        <v>248.0</v>
      </c>
      <c r="G1556" s="2013">
        <v>249.0</v>
      </c>
      <c r="H1556" s="2013">
        <v>249.0</v>
      </c>
    </row>
    <row r="1557">
      <c r="B1557" s="2013">
        <v>1555.0</v>
      </c>
      <c r="C1557" s="2013">
        <v>186.0</v>
      </c>
      <c r="D1557" s="2013">
        <v>373.0</v>
      </c>
      <c r="E1557" s="2013">
        <v>249.0</v>
      </c>
      <c r="F1557" s="2013">
        <v>249.0</v>
      </c>
      <c r="G1557" s="2013">
        <v>249.0</v>
      </c>
      <c r="H1557" s="2013">
        <v>249.0</v>
      </c>
    </row>
    <row r="1558">
      <c r="B1558" s="2013">
        <v>1556.0</v>
      </c>
      <c r="C1558" s="2013">
        <v>187.0</v>
      </c>
      <c r="D1558" s="2013">
        <v>373.0</v>
      </c>
      <c r="E1558" s="2013">
        <v>249.0</v>
      </c>
      <c r="F1558" s="2013">
        <v>249.0</v>
      </c>
      <c r="G1558" s="2013">
        <v>249.0</v>
      </c>
      <c r="H1558" s="2013">
        <v>249.0</v>
      </c>
    </row>
    <row r="1559">
      <c r="B1559" s="2013">
        <v>1557.0</v>
      </c>
      <c r="C1559" s="2013">
        <v>187.0</v>
      </c>
      <c r="D1559" s="2013">
        <v>374.0</v>
      </c>
      <c r="E1559" s="2013">
        <v>249.0</v>
      </c>
      <c r="F1559" s="2013">
        <v>249.0</v>
      </c>
      <c r="G1559" s="2013">
        <v>249.0</v>
      </c>
      <c r="H1559" s="2013">
        <v>249.0</v>
      </c>
    </row>
    <row r="1560">
      <c r="B1560" s="2013">
        <v>1558.0</v>
      </c>
      <c r="C1560" s="2013">
        <v>187.0</v>
      </c>
      <c r="D1560" s="2013">
        <v>373.0</v>
      </c>
      <c r="E1560" s="2013">
        <v>249.0</v>
      </c>
      <c r="F1560" s="2013">
        <v>249.0</v>
      </c>
      <c r="G1560" s="2013">
        <v>250.0</v>
      </c>
      <c r="H1560" s="2013">
        <v>250.0</v>
      </c>
    </row>
    <row r="1561">
      <c r="B1561" s="2013">
        <v>1559.0</v>
      </c>
      <c r="C1561" s="2013">
        <v>187.0</v>
      </c>
      <c r="D1561" s="2013">
        <v>374.0</v>
      </c>
      <c r="E1561" s="2013">
        <v>249.0</v>
      </c>
      <c r="F1561" s="2013">
        <v>249.0</v>
      </c>
      <c r="G1561" s="2013">
        <v>250.0</v>
      </c>
      <c r="H1561" s="2013">
        <v>250.0</v>
      </c>
    </row>
    <row r="1562">
      <c r="B1562" s="2013">
        <v>1560.0</v>
      </c>
      <c r="C1562" s="2013">
        <v>187.0</v>
      </c>
      <c r="D1562" s="2013">
        <v>375.0</v>
      </c>
      <c r="E1562" s="2013">
        <v>249.0</v>
      </c>
      <c r="F1562" s="2013">
        <v>249.0</v>
      </c>
      <c r="G1562" s="2013">
        <v>250.0</v>
      </c>
      <c r="H1562" s="2013">
        <v>250.0</v>
      </c>
    </row>
    <row r="1563">
      <c r="B1563" s="2013">
        <v>1561.0</v>
      </c>
      <c r="C1563" s="2013">
        <v>187.0</v>
      </c>
      <c r="D1563" s="2013">
        <v>374.0</v>
      </c>
      <c r="E1563" s="2013">
        <v>250.0</v>
      </c>
      <c r="F1563" s="2013">
        <v>250.0</v>
      </c>
      <c r="G1563" s="2013">
        <v>250.0</v>
      </c>
      <c r="H1563" s="2013">
        <v>250.0</v>
      </c>
    </row>
    <row r="1564">
      <c r="B1564" s="2013">
        <v>1562.0</v>
      </c>
      <c r="C1564" s="2013">
        <v>187.0</v>
      </c>
      <c r="D1564" s="2013">
        <v>375.0</v>
      </c>
      <c r="E1564" s="2013">
        <v>250.0</v>
      </c>
      <c r="F1564" s="2013">
        <v>250.0</v>
      </c>
      <c r="G1564" s="2013">
        <v>250.0</v>
      </c>
      <c r="H1564" s="2013">
        <v>250.0</v>
      </c>
    </row>
    <row r="1565">
      <c r="B1565" s="2013">
        <v>1563.0</v>
      </c>
      <c r="C1565" s="2013">
        <v>188.0</v>
      </c>
      <c r="D1565" s="2013">
        <v>375.0</v>
      </c>
      <c r="E1565" s="2013">
        <v>250.0</v>
      </c>
      <c r="F1565" s="2013">
        <v>250.0</v>
      </c>
      <c r="G1565" s="2013">
        <v>250.0</v>
      </c>
      <c r="H1565" s="2013">
        <v>250.0</v>
      </c>
    </row>
    <row r="1566">
      <c r="B1566" s="2013">
        <v>1564.0</v>
      </c>
      <c r="C1566" s="2013">
        <v>188.0</v>
      </c>
      <c r="D1566" s="2013">
        <v>376.0</v>
      </c>
      <c r="E1566" s="2013">
        <v>250.0</v>
      </c>
      <c r="F1566" s="2013">
        <v>250.0</v>
      </c>
      <c r="G1566" s="2013">
        <v>250.0</v>
      </c>
      <c r="H1566" s="2013">
        <v>250.0</v>
      </c>
    </row>
    <row r="1567">
      <c r="B1567" s="2013">
        <v>1565.0</v>
      </c>
      <c r="C1567" s="2013">
        <v>188.0</v>
      </c>
      <c r="D1567" s="2013">
        <v>375.0</v>
      </c>
      <c r="E1567" s="2013">
        <v>250.0</v>
      </c>
      <c r="F1567" s="2013">
        <v>250.0</v>
      </c>
      <c r="G1567" s="2013">
        <v>251.0</v>
      </c>
      <c r="H1567" s="2013">
        <v>251.0</v>
      </c>
    </row>
    <row r="1568">
      <c r="B1568" s="2013">
        <v>1566.0</v>
      </c>
      <c r="C1568" s="2013">
        <v>188.0</v>
      </c>
      <c r="D1568" s="2013">
        <v>376.0</v>
      </c>
      <c r="E1568" s="2013">
        <v>250.0</v>
      </c>
      <c r="F1568" s="2013">
        <v>250.0</v>
      </c>
      <c r="G1568" s="2013">
        <v>251.0</v>
      </c>
      <c r="H1568" s="2013">
        <v>251.0</v>
      </c>
    </row>
    <row r="1569">
      <c r="B1569" s="2013">
        <v>1567.0</v>
      </c>
      <c r="C1569" s="2013">
        <v>188.0</v>
      </c>
      <c r="D1569" s="2013">
        <v>377.0</v>
      </c>
      <c r="E1569" s="2013">
        <v>250.0</v>
      </c>
      <c r="F1569" s="2013">
        <v>250.0</v>
      </c>
      <c r="G1569" s="2013">
        <v>251.0</v>
      </c>
      <c r="H1569" s="2013">
        <v>251.0</v>
      </c>
    </row>
    <row r="1570">
      <c r="B1570" s="2013">
        <v>1568.0</v>
      </c>
      <c r="C1570" s="2013">
        <v>188.0</v>
      </c>
      <c r="D1570" s="2013">
        <v>376.0</v>
      </c>
      <c r="E1570" s="2013">
        <v>251.0</v>
      </c>
      <c r="F1570" s="2013">
        <v>251.0</v>
      </c>
      <c r="G1570" s="2013">
        <v>251.0</v>
      </c>
      <c r="H1570" s="2013">
        <v>251.0</v>
      </c>
    </row>
    <row r="1571">
      <c r="B1571" s="2013">
        <v>1569.0</v>
      </c>
      <c r="C1571" s="2013">
        <v>188.0</v>
      </c>
      <c r="D1571" s="2013">
        <v>377.0</v>
      </c>
      <c r="E1571" s="2013">
        <v>251.0</v>
      </c>
      <c r="F1571" s="2013">
        <v>251.0</v>
      </c>
      <c r="G1571" s="2013">
        <v>251.0</v>
      </c>
      <c r="H1571" s="2013">
        <v>251.0</v>
      </c>
    </row>
    <row r="1572">
      <c r="B1572" s="2013">
        <v>1570.0</v>
      </c>
      <c r="C1572" s="2013">
        <v>189.0</v>
      </c>
      <c r="D1572" s="2013">
        <v>377.0</v>
      </c>
      <c r="E1572" s="2013">
        <v>251.0</v>
      </c>
      <c r="F1572" s="2013">
        <v>251.0</v>
      </c>
      <c r="G1572" s="2013">
        <v>251.0</v>
      </c>
      <c r="H1572" s="2013">
        <v>251.0</v>
      </c>
    </row>
    <row r="1573">
      <c r="B1573" s="2013">
        <v>1571.0</v>
      </c>
      <c r="C1573" s="2013">
        <v>188.0</v>
      </c>
      <c r="D1573" s="2013">
        <v>377.0</v>
      </c>
      <c r="E1573" s="2013">
        <v>251.0</v>
      </c>
      <c r="F1573" s="2013">
        <v>251.0</v>
      </c>
      <c r="G1573" s="2013">
        <v>252.0</v>
      </c>
      <c r="H1573" s="2013">
        <v>252.0</v>
      </c>
    </row>
    <row r="1574">
      <c r="B1574" s="2013">
        <v>1572.0</v>
      </c>
      <c r="C1574" s="2013">
        <v>189.0</v>
      </c>
      <c r="D1574" s="2013">
        <v>377.0</v>
      </c>
      <c r="E1574" s="2013">
        <v>251.0</v>
      </c>
      <c r="F1574" s="2013">
        <v>251.0</v>
      </c>
      <c r="G1574" s="2013">
        <v>252.0</v>
      </c>
      <c r="H1574" s="2013">
        <v>252.0</v>
      </c>
    </row>
    <row r="1575">
      <c r="B1575" s="2013">
        <v>1573.0</v>
      </c>
      <c r="C1575" s="2013">
        <v>188.0</v>
      </c>
      <c r="D1575" s="2013">
        <v>377.0</v>
      </c>
      <c r="E1575" s="2013">
        <v>252.0</v>
      </c>
      <c r="F1575" s="2013">
        <v>252.0</v>
      </c>
      <c r="G1575" s="2013">
        <v>252.0</v>
      </c>
      <c r="H1575" s="2013">
        <v>252.0</v>
      </c>
    </row>
    <row r="1576">
      <c r="B1576" s="2013">
        <v>1574.0</v>
      </c>
      <c r="C1576" s="2013">
        <v>189.0</v>
      </c>
      <c r="D1576" s="2013">
        <v>377.0</v>
      </c>
      <c r="E1576" s="2013">
        <v>252.0</v>
      </c>
      <c r="F1576" s="2013">
        <v>252.0</v>
      </c>
      <c r="G1576" s="2013">
        <v>252.0</v>
      </c>
      <c r="H1576" s="2013">
        <v>252.0</v>
      </c>
    </row>
    <row r="1577">
      <c r="B1577" s="2013">
        <v>1575.0</v>
      </c>
      <c r="C1577" s="2013">
        <v>189.0</v>
      </c>
      <c r="D1577" s="2013">
        <v>378.0</v>
      </c>
      <c r="E1577" s="2013">
        <v>252.0</v>
      </c>
      <c r="F1577" s="2013">
        <v>252.0</v>
      </c>
      <c r="G1577" s="2013">
        <v>252.0</v>
      </c>
      <c r="H1577" s="2013">
        <v>252.0</v>
      </c>
    </row>
    <row r="1578">
      <c r="B1578" s="2013">
        <v>1576.0</v>
      </c>
      <c r="C1578" s="2013">
        <v>189.0</v>
      </c>
      <c r="D1578" s="2013">
        <v>379.0</v>
      </c>
      <c r="E1578" s="2013">
        <v>252.0</v>
      </c>
      <c r="F1578" s="2013">
        <v>252.0</v>
      </c>
      <c r="G1578" s="2013">
        <v>252.0</v>
      </c>
      <c r="H1578" s="2013">
        <v>252.0</v>
      </c>
    </row>
    <row r="1579">
      <c r="B1579" s="2013">
        <v>1577.0</v>
      </c>
      <c r="C1579" s="2013">
        <v>190.0</v>
      </c>
      <c r="D1579" s="2013">
        <v>379.0</v>
      </c>
      <c r="E1579" s="2013">
        <v>252.0</v>
      </c>
      <c r="F1579" s="2013">
        <v>252.0</v>
      </c>
      <c r="G1579" s="2013">
        <v>252.0</v>
      </c>
      <c r="H1579" s="2013">
        <v>252.0</v>
      </c>
    </row>
    <row r="1580">
      <c r="B1580" s="2013">
        <v>1578.0</v>
      </c>
      <c r="C1580" s="2013">
        <v>189.0</v>
      </c>
      <c r="D1580" s="2013">
        <v>379.0</v>
      </c>
      <c r="E1580" s="2013">
        <v>252.0</v>
      </c>
      <c r="F1580" s="2013">
        <v>252.0</v>
      </c>
      <c r="G1580" s="2013">
        <v>253.0</v>
      </c>
      <c r="H1580" s="2013">
        <v>253.0</v>
      </c>
    </row>
    <row r="1581">
      <c r="B1581" s="2013">
        <v>1579.0</v>
      </c>
      <c r="C1581" s="2013">
        <v>190.0</v>
      </c>
      <c r="D1581" s="2013">
        <v>379.0</v>
      </c>
      <c r="E1581" s="2013">
        <v>252.0</v>
      </c>
      <c r="F1581" s="2013">
        <v>252.0</v>
      </c>
      <c r="G1581" s="2013">
        <v>253.0</v>
      </c>
      <c r="H1581" s="2013">
        <v>253.0</v>
      </c>
    </row>
    <row r="1582">
      <c r="B1582" s="2013">
        <v>1580.0</v>
      </c>
      <c r="C1582" s="2013">
        <v>189.0</v>
      </c>
      <c r="D1582" s="2013">
        <v>379.0</v>
      </c>
      <c r="E1582" s="2013">
        <v>253.0</v>
      </c>
      <c r="F1582" s="2013">
        <v>253.0</v>
      </c>
      <c r="G1582" s="2013">
        <v>253.0</v>
      </c>
      <c r="H1582" s="2013">
        <v>253.0</v>
      </c>
    </row>
    <row r="1583">
      <c r="B1583" s="2013">
        <v>1581.0</v>
      </c>
      <c r="C1583" s="2013">
        <v>190.0</v>
      </c>
      <c r="D1583" s="2013">
        <v>379.0</v>
      </c>
      <c r="E1583" s="2013">
        <v>253.0</v>
      </c>
      <c r="F1583" s="2013">
        <v>253.0</v>
      </c>
      <c r="G1583" s="2013">
        <v>253.0</v>
      </c>
      <c r="H1583" s="2013">
        <v>253.0</v>
      </c>
    </row>
    <row r="1584">
      <c r="B1584" s="2013">
        <v>1582.0</v>
      </c>
      <c r="C1584" s="2013">
        <v>190.0</v>
      </c>
      <c r="D1584" s="2013">
        <v>380.0</v>
      </c>
      <c r="E1584" s="2013">
        <v>253.0</v>
      </c>
      <c r="F1584" s="2013">
        <v>253.0</v>
      </c>
      <c r="G1584" s="2013">
        <v>253.0</v>
      </c>
      <c r="H1584" s="2013">
        <v>253.0</v>
      </c>
    </row>
    <row r="1585">
      <c r="B1585" s="2013">
        <v>1583.0</v>
      </c>
      <c r="C1585" s="2013">
        <v>190.0</v>
      </c>
      <c r="D1585" s="2013">
        <v>379.0</v>
      </c>
      <c r="E1585" s="2013">
        <v>253.0</v>
      </c>
      <c r="F1585" s="2013">
        <v>253.0</v>
      </c>
      <c r="G1585" s="2013">
        <v>254.0</v>
      </c>
      <c r="H1585" s="2013">
        <v>254.0</v>
      </c>
    </row>
    <row r="1586">
      <c r="B1586" s="2013">
        <v>1584.0</v>
      </c>
      <c r="C1586" s="2013">
        <v>190.0</v>
      </c>
      <c r="D1586" s="2013">
        <v>380.0</v>
      </c>
      <c r="E1586" s="2013">
        <v>253.0</v>
      </c>
      <c r="F1586" s="2013">
        <v>253.0</v>
      </c>
      <c r="G1586" s="2013">
        <v>254.0</v>
      </c>
      <c r="H1586" s="2013">
        <v>254.0</v>
      </c>
    </row>
    <row r="1587">
      <c r="B1587" s="2013">
        <v>1585.0</v>
      </c>
      <c r="C1587" s="2013">
        <v>190.0</v>
      </c>
      <c r="D1587" s="2013">
        <v>381.0</v>
      </c>
      <c r="E1587" s="2013">
        <v>253.0</v>
      </c>
      <c r="F1587" s="2013">
        <v>253.0</v>
      </c>
      <c r="G1587" s="2013">
        <v>254.0</v>
      </c>
      <c r="H1587" s="2013">
        <v>254.0</v>
      </c>
    </row>
    <row r="1588">
      <c r="B1588" s="2013">
        <v>1586.0</v>
      </c>
      <c r="C1588" s="2013">
        <v>190.0</v>
      </c>
      <c r="D1588" s="2013">
        <v>380.0</v>
      </c>
      <c r="E1588" s="2013">
        <v>254.0</v>
      </c>
      <c r="F1588" s="2013">
        <v>254.0</v>
      </c>
      <c r="G1588" s="2013">
        <v>254.0</v>
      </c>
      <c r="H1588" s="2013">
        <v>254.0</v>
      </c>
    </row>
    <row r="1589">
      <c r="B1589" s="2013">
        <v>1587.0</v>
      </c>
      <c r="C1589" s="2013">
        <v>190.0</v>
      </c>
      <c r="D1589" s="2013">
        <v>381.0</v>
      </c>
      <c r="E1589" s="2013">
        <v>254.0</v>
      </c>
      <c r="F1589" s="2013">
        <v>254.0</v>
      </c>
      <c r="G1589" s="2013">
        <v>254.0</v>
      </c>
      <c r="H1589" s="2013">
        <v>254.0</v>
      </c>
    </row>
    <row r="1590">
      <c r="B1590" s="2013">
        <v>1588.0</v>
      </c>
      <c r="C1590" s="2013">
        <v>191.0</v>
      </c>
      <c r="D1590" s="2013">
        <v>381.0</v>
      </c>
      <c r="E1590" s="2013">
        <v>254.0</v>
      </c>
      <c r="F1590" s="2013">
        <v>254.0</v>
      </c>
      <c r="G1590" s="2013">
        <v>254.0</v>
      </c>
      <c r="H1590" s="2013">
        <v>254.0</v>
      </c>
    </row>
    <row r="1591">
      <c r="B1591" s="2013">
        <v>1589.0</v>
      </c>
      <c r="C1591" s="2013">
        <v>191.0</v>
      </c>
      <c r="D1591" s="2013">
        <v>382.0</v>
      </c>
      <c r="E1591" s="2013">
        <v>254.0</v>
      </c>
      <c r="F1591" s="2013">
        <v>254.0</v>
      </c>
      <c r="G1591" s="2013">
        <v>254.0</v>
      </c>
      <c r="H1591" s="2013">
        <v>254.0</v>
      </c>
    </row>
    <row r="1592">
      <c r="B1592" s="2013">
        <v>1590.0</v>
      </c>
      <c r="C1592" s="2013">
        <v>191.0</v>
      </c>
      <c r="D1592" s="2013">
        <v>381.0</v>
      </c>
      <c r="E1592" s="2013">
        <v>254.0</v>
      </c>
      <c r="F1592" s="2013">
        <v>254.0</v>
      </c>
      <c r="G1592" s="2013">
        <v>255.0</v>
      </c>
      <c r="H1592" s="2013">
        <v>255.0</v>
      </c>
    </row>
    <row r="1593">
      <c r="B1593" s="2013">
        <v>1591.0</v>
      </c>
      <c r="C1593" s="2013">
        <v>191.0</v>
      </c>
      <c r="D1593" s="2013">
        <v>382.0</v>
      </c>
      <c r="E1593" s="2013">
        <v>254.0</v>
      </c>
      <c r="F1593" s="2013">
        <v>254.0</v>
      </c>
      <c r="G1593" s="2013">
        <v>255.0</v>
      </c>
      <c r="H1593" s="2013">
        <v>255.0</v>
      </c>
    </row>
    <row r="1594">
      <c r="B1594" s="2013">
        <v>1592.0</v>
      </c>
      <c r="C1594" s="2013">
        <v>191.0</v>
      </c>
      <c r="D1594" s="2013">
        <v>383.0</v>
      </c>
      <c r="E1594" s="2013">
        <v>254.0</v>
      </c>
      <c r="F1594" s="2013">
        <v>254.0</v>
      </c>
      <c r="G1594" s="2013">
        <v>255.0</v>
      </c>
      <c r="H1594" s="2013">
        <v>255.0</v>
      </c>
    </row>
    <row r="1595">
      <c r="B1595" s="2013">
        <v>1593.0</v>
      </c>
      <c r="C1595" s="2013">
        <v>191.0</v>
      </c>
      <c r="D1595" s="2013">
        <v>382.0</v>
      </c>
      <c r="E1595" s="2013">
        <v>255.0</v>
      </c>
      <c r="F1595" s="2013">
        <v>255.0</v>
      </c>
      <c r="G1595" s="2013">
        <v>255.0</v>
      </c>
      <c r="H1595" s="2013">
        <v>255.0</v>
      </c>
    </row>
    <row r="1596">
      <c r="B1596" s="2013">
        <v>1594.0</v>
      </c>
      <c r="C1596" s="2013">
        <v>191.0</v>
      </c>
      <c r="D1596" s="2013">
        <v>383.0</v>
      </c>
      <c r="E1596" s="2013">
        <v>255.0</v>
      </c>
      <c r="F1596" s="2013">
        <v>255.0</v>
      </c>
      <c r="G1596" s="2013">
        <v>255.0</v>
      </c>
      <c r="H1596" s="2013">
        <v>255.0</v>
      </c>
    </row>
    <row r="1597">
      <c r="B1597" s="2013">
        <v>1595.0</v>
      </c>
      <c r="C1597" s="2013">
        <v>192.0</v>
      </c>
      <c r="D1597" s="2013">
        <v>383.0</v>
      </c>
      <c r="E1597" s="2013">
        <v>255.0</v>
      </c>
      <c r="F1597" s="2013">
        <v>255.0</v>
      </c>
      <c r="G1597" s="2013">
        <v>255.0</v>
      </c>
      <c r="H1597" s="2013">
        <v>255.0</v>
      </c>
    </row>
    <row r="1598">
      <c r="B1598" s="2013">
        <v>1596.0</v>
      </c>
      <c r="C1598" s="2013">
        <v>191.0</v>
      </c>
      <c r="D1598" s="2013">
        <v>383.0</v>
      </c>
      <c r="E1598" s="2013">
        <v>255.0</v>
      </c>
      <c r="F1598" s="2013">
        <v>255.0</v>
      </c>
      <c r="G1598" s="2013">
        <v>256.0</v>
      </c>
      <c r="H1598" s="2013">
        <v>256.0</v>
      </c>
    </row>
    <row r="1599">
      <c r="B1599" s="2013">
        <v>1597.0</v>
      </c>
      <c r="C1599" s="2013">
        <v>192.0</v>
      </c>
      <c r="D1599" s="2013">
        <v>383.0</v>
      </c>
      <c r="E1599" s="2013">
        <v>255.0</v>
      </c>
      <c r="F1599" s="2013">
        <v>255.0</v>
      </c>
      <c r="G1599" s="2013">
        <v>256.0</v>
      </c>
      <c r="H1599" s="2013">
        <v>256.0</v>
      </c>
    </row>
    <row r="1600">
      <c r="B1600" s="2013">
        <v>1598.0</v>
      </c>
      <c r="C1600" s="2013">
        <v>191.0</v>
      </c>
      <c r="D1600" s="2013">
        <v>383.0</v>
      </c>
      <c r="E1600" s="2013">
        <v>256.0</v>
      </c>
      <c r="F1600" s="2013">
        <v>256.0</v>
      </c>
      <c r="G1600" s="2013">
        <v>256.0</v>
      </c>
      <c r="H1600" s="2013">
        <v>256.0</v>
      </c>
    </row>
    <row r="1601">
      <c r="B1601" s="2013">
        <v>1599.0</v>
      </c>
      <c r="C1601" s="2013">
        <v>192.0</v>
      </c>
      <c r="D1601" s="2013">
        <v>383.0</v>
      </c>
      <c r="E1601" s="2013">
        <v>256.0</v>
      </c>
      <c r="F1601" s="2013">
        <v>256.0</v>
      </c>
      <c r="G1601" s="2013">
        <v>256.0</v>
      </c>
      <c r="H1601" s="2013">
        <v>256.0</v>
      </c>
    </row>
    <row r="1602">
      <c r="B1602" s="2013">
        <v>1600.0</v>
      </c>
      <c r="C1602" s="2013">
        <v>192.0</v>
      </c>
      <c r="D1602" s="2013">
        <v>384.0</v>
      </c>
      <c r="E1602" s="2013">
        <v>256.0</v>
      </c>
      <c r="F1602" s="2013">
        <v>256.0</v>
      </c>
      <c r="G1602" s="2013">
        <v>256.0</v>
      </c>
      <c r="H1602" s="2013">
        <v>256.0</v>
      </c>
    </row>
    <row r="1603">
      <c r="B1603" s="2013">
        <v>1601.0</v>
      </c>
      <c r="C1603" s="2013">
        <v>192.0</v>
      </c>
      <c r="D1603" s="2013">
        <v>385.0</v>
      </c>
      <c r="E1603" s="2013">
        <v>256.0</v>
      </c>
      <c r="F1603" s="2013">
        <v>256.0</v>
      </c>
      <c r="G1603" s="2013">
        <v>256.0</v>
      </c>
      <c r="H1603" s="2013">
        <v>256.0</v>
      </c>
    </row>
    <row r="1604">
      <c r="B1604" s="2013">
        <v>1602.0</v>
      </c>
      <c r="C1604" s="2013">
        <v>193.0</v>
      </c>
      <c r="D1604" s="2013">
        <v>385.0</v>
      </c>
      <c r="E1604" s="2013">
        <v>256.0</v>
      </c>
      <c r="F1604" s="2013">
        <v>256.0</v>
      </c>
      <c r="G1604" s="2013">
        <v>256.0</v>
      </c>
      <c r="H1604" s="2013">
        <v>256.0</v>
      </c>
    </row>
    <row r="1605">
      <c r="B1605" s="2013">
        <v>1603.0</v>
      </c>
      <c r="C1605" s="2013">
        <v>192.0</v>
      </c>
      <c r="D1605" s="2013">
        <v>385.0</v>
      </c>
      <c r="E1605" s="2013">
        <v>256.0</v>
      </c>
      <c r="F1605" s="2013">
        <v>256.0</v>
      </c>
      <c r="G1605" s="2013">
        <v>257.0</v>
      </c>
      <c r="H1605" s="2013">
        <v>257.0</v>
      </c>
    </row>
    <row r="1606">
      <c r="B1606" s="2013">
        <v>1604.0</v>
      </c>
      <c r="C1606" s="2013">
        <v>193.0</v>
      </c>
      <c r="D1606" s="2013">
        <v>385.0</v>
      </c>
      <c r="E1606" s="2013">
        <v>256.0</v>
      </c>
      <c r="F1606" s="2013">
        <v>256.0</v>
      </c>
      <c r="G1606" s="2013">
        <v>257.0</v>
      </c>
      <c r="H1606" s="2013">
        <v>257.0</v>
      </c>
    </row>
    <row r="1607">
      <c r="B1607" s="2013">
        <v>1605.0</v>
      </c>
      <c r="C1607" s="2013">
        <v>192.0</v>
      </c>
      <c r="D1607" s="2013">
        <v>385.0</v>
      </c>
      <c r="E1607" s="2013">
        <v>257.0</v>
      </c>
      <c r="F1607" s="2013">
        <v>257.0</v>
      </c>
      <c r="G1607" s="2013">
        <v>257.0</v>
      </c>
      <c r="H1607" s="2013">
        <v>257.0</v>
      </c>
    </row>
    <row r="1608">
      <c r="B1608" s="2013">
        <v>1606.0</v>
      </c>
      <c r="C1608" s="2013">
        <v>193.0</v>
      </c>
      <c r="D1608" s="2013">
        <v>385.0</v>
      </c>
      <c r="E1608" s="2013">
        <v>257.0</v>
      </c>
      <c r="F1608" s="2013">
        <v>257.0</v>
      </c>
      <c r="G1608" s="2013">
        <v>257.0</v>
      </c>
      <c r="H1608" s="2013">
        <v>257.0</v>
      </c>
    </row>
    <row r="1609">
      <c r="B1609" s="2013">
        <v>1607.0</v>
      </c>
      <c r="C1609" s="2013">
        <v>193.0</v>
      </c>
      <c r="D1609" s="2013">
        <v>386.0</v>
      </c>
      <c r="E1609" s="2013">
        <v>257.0</v>
      </c>
      <c r="F1609" s="2013">
        <v>257.0</v>
      </c>
      <c r="G1609" s="2013">
        <v>257.0</v>
      </c>
      <c r="H1609" s="2013">
        <v>257.0</v>
      </c>
    </row>
    <row r="1610">
      <c r="B1610" s="2013">
        <v>1608.0</v>
      </c>
      <c r="C1610" s="2013">
        <v>193.0</v>
      </c>
      <c r="D1610" s="2013">
        <v>385.0</v>
      </c>
      <c r="E1610" s="2013">
        <v>257.0</v>
      </c>
      <c r="F1610" s="2013">
        <v>257.0</v>
      </c>
      <c r="G1610" s="2013">
        <v>258.0</v>
      </c>
      <c r="H1610" s="2013">
        <v>258.0</v>
      </c>
    </row>
    <row r="1611">
      <c r="B1611" s="2013">
        <v>1609.0</v>
      </c>
      <c r="C1611" s="2013">
        <v>193.0</v>
      </c>
      <c r="D1611" s="2013">
        <v>386.0</v>
      </c>
      <c r="E1611" s="2013">
        <v>257.0</v>
      </c>
      <c r="F1611" s="2013">
        <v>257.0</v>
      </c>
      <c r="G1611" s="2013">
        <v>258.0</v>
      </c>
      <c r="H1611" s="2013">
        <v>258.0</v>
      </c>
    </row>
    <row r="1612">
      <c r="B1612" s="2013">
        <v>1610.0</v>
      </c>
      <c r="C1612" s="2013">
        <v>193.0</v>
      </c>
      <c r="D1612" s="2013">
        <v>387.0</v>
      </c>
      <c r="E1612" s="2013">
        <v>257.0</v>
      </c>
      <c r="F1612" s="2013">
        <v>257.0</v>
      </c>
      <c r="G1612" s="2013">
        <v>258.0</v>
      </c>
      <c r="H1612" s="2013">
        <v>258.0</v>
      </c>
    </row>
    <row r="1613">
      <c r="B1613" s="2013">
        <v>1611.0</v>
      </c>
      <c r="C1613" s="2013">
        <v>193.0</v>
      </c>
      <c r="D1613" s="2013">
        <v>386.0</v>
      </c>
      <c r="E1613" s="2013">
        <v>258.0</v>
      </c>
      <c r="F1613" s="2013">
        <v>258.0</v>
      </c>
      <c r="G1613" s="2013">
        <v>258.0</v>
      </c>
      <c r="H1613" s="2013">
        <v>258.0</v>
      </c>
    </row>
    <row r="1614">
      <c r="B1614" s="2013">
        <v>1612.0</v>
      </c>
      <c r="C1614" s="2013">
        <v>193.0</v>
      </c>
      <c r="D1614" s="2013">
        <v>387.0</v>
      </c>
      <c r="E1614" s="2013">
        <v>258.0</v>
      </c>
      <c r="F1614" s="2013">
        <v>258.0</v>
      </c>
      <c r="G1614" s="2013">
        <v>258.0</v>
      </c>
      <c r="H1614" s="2013">
        <v>258.0</v>
      </c>
    </row>
    <row r="1615">
      <c r="B1615" s="2013">
        <v>1613.0</v>
      </c>
      <c r="C1615" s="2013">
        <v>194.0</v>
      </c>
      <c r="D1615" s="2013">
        <v>387.0</v>
      </c>
      <c r="E1615" s="2013">
        <v>258.0</v>
      </c>
      <c r="F1615" s="2013">
        <v>258.0</v>
      </c>
      <c r="G1615" s="2013">
        <v>258.0</v>
      </c>
      <c r="H1615" s="2013">
        <v>258.0</v>
      </c>
    </row>
    <row r="1616">
      <c r="B1616" s="2013">
        <v>1614.0</v>
      </c>
      <c r="C1616" s="2013">
        <v>194.0</v>
      </c>
      <c r="D1616" s="2013">
        <v>388.0</v>
      </c>
      <c r="E1616" s="2013">
        <v>258.0</v>
      </c>
      <c r="F1616" s="2013">
        <v>258.0</v>
      </c>
      <c r="G1616" s="2013">
        <v>258.0</v>
      </c>
      <c r="H1616" s="2013">
        <v>258.0</v>
      </c>
    </row>
    <row r="1617">
      <c r="B1617" s="2013">
        <v>1615.0</v>
      </c>
      <c r="C1617" s="2013">
        <v>194.0</v>
      </c>
      <c r="D1617" s="2013">
        <v>387.0</v>
      </c>
      <c r="E1617" s="2013">
        <v>258.0</v>
      </c>
      <c r="F1617" s="2013">
        <v>258.0</v>
      </c>
      <c r="G1617" s="2013">
        <v>259.0</v>
      </c>
      <c r="H1617" s="2013">
        <v>259.0</v>
      </c>
    </row>
    <row r="1618">
      <c r="B1618" s="2013">
        <v>1616.0</v>
      </c>
      <c r="C1618" s="2013">
        <v>194.0</v>
      </c>
      <c r="D1618" s="2013">
        <v>388.0</v>
      </c>
      <c r="E1618" s="2013">
        <v>258.0</v>
      </c>
      <c r="F1618" s="2013">
        <v>258.0</v>
      </c>
      <c r="G1618" s="2013">
        <v>259.0</v>
      </c>
      <c r="H1618" s="2013">
        <v>259.0</v>
      </c>
    </row>
    <row r="1619">
      <c r="B1619" s="2013">
        <v>1617.0</v>
      </c>
      <c r="C1619" s="2013">
        <v>194.0</v>
      </c>
      <c r="D1619" s="2013">
        <v>389.0</v>
      </c>
      <c r="E1619" s="2013">
        <v>258.0</v>
      </c>
      <c r="F1619" s="2013">
        <v>258.0</v>
      </c>
      <c r="G1619" s="2013">
        <v>259.0</v>
      </c>
      <c r="H1619" s="2013">
        <v>259.0</v>
      </c>
    </row>
    <row r="1620">
      <c r="B1620" s="2013">
        <v>1618.0</v>
      </c>
      <c r="C1620" s="2013">
        <v>194.0</v>
      </c>
      <c r="D1620" s="2013">
        <v>388.0</v>
      </c>
      <c r="E1620" s="2013">
        <v>259.0</v>
      </c>
      <c r="F1620" s="2013">
        <v>259.0</v>
      </c>
      <c r="G1620" s="2013">
        <v>259.0</v>
      </c>
      <c r="H1620" s="2013">
        <v>259.0</v>
      </c>
    </row>
    <row r="1621">
      <c r="B1621" s="2013">
        <v>1619.0</v>
      </c>
      <c r="C1621" s="2013">
        <v>194.0</v>
      </c>
      <c r="D1621" s="2013">
        <v>389.0</v>
      </c>
      <c r="E1621" s="2013">
        <v>259.0</v>
      </c>
      <c r="F1621" s="2013">
        <v>259.0</v>
      </c>
      <c r="G1621" s="2013">
        <v>259.0</v>
      </c>
      <c r="H1621" s="2013">
        <v>259.0</v>
      </c>
    </row>
    <row r="1622">
      <c r="B1622" s="2013">
        <v>1620.0</v>
      </c>
      <c r="C1622" s="2013">
        <v>195.0</v>
      </c>
      <c r="D1622" s="2013">
        <v>389.0</v>
      </c>
      <c r="E1622" s="2013">
        <v>259.0</v>
      </c>
      <c r="F1622" s="2013">
        <v>259.0</v>
      </c>
      <c r="G1622" s="2013">
        <v>259.0</v>
      </c>
      <c r="H1622" s="2013">
        <v>259.0</v>
      </c>
    </row>
    <row r="1623">
      <c r="B1623" s="2013">
        <v>1621.0</v>
      </c>
      <c r="C1623" s="2013">
        <v>194.0</v>
      </c>
      <c r="D1623" s="2013">
        <v>389.0</v>
      </c>
      <c r="E1623" s="2013">
        <v>259.0</v>
      </c>
      <c r="F1623" s="2013">
        <v>259.0</v>
      </c>
      <c r="G1623" s="2013">
        <v>260.0</v>
      </c>
      <c r="H1623" s="2013">
        <v>260.0</v>
      </c>
    </row>
    <row r="1624">
      <c r="B1624" s="2013">
        <v>1622.0</v>
      </c>
      <c r="C1624" s="2013">
        <v>195.0</v>
      </c>
      <c r="D1624" s="2013">
        <v>389.0</v>
      </c>
      <c r="E1624" s="2013">
        <v>259.0</v>
      </c>
      <c r="F1624" s="2013">
        <v>259.0</v>
      </c>
      <c r="G1624" s="2013">
        <v>260.0</v>
      </c>
      <c r="H1624" s="2013">
        <v>260.0</v>
      </c>
    </row>
    <row r="1625">
      <c r="B1625" s="2013">
        <v>1623.0</v>
      </c>
      <c r="C1625" s="2013">
        <v>194.0</v>
      </c>
      <c r="D1625" s="2013">
        <v>389.0</v>
      </c>
      <c r="E1625" s="2013">
        <v>260.0</v>
      </c>
      <c r="F1625" s="2013">
        <v>260.0</v>
      </c>
      <c r="G1625" s="2013">
        <v>260.0</v>
      </c>
      <c r="H1625" s="2013">
        <v>260.0</v>
      </c>
    </row>
    <row r="1626">
      <c r="B1626" s="2013">
        <v>1624.0</v>
      </c>
      <c r="C1626" s="2013">
        <v>195.0</v>
      </c>
      <c r="D1626" s="2013">
        <v>389.0</v>
      </c>
      <c r="E1626" s="2013">
        <v>260.0</v>
      </c>
      <c r="F1626" s="2013">
        <v>260.0</v>
      </c>
      <c r="G1626" s="2013">
        <v>260.0</v>
      </c>
      <c r="H1626" s="2013">
        <v>260.0</v>
      </c>
    </row>
    <row r="1627">
      <c r="B1627" s="2013">
        <v>1625.0</v>
      </c>
      <c r="C1627" s="2013">
        <v>195.0</v>
      </c>
      <c r="D1627" s="2013">
        <v>390.0</v>
      </c>
      <c r="E1627" s="2013">
        <v>260.0</v>
      </c>
      <c r="F1627" s="2013">
        <v>260.0</v>
      </c>
      <c r="G1627" s="2013">
        <v>260.0</v>
      </c>
      <c r="H1627" s="2013">
        <v>260.0</v>
      </c>
    </row>
    <row r="1628">
      <c r="B1628" s="2013">
        <v>1626.0</v>
      </c>
      <c r="C1628" s="2013">
        <v>195.0</v>
      </c>
      <c r="D1628" s="2013">
        <v>391.0</v>
      </c>
      <c r="E1628" s="2013">
        <v>260.0</v>
      </c>
      <c r="F1628" s="2013">
        <v>260.0</v>
      </c>
      <c r="G1628" s="2013">
        <v>260.0</v>
      </c>
      <c r="H1628" s="2013">
        <v>260.0</v>
      </c>
    </row>
    <row r="1629">
      <c r="B1629" s="2013">
        <v>1627.0</v>
      </c>
      <c r="C1629" s="2013">
        <v>196.0</v>
      </c>
      <c r="D1629" s="2013">
        <v>391.0</v>
      </c>
      <c r="E1629" s="2013">
        <v>260.0</v>
      </c>
      <c r="F1629" s="2013">
        <v>260.0</v>
      </c>
      <c r="G1629" s="2013">
        <v>260.0</v>
      </c>
      <c r="H1629" s="2013">
        <v>260.0</v>
      </c>
    </row>
    <row r="1630">
      <c r="B1630" s="2013">
        <v>1628.0</v>
      </c>
      <c r="C1630" s="2013">
        <v>195.0</v>
      </c>
      <c r="D1630" s="2013">
        <v>391.0</v>
      </c>
      <c r="E1630" s="2013">
        <v>260.0</v>
      </c>
      <c r="F1630" s="2013">
        <v>260.0</v>
      </c>
      <c r="G1630" s="2013">
        <v>261.0</v>
      </c>
      <c r="H1630" s="2013">
        <v>261.0</v>
      </c>
    </row>
    <row r="1631">
      <c r="B1631" s="2013">
        <v>1629.0</v>
      </c>
      <c r="C1631" s="2013">
        <v>196.0</v>
      </c>
      <c r="D1631" s="2013">
        <v>391.0</v>
      </c>
      <c r="E1631" s="2013">
        <v>260.0</v>
      </c>
      <c r="F1631" s="2013">
        <v>260.0</v>
      </c>
      <c r="G1631" s="2013">
        <v>261.0</v>
      </c>
      <c r="H1631" s="2013">
        <v>261.0</v>
      </c>
    </row>
    <row r="1632">
      <c r="B1632" s="2013">
        <v>1630.0</v>
      </c>
      <c r="C1632" s="2013">
        <v>195.0</v>
      </c>
      <c r="D1632" s="2013">
        <v>391.0</v>
      </c>
      <c r="E1632" s="2013">
        <v>261.0</v>
      </c>
      <c r="F1632" s="2013">
        <v>261.0</v>
      </c>
      <c r="G1632" s="2013">
        <v>261.0</v>
      </c>
      <c r="H1632" s="2013">
        <v>261.0</v>
      </c>
    </row>
    <row r="1633">
      <c r="B1633" s="2013">
        <v>1631.0</v>
      </c>
      <c r="C1633" s="2013">
        <v>196.0</v>
      </c>
      <c r="D1633" s="2013">
        <v>391.0</v>
      </c>
      <c r="E1633" s="2013">
        <v>261.0</v>
      </c>
      <c r="F1633" s="2013">
        <v>261.0</v>
      </c>
      <c r="G1633" s="2013">
        <v>261.0</v>
      </c>
      <c r="H1633" s="2013">
        <v>261.0</v>
      </c>
    </row>
    <row r="1634">
      <c r="B1634" s="2013">
        <v>1632.0</v>
      </c>
      <c r="C1634" s="2013">
        <v>196.0</v>
      </c>
      <c r="D1634" s="2013">
        <v>392.0</v>
      </c>
      <c r="E1634" s="2013">
        <v>261.0</v>
      </c>
      <c r="F1634" s="2013">
        <v>261.0</v>
      </c>
      <c r="G1634" s="2013">
        <v>261.0</v>
      </c>
      <c r="H1634" s="2013">
        <v>261.0</v>
      </c>
    </row>
    <row r="1635">
      <c r="B1635" s="2013">
        <v>1633.0</v>
      </c>
      <c r="C1635" s="2013">
        <v>196.0</v>
      </c>
      <c r="D1635" s="2013">
        <v>391.0</v>
      </c>
      <c r="E1635" s="2013">
        <v>261.0</v>
      </c>
      <c r="F1635" s="2013">
        <v>261.0</v>
      </c>
      <c r="G1635" s="2013">
        <v>262.0</v>
      </c>
      <c r="H1635" s="2013">
        <v>262.0</v>
      </c>
    </row>
    <row r="1636">
      <c r="B1636" s="2013">
        <v>1634.0</v>
      </c>
      <c r="C1636" s="2013">
        <v>196.0</v>
      </c>
      <c r="D1636" s="2013">
        <v>392.0</v>
      </c>
      <c r="E1636" s="2013">
        <v>261.0</v>
      </c>
      <c r="F1636" s="2013">
        <v>261.0</v>
      </c>
      <c r="G1636" s="2013">
        <v>262.0</v>
      </c>
      <c r="H1636" s="2013">
        <v>262.0</v>
      </c>
    </row>
    <row r="1637">
      <c r="B1637" s="2013">
        <v>1635.0</v>
      </c>
      <c r="C1637" s="2013">
        <v>196.0</v>
      </c>
      <c r="D1637" s="2013">
        <v>393.0</v>
      </c>
      <c r="E1637" s="2013">
        <v>261.0</v>
      </c>
      <c r="F1637" s="2013">
        <v>261.0</v>
      </c>
      <c r="G1637" s="2013">
        <v>262.0</v>
      </c>
      <c r="H1637" s="2013">
        <v>262.0</v>
      </c>
    </row>
    <row r="1638">
      <c r="B1638" s="2013">
        <v>1636.0</v>
      </c>
      <c r="C1638" s="2013">
        <v>196.0</v>
      </c>
      <c r="D1638" s="2013">
        <v>392.0</v>
      </c>
      <c r="E1638" s="2013">
        <v>262.0</v>
      </c>
      <c r="F1638" s="2013">
        <v>262.0</v>
      </c>
      <c r="G1638" s="2013">
        <v>262.0</v>
      </c>
      <c r="H1638" s="2013">
        <v>262.0</v>
      </c>
    </row>
    <row r="1639">
      <c r="B1639" s="2013">
        <v>1637.0</v>
      </c>
      <c r="C1639" s="2013">
        <v>196.0</v>
      </c>
      <c r="D1639" s="2013">
        <v>393.0</v>
      </c>
      <c r="E1639" s="2013">
        <v>262.0</v>
      </c>
      <c r="F1639" s="2013">
        <v>262.0</v>
      </c>
      <c r="G1639" s="2013">
        <v>262.0</v>
      </c>
      <c r="H1639" s="2013">
        <v>262.0</v>
      </c>
    </row>
    <row r="1640">
      <c r="B1640" s="2013">
        <v>1638.0</v>
      </c>
      <c r="C1640" s="2013">
        <v>197.0</v>
      </c>
      <c r="D1640" s="2013">
        <v>393.0</v>
      </c>
      <c r="E1640" s="2013">
        <v>262.0</v>
      </c>
      <c r="F1640" s="2013">
        <v>262.0</v>
      </c>
      <c r="G1640" s="2013">
        <v>262.0</v>
      </c>
      <c r="H1640" s="2013">
        <v>262.0</v>
      </c>
    </row>
    <row r="1641">
      <c r="B1641" s="2013">
        <v>1639.0</v>
      </c>
      <c r="C1641" s="2013">
        <v>197.0</v>
      </c>
      <c r="D1641" s="2013">
        <v>394.0</v>
      </c>
      <c r="E1641" s="2013">
        <v>262.0</v>
      </c>
      <c r="F1641" s="2013">
        <v>262.0</v>
      </c>
      <c r="G1641" s="2013">
        <v>262.0</v>
      </c>
      <c r="H1641" s="2013">
        <v>262.0</v>
      </c>
    </row>
    <row r="1642">
      <c r="B1642" s="2013">
        <v>1640.0</v>
      </c>
      <c r="C1642" s="2013">
        <v>197.0</v>
      </c>
      <c r="D1642" s="2013">
        <v>393.0</v>
      </c>
      <c r="E1642" s="2013">
        <v>262.0</v>
      </c>
      <c r="F1642" s="2013">
        <v>262.0</v>
      </c>
      <c r="G1642" s="2013">
        <v>263.0</v>
      </c>
      <c r="H1642" s="2013">
        <v>263.0</v>
      </c>
    </row>
    <row r="1643">
      <c r="B1643" s="2013">
        <v>1641.0</v>
      </c>
      <c r="C1643" s="2013">
        <v>197.0</v>
      </c>
      <c r="D1643" s="2013">
        <v>394.0</v>
      </c>
      <c r="E1643" s="2013">
        <v>262.0</v>
      </c>
      <c r="F1643" s="2013">
        <v>262.0</v>
      </c>
      <c r="G1643" s="2013">
        <v>263.0</v>
      </c>
      <c r="H1643" s="2013">
        <v>263.0</v>
      </c>
    </row>
    <row r="1644">
      <c r="B1644" s="2013">
        <v>1642.0</v>
      </c>
      <c r="C1644" s="2013">
        <v>197.0</v>
      </c>
      <c r="D1644" s="2013">
        <v>395.0</v>
      </c>
      <c r="E1644" s="2013">
        <v>262.0</v>
      </c>
      <c r="F1644" s="2013">
        <v>262.0</v>
      </c>
      <c r="G1644" s="2013">
        <v>263.0</v>
      </c>
      <c r="H1644" s="2013">
        <v>263.0</v>
      </c>
    </row>
    <row r="1645">
      <c r="B1645" s="2013">
        <v>1643.0</v>
      </c>
      <c r="C1645" s="2013">
        <v>197.0</v>
      </c>
      <c r="D1645" s="2013">
        <v>394.0</v>
      </c>
      <c r="E1645" s="2013">
        <v>263.0</v>
      </c>
      <c r="F1645" s="2013">
        <v>263.0</v>
      </c>
      <c r="G1645" s="2013">
        <v>263.0</v>
      </c>
      <c r="H1645" s="2013">
        <v>263.0</v>
      </c>
    </row>
    <row r="1646">
      <c r="B1646" s="2013">
        <v>1644.0</v>
      </c>
      <c r="C1646" s="2013">
        <v>197.0</v>
      </c>
      <c r="D1646" s="2013">
        <v>395.0</v>
      </c>
      <c r="E1646" s="2013">
        <v>263.0</v>
      </c>
      <c r="F1646" s="2013">
        <v>263.0</v>
      </c>
      <c r="G1646" s="2013">
        <v>263.0</v>
      </c>
      <c r="H1646" s="2013">
        <v>263.0</v>
      </c>
    </row>
    <row r="1647">
      <c r="B1647" s="2013">
        <v>1645.0</v>
      </c>
      <c r="C1647" s="2013">
        <v>198.0</v>
      </c>
      <c r="D1647" s="2013">
        <v>395.0</v>
      </c>
      <c r="E1647" s="2013">
        <v>263.0</v>
      </c>
      <c r="F1647" s="2013">
        <v>263.0</v>
      </c>
      <c r="G1647" s="2013">
        <v>263.0</v>
      </c>
      <c r="H1647" s="2013">
        <v>263.0</v>
      </c>
    </row>
    <row r="1648">
      <c r="B1648" s="2013">
        <v>1646.0</v>
      </c>
      <c r="C1648" s="2013">
        <v>197.0</v>
      </c>
      <c r="D1648" s="2013">
        <v>395.0</v>
      </c>
      <c r="E1648" s="2013">
        <v>263.0</v>
      </c>
      <c r="F1648" s="2013">
        <v>263.0</v>
      </c>
      <c r="G1648" s="2013">
        <v>264.0</v>
      </c>
      <c r="H1648" s="2013">
        <v>264.0</v>
      </c>
    </row>
    <row r="1649">
      <c r="B1649" s="2013">
        <v>1647.0</v>
      </c>
      <c r="C1649" s="2013">
        <v>198.0</v>
      </c>
      <c r="D1649" s="2013">
        <v>395.0</v>
      </c>
      <c r="E1649" s="2013">
        <v>263.0</v>
      </c>
      <c r="F1649" s="2013">
        <v>263.0</v>
      </c>
      <c r="G1649" s="2013">
        <v>264.0</v>
      </c>
      <c r="H1649" s="2013">
        <v>264.0</v>
      </c>
    </row>
    <row r="1650">
      <c r="B1650" s="2013">
        <v>1648.0</v>
      </c>
      <c r="C1650" s="2013">
        <v>197.0</v>
      </c>
      <c r="D1650" s="2013">
        <v>395.0</v>
      </c>
      <c r="E1650" s="2013">
        <v>264.0</v>
      </c>
      <c r="F1650" s="2013">
        <v>264.0</v>
      </c>
      <c r="G1650" s="2013">
        <v>264.0</v>
      </c>
      <c r="H1650" s="2013">
        <v>264.0</v>
      </c>
    </row>
    <row r="1651">
      <c r="B1651" s="2013">
        <v>1649.0</v>
      </c>
      <c r="C1651" s="2013">
        <v>198.0</v>
      </c>
      <c r="D1651" s="2013">
        <v>395.0</v>
      </c>
      <c r="E1651" s="2013">
        <v>264.0</v>
      </c>
      <c r="F1651" s="2013">
        <v>264.0</v>
      </c>
      <c r="G1651" s="2013">
        <v>264.0</v>
      </c>
      <c r="H1651" s="2013">
        <v>264.0</v>
      </c>
    </row>
    <row r="1652">
      <c r="B1652" s="2013">
        <v>1650.0</v>
      </c>
      <c r="C1652" s="2013">
        <v>198.0</v>
      </c>
      <c r="D1652" s="2013">
        <v>396.0</v>
      </c>
      <c r="E1652" s="2013">
        <v>264.0</v>
      </c>
      <c r="F1652" s="2013">
        <v>264.0</v>
      </c>
      <c r="G1652" s="2013">
        <v>264.0</v>
      </c>
      <c r="H1652" s="2013">
        <v>264.0</v>
      </c>
    </row>
    <row r="1653">
      <c r="B1653" s="2013">
        <v>1651.0</v>
      </c>
      <c r="C1653" s="2013">
        <v>198.0</v>
      </c>
      <c r="D1653" s="2013">
        <v>397.0</v>
      </c>
      <c r="E1653" s="2013">
        <v>264.0</v>
      </c>
      <c r="F1653" s="2013">
        <v>264.0</v>
      </c>
      <c r="G1653" s="2013">
        <v>264.0</v>
      </c>
      <c r="H1653" s="2013">
        <v>264.0</v>
      </c>
    </row>
    <row r="1654">
      <c r="B1654" s="2013">
        <v>1652.0</v>
      </c>
      <c r="C1654" s="2013">
        <v>199.0</v>
      </c>
      <c r="D1654" s="2013">
        <v>397.0</v>
      </c>
      <c r="E1654" s="2013">
        <v>264.0</v>
      </c>
      <c r="F1654" s="2013">
        <v>264.0</v>
      </c>
      <c r="G1654" s="2013">
        <v>264.0</v>
      </c>
      <c r="H1654" s="2013">
        <v>264.0</v>
      </c>
    </row>
    <row r="1655">
      <c r="B1655" s="2013">
        <v>1653.0</v>
      </c>
      <c r="C1655" s="2013">
        <v>198.0</v>
      </c>
      <c r="D1655" s="2013">
        <v>397.0</v>
      </c>
      <c r="E1655" s="2013">
        <v>264.0</v>
      </c>
      <c r="F1655" s="2013">
        <v>264.0</v>
      </c>
      <c r="G1655" s="2013">
        <v>265.0</v>
      </c>
      <c r="H1655" s="2013">
        <v>265.0</v>
      </c>
    </row>
    <row r="1656">
      <c r="B1656" s="2013">
        <v>1654.0</v>
      </c>
      <c r="C1656" s="2013">
        <v>199.0</v>
      </c>
      <c r="D1656" s="2013">
        <v>397.0</v>
      </c>
      <c r="E1656" s="2013">
        <v>264.0</v>
      </c>
      <c r="F1656" s="2013">
        <v>264.0</v>
      </c>
      <c r="G1656" s="2013">
        <v>265.0</v>
      </c>
      <c r="H1656" s="2013">
        <v>265.0</v>
      </c>
    </row>
    <row r="1657">
      <c r="B1657" s="2013">
        <v>1655.0</v>
      </c>
      <c r="C1657" s="2013">
        <v>198.0</v>
      </c>
      <c r="D1657" s="2013">
        <v>397.0</v>
      </c>
      <c r="E1657" s="2013">
        <v>265.0</v>
      </c>
      <c r="F1657" s="2013">
        <v>265.0</v>
      </c>
      <c r="G1657" s="2013">
        <v>265.0</v>
      </c>
      <c r="H1657" s="2013">
        <v>265.0</v>
      </c>
    </row>
    <row r="1658">
      <c r="B1658" s="2013">
        <v>1656.0</v>
      </c>
      <c r="C1658" s="2013">
        <v>199.0</v>
      </c>
      <c r="D1658" s="2013">
        <v>397.0</v>
      </c>
      <c r="E1658" s="2013">
        <v>265.0</v>
      </c>
      <c r="F1658" s="2013">
        <v>265.0</v>
      </c>
      <c r="G1658" s="2013">
        <v>265.0</v>
      </c>
      <c r="H1658" s="2013">
        <v>265.0</v>
      </c>
    </row>
    <row r="1659">
      <c r="B1659" s="2013">
        <v>1657.0</v>
      </c>
      <c r="C1659" s="2013">
        <v>199.0</v>
      </c>
      <c r="D1659" s="2013">
        <v>398.0</v>
      </c>
      <c r="E1659" s="2013">
        <v>265.0</v>
      </c>
      <c r="F1659" s="2013">
        <v>265.0</v>
      </c>
      <c r="G1659" s="2013">
        <v>265.0</v>
      </c>
      <c r="H1659" s="2013">
        <v>265.0</v>
      </c>
    </row>
    <row r="1660">
      <c r="B1660" s="2013">
        <v>1658.0</v>
      </c>
      <c r="C1660" s="2013">
        <v>199.0</v>
      </c>
      <c r="D1660" s="2013">
        <v>397.0</v>
      </c>
      <c r="E1660" s="2013">
        <v>265.0</v>
      </c>
      <c r="F1660" s="2013">
        <v>265.0</v>
      </c>
      <c r="G1660" s="2013">
        <v>266.0</v>
      </c>
      <c r="H1660" s="2013">
        <v>266.0</v>
      </c>
    </row>
    <row r="1661">
      <c r="B1661" s="2013">
        <v>1659.0</v>
      </c>
      <c r="C1661" s="2013">
        <v>199.0</v>
      </c>
      <c r="D1661" s="2013">
        <v>398.0</v>
      </c>
      <c r="E1661" s="2013">
        <v>265.0</v>
      </c>
      <c r="F1661" s="2013">
        <v>265.0</v>
      </c>
      <c r="G1661" s="2013">
        <v>266.0</v>
      </c>
      <c r="H1661" s="2013">
        <v>266.0</v>
      </c>
    </row>
    <row r="1662">
      <c r="B1662" s="2013">
        <v>1660.0</v>
      </c>
      <c r="C1662" s="2013">
        <v>199.0</v>
      </c>
      <c r="D1662" s="2013">
        <v>399.0</v>
      </c>
      <c r="E1662" s="2013">
        <v>265.0</v>
      </c>
      <c r="F1662" s="2013">
        <v>265.0</v>
      </c>
      <c r="G1662" s="2013">
        <v>266.0</v>
      </c>
      <c r="H1662" s="2013">
        <v>266.0</v>
      </c>
    </row>
    <row r="1663">
      <c r="B1663" s="2013">
        <v>1661.0</v>
      </c>
      <c r="C1663" s="2013">
        <v>199.0</v>
      </c>
      <c r="D1663" s="2013">
        <v>398.0</v>
      </c>
      <c r="E1663" s="2013">
        <v>266.0</v>
      </c>
      <c r="F1663" s="2013">
        <v>266.0</v>
      </c>
      <c r="G1663" s="2013">
        <v>266.0</v>
      </c>
      <c r="H1663" s="2013">
        <v>266.0</v>
      </c>
    </row>
    <row r="1664">
      <c r="B1664" s="2013">
        <v>1662.0</v>
      </c>
      <c r="C1664" s="2013">
        <v>199.0</v>
      </c>
      <c r="D1664" s="2013">
        <v>399.0</v>
      </c>
      <c r="E1664" s="2013">
        <v>266.0</v>
      </c>
      <c r="F1664" s="2013">
        <v>266.0</v>
      </c>
      <c r="G1664" s="2013">
        <v>266.0</v>
      </c>
      <c r="H1664" s="2013">
        <v>266.0</v>
      </c>
    </row>
    <row r="1665">
      <c r="B1665" s="2013">
        <v>1663.0</v>
      </c>
      <c r="C1665" s="2013">
        <v>200.0</v>
      </c>
      <c r="D1665" s="2013">
        <v>399.0</v>
      </c>
      <c r="E1665" s="2013">
        <v>266.0</v>
      </c>
      <c r="F1665" s="2013">
        <v>266.0</v>
      </c>
      <c r="G1665" s="2013">
        <v>266.0</v>
      </c>
      <c r="H1665" s="2013">
        <v>266.0</v>
      </c>
    </row>
    <row r="1666">
      <c r="B1666" s="2013">
        <v>1664.0</v>
      </c>
      <c r="C1666" s="2013">
        <v>200.0</v>
      </c>
      <c r="D1666" s="2013">
        <v>400.0</v>
      </c>
      <c r="E1666" s="2013">
        <v>266.0</v>
      </c>
      <c r="F1666" s="2013">
        <v>266.0</v>
      </c>
      <c r="G1666" s="2013">
        <v>266.0</v>
      </c>
      <c r="H1666" s="2013">
        <v>266.0</v>
      </c>
    </row>
    <row r="1667">
      <c r="B1667" s="2013">
        <v>1665.0</v>
      </c>
      <c r="C1667" s="2013">
        <v>200.0</v>
      </c>
      <c r="D1667" s="2013">
        <v>399.0</v>
      </c>
      <c r="E1667" s="2013">
        <v>266.0</v>
      </c>
      <c r="F1667" s="2013">
        <v>266.0</v>
      </c>
      <c r="G1667" s="2013">
        <v>267.0</v>
      </c>
      <c r="H1667" s="2013">
        <v>267.0</v>
      </c>
    </row>
    <row r="1668">
      <c r="B1668" s="2013">
        <v>1666.0</v>
      </c>
      <c r="C1668" s="2013">
        <v>200.0</v>
      </c>
      <c r="D1668" s="2013">
        <v>400.0</v>
      </c>
      <c r="E1668" s="2013">
        <v>266.0</v>
      </c>
      <c r="F1668" s="2013">
        <v>266.0</v>
      </c>
      <c r="G1668" s="2013">
        <v>267.0</v>
      </c>
      <c r="H1668" s="2013">
        <v>267.0</v>
      </c>
    </row>
    <row r="1669">
      <c r="B1669" s="2013">
        <v>1667.0</v>
      </c>
      <c r="C1669" s="2013">
        <v>200.0</v>
      </c>
      <c r="D1669" s="2013">
        <v>401.0</v>
      </c>
      <c r="E1669" s="2013">
        <v>266.0</v>
      </c>
      <c r="F1669" s="2013">
        <v>266.0</v>
      </c>
      <c r="G1669" s="2013">
        <v>267.0</v>
      </c>
      <c r="H1669" s="2013">
        <v>267.0</v>
      </c>
    </row>
    <row r="1670">
      <c r="B1670" s="2013">
        <v>1668.0</v>
      </c>
      <c r="C1670" s="2013">
        <v>200.0</v>
      </c>
      <c r="D1670" s="2013">
        <v>400.0</v>
      </c>
      <c r="E1670" s="2013">
        <v>267.0</v>
      </c>
      <c r="F1670" s="2013">
        <v>267.0</v>
      </c>
      <c r="G1670" s="2013">
        <v>267.0</v>
      </c>
      <c r="H1670" s="2013">
        <v>267.0</v>
      </c>
    </row>
    <row r="1671">
      <c r="B1671" s="2013">
        <v>1669.0</v>
      </c>
      <c r="C1671" s="2013">
        <v>200.0</v>
      </c>
      <c r="D1671" s="2013">
        <v>401.0</v>
      </c>
      <c r="E1671" s="2013">
        <v>267.0</v>
      </c>
      <c r="F1671" s="2013">
        <v>267.0</v>
      </c>
      <c r="G1671" s="2013">
        <v>267.0</v>
      </c>
      <c r="H1671" s="2013">
        <v>267.0</v>
      </c>
    </row>
    <row r="1672">
      <c r="B1672" s="2013">
        <v>1670.0</v>
      </c>
      <c r="C1672" s="2013">
        <v>201.0</v>
      </c>
      <c r="D1672" s="2013">
        <v>401.0</v>
      </c>
      <c r="E1672" s="2013">
        <v>267.0</v>
      </c>
      <c r="F1672" s="2013">
        <v>267.0</v>
      </c>
      <c r="G1672" s="2013">
        <v>267.0</v>
      </c>
      <c r="H1672" s="2013">
        <v>267.0</v>
      </c>
    </row>
    <row r="1673">
      <c r="B1673" s="2013">
        <v>1671.0</v>
      </c>
      <c r="C1673" s="2013">
        <v>200.0</v>
      </c>
      <c r="D1673" s="2013">
        <v>401.0</v>
      </c>
      <c r="E1673" s="2013">
        <v>267.0</v>
      </c>
      <c r="F1673" s="2013">
        <v>267.0</v>
      </c>
      <c r="G1673" s="2013">
        <v>268.0</v>
      </c>
      <c r="H1673" s="2013">
        <v>268.0</v>
      </c>
    </row>
    <row r="1674">
      <c r="B1674" s="2013">
        <v>1672.0</v>
      </c>
      <c r="C1674" s="2013">
        <v>201.0</v>
      </c>
      <c r="D1674" s="2013">
        <v>401.0</v>
      </c>
      <c r="E1674" s="2013">
        <v>267.0</v>
      </c>
      <c r="F1674" s="2013">
        <v>267.0</v>
      </c>
      <c r="G1674" s="2013">
        <v>268.0</v>
      </c>
      <c r="H1674" s="2013">
        <v>268.0</v>
      </c>
    </row>
    <row r="1675">
      <c r="B1675" s="2013">
        <v>1673.0</v>
      </c>
      <c r="C1675" s="2013">
        <v>200.0</v>
      </c>
      <c r="D1675" s="2013">
        <v>401.0</v>
      </c>
      <c r="E1675" s="2013">
        <v>268.0</v>
      </c>
      <c r="F1675" s="2013">
        <v>268.0</v>
      </c>
      <c r="G1675" s="2013">
        <v>268.0</v>
      </c>
      <c r="H1675" s="2013">
        <v>268.0</v>
      </c>
    </row>
    <row r="1676">
      <c r="B1676" s="2013">
        <v>1674.0</v>
      </c>
      <c r="C1676" s="2013">
        <v>201.0</v>
      </c>
      <c r="D1676" s="2013">
        <v>401.0</v>
      </c>
      <c r="E1676" s="2013">
        <v>268.0</v>
      </c>
      <c r="F1676" s="2013">
        <v>268.0</v>
      </c>
      <c r="G1676" s="2013">
        <v>268.0</v>
      </c>
      <c r="H1676" s="2013">
        <v>268.0</v>
      </c>
    </row>
    <row r="1677">
      <c r="B1677" s="2013">
        <v>1675.0</v>
      </c>
      <c r="C1677" s="2013">
        <v>201.0</v>
      </c>
      <c r="D1677" s="2013">
        <v>402.0</v>
      </c>
      <c r="E1677" s="2013">
        <v>268.0</v>
      </c>
      <c r="F1677" s="2013">
        <v>268.0</v>
      </c>
      <c r="G1677" s="2013">
        <v>268.0</v>
      </c>
      <c r="H1677" s="2013">
        <v>268.0</v>
      </c>
    </row>
    <row r="1678">
      <c r="B1678" s="2013">
        <v>1676.0</v>
      </c>
      <c r="C1678" s="2013">
        <v>201.0</v>
      </c>
      <c r="D1678" s="2013">
        <v>403.0</v>
      </c>
      <c r="E1678" s="2013">
        <v>268.0</v>
      </c>
      <c r="F1678" s="2013">
        <v>268.0</v>
      </c>
      <c r="G1678" s="2013">
        <v>268.0</v>
      </c>
      <c r="H1678" s="2013">
        <v>268.0</v>
      </c>
    </row>
    <row r="1679">
      <c r="B1679" s="2013">
        <v>1677.0</v>
      </c>
      <c r="C1679" s="2013">
        <v>202.0</v>
      </c>
      <c r="D1679" s="2013">
        <v>403.0</v>
      </c>
      <c r="E1679" s="2013">
        <v>268.0</v>
      </c>
      <c r="F1679" s="2013">
        <v>268.0</v>
      </c>
      <c r="G1679" s="2013">
        <v>268.0</v>
      </c>
      <c r="H1679" s="2013">
        <v>268.0</v>
      </c>
    </row>
    <row r="1680">
      <c r="B1680" s="2013">
        <v>1678.0</v>
      </c>
      <c r="C1680" s="2013">
        <v>201.0</v>
      </c>
      <c r="D1680" s="2013">
        <v>403.0</v>
      </c>
      <c r="E1680" s="2013">
        <v>268.0</v>
      </c>
      <c r="F1680" s="2013">
        <v>268.0</v>
      </c>
      <c r="G1680" s="2013">
        <v>269.0</v>
      </c>
      <c r="H1680" s="2013">
        <v>269.0</v>
      </c>
    </row>
    <row r="1681">
      <c r="B1681" s="2013">
        <v>1679.0</v>
      </c>
      <c r="C1681" s="2013">
        <v>202.0</v>
      </c>
      <c r="D1681" s="2013">
        <v>403.0</v>
      </c>
      <c r="E1681" s="2013">
        <v>268.0</v>
      </c>
      <c r="F1681" s="2013">
        <v>268.0</v>
      </c>
      <c r="G1681" s="2013">
        <v>269.0</v>
      </c>
      <c r="H1681" s="2013">
        <v>269.0</v>
      </c>
    </row>
    <row r="1682">
      <c r="B1682" s="2013">
        <v>1680.0</v>
      </c>
      <c r="C1682" s="2013">
        <v>201.0</v>
      </c>
      <c r="D1682" s="2013">
        <v>403.0</v>
      </c>
      <c r="E1682" s="2013">
        <v>269.0</v>
      </c>
      <c r="F1682" s="2013">
        <v>269.0</v>
      </c>
      <c r="G1682" s="2013">
        <v>269.0</v>
      </c>
      <c r="H1682" s="2013">
        <v>269.0</v>
      </c>
    </row>
    <row r="1683">
      <c r="B1683" s="2013">
        <v>1681.0</v>
      </c>
      <c r="C1683" s="2013">
        <v>202.0</v>
      </c>
      <c r="D1683" s="2013">
        <v>403.0</v>
      </c>
      <c r="E1683" s="2013">
        <v>269.0</v>
      </c>
      <c r="F1683" s="2013">
        <v>269.0</v>
      </c>
      <c r="G1683" s="2013">
        <v>269.0</v>
      </c>
      <c r="H1683" s="2013">
        <v>269.0</v>
      </c>
    </row>
    <row r="1684">
      <c r="B1684" s="2013">
        <v>1682.0</v>
      </c>
      <c r="C1684" s="2013">
        <v>202.0</v>
      </c>
      <c r="D1684" s="2013">
        <v>404.0</v>
      </c>
      <c r="E1684" s="2013">
        <v>269.0</v>
      </c>
      <c r="F1684" s="2013">
        <v>269.0</v>
      </c>
      <c r="G1684" s="2013">
        <v>269.0</v>
      </c>
      <c r="H1684" s="2013">
        <v>269.0</v>
      </c>
    </row>
    <row r="1685">
      <c r="B1685" s="2013">
        <v>1683.0</v>
      </c>
      <c r="C1685" s="2013">
        <v>202.0</v>
      </c>
      <c r="D1685" s="2013">
        <v>403.0</v>
      </c>
      <c r="E1685" s="2013">
        <v>269.0</v>
      </c>
      <c r="F1685" s="2013">
        <v>269.0</v>
      </c>
      <c r="G1685" s="2013">
        <v>270.0</v>
      </c>
      <c r="H1685" s="2013">
        <v>270.0</v>
      </c>
    </row>
    <row r="1686">
      <c r="B1686" s="2013">
        <v>1684.0</v>
      </c>
      <c r="C1686" s="2013">
        <v>202.0</v>
      </c>
      <c r="D1686" s="2013">
        <v>404.0</v>
      </c>
      <c r="E1686" s="2013">
        <v>269.0</v>
      </c>
      <c r="F1686" s="2013">
        <v>269.0</v>
      </c>
      <c r="G1686" s="2013">
        <v>270.0</v>
      </c>
      <c r="H1686" s="2013">
        <v>270.0</v>
      </c>
    </row>
    <row r="1687">
      <c r="B1687" s="2013">
        <v>1685.0</v>
      </c>
      <c r="C1687" s="2013">
        <v>202.0</v>
      </c>
      <c r="D1687" s="2013">
        <v>405.0</v>
      </c>
      <c r="E1687" s="2013">
        <v>269.0</v>
      </c>
      <c r="F1687" s="2013">
        <v>269.0</v>
      </c>
      <c r="G1687" s="2013">
        <v>270.0</v>
      </c>
      <c r="H1687" s="2013">
        <v>270.0</v>
      </c>
    </row>
    <row r="1688">
      <c r="B1688" s="2013">
        <v>1686.0</v>
      </c>
      <c r="C1688" s="2013">
        <v>202.0</v>
      </c>
      <c r="D1688" s="2013">
        <v>404.0</v>
      </c>
      <c r="E1688" s="2013">
        <v>270.0</v>
      </c>
      <c r="F1688" s="2013">
        <v>270.0</v>
      </c>
      <c r="G1688" s="2013">
        <v>270.0</v>
      </c>
      <c r="H1688" s="2013">
        <v>270.0</v>
      </c>
    </row>
    <row r="1689">
      <c r="B1689" s="2013">
        <v>1687.0</v>
      </c>
      <c r="C1689" s="2013">
        <v>202.0</v>
      </c>
      <c r="D1689" s="2013">
        <v>405.0</v>
      </c>
      <c r="E1689" s="2013">
        <v>270.0</v>
      </c>
      <c r="F1689" s="2013">
        <v>270.0</v>
      </c>
      <c r="G1689" s="2013">
        <v>270.0</v>
      </c>
      <c r="H1689" s="2013">
        <v>270.0</v>
      </c>
    </row>
    <row r="1690">
      <c r="B1690" s="2013">
        <v>1688.0</v>
      </c>
      <c r="C1690" s="2013">
        <v>203.0</v>
      </c>
      <c r="D1690" s="2013">
        <v>405.0</v>
      </c>
      <c r="E1690" s="2013">
        <v>270.0</v>
      </c>
      <c r="F1690" s="2013">
        <v>270.0</v>
      </c>
      <c r="G1690" s="2013">
        <v>270.0</v>
      </c>
      <c r="H1690" s="2013">
        <v>270.0</v>
      </c>
    </row>
    <row r="1691">
      <c r="B1691" s="2013">
        <v>1689.0</v>
      </c>
      <c r="C1691" s="2013">
        <v>203.0</v>
      </c>
      <c r="D1691" s="2013">
        <v>406.0</v>
      </c>
      <c r="E1691" s="2013">
        <v>270.0</v>
      </c>
      <c r="F1691" s="2013">
        <v>270.0</v>
      </c>
      <c r="G1691" s="2013">
        <v>270.0</v>
      </c>
      <c r="H1691" s="2013">
        <v>270.0</v>
      </c>
    </row>
    <row r="1692">
      <c r="B1692" s="2013">
        <v>1690.0</v>
      </c>
      <c r="C1692" s="2013">
        <v>203.0</v>
      </c>
      <c r="D1692" s="2013">
        <v>405.0</v>
      </c>
      <c r="E1692" s="2013">
        <v>270.0</v>
      </c>
      <c r="F1692" s="2013">
        <v>270.0</v>
      </c>
      <c r="G1692" s="2013">
        <v>271.0</v>
      </c>
      <c r="H1692" s="2013">
        <v>271.0</v>
      </c>
    </row>
    <row r="1693">
      <c r="B1693" s="2013">
        <v>1691.0</v>
      </c>
      <c r="C1693" s="2013">
        <v>203.0</v>
      </c>
      <c r="D1693" s="2013">
        <v>406.0</v>
      </c>
      <c r="E1693" s="2013">
        <v>270.0</v>
      </c>
      <c r="F1693" s="2013">
        <v>270.0</v>
      </c>
      <c r="G1693" s="2013">
        <v>271.0</v>
      </c>
      <c r="H1693" s="2013">
        <v>271.0</v>
      </c>
    </row>
    <row r="1694">
      <c r="B1694" s="2013">
        <v>1692.0</v>
      </c>
      <c r="C1694" s="2013">
        <v>203.0</v>
      </c>
      <c r="D1694" s="2013">
        <v>407.0</v>
      </c>
      <c r="E1694" s="2013">
        <v>270.0</v>
      </c>
      <c r="F1694" s="2013">
        <v>270.0</v>
      </c>
      <c r="G1694" s="2013">
        <v>271.0</v>
      </c>
      <c r="H1694" s="2013">
        <v>271.0</v>
      </c>
    </row>
    <row r="1695">
      <c r="B1695" s="2013">
        <v>1693.0</v>
      </c>
      <c r="C1695" s="2013">
        <v>203.0</v>
      </c>
      <c r="D1695" s="2013">
        <v>406.0</v>
      </c>
      <c r="E1695" s="2013">
        <v>271.0</v>
      </c>
      <c r="F1695" s="2013">
        <v>271.0</v>
      </c>
      <c r="G1695" s="2013">
        <v>271.0</v>
      </c>
      <c r="H1695" s="2013">
        <v>271.0</v>
      </c>
    </row>
    <row r="1696">
      <c r="B1696" s="2013">
        <v>1694.0</v>
      </c>
      <c r="C1696" s="2013">
        <v>203.0</v>
      </c>
      <c r="D1696" s="2013">
        <v>407.0</v>
      </c>
      <c r="E1696" s="2013">
        <v>271.0</v>
      </c>
      <c r="F1696" s="2013">
        <v>271.0</v>
      </c>
      <c r="G1696" s="2013">
        <v>271.0</v>
      </c>
      <c r="H1696" s="2013">
        <v>271.0</v>
      </c>
    </row>
    <row r="1697">
      <c r="B1697" s="2013">
        <v>1695.0</v>
      </c>
      <c r="C1697" s="2013">
        <v>204.0</v>
      </c>
      <c r="D1697" s="2013">
        <v>407.0</v>
      </c>
      <c r="E1697" s="2013">
        <v>271.0</v>
      </c>
      <c r="F1697" s="2013">
        <v>271.0</v>
      </c>
      <c r="G1697" s="2013">
        <v>271.0</v>
      </c>
      <c r="H1697" s="2013">
        <v>271.0</v>
      </c>
    </row>
    <row r="1698">
      <c r="B1698" s="2013">
        <v>1696.0</v>
      </c>
      <c r="C1698" s="2013">
        <v>203.0</v>
      </c>
      <c r="D1698" s="2013">
        <v>407.0</v>
      </c>
      <c r="E1698" s="2013">
        <v>271.0</v>
      </c>
      <c r="F1698" s="2013">
        <v>271.0</v>
      </c>
      <c r="G1698" s="2013">
        <v>272.0</v>
      </c>
      <c r="H1698" s="2013">
        <v>272.0</v>
      </c>
    </row>
    <row r="1699">
      <c r="B1699" s="2013">
        <v>1697.0</v>
      </c>
      <c r="C1699" s="2013">
        <v>204.0</v>
      </c>
      <c r="D1699" s="2013">
        <v>407.0</v>
      </c>
      <c r="E1699" s="2013">
        <v>271.0</v>
      </c>
      <c r="F1699" s="2013">
        <v>271.0</v>
      </c>
      <c r="G1699" s="2013">
        <v>272.0</v>
      </c>
      <c r="H1699" s="2013">
        <v>272.0</v>
      </c>
    </row>
    <row r="1700">
      <c r="B1700" s="2013">
        <v>1698.0</v>
      </c>
      <c r="C1700" s="2013">
        <v>203.0</v>
      </c>
      <c r="D1700" s="2013">
        <v>407.0</v>
      </c>
      <c r="E1700" s="2013">
        <v>272.0</v>
      </c>
      <c r="F1700" s="2013">
        <v>272.0</v>
      </c>
      <c r="G1700" s="2013">
        <v>272.0</v>
      </c>
      <c r="H1700" s="2013">
        <v>272.0</v>
      </c>
    </row>
    <row r="1701">
      <c r="B1701" s="2013">
        <v>1699.0</v>
      </c>
      <c r="C1701" s="2013">
        <v>204.0</v>
      </c>
      <c r="D1701" s="2013">
        <v>407.0</v>
      </c>
      <c r="E1701" s="2013">
        <v>272.0</v>
      </c>
      <c r="F1701" s="2013">
        <v>272.0</v>
      </c>
      <c r="G1701" s="2013">
        <v>272.0</v>
      </c>
      <c r="H1701" s="2013">
        <v>272.0</v>
      </c>
    </row>
    <row r="1702">
      <c r="B1702" s="2013">
        <v>1700.0</v>
      </c>
      <c r="C1702" s="2013">
        <v>204.0</v>
      </c>
      <c r="D1702" s="2013">
        <v>408.0</v>
      </c>
      <c r="E1702" s="2013">
        <v>272.0</v>
      </c>
      <c r="F1702" s="2013">
        <v>272.0</v>
      </c>
      <c r="G1702" s="2013">
        <v>272.0</v>
      </c>
      <c r="H1702" s="2013">
        <v>272.0</v>
      </c>
    </row>
    <row r="1703">
      <c r="B1703" s="2013">
        <v>1701.0</v>
      </c>
      <c r="C1703" s="2013">
        <v>204.0</v>
      </c>
      <c r="D1703" s="2013">
        <v>409.0</v>
      </c>
      <c r="E1703" s="2013">
        <v>272.0</v>
      </c>
      <c r="F1703" s="2013">
        <v>272.0</v>
      </c>
      <c r="G1703" s="2013">
        <v>272.0</v>
      </c>
      <c r="H1703" s="2013">
        <v>272.0</v>
      </c>
    </row>
    <row r="1704">
      <c r="B1704" s="2013">
        <v>1702.0</v>
      </c>
      <c r="C1704" s="2013">
        <v>205.0</v>
      </c>
      <c r="D1704" s="2013">
        <v>409.0</v>
      </c>
      <c r="E1704" s="2013">
        <v>272.0</v>
      </c>
      <c r="F1704" s="2013">
        <v>272.0</v>
      </c>
      <c r="G1704" s="2013">
        <v>272.0</v>
      </c>
      <c r="H1704" s="2013">
        <v>272.0</v>
      </c>
    </row>
    <row r="1705">
      <c r="B1705" s="2013">
        <v>1703.0</v>
      </c>
      <c r="C1705" s="2013">
        <v>204.0</v>
      </c>
      <c r="D1705" s="2013">
        <v>409.0</v>
      </c>
      <c r="E1705" s="2013">
        <v>272.0</v>
      </c>
      <c r="F1705" s="2013">
        <v>272.0</v>
      </c>
      <c r="G1705" s="2013">
        <v>273.0</v>
      </c>
      <c r="H1705" s="2013">
        <v>273.0</v>
      </c>
    </row>
    <row r="1706">
      <c r="B1706" s="2013">
        <v>1704.0</v>
      </c>
      <c r="C1706" s="2013">
        <v>205.0</v>
      </c>
      <c r="D1706" s="2013">
        <v>409.0</v>
      </c>
      <c r="E1706" s="2013">
        <v>272.0</v>
      </c>
      <c r="F1706" s="2013">
        <v>272.0</v>
      </c>
      <c r="G1706" s="2013">
        <v>273.0</v>
      </c>
      <c r="H1706" s="2013">
        <v>273.0</v>
      </c>
    </row>
    <row r="1707">
      <c r="B1707" s="2013">
        <v>1705.0</v>
      </c>
      <c r="C1707" s="2013">
        <v>204.0</v>
      </c>
      <c r="D1707" s="2013">
        <v>409.0</v>
      </c>
      <c r="E1707" s="2013">
        <v>273.0</v>
      </c>
      <c r="F1707" s="2013">
        <v>273.0</v>
      </c>
      <c r="G1707" s="2013">
        <v>273.0</v>
      </c>
      <c r="H1707" s="2013">
        <v>273.0</v>
      </c>
    </row>
    <row r="1708">
      <c r="B1708" s="2013">
        <v>1706.0</v>
      </c>
      <c r="C1708" s="2013">
        <v>205.0</v>
      </c>
      <c r="D1708" s="2013">
        <v>409.0</v>
      </c>
      <c r="E1708" s="2013">
        <v>273.0</v>
      </c>
      <c r="F1708" s="2013">
        <v>273.0</v>
      </c>
      <c r="G1708" s="2013">
        <v>273.0</v>
      </c>
      <c r="H1708" s="2013">
        <v>273.0</v>
      </c>
    </row>
    <row r="1709">
      <c r="B1709" s="2013">
        <v>1707.0</v>
      </c>
      <c r="C1709" s="2013">
        <v>205.0</v>
      </c>
      <c r="D1709" s="2013">
        <v>410.0</v>
      </c>
      <c r="E1709" s="2013">
        <v>273.0</v>
      </c>
      <c r="F1709" s="2013">
        <v>273.0</v>
      </c>
      <c r="G1709" s="2013">
        <v>273.0</v>
      </c>
      <c r="H1709" s="2013">
        <v>273.0</v>
      </c>
    </row>
    <row r="1710">
      <c r="B1710" s="2013">
        <v>1708.0</v>
      </c>
      <c r="C1710" s="2013">
        <v>205.0</v>
      </c>
      <c r="D1710" s="2013">
        <v>409.0</v>
      </c>
      <c r="E1710" s="2013">
        <v>273.0</v>
      </c>
      <c r="F1710" s="2013">
        <v>273.0</v>
      </c>
      <c r="G1710" s="2013">
        <v>274.0</v>
      </c>
      <c r="H1710" s="2013">
        <v>274.0</v>
      </c>
    </row>
    <row r="1711">
      <c r="B1711" s="2013">
        <v>1709.0</v>
      </c>
      <c r="C1711" s="2013">
        <v>205.0</v>
      </c>
      <c r="D1711" s="2013">
        <v>410.0</v>
      </c>
      <c r="E1711" s="2013">
        <v>273.0</v>
      </c>
      <c r="F1711" s="2013">
        <v>273.0</v>
      </c>
      <c r="G1711" s="2013">
        <v>274.0</v>
      </c>
      <c r="H1711" s="2013">
        <v>274.0</v>
      </c>
    </row>
    <row r="1712">
      <c r="B1712" s="2013">
        <v>1710.0</v>
      </c>
      <c r="C1712" s="2013">
        <v>205.0</v>
      </c>
      <c r="D1712" s="2013">
        <v>411.0</v>
      </c>
      <c r="E1712" s="2013">
        <v>273.0</v>
      </c>
      <c r="F1712" s="2013">
        <v>273.0</v>
      </c>
      <c r="G1712" s="2013">
        <v>274.0</v>
      </c>
      <c r="H1712" s="2013">
        <v>274.0</v>
      </c>
    </row>
    <row r="1713">
      <c r="B1713" s="2013">
        <v>1711.0</v>
      </c>
      <c r="C1713" s="2013">
        <v>205.0</v>
      </c>
      <c r="D1713" s="2013">
        <v>410.0</v>
      </c>
      <c r="E1713" s="2013">
        <v>274.0</v>
      </c>
      <c r="F1713" s="2013">
        <v>274.0</v>
      </c>
      <c r="G1713" s="2013">
        <v>274.0</v>
      </c>
      <c r="H1713" s="2013">
        <v>274.0</v>
      </c>
    </row>
    <row r="1714">
      <c r="B1714" s="2013">
        <v>1712.0</v>
      </c>
      <c r="C1714" s="2013">
        <v>205.0</v>
      </c>
      <c r="D1714" s="2013">
        <v>411.0</v>
      </c>
      <c r="E1714" s="2013">
        <v>274.0</v>
      </c>
      <c r="F1714" s="2013">
        <v>274.0</v>
      </c>
      <c r="G1714" s="2013">
        <v>274.0</v>
      </c>
      <c r="H1714" s="2013">
        <v>274.0</v>
      </c>
    </row>
    <row r="1715">
      <c r="B1715" s="2013">
        <v>1713.0</v>
      </c>
      <c r="C1715" s="2013">
        <v>206.0</v>
      </c>
      <c r="D1715" s="2013">
        <v>411.0</v>
      </c>
      <c r="E1715" s="2013">
        <v>274.0</v>
      </c>
      <c r="F1715" s="2013">
        <v>274.0</v>
      </c>
      <c r="G1715" s="2013">
        <v>274.0</v>
      </c>
      <c r="H1715" s="2013">
        <v>274.0</v>
      </c>
    </row>
    <row r="1716">
      <c r="B1716" s="2013">
        <v>1714.0</v>
      </c>
      <c r="C1716" s="2013">
        <v>206.0</v>
      </c>
      <c r="D1716" s="2013">
        <v>412.0</v>
      </c>
      <c r="E1716" s="2013">
        <v>274.0</v>
      </c>
      <c r="F1716" s="2013">
        <v>274.0</v>
      </c>
      <c r="G1716" s="2013">
        <v>274.0</v>
      </c>
      <c r="H1716" s="2013">
        <v>274.0</v>
      </c>
    </row>
    <row r="1717">
      <c r="B1717" s="2013">
        <v>1715.0</v>
      </c>
      <c r="C1717" s="2013">
        <v>206.0</v>
      </c>
      <c r="D1717" s="2013">
        <v>411.0</v>
      </c>
      <c r="E1717" s="2013">
        <v>274.0</v>
      </c>
      <c r="F1717" s="2013">
        <v>274.0</v>
      </c>
      <c r="G1717" s="2013">
        <v>275.0</v>
      </c>
      <c r="H1717" s="2013">
        <v>275.0</v>
      </c>
    </row>
    <row r="1718">
      <c r="B1718" s="2013">
        <v>1716.0</v>
      </c>
      <c r="C1718" s="2013">
        <v>206.0</v>
      </c>
      <c r="D1718" s="2013">
        <v>412.0</v>
      </c>
      <c r="E1718" s="2013">
        <v>274.0</v>
      </c>
      <c r="F1718" s="2013">
        <v>274.0</v>
      </c>
      <c r="G1718" s="2013">
        <v>275.0</v>
      </c>
      <c r="H1718" s="2013">
        <v>275.0</v>
      </c>
    </row>
    <row r="1719">
      <c r="B1719" s="2013">
        <v>1717.0</v>
      </c>
      <c r="C1719" s="2013">
        <v>206.0</v>
      </c>
      <c r="D1719" s="2013">
        <v>413.0</v>
      </c>
      <c r="E1719" s="2013">
        <v>274.0</v>
      </c>
      <c r="F1719" s="2013">
        <v>274.0</v>
      </c>
      <c r="G1719" s="2013">
        <v>275.0</v>
      </c>
      <c r="H1719" s="2013">
        <v>275.0</v>
      </c>
    </row>
    <row r="1720">
      <c r="B1720" s="2013">
        <v>1718.0</v>
      </c>
      <c r="C1720" s="2013">
        <v>206.0</v>
      </c>
      <c r="D1720" s="2013">
        <v>412.0</v>
      </c>
      <c r="E1720" s="2013">
        <v>275.0</v>
      </c>
      <c r="F1720" s="2013">
        <v>275.0</v>
      </c>
      <c r="G1720" s="2013">
        <v>275.0</v>
      </c>
      <c r="H1720" s="2013">
        <v>275.0</v>
      </c>
    </row>
    <row r="1721">
      <c r="B1721" s="2013">
        <v>1719.0</v>
      </c>
      <c r="C1721" s="2013">
        <v>206.0</v>
      </c>
      <c r="D1721" s="2013">
        <v>413.0</v>
      </c>
      <c r="E1721" s="2013">
        <v>275.0</v>
      </c>
      <c r="F1721" s="2013">
        <v>275.0</v>
      </c>
      <c r="G1721" s="2013">
        <v>275.0</v>
      </c>
      <c r="H1721" s="2013">
        <v>275.0</v>
      </c>
    </row>
    <row r="1722">
      <c r="B1722" s="2013">
        <v>1720.0</v>
      </c>
      <c r="C1722" s="2013">
        <v>207.0</v>
      </c>
      <c r="D1722" s="2013">
        <v>413.0</v>
      </c>
      <c r="E1722" s="2013">
        <v>275.0</v>
      </c>
      <c r="F1722" s="2013">
        <v>275.0</v>
      </c>
      <c r="G1722" s="2013">
        <v>275.0</v>
      </c>
      <c r="H1722" s="2013">
        <v>275.0</v>
      </c>
    </row>
    <row r="1723">
      <c r="B1723" s="2013">
        <v>1721.0</v>
      </c>
      <c r="C1723" s="2013">
        <v>206.0</v>
      </c>
      <c r="D1723" s="2013">
        <v>413.0</v>
      </c>
      <c r="E1723" s="2013">
        <v>275.0</v>
      </c>
      <c r="F1723" s="2013">
        <v>275.0</v>
      </c>
      <c r="G1723" s="2013">
        <v>276.0</v>
      </c>
      <c r="H1723" s="2013">
        <v>276.0</v>
      </c>
    </row>
    <row r="1724">
      <c r="B1724" s="2013">
        <v>1722.0</v>
      </c>
      <c r="C1724" s="2013">
        <v>207.0</v>
      </c>
      <c r="D1724" s="2013">
        <v>413.0</v>
      </c>
      <c r="E1724" s="2013">
        <v>275.0</v>
      </c>
      <c r="F1724" s="2013">
        <v>275.0</v>
      </c>
      <c r="G1724" s="2013">
        <v>276.0</v>
      </c>
      <c r="H1724" s="2013">
        <v>276.0</v>
      </c>
    </row>
    <row r="1725">
      <c r="B1725" s="2013">
        <v>1723.0</v>
      </c>
      <c r="C1725" s="2013">
        <v>206.0</v>
      </c>
      <c r="D1725" s="2013">
        <v>413.0</v>
      </c>
      <c r="E1725" s="2013">
        <v>276.0</v>
      </c>
      <c r="F1725" s="2013">
        <v>276.0</v>
      </c>
      <c r="G1725" s="2013">
        <v>276.0</v>
      </c>
      <c r="H1725" s="2013">
        <v>276.0</v>
      </c>
    </row>
    <row r="1726">
      <c r="B1726" s="2013">
        <v>1724.0</v>
      </c>
      <c r="C1726" s="2013">
        <v>207.0</v>
      </c>
      <c r="D1726" s="2013">
        <v>413.0</v>
      </c>
      <c r="E1726" s="2013">
        <v>276.0</v>
      </c>
      <c r="F1726" s="2013">
        <v>276.0</v>
      </c>
      <c r="G1726" s="2013">
        <v>276.0</v>
      </c>
      <c r="H1726" s="2013">
        <v>276.0</v>
      </c>
    </row>
    <row r="1727">
      <c r="B1727" s="2013">
        <v>1725.0</v>
      </c>
      <c r="C1727" s="2013">
        <v>207.0</v>
      </c>
      <c r="D1727" s="2013">
        <v>414.0</v>
      </c>
      <c r="E1727" s="2013">
        <v>276.0</v>
      </c>
      <c r="F1727" s="2013">
        <v>276.0</v>
      </c>
      <c r="G1727" s="2013">
        <v>276.0</v>
      </c>
      <c r="H1727" s="2013">
        <v>276.0</v>
      </c>
    </row>
    <row r="1728">
      <c r="B1728" s="2013">
        <v>1726.0</v>
      </c>
      <c r="C1728" s="2013">
        <v>207.0</v>
      </c>
      <c r="D1728" s="2013">
        <v>415.0</v>
      </c>
      <c r="E1728" s="2013">
        <v>276.0</v>
      </c>
      <c r="F1728" s="2013">
        <v>276.0</v>
      </c>
      <c r="G1728" s="2013">
        <v>276.0</v>
      </c>
      <c r="H1728" s="2013">
        <v>276.0</v>
      </c>
    </row>
    <row r="1729">
      <c r="B1729" s="2013">
        <v>1727.0</v>
      </c>
      <c r="C1729" s="2013">
        <v>208.0</v>
      </c>
      <c r="D1729" s="2013">
        <v>415.0</v>
      </c>
      <c r="E1729" s="2013">
        <v>276.0</v>
      </c>
      <c r="F1729" s="2013">
        <v>276.0</v>
      </c>
      <c r="G1729" s="2013">
        <v>276.0</v>
      </c>
      <c r="H1729" s="2013">
        <v>276.0</v>
      </c>
    </row>
    <row r="1730">
      <c r="B1730" s="2013">
        <v>1728.0</v>
      </c>
      <c r="C1730" s="2013">
        <v>207.0</v>
      </c>
      <c r="D1730" s="2013">
        <v>415.0</v>
      </c>
      <c r="E1730" s="2013">
        <v>276.0</v>
      </c>
      <c r="F1730" s="2013">
        <v>276.0</v>
      </c>
      <c r="G1730" s="2013">
        <v>277.0</v>
      </c>
      <c r="H1730" s="2013">
        <v>277.0</v>
      </c>
    </row>
    <row r="1731">
      <c r="B1731" s="2013">
        <v>1729.0</v>
      </c>
      <c r="C1731" s="2013">
        <v>208.0</v>
      </c>
      <c r="D1731" s="2013">
        <v>415.0</v>
      </c>
      <c r="E1731" s="2013">
        <v>276.0</v>
      </c>
      <c r="F1731" s="2013">
        <v>276.0</v>
      </c>
      <c r="G1731" s="2013">
        <v>277.0</v>
      </c>
      <c r="H1731" s="2013">
        <v>277.0</v>
      </c>
    </row>
    <row r="1732">
      <c r="B1732" s="2013">
        <v>1730.0</v>
      </c>
      <c r="C1732" s="2013">
        <v>207.0</v>
      </c>
      <c r="D1732" s="2013">
        <v>415.0</v>
      </c>
      <c r="E1732" s="2013">
        <v>277.0</v>
      </c>
      <c r="F1732" s="2013">
        <v>277.0</v>
      </c>
      <c r="G1732" s="2013">
        <v>277.0</v>
      </c>
      <c r="H1732" s="2013">
        <v>277.0</v>
      </c>
    </row>
    <row r="1733">
      <c r="B1733" s="2013">
        <v>1731.0</v>
      </c>
      <c r="C1733" s="2013">
        <v>208.0</v>
      </c>
      <c r="D1733" s="2013">
        <v>415.0</v>
      </c>
      <c r="E1733" s="2013">
        <v>277.0</v>
      </c>
      <c r="F1733" s="2013">
        <v>277.0</v>
      </c>
      <c r="G1733" s="2013">
        <v>277.0</v>
      </c>
      <c r="H1733" s="2013">
        <v>277.0</v>
      </c>
    </row>
    <row r="1734">
      <c r="B1734" s="2013">
        <v>1732.0</v>
      </c>
      <c r="C1734" s="2013">
        <v>208.0</v>
      </c>
      <c r="D1734" s="2013">
        <v>416.0</v>
      </c>
      <c r="E1734" s="2013">
        <v>277.0</v>
      </c>
      <c r="F1734" s="2013">
        <v>277.0</v>
      </c>
      <c r="G1734" s="2013">
        <v>277.0</v>
      </c>
      <c r="H1734" s="2013">
        <v>277.0</v>
      </c>
    </row>
    <row r="1735">
      <c r="B1735" s="2013">
        <v>1733.0</v>
      </c>
      <c r="C1735" s="2013">
        <v>208.0</v>
      </c>
      <c r="D1735" s="2013">
        <v>415.0</v>
      </c>
      <c r="E1735" s="2013">
        <v>277.0</v>
      </c>
      <c r="F1735" s="2013">
        <v>277.0</v>
      </c>
      <c r="G1735" s="2013">
        <v>278.0</v>
      </c>
      <c r="H1735" s="2013">
        <v>278.0</v>
      </c>
    </row>
    <row r="1736">
      <c r="B1736" s="2013">
        <v>1734.0</v>
      </c>
      <c r="C1736" s="2013">
        <v>208.0</v>
      </c>
      <c r="D1736" s="2013">
        <v>416.0</v>
      </c>
      <c r="E1736" s="2013">
        <v>277.0</v>
      </c>
      <c r="F1736" s="2013">
        <v>277.0</v>
      </c>
      <c r="G1736" s="2013">
        <v>278.0</v>
      </c>
      <c r="H1736" s="2013">
        <v>278.0</v>
      </c>
    </row>
    <row r="1737">
      <c r="B1737" s="2013">
        <v>1735.0</v>
      </c>
      <c r="C1737" s="2013">
        <v>208.0</v>
      </c>
      <c r="D1737" s="2013">
        <v>417.0</v>
      </c>
      <c r="E1737" s="2013">
        <v>277.0</v>
      </c>
      <c r="F1737" s="2013">
        <v>277.0</v>
      </c>
      <c r="G1737" s="2013">
        <v>278.0</v>
      </c>
      <c r="H1737" s="2013">
        <v>278.0</v>
      </c>
    </row>
    <row r="1738">
      <c r="B1738" s="2013">
        <v>1736.0</v>
      </c>
      <c r="C1738" s="2013">
        <v>208.0</v>
      </c>
      <c r="D1738" s="2013">
        <v>416.0</v>
      </c>
      <c r="E1738" s="2013">
        <v>278.0</v>
      </c>
      <c r="F1738" s="2013">
        <v>278.0</v>
      </c>
      <c r="G1738" s="2013">
        <v>278.0</v>
      </c>
      <c r="H1738" s="2013">
        <v>278.0</v>
      </c>
    </row>
    <row r="1739">
      <c r="B1739" s="2013">
        <v>1737.0</v>
      </c>
      <c r="C1739" s="2013">
        <v>208.0</v>
      </c>
      <c r="D1739" s="2013">
        <v>417.0</v>
      </c>
      <c r="E1739" s="2013">
        <v>278.0</v>
      </c>
      <c r="F1739" s="2013">
        <v>278.0</v>
      </c>
      <c r="G1739" s="2013">
        <v>278.0</v>
      </c>
      <c r="H1739" s="2013">
        <v>278.0</v>
      </c>
    </row>
    <row r="1740">
      <c r="B1740" s="2013">
        <v>1738.0</v>
      </c>
      <c r="C1740" s="2013">
        <v>209.0</v>
      </c>
      <c r="D1740" s="2013">
        <v>417.0</v>
      </c>
      <c r="E1740" s="2013">
        <v>278.0</v>
      </c>
      <c r="F1740" s="2013">
        <v>278.0</v>
      </c>
      <c r="G1740" s="2013">
        <v>278.0</v>
      </c>
      <c r="H1740" s="2013">
        <v>278.0</v>
      </c>
    </row>
    <row r="1741">
      <c r="B1741" s="2013">
        <v>1739.0</v>
      </c>
      <c r="C1741" s="2013">
        <v>209.0</v>
      </c>
      <c r="D1741" s="2013">
        <v>418.0</v>
      </c>
      <c r="E1741" s="2013">
        <v>278.0</v>
      </c>
      <c r="F1741" s="2013">
        <v>278.0</v>
      </c>
      <c r="G1741" s="2013">
        <v>278.0</v>
      </c>
      <c r="H1741" s="2013">
        <v>278.0</v>
      </c>
    </row>
    <row r="1742">
      <c r="B1742" s="2013">
        <v>1740.0</v>
      </c>
      <c r="C1742" s="2013">
        <v>209.0</v>
      </c>
      <c r="D1742" s="2013">
        <v>417.0</v>
      </c>
      <c r="E1742" s="2013">
        <v>278.0</v>
      </c>
      <c r="F1742" s="2013">
        <v>278.0</v>
      </c>
      <c r="G1742" s="2013">
        <v>279.0</v>
      </c>
      <c r="H1742" s="2013">
        <v>279.0</v>
      </c>
    </row>
    <row r="1743">
      <c r="B1743" s="2013">
        <v>1741.0</v>
      </c>
      <c r="C1743" s="2013">
        <v>209.0</v>
      </c>
      <c r="D1743" s="2013">
        <v>418.0</v>
      </c>
      <c r="E1743" s="2013">
        <v>278.0</v>
      </c>
      <c r="F1743" s="2013">
        <v>278.0</v>
      </c>
      <c r="G1743" s="2013">
        <v>279.0</v>
      </c>
      <c r="H1743" s="2013">
        <v>279.0</v>
      </c>
    </row>
    <row r="1744">
      <c r="B1744" s="2013">
        <v>1742.0</v>
      </c>
      <c r="C1744" s="2013">
        <v>209.0</v>
      </c>
      <c r="D1744" s="2013">
        <v>419.0</v>
      </c>
      <c r="E1744" s="2013">
        <v>278.0</v>
      </c>
      <c r="F1744" s="2013">
        <v>278.0</v>
      </c>
      <c r="G1744" s="2013">
        <v>279.0</v>
      </c>
      <c r="H1744" s="2013">
        <v>279.0</v>
      </c>
    </row>
    <row r="1745">
      <c r="B1745" s="2013">
        <v>1743.0</v>
      </c>
      <c r="C1745" s="2013">
        <v>209.0</v>
      </c>
      <c r="D1745" s="2013">
        <v>418.0</v>
      </c>
      <c r="E1745" s="2013">
        <v>279.0</v>
      </c>
      <c r="F1745" s="2013">
        <v>279.0</v>
      </c>
      <c r="G1745" s="2013">
        <v>279.0</v>
      </c>
      <c r="H1745" s="2013">
        <v>279.0</v>
      </c>
    </row>
    <row r="1746">
      <c r="B1746" s="2013">
        <v>1744.0</v>
      </c>
      <c r="C1746" s="2013">
        <v>209.0</v>
      </c>
      <c r="D1746" s="2013">
        <v>419.0</v>
      </c>
      <c r="E1746" s="2013">
        <v>279.0</v>
      </c>
      <c r="F1746" s="2013">
        <v>279.0</v>
      </c>
      <c r="G1746" s="2013">
        <v>279.0</v>
      </c>
      <c r="H1746" s="2013">
        <v>279.0</v>
      </c>
    </row>
    <row r="1747">
      <c r="B1747" s="2013">
        <v>1745.0</v>
      </c>
      <c r="C1747" s="2013">
        <v>210.0</v>
      </c>
      <c r="D1747" s="2013">
        <v>419.0</v>
      </c>
      <c r="E1747" s="2013">
        <v>279.0</v>
      </c>
      <c r="F1747" s="2013">
        <v>279.0</v>
      </c>
      <c r="G1747" s="2013">
        <v>279.0</v>
      </c>
      <c r="H1747" s="2013">
        <v>279.0</v>
      </c>
    </row>
    <row r="1748">
      <c r="B1748" s="2013">
        <v>1746.0</v>
      </c>
      <c r="C1748" s="2013">
        <v>209.0</v>
      </c>
      <c r="D1748" s="2013">
        <v>419.0</v>
      </c>
      <c r="E1748" s="2013">
        <v>279.0</v>
      </c>
      <c r="F1748" s="2013">
        <v>279.0</v>
      </c>
      <c r="G1748" s="2013">
        <v>280.0</v>
      </c>
      <c r="H1748" s="2013">
        <v>280.0</v>
      </c>
    </row>
    <row r="1749">
      <c r="B1749" s="2013">
        <v>1747.0</v>
      </c>
      <c r="C1749" s="2013">
        <v>210.0</v>
      </c>
      <c r="D1749" s="2013">
        <v>419.0</v>
      </c>
      <c r="E1749" s="2013">
        <v>279.0</v>
      </c>
      <c r="F1749" s="2013">
        <v>279.0</v>
      </c>
      <c r="G1749" s="2013">
        <v>280.0</v>
      </c>
      <c r="H1749" s="2013">
        <v>280.0</v>
      </c>
    </row>
    <row r="1750">
      <c r="B1750" s="2013">
        <v>1748.0</v>
      </c>
      <c r="C1750" s="2013">
        <v>209.0</v>
      </c>
      <c r="D1750" s="2013">
        <v>419.0</v>
      </c>
      <c r="E1750" s="2013">
        <v>280.0</v>
      </c>
      <c r="F1750" s="2013">
        <v>280.0</v>
      </c>
      <c r="G1750" s="2013">
        <v>280.0</v>
      </c>
      <c r="H1750" s="2013">
        <v>280.0</v>
      </c>
    </row>
    <row r="1751">
      <c r="B1751" s="2013">
        <v>1749.0</v>
      </c>
      <c r="C1751" s="2013">
        <v>210.0</v>
      </c>
      <c r="D1751" s="2013">
        <v>419.0</v>
      </c>
      <c r="E1751" s="2013">
        <v>280.0</v>
      </c>
      <c r="F1751" s="2013">
        <v>280.0</v>
      </c>
      <c r="G1751" s="2013">
        <v>280.0</v>
      </c>
      <c r="H1751" s="2013">
        <v>280.0</v>
      </c>
    </row>
    <row r="1752">
      <c r="B1752" s="2013">
        <v>1750.0</v>
      </c>
      <c r="C1752" s="2013">
        <v>210.0</v>
      </c>
      <c r="D1752" s="2013">
        <v>420.0</v>
      </c>
      <c r="E1752" s="2013">
        <v>280.0</v>
      </c>
      <c r="F1752" s="2013">
        <v>280.0</v>
      </c>
      <c r="G1752" s="2013">
        <v>280.0</v>
      </c>
      <c r="H1752" s="2013">
        <v>280.0</v>
      </c>
    </row>
    <row r="1753">
      <c r="B1753" s="2013">
        <v>1751.0</v>
      </c>
      <c r="C1753" s="2013">
        <v>210.0</v>
      </c>
      <c r="D1753" s="2013">
        <v>421.0</v>
      </c>
      <c r="E1753" s="2013">
        <v>280.0</v>
      </c>
      <c r="F1753" s="2013">
        <v>280.0</v>
      </c>
      <c r="G1753" s="2013">
        <v>280.0</v>
      </c>
      <c r="H1753" s="2013">
        <v>280.0</v>
      </c>
    </row>
    <row r="1754">
      <c r="B1754" s="2013">
        <v>1752.0</v>
      </c>
      <c r="C1754" s="2013">
        <v>211.0</v>
      </c>
      <c r="D1754" s="2013">
        <v>421.0</v>
      </c>
      <c r="E1754" s="2013">
        <v>280.0</v>
      </c>
      <c r="F1754" s="2013">
        <v>280.0</v>
      </c>
      <c r="G1754" s="2013">
        <v>280.0</v>
      </c>
      <c r="H1754" s="2013">
        <v>280.0</v>
      </c>
    </row>
    <row r="1755">
      <c r="B1755" s="2013">
        <v>1753.0</v>
      </c>
      <c r="C1755" s="2013">
        <v>210.0</v>
      </c>
      <c r="D1755" s="2013">
        <v>421.0</v>
      </c>
      <c r="E1755" s="2013">
        <v>280.0</v>
      </c>
      <c r="F1755" s="2013">
        <v>280.0</v>
      </c>
      <c r="G1755" s="2013">
        <v>281.0</v>
      </c>
      <c r="H1755" s="2013">
        <v>281.0</v>
      </c>
    </row>
    <row r="1756">
      <c r="B1756" s="2013">
        <v>1754.0</v>
      </c>
      <c r="C1756" s="2013">
        <v>211.0</v>
      </c>
      <c r="D1756" s="2013">
        <v>421.0</v>
      </c>
      <c r="E1756" s="2013">
        <v>280.0</v>
      </c>
      <c r="F1756" s="2013">
        <v>280.0</v>
      </c>
      <c r="G1756" s="2013">
        <v>281.0</v>
      </c>
      <c r="H1756" s="2013">
        <v>281.0</v>
      </c>
    </row>
    <row r="1757">
      <c r="B1757" s="2013">
        <v>1755.0</v>
      </c>
      <c r="C1757" s="2013">
        <v>210.0</v>
      </c>
      <c r="D1757" s="2013">
        <v>421.0</v>
      </c>
      <c r="E1757" s="2013">
        <v>281.0</v>
      </c>
      <c r="F1757" s="2013">
        <v>281.0</v>
      </c>
      <c r="G1757" s="2013">
        <v>281.0</v>
      </c>
      <c r="H1757" s="2013">
        <v>281.0</v>
      </c>
    </row>
    <row r="1758">
      <c r="B1758" s="2013">
        <v>1756.0</v>
      </c>
      <c r="C1758" s="2013">
        <v>211.0</v>
      </c>
      <c r="D1758" s="2013">
        <v>421.0</v>
      </c>
      <c r="E1758" s="2013">
        <v>281.0</v>
      </c>
      <c r="F1758" s="2013">
        <v>281.0</v>
      </c>
      <c r="G1758" s="2013">
        <v>281.0</v>
      </c>
      <c r="H1758" s="2013">
        <v>281.0</v>
      </c>
    </row>
    <row r="1759">
      <c r="B1759" s="2013">
        <v>1757.0</v>
      </c>
      <c r="C1759" s="2013">
        <v>211.0</v>
      </c>
      <c r="D1759" s="2013">
        <v>422.0</v>
      </c>
      <c r="E1759" s="2013">
        <v>281.0</v>
      </c>
      <c r="F1759" s="2013">
        <v>281.0</v>
      </c>
      <c r="G1759" s="2013">
        <v>281.0</v>
      </c>
      <c r="H1759" s="2013">
        <v>281.0</v>
      </c>
    </row>
    <row r="1760">
      <c r="B1760" s="2013">
        <v>1758.0</v>
      </c>
      <c r="C1760" s="2013">
        <v>211.0</v>
      </c>
      <c r="D1760" s="2013">
        <v>421.0</v>
      </c>
      <c r="E1760" s="2013">
        <v>281.0</v>
      </c>
      <c r="F1760" s="2013">
        <v>281.0</v>
      </c>
      <c r="G1760" s="2013">
        <v>282.0</v>
      </c>
      <c r="H1760" s="2013">
        <v>282.0</v>
      </c>
    </row>
    <row r="1761">
      <c r="B1761" s="2013">
        <v>1759.0</v>
      </c>
      <c r="C1761" s="2013">
        <v>211.0</v>
      </c>
      <c r="D1761" s="2013">
        <v>422.0</v>
      </c>
      <c r="E1761" s="2013">
        <v>281.0</v>
      </c>
      <c r="F1761" s="2013">
        <v>281.0</v>
      </c>
      <c r="G1761" s="2013">
        <v>282.0</v>
      </c>
      <c r="H1761" s="2013">
        <v>282.0</v>
      </c>
    </row>
    <row r="1762">
      <c r="B1762" s="2013">
        <v>1760.0</v>
      </c>
      <c r="C1762" s="2013">
        <v>211.0</v>
      </c>
      <c r="D1762" s="2013">
        <v>423.0</v>
      </c>
      <c r="E1762" s="2013">
        <v>281.0</v>
      </c>
      <c r="F1762" s="2013">
        <v>281.0</v>
      </c>
      <c r="G1762" s="2013">
        <v>282.0</v>
      </c>
      <c r="H1762" s="2013">
        <v>282.0</v>
      </c>
    </row>
    <row r="1763">
      <c r="B1763" s="2013">
        <v>1761.0</v>
      </c>
      <c r="C1763" s="2013">
        <v>211.0</v>
      </c>
      <c r="D1763" s="2013">
        <v>422.0</v>
      </c>
      <c r="E1763" s="2013">
        <v>282.0</v>
      </c>
      <c r="F1763" s="2013">
        <v>282.0</v>
      </c>
      <c r="G1763" s="2013">
        <v>282.0</v>
      </c>
      <c r="H1763" s="2013">
        <v>282.0</v>
      </c>
    </row>
    <row r="1764">
      <c r="B1764" s="2013">
        <v>1762.0</v>
      </c>
      <c r="C1764" s="2013">
        <v>211.0</v>
      </c>
      <c r="D1764" s="2013">
        <v>423.0</v>
      </c>
      <c r="E1764" s="2013">
        <v>282.0</v>
      </c>
      <c r="F1764" s="2013">
        <v>282.0</v>
      </c>
      <c r="G1764" s="2013">
        <v>282.0</v>
      </c>
      <c r="H1764" s="2013">
        <v>282.0</v>
      </c>
    </row>
    <row r="1765">
      <c r="B1765" s="2013">
        <v>1763.0</v>
      </c>
      <c r="C1765" s="2013">
        <v>212.0</v>
      </c>
      <c r="D1765" s="2013">
        <v>423.0</v>
      </c>
      <c r="E1765" s="2013">
        <v>282.0</v>
      </c>
      <c r="F1765" s="2013">
        <v>282.0</v>
      </c>
      <c r="G1765" s="2013">
        <v>282.0</v>
      </c>
      <c r="H1765" s="2013">
        <v>282.0</v>
      </c>
    </row>
    <row r="1766">
      <c r="B1766" s="2013">
        <v>1764.0</v>
      </c>
      <c r="C1766" s="2013">
        <v>212.0</v>
      </c>
      <c r="D1766" s="2013">
        <v>424.0</v>
      </c>
      <c r="E1766" s="2013">
        <v>282.0</v>
      </c>
      <c r="F1766" s="2013">
        <v>282.0</v>
      </c>
      <c r="G1766" s="2013">
        <v>282.0</v>
      </c>
      <c r="H1766" s="2013">
        <v>282.0</v>
      </c>
    </row>
    <row r="1767">
      <c r="B1767" s="2013">
        <v>1765.0</v>
      </c>
      <c r="C1767" s="2013">
        <v>212.0</v>
      </c>
      <c r="D1767" s="2013">
        <v>423.0</v>
      </c>
      <c r="E1767" s="2013">
        <v>282.0</v>
      </c>
      <c r="F1767" s="2013">
        <v>282.0</v>
      </c>
      <c r="G1767" s="2013">
        <v>283.0</v>
      </c>
      <c r="H1767" s="2013">
        <v>283.0</v>
      </c>
    </row>
    <row r="1768">
      <c r="B1768" s="2013">
        <v>1766.0</v>
      </c>
      <c r="C1768" s="2013">
        <v>212.0</v>
      </c>
      <c r="D1768" s="2013">
        <v>424.0</v>
      </c>
      <c r="E1768" s="2013">
        <v>282.0</v>
      </c>
      <c r="F1768" s="2013">
        <v>282.0</v>
      </c>
      <c r="G1768" s="2013">
        <v>283.0</v>
      </c>
      <c r="H1768" s="2013">
        <v>283.0</v>
      </c>
    </row>
    <row r="1769">
      <c r="B1769" s="2013">
        <v>1767.0</v>
      </c>
      <c r="C1769" s="2013">
        <v>212.0</v>
      </c>
      <c r="D1769" s="2013">
        <v>425.0</v>
      </c>
      <c r="E1769" s="2013">
        <v>282.0</v>
      </c>
      <c r="F1769" s="2013">
        <v>282.0</v>
      </c>
      <c r="G1769" s="2013">
        <v>283.0</v>
      </c>
      <c r="H1769" s="2013">
        <v>283.0</v>
      </c>
    </row>
    <row r="1770">
      <c r="B1770" s="2013">
        <v>1768.0</v>
      </c>
      <c r="C1770" s="2013">
        <v>212.0</v>
      </c>
      <c r="D1770" s="2013">
        <v>424.0</v>
      </c>
      <c r="E1770" s="2013">
        <v>283.0</v>
      </c>
      <c r="F1770" s="2013">
        <v>283.0</v>
      </c>
      <c r="G1770" s="2013">
        <v>283.0</v>
      </c>
      <c r="H1770" s="2013">
        <v>283.0</v>
      </c>
    </row>
    <row r="1771">
      <c r="B1771" s="2013">
        <v>1769.0</v>
      </c>
      <c r="C1771" s="2013">
        <v>212.0</v>
      </c>
      <c r="D1771" s="2013">
        <v>425.0</v>
      </c>
      <c r="E1771" s="2013">
        <v>283.0</v>
      </c>
      <c r="F1771" s="2013">
        <v>283.0</v>
      </c>
      <c r="G1771" s="2013">
        <v>283.0</v>
      </c>
      <c r="H1771" s="2013">
        <v>283.0</v>
      </c>
    </row>
    <row r="1772">
      <c r="B1772" s="2013">
        <v>1770.0</v>
      </c>
      <c r="C1772" s="2013">
        <v>213.0</v>
      </c>
      <c r="D1772" s="2013">
        <v>425.0</v>
      </c>
      <c r="E1772" s="2013">
        <v>283.0</v>
      </c>
      <c r="F1772" s="2013">
        <v>283.0</v>
      </c>
      <c r="G1772" s="2013">
        <v>283.0</v>
      </c>
      <c r="H1772" s="2013">
        <v>283.0</v>
      </c>
    </row>
    <row r="1773">
      <c r="B1773" s="2013">
        <v>1771.0</v>
      </c>
      <c r="C1773" s="2013">
        <v>212.0</v>
      </c>
      <c r="D1773" s="2013">
        <v>425.0</v>
      </c>
      <c r="E1773" s="2013">
        <v>283.0</v>
      </c>
      <c r="F1773" s="2013">
        <v>283.0</v>
      </c>
      <c r="G1773" s="2013">
        <v>284.0</v>
      </c>
      <c r="H1773" s="2013">
        <v>284.0</v>
      </c>
    </row>
    <row r="1774">
      <c r="B1774" s="2013">
        <v>1772.0</v>
      </c>
      <c r="C1774" s="2013">
        <v>213.0</v>
      </c>
      <c r="D1774" s="2013">
        <v>425.0</v>
      </c>
      <c r="E1774" s="2013">
        <v>283.0</v>
      </c>
      <c r="F1774" s="2013">
        <v>283.0</v>
      </c>
      <c r="G1774" s="2013">
        <v>284.0</v>
      </c>
      <c r="H1774" s="2013">
        <v>284.0</v>
      </c>
    </row>
    <row r="1775">
      <c r="B1775" s="2013">
        <v>1773.0</v>
      </c>
      <c r="C1775" s="2013">
        <v>212.0</v>
      </c>
      <c r="D1775" s="2013">
        <v>425.0</v>
      </c>
      <c r="E1775" s="2013">
        <v>284.0</v>
      </c>
      <c r="F1775" s="2013">
        <v>284.0</v>
      </c>
      <c r="G1775" s="2013">
        <v>284.0</v>
      </c>
      <c r="H1775" s="2013">
        <v>284.0</v>
      </c>
    </row>
    <row r="1776">
      <c r="B1776" s="2013">
        <v>1774.0</v>
      </c>
      <c r="C1776" s="2013">
        <v>213.0</v>
      </c>
      <c r="D1776" s="2013">
        <v>425.0</v>
      </c>
      <c r="E1776" s="2013">
        <v>284.0</v>
      </c>
      <c r="F1776" s="2013">
        <v>284.0</v>
      </c>
      <c r="G1776" s="2013">
        <v>284.0</v>
      </c>
      <c r="H1776" s="2013">
        <v>284.0</v>
      </c>
    </row>
    <row r="1777">
      <c r="B1777" s="2013">
        <v>1775.0</v>
      </c>
      <c r="C1777" s="2013">
        <v>213.0</v>
      </c>
      <c r="D1777" s="2013">
        <v>426.0</v>
      </c>
      <c r="E1777" s="2013">
        <v>284.0</v>
      </c>
      <c r="F1777" s="2013">
        <v>284.0</v>
      </c>
      <c r="G1777" s="2013">
        <v>284.0</v>
      </c>
      <c r="H1777" s="2013">
        <v>284.0</v>
      </c>
    </row>
    <row r="1778">
      <c r="B1778" s="2013">
        <v>1776.0</v>
      </c>
      <c r="C1778" s="2013">
        <v>213.0</v>
      </c>
      <c r="D1778" s="2013">
        <v>427.0</v>
      </c>
      <c r="E1778" s="2013">
        <v>284.0</v>
      </c>
      <c r="F1778" s="2013">
        <v>284.0</v>
      </c>
      <c r="G1778" s="2013">
        <v>284.0</v>
      </c>
      <c r="H1778" s="2013">
        <v>284.0</v>
      </c>
    </row>
    <row r="1779">
      <c r="B1779" s="2013">
        <v>1777.0</v>
      </c>
      <c r="C1779" s="2013">
        <v>214.0</v>
      </c>
      <c r="D1779" s="2013">
        <v>427.0</v>
      </c>
      <c r="E1779" s="2013">
        <v>284.0</v>
      </c>
      <c r="F1779" s="2013">
        <v>284.0</v>
      </c>
      <c r="G1779" s="2013">
        <v>284.0</v>
      </c>
      <c r="H1779" s="2013">
        <v>284.0</v>
      </c>
    </row>
    <row r="1780">
      <c r="B1780" s="2013">
        <v>1778.0</v>
      </c>
      <c r="C1780" s="2013">
        <v>213.0</v>
      </c>
      <c r="D1780" s="2013">
        <v>427.0</v>
      </c>
      <c r="E1780" s="2013">
        <v>284.0</v>
      </c>
      <c r="F1780" s="2013">
        <v>284.0</v>
      </c>
      <c r="G1780" s="2013">
        <v>285.0</v>
      </c>
      <c r="H1780" s="2013">
        <v>285.0</v>
      </c>
    </row>
    <row r="1781">
      <c r="B1781" s="2013">
        <v>1779.0</v>
      </c>
      <c r="C1781" s="2013">
        <v>214.0</v>
      </c>
      <c r="D1781" s="2013">
        <v>427.0</v>
      </c>
      <c r="E1781" s="2013">
        <v>284.0</v>
      </c>
      <c r="F1781" s="2013">
        <v>284.0</v>
      </c>
      <c r="G1781" s="2013">
        <v>285.0</v>
      </c>
      <c r="H1781" s="2013">
        <v>285.0</v>
      </c>
    </row>
    <row r="1782">
      <c r="B1782" s="2013">
        <v>1780.0</v>
      </c>
      <c r="C1782" s="2013">
        <v>213.0</v>
      </c>
      <c r="D1782" s="2013">
        <v>427.0</v>
      </c>
      <c r="E1782" s="2013">
        <v>285.0</v>
      </c>
      <c r="F1782" s="2013">
        <v>285.0</v>
      </c>
      <c r="G1782" s="2013">
        <v>285.0</v>
      </c>
      <c r="H1782" s="2013">
        <v>285.0</v>
      </c>
    </row>
    <row r="1783">
      <c r="B1783" s="2013">
        <v>1781.0</v>
      </c>
      <c r="C1783" s="2013">
        <v>214.0</v>
      </c>
      <c r="D1783" s="2013">
        <v>427.0</v>
      </c>
      <c r="E1783" s="2013">
        <v>285.0</v>
      </c>
      <c r="F1783" s="2013">
        <v>285.0</v>
      </c>
      <c r="G1783" s="2013">
        <v>285.0</v>
      </c>
      <c r="H1783" s="2013">
        <v>285.0</v>
      </c>
    </row>
    <row r="1784">
      <c r="B1784" s="2013">
        <v>1782.0</v>
      </c>
      <c r="C1784" s="2013">
        <v>214.0</v>
      </c>
      <c r="D1784" s="2013">
        <v>428.0</v>
      </c>
      <c r="E1784" s="2013">
        <v>285.0</v>
      </c>
      <c r="F1784" s="2013">
        <v>285.0</v>
      </c>
      <c r="G1784" s="2013">
        <v>285.0</v>
      </c>
      <c r="H1784" s="2013">
        <v>285.0</v>
      </c>
    </row>
    <row r="1785">
      <c r="B1785" s="2013">
        <v>1783.0</v>
      </c>
      <c r="C1785" s="2013">
        <v>214.0</v>
      </c>
      <c r="D1785" s="2013">
        <v>427.0</v>
      </c>
      <c r="E1785" s="2013">
        <v>285.0</v>
      </c>
      <c r="F1785" s="2013">
        <v>285.0</v>
      </c>
      <c r="G1785" s="2013">
        <v>286.0</v>
      </c>
      <c r="H1785" s="2013">
        <v>286.0</v>
      </c>
    </row>
    <row r="1786">
      <c r="B1786" s="2013">
        <v>1784.0</v>
      </c>
      <c r="C1786" s="2013">
        <v>214.0</v>
      </c>
      <c r="D1786" s="2013">
        <v>428.0</v>
      </c>
      <c r="E1786" s="2013">
        <v>285.0</v>
      </c>
      <c r="F1786" s="2013">
        <v>285.0</v>
      </c>
      <c r="G1786" s="2013">
        <v>286.0</v>
      </c>
      <c r="H1786" s="2013">
        <v>286.0</v>
      </c>
    </row>
    <row r="1787">
      <c r="B1787" s="2013">
        <v>1785.0</v>
      </c>
      <c r="C1787" s="2013">
        <v>214.0</v>
      </c>
      <c r="D1787" s="2013">
        <v>429.0</v>
      </c>
      <c r="E1787" s="2013">
        <v>285.0</v>
      </c>
      <c r="F1787" s="2013">
        <v>285.0</v>
      </c>
      <c r="G1787" s="2013">
        <v>286.0</v>
      </c>
      <c r="H1787" s="2013">
        <v>286.0</v>
      </c>
    </row>
    <row r="1788">
      <c r="B1788" s="2013">
        <v>1786.0</v>
      </c>
      <c r="C1788" s="2013">
        <v>214.0</v>
      </c>
      <c r="D1788" s="2013">
        <v>428.0</v>
      </c>
      <c r="E1788" s="2013">
        <v>286.0</v>
      </c>
      <c r="F1788" s="2013">
        <v>286.0</v>
      </c>
      <c r="G1788" s="2013">
        <v>286.0</v>
      </c>
      <c r="H1788" s="2013">
        <v>286.0</v>
      </c>
    </row>
    <row r="1789">
      <c r="B1789" s="2013">
        <v>1787.0</v>
      </c>
      <c r="C1789" s="2013">
        <v>214.0</v>
      </c>
      <c r="D1789" s="2013">
        <v>429.0</v>
      </c>
      <c r="E1789" s="2013">
        <v>286.0</v>
      </c>
      <c r="F1789" s="2013">
        <v>286.0</v>
      </c>
      <c r="G1789" s="2013">
        <v>286.0</v>
      </c>
      <c r="H1789" s="2013">
        <v>286.0</v>
      </c>
    </row>
    <row r="1790">
      <c r="B1790" s="2013">
        <v>1788.0</v>
      </c>
      <c r="C1790" s="2013">
        <v>215.0</v>
      </c>
      <c r="D1790" s="2013">
        <v>429.0</v>
      </c>
      <c r="E1790" s="2013">
        <v>286.0</v>
      </c>
      <c r="F1790" s="2013">
        <v>286.0</v>
      </c>
      <c r="G1790" s="2013">
        <v>286.0</v>
      </c>
      <c r="H1790" s="2013">
        <v>286.0</v>
      </c>
    </row>
    <row r="1791">
      <c r="B1791" s="2013">
        <v>1789.0</v>
      </c>
      <c r="C1791" s="2013">
        <v>215.0</v>
      </c>
      <c r="D1791" s="2013">
        <v>430.0</v>
      </c>
      <c r="E1791" s="2013">
        <v>286.0</v>
      </c>
      <c r="F1791" s="2013">
        <v>286.0</v>
      </c>
      <c r="G1791" s="2013">
        <v>286.0</v>
      </c>
      <c r="H1791" s="2013">
        <v>286.0</v>
      </c>
    </row>
    <row r="1792">
      <c r="B1792" s="2013">
        <v>1790.0</v>
      </c>
      <c r="C1792" s="2013">
        <v>215.0</v>
      </c>
      <c r="D1792" s="2013">
        <v>429.0</v>
      </c>
      <c r="E1792" s="2013">
        <v>286.0</v>
      </c>
      <c r="F1792" s="2013">
        <v>286.0</v>
      </c>
      <c r="G1792" s="2013">
        <v>287.0</v>
      </c>
      <c r="H1792" s="2013">
        <v>287.0</v>
      </c>
    </row>
    <row r="1793">
      <c r="B1793" s="2013">
        <v>1791.0</v>
      </c>
      <c r="C1793" s="2013">
        <v>215.0</v>
      </c>
      <c r="D1793" s="2013">
        <v>430.0</v>
      </c>
      <c r="E1793" s="2013">
        <v>286.0</v>
      </c>
      <c r="F1793" s="2013">
        <v>286.0</v>
      </c>
      <c r="G1793" s="2013">
        <v>287.0</v>
      </c>
      <c r="H1793" s="2013">
        <v>287.0</v>
      </c>
    </row>
    <row r="1794">
      <c r="B1794" s="2013">
        <v>1792.0</v>
      </c>
      <c r="C1794" s="2013">
        <v>215.0</v>
      </c>
      <c r="D1794" s="2013">
        <v>431.0</v>
      </c>
      <c r="E1794" s="2013">
        <v>286.0</v>
      </c>
      <c r="F1794" s="2013">
        <v>286.0</v>
      </c>
      <c r="G1794" s="2013">
        <v>287.0</v>
      </c>
      <c r="H1794" s="2013">
        <v>287.0</v>
      </c>
    </row>
    <row r="1795">
      <c r="B1795" s="2013">
        <v>1793.0</v>
      </c>
      <c r="C1795" s="2013">
        <v>215.0</v>
      </c>
      <c r="D1795" s="2013">
        <v>430.0</v>
      </c>
      <c r="E1795" s="2013">
        <v>287.0</v>
      </c>
      <c r="F1795" s="2013">
        <v>287.0</v>
      </c>
      <c r="G1795" s="2013">
        <v>287.0</v>
      </c>
      <c r="H1795" s="2013">
        <v>287.0</v>
      </c>
    </row>
    <row r="1796">
      <c r="B1796" s="2013">
        <v>1794.0</v>
      </c>
      <c r="C1796" s="2013">
        <v>215.0</v>
      </c>
      <c r="D1796" s="2013">
        <v>431.0</v>
      </c>
      <c r="E1796" s="2013">
        <v>287.0</v>
      </c>
      <c r="F1796" s="2013">
        <v>287.0</v>
      </c>
      <c r="G1796" s="2013">
        <v>287.0</v>
      </c>
      <c r="H1796" s="2013">
        <v>287.0</v>
      </c>
    </row>
    <row r="1797">
      <c r="B1797" s="2013">
        <v>1795.0</v>
      </c>
      <c r="C1797" s="2013">
        <v>216.0</v>
      </c>
      <c r="D1797" s="2013">
        <v>431.0</v>
      </c>
      <c r="E1797" s="2013">
        <v>287.0</v>
      </c>
      <c r="F1797" s="2013">
        <v>287.0</v>
      </c>
      <c r="G1797" s="2013">
        <v>287.0</v>
      </c>
      <c r="H1797" s="2013">
        <v>287.0</v>
      </c>
    </row>
    <row r="1798">
      <c r="B1798" s="2013">
        <v>1796.0</v>
      </c>
      <c r="C1798" s="2013">
        <v>215.0</v>
      </c>
      <c r="D1798" s="2013">
        <v>431.0</v>
      </c>
      <c r="E1798" s="2013">
        <v>287.0</v>
      </c>
      <c r="F1798" s="2013">
        <v>287.0</v>
      </c>
      <c r="G1798" s="2013">
        <v>288.0</v>
      </c>
      <c r="H1798" s="2013">
        <v>288.0</v>
      </c>
    </row>
    <row r="1799">
      <c r="B1799" s="2013">
        <v>1797.0</v>
      </c>
      <c r="C1799" s="2013">
        <v>216.0</v>
      </c>
      <c r="D1799" s="2013">
        <v>431.0</v>
      </c>
      <c r="E1799" s="2013">
        <v>287.0</v>
      </c>
      <c r="F1799" s="2013">
        <v>287.0</v>
      </c>
      <c r="G1799" s="2013">
        <v>288.0</v>
      </c>
      <c r="H1799" s="2013">
        <v>288.0</v>
      </c>
    </row>
    <row r="1800">
      <c r="B1800" s="2013">
        <v>1798.0</v>
      </c>
      <c r="C1800" s="2013">
        <v>215.0</v>
      </c>
      <c r="D1800" s="2013">
        <v>431.0</v>
      </c>
      <c r="E1800" s="2013">
        <v>288.0</v>
      </c>
      <c r="F1800" s="2013">
        <v>288.0</v>
      </c>
      <c r="G1800" s="2013">
        <v>288.0</v>
      </c>
      <c r="H1800" s="2013">
        <v>288.0</v>
      </c>
    </row>
    <row r="1801">
      <c r="B1801" s="2013">
        <v>1799.0</v>
      </c>
      <c r="C1801" s="2013">
        <v>216.0</v>
      </c>
      <c r="D1801" s="2013">
        <v>431.0</v>
      </c>
      <c r="E1801" s="2013">
        <v>288.0</v>
      </c>
      <c r="F1801" s="2013">
        <v>288.0</v>
      </c>
      <c r="G1801" s="2013">
        <v>288.0</v>
      </c>
      <c r="H1801" s="2013">
        <v>288.0</v>
      </c>
    </row>
    <row r="1802">
      <c r="B1802" s="2013">
        <v>1800.0</v>
      </c>
      <c r="C1802" s="2013">
        <v>216.0</v>
      </c>
      <c r="D1802" s="2013">
        <v>432.0</v>
      </c>
      <c r="E1802" s="2013">
        <v>288.0</v>
      </c>
      <c r="F1802" s="2013">
        <v>288.0</v>
      </c>
      <c r="G1802" s="2013">
        <v>288.0</v>
      </c>
      <c r="H1802" s="2013">
        <v>288.0</v>
      </c>
    </row>
    <row r="1803">
      <c r="B1803" s="2013">
        <v>1801.0</v>
      </c>
      <c r="C1803" s="2013">
        <v>216.0</v>
      </c>
      <c r="D1803" s="2013">
        <v>433.0</v>
      </c>
      <c r="E1803" s="2013">
        <v>288.0</v>
      </c>
      <c r="F1803" s="2013">
        <v>288.0</v>
      </c>
      <c r="G1803" s="2013">
        <v>288.0</v>
      </c>
      <c r="H1803" s="2013">
        <v>288.0</v>
      </c>
    </row>
    <row r="1804">
      <c r="B1804" s="2013">
        <v>1802.0</v>
      </c>
      <c r="C1804" s="2013">
        <v>217.0</v>
      </c>
      <c r="D1804" s="2013">
        <v>433.0</v>
      </c>
      <c r="E1804" s="2013">
        <v>288.0</v>
      </c>
      <c r="F1804" s="2013">
        <v>288.0</v>
      </c>
      <c r="G1804" s="2013">
        <v>288.0</v>
      </c>
      <c r="H1804" s="2013">
        <v>288.0</v>
      </c>
    </row>
    <row r="1805">
      <c r="B1805" s="2013">
        <v>1803.0</v>
      </c>
      <c r="C1805" s="2013">
        <v>216.0</v>
      </c>
      <c r="D1805" s="2013">
        <v>433.0</v>
      </c>
      <c r="E1805" s="2013">
        <v>288.0</v>
      </c>
      <c r="F1805" s="2013">
        <v>288.0</v>
      </c>
      <c r="G1805" s="2013">
        <v>289.0</v>
      </c>
      <c r="H1805" s="2013">
        <v>289.0</v>
      </c>
    </row>
    <row r="1806">
      <c r="B1806" s="2013">
        <v>1804.0</v>
      </c>
      <c r="C1806" s="2013">
        <v>217.0</v>
      </c>
      <c r="D1806" s="2013">
        <v>433.0</v>
      </c>
      <c r="E1806" s="2013">
        <v>288.0</v>
      </c>
      <c r="F1806" s="2013">
        <v>288.0</v>
      </c>
      <c r="G1806" s="2013">
        <v>289.0</v>
      </c>
      <c r="H1806" s="2013">
        <v>289.0</v>
      </c>
    </row>
    <row r="1807">
      <c r="B1807" s="2013">
        <v>1805.0</v>
      </c>
      <c r="C1807" s="2013">
        <v>216.0</v>
      </c>
      <c r="D1807" s="2013">
        <v>433.0</v>
      </c>
      <c r="E1807" s="2013">
        <v>289.0</v>
      </c>
      <c r="F1807" s="2013">
        <v>289.0</v>
      </c>
      <c r="G1807" s="2013">
        <v>289.0</v>
      </c>
      <c r="H1807" s="2013">
        <v>289.0</v>
      </c>
    </row>
    <row r="1808">
      <c r="B1808" s="2013">
        <v>1806.0</v>
      </c>
      <c r="C1808" s="2013">
        <v>217.0</v>
      </c>
      <c r="D1808" s="2013">
        <v>433.0</v>
      </c>
      <c r="E1808" s="2013">
        <v>289.0</v>
      </c>
      <c r="F1808" s="2013">
        <v>289.0</v>
      </c>
      <c r="G1808" s="2013">
        <v>289.0</v>
      </c>
      <c r="H1808" s="2013">
        <v>289.0</v>
      </c>
    </row>
    <row r="1809">
      <c r="B1809" s="2013">
        <v>1807.0</v>
      </c>
      <c r="C1809" s="2013">
        <v>217.0</v>
      </c>
      <c r="D1809" s="2013">
        <v>434.0</v>
      </c>
      <c r="E1809" s="2013">
        <v>289.0</v>
      </c>
      <c r="F1809" s="2013">
        <v>289.0</v>
      </c>
      <c r="G1809" s="2013">
        <v>289.0</v>
      </c>
      <c r="H1809" s="2013">
        <v>289.0</v>
      </c>
    </row>
    <row r="1810">
      <c r="B1810" s="2013">
        <v>1808.0</v>
      </c>
      <c r="C1810" s="2013">
        <v>217.0</v>
      </c>
      <c r="D1810" s="2013">
        <v>433.0</v>
      </c>
      <c r="E1810" s="2013">
        <v>289.0</v>
      </c>
      <c r="F1810" s="2013">
        <v>289.0</v>
      </c>
      <c r="G1810" s="2013">
        <v>290.0</v>
      </c>
      <c r="H1810" s="2013">
        <v>290.0</v>
      </c>
    </row>
    <row r="1811">
      <c r="B1811" s="2013">
        <v>1809.0</v>
      </c>
      <c r="C1811" s="2013">
        <v>217.0</v>
      </c>
      <c r="D1811" s="2013">
        <v>434.0</v>
      </c>
      <c r="E1811" s="2013">
        <v>289.0</v>
      </c>
      <c r="F1811" s="2013">
        <v>289.0</v>
      </c>
      <c r="G1811" s="2013">
        <v>290.0</v>
      </c>
      <c r="H1811" s="2013">
        <v>290.0</v>
      </c>
    </row>
    <row r="1812">
      <c r="B1812" s="2013">
        <v>1810.0</v>
      </c>
      <c r="C1812" s="2013">
        <v>217.0</v>
      </c>
      <c r="D1812" s="2013">
        <v>435.0</v>
      </c>
      <c r="E1812" s="2013">
        <v>289.0</v>
      </c>
      <c r="F1812" s="2013">
        <v>289.0</v>
      </c>
      <c r="G1812" s="2013">
        <v>290.0</v>
      </c>
      <c r="H1812" s="2013">
        <v>290.0</v>
      </c>
    </row>
    <row r="1813">
      <c r="B1813" s="2013">
        <v>1811.0</v>
      </c>
      <c r="C1813" s="2013">
        <v>217.0</v>
      </c>
      <c r="D1813" s="2013">
        <v>434.0</v>
      </c>
      <c r="E1813" s="2013">
        <v>290.0</v>
      </c>
      <c r="F1813" s="2013">
        <v>290.0</v>
      </c>
      <c r="G1813" s="2013">
        <v>290.0</v>
      </c>
      <c r="H1813" s="2013">
        <v>290.0</v>
      </c>
    </row>
    <row r="1814">
      <c r="B1814" s="2013">
        <v>1812.0</v>
      </c>
      <c r="C1814" s="2013">
        <v>217.0</v>
      </c>
      <c r="D1814" s="2013">
        <v>435.0</v>
      </c>
      <c r="E1814" s="2013">
        <v>290.0</v>
      </c>
      <c r="F1814" s="2013">
        <v>290.0</v>
      </c>
      <c r="G1814" s="2013">
        <v>290.0</v>
      </c>
      <c r="H1814" s="2013">
        <v>290.0</v>
      </c>
    </row>
    <row r="1815">
      <c r="B1815" s="2013">
        <v>1813.0</v>
      </c>
      <c r="C1815" s="2013">
        <v>218.0</v>
      </c>
      <c r="D1815" s="2013">
        <v>435.0</v>
      </c>
      <c r="E1815" s="2013">
        <v>290.0</v>
      </c>
      <c r="F1815" s="2013">
        <v>290.0</v>
      </c>
      <c r="G1815" s="2013">
        <v>290.0</v>
      </c>
      <c r="H1815" s="2013">
        <v>290.0</v>
      </c>
    </row>
    <row r="1816">
      <c r="B1816" s="2013">
        <v>1814.0</v>
      </c>
      <c r="C1816" s="2013">
        <v>218.0</v>
      </c>
      <c r="D1816" s="2013">
        <v>436.0</v>
      </c>
      <c r="E1816" s="2013">
        <v>290.0</v>
      </c>
      <c r="F1816" s="2013">
        <v>290.0</v>
      </c>
      <c r="G1816" s="2013">
        <v>290.0</v>
      </c>
      <c r="H1816" s="2013">
        <v>290.0</v>
      </c>
    </row>
    <row r="1817">
      <c r="B1817" s="2013">
        <v>1815.0</v>
      </c>
      <c r="C1817" s="2013">
        <v>218.0</v>
      </c>
      <c r="D1817" s="2013">
        <v>435.0</v>
      </c>
      <c r="E1817" s="2013">
        <v>290.0</v>
      </c>
      <c r="F1817" s="2013">
        <v>290.0</v>
      </c>
      <c r="G1817" s="2013">
        <v>291.0</v>
      </c>
      <c r="H1817" s="2013">
        <v>291.0</v>
      </c>
    </row>
    <row r="1818">
      <c r="B1818" s="2013">
        <v>1816.0</v>
      </c>
      <c r="C1818" s="2013">
        <v>218.0</v>
      </c>
      <c r="D1818" s="2013">
        <v>436.0</v>
      </c>
      <c r="E1818" s="2013">
        <v>290.0</v>
      </c>
      <c r="F1818" s="2013">
        <v>290.0</v>
      </c>
      <c r="G1818" s="2013">
        <v>291.0</v>
      </c>
      <c r="H1818" s="2013">
        <v>291.0</v>
      </c>
    </row>
    <row r="1819">
      <c r="B1819" s="2013">
        <v>1817.0</v>
      </c>
      <c r="C1819" s="2013">
        <v>218.0</v>
      </c>
      <c r="D1819" s="2013">
        <v>437.0</v>
      </c>
      <c r="E1819" s="2013">
        <v>290.0</v>
      </c>
      <c r="F1819" s="2013">
        <v>290.0</v>
      </c>
      <c r="G1819" s="2013">
        <v>291.0</v>
      </c>
      <c r="H1819" s="2013">
        <v>291.0</v>
      </c>
    </row>
    <row r="1820">
      <c r="B1820" s="2013">
        <v>1818.0</v>
      </c>
      <c r="C1820" s="2013">
        <v>218.0</v>
      </c>
      <c r="D1820" s="2013">
        <v>436.0</v>
      </c>
      <c r="E1820" s="2013">
        <v>291.0</v>
      </c>
      <c r="F1820" s="2013">
        <v>291.0</v>
      </c>
      <c r="G1820" s="2013">
        <v>291.0</v>
      </c>
      <c r="H1820" s="2013">
        <v>291.0</v>
      </c>
    </row>
    <row r="1821">
      <c r="B1821" s="2013">
        <v>1819.0</v>
      </c>
      <c r="C1821" s="2013">
        <v>218.0</v>
      </c>
      <c r="D1821" s="2013">
        <v>437.0</v>
      </c>
      <c r="E1821" s="2013">
        <v>291.0</v>
      </c>
      <c r="F1821" s="2013">
        <v>291.0</v>
      </c>
      <c r="G1821" s="2013">
        <v>291.0</v>
      </c>
      <c r="H1821" s="2013">
        <v>291.0</v>
      </c>
    </row>
    <row r="1822">
      <c r="B1822" s="2013">
        <v>1820.0</v>
      </c>
      <c r="C1822" s="2013">
        <v>219.0</v>
      </c>
      <c r="D1822" s="2013">
        <v>437.0</v>
      </c>
      <c r="E1822" s="2013">
        <v>291.0</v>
      </c>
      <c r="F1822" s="2013">
        <v>291.0</v>
      </c>
      <c r="G1822" s="2013">
        <v>291.0</v>
      </c>
      <c r="H1822" s="2013">
        <v>291.0</v>
      </c>
    </row>
    <row r="1823">
      <c r="B1823" s="2013">
        <v>1821.0</v>
      </c>
      <c r="C1823" s="2013">
        <v>218.0</v>
      </c>
      <c r="D1823" s="2013">
        <v>437.0</v>
      </c>
      <c r="E1823" s="2013">
        <v>291.0</v>
      </c>
      <c r="F1823" s="2013">
        <v>291.0</v>
      </c>
      <c r="G1823" s="2013">
        <v>292.0</v>
      </c>
      <c r="H1823" s="2013">
        <v>292.0</v>
      </c>
    </row>
    <row r="1824">
      <c r="B1824" s="2013">
        <v>1822.0</v>
      </c>
      <c r="C1824" s="2013">
        <v>219.0</v>
      </c>
      <c r="D1824" s="2013">
        <v>437.0</v>
      </c>
      <c r="E1824" s="2013">
        <v>291.0</v>
      </c>
      <c r="F1824" s="2013">
        <v>291.0</v>
      </c>
      <c r="G1824" s="2013">
        <v>292.0</v>
      </c>
      <c r="H1824" s="2013">
        <v>292.0</v>
      </c>
    </row>
    <row r="1825">
      <c r="B1825" s="2013">
        <v>1823.0</v>
      </c>
      <c r="C1825" s="2013">
        <v>218.0</v>
      </c>
      <c r="D1825" s="2013">
        <v>437.0</v>
      </c>
      <c r="E1825" s="2013">
        <v>292.0</v>
      </c>
      <c r="F1825" s="2013">
        <v>292.0</v>
      </c>
      <c r="G1825" s="2013">
        <v>292.0</v>
      </c>
      <c r="H1825" s="2013">
        <v>292.0</v>
      </c>
    </row>
    <row r="1826">
      <c r="B1826" s="2013">
        <v>1824.0</v>
      </c>
      <c r="C1826" s="2013">
        <v>219.0</v>
      </c>
      <c r="D1826" s="2013">
        <v>437.0</v>
      </c>
      <c r="E1826" s="2013">
        <v>292.0</v>
      </c>
      <c r="F1826" s="2013">
        <v>292.0</v>
      </c>
      <c r="G1826" s="2013">
        <v>292.0</v>
      </c>
      <c r="H1826" s="2013">
        <v>292.0</v>
      </c>
    </row>
    <row r="1827">
      <c r="B1827" s="2013">
        <v>1825.0</v>
      </c>
      <c r="C1827" s="2013">
        <v>219.0</v>
      </c>
      <c r="D1827" s="2013">
        <v>438.0</v>
      </c>
      <c r="E1827" s="2013">
        <v>292.0</v>
      </c>
      <c r="F1827" s="2013">
        <v>292.0</v>
      </c>
      <c r="G1827" s="2013">
        <v>292.0</v>
      </c>
      <c r="H1827" s="2013">
        <v>292.0</v>
      </c>
    </row>
    <row r="1828">
      <c r="B1828" s="2013">
        <v>1826.0</v>
      </c>
      <c r="C1828" s="2013">
        <v>219.0</v>
      </c>
      <c r="D1828" s="2013">
        <v>439.0</v>
      </c>
      <c r="E1828" s="2013">
        <v>292.0</v>
      </c>
      <c r="F1828" s="2013">
        <v>292.0</v>
      </c>
      <c r="G1828" s="2013">
        <v>292.0</v>
      </c>
      <c r="H1828" s="2013">
        <v>292.0</v>
      </c>
    </row>
    <row r="1829">
      <c r="B1829" s="2013">
        <v>1827.0</v>
      </c>
      <c r="C1829" s="2013">
        <v>220.0</v>
      </c>
      <c r="D1829" s="2013">
        <v>439.0</v>
      </c>
      <c r="E1829" s="2013">
        <v>292.0</v>
      </c>
      <c r="F1829" s="2013">
        <v>292.0</v>
      </c>
      <c r="G1829" s="2013">
        <v>292.0</v>
      </c>
      <c r="H1829" s="2013">
        <v>292.0</v>
      </c>
    </row>
    <row r="1830">
      <c r="B1830" s="2013">
        <v>1828.0</v>
      </c>
      <c r="C1830" s="2013">
        <v>219.0</v>
      </c>
      <c r="D1830" s="2013">
        <v>439.0</v>
      </c>
      <c r="E1830" s="2013">
        <v>292.0</v>
      </c>
      <c r="F1830" s="2013">
        <v>292.0</v>
      </c>
      <c r="G1830" s="2013">
        <v>293.0</v>
      </c>
      <c r="H1830" s="2013">
        <v>293.0</v>
      </c>
    </row>
    <row r="1831">
      <c r="B1831" s="2013">
        <v>1829.0</v>
      </c>
      <c r="C1831" s="2013">
        <v>220.0</v>
      </c>
      <c r="D1831" s="2013">
        <v>439.0</v>
      </c>
      <c r="E1831" s="2013">
        <v>292.0</v>
      </c>
      <c r="F1831" s="2013">
        <v>292.0</v>
      </c>
      <c r="G1831" s="2013">
        <v>293.0</v>
      </c>
      <c r="H1831" s="2013">
        <v>293.0</v>
      </c>
    </row>
    <row r="1832">
      <c r="B1832" s="2013">
        <v>1830.0</v>
      </c>
      <c r="C1832" s="2013">
        <v>219.0</v>
      </c>
      <c r="D1832" s="2013">
        <v>439.0</v>
      </c>
      <c r="E1832" s="2013">
        <v>293.0</v>
      </c>
      <c r="F1832" s="2013">
        <v>293.0</v>
      </c>
      <c r="G1832" s="2013">
        <v>293.0</v>
      </c>
      <c r="H1832" s="2013">
        <v>293.0</v>
      </c>
    </row>
    <row r="1833">
      <c r="B1833" s="2013">
        <v>1831.0</v>
      </c>
      <c r="C1833" s="2013">
        <v>220.0</v>
      </c>
      <c r="D1833" s="2013">
        <v>439.0</v>
      </c>
      <c r="E1833" s="2013">
        <v>293.0</v>
      </c>
      <c r="F1833" s="2013">
        <v>293.0</v>
      </c>
      <c r="G1833" s="2013">
        <v>293.0</v>
      </c>
      <c r="H1833" s="2013">
        <v>293.0</v>
      </c>
    </row>
    <row r="1834">
      <c r="B1834" s="2013">
        <v>1832.0</v>
      </c>
      <c r="C1834" s="2013">
        <v>220.0</v>
      </c>
      <c r="D1834" s="2013">
        <v>440.0</v>
      </c>
      <c r="E1834" s="2013">
        <v>293.0</v>
      </c>
      <c r="F1834" s="2013">
        <v>293.0</v>
      </c>
      <c r="G1834" s="2013">
        <v>293.0</v>
      </c>
      <c r="H1834" s="2013">
        <v>293.0</v>
      </c>
    </row>
    <row r="1835">
      <c r="B1835" s="2013">
        <v>1833.0</v>
      </c>
      <c r="C1835" s="2013">
        <v>220.0</v>
      </c>
      <c r="D1835" s="2013">
        <v>439.0</v>
      </c>
      <c r="E1835" s="2013">
        <v>293.0</v>
      </c>
      <c r="F1835" s="2013">
        <v>293.0</v>
      </c>
      <c r="G1835" s="2013">
        <v>294.0</v>
      </c>
      <c r="H1835" s="2013">
        <v>294.0</v>
      </c>
    </row>
    <row r="1836">
      <c r="B1836" s="2013">
        <v>1834.0</v>
      </c>
      <c r="C1836" s="2013">
        <v>220.0</v>
      </c>
      <c r="D1836" s="2013">
        <v>440.0</v>
      </c>
      <c r="E1836" s="2013">
        <v>293.0</v>
      </c>
      <c r="F1836" s="2013">
        <v>293.0</v>
      </c>
      <c r="G1836" s="2013">
        <v>294.0</v>
      </c>
      <c r="H1836" s="2013">
        <v>294.0</v>
      </c>
    </row>
    <row r="1837">
      <c r="B1837" s="2013">
        <v>1835.0</v>
      </c>
      <c r="C1837" s="2013">
        <v>220.0</v>
      </c>
      <c r="D1837" s="2013">
        <v>441.0</v>
      </c>
      <c r="E1837" s="2013">
        <v>293.0</v>
      </c>
      <c r="F1837" s="2013">
        <v>293.0</v>
      </c>
      <c r="G1837" s="2013">
        <v>294.0</v>
      </c>
      <c r="H1837" s="2013">
        <v>294.0</v>
      </c>
    </row>
    <row r="1838">
      <c r="B1838" s="2013">
        <v>1836.0</v>
      </c>
      <c r="C1838" s="2013">
        <v>220.0</v>
      </c>
      <c r="D1838" s="2013">
        <v>440.0</v>
      </c>
      <c r="E1838" s="2013">
        <v>294.0</v>
      </c>
      <c r="F1838" s="2013">
        <v>294.0</v>
      </c>
      <c r="G1838" s="2013">
        <v>294.0</v>
      </c>
      <c r="H1838" s="2013">
        <v>294.0</v>
      </c>
    </row>
    <row r="1839">
      <c r="B1839" s="2013">
        <v>1837.0</v>
      </c>
      <c r="C1839" s="2013">
        <v>220.0</v>
      </c>
      <c r="D1839" s="2013">
        <v>441.0</v>
      </c>
      <c r="E1839" s="2013">
        <v>294.0</v>
      </c>
      <c r="F1839" s="2013">
        <v>294.0</v>
      </c>
      <c r="G1839" s="2013">
        <v>294.0</v>
      </c>
      <c r="H1839" s="2013">
        <v>294.0</v>
      </c>
    </row>
    <row r="1840">
      <c r="B1840" s="2013">
        <v>1838.0</v>
      </c>
      <c r="C1840" s="2013">
        <v>221.0</v>
      </c>
      <c r="D1840" s="2013">
        <v>441.0</v>
      </c>
      <c r="E1840" s="2013">
        <v>294.0</v>
      </c>
      <c r="F1840" s="2013">
        <v>294.0</v>
      </c>
      <c r="G1840" s="2013">
        <v>294.0</v>
      </c>
      <c r="H1840" s="2013">
        <v>294.0</v>
      </c>
    </row>
    <row r="1841">
      <c r="B1841" s="2013">
        <v>1839.0</v>
      </c>
      <c r="C1841" s="2013">
        <v>221.0</v>
      </c>
      <c r="D1841" s="2013">
        <v>442.0</v>
      </c>
      <c r="E1841" s="2013">
        <v>294.0</v>
      </c>
      <c r="F1841" s="2013">
        <v>294.0</v>
      </c>
      <c r="G1841" s="2013">
        <v>294.0</v>
      </c>
      <c r="H1841" s="2013">
        <v>294.0</v>
      </c>
    </row>
    <row r="1842">
      <c r="B1842" s="2013">
        <v>1840.0</v>
      </c>
      <c r="C1842" s="2013">
        <v>221.0</v>
      </c>
      <c r="D1842" s="2013">
        <v>441.0</v>
      </c>
      <c r="E1842" s="2013">
        <v>294.0</v>
      </c>
      <c r="F1842" s="2013">
        <v>294.0</v>
      </c>
      <c r="G1842" s="2013">
        <v>295.0</v>
      </c>
      <c r="H1842" s="2013">
        <v>295.0</v>
      </c>
    </row>
    <row r="1843">
      <c r="B1843" s="2013">
        <v>1841.0</v>
      </c>
      <c r="C1843" s="2013">
        <v>221.0</v>
      </c>
      <c r="D1843" s="2013">
        <v>442.0</v>
      </c>
      <c r="E1843" s="2013">
        <v>294.0</v>
      </c>
      <c r="F1843" s="2013">
        <v>294.0</v>
      </c>
      <c r="G1843" s="2013">
        <v>295.0</v>
      </c>
      <c r="H1843" s="2013">
        <v>295.0</v>
      </c>
    </row>
    <row r="1844">
      <c r="B1844" s="2013">
        <v>1842.0</v>
      </c>
      <c r="C1844" s="2013">
        <v>221.0</v>
      </c>
      <c r="D1844" s="2013">
        <v>443.0</v>
      </c>
      <c r="E1844" s="2013">
        <v>294.0</v>
      </c>
      <c r="F1844" s="2013">
        <v>294.0</v>
      </c>
      <c r="G1844" s="2013">
        <v>295.0</v>
      </c>
      <c r="H1844" s="2013">
        <v>295.0</v>
      </c>
    </row>
    <row r="1845">
      <c r="B1845" s="2013">
        <v>1843.0</v>
      </c>
      <c r="C1845" s="2013">
        <v>221.0</v>
      </c>
      <c r="D1845" s="2013">
        <v>442.0</v>
      </c>
      <c r="E1845" s="2013">
        <v>295.0</v>
      </c>
      <c r="F1845" s="2013">
        <v>295.0</v>
      </c>
      <c r="G1845" s="2013">
        <v>295.0</v>
      </c>
      <c r="H1845" s="2013">
        <v>295.0</v>
      </c>
    </row>
    <row r="1846">
      <c r="B1846" s="2013">
        <v>1844.0</v>
      </c>
      <c r="C1846" s="2013">
        <v>221.0</v>
      </c>
      <c r="D1846" s="2013">
        <v>443.0</v>
      </c>
      <c r="E1846" s="2013">
        <v>295.0</v>
      </c>
      <c r="F1846" s="2013">
        <v>295.0</v>
      </c>
      <c r="G1846" s="2013">
        <v>295.0</v>
      </c>
      <c r="H1846" s="2013">
        <v>295.0</v>
      </c>
    </row>
    <row r="1847">
      <c r="B1847" s="2013">
        <v>1845.0</v>
      </c>
      <c r="C1847" s="2013">
        <v>222.0</v>
      </c>
      <c r="D1847" s="2013">
        <v>443.0</v>
      </c>
      <c r="E1847" s="2013">
        <v>295.0</v>
      </c>
      <c r="F1847" s="2013">
        <v>295.0</v>
      </c>
      <c r="G1847" s="2013">
        <v>295.0</v>
      </c>
      <c r="H1847" s="2013">
        <v>295.0</v>
      </c>
    </row>
    <row r="1848">
      <c r="B1848" s="2013">
        <v>1846.0</v>
      </c>
      <c r="C1848" s="2013">
        <v>221.0</v>
      </c>
      <c r="D1848" s="2013">
        <v>443.0</v>
      </c>
      <c r="E1848" s="2013">
        <v>295.0</v>
      </c>
      <c r="F1848" s="2013">
        <v>295.0</v>
      </c>
      <c r="G1848" s="2013">
        <v>296.0</v>
      </c>
      <c r="H1848" s="2013">
        <v>296.0</v>
      </c>
    </row>
    <row r="1849">
      <c r="B1849" s="2013">
        <v>1847.0</v>
      </c>
      <c r="C1849" s="2013">
        <v>222.0</v>
      </c>
      <c r="D1849" s="2013">
        <v>443.0</v>
      </c>
      <c r="E1849" s="2013">
        <v>295.0</v>
      </c>
      <c r="F1849" s="2013">
        <v>295.0</v>
      </c>
      <c r="G1849" s="2013">
        <v>296.0</v>
      </c>
      <c r="H1849" s="2013">
        <v>296.0</v>
      </c>
    </row>
    <row r="1850">
      <c r="B1850" s="2013">
        <v>1848.0</v>
      </c>
      <c r="C1850" s="2013">
        <v>221.0</v>
      </c>
      <c r="D1850" s="2013">
        <v>443.0</v>
      </c>
      <c r="E1850" s="2013">
        <v>296.0</v>
      </c>
      <c r="F1850" s="2013">
        <v>296.0</v>
      </c>
      <c r="G1850" s="2013">
        <v>296.0</v>
      </c>
      <c r="H1850" s="2013">
        <v>296.0</v>
      </c>
    </row>
    <row r="1851">
      <c r="B1851" s="2013">
        <v>1849.0</v>
      </c>
      <c r="C1851" s="2013">
        <v>222.0</v>
      </c>
      <c r="D1851" s="2013">
        <v>443.0</v>
      </c>
      <c r="E1851" s="2013">
        <v>296.0</v>
      </c>
      <c r="F1851" s="2013">
        <v>296.0</v>
      </c>
      <c r="G1851" s="2013">
        <v>296.0</v>
      </c>
      <c r="H1851" s="2013">
        <v>296.0</v>
      </c>
    </row>
    <row r="1852">
      <c r="B1852" s="2013">
        <v>1850.0</v>
      </c>
      <c r="C1852" s="2013">
        <v>222.0</v>
      </c>
      <c r="D1852" s="2013">
        <v>444.0</v>
      </c>
      <c r="E1852" s="2013">
        <v>296.0</v>
      </c>
      <c r="F1852" s="2013">
        <v>296.0</v>
      </c>
      <c r="G1852" s="2013">
        <v>296.0</v>
      </c>
      <c r="H1852" s="2013">
        <v>296.0</v>
      </c>
    </row>
    <row r="1853">
      <c r="B1853" s="2013">
        <v>1851.0</v>
      </c>
      <c r="C1853" s="2013">
        <v>222.0</v>
      </c>
      <c r="D1853" s="2013">
        <v>445.0</v>
      </c>
      <c r="E1853" s="2013">
        <v>296.0</v>
      </c>
      <c r="F1853" s="2013">
        <v>296.0</v>
      </c>
      <c r="G1853" s="2013">
        <v>296.0</v>
      </c>
      <c r="H1853" s="2013">
        <v>296.0</v>
      </c>
    </row>
    <row r="1854">
      <c r="B1854" s="2013">
        <v>1852.0</v>
      </c>
      <c r="C1854" s="2013">
        <v>223.0</v>
      </c>
      <c r="D1854" s="2013">
        <v>445.0</v>
      </c>
      <c r="E1854" s="2013">
        <v>296.0</v>
      </c>
      <c r="F1854" s="2013">
        <v>296.0</v>
      </c>
      <c r="G1854" s="2013">
        <v>296.0</v>
      </c>
      <c r="H1854" s="2013">
        <v>296.0</v>
      </c>
    </row>
    <row r="1855">
      <c r="B1855" s="2013">
        <v>1853.0</v>
      </c>
      <c r="C1855" s="2013">
        <v>222.0</v>
      </c>
      <c r="D1855" s="2013">
        <v>445.0</v>
      </c>
      <c r="E1855" s="2013">
        <v>296.0</v>
      </c>
      <c r="F1855" s="2013">
        <v>296.0</v>
      </c>
      <c r="G1855" s="2013">
        <v>297.0</v>
      </c>
      <c r="H1855" s="2013">
        <v>297.0</v>
      </c>
    </row>
    <row r="1856">
      <c r="B1856" s="2013">
        <v>1854.0</v>
      </c>
      <c r="C1856" s="2013">
        <v>223.0</v>
      </c>
      <c r="D1856" s="2013">
        <v>445.0</v>
      </c>
      <c r="E1856" s="2013">
        <v>296.0</v>
      </c>
      <c r="F1856" s="2013">
        <v>296.0</v>
      </c>
      <c r="G1856" s="2013">
        <v>297.0</v>
      </c>
      <c r="H1856" s="2013">
        <v>297.0</v>
      </c>
    </row>
    <row r="1857">
      <c r="B1857" s="2013">
        <v>1855.0</v>
      </c>
      <c r="C1857" s="2013">
        <v>222.0</v>
      </c>
      <c r="D1857" s="2013">
        <v>445.0</v>
      </c>
      <c r="E1857" s="2013">
        <v>297.0</v>
      </c>
      <c r="F1857" s="2013">
        <v>297.0</v>
      </c>
      <c r="G1857" s="2013">
        <v>297.0</v>
      </c>
      <c r="H1857" s="2013">
        <v>297.0</v>
      </c>
    </row>
    <row r="1858">
      <c r="B1858" s="2013">
        <v>1856.0</v>
      </c>
      <c r="C1858" s="2013">
        <v>223.0</v>
      </c>
      <c r="D1858" s="2013">
        <v>445.0</v>
      </c>
      <c r="E1858" s="2013">
        <v>297.0</v>
      </c>
      <c r="F1858" s="2013">
        <v>297.0</v>
      </c>
      <c r="G1858" s="2013">
        <v>297.0</v>
      </c>
      <c r="H1858" s="2013">
        <v>297.0</v>
      </c>
    </row>
    <row r="1859">
      <c r="B1859" s="2013">
        <v>1857.0</v>
      </c>
      <c r="C1859" s="2013">
        <v>223.0</v>
      </c>
      <c r="D1859" s="2013">
        <v>446.0</v>
      </c>
      <c r="E1859" s="2013">
        <v>297.0</v>
      </c>
      <c r="F1859" s="2013">
        <v>297.0</v>
      </c>
      <c r="G1859" s="2013">
        <v>297.0</v>
      </c>
      <c r="H1859" s="2013">
        <v>297.0</v>
      </c>
    </row>
    <row r="1860">
      <c r="B1860" s="2013">
        <v>1858.0</v>
      </c>
      <c r="C1860" s="2013">
        <v>223.0</v>
      </c>
      <c r="D1860" s="2013">
        <v>445.0</v>
      </c>
      <c r="E1860" s="2013">
        <v>297.0</v>
      </c>
      <c r="F1860" s="2013">
        <v>297.0</v>
      </c>
      <c r="G1860" s="2013">
        <v>298.0</v>
      </c>
      <c r="H1860" s="2013">
        <v>298.0</v>
      </c>
    </row>
    <row r="1861">
      <c r="B1861" s="2013">
        <v>1859.0</v>
      </c>
      <c r="C1861" s="2013">
        <v>223.0</v>
      </c>
      <c r="D1861" s="2013">
        <v>446.0</v>
      </c>
      <c r="E1861" s="2013">
        <v>297.0</v>
      </c>
      <c r="F1861" s="2013">
        <v>297.0</v>
      </c>
      <c r="G1861" s="2013">
        <v>298.0</v>
      </c>
      <c r="H1861" s="2013">
        <v>298.0</v>
      </c>
    </row>
    <row r="1862">
      <c r="B1862" s="2013">
        <v>1860.0</v>
      </c>
      <c r="C1862" s="2013">
        <v>223.0</v>
      </c>
      <c r="D1862" s="2013">
        <v>447.0</v>
      </c>
      <c r="E1862" s="2013">
        <v>297.0</v>
      </c>
      <c r="F1862" s="2013">
        <v>297.0</v>
      </c>
      <c r="G1862" s="2013">
        <v>298.0</v>
      </c>
      <c r="H1862" s="2013">
        <v>298.0</v>
      </c>
    </row>
    <row r="1863">
      <c r="B1863" s="2013">
        <v>1861.0</v>
      </c>
      <c r="C1863" s="2013">
        <v>223.0</v>
      </c>
      <c r="D1863" s="2013">
        <v>446.0</v>
      </c>
      <c r="E1863" s="2013">
        <v>298.0</v>
      </c>
      <c r="F1863" s="2013">
        <v>298.0</v>
      </c>
      <c r="G1863" s="2013">
        <v>298.0</v>
      </c>
      <c r="H1863" s="2013">
        <v>298.0</v>
      </c>
    </row>
    <row r="1864">
      <c r="B1864" s="2013">
        <v>1862.0</v>
      </c>
      <c r="C1864" s="2013">
        <v>223.0</v>
      </c>
      <c r="D1864" s="2013">
        <v>447.0</v>
      </c>
      <c r="E1864" s="2013">
        <v>298.0</v>
      </c>
      <c r="F1864" s="2013">
        <v>298.0</v>
      </c>
      <c r="G1864" s="2013">
        <v>298.0</v>
      </c>
      <c r="H1864" s="2013">
        <v>298.0</v>
      </c>
    </row>
    <row r="1865">
      <c r="B1865" s="2013">
        <v>1863.0</v>
      </c>
      <c r="C1865" s="2013">
        <v>224.0</v>
      </c>
      <c r="D1865" s="2013">
        <v>447.0</v>
      </c>
      <c r="E1865" s="2013">
        <v>298.0</v>
      </c>
      <c r="F1865" s="2013">
        <v>298.0</v>
      </c>
      <c r="G1865" s="2013">
        <v>298.0</v>
      </c>
      <c r="H1865" s="2013">
        <v>298.0</v>
      </c>
    </row>
    <row r="1866">
      <c r="B1866" s="2013">
        <v>1864.0</v>
      </c>
      <c r="C1866" s="2013">
        <v>224.0</v>
      </c>
      <c r="D1866" s="2013">
        <v>448.0</v>
      </c>
      <c r="E1866" s="2013">
        <v>298.0</v>
      </c>
      <c r="F1866" s="2013">
        <v>298.0</v>
      </c>
      <c r="G1866" s="2013">
        <v>298.0</v>
      </c>
      <c r="H1866" s="2013">
        <v>298.0</v>
      </c>
    </row>
    <row r="1867">
      <c r="B1867" s="2013">
        <v>1865.0</v>
      </c>
      <c r="C1867" s="2013">
        <v>224.0</v>
      </c>
      <c r="D1867" s="2013">
        <v>447.0</v>
      </c>
      <c r="E1867" s="2013">
        <v>298.0</v>
      </c>
      <c r="F1867" s="2013">
        <v>298.0</v>
      </c>
      <c r="G1867" s="2013">
        <v>299.0</v>
      </c>
      <c r="H1867" s="2013">
        <v>299.0</v>
      </c>
    </row>
    <row r="1868">
      <c r="B1868" s="2013">
        <v>1866.0</v>
      </c>
      <c r="C1868" s="2013">
        <v>224.0</v>
      </c>
      <c r="D1868" s="2013">
        <v>448.0</v>
      </c>
      <c r="E1868" s="2013">
        <v>298.0</v>
      </c>
      <c r="F1868" s="2013">
        <v>298.0</v>
      </c>
      <c r="G1868" s="2013">
        <v>299.0</v>
      </c>
      <c r="H1868" s="2013">
        <v>299.0</v>
      </c>
    </row>
    <row r="1869">
      <c r="B1869" s="2013">
        <v>1867.0</v>
      </c>
      <c r="C1869" s="2013">
        <v>224.0</v>
      </c>
      <c r="D1869" s="2013">
        <v>449.0</v>
      </c>
      <c r="E1869" s="2013">
        <v>298.0</v>
      </c>
      <c r="F1869" s="2013">
        <v>298.0</v>
      </c>
      <c r="G1869" s="2013">
        <v>299.0</v>
      </c>
      <c r="H1869" s="2013">
        <v>299.0</v>
      </c>
    </row>
    <row r="1870">
      <c r="B1870" s="2013">
        <v>1868.0</v>
      </c>
      <c r="C1870" s="2013">
        <v>224.0</v>
      </c>
      <c r="D1870" s="2013">
        <v>448.0</v>
      </c>
      <c r="E1870" s="2013">
        <v>299.0</v>
      </c>
      <c r="F1870" s="2013">
        <v>299.0</v>
      </c>
      <c r="G1870" s="2013">
        <v>299.0</v>
      </c>
      <c r="H1870" s="2013">
        <v>299.0</v>
      </c>
    </row>
    <row r="1871">
      <c r="B1871" s="2013">
        <v>1869.0</v>
      </c>
      <c r="C1871" s="2013">
        <v>224.0</v>
      </c>
      <c r="D1871" s="2013">
        <v>449.0</v>
      </c>
      <c r="E1871" s="2013">
        <v>299.0</v>
      </c>
      <c r="F1871" s="2013">
        <v>299.0</v>
      </c>
      <c r="G1871" s="2013">
        <v>299.0</v>
      </c>
      <c r="H1871" s="2013">
        <v>299.0</v>
      </c>
    </row>
    <row r="1872">
      <c r="B1872" s="2013">
        <v>1870.0</v>
      </c>
      <c r="C1872" s="2013">
        <v>225.0</v>
      </c>
      <c r="D1872" s="2013">
        <v>449.0</v>
      </c>
      <c r="E1872" s="2013">
        <v>299.0</v>
      </c>
      <c r="F1872" s="2013">
        <v>299.0</v>
      </c>
      <c r="G1872" s="2013">
        <v>299.0</v>
      </c>
      <c r="H1872" s="2013">
        <v>299.0</v>
      </c>
    </row>
    <row r="1873">
      <c r="B1873" s="2013">
        <v>1871.0</v>
      </c>
      <c r="C1873" s="2013">
        <v>224.0</v>
      </c>
      <c r="D1873" s="2013">
        <v>449.0</v>
      </c>
      <c r="E1873" s="2013">
        <v>299.0</v>
      </c>
      <c r="F1873" s="2013">
        <v>299.0</v>
      </c>
      <c r="G1873" s="2013">
        <v>300.0</v>
      </c>
      <c r="H1873" s="2013">
        <v>300.0</v>
      </c>
    </row>
    <row r="1874">
      <c r="B1874" s="2013">
        <v>1872.0</v>
      </c>
      <c r="C1874" s="2013">
        <v>225.0</v>
      </c>
      <c r="D1874" s="2013">
        <v>449.0</v>
      </c>
      <c r="E1874" s="2013">
        <v>299.0</v>
      </c>
      <c r="F1874" s="2013">
        <v>299.0</v>
      </c>
      <c r="G1874" s="2013">
        <v>300.0</v>
      </c>
      <c r="H1874" s="2013">
        <v>300.0</v>
      </c>
    </row>
    <row r="1875">
      <c r="B1875" s="2013">
        <v>1873.0</v>
      </c>
      <c r="C1875" s="2013">
        <v>224.0</v>
      </c>
      <c r="D1875" s="2013">
        <v>449.0</v>
      </c>
      <c r="E1875" s="2013">
        <v>300.0</v>
      </c>
      <c r="F1875" s="2013">
        <v>300.0</v>
      </c>
      <c r="G1875" s="2013">
        <v>300.0</v>
      </c>
      <c r="H1875" s="2013">
        <v>300.0</v>
      </c>
    </row>
    <row r="1876">
      <c r="B1876" s="2013">
        <v>1874.0</v>
      </c>
      <c r="C1876" s="2013">
        <v>225.0</v>
      </c>
      <c r="D1876" s="2013">
        <v>449.0</v>
      </c>
      <c r="E1876" s="2013">
        <v>300.0</v>
      </c>
      <c r="F1876" s="2013">
        <v>300.0</v>
      </c>
      <c r="G1876" s="2013">
        <v>300.0</v>
      </c>
      <c r="H1876" s="2013">
        <v>300.0</v>
      </c>
    </row>
    <row r="1877">
      <c r="B1877" s="2013">
        <v>1875.0</v>
      </c>
      <c r="C1877" s="2013">
        <v>225.0</v>
      </c>
      <c r="D1877" s="2013">
        <v>450.0</v>
      </c>
      <c r="E1877" s="2013">
        <v>300.0</v>
      </c>
      <c r="F1877" s="2013">
        <v>300.0</v>
      </c>
      <c r="G1877" s="2013">
        <v>300.0</v>
      </c>
      <c r="H1877" s="2013">
        <v>300.0</v>
      </c>
    </row>
    <row r="1878">
      <c r="B1878" s="2013">
        <v>1876.0</v>
      </c>
      <c r="C1878" s="2013">
        <v>225.0</v>
      </c>
      <c r="D1878" s="2013">
        <v>451.0</v>
      </c>
      <c r="E1878" s="2013">
        <v>300.0</v>
      </c>
      <c r="F1878" s="2013">
        <v>300.0</v>
      </c>
      <c r="G1878" s="2013">
        <v>300.0</v>
      </c>
      <c r="H1878" s="2013">
        <v>300.0</v>
      </c>
    </row>
    <row r="1879">
      <c r="B1879" s="2013">
        <v>1877.0</v>
      </c>
      <c r="C1879" s="2013">
        <v>226.0</v>
      </c>
      <c r="D1879" s="2013">
        <v>451.0</v>
      </c>
      <c r="E1879" s="2013">
        <v>300.0</v>
      </c>
      <c r="F1879" s="2013">
        <v>300.0</v>
      </c>
      <c r="G1879" s="2013">
        <v>300.0</v>
      </c>
      <c r="H1879" s="2013">
        <v>300.0</v>
      </c>
    </row>
    <row r="1880">
      <c r="B1880" s="2013">
        <v>1878.0</v>
      </c>
      <c r="C1880" s="2013">
        <v>225.0</v>
      </c>
      <c r="D1880" s="2013">
        <v>451.0</v>
      </c>
      <c r="E1880" s="2013">
        <v>300.0</v>
      </c>
      <c r="F1880" s="2013">
        <v>300.0</v>
      </c>
      <c r="G1880" s="2013">
        <v>301.0</v>
      </c>
      <c r="H1880" s="2013">
        <v>301.0</v>
      </c>
    </row>
    <row r="1881">
      <c r="B1881" s="2013">
        <v>1879.0</v>
      </c>
      <c r="C1881" s="2013">
        <v>226.0</v>
      </c>
      <c r="D1881" s="2013">
        <v>451.0</v>
      </c>
      <c r="E1881" s="2013">
        <v>300.0</v>
      </c>
      <c r="F1881" s="2013">
        <v>300.0</v>
      </c>
      <c r="G1881" s="2013">
        <v>301.0</v>
      </c>
      <c r="H1881" s="2013">
        <v>301.0</v>
      </c>
    </row>
    <row r="1882">
      <c r="B1882" s="2013">
        <v>1880.0</v>
      </c>
      <c r="C1882" s="2013">
        <v>225.0</v>
      </c>
      <c r="D1882" s="2013">
        <v>451.0</v>
      </c>
      <c r="E1882" s="2013">
        <v>301.0</v>
      </c>
      <c r="F1882" s="2013">
        <v>301.0</v>
      </c>
      <c r="G1882" s="2013">
        <v>301.0</v>
      </c>
      <c r="H1882" s="2013">
        <v>301.0</v>
      </c>
    </row>
    <row r="1883">
      <c r="B1883" s="2013">
        <v>1881.0</v>
      </c>
      <c r="C1883" s="2013">
        <v>226.0</v>
      </c>
      <c r="D1883" s="2013">
        <v>451.0</v>
      </c>
      <c r="E1883" s="2013">
        <v>301.0</v>
      </c>
      <c r="F1883" s="2013">
        <v>301.0</v>
      </c>
      <c r="G1883" s="2013">
        <v>301.0</v>
      </c>
      <c r="H1883" s="2013">
        <v>301.0</v>
      </c>
    </row>
    <row r="1884">
      <c r="B1884" s="2013">
        <v>1882.0</v>
      </c>
      <c r="C1884" s="2013">
        <v>226.0</v>
      </c>
      <c r="D1884" s="2013">
        <v>452.0</v>
      </c>
      <c r="E1884" s="2013">
        <v>301.0</v>
      </c>
      <c r="F1884" s="2013">
        <v>301.0</v>
      </c>
      <c r="G1884" s="2013">
        <v>301.0</v>
      </c>
      <c r="H1884" s="2013">
        <v>301.0</v>
      </c>
    </row>
    <row r="1885">
      <c r="B1885" s="2013">
        <v>1883.0</v>
      </c>
      <c r="C1885" s="2013">
        <v>226.0</v>
      </c>
      <c r="D1885" s="2013">
        <v>451.0</v>
      </c>
      <c r="E1885" s="2013">
        <v>301.0</v>
      </c>
      <c r="F1885" s="2013">
        <v>301.0</v>
      </c>
      <c r="G1885" s="2013">
        <v>302.0</v>
      </c>
      <c r="H1885" s="2013">
        <v>302.0</v>
      </c>
    </row>
    <row r="1886">
      <c r="B1886" s="2013">
        <v>1884.0</v>
      </c>
      <c r="C1886" s="2013">
        <v>226.0</v>
      </c>
      <c r="D1886" s="2013">
        <v>452.0</v>
      </c>
      <c r="E1886" s="2013">
        <v>301.0</v>
      </c>
      <c r="F1886" s="2013">
        <v>301.0</v>
      </c>
      <c r="G1886" s="2013">
        <v>302.0</v>
      </c>
      <c r="H1886" s="2013">
        <v>302.0</v>
      </c>
    </row>
    <row r="1887">
      <c r="B1887" s="2013">
        <v>1885.0</v>
      </c>
      <c r="C1887" s="2013">
        <v>226.0</v>
      </c>
      <c r="D1887" s="2013">
        <v>453.0</v>
      </c>
      <c r="E1887" s="2013">
        <v>301.0</v>
      </c>
      <c r="F1887" s="2013">
        <v>301.0</v>
      </c>
      <c r="G1887" s="2013">
        <v>302.0</v>
      </c>
      <c r="H1887" s="2013">
        <v>302.0</v>
      </c>
    </row>
    <row r="1888">
      <c r="B1888" s="2013">
        <v>1886.0</v>
      </c>
      <c r="C1888" s="2013">
        <v>226.0</v>
      </c>
      <c r="D1888" s="2013">
        <v>452.0</v>
      </c>
      <c r="E1888" s="2013">
        <v>302.0</v>
      </c>
      <c r="F1888" s="2013">
        <v>302.0</v>
      </c>
      <c r="G1888" s="2013">
        <v>302.0</v>
      </c>
      <c r="H1888" s="2013">
        <v>302.0</v>
      </c>
    </row>
    <row r="1889">
      <c r="B1889" s="2013">
        <v>1887.0</v>
      </c>
      <c r="C1889" s="2013">
        <v>226.0</v>
      </c>
      <c r="D1889" s="2013">
        <v>453.0</v>
      </c>
      <c r="E1889" s="2013">
        <v>302.0</v>
      </c>
      <c r="F1889" s="2013">
        <v>302.0</v>
      </c>
      <c r="G1889" s="2013">
        <v>302.0</v>
      </c>
      <c r="H1889" s="2013">
        <v>302.0</v>
      </c>
    </row>
    <row r="1890">
      <c r="B1890" s="2013">
        <v>1888.0</v>
      </c>
      <c r="C1890" s="2013">
        <v>227.0</v>
      </c>
      <c r="D1890" s="2013">
        <v>453.0</v>
      </c>
      <c r="E1890" s="2013">
        <v>302.0</v>
      </c>
      <c r="F1890" s="2013">
        <v>302.0</v>
      </c>
      <c r="G1890" s="2013">
        <v>302.0</v>
      </c>
      <c r="H1890" s="2013">
        <v>302.0</v>
      </c>
    </row>
    <row r="1891">
      <c r="B1891" s="2013">
        <v>1889.0</v>
      </c>
      <c r="C1891" s="2013">
        <v>227.0</v>
      </c>
      <c r="D1891" s="2013">
        <v>454.0</v>
      </c>
      <c r="E1891" s="2013">
        <v>302.0</v>
      </c>
      <c r="F1891" s="2013">
        <v>302.0</v>
      </c>
      <c r="G1891" s="2013">
        <v>302.0</v>
      </c>
      <c r="H1891" s="2013">
        <v>302.0</v>
      </c>
    </row>
    <row r="1892">
      <c r="B1892" s="2013">
        <v>1890.0</v>
      </c>
      <c r="C1892" s="2013">
        <v>227.0</v>
      </c>
      <c r="D1892" s="2013">
        <v>453.0</v>
      </c>
      <c r="E1892" s="2013">
        <v>302.0</v>
      </c>
      <c r="F1892" s="2013">
        <v>302.0</v>
      </c>
      <c r="G1892" s="2013">
        <v>303.0</v>
      </c>
      <c r="H1892" s="2013">
        <v>303.0</v>
      </c>
    </row>
    <row r="1893">
      <c r="B1893" s="2013">
        <v>1891.0</v>
      </c>
      <c r="C1893" s="2013">
        <v>227.0</v>
      </c>
      <c r="D1893" s="2013">
        <v>454.0</v>
      </c>
      <c r="E1893" s="2013">
        <v>302.0</v>
      </c>
      <c r="F1893" s="2013">
        <v>302.0</v>
      </c>
      <c r="G1893" s="2013">
        <v>303.0</v>
      </c>
      <c r="H1893" s="2013">
        <v>303.0</v>
      </c>
    </row>
    <row r="1894">
      <c r="B1894" s="2013">
        <v>1892.0</v>
      </c>
      <c r="C1894" s="2013">
        <v>227.0</v>
      </c>
      <c r="D1894" s="2013">
        <v>455.0</v>
      </c>
      <c r="E1894" s="2013">
        <v>302.0</v>
      </c>
      <c r="F1894" s="2013">
        <v>302.0</v>
      </c>
      <c r="G1894" s="2013">
        <v>303.0</v>
      </c>
      <c r="H1894" s="2013">
        <v>303.0</v>
      </c>
    </row>
    <row r="1895">
      <c r="B1895" s="2013">
        <v>1893.0</v>
      </c>
      <c r="C1895" s="2013">
        <v>227.0</v>
      </c>
      <c r="D1895" s="2013">
        <v>454.0</v>
      </c>
      <c r="E1895" s="2013">
        <v>303.0</v>
      </c>
      <c r="F1895" s="2013">
        <v>303.0</v>
      </c>
      <c r="G1895" s="2013">
        <v>303.0</v>
      </c>
      <c r="H1895" s="2013">
        <v>303.0</v>
      </c>
    </row>
    <row r="1896">
      <c r="B1896" s="2013">
        <v>1894.0</v>
      </c>
      <c r="C1896" s="2013">
        <v>227.0</v>
      </c>
      <c r="D1896" s="2013">
        <v>455.0</v>
      </c>
      <c r="E1896" s="2013">
        <v>303.0</v>
      </c>
      <c r="F1896" s="2013">
        <v>303.0</v>
      </c>
      <c r="G1896" s="2013">
        <v>303.0</v>
      </c>
      <c r="H1896" s="2013">
        <v>303.0</v>
      </c>
    </row>
    <row r="1897">
      <c r="B1897" s="2013">
        <v>1895.0</v>
      </c>
      <c r="C1897" s="2013">
        <v>228.0</v>
      </c>
      <c r="D1897" s="2013">
        <v>455.0</v>
      </c>
      <c r="E1897" s="2013">
        <v>303.0</v>
      </c>
      <c r="F1897" s="2013">
        <v>303.0</v>
      </c>
      <c r="G1897" s="2013">
        <v>303.0</v>
      </c>
      <c r="H1897" s="2013">
        <v>303.0</v>
      </c>
    </row>
    <row r="1898">
      <c r="B1898" s="2013">
        <v>1896.0</v>
      </c>
      <c r="C1898" s="2013">
        <v>227.0</v>
      </c>
      <c r="D1898" s="2013">
        <v>455.0</v>
      </c>
      <c r="E1898" s="2013">
        <v>303.0</v>
      </c>
      <c r="F1898" s="2013">
        <v>303.0</v>
      </c>
      <c r="G1898" s="2013">
        <v>304.0</v>
      </c>
      <c r="H1898" s="2013">
        <v>304.0</v>
      </c>
    </row>
    <row r="1899">
      <c r="B1899" s="2013">
        <v>1897.0</v>
      </c>
      <c r="C1899" s="2013">
        <v>228.0</v>
      </c>
      <c r="D1899" s="2013">
        <v>455.0</v>
      </c>
      <c r="E1899" s="2013">
        <v>303.0</v>
      </c>
      <c r="F1899" s="2013">
        <v>303.0</v>
      </c>
      <c r="G1899" s="2013">
        <v>304.0</v>
      </c>
      <c r="H1899" s="2013">
        <v>304.0</v>
      </c>
    </row>
    <row r="1900">
      <c r="B1900" s="2013">
        <v>1898.0</v>
      </c>
      <c r="C1900" s="2013">
        <v>227.0</v>
      </c>
      <c r="D1900" s="2013">
        <v>455.0</v>
      </c>
      <c r="E1900" s="2013">
        <v>304.0</v>
      </c>
      <c r="F1900" s="2013">
        <v>304.0</v>
      </c>
      <c r="G1900" s="2013">
        <v>304.0</v>
      </c>
      <c r="H1900" s="2013">
        <v>304.0</v>
      </c>
    </row>
    <row r="1901">
      <c r="B1901" s="2013">
        <v>1899.0</v>
      </c>
      <c r="C1901" s="2013">
        <v>228.0</v>
      </c>
      <c r="D1901" s="2013">
        <v>455.0</v>
      </c>
      <c r="E1901" s="2013">
        <v>304.0</v>
      </c>
      <c r="F1901" s="2013">
        <v>304.0</v>
      </c>
      <c r="G1901" s="2013">
        <v>304.0</v>
      </c>
      <c r="H1901" s="2013">
        <v>304.0</v>
      </c>
    </row>
    <row r="1902">
      <c r="B1902" s="2013">
        <v>1900.0</v>
      </c>
      <c r="C1902" s="2013">
        <v>228.0</v>
      </c>
      <c r="D1902" s="2013">
        <v>456.0</v>
      </c>
      <c r="E1902" s="2013">
        <v>304.0</v>
      </c>
      <c r="F1902" s="2013">
        <v>304.0</v>
      </c>
      <c r="G1902" s="2013">
        <v>304.0</v>
      </c>
      <c r="H1902" s="2013">
        <v>304.0</v>
      </c>
    </row>
    <row r="1903">
      <c r="B1903" s="2013">
        <v>1901.0</v>
      </c>
      <c r="C1903" s="2013">
        <v>228.0</v>
      </c>
      <c r="D1903" s="2013">
        <v>457.0</v>
      </c>
      <c r="E1903" s="2013">
        <v>304.0</v>
      </c>
      <c r="F1903" s="2013">
        <v>304.0</v>
      </c>
      <c r="G1903" s="2013">
        <v>304.0</v>
      </c>
      <c r="H1903" s="2013">
        <v>304.0</v>
      </c>
    </row>
    <row r="1904">
      <c r="B1904" s="2013">
        <v>1902.0</v>
      </c>
      <c r="C1904" s="2013">
        <v>229.0</v>
      </c>
      <c r="D1904" s="2013">
        <v>457.0</v>
      </c>
      <c r="E1904" s="2013">
        <v>304.0</v>
      </c>
      <c r="F1904" s="2013">
        <v>304.0</v>
      </c>
      <c r="G1904" s="2013">
        <v>304.0</v>
      </c>
      <c r="H1904" s="2013">
        <v>304.0</v>
      </c>
    </row>
    <row r="1905">
      <c r="B1905" s="2013">
        <v>1903.0</v>
      </c>
      <c r="C1905" s="2013">
        <v>228.0</v>
      </c>
      <c r="D1905" s="2013">
        <v>457.0</v>
      </c>
      <c r="E1905" s="2013">
        <v>304.0</v>
      </c>
      <c r="F1905" s="2013">
        <v>304.0</v>
      </c>
      <c r="G1905" s="2013">
        <v>305.0</v>
      </c>
      <c r="H1905" s="2013">
        <v>305.0</v>
      </c>
    </row>
    <row r="1906">
      <c r="B1906" s="2013">
        <v>1904.0</v>
      </c>
      <c r="C1906" s="2013">
        <v>229.0</v>
      </c>
      <c r="D1906" s="2013">
        <v>457.0</v>
      </c>
      <c r="E1906" s="2013">
        <v>304.0</v>
      </c>
      <c r="F1906" s="2013">
        <v>304.0</v>
      </c>
      <c r="G1906" s="2013">
        <v>305.0</v>
      </c>
      <c r="H1906" s="2013">
        <v>305.0</v>
      </c>
    </row>
    <row r="1907">
      <c r="B1907" s="2013">
        <v>1905.0</v>
      </c>
      <c r="C1907" s="2013">
        <v>228.0</v>
      </c>
      <c r="D1907" s="2013">
        <v>457.0</v>
      </c>
      <c r="E1907" s="2013">
        <v>305.0</v>
      </c>
      <c r="F1907" s="2013">
        <v>305.0</v>
      </c>
      <c r="G1907" s="2013">
        <v>305.0</v>
      </c>
      <c r="H1907" s="2013">
        <v>305.0</v>
      </c>
    </row>
    <row r="1908">
      <c r="B1908" s="2013">
        <v>1906.0</v>
      </c>
      <c r="C1908" s="2013">
        <v>229.0</v>
      </c>
      <c r="D1908" s="2013">
        <v>457.0</v>
      </c>
      <c r="E1908" s="2013">
        <v>305.0</v>
      </c>
      <c r="F1908" s="2013">
        <v>305.0</v>
      </c>
      <c r="G1908" s="2013">
        <v>305.0</v>
      </c>
      <c r="H1908" s="2013">
        <v>305.0</v>
      </c>
    </row>
    <row r="1909">
      <c r="B1909" s="2013">
        <v>1907.0</v>
      </c>
      <c r="C1909" s="2013">
        <v>229.0</v>
      </c>
      <c r="D1909" s="2013">
        <v>458.0</v>
      </c>
      <c r="E1909" s="2013">
        <v>305.0</v>
      </c>
      <c r="F1909" s="2013">
        <v>305.0</v>
      </c>
      <c r="G1909" s="2013">
        <v>305.0</v>
      </c>
      <c r="H1909" s="2013">
        <v>305.0</v>
      </c>
    </row>
    <row r="1910">
      <c r="B1910" s="2013">
        <v>1908.0</v>
      </c>
      <c r="C1910" s="2013">
        <v>229.0</v>
      </c>
      <c r="D1910" s="2013">
        <v>457.0</v>
      </c>
      <c r="E1910" s="2013">
        <v>305.0</v>
      </c>
      <c r="F1910" s="2013">
        <v>305.0</v>
      </c>
      <c r="G1910" s="2013">
        <v>306.0</v>
      </c>
      <c r="H1910" s="2013">
        <v>306.0</v>
      </c>
    </row>
    <row r="1911">
      <c r="B1911" s="2013">
        <v>1909.0</v>
      </c>
      <c r="C1911" s="2013">
        <v>229.0</v>
      </c>
      <c r="D1911" s="2013">
        <v>458.0</v>
      </c>
      <c r="E1911" s="2013">
        <v>305.0</v>
      </c>
      <c r="F1911" s="2013">
        <v>305.0</v>
      </c>
      <c r="G1911" s="2013">
        <v>306.0</v>
      </c>
      <c r="H1911" s="2013">
        <v>306.0</v>
      </c>
    </row>
    <row r="1912">
      <c r="B1912" s="2013">
        <v>1910.0</v>
      </c>
      <c r="C1912" s="2013">
        <v>229.0</v>
      </c>
      <c r="D1912" s="2013">
        <v>459.0</v>
      </c>
      <c r="E1912" s="2013">
        <v>305.0</v>
      </c>
      <c r="F1912" s="2013">
        <v>305.0</v>
      </c>
      <c r="G1912" s="2013">
        <v>306.0</v>
      </c>
      <c r="H1912" s="2013">
        <v>306.0</v>
      </c>
    </row>
    <row r="1913">
      <c r="B1913" s="2013">
        <v>1911.0</v>
      </c>
      <c r="C1913" s="2013">
        <v>229.0</v>
      </c>
      <c r="D1913" s="2013">
        <v>458.0</v>
      </c>
      <c r="E1913" s="2013">
        <v>306.0</v>
      </c>
      <c r="F1913" s="2013">
        <v>306.0</v>
      </c>
      <c r="G1913" s="2013">
        <v>306.0</v>
      </c>
      <c r="H1913" s="2013">
        <v>306.0</v>
      </c>
    </row>
    <row r="1914">
      <c r="B1914" s="2013">
        <v>1912.0</v>
      </c>
      <c r="C1914" s="2013">
        <v>229.0</v>
      </c>
      <c r="D1914" s="2013">
        <v>459.0</v>
      </c>
      <c r="E1914" s="2013">
        <v>306.0</v>
      </c>
      <c r="F1914" s="2013">
        <v>306.0</v>
      </c>
      <c r="G1914" s="2013">
        <v>306.0</v>
      </c>
      <c r="H1914" s="2013">
        <v>306.0</v>
      </c>
    </row>
    <row r="1915">
      <c r="B1915" s="2013">
        <v>1913.0</v>
      </c>
      <c r="C1915" s="2013">
        <v>230.0</v>
      </c>
      <c r="D1915" s="2013">
        <v>459.0</v>
      </c>
      <c r="E1915" s="2013">
        <v>306.0</v>
      </c>
      <c r="F1915" s="2013">
        <v>306.0</v>
      </c>
      <c r="G1915" s="2013">
        <v>306.0</v>
      </c>
      <c r="H1915" s="2013">
        <v>306.0</v>
      </c>
    </row>
    <row r="1916">
      <c r="B1916" s="2013">
        <v>1914.0</v>
      </c>
      <c r="C1916" s="2013">
        <v>230.0</v>
      </c>
      <c r="D1916" s="2013">
        <v>460.0</v>
      </c>
      <c r="E1916" s="2013">
        <v>306.0</v>
      </c>
      <c r="F1916" s="2013">
        <v>306.0</v>
      </c>
      <c r="G1916" s="2013">
        <v>306.0</v>
      </c>
      <c r="H1916" s="2013">
        <v>306.0</v>
      </c>
    </row>
    <row r="1917">
      <c r="B1917" s="2013">
        <v>1915.0</v>
      </c>
      <c r="C1917" s="2013">
        <v>230.0</v>
      </c>
      <c r="D1917" s="2013">
        <v>459.0</v>
      </c>
      <c r="E1917" s="2013">
        <v>306.0</v>
      </c>
      <c r="F1917" s="2013">
        <v>306.0</v>
      </c>
      <c r="G1917" s="2013">
        <v>307.0</v>
      </c>
      <c r="H1917" s="2013">
        <v>307.0</v>
      </c>
    </row>
    <row r="1918">
      <c r="B1918" s="2013">
        <v>1916.0</v>
      </c>
      <c r="C1918" s="2013">
        <v>230.0</v>
      </c>
      <c r="D1918" s="2013">
        <v>460.0</v>
      </c>
      <c r="E1918" s="2013">
        <v>306.0</v>
      </c>
      <c r="F1918" s="2013">
        <v>306.0</v>
      </c>
      <c r="G1918" s="2013">
        <v>307.0</v>
      </c>
      <c r="H1918" s="2013">
        <v>307.0</v>
      </c>
    </row>
    <row r="1919">
      <c r="B1919" s="2013">
        <v>1917.0</v>
      </c>
      <c r="C1919" s="2013">
        <v>230.0</v>
      </c>
      <c r="D1919" s="2013">
        <v>461.0</v>
      </c>
      <c r="E1919" s="2013">
        <v>306.0</v>
      </c>
      <c r="F1919" s="2013">
        <v>306.0</v>
      </c>
      <c r="G1919" s="2013">
        <v>307.0</v>
      </c>
      <c r="H1919" s="2013">
        <v>307.0</v>
      </c>
    </row>
    <row r="1920">
      <c r="B1920" s="2013">
        <v>1918.0</v>
      </c>
      <c r="C1920" s="2013">
        <v>230.0</v>
      </c>
      <c r="D1920" s="2013">
        <v>460.0</v>
      </c>
      <c r="E1920" s="2013">
        <v>307.0</v>
      </c>
      <c r="F1920" s="2013">
        <v>307.0</v>
      </c>
      <c r="G1920" s="2013">
        <v>307.0</v>
      </c>
      <c r="H1920" s="2013">
        <v>307.0</v>
      </c>
    </row>
    <row r="1921">
      <c r="B1921" s="2013">
        <v>1919.0</v>
      </c>
      <c r="C1921" s="2013">
        <v>230.0</v>
      </c>
      <c r="D1921" s="2013">
        <v>461.0</v>
      </c>
      <c r="E1921" s="2013">
        <v>307.0</v>
      </c>
      <c r="F1921" s="2013">
        <v>307.0</v>
      </c>
      <c r="G1921" s="2013">
        <v>307.0</v>
      </c>
      <c r="H1921" s="2013">
        <v>307.0</v>
      </c>
    </row>
    <row r="1922">
      <c r="B1922" s="2013">
        <v>1920.0</v>
      </c>
      <c r="C1922" s="2013">
        <v>231.0</v>
      </c>
      <c r="D1922" s="2013">
        <v>461.0</v>
      </c>
      <c r="E1922" s="2013">
        <v>307.0</v>
      </c>
      <c r="F1922" s="2013">
        <v>307.0</v>
      </c>
      <c r="G1922" s="2013">
        <v>307.0</v>
      </c>
      <c r="H1922" s="2013">
        <v>307.0</v>
      </c>
    </row>
    <row r="1923">
      <c r="B1923" s="2013">
        <v>1921.0</v>
      </c>
      <c r="C1923" s="2013">
        <v>230.0</v>
      </c>
      <c r="D1923" s="2013">
        <v>461.0</v>
      </c>
      <c r="E1923" s="2013">
        <v>307.0</v>
      </c>
      <c r="F1923" s="2013">
        <v>307.0</v>
      </c>
      <c r="G1923" s="2013">
        <v>308.0</v>
      </c>
      <c r="H1923" s="2013">
        <v>308.0</v>
      </c>
    </row>
    <row r="1924">
      <c r="B1924" s="2013">
        <v>1922.0</v>
      </c>
      <c r="C1924" s="2013">
        <v>231.0</v>
      </c>
      <c r="D1924" s="2013">
        <v>461.0</v>
      </c>
      <c r="E1924" s="2013">
        <v>307.0</v>
      </c>
      <c r="F1924" s="2013">
        <v>307.0</v>
      </c>
      <c r="G1924" s="2013">
        <v>308.0</v>
      </c>
      <c r="H1924" s="2013">
        <v>308.0</v>
      </c>
    </row>
    <row r="1925">
      <c r="B1925" s="2013">
        <v>1923.0</v>
      </c>
      <c r="C1925" s="2013">
        <v>230.0</v>
      </c>
      <c r="D1925" s="2013">
        <v>461.0</v>
      </c>
      <c r="E1925" s="2013">
        <v>308.0</v>
      </c>
      <c r="F1925" s="2013">
        <v>308.0</v>
      </c>
      <c r="G1925" s="2013">
        <v>308.0</v>
      </c>
      <c r="H1925" s="2013">
        <v>308.0</v>
      </c>
    </row>
    <row r="1926">
      <c r="B1926" s="2013">
        <v>1924.0</v>
      </c>
      <c r="C1926" s="2013">
        <v>231.0</v>
      </c>
      <c r="D1926" s="2013">
        <v>461.0</v>
      </c>
      <c r="E1926" s="2013">
        <v>308.0</v>
      </c>
      <c r="F1926" s="2013">
        <v>308.0</v>
      </c>
      <c r="G1926" s="2013">
        <v>308.0</v>
      </c>
      <c r="H1926" s="2013">
        <v>308.0</v>
      </c>
    </row>
    <row r="1927">
      <c r="B1927" s="2013">
        <v>1925.0</v>
      </c>
      <c r="C1927" s="2013">
        <v>231.0</v>
      </c>
      <c r="D1927" s="2013">
        <v>462.0</v>
      </c>
      <c r="E1927" s="2013">
        <v>308.0</v>
      </c>
      <c r="F1927" s="2013">
        <v>308.0</v>
      </c>
      <c r="G1927" s="2013">
        <v>308.0</v>
      </c>
      <c r="H1927" s="2013">
        <v>308.0</v>
      </c>
    </row>
    <row r="1928">
      <c r="B1928" s="2013">
        <v>1926.0</v>
      </c>
      <c r="C1928" s="2013">
        <v>231.0</v>
      </c>
      <c r="D1928" s="2013">
        <v>463.0</v>
      </c>
      <c r="E1928" s="2013">
        <v>308.0</v>
      </c>
      <c r="F1928" s="2013">
        <v>308.0</v>
      </c>
      <c r="G1928" s="2013">
        <v>308.0</v>
      </c>
      <c r="H1928" s="2013">
        <v>308.0</v>
      </c>
    </row>
    <row r="1929">
      <c r="B1929" s="2013">
        <v>1927.0</v>
      </c>
      <c r="C1929" s="2013">
        <v>232.0</v>
      </c>
      <c r="D1929" s="2013">
        <v>463.0</v>
      </c>
      <c r="E1929" s="2013">
        <v>308.0</v>
      </c>
      <c r="F1929" s="2013">
        <v>308.0</v>
      </c>
      <c r="G1929" s="2013">
        <v>308.0</v>
      </c>
      <c r="H1929" s="2013">
        <v>308.0</v>
      </c>
    </row>
    <row r="1930">
      <c r="B1930" s="2013">
        <v>1928.0</v>
      </c>
      <c r="C1930" s="2013">
        <v>231.0</v>
      </c>
      <c r="D1930" s="2013">
        <v>463.0</v>
      </c>
      <c r="E1930" s="2013">
        <v>308.0</v>
      </c>
      <c r="F1930" s="2013">
        <v>308.0</v>
      </c>
      <c r="G1930" s="2013">
        <v>309.0</v>
      </c>
      <c r="H1930" s="2013">
        <v>309.0</v>
      </c>
    </row>
    <row r="1931">
      <c r="B1931" s="2013">
        <v>1929.0</v>
      </c>
      <c r="C1931" s="2013">
        <v>232.0</v>
      </c>
      <c r="D1931" s="2013">
        <v>463.0</v>
      </c>
      <c r="E1931" s="2013">
        <v>308.0</v>
      </c>
      <c r="F1931" s="2013">
        <v>308.0</v>
      </c>
      <c r="G1931" s="2013">
        <v>309.0</v>
      </c>
      <c r="H1931" s="2013">
        <v>309.0</v>
      </c>
    </row>
    <row r="1932">
      <c r="B1932" s="2013">
        <v>1930.0</v>
      </c>
      <c r="C1932" s="2013">
        <v>231.0</v>
      </c>
      <c r="D1932" s="2013">
        <v>463.0</v>
      </c>
      <c r="E1932" s="2013">
        <v>309.0</v>
      </c>
      <c r="F1932" s="2013">
        <v>309.0</v>
      </c>
      <c r="G1932" s="2013">
        <v>309.0</v>
      </c>
      <c r="H1932" s="2013">
        <v>309.0</v>
      </c>
    </row>
    <row r="1933">
      <c r="B1933" s="2013">
        <v>1931.0</v>
      </c>
      <c r="C1933" s="2013">
        <v>232.0</v>
      </c>
      <c r="D1933" s="2013">
        <v>463.0</v>
      </c>
      <c r="E1933" s="2013">
        <v>309.0</v>
      </c>
      <c r="F1933" s="2013">
        <v>309.0</v>
      </c>
      <c r="G1933" s="2013">
        <v>309.0</v>
      </c>
      <c r="H1933" s="2013">
        <v>309.0</v>
      </c>
    </row>
    <row r="1934">
      <c r="B1934" s="2013">
        <v>1932.0</v>
      </c>
      <c r="C1934" s="2013">
        <v>232.0</v>
      </c>
      <c r="D1934" s="2013">
        <v>464.0</v>
      </c>
      <c r="E1934" s="2013">
        <v>309.0</v>
      </c>
      <c r="F1934" s="2013">
        <v>309.0</v>
      </c>
      <c r="G1934" s="2013">
        <v>309.0</v>
      </c>
      <c r="H1934" s="2013">
        <v>309.0</v>
      </c>
    </row>
    <row r="1935">
      <c r="B1935" s="2013">
        <v>1933.0</v>
      </c>
      <c r="C1935" s="2013">
        <v>232.0</v>
      </c>
      <c r="D1935" s="2013">
        <v>463.0</v>
      </c>
      <c r="E1935" s="2013">
        <v>309.0</v>
      </c>
      <c r="F1935" s="2013">
        <v>309.0</v>
      </c>
      <c r="G1935" s="2013">
        <v>310.0</v>
      </c>
      <c r="H1935" s="2013">
        <v>310.0</v>
      </c>
    </row>
    <row r="1936">
      <c r="B1936" s="2013">
        <v>1934.0</v>
      </c>
      <c r="C1936" s="2013">
        <v>232.0</v>
      </c>
      <c r="D1936" s="2013">
        <v>464.0</v>
      </c>
      <c r="E1936" s="2013">
        <v>309.0</v>
      </c>
      <c r="F1936" s="2013">
        <v>309.0</v>
      </c>
      <c r="G1936" s="2013">
        <v>310.0</v>
      </c>
      <c r="H1936" s="2013">
        <v>310.0</v>
      </c>
    </row>
    <row r="1937">
      <c r="B1937" s="2013">
        <v>1935.0</v>
      </c>
      <c r="C1937" s="2013">
        <v>232.0</v>
      </c>
      <c r="D1937" s="2013">
        <v>465.0</v>
      </c>
      <c r="E1937" s="2013">
        <v>309.0</v>
      </c>
      <c r="F1937" s="2013">
        <v>309.0</v>
      </c>
      <c r="G1937" s="2013">
        <v>310.0</v>
      </c>
      <c r="H1937" s="2013">
        <v>310.0</v>
      </c>
    </row>
    <row r="1938">
      <c r="B1938" s="2013">
        <v>1936.0</v>
      </c>
      <c r="C1938" s="2013">
        <v>232.0</v>
      </c>
      <c r="D1938" s="2013">
        <v>464.0</v>
      </c>
      <c r="E1938" s="2013">
        <v>310.0</v>
      </c>
      <c r="F1938" s="2013">
        <v>310.0</v>
      </c>
      <c r="G1938" s="2013">
        <v>310.0</v>
      </c>
      <c r="H1938" s="2013">
        <v>310.0</v>
      </c>
    </row>
    <row r="1939">
      <c r="B1939" s="2013">
        <v>1937.0</v>
      </c>
      <c r="C1939" s="2013">
        <v>232.0</v>
      </c>
      <c r="D1939" s="2013">
        <v>465.0</v>
      </c>
      <c r="E1939" s="2013">
        <v>310.0</v>
      </c>
      <c r="F1939" s="2013">
        <v>310.0</v>
      </c>
      <c r="G1939" s="2013">
        <v>310.0</v>
      </c>
      <c r="H1939" s="2013">
        <v>310.0</v>
      </c>
    </row>
    <row r="1940">
      <c r="B1940" s="2013">
        <v>1938.0</v>
      </c>
      <c r="C1940" s="2013">
        <v>233.0</v>
      </c>
      <c r="D1940" s="2013">
        <v>465.0</v>
      </c>
      <c r="E1940" s="2013">
        <v>310.0</v>
      </c>
      <c r="F1940" s="2013">
        <v>310.0</v>
      </c>
      <c r="G1940" s="2013">
        <v>310.0</v>
      </c>
      <c r="H1940" s="2013">
        <v>310.0</v>
      </c>
    </row>
    <row r="1941">
      <c r="B1941" s="2013">
        <v>1939.0</v>
      </c>
      <c r="C1941" s="2013">
        <v>233.0</v>
      </c>
      <c r="D1941" s="2013">
        <v>466.0</v>
      </c>
      <c r="E1941" s="2013">
        <v>310.0</v>
      </c>
      <c r="F1941" s="2013">
        <v>310.0</v>
      </c>
      <c r="G1941" s="2013">
        <v>310.0</v>
      </c>
      <c r="H1941" s="2013">
        <v>310.0</v>
      </c>
    </row>
    <row r="1942">
      <c r="B1942" s="2013">
        <v>1940.0</v>
      </c>
      <c r="C1942" s="2013">
        <v>233.0</v>
      </c>
      <c r="D1942" s="2013">
        <v>465.0</v>
      </c>
      <c r="E1942" s="2013">
        <v>310.0</v>
      </c>
      <c r="F1942" s="2013">
        <v>310.0</v>
      </c>
      <c r="G1942" s="2013">
        <v>311.0</v>
      </c>
      <c r="H1942" s="2013">
        <v>311.0</v>
      </c>
    </row>
    <row r="1943">
      <c r="B1943" s="2013">
        <v>1941.0</v>
      </c>
      <c r="C1943" s="2013">
        <v>233.0</v>
      </c>
      <c r="D1943" s="2013">
        <v>466.0</v>
      </c>
      <c r="E1943" s="2013">
        <v>310.0</v>
      </c>
      <c r="F1943" s="2013">
        <v>310.0</v>
      </c>
      <c r="G1943" s="2013">
        <v>311.0</v>
      </c>
      <c r="H1943" s="2013">
        <v>311.0</v>
      </c>
    </row>
    <row r="1944">
      <c r="B1944" s="2013">
        <v>1942.0</v>
      </c>
      <c r="C1944" s="2013">
        <v>233.0</v>
      </c>
      <c r="D1944" s="2013">
        <v>467.0</v>
      </c>
      <c r="E1944" s="2013">
        <v>310.0</v>
      </c>
      <c r="F1944" s="2013">
        <v>310.0</v>
      </c>
      <c r="G1944" s="2013">
        <v>311.0</v>
      </c>
      <c r="H1944" s="2013">
        <v>311.0</v>
      </c>
    </row>
    <row r="1945">
      <c r="B1945" s="2013">
        <v>1943.0</v>
      </c>
      <c r="C1945" s="2013">
        <v>233.0</v>
      </c>
      <c r="D1945" s="2013">
        <v>466.0</v>
      </c>
      <c r="E1945" s="2013">
        <v>311.0</v>
      </c>
      <c r="F1945" s="2013">
        <v>311.0</v>
      </c>
      <c r="G1945" s="2013">
        <v>311.0</v>
      </c>
      <c r="H1945" s="2013">
        <v>311.0</v>
      </c>
    </row>
    <row r="1946">
      <c r="B1946" s="2013">
        <v>1944.0</v>
      </c>
      <c r="C1946" s="2013">
        <v>233.0</v>
      </c>
      <c r="D1946" s="2013">
        <v>467.0</v>
      </c>
      <c r="E1946" s="2013">
        <v>311.0</v>
      </c>
      <c r="F1946" s="2013">
        <v>311.0</v>
      </c>
      <c r="G1946" s="2013">
        <v>311.0</v>
      </c>
      <c r="H1946" s="2013">
        <v>311.0</v>
      </c>
    </row>
    <row r="1947">
      <c r="B1947" s="2013">
        <v>1945.0</v>
      </c>
      <c r="C1947" s="2013">
        <v>234.0</v>
      </c>
      <c r="D1947" s="2013">
        <v>467.0</v>
      </c>
      <c r="E1947" s="2013">
        <v>311.0</v>
      </c>
      <c r="F1947" s="2013">
        <v>311.0</v>
      </c>
      <c r="G1947" s="2013">
        <v>311.0</v>
      </c>
      <c r="H1947" s="2013">
        <v>311.0</v>
      </c>
    </row>
    <row r="1948">
      <c r="B1948" s="2013">
        <v>1946.0</v>
      </c>
      <c r="C1948" s="2013">
        <v>233.0</v>
      </c>
      <c r="D1948" s="2013">
        <v>467.0</v>
      </c>
      <c r="E1948" s="2013">
        <v>311.0</v>
      </c>
      <c r="F1948" s="2013">
        <v>311.0</v>
      </c>
      <c r="G1948" s="2013">
        <v>312.0</v>
      </c>
      <c r="H1948" s="2013">
        <v>312.0</v>
      </c>
    </row>
    <row r="1949">
      <c r="B1949" s="2013">
        <v>1947.0</v>
      </c>
      <c r="C1949" s="2013">
        <v>234.0</v>
      </c>
      <c r="D1949" s="2013">
        <v>467.0</v>
      </c>
      <c r="E1949" s="2013">
        <v>311.0</v>
      </c>
      <c r="F1949" s="2013">
        <v>311.0</v>
      </c>
      <c r="G1949" s="2013">
        <v>312.0</v>
      </c>
      <c r="H1949" s="2013">
        <v>312.0</v>
      </c>
    </row>
    <row r="1950">
      <c r="B1950" s="2013">
        <v>1948.0</v>
      </c>
      <c r="C1950" s="2013">
        <v>233.0</v>
      </c>
      <c r="D1950" s="2013">
        <v>467.0</v>
      </c>
      <c r="E1950" s="2013">
        <v>312.0</v>
      </c>
      <c r="F1950" s="2013">
        <v>312.0</v>
      </c>
      <c r="G1950" s="2013">
        <v>312.0</v>
      </c>
      <c r="H1950" s="2013">
        <v>312.0</v>
      </c>
    </row>
    <row r="1951">
      <c r="B1951" s="2013">
        <v>1949.0</v>
      </c>
      <c r="C1951" s="2013">
        <v>234.0</v>
      </c>
      <c r="D1951" s="2013">
        <v>467.0</v>
      </c>
      <c r="E1951" s="2013">
        <v>312.0</v>
      </c>
      <c r="F1951" s="2013">
        <v>312.0</v>
      </c>
      <c r="G1951" s="2013">
        <v>312.0</v>
      </c>
      <c r="H1951" s="2013">
        <v>312.0</v>
      </c>
    </row>
    <row r="1952">
      <c r="B1952" s="2013">
        <v>1950.0</v>
      </c>
      <c r="C1952" s="2013">
        <v>234.0</v>
      </c>
      <c r="D1952" s="2013">
        <v>468.0</v>
      </c>
      <c r="E1952" s="2013">
        <v>312.0</v>
      </c>
      <c r="F1952" s="2013">
        <v>312.0</v>
      </c>
      <c r="G1952" s="2013">
        <v>312.0</v>
      </c>
      <c r="H1952" s="2013">
        <v>312.0</v>
      </c>
    </row>
    <row r="1953">
      <c r="B1953" s="2013">
        <v>1951.0</v>
      </c>
      <c r="C1953" s="2013">
        <v>234.0</v>
      </c>
      <c r="D1953" s="2013">
        <v>469.0</v>
      </c>
      <c r="E1953" s="2013">
        <v>312.0</v>
      </c>
      <c r="F1953" s="2013">
        <v>312.0</v>
      </c>
      <c r="G1953" s="2013">
        <v>312.0</v>
      </c>
      <c r="H1953" s="2013">
        <v>312.0</v>
      </c>
    </row>
    <row r="1954">
      <c r="B1954" s="2013">
        <v>1952.0</v>
      </c>
      <c r="C1954" s="2013">
        <v>235.0</v>
      </c>
      <c r="D1954" s="2013">
        <v>469.0</v>
      </c>
      <c r="E1954" s="2013">
        <v>312.0</v>
      </c>
      <c r="F1954" s="2013">
        <v>312.0</v>
      </c>
      <c r="G1954" s="2013">
        <v>312.0</v>
      </c>
      <c r="H1954" s="2013">
        <v>312.0</v>
      </c>
    </row>
    <row r="1955">
      <c r="B1955" s="2013">
        <v>1953.0</v>
      </c>
      <c r="C1955" s="2013">
        <v>234.0</v>
      </c>
      <c r="D1955" s="2013">
        <v>469.0</v>
      </c>
      <c r="E1955" s="2013">
        <v>312.0</v>
      </c>
      <c r="F1955" s="2013">
        <v>312.0</v>
      </c>
      <c r="G1955" s="2013">
        <v>313.0</v>
      </c>
      <c r="H1955" s="2013">
        <v>313.0</v>
      </c>
    </row>
    <row r="1956">
      <c r="B1956" s="2013">
        <v>1954.0</v>
      </c>
      <c r="C1956" s="2013">
        <v>235.0</v>
      </c>
      <c r="D1956" s="2013">
        <v>469.0</v>
      </c>
      <c r="E1956" s="2013">
        <v>312.0</v>
      </c>
      <c r="F1956" s="2013">
        <v>312.0</v>
      </c>
      <c r="G1956" s="2013">
        <v>313.0</v>
      </c>
      <c r="H1956" s="2013">
        <v>313.0</v>
      </c>
    </row>
    <row r="1957">
      <c r="B1957" s="2013">
        <v>1955.0</v>
      </c>
      <c r="C1957" s="2013">
        <v>234.0</v>
      </c>
      <c r="D1957" s="2013">
        <v>469.0</v>
      </c>
      <c r="E1957" s="2013">
        <v>313.0</v>
      </c>
      <c r="F1957" s="2013">
        <v>313.0</v>
      </c>
      <c r="G1957" s="2013">
        <v>313.0</v>
      </c>
      <c r="H1957" s="2013">
        <v>313.0</v>
      </c>
    </row>
    <row r="1958">
      <c r="B1958" s="2013">
        <v>1956.0</v>
      </c>
      <c r="C1958" s="2013">
        <v>235.0</v>
      </c>
      <c r="D1958" s="2013">
        <v>469.0</v>
      </c>
      <c r="E1958" s="2013">
        <v>313.0</v>
      </c>
      <c r="F1958" s="2013">
        <v>313.0</v>
      </c>
      <c r="G1958" s="2013">
        <v>313.0</v>
      </c>
      <c r="H1958" s="2013">
        <v>313.0</v>
      </c>
    </row>
    <row r="1959">
      <c r="B1959" s="2013">
        <v>1957.0</v>
      </c>
      <c r="C1959" s="2013">
        <v>235.0</v>
      </c>
      <c r="D1959" s="2013">
        <v>470.0</v>
      </c>
      <c r="E1959" s="2013">
        <v>313.0</v>
      </c>
      <c r="F1959" s="2013">
        <v>313.0</v>
      </c>
      <c r="G1959" s="2013">
        <v>313.0</v>
      </c>
      <c r="H1959" s="2013">
        <v>313.0</v>
      </c>
    </row>
    <row r="1960">
      <c r="B1960" s="2013">
        <v>1958.0</v>
      </c>
      <c r="C1960" s="2013">
        <v>235.0</v>
      </c>
      <c r="D1960" s="2013">
        <v>469.0</v>
      </c>
      <c r="E1960" s="2013">
        <v>313.0</v>
      </c>
      <c r="F1960" s="2013">
        <v>313.0</v>
      </c>
      <c r="G1960" s="2013">
        <v>314.0</v>
      </c>
      <c r="H1960" s="2013">
        <v>314.0</v>
      </c>
    </row>
    <row r="1961">
      <c r="B1961" s="2013">
        <v>1959.0</v>
      </c>
      <c r="C1961" s="2013">
        <v>235.0</v>
      </c>
      <c r="D1961" s="2013">
        <v>470.0</v>
      </c>
      <c r="E1961" s="2013">
        <v>313.0</v>
      </c>
      <c r="F1961" s="2013">
        <v>313.0</v>
      </c>
      <c r="G1961" s="2013">
        <v>314.0</v>
      </c>
      <c r="H1961" s="2013">
        <v>314.0</v>
      </c>
    </row>
    <row r="1962">
      <c r="B1962" s="2013">
        <v>1960.0</v>
      </c>
      <c r="C1962" s="2013">
        <v>235.0</v>
      </c>
      <c r="D1962" s="2013">
        <v>471.0</v>
      </c>
      <c r="E1962" s="2013">
        <v>313.0</v>
      </c>
      <c r="F1962" s="2013">
        <v>313.0</v>
      </c>
      <c r="G1962" s="2013">
        <v>314.0</v>
      </c>
      <c r="H1962" s="2013">
        <v>314.0</v>
      </c>
    </row>
    <row r="1963">
      <c r="B1963" s="2013">
        <v>1961.0</v>
      </c>
      <c r="C1963" s="2013">
        <v>235.0</v>
      </c>
      <c r="D1963" s="2013">
        <v>470.0</v>
      </c>
      <c r="E1963" s="2013">
        <v>314.0</v>
      </c>
      <c r="F1963" s="2013">
        <v>314.0</v>
      </c>
      <c r="G1963" s="2013">
        <v>314.0</v>
      </c>
      <c r="H1963" s="2013">
        <v>314.0</v>
      </c>
    </row>
    <row r="1964">
      <c r="B1964" s="2013">
        <v>1962.0</v>
      </c>
      <c r="C1964" s="2013">
        <v>235.0</v>
      </c>
      <c r="D1964" s="2013">
        <v>471.0</v>
      </c>
      <c r="E1964" s="2013">
        <v>314.0</v>
      </c>
      <c r="F1964" s="2013">
        <v>314.0</v>
      </c>
      <c r="G1964" s="2013">
        <v>314.0</v>
      </c>
      <c r="H1964" s="2013">
        <v>314.0</v>
      </c>
    </row>
    <row r="1965">
      <c r="B1965" s="2013">
        <v>1963.0</v>
      </c>
      <c r="C1965" s="2013">
        <v>236.0</v>
      </c>
      <c r="D1965" s="2013">
        <v>471.0</v>
      </c>
      <c r="E1965" s="2013">
        <v>314.0</v>
      </c>
      <c r="F1965" s="2013">
        <v>314.0</v>
      </c>
      <c r="G1965" s="2013">
        <v>314.0</v>
      </c>
      <c r="H1965" s="2013">
        <v>314.0</v>
      </c>
    </row>
    <row r="1966">
      <c r="B1966" s="2013">
        <v>1964.0</v>
      </c>
      <c r="C1966" s="2013">
        <v>236.0</v>
      </c>
      <c r="D1966" s="2013">
        <v>472.0</v>
      </c>
      <c r="E1966" s="2013">
        <v>314.0</v>
      </c>
      <c r="F1966" s="2013">
        <v>314.0</v>
      </c>
      <c r="G1966" s="2013">
        <v>314.0</v>
      </c>
      <c r="H1966" s="2013">
        <v>314.0</v>
      </c>
    </row>
    <row r="1967">
      <c r="B1967" s="2013">
        <v>1965.0</v>
      </c>
      <c r="C1967" s="2013">
        <v>236.0</v>
      </c>
      <c r="D1967" s="2013">
        <v>471.0</v>
      </c>
      <c r="E1967" s="2013">
        <v>314.0</v>
      </c>
      <c r="F1967" s="2013">
        <v>314.0</v>
      </c>
      <c r="G1967" s="2013">
        <v>315.0</v>
      </c>
      <c r="H1967" s="2013">
        <v>315.0</v>
      </c>
    </row>
    <row r="1968">
      <c r="B1968" s="2013">
        <v>1966.0</v>
      </c>
      <c r="C1968" s="2013">
        <v>236.0</v>
      </c>
      <c r="D1968" s="2013">
        <v>472.0</v>
      </c>
      <c r="E1968" s="2013">
        <v>314.0</v>
      </c>
      <c r="F1968" s="2013">
        <v>314.0</v>
      </c>
      <c r="G1968" s="2013">
        <v>315.0</v>
      </c>
      <c r="H1968" s="2013">
        <v>315.0</v>
      </c>
    </row>
    <row r="1969">
      <c r="B1969" s="2013">
        <v>1967.0</v>
      </c>
      <c r="C1969" s="2013">
        <v>236.0</v>
      </c>
      <c r="D1969" s="2013">
        <v>473.0</v>
      </c>
      <c r="E1969" s="2013">
        <v>314.0</v>
      </c>
      <c r="F1969" s="2013">
        <v>314.0</v>
      </c>
      <c r="G1969" s="2013">
        <v>315.0</v>
      </c>
      <c r="H1969" s="2013">
        <v>315.0</v>
      </c>
    </row>
    <row r="1970">
      <c r="B1970" s="2013">
        <v>1968.0</v>
      </c>
      <c r="C1970" s="2013">
        <v>236.0</v>
      </c>
      <c r="D1970" s="2013">
        <v>472.0</v>
      </c>
      <c r="E1970" s="2013">
        <v>315.0</v>
      </c>
      <c r="F1970" s="2013">
        <v>315.0</v>
      </c>
      <c r="G1970" s="2013">
        <v>315.0</v>
      </c>
      <c r="H1970" s="2013">
        <v>315.0</v>
      </c>
    </row>
    <row r="1971">
      <c r="B1971" s="2013">
        <v>1969.0</v>
      </c>
      <c r="C1971" s="2013">
        <v>236.0</v>
      </c>
      <c r="D1971" s="2013">
        <v>473.0</v>
      </c>
      <c r="E1971" s="2013">
        <v>315.0</v>
      </c>
      <c r="F1971" s="2013">
        <v>315.0</v>
      </c>
      <c r="G1971" s="2013">
        <v>315.0</v>
      </c>
      <c r="H1971" s="2013">
        <v>315.0</v>
      </c>
    </row>
    <row r="1972">
      <c r="B1972" s="2013">
        <v>1970.0</v>
      </c>
      <c r="C1972" s="2013">
        <v>237.0</v>
      </c>
      <c r="D1972" s="2013">
        <v>473.0</v>
      </c>
      <c r="E1972" s="2013">
        <v>315.0</v>
      </c>
      <c r="F1972" s="2013">
        <v>315.0</v>
      </c>
      <c r="G1972" s="2013">
        <v>315.0</v>
      </c>
      <c r="H1972" s="2013">
        <v>315.0</v>
      </c>
    </row>
    <row r="1973">
      <c r="B1973" s="2013">
        <v>1971.0</v>
      </c>
      <c r="C1973" s="2013">
        <v>236.0</v>
      </c>
      <c r="D1973" s="2013">
        <v>473.0</v>
      </c>
      <c r="E1973" s="2013">
        <v>315.0</v>
      </c>
      <c r="F1973" s="2013">
        <v>315.0</v>
      </c>
      <c r="G1973" s="2013">
        <v>316.0</v>
      </c>
      <c r="H1973" s="2013">
        <v>316.0</v>
      </c>
    </row>
    <row r="1974">
      <c r="B1974" s="2013">
        <v>1972.0</v>
      </c>
      <c r="C1974" s="2013">
        <v>237.0</v>
      </c>
      <c r="D1974" s="2013">
        <v>473.0</v>
      </c>
      <c r="E1974" s="2013">
        <v>315.0</v>
      </c>
      <c r="F1974" s="2013">
        <v>315.0</v>
      </c>
      <c r="G1974" s="2013">
        <v>316.0</v>
      </c>
      <c r="H1974" s="2013">
        <v>316.0</v>
      </c>
    </row>
    <row r="1975">
      <c r="B1975" s="2013">
        <v>1973.0</v>
      </c>
      <c r="C1975" s="2013">
        <v>236.0</v>
      </c>
      <c r="D1975" s="2013">
        <v>473.0</v>
      </c>
      <c r="E1975" s="2013">
        <v>316.0</v>
      </c>
      <c r="F1975" s="2013">
        <v>316.0</v>
      </c>
      <c r="G1975" s="2013">
        <v>316.0</v>
      </c>
      <c r="H1975" s="2013">
        <v>316.0</v>
      </c>
    </row>
    <row r="1976">
      <c r="B1976" s="2013">
        <v>1974.0</v>
      </c>
      <c r="C1976" s="2013">
        <v>237.0</v>
      </c>
      <c r="D1976" s="2013">
        <v>473.0</v>
      </c>
      <c r="E1976" s="2013">
        <v>316.0</v>
      </c>
      <c r="F1976" s="2013">
        <v>316.0</v>
      </c>
      <c r="G1976" s="2013">
        <v>316.0</v>
      </c>
      <c r="H1976" s="2013">
        <v>316.0</v>
      </c>
    </row>
    <row r="1977">
      <c r="B1977" s="2013">
        <v>1975.0</v>
      </c>
      <c r="C1977" s="2013">
        <v>237.0</v>
      </c>
      <c r="D1977" s="2013">
        <v>474.0</v>
      </c>
      <c r="E1977" s="2013">
        <v>316.0</v>
      </c>
      <c r="F1977" s="2013">
        <v>316.0</v>
      </c>
      <c r="G1977" s="2013">
        <v>316.0</v>
      </c>
      <c r="H1977" s="2013">
        <v>316.0</v>
      </c>
    </row>
    <row r="1978">
      <c r="B1978" s="2013">
        <v>1976.0</v>
      </c>
      <c r="C1978" s="2013">
        <v>237.0</v>
      </c>
      <c r="D1978" s="2013">
        <v>475.0</v>
      </c>
      <c r="E1978" s="2013">
        <v>316.0</v>
      </c>
      <c r="F1978" s="2013">
        <v>316.0</v>
      </c>
      <c r="G1978" s="2013">
        <v>316.0</v>
      </c>
      <c r="H1978" s="2013">
        <v>316.0</v>
      </c>
    </row>
    <row r="1979">
      <c r="B1979" s="2013">
        <v>1977.0</v>
      </c>
      <c r="C1979" s="2013">
        <v>238.0</v>
      </c>
      <c r="D1979" s="2013">
        <v>475.0</v>
      </c>
      <c r="E1979" s="2013">
        <v>316.0</v>
      </c>
      <c r="F1979" s="2013">
        <v>316.0</v>
      </c>
      <c r="G1979" s="2013">
        <v>316.0</v>
      </c>
      <c r="H1979" s="2013">
        <v>316.0</v>
      </c>
    </row>
    <row r="1980">
      <c r="B1980" s="2013">
        <v>1978.0</v>
      </c>
      <c r="C1980" s="2013">
        <v>237.0</v>
      </c>
      <c r="D1980" s="2013">
        <v>475.0</v>
      </c>
      <c r="E1980" s="2013">
        <v>316.0</v>
      </c>
      <c r="F1980" s="2013">
        <v>316.0</v>
      </c>
      <c r="G1980" s="2013">
        <v>317.0</v>
      </c>
      <c r="H1980" s="2013">
        <v>317.0</v>
      </c>
    </row>
    <row r="1981">
      <c r="B1981" s="2013">
        <v>1979.0</v>
      </c>
      <c r="C1981" s="2013">
        <v>238.0</v>
      </c>
      <c r="D1981" s="2013">
        <v>475.0</v>
      </c>
      <c r="E1981" s="2013">
        <v>316.0</v>
      </c>
      <c r="F1981" s="2013">
        <v>316.0</v>
      </c>
      <c r="G1981" s="2013">
        <v>317.0</v>
      </c>
      <c r="H1981" s="2013">
        <v>317.0</v>
      </c>
    </row>
    <row r="1982">
      <c r="B1982" s="2013">
        <v>1980.0</v>
      </c>
      <c r="C1982" s="2013">
        <v>237.0</v>
      </c>
      <c r="D1982" s="2013">
        <v>475.0</v>
      </c>
      <c r="E1982" s="2013">
        <v>317.0</v>
      </c>
      <c r="F1982" s="2013">
        <v>317.0</v>
      </c>
      <c r="G1982" s="2013">
        <v>317.0</v>
      </c>
      <c r="H1982" s="2013">
        <v>317.0</v>
      </c>
    </row>
    <row r="1983">
      <c r="B1983" s="2013">
        <v>1981.0</v>
      </c>
      <c r="C1983" s="2013">
        <v>238.0</v>
      </c>
      <c r="D1983" s="2013">
        <v>475.0</v>
      </c>
      <c r="E1983" s="2013">
        <v>317.0</v>
      </c>
      <c r="F1983" s="2013">
        <v>317.0</v>
      </c>
      <c r="G1983" s="2013">
        <v>317.0</v>
      </c>
      <c r="H1983" s="2013">
        <v>317.0</v>
      </c>
    </row>
    <row r="1984">
      <c r="B1984" s="2013">
        <v>1982.0</v>
      </c>
      <c r="C1984" s="2013">
        <v>238.0</v>
      </c>
      <c r="D1984" s="2013">
        <v>476.0</v>
      </c>
      <c r="E1984" s="2013">
        <v>317.0</v>
      </c>
      <c r="F1984" s="2013">
        <v>317.0</v>
      </c>
      <c r="G1984" s="2013">
        <v>317.0</v>
      </c>
      <c r="H1984" s="2013">
        <v>317.0</v>
      </c>
    </row>
    <row r="1985">
      <c r="B1985" s="2013">
        <v>1983.0</v>
      </c>
      <c r="C1985" s="2013">
        <v>238.0</v>
      </c>
      <c r="D1985" s="2013">
        <v>475.0</v>
      </c>
      <c r="E1985" s="2013">
        <v>317.0</v>
      </c>
      <c r="F1985" s="2013">
        <v>317.0</v>
      </c>
      <c r="G1985" s="2013">
        <v>318.0</v>
      </c>
      <c r="H1985" s="2013">
        <v>318.0</v>
      </c>
    </row>
    <row r="1986">
      <c r="B1986" s="2013">
        <v>1984.0</v>
      </c>
      <c r="C1986" s="2013">
        <v>238.0</v>
      </c>
      <c r="D1986" s="2013">
        <v>476.0</v>
      </c>
      <c r="E1986" s="2013">
        <v>317.0</v>
      </c>
      <c r="F1986" s="2013">
        <v>317.0</v>
      </c>
      <c r="G1986" s="2013">
        <v>318.0</v>
      </c>
      <c r="H1986" s="2013">
        <v>318.0</v>
      </c>
    </row>
    <row r="1987">
      <c r="B1987" s="2013">
        <v>1985.0</v>
      </c>
      <c r="C1987" s="2013">
        <v>238.0</v>
      </c>
      <c r="D1987" s="2013">
        <v>477.0</v>
      </c>
      <c r="E1987" s="2013">
        <v>317.0</v>
      </c>
      <c r="F1987" s="2013">
        <v>317.0</v>
      </c>
      <c r="G1987" s="2013">
        <v>318.0</v>
      </c>
      <c r="H1987" s="2013">
        <v>318.0</v>
      </c>
    </row>
    <row r="1988">
      <c r="B1988" s="2013">
        <v>1986.0</v>
      </c>
      <c r="C1988" s="2013">
        <v>238.0</v>
      </c>
      <c r="D1988" s="2013">
        <v>476.0</v>
      </c>
      <c r="E1988" s="2013">
        <v>318.0</v>
      </c>
      <c r="F1988" s="2013">
        <v>318.0</v>
      </c>
      <c r="G1988" s="2013">
        <v>318.0</v>
      </c>
      <c r="H1988" s="2013">
        <v>318.0</v>
      </c>
    </row>
    <row r="1989">
      <c r="B1989" s="2013">
        <v>1987.0</v>
      </c>
      <c r="C1989" s="2013">
        <v>238.0</v>
      </c>
      <c r="D1989" s="2013">
        <v>477.0</v>
      </c>
      <c r="E1989" s="2013">
        <v>318.0</v>
      </c>
      <c r="F1989" s="2013">
        <v>318.0</v>
      </c>
      <c r="G1989" s="2013">
        <v>318.0</v>
      </c>
      <c r="H1989" s="2013">
        <v>318.0</v>
      </c>
    </row>
    <row r="1990">
      <c r="B1990" s="2013">
        <v>1988.0</v>
      </c>
      <c r="C1990" s="2013">
        <v>239.0</v>
      </c>
      <c r="D1990" s="2013">
        <v>477.0</v>
      </c>
      <c r="E1990" s="2013">
        <v>318.0</v>
      </c>
      <c r="F1990" s="2013">
        <v>318.0</v>
      </c>
      <c r="G1990" s="2013">
        <v>318.0</v>
      </c>
      <c r="H1990" s="2013">
        <v>318.0</v>
      </c>
    </row>
    <row r="1991">
      <c r="B1991" s="2013">
        <v>1989.0</v>
      </c>
      <c r="C1991" s="2013">
        <v>239.0</v>
      </c>
      <c r="D1991" s="2013">
        <v>478.0</v>
      </c>
      <c r="E1991" s="2013">
        <v>318.0</v>
      </c>
      <c r="F1991" s="2013">
        <v>318.0</v>
      </c>
      <c r="G1991" s="2013">
        <v>318.0</v>
      </c>
      <c r="H1991" s="2013">
        <v>318.0</v>
      </c>
    </row>
    <row r="1992">
      <c r="B1992" s="2013">
        <v>1990.0</v>
      </c>
      <c r="C1992" s="2013">
        <v>239.0</v>
      </c>
      <c r="D1992" s="2013">
        <v>477.0</v>
      </c>
      <c r="E1992" s="2013">
        <v>318.0</v>
      </c>
      <c r="F1992" s="2013">
        <v>318.0</v>
      </c>
      <c r="G1992" s="2013">
        <v>319.0</v>
      </c>
      <c r="H1992" s="2013">
        <v>319.0</v>
      </c>
    </row>
    <row r="1993">
      <c r="B1993" s="2013">
        <v>1991.0</v>
      </c>
      <c r="C1993" s="2013">
        <v>239.0</v>
      </c>
      <c r="D1993" s="2013">
        <v>478.0</v>
      </c>
      <c r="E1993" s="2013">
        <v>318.0</v>
      </c>
      <c r="F1993" s="2013">
        <v>318.0</v>
      </c>
      <c r="G1993" s="2013">
        <v>319.0</v>
      </c>
      <c r="H1993" s="2013">
        <v>319.0</v>
      </c>
    </row>
    <row r="1994">
      <c r="B1994" s="2013">
        <v>1992.0</v>
      </c>
      <c r="C1994" s="2013">
        <v>239.0</v>
      </c>
      <c r="D1994" s="2013">
        <v>479.0</v>
      </c>
      <c r="E1994" s="2013">
        <v>318.0</v>
      </c>
      <c r="F1994" s="2013">
        <v>318.0</v>
      </c>
      <c r="G1994" s="2013">
        <v>319.0</v>
      </c>
      <c r="H1994" s="2013">
        <v>319.0</v>
      </c>
    </row>
    <row r="1995">
      <c r="B1995" s="2013">
        <v>1993.0</v>
      </c>
      <c r="C1995" s="2013">
        <v>239.0</v>
      </c>
      <c r="D1995" s="2013">
        <v>478.0</v>
      </c>
      <c r="E1995" s="2013">
        <v>319.0</v>
      </c>
      <c r="F1995" s="2013">
        <v>319.0</v>
      </c>
      <c r="G1995" s="2013">
        <v>319.0</v>
      </c>
      <c r="H1995" s="2013">
        <v>319.0</v>
      </c>
    </row>
    <row r="1996">
      <c r="B1996" s="2013">
        <v>1994.0</v>
      </c>
      <c r="C1996" s="2013">
        <v>239.0</v>
      </c>
      <c r="D1996" s="2013">
        <v>479.0</v>
      </c>
      <c r="E1996" s="2013">
        <v>319.0</v>
      </c>
      <c r="F1996" s="2013">
        <v>319.0</v>
      </c>
      <c r="G1996" s="2013">
        <v>319.0</v>
      </c>
      <c r="H1996" s="2013">
        <v>319.0</v>
      </c>
    </row>
    <row r="1997">
      <c r="B1997" s="2013">
        <v>1995.0</v>
      </c>
      <c r="C1997" s="2013">
        <v>240.0</v>
      </c>
      <c r="D1997" s="2013">
        <v>479.0</v>
      </c>
      <c r="E1997" s="2013">
        <v>319.0</v>
      </c>
      <c r="F1997" s="2013">
        <v>319.0</v>
      </c>
      <c r="G1997" s="2013">
        <v>319.0</v>
      </c>
      <c r="H1997" s="2013">
        <v>319.0</v>
      </c>
    </row>
    <row r="1998">
      <c r="B1998" s="2013">
        <v>1996.0</v>
      </c>
      <c r="C1998" s="2013">
        <v>239.0</v>
      </c>
      <c r="D1998" s="2013">
        <v>479.0</v>
      </c>
      <c r="E1998" s="2013">
        <v>319.0</v>
      </c>
      <c r="F1998" s="2013">
        <v>319.0</v>
      </c>
      <c r="G1998" s="2013">
        <v>320.0</v>
      </c>
      <c r="H1998" s="2013">
        <v>320.0</v>
      </c>
    </row>
    <row r="1999">
      <c r="B1999" s="2013">
        <v>1997.0</v>
      </c>
      <c r="C1999" s="2013">
        <v>240.0</v>
      </c>
      <c r="D1999" s="2013">
        <v>479.0</v>
      </c>
      <c r="E1999" s="2013">
        <v>319.0</v>
      </c>
      <c r="F1999" s="2013">
        <v>319.0</v>
      </c>
      <c r="G1999" s="2013">
        <v>320.0</v>
      </c>
      <c r="H1999" s="2013">
        <v>320.0</v>
      </c>
    </row>
    <row r="2000">
      <c r="B2000" s="2013">
        <v>1998.0</v>
      </c>
      <c r="C2000" s="2013">
        <v>239.0</v>
      </c>
      <c r="D2000" s="2013">
        <v>479.0</v>
      </c>
      <c r="E2000" s="2013">
        <v>320.0</v>
      </c>
      <c r="F2000" s="2013">
        <v>320.0</v>
      </c>
      <c r="G2000" s="2013">
        <v>320.0</v>
      </c>
      <c r="H2000" s="2013">
        <v>320.0</v>
      </c>
    </row>
    <row r="2001">
      <c r="B2001" s="2013">
        <v>1999.0</v>
      </c>
      <c r="C2001" s="2013">
        <v>240.0</v>
      </c>
      <c r="D2001" s="2013">
        <v>479.0</v>
      </c>
      <c r="E2001" s="2013">
        <v>320.0</v>
      </c>
      <c r="F2001" s="2013">
        <v>320.0</v>
      </c>
      <c r="G2001" s="2013">
        <v>320.0</v>
      </c>
      <c r="H2001" s="2013">
        <v>320.0</v>
      </c>
    </row>
    <row r="2002">
      <c r="B2002" s="2013">
        <v>2000.0</v>
      </c>
      <c r="C2002" s="2013">
        <v>240.0</v>
      </c>
      <c r="D2002" s="2013">
        <v>480.0</v>
      </c>
      <c r="E2002" s="2013">
        <v>320.0</v>
      </c>
      <c r="F2002" s="2013">
        <v>320.0</v>
      </c>
      <c r="G2002" s="2013">
        <v>320.0</v>
      </c>
      <c r="H2002" s="2013">
        <v>320.0</v>
      </c>
    </row>
    <row r="2003">
      <c r="B2003" s="2013">
        <v>2001.0</v>
      </c>
      <c r="C2003" s="2013">
        <v>240.0</v>
      </c>
      <c r="D2003" s="2013">
        <v>481.0</v>
      </c>
      <c r="E2003" s="2013">
        <v>320.0</v>
      </c>
      <c r="F2003" s="2013">
        <v>320.0</v>
      </c>
      <c r="G2003" s="2013">
        <v>320.0</v>
      </c>
      <c r="H2003" s="2013">
        <v>320.0</v>
      </c>
    </row>
    <row r="2004">
      <c r="B2004" s="2013">
        <v>2002.0</v>
      </c>
      <c r="C2004" s="2013">
        <v>241.0</v>
      </c>
      <c r="D2004" s="2013">
        <v>481.0</v>
      </c>
      <c r="E2004" s="2013">
        <v>320.0</v>
      </c>
      <c r="F2004" s="2013">
        <v>320.0</v>
      </c>
      <c r="G2004" s="2013">
        <v>320.0</v>
      </c>
      <c r="H2004" s="2013">
        <v>320.0</v>
      </c>
    </row>
    <row r="2005">
      <c r="B2005" s="2013">
        <v>2003.0</v>
      </c>
      <c r="C2005" s="2013">
        <v>240.0</v>
      </c>
      <c r="D2005" s="2013">
        <v>481.0</v>
      </c>
      <c r="E2005" s="2013">
        <v>320.0</v>
      </c>
      <c r="F2005" s="2013">
        <v>320.0</v>
      </c>
      <c r="G2005" s="2013">
        <v>321.0</v>
      </c>
      <c r="H2005" s="2013">
        <v>321.0</v>
      </c>
    </row>
    <row r="2006">
      <c r="B2006" s="2013">
        <v>2004.0</v>
      </c>
      <c r="C2006" s="2013">
        <v>241.0</v>
      </c>
      <c r="D2006" s="2013">
        <v>481.0</v>
      </c>
      <c r="E2006" s="2013">
        <v>320.0</v>
      </c>
      <c r="F2006" s="2013">
        <v>320.0</v>
      </c>
      <c r="G2006" s="2013">
        <v>321.0</v>
      </c>
      <c r="H2006" s="2013">
        <v>321.0</v>
      </c>
    </row>
    <row r="2007">
      <c r="B2007" s="2013">
        <v>2005.0</v>
      </c>
      <c r="C2007" s="2013">
        <v>240.0</v>
      </c>
      <c r="D2007" s="2013">
        <v>481.0</v>
      </c>
      <c r="E2007" s="2013">
        <v>321.0</v>
      </c>
      <c r="F2007" s="2013">
        <v>321.0</v>
      </c>
      <c r="G2007" s="2013">
        <v>321.0</v>
      </c>
      <c r="H2007" s="2013">
        <v>321.0</v>
      </c>
    </row>
    <row r="2008">
      <c r="B2008" s="2013">
        <v>2006.0</v>
      </c>
      <c r="C2008" s="2013">
        <v>241.0</v>
      </c>
      <c r="D2008" s="2013">
        <v>481.0</v>
      </c>
      <c r="E2008" s="2013">
        <v>321.0</v>
      </c>
      <c r="F2008" s="2013">
        <v>321.0</v>
      </c>
      <c r="G2008" s="2013">
        <v>321.0</v>
      </c>
      <c r="H2008" s="2013">
        <v>321.0</v>
      </c>
    </row>
    <row r="2009">
      <c r="B2009" s="2013">
        <v>2007.0</v>
      </c>
      <c r="C2009" s="2013">
        <v>241.0</v>
      </c>
      <c r="D2009" s="2013">
        <v>482.0</v>
      </c>
      <c r="E2009" s="2013">
        <v>321.0</v>
      </c>
      <c r="F2009" s="2013">
        <v>321.0</v>
      </c>
      <c r="G2009" s="2013">
        <v>321.0</v>
      </c>
      <c r="H2009" s="2013">
        <v>321.0</v>
      </c>
    </row>
    <row r="2010">
      <c r="B2010" s="2013">
        <v>2008.0</v>
      </c>
      <c r="C2010" s="2013">
        <v>241.0</v>
      </c>
      <c r="D2010" s="2013">
        <v>481.0</v>
      </c>
      <c r="E2010" s="2013">
        <v>321.0</v>
      </c>
      <c r="F2010" s="2013">
        <v>321.0</v>
      </c>
      <c r="G2010" s="2013">
        <v>322.0</v>
      </c>
      <c r="H2010" s="2013">
        <v>322.0</v>
      </c>
    </row>
    <row r="2011">
      <c r="B2011" s="2013">
        <v>2009.0</v>
      </c>
      <c r="C2011" s="2013">
        <v>241.0</v>
      </c>
      <c r="D2011" s="2013">
        <v>482.0</v>
      </c>
      <c r="E2011" s="2013">
        <v>321.0</v>
      </c>
      <c r="F2011" s="2013">
        <v>321.0</v>
      </c>
      <c r="G2011" s="2013">
        <v>322.0</v>
      </c>
      <c r="H2011" s="2013">
        <v>322.0</v>
      </c>
    </row>
    <row r="2012">
      <c r="B2012" s="2013">
        <v>2010.0</v>
      </c>
      <c r="C2012" s="2013">
        <v>241.0</v>
      </c>
      <c r="D2012" s="2013">
        <v>483.0</v>
      </c>
      <c r="E2012" s="2013">
        <v>321.0</v>
      </c>
      <c r="F2012" s="2013">
        <v>321.0</v>
      </c>
      <c r="G2012" s="2013">
        <v>322.0</v>
      </c>
      <c r="H2012" s="2013">
        <v>322.0</v>
      </c>
    </row>
    <row r="2013">
      <c r="B2013" s="2013">
        <v>2011.0</v>
      </c>
      <c r="C2013" s="2013">
        <v>241.0</v>
      </c>
      <c r="D2013" s="2013">
        <v>482.0</v>
      </c>
      <c r="E2013" s="2013">
        <v>322.0</v>
      </c>
      <c r="F2013" s="2013">
        <v>322.0</v>
      </c>
      <c r="G2013" s="2013">
        <v>322.0</v>
      </c>
      <c r="H2013" s="2013">
        <v>322.0</v>
      </c>
    </row>
    <row r="2014">
      <c r="B2014" s="2013">
        <v>2012.0</v>
      </c>
      <c r="C2014" s="2013">
        <v>241.0</v>
      </c>
      <c r="D2014" s="2013">
        <v>483.0</v>
      </c>
      <c r="E2014" s="2013">
        <v>322.0</v>
      </c>
      <c r="F2014" s="2013">
        <v>322.0</v>
      </c>
      <c r="G2014" s="2013">
        <v>322.0</v>
      </c>
      <c r="H2014" s="2013">
        <v>322.0</v>
      </c>
    </row>
    <row r="2015">
      <c r="B2015" s="2013">
        <v>2013.0</v>
      </c>
      <c r="C2015" s="2013">
        <v>242.0</v>
      </c>
      <c r="D2015" s="2013">
        <v>483.0</v>
      </c>
      <c r="E2015" s="2013">
        <v>322.0</v>
      </c>
      <c r="F2015" s="2013">
        <v>322.0</v>
      </c>
      <c r="G2015" s="2013">
        <v>322.0</v>
      </c>
      <c r="H2015" s="2013">
        <v>322.0</v>
      </c>
    </row>
    <row r="2016">
      <c r="B2016" s="2013">
        <v>2014.0</v>
      </c>
      <c r="C2016" s="2013">
        <v>242.0</v>
      </c>
      <c r="D2016" s="2013">
        <v>484.0</v>
      </c>
      <c r="E2016" s="2013">
        <v>322.0</v>
      </c>
      <c r="F2016" s="2013">
        <v>322.0</v>
      </c>
      <c r="G2016" s="2013">
        <v>322.0</v>
      </c>
      <c r="H2016" s="2013">
        <v>322.0</v>
      </c>
    </row>
    <row r="2017">
      <c r="B2017" s="2013">
        <v>2015.0</v>
      </c>
      <c r="C2017" s="2013">
        <v>242.0</v>
      </c>
      <c r="D2017" s="2013">
        <v>483.0</v>
      </c>
      <c r="E2017" s="2013">
        <v>322.0</v>
      </c>
      <c r="F2017" s="2013">
        <v>322.0</v>
      </c>
      <c r="G2017" s="2013">
        <v>323.0</v>
      </c>
      <c r="H2017" s="2013">
        <v>323.0</v>
      </c>
    </row>
    <row r="2018">
      <c r="B2018" s="2013">
        <v>2016.0</v>
      </c>
      <c r="C2018" s="2013">
        <v>242.0</v>
      </c>
      <c r="D2018" s="2013">
        <v>484.0</v>
      </c>
      <c r="E2018" s="2013">
        <v>322.0</v>
      </c>
      <c r="F2018" s="2013">
        <v>322.0</v>
      </c>
      <c r="G2018" s="2013">
        <v>323.0</v>
      </c>
      <c r="H2018" s="2013">
        <v>323.0</v>
      </c>
    </row>
    <row r="2019">
      <c r="B2019" s="2013">
        <v>2017.0</v>
      </c>
      <c r="C2019" s="2013">
        <v>242.0</v>
      </c>
      <c r="D2019" s="2013">
        <v>485.0</v>
      </c>
      <c r="E2019" s="2013">
        <v>322.0</v>
      </c>
      <c r="F2019" s="2013">
        <v>322.0</v>
      </c>
      <c r="G2019" s="2013">
        <v>323.0</v>
      </c>
      <c r="H2019" s="2013">
        <v>323.0</v>
      </c>
    </row>
    <row r="2020">
      <c r="B2020" s="2013">
        <v>2018.0</v>
      </c>
      <c r="C2020" s="2013">
        <v>242.0</v>
      </c>
      <c r="D2020" s="2013">
        <v>484.0</v>
      </c>
      <c r="E2020" s="2013">
        <v>323.0</v>
      </c>
      <c r="F2020" s="2013">
        <v>323.0</v>
      </c>
      <c r="G2020" s="2013">
        <v>323.0</v>
      </c>
      <c r="H2020" s="2013">
        <v>323.0</v>
      </c>
    </row>
    <row r="2021">
      <c r="B2021" s="2013">
        <v>2019.0</v>
      </c>
      <c r="C2021" s="2013">
        <v>242.0</v>
      </c>
      <c r="D2021" s="2013">
        <v>485.0</v>
      </c>
      <c r="E2021" s="2013">
        <v>323.0</v>
      </c>
      <c r="F2021" s="2013">
        <v>323.0</v>
      </c>
      <c r="G2021" s="2013">
        <v>323.0</v>
      </c>
      <c r="H2021" s="2013">
        <v>323.0</v>
      </c>
    </row>
    <row r="2022">
      <c r="B2022" s="2013">
        <v>2020.0</v>
      </c>
      <c r="C2022" s="2013">
        <v>243.0</v>
      </c>
      <c r="D2022" s="2013">
        <v>485.0</v>
      </c>
      <c r="E2022" s="2013">
        <v>323.0</v>
      </c>
      <c r="F2022" s="2013">
        <v>323.0</v>
      </c>
      <c r="G2022" s="2013">
        <v>323.0</v>
      </c>
      <c r="H2022" s="2013">
        <v>323.0</v>
      </c>
    </row>
    <row r="2023">
      <c r="B2023" s="2013">
        <v>2021.0</v>
      </c>
      <c r="C2023" s="2013">
        <v>242.0</v>
      </c>
      <c r="D2023" s="2013">
        <v>485.0</v>
      </c>
      <c r="E2023" s="2013">
        <v>323.0</v>
      </c>
      <c r="F2023" s="2013">
        <v>323.0</v>
      </c>
      <c r="G2023" s="2013">
        <v>324.0</v>
      </c>
      <c r="H2023" s="2013">
        <v>324.0</v>
      </c>
    </row>
    <row r="2024">
      <c r="B2024" s="2013">
        <v>2022.0</v>
      </c>
      <c r="C2024" s="2013">
        <v>243.0</v>
      </c>
      <c r="D2024" s="2013">
        <v>485.0</v>
      </c>
      <c r="E2024" s="2013">
        <v>323.0</v>
      </c>
      <c r="F2024" s="2013">
        <v>323.0</v>
      </c>
      <c r="G2024" s="2013">
        <v>324.0</v>
      </c>
      <c r="H2024" s="2013">
        <v>324.0</v>
      </c>
    </row>
    <row r="2025">
      <c r="B2025" s="2013">
        <v>2023.0</v>
      </c>
      <c r="C2025" s="2013">
        <v>242.0</v>
      </c>
      <c r="D2025" s="2013">
        <v>485.0</v>
      </c>
      <c r="E2025" s="2013">
        <v>324.0</v>
      </c>
      <c r="F2025" s="2013">
        <v>324.0</v>
      </c>
      <c r="G2025" s="2013">
        <v>324.0</v>
      </c>
      <c r="H2025" s="2013">
        <v>324.0</v>
      </c>
    </row>
    <row r="2026">
      <c r="B2026" s="2013">
        <v>2024.0</v>
      </c>
      <c r="C2026" s="2013">
        <v>243.0</v>
      </c>
      <c r="D2026" s="2013">
        <v>485.0</v>
      </c>
      <c r="E2026" s="2013">
        <v>324.0</v>
      </c>
      <c r="F2026" s="2013">
        <v>324.0</v>
      </c>
      <c r="G2026" s="2013">
        <v>324.0</v>
      </c>
      <c r="H2026" s="2013">
        <v>324.0</v>
      </c>
    </row>
    <row r="2027">
      <c r="B2027" s="2013">
        <v>2025.0</v>
      </c>
      <c r="C2027" s="2013">
        <v>243.0</v>
      </c>
      <c r="D2027" s="2013">
        <v>486.0</v>
      </c>
      <c r="E2027" s="2013">
        <v>324.0</v>
      </c>
      <c r="F2027" s="2013">
        <v>324.0</v>
      </c>
      <c r="G2027" s="2013">
        <v>324.0</v>
      </c>
      <c r="H2027" s="2013">
        <v>324.0</v>
      </c>
    </row>
    <row r="2028">
      <c r="B2028" s="2013">
        <v>2026.0</v>
      </c>
      <c r="C2028" s="2013">
        <v>243.0</v>
      </c>
      <c r="D2028" s="2013">
        <v>487.0</v>
      </c>
      <c r="E2028" s="2013">
        <v>324.0</v>
      </c>
      <c r="F2028" s="2013">
        <v>324.0</v>
      </c>
      <c r="G2028" s="2013">
        <v>324.0</v>
      </c>
      <c r="H2028" s="2013">
        <v>324.0</v>
      </c>
    </row>
    <row r="2029">
      <c r="B2029" s="2013">
        <v>2027.0</v>
      </c>
      <c r="C2029" s="2013">
        <v>244.0</v>
      </c>
      <c r="D2029" s="2013">
        <v>487.0</v>
      </c>
      <c r="E2029" s="2013">
        <v>324.0</v>
      </c>
      <c r="F2029" s="2013">
        <v>324.0</v>
      </c>
      <c r="G2029" s="2013">
        <v>324.0</v>
      </c>
      <c r="H2029" s="2013">
        <v>324.0</v>
      </c>
    </row>
    <row r="2030">
      <c r="B2030" s="2013">
        <v>2028.0</v>
      </c>
      <c r="C2030" s="2013">
        <v>243.0</v>
      </c>
      <c r="D2030" s="2013">
        <v>487.0</v>
      </c>
      <c r="E2030" s="2013">
        <v>324.0</v>
      </c>
      <c r="F2030" s="2013">
        <v>324.0</v>
      </c>
      <c r="G2030" s="2013">
        <v>325.0</v>
      </c>
      <c r="H2030" s="2013">
        <v>325.0</v>
      </c>
    </row>
    <row r="2031">
      <c r="B2031" s="2013">
        <v>2029.0</v>
      </c>
      <c r="C2031" s="2013">
        <v>244.0</v>
      </c>
      <c r="D2031" s="2013">
        <v>487.0</v>
      </c>
      <c r="E2031" s="2013">
        <v>324.0</v>
      </c>
      <c r="F2031" s="2013">
        <v>324.0</v>
      </c>
      <c r="G2031" s="2013">
        <v>325.0</v>
      </c>
      <c r="H2031" s="2013">
        <v>325.0</v>
      </c>
    </row>
    <row r="2032">
      <c r="B2032" s="2013">
        <v>2030.0</v>
      </c>
      <c r="C2032" s="2013">
        <v>243.0</v>
      </c>
      <c r="D2032" s="2013">
        <v>487.0</v>
      </c>
      <c r="E2032" s="2013">
        <v>325.0</v>
      </c>
      <c r="F2032" s="2013">
        <v>325.0</v>
      </c>
      <c r="G2032" s="2013">
        <v>325.0</v>
      </c>
      <c r="H2032" s="2013">
        <v>325.0</v>
      </c>
    </row>
    <row r="2033">
      <c r="B2033" s="2013">
        <v>2031.0</v>
      </c>
      <c r="C2033" s="2013">
        <v>244.0</v>
      </c>
      <c r="D2033" s="2013">
        <v>487.0</v>
      </c>
      <c r="E2033" s="2013">
        <v>325.0</v>
      </c>
      <c r="F2033" s="2013">
        <v>325.0</v>
      </c>
      <c r="G2033" s="2013">
        <v>325.0</v>
      </c>
      <c r="H2033" s="2013">
        <v>325.0</v>
      </c>
    </row>
    <row r="2034">
      <c r="B2034" s="2013">
        <v>2032.0</v>
      </c>
      <c r="C2034" s="2013">
        <v>244.0</v>
      </c>
      <c r="D2034" s="2013">
        <v>488.0</v>
      </c>
      <c r="E2034" s="2013">
        <v>325.0</v>
      </c>
      <c r="F2034" s="2013">
        <v>325.0</v>
      </c>
      <c r="G2034" s="2013">
        <v>325.0</v>
      </c>
      <c r="H2034" s="2013">
        <v>325.0</v>
      </c>
    </row>
    <row r="2035">
      <c r="B2035" s="2013">
        <v>2033.0</v>
      </c>
      <c r="C2035" s="2013">
        <v>244.0</v>
      </c>
      <c r="D2035" s="2013">
        <v>487.0</v>
      </c>
      <c r="E2035" s="2013">
        <v>325.0</v>
      </c>
      <c r="F2035" s="2013">
        <v>325.0</v>
      </c>
      <c r="G2035" s="2013">
        <v>326.0</v>
      </c>
      <c r="H2035" s="2013">
        <v>326.0</v>
      </c>
    </row>
    <row r="2036">
      <c r="B2036" s="2013">
        <v>2034.0</v>
      </c>
      <c r="C2036" s="2013">
        <v>244.0</v>
      </c>
      <c r="D2036" s="2013">
        <v>488.0</v>
      </c>
      <c r="E2036" s="2013">
        <v>325.0</v>
      </c>
      <c r="F2036" s="2013">
        <v>325.0</v>
      </c>
      <c r="G2036" s="2013">
        <v>326.0</v>
      </c>
      <c r="H2036" s="2013">
        <v>326.0</v>
      </c>
    </row>
    <row r="2037">
      <c r="B2037" s="2013">
        <v>2035.0</v>
      </c>
      <c r="C2037" s="2013">
        <v>244.0</v>
      </c>
      <c r="D2037" s="2013">
        <v>489.0</v>
      </c>
      <c r="E2037" s="2013">
        <v>325.0</v>
      </c>
      <c r="F2037" s="2013">
        <v>325.0</v>
      </c>
      <c r="G2037" s="2013">
        <v>326.0</v>
      </c>
      <c r="H2037" s="2013">
        <v>326.0</v>
      </c>
    </row>
    <row r="2038">
      <c r="B2038" s="2013">
        <v>2036.0</v>
      </c>
      <c r="C2038" s="2013">
        <v>244.0</v>
      </c>
      <c r="D2038" s="2013">
        <v>488.0</v>
      </c>
      <c r="E2038" s="2013">
        <v>326.0</v>
      </c>
      <c r="F2038" s="2013">
        <v>326.0</v>
      </c>
      <c r="G2038" s="2013">
        <v>326.0</v>
      </c>
      <c r="H2038" s="2013">
        <v>326.0</v>
      </c>
    </row>
    <row r="2039">
      <c r="B2039" s="2013">
        <v>2037.0</v>
      </c>
      <c r="C2039" s="2013">
        <v>244.0</v>
      </c>
      <c r="D2039" s="2013">
        <v>489.0</v>
      </c>
      <c r="E2039" s="2013">
        <v>326.0</v>
      </c>
      <c r="F2039" s="2013">
        <v>326.0</v>
      </c>
      <c r="G2039" s="2013">
        <v>326.0</v>
      </c>
      <c r="H2039" s="2013">
        <v>326.0</v>
      </c>
    </row>
    <row r="2040">
      <c r="B2040" s="2013">
        <v>2038.0</v>
      </c>
      <c r="C2040" s="2013">
        <v>245.0</v>
      </c>
      <c r="D2040" s="2013">
        <v>489.0</v>
      </c>
      <c r="E2040" s="2013">
        <v>326.0</v>
      </c>
      <c r="F2040" s="2013">
        <v>326.0</v>
      </c>
      <c r="G2040" s="2013">
        <v>326.0</v>
      </c>
      <c r="H2040" s="2013">
        <v>326.0</v>
      </c>
    </row>
    <row r="2041">
      <c r="B2041" s="2013">
        <v>2039.0</v>
      </c>
      <c r="C2041" s="2013">
        <v>245.0</v>
      </c>
      <c r="D2041" s="2013">
        <v>490.0</v>
      </c>
      <c r="E2041" s="2013">
        <v>326.0</v>
      </c>
      <c r="F2041" s="2013">
        <v>326.0</v>
      </c>
      <c r="G2041" s="2013">
        <v>326.0</v>
      </c>
      <c r="H2041" s="2013">
        <v>326.0</v>
      </c>
    </row>
    <row r="2042">
      <c r="B2042" s="2013">
        <v>2040.0</v>
      </c>
      <c r="C2042" s="2013">
        <v>245.0</v>
      </c>
      <c r="D2042" s="2013">
        <v>489.0</v>
      </c>
      <c r="E2042" s="2013">
        <v>326.0</v>
      </c>
      <c r="F2042" s="2013">
        <v>326.0</v>
      </c>
      <c r="G2042" s="2013">
        <v>327.0</v>
      </c>
      <c r="H2042" s="2013">
        <v>327.0</v>
      </c>
    </row>
    <row r="2043">
      <c r="B2043" s="2013">
        <v>2041.0</v>
      </c>
      <c r="C2043" s="2013">
        <v>245.0</v>
      </c>
      <c r="D2043" s="2013">
        <v>490.0</v>
      </c>
      <c r="E2043" s="2013">
        <v>326.0</v>
      </c>
      <c r="F2043" s="2013">
        <v>326.0</v>
      </c>
      <c r="G2043" s="2013">
        <v>327.0</v>
      </c>
      <c r="H2043" s="2013">
        <v>327.0</v>
      </c>
    </row>
    <row r="2044">
      <c r="B2044" s="2013">
        <v>2042.0</v>
      </c>
      <c r="C2044" s="2013">
        <v>245.0</v>
      </c>
      <c r="D2044" s="2013">
        <v>491.0</v>
      </c>
      <c r="E2044" s="2013">
        <v>326.0</v>
      </c>
      <c r="F2044" s="2013">
        <v>326.0</v>
      </c>
      <c r="G2044" s="2013">
        <v>327.0</v>
      </c>
      <c r="H2044" s="2013">
        <v>327.0</v>
      </c>
    </row>
    <row r="2045">
      <c r="B2045" s="2013">
        <v>2043.0</v>
      </c>
      <c r="C2045" s="2013">
        <v>245.0</v>
      </c>
      <c r="D2045" s="2013">
        <v>490.0</v>
      </c>
      <c r="E2045" s="2013">
        <v>327.0</v>
      </c>
      <c r="F2045" s="2013">
        <v>327.0</v>
      </c>
      <c r="G2045" s="2013">
        <v>327.0</v>
      </c>
      <c r="H2045" s="2013">
        <v>327.0</v>
      </c>
    </row>
    <row r="2046">
      <c r="B2046" s="2013">
        <v>2044.0</v>
      </c>
      <c r="C2046" s="2013">
        <v>245.0</v>
      </c>
      <c r="D2046" s="2013">
        <v>491.0</v>
      </c>
      <c r="E2046" s="2013">
        <v>327.0</v>
      </c>
      <c r="F2046" s="2013">
        <v>327.0</v>
      </c>
      <c r="G2046" s="2013">
        <v>327.0</v>
      </c>
      <c r="H2046" s="2013">
        <v>327.0</v>
      </c>
    </row>
    <row r="2047">
      <c r="B2047" s="2013">
        <v>2045.0</v>
      </c>
      <c r="C2047" s="2013">
        <v>246.0</v>
      </c>
      <c r="D2047" s="2013">
        <v>491.0</v>
      </c>
      <c r="E2047" s="2013">
        <v>327.0</v>
      </c>
      <c r="F2047" s="2013">
        <v>327.0</v>
      </c>
      <c r="G2047" s="2013">
        <v>327.0</v>
      </c>
      <c r="H2047" s="2013">
        <v>327.0</v>
      </c>
    </row>
    <row r="2048">
      <c r="B2048" s="2013">
        <v>2046.0</v>
      </c>
      <c r="C2048" s="2013">
        <v>245.0</v>
      </c>
      <c r="D2048" s="2013">
        <v>491.0</v>
      </c>
      <c r="E2048" s="2013">
        <v>327.0</v>
      </c>
      <c r="F2048" s="2013">
        <v>327.0</v>
      </c>
      <c r="G2048" s="2013">
        <v>328.0</v>
      </c>
      <c r="H2048" s="2013">
        <v>328.0</v>
      </c>
    </row>
    <row r="2049">
      <c r="B2049" s="2013">
        <v>2047.0</v>
      </c>
      <c r="C2049" s="2013">
        <v>246.0</v>
      </c>
      <c r="D2049" s="2013">
        <v>491.0</v>
      </c>
      <c r="E2049" s="2013">
        <v>327.0</v>
      </c>
      <c r="F2049" s="2013">
        <v>327.0</v>
      </c>
      <c r="G2049" s="2013">
        <v>328.0</v>
      </c>
      <c r="H2049" s="2013">
        <v>328.0</v>
      </c>
    </row>
    <row r="2050">
      <c r="B2050" s="2013">
        <v>2048.0</v>
      </c>
      <c r="C2050" s="2013">
        <v>245.0</v>
      </c>
      <c r="D2050" s="2013">
        <v>491.0</v>
      </c>
      <c r="E2050" s="2013">
        <v>328.0</v>
      </c>
      <c r="F2050" s="2013">
        <v>328.0</v>
      </c>
      <c r="G2050" s="2013">
        <v>328.0</v>
      </c>
      <c r="H2050" s="2013">
        <v>328.0</v>
      </c>
    </row>
    <row r="2051">
      <c r="B2051" s="2013">
        <v>2049.0</v>
      </c>
      <c r="C2051" s="2013">
        <v>246.0</v>
      </c>
      <c r="D2051" s="2013">
        <v>491.0</v>
      </c>
      <c r="E2051" s="2013">
        <v>328.0</v>
      </c>
      <c r="F2051" s="2013">
        <v>328.0</v>
      </c>
      <c r="G2051" s="2013">
        <v>328.0</v>
      </c>
      <c r="H2051" s="2013">
        <v>328.0</v>
      </c>
    </row>
    <row r="2052">
      <c r="B2052" s="2013">
        <v>2050.0</v>
      </c>
      <c r="C2052" s="2013">
        <v>246.0</v>
      </c>
      <c r="D2052" s="2013">
        <v>492.0</v>
      </c>
      <c r="E2052" s="2013">
        <v>328.0</v>
      </c>
      <c r="F2052" s="2013">
        <v>328.0</v>
      </c>
      <c r="G2052" s="2013">
        <v>328.0</v>
      </c>
      <c r="H2052" s="2013">
        <v>328.0</v>
      </c>
    </row>
    <row r="2053">
      <c r="B2053" s="2013">
        <v>2051.0</v>
      </c>
      <c r="C2053" s="2013">
        <v>246.0</v>
      </c>
      <c r="D2053" s="2013">
        <v>493.0</v>
      </c>
      <c r="E2053" s="2013">
        <v>328.0</v>
      </c>
      <c r="F2053" s="2013">
        <v>328.0</v>
      </c>
      <c r="G2053" s="2013">
        <v>328.0</v>
      </c>
      <c r="H2053" s="2013">
        <v>328.0</v>
      </c>
    </row>
    <row r="2054">
      <c r="B2054" s="2013">
        <v>2052.0</v>
      </c>
      <c r="C2054" s="2013">
        <v>247.0</v>
      </c>
      <c r="D2054" s="2013">
        <v>493.0</v>
      </c>
      <c r="E2054" s="2013">
        <v>328.0</v>
      </c>
      <c r="F2054" s="2013">
        <v>328.0</v>
      </c>
      <c r="G2054" s="2013">
        <v>328.0</v>
      </c>
      <c r="H2054" s="2013">
        <v>328.0</v>
      </c>
    </row>
    <row r="2055">
      <c r="B2055" s="2013">
        <v>2053.0</v>
      </c>
      <c r="C2055" s="2013">
        <v>246.0</v>
      </c>
      <c r="D2055" s="2013">
        <v>493.0</v>
      </c>
      <c r="E2055" s="2013">
        <v>328.0</v>
      </c>
      <c r="F2055" s="2013">
        <v>328.0</v>
      </c>
      <c r="G2055" s="2013">
        <v>329.0</v>
      </c>
      <c r="H2055" s="2013">
        <v>329.0</v>
      </c>
    </row>
    <row r="2056">
      <c r="B2056" s="2013">
        <v>2054.0</v>
      </c>
      <c r="C2056" s="2013">
        <v>247.0</v>
      </c>
      <c r="D2056" s="2013">
        <v>493.0</v>
      </c>
      <c r="E2056" s="2013">
        <v>328.0</v>
      </c>
      <c r="F2056" s="2013">
        <v>328.0</v>
      </c>
      <c r="G2056" s="2013">
        <v>329.0</v>
      </c>
      <c r="H2056" s="2013">
        <v>329.0</v>
      </c>
    </row>
    <row r="2057">
      <c r="B2057" s="2013">
        <v>2055.0</v>
      </c>
      <c r="C2057" s="2013">
        <v>246.0</v>
      </c>
      <c r="D2057" s="2013">
        <v>493.0</v>
      </c>
      <c r="E2057" s="2013">
        <v>329.0</v>
      </c>
      <c r="F2057" s="2013">
        <v>329.0</v>
      </c>
      <c r="G2057" s="2013">
        <v>329.0</v>
      </c>
      <c r="H2057" s="2013">
        <v>329.0</v>
      </c>
    </row>
    <row r="2058">
      <c r="B2058" s="2013">
        <v>2056.0</v>
      </c>
      <c r="C2058" s="2013">
        <v>247.0</v>
      </c>
      <c r="D2058" s="2013">
        <v>493.0</v>
      </c>
      <c r="E2058" s="2013">
        <v>329.0</v>
      </c>
      <c r="F2058" s="2013">
        <v>329.0</v>
      </c>
      <c r="G2058" s="2013">
        <v>329.0</v>
      </c>
      <c r="H2058" s="2013">
        <v>329.0</v>
      </c>
    </row>
    <row r="2059">
      <c r="B2059" s="2013">
        <v>2057.0</v>
      </c>
      <c r="C2059" s="2013">
        <v>247.0</v>
      </c>
      <c r="D2059" s="2013">
        <v>494.0</v>
      </c>
      <c r="E2059" s="2013">
        <v>329.0</v>
      </c>
      <c r="F2059" s="2013">
        <v>329.0</v>
      </c>
      <c r="G2059" s="2013">
        <v>329.0</v>
      </c>
      <c r="H2059" s="2013">
        <v>329.0</v>
      </c>
    </row>
    <row r="2060">
      <c r="B2060" s="2013">
        <v>2058.0</v>
      </c>
      <c r="C2060" s="2013">
        <v>247.0</v>
      </c>
      <c r="D2060" s="2013">
        <v>493.0</v>
      </c>
      <c r="E2060" s="2013">
        <v>329.0</v>
      </c>
      <c r="F2060" s="2013">
        <v>329.0</v>
      </c>
      <c r="G2060" s="2013">
        <v>330.0</v>
      </c>
      <c r="H2060" s="2013">
        <v>330.0</v>
      </c>
    </row>
    <row r="2061">
      <c r="B2061" s="2013">
        <v>2059.0</v>
      </c>
      <c r="C2061" s="2013">
        <v>247.0</v>
      </c>
      <c r="D2061" s="2013">
        <v>494.0</v>
      </c>
      <c r="E2061" s="2013">
        <v>329.0</v>
      </c>
      <c r="F2061" s="2013">
        <v>329.0</v>
      </c>
      <c r="G2061" s="2013">
        <v>330.0</v>
      </c>
      <c r="H2061" s="2013">
        <v>330.0</v>
      </c>
    </row>
    <row r="2062">
      <c r="B2062" s="2013">
        <v>2060.0</v>
      </c>
      <c r="C2062" s="2013">
        <v>247.0</v>
      </c>
      <c r="D2062" s="2013">
        <v>495.0</v>
      </c>
      <c r="E2062" s="2013">
        <v>329.0</v>
      </c>
      <c r="F2062" s="2013">
        <v>329.0</v>
      </c>
      <c r="G2062" s="2013">
        <v>330.0</v>
      </c>
      <c r="H2062" s="2013">
        <v>330.0</v>
      </c>
    </row>
    <row r="2063">
      <c r="B2063" s="2013">
        <v>2061.0</v>
      </c>
      <c r="C2063" s="2013">
        <v>247.0</v>
      </c>
      <c r="D2063" s="2013">
        <v>494.0</v>
      </c>
      <c r="E2063" s="2013">
        <v>330.0</v>
      </c>
      <c r="F2063" s="2013">
        <v>330.0</v>
      </c>
      <c r="G2063" s="2013">
        <v>330.0</v>
      </c>
      <c r="H2063" s="2013">
        <v>330.0</v>
      </c>
    </row>
    <row r="2064">
      <c r="B2064" s="2013">
        <v>2062.0</v>
      </c>
      <c r="C2064" s="2013">
        <v>247.0</v>
      </c>
      <c r="D2064" s="2013">
        <v>495.0</v>
      </c>
      <c r="E2064" s="2013">
        <v>330.0</v>
      </c>
      <c r="F2064" s="2013">
        <v>330.0</v>
      </c>
      <c r="G2064" s="2013">
        <v>330.0</v>
      </c>
      <c r="H2064" s="2013">
        <v>330.0</v>
      </c>
    </row>
    <row r="2065">
      <c r="B2065" s="2013">
        <v>2063.0</v>
      </c>
      <c r="C2065" s="2013">
        <v>248.0</v>
      </c>
      <c r="D2065" s="2013">
        <v>495.0</v>
      </c>
      <c r="E2065" s="2013">
        <v>330.0</v>
      </c>
      <c r="F2065" s="2013">
        <v>330.0</v>
      </c>
      <c r="G2065" s="2013">
        <v>330.0</v>
      </c>
      <c r="H2065" s="2013">
        <v>330.0</v>
      </c>
    </row>
    <row r="2066">
      <c r="B2066" s="2013">
        <v>2064.0</v>
      </c>
      <c r="C2066" s="2013">
        <v>248.0</v>
      </c>
      <c r="D2066" s="2013">
        <v>496.0</v>
      </c>
      <c r="E2066" s="2013">
        <v>330.0</v>
      </c>
      <c r="F2066" s="2013">
        <v>330.0</v>
      </c>
      <c r="G2066" s="2013">
        <v>330.0</v>
      </c>
      <c r="H2066" s="2013">
        <v>330.0</v>
      </c>
    </row>
    <row r="2067">
      <c r="B2067" s="2013">
        <v>2065.0</v>
      </c>
      <c r="C2067" s="2013">
        <v>248.0</v>
      </c>
      <c r="D2067" s="2013">
        <v>495.0</v>
      </c>
      <c r="E2067" s="2013">
        <v>330.0</v>
      </c>
      <c r="F2067" s="2013">
        <v>330.0</v>
      </c>
      <c r="G2067" s="2013">
        <v>331.0</v>
      </c>
      <c r="H2067" s="2013">
        <v>331.0</v>
      </c>
    </row>
    <row r="2068">
      <c r="B2068" s="2013">
        <v>2066.0</v>
      </c>
      <c r="C2068" s="2013">
        <v>248.0</v>
      </c>
      <c r="D2068" s="2013">
        <v>496.0</v>
      </c>
      <c r="E2068" s="2013">
        <v>330.0</v>
      </c>
      <c r="F2068" s="2013">
        <v>330.0</v>
      </c>
      <c r="G2068" s="2013">
        <v>331.0</v>
      </c>
      <c r="H2068" s="2013">
        <v>331.0</v>
      </c>
    </row>
    <row r="2069">
      <c r="B2069" s="2013">
        <v>2067.0</v>
      </c>
      <c r="C2069" s="2013">
        <v>248.0</v>
      </c>
      <c r="D2069" s="2013">
        <v>497.0</v>
      </c>
      <c r="E2069" s="2013">
        <v>330.0</v>
      </c>
      <c r="F2069" s="2013">
        <v>330.0</v>
      </c>
      <c r="G2069" s="2013">
        <v>331.0</v>
      </c>
      <c r="H2069" s="2013">
        <v>331.0</v>
      </c>
    </row>
    <row r="2070">
      <c r="B2070" s="2013">
        <v>2068.0</v>
      </c>
      <c r="C2070" s="2013">
        <v>248.0</v>
      </c>
      <c r="D2070" s="2013">
        <v>496.0</v>
      </c>
      <c r="E2070" s="2013">
        <v>331.0</v>
      </c>
      <c r="F2070" s="2013">
        <v>331.0</v>
      </c>
      <c r="G2070" s="2013">
        <v>331.0</v>
      </c>
      <c r="H2070" s="2013">
        <v>331.0</v>
      </c>
    </row>
    <row r="2071">
      <c r="B2071" s="2013">
        <v>2069.0</v>
      </c>
      <c r="C2071" s="2013">
        <v>248.0</v>
      </c>
      <c r="D2071" s="2013">
        <v>497.0</v>
      </c>
      <c r="E2071" s="2013">
        <v>331.0</v>
      </c>
      <c r="F2071" s="2013">
        <v>331.0</v>
      </c>
      <c r="G2071" s="2013">
        <v>331.0</v>
      </c>
      <c r="H2071" s="2013">
        <v>331.0</v>
      </c>
    </row>
    <row r="2072">
      <c r="B2072" s="2013">
        <v>2070.0</v>
      </c>
      <c r="C2072" s="2013">
        <v>249.0</v>
      </c>
      <c r="D2072" s="2013">
        <v>497.0</v>
      </c>
      <c r="E2072" s="2013">
        <v>331.0</v>
      </c>
      <c r="F2072" s="2013">
        <v>331.0</v>
      </c>
      <c r="G2072" s="2013">
        <v>331.0</v>
      </c>
      <c r="H2072" s="2013">
        <v>331.0</v>
      </c>
    </row>
    <row r="2073">
      <c r="B2073" s="2013">
        <v>2071.0</v>
      </c>
      <c r="C2073" s="2013">
        <v>248.0</v>
      </c>
      <c r="D2073" s="2013">
        <v>497.0</v>
      </c>
      <c r="E2073" s="2013">
        <v>331.0</v>
      </c>
      <c r="F2073" s="2013">
        <v>331.0</v>
      </c>
      <c r="G2073" s="2013">
        <v>332.0</v>
      </c>
      <c r="H2073" s="2013">
        <v>332.0</v>
      </c>
    </row>
    <row r="2074">
      <c r="B2074" s="2013">
        <v>2072.0</v>
      </c>
      <c r="C2074" s="2013">
        <v>249.0</v>
      </c>
      <c r="D2074" s="2013">
        <v>497.0</v>
      </c>
      <c r="E2074" s="2013">
        <v>331.0</v>
      </c>
      <c r="F2074" s="2013">
        <v>331.0</v>
      </c>
      <c r="G2074" s="2013">
        <v>332.0</v>
      </c>
      <c r="H2074" s="2013">
        <v>332.0</v>
      </c>
    </row>
    <row r="2075">
      <c r="B2075" s="2013">
        <v>2073.0</v>
      </c>
      <c r="C2075" s="2013">
        <v>248.0</v>
      </c>
      <c r="D2075" s="2013">
        <v>497.0</v>
      </c>
      <c r="E2075" s="2013">
        <v>332.0</v>
      </c>
      <c r="F2075" s="2013">
        <v>332.0</v>
      </c>
      <c r="G2075" s="2013">
        <v>332.0</v>
      </c>
      <c r="H2075" s="2013">
        <v>332.0</v>
      </c>
    </row>
    <row r="2076">
      <c r="B2076" s="2013">
        <v>2074.0</v>
      </c>
      <c r="C2076" s="2013">
        <v>249.0</v>
      </c>
      <c r="D2076" s="2013">
        <v>497.0</v>
      </c>
      <c r="E2076" s="2013">
        <v>332.0</v>
      </c>
      <c r="F2076" s="2013">
        <v>332.0</v>
      </c>
      <c r="G2076" s="2013">
        <v>332.0</v>
      </c>
      <c r="H2076" s="2013">
        <v>332.0</v>
      </c>
    </row>
    <row r="2077">
      <c r="B2077" s="2013">
        <v>2075.0</v>
      </c>
      <c r="C2077" s="2013">
        <v>249.0</v>
      </c>
      <c r="D2077" s="2013">
        <v>498.0</v>
      </c>
      <c r="E2077" s="2013">
        <v>332.0</v>
      </c>
      <c r="F2077" s="2013">
        <v>332.0</v>
      </c>
      <c r="G2077" s="2013">
        <v>332.0</v>
      </c>
      <c r="H2077" s="2013">
        <v>332.0</v>
      </c>
    </row>
    <row r="2078">
      <c r="B2078" s="2013">
        <v>2076.0</v>
      </c>
      <c r="C2078" s="2013">
        <v>249.0</v>
      </c>
      <c r="D2078" s="2013">
        <v>499.0</v>
      </c>
      <c r="E2078" s="2013">
        <v>332.0</v>
      </c>
      <c r="F2078" s="2013">
        <v>332.0</v>
      </c>
      <c r="G2078" s="2013">
        <v>332.0</v>
      </c>
      <c r="H2078" s="2013">
        <v>332.0</v>
      </c>
    </row>
    <row r="2079">
      <c r="B2079" s="2013">
        <v>2077.0</v>
      </c>
      <c r="C2079" s="2013">
        <v>250.0</v>
      </c>
      <c r="D2079" s="2013">
        <v>499.0</v>
      </c>
      <c r="E2079" s="2013">
        <v>332.0</v>
      </c>
      <c r="F2079" s="2013">
        <v>332.0</v>
      </c>
      <c r="G2079" s="2013">
        <v>332.0</v>
      </c>
      <c r="H2079" s="2013">
        <v>332.0</v>
      </c>
    </row>
    <row r="2080">
      <c r="B2080" s="2013">
        <v>2078.0</v>
      </c>
      <c r="C2080" s="2013">
        <v>249.0</v>
      </c>
      <c r="D2080" s="2013">
        <v>499.0</v>
      </c>
      <c r="E2080" s="2013">
        <v>332.0</v>
      </c>
      <c r="F2080" s="2013">
        <v>332.0</v>
      </c>
      <c r="G2080" s="2013">
        <v>333.0</v>
      </c>
      <c r="H2080" s="2013">
        <v>333.0</v>
      </c>
    </row>
    <row r="2081">
      <c r="B2081" s="2013">
        <v>2079.0</v>
      </c>
      <c r="C2081" s="2013">
        <v>250.0</v>
      </c>
      <c r="D2081" s="2013">
        <v>499.0</v>
      </c>
      <c r="E2081" s="2013">
        <v>332.0</v>
      </c>
      <c r="F2081" s="2013">
        <v>332.0</v>
      </c>
      <c r="G2081" s="2013">
        <v>333.0</v>
      </c>
      <c r="H2081" s="2013">
        <v>333.0</v>
      </c>
    </row>
    <row r="2082">
      <c r="B2082" s="2013">
        <v>2080.0</v>
      </c>
      <c r="C2082" s="2013">
        <v>249.0</v>
      </c>
      <c r="D2082" s="2013">
        <v>499.0</v>
      </c>
      <c r="E2082" s="2013">
        <v>333.0</v>
      </c>
      <c r="F2082" s="2013">
        <v>333.0</v>
      </c>
      <c r="G2082" s="2013">
        <v>333.0</v>
      </c>
      <c r="H2082" s="2013">
        <v>333.0</v>
      </c>
    </row>
    <row r="2083">
      <c r="B2083" s="2013">
        <v>2081.0</v>
      </c>
      <c r="C2083" s="2013">
        <v>250.0</v>
      </c>
      <c r="D2083" s="2013">
        <v>499.0</v>
      </c>
      <c r="E2083" s="2013">
        <v>333.0</v>
      </c>
      <c r="F2083" s="2013">
        <v>333.0</v>
      </c>
      <c r="G2083" s="2013">
        <v>333.0</v>
      </c>
      <c r="H2083" s="2013">
        <v>333.0</v>
      </c>
    </row>
    <row r="2084">
      <c r="B2084" s="2013">
        <v>2082.0</v>
      </c>
      <c r="C2084" s="2013">
        <v>250.0</v>
      </c>
      <c r="D2084" s="2013">
        <v>500.0</v>
      </c>
      <c r="E2084" s="2013">
        <v>333.0</v>
      </c>
      <c r="F2084" s="2013">
        <v>333.0</v>
      </c>
      <c r="G2084" s="2013">
        <v>333.0</v>
      </c>
      <c r="H2084" s="2013">
        <v>333.0</v>
      </c>
    </row>
    <row r="2085">
      <c r="B2085" s="2013">
        <v>2083.0</v>
      </c>
      <c r="C2085" s="2013">
        <v>250.0</v>
      </c>
      <c r="D2085" s="2013">
        <v>499.0</v>
      </c>
      <c r="E2085" s="2013">
        <v>333.0</v>
      </c>
      <c r="F2085" s="2013">
        <v>333.0</v>
      </c>
      <c r="G2085" s="2013">
        <v>334.0</v>
      </c>
      <c r="H2085" s="2013">
        <v>334.0</v>
      </c>
    </row>
    <row r="2086">
      <c r="B2086" s="2013">
        <v>2084.0</v>
      </c>
      <c r="C2086" s="2013">
        <v>250.0</v>
      </c>
      <c r="D2086" s="2013">
        <v>500.0</v>
      </c>
      <c r="E2086" s="2013">
        <v>333.0</v>
      </c>
      <c r="F2086" s="2013">
        <v>333.0</v>
      </c>
      <c r="G2086" s="2013">
        <v>334.0</v>
      </c>
      <c r="H2086" s="2013">
        <v>334.0</v>
      </c>
    </row>
    <row r="2087">
      <c r="B2087" s="2013">
        <v>2085.0</v>
      </c>
      <c r="C2087" s="2013">
        <v>250.0</v>
      </c>
      <c r="D2087" s="2013">
        <v>501.0</v>
      </c>
      <c r="E2087" s="2013">
        <v>333.0</v>
      </c>
      <c r="F2087" s="2013">
        <v>333.0</v>
      </c>
      <c r="G2087" s="2013">
        <v>334.0</v>
      </c>
      <c r="H2087" s="2013">
        <v>334.0</v>
      </c>
    </row>
    <row r="2088">
      <c r="B2088" s="2013">
        <v>2086.0</v>
      </c>
      <c r="C2088" s="2013">
        <v>250.0</v>
      </c>
      <c r="D2088" s="2013">
        <v>500.0</v>
      </c>
      <c r="E2088" s="2013">
        <v>334.0</v>
      </c>
      <c r="F2088" s="2013">
        <v>334.0</v>
      </c>
      <c r="G2088" s="2013">
        <v>334.0</v>
      </c>
      <c r="H2088" s="2013">
        <v>334.0</v>
      </c>
    </row>
    <row r="2089">
      <c r="B2089" s="2013">
        <v>2087.0</v>
      </c>
      <c r="C2089" s="2013">
        <v>250.0</v>
      </c>
      <c r="D2089" s="2013">
        <v>501.0</v>
      </c>
      <c r="E2089" s="2013">
        <v>334.0</v>
      </c>
      <c r="F2089" s="2013">
        <v>334.0</v>
      </c>
      <c r="G2089" s="2013">
        <v>334.0</v>
      </c>
      <c r="H2089" s="2013">
        <v>334.0</v>
      </c>
    </row>
    <row r="2090">
      <c r="B2090" s="2013">
        <v>2088.0</v>
      </c>
      <c r="C2090" s="2013">
        <v>251.0</v>
      </c>
      <c r="D2090" s="2013">
        <v>501.0</v>
      </c>
      <c r="E2090" s="2013">
        <v>334.0</v>
      </c>
      <c r="F2090" s="2013">
        <v>334.0</v>
      </c>
      <c r="G2090" s="2013">
        <v>334.0</v>
      </c>
      <c r="H2090" s="2013">
        <v>334.0</v>
      </c>
    </row>
    <row r="2091">
      <c r="B2091" s="2013">
        <v>2089.0</v>
      </c>
      <c r="C2091" s="2013">
        <v>251.0</v>
      </c>
      <c r="D2091" s="2013">
        <v>502.0</v>
      </c>
      <c r="E2091" s="2013">
        <v>334.0</v>
      </c>
      <c r="F2091" s="2013">
        <v>334.0</v>
      </c>
      <c r="G2091" s="2013">
        <v>334.0</v>
      </c>
      <c r="H2091" s="2013">
        <v>334.0</v>
      </c>
    </row>
    <row r="2092">
      <c r="B2092" s="2013">
        <v>2090.0</v>
      </c>
      <c r="C2092" s="2013">
        <v>251.0</v>
      </c>
      <c r="D2092" s="2013">
        <v>501.0</v>
      </c>
      <c r="E2092" s="2013">
        <v>334.0</v>
      </c>
      <c r="F2092" s="2013">
        <v>334.0</v>
      </c>
      <c r="G2092" s="2013">
        <v>335.0</v>
      </c>
      <c r="H2092" s="2013">
        <v>335.0</v>
      </c>
    </row>
    <row r="2093">
      <c r="B2093" s="2013">
        <v>2091.0</v>
      </c>
      <c r="C2093" s="2013">
        <v>251.0</v>
      </c>
      <c r="D2093" s="2013">
        <v>502.0</v>
      </c>
      <c r="E2093" s="2013">
        <v>334.0</v>
      </c>
      <c r="F2093" s="2013">
        <v>334.0</v>
      </c>
      <c r="G2093" s="2013">
        <v>335.0</v>
      </c>
      <c r="H2093" s="2013">
        <v>335.0</v>
      </c>
    </row>
    <row r="2094">
      <c r="B2094" s="2013">
        <v>2092.0</v>
      </c>
      <c r="C2094" s="2013">
        <v>251.0</v>
      </c>
      <c r="D2094" s="2013">
        <v>503.0</v>
      </c>
      <c r="E2094" s="2013">
        <v>334.0</v>
      </c>
      <c r="F2094" s="2013">
        <v>334.0</v>
      </c>
      <c r="G2094" s="2013">
        <v>335.0</v>
      </c>
      <c r="H2094" s="2013">
        <v>335.0</v>
      </c>
    </row>
    <row r="2095">
      <c r="B2095" s="2013">
        <v>2093.0</v>
      </c>
      <c r="C2095" s="2013">
        <v>251.0</v>
      </c>
      <c r="D2095" s="2013">
        <v>502.0</v>
      </c>
      <c r="E2095" s="2013">
        <v>335.0</v>
      </c>
      <c r="F2095" s="2013">
        <v>335.0</v>
      </c>
      <c r="G2095" s="2013">
        <v>335.0</v>
      </c>
      <c r="H2095" s="2013">
        <v>335.0</v>
      </c>
    </row>
    <row r="2096">
      <c r="B2096" s="2013">
        <v>2094.0</v>
      </c>
      <c r="C2096" s="2013">
        <v>251.0</v>
      </c>
      <c r="D2096" s="2013">
        <v>503.0</v>
      </c>
      <c r="E2096" s="2013">
        <v>335.0</v>
      </c>
      <c r="F2096" s="2013">
        <v>335.0</v>
      </c>
      <c r="G2096" s="2013">
        <v>335.0</v>
      </c>
      <c r="H2096" s="2013">
        <v>335.0</v>
      </c>
    </row>
    <row r="2097">
      <c r="B2097" s="2013">
        <v>2095.0</v>
      </c>
      <c r="C2097" s="2013">
        <v>252.0</v>
      </c>
      <c r="D2097" s="2013">
        <v>503.0</v>
      </c>
      <c r="E2097" s="2013">
        <v>335.0</v>
      </c>
      <c r="F2097" s="2013">
        <v>335.0</v>
      </c>
      <c r="G2097" s="2013">
        <v>335.0</v>
      </c>
      <c r="H2097" s="2013">
        <v>335.0</v>
      </c>
    </row>
    <row r="2098">
      <c r="B2098" s="2013">
        <v>2096.0</v>
      </c>
      <c r="C2098" s="2013">
        <v>251.0</v>
      </c>
      <c r="D2098" s="2013">
        <v>503.0</v>
      </c>
      <c r="E2098" s="2013">
        <v>335.0</v>
      </c>
      <c r="F2098" s="2013">
        <v>335.0</v>
      </c>
      <c r="G2098" s="2013">
        <v>336.0</v>
      </c>
      <c r="H2098" s="2013">
        <v>336.0</v>
      </c>
    </row>
    <row r="2099">
      <c r="B2099" s="2013">
        <v>2097.0</v>
      </c>
      <c r="C2099" s="2013">
        <v>252.0</v>
      </c>
      <c r="D2099" s="2013">
        <v>503.0</v>
      </c>
      <c r="E2099" s="2013">
        <v>335.0</v>
      </c>
      <c r="F2099" s="2013">
        <v>335.0</v>
      </c>
      <c r="G2099" s="2013">
        <v>336.0</v>
      </c>
      <c r="H2099" s="2013">
        <v>336.0</v>
      </c>
    </row>
    <row r="2100">
      <c r="B2100" s="2013">
        <v>2098.0</v>
      </c>
      <c r="C2100" s="2013">
        <v>251.0</v>
      </c>
      <c r="D2100" s="2013">
        <v>503.0</v>
      </c>
      <c r="E2100" s="2013">
        <v>336.0</v>
      </c>
      <c r="F2100" s="2013">
        <v>336.0</v>
      </c>
      <c r="G2100" s="2013">
        <v>336.0</v>
      </c>
      <c r="H2100" s="2013">
        <v>336.0</v>
      </c>
    </row>
    <row r="2101">
      <c r="B2101" s="2013">
        <v>2099.0</v>
      </c>
      <c r="C2101" s="2013">
        <v>252.0</v>
      </c>
      <c r="D2101" s="2013">
        <v>503.0</v>
      </c>
      <c r="E2101" s="2013">
        <v>336.0</v>
      </c>
      <c r="F2101" s="2013">
        <v>336.0</v>
      </c>
      <c r="G2101" s="2013">
        <v>336.0</v>
      </c>
      <c r="H2101" s="2013">
        <v>336.0</v>
      </c>
    </row>
    <row r="2102">
      <c r="B2102" s="2013">
        <v>2100.0</v>
      </c>
      <c r="C2102" s="2013">
        <v>252.0</v>
      </c>
      <c r="D2102" s="2013">
        <v>504.0</v>
      </c>
      <c r="E2102" s="2013">
        <v>336.0</v>
      </c>
      <c r="F2102" s="2013">
        <v>336.0</v>
      </c>
      <c r="G2102" s="2013">
        <v>336.0</v>
      </c>
      <c r="H2102" s="2013">
        <v>336.0</v>
      </c>
    </row>
    <row r="2103">
      <c r="B2103" s="2013">
        <v>2101.0</v>
      </c>
      <c r="C2103" s="2013">
        <v>252.0</v>
      </c>
      <c r="D2103" s="2013">
        <v>505.0</v>
      </c>
      <c r="E2103" s="2013">
        <v>336.0</v>
      </c>
      <c r="F2103" s="2013">
        <v>336.0</v>
      </c>
      <c r="G2103" s="2013">
        <v>336.0</v>
      </c>
      <c r="H2103" s="2013">
        <v>336.0</v>
      </c>
    </row>
    <row r="2104">
      <c r="B2104" s="2013">
        <v>2102.0</v>
      </c>
      <c r="C2104" s="2013">
        <v>253.0</v>
      </c>
      <c r="D2104" s="2013">
        <v>505.0</v>
      </c>
      <c r="E2104" s="2013">
        <v>336.0</v>
      </c>
      <c r="F2104" s="2013">
        <v>336.0</v>
      </c>
      <c r="G2104" s="2013">
        <v>336.0</v>
      </c>
      <c r="H2104" s="2013">
        <v>336.0</v>
      </c>
    </row>
    <row r="2105">
      <c r="B2105" s="2013">
        <v>2103.0</v>
      </c>
      <c r="C2105" s="2013">
        <v>252.0</v>
      </c>
      <c r="D2105" s="2013">
        <v>505.0</v>
      </c>
      <c r="E2105" s="2013">
        <v>336.0</v>
      </c>
      <c r="F2105" s="2013">
        <v>336.0</v>
      </c>
      <c r="G2105" s="2013">
        <v>337.0</v>
      </c>
      <c r="H2105" s="2013">
        <v>337.0</v>
      </c>
    </row>
    <row r="2106">
      <c r="B2106" s="2013">
        <v>2104.0</v>
      </c>
      <c r="C2106" s="2013">
        <v>253.0</v>
      </c>
      <c r="D2106" s="2013">
        <v>505.0</v>
      </c>
      <c r="E2106" s="2013">
        <v>336.0</v>
      </c>
      <c r="F2106" s="2013">
        <v>336.0</v>
      </c>
      <c r="G2106" s="2013">
        <v>337.0</v>
      </c>
      <c r="H2106" s="2013">
        <v>337.0</v>
      </c>
    </row>
    <row r="2107">
      <c r="B2107" s="2013">
        <v>2105.0</v>
      </c>
      <c r="C2107" s="2013">
        <v>252.0</v>
      </c>
      <c r="D2107" s="2013">
        <v>505.0</v>
      </c>
      <c r="E2107" s="2013">
        <v>337.0</v>
      </c>
      <c r="F2107" s="2013">
        <v>337.0</v>
      </c>
      <c r="G2107" s="2013">
        <v>337.0</v>
      </c>
      <c r="H2107" s="2013">
        <v>337.0</v>
      </c>
    </row>
    <row r="2108">
      <c r="B2108" s="2013">
        <v>2106.0</v>
      </c>
      <c r="C2108" s="2013">
        <v>253.0</v>
      </c>
      <c r="D2108" s="2013">
        <v>505.0</v>
      </c>
      <c r="E2108" s="2013">
        <v>337.0</v>
      </c>
      <c r="F2108" s="2013">
        <v>337.0</v>
      </c>
      <c r="G2108" s="2013">
        <v>337.0</v>
      </c>
      <c r="H2108" s="2013">
        <v>337.0</v>
      </c>
    </row>
    <row r="2109">
      <c r="B2109" s="2013">
        <v>2107.0</v>
      </c>
      <c r="C2109" s="2013">
        <v>253.0</v>
      </c>
      <c r="D2109" s="2013">
        <v>506.0</v>
      </c>
      <c r="E2109" s="2013">
        <v>337.0</v>
      </c>
      <c r="F2109" s="2013">
        <v>337.0</v>
      </c>
      <c r="G2109" s="2013">
        <v>337.0</v>
      </c>
      <c r="H2109" s="2013">
        <v>337.0</v>
      </c>
    </row>
    <row r="2110">
      <c r="B2110" s="2013">
        <v>2108.0</v>
      </c>
      <c r="C2110" s="2013">
        <v>253.0</v>
      </c>
      <c r="D2110" s="2013">
        <v>505.0</v>
      </c>
      <c r="E2110" s="2013">
        <v>337.0</v>
      </c>
      <c r="F2110" s="2013">
        <v>337.0</v>
      </c>
      <c r="G2110" s="2013">
        <v>338.0</v>
      </c>
      <c r="H2110" s="2013">
        <v>338.0</v>
      </c>
    </row>
    <row r="2111">
      <c r="B2111" s="2013">
        <v>2109.0</v>
      </c>
      <c r="C2111" s="2013">
        <v>253.0</v>
      </c>
      <c r="D2111" s="2013">
        <v>506.0</v>
      </c>
      <c r="E2111" s="2013">
        <v>337.0</v>
      </c>
      <c r="F2111" s="2013">
        <v>337.0</v>
      </c>
      <c r="G2111" s="2013">
        <v>338.0</v>
      </c>
      <c r="H2111" s="2013">
        <v>338.0</v>
      </c>
    </row>
    <row r="2112">
      <c r="B2112" s="2013">
        <v>2110.0</v>
      </c>
      <c r="C2112" s="2013">
        <v>253.0</v>
      </c>
      <c r="D2112" s="2013">
        <v>507.0</v>
      </c>
      <c r="E2112" s="2013">
        <v>337.0</v>
      </c>
      <c r="F2112" s="2013">
        <v>337.0</v>
      </c>
      <c r="G2112" s="2013">
        <v>338.0</v>
      </c>
      <c r="H2112" s="2013">
        <v>338.0</v>
      </c>
    </row>
    <row r="2113">
      <c r="B2113" s="2013">
        <v>2111.0</v>
      </c>
      <c r="C2113" s="2013">
        <v>253.0</v>
      </c>
      <c r="D2113" s="2013">
        <v>506.0</v>
      </c>
      <c r="E2113" s="2013">
        <v>338.0</v>
      </c>
      <c r="F2113" s="2013">
        <v>338.0</v>
      </c>
      <c r="G2113" s="2013">
        <v>338.0</v>
      </c>
      <c r="H2113" s="2013">
        <v>338.0</v>
      </c>
    </row>
    <row r="2114">
      <c r="B2114" s="2013">
        <v>2112.0</v>
      </c>
      <c r="C2114" s="2013">
        <v>253.0</v>
      </c>
      <c r="D2114" s="2013">
        <v>507.0</v>
      </c>
      <c r="E2114" s="2013">
        <v>338.0</v>
      </c>
      <c r="F2114" s="2013">
        <v>338.0</v>
      </c>
      <c r="G2114" s="2013">
        <v>338.0</v>
      </c>
      <c r="H2114" s="2013">
        <v>338.0</v>
      </c>
    </row>
    <row r="2115">
      <c r="B2115" s="2013">
        <v>2113.0</v>
      </c>
      <c r="C2115" s="2013">
        <v>254.0</v>
      </c>
      <c r="D2115" s="2013">
        <v>507.0</v>
      </c>
      <c r="E2115" s="2013">
        <v>338.0</v>
      </c>
      <c r="F2115" s="2013">
        <v>338.0</v>
      </c>
      <c r="G2115" s="2013">
        <v>338.0</v>
      </c>
      <c r="H2115" s="2013">
        <v>338.0</v>
      </c>
    </row>
    <row r="2116">
      <c r="B2116" s="2013">
        <v>2114.0</v>
      </c>
      <c r="C2116" s="2013">
        <v>254.0</v>
      </c>
      <c r="D2116" s="2013">
        <v>508.0</v>
      </c>
      <c r="E2116" s="2013">
        <v>338.0</v>
      </c>
      <c r="F2116" s="2013">
        <v>338.0</v>
      </c>
      <c r="G2116" s="2013">
        <v>338.0</v>
      </c>
      <c r="H2116" s="2013">
        <v>338.0</v>
      </c>
    </row>
    <row r="2117">
      <c r="B2117" s="2013">
        <v>2115.0</v>
      </c>
      <c r="C2117" s="2013">
        <v>254.0</v>
      </c>
      <c r="D2117" s="2013">
        <v>507.0</v>
      </c>
      <c r="E2117" s="2013">
        <v>338.0</v>
      </c>
      <c r="F2117" s="2013">
        <v>338.0</v>
      </c>
      <c r="G2117" s="2013">
        <v>339.0</v>
      </c>
      <c r="H2117" s="2013">
        <v>339.0</v>
      </c>
    </row>
    <row r="2118">
      <c r="B2118" s="2013">
        <v>2116.0</v>
      </c>
      <c r="C2118" s="2013">
        <v>254.0</v>
      </c>
      <c r="D2118" s="2013">
        <v>508.0</v>
      </c>
      <c r="E2118" s="2013">
        <v>338.0</v>
      </c>
      <c r="F2118" s="2013">
        <v>338.0</v>
      </c>
      <c r="G2118" s="2013">
        <v>339.0</v>
      </c>
      <c r="H2118" s="2013">
        <v>339.0</v>
      </c>
    </row>
    <row r="2119">
      <c r="B2119" s="2013">
        <v>2117.0</v>
      </c>
      <c r="C2119" s="2013">
        <v>254.0</v>
      </c>
      <c r="D2119" s="2013">
        <v>509.0</v>
      </c>
      <c r="E2119" s="2013">
        <v>338.0</v>
      </c>
      <c r="F2119" s="2013">
        <v>338.0</v>
      </c>
      <c r="G2119" s="2013">
        <v>339.0</v>
      </c>
      <c r="H2119" s="2013">
        <v>339.0</v>
      </c>
    </row>
    <row r="2120">
      <c r="B2120" s="2013">
        <v>2118.0</v>
      </c>
      <c r="C2120" s="2013">
        <v>254.0</v>
      </c>
      <c r="D2120" s="2013">
        <v>508.0</v>
      </c>
      <c r="E2120" s="2013">
        <v>339.0</v>
      </c>
      <c r="F2120" s="2013">
        <v>339.0</v>
      </c>
      <c r="G2120" s="2013">
        <v>339.0</v>
      </c>
      <c r="H2120" s="2013">
        <v>339.0</v>
      </c>
    </row>
    <row r="2121">
      <c r="B2121" s="2013">
        <v>2119.0</v>
      </c>
      <c r="C2121" s="2013">
        <v>254.0</v>
      </c>
      <c r="D2121" s="2013">
        <v>509.0</v>
      </c>
      <c r="E2121" s="2013">
        <v>339.0</v>
      </c>
      <c r="F2121" s="2013">
        <v>339.0</v>
      </c>
      <c r="G2121" s="2013">
        <v>339.0</v>
      </c>
      <c r="H2121" s="2013">
        <v>339.0</v>
      </c>
    </row>
    <row r="2122">
      <c r="B2122" s="2013">
        <v>2120.0</v>
      </c>
      <c r="C2122" s="2013">
        <v>255.0</v>
      </c>
      <c r="D2122" s="2013">
        <v>509.0</v>
      </c>
      <c r="E2122" s="2013">
        <v>339.0</v>
      </c>
      <c r="F2122" s="2013">
        <v>339.0</v>
      </c>
      <c r="G2122" s="2013">
        <v>339.0</v>
      </c>
      <c r="H2122" s="2013">
        <v>339.0</v>
      </c>
    </row>
    <row r="2123">
      <c r="B2123" s="2013">
        <v>2121.0</v>
      </c>
      <c r="C2123" s="2013">
        <v>254.0</v>
      </c>
      <c r="D2123" s="2013">
        <v>509.0</v>
      </c>
      <c r="E2123" s="2013">
        <v>339.0</v>
      </c>
      <c r="F2123" s="2013">
        <v>339.0</v>
      </c>
      <c r="G2123" s="2013">
        <v>340.0</v>
      </c>
      <c r="H2123" s="2013">
        <v>340.0</v>
      </c>
    </row>
    <row r="2124">
      <c r="B2124" s="2013">
        <v>2122.0</v>
      </c>
      <c r="C2124" s="2013">
        <v>255.0</v>
      </c>
      <c r="D2124" s="2013">
        <v>509.0</v>
      </c>
      <c r="E2124" s="2013">
        <v>339.0</v>
      </c>
      <c r="F2124" s="2013">
        <v>339.0</v>
      </c>
      <c r="G2124" s="2013">
        <v>340.0</v>
      </c>
      <c r="H2124" s="2013">
        <v>340.0</v>
      </c>
    </row>
    <row r="2125">
      <c r="B2125" s="2013">
        <v>2123.0</v>
      </c>
      <c r="C2125" s="2013">
        <v>254.0</v>
      </c>
      <c r="D2125" s="2013">
        <v>509.0</v>
      </c>
      <c r="E2125" s="2013">
        <v>340.0</v>
      </c>
      <c r="F2125" s="2013">
        <v>340.0</v>
      </c>
      <c r="G2125" s="2013">
        <v>340.0</v>
      </c>
      <c r="H2125" s="2013">
        <v>340.0</v>
      </c>
    </row>
    <row r="2126">
      <c r="B2126" s="2013">
        <v>2124.0</v>
      </c>
      <c r="C2126" s="2013">
        <v>255.0</v>
      </c>
      <c r="D2126" s="2013">
        <v>509.0</v>
      </c>
      <c r="E2126" s="2013">
        <v>340.0</v>
      </c>
      <c r="F2126" s="2013">
        <v>340.0</v>
      </c>
      <c r="G2126" s="2013">
        <v>340.0</v>
      </c>
      <c r="H2126" s="2013">
        <v>340.0</v>
      </c>
    </row>
    <row r="2127">
      <c r="B2127" s="2013">
        <v>2125.0</v>
      </c>
      <c r="C2127" s="2013">
        <v>255.0</v>
      </c>
      <c r="D2127" s="2013">
        <v>510.0</v>
      </c>
      <c r="E2127" s="2013">
        <v>340.0</v>
      </c>
      <c r="F2127" s="2013">
        <v>340.0</v>
      </c>
      <c r="G2127" s="2013">
        <v>340.0</v>
      </c>
      <c r="H2127" s="2013">
        <v>340.0</v>
      </c>
    </row>
    <row r="2128">
      <c r="B2128" s="2013">
        <v>2126.0</v>
      </c>
      <c r="C2128" s="2013">
        <v>255.0</v>
      </c>
      <c r="D2128" s="2013">
        <v>511.0</v>
      </c>
      <c r="E2128" s="2013">
        <v>340.0</v>
      </c>
      <c r="F2128" s="2013">
        <v>340.0</v>
      </c>
      <c r="G2128" s="2013">
        <v>340.0</v>
      </c>
      <c r="H2128" s="2013">
        <v>340.0</v>
      </c>
    </row>
    <row r="2129">
      <c r="B2129" s="2013">
        <v>2127.0</v>
      </c>
      <c r="C2129" s="2013">
        <v>256.0</v>
      </c>
      <c r="D2129" s="2013">
        <v>511.0</v>
      </c>
      <c r="E2129" s="2013">
        <v>340.0</v>
      </c>
      <c r="F2129" s="2013">
        <v>340.0</v>
      </c>
      <c r="G2129" s="2013">
        <v>340.0</v>
      </c>
      <c r="H2129" s="2013">
        <v>340.0</v>
      </c>
    </row>
    <row r="2130">
      <c r="B2130" s="2013">
        <v>2128.0</v>
      </c>
      <c r="C2130" s="2013">
        <v>255.0</v>
      </c>
      <c r="D2130" s="2013">
        <v>511.0</v>
      </c>
      <c r="E2130" s="2013">
        <v>340.0</v>
      </c>
      <c r="F2130" s="2013">
        <v>340.0</v>
      </c>
      <c r="G2130" s="2013">
        <v>341.0</v>
      </c>
      <c r="H2130" s="2013">
        <v>341.0</v>
      </c>
    </row>
    <row r="2131">
      <c r="B2131" s="2013">
        <v>2129.0</v>
      </c>
      <c r="C2131" s="2013">
        <v>256.0</v>
      </c>
      <c r="D2131" s="2013">
        <v>511.0</v>
      </c>
      <c r="E2131" s="2013">
        <v>340.0</v>
      </c>
      <c r="F2131" s="2013">
        <v>340.0</v>
      </c>
      <c r="G2131" s="2013">
        <v>341.0</v>
      </c>
      <c r="H2131" s="2013">
        <v>341.0</v>
      </c>
    </row>
    <row r="2132">
      <c r="B2132" s="2013">
        <v>2130.0</v>
      </c>
      <c r="C2132" s="2013">
        <v>255.0</v>
      </c>
      <c r="D2132" s="2013">
        <v>511.0</v>
      </c>
      <c r="E2132" s="2013">
        <v>341.0</v>
      </c>
      <c r="F2132" s="2013">
        <v>341.0</v>
      </c>
      <c r="G2132" s="2013">
        <v>341.0</v>
      </c>
      <c r="H2132" s="2013">
        <v>341.0</v>
      </c>
    </row>
    <row r="2133">
      <c r="B2133" s="2013">
        <v>2131.0</v>
      </c>
      <c r="C2133" s="2013">
        <v>256.0</v>
      </c>
      <c r="D2133" s="2013">
        <v>511.0</v>
      </c>
      <c r="E2133" s="2013">
        <v>341.0</v>
      </c>
      <c r="F2133" s="2013">
        <v>341.0</v>
      </c>
      <c r="G2133" s="2013">
        <v>341.0</v>
      </c>
      <c r="H2133" s="2013">
        <v>341.0</v>
      </c>
    </row>
    <row r="2134">
      <c r="B2134" s="2013">
        <v>2132.0</v>
      </c>
      <c r="C2134" s="2013">
        <v>256.0</v>
      </c>
      <c r="D2134" s="2013">
        <v>512.0</v>
      </c>
      <c r="E2134" s="2013">
        <v>341.0</v>
      </c>
      <c r="F2134" s="2013">
        <v>341.0</v>
      </c>
      <c r="G2134" s="2013">
        <v>341.0</v>
      </c>
      <c r="H2134" s="2013">
        <v>341.0</v>
      </c>
    </row>
    <row r="2135">
      <c r="B2135" s="2013">
        <v>2133.0</v>
      </c>
      <c r="C2135" s="2013">
        <v>256.0</v>
      </c>
      <c r="D2135" s="2013">
        <v>511.0</v>
      </c>
      <c r="E2135" s="2013">
        <v>341.0</v>
      </c>
      <c r="F2135" s="2013">
        <v>341.0</v>
      </c>
      <c r="G2135" s="2013">
        <v>342.0</v>
      </c>
      <c r="H2135" s="2013">
        <v>342.0</v>
      </c>
    </row>
    <row r="2136">
      <c r="B2136" s="2013">
        <v>2134.0</v>
      </c>
      <c r="C2136" s="2013">
        <v>256.0</v>
      </c>
      <c r="D2136" s="2013">
        <v>512.0</v>
      </c>
      <c r="E2136" s="2013">
        <v>341.0</v>
      </c>
      <c r="F2136" s="2013">
        <v>341.0</v>
      </c>
      <c r="G2136" s="2013">
        <v>342.0</v>
      </c>
      <c r="H2136" s="2013">
        <v>342.0</v>
      </c>
    </row>
    <row r="2137">
      <c r="B2137" s="2013">
        <v>2135.0</v>
      </c>
      <c r="C2137" s="2013">
        <v>256.0</v>
      </c>
      <c r="D2137" s="2013">
        <v>513.0</v>
      </c>
      <c r="E2137" s="2013">
        <v>341.0</v>
      </c>
      <c r="F2137" s="2013">
        <v>341.0</v>
      </c>
      <c r="G2137" s="2013">
        <v>342.0</v>
      </c>
      <c r="H2137" s="2013">
        <v>342.0</v>
      </c>
    </row>
    <row r="2138">
      <c r="B2138" s="2013">
        <v>2136.0</v>
      </c>
      <c r="C2138" s="2013">
        <v>256.0</v>
      </c>
      <c r="D2138" s="2013">
        <v>512.0</v>
      </c>
      <c r="E2138" s="2013">
        <v>342.0</v>
      </c>
      <c r="F2138" s="2013">
        <v>342.0</v>
      </c>
      <c r="G2138" s="2013">
        <v>342.0</v>
      </c>
      <c r="H2138" s="2013">
        <v>342.0</v>
      </c>
    </row>
    <row r="2139">
      <c r="B2139" s="2013">
        <v>2137.0</v>
      </c>
      <c r="C2139" s="2013">
        <v>256.0</v>
      </c>
      <c r="D2139" s="2013">
        <v>513.0</v>
      </c>
      <c r="E2139" s="2013">
        <v>342.0</v>
      </c>
      <c r="F2139" s="2013">
        <v>342.0</v>
      </c>
      <c r="G2139" s="2013">
        <v>342.0</v>
      </c>
      <c r="H2139" s="2013">
        <v>342.0</v>
      </c>
    </row>
    <row r="2140">
      <c r="B2140" s="2013">
        <v>2138.0</v>
      </c>
      <c r="C2140" s="2013">
        <v>257.0</v>
      </c>
      <c r="D2140" s="2013">
        <v>513.0</v>
      </c>
      <c r="E2140" s="2013">
        <v>342.0</v>
      </c>
      <c r="F2140" s="2013">
        <v>342.0</v>
      </c>
      <c r="G2140" s="2013">
        <v>342.0</v>
      </c>
      <c r="H2140" s="2013">
        <v>342.0</v>
      </c>
    </row>
    <row r="2141">
      <c r="B2141" s="2013">
        <v>2139.0</v>
      </c>
      <c r="C2141" s="2013">
        <v>257.0</v>
      </c>
      <c r="D2141" s="2013">
        <v>514.0</v>
      </c>
      <c r="E2141" s="2013">
        <v>342.0</v>
      </c>
      <c r="F2141" s="2013">
        <v>342.0</v>
      </c>
      <c r="G2141" s="2013">
        <v>342.0</v>
      </c>
      <c r="H2141" s="2013">
        <v>342.0</v>
      </c>
    </row>
    <row r="2142">
      <c r="B2142" s="2013">
        <v>2140.0</v>
      </c>
      <c r="C2142" s="2013">
        <v>257.0</v>
      </c>
      <c r="D2142" s="2013">
        <v>513.0</v>
      </c>
      <c r="E2142" s="2013">
        <v>342.0</v>
      </c>
      <c r="F2142" s="2013">
        <v>342.0</v>
      </c>
      <c r="G2142" s="2013">
        <v>343.0</v>
      </c>
      <c r="H2142" s="2013">
        <v>343.0</v>
      </c>
    </row>
    <row r="2143">
      <c r="B2143" s="2013">
        <v>2141.0</v>
      </c>
      <c r="C2143" s="2013">
        <v>257.0</v>
      </c>
      <c r="D2143" s="2013">
        <v>514.0</v>
      </c>
      <c r="E2143" s="2013">
        <v>342.0</v>
      </c>
      <c r="F2143" s="2013">
        <v>342.0</v>
      </c>
      <c r="G2143" s="2013">
        <v>343.0</v>
      </c>
      <c r="H2143" s="2013">
        <v>343.0</v>
      </c>
    </row>
    <row r="2144">
      <c r="B2144" s="2013">
        <v>2142.0</v>
      </c>
      <c r="C2144" s="2013">
        <v>257.0</v>
      </c>
      <c r="D2144" s="2013">
        <v>515.0</v>
      </c>
      <c r="E2144" s="2013">
        <v>342.0</v>
      </c>
      <c r="F2144" s="2013">
        <v>342.0</v>
      </c>
      <c r="G2144" s="2013">
        <v>343.0</v>
      </c>
      <c r="H2144" s="2013">
        <v>343.0</v>
      </c>
    </row>
    <row r="2145">
      <c r="B2145" s="2013">
        <v>2143.0</v>
      </c>
      <c r="C2145" s="2013">
        <v>257.0</v>
      </c>
      <c r="D2145" s="2013">
        <v>514.0</v>
      </c>
      <c r="E2145" s="2013">
        <v>343.0</v>
      </c>
      <c r="F2145" s="2013">
        <v>343.0</v>
      </c>
      <c r="G2145" s="2013">
        <v>343.0</v>
      </c>
      <c r="H2145" s="2013">
        <v>343.0</v>
      </c>
    </row>
    <row r="2146">
      <c r="B2146" s="2013">
        <v>2144.0</v>
      </c>
      <c r="C2146" s="2013">
        <v>257.0</v>
      </c>
      <c r="D2146" s="2013">
        <v>515.0</v>
      </c>
      <c r="E2146" s="2013">
        <v>343.0</v>
      </c>
      <c r="F2146" s="2013">
        <v>343.0</v>
      </c>
      <c r="G2146" s="2013">
        <v>343.0</v>
      </c>
      <c r="H2146" s="2013">
        <v>343.0</v>
      </c>
    </row>
    <row r="2147">
      <c r="B2147" s="2013">
        <v>2145.0</v>
      </c>
      <c r="C2147" s="2013">
        <v>258.0</v>
      </c>
      <c r="D2147" s="2013">
        <v>515.0</v>
      </c>
      <c r="E2147" s="2013">
        <v>343.0</v>
      </c>
      <c r="F2147" s="2013">
        <v>343.0</v>
      </c>
      <c r="G2147" s="2013">
        <v>343.0</v>
      </c>
      <c r="H2147" s="2013">
        <v>343.0</v>
      </c>
    </row>
    <row r="2148">
      <c r="B2148" s="2013">
        <v>2146.0</v>
      </c>
      <c r="C2148" s="2013">
        <v>257.0</v>
      </c>
      <c r="D2148" s="2013">
        <v>515.0</v>
      </c>
      <c r="E2148" s="2013">
        <v>343.0</v>
      </c>
      <c r="F2148" s="2013">
        <v>343.0</v>
      </c>
      <c r="G2148" s="2013">
        <v>344.0</v>
      </c>
      <c r="H2148" s="2013">
        <v>344.0</v>
      </c>
    </row>
    <row r="2149">
      <c r="B2149" s="2013">
        <v>2147.0</v>
      </c>
      <c r="C2149" s="2013">
        <v>258.0</v>
      </c>
      <c r="D2149" s="2013">
        <v>515.0</v>
      </c>
      <c r="E2149" s="2013">
        <v>343.0</v>
      </c>
      <c r="F2149" s="2013">
        <v>343.0</v>
      </c>
      <c r="G2149" s="2013">
        <v>344.0</v>
      </c>
      <c r="H2149" s="2013">
        <v>344.0</v>
      </c>
    </row>
    <row r="2150">
      <c r="B2150" s="2013">
        <v>2148.0</v>
      </c>
      <c r="C2150" s="2013">
        <v>257.0</v>
      </c>
      <c r="D2150" s="2013">
        <v>515.0</v>
      </c>
      <c r="E2150" s="2013">
        <v>344.0</v>
      </c>
      <c r="F2150" s="2013">
        <v>344.0</v>
      </c>
      <c r="G2150" s="2013">
        <v>344.0</v>
      </c>
      <c r="H2150" s="2013">
        <v>344.0</v>
      </c>
    </row>
    <row r="2151">
      <c r="B2151" s="2013">
        <v>2149.0</v>
      </c>
      <c r="C2151" s="2013">
        <v>258.0</v>
      </c>
      <c r="D2151" s="2013">
        <v>515.0</v>
      </c>
      <c r="E2151" s="2013">
        <v>344.0</v>
      </c>
      <c r="F2151" s="2013">
        <v>344.0</v>
      </c>
      <c r="G2151" s="2013">
        <v>344.0</v>
      </c>
      <c r="H2151" s="2013">
        <v>344.0</v>
      </c>
    </row>
    <row r="2152">
      <c r="B2152" s="2013">
        <v>2150.0</v>
      </c>
      <c r="C2152" s="2013">
        <v>258.0</v>
      </c>
      <c r="D2152" s="2013">
        <v>516.0</v>
      </c>
      <c r="E2152" s="2013">
        <v>344.0</v>
      </c>
      <c r="F2152" s="2013">
        <v>344.0</v>
      </c>
      <c r="G2152" s="2013">
        <v>344.0</v>
      </c>
      <c r="H2152" s="2013">
        <v>344.0</v>
      </c>
    </row>
    <row r="2153">
      <c r="B2153" s="2013">
        <v>2151.0</v>
      </c>
      <c r="C2153" s="2013">
        <v>258.0</v>
      </c>
      <c r="D2153" s="2013">
        <v>517.0</v>
      </c>
      <c r="E2153" s="2013">
        <v>344.0</v>
      </c>
      <c r="F2153" s="2013">
        <v>344.0</v>
      </c>
      <c r="G2153" s="2013">
        <v>344.0</v>
      </c>
      <c r="H2153" s="2013">
        <v>344.0</v>
      </c>
    </row>
    <row r="2154">
      <c r="B2154" s="2013">
        <v>2152.0</v>
      </c>
      <c r="C2154" s="2013">
        <v>259.0</v>
      </c>
      <c r="D2154" s="2013">
        <v>517.0</v>
      </c>
      <c r="E2154" s="2013">
        <v>344.0</v>
      </c>
      <c r="F2154" s="2013">
        <v>344.0</v>
      </c>
      <c r="G2154" s="2013">
        <v>344.0</v>
      </c>
      <c r="H2154" s="2013">
        <v>344.0</v>
      </c>
    </row>
    <row r="2155">
      <c r="B2155" s="2013">
        <v>2153.0</v>
      </c>
      <c r="C2155" s="2013">
        <v>258.0</v>
      </c>
      <c r="D2155" s="2013">
        <v>517.0</v>
      </c>
      <c r="E2155" s="2013">
        <v>344.0</v>
      </c>
      <c r="F2155" s="2013">
        <v>344.0</v>
      </c>
      <c r="G2155" s="2013">
        <v>345.0</v>
      </c>
      <c r="H2155" s="2013">
        <v>345.0</v>
      </c>
    </row>
    <row r="2156">
      <c r="B2156" s="2013">
        <v>2154.0</v>
      </c>
      <c r="C2156" s="2013">
        <v>259.0</v>
      </c>
      <c r="D2156" s="2013">
        <v>517.0</v>
      </c>
      <c r="E2156" s="2013">
        <v>344.0</v>
      </c>
      <c r="F2156" s="2013">
        <v>344.0</v>
      </c>
      <c r="G2156" s="2013">
        <v>345.0</v>
      </c>
      <c r="H2156" s="2013">
        <v>345.0</v>
      </c>
    </row>
    <row r="2157">
      <c r="B2157" s="2013">
        <v>2155.0</v>
      </c>
      <c r="C2157" s="2013">
        <v>258.0</v>
      </c>
      <c r="D2157" s="2013">
        <v>517.0</v>
      </c>
      <c r="E2157" s="2013">
        <v>345.0</v>
      </c>
      <c r="F2157" s="2013">
        <v>345.0</v>
      </c>
      <c r="G2157" s="2013">
        <v>345.0</v>
      </c>
      <c r="H2157" s="2013">
        <v>345.0</v>
      </c>
    </row>
    <row r="2158">
      <c r="B2158" s="2013">
        <v>2156.0</v>
      </c>
      <c r="C2158" s="2013">
        <v>259.0</v>
      </c>
      <c r="D2158" s="2013">
        <v>517.0</v>
      </c>
      <c r="E2158" s="2013">
        <v>345.0</v>
      </c>
      <c r="F2158" s="2013">
        <v>345.0</v>
      </c>
      <c r="G2158" s="2013">
        <v>345.0</v>
      </c>
      <c r="H2158" s="2013">
        <v>345.0</v>
      </c>
    </row>
    <row r="2159">
      <c r="B2159" s="2013">
        <v>2157.0</v>
      </c>
      <c r="C2159" s="2013">
        <v>259.0</v>
      </c>
      <c r="D2159" s="2013">
        <v>518.0</v>
      </c>
      <c r="E2159" s="2013">
        <v>345.0</v>
      </c>
      <c r="F2159" s="2013">
        <v>345.0</v>
      </c>
      <c r="G2159" s="2013">
        <v>345.0</v>
      </c>
      <c r="H2159" s="2013">
        <v>345.0</v>
      </c>
    </row>
    <row r="2160">
      <c r="B2160" s="2013">
        <v>2158.0</v>
      </c>
      <c r="C2160" s="2013">
        <v>259.0</v>
      </c>
      <c r="D2160" s="2013">
        <v>517.0</v>
      </c>
      <c r="E2160" s="2013">
        <v>345.0</v>
      </c>
      <c r="F2160" s="2013">
        <v>345.0</v>
      </c>
      <c r="G2160" s="2013">
        <v>346.0</v>
      </c>
      <c r="H2160" s="2013">
        <v>346.0</v>
      </c>
    </row>
    <row r="2161">
      <c r="B2161" s="2013">
        <v>2159.0</v>
      </c>
      <c r="C2161" s="2013">
        <v>259.0</v>
      </c>
      <c r="D2161" s="2013">
        <v>518.0</v>
      </c>
      <c r="E2161" s="2013">
        <v>345.0</v>
      </c>
      <c r="F2161" s="2013">
        <v>345.0</v>
      </c>
      <c r="G2161" s="2013">
        <v>346.0</v>
      </c>
      <c r="H2161" s="2013">
        <v>346.0</v>
      </c>
    </row>
    <row r="2162">
      <c r="B2162" s="2013">
        <v>2160.0</v>
      </c>
      <c r="C2162" s="2013">
        <v>259.0</v>
      </c>
      <c r="D2162" s="2013">
        <v>519.0</v>
      </c>
      <c r="E2162" s="2013">
        <v>345.0</v>
      </c>
      <c r="F2162" s="2013">
        <v>345.0</v>
      </c>
      <c r="G2162" s="2013">
        <v>346.0</v>
      </c>
      <c r="H2162" s="2013">
        <v>346.0</v>
      </c>
    </row>
    <row r="2163">
      <c r="B2163" s="2013">
        <v>2161.0</v>
      </c>
      <c r="C2163" s="2013">
        <v>259.0</v>
      </c>
      <c r="D2163" s="2013">
        <v>518.0</v>
      </c>
      <c r="E2163" s="2013">
        <v>346.0</v>
      </c>
      <c r="F2163" s="2013">
        <v>346.0</v>
      </c>
      <c r="G2163" s="2013">
        <v>346.0</v>
      </c>
      <c r="H2163" s="2013">
        <v>346.0</v>
      </c>
    </row>
    <row r="2164">
      <c r="B2164" s="2013">
        <v>2162.0</v>
      </c>
      <c r="C2164" s="2013">
        <v>259.0</v>
      </c>
      <c r="D2164" s="2013">
        <v>519.0</v>
      </c>
      <c r="E2164" s="2013">
        <v>346.0</v>
      </c>
      <c r="F2164" s="2013">
        <v>346.0</v>
      </c>
      <c r="G2164" s="2013">
        <v>346.0</v>
      </c>
      <c r="H2164" s="2013">
        <v>346.0</v>
      </c>
    </row>
    <row r="2165">
      <c r="B2165" s="2013">
        <v>2163.0</v>
      </c>
      <c r="C2165" s="2013">
        <v>260.0</v>
      </c>
      <c r="D2165" s="2013">
        <v>519.0</v>
      </c>
      <c r="E2165" s="2013">
        <v>346.0</v>
      </c>
      <c r="F2165" s="2013">
        <v>346.0</v>
      </c>
      <c r="G2165" s="2013">
        <v>346.0</v>
      </c>
      <c r="H2165" s="2013">
        <v>346.0</v>
      </c>
    </row>
    <row r="2166">
      <c r="B2166" s="2013">
        <v>2164.0</v>
      </c>
      <c r="C2166" s="2013">
        <v>260.0</v>
      </c>
      <c r="D2166" s="2013">
        <v>520.0</v>
      </c>
      <c r="E2166" s="2013">
        <v>346.0</v>
      </c>
      <c r="F2166" s="2013">
        <v>346.0</v>
      </c>
      <c r="G2166" s="2013">
        <v>346.0</v>
      </c>
      <c r="H2166" s="2013">
        <v>346.0</v>
      </c>
    </row>
    <row r="2167">
      <c r="B2167" s="2013">
        <v>2165.0</v>
      </c>
      <c r="C2167" s="2013">
        <v>260.0</v>
      </c>
      <c r="D2167" s="2013">
        <v>519.0</v>
      </c>
      <c r="E2167" s="2013">
        <v>346.0</v>
      </c>
      <c r="F2167" s="2013">
        <v>346.0</v>
      </c>
      <c r="G2167" s="2013">
        <v>347.0</v>
      </c>
      <c r="H2167" s="2013">
        <v>347.0</v>
      </c>
    </row>
    <row r="2168">
      <c r="B2168" s="2013">
        <v>2166.0</v>
      </c>
      <c r="C2168" s="2013">
        <v>260.0</v>
      </c>
      <c r="D2168" s="2013">
        <v>520.0</v>
      </c>
      <c r="E2168" s="2013">
        <v>346.0</v>
      </c>
      <c r="F2168" s="2013">
        <v>346.0</v>
      </c>
      <c r="G2168" s="2013">
        <v>347.0</v>
      </c>
      <c r="H2168" s="2013">
        <v>347.0</v>
      </c>
    </row>
    <row r="2169">
      <c r="B2169" s="2013">
        <v>2167.0</v>
      </c>
      <c r="C2169" s="2013">
        <v>260.0</v>
      </c>
      <c r="D2169" s="2013">
        <v>521.0</v>
      </c>
      <c r="E2169" s="2013">
        <v>346.0</v>
      </c>
      <c r="F2169" s="2013">
        <v>346.0</v>
      </c>
      <c r="G2169" s="2013">
        <v>347.0</v>
      </c>
      <c r="H2169" s="2013">
        <v>347.0</v>
      </c>
    </row>
    <row r="2170">
      <c r="B2170" s="2013">
        <v>2168.0</v>
      </c>
      <c r="C2170" s="2013">
        <v>260.0</v>
      </c>
      <c r="D2170" s="2013">
        <v>520.0</v>
      </c>
      <c r="E2170" s="2013">
        <v>347.0</v>
      </c>
      <c r="F2170" s="2013">
        <v>347.0</v>
      </c>
      <c r="G2170" s="2013">
        <v>347.0</v>
      </c>
      <c r="H2170" s="2013">
        <v>347.0</v>
      </c>
    </row>
    <row r="2171">
      <c r="B2171" s="2013">
        <v>2169.0</v>
      </c>
      <c r="C2171" s="2013">
        <v>260.0</v>
      </c>
      <c r="D2171" s="2013">
        <v>521.0</v>
      </c>
      <c r="E2171" s="2013">
        <v>347.0</v>
      </c>
      <c r="F2171" s="2013">
        <v>347.0</v>
      </c>
      <c r="G2171" s="2013">
        <v>347.0</v>
      </c>
      <c r="H2171" s="2013">
        <v>347.0</v>
      </c>
    </row>
    <row r="2172">
      <c r="B2172" s="2013">
        <v>2170.0</v>
      </c>
      <c r="C2172" s="2013">
        <v>261.0</v>
      </c>
      <c r="D2172" s="2013">
        <v>521.0</v>
      </c>
      <c r="E2172" s="2013">
        <v>347.0</v>
      </c>
      <c r="F2172" s="2013">
        <v>347.0</v>
      </c>
      <c r="G2172" s="2013">
        <v>347.0</v>
      </c>
      <c r="H2172" s="2013">
        <v>347.0</v>
      </c>
    </row>
    <row r="2173">
      <c r="B2173" s="2013">
        <v>2171.0</v>
      </c>
      <c r="C2173" s="2013">
        <v>260.0</v>
      </c>
      <c r="D2173" s="2013">
        <v>521.0</v>
      </c>
      <c r="E2173" s="2013">
        <v>347.0</v>
      </c>
      <c r="F2173" s="2013">
        <v>347.0</v>
      </c>
      <c r="G2173" s="2013">
        <v>348.0</v>
      </c>
      <c r="H2173" s="2013">
        <v>348.0</v>
      </c>
    </row>
    <row r="2174">
      <c r="B2174" s="2013">
        <v>2172.0</v>
      </c>
      <c r="C2174" s="2013">
        <v>261.0</v>
      </c>
      <c r="D2174" s="2013">
        <v>521.0</v>
      </c>
      <c r="E2174" s="2013">
        <v>347.0</v>
      </c>
      <c r="F2174" s="2013">
        <v>347.0</v>
      </c>
      <c r="G2174" s="2013">
        <v>348.0</v>
      </c>
      <c r="H2174" s="2013">
        <v>348.0</v>
      </c>
    </row>
    <row r="2175">
      <c r="B2175" s="2013">
        <v>2173.0</v>
      </c>
      <c r="C2175" s="2013">
        <v>260.0</v>
      </c>
      <c r="D2175" s="2013">
        <v>521.0</v>
      </c>
      <c r="E2175" s="2013">
        <v>348.0</v>
      </c>
      <c r="F2175" s="2013">
        <v>348.0</v>
      </c>
      <c r="G2175" s="2013">
        <v>348.0</v>
      </c>
      <c r="H2175" s="2013">
        <v>348.0</v>
      </c>
    </row>
    <row r="2176">
      <c r="B2176" s="2013">
        <v>2174.0</v>
      </c>
      <c r="C2176" s="2013">
        <v>261.0</v>
      </c>
      <c r="D2176" s="2013">
        <v>521.0</v>
      </c>
      <c r="E2176" s="2013">
        <v>348.0</v>
      </c>
      <c r="F2176" s="2013">
        <v>348.0</v>
      </c>
      <c r="G2176" s="2013">
        <v>348.0</v>
      </c>
      <c r="H2176" s="2013">
        <v>348.0</v>
      </c>
    </row>
    <row r="2177">
      <c r="B2177" s="2013">
        <v>2175.0</v>
      </c>
      <c r="C2177" s="2013">
        <v>261.0</v>
      </c>
      <c r="D2177" s="2013">
        <v>522.0</v>
      </c>
      <c r="E2177" s="2013">
        <v>348.0</v>
      </c>
      <c r="F2177" s="2013">
        <v>348.0</v>
      </c>
      <c r="G2177" s="2013">
        <v>348.0</v>
      </c>
      <c r="H2177" s="2013">
        <v>348.0</v>
      </c>
    </row>
    <row r="2178">
      <c r="B2178" s="2013">
        <v>2176.0</v>
      </c>
      <c r="C2178" s="2013">
        <v>261.0</v>
      </c>
      <c r="D2178" s="2013">
        <v>523.0</v>
      </c>
      <c r="E2178" s="2013">
        <v>348.0</v>
      </c>
      <c r="F2178" s="2013">
        <v>348.0</v>
      </c>
      <c r="G2178" s="2013">
        <v>348.0</v>
      </c>
      <c r="H2178" s="2013">
        <v>348.0</v>
      </c>
    </row>
    <row r="2179">
      <c r="B2179" s="2013">
        <v>2177.0</v>
      </c>
      <c r="C2179" s="2013">
        <v>262.0</v>
      </c>
      <c r="D2179" s="2013">
        <v>523.0</v>
      </c>
      <c r="E2179" s="2013">
        <v>348.0</v>
      </c>
      <c r="F2179" s="2013">
        <v>348.0</v>
      </c>
      <c r="G2179" s="2013">
        <v>348.0</v>
      </c>
      <c r="H2179" s="2013">
        <v>348.0</v>
      </c>
    </row>
    <row r="2180">
      <c r="B2180" s="2013">
        <v>2178.0</v>
      </c>
      <c r="C2180" s="2013">
        <v>261.0</v>
      </c>
      <c r="D2180" s="2013">
        <v>523.0</v>
      </c>
      <c r="E2180" s="2013">
        <v>348.0</v>
      </c>
      <c r="F2180" s="2013">
        <v>348.0</v>
      </c>
      <c r="G2180" s="2013">
        <v>349.0</v>
      </c>
      <c r="H2180" s="2013">
        <v>349.0</v>
      </c>
    </row>
    <row r="2181">
      <c r="B2181" s="2013">
        <v>2179.0</v>
      </c>
      <c r="C2181" s="2013">
        <v>262.0</v>
      </c>
      <c r="D2181" s="2013">
        <v>523.0</v>
      </c>
      <c r="E2181" s="2013">
        <v>348.0</v>
      </c>
      <c r="F2181" s="2013">
        <v>348.0</v>
      </c>
      <c r="G2181" s="2013">
        <v>349.0</v>
      </c>
      <c r="H2181" s="2013">
        <v>349.0</v>
      </c>
    </row>
    <row r="2182">
      <c r="B2182" s="2013">
        <v>2180.0</v>
      </c>
      <c r="C2182" s="2013">
        <v>261.0</v>
      </c>
      <c r="D2182" s="2013">
        <v>523.0</v>
      </c>
      <c r="E2182" s="2013">
        <v>349.0</v>
      </c>
      <c r="F2182" s="2013">
        <v>349.0</v>
      </c>
      <c r="G2182" s="2013">
        <v>349.0</v>
      </c>
      <c r="H2182" s="2013">
        <v>349.0</v>
      </c>
    </row>
    <row r="2183">
      <c r="B2183" s="2013">
        <v>2181.0</v>
      </c>
      <c r="C2183" s="2013">
        <v>262.0</v>
      </c>
      <c r="D2183" s="2013">
        <v>523.0</v>
      </c>
      <c r="E2183" s="2013">
        <v>349.0</v>
      </c>
      <c r="F2183" s="2013">
        <v>349.0</v>
      </c>
      <c r="G2183" s="2013">
        <v>349.0</v>
      </c>
      <c r="H2183" s="2013">
        <v>349.0</v>
      </c>
    </row>
    <row r="2184">
      <c r="B2184" s="2013">
        <v>2182.0</v>
      </c>
      <c r="C2184" s="2013">
        <v>262.0</v>
      </c>
      <c r="D2184" s="2013">
        <v>524.0</v>
      </c>
      <c r="E2184" s="2013">
        <v>349.0</v>
      </c>
      <c r="F2184" s="2013">
        <v>349.0</v>
      </c>
      <c r="G2184" s="2013">
        <v>349.0</v>
      </c>
      <c r="H2184" s="2013">
        <v>349.0</v>
      </c>
    </row>
    <row r="2185">
      <c r="B2185" s="2013">
        <v>2183.0</v>
      </c>
      <c r="C2185" s="2013">
        <v>262.0</v>
      </c>
      <c r="D2185" s="2013">
        <v>523.0</v>
      </c>
      <c r="E2185" s="2013">
        <v>349.0</v>
      </c>
      <c r="F2185" s="2013">
        <v>349.0</v>
      </c>
      <c r="G2185" s="2013">
        <v>350.0</v>
      </c>
      <c r="H2185" s="2013">
        <v>350.0</v>
      </c>
    </row>
    <row r="2186">
      <c r="B2186" s="2013">
        <v>2184.0</v>
      </c>
      <c r="C2186" s="2013">
        <v>262.0</v>
      </c>
      <c r="D2186" s="2013">
        <v>524.0</v>
      </c>
      <c r="E2186" s="2013">
        <v>349.0</v>
      </c>
      <c r="F2186" s="2013">
        <v>349.0</v>
      </c>
      <c r="G2186" s="2013">
        <v>350.0</v>
      </c>
      <c r="H2186" s="2013">
        <v>350.0</v>
      </c>
    </row>
    <row r="2187">
      <c r="B2187" s="2013">
        <v>2185.0</v>
      </c>
      <c r="C2187" s="2013">
        <v>262.0</v>
      </c>
      <c r="D2187" s="2013">
        <v>525.0</v>
      </c>
      <c r="E2187" s="2013">
        <v>349.0</v>
      </c>
      <c r="F2187" s="2013">
        <v>349.0</v>
      </c>
      <c r="G2187" s="2013">
        <v>350.0</v>
      </c>
      <c r="H2187" s="2013">
        <v>350.0</v>
      </c>
    </row>
    <row r="2188">
      <c r="B2188" s="2013">
        <v>2186.0</v>
      </c>
      <c r="C2188" s="2013">
        <v>262.0</v>
      </c>
      <c r="D2188" s="2013">
        <v>524.0</v>
      </c>
      <c r="E2188" s="2013">
        <v>350.0</v>
      </c>
      <c r="F2188" s="2013">
        <v>350.0</v>
      </c>
      <c r="G2188" s="2013">
        <v>350.0</v>
      </c>
      <c r="H2188" s="2013">
        <v>350.0</v>
      </c>
    </row>
    <row r="2189">
      <c r="B2189" s="2013">
        <v>2187.0</v>
      </c>
      <c r="C2189" s="2013">
        <v>262.0</v>
      </c>
      <c r="D2189" s="2013">
        <v>525.0</v>
      </c>
      <c r="E2189" s="2013">
        <v>350.0</v>
      </c>
      <c r="F2189" s="2013">
        <v>350.0</v>
      </c>
      <c r="G2189" s="2013">
        <v>350.0</v>
      </c>
      <c r="H2189" s="2013">
        <v>350.0</v>
      </c>
    </row>
    <row r="2190">
      <c r="B2190" s="2013">
        <v>2188.0</v>
      </c>
      <c r="C2190" s="2013">
        <v>263.0</v>
      </c>
      <c r="D2190" s="2013">
        <v>525.0</v>
      </c>
      <c r="E2190" s="2013">
        <v>350.0</v>
      </c>
      <c r="F2190" s="2013">
        <v>350.0</v>
      </c>
      <c r="G2190" s="2013">
        <v>350.0</v>
      </c>
      <c r="H2190" s="2013">
        <v>350.0</v>
      </c>
    </row>
    <row r="2191">
      <c r="B2191" s="2013">
        <v>2189.0</v>
      </c>
      <c r="C2191" s="2013">
        <v>263.0</v>
      </c>
      <c r="D2191" s="2013">
        <v>526.0</v>
      </c>
      <c r="E2191" s="2013">
        <v>350.0</v>
      </c>
      <c r="F2191" s="2013">
        <v>350.0</v>
      </c>
      <c r="G2191" s="2013">
        <v>350.0</v>
      </c>
      <c r="H2191" s="2013">
        <v>350.0</v>
      </c>
    </row>
    <row r="2192">
      <c r="B2192" s="2013">
        <v>2190.0</v>
      </c>
      <c r="C2192" s="2013">
        <v>263.0</v>
      </c>
      <c r="D2192" s="2013">
        <v>525.0</v>
      </c>
      <c r="E2192" s="2013">
        <v>350.0</v>
      </c>
      <c r="F2192" s="2013">
        <v>350.0</v>
      </c>
      <c r="G2192" s="2013">
        <v>351.0</v>
      </c>
      <c r="H2192" s="2013">
        <v>351.0</v>
      </c>
    </row>
    <row r="2193">
      <c r="B2193" s="2013">
        <v>2191.0</v>
      </c>
      <c r="C2193" s="2013">
        <v>263.0</v>
      </c>
      <c r="D2193" s="2013">
        <v>526.0</v>
      </c>
      <c r="E2193" s="2013">
        <v>350.0</v>
      </c>
      <c r="F2193" s="2013">
        <v>350.0</v>
      </c>
      <c r="G2193" s="2013">
        <v>351.0</v>
      </c>
      <c r="H2193" s="2013">
        <v>351.0</v>
      </c>
    </row>
    <row r="2194">
      <c r="B2194" s="2013">
        <v>2192.0</v>
      </c>
      <c r="C2194" s="2013">
        <v>263.0</v>
      </c>
      <c r="D2194" s="2013">
        <v>527.0</v>
      </c>
      <c r="E2194" s="2013">
        <v>350.0</v>
      </c>
      <c r="F2194" s="2013">
        <v>350.0</v>
      </c>
      <c r="G2194" s="2013">
        <v>351.0</v>
      </c>
      <c r="H2194" s="2013">
        <v>351.0</v>
      </c>
    </row>
    <row r="2195">
      <c r="B2195" s="2013">
        <v>2193.0</v>
      </c>
      <c r="C2195" s="2013">
        <v>263.0</v>
      </c>
      <c r="D2195" s="2013">
        <v>526.0</v>
      </c>
      <c r="E2195" s="2013">
        <v>351.0</v>
      </c>
      <c r="F2195" s="2013">
        <v>351.0</v>
      </c>
      <c r="G2195" s="2013">
        <v>351.0</v>
      </c>
      <c r="H2195" s="2013">
        <v>351.0</v>
      </c>
    </row>
    <row r="2196">
      <c r="B2196" s="2013">
        <v>2194.0</v>
      </c>
      <c r="C2196" s="2013">
        <v>263.0</v>
      </c>
      <c r="D2196" s="2013">
        <v>527.0</v>
      </c>
      <c r="E2196" s="2013">
        <v>351.0</v>
      </c>
      <c r="F2196" s="2013">
        <v>351.0</v>
      </c>
      <c r="G2196" s="2013">
        <v>351.0</v>
      </c>
      <c r="H2196" s="2013">
        <v>351.0</v>
      </c>
    </row>
    <row r="2197">
      <c r="B2197" s="2013">
        <v>2195.0</v>
      </c>
      <c r="C2197" s="2013">
        <v>264.0</v>
      </c>
      <c r="D2197" s="2013">
        <v>527.0</v>
      </c>
      <c r="E2197" s="2013">
        <v>351.0</v>
      </c>
      <c r="F2197" s="2013">
        <v>351.0</v>
      </c>
      <c r="G2197" s="2013">
        <v>351.0</v>
      </c>
      <c r="H2197" s="2013">
        <v>351.0</v>
      </c>
    </row>
    <row r="2198">
      <c r="B2198" s="2013">
        <v>2196.0</v>
      </c>
      <c r="C2198" s="2013">
        <v>263.0</v>
      </c>
      <c r="D2198" s="2013">
        <v>527.0</v>
      </c>
      <c r="E2198" s="2013">
        <v>351.0</v>
      </c>
      <c r="F2198" s="2013">
        <v>351.0</v>
      </c>
      <c r="G2198" s="2013">
        <v>352.0</v>
      </c>
      <c r="H2198" s="2013">
        <v>352.0</v>
      </c>
    </row>
    <row r="2199">
      <c r="B2199" s="2013">
        <v>2197.0</v>
      </c>
      <c r="C2199" s="2013">
        <v>264.0</v>
      </c>
      <c r="D2199" s="2013">
        <v>527.0</v>
      </c>
      <c r="E2199" s="2013">
        <v>351.0</v>
      </c>
      <c r="F2199" s="2013">
        <v>351.0</v>
      </c>
      <c r="G2199" s="2013">
        <v>352.0</v>
      </c>
      <c r="H2199" s="2013">
        <v>352.0</v>
      </c>
    </row>
    <row r="2200">
      <c r="B2200" s="2013">
        <v>2198.0</v>
      </c>
      <c r="C2200" s="2013">
        <v>263.0</v>
      </c>
      <c r="D2200" s="2013">
        <v>527.0</v>
      </c>
      <c r="E2200" s="2013">
        <v>352.0</v>
      </c>
      <c r="F2200" s="2013">
        <v>352.0</v>
      </c>
      <c r="G2200" s="2013">
        <v>352.0</v>
      </c>
      <c r="H2200" s="2013">
        <v>352.0</v>
      </c>
    </row>
    <row r="2201">
      <c r="B2201" s="2013">
        <v>2199.0</v>
      </c>
      <c r="C2201" s="2013">
        <v>264.0</v>
      </c>
      <c r="D2201" s="2013">
        <v>527.0</v>
      </c>
      <c r="E2201" s="2013">
        <v>352.0</v>
      </c>
      <c r="F2201" s="2013">
        <v>352.0</v>
      </c>
      <c r="G2201" s="2013">
        <v>352.0</v>
      </c>
      <c r="H2201" s="2013">
        <v>352.0</v>
      </c>
    </row>
    <row r="2202">
      <c r="B2202" s="2013">
        <v>2200.0</v>
      </c>
      <c r="C2202" s="2013">
        <v>264.0</v>
      </c>
      <c r="D2202" s="2013">
        <v>528.0</v>
      </c>
      <c r="E2202" s="2013">
        <v>352.0</v>
      </c>
      <c r="F2202" s="2013">
        <v>352.0</v>
      </c>
      <c r="G2202" s="2013">
        <v>352.0</v>
      </c>
      <c r="H2202" s="2013">
        <v>352.0</v>
      </c>
    </row>
    <row r="2203">
      <c r="B2203" s="2013">
        <v>2201.0</v>
      </c>
      <c r="C2203" s="2013">
        <v>264.0</v>
      </c>
      <c r="D2203" s="2013">
        <v>529.0</v>
      </c>
      <c r="E2203" s="2013">
        <v>352.0</v>
      </c>
      <c r="F2203" s="2013">
        <v>352.0</v>
      </c>
      <c r="G2203" s="2013">
        <v>352.0</v>
      </c>
      <c r="H2203" s="2013">
        <v>352.0</v>
      </c>
    </row>
    <row r="2204">
      <c r="B2204" s="2013">
        <v>2202.0</v>
      </c>
      <c r="C2204" s="2013">
        <v>265.0</v>
      </c>
      <c r="D2204" s="2013">
        <v>529.0</v>
      </c>
      <c r="E2204" s="2013">
        <v>352.0</v>
      </c>
      <c r="F2204" s="2013">
        <v>352.0</v>
      </c>
      <c r="G2204" s="2013">
        <v>352.0</v>
      </c>
      <c r="H2204" s="2013">
        <v>352.0</v>
      </c>
    </row>
    <row r="2205">
      <c r="B2205" s="2013">
        <v>2203.0</v>
      </c>
      <c r="C2205" s="2013">
        <v>264.0</v>
      </c>
      <c r="D2205" s="2013">
        <v>529.0</v>
      </c>
      <c r="E2205" s="2013">
        <v>352.0</v>
      </c>
      <c r="F2205" s="2013">
        <v>352.0</v>
      </c>
      <c r="G2205" s="2013">
        <v>353.0</v>
      </c>
      <c r="H2205" s="2013">
        <v>353.0</v>
      </c>
    </row>
    <row r="2206">
      <c r="B2206" s="2013">
        <v>2204.0</v>
      </c>
      <c r="C2206" s="2013">
        <v>265.0</v>
      </c>
      <c r="D2206" s="2013">
        <v>529.0</v>
      </c>
      <c r="E2206" s="2013">
        <v>352.0</v>
      </c>
      <c r="F2206" s="2013">
        <v>352.0</v>
      </c>
      <c r="G2206" s="2013">
        <v>353.0</v>
      </c>
      <c r="H2206" s="2013">
        <v>353.0</v>
      </c>
    </row>
    <row r="2207">
      <c r="B2207" s="2013">
        <v>2205.0</v>
      </c>
      <c r="C2207" s="2013">
        <v>264.0</v>
      </c>
      <c r="D2207" s="2013">
        <v>529.0</v>
      </c>
      <c r="E2207" s="2013">
        <v>353.0</v>
      </c>
      <c r="F2207" s="2013">
        <v>353.0</v>
      </c>
      <c r="G2207" s="2013">
        <v>353.0</v>
      </c>
      <c r="H2207" s="2013">
        <v>353.0</v>
      </c>
    </row>
    <row r="2208">
      <c r="B2208" s="2013">
        <v>2206.0</v>
      </c>
      <c r="C2208" s="2013">
        <v>265.0</v>
      </c>
      <c r="D2208" s="2013">
        <v>529.0</v>
      </c>
      <c r="E2208" s="2013">
        <v>353.0</v>
      </c>
      <c r="F2208" s="2013">
        <v>353.0</v>
      </c>
      <c r="G2208" s="2013">
        <v>353.0</v>
      </c>
      <c r="H2208" s="2013">
        <v>353.0</v>
      </c>
    </row>
    <row r="2209">
      <c r="B2209" s="2013">
        <v>2207.0</v>
      </c>
      <c r="C2209" s="2013">
        <v>265.0</v>
      </c>
      <c r="D2209" s="2013">
        <v>530.0</v>
      </c>
      <c r="E2209" s="2013">
        <v>353.0</v>
      </c>
      <c r="F2209" s="2013">
        <v>353.0</v>
      </c>
      <c r="G2209" s="2013">
        <v>353.0</v>
      </c>
      <c r="H2209" s="2013">
        <v>353.0</v>
      </c>
    </row>
    <row r="2210">
      <c r="B2210" s="2013">
        <v>2208.0</v>
      </c>
      <c r="C2210" s="2013">
        <v>265.0</v>
      </c>
      <c r="D2210" s="2013">
        <v>529.0</v>
      </c>
      <c r="E2210" s="2013">
        <v>353.0</v>
      </c>
      <c r="F2210" s="2013">
        <v>353.0</v>
      </c>
      <c r="G2210" s="2013">
        <v>354.0</v>
      </c>
      <c r="H2210" s="2013">
        <v>354.0</v>
      </c>
    </row>
    <row r="2211">
      <c r="B2211" s="2013">
        <v>2209.0</v>
      </c>
      <c r="C2211" s="2013">
        <v>265.0</v>
      </c>
      <c r="D2211" s="2013">
        <v>530.0</v>
      </c>
      <c r="E2211" s="2013">
        <v>353.0</v>
      </c>
      <c r="F2211" s="2013">
        <v>353.0</v>
      </c>
      <c r="G2211" s="2013">
        <v>354.0</v>
      </c>
      <c r="H2211" s="2013">
        <v>354.0</v>
      </c>
    </row>
    <row r="2212">
      <c r="B2212" s="2013">
        <v>2210.0</v>
      </c>
      <c r="C2212" s="2013">
        <v>265.0</v>
      </c>
      <c r="D2212" s="2013">
        <v>531.0</v>
      </c>
      <c r="E2212" s="2013">
        <v>353.0</v>
      </c>
      <c r="F2212" s="2013">
        <v>353.0</v>
      </c>
      <c r="G2212" s="2013">
        <v>354.0</v>
      </c>
      <c r="H2212" s="2013">
        <v>354.0</v>
      </c>
    </row>
    <row r="2213">
      <c r="B2213" s="2013">
        <v>2211.0</v>
      </c>
      <c r="C2213" s="2013">
        <v>265.0</v>
      </c>
      <c r="D2213" s="2013">
        <v>530.0</v>
      </c>
      <c r="E2213" s="2013">
        <v>354.0</v>
      </c>
      <c r="F2213" s="2013">
        <v>354.0</v>
      </c>
      <c r="G2213" s="2013">
        <v>354.0</v>
      </c>
      <c r="H2213" s="2013">
        <v>354.0</v>
      </c>
    </row>
    <row r="2214">
      <c r="B2214" s="2013">
        <v>2212.0</v>
      </c>
      <c r="C2214" s="2013">
        <v>265.0</v>
      </c>
      <c r="D2214" s="2013">
        <v>531.0</v>
      </c>
      <c r="E2214" s="2013">
        <v>354.0</v>
      </c>
      <c r="F2214" s="2013">
        <v>354.0</v>
      </c>
      <c r="G2214" s="2013">
        <v>354.0</v>
      </c>
      <c r="H2214" s="2013">
        <v>354.0</v>
      </c>
    </row>
    <row r="2215">
      <c r="B2215" s="2013">
        <v>2213.0</v>
      </c>
      <c r="C2215" s="2013">
        <v>266.0</v>
      </c>
      <c r="D2215" s="2013">
        <v>531.0</v>
      </c>
      <c r="E2215" s="2013">
        <v>354.0</v>
      </c>
      <c r="F2215" s="2013">
        <v>354.0</v>
      </c>
      <c r="G2215" s="2013">
        <v>354.0</v>
      </c>
      <c r="H2215" s="2013">
        <v>354.0</v>
      </c>
    </row>
    <row r="2216">
      <c r="B2216" s="2013">
        <v>2214.0</v>
      </c>
      <c r="C2216" s="2013">
        <v>266.0</v>
      </c>
      <c r="D2216" s="2013">
        <v>532.0</v>
      </c>
      <c r="E2216" s="2013">
        <v>354.0</v>
      </c>
      <c r="F2216" s="2013">
        <v>354.0</v>
      </c>
      <c r="G2216" s="2013">
        <v>354.0</v>
      </c>
      <c r="H2216" s="2013">
        <v>354.0</v>
      </c>
    </row>
    <row r="2217">
      <c r="B2217" s="2013">
        <v>2215.0</v>
      </c>
      <c r="C2217" s="2013">
        <v>266.0</v>
      </c>
      <c r="D2217" s="2013">
        <v>531.0</v>
      </c>
      <c r="E2217" s="2013">
        <v>354.0</v>
      </c>
      <c r="F2217" s="2013">
        <v>354.0</v>
      </c>
      <c r="G2217" s="2013">
        <v>355.0</v>
      </c>
      <c r="H2217" s="2013">
        <v>355.0</v>
      </c>
    </row>
    <row r="2218">
      <c r="B2218" s="2013">
        <v>2216.0</v>
      </c>
      <c r="C2218" s="2013">
        <v>266.0</v>
      </c>
      <c r="D2218" s="2013">
        <v>532.0</v>
      </c>
      <c r="E2218" s="2013">
        <v>354.0</v>
      </c>
      <c r="F2218" s="2013">
        <v>354.0</v>
      </c>
      <c r="G2218" s="2013">
        <v>355.0</v>
      </c>
      <c r="H2218" s="2013">
        <v>355.0</v>
      </c>
    </row>
    <row r="2219">
      <c r="B2219" s="2013">
        <v>2217.0</v>
      </c>
      <c r="C2219" s="2013">
        <v>266.0</v>
      </c>
      <c r="D2219" s="2013">
        <v>533.0</v>
      </c>
      <c r="E2219" s="2013">
        <v>354.0</v>
      </c>
      <c r="F2219" s="2013">
        <v>354.0</v>
      </c>
      <c r="G2219" s="2013">
        <v>355.0</v>
      </c>
      <c r="H2219" s="2013">
        <v>355.0</v>
      </c>
    </row>
    <row r="2220">
      <c r="B2220" s="2013">
        <v>2218.0</v>
      </c>
      <c r="C2220" s="2013">
        <v>266.0</v>
      </c>
      <c r="D2220" s="2013">
        <v>532.0</v>
      </c>
      <c r="E2220" s="2013">
        <v>355.0</v>
      </c>
      <c r="F2220" s="2013">
        <v>355.0</v>
      </c>
      <c r="G2220" s="2013">
        <v>355.0</v>
      </c>
      <c r="H2220" s="2013">
        <v>355.0</v>
      </c>
    </row>
    <row r="2221">
      <c r="B2221" s="2013">
        <v>2219.0</v>
      </c>
      <c r="C2221" s="2013">
        <v>266.0</v>
      </c>
      <c r="D2221" s="2013">
        <v>533.0</v>
      </c>
      <c r="E2221" s="2013">
        <v>355.0</v>
      </c>
      <c r="F2221" s="2013">
        <v>355.0</v>
      </c>
      <c r="G2221" s="2013">
        <v>355.0</v>
      </c>
      <c r="H2221" s="2013">
        <v>355.0</v>
      </c>
    </row>
    <row r="2222">
      <c r="B2222" s="2013">
        <v>2220.0</v>
      </c>
      <c r="C2222" s="2013">
        <v>267.0</v>
      </c>
      <c r="D2222" s="2013">
        <v>533.0</v>
      </c>
      <c r="E2222" s="2013">
        <v>355.0</v>
      </c>
      <c r="F2222" s="2013">
        <v>355.0</v>
      </c>
      <c r="G2222" s="2013">
        <v>355.0</v>
      </c>
      <c r="H2222" s="2013">
        <v>355.0</v>
      </c>
    </row>
    <row r="2223">
      <c r="B2223" s="2013">
        <v>2221.0</v>
      </c>
      <c r="C2223" s="2013">
        <v>266.0</v>
      </c>
      <c r="D2223" s="2013">
        <v>533.0</v>
      </c>
      <c r="E2223" s="2013">
        <v>355.0</v>
      </c>
      <c r="F2223" s="2013">
        <v>355.0</v>
      </c>
      <c r="G2223" s="2013">
        <v>356.0</v>
      </c>
      <c r="H2223" s="2013">
        <v>356.0</v>
      </c>
    </row>
    <row r="2224">
      <c r="B2224" s="2013">
        <v>2222.0</v>
      </c>
      <c r="C2224" s="2013">
        <v>267.0</v>
      </c>
      <c r="D2224" s="2013">
        <v>533.0</v>
      </c>
      <c r="E2224" s="2013">
        <v>355.0</v>
      </c>
      <c r="F2224" s="2013">
        <v>355.0</v>
      </c>
      <c r="G2224" s="2013">
        <v>356.0</v>
      </c>
      <c r="H2224" s="2013">
        <v>356.0</v>
      </c>
    </row>
    <row r="2225">
      <c r="B2225" s="2013">
        <v>2223.0</v>
      </c>
      <c r="C2225" s="2013">
        <v>266.0</v>
      </c>
      <c r="D2225" s="2013">
        <v>533.0</v>
      </c>
      <c r="E2225" s="2013">
        <v>356.0</v>
      </c>
      <c r="F2225" s="2013">
        <v>356.0</v>
      </c>
      <c r="G2225" s="2013">
        <v>356.0</v>
      </c>
      <c r="H2225" s="2013">
        <v>356.0</v>
      </c>
    </row>
    <row r="2226">
      <c r="B2226" s="2013">
        <v>2224.0</v>
      </c>
      <c r="C2226" s="2013">
        <v>267.0</v>
      </c>
      <c r="D2226" s="2013">
        <v>533.0</v>
      </c>
      <c r="E2226" s="2013">
        <v>356.0</v>
      </c>
      <c r="F2226" s="2013">
        <v>356.0</v>
      </c>
      <c r="G2226" s="2013">
        <v>356.0</v>
      </c>
      <c r="H2226" s="2013">
        <v>356.0</v>
      </c>
    </row>
    <row r="2227">
      <c r="B2227" s="2013">
        <v>2225.0</v>
      </c>
      <c r="C2227" s="2013">
        <v>267.0</v>
      </c>
      <c r="D2227" s="2013">
        <v>534.0</v>
      </c>
      <c r="E2227" s="2013">
        <v>356.0</v>
      </c>
      <c r="F2227" s="2013">
        <v>356.0</v>
      </c>
      <c r="G2227" s="2013">
        <v>356.0</v>
      </c>
      <c r="H2227" s="2013">
        <v>356.0</v>
      </c>
    </row>
    <row r="2228">
      <c r="B2228" s="2013">
        <v>2226.0</v>
      </c>
      <c r="C2228" s="2013">
        <v>267.0</v>
      </c>
      <c r="D2228" s="2013">
        <v>535.0</v>
      </c>
      <c r="E2228" s="2013">
        <v>356.0</v>
      </c>
      <c r="F2228" s="2013">
        <v>356.0</v>
      </c>
      <c r="G2228" s="2013">
        <v>356.0</v>
      </c>
      <c r="H2228" s="2013">
        <v>356.0</v>
      </c>
    </row>
    <row r="2229">
      <c r="B2229" s="2013">
        <v>2227.0</v>
      </c>
      <c r="C2229" s="2013">
        <v>268.0</v>
      </c>
      <c r="D2229" s="2013">
        <v>535.0</v>
      </c>
      <c r="E2229" s="2013">
        <v>356.0</v>
      </c>
      <c r="F2229" s="2013">
        <v>356.0</v>
      </c>
      <c r="G2229" s="2013">
        <v>356.0</v>
      </c>
      <c r="H2229" s="2013">
        <v>356.0</v>
      </c>
    </row>
    <row r="2230">
      <c r="B2230" s="2013">
        <v>2228.0</v>
      </c>
      <c r="C2230" s="2013">
        <v>267.0</v>
      </c>
      <c r="D2230" s="2013">
        <v>535.0</v>
      </c>
      <c r="E2230" s="2013">
        <v>356.0</v>
      </c>
      <c r="F2230" s="2013">
        <v>356.0</v>
      </c>
      <c r="G2230" s="2013">
        <v>357.0</v>
      </c>
      <c r="H2230" s="2013">
        <v>357.0</v>
      </c>
    </row>
    <row r="2231">
      <c r="B2231" s="2013">
        <v>2229.0</v>
      </c>
      <c r="C2231" s="2013">
        <v>268.0</v>
      </c>
      <c r="D2231" s="2013">
        <v>535.0</v>
      </c>
      <c r="E2231" s="2013">
        <v>356.0</v>
      </c>
      <c r="F2231" s="2013">
        <v>356.0</v>
      </c>
      <c r="G2231" s="2013">
        <v>357.0</v>
      </c>
      <c r="H2231" s="2013">
        <v>357.0</v>
      </c>
    </row>
    <row r="2232">
      <c r="B2232" s="2013">
        <v>2230.0</v>
      </c>
      <c r="C2232" s="2013">
        <v>267.0</v>
      </c>
      <c r="D2232" s="2013">
        <v>535.0</v>
      </c>
      <c r="E2232" s="2013">
        <v>357.0</v>
      </c>
      <c r="F2232" s="2013">
        <v>357.0</v>
      </c>
      <c r="G2232" s="2013">
        <v>357.0</v>
      </c>
      <c r="H2232" s="2013">
        <v>357.0</v>
      </c>
    </row>
    <row r="2233">
      <c r="B2233" s="2013">
        <v>2231.0</v>
      </c>
      <c r="C2233" s="2013">
        <v>268.0</v>
      </c>
      <c r="D2233" s="2013">
        <v>535.0</v>
      </c>
      <c r="E2233" s="2013">
        <v>357.0</v>
      </c>
      <c r="F2233" s="2013">
        <v>357.0</v>
      </c>
      <c r="G2233" s="2013">
        <v>357.0</v>
      </c>
      <c r="H2233" s="2013">
        <v>357.0</v>
      </c>
    </row>
    <row r="2234">
      <c r="B2234" s="2013">
        <v>2232.0</v>
      </c>
      <c r="C2234" s="2013">
        <v>268.0</v>
      </c>
      <c r="D2234" s="2013">
        <v>536.0</v>
      </c>
      <c r="E2234" s="2013">
        <v>357.0</v>
      </c>
      <c r="F2234" s="2013">
        <v>357.0</v>
      </c>
      <c r="G2234" s="2013">
        <v>357.0</v>
      </c>
      <c r="H2234" s="2013">
        <v>357.0</v>
      </c>
    </row>
    <row r="2235">
      <c r="B2235" s="2013">
        <v>2233.0</v>
      </c>
      <c r="C2235" s="2013">
        <v>268.0</v>
      </c>
      <c r="D2235" s="2013">
        <v>535.0</v>
      </c>
      <c r="E2235" s="2013">
        <v>357.0</v>
      </c>
      <c r="F2235" s="2013">
        <v>357.0</v>
      </c>
      <c r="G2235" s="2013">
        <v>358.0</v>
      </c>
      <c r="H2235" s="2013">
        <v>358.0</v>
      </c>
    </row>
    <row r="2236">
      <c r="B2236" s="2013">
        <v>2234.0</v>
      </c>
      <c r="C2236" s="2013">
        <v>268.0</v>
      </c>
      <c r="D2236" s="2013">
        <v>536.0</v>
      </c>
      <c r="E2236" s="2013">
        <v>357.0</v>
      </c>
      <c r="F2236" s="2013">
        <v>357.0</v>
      </c>
      <c r="G2236" s="2013">
        <v>358.0</v>
      </c>
      <c r="H2236" s="2013">
        <v>358.0</v>
      </c>
    </row>
    <row r="2237">
      <c r="B2237" s="2013">
        <v>2235.0</v>
      </c>
      <c r="C2237" s="2013">
        <v>268.0</v>
      </c>
      <c r="D2237" s="2013">
        <v>537.0</v>
      </c>
      <c r="E2237" s="2013">
        <v>357.0</v>
      </c>
      <c r="F2237" s="2013">
        <v>357.0</v>
      </c>
      <c r="G2237" s="2013">
        <v>358.0</v>
      </c>
      <c r="H2237" s="2013">
        <v>358.0</v>
      </c>
    </row>
    <row r="2238">
      <c r="B2238" s="2013">
        <v>2236.0</v>
      </c>
      <c r="C2238" s="2013">
        <v>268.0</v>
      </c>
      <c r="D2238" s="2013">
        <v>536.0</v>
      </c>
      <c r="E2238" s="2013">
        <v>358.0</v>
      </c>
      <c r="F2238" s="2013">
        <v>358.0</v>
      </c>
      <c r="G2238" s="2013">
        <v>358.0</v>
      </c>
      <c r="H2238" s="2013">
        <v>358.0</v>
      </c>
    </row>
    <row r="2239">
      <c r="B2239" s="2013">
        <v>2237.0</v>
      </c>
      <c r="C2239" s="2013">
        <v>268.0</v>
      </c>
      <c r="D2239" s="2013">
        <v>537.0</v>
      </c>
      <c r="E2239" s="2013">
        <v>358.0</v>
      </c>
      <c r="F2239" s="2013">
        <v>358.0</v>
      </c>
      <c r="G2239" s="2013">
        <v>358.0</v>
      </c>
      <c r="H2239" s="2013">
        <v>358.0</v>
      </c>
    </row>
    <row r="2240">
      <c r="B2240" s="2013">
        <v>2238.0</v>
      </c>
      <c r="C2240" s="2013">
        <v>269.0</v>
      </c>
      <c r="D2240" s="2013">
        <v>537.0</v>
      </c>
      <c r="E2240" s="2013">
        <v>358.0</v>
      </c>
      <c r="F2240" s="2013">
        <v>358.0</v>
      </c>
      <c r="G2240" s="2013">
        <v>358.0</v>
      </c>
      <c r="H2240" s="2013">
        <v>358.0</v>
      </c>
    </row>
    <row r="2241">
      <c r="B2241" s="2013">
        <v>2239.0</v>
      </c>
      <c r="C2241" s="2013">
        <v>269.0</v>
      </c>
      <c r="D2241" s="2013">
        <v>538.0</v>
      </c>
      <c r="E2241" s="2013">
        <v>358.0</v>
      </c>
      <c r="F2241" s="2013">
        <v>358.0</v>
      </c>
      <c r="G2241" s="2013">
        <v>358.0</v>
      </c>
      <c r="H2241" s="2013">
        <v>358.0</v>
      </c>
    </row>
    <row r="2242">
      <c r="B2242" s="2013">
        <v>2240.0</v>
      </c>
      <c r="C2242" s="2013">
        <v>269.0</v>
      </c>
      <c r="D2242" s="2013">
        <v>537.0</v>
      </c>
      <c r="E2242" s="2013">
        <v>358.0</v>
      </c>
      <c r="F2242" s="2013">
        <v>358.0</v>
      </c>
      <c r="G2242" s="2013">
        <v>359.0</v>
      </c>
      <c r="H2242" s="2013">
        <v>359.0</v>
      </c>
    </row>
    <row r="2243">
      <c r="B2243" s="2013">
        <v>2241.0</v>
      </c>
      <c r="C2243" s="2013">
        <v>269.0</v>
      </c>
      <c r="D2243" s="2013">
        <v>538.0</v>
      </c>
      <c r="E2243" s="2013">
        <v>358.0</v>
      </c>
      <c r="F2243" s="2013">
        <v>358.0</v>
      </c>
      <c r="G2243" s="2013">
        <v>359.0</v>
      </c>
      <c r="H2243" s="2013">
        <v>359.0</v>
      </c>
    </row>
    <row r="2244">
      <c r="B2244" s="2013">
        <v>2242.0</v>
      </c>
      <c r="C2244" s="2013">
        <v>269.0</v>
      </c>
      <c r="D2244" s="2013">
        <v>539.0</v>
      </c>
      <c r="E2244" s="2013">
        <v>358.0</v>
      </c>
      <c r="F2244" s="2013">
        <v>358.0</v>
      </c>
      <c r="G2244" s="2013">
        <v>359.0</v>
      </c>
      <c r="H2244" s="2013">
        <v>359.0</v>
      </c>
    </row>
    <row r="2245">
      <c r="B2245" s="2013">
        <v>2243.0</v>
      </c>
      <c r="C2245" s="2013">
        <v>269.0</v>
      </c>
      <c r="D2245" s="2013">
        <v>538.0</v>
      </c>
      <c r="E2245" s="2013">
        <v>359.0</v>
      </c>
      <c r="F2245" s="2013">
        <v>359.0</v>
      </c>
      <c r="G2245" s="2013">
        <v>359.0</v>
      </c>
      <c r="H2245" s="2013">
        <v>359.0</v>
      </c>
    </row>
    <row r="2246">
      <c r="B2246" s="2013">
        <v>2244.0</v>
      </c>
      <c r="C2246" s="2013">
        <v>269.0</v>
      </c>
      <c r="D2246" s="2013">
        <v>539.0</v>
      </c>
      <c r="E2246" s="2013">
        <v>359.0</v>
      </c>
      <c r="F2246" s="2013">
        <v>359.0</v>
      </c>
      <c r="G2246" s="2013">
        <v>359.0</v>
      </c>
      <c r="H2246" s="2013">
        <v>359.0</v>
      </c>
    </row>
    <row r="2247">
      <c r="B2247" s="2013">
        <v>2245.0</v>
      </c>
      <c r="C2247" s="2013">
        <v>270.0</v>
      </c>
      <c r="D2247" s="2013">
        <v>539.0</v>
      </c>
      <c r="E2247" s="2013">
        <v>359.0</v>
      </c>
      <c r="F2247" s="2013">
        <v>359.0</v>
      </c>
      <c r="G2247" s="2013">
        <v>359.0</v>
      </c>
      <c r="H2247" s="2013">
        <v>359.0</v>
      </c>
    </row>
    <row r="2248">
      <c r="B2248" s="2013">
        <v>2246.0</v>
      </c>
      <c r="C2248" s="2013">
        <v>269.0</v>
      </c>
      <c r="D2248" s="2013">
        <v>539.0</v>
      </c>
      <c r="E2248" s="2013">
        <v>359.0</v>
      </c>
      <c r="F2248" s="2013">
        <v>359.0</v>
      </c>
      <c r="G2248" s="2013">
        <v>360.0</v>
      </c>
      <c r="H2248" s="2013">
        <v>360.0</v>
      </c>
    </row>
    <row r="2249">
      <c r="B2249" s="2013">
        <v>2247.0</v>
      </c>
      <c r="C2249" s="2013">
        <v>270.0</v>
      </c>
      <c r="D2249" s="2013">
        <v>539.0</v>
      </c>
      <c r="E2249" s="2013">
        <v>359.0</v>
      </c>
      <c r="F2249" s="2013">
        <v>359.0</v>
      </c>
      <c r="G2249" s="2013">
        <v>360.0</v>
      </c>
      <c r="H2249" s="2013">
        <v>360.0</v>
      </c>
    </row>
    <row r="2250">
      <c r="B2250" s="2013">
        <v>2248.0</v>
      </c>
      <c r="C2250" s="2013">
        <v>269.0</v>
      </c>
      <c r="D2250" s="2013">
        <v>539.0</v>
      </c>
      <c r="E2250" s="2013">
        <v>360.0</v>
      </c>
      <c r="F2250" s="2013">
        <v>360.0</v>
      </c>
      <c r="G2250" s="2013">
        <v>360.0</v>
      </c>
      <c r="H2250" s="2013">
        <v>360.0</v>
      </c>
    </row>
    <row r="2251">
      <c r="B2251" s="2013">
        <v>2249.0</v>
      </c>
      <c r="C2251" s="2013">
        <v>270.0</v>
      </c>
      <c r="D2251" s="2013">
        <v>539.0</v>
      </c>
      <c r="E2251" s="2013">
        <v>360.0</v>
      </c>
      <c r="F2251" s="2013">
        <v>360.0</v>
      </c>
      <c r="G2251" s="2013">
        <v>360.0</v>
      </c>
      <c r="H2251" s="2013">
        <v>360.0</v>
      </c>
    </row>
    <row r="2252">
      <c r="B2252" s="2013">
        <v>2250.0</v>
      </c>
      <c r="C2252" s="2013">
        <v>270.0</v>
      </c>
      <c r="D2252" s="2013">
        <v>540.0</v>
      </c>
      <c r="E2252" s="2013">
        <v>360.0</v>
      </c>
      <c r="F2252" s="2013">
        <v>360.0</v>
      </c>
      <c r="G2252" s="2013">
        <v>360.0</v>
      </c>
      <c r="H2252" s="2013">
        <v>360.0</v>
      </c>
    </row>
    <row r="2253">
      <c r="B2253" s="2013">
        <v>2251.0</v>
      </c>
      <c r="C2253" s="2013">
        <v>270.0</v>
      </c>
      <c r="D2253" s="2013">
        <v>541.0</v>
      </c>
      <c r="E2253" s="2013">
        <v>360.0</v>
      </c>
      <c r="F2253" s="2013">
        <v>360.0</v>
      </c>
      <c r="G2253" s="2013">
        <v>360.0</v>
      </c>
      <c r="H2253" s="2013">
        <v>360.0</v>
      </c>
    </row>
    <row r="2254">
      <c r="B2254" s="2013">
        <v>2252.0</v>
      </c>
      <c r="C2254" s="2013">
        <v>271.0</v>
      </c>
      <c r="D2254" s="2013">
        <v>541.0</v>
      </c>
      <c r="E2254" s="2013">
        <v>360.0</v>
      </c>
      <c r="F2254" s="2013">
        <v>360.0</v>
      </c>
      <c r="G2254" s="2013">
        <v>360.0</v>
      </c>
      <c r="H2254" s="2013">
        <v>360.0</v>
      </c>
    </row>
    <row r="2255">
      <c r="B2255" s="2013">
        <v>2253.0</v>
      </c>
      <c r="C2255" s="2013">
        <v>270.0</v>
      </c>
      <c r="D2255" s="2013">
        <v>541.0</v>
      </c>
      <c r="E2255" s="2013">
        <v>360.0</v>
      </c>
      <c r="F2255" s="2013">
        <v>360.0</v>
      </c>
      <c r="G2255" s="2013">
        <v>361.0</v>
      </c>
      <c r="H2255" s="2013">
        <v>361.0</v>
      </c>
    </row>
    <row r="2256">
      <c r="B2256" s="2013">
        <v>2254.0</v>
      </c>
      <c r="C2256" s="2013">
        <v>271.0</v>
      </c>
      <c r="D2256" s="2013">
        <v>541.0</v>
      </c>
      <c r="E2256" s="2013">
        <v>360.0</v>
      </c>
      <c r="F2256" s="2013">
        <v>360.0</v>
      </c>
      <c r="G2256" s="2013">
        <v>361.0</v>
      </c>
      <c r="H2256" s="2013">
        <v>361.0</v>
      </c>
    </row>
    <row r="2257">
      <c r="B2257" s="2013">
        <v>2255.0</v>
      </c>
      <c r="C2257" s="2013">
        <v>270.0</v>
      </c>
      <c r="D2257" s="2013">
        <v>541.0</v>
      </c>
      <c r="E2257" s="2013">
        <v>361.0</v>
      </c>
      <c r="F2257" s="2013">
        <v>361.0</v>
      </c>
      <c r="G2257" s="2013">
        <v>361.0</v>
      </c>
      <c r="H2257" s="2013">
        <v>361.0</v>
      </c>
    </row>
    <row r="2258">
      <c r="B2258" s="2013">
        <v>2256.0</v>
      </c>
      <c r="C2258" s="2013">
        <v>271.0</v>
      </c>
      <c r="D2258" s="2013">
        <v>541.0</v>
      </c>
      <c r="E2258" s="2013">
        <v>361.0</v>
      </c>
      <c r="F2258" s="2013">
        <v>361.0</v>
      </c>
      <c r="G2258" s="2013">
        <v>361.0</v>
      </c>
      <c r="H2258" s="2013">
        <v>361.0</v>
      </c>
    </row>
    <row r="2259">
      <c r="B2259" s="2013">
        <v>2257.0</v>
      </c>
      <c r="C2259" s="2013">
        <v>271.0</v>
      </c>
      <c r="D2259" s="2013">
        <v>542.0</v>
      </c>
      <c r="E2259" s="2013">
        <v>361.0</v>
      </c>
      <c r="F2259" s="2013">
        <v>361.0</v>
      </c>
      <c r="G2259" s="2013">
        <v>361.0</v>
      </c>
      <c r="H2259" s="2013">
        <v>361.0</v>
      </c>
    </row>
    <row r="2260">
      <c r="B2260" s="2013">
        <v>2258.0</v>
      </c>
      <c r="C2260" s="2013">
        <v>271.0</v>
      </c>
      <c r="D2260" s="2013">
        <v>541.0</v>
      </c>
      <c r="E2260" s="2013">
        <v>361.0</v>
      </c>
      <c r="F2260" s="2013">
        <v>361.0</v>
      </c>
      <c r="G2260" s="2013">
        <v>362.0</v>
      </c>
      <c r="H2260" s="2013">
        <v>362.0</v>
      </c>
    </row>
    <row r="2261">
      <c r="B2261" s="2013">
        <v>2259.0</v>
      </c>
      <c r="C2261" s="2013">
        <v>271.0</v>
      </c>
      <c r="D2261" s="2013">
        <v>542.0</v>
      </c>
      <c r="E2261" s="2013">
        <v>361.0</v>
      </c>
      <c r="F2261" s="2013">
        <v>361.0</v>
      </c>
      <c r="G2261" s="2013">
        <v>362.0</v>
      </c>
      <c r="H2261" s="2013">
        <v>362.0</v>
      </c>
    </row>
    <row r="2262">
      <c r="B2262" s="2013">
        <v>2260.0</v>
      </c>
      <c r="C2262" s="2013">
        <v>271.0</v>
      </c>
      <c r="D2262" s="2013">
        <v>543.0</v>
      </c>
      <c r="E2262" s="2013">
        <v>361.0</v>
      </c>
      <c r="F2262" s="2013">
        <v>361.0</v>
      </c>
      <c r="G2262" s="2013">
        <v>362.0</v>
      </c>
      <c r="H2262" s="2013">
        <v>362.0</v>
      </c>
    </row>
    <row r="2263">
      <c r="B2263" s="2013">
        <v>2261.0</v>
      </c>
      <c r="C2263" s="2013">
        <v>271.0</v>
      </c>
      <c r="D2263" s="2013">
        <v>542.0</v>
      </c>
      <c r="E2263" s="2013">
        <v>362.0</v>
      </c>
      <c r="F2263" s="2013">
        <v>362.0</v>
      </c>
      <c r="G2263" s="2013">
        <v>362.0</v>
      </c>
      <c r="H2263" s="2013">
        <v>362.0</v>
      </c>
    </row>
    <row r="2264">
      <c r="B2264" s="2013">
        <v>2262.0</v>
      </c>
      <c r="C2264" s="2013">
        <v>271.0</v>
      </c>
      <c r="D2264" s="2013">
        <v>543.0</v>
      </c>
      <c r="E2264" s="2013">
        <v>362.0</v>
      </c>
      <c r="F2264" s="2013">
        <v>362.0</v>
      </c>
      <c r="G2264" s="2013">
        <v>362.0</v>
      </c>
      <c r="H2264" s="2013">
        <v>362.0</v>
      </c>
    </row>
    <row r="2265">
      <c r="B2265" s="2013">
        <v>2263.0</v>
      </c>
      <c r="C2265" s="2013">
        <v>272.0</v>
      </c>
      <c r="D2265" s="2013">
        <v>543.0</v>
      </c>
      <c r="E2265" s="2013">
        <v>362.0</v>
      </c>
      <c r="F2265" s="2013">
        <v>362.0</v>
      </c>
      <c r="G2265" s="2013">
        <v>362.0</v>
      </c>
      <c r="H2265" s="2013">
        <v>362.0</v>
      </c>
    </row>
    <row r="2266">
      <c r="B2266" s="2013">
        <v>2264.0</v>
      </c>
      <c r="C2266" s="2013">
        <v>272.0</v>
      </c>
      <c r="D2266" s="2013">
        <v>544.0</v>
      </c>
      <c r="E2266" s="2013">
        <v>362.0</v>
      </c>
      <c r="F2266" s="2013">
        <v>362.0</v>
      </c>
      <c r="G2266" s="2013">
        <v>362.0</v>
      </c>
      <c r="H2266" s="2013">
        <v>362.0</v>
      </c>
    </row>
    <row r="2267">
      <c r="B2267" s="2013">
        <v>2265.0</v>
      </c>
      <c r="C2267" s="2013">
        <v>272.0</v>
      </c>
      <c r="D2267" s="2013">
        <v>543.0</v>
      </c>
      <c r="E2267" s="2013">
        <v>362.0</v>
      </c>
      <c r="F2267" s="2013">
        <v>362.0</v>
      </c>
      <c r="G2267" s="2013">
        <v>363.0</v>
      </c>
      <c r="H2267" s="2013">
        <v>363.0</v>
      </c>
    </row>
    <row r="2268">
      <c r="B2268" s="2013">
        <v>2266.0</v>
      </c>
      <c r="C2268" s="2013">
        <v>272.0</v>
      </c>
      <c r="D2268" s="2013">
        <v>544.0</v>
      </c>
      <c r="E2268" s="2013">
        <v>362.0</v>
      </c>
      <c r="F2268" s="2013">
        <v>362.0</v>
      </c>
      <c r="G2268" s="2013">
        <v>363.0</v>
      </c>
      <c r="H2268" s="2013">
        <v>363.0</v>
      </c>
    </row>
    <row r="2269">
      <c r="B2269" s="2013">
        <v>2267.0</v>
      </c>
      <c r="C2269" s="2013">
        <v>272.0</v>
      </c>
      <c r="D2269" s="2013">
        <v>545.0</v>
      </c>
      <c r="E2269" s="2013">
        <v>362.0</v>
      </c>
      <c r="F2269" s="2013">
        <v>362.0</v>
      </c>
      <c r="G2269" s="2013">
        <v>363.0</v>
      </c>
      <c r="H2269" s="2013">
        <v>363.0</v>
      </c>
    </row>
    <row r="2270">
      <c r="B2270" s="2013">
        <v>2268.0</v>
      </c>
      <c r="C2270" s="2013">
        <v>272.0</v>
      </c>
      <c r="D2270" s="2013">
        <v>544.0</v>
      </c>
      <c r="E2270" s="2013">
        <v>363.0</v>
      </c>
      <c r="F2270" s="2013">
        <v>363.0</v>
      </c>
      <c r="G2270" s="2013">
        <v>363.0</v>
      </c>
      <c r="H2270" s="2013">
        <v>363.0</v>
      </c>
    </row>
    <row r="2271">
      <c r="B2271" s="2013">
        <v>2269.0</v>
      </c>
      <c r="C2271" s="2013">
        <v>272.0</v>
      </c>
      <c r="D2271" s="2013">
        <v>545.0</v>
      </c>
      <c r="E2271" s="2013">
        <v>363.0</v>
      </c>
      <c r="F2271" s="2013">
        <v>363.0</v>
      </c>
      <c r="G2271" s="2013">
        <v>363.0</v>
      </c>
      <c r="H2271" s="2013">
        <v>363.0</v>
      </c>
    </row>
    <row r="2272">
      <c r="B2272" s="2013">
        <v>2270.0</v>
      </c>
      <c r="C2272" s="2013">
        <v>273.0</v>
      </c>
      <c r="D2272" s="2013">
        <v>545.0</v>
      </c>
      <c r="E2272" s="2013">
        <v>363.0</v>
      </c>
      <c r="F2272" s="2013">
        <v>363.0</v>
      </c>
      <c r="G2272" s="2013">
        <v>363.0</v>
      </c>
      <c r="H2272" s="2013">
        <v>363.0</v>
      </c>
    </row>
    <row r="2273">
      <c r="B2273" s="2013">
        <v>2271.0</v>
      </c>
      <c r="C2273" s="2013">
        <v>272.0</v>
      </c>
      <c r="D2273" s="2013">
        <v>545.0</v>
      </c>
      <c r="E2273" s="2013">
        <v>363.0</v>
      </c>
      <c r="F2273" s="2013">
        <v>363.0</v>
      </c>
      <c r="G2273" s="2013">
        <v>364.0</v>
      </c>
      <c r="H2273" s="2013">
        <v>364.0</v>
      </c>
    </row>
    <row r="2274">
      <c r="B2274" s="2013">
        <v>2272.0</v>
      </c>
      <c r="C2274" s="2013">
        <v>273.0</v>
      </c>
      <c r="D2274" s="2013">
        <v>545.0</v>
      </c>
      <c r="E2274" s="2013">
        <v>363.0</v>
      </c>
      <c r="F2274" s="2013">
        <v>363.0</v>
      </c>
      <c r="G2274" s="2013">
        <v>364.0</v>
      </c>
      <c r="H2274" s="2013">
        <v>364.0</v>
      </c>
    </row>
    <row r="2275">
      <c r="B2275" s="2013">
        <v>2273.0</v>
      </c>
      <c r="C2275" s="2013">
        <v>272.0</v>
      </c>
      <c r="D2275" s="2013">
        <v>545.0</v>
      </c>
      <c r="E2275" s="2013">
        <v>364.0</v>
      </c>
      <c r="F2275" s="2013">
        <v>364.0</v>
      </c>
      <c r="G2275" s="2013">
        <v>364.0</v>
      </c>
      <c r="H2275" s="2013">
        <v>364.0</v>
      </c>
    </row>
    <row r="2276">
      <c r="B2276" s="2013">
        <v>2274.0</v>
      </c>
      <c r="C2276" s="2013">
        <v>273.0</v>
      </c>
      <c r="D2276" s="2013">
        <v>545.0</v>
      </c>
      <c r="E2276" s="2013">
        <v>364.0</v>
      </c>
      <c r="F2276" s="2013">
        <v>364.0</v>
      </c>
      <c r="G2276" s="2013">
        <v>364.0</v>
      </c>
      <c r="H2276" s="2013">
        <v>364.0</v>
      </c>
    </row>
    <row r="2277">
      <c r="B2277" s="2013">
        <v>2275.0</v>
      </c>
      <c r="C2277" s="2013">
        <v>273.0</v>
      </c>
      <c r="D2277" s="2013">
        <v>546.0</v>
      </c>
      <c r="E2277" s="2013">
        <v>364.0</v>
      </c>
      <c r="F2277" s="2013">
        <v>364.0</v>
      </c>
      <c r="G2277" s="2013">
        <v>364.0</v>
      </c>
      <c r="H2277" s="2013">
        <v>364.0</v>
      </c>
    </row>
    <row r="2278">
      <c r="B2278" s="2013">
        <v>2276.0</v>
      </c>
      <c r="C2278" s="2013">
        <v>273.0</v>
      </c>
      <c r="D2278" s="2013">
        <v>547.0</v>
      </c>
      <c r="E2278" s="2013">
        <v>364.0</v>
      </c>
      <c r="F2278" s="2013">
        <v>364.0</v>
      </c>
      <c r="G2278" s="2013">
        <v>364.0</v>
      </c>
      <c r="H2278" s="2013">
        <v>364.0</v>
      </c>
    </row>
    <row r="2279">
      <c r="B2279" s="2013">
        <v>2277.0</v>
      </c>
      <c r="C2279" s="2013">
        <v>274.0</v>
      </c>
      <c r="D2279" s="2013">
        <v>547.0</v>
      </c>
      <c r="E2279" s="2013">
        <v>364.0</v>
      </c>
      <c r="F2279" s="2013">
        <v>364.0</v>
      </c>
      <c r="G2279" s="2013">
        <v>364.0</v>
      </c>
      <c r="H2279" s="2013">
        <v>364.0</v>
      </c>
    </row>
    <row r="2280">
      <c r="B2280" s="2013">
        <v>2278.0</v>
      </c>
      <c r="C2280" s="2013">
        <v>273.0</v>
      </c>
      <c r="D2280" s="2013">
        <v>547.0</v>
      </c>
      <c r="E2280" s="2013">
        <v>364.0</v>
      </c>
      <c r="F2280" s="2013">
        <v>364.0</v>
      </c>
      <c r="G2280" s="2013">
        <v>365.0</v>
      </c>
      <c r="H2280" s="2013">
        <v>365.0</v>
      </c>
    </row>
    <row r="2281">
      <c r="B2281" s="2013">
        <v>2279.0</v>
      </c>
      <c r="C2281" s="2013">
        <v>274.0</v>
      </c>
      <c r="D2281" s="2013">
        <v>547.0</v>
      </c>
      <c r="E2281" s="2013">
        <v>364.0</v>
      </c>
      <c r="F2281" s="2013">
        <v>364.0</v>
      </c>
      <c r="G2281" s="2013">
        <v>365.0</v>
      </c>
      <c r="H2281" s="2013">
        <v>365.0</v>
      </c>
    </row>
    <row r="2282">
      <c r="B2282" s="2013">
        <v>2280.0</v>
      </c>
      <c r="C2282" s="2013">
        <v>273.0</v>
      </c>
      <c r="D2282" s="2013">
        <v>547.0</v>
      </c>
      <c r="E2282" s="2013">
        <v>365.0</v>
      </c>
      <c r="F2282" s="2013">
        <v>365.0</v>
      </c>
      <c r="G2282" s="2013">
        <v>365.0</v>
      </c>
      <c r="H2282" s="2013">
        <v>365.0</v>
      </c>
    </row>
    <row r="2283">
      <c r="B2283" s="2013">
        <v>2281.0</v>
      </c>
      <c r="C2283" s="2013">
        <v>274.0</v>
      </c>
      <c r="D2283" s="2013">
        <v>547.0</v>
      </c>
      <c r="E2283" s="2013">
        <v>365.0</v>
      </c>
      <c r="F2283" s="2013">
        <v>365.0</v>
      </c>
      <c r="G2283" s="2013">
        <v>365.0</v>
      </c>
      <c r="H2283" s="2013">
        <v>365.0</v>
      </c>
    </row>
    <row r="2284">
      <c r="B2284" s="2013">
        <v>2282.0</v>
      </c>
      <c r="C2284" s="2013">
        <v>274.0</v>
      </c>
      <c r="D2284" s="2013">
        <v>548.0</v>
      </c>
      <c r="E2284" s="2013">
        <v>365.0</v>
      </c>
      <c r="F2284" s="2013">
        <v>365.0</v>
      </c>
      <c r="G2284" s="2013">
        <v>365.0</v>
      </c>
      <c r="H2284" s="2013">
        <v>365.0</v>
      </c>
    </row>
    <row r="2285">
      <c r="B2285" s="2013">
        <v>2283.0</v>
      </c>
      <c r="C2285" s="2013">
        <v>274.0</v>
      </c>
      <c r="D2285" s="2013">
        <v>547.0</v>
      </c>
      <c r="E2285" s="2013">
        <v>365.0</v>
      </c>
      <c r="F2285" s="2013">
        <v>365.0</v>
      </c>
      <c r="G2285" s="2013">
        <v>366.0</v>
      </c>
      <c r="H2285" s="2013">
        <v>366.0</v>
      </c>
    </row>
    <row r="2286">
      <c r="B2286" s="2013">
        <v>2284.0</v>
      </c>
      <c r="C2286" s="2013">
        <v>274.0</v>
      </c>
      <c r="D2286" s="2013">
        <v>548.0</v>
      </c>
      <c r="E2286" s="2013">
        <v>365.0</v>
      </c>
      <c r="F2286" s="2013">
        <v>365.0</v>
      </c>
      <c r="G2286" s="2013">
        <v>366.0</v>
      </c>
      <c r="H2286" s="2013">
        <v>366.0</v>
      </c>
    </row>
    <row r="2287">
      <c r="B2287" s="2013">
        <v>2285.0</v>
      </c>
      <c r="C2287" s="2013">
        <v>274.0</v>
      </c>
      <c r="D2287" s="2013">
        <v>549.0</v>
      </c>
      <c r="E2287" s="2013">
        <v>365.0</v>
      </c>
      <c r="F2287" s="2013">
        <v>365.0</v>
      </c>
      <c r="G2287" s="2013">
        <v>366.0</v>
      </c>
      <c r="H2287" s="2013">
        <v>366.0</v>
      </c>
    </row>
    <row r="2288">
      <c r="B2288" s="2013">
        <v>2286.0</v>
      </c>
      <c r="C2288" s="2013">
        <v>274.0</v>
      </c>
      <c r="D2288" s="2013">
        <v>548.0</v>
      </c>
      <c r="E2288" s="2013">
        <v>366.0</v>
      </c>
      <c r="F2288" s="2013">
        <v>366.0</v>
      </c>
      <c r="G2288" s="2013">
        <v>366.0</v>
      </c>
      <c r="H2288" s="2013">
        <v>366.0</v>
      </c>
    </row>
    <row r="2289">
      <c r="B2289" s="2013">
        <v>2287.0</v>
      </c>
      <c r="C2289" s="2013">
        <v>274.0</v>
      </c>
      <c r="D2289" s="2013">
        <v>549.0</v>
      </c>
      <c r="E2289" s="2013">
        <v>366.0</v>
      </c>
      <c r="F2289" s="2013">
        <v>366.0</v>
      </c>
      <c r="G2289" s="2013">
        <v>366.0</v>
      </c>
      <c r="H2289" s="2013">
        <v>366.0</v>
      </c>
    </row>
    <row r="2290">
      <c r="B2290" s="2013">
        <v>2288.0</v>
      </c>
      <c r="C2290" s="2013">
        <v>275.0</v>
      </c>
      <c r="D2290" s="2013">
        <v>549.0</v>
      </c>
      <c r="E2290" s="2013">
        <v>366.0</v>
      </c>
      <c r="F2290" s="2013">
        <v>366.0</v>
      </c>
      <c r="G2290" s="2013">
        <v>366.0</v>
      </c>
      <c r="H2290" s="2013">
        <v>366.0</v>
      </c>
    </row>
    <row r="2291">
      <c r="B2291" s="2013">
        <v>2289.0</v>
      </c>
      <c r="C2291" s="2013">
        <v>275.0</v>
      </c>
      <c r="D2291" s="2013">
        <v>550.0</v>
      </c>
      <c r="E2291" s="2013">
        <v>366.0</v>
      </c>
      <c r="F2291" s="2013">
        <v>366.0</v>
      </c>
      <c r="G2291" s="2013">
        <v>366.0</v>
      </c>
      <c r="H2291" s="2013">
        <v>366.0</v>
      </c>
    </row>
    <row r="2292">
      <c r="B2292" s="2013">
        <v>2290.0</v>
      </c>
      <c r="C2292" s="2013">
        <v>275.0</v>
      </c>
      <c r="D2292" s="2013">
        <v>549.0</v>
      </c>
      <c r="E2292" s="2013">
        <v>366.0</v>
      </c>
      <c r="F2292" s="2013">
        <v>366.0</v>
      </c>
      <c r="G2292" s="2013">
        <v>367.0</v>
      </c>
      <c r="H2292" s="2013">
        <v>367.0</v>
      </c>
    </row>
    <row r="2293">
      <c r="B2293" s="2013">
        <v>2291.0</v>
      </c>
      <c r="C2293" s="2013">
        <v>275.0</v>
      </c>
      <c r="D2293" s="2013">
        <v>550.0</v>
      </c>
      <c r="E2293" s="2013">
        <v>366.0</v>
      </c>
      <c r="F2293" s="2013">
        <v>366.0</v>
      </c>
      <c r="G2293" s="2013">
        <v>367.0</v>
      </c>
      <c r="H2293" s="2013">
        <v>367.0</v>
      </c>
    </row>
    <row r="2294">
      <c r="B2294" s="2013">
        <v>2292.0</v>
      </c>
      <c r="C2294" s="2013">
        <v>275.0</v>
      </c>
      <c r="D2294" s="2013">
        <v>551.0</v>
      </c>
      <c r="E2294" s="2013">
        <v>366.0</v>
      </c>
      <c r="F2294" s="2013">
        <v>366.0</v>
      </c>
      <c r="G2294" s="2013">
        <v>367.0</v>
      </c>
      <c r="H2294" s="2013">
        <v>367.0</v>
      </c>
    </row>
    <row r="2295">
      <c r="B2295" s="2013">
        <v>2293.0</v>
      </c>
      <c r="C2295" s="2013">
        <v>275.0</v>
      </c>
      <c r="D2295" s="2013">
        <v>550.0</v>
      </c>
      <c r="E2295" s="2013">
        <v>367.0</v>
      </c>
      <c r="F2295" s="2013">
        <v>367.0</v>
      </c>
      <c r="G2295" s="2013">
        <v>367.0</v>
      </c>
      <c r="H2295" s="2013">
        <v>367.0</v>
      </c>
    </row>
    <row r="2296">
      <c r="B2296" s="2013">
        <v>2294.0</v>
      </c>
      <c r="C2296" s="2013">
        <v>275.0</v>
      </c>
      <c r="D2296" s="2013">
        <v>551.0</v>
      </c>
      <c r="E2296" s="2013">
        <v>367.0</v>
      </c>
      <c r="F2296" s="2013">
        <v>367.0</v>
      </c>
      <c r="G2296" s="2013">
        <v>367.0</v>
      </c>
      <c r="H2296" s="2013">
        <v>367.0</v>
      </c>
    </row>
    <row r="2297">
      <c r="B2297" s="2013">
        <v>2295.0</v>
      </c>
      <c r="C2297" s="2013">
        <v>276.0</v>
      </c>
      <c r="D2297" s="2013">
        <v>551.0</v>
      </c>
      <c r="E2297" s="2013">
        <v>367.0</v>
      </c>
      <c r="F2297" s="2013">
        <v>367.0</v>
      </c>
      <c r="G2297" s="2013">
        <v>367.0</v>
      </c>
      <c r="H2297" s="2013">
        <v>367.0</v>
      </c>
    </row>
    <row r="2298">
      <c r="B2298" s="2013">
        <v>2296.0</v>
      </c>
      <c r="C2298" s="2013">
        <v>275.0</v>
      </c>
      <c r="D2298" s="2013">
        <v>551.0</v>
      </c>
      <c r="E2298" s="2013">
        <v>367.0</v>
      </c>
      <c r="F2298" s="2013">
        <v>367.0</v>
      </c>
      <c r="G2298" s="2013">
        <v>368.0</v>
      </c>
      <c r="H2298" s="2013">
        <v>368.0</v>
      </c>
    </row>
    <row r="2299">
      <c r="B2299" s="2013">
        <v>2297.0</v>
      </c>
      <c r="C2299" s="2013">
        <v>276.0</v>
      </c>
      <c r="D2299" s="2013">
        <v>551.0</v>
      </c>
      <c r="E2299" s="2013">
        <v>367.0</v>
      </c>
      <c r="F2299" s="2013">
        <v>367.0</v>
      </c>
      <c r="G2299" s="2013">
        <v>368.0</v>
      </c>
      <c r="H2299" s="2013">
        <v>368.0</v>
      </c>
    </row>
    <row r="2300">
      <c r="B2300" s="2013">
        <v>2298.0</v>
      </c>
      <c r="C2300" s="2013">
        <v>275.0</v>
      </c>
      <c r="D2300" s="2013">
        <v>551.0</v>
      </c>
      <c r="E2300" s="2013">
        <v>368.0</v>
      </c>
      <c r="F2300" s="2013">
        <v>368.0</v>
      </c>
      <c r="G2300" s="2013">
        <v>368.0</v>
      </c>
      <c r="H2300" s="2013">
        <v>368.0</v>
      </c>
    </row>
    <row r="2301">
      <c r="B2301" s="2013">
        <v>2299.0</v>
      </c>
      <c r="C2301" s="2013">
        <v>276.0</v>
      </c>
      <c r="D2301" s="2013">
        <v>551.0</v>
      </c>
      <c r="E2301" s="2013">
        <v>368.0</v>
      </c>
      <c r="F2301" s="2013">
        <v>368.0</v>
      </c>
      <c r="G2301" s="2013">
        <v>368.0</v>
      </c>
      <c r="H2301" s="2013">
        <v>368.0</v>
      </c>
    </row>
    <row r="2302">
      <c r="B2302" s="2013">
        <v>2300.0</v>
      </c>
      <c r="C2302" s="2013">
        <v>276.0</v>
      </c>
      <c r="D2302" s="2013">
        <v>552.0</v>
      </c>
      <c r="E2302" s="2013">
        <v>368.0</v>
      </c>
      <c r="F2302" s="2013">
        <v>368.0</v>
      </c>
      <c r="G2302" s="2013">
        <v>368.0</v>
      </c>
      <c r="H2302" s="2013">
        <v>368.0</v>
      </c>
    </row>
    <row r="2303">
      <c r="B2303" s="2013">
        <v>2301.0</v>
      </c>
      <c r="C2303" s="2013">
        <v>276.0</v>
      </c>
      <c r="D2303" s="2013">
        <v>553.0</v>
      </c>
      <c r="E2303" s="2013">
        <v>368.0</v>
      </c>
      <c r="F2303" s="2013">
        <v>368.0</v>
      </c>
      <c r="G2303" s="2013">
        <v>368.0</v>
      </c>
      <c r="H2303" s="2013">
        <v>368.0</v>
      </c>
    </row>
    <row r="2304">
      <c r="B2304" s="2013">
        <v>2302.0</v>
      </c>
      <c r="C2304" s="2013">
        <v>277.0</v>
      </c>
      <c r="D2304" s="2013">
        <v>553.0</v>
      </c>
      <c r="E2304" s="2013">
        <v>368.0</v>
      </c>
      <c r="F2304" s="2013">
        <v>368.0</v>
      </c>
      <c r="G2304" s="2013">
        <v>368.0</v>
      </c>
      <c r="H2304" s="2013">
        <v>368.0</v>
      </c>
    </row>
    <row r="2305">
      <c r="B2305" s="2013">
        <v>2303.0</v>
      </c>
      <c r="C2305" s="2013">
        <v>276.0</v>
      </c>
      <c r="D2305" s="2013">
        <v>553.0</v>
      </c>
      <c r="E2305" s="2013">
        <v>368.0</v>
      </c>
      <c r="F2305" s="2013">
        <v>368.0</v>
      </c>
      <c r="G2305" s="2013">
        <v>369.0</v>
      </c>
      <c r="H2305" s="2013">
        <v>369.0</v>
      </c>
    </row>
    <row r="2306">
      <c r="B2306" s="2013">
        <v>2304.0</v>
      </c>
      <c r="C2306" s="2013">
        <v>277.0</v>
      </c>
      <c r="D2306" s="2013">
        <v>553.0</v>
      </c>
      <c r="E2306" s="2013">
        <v>368.0</v>
      </c>
      <c r="F2306" s="2013">
        <v>368.0</v>
      </c>
      <c r="G2306" s="2013">
        <v>369.0</v>
      </c>
      <c r="H2306" s="2013">
        <v>369.0</v>
      </c>
    </row>
    <row r="2307">
      <c r="B2307" s="2013">
        <v>2305.0</v>
      </c>
      <c r="C2307" s="2013">
        <v>276.0</v>
      </c>
      <c r="D2307" s="2013">
        <v>553.0</v>
      </c>
      <c r="E2307" s="2013">
        <v>369.0</v>
      </c>
      <c r="F2307" s="2013">
        <v>369.0</v>
      </c>
      <c r="G2307" s="2013">
        <v>369.0</v>
      </c>
      <c r="H2307" s="2013">
        <v>369.0</v>
      </c>
    </row>
    <row r="2308">
      <c r="B2308" s="2013">
        <v>2306.0</v>
      </c>
      <c r="C2308" s="2013">
        <v>277.0</v>
      </c>
      <c r="D2308" s="2013">
        <v>553.0</v>
      </c>
      <c r="E2308" s="2013">
        <v>369.0</v>
      </c>
      <c r="F2308" s="2013">
        <v>369.0</v>
      </c>
      <c r="G2308" s="2013">
        <v>369.0</v>
      </c>
      <c r="H2308" s="2013">
        <v>369.0</v>
      </c>
    </row>
    <row r="2309">
      <c r="B2309" s="2013">
        <v>2307.0</v>
      </c>
      <c r="C2309" s="2013">
        <v>277.0</v>
      </c>
      <c r="D2309" s="2013">
        <v>554.0</v>
      </c>
      <c r="E2309" s="2013">
        <v>369.0</v>
      </c>
      <c r="F2309" s="2013">
        <v>369.0</v>
      </c>
      <c r="G2309" s="2013">
        <v>369.0</v>
      </c>
      <c r="H2309" s="2013">
        <v>369.0</v>
      </c>
    </row>
    <row r="2310">
      <c r="B2310" s="2013">
        <v>2308.0</v>
      </c>
      <c r="C2310" s="2013">
        <v>277.0</v>
      </c>
      <c r="D2310" s="2013">
        <v>553.0</v>
      </c>
      <c r="E2310" s="2013">
        <v>369.0</v>
      </c>
      <c r="F2310" s="2013">
        <v>369.0</v>
      </c>
      <c r="G2310" s="2013">
        <v>370.0</v>
      </c>
      <c r="H2310" s="2013">
        <v>370.0</v>
      </c>
    </row>
    <row r="2311">
      <c r="B2311" s="2013">
        <v>2309.0</v>
      </c>
      <c r="C2311" s="2013">
        <v>277.0</v>
      </c>
      <c r="D2311" s="2013">
        <v>554.0</v>
      </c>
      <c r="E2311" s="2013">
        <v>369.0</v>
      </c>
      <c r="F2311" s="2013">
        <v>369.0</v>
      </c>
      <c r="G2311" s="2013">
        <v>370.0</v>
      </c>
      <c r="H2311" s="2013">
        <v>370.0</v>
      </c>
    </row>
    <row r="2312">
      <c r="B2312" s="2013">
        <v>2310.0</v>
      </c>
      <c r="C2312" s="2013">
        <v>277.0</v>
      </c>
      <c r="D2312" s="2013">
        <v>555.0</v>
      </c>
      <c r="E2312" s="2013">
        <v>369.0</v>
      </c>
      <c r="F2312" s="2013">
        <v>369.0</v>
      </c>
      <c r="G2312" s="2013">
        <v>370.0</v>
      </c>
      <c r="H2312" s="2013">
        <v>370.0</v>
      </c>
    </row>
    <row r="2313">
      <c r="B2313" s="2013">
        <v>2311.0</v>
      </c>
      <c r="C2313" s="2013">
        <v>277.0</v>
      </c>
      <c r="D2313" s="2013">
        <v>554.0</v>
      </c>
      <c r="E2313" s="2013">
        <v>370.0</v>
      </c>
      <c r="F2313" s="2013">
        <v>370.0</v>
      </c>
      <c r="G2313" s="2013">
        <v>370.0</v>
      </c>
      <c r="H2313" s="2013">
        <v>370.0</v>
      </c>
    </row>
    <row r="2314">
      <c r="B2314" s="2013">
        <v>2312.0</v>
      </c>
      <c r="C2314" s="2013">
        <v>277.0</v>
      </c>
      <c r="D2314" s="2013">
        <v>555.0</v>
      </c>
      <c r="E2314" s="2013">
        <v>370.0</v>
      </c>
      <c r="F2314" s="2013">
        <v>370.0</v>
      </c>
      <c r="G2314" s="2013">
        <v>370.0</v>
      </c>
      <c r="H2314" s="2013">
        <v>370.0</v>
      </c>
    </row>
    <row r="2315">
      <c r="B2315" s="2013">
        <v>2313.0</v>
      </c>
      <c r="C2315" s="2013">
        <v>278.0</v>
      </c>
      <c r="D2315" s="2013">
        <v>555.0</v>
      </c>
      <c r="E2315" s="2013">
        <v>370.0</v>
      </c>
      <c r="F2315" s="2013">
        <v>370.0</v>
      </c>
      <c r="G2315" s="2013">
        <v>370.0</v>
      </c>
      <c r="H2315" s="2013">
        <v>370.0</v>
      </c>
    </row>
    <row r="2316">
      <c r="B2316" s="2013">
        <v>2314.0</v>
      </c>
      <c r="C2316" s="2013">
        <v>278.0</v>
      </c>
      <c r="D2316" s="2013">
        <v>556.0</v>
      </c>
      <c r="E2316" s="2013">
        <v>370.0</v>
      </c>
      <c r="F2316" s="2013">
        <v>370.0</v>
      </c>
      <c r="G2316" s="2013">
        <v>370.0</v>
      </c>
      <c r="H2316" s="2013">
        <v>370.0</v>
      </c>
    </row>
    <row r="2317">
      <c r="B2317" s="2013">
        <v>2315.0</v>
      </c>
      <c r="C2317" s="2013">
        <v>278.0</v>
      </c>
      <c r="D2317" s="2013">
        <v>555.0</v>
      </c>
      <c r="E2317" s="2013">
        <v>370.0</v>
      </c>
      <c r="F2317" s="2013">
        <v>370.0</v>
      </c>
      <c r="G2317" s="2013">
        <v>371.0</v>
      </c>
      <c r="H2317" s="2013">
        <v>371.0</v>
      </c>
    </row>
    <row r="2318">
      <c r="B2318" s="2013">
        <v>2316.0</v>
      </c>
      <c r="C2318" s="2013">
        <v>278.0</v>
      </c>
      <c r="D2318" s="2013">
        <v>556.0</v>
      </c>
      <c r="E2318" s="2013">
        <v>370.0</v>
      </c>
      <c r="F2318" s="2013">
        <v>370.0</v>
      </c>
      <c r="G2318" s="2013">
        <v>371.0</v>
      </c>
      <c r="H2318" s="2013">
        <v>371.0</v>
      </c>
    </row>
    <row r="2319">
      <c r="B2319" s="2013">
        <v>2317.0</v>
      </c>
      <c r="C2319" s="2013">
        <v>278.0</v>
      </c>
      <c r="D2319" s="2013">
        <v>557.0</v>
      </c>
      <c r="E2319" s="2013">
        <v>370.0</v>
      </c>
      <c r="F2319" s="2013">
        <v>370.0</v>
      </c>
      <c r="G2319" s="2013">
        <v>371.0</v>
      </c>
      <c r="H2319" s="2013">
        <v>371.0</v>
      </c>
    </row>
    <row r="2320">
      <c r="B2320" s="2013">
        <v>2318.0</v>
      </c>
      <c r="C2320" s="2013">
        <v>278.0</v>
      </c>
      <c r="D2320" s="2013">
        <v>556.0</v>
      </c>
      <c r="E2320" s="2013">
        <v>371.0</v>
      </c>
      <c r="F2320" s="2013">
        <v>371.0</v>
      </c>
      <c r="G2320" s="2013">
        <v>371.0</v>
      </c>
      <c r="H2320" s="2013">
        <v>371.0</v>
      </c>
    </row>
    <row r="2321">
      <c r="B2321" s="2013">
        <v>2319.0</v>
      </c>
      <c r="C2321" s="2013">
        <v>278.0</v>
      </c>
      <c r="D2321" s="2013">
        <v>557.0</v>
      </c>
      <c r="E2321" s="2013">
        <v>371.0</v>
      </c>
      <c r="F2321" s="2013">
        <v>371.0</v>
      </c>
      <c r="G2321" s="2013">
        <v>371.0</v>
      </c>
      <c r="H2321" s="2013">
        <v>371.0</v>
      </c>
    </row>
    <row r="2322">
      <c r="B2322" s="2013">
        <v>2320.0</v>
      </c>
      <c r="C2322" s="2013">
        <v>279.0</v>
      </c>
      <c r="D2322" s="2013">
        <v>557.0</v>
      </c>
      <c r="E2322" s="2013">
        <v>371.0</v>
      </c>
      <c r="F2322" s="2013">
        <v>371.0</v>
      </c>
      <c r="G2322" s="2013">
        <v>371.0</v>
      </c>
      <c r="H2322" s="2013">
        <v>371.0</v>
      </c>
    </row>
    <row r="2323">
      <c r="B2323" s="2013">
        <v>2321.0</v>
      </c>
      <c r="C2323" s="2013">
        <v>278.0</v>
      </c>
      <c r="D2323" s="2013">
        <v>557.0</v>
      </c>
      <c r="E2323" s="2013">
        <v>371.0</v>
      </c>
      <c r="F2323" s="2013">
        <v>371.0</v>
      </c>
      <c r="G2323" s="2013">
        <v>372.0</v>
      </c>
      <c r="H2323" s="2013">
        <v>372.0</v>
      </c>
    </row>
    <row r="2324">
      <c r="B2324" s="2013">
        <v>2322.0</v>
      </c>
      <c r="C2324" s="2013">
        <v>279.0</v>
      </c>
      <c r="D2324" s="2013">
        <v>557.0</v>
      </c>
      <c r="E2324" s="2013">
        <v>371.0</v>
      </c>
      <c r="F2324" s="2013">
        <v>371.0</v>
      </c>
      <c r="G2324" s="2013">
        <v>372.0</v>
      </c>
      <c r="H2324" s="2013">
        <v>372.0</v>
      </c>
    </row>
    <row r="2325">
      <c r="B2325" s="2013">
        <v>2323.0</v>
      </c>
      <c r="C2325" s="2013">
        <v>278.0</v>
      </c>
      <c r="D2325" s="2013">
        <v>557.0</v>
      </c>
      <c r="E2325" s="2013">
        <v>372.0</v>
      </c>
      <c r="F2325" s="2013">
        <v>372.0</v>
      </c>
      <c r="G2325" s="2013">
        <v>372.0</v>
      </c>
      <c r="H2325" s="2013">
        <v>372.0</v>
      </c>
    </row>
    <row r="2326">
      <c r="B2326" s="2013">
        <v>2324.0</v>
      </c>
      <c r="C2326" s="2013">
        <v>279.0</v>
      </c>
      <c r="D2326" s="2013">
        <v>557.0</v>
      </c>
      <c r="E2326" s="2013">
        <v>372.0</v>
      </c>
      <c r="F2326" s="2013">
        <v>372.0</v>
      </c>
      <c r="G2326" s="2013">
        <v>372.0</v>
      </c>
      <c r="H2326" s="2013">
        <v>372.0</v>
      </c>
    </row>
    <row r="2327">
      <c r="B2327" s="2013">
        <v>2325.0</v>
      </c>
      <c r="C2327" s="2013">
        <v>279.0</v>
      </c>
      <c r="D2327" s="2013">
        <v>558.0</v>
      </c>
      <c r="E2327" s="2013">
        <v>372.0</v>
      </c>
      <c r="F2327" s="2013">
        <v>372.0</v>
      </c>
      <c r="G2327" s="2013">
        <v>372.0</v>
      </c>
      <c r="H2327" s="2013">
        <v>372.0</v>
      </c>
    </row>
    <row r="2328">
      <c r="B2328" s="2013">
        <v>2326.0</v>
      </c>
      <c r="C2328" s="2013">
        <v>279.0</v>
      </c>
      <c r="D2328" s="2013">
        <v>559.0</v>
      </c>
      <c r="E2328" s="2013">
        <v>372.0</v>
      </c>
      <c r="F2328" s="2013">
        <v>372.0</v>
      </c>
      <c r="G2328" s="2013">
        <v>372.0</v>
      </c>
      <c r="H2328" s="2013">
        <v>372.0</v>
      </c>
    </row>
    <row r="2329">
      <c r="B2329" s="2013">
        <v>2327.0</v>
      </c>
      <c r="C2329" s="2013">
        <v>280.0</v>
      </c>
      <c r="D2329" s="2013">
        <v>559.0</v>
      </c>
      <c r="E2329" s="2013">
        <v>372.0</v>
      </c>
      <c r="F2329" s="2013">
        <v>372.0</v>
      </c>
      <c r="G2329" s="2013">
        <v>372.0</v>
      </c>
      <c r="H2329" s="2013">
        <v>372.0</v>
      </c>
    </row>
    <row r="2330">
      <c r="B2330" s="2013">
        <v>2328.0</v>
      </c>
      <c r="C2330" s="2013">
        <v>279.0</v>
      </c>
      <c r="D2330" s="2013">
        <v>559.0</v>
      </c>
      <c r="E2330" s="2013">
        <v>372.0</v>
      </c>
      <c r="F2330" s="2013">
        <v>372.0</v>
      </c>
      <c r="G2330" s="2013">
        <v>373.0</v>
      </c>
      <c r="H2330" s="2013">
        <v>373.0</v>
      </c>
    </row>
    <row r="2331">
      <c r="B2331" s="2013">
        <v>2329.0</v>
      </c>
      <c r="C2331" s="2013">
        <v>280.0</v>
      </c>
      <c r="D2331" s="2013">
        <v>559.0</v>
      </c>
      <c r="E2331" s="2013">
        <v>372.0</v>
      </c>
      <c r="F2331" s="2013">
        <v>372.0</v>
      </c>
      <c r="G2331" s="2013">
        <v>373.0</v>
      </c>
      <c r="H2331" s="2013">
        <v>373.0</v>
      </c>
    </row>
    <row r="2332">
      <c r="B2332" s="2013">
        <v>2330.0</v>
      </c>
      <c r="C2332" s="2013">
        <v>279.0</v>
      </c>
      <c r="D2332" s="2013">
        <v>559.0</v>
      </c>
      <c r="E2332" s="2013">
        <v>373.0</v>
      </c>
      <c r="F2332" s="2013">
        <v>373.0</v>
      </c>
      <c r="G2332" s="2013">
        <v>373.0</v>
      </c>
      <c r="H2332" s="2013">
        <v>373.0</v>
      </c>
    </row>
    <row r="2333">
      <c r="B2333" s="2013">
        <v>2331.0</v>
      </c>
      <c r="C2333" s="2013">
        <v>280.0</v>
      </c>
      <c r="D2333" s="2013">
        <v>559.0</v>
      </c>
      <c r="E2333" s="2013">
        <v>373.0</v>
      </c>
      <c r="F2333" s="2013">
        <v>373.0</v>
      </c>
      <c r="G2333" s="2013">
        <v>373.0</v>
      </c>
      <c r="H2333" s="2013">
        <v>373.0</v>
      </c>
    </row>
    <row r="2334">
      <c r="B2334" s="2013">
        <v>2332.0</v>
      </c>
      <c r="C2334" s="2013">
        <v>280.0</v>
      </c>
      <c r="D2334" s="2013">
        <v>560.0</v>
      </c>
      <c r="E2334" s="2013">
        <v>373.0</v>
      </c>
      <c r="F2334" s="2013">
        <v>373.0</v>
      </c>
      <c r="G2334" s="2013">
        <v>373.0</v>
      </c>
      <c r="H2334" s="2013">
        <v>373.0</v>
      </c>
    </row>
    <row r="2335">
      <c r="B2335" s="2013">
        <v>2333.0</v>
      </c>
      <c r="C2335" s="2013">
        <v>280.0</v>
      </c>
      <c r="D2335" s="2013">
        <v>559.0</v>
      </c>
      <c r="E2335" s="2013">
        <v>373.0</v>
      </c>
      <c r="F2335" s="2013">
        <v>373.0</v>
      </c>
      <c r="G2335" s="2013">
        <v>374.0</v>
      </c>
      <c r="H2335" s="2013">
        <v>374.0</v>
      </c>
    </row>
    <row r="2336">
      <c r="B2336" s="2013">
        <v>2334.0</v>
      </c>
      <c r="C2336" s="2013">
        <v>280.0</v>
      </c>
      <c r="D2336" s="2013">
        <v>560.0</v>
      </c>
      <c r="E2336" s="2013">
        <v>373.0</v>
      </c>
      <c r="F2336" s="2013">
        <v>373.0</v>
      </c>
      <c r="G2336" s="2013">
        <v>374.0</v>
      </c>
      <c r="H2336" s="2013">
        <v>374.0</v>
      </c>
    </row>
    <row r="2337">
      <c r="B2337" s="2013">
        <v>2335.0</v>
      </c>
      <c r="C2337" s="2013">
        <v>280.0</v>
      </c>
      <c r="D2337" s="2013">
        <v>561.0</v>
      </c>
      <c r="E2337" s="2013">
        <v>373.0</v>
      </c>
      <c r="F2337" s="2013">
        <v>373.0</v>
      </c>
      <c r="G2337" s="2013">
        <v>374.0</v>
      </c>
      <c r="H2337" s="2013">
        <v>374.0</v>
      </c>
    </row>
    <row r="2338">
      <c r="B2338" s="2013">
        <v>2336.0</v>
      </c>
      <c r="C2338" s="2013">
        <v>280.0</v>
      </c>
      <c r="D2338" s="2013">
        <v>560.0</v>
      </c>
      <c r="E2338" s="2013">
        <v>374.0</v>
      </c>
      <c r="F2338" s="2013">
        <v>374.0</v>
      </c>
      <c r="G2338" s="2013">
        <v>374.0</v>
      </c>
      <c r="H2338" s="2013">
        <v>374.0</v>
      </c>
    </row>
    <row r="2339">
      <c r="B2339" s="2013">
        <v>2337.0</v>
      </c>
      <c r="C2339" s="2013">
        <v>280.0</v>
      </c>
      <c r="D2339" s="2013">
        <v>561.0</v>
      </c>
      <c r="E2339" s="2013">
        <v>374.0</v>
      </c>
      <c r="F2339" s="2013">
        <v>374.0</v>
      </c>
      <c r="G2339" s="2013">
        <v>374.0</v>
      </c>
      <c r="H2339" s="2013">
        <v>374.0</v>
      </c>
    </row>
    <row r="2340">
      <c r="B2340" s="2013">
        <v>2338.0</v>
      </c>
      <c r="C2340" s="2013">
        <v>281.0</v>
      </c>
      <c r="D2340" s="2013">
        <v>561.0</v>
      </c>
      <c r="E2340" s="2013">
        <v>374.0</v>
      </c>
      <c r="F2340" s="2013">
        <v>374.0</v>
      </c>
      <c r="G2340" s="2013">
        <v>374.0</v>
      </c>
      <c r="H2340" s="2013">
        <v>374.0</v>
      </c>
    </row>
    <row r="2341">
      <c r="B2341" s="2013">
        <v>2339.0</v>
      </c>
      <c r="C2341" s="2013">
        <v>281.0</v>
      </c>
      <c r="D2341" s="2013">
        <v>562.0</v>
      </c>
      <c r="E2341" s="2013">
        <v>374.0</v>
      </c>
      <c r="F2341" s="2013">
        <v>374.0</v>
      </c>
      <c r="G2341" s="2013">
        <v>374.0</v>
      </c>
      <c r="H2341" s="2013">
        <v>374.0</v>
      </c>
    </row>
    <row r="2342">
      <c r="B2342" s="2013">
        <v>2340.0</v>
      </c>
      <c r="C2342" s="2013">
        <v>281.0</v>
      </c>
      <c r="D2342" s="2013">
        <v>561.0</v>
      </c>
      <c r="E2342" s="2013">
        <v>374.0</v>
      </c>
      <c r="F2342" s="2013">
        <v>374.0</v>
      </c>
      <c r="G2342" s="2013">
        <v>375.0</v>
      </c>
      <c r="H2342" s="2013">
        <v>375.0</v>
      </c>
    </row>
    <row r="2343">
      <c r="B2343" s="2013">
        <v>2341.0</v>
      </c>
      <c r="C2343" s="2013">
        <v>281.0</v>
      </c>
      <c r="D2343" s="2013">
        <v>562.0</v>
      </c>
      <c r="E2343" s="2013">
        <v>374.0</v>
      </c>
      <c r="F2343" s="2013">
        <v>374.0</v>
      </c>
      <c r="G2343" s="2013">
        <v>375.0</v>
      </c>
      <c r="H2343" s="2013">
        <v>375.0</v>
      </c>
    </row>
    <row r="2344">
      <c r="B2344" s="2013">
        <v>2342.0</v>
      </c>
      <c r="C2344" s="2013">
        <v>281.0</v>
      </c>
      <c r="D2344" s="2013">
        <v>563.0</v>
      </c>
      <c r="E2344" s="2013">
        <v>374.0</v>
      </c>
      <c r="F2344" s="2013">
        <v>374.0</v>
      </c>
      <c r="G2344" s="2013">
        <v>375.0</v>
      </c>
      <c r="H2344" s="2013">
        <v>375.0</v>
      </c>
    </row>
    <row r="2345">
      <c r="B2345" s="2013">
        <v>2343.0</v>
      </c>
      <c r="C2345" s="2013">
        <v>281.0</v>
      </c>
      <c r="D2345" s="2013">
        <v>562.0</v>
      </c>
      <c r="E2345" s="2013">
        <v>375.0</v>
      </c>
      <c r="F2345" s="2013">
        <v>375.0</v>
      </c>
      <c r="G2345" s="2013">
        <v>375.0</v>
      </c>
      <c r="H2345" s="2013">
        <v>375.0</v>
      </c>
    </row>
    <row r="2346">
      <c r="B2346" s="2013">
        <v>2344.0</v>
      </c>
      <c r="C2346" s="2013">
        <v>281.0</v>
      </c>
      <c r="D2346" s="2013">
        <v>563.0</v>
      </c>
      <c r="E2346" s="2013">
        <v>375.0</v>
      </c>
      <c r="F2346" s="2013">
        <v>375.0</v>
      </c>
      <c r="G2346" s="2013">
        <v>375.0</v>
      </c>
      <c r="H2346" s="2013">
        <v>375.0</v>
      </c>
    </row>
    <row r="2347">
      <c r="B2347" s="2013">
        <v>2345.0</v>
      </c>
      <c r="C2347" s="2013">
        <v>282.0</v>
      </c>
      <c r="D2347" s="2013">
        <v>563.0</v>
      </c>
      <c r="E2347" s="2013">
        <v>375.0</v>
      </c>
      <c r="F2347" s="2013">
        <v>375.0</v>
      </c>
      <c r="G2347" s="2013">
        <v>375.0</v>
      </c>
      <c r="H2347" s="2013">
        <v>375.0</v>
      </c>
    </row>
    <row r="2348">
      <c r="B2348" s="2013">
        <v>2346.0</v>
      </c>
      <c r="C2348" s="2013">
        <v>281.0</v>
      </c>
      <c r="D2348" s="2013">
        <v>563.0</v>
      </c>
      <c r="E2348" s="2013">
        <v>375.0</v>
      </c>
      <c r="F2348" s="2013">
        <v>375.0</v>
      </c>
      <c r="G2348" s="2013">
        <v>376.0</v>
      </c>
      <c r="H2348" s="2013">
        <v>376.0</v>
      </c>
    </row>
    <row r="2349">
      <c r="B2349" s="2013">
        <v>2347.0</v>
      </c>
      <c r="C2349" s="2013">
        <v>282.0</v>
      </c>
      <c r="D2349" s="2013">
        <v>563.0</v>
      </c>
      <c r="E2349" s="2013">
        <v>375.0</v>
      </c>
      <c r="F2349" s="2013">
        <v>375.0</v>
      </c>
      <c r="G2349" s="2013">
        <v>376.0</v>
      </c>
      <c r="H2349" s="2013">
        <v>376.0</v>
      </c>
    </row>
    <row r="2350">
      <c r="B2350" s="2013">
        <v>2348.0</v>
      </c>
      <c r="C2350" s="2013">
        <v>281.0</v>
      </c>
      <c r="D2350" s="2013">
        <v>563.0</v>
      </c>
      <c r="E2350" s="2013">
        <v>376.0</v>
      </c>
      <c r="F2350" s="2013">
        <v>376.0</v>
      </c>
      <c r="G2350" s="2013">
        <v>376.0</v>
      </c>
      <c r="H2350" s="2013">
        <v>376.0</v>
      </c>
    </row>
    <row r="2351">
      <c r="B2351" s="2013">
        <v>2349.0</v>
      </c>
      <c r="C2351" s="2013">
        <v>282.0</v>
      </c>
      <c r="D2351" s="2013">
        <v>563.0</v>
      </c>
      <c r="E2351" s="2013">
        <v>376.0</v>
      </c>
      <c r="F2351" s="2013">
        <v>376.0</v>
      </c>
      <c r="G2351" s="2013">
        <v>376.0</v>
      </c>
      <c r="H2351" s="2013">
        <v>376.0</v>
      </c>
    </row>
    <row r="2352">
      <c r="B2352" s="2013">
        <v>2350.0</v>
      </c>
      <c r="C2352" s="2013">
        <v>282.0</v>
      </c>
      <c r="D2352" s="2013">
        <v>564.0</v>
      </c>
      <c r="E2352" s="2013">
        <v>376.0</v>
      </c>
      <c r="F2352" s="2013">
        <v>376.0</v>
      </c>
      <c r="G2352" s="2013">
        <v>376.0</v>
      </c>
      <c r="H2352" s="2013">
        <v>376.0</v>
      </c>
    </row>
    <row r="2353">
      <c r="B2353" s="2013">
        <v>2351.0</v>
      </c>
      <c r="C2353" s="2013">
        <v>282.0</v>
      </c>
      <c r="D2353" s="2013">
        <v>565.0</v>
      </c>
      <c r="E2353" s="2013">
        <v>376.0</v>
      </c>
      <c r="F2353" s="2013">
        <v>376.0</v>
      </c>
      <c r="G2353" s="2013">
        <v>376.0</v>
      </c>
      <c r="H2353" s="2013">
        <v>376.0</v>
      </c>
    </row>
    <row r="2354">
      <c r="B2354" s="2013">
        <v>2352.0</v>
      </c>
      <c r="C2354" s="2013">
        <v>283.0</v>
      </c>
      <c r="D2354" s="2013">
        <v>565.0</v>
      </c>
      <c r="E2354" s="2013">
        <v>376.0</v>
      </c>
      <c r="F2354" s="2013">
        <v>376.0</v>
      </c>
      <c r="G2354" s="2013">
        <v>376.0</v>
      </c>
      <c r="H2354" s="2013">
        <v>376.0</v>
      </c>
    </row>
    <row r="2355">
      <c r="B2355" s="2013">
        <v>2353.0</v>
      </c>
      <c r="C2355" s="2013">
        <v>282.0</v>
      </c>
      <c r="D2355" s="2013">
        <v>565.0</v>
      </c>
      <c r="E2355" s="2013">
        <v>376.0</v>
      </c>
      <c r="F2355" s="2013">
        <v>376.0</v>
      </c>
      <c r="G2355" s="2013">
        <v>377.0</v>
      </c>
      <c r="H2355" s="2013">
        <v>377.0</v>
      </c>
    </row>
    <row r="2356">
      <c r="B2356" s="2013">
        <v>2354.0</v>
      </c>
      <c r="C2356" s="2013">
        <v>283.0</v>
      </c>
      <c r="D2356" s="2013">
        <v>565.0</v>
      </c>
      <c r="E2356" s="2013">
        <v>376.0</v>
      </c>
      <c r="F2356" s="2013">
        <v>376.0</v>
      </c>
      <c r="G2356" s="2013">
        <v>377.0</v>
      </c>
      <c r="H2356" s="2013">
        <v>377.0</v>
      </c>
    </row>
    <row r="2357">
      <c r="B2357" s="2013">
        <v>2355.0</v>
      </c>
      <c r="C2357" s="2013">
        <v>282.0</v>
      </c>
      <c r="D2357" s="2013">
        <v>565.0</v>
      </c>
      <c r="E2357" s="2013">
        <v>377.0</v>
      </c>
      <c r="F2357" s="2013">
        <v>377.0</v>
      </c>
      <c r="G2357" s="2013">
        <v>377.0</v>
      </c>
      <c r="H2357" s="2013">
        <v>377.0</v>
      </c>
    </row>
    <row r="2358">
      <c r="B2358" s="2013">
        <v>2356.0</v>
      </c>
      <c r="C2358" s="2013">
        <v>283.0</v>
      </c>
      <c r="D2358" s="2013">
        <v>565.0</v>
      </c>
      <c r="E2358" s="2013">
        <v>377.0</v>
      </c>
      <c r="F2358" s="2013">
        <v>377.0</v>
      </c>
      <c r="G2358" s="2013">
        <v>377.0</v>
      </c>
      <c r="H2358" s="2013">
        <v>377.0</v>
      </c>
    </row>
    <row r="2359">
      <c r="B2359" s="2013">
        <v>2357.0</v>
      </c>
      <c r="C2359" s="2013">
        <v>283.0</v>
      </c>
      <c r="D2359" s="2013">
        <v>566.0</v>
      </c>
      <c r="E2359" s="2013">
        <v>377.0</v>
      </c>
      <c r="F2359" s="2013">
        <v>377.0</v>
      </c>
      <c r="G2359" s="2013">
        <v>377.0</v>
      </c>
      <c r="H2359" s="2013">
        <v>377.0</v>
      </c>
    </row>
    <row r="2360">
      <c r="B2360" s="2013">
        <v>2358.0</v>
      </c>
      <c r="C2360" s="2013">
        <v>283.0</v>
      </c>
      <c r="D2360" s="2013">
        <v>565.0</v>
      </c>
      <c r="E2360" s="2013">
        <v>377.0</v>
      </c>
      <c r="F2360" s="2013">
        <v>377.0</v>
      </c>
      <c r="G2360" s="2013">
        <v>378.0</v>
      </c>
      <c r="H2360" s="2013">
        <v>378.0</v>
      </c>
    </row>
    <row r="2361">
      <c r="B2361" s="2013">
        <v>2359.0</v>
      </c>
      <c r="C2361" s="2013">
        <v>283.0</v>
      </c>
      <c r="D2361" s="2013">
        <v>566.0</v>
      </c>
      <c r="E2361" s="2013">
        <v>377.0</v>
      </c>
      <c r="F2361" s="2013">
        <v>377.0</v>
      </c>
      <c r="G2361" s="2013">
        <v>378.0</v>
      </c>
      <c r="H2361" s="2013">
        <v>378.0</v>
      </c>
    </row>
    <row r="2362">
      <c r="B2362" s="2013">
        <v>2360.0</v>
      </c>
      <c r="C2362" s="2013">
        <v>283.0</v>
      </c>
      <c r="D2362" s="2013">
        <v>567.0</v>
      </c>
      <c r="E2362" s="2013">
        <v>377.0</v>
      </c>
      <c r="F2362" s="2013">
        <v>377.0</v>
      </c>
      <c r="G2362" s="2013">
        <v>378.0</v>
      </c>
      <c r="H2362" s="2013">
        <v>378.0</v>
      </c>
    </row>
    <row r="2363">
      <c r="B2363" s="2013">
        <v>2361.0</v>
      </c>
      <c r="C2363" s="2013">
        <v>283.0</v>
      </c>
      <c r="D2363" s="2013">
        <v>566.0</v>
      </c>
      <c r="E2363" s="2013">
        <v>378.0</v>
      </c>
      <c r="F2363" s="2013">
        <v>378.0</v>
      </c>
      <c r="G2363" s="2013">
        <v>378.0</v>
      </c>
      <c r="H2363" s="2013">
        <v>378.0</v>
      </c>
    </row>
    <row r="2364">
      <c r="B2364" s="2013">
        <v>2362.0</v>
      </c>
      <c r="C2364" s="2013">
        <v>283.0</v>
      </c>
      <c r="D2364" s="2013">
        <v>567.0</v>
      </c>
      <c r="E2364" s="2013">
        <v>378.0</v>
      </c>
      <c r="F2364" s="2013">
        <v>378.0</v>
      </c>
      <c r="G2364" s="2013">
        <v>378.0</v>
      </c>
      <c r="H2364" s="2013">
        <v>378.0</v>
      </c>
    </row>
    <row r="2365">
      <c r="B2365" s="2013">
        <v>2363.0</v>
      </c>
      <c r="C2365" s="2013">
        <v>284.0</v>
      </c>
      <c r="D2365" s="2013">
        <v>567.0</v>
      </c>
      <c r="E2365" s="2013">
        <v>378.0</v>
      </c>
      <c r="F2365" s="2013">
        <v>378.0</v>
      </c>
      <c r="G2365" s="2013">
        <v>378.0</v>
      </c>
      <c r="H2365" s="2013">
        <v>378.0</v>
      </c>
    </row>
    <row r="2366">
      <c r="B2366" s="2013">
        <v>2364.0</v>
      </c>
      <c r="C2366" s="2013">
        <v>284.0</v>
      </c>
      <c r="D2366" s="2013">
        <v>568.0</v>
      </c>
      <c r="E2366" s="2013">
        <v>378.0</v>
      </c>
      <c r="F2366" s="2013">
        <v>378.0</v>
      </c>
      <c r="G2366" s="2013">
        <v>378.0</v>
      </c>
      <c r="H2366" s="2013">
        <v>378.0</v>
      </c>
    </row>
    <row r="2367">
      <c r="B2367" s="2013">
        <v>2365.0</v>
      </c>
      <c r="C2367" s="2013">
        <v>284.0</v>
      </c>
      <c r="D2367" s="2013">
        <v>567.0</v>
      </c>
      <c r="E2367" s="2013">
        <v>378.0</v>
      </c>
      <c r="F2367" s="2013">
        <v>378.0</v>
      </c>
      <c r="G2367" s="2013">
        <v>379.0</v>
      </c>
      <c r="H2367" s="2013">
        <v>379.0</v>
      </c>
    </row>
    <row r="2368">
      <c r="B2368" s="2013">
        <v>2366.0</v>
      </c>
      <c r="C2368" s="2013">
        <v>284.0</v>
      </c>
      <c r="D2368" s="2013">
        <v>568.0</v>
      </c>
      <c r="E2368" s="2013">
        <v>378.0</v>
      </c>
      <c r="F2368" s="2013">
        <v>378.0</v>
      </c>
      <c r="G2368" s="2013">
        <v>379.0</v>
      </c>
      <c r="H2368" s="2013">
        <v>379.0</v>
      </c>
    </row>
    <row r="2369">
      <c r="B2369" s="2013">
        <v>2367.0</v>
      </c>
      <c r="C2369" s="2013">
        <v>284.0</v>
      </c>
      <c r="D2369" s="2013">
        <v>569.0</v>
      </c>
      <c r="E2369" s="2013">
        <v>378.0</v>
      </c>
      <c r="F2369" s="2013">
        <v>378.0</v>
      </c>
      <c r="G2369" s="2013">
        <v>379.0</v>
      </c>
      <c r="H2369" s="2013">
        <v>379.0</v>
      </c>
    </row>
    <row r="2370">
      <c r="B2370" s="2013">
        <v>2368.0</v>
      </c>
      <c r="C2370" s="2013">
        <v>284.0</v>
      </c>
      <c r="D2370" s="2013">
        <v>568.0</v>
      </c>
      <c r="E2370" s="2013">
        <v>379.0</v>
      </c>
      <c r="F2370" s="2013">
        <v>379.0</v>
      </c>
      <c r="G2370" s="2013">
        <v>379.0</v>
      </c>
      <c r="H2370" s="2013">
        <v>379.0</v>
      </c>
    </row>
    <row r="2371">
      <c r="B2371" s="2013">
        <v>2369.0</v>
      </c>
      <c r="C2371" s="2013">
        <v>284.0</v>
      </c>
      <c r="D2371" s="2013">
        <v>569.0</v>
      </c>
      <c r="E2371" s="2013">
        <v>379.0</v>
      </c>
      <c r="F2371" s="2013">
        <v>379.0</v>
      </c>
      <c r="G2371" s="2013">
        <v>379.0</v>
      </c>
      <c r="H2371" s="2013">
        <v>379.0</v>
      </c>
    </row>
    <row r="2372">
      <c r="B2372" s="2013">
        <v>2370.0</v>
      </c>
      <c r="C2372" s="2013">
        <v>285.0</v>
      </c>
      <c r="D2372" s="2013">
        <v>569.0</v>
      </c>
      <c r="E2372" s="2013">
        <v>379.0</v>
      </c>
      <c r="F2372" s="2013">
        <v>379.0</v>
      </c>
      <c r="G2372" s="2013">
        <v>379.0</v>
      </c>
      <c r="H2372" s="2013">
        <v>379.0</v>
      </c>
    </row>
    <row r="2373">
      <c r="B2373" s="2013">
        <v>2371.0</v>
      </c>
      <c r="C2373" s="2013">
        <v>284.0</v>
      </c>
      <c r="D2373" s="2013">
        <v>569.0</v>
      </c>
      <c r="E2373" s="2013">
        <v>379.0</v>
      </c>
      <c r="F2373" s="2013">
        <v>379.0</v>
      </c>
      <c r="G2373" s="2013">
        <v>380.0</v>
      </c>
      <c r="H2373" s="2013">
        <v>380.0</v>
      </c>
    </row>
    <row r="2374">
      <c r="B2374" s="2013">
        <v>2372.0</v>
      </c>
      <c r="C2374" s="2013">
        <v>285.0</v>
      </c>
      <c r="D2374" s="2013">
        <v>569.0</v>
      </c>
      <c r="E2374" s="2013">
        <v>379.0</v>
      </c>
      <c r="F2374" s="2013">
        <v>379.0</v>
      </c>
      <c r="G2374" s="2013">
        <v>380.0</v>
      </c>
      <c r="H2374" s="2013">
        <v>380.0</v>
      </c>
    </row>
    <row r="2375">
      <c r="B2375" s="2013">
        <v>2373.0</v>
      </c>
      <c r="C2375" s="2013">
        <v>284.0</v>
      </c>
      <c r="D2375" s="2013">
        <v>569.0</v>
      </c>
      <c r="E2375" s="2013">
        <v>380.0</v>
      </c>
      <c r="F2375" s="2013">
        <v>380.0</v>
      </c>
      <c r="G2375" s="2013">
        <v>380.0</v>
      </c>
      <c r="H2375" s="2013">
        <v>380.0</v>
      </c>
    </row>
    <row r="2376">
      <c r="B2376" s="2013">
        <v>2374.0</v>
      </c>
      <c r="C2376" s="2013">
        <v>285.0</v>
      </c>
      <c r="D2376" s="2013">
        <v>569.0</v>
      </c>
      <c r="E2376" s="2013">
        <v>380.0</v>
      </c>
      <c r="F2376" s="2013">
        <v>380.0</v>
      </c>
      <c r="G2376" s="2013">
        <v>380.0</v>
      </c>
      <c r="H2376" s="2013">
        <v>380.0</v>
      </c>
    </row>
    <row r="2377">
      <c r="B2377" s="2013">
        <v>2375.0</v>
      </c>
      <c r="C2377" s="2013">
        <v>285.0</v>
      </c>
      <c r="D2377" s="2013">
        <v>570.0</v>
      </c>
      <c r="E2377" s="2013">
        <v>380.0</v>
      </c>
      <c r="F2377" s="2013">
        <v>380.0</v>
      </c>
      <c r="G2377" s="2013">
        <v>380.0</v>
      </c>
      <c r="H2377" s="2013">
        <v>380.0</v>
      </c>
    </row>
    <row r="2378">
      <c r="B2378" s="2013">
        <v>2376.0</v>
      </c>
      <c r="C2378" s="2013">
        <v>285.0</v>
      </c>
      <c r="D2378" s="2013">
        <v>571.0</v>
      </c>
      <c r="E2378" s="2013">
        <v>380.0</v>
      </c>
      <c r="F2378" s="2013">
        <v>380.0</v>
      </c>
      <c r="G2378" s="2013">
        <v>380.0</v>
      </c>
      <c r="H2378" s="2013">
        <v>380.0</v>
      </c>
    </row>
    <row r="2379">
      <c r="B2379" s="2013">
        <v>2377.0</v>
      </c>
      <c r="C2379" s="2013">
        <v>286.0</v>
      </c>
      <c r="D2379" s="2013">
        <v>571.0</v>
      </c>
      <c r="E2379" s="2013">
        <v>380.0</v>
      </c>
      <c r="F2379" s="2013">
        <v>380.0</v>
      </c>
      <c r="G2379" s="2013">
        <v>380.0</v>
      </c>
      <c r="H2379" s="2013">
        <v>380.0</v>
      </c>
    </row>
    <row r="2380">
      <c r="B2380" s="2013">
        <v>2378.0</v>
      </c>
      <c r="C2380" s="2013">
        <v>285.0</v>
      </c>
      <c r="D2380" s="2013">
        <v>571.0</v>
      </c>
      <c r="E2380" s="2013">
        <v>380.0</v>
      </c>
      <c r="F2380" s="2013">
        <v>380.0</v>
      </c>
      <c r="G2380" s="2013">
        <v>381.0</v>
      </c>
      <c r="H2380" s="2013">
        <v>381.0</v>
      </c>
    </row>
    <row r="2381">
      <c r="B2381" s="2013">
        <v>2379.0</v>
      </c>
      <c r="C2381" s="2013">
        <v>286.0</v>
      </c>
      <c r="D2381" s="2013">
        <v>571.0</v>
      </c>
      <c r="E2381" s="2013">
        <v>380.0</v>
      </c>
      <c r="F2381" s="2013">
        <v>380.0</v>
      </c>
      <c r="G2381" s="2013">
        <v>381.0</v>
      </c>
      <c r="H2381" s="2013">
        <v>381.0</v>
      </c>
    </row>
    <row r="2382">
      <c r="B2382" s="2013">
        <v>2380.0</v>
      </c>
      <c r="C2382" s="2013">
        <v>285.0</v>
      </c>
      <c r="D2382" s="2013">
        <v>571.0</v>
      </c>
      <c r="E2382" s="2013">
        <v>381.0</v>
      </c>
      <c r="F2382" s="2013">
        <v>381.0</v>
      </c>
      <c r="G2382" s="2013">
        <v>381.0</v>
      </c>
      <c r="H2382" s="2013">
        <v>381.0</v>
      </c>
    </row>
    <row r="2383">
      <c r="B2383" s="2013">
        <v>2381.0</v>
      </c>
      <c r="C2383" s="2013">
        <v>286.0</v>
      </c>
      <c r="D2383" s="2013">
        <v>571.0</v>
      </c>
      <c r="E2383" s="2013">
        <v>381.0</v>
      </c>
      <c r="F2383" s="2013">
        <v>381.0</v>
      </c>
      <c r="G2383" s="2013">
        <v>381.0</v>
      </c>
      <c r="H2383" s="2013">
        <v>381.0</v>
      </c>
    </row>
    <row r="2384">
      <c r="B2384" s="2013">
        <v>2382.0</v>
      </c>
      <c r="C2384" s="2013">
        <v>286.0</v>
      </c>
      <c r="D2384" s="2013">
        <v>572.0</v>
      </c>
      <c r="E2384" s="2013">
        <v>381.0</v>
      </c>
      <c r="F2384" s="2013">
        <v>381.0</v>
      </c>
      <c r="G2384" s="2013">
        <v>381.0</v>
      </c>
      <c r="H2384" s="2013">
        <v>381.0</v>
      </c>
    </row>
    <row r="2385">
      <c r="B2385" s="2013">
        <v>2383.0</v>
      </c>
      <c r="C2385" s="2013">
        <v>286.0</v>
      </c>
      <c r="D2385" s="2013">
        <v>571.0</v>
      </c>
      <c r="E2385" s="2013">
        <v>381.0</v>
      </c>
      <c r="F2385" s="2013">
        <v>381.0</v>
      </c>
      <c r="G2385" s="2013">
        <v>382.0</v>
      </c>
      <c r="H2385" s="2013">
        <v>382.0</v>
      </c>
    </row>
    <row r="2386">
      <c r="B2386" s="2013">
        <v>2384.0</v>
      </c>
      <c r="C2386" s="2013">
        <v>286.0</v>
      </c>
      <c r="D2386" s="2013">
        <v>572.0</v>
      </c>
      <c r="E2386" s="2013">
        <v>381.0</v>
      </c>
      <c r="F2386" s="2013">
        <v>381.0</v>
      </c>
      <c r="G2386" s="2013">
        <v>382.0</v>
      </c>
      <c r="H2386" s="2013">
        <v>382.0</v>
      </c>
    </row>
    <row r="2387">
      <c r="B2387" s="2013">
        <v>2385.0</v>
      </c>
      <c r="C2387" s="2013">
        <v>286.0</v>
      </c>
      <c r="D2387" s="2013">
        <v>573.0</v>
      </c>
      <c r="E2387" s="2013">
        <v>381.0</v>
      </c>
      <c r="F2387" s="2013">
        <v>381.0</v>
      </c>
      <c r="G2387" s="2013">
        <v>382.0</v>
      </c>
      <c r="H2387" s="2013">
        <v>382.0</v>
      </c>
    </row>
    <row r="2388">
      <c r="B2388" s="2013">
        <v>2386.0</v>
      </c>
      <c r="C2388" s="2013">
        <v>286.0</v>
      </c>
      <c r="D2388" s="2013">
        <v>572.0</v>
      </c>
      <c r="E2388" s="2013">
        <v>382.0</v>
      </c>
      <c r="F2388" s="2013">
        <v>382.0</v>
      </c>
      <c r="G2388" s="2013">
        <v>382.0</v>
      </c>
      <c r="H2388" s="2013">
        <v>382.0</v>
      </c>
    </row>
    <row r="2389">
      <c r="B2389" s="2013">
        <v>2387.0</v>
      </c>
      <c r="C2389" s="2013">
        <v>286.0</v>
      </c>
      <c r="D2389" s="2013">
        <v>573.0</v>
      </c>
      <c r="E2389" s="2013">
        <v>382.0</v>
      </c>
      <c r="F2389" s="2013">
        <v>382.0</v>
      </c>
      <c r="G2389" s="2013">
        <v>382.0</v>
      </c>
      <c r="H2389" s="2013">
        <v>382.0</v>
      </c>
    </row>
    <row r="2390">
      <c r="B2390" s="2013">
        <v>2388.0</v>
      </c>
      <c r="C2390" s="2013">
        <v>287.0</v>
      </c>
      <c r="D2390" s="2013">
        <v>573.0</v>
      </c>
      <c r="E2390" s="2013">
        <v>382.0</v>
      </c>
      <c r="F2390" s="2013">
        <v>382.0</v>
      </c>
      <c r="G2390" s="2013">
        <v>382.0</v>
      </c>
      <c r="H2390" s="2013">
        <v>382.0</v>
      </c>
    </row>
    <row r="2391">
      <c r="B2391" s="2013">
        <v>2389.0</v>
      </c>
      <c r="C2391" s="2013">
        <v>287.0</v>
      </c>
      <c r="D2391" s="2013">
        <v>574.0</v>
      </c>
      <c r="E2391" s="2013">
        <v>382.0</v>
      </c>
      <c r="F2391" s="2013">
        <v>382.0</v>
      </c>
      <c r="G2391" s="2013">
        <v>382.0</v>
      </c>
      <c r="H2391" s="2013">
        <v>382.0</v>
      </c>
    </row>
    <row r="2392">
      <c r="B2392" s="2013">
        <v>2390.0</v>
      </c>
      <c r="C2392" s="2013">
        <v>287.0</v>
      </c>
      <c r="D2392" s="2013">
        <v>573.0</v>
      </c>
      <c r="E2392" s="2013">
        <v>382.0</v>
      </c>
      <c r="F2392" s="2013">
        <v>382.0</v>
      </c>
      <c r="G2392" s="2013">
        <v>383.0</v>
      </c>
      <c r="H2392" s="2013">
        <v>383.0</v>
      </c>
    </row>
    <row r="2393">
      <c r="B2393" s="2013">
        <v>2391.0</v>
      </c>
      <c r="C2393" s="2013">
        <v>287.0</v>
      </c>
      <c r="D2393" s="2013">
        <v>574.0</v>
      </c>
      <c r="E2393" s="2013">
        <v>382.0</v>
      </c>
      <c r="F2393" s="2013">
        <v>382.0</v>
      </c>
      <c r="G2393" s="2013">
        <v>383.0</v>
      </c>
      <c r="H2393" s="2013">
        <v>383.0</v>
      </c>
    </row>
    <row r="2394">
      <c r="B2394" s="2013">
        <v>2392.0</v>
      </c>
      <c r="C2394" s="2013">
        <v>287.0</v>
      </c>
      <c r="D2394" s="2013">
        <v>575.0</v>
      </c>
      <c r="E2394" s="2013">
        <v>382.0</v>
      </c>
      <c r="F2394" s="2013">
        <v>382.0</v>
      </c>
      <c r="G2394" s="2013">
        <v>383.0</v>
      </c>
      <c r="H2394" s="2013">
        <v>383.0</v>
      </c>
    </row>
    <row r="2395">
      <c r="B2395" s="2013">
        <v>2393.0</v>
      </c>
      <c r="C2395" s="2013">
        <v>287.0</v>
      </c>
      <c r="D2395" s="2013">
        <v>574.0</v>
      </c>
      <c r="E2395" s="2013">
        <v>383.0</v>
      </c>
      <c r="F2395" s="2013">
        <v>383.0</v>
      </c>
      <c r="G2395" s="2013">
        <v>383.0</v>
      </c>
      <c r="H2395" s="2013">
        <v>383.0</v>
      </c>
    </row>
    <row r="2396">
      <c r="B2396" s="2013">
        <v>2394.0</v>
      </c>
      <c r="C2396" s="2013">
        <v>287.0</v>
      </c>
      <c r="D2396" s="2013">
        <v>575.0</v>
      </c>
      <c r="E2396" s="2013">
        <v>383.0</v>
      </c>
      <c r="F2396" s="2013">
        <v>383.0</v>
      </c>
      <c r="G2396" s="2013">
        <v>383.0</v>
      </c>
      <c r="H2396" s="2013">
        <v>383.0</v>
      </c>
    </row>
    <row r="2397">
      <c r="B2397" s="2013">
        <v>2395.0</v>
      </c>
      <c r="C2397" s="2013">
        <v>288.0</v>
      </c>
      <c r="D2397" s="2013">
        <v>575.0</v>
      </c>
      <c r="E2397" s="2013">
        <v>383.0</v>
      </c>
      <c r="F2397" s="2013">
        <v>383.0</v>
      </c>
      <c r="G2397" s="2013">
        <v>383.0</v>
      </c>
      <c r="H2397" s="2013">
        <v>383.0</v>
      </c>
    </row>
    <row r="2398">
      <c r="B2398" s="2013">
        <v>2396.0</v>
      </c>
      <c r="C2398" s="2013">
        <v>287.0</v>
      </c>
      <c r="D2398" s="2013">
        <v>575.0</v>
      </c>
      <c r="E2398" s="2013">
        <v>383.0</v>
      </c>
      <c r="F2398" s="2013">
        <v>383.0</v>
      </c>
      <c r="G2398" s="2013">
        <v>384.0</v>
      </c>
      <c r="H2398" s="2013">
        <v>384.0</v>
      </c>
    </row>
    <row r="2399">
      <c r="B2399" s="2013">
        <v>2397.0</v>
      </c>
      <c r="C2399" s="2013">
        <v>288.0</v>
      </c>
      <c r="D2399" s="2013">
        <v>575.0</v>
      </c>
      <c r="E2399" s="2013">
        <v>383.0</v>
      </c>
      <c r="F2399" s="2013">
        <v>383.0</v>
      </c>
      <c r="G2399" s="2013">
        <v>384.0</v>
      </c>
      <c r="H2399" s="2013">
        <v>384.0</v>
      </c>
    </row>
    <row r="2400">
      <c r="B2400" s="2013">
        <v>2398.0</v>
      </c>
      <c r="C2400" s="2013">
        <v>287.0</v>
      </c>
      <c r="D2400" s="2013">
        <v>575.0</v>
      </c>
      <c r="E2400" s="2013">
        <v>384.0</v>
      </c>
      <c r="F2400" s="2013">
        <v>384.0</v>
      </c>
      <c r="G2400" s="2013">
        <v>384.0</v>
      </c>
      <c r="H2400" s="2013">
        <v>384.0</v>
      </c>
    </row>
    <row r="2401">
      <c r="B2401" s="2013">
        <v>2399.0</v>
      </c>
      <c r="C2401" s="2013">
        <v>288.0</v>
      </c>
      <c r="D2401" s="2013">
        <v>575.0</v>
      </c>
      <c r="E2401" s="2013">
        <v>384.0</v>
      </c>
      <c r="F2401" s="2013">
        <v>384.0</v>
      </c>
      <c r="G2401" s="2013">
        <v>384.0</v>
      </c>
      <c r="H2401" s="2013">
        <v>384.0</v>
      </c>
    </row>
    <row r="2402">
      <c r="B2402" s="2013">
        <v>2400.0</v>
      </c>
      <c r="C2402" s="2013">
        <v>288.0</v>
      </c>
      <c r="D2402" s="2013">
        <v>576.0</v>
      </c>
      <c r="E2402" s="2013">
        <v>384.0</v>
      </c>
      <c r="F2402" s="2013">
        <v>384.0</v>
      </c>
      <c r="G2402" s="2013">
        <v>384.0</v>
      </c>
      <c r="H2402" s="2013">
        <v>384.0</v>
      </c>
    </row>
    <row r="2403">
      <c r="B2403" s="2013">
        <v>2401.0</v>
      </c>
      <c r="C2403" s="2013">
        <v>288.0</v>
      </c>
      <c r="D2403" s="2013">
        <v>577.0</v>
      </c>
      <c r="E2403" s="2013">
        <v>384.0</v>
      </c>
      <c r="F2403" s="2013">
        <v>384.0</v>
      </c>
      <c r="G2403" s="2013">
        <v>384.0</v>
      </c>
      <c r="H2403" s="2013">
        <v>384.0</v>
      </c>
    </row>
    <row r="2404">
      <c r="B2404" s="2013">
        <v>2402.0</v>
      </c>
      <c r="C2404" s="2013">
        <v>289.0</v>
      </c>
      <c r="D2404" s="2013">
        <v>577.0</v>
      </c>
      <c r="E2404" s="2013">
        <v>384.0</v>
      </c>
      <c r="F2404" s="2013">
        <v>384.0</v>
      </c>
      <c r="G2404" s="2013">
        <v>384.0</v>
      </c>
      <c r="H2404" s="2013">
        <v>384.0</v>
      </c>
    </row>
    <row r="2405">
      <c r="B2405" s="2013">
        <v>2403.0</v>
      </c>
      <c r="C2405" s="2013">
        <v>288.0</v>
      </c>
      <c r="D2405" s="2013">
        <v>577.0</v>
      </c>
      <c r="E2405" s="2013">
        <v>384.0</v>
      </c>
      <c r="F2405" s="2013">
        <v>384.0</v>
      </c>
      <c r="G2405" s="2013">
        <v>385.0</v>
      </c>
      <c r="H2405" s="2013">
        <v>385.0</v>
      </c>
    </row>
    <row r="2406">
      <c r="B2406" s="2013">
        <v>2404.0</v>
      </c>
      <c r="C2406" s="2013">
        <v>289.0</v>
      </c>
      <c r="D2406" s="2013">
        <v>577.0</v>
      </c>
      <c r="E2406" s="2013">
        <v>384.0</v>
      </c>
      <c r="F2406" s="2013">
        <v>384.0</v>
      </c>
      <c r="G2406" s="2013">
        <v>385.0</v>
      </c>
      <c r="H2406" s="2013">
        <v>385.0</v>
      </c>
    </row>
    <row r="2407">
      <c r="B2407" s="2013">
        <v>2405.0</v>
      </c>
      <c r="C2407" s="2013">
        <v>288.0</v>
      </c>
      <c r="D2407" s="2013">
        <v>577.0</v>
      </c>
      <c r="E2407" s="2013">
        <v>385.0</v>
      </c>
      <c r="F2407" s="2013">
        <v>385.0</v>
      </c>
      <c r="G2407" s="2013">
        <v>385.0</v>
      </c>
      <c r="H2407" s="2013">
        <v>385.0</v>
      </c>
    </row>
    <row r="2408">
      <c r="B2408" s="2013">
        <v>2406.0</v>
      </c>
      <c r="C2408" s="2013">
        <v>289.0</v>
      </c>
      <c r="D2408" s="2013">
        <v>577.0</v>
      </c>
      <c r="E2408" s="2013">
        <v>385.0</v>
      </c>
      <c r="F2408" s="2013">
        <v>385.0</v>
      </c>
      <c r="G2408" s="2013">
        <v>385.0</v>
      </c>
      <c r="H2408" s="2013">
        <v>385.0</v>
      </c>
    </row>
    <row r="2409">
      <c r="B2409" s="2013">
        <v>2407.0</v>
      </c>
      <c r="C2409" s="2013">
        <v>289.0</v>
      </c>
      <c r="D2409" s="2013">
        <v>578.0</v>
      </c>
      <c r="E2409" s="2013">
        <v>385.0</v>
      </c>
      <c r="F2409" s="2013">
        <v>385.0</v>
      </c>
      <c r="G2409" s="2013">
        <v>385.0</v>
      </c>
      <c r="H2409" s="2013">
        <v>385.0</v>
      </c>
    </row>
    <row r="2410">
      <c r="B2410" s="2013">
        <v>2408.0</v>
      </c>
      <c r="C2410" s="2013">
        <v>289.0</v>
      </c>
      <c r="D2410" s="2013">
        <v>577.0</v>
      </c>
      <c r="E2410" s="2013">
        <v>385.0</v>
      </c>
      <c r="F2410" s="2013">
        <v>385.0</v>
      </c>
      <c r="G2410" s="2013">
        <v>386.0</v>
      </c>
      <c r="H2410" s="2013">
        <v>386.0</v>
      </c>
    </row>
    <row r="2411">
      <c r="B2411" s="2013">
        <v>2409.0</v>
      </c>
      <c r="C2411" s="2013">
        <v>289.0</v>
      </c>
      <c r="D2411" s="2013">
        <v>578.0</v>
      </c>
      <c r="E2411" s="2013">
        <v>385.0</v>
      </c>
      <c r="F2411" s="2013">
        <v>385.0</v>
      </c>
      <c r="G2411" s="2013">
        <v>386.0</v>
      </c>
      <c r="H2411" s="2013">
        <v>386.0</v>
      </c>
    </row>
    <row r="2412">
      <c r="B2412" s="2013">
        <v>2410.0</v>
      </c>
      <c r="C2412" s="2013">
        <v>289.0</v>
      </c>
      <c r="D2412" s="2013">
        <v>579.0</v>
      </c>
      <c r="E2412" s="2013">
        <v>385.0</v>
      </c>
      <c r="F2412" s="2013">
        <v>385.0</v>
      </c>
      <c r="G2412" s="2013">
        <v>386.0</v>
      </c>
      <c r="H2412" s="2013">
        <v>386.0</v>
      </c>
    </row>
    <row r="2413">
      <c r="B2413" s="2013">
        <v>2411.0</v>
      </c>
      <c r="C2413" s="2013">
        <v>289.0</v>
      </c>
      <c r="D2413" s="2013">
        <v>578.0</v>
      </c>
      <c r="E2413" s="2013">
        <v>386.0</v>
      </c>
      <c r="F2413" s="2013">
        <v>386.0</v>
      </c>
      <c r="G2413" s="2013">
        <v>386.0</v>
      </c>
      <c r="H2413" s="2013">
        <v>386.0</v>
      </c>
    </row>
    <row r="2414">
      <c r="B2414" s="2013">
        <v>2412.0</v>
      </c>
      <c r="C2414" s="2013">
        <v>289.0</v>
      </c>
      <c r="D2414" s="2013">
        <v>579.0</v>
      </c>
      <c r="E2414" s="2013">
        <v>386.0</v>
      </c>
      <c r="F2414" s="2013">
        <v>386.0</v>
      </c>
      <c r="G2414" s="2013">
        <v>386.0</v>
      </c>
      <c r="H2414" s="2013">
        <v>386.0</v>
      </c>
    </row>
    <row r="2415">
      <c r="B2415" s="2013">
        <v>2413.0</v>
      </c>
      <c r="C2415" s="2013">
        <v>290.0</v>
      </c>
      <c r="D2415" s="2013">
        <v>579.0</v>
      </c>
      <c r="E2415" s="2013">
        <v>386.0</v>
      </c>
      <c r="F2415" s="2013">
        <v>386.0</v>
      </c>
      <c r="G2415" s="2013">
        <v>386.0</v>
      </c>
      <c r="H2415" s="2013">
        <v>386.0</v>
      </c>
    </row>
    <row r="2416">
      <c r="B2416" s="2013">
        <v>2414.0</v>
      </c>
      <c r="C2416" s="2013">
        <v>290.0</v>
      </c>
      <c r="D2416" s="2013">
        <v>580.0</v>
      </c>
      <c r="E2416" s="2013">
        <v>386.0</v>
      </c>
      <c r="F2416" s="2013">
        <v>386.0</v>
      </c>
      <c r="G2416" s="2013">
        <v>386.0</v>
      </c>
      <c r="H2416" s="2013">
        <v>386.0</v>
      </c>
    </row>
    <row r="2417">
      <c r="B2417" s="2013">
        <v>2415.0</v>
      </c>
      <c r="C2417" s="2013">
        <v>290.0</v>
      </c>
      <c r="D2417" s="2013">
        <v>579.0</v>
      </c>
      <c r="E2417" s="2013">
        <v>386.0</v>
      </c>
      <c r="F2417" s="2013">
        <v>386.0</v>
      </c>
      <c r="G2417" s="2013">
        <v>387.0</v>
      </c>
      <c r="H2417" s="2013">
        <v>387.0</v>
      </c>
    </row>
    <row r="2418">
      <c r="B2418" s="2013">
        <v>2416.0</v>
      </c>
      <c r="C2418" s="2013">
        <v>290.0</v>
      </c>
      <c r="D2418" s="2013">
        <v>580.0</v>
      </c>
      <c r="E2418" s="2013">
        <v>386.0</v>
      </c>
      <c r="F2418" s="2013">
        <v>386.0</v>
      </c>
      <c r="G2418" s="2013">
        <v>387.0</v>
      </c>
      <c r="H2418" s="2013">
        <v>387.0</v>
      </c>
    </row>
    <row r="2419">
      <c r="B2419" s="2013">
        <v>2417.0</v>
      </c>
      <c r="C2419" s="2013">
        <v>290.0</v>
      </c>
      <c r="D2419" s="2013">
        <v>581.0</v>
      </c>
      <c r="E2419" s="2013">
        <v>386.0</v>
      </c>
      <c r="F2419" s="2013">
        <v>386.0</v>
      </c>
      <c r="G2419" s="2013">
        <v>387.0</v>
      </c>
      <c r="H2419" s="2013">
        <v>387.0</v>
      </c>
    </row>
    <row r="2420">
      <c r="B2420" s="2013">
        <v>2418.0</v>
      </c>
      <c r="C2420" s="2013">
        <v>290.0</v>
      </c>
      <c r="D2420" s="2013">
        <v>580.0</v>
      </c>
      <c r="E2420" s="2013">
        <v>387.0</v>
      </c>
      <c r="F2420" s="2013">
        <v>387.0</v>
      </c>
      <c r="G2420" s="2013">
        <v>387.0</v>
      </c>
      <c r="H2420" s="2013">
        <v>387.0</v>
      </c>
    </row>
    <row r="2421">
      <c r="B2421" s="2013">
        <v>2419.0</v>
      </c>
      <c r="C2421" s="2013">
        <v>290.0</v>
      </c>
      <c r="D2421" s="2013">
        <v>581.0</v>
      </c>
      <c r="E2421" s="2013">
        <v>387.0</v>
      </c>
      <c r="F2421" s="2013">
        <v>387.0</v>
      </c>
      <c r="G2421" s="2013">
        <v>387.0</v>
      </c>
      <c r="H2421" s="2013">
        <v>387.0</v>
      </c>
    </row>
    <row r="2422">
      <c r="B2422" s="2013">
        <v>2420.0</v>
      </c>
      <c r="C2422" s="2013">
        <v>291.0</v>
      </c>
      <c r="D2422" s="2013">
        <v>581.0</v>
      </c>
      <c r="E2422" s="2013">
        <v>387.0</v>
      </c>
      <c r="F2422" s="2013">
        <v>387.0</v>
      </c>
      <c r="G2422" s="2013">
        <v>387.0</v>
      </c>
      <c r="H2422" s="2013">
        <v>387.0</v>
      </c>
    </row>
    <row r="2423">
      <c r="B2423" s="2013">
        <v>2421.0</v>
      </c>
      <c r="C2423" s="2013">
        <v>290.0</v>
      </c>
      <c r="D2423" s="2013">
        <v>581.0</v>
      </c>
      <c r="E2423" s="2013">
        <v>387.0</v>
      </c>
      <c r="F2423" s="2013">
        <v>387.0</v>
      </c>
      <c r="G2423" s="2013">
        <v>388.0</v>
      </c>
      <c r="H2423" s="2013">
        <v>388.0</v>
      </c>
    </row>
    <row r="2424">
      <c r="B2424" s="2013">
        <v>2422.0</v>
      </c>
      <c r="C2424" s="2013">
        <v>291.0</v>
      </c>
      <c r="D2424" s="2013">
        <v>581.0</v>
      </c>
      <c r="E2424" s="2013">
        <v>387.0</v>
      </c>
      <c r="F2424" s="2013">
        <v>387.0</v>
      </c>
      <c r="G2424" s="2013">
        <v>388.0</v>
      </c>
      <c r="H2424" s="2013">
        <v>388.0</v>
      </c>
    </row>
    <row r="2425">
      <c r="B2425" s="2013">
        <v>2423.0</v>
      </c>
      <c r="C2425" s="2013">
        <v>290.0</v>
      </c>
      <c r="D2425" s="2013">
        <v>581.0</v>
      </c>
      <c r="E2425" s="2013">
        <v>388.0</v>
      </c>
      <c r="F2425" s="2013">
        <v>388.0</v>
      </c>
      <c r="G2425" s="2013">
        <v>388.0</v>
      </c>
      <c r="H2425" s="2013">
        <v>388.0</v>
      </c>
    </row>
    <row r="2426">
      <c r="B2426" s="2013">
        <v>2424.0</v>
      </c>
      <c r="C2426" s="2013">
        <v>291.0</v>
      </c>
      <c r="D2426" s="2013">
        <v>581.0</v>
      </c>
      <c r="E2426" s="2013">
        <v>388.0</v>
      </c>
      <c r="F2426" s="2013">
        <v>388.0</v>
      </c>
      <c r="G2426" s="2013">
        <v>388.0</v>
      </c>
      <c r="H2426" s="2013">
        <v>388.0</v>
      </c>
    </row>
    <row r="2427">
      <c r="B2427" s="2013">
        <v>2425.0</v>
      </c>
      <c r="C2427" s="2013">
        <v>291.0</v>
      </c>
      <c r="D2427" s="2013">
        <v>582.0</v>
      </c>
      <c r="E2427" s="2013">
        <v>388.0</v>
      </c>
      <c r="F2427" s="2013">
        <v>388.0</v>
      </c>
      <c r="G2427" s="2013">
        <v>388.0</v>
      </c>
      <c r="H2427" s="2013">
        <v>388.0</v>
      </c>
    </row>
    <row r="2428">
      <c r="B2428" s="2013">
        <v>2426.0</v>
      </c>
      <c r="C2428" s="2013">
        <v>291.0</v>
      </c>
      <c r="D2428" s="2013">
        <v>583.0</v>
      </c>
      <c r="E2428" s="2013">
        <v>388.0</v>
      </c>
      <c r="F2428" s="2013">
        <v>388.0</v>
      </c>
      <c r="G2428" s="2013">
        <v>388.0</v>
      </c>
      <c r="H2428" s="2013">
        <v>388.0</v>
      </c>
    </row>
    <row r="2429">
      <c r="B2429" s="2013">
        <v>2427.0</v>
      </c>
      <c r="C2429" s="2013">
        <v>292.0</v>
      </c>
      <c r="D2429" s="2013">
        <v>583.0</v>
      </c>
      <c r="E2429" s="2013">
        <v>388.0</v>
      </c>
      <c r="F2429" s="2013">
        <v>388.0</v>
      </c>
      <c r="G2429" s="2013">
        <v>388.0</v>
      </c>
      <c r="H2429" s="2013">
        <v>388.0</v>
      </c>
    </row>
    <row r="2430">
      <c r="B2430" s="2013">
        <v>2428.0</v>
      </c>
      <c r="C2430" s="2013">
        <v>291.0</v>
      </c>
      <c r="D2430" s="2013">
        <v>583.0</v>
      </c>
      <c r="E2430" s="2013">
        <v>388.0</v>
      </c>
      <c r="F2430" s="2013">
        <v>388.0</v>
      </c>
      <c r="G2430" s="2013">
        <v>389.0</v>
      </c>
      <c r="H2430" s="2013">
        <v>389.0</v>
      </c>
    </row>
    <row r="2431">
      <c r="B2431" s="2013">
        <v>2429.0</v>
      </c>
      <c r="C2431" s="2013">
        <v>292.0</v>
      </c>
      <c r="D2431" s="2013">
        <v>583.0</v>
      </c>
      <c r="E2431" s="2013">
        <v>388.0</v>
      </c>
      <c r="F2431" s="2013">
        <v>388.0</v>
      </c>
      <c r="G2431" s="2013">
        <v>389.0</v>
      </c>
      <c r="H2431" s="2013">
        <v>389.0</v>
      </c>
    </row>
    <row r="2432">
      <c r="B2432" s="2013">
        <v>2430.0</v>
      </c>
      <c r="C2432" s="2013">
        <v>291.0</v>
      </c>
      <c r="D2432" s="2013">
        <v>583.0</v>
      </c>
      <c r="E2432" s="2013">
        <v>389.0</v>
      </c>
      <c r="F2432" s="2013">
        <v>389.0</v>
      </c>
      <c r="G2432" s="2013">
        <v>389.0</v>
      </c>
      <c r="H2432" s="2013">
        <v>389.0</v>
      </c>
    </row>
    <row r="2433">
      <c r="B2433" s="2013">
        <v>2431.0</v>
      </c>
      <c r="C2433" s="2013">
        <v>292.0</v>
      </c>
      <c r="D2433" s="2013">
        <v>583.0</v>
      </c>
      <c r="E2433" s="2013">
        <v>389.0</v>
      </c>
      <c r="F2433" s="2013">
        <v>389.0</v>
      </c>
      <c r="G2433" s="2013">
        <v>389.0</v>
      </c>
      <c r="H2433" s="2013">
        <v>389.0</v>
      </c>
    </row>
    <row r="2434">
      <c r="B2434" s="2013">
        <v>2432.0</v>
      </c>
      <c r="C2434" s="2013">
        <v>292.0</v>
      </c>
      <c r="D2434" s="2013">
        <v>584.0</v>
      </c>
      <c r="E2434" s="2013">
        <v>389.0</v>
      </c>
      <c r="F2434" s="2013">
        <v>389.0</v>
      </c>
      <c r="G2434" s="2013">
        <v>389.0</v>
      </c>
      <c r="H2434" s="2013">
        <v>389.0</v>
      </c>
    </row>
    <row r="2435">
      <c r="B2435" s="2013">
        <v>2433.0</v>
      </c>
      <c r="C2435" s="2013">
        <v>292.0</v>
      </c>
      <c r="D2435" s="2013">
        <v>583.0</v>
      </c>
      <c r="E2435" s="2013">
        <v>389.0</v>
      </c>
      <c r="F2435" s="2013">
        <v>389.0</v>
      </c>
      <c r="G2435" s="2013">
        <v>390.0</v>
      </c>
      <c r="H2435" s="2013">
        <v>390.0</v>
      </c>
    </row>
    <row r="2436">
      <c r="B2436" s="2013">
        <v>2434.0</v>
      </c>
      <c r="C2436" s="2013">
        <v>292.0</v>
      </c>
      <c r="D2436" s="2013">
        <v>584.0</v>
      </c>
      <c r="E2436" s="2013">
        <v>389.0</v>
      </c>
      <c r="F2436" s="2013">
        <v>389.0</v>
      </c>
      <c r="G2436" s="2013">
        <v>390.0</v>
      </c>
      <c r="H2436" s="2013">
        <v>390.0</v>
      </c>
    </row>
    <row r="2437">
      <c r="B2437" s="2013">
        <v>2435.0</v>
      </c>
      <c r="C2437" s="2013">
        <v>292.0</v>
      </c>
      <c r="D2437" s="2013">
        <v>585.0</v>
      </c>
      <c r="E2437" s="2013">
        <v>389.0</v>
      </c>
      <c r="F2437" s="2013">
        <v>389.0</v>
      </c>
      <c r="G2437" s="2013">
        <v>390.0</v>
      </c>
      <c r="H2437" s="2013">
        <v>390.0</v>
      </c>
    </row>
    <row r="2438">
      <c r="B2438" s="2013">
        <v>2436.0</v>
      </c>
      <c r="C2438" s="2013">
        <v>292.0</v>
      </c>
      <c r="D2438" s="2013">
        <v>584.0</v>
      </c>
      <c r="E2438" s="2013">
        <v>390.0</v>
      </c>
      <c r="F2438" s="2013">
        <v>390.0</v>
      </c>
      <c r="G2438" s="2013">
        <v>390.0</v>
      </c>
      <c r="H2438" s="2013">
        <v>390.0</v>
      </c>
    </row>
    <row r="2439">
      <c r="B2439" s="2013">
        <v>2437.0</v>
      </c>
      <c r="C2439" s="2013">
        <v>292.0</v>
      </c>
      <c r="D2439" s="2013">
        <v>585.0</v>
      </c>
      <c r="E2439" s="2013">
        <v>390.0</v>
      </c>
      <c r="F2439" s="2013">
        <v>390.0</v>
      </c>
      <c r="G2439" s="2013">
        <v>390.0</v>
      </c>
      <c r="H2439" s="2013">
        <v>390.0</v>
      </c>
    </row>
    <row r="2440">
      <c r="B2440" s="2013">
        <v>2438.0</v>
      </c>
      <c r="C2440" s="2013">
        <v>293.0</v>
      </c>
      <c r="D2440" s="2013">
        <v>585.0</v>
      </c>
      <c r="E2440" s="2013">
        <v>390.0</v>
      </c>
      <c r="F2440" s="2013">
        <v>390.0</v>
      </c>
      <c r="G2440" s="2013">
        <v>390.0</v>
      </c>
      <c r="H2440" s="2013">
        <v>390.0</v>
      </c>
    </row>
    <row r="2441">
      <c r="B2441" s="2013">
        <v>2439.0</v>
      </c>
      <c r="C2441" s="2013">
        <v>293.0</v>
      </c>
      <c r="D2441" s="2013">
        <v>586.0</v>
      </c>
      <c r="E2441" s="2013">
        <v>390.0</v>
      </c>
      <c r="F2441" s="2013">
        <v>390.0</v>
      </c>
      <c r="G2441" s="2013">
        <v>390.0</v>
      </c>
      <c r="H2441" s="2013">
        <v>390.0</v>
      </c>
    </row>
    <row r="2442">
      <c r="B2442" s="2013">
        <v>2440.0</v>
      </c>
      <c r="C2442" s="2013">
        <v>293.0</v>
      </c>
      <c r="D2442" s="2013">
        <v>585.0</v>
      </c>
      <c r="E2442" s="2013">
        <v>390.0</v>
      </c>
      <c r="F2442" s="2013">
        <v>390.0</v>
      </c>
      <c r="G2442" s="2013">
        <v>391.0</v>
      </c>
      <c r="H2442" s="2013">
        <v>391.0</v>
      </c>
    </row>
    <row r="2443">
      <c r="B2443" s="2013">
        <v>2441.0</v>
      </c>
      <c r="C2443" s="2013">
        <v>293.0</v>
      </c>
      <c r="D2443" s="2013">
        <v>586.0</v>
      </c>
      <c r="E2443" s="2013">
        <v>390.0</v>
      </c>
      <c r="F2443" s="2013">
        <v>390.0</v>
      </c>
      <c r="G2443" s="2013">
        <v>391.0</v>
      </c>
      <c r="H2443" s="2013">
        <v>391.0</v>
      </c>
    </row>
    <row r="2444">
      <c r="B2444" s="2013">
        <v>2442.0</v>
      </c>
      <c r="C2444" s="2013">
        <v>293.0</v>
      </c>
      <c r="D2444" s="2013">
        <v>587.0</v>
      </c>
      <c r="E2444" s="2013">
        <v>390.0</v>
      </c>
      <c r="F2444" s="2013">
        <v>390.0</v>
      </c>
      <c r="G2444" s="2013">
        <v>391.0</v>
      </c>
      <c r="H2444" s="2013">
        <v>391.0</v>
      </c>
    </row>
    <row r="2445">
      <c r="B2445" s="2013">
        <v>2443.0</v>
      </c>
      <c r="C2445" s="2013">
        <v>293.0</v>
      </c>
      <c r="D2445" s="2013">
        <v>586.0</v>
      </c>
      <c r="E2445" s="2013">
        <v>391.0</v>
      </c>
      <c r="F2445" s="2013">
        <v>391.0</v>
      </c>
      <c r="G2445" s="2013">
        <v>391.0</v>
      </c>
      <c r="H2445" s="2013">
        <v>391.0</v>
      </c>
    </row>
    <row r="2446">
      <c r="B2446" s="2013">
        <v>2444.0</v>
      </c>
      <c r="C2446" s="2013">
        <v>293.0</v>
      </c>
      <c r="D2446" s="2013">
        <v>587.0</v>
      </c>
      <c r="E2446" s="2013">
        <v>391.0</v>
      </c>
      <c r="F2446" s="2013">
        <v>391.0</v>
      </c>
      <c r="G2446" s="2013">
        <v>391.0</v>
      </c>
      <c r="H2446" s="2013">
        <v>391.0</v>
      </c>
    </row>
    <row r="2447">
      <c r="B2447" s="2013">
        <v>2445.0</v>
      </c>
      <c r="C2447" s="2013">
        <v>294.0</v>
      </c>
      <c r="D2447" s="2013">
        <v>587.0</v>
      </c>
      <c r="E2447" s="2013">
        <v>391.0</v>
      </c>
      <c r="F2447" s="2013">
        <v>391.0</v>
      </c>
      <c r="G2447" s="2013">
        <v>391.0</v>
      </c>
      <c r="H2447" s="2013">
        <v>391.0</v>
      </c>
    </row>
    <row r="2448">
      <c r="B2448" s="2013">
        <v>2446.0</v>
      </c>
      <c r="C2448" s="2013">
        <v>293.0</v>
      </c>
      <c r="D2448" s="2013">
        <v>587.0</v>
      </c>
      <c r="E2448" s="2013">
        <v>391.0</v>
      </c>
      <c r="F2448" s="2013">
        <v>391.0</v>
      </c>
      <c r="G2448" s="2013">
        <v>392.0</v>
      </c>
      <c r="H2448" s="2013">
        <v>392.0</v>
      </c>
    </row>
    <row r="2449">
      <c r="B2449" s="2013">
        <v>2447.0</v>
      </c>
      <c r="C2449" s="2013">
        <v>294.0</v>
      </c>
      <c r="D2449" s="2013">
        <v>587.0</v>
      </c>
      <c r="E2449" s="2013">
        <v>391.0</v>
      </c>
      <c r="F2449" s="2013">
        <v>391.0</v>
      </c>
      <c r="G2449" s="2013">
        <v>392.0</v>
      </c>
      <c r="H2449" s="2013">
        <v>392.0</v>
      </c>
    </row>
    <row r="2450">
      <c r="B2450" s="2013">
        <v>2448.0</v>
      </c>
      <c r="C2450" s="2013">
        <v>293.0</v>
      </c>
      <c r="D2450" s="2013">
        <v>587.0</v>
      </c>
      <c r="E2450" s="2013">
        <v>392.0</v>
      </c>
      <c r="F2450" s="2013">
        <v>392.0</v>
      </c>
      <c r="G2450" s="2013">
        <v>392.0</v>
      </c>
      <c r="H2450" s="2013">
        <v>392.0</v>
      </c>
    </row>
    <row r="2451">
      <c r="B2451" s="2013">
        <v>2449.0</v>
      </c>
      <c r="C2451" s="2013">
        <v>294.0</v>
      </c>
      <c r="D2451" s="2013">
        <v>587.0</v>
      </c>
      <c r="E2451" s="2013">
        <v>392.0</v>
      </c>
      <c r="F2451" s="2013">
        <v>392.0</v>
      </c>
      <c r="G2451" s="2013">
        <v>392.0</v>
      </c>
      <c r="H2451" s="2013">
        <v>392.0</v>
      </c>
    </row>
    <row r="2452">
      <c r="B2452" s="2013">
        <v>2450.0</v>
      </c>
      <c r="C2452" s="2013">
        <v>294.0</v>
      </c>
      <c r="D2452" s="2013">
        <v>588.0</v>
      </c>
      <c r="E2452" s="2013">
        <v>392.0</v>
      </c>
      <c r="F2452" s="2013">
        <v>392.0</v>
      </c>
      <c r="G2452" s="2013">
        <v>392.0</v>
      </c>
      <c r="H2452" s="2013">
        <v>392.0</v>
      </c>
    </row>
    <row r="2453">
      <c r="B2453" s="2013">
        <v>2451.0</v>
      </c>
      <c r="C2453" s="2013">
        <v>294.0</v>
      </c>
      <c r="D2453" s="2013">
        <v>589.0</v>
      </c>
      <c r="E2453" s="2013">
        <v>392.0</v>
      </c>
      <c r="F2453" s="2013">
        <v>392.0</v>
      </c>
      <c r="G2453" s="2013">
        <v>392.0</v>
      </c>
      <c r="H2453" s="2013">
        <v>392.0</v>
      </c>
    </row>
    <row r="2454">
      <c r="B2454" s="2013">
        <v>2452.0</v>
      </c>
      <c r="C2454" s="2013">
        <v>295.0</v>
      </c>
      <c r="D2454" s="2013">
        <v>589.0</v>
      </c>
      <c r="E2454" s="2013">
        <v>392.0</v>
      </c>
      <c r="F2454" s="2013">
        <v>392.0</v>
      </c>
      <c r="G2454" s="2013">
        <v>392.0</v>
      </c>
      <c r="H2454" s="2013">
        <v>392.0</v>
      </c>
    </row>
    <row r="2455">
      <c r="B2455" s="2013">
        <v>2453.0</v>
      </c>
      <c r="C2455" s="2013">
        <v>294.0</v>
      </c>
      <c r="D2455" s="2013">
        <v>589.0</v>
      </c>
      <c r="E2455" s="2013">
        <v>392.0</v>
      </c>
      <c r="F2455" s="2013">
        <v>392.0</v>
      </c>
      <c r="G2455" s="2013">
        <v>393.0</v>
      </c>
      <c r="H2455" s="2013">
        <v>393.0</v>
      </c>
    </row>
    <row r="2456">
      <c r="B2456" s="2013">
        <v>2454.0</v>
      </c>
      <c r="C2456" s="2013">
        <v>295.0</v>
      </c>
      <c r="D2456" s="2013">
        <v>589.0</v>
      </c>
      <c r="E2456" s="2013">
        <v>392.0</v>
      </c>
      <c r="F2456" s="2013">
        <v>392.0</v>
      </c>
      <c r="G2456" s="2013">
        <v>393.0</v>
      </c>
      <c r="H2456" s="2013">
        <v>393.0</v>
      </c>
    </row>
    <row r="2457">
      <c r="B2457" s="2013">
        <v>2455.0</v>
      </c>
      <c r="C2457" s="2013">
        <v>294.0</v>
      </c>
      <c r="D2457" s="2013">
        <v>589.0</v>
      </c>
      <c r="E2457" s="2013">
        <v>393.0</v>
      </c>
      <c r="F2457" s="2013">
        <v>393.0</v>
      </c>
      <c r="G2457" s="2013">
        <v>393.0</v>
      </c>
      <c r="H2457" s="2013">
        <v>393.0</v>
      </c>
    </row>
    <row r="2458">
      <c r="B2458" s="2013">
        <v>2456.0</v>
      </c>
      <c r="C2458" s="2013">
        <v>295.0</v>
      </c>
      <c r="D2458" s="2013">
        <v>589.0</v>
      </c>
      <c r="E2458" s="2013">
        <v>393.0</v>
      </c>
      <c r="F2458" s="2013">
        <v>393.0</v>
      </c>
      <c r="G2458" s="2013">
        <v>393.0</v>
      </c>
      <c r="H2458" s="2013">
        <v>393.0</v>
      </c>
    </row>
    <row r="2459">
      <c r="B2459" s="2013">
        <v>2457.0</v>
      </c>
      <c r="C2459" s="2013">
        <v>295.0</v>
      </c>
      <c r="D2459" s="2013">
        <v>590.0</v>
      </c>
      <c r="E2459" s="2013">
        <v>393.0</v>
      </c>
      <c r="F2459" s="2013">
        <v>393.0</v>
      </c>
      <c r="G2459" s="2013">
        <v>393.0</v>
      </c>
      <c r="H2459" s="2013">
        <v>393.0</v>
      </c>
    </row>
    <row r="2460">
      <c r="B2460" s="2013">
        <v>2458.0</v>
      </c>
      <c r="C2460" s="2013">
        <v>295.0</v>
      </c>
      <c r="D2460" s="2013">
        <v>589.0</v>
      </c>
      <c r="E2460" s="2013">
        <v>393.0</v>
      </c>
      <c r="F2460" s="2013">
        <v>393.0</v>
      </c>
      <c r="G2460" s="2013">
        <v>394.0</v>
      </c>
      <c r="H2460" s="2013">
        <v>394.0</v>
      </c>
    </row>
    <row r="2461">
      <c r="B2461" s="2013">
        <v>2459.0</v>
      </c>
      <c r="C2461" s="2013">
        <v>295.0</v>
      </c>
      <c r="D2461" s="2013">
        <v>590.0</v>
      </c>
      <c r="E2461" s="2013">
        <v>393.0</v>
      </c>
      <c r="F2461" s="2013">
        <v>393.0</v>
      </c>
      <c r="G2461" s="2013">
        <v>394.0</v>
      </c>
      <c r="H2461" s="2013">
        <v>394.0</v>
      </c>
    </row>
    <row r="2462">
      <c r="B2462" s="2013">
        <v>2460.0</v>
      </c>
      <c r="C2462" s="2013">
        <v>295.0</v>
      </c>
      <c r="D2462" s="2013">
        <v>591.0</v>
      </c>
      <c r="E2462" s="2013">
        <v>393.0</v>
      </c>
      <c r="F2462" s="2013">
        <v>393.0</v>
      </c>
      <c r="G2462" s="2013">
        <v>394.0</v>
      </c>
      <c r="H2462" s="2013">
        <v>394.0</v>
      </c>
    </row>
    <row r="2463">
      <c r="B2463" s="2013">
        <v>2461.0</v>
      </c>
      <c r="C2463" s="2013">
        <v>295.0</v>
      </c>
      <c r="D2463" s="2013">
        <v>590.0</v>
      </c>
      <c r="E2463" s="2013">
        <v>394.0</v>
      </c>
      <c r="F2463" s="2013">
        <v>394.0</v>
      </c>
      <c r="G2463" s="2013">
        <v>394.0</v>
      </c>
      <c r="H2463" s="2013">
        <v>394.0</v>
      </c>
    </row>
    <row r="2464">
      <c r="B2464" s="2013">
        <v>2462.0</v>
      </c>
      <c r="C2464" s="2013">
        <v>295.0</v>
      </c>
      <c r="D2464" s="2013">
        <v>591.0</v>
      </c>
      <c r="E2464" s="2013">
        <v>394.0</v>
      </c>
      <c r="F2464" s="2013">
        <v>394.0</v>
      </c>
      <c r="G2464" s="2013">
        <v>394.0</v>
      </c>
      <c r="H2464" s="2013">
        <v>394.0</v>
      </c>
    </row>
    <row r="2465">
      <c r="B2465" s="2013">
        <v>2463.0</v>
      </c>
      <c r="C2465" s="2013">
        <v>296.0</v>
      </c>
      <c r="D2465" s="2013">
        <v>591.0</v>
      </c>
      <c r="E2465" s="2013">
        <v>394.0</v>
      </c>
      <c r="F2465" s="2013">
        <v>394.0</v>
      </c>
      <c r="G2465" s="2013">
        <v>394.0</v>
      </c>
      <c r="H2465" s="2013">
        <v>394.0</v>
      </c>
    </row>
    <row r="2466">
      <c r="B2466" s="2013">
        <v>2464.0</v>
      </c>
      <c r="C2466" s="2013">
        <v>296.0</v>
      </c>
      <c r="D2466" s="2013">
        <v>592.0</v>
      </c>
      <c r="E2466" s="2013">
        <v>394.0</v>
      </c>
      <c r="F2466" s="2013">
        <v>394.0</v>
      </c>
      <c r="G2466" s="2013">
        <v>394.0</v>
      </c>
      <c r="H2466" s="2013">
        <v>394.0</v>
      </c>
    </row>
    <row r="2467">
      <c r="B2467" s="2013">
        <v>2465.0</v>
      </c>
      <c r="C2467" s="2013">
        <v>296.0</v>
      </c>
      <c r="D2467" s="2013">
        <v>591.0</v>
      </c>
      <c r="E2467" s="2013">
        <v>394.0</v>
      </c>
      <c r="F2467" s="2013">
        <v>394.0</v>
      </c>
      <c r="G2467" s="2013">
        <v>395.0</v>
      </c>
      <c r="H2467" s="2013">
        <v>395.0</v>
      </c>
    </row>
    <row r="2468">
      <c r="B2468" s="2013">
        <v>2466.0</v>
      </c>
      <c r="C2468" s="2013">
        <v>296.0</v>
      </c>
      <c r="D2468" s="2013">
        <v>592.0</v>
      </c>
      <c r="E2468" s="2013">
        <v>394.0</v>
      </c>
      <c r="F2468" s="2013">
        <v>394.0</v>
      </c>
      <c r="G2468" s="2013">
        <v>395.0</v>
      </c>
      <c r="H2468" s="2013">
        <v>395.0</v>
      </c>
    </row>
    <row r="2469">
      <c r="B2469" s="2013">
        <v>2467.0</v>
      </c>
      <c r="C2469" s="2013">
        <v>296.0</v>
      </c>
      <c r="D2469" s="2013">
        <v>593.0</v>
      </c>
      <c r="E2469" s="2013">
        <v>394.0</v>
      </c>
      <c r="F2469" s="2013">
        <v>394.0</v>
      </c>
      <c r="G2469" s="2013">
        <v>395.0</v>
      </c>
      <c r="H2469" s="2013">
        <v>395.0</v>
      </c>
    </row>
    <row r="2470">
      <c r="B2470" s="2013">
        <v>2468.0</v>
      </c>
      <c r="C2470" s="2013">
        <v>296.0</v>
      </c>
      <c r="D2470" s="2013">
        <v>592.0</v>
      </c>
      <c r="E2470" s="2013">
        <v>395.0</v>
      </c>
      <c r="F2470" s="2013">
        <v>395.0</v>
      </c>
      <c r="G2470" s="2013">
        <v>395.0</v>
      </c>
      <c r="H2470" s="2013">
        <v>395.0</v>
      </c>
    </row>
    <row r="2471">
      <c r="B2471" s="2013">
        <v>2469.0</v>
      </c>
      <c r="C2471" s="2013">
        <v>296.0</v>
      </c>
      <c r="D2471" s="2013">
        <v>593.0</v>
      </c>
      <c r="E2471" s="2013">
        <v>395.0</v>
      </c>
      <c r="F2471" s="2013">
        <v>395.0</v>
      </c>
      <c r="G2471" s="2013">
        <v>395.0</v>
      </c>
      <c r="H2471" s="2013">
        <v>395.0</v>
      </c>
    </row>
    <row r="2472">
      <c r="B2472" s="2013">
        <v>2470.0</v>
      </c>
      <c r="C2472" s="2013">
        <v>297.0</v>
      </c>
      <c r="D2472" s="2013">
        <v>593.0</v>
      </c>
      <c r="E2472" s="2013">
        <v>395.0</v>
      </c>
      <c r="F2472" s="2013">
        <v>395.0</v>
      </c>
      <c r="G2472" s="2013">
        <v>395.0</v>
      </c>
      <c r="H2472" s="2013">
        <v>395.0</v>
      </c>
    </row>
    <row r="2473">
      <c r="B2473" s="2013">
        <v>2471.0</v>
      </c>
      <c r="C2473" s="2013">
        <v>296.0</v>
      </c>
      <c r="D2473" s="2013">
        <v>593.0</v>
      </c>
      <c r="E2473" s="2013">
        <v>395.0</v>
      </c>
      <c r="F2473" s="2013">
        <v>395.0</v>
      </c>
      <c r="G2473" s="2013">
        <v>396.0</v>
      </c>
      <c r="H2473" s="2013">
        <v>396.0</v>
      </c>
    </row>
    <row r="2474">
      <c r="B2474" s="2013">
        <v>2472.0</v>
      </c>
      <c r="C2474" s="2013">
        <v>297.0</v>
      </c>
      <c r="D2474" s="2013">
        <v>593.0</v>
      </c>
      <c r="E2474" s="2013">
        <v>395.0</v>
      </c>
      <c r="F2474" s="2013">
        <v>395.0</v>
      </c>
      <c r="G2474" s="2013">
        <v>396.0</v>
      </c>
      <c r="H2474" s="2013">
        <v>396.0</v>
      </c>
    </row>
    <row r="2475">
      <c r="B2475" s="2013">
        <v>2473.0</v>
      </c>
      <c r="C2475" s="2013">
        <v>296.0</v>
      </c>
      <c r="D2475" s="2013">
        <v>593.0</v>
      </c>
      <c r="E2475" s="2013">
        <v>396.0</v>
      </c>
      <c r="F2475" s="2013">
        <v>396.0</v>
      </c>
      <c r="G2475" s="2013">
        <v>396.0</v>
      </c>
      <c r="H2475" s="2013">
        <v>396.0</v>
      </c>
    </row>
    <row r="2476">
      <c r="B2476" s="2013">
        <v>2474.0</v>
      </c>
      <c r="C2476" s="2013">
        <v>297.0</v>
      </c>
      <c r="D2476" s="2013">
        <v>593.0</v>
      </c>
      <c r="E2476" s="2013">
        <v>396.0</v>
      </c>
      <c r="F2476" s="2013">
        <v>396.0</v>
      </c>
      <c r="G2476" s="2013">
        <v>396.0</v>
      </c>
      <c r="H2476" s="2013">
        <v>396.0</v>
      </c>
    </row>
    <row r="2477">
      <c r="B2477" s="2013">
        <v>2475.0</v>
      </c>
      <c r="C2477" s="2013">
        <v>297.0</v>
      </c>
      <c r="D2477" s="2013">
        <v>594.0</v>
      </c>
      <c r="E2477" s="2013">
        <v>396.0</v>
      </c>
      <c r="F2477" s="2013">
        <v>396.0</v>
      </c>
      <c r="G2477" s="2013">
        <v>396.0</v>
      </c>
      <c r="H2477" s="2013">
        <v>396.0</v>
      </c>
    </row>
    <row r="2478">
      <c r="B2478" s="2013">
        <v>2476.0</v>
      </c>
      <c r="C2478" s="2013">
        <v>297.0</v>
      </c>
      <c r="D2478" s="2013">
        <v>595.0</v>
      </c>
      <c r="E2478" s="2013">
        <v>396.0</v>
      </c>
      <c r="F2478" s="2013">
        <v>396.0</v>
      </c>
      <c r="G2478" s="2013">
        <v>396.0</v>
      </c>
      <c r="H2478" s="2013">
        <v>396.0</v>
      </c>
    </row>
    <row r="2479">
      <c r="B2479" s="2013">
        <v>2477.0</v>
      </c>
      <c r="C2479" s="2013">
        <v>298.0</v>
      </c>
      <c r="D2479" s="2013">
        <v>595.0</v>
      </c>
      <c r="E2479" s="2013">
        <v>396.0</v>
      </c>
      <c r="F2479" s="2013">
        <v>396.0</v>
      </c>
      <c r="G2479" s="2013">
        <v>396.0</v>
      </c>
      <c r="H2479" s="2013">
        <v>396.0</v>
      </c>
    </row>
    <row r="2480">
      <c r="B2480" s="2013">
        <v>2478.0</v>
      </c>
      <c r="C2480" s="2013">
        <v>297.0</v>
      </c>
      <c r="D2480" s="2013">
        <v>595.0</v>
      </c>
      <c r="E2480" s="2013">
        <v>396.0</v>
      </c>
      <c r="F2480" s="2013">
        <v>396.0</v>
      </c>
      <c r="G2480" s="2013">
        <v>397.0</v>
      </c>
      <c r="H2480" s="2013">
        <v>397.0</v>
      </c>
    </row>
    <row r="2481">
      <c r="B2481" s="2013">
        <v>2479.0</v>
      </c>
      <c r="C2481" s="2013">
        <v>298.0</v>
      </c>
      <c r="D2481" s="2013">
        <v>595.0</v>
      </c>
      <c r="E2481" s="2013">
        <v>396.0</v>
      </c>
      <c r="F2481" s="2013">
        <v>396.0</v>
      </c>
      <c r="G2481" s="2013">
        <v>397.0</v>
      </c>
      <c r="H2481" s="2013">
        <v>397.0</v>
      </c>
    </row>
    <row r="2482">
      <c r="B2482" s="2013">
        <v>2480.0</v>
      </c>
      <c r="C2482" s="2013">
        <v>297.0</v>
      </c>
      <c r="D2482" s="2013">
        <v>595.0</v>
      </c>
      <c r="E2482" s="2013">
        <v>397.0</v>
      </c>
      <c r="F2482" s="2013">
        <v>397.0</v>
      </c>
      <c r="G2482" s="2013">
        <v>397.0</v>
      </c>
      <c r="H2482" s="2013">
        <v>397.0</v>
      </c>
    </row>
    <row r="2483">
      <c r="B2483" s="2013">
        <v>2481.0</v>
      </c>
      <c r="C2483" s="2013">
        <v>298.0</v>
      </c>
      <c r="D2483" s="2013">
        <v>595.0</v>
      </c>
      <c r="E2483" s="2013">
        <v>397.0</v>
      </c>
      <c r="F2483" s="2013">
        <v>397.0</v>
      </c>
      <c r="G2483" s="2013">
        <v>397.0</v>
      </c>
      <c r="H2483" s="2013">
        <v>397.0</v>
      </c>
    </row>
    <row r="2484">
      <c r="B2484" s="2013">
        <v>2482.0</v>
      </c>
      <c r="C2484" s="2013">
        <v>298.0</v>
      </c>
      <c r="D2484" s="2013">
        <v>596.0</v>
      </c>
      <c r="E2484" s="2013">
        <v>397.0</v>
      </c>
      <c r="F2484" s="2013">
        <v>397.0</v>
      </c>
      <c r="G2484" s="2013">
        <v>397.0</v>
      </c>
      <c r="H2484" s="2013">
        <v>397.0</v>
      </c>
    </row>
    <row r="2485">
      <c r="B2485" s="2013">
        <v>2483.0</v>
      </c>
      <c r="C2485" s="2013">
        <v>298.0</v>
      </c>
      <c r="D2485" s="2013">
        <v>595.0</v>
      </c>
      <c r="E2485" s="2013">
        <v>397.0</v>
      </c>
      <c r="F2485" s="2013">
        <v>397.0</v>
      </c>
      <c r="G2485" s="2013">
        <v>398.0</v>
      </c>
      <c r="H2485" s="2013">
        <v>398.0</v>
      </c>
    </row>
    <row r="2486">
      <c r="B2486" s="2013">
        <v>2484.0</v>
      </c>
      <c r="C2486" s="2013">
        <v>298.0</v>
      </c>
      <c r="D2486" s="2013">
        <v>596.0</v>
      </c>
      <c r="E2486" s="2013">
        <v>397.0</v>
      </c>
      <c r="F2486" s="2013">
        <v>397.0</v>
      </c>
      <c r="G2486" s="2013">
        <v>398.0</v>
      </c>
      <c r="H2486" s="2013">
        <v>398.0</v>
      </c>
    </row>
    <row r="2487">
      <c r="B2487" s="2013">
        <v>2485.0</v>
      </c>
      <c r="C2487" s="2013">
        <v>298.0</v>
      </c>
      <c r="D2487" s="2013">
        <v>597.0</v>
      </c>
      <c r="E2487" s="2013">
        <v>397.0</v>
      </c>
      <c r="F2487" s="2013">
        <v>397.0</v>
      </c>
      <c r="G2487" s="2013">
        <v>398.0</v>
      </c>
      <c r="H2487" s="2013">
        <v>398.0</v>
      </c>
    </row>
    <row r="2488">
      <c r="B2488" s="2013">
        <v>2486.0</v>
      </c>
      <c r="C2488" s="2013">
        <v>298.0</v>
      </c>
      <c r="D2488" s="2013">
        <v>596.0</v>
      </c>
      <c r="E2488" s="2013">
        <v>398.0</v>
      </c>
      <c r="F2488" s="2013">
        <v>398.0</v>
      </c>
      <c r="G2488" s="2013">
        <v>398.0</v>
      </c>
      <c r="H2488" s="2013">
        <v>398.0</v>
      </c>
    </row>
    <row r="2489">
      <c r="B2489" s="2013">
        <v>2487.0</v>
      </c>
      <c r="C2489" s="2013">
        <v>298.0</v>
      </c>
      <c r="D2489" s="2013">
        <v>597.0</v>
      </c>
      <c r="E2489" s="2013">
        <v>398.0</v>
      </c>
      <c r="F2489" s="2013">
        <v>398.0</v>
      </c>
      <c r="G2489" s="2013">
        <v>398.0</v>
      </c>
      <c r="H2489" s="2013">
        <v>398.0</v>
      </c>
    </row>
    <row r="2490">
      <c r="B2490" s="2013">
        <v>2488.0</v>
      </c>
      <c r="C2490" s="2013">
        <v>299.0</v>
      </c>
      <c r="D2490" s="2013">
        <v>597.0</v>
      </c>
      <c r="E2490" s="2013">
        <v>398.0</v>
      </c>
      <c r="F2490" s="2013">
        <v>398.0</v>
      </c>
      <c r="G2490" s="2013">
        <v>398.0</v>
      </c>
      <c r="H2490" s="2013">
        <v>398.0</v>
      </c>
    </row>
    <row r="2491">
      <c r="B2491" s="2013">
        <v>2489.0</v>
      </c>
      <c r="C2491" s="2013">
        <v>299.0</v>
      </c>
      <c r="D2491" s="2013">
        <v>598.0</v>
      </c>
      <c r="E2491" s="2013">
        <v>398.0</v>
      </c>
      <c r="F2491" s="2013">
        <v>398.0</v>
      </c>
      <c r="G2491" s="2013">
        <v>398.0</v>
      </c>
      <c r="H2491" s="2013">
        <v>398.0</v>
      </c>
    </row>
    <row r="2492">
      <c r="B2492" s="2013">
        <v>2490.0</v>
      </c>
      <c r="C2492" s="2013">
        <v>299.0</v>
      </c>
      <c r="D2492" s="2013">
        <v>597.0</v>
      </c>
      <c r="E2492" s="2013">
        <v>398.0</v>
      </c>
      <c r="F2492" s="2013">
        <v>398.0</v>
      </c>
      <c r="G2492" s="2013">
        <v>399.0</v>
      </c>
      <c r="H2492" s="2013">
        <v>399.0</v>
      </c>
    </row>
    <row r="2493">
      <c r="B2493" s="2013">
        <v>2491.0</v>
      </c>
      <c r="C2493" s="2013">
        <v>299.0</v>
      </c>
      <c r="D2493" s="2013">
        <v>598.0</v>
      </c>
      <c r="E2493" s="2013">
        <v>398.0</v>
      </c>
      <c r="F2493" s="2013">
        <v>398.0</v>
      </c>
      <c r="G2493" s="2013">
        <v>399.0</v>
      </c>
      <c r="H2493" s="2013">
        <v>399.0</v>
      </c>
    </row>
    <row r="2494">
      <c r="B2494" s="2013">
        <v>2492.0</v>
      </c>
      <c r="C2494" s="2013">
        <v>299.0</v>
      </c>
      <c r="D2494" s="2013">
        <v>599.0</v>
      </c>
      <c r="E2494" s="2013">
        <v>398.0</v>
      </c>
      <c r="F2494" s="2013">
        <v>398.0</v>
      </c>
      <c r="G2494" s="2013">
        <v>399.0</v>
      </c>
      <c r="H2494" s="2013">
        <v>399.0</v>
      </c>
    </row>
    <row r="2495">
      <c r="B2495" s="2013">
        <v>2493.0</v>
      </c>
      <c r="C2495" s="2013">
        <v>299.0</v>
      </c>
      <c r="D2495" s="2013">
        <v>598.0</v>
      </c>
      <c r="E2495" s="2013">
        <v>399.0</v>
      </c>
      <c r="F2495" s="2013">
        <v>399.0</v>
      </c>
      <c r="G2495" s="2013">
        <v>399.0</v>
      </c>
      <c r="H2495" s="2013">
        <v>399.0</v>
      </c>
    </row>
    <row r="2496">
      <c r="B2496" s="2013">
        <v>2494.0</v>
      </c>
      <c r="C2496" s="2013">
        <v>299.0</v>
      </c>
      <c r="D2496" s="2013">
        <v>599.0</v>
      </c>
      <c r="E2496" s="2013">
        <v>399.0</v>
      </c>
      <c r="F2496" s="2013">
        <v>399.0</v>
      </c>
      <c r="G2496" s="2013">
        <v>399.0</v>
      </c>
      <c r="H2496" s="2013">
        <v>399.0</v>
      </c>
    </row>
    <row r="2497">
      <c r="B2497" s="2013">
        <v>2495.0</v>
      </c>
      <c r="C2497" s="2013">
        <v>300.0</v>
      </c>
      <c r="D2497" s="2013">
        <v>599.0</v>
      </c>
      <c r="E2497" s="2013">
        <v>399.0</v>
      </c>
      <c r="F2497" s="2013">
        <v>399.0</v>
      </c>
      <c r="G2497" s="2013">
        <v>399.0</v>
      </c>
      <c r="H2497" s="2013">
        <v>399.0</v>
      </c>
    </row>
    <row r="2498">
      <c r="B2498" s="2013">
        <v>2496.0</v>
      </c>
      <c r="C2498" s="2013">
        <v>299.0</v>
      </c>
      <c r="D2498" s="2013">
        <v>599.0</v>
      </c>
      <c r="E2498" s="2013">
        <v>399.0</v>
      </c>
      <c r="F2498" s="2013">
        <v>399.0</v>
      </c>
      <c r="G2498" s="2013">
        <v>400.0</v>
      </c>
      <c r="H2498" s="2013">
        <v>400.0</v>
      </c>
    </row>
    <row r="2499">
      <c r="B2499" s="2013">
        <v>2497.0</v>
      </c>
      <c r="C2499" s="2013">
        <v>300.0</v>
      </c>
      <c r="D2499" s="2013">
        <v>599.0</v>
      </c>
      <c r="E2499" s="2013">
        <v>399.0</v>
      </c>
      <c r="F2499" s="2013">
        <v>399.0</v>
      </c>
      <c r="G2499" s="2013">
        <v>400.0</v>
      </c>
      <c r="H2499" s="2013">
        <v>400.0</v>
      </c>
    </row>
    <row r="2500">
      <c r="B2500" s="2013">
        <v>2498.0</v>
      </c>
      <c r="C2500" s="2013">
        <v>299.0</v>
      </c>
      <c r="D2500" s="2013">
        <v>599.0</v>
      </c>
      <c r="E2500" s="2013">
        <v>400.0</v>
      </c>
      <c r="F2500" s="2013">
        <v>400.0</v>
      </c>
      <c r="G2500" s="2013">
        <v>400.0</v>
      </c>
      <c r="H2500" s="2013">
        <v>400.0</v>
      </c>
    </row>
    <row r="2501">
      <c r="B2501" s="2013">
        <v>2499.0</v>
      </c>
      <c r="C2501" s="2013">
        <v>300.0</v>
      </c>
      <c r="D2501" s="2013">
        <v>599.0</v>
      </c>
      <c r="E2501" s="2013">
        <v>400.0</v>
      </c>
      <c r="F2501" s="2013">
        <v>400.0</v>
      </c>
      <c r="G2501" s="2013">
        <v>400.0</v>
      </c>
      <c r="H2501" s="2013">
        <v>400.0</v>
      </c>
    </row>
    <row r="2502">
      <c r="B2502" s="2013">
        <v>2500.0</v>
      </c>
      <c r="C2502" s="2013">
        <v>300.0</v>
      </c>
      <c r="D2502" s="2013">
        <v>600.0</v>
      </c>
      <c r="E2502" s="2013">
        <v>400.0</v>
      </c>
      <c r="F2502" s="2013">
        <v>400.0</v>
      </c>
      <c r="G2502" s="2013">
        <v>400.0</v>
      </c>
      <c r="H2502" s="2013">
        <v>400.0</v>
      </c>
    </row>
    <row r="2503">
      <c r="B2503" s="2013">
        <v>2501.0</v>
      </c>
      <c r="C2503" s="2013">
        <v>300.0</v>
      </c>
      <c r="D2503" s="2013">
        <v>601.0</v>
      </c>
      <c r="E2503" s="2013">
        <v>400.0</v>
      </c>
      <c r="F2503" s="2013">
        <v>400.0</v>
      </c>
      <c r="G2503" s="2013">
        <v>400.0</v>
      </c>
      <c r="H2503" s="2013">
        <v>400.0</v>
      </c>
    </row>
    <row r="2504">
      <c r="B2504" s="2013">
        <v>2502.0</v>
      </c>
      <c r="C2504" s="2013">
        <v>301.0</v>
      </c>
      <c r="D2504" s="2013">
        <v>601.0</v>
      </c>
      <c r="E2504" s="2013">
        <v>400.0</v>
      </c>
      <c r="F2504" s="2013">
        <v>400.0</v>
      </c>
      <c r="G2504" s="2013">
        <v>400.0</v>
      </c>
      <c r="H2504" s="2013">
        <v>400.0</v>
      </c>
    </row>
    <row r="2505">
      <c r="B2505" s="2013">
        <v>2503.0</v>
      </c>
      <c r="C2505" s="2013">
        <v>300.0</v>
      </c>
      <c r="D2505" s="2013">
        <v>601.0</v>
      </c>
      <c r="E2505" s="2013">
        <v>400.0</v>
      </c>
      <c r="F2505" s="2013">
        <v>400.0</v>
      </c>
      <c r="G2505" s="2013">
        <v>401.0</v>
      </c>
      <c r="H2505" s="2013">
        <v>401.0</v>
      </c>
    </row>
    <row r="2506">
      <c r="B2506" s="2013">
        <v>2504.0</v>
      </c>
      <c r="C2506" s="2013">
        <v>301.0</v>
      </c>
      <c r="D2506" s="2013">
        <v>601.0</v>
      </c>
      <c r="E2506" s="2013">
        <v>400.0</v>
      </c>
      <c r="F2506" s="2013">
        <v>400.0</v>
      </c>
      <c r="G2506" s="2013">
        <v>401.0</v>
      </c>
      <c r="H2506" s="2013">
        <v>401.0</v>
      </c>
    </row>
    <row r="2507">
      <c r="B2507" s="2013">
        <v>2505.0</v>
      </c>
      <c r="C2507" s="2013">
        <v>300.0</v>
      </c>
      <c r="D2507" s="2013">
        <v>601.0</v>
      </c>
      <c r="E2507" s="2013">
        <v>401.0</v>
      </c>
      <c r="F2507" s="2013">
        <v>401.0</v>
      </c>
      <c r="G2507" s="2013">
        <v>401.0</v>
      </c>
      <c r="H2507" s="2013">
        <v>401.0</v>
      </c>
    </row>
    <row r="2508">
      <c r="B2508" s="2013">
        <v>2506.0</v>
      </c>
      <c r="C2508" s="2013">
        <v>301.0</v>
      </c>
      <c r="D2508" s="2013">
        <v>601.0</v>
      </c>
      <c r="E2508" s="2013">
        <v>401.0</v>
      </c>
      <c r="F2508" s="2013">
        <v>401.0</v>
      </c>
      <c r="G2508" s="2013">
        <v>401.0</v>
      </c>
      <c r="H2508" s="2013">
        <v>401.0</v>
      </c>
    </row>
    <row r="2509">
      <c r="B2509" s="2013">
        <v>2507.0</v>
      </c>
      <c r="C2509" s="2013">
        <v>301.0</v>
      </c>
      <c r="D2509" s="2013">
        <v>602.0</v>
      </c>
      <c r="E2509" s="2013">
        <v>401.0</v>
      </c>
      <c r="F2509" s="2013">
        <v>401.0</v>
      </c>
      <c r="G2509" s="2013">
        <v>401.0</v>
      </c>
      <c r="H2509" s="2013">
        <v>401.0</v>
      </c>
    </row>
    <row r="2510">
      <c r="B2510" s="2013">
        <v>2508.0</v>
      </c>
      <c r="C2510" s="2013">
        <v>301.0</v>
      </c>
      <c r="D2510" s="2013">
        <v>601.0</v>
      </c>
      <c r="E2510" s="2013">
        <v>401.0</v>
      </c>
      <c r="F2510" s="2013">
        <v>401.0</v>
      </c>
      <c r="G2510" s="2013">
        <v>402.0</v>
      </c>
      <c r="H2510" s="2013">
        <v>402.0</v>
      </c>
    </row>
    <row r="2511">
      <c r="B2511" s="2013">
        <v>2509.0</v>
      </c>
      <c r="C2511" s="2013">
        <v>301.0</v>
      </c>
      <c r="D2511" s="2013">
        <v>602.0</v>
      </c>
      <c r="E2511" s="2013">
        <v>401.0</v>
      </c>
      <c r="F2511" s="2013">
        <v>401.0</v>
      </c>
      <c r="G2511" s="2013">
        <v>402.0</v>
      </c>
      <c r="H2511" s="2013">
        <v>402.0</v>
      </c>
    </row>
    <row r="2512">
      <c r="B2512" s="2013">
        <v>2510.0</v>
      </c>
      <c r="C2512" s="2013">
        <v>301.0</v>
      </c>
      <c r="D2512" s="2013">
        <v>603.0</v>
      </c>
      <c r="E2512" s="2013">
        <v>401.0</v>
      </c>
      <c r="F2512" s="2013">
        <v>401.0</v>
      </c>
      <c r="G2512" s="2013">
        <v>402.0</v>
      </c>
      <c r="H2512" s="2013">
        <v>402.0</v>
      </c>
    </row>
    <row r="2513">
      <c r="B2513" s="2013">
        <v>2511.0</v>
      </c>
      <c r="C2513" s="2013">
        <v>301.0</v>
      </c>
      <c r="D2513" s="2013">
        <v>602.0</v>
      </c>
      <c r="E2513" s="2013">
        <v>402.0</v>
      </c>
      <c r="F2513" s="2013">
        <v>402.0</v>
      </c>
      <c r="G2513" s="2013">
        <v>402.0</v>
      </c>
      <c r="H2513" s="2013">
        <v>402.0</v>
      </c>
    </row>
    <row r="2514">
      <c r="B2514" s="2013">
        <v>2512.0</v>
      </c>
      <c r="C2514" s="2013">
        <v>301.0</v>
      </c>
      <c r="D2514" s="2013">
        <v>603.0</v>
      </c>
      <c r="E2514" s="2013">
        <v>402.0</v>
      </c>
      <c r="F2514" s="2013">
        <v>402.0</v>
      </c>
      <c r="G2514" s="2013">
        <v>402.0</v>
      </c>
      <c r="H2514" s="2013">
        <v>402.0</v>
      </c>
    </row>
    <row r="2515">
      <c r="B2515" s="2013">
        <v>2513.0</v>
      </c>
      <c r="C2515" s="2013">
        <v>302.0</v>
      </c>
      <c r="D2515" s="2013">
        <v>603.0</v>
      </c>
      <c r="E2515" s="2013">
        <v>402.0</v>
      </c>
      <c r="F2515" s="2013">
        <v>402.0</v>
      </c>
      <c r="G2515" s="2013">
        <v>402.0</v>
      </c>
      <c r="H2515" s="2013">
        <v>402.0</v>
      </c>
    </row>
    <row r="2516">
      <c r="B2516" s="2013">
        <v>2514.0</v>
      </c>
      <c r="C2516" s="2013">
        <v>302.0</v>
      </c>
      <c r="D2516" s="2013">
        <v>604.0</v>
      </c>
      <c r="E2516" s="2013">
        <v>402.0</v>
      </c>
      <c r="F2516" s="2013">
        <v>402.0</v>
      </c>
      <c r="G2516" s="2013">
        <v>402.0</v>
      </c>
      <c r="H2516" s="2013">
        <v>402.0</v>
      </c>
    </row>
    <row r="2517">
      <c r="B2517" s="2013">
        <v>2515.0</v>
      </c>
      <c r="C2517" s="2013">
        <v>302.0</v>
      </c>
      <c r="D2517" s="2013">
        <v>603.0</v>
      </c>
      <c r="E2517" s="2013">
        <v>402.0</v>
      </c>
      <c r="F2517" s="2013">
        <v>402.0</v>
      </c>
      <c r="G2517" s="2013">
        <v>403.0</v>
      </c>
      <c r="H2517" s="2013">
        <v>403.0</v>
      </c>
    </row>
    <row r="2518">
      <c r="B2518" s="2013">
        <v>2516.0</v>
      </c>
      <c r="C2518" s="2013">
        <v>302.0</v>
      </c>
      <c r="D2518" s="2013">
        <v>604.0</v>
      </c>
      <c r="E2518" s="2013">
        <v>402.0</v>
      </c>
      <c r="F2518" s="2013">
        <v>402.0</v>
      </c>
      <c r="G2518" s="2013">
        <v>403.0</v>
      </c>
      <c r="H2518" s="2013">
        <v>403.0</v>
      </c>
    </row>
    <row r="2519">
      <c r="B2519" s="2013">
        <v>2517.0</v>
      </c>
      <c r="C2519" s="2013">
        <v>302.0</v>
      </c>
      <c r="D2519" s="2013">
        <v>605.0</v>
      </c>
      <c r="E2519" s="2013">
        <v>402.0</v>
      </c>
      <c r="F2519" s="2013">
        <v>402.0</v>
      </c>
      <c r="G2519" s="2013">
        <v>403.0</v>
      </c>
      <c r="H2519" s="2013">
        <v>403.0</v>
      </c>
    </row>
    <row r="2520">
      <c r="B2520" s="2013">
        <v>2518.0</v>
      </c>
      <c r="C2520" s="2013">
        <v>302.0</v>
      </c>
      <c r="D2520" s="2013">
        <v>604.0</v>
      </c>
      <c r="E2520" s="2013">
        <v>403.0</v>
      </c>
      <c r="F2520" s="2013">
        <v>403.0</v>
      </c>
      <c r="G2520" s="2013">
        <v>403.0</v>
      </c>
      <c r="H2520" s="2013">
        <v>403.0</v>
      </c>
    </row>
    <row r="2521">
      <c r="B2521" s="2013">
        <v>2519.0</v>
      </c>
      <c r="C2521" s="2013">
        <v>302.0</v>
      </c>
      <c r="D2521" s="2013">
        <v>605.0</v>
      </c>
      <c r="E2521" s="2013">
        <v>403.0</v>
      </c>
      <c r="F2521" s="2013">
        <v>403.0</v>
      </c>
      <c r="G2521" s="2013">
        <v>403.0</v>
      </c>
      <c r="H2521" s="2013">
        <v>403.0</v>
      </c>
    </row>
    <row r="2522">
      <c r="B2522" s="2013">
        <v>2520.0</v>
      </c>
      <c r="C2522" s="2013">
        <v>303.0</v>
      </c>
      <c r="D2522" s="2013">
        <v>605.0</v>
      </c>
      <c r="E2522" s="2013">
        <v>403.0</v>
      </c>
      <c r="F2522" s="2013">
        <v>403.0</v>
      </c>
      <c r="G2522" s="2013">
        <v>403.0</v>
      </c>
      <c r="H2522" s="2013">
        <v>403.0</v>
      </c>
    </row>
    <row r="2523">
      <c r="B2523" s="2013">
        <v>2521.0</v>
      </c>
      <c r="C2523" s="2013">
        <v>302.0</v>
      </c>
      <c r="D2523" s="2013">
        <v>605.0</v>
      </c>
      <c r="E2523" s="2013">
        <v>403.0</v>
      </c>
      <c r="F2523" s="2013">
        <v>403.0</v>
      </c>
      <c r="G2523" s="2013">
        <v>404.0</v>
      </c>
      <c r="H2523" s="2013">
        <v>404.0</v>
      </c>
    </row>
    <row r="2524">
      <c r="B2524" s="2013">
        <v>2522.0</v>
      </c>
      <c r="C2524" s="2013">
        <v>303.0</v>
      </c>
      <c r="D2524" s="2013">
        <v>605.0</v>
      </c>
      <c r="E2524" s="2013">
        <v>403.0</v>
      </c>
      <c r="F2524" s="2013">
        <v>403.0</v>
      </c>
      <c r="G2524" s="2013">
        <v>404.0</v>
      </c>
      <c r="H2524" s="2013">
        <v>404.0</v>
      </c>
    </row>
    <row r="2525">
      <c r="B2525" s="2013">
        <v>2523.0</v>
      </c>
      <c r="C2525" s="2013">
        <v>302.0</v>
      </c>
      <c r="D2525" s="2013">
        <v>605.0</v>
      </c>
      <c r="E2525" s="2013">
        <v>404.0</v>
      </c>
      <c r="F2525" s="2013">
        <v>404.0</v>
      </c>
      <c r="G2525" s="2013">
        <v>404.0</v>
      </c>
      <c r="H2525" s="2013">
        <v>404.0</v>
      </c>
    </row>
    <row r="2526">
      <c r="B2526" s="2013">
        <v>2524.0</v>
      </c>
      <c r="C2526" s="2013">
        <v>303.0</v>
      </c>
      <c r="D2526" s="2013">
        <v>605.0</v>
      </c>
      <c r="E2526" s="2013">
        <v>404.0</v>
      </c>
      <c r="F2526" s="2013">
        <v>404.0</v>
      </c>
      <c r="G2526" s="2013">
        <v>404.0</v>
      </c>
      <c r="H2526" s="2013">
        <v>404.0</v>
      </c>
    </row>
    <row r="2527">
      <c r="B2527" s="2013">
        <v>2525.0</v>
      </c>
      <c r="C2527" s="2013">
        <v>303.0</v>
      </c>
      <c r="D2527" s="2013">
        <v>606.0</v>
      </c>
      <c r="E2527" s="2013">
        <v>404.0</v>
      </c>
      <c r="F2527" s="2013">
        <v>404.0</v>
      </c>
      <c r="G2527" s="2013">
        <v>404.0</v>
      </c>
      <c r="H2527" s="2013">
        <v>404.0</v>
      </c>
    </row>
    <row r="2528">
      <c r="B2528" s="2013">
        <v>2526.0</v>
      </c>
      <c r="C2528" s="2013">
        <v>303.0</v>
      </c>
      <c r="D2528" s="2013">
        <v>607.0</v>
      </c>
      <c r="E2528" s="2013">
        <v>404.0</v>
      </c>
      <c r="F2528" s="2013">
        <v>404.0</v>
      </c>
      <c r="G2528" s="2013">
        <v>404.0</v>
      </c>
      <c r="H2528" s="2013">
        <v>404.0</v>
      </c>
    </row>
    <row r="2529">
      <c r="B2529" s="2013">
        <v>2527.0</v>
      </c>
      <c r="C2529" s="2013">
        <v>304.0</v>
      </c>
      <c r="D2529" s="2013">
        <v>607.0</v>
      </c>
      <c r="E2529" s="2013">
        <v>404.0</v>
      </c>
      <c r="F2529" s="2013">
        <v>404.0</v>
      </c>
      <c r="G2529" s="2013">
        <v>404.0</v>
      </c>
      <c r="H2529" s="2013">
        <v>404.0</v>
      </c>
    </row>
    <row r="2530">
      <c r="B2530" s="2013">
        <v>2528.0</v>
      </c>
      <c r="C2530" s="2013">
        <v>303.0</v>
      </c>
      <c r="D2530" s="2013">
        <v>607.0</v>
      </c>
      <c r="E2530" s="2013">
        <v>404.0</v>
      </c>
      <c r="F2530" s="2013">
        <v>404.0</v>
      </c>
      <c r="G2530" s="2013">
        <v>405.0</v>
      </c>
      <c r="H2530" s="2013">
        <v>405.0</v>
      </c>
    </row>
    <row r="2531">
      <c r="B2531" s="2013">
        <v>2529.0</v>
      </c>
      <c r="C2531" s="2013">
        <v>304.0</v>
      </c>
      <c r="D2531" s="2013">
        <v>607.0</v>
      </c>
      <c r="E2531" s="2013">
        <v>404.0</v>
      </c>
      <c r="F2531" s="2013">
        <v>404.0</v>
      </c>
      <c r="G2531" s="2013">
        <v>405.0</v>
      </c>
      <c r="H2531" s="2013">
        <v>405.0</v>
      </c>
    </row>
    <row r="2532">
      <c r="B2532" s="2013">
        <v>2530.0</v>
      </c>
      <c r="C2532" s="2013">
        <v>303.0</v>
      </c>
      <c r="D2532" s="2013">
        <v>607.0</v>
      </c>
      <c r="E2532" s="2013">
        <v>405.0</v>
      </c>
      <c r="F2532" s="2013">
        <v>405.0</v>
      </c>
      <c r="G2532" s="2013">
        <v>405.0</v>
      </c>
      <c r="H2532" s="2013">
        <v>405.0</v>
      </c>
    </row>
    <row r="2533">
      <c r="B2533" s="2013">
        <v>2531.0</v>
      </c>
      <c r="C2533" s="2013">
        <v>304.0</v>
      </c>
      <c r="D2533" s="2013">
        <v>607.0</v>
      </c>
      <c r="E2533" s="2013">
        <v>405.0</v>
      </c>
      <c r="F2533" s="2013">
        <v>405.0</v>
      </c>
      <c r="G2533" s="2013">
        <v>405.0</v>
      </c>
      <c r="H2533" s="2013">
        <v>405.0</v>
      </c>
    </row>
    <row r="2534">
      <c r="B2534" s="2013">
        <v>2532.0</v>
      </c>
      <c r="C2534" s="2013">
        <v>304.0</v>
      </c>
      <c r="D2534" s="2013">
        <v>608.0</v>
      </c>
      <c r="E2534" s="2013">
        <v>405.0</v>
      </c>
      <c r="F2534" s="2013">
        <v>405.0</v>
      </c>
      <c r="G2534" s="2013">
        <v>405.0</v>
      </c>
      <c r="H2534" s="2013">
        <v>405.0</v>
      </c>
    </row>
    <row r="2535">
      <c r="B2535" s="2013">
        <v>2533.0</v>
      </c>
      <c r="C2535" s="2013">
        <v>304.0</v>
      </c>
      <c r="D2535" s="2013">
        <v>607.0</v>
      </c>
      <c r="E2535" s="2013">
        <v>405.0</v>
      </c>
      <c r="F2535" s="2013">
        <v>405.0</v>
      </c>
      <c r="G2535" s="2013">
        <v>406.0</v>
      </c>
      <c r="H2535" s="2013">
        <v>406.0</v>
      </c>
    </row>
    <row r="2536">
      <c r="B2536" s="2013">
        <v>2534.0</v>
      </c>
      <c r="C2536" s="2013">
        <v>304.0</v>
      </c>
      <c r="D2536" s="2013">
        <v>608.0</v>
      </c>
      <c r="E2536" s="2013">
        <v>405.0</v>
      </c>
      <c r="F2536" s="2013">
        <v>405.0</v>
      </c>
      <c r="G2536" s="2013">
        <v>406.0</v>
      </c>
      <c r="H2536" s="2013">
        <v>406.0</v>
      </c>
    </row>
    <row r="2537">
      <c r="B2537" s="2013">
        <v>2535.0</v>
      </c>
      <c r="C2537" s="2013">
        <v>304.0</v>
      </c>
      <c r="D2537" s="2013">
        <v>609.0</v>
      </c>
      <c r="E2537" s="2013">
        <v>405.0</v>
      </c>
      <c r="F2537" s="2013">
        <v>405.0</v>
      </c>
      <c r="G2537" s="2013">
        <v>406.0</v>
      </c>
      <c r="H2537" s="2013">
        <v>406.0</v>
      </c>
    </row>
    <row r="2538">
      <c r="B2538" s="2013">
        <v>2536.0</v>
      </c>
      <c r="C2538" s="2013">
        <v>304.0</v>
      </c>
      <c r="D2538" s="2013">
        <v>608.0</v>
      </c>
      <c r="E2538" s="2013">
        <v>406.0</v>
      </c>
      <c r="F2538" s="2013">
        <v>406.0</v>
      </c>
      <c r="G2538" s="2013">
        <v>406.0</v>
      </c>
      <c r="H2538" s="2013">
        <v>406.0</v>
      </c>
    </row>
    <row r="2539">
      <c r="B2539" s="2013">
        <v>2537.0</v>
      </c>
      <c r="C2539" s="2013">
        <v>304.0</v>
      </c>
      <c r="D2539" s="2013">
        <v>609.0</v>
      </c>
      <c r="E2539" s="2013">
        <v>406.0</v>
      </c>
      <c r="F2539" s="2013">
        <v>406.0</v>
      </c>
      <c r="G2539" s="2013">
        <v>406.0</v>
      </c>
      <c r="H2539" s="2013">
        <v>406.0</v>
      </c>
    </row>
    <row r="2540">
      <c r="B2540" s="2013">
        <v>2538.0</v>
      </c>
      <c r="C2540" s="2013">
        <v>305.0</v>
      </c>
      <c r="D2540" s="2013">
        <v>609.0</v>
      </c>
      <c r="E2540" s="2013">
        <v>406.0</v>
      </c>
      <c r="F2540" s="2013">
        <v>406.0</v>
      </c>
      <c r="G2540" s="2013">
        <v>406.0</v>
      </c>
      <c r="H2540" s="2013">
        <v>406.0</v>
      </c>
    </row>
    <row r="2541">
      <c r="B2541" s="2013">
        <v>2539.0</v>
      </c>
      <c r="C2541" s="2013">
        <v>305.0</v>
      </c>
      <c r="D2541" s="2013">
        <v>610.0</v>
      </c>
      <c r="E2541" s="2013">
        <v>406.0</v>
      </c>
      <c r="F2541" s="2013">
        <v>406.0</v>
      </c>
      <c r="G2541" s="2013">
        <v>406.0</v>
      </c>
      <c r="H2541" s="2013">
        <v>406.0</v>
      </c>
    </row>
    <row r="2542">
      <c r="B2542" s="2013">
        <v>2540.0</v>
      </c>
      <c r="C2542" s="2013">
        <v>305.0</v>
      </c>
      <c r="D2542" s="2013">
        <v>609.0</v>
      </c>
      <c r="E2542" s="2013">
        <v>406.0</v>
      </c>
      <c r="F2542" s="2013">
        <v>406.0</v>
      </c>
      <c r="G2542" s="2013">
        <v>407.0</v>
      </c>
      <c r="H2542" s="2013">
        <v>407.0</v>
      </c>
    </row>
    <row r="2543">
      <c r="B2543" s="2013">
        <v>2541.0</v>
      </c>
      <c r="C2543" s="2013">
        <v>305.0</v>
      </c>
      <c r="D2543" s="2013">
        <v>610.0</v>
      </c>
      <c r="E2543" s="2013">
        <v>406.0</v>
      </c>
      <c r="F2543" s="2013">
        <v>406.0</v>
      </c>
      <c r="G2543" s="2013">
        <v>407.0</v>
      </c>
      <c r="H2543" s="2013">
        <v>407.0</v>
      </c>
    </row>
    <row r="2544">
      <c r="B2544" s="2013">
        <v>2542.0</v>
      </c>
      <c r="C2544" s="2013">
        <v>305.0</v>
      </c>
      <c r="D2544" s="2013">
        <v>611.0</v>
      </c>
      <c r="E2544" s="2013">
        <v>406.0</v>
      </c>
      <c r="F2544" s="2013">
        <v>406.0</v>
      </c>
      <c r="G2544" s="2013">
        <v>407.0</v>
      </c>
      <c r="H2544" s="2013">
        <v>407.0</v>
      </c>
    </row>
    <row r="2545">
      <c r="B2545" s="2013">
        <v>2543.0</v>
      </c>
      <c r="C2545" s="2013">
        <v>305.0</v>
      </c>
      <c r="D2545" s="2013">
        <v>610.0</v>
      </c>
      <c r="E2545" s="2013">
        <v>407.0</v>
      </c>
      <c r="F2545" s="2013">
        <v>407.0</v>
      </c>
      <c r="G2545" s="2013">
        <v>407.0</v>
      </c>
      <c r="H2545" s="2013">
        <v>407.0</v>
      </c>
    </row>
    <row r="2546">
      <c r="B2546" s="2013">
        <v>2544.0</v>
      </c>
      <c r="C2546" s="2013">
        <v>305.0</v>
      </c>
      <c r="D2546" s="2013">
        <v>611.0</v>
      </c>
      <c r="E2546" s="2013">
        <v>407.0</v>
      </c>
      <c r="F2546" s="2013">
        <v>407.0</v>
      </c>
      <c r="G2546" s="2013">
        <v>407.0</v>
      </c>
      <c r="H2546" s="2013">
        <v>407.0</v>
      </c>
    </row>
    <row r="2547">
      <c r="B2547" s="2013">
        <v>2545.0</v>
      </c>
      <c r="C2547" s="2013">
        <v>306.0</v>
      </c>
      <c r="D2547" s="2013">
        <v>611.0</v>
      </c>
      <c r="E2547" s="2013">
        <v>407.0</v>
      </c>
      <c r="F2547" s="2013">
        <v>407.0</v>
      </c>
      <c r="G2547" s="2013">
        <v>407.0</v>
      </c>
      <c r="H2547" s="2013">
        <v>407.0</v>
      </c>
    </row>
    <row r="2548">
      <c r="B2548" s="2013">
        <v>2546.0</v>
      </c>
      <c r="C2548" s="2013">
        <v>305.0</v>
      </c>
      <c r="D2548" s="2013">
        <v>611.0</v>
      </c>
      <c r="E2548" s="2013">
        <v>407.0</v>
      </c>
      <c r="F2548" s="2013">
        <v>407.0</v>
      </c>
      <c r="G2548" s="2013">
        <v>408.0</v>
      </c>
      <c r="H2548" s="2013">
        <v>408.0</v>
      </c>
    </row>
    <row r="2549">
      <c r="B2549" s="2013">
        <v>2547.0</v>
      </c>
      <c r="C2549" s="2013">
        <v>306.0</v>
      </c>
      <c r="D2549" s="2013">
        <v>611.0</v>
      </c>
      <c r="E2549" s="2013">
        <v>407.0</v>
      </c>
      <c r="F2549" s="2013">
        <v>407.0</v>
      </c>
      <c r="G2549" s="2013">
        <v>408.0</v>
      </c>
      <c r="H2549" s="2013">
        <v>408.0</v>
      </c>
    </row>
    <row r="2550">
      <c r="B2550" s="2013">
        <v>2548.0</v>
      </c>
      <c r="C2550" s="2013">
        <v>305.0</v>
      </c>
      <c r="D2550" s="2013">
        <v>611.0</v>
      </c>
      <c r="E2550" s="2013">
        <v>408.0</v>
      </c>
      <c r="F2550" s="2013">
        <v>408.0</v>
      </c>
      <c r="G2550" s="2013">
        <v>408.0</v>
      </c>
      <c r="H2550" s="2013">
        <v>408.0</v>
      </c>
    </row>
    <row r="2551">
      <c r="B2551" s="2013">
        <v>2549.0</v>
      </c>
      <c r="C2551" s="2013">
        <v>306.0</v>
      </c>
      <c r="D2551" s="2013">
        <v>611.0</v>
      </c>
      <c r="E2551" s="2013">
        <v>408.0</v>
      </c>
      <c r="F2551" s="2013">
        <v>408.0</v>
      </c>
      <c r="G2551" s="2013">
        <v>408.0</v>
      </c>
      <c r="H2551" s="2013">
        <v>408.0</v>
      </c>
    </row>
    <row r="2552">
      <c r="B2552" s="2013">
        <v>2550.0</v>
      </c>
      <c r="C2552" s="2013">
        <v>306.0</v>
      </c>
      <c r="D2552" s="2013">
        <v>612.0</v>
      </c>
      <c r="E2552" s="2013">
        <v>408.0</v>
      </c>
      <c r="F2552" s="2013">
        <v>408.0</v>
      </c>
      <c r="G2552" s="2013">
        <v>408.0</v>
      </c>
      <c r="H2552" s="2013">
        <v>408.0</v>
      </c>
    </row>
    <row r="2553">
      <c r="B2553" s="2013">
        <v>2551.0</v>
      </c>
      <c r="C2553" s="2013">
        <v>306.0</v>
      </c>
      <c r="D2553" s="2013">
        <v>613.0</v>
      </c>
      <c r="E2553" s="2013">
        <v>408.0</v>
      </c>
      <c r="F2553" s="2013">
        <v>408.0</v>
      </c>
      <c r="G2553" s="2013">
        <v>408.0</v>
      </c>
      <c r="H2553" s="2013">
        <v>408.0</v>
      </c>
    </row>
    <row r="2554">
      <c r="B2554" s="2013">
        <v>2552.0</v>
      </c>
      <c r="C2554" s="2013">
        <v>307.0</v>
      </c>
      <c r="D2554" s="2013">
        <v>613.0</v>
      </c>
      <c r="E2554" s="2013">
        <v>408.0</v>
      </c>
      <c r="F2554" s="2013">
        <v>408.0</v>
      </c>
      <c r="G2554" s="2013">
        <v>408.0</v>
      </c>
      <c r="H2554" s="2013">
        <v>408.0</v>
      </c>
    </row>
    <row r="2555">
      <c r="B2555" s="2013">
        <v>2553.0</v>
      </c>
      <c r="C2555" s="2013">
        <v>306.0</v>
      </c>
      <c r="D2555" s="2013">
        <v>613.0</v>
      </c>
      <c r="E2555" s="2013">
        <v>408.0</v>
      </c>
      <c r="F2555" s="2013">
        <v>408.0</v>
      </c>
      <c r="G2555" s="2013">
        <v>409.0</v>
      </c>
      <c r="H2555" s="2013">
        <v>409.0</v>
      </c>
    </row>
    <row r="2556">
      <c r="B2556" s="2013">
        <v>2554.0</v>
      </c>
      <c r="C2556" s="2013">
        <v>307.0</v>
      </c>
      <c r="D2556" s="2013">
        <v>613.0</v>
      </c>
      <c r="E2556" s="2013">
        <v>408.0</v>
      </c>
      <c r="F2556" s="2013">
        <v>408.0</v>
      </c>
      <c r="G2556" s="2013">
        <v>409.0</v>
      </c>
      <c r="H2556" s="2013">
        <v>409.0</v>
      </c>
    </row>
    <row r="2557">
      <c r="B2557" s="2013">
        <v>2555.0</v>
      </c>
      <c r="C2557" s="2013">
        <v>306.0</v>
      </c>
      <c r="D2557" s="2013">
        <v>613.0</v>
      </c>
      <c r="E2557" s="2013">
        <v>409.0</v>
      </c>
      <c r="F2557" s="2013">
        <v>409.0</v>
      </c>
      <c r="G2557" s="2013">
        <v>409.0</v>
      </c>
      <c r="H2557" s="2013">
        <v>409.0</v>
      </c>
    </row>
    <row r="2558">
      <c r="B2558" s="2013">
        <v>2556.0</v>
      </c>
      <c r="C2558" s="2013">
        <v>307.0</v>
      </c>
      <c r="D2558" s="2013">
        <v>613.0</v>
      </c>
      <c r="E2558" s="2013">
        <v>409.0</v>
      </c>
      <c r="F2558" s="2013">
        <v>409.0</v>
      </c>
      <c r="G2558" s="2013">
        <v>409.0</v>
      </c>
      <c r="H2558" s="2013">
        <v>409.0</v>
      </c>
    </row>
    <row r="2559">
      <c r="B2559" s="2013">
        <v>2557.0</v>
      </c>
      <c r="C2559" s="2013">
        <v>307.0</v>
      </c>
      <c r="D2559" s="2013">
        <v>614.0</v>
      </c>
      <c r="E2559" s="2013">
        <v>409.0</v>
      </c>
      <c r="F2559" s="2013">
        <v>409.0</v>
      </c>
      <c r="G2559" s="2013">
        <v>409.0</v>
      </c>
      <c r="H2559" s="2013">
        <v>409.0</v>
      </c>
    </row>
    <row r="2560">
      <c r="B2560" s="2013">
        <v>2558.0</v>
      </c>
      <c r="C2560" s="2013">
        <v>307.0</v>
      </c>
      <c r="D2560" s="2013">
        <v>613.0</v>
      </c>
      <c r="E2560" s="2013">
        <v>409.0</v>
      </c>
      <c r="F2560" s="2013">
        <v>409.0</v>
      </c>
      <c r="G2560" s="2013">
        <v>410.0</v>
      </c>
      <c r="H2560" s="2013">
        <v>410.0</v>
      </c>
    </row>
    <row r="2561">
      <c r="B2561" s="2013">
        <v>2559.0</v>
      </c>
      <c r="C2561" s="2013">
        <v>307.0</v>
      </c>
      <c r="D2561" s="2013">
        <v>614.0</v>
      </c>
      <c r="E2561" s="2013">
        <v>409.0</v>
      </c>
      <c r="F2561" s="2013">
        <v>409.0</v>
      </c>
      <c r="G2561" s="2013">
        <v>410.0</v>
      </c>
      <c r="H2561" s="2013">
        <v>410.0</v>
      </c>
    </row>
    <row r="2562">
      <c r="B2562" s="2013">
        <v>2560.0</v>
      </c>
      <c r="C2562" s="2013">
        <v>307.0</v>
      </c>
      <c r="D2562" s="2013">
        <v>615.0</v>
      </c>
      <c r="E2562" s="2013">
        <v>409.0</v>
      </c>
      <c r="F2562" s="2013">
        <v>409.0</v>
      </c>
      <c r="G2562" s="2013">
        <v>410.0</v>
      </c>
      <c r="H2562" s="2013">
        <v>410.0</v>
      </c>
    </row>
    <row r="2563">
      <c r="B2563" s="2013">
        <v>2561.0</v>
      </c>
      <c r="C2563" s="2013">
        <v>307.0</v>
      </c>
      <c r="D2563" s="2013">
        <v>614.0</v>
      </c>
      <c r="E2563" s="2013">
        <v>410.0</v>
      </c>
      <c r="F2563" s="2013">
        <v>410.0</v>
      </c>
      <c r="G2563" s="2013">
        <v>410.0</v>
      </c>
      <c r="H2563" s="2013">
        <v>410.0</v>
      </c>
    </row>
    <row r="2564">
      <c r="B2564" s="2013">
        <v>2562.0</v>
      </c>
      <c r="C2564" s="2013">
        <v>307.0</v>
      </c>
      <c r="D2564" s="2013">
        <v>615.0</v>
      </c>
      <c r="E2564" s="2013">
        <v>410.0</v>
      </c>
      <c r="F2564" s="2013">
        <v>410.0</v>
      </c>
      <c r="G2564" s="2013">
        <v>410.0</v>
      </c>
      <c r="H2564" s="2013">
        <v>410.0</v>
      </c>
    </row>
    <row r="2565">
      <c r="B2565" s="2013">
        <v>2563.0</v>
      </c>
      <c r="C2565" s="2013">
        <v>308.0</v>
      </c>
      <c r="D2565" s="2013">
        <v>615.0</v>
      </c>
      <c r="E2565" s="2013">
        <v>410.0</v>
      </c>
      <c r="F2565" s="2013">
        <v>410.0</v>
      </c>
      <c r="G2565" s="2013">
        <v>410.0</v>
      </c>
      <c r="H2565" s="2013">
        <v>410.0</v>
      </c>
    </row>
    <row r="2566">
      <c r="B2566" s="2013">
        <v>2564.0</v>
      </c>
      <c r="C2566" s="2013">
        <v>308.0</v>
      </c>
      <c r="D2566" s="2013">
        <v>616.0</v>
      </c>
      <c r="E2566" s="2013">
        <v>410.0</v>
      </c>
      <c r="F2566" s="2013">
        <v>410.0</v>
      </c>
      <c r="G2566" s="2013">
        <v>410.0</v>
      </c>
      <c r="H2566" s="2013">
        <v>410.0</v>
      </c>
    </row>
    <row r="2567">
      <c r="B2567" s="2013">
        <v>2565.0</v>
      </c>
      <c r="C2567" s="2013">
        <v>308.0</v>
      </c>
      <c r="D2567" s="2013">
        <v>615.0</v>
      </c>
      <c r="E2567" s="2013">
        <v>410.0</v>
      </c>
      <c r="F2567" s="2013">
        <v>410.0</v>
      </c>
      <c r="G2567" s="2013">
        <v>411.0</v>
      </c>
      <c r="H2567" s="2013">
        <v>411.0</v>
      </c>
    </row>
    <row r="2568">
      <c r="B2568" s="2013">
        <v>2566.0</v>
      </c>
      <c r="C2568" s="2013">
        <v>308.0</v>
      </c>
      <c r="D2568" s="2013">
        <v>616.0</v>
      </c>
      <c r="E2568" s="2013">
        <v>410.0</v>
      </c>
      <c r="F2568" s="2013">
        <v>410.0</v>
      </c>
      <c r="G2568" s="2013">
        <v>411.0</v>
      </c>
      <c r="H2568" s="2013">
        <v>411.0</v>
      </c>
    </row>
    <row r="2569">
      <c r="B2569" s="2013">
        <v>2567.0</v>
      </c>
      <c r="C2569" s="2013">
        <v>308.0</v>
      </c>
      <c r="D2569" s="2013">
        <v>617.0</v>
      </c>
      <c r="E2569" s="2013">
        <v>410.0</v>
      </c>
      <c r="F2569" s="2013">
        <v>410.0</v>
      </c>
      <c r="G2569" s="2013">
        <v>411.0</v>
      </c>
      <c r="H2569" s="2013">
        <v>411.0</v>
      </c>
    </row>
    <row r="2570">
      <c r="B2570" s="2013">
        <v>2568.0</v>
      </c>
      <c r="C2570" s="2013">
        <v>308.0</v>
      </c>
      <c r="D2570" s="2013">
        <v>616.0</v>
      </c>
      <c r="E2570" s="2013">
        <v>411.0</v>
      </c>
      <c r="F2570" s="2013">
        <v>411.0</v>
      </c>
      <c r="G2570" s="2013">
        <v>411.0</v>
      </c>
      <c r="H2570" s="2013">
        <v>411.0</v>
      </c>
    </row>
    <row r="2571">
      <c r="B2571" s="2013">
        <v>2569.0</v>
      </c>
      <c r="C2571" s="2013">
        <v>308.0</v>
      </c>
      <c r="D2571" s="2013">
        <v>617.0</v>
      </c>
      <c r="E2571" s="2013">
        <v>411.0</v>
      </c>
      <c r="F2571" s="2013">
        <v>411.0</v>
      </c>
      <c r="G2571" s="2013">
        <v>411.0</v>
      </c>
      <c r="H2571" s="2013">
        <v>411.0</v>
      </c>
    </row>
    <row r="2572">
      <c r="B2572" s="2013">
        <v>2570.0</v>
      </c>
      <c r="C2572" s="2013">
        <v>309.0</v>
      </c>
      <c r="D2572" s="2013">
        <v>617.0</v>
      </c>
      <c r="E2572" s="2013">
        <v>411.0</v>
      </c>
      <c r="F2572" s="2013">
        <v>411.0</v>
      </c>
      <c r="G2572" s="2013">
        <v>411.0</v>
      </c>
      <c r="H2572" s="2013">
        <v>411.0</v>
      </c>
    </row>
    <row r="2573">
      <c r="B2573" s="2013">
        <v>2571.0</v>
      </c>
      <c r="C2573" s="2013">
        <v>308.0</v>
      </c>
      <c r="D2573" s="2013">
        <v>617.0</v>
      </c>
      <c r="E2573" s="2013">
        <v>411.0</v>
      </c>
      <c r="F2573" s="2013">
        <v>411.0</v>
      </c>
      <c r="G2573" s="2013">
        <v>412.0</v>
      </c>
      <c r="H2573" s="2013">
        <v>412.0</v>
      </c>
    </row>
    <row r="2574">
      <c r="B2574" s="2013">
        <v>2572.0</v>
      </c>
      <c r="C2574" s="2013">
        <v>309.0</v>
      </c>
      <c r="D2574" s="2013">
        <v>617.0</v>
      </c>
      <c r="E2574" s="2013">
        <v>411.0</v>
      </c>
      <c r="F2574" s="2013">
        <v>411.0</v>
      </c>
      <c r="G2574" s="2013">
        <v>412.0</v>
      </c>
      <c r="H2574" s="2013">
        <v>412.0</v>
      </c>
    </row>
    <row r="2575">
      <c r="B2575" s="2013">
        <v>2573.0</v>
      </c>
      <c r="C2575" s="2013">
        <v>308.0</v>
      </c>
      <c r="D2575" s="2013">
        <v>617.0</v>
      </c>
      <c r="E2575" s="2013">
        <v>412.0</v>
      </c>
      <c r="F2575" s="2013">
        <v>412.0</v>
      </c>
      <c r="G2575" s="2013">
        <v>412.0</v>
      </c>
      <c r="H2575" s="2013">
        <v>412.0</v>
      </c>
    </row>
    <row r="2576">
      <c r="B2576" s="2013">
        <v>2574.0</v>
      </c>
      <c r="C2576" s="2013">
        <v>309.0</v>
      </c>
      <c r="D2576" s="2013">
        <v>617.0</v>
      </c>
      <c r="E2576" s="2013">
        <v>412.0</v>
      </c>
      <c r="F2576" s="2013">
        <v>412.0</v>
      </c>
      <c r="G2576" s="2013">
        <v>412.0</v>
      </c>
      <c r="H2576" s="2013">
        <v>412.0</v>
      </c>
    </row>
    <row r="2577">
      <c r="B2577" s="2013">
        <v>2575.0</v>
      </c>
      <c r="C2577" s="2013">
        <v>309.0</v>
      </c>
      <c r="D2577" s="2013">
        <v>618.0</v>
      </c>
      <c r="E2577" s="2013">
        <v>412.0</v>
      </c>
      <c r="F2577" s="2013">
        <v>412.0</v>
      </c>
      <c r="G2577" s="2013">
        <v>412.0</v>
      </c>
      <c r="H2577" s="2013">
        <v>412.0</v>
      </c>
    </row>
    <row r="2578">
      <c r="B2578" s="2013">
        <v>2576.0</v>
      </c>
      <c r="C2578" s="2013">
        <v>309.0</v>
      </c>
      <c r="D2578" s="2013">
        <v>619.0</v>
      </c>
      <c r="E2578" s="2013">
        <v>412.0</v>
      </c>
      <c r="F2578" s="2013">
        <v>412.0</v>
      </c>
      <c r="G2578" s="2013">
        <v>412.0</v>
      </c>
      <c r="H2578" s="2013">
        <v>412.0</v>
      </c>
    </row>
    <row r="2579">
      <c r="B2579" s="2013">
        <v>2577.0</v>
      </c>
      <c r="C2579" s="2013">
        <v>310.0</v>
      </c>
      <c r="D2579" s="2013">
        <v>619.0</v>
      </c>
      <c r="E2579" s="2013">
        <v>412.0</v>
      </c>
      <c r="F2579" s="2013">
        <v>412.0</v>
      </c>
      <c r="G2579" s="2013">
        <v>412.0</v>
      </c>
      <c r="H2579" s="2013">
        <v>412.0</v>
      </c>
    </row>
    <row r="2580">
      <c r="B2580" s="2013">
        <v>2578.0</v>
      </c>
      <c r="C2580" s="2013">
        <v>309.0</v>
      </c>
      <c r="D2580" s="2013">
        <v>619.0</v>
      </c>
      <c r="E2580" s="2013">
        <v>412.0</v>
      </c>
      <c r="F2580" s="2013">
        <v>412.0</v>
      </c>
      <c r="G2580" s="2013">
        <v>413.0</v>
      </c>
      <c r="H2580" s="2013">
        <v>413.0</v>
      </c>
    </row>
    <row r="2581">
      <c r="B2581" s="2013">
        <v>2579.0</v>
      </c>
      <c r="C2581" s="2013">
        <v>310.0</v>
      </c>
      <c r="D2581" s="2013">
        <v>619.0</v>
      </c>
      <c r="E2581" s="2013">
        <v>412.0</v>
      </c>
      <c r="F2581" s="2013">
        <v>412.0</v>
      </c>
      <c r="G2581" s="2013">
        <v>413.0</v>
      </c>
      <c r="H2581" s="2013">
        <v>413.0</v>
      </c>
    </row>
    <row r="2582">
      <c r="B2582" s="2013">
        <v>2580.0</v>
      </c>
      <c r="C2582" s="2013">
        <v>309.0</v>
      </c>
      <c r="D2582" s="2013">
        <v>619.0</v>
      </c>
      <c r="E2582" s="2013">
        <v>413.0</v>
      </c>
      <c r="F2582" s="2013">
        <v>413.0</v>
      </c>
      <c r="G2582" s="2013">
        <v>413.0</v>
      </c>
      <c r="H2582" s="2013">
        <v>413.0</v>
      </c>
    </row>
    <row r="2583">
      <c r="B2583" s="2013">
        <v>2581.0</v>
      </c>
      <c r="C2583" s="2013">
        <v>310.0</v>
      </c>
      <c r="D2583" s="2013">
        <v>619.0</v>
      </c>
      <c r="E2583" s="2013">
        <v>413.0</v>
      </c>
      <c r="F2583" s="2013">
        <v>413.0</v>
      </c>
      <c r="G2583" s="2013">
        <v>413.0</v>
      </c>
      <c r="H2583" s="2013">
        <v>413.0</v>
      </c>
    </row>
    <row r="2584">
      <c r="B2584" s="2013">
        <v>2582.0</v>
      </c>
      <c r="C2584" s="2013">
        <v>310.0</v>
      </c>
      <c r="D2584" s="2013">
        <v>620.0</v>
      </c>
      <c r="E2584" s="2013">
        <v>413.0</v>
      </c>
      <c r="F2584" s="2013">
        <v>413.0</v>
      </c>
      <c r="G2584" s="2013">
        <v>413.0</v>
      </c>
      <c r="H2584" s="2013">
        <v>413.0</v>
      </c>
    </row>
    <row r="2585">
      <c r="B2585" s="2013">
        <v>2583.0</v>
      </c>
      <c r="C2585" s="2013">
        <v>310.0</v>
      </c>
      <c r="D2585" s="2013">
        <v>619.0</v>
      </c>
      <c r="E2585" s="2013">
        <v>413.0</v>
      </c>
      <c r="F2585" s="2013">
        <v>413.0</v>
      </c>
      <c r="G2585" s="2013">
        <v>414.0</v>
      </c>
      <c r="H2585" s="2013">
        <v>414.0</v>
      </c>
    </row>
    <row r="2586">
      <c r="B2586" s="2013">
        <v>2584.0</v>
      </c>
      <c r="C2586" s="2013">
        <v>310.0</v>
      </c>
      <c r="D2586" s="2013">
        <v>620.0</v>
      </c>
      <c r="E2586" s="2013">
        <v>413.0</v>
      </c>
      <c r="F2586" s="2013">
        <v>413.0</v>
      </c>
      <c r="G2586" s="2013">
        <v>414.0</v>
      </c>
      <c r="H2586" s="2013">
        <v>414.0</v>
      </c>
    </row>
    <row r="2587">
      <c r="B2587" s="2013">
        <v>2585.0</v>
      </c>
      <c r="C2587" s="2013">
        <v>310.0</v>
      </c>
      <c r="D2587" s="2013">
        <v>621.0</v>
      </c>
      <c r="E2587" s="2013">
        <v>413.0</v>
      </c>
      <c r="F2587" s="2013">
        <v>413.0</v>
      </c>
      <c r="G2587" s="2013">
        <v>414.0</v>
      </c>
      <c r="H2587" s="2013">
        <v>414.0</v>
      </c>
    </row>
    <row r="2588">
      <c r="B2588" s="2013">
        <v>2586.0</v>
      </c>
      <c r="C2588" s="2013">
        <v>310.0</v>
      </c>
      <c r="D2588" s="2013">
        <v>620.0</v>
      </c>
      <c r="E2588" s="2013">
        <v>414.0</v>
      </c>
      <c r="F2588" s="2013">
        <v>414.0</v>
      </c>
      <c r="G2588" s="2013">
        <v>414.0</v>
      </c>
      <c r="H2588" s="2013">
        <v>414.0</v>
      </c>
    </row>
    <row r="2589">
      <c r="B2589" s="2013">
        <v>2587.0</v>
      </c>
      <c r="C2589" s="2013">
        <v>310.0</v>
      </c>
      <c r="D2589" s="2013">
        <v>621.0</v>
      </c>
      <c r="E2589" s="2013">
        <v>414.0</v>
      </c>
      <c r="F2589" s="2013">
        <v>414.0</v>
      </c>
      <c r="G2589" s="2013">
        <v>414.0</v>
      </c>
      <c r="H2589" s="2013">
        <v>414.0</v>
      </c>
    </row>
    <row r="2590">
      <c r="B2590" s="2013">
        <v>2588.0</v>
      </c>
      <c r="C2590" s="2013">
        <v>311.0</v>
      </c>
      <c r="D2590" s="2013">
        <v>621.0</v>
      </c>
      <c r="E2590" s="2013">
        <v>414.0</v>
      </c>
      <c r="F2590" s="2013">
        <v>414.0</v>
      </c>
      <c r="G2590" s="2013">
        <v>414.0</v>
      </c>
      <c r="H2590" s="2013">
        <v>414.0</v>
      </c>
    </row>
    <row r="2591">
      <c r="B2591" s="2013">
        <v>2589.0</v>
      </c>
      <c r="C2591" s="2013">
        <v>311.0</v>
      </c>
      <c r="D2591" s="2013">
        <v>622.0</v>
      </c>
      <c r="E2591" s="2013">
        <v>414.0</v>
      </c>
      <c r="F2591" s="2013">
        <v>414.0</v>
      </c>
      <c r="G2591" s="2013">
        <v>414.0</v>
      </c>
      <c r="H2591" s="2013">
        <v>414.0</v>
      </c>
    </row>
    <row r="2592">
      <c r="B2592" s="2013">
        <v>2590.0</v>
      </c>
      <c r="C2592" s="2013">
        <v>311.0</v>
      </c>
      <c r="D2592" s="2013">
        <v>621.0</v>
      </c>
      <c r="E2592" s="2013">
        <v>414.0</v>
      </c>
      <c r="F2592" s="2013">
        <v>414.0</v>
      </c>
      <c r="G2592" s="2013">
        <v>415.0</v>
      </c>
      <c r="H2592" s="2013">
        <v>415.0</v>
      </c>
    </row>
    <row r="2593">
      <c r="B2593" s="2013">
        <v>2591.0</v>
      </c>
      <c r="C2593" s="2013">
        <v>311.0</v>
      </c>
      <c r="D2593" s="2013">
        <v>622.0</v>
      </c>
      <c r="E2593" s="2013">
        <v>414.0</v>
      </c>
      <c r="F2593" s="2013">
        <v>414.0</v>
      </c>
      <c r="G2593" s="2013">
        <v>415.0</v>
      </c>
      <c r="H2593" s="2013">
        <v>415.0</v>
      </c>
    </row>
    <row r="2594">
      <c r="B2594" s="2013">
        <v>2592.0</v>
      </c>
      <c r="C2594" s="2013">
        <v>311.0</v>
      </c>
      <c r="D2594" s="2013">
        <v>623.0</v>
      </c>
      <c r="E2594" s="2013">
        <v>414.0</v>
      </c>
      <c r="F2594" s="2013">
        <v>414.0</v>
      </c>
      <c r="G2594" s="2013">
        <v>415.0</v>
      </c>
      <c r="H2594" s="2013">
        <v>415.0</v>
      </c>
    </row>
    <row r="2595">
      <c r="B2595" s="2013">
        <v>2593.0</v>
      </c>
      <c r="C2595" s="2013">
        <v>311.0</v>
      </c>
      <c r="D2595" s="2013">
        <v>622.0</v>
      </c>
      <c r="E2595" s="2013">
        <v>415.0</v>
      </c>
      <c r="F2595" s="2013">
        <v>415.0</v>
      </c>
      <c r="G2595" s="2013">
        <v>415.0</v>
      </c>
      <c r="H2595" s="2013">
        <v>415.0</v>
      </c>
    </row>
    <row r="2596">
      <c r="B2596" s="2013">
        <v>2594.0</v>
      </c>
      <c r="C2596" s="2013">
        <v>311.0</v>
      </c>
      <c r="D2596" s="2013">
        <v>623.0</v>
      </c>
      <c r="E2596" s="2013">
        <v>415.0</v>
      </c>
      <c r="F2596" s="2013">
        <v>415.0</v>
      </c>
      <c r="G2596" s="2013">
        <v>415.0</v>
      </c>
      <c r="H2596" s="2013">
        <v>415.0</v>
      </c>
    </row>
    <row r="2597">
      <c r="B2597" s="2013">
        <v>2595.0</v>
      </c>
      <c r="C2597" s="2013">
        <v>312.0</v>
      </c>
      <c r="D2597" s="2013">
        <v>623.0</v>
      </c>
      <c r="E2597" s="2013">
        <v>415.0</v>
      </c>
      <c r="F2597" s="2013">
        <v>415.0</v>
      </c>
      <c r="G2597" s="2013">
        <v>415.0</v>
      </c>
      <c r="H2597" s="2013">
        <v>415.0</v>
      </c>
    </row>
    <row r="2598">
      <c r="B2598" s="2013">
        <v>2596.0</v>
      </c>
      <c r="C2598" s="2013">
        <v>311.0</v>
      </c>
      <c r="D2598" s="2013">
        <v>623.0</v>
      </c>
      <c r="E2598" s="2013">
        <v>415.0</v>
      </c>
      <c r="F2598" s="2013">
        <v>415.0</v>
      </c>
      <c r="G2598" s="2013">
        <v>416.0</v>
      </c>
      <c r="H2598" s="2013">
        <v>416.0</v>
      </c>
    </row>
    <row r="2599">
      <c r="B2599" s="2013">
        <v>2597.0</v>
      </c>
      <c r="C2599" s="2013">
        <v>312.0</v>
      </c>
      <c r="D2599" s="2013">
        <v>623.0</v>
      </c>
      <c r="E2599" s="2013">
        <v>415.0</v>
      </c>
      <c r="F2599" s="2013">
        <v>415.0</v>
      </c>
      <c r="G2599" s="2013">
        <v>416.0</v>
      </c>
      <c r="H2599" s="2013">
        <v>416.0</v>
      </c>
    </row>
    <row r="2600">
      <c r="B2600" s="2013">
        <v>2598.0</v>
      </c>
      <c r="C2600" s="2013">
        <v>311.0</v>
      </c>
      <c r="D2600" s="2013">
        <v>623.0</v>
      </c>
      <c r="E2600" s="2013">
        <v>416.0</v>
      </c>
      <c r="F2600" s="2013">
        <v>416.0</v>
      </c>
      <c r="G2600" s="2013">
        <v>416.0</v>
      </c>
      <c r="H2600" s="2013">
        <v>416.0</v>
      </c>
    </row>
    <row r="2601">
      <c r="B2601" s="2013">
        <v>2599.0</v>
      </c>
      <c r="C2601" s="2013">
        <v>312.0</v>
      </c>
      <c r="D2601" s="2013">
        <v>623.0</v>
      </c>
      <c r="E2601" s="2013">
        <v>416.0</v>
      </c>
      <c r="F2601" s="2013">
        <v>416.0</v>
      </c>
      <c r="G2601" s="2013">
        <v>416.0</v>
      </c>
      <c r="H2601" s="2013">
        <v>416.0</v>
      </c>
    </row>
    <row r="2602">
      <c r="B2602" s="2013">
        <v>2600.0</v>
      </c>
      <c r="C2602" s="2013">
        <v>312.0</v>
      </c>
      <c r="D2602" s="2013">
        <v>624.0</v>
      </c>
      <c r="E2602" s="2013">
        <v>416.0</v>
      </c>
      <c r="F2602" s="2013">
        <v>416.0</v>
      </c>
      <c r="G2602" s="2013">
        <v>416.0</v>
      </c>
      <c r="H2602" s="2013">
        <v>416.0</v>
      </c>
    </row>
    <row r="2603">
      <c r="B2603" s="2013">
        <v>2601.0</v>
      </c>
      <c r="C2603" s="2013">
        <v>312.0</v>
      </c>
      <c r="D2603" s="2013">
        <v>625.0</v>
      </c>
      <c r="E2603" s="2013">
        <v>416.0</v>
      </c>
      <c r="F2603" s="2013">
        <v>416.0</v>
      </c>
      <c r="G2603" s="2013">
        <v>416.0</v>
      </c>
      <c r="H2603" s="2013">
        <v>416.0</v>
      </c>
    </row>
    <row r="2604">
      <c r="B2604" s="2013">
        <v>2602.0</v>
      </c>
      <c r="C2604" s="2013">
        <v>313.0</v>
      </c>
      <c r="D2604" s="2013">
        <v>625.0</v>
      </c>
      <c r="E2604" s="2013">
        <v>416.0</v>
      </c>
      <c r="F2604" s="2013">
        <v>416.0</v>
      </c>
      <c r="G2604" s="2013">
        <v>416.0</v>
      </c>
      <c r="H2604" s="2013">
        <v>416.0</v>
      </c>
    </row>
    <row r="2605">
      <c r="B2605" s="2013">
        <v>2603.0</v>
      </c>
      <c r="C2605" s="2013">
        <v>312.0</v>
      </c>
      <c r="D2605" s="2013">
        <v>625.0</v>
      </c>
      <c r="E2605" s="2013">
        <v>416.0</v>
      </c>
      <c r="F2605" s="2013">
        <v>416.0</v>
      </c>
      <c r="G2605" s="2013">
        <v>417.0</v>
      </c>
      <c r="H2605" s="2013">
        <v>417.0</v>
      </c>
    </row>
    <row r="2606">
      <c r="B2606" s="2013">
        <v>2604.0</v>
      </c>
      <c r="C2606" s="2013">
        <v>313.0</v>
      </c>
      <c r="D2606" s="2013">
        <v>625.0</v>
      </c>
      <c r="E2606" s="2013">
        <v>416.0</v>
      </c>
      <c r="F2606" s="2013">
        <v>416.0</v>
      </c>
      <c r="G2606" s="2013">
        <v>417.0</v>
      </c>
      <c r="H2606" s="2013">
        <v>417.0</v>
      </c>
    </row>
    <row r="2607">
      <c r="B2607" s="2013">
        <v>2605.0</v>
      </c>
      <c r="C2607" s="2013">
        <v>312.0</v>
      </c>
      <c r="D2607" s="2013">
        <v>625.0</v>
      </c>
      <c r="E2607" s="2013">
        <v>417.0</v>
      </c>
      <c r="F2607" s="2013">
        <v>417.0</v>
      </c>
      <c r="G2607" s="2013">
        <v>417.0</v>
      </c>
      <c r="H2607" s="2013">
        <v>417.0</v>
      </c>
    </row>
    <row r="2608">
      <c r="B2608" s="2013">
        <v>2606.0</v>
      </c>
      <c r="C2608" s="2013">
        <v>313.0</v>
      </c>
      <c r="D2608" s="2013">
        <v>625.0</v>
      </c>
      <c r="E2608" s="2013">
        <v>417.0</v>
      </c>
      <c r="F2608" s="2013">
        <v>417.0</v>
      </c>
      <c r="G2608" s="2013">
        <v>417.0</v>
      </c>
      <c r="H2608" s="2013">
        <v>417.0</v>
      </c>
    </row>
    <row r="2609">
      <c r="B2609" s="2013">
        <v>2607.0</v>
      </c>
      <c r="C2609" s="2013">
        <v>313.0</v>
      </c>
      <c r="D2609" s="2013">
        <v>626.0</v>
      </c>
      <c r="E2609" s="2013">
        <v>417.0</v>
      </c>
      <c r="F2609" s="2013">
        <v>417.0</v>
      </c>
      <c r="G2609" s="2013">
        <v>417.0</v>
      </c>
      <c r="H2609" s="2013">
        <v>417.0</v>
      </c>
    </row>
    <row r="2610">
      <c r="B2610" s="2013">
        <v>2608.0</v>
      </c>
      <c r="C2610" s="2013">
        <v>313.0</v>
      </c>
      <c r="D2610" s="2013">
        <v>625.0</v>
      </c>
      <c r="E2610" s="2013">
        <v>417.0</v>
      </c>
      <c r="F2610" s="2013">
        <v>417.0</v>
      </c>
      <c r="G2610" s="2013">
        <v>418.0</v>
      </c>
      <c r="H2610" s="2013">
        <v>418.0</v>
      </c>
    </row>
    <row r="2611">
      <c r="B2611" s="2013">
        <v>2609.0</v>
      </c>
      <c r="C2611" s="2013">
        <v>313.0</v>
      </c>
      <c r="D2611" s="2013">
        <v>626.0</v>
      </c>
      <c r="E2611" s="2013">
        <v>417.0</v>
      </c>
      <c r="F2611" s="2013">
        <v>417.0</v>
      </c>
      <c r="G2611" s="2013">
        <v>418.0</v>
      </c>
      <c r="H2611" s="2013">
        <v>418.0</v>
      </c>
    </row>
    <row r="2612">
      <c r="B2612" s="2013">
        <v>2610.0</v>
      </c>
      <c r="C2612" s="2013">
        <v>313.0</v>
      </c>
      <c r="D2612" s="2013">
        <v>627.0</v>
      </c>
      <c r="E2612" s="2013">
        <v>417.0</v>
      </c>
      <c r="F2612" s="2013">
        <v>417.0</v>
      </c>
      <c r="G2612" s="2013">
        <v>418.0</v>
      </c>
      <c r="H2612" s="2013">
        <v>418.0</v>
      </c>
    </row>
    <row r="2613">
      <c r="B2613" s="2013">
        <v>2611.0</v>
      </c>
      <c r="C2613" s="2013">
        <v>313.0</v>
      </c>
      <c r="D2613" s="2013">
        <v>626.0</v>
      </c>
      <c r="E2613" s="2013">
        <v>418.0</v>
      </c>
      <c r="F2613" s="2013">
        <v>418.0</v>
      </c>
      <c r="G2613" s="2013">
        <v>418.0</v>
      </c>
      <c r="H2613" s="2013">
        <v>418.0</v>
      </c>
    </row>
    <row r="2614">
      <c r="B2614" s="2013">
        <v>2612.0</v>
      </c>
      <c r="C2614" s="2013">
        <v>313.0</v>
      </c>
      <c r="D2614" s="2013">
        <v>627.0</v>
      </c>
      <c r="E2614" s="2013">
        <v>418.0</v>
      </c>
      <c r="F2614" s="2013">
        <v>418.0</v>
      </c>
      <c r="G2614" s="2013">
        <v>418.0</v>
      </c>
      <c r="H2614" s="2013">
        <v>418.0</v>
      </c>
    </row>
    <row r="2615">
      <c r="B2615" s="2013">
        <v>2613.0</v>
      </c>
      <c r="C2615" s="2013">
        <v>314.0</v>
      </c>
      <c r="D2615" s="2013">
        <v>627.0</v>
      </c>
      <c r="E2615" s="2013">
        <v>418.0</v>
      </c>
      <c r="F2615" s="2013">
        <v>418.0</v>
      </c>
      <c r="G2615" s="2013">
        <v>418.0</v>
      </c>
      <c r="H2615" s="2013">
        <v>418.0</v>
      </c>
    </row>
    <row r="2616">
      <c r="B2616" s="2013">
        <v>2614.0</v>
      </c>
      <c r="C2616" s="2013">
        <v>314.0</v>
      </c>
      <c r="D2616" s="2013">
        <v>628.0</v>
      </c>
      <c r="E2616" s="2013">
        <v>418.0</v>
      </c>
      <c r="F2616" s="2013">
        <v>418.0</v>
      </c>
      <c r="G2616" s="2013">
        <v>418.0</v>
      </c>
      <c r="H2616" s="2013">
        <v>418.0</v>
      </c>
    </row>
    <row r="2617">
      <c r="B2617" s="2013">
        <v>2615.0</v>
      </c>
      <c r="C2617" s="2013">
        <v>314.0</v>
      </c>
      <c r="D2617" s="2013">
        <v>627.0</v>
      </c>
      <c r="E2617" s="2013">
        <v>418.0</v>
      </c>
      <c r="F2617" s="2013">
        <v>418.0</v>
      </c>
      <c r="G2617" s="2013">
        <v>419.0</v>
      </c>
      <c r="H2617" s="2013">
        <v>419.0</v>
      </c>
    </row>
    <row r="2618">
      <c r="B2618" s="2013">
        <v>2616.0</v>
      </c>
      <c r="C2618" s="2013">
        <v>314.0</v>
      </c>
      <c r="D2618" s="2013">
        <v>628.0</v>
      </c>
      <c r="E2618" s="2013">
        <v>418.0</v>
      </c>
      <c r="F2618" s="2013">
        <v>418.0</v>
      </c>
      <c r="G2618" s="2013">
        <v>419.0</v>
      </c>
      <c r="H2618" s="2013">
        <v>419.0</v>
      </c>
    </row>
    <row r="2619">
      <c r="B2619" s="2013">
        <v>2617.0</v>
      </c>
      <c r="C2619" s="2013">
        <v>314.0</v>
      </c>
      <c r="D2619" s="2013">
        <v>629.0</v>
      </c>
      <c r="E2619" s="2013">
        <v>418.0</v>
      </c>
      <c r="F2619" s="2013">
        <v>418.0</v>
      </c>
      <c r="G2619" s="2013">
        <v>419.0</v>
      </c>
      <c r="H2619" s="2013">
        <v>419.0</v>
      </c>
    </row>
    <row r="2620">
      <c r="B2620" s="2013">
        <v>2618.0</v>
      </c>
      <c r="C2620" s="2013">
        <v>314.0</v>
      </c>
      <c r="D2620" s="2013">
        <v>628.0</v>
      </c>
      <c r="E2620" s="2013">
        <v>419.0</v>
      </c>
      <c r="F2620" s="2013">
        <v>419.0</v>
      </c>
      <c r="G2620" s="2013">
        <v>419.0</v>
      </c>
      <c r="H2620" s="2013">
        <v>419.0</v>
      </c>
    </row>
    <row r="2621">
      <c r="B2621" s="2013">
        <v>2619.0</v>
      </c>
      <c r="C2621" s="2013">
        <v>314.0</v>
      </c>
      <c r="D2621" s="2013">
        <v>629.0</v>
      </c>
      <c r="E2621" s="2013">
        <v>419.0</v>
      </c>
      <c r="F2621" s="2013">
        <v>419.0</v>
      </c>
      <c r="G2621" s="2013">
        <v>419.0</v>
      </c>
      <c r="H2621" s="2013">
        <v>419.0</v>
      </c>
    </row>
    <row r="2622">
      <c r="B2622" s="2013">
        <v>2620.0</v>
      </c>
      <c r="C2622" s="2013">
        <v>315.0</v>
      </c>
      <c r="D2622" s="2013">
        <v>629.0</v>
      </c>
      <c r="E2622" s="2013">
        <v>419.0</v>
      </c>
      <c r="F2622" s="2013">
        <v>419.0</v>
      </c>
      <c r="G2622" s="2013">
        <v>419.0</v>
      </c>
      <c r="H2622" s="2013">
        <v>419.0</v>
      </c>
    </row>
    <row r="2623">
      <c r="B2623" s="2013">
        <v>2621.0</v>
      </c>
      <c r="C2623" s="2013">
        <v>314.0</v>
      </c>
      <c r="D2623" s="2013">
        <v>629.0</v>
      </c>
      <c r="E2623" s="2013">
        <v>419.0</v>
      </c>
      <c r="F2623" s="2013">
        <v>419.0</v>
      </c>
      <c r="G2623" s="2013">
        <v>420.0</v>
      </c>
      <c r="H2623" s="2013">
        <v>420.0</v>
      </c>
    </row>
    <row r="2624">
      <c r="B2624" s="2013">
        <v>2622.0</v>
      </c>
      <c r="C2624" s="2013">
        <v>315.0</v>
      </c>
      <c r="D2624" s="2013">
        <v>629.0</v>
      </c>
      <c r="E2624" s="2013">
        <v>419.0</v>
      </c>
      <c r="F2624" s="2013">
        <v>419.0</v>
      </c>
      <c r="G2624" s="2013">
        <v>420.0</v>
      </c>
      <c r="H2624" s="2013">
        <v>420.0</v>
      </c>
    </row>
    <row r="2625">
      <c r="B2625" s="2013">
        <v>2623.0</v>
      </c>
      <c r="C2625" s="2013">
        <v>314.0</v>
      </c>
      <c r="D2625" s="2013">
        <v>629.0</v>
      </c>
      <c r="E2625" s="2013">
        <v>420.0</v>
      </c>
      <c r="F2625" s="2013">
        <v>420.0</v>
      </c>
      <c r="G2625" s="2013">
        <v>420.0</v>
      </c>
      <c r="H2625" s="2013">
        <v>420.0</v>
      </c>
    </row>
    <row r="2626">
      <c r="B2626" s="2013">
        <v>2624.0</v>
      </c>
      <c r="C2626" s="2013">
        <v>315.0</v>
      </c>
      <c r="D2626" s="2013">
        <v>629.0</v>
      </c>
      <c r="E2626" s="2013">
        <v>420.0</v>
      </c>
      <c r="F2626" s="2013">
        <v>420.0</v>
      </c>
      <c r="G2626" s="2013">
        <v>420.0</v>
      </c>
      <c r="H2626" s="2013">
        <v>420.0</v>
      </c>
    </row>
    <row r="2627">
      <c r="B2627" s="2013">
        <v>2625.0</v>
      </c>
      <c r="C2627" s="2013">
        <v>315.0</v>
      </c>
      <c r="D2627" s="2013">
        <v>630.0</v>
      </c>
      <c r="E2627" s="2013">
        <v>420.0</v>
      </c>
      <c r="F2627" s="2013">
        <v>420.0</v>
      </c>
      <c r="G2627" s="2013">
        <v>420.0</v>
      </c>
      <c r="H2627" s="2013">
        <v>420.0</v>
      </c>
    </row>
    <row r="2628">
      <c r="B2628" s="2013">
        <v>2626.0</v>
      </c>
      <c r="C2628" s="2013">
        <v>315.0</v>
      </c>
      <c r="D2628" s="2013">
        <v>631.0</v>
      </c>
      <c r="E2628" s="2013">
        <v>420.0</v>
      </c>
      <c r="F2628" s="2013">
        <v>420.0</v>
      </c>
      <c r="G2628" s="2013">
        <v>420.0</v>
      </c>
      <c r="H2628" s="2013">
        <v>420.0</v>
      </c>
    </row>
    <row r="2629">
      <c r="B2629" s="2013">
        <v>2627.0</v>
      </c>
      <c r="C2629" s="2013">
        <v>316.0</v>
      </c>
      <c r="D2629" s="2013">
        <v>631.0</v>
      </c>
      <c r="E2629" s="2013">
        <v>420.0</v>
      </c>
      <c r="F2629" s="2013">
        <v>420.0</v>
      </c>
      <c r="G2629" s="2013">
        <v>420.0</v>
      </c>
      <c r="H2629" s="2013">
        <v>420.0</v>
      </c>
    </row>
    <row r="2630">
      <c r="B2630" s="2013">
        <v>2628.0</v>
      </c>
      <c r="C2630" s="2013">
        <v>315.0</v>
      </c>
      <c r="D2630" s="2013">
        <v>631.0</v>
      </c>
      <c r="E2630" s="2013">
        <v>420.0</v>
      </c>
      <c r="F2630" s="2013">
        <v>420.0</v>
      </c>
      <c r="G2630" s="2013">
        <v>421.0</v>
      </c>
      <c r="H2630" s="2013">
        <v>421.0</v>
      </c>
    </row>
    <row r="2631">
      <c r="B2631" s="2013">
        <v>2629.0</v>
      </c>
      <c r="C2631" s="2013">
        <v>316.0</v>
      </c>
      <c r="D2631" s="2013">
        <v>631.0</v>
      </c>
      <c r="E2631" s="2013">
        <v>420.0</v>
      </c>
      <c r="F2631" s="2013">
        <v>420.0</v>
      </c>
      <c r="G2631" s="2013">
        <v>421.0</v>
      </c>
      <c r="H2631" s="2013">
        <v>421.0</v>
      </c>
    </row>
    <row r="2632">
      <c r="B2632" s="2013">
        <v>2630.0</v>
      </c>
      <c r="C2632" s="2013">
        <v>315.0</v>
      </c>
      <c r="D2632" s="2013">
        <v>631.0</v>
      </c>
      <c r="E2632" s="2013">
        <v>421.0</v>
      </c>
      <c r="F2632" s="2013">
        <v>421.0</v>
      </c>
      <c r="G2632" s="2013">
        <v>421.0</v>
      </c>
      <c r="H2632" s="2013">
        <v>421.0</v>
      </c>
    </row>
    <row r="2633">
      <c r="B2633" s="2013">
        <v>2631.0</v>
      </c>
      <c r="C2633" s="2013">
        <v>316.0</v>
      </c>
      <c r="D2633" s="2013">
        <v>631.0</v>
      </c>
      <c r="E2633" s="2013">
        <v>421.0</v>
      </c>
      <c r="F2633" s="2013">
        <v>421.0</v>
      </c>
      <c r="G2633" s="2013">
        <v>421.0</v>
      </c>
      <c r="H2633" s="2013">
        <v>421.0</v>
      </c>
    </row>
    <row r="2634">
      <c r="B2634" s="2013">
        <v>2632.0</v>
      </c>
      <c r="C2634" s="2013">
        <v>316.0</v>
      </c>
      <c r="D2634" s="2013">
        <v>632.0</v>
      </c>
      <c r="E2634" s="2013">
        <v>421.0</v>
      </c>
      <c r="F2634" s="2013">
        <v>421.0</v>
      </c>
      <c r="G2634" s="2013">
        <v>421.0</v>
      </c>
      <c r="H2634" s="2013">
        <v>421.0</v>
      </c>
    </row>
    <row r="2635">
      <c r="B2635" s="2013">
        <v>2633.0</v>
      </c>
      <c r="C2635" s="2013">
        <v>316.0</v>
      </c>
      <c r="D2635" s="2013">
        <v>631.0</v>
      </c>
      <c r="E2635" s="2013">
        <v>421.0</v>
      </c>
      <c r="F2635" s="2013">
        <v>421.0</v>
      </c>
      <c r="G2635" s="2013">
        <v>422.0</v>
      </c>
      <c r="H2635" s="2013">
        <v>422.0</v>
      </c>
    </row>
    <row r="2636">
      <c r="B2636" s="2013">
        <v>2634.0</v>
      </c>
      <c r="C2636" s="2013">
        <v>316.0</v>
      </c>
      <c r="D2636" s="2013">
        <v>632.0</v>
      </c>
      <c r="E2636" s="2013">
        <v>421.0</v>
      </c>
      <c r="F2636" s="2013">
        <v>421.0</v>
      </c>
      <c r="G2636" s="2013">
        <v>422.0</v>
      </c>
      <c r="H2636" s="2013">
        <v>422.0</v>
      </c>
    </row>
    <row r="2637">
      <c r="B2637" s="2013">
        <v>2635.0</v>
      </c>
      <c r="C2637" s="2013">
        <v>316.0</v>
      </c>
      <c r="D2637" s="2013">
        <v>633.0</v>
      </c>
      <c r="E2637" s="2013">
        <v>421.0</v>
      </c>
      <c r="F2637" s="2013">
        <v>421.0</v>
      </c>
      <c r="G2637" s="2013">
        <v>422.0</v>
      </c>
      <c r="H2637" s="2013">
        <v>422.0</v>
      </c>
    </row>
    <row r="2638">
      <c r="B2638" s="2013">
        <v>2636.0</v>
      </c>
      <c r="C2638" s="2013">
        <v>316.0</v>
      </c>
      <c r="D2638" s="2013">
        <v>632.0</v>
      </c>
      <c r="E2638" s="2013">
        <v>422.0</v>
      </c>
      <c r="F2638" s="2013">
        <v>422.0</v>
      </c>
      <c r="G2638" s="2013">
        <v>422.0</v>
      </c>
      <c r="H2638" s="2013">
        <v>422.0</v>
      </c>
    </row>
    <row r="2639">
      <c r="B2639" s="2013">
        <v>2637.0</v>
      </c>
      <c r="C2639" s="2013">
        <v>316.0</v>
      </c>
      <c r="D2639" s="2013">
        <v>633.0</v>
      </c>
      <c r="E2639" s="2013">
        <v>422.0</v>
      </c>
      <c r="F2639" s="2013">
        <v>422.0</v>
      </c>
      <c r="G2639" s="2013">
        <v>422.0</v>
      </c>
      <c r="H2639" s="2013">
        <v>422.0</v>
      </c>
    </row>
    <row r="2640">
      <c r="B2640" s="2013">
        <v>2638.0</v>
      </c>
      <c r="C2640" s="2013">
        <v>317.0</v>
      </c>
      <c r="D2640" s="2013">
        <v>633.0</v>
      </c>
      <c r="E2640" s="2013">
        <v>422.0</v>
      </c>
      <c r="F2640" s="2013">
        <v>422.0</v>
      </c>
      <c r="G2640" s="2013">
        <v>422.0</v>
      </c>
      <c r="H2640" s="2013">
        <v>422.0</v>
      </c>
    </row>
    <row r="2641">
      <c r="B2641" s="2013">
        <v>2639.0</v>
      </c>
      <c r="C2641" s="2013">
        <v>317.0</v>
      </c>
      <c r="D2641" s="2013">
        <v>634.0</v>
      </c>
      <c r="E2641" s="2013">
        <v>422.0</v>
      </c>
      <c r="F2641" s="2013">
        <v>422.0</v>
      </c>
      <c r="G2641" s="2013">
        <v>422.0</v>
      </c>
      <c r="H2641" s="2013">
        <v>422.0</v>
      </c>
    </row>
    <row r="2642">
      <c r="B2642" s="2013">
        <v>2640.0</v>
      </c>
      <c r="C2642" s="2013">
        <v>317.0</v>
      </c>
      <c r="D2642" s="2013">
        <v>633.0</v>
      </c>
      <c r="E2642" s="2013">
        <v>422.0</v>
      </c>
      <c r="F2642" s="2013">
        <v>422.0</v>
      </c>
      <c r="G2642" s="2013">
        <v>423.0</v>
      </c>
      <c r="H2642" s="2013">
        <v>423.0</v>
      </c>
    </row>
    <row r="2643">
      <c r="B2643" s="2013">
        <v>2641.0</v>
      </c>
      <c r="C2643" s="2013">
        <v>317.0</v>
      </c>
      <c r="D2643" s="2013">
        <v>634.0</v>
      </c>
      <c r="E2643" s="2013">
        <v>422.0</v>
      </c>
      <c r="F2643" s="2013">
        <v>422.0</v>
      </c>
      <c r="G2643" s="2013">
        <v>423.0</v>
      </c>
      <c r="H2643" s="2013">
        <v>423.0</v>
      </c>
    </row>
    <row r="2644">
      <c r="B2644" s="2013">
        <v>2642.0</v>
      </c>
      <c r="C2644" s="2013">
        <v>317.0</v>
      </c>
      <c r="D2644" s="2013">
        <v>635.0</v>
      </c>
      <c r="E2644" s="2013">
        <v>422.0</v>
      </c>
      <c r="F2644" s="2013">
        <v>422.0</v>
      </c>
      <c r="G2644" s="2013">
        <v>423.0</v>
      </c>
      <c r="H2644" s="2013">
        <v>423.0</v>
      </c>
    </row>
    <row r="2645">
      <c r="B2645" s="2013">
        <v>2643.0</v>
      </c>
      <c r="C2645" s="2013">
        <v>317.0</v>
      </c>
      <c r="D2645" s="2013">
        <v>634.0</v>
      </c>
      <c r="E2645" s="2013">
        <v>423.0</v>
      </c>
      <c r="F2645" s="2013">
        <v>423.0</v>
      </c>
      <c r="G2645" s="2013">
        <v>423.0</v>
      </c>
      <c r="H2645" s="2013">
        <v>423.0</v>
      </c>
    </row>
    <row r="2646">
      <c r="B2646" s="2013">
        <v>2644.0</v>
      </c>
      <c r="C2646" s="2013">
        <v>317.0</v>
      </c>
      <c r="D2646" s="2013">
        <v>635.0</v>
      </c>
      <c r="E2646" s="2013">
        <v>423.0</v>
      </c>
      <c r="F2646" s="2013">
        <v>423.0</v>
      </c>
      <c r="G2646" s="2013">
        <v>423.0</v>
      </c>
      <c r="H2646" s="2013">
        <v>423.0</v>
      </c>
    </row>
    <row r="2647">
      <c r="B2647" s="2013">
        <v>2645.0</v>
      </c>
      <c r="C2647" s="2013">
        <v>318.0</v>
      </c>
      <c r="D2647" s="2013">
        <v>635.0</v>
      </c>
      <c r="E2647" s="2013">
        <v>423.0</v>
      </c>
      <c r="F2647" s="2013">
        <v>423.0</v>
      </c>
      <c r="G2647" s="2013">
        <v>423.0</v>
      </c>
      <c r="H2647" s="2013">
        <v>423.0</v>
      </c>
    </row>
    <row r="2648">
      <c r="B2648" s="2013">
        <v>2646.0</v>
      </c>
      <c r="C2648" s="2013">
        <v>317.0</v>
      </c>
      <c r="D2648" s="2013">
        <v>635.0</v>
      </c>
      <c r="E2648" s="2013">
        <v>423.0</v>
      </c>
      <c r="F2648" s="2013">
        <v>423.0</v>
      </c>
      <c r="G2648" s="2013">
        <v>424.0</v>
      </c>
      <c r="H2648" s="2013">
        <v>424.0</v>
      </c>
    </row>
    <row r="2649">
      <c r="B2649" s="2013">
        <v>2647.0</v>
      </c>
      <c r="C2649" s="2013">
        <v>318.0</v>
      </c>
      <c r="D2649" s="2013">
        <v>635.0</v>
      </c>
      <c r="E2649" s="2013">
        <v>423.0</v>
      </c>
      <c r="F2649" s="2013">
        <v>423.0</v>
      </c>
      <c r="G2649" s="2013">
        <v>424.0</v>
      </c>
      <c r="H2649" s="2013">
        <v>424.0</v>
      </c>
    </row>
    <row r="2650">
      <c r="B2650" s="2013">
        <v>2648.0</v>
      </c>
      <c r="C2650" s="2013">
        <v>317.0</v>
      </c>
      <c r="D2650" s="2013">
        <v>635.0</v>
      </c>
      <c r="E2650" s="2013">
        <v>424.0</v>
      </c>
      <c r="F2650" s="2013">
        <v>424.0</v>
      </c>
      <c r="G2650" s="2013">
        <v>424.0</v>
      </c>
      <c r="H2650" s="2013">
        <v>424.0</v>
      </c>
    </row>
    <row r="2651">
      <c r="B2651" s="2013">
        <v>2649.0</v>
      </c>
      <c r="C2651" s="2013">
        <v>318.0</v>
      </c>
      <c r="D2651" s="2013">
        <v>635.0</v>
      </c>
      <c r="E2651" s="2013">
        <v>424.0</v>
      </c>
      <c r="F2651" s="2013">
        <v>424.0</v>
      </c>
      <c r="G2651" s="2013">
        <v>424.0</v>
      </c>
      <c r="H2651" s="2013">
        <v>424.0</v>
      </c>
    </row>
    <row r="2652">
      <c r="B2652" s="2013">
        <v>2650.0</v>
      </c>
      <c r="C2652" s="2013">
        <v>318.0</v>
      </c>
      <c r="D2652" s="2013">
        <v>636.0</v>
      </c>
      <c r="E2652" s="2013">
        <v>424.0</v>
      </c>
      <c r="F2652" s="2013">
        <v>424.0</v>
      </c>
      <c r="G2652" s="2013">
        <v>424.0</v>
      </c>
      <c r="H2652" s="2013">
        <v>424.0</v>
      </c>
    </row>
    <row r="2653">
      <c r="B2653" s="2013">
        <v>2651.0</v>
      </c>
      <c r="C2653" s="2013">
        <v>318.0</v>
      </c>
      <c r="D2653" s="2013">
        <v>637.0</v>
      </c>
      <c r="E2653" s="2013">
        <v>424.0</v>
      </c>
      <c r="F2653" s="2013">
        <v>424.0</v>
      </c>
      <c r="G2653" s="2013">
        <v>424.0</v>
      </c>
      <c r="H2653" s="2013">
        <v>424.0</v>
      </c>
    </row>
    <row r="2654">
      <c r="B2654" s="2013">
        <v>2652.0</v>
      </c>
      <c r="C2654" s="2013">
        <v>319.0</v>
      </c>
      <c r="D2654" s="2013">
        <v>637.0</v>
      </c>
      <c r="E2654" s="2013">
        <v>424.0</v>
      </c>
      <c r="F2654" s="2013">
        <v>424.0</v>
      </c>
      <c r="G2654" s="2013">
        <v>424.0</v>
      </c>
      <c r="H2654" s="2013">
        <v>424.0</v>
      </c>
    </row>
    <row r="2655">
      <c r="B2655" s="2013">
        <v>2653.0</v>
      </c>
      <c r="C2655" s="2013">
        <v>318.0</v>
      </c>
      <c r="D2655" s="2013">
        <v>637.0</v>
      </c>
      <c r="E2655" s="2013">
        <v>424.0</v>
      </c>
      <c r="F2655" s="2013">
        <v>424.0</v>
      </c>
      <c r="G2655" s="2013">
        <v>425.0</v>
      </c>
      <c r="H2655" s="2013">
        <v>425.0</v>
      </c>
    </row>
    <row r="2656">
      <c r="B2656" s="2013">
        <v>2654.0</v>
      </c>
      <c r="C2656" s="2013">
        <v>319.0</v>
      </c>
      <c r="D2656" s="2013">
        <v>637.0</v>
      </c>
      <c r="E2656" s="2013">
        <v>424.0</v>
      </c>
      <c r="F2656" s="2013">
        <v>424.0</v>
      </c>
      <c r="G2656" s="2013">
        <v>425.0</v>
      </c>
      <c r="H2656" s="2013">
        <v>425.0</v>
      </c>
    </row>
    <row r="2657">
      <c r="B2657" s="2013">
        <v>2655.0</v>
      </c>
      <c r="C2657" s="2013">
        <v>318.0</v>
      </c>
      <c r="D2657" s="2013">
        <v>637.0</v>
      </c>
      <c r="E2657" s="2013">
        <v>425.0</v>
      </c>
      <c r="F2657" s="2013">
        <v>425.0</v>
      </c>
      <c r="G2657" s="2013">
        <v>425.0</v>
      </c>
      <c r="H2657" s="2013">
        <v>425.0</v>
      </c>
    </row>
    <row r="2658">
      <c r="B2658" s="2013">
        <v>2656.0</v>
      </c>
      <c r="C2658" s="2013">
        <v>319.0</v>
      </c>
      <c r="D2658" s="2013">
        <v>637.0</v>
      </c>
      <c r="E2658" s="2013">
        <v>425.0</v>
      </c>
      <c r="F2658" s="2013">
        <v>425.0</v>
      </c>
      <c r="G2658" s="2013">
        <v>425.0</v>
      </c>
      <c r="H2658" s="2013">
        <v>425.0</v>
      </c>
    </row>
    <row r="2659">
      <c r="B2659" s="2013">
        <v>2657.0</v>
      </c>
      <c r="C2659" s="2013">
        <v>319.0</v>
      </c>
      <c r="D2659" s="2013">
        <v>638.0</v>
      </c>
      <c r="E2659" s="2013">
        <v>425.0</v>
      </c>
      <c r="F2659" s="2013">
        <v>425.0</v>
      </c>
      <c r="G2659" s="2013">
        <v>425.0</v>
      </c>
      <c r="H2659" s="2013">
        <v>425.0</v>
      </c>
    </row>
    <row r="2660">
      <c r="B2660" s="2013">
        <v>2658.0</v>
      </c>
      <c r="C2660" s="2013">
        <v>319.0</v>
      </c>
      <c r="D2660" s="2013">
        <v>637.0</v>
      </c>
      <c r="E2660" s="2013">
        <v>425.0</v>
      </c>
      <c r="F2660" s="2013">
        <v>425.0</v>
      </c>
      <c r="G2660" s="2013">
        <v>426.0</v>
      </c>
      <c r="H2660" s="2013">
        <v>426.0</v>
      </c>
    </row>
    <row r="2661">
      <c r="B2661" s="2013">
        <v>2659.0</v>
      </c>
      <c r="C2661" s="2013">
        <v>319.0</v>
      </c>
      <c r="D2661" s="2013">
        <v>638.0</v>
      </c>
      <c r="E2661" s="2013">
        <v>425.0</v>
      </c>
      <c r="F2661" s="2013">
        <v>425.0</v>
      </c>
      <c r="G2661" s="2013">
        <v>426.0</v>
      </c>
      <c r="H2661" s="2013">
        <v>426.0</v>
      </c>
    </row>
    <row r="2662">
      <c r="B2662" s="2013">
        <v>2660.0</v>
      </c>
      <c r="C2662" s="2013">
        <v>319.0</v>
      </c>
      <c r="D2662" s="2013">
        <v>639.0</v>
      </c>
      <c r="E2662" s="2013">
        <v>425.0</v>
      </c>
      <c r="F2662" s="2013">
        <v>425.0</v>
      </c>
      <c r="G2662" s="2013">
        <v>426.0</v>
      </c>
      <c r="H2662" s="2013">
        <v>426.0</v>
      </c>
    </row>
    <row r="2663">
      <c r="B2663" s="2013">
        <v>2661.0</v>
      </c>
      <c r="C2663" s="2013">
        <v>319.0</v>
      </c>
      <c r="D2663" s="2013">
        <v>638.0</v>
      </c>
      <c r="E2663" s="2013">
        <v>426.0</v>
      </c>
      <c r="F2663" s="2013">
        <v>426.0</v>
      </c>
      <c r="G2663" s="2013">
        <v>426.0</v>
      </c>
      <c r="H2663" s="2013">
        <v>426.0</v>
      </c>
    </row>
    <row r="2664">
      <c r="B2664" s="2013">
        <v>2662.0</v>
      </c>
      <c r="C2664" s="2013">
        <v>319.0</v>
      </c>
      <c r="D2664" s="2013">
        <v>639.0</v>
      </c>
      <c r="E2664" s="2013">
        <v>426.0</v>
      </c>
      <c r="F2664" s="2013">
        <v>426.0</v>
      </c>
      <c r="G2664" s="2013">
        <v>426.0</v>
      </c>
      <c r="H2664" s="2013">
        <v>426.0</v>
      </c>
    </row>
    <row r="2665">
      <c r="B2665" s="2013">
        <v>2663.0</v>
      </c>
      <c r="C2665" s="2013">
        <v>320.0</v>
      </c>
      <c r="D2665" s="2013">
        <v>639.0</v>
      </c>
      <c r="E2665" s="2013">
        <v>426.0</v>
      </c>
      <c r="F2665" s="2013">
        <v>426.0</v>
      </c>
      <c r="G2665" s="2013">
        <v>426.0</v>
      </c>
      <c r="H2665" s="2013">
        <v>426.0</v>
      </c>
    </row>
    <row r="2666">
      <c r="B2666" s="2013">
        <v>2664.0</v>
      </c>
      <c r="C2666" s="2013">
        <v>320.0</v>
      </c>
      <c r="D2666" s="2013">
        <v>640.0</v>
      </c>
      <c r="E2666" s="2013">
        <v>426.0</v>
      </c>
      <c r="F2666" s="2013">
        <v>426.0</v>
      </c>
      <c r="G2666" s="2013">
        <v>426.0</v>
      </c>
      <c r="H2666" s="2013">
        <v>426.0</v>
      </c>
    </row>
    <row r="2667">
      <c r="B2667" s="2013">
        <v>2665.0</v>
      </c>
      <c r="C2667" s="2013">
        <v>320.0</v>
      </c>
      <c r="D2667" s="2013">
        <v>639.0</v>
      </c>
      <c r="E2667" s="2013">
        <v>426.0</v>
      </c>
      <c r="F2667" s="2013">
        <v>426.0</v>
      </c>
      <c r="G2667" s="2013">
        <v>427.0</v>
      </c>
      <c r="H2667" s="2013">
        <v>427.0</v>
      </c>
    </row>
    <row r="2668">
      <c r="B2668" s="2013">
        <v>2666.0</v>
      </c>
      <c r="C2668" s="2013">
        <v>320.0</v>
      </c>
      <c r="D2668" s="2013">
        <v>640.0</v>
      </c>
      <c r="E2668" s="2013">
        <v>426.0</v>
      </c>
      <c r="F2668" s="2013">
        <v>426.0</v>
      </c>
      <c r="G2668" s="2013">
        <v>427.0</v>
      </c>
      <c r="H2668" s="2013">
        <v>427.0</v>
      </c>
    </row>
    <row r="2669">
      <c r="B2669" s="2013">
        <v>2667.0</v>
      </c>
      <c r="C2669" s="2013">
        <v>320.0</v>
      </c>
      <c r="D2669" s="2013">
        <v>641.0</v>
      </c>
      <c r="E2669" s="2013">
        <v>426.0</v>
      </c>
      <c r="F2669" s="2013">
        <v>426.0</v>
      </c>
      <c r="G2669" s="2013">
        <v>427.0</v>
      </c>
      <c r="H2669" s="2013">
        <v>427.0</v>
      </c>
    </row>
    <row r="2670">
      <c r="B2670" s="2013">
        <v>2668.0</v>
      </c>
      <c r="C2670" s="2013">
        <v>320.0</v>
      </c>
      <c r="D2670" s="2013">
        <v>640.0</v>
      </c>
      <c r="E2670" s="2013">
        <v>427.0</v>
      </c>
      <c r="F2670" s="2013">
        <v>427.0</v>
      </c>
      <c r="G2670" s="2013">
        <v>427.0</v>
      </c>
      <c r="H2670" s="2013">
        <v>427.0</v>
      </c>
    </row>
    <row r="2671">
      <c r="B2671" s="2013">
        <v>2669.0</v>
      </c>
      <c r="C2671" s="2013">
        <v>320.0</v>
      </c>
      <c r="D2671" s="2013">
        <v>641.0</v>
      </c>
      <c r="E2671" s="2013">
        <v>427.0</v>
      </c>
      <c r="F2671" s="2013">
        <v>427.0</v>
      </c>
      <c r="G2671" s="2013">
        <v>427.0</v>
      </c>
      <c r="H2671" s="2013">
        <v>427.0</v>
      </c>
    </row>
    <row r="2672">
      <c r="B2672" s="2013">
        <v>2670.0</v>
      </c>
      <c r="C2672" s="2013">
        <v>321.0</v>
      </c>
      <c r="D2672" s="2013">
        <v>641.0</v>
      </c>
      <c r="E2672" s="2013">
        <v>427.0</v>
      </c>
      <c r="F2672" s="2013">
        <v>427.0</v>
      </c>
      <c r="G2672" s="2013">
        <v>427.0</v>
      </c>
      <c r="H2672" s="2013">
        <v>427.0</v>
      </c>
    </row>
    <row r="2673">
      <c r="B2673" s="2013">
        <v>2671.0</v>
      </c>
      <c r="C2673" s="2013">
        <v>320.0</v>
      </c>
      <c r="D2673" s="2013">
        <v>641.0</v>
      </c>
      <c r="E2673" s="2013">
        <v>427.0</v>
      </c>
      <c r="F2673" s="2013">
        <v>427.0</v>
      </c>
      <c r="G2673" s="2013">
        <v>428.0</v>
      </c>
      <c r="H2673" s="2013">
        <v>428.0</v>
      </c>
    </row>
    <row r="2674">
      <c r="B2674" s="2013">
        <v>2672.0</v>
      </c>
      <c r="C2674" s="2013">
        <v>321.0</v>
      </c>
      <c r="D2674" s="2013">
        <v>641.0</v>
      </c>
      <c r="E2674" s="2013">
        <v>427.0</v>
      </c>
      <c r="F2674" s="2013">
        <v>427.0</v>
      </c>
      <c r="G2674" s="2013">
        <v>428.0</v>
      </c>
      <c r="H2674" s="2013">
        <v>428.0</v>
      </c>
    </row>
    <row r="2675">
      <c r="B2675" s="2013">
        <v>2673.0</v>
      </c>
      <c r="C2675" s="2013">
        <v>320.0</v>
      </c>
      <c r="D2675" s="2013">
        <v>641.0</v>
      </c>
      <c r="E2675" s="2013">
        <v>428.0</v>
      </c>
      <c r="F2675" s="2013">
        <v>428.0</v>
      </c>
      <c r="G2675" s="2013">
        <v>428.0</v>
      </c>
      <c r="H2675" s="2013">
        <v>428.0</v>
      </c>
    </row>
    <row r="2676">
      <c r="B2676" s="2013">
        <v>2674.0</v>
      </c>
      <c r="C2676" s="2013">
        <v>321.0</v>
      </c>
      <c r="D2676" s="2013">
        <v>641.0</v>
      </c>
      <c r="E2676" s="2013">
        <v>428.0</v>
      </c>
      <c r="F2676" s="2013">
        <v>428.0</v>
      </c>
      <c r="G2676" s="2013">
        <v>428.0</v>
      </c>
      <c r="H2676" s="2013">
        <v>428.0</v>
      </c>
    </row>
    <row r="2677">
      <c r="B2677" s="2013">
        <v>2675.0</v>
      </c>
      <c r="C2677" s="2013">
        <v>321.0</v>
      </c>
      <c r="D2677" s="2013">
        <v>642.0</v>
      </c>
      <c r="E2677" s="2013">
        <v>428.0</v>
      </c>
      <c r="F2677" s="2013">
        <v>428.0</v>
      </c>
      <c r="G2677" s="2013">
        <v>428.0</v>
      </c>
      <c r="H2677" s="2013">
        <v>428.0</v>
      </c>
    </row>
    <row r="2678">
      <c r="B2678" s="2013">
        <v>2676.0</v>
      </c>
      <c r="C2678" s="2013">
        <v>321.0</v>
      </c>
      <c r="D2678" s="2013">
        <v>643.0</v>
      </c>
      <c r="E2678" s="2013">
        <v>428.0</v>
      </c>
      <c r="F2678" s="2013">
        <v>428.0</v>
      </c>
      <c r="G2678" s="2013">
        <v>428.0</v>
      </c>
      <c r="H2678" s="2013">
        <v>428.0</v>
      </c>
    </row>
    <row r="2679">
      <c r="B2679" s="2013">
        <v>2677.0</v>
      </c>
      <c r="C2679" s="2013">
        <v>322.0</v>
      </c>
      <c r="D2679" s="2013">
        <v>643.0</v>
      </c>
      <c r="E2679" s="2013">
        <v>428.0</v>
      </c>
      <c r="F2679" s="2013">
        <v>428.0</v>
      </c>
      <c r="G2679" s="2013">
        <v>428.0</v>
      </c>
      <c r="H2679" s="2013">
        <v>428.0</v>
      </c>
    </row>
    <row r="2680">
      <c r="B2680" s="2013">
        <v>2678.0</v>
      </c>
      <c r="C2680" s="2013">
        <v>321.0</v>
      </c>
      <c r="D2680" s="2013">
        <v>643.0</v>
      </c>
      <c r="E2680" s="2013">
        <v>428.0</v>
      </c>
      <c r="F2680" s="2013">
        <v>428.0</v>
      </c>
      <c r="G2680" s="2013">
        <v>429.0</v>
      </c>
      <c r="H2680" s="2013">
        <v>429.0</v>
      </c>
    </row>
    <row r="2681">
      <c r="B2681" s="2013">
        <v>2679.0</v>
      </c>
      <c r="C2681" s="2013">
        <v>322.0</v>
      </c>
      <c r="D2681" s="2013">
        <v>643.0</v>
      </c>
      <c r="E2681" s="2013">
        <v>428.0</v>
      </c>
      <c r="F2681" s="2013">
        <v>428.0</v>
      </c>
      <c r="G2681" s="2013">
        <v>429.0</v>
      </c>
      <c r="H2681" s="2013">
        <v>429.0</v>
      </c>
    </row>
    <row r="2682">
      <c r="B2682" s="2013">
        <v>2680.0</v>
      </c>
      <c r="C2682" s="2013">
        <v>321.0</v>
      </c>
      <c r="D2682" s="2013">
        <v>643.0</v>
      </c>
      <c r="E2682" s="2013">
        <v>429.0</v>
      </c>
      <c r="F2682" s="2013">
        <v>429.0</v>
      </c>
      <c r="G2682" s="2013">
        <v>429.0</v>
      </c>
      <c r="H2682" s="2013">
        <v>429.0</v>
      </c>
    </row>
    <row r="2683">
      <c r="B2683" s="2013">
        <v>2681.0</v>
      </c>
      <c r="C2683" s="2013">
        <v>322.0</v>
      </c>
      <c r="D2683" s="2013">
        <v>643.0</v>
      </c>
      <c r="E2683" s="2013">
        <v>429.0</v>
      </c>
      <c r="F2683" s="2013">
        <v>429.0</v>
      </c>
      <c r="G2683" s="2013">
        <v>429.0</v>
      </c>
      <c r="H2683" s="2013">
        <v>429.0</v>
      </c>
    </row>
    <row r="2684">
      <c r="B2684" s="2013">
        <v>2682.0</v>
      </c>
      <c r="C2684" s="2013">
        <v>322.0</v>
      </c>
      <c r="D2684" s="2013">
        <v>644.0</v>
      </c>
      <c r="E2684" s="2013">
        <v>429.0</v>
      </c>
      <c r="F2684" s="2013">
        <v>429.0</v>
      </c>
      <c r="G2684" s="2013">
        <v>429.0</v>
      </c>
      <c r="H2684" s="2013">
        <v>429.0</v>
      </c>
    </row>
    <row r="2685">
      <c r="B2685" s="2013">
        <v>2683.0</v>
      </c>
      <c r="C2685" s="2013">
        <v>322.0</v>
      </c>
      <c r="D2685" s="2013">
        <v>643.0</v>
      </c>
      <c r="E2685" s="2013">
        <v>429.0</v>
      </c>
      <c r="F2685" s="2013">
        <v>429.0</v>
      </c>
      <c r="G2685" s="2013">
        <v>430.0</v>
      </c>
      <c r="H2685" s="2013">
        <v>430.0</v>
      </c>
    </row>
    <row r="2686">
      <c r="B2686" s="2013">
        <v>2684.0</v>
      </c>
      <c r="C2686" s="2013">
        <v>322.0</v>
      </c>
      <c r="D2686" s="2013">
        <v>644.0</v>
      </c>
      <c r="E2686" s="2013">
        <v>429.0</v>
      </c>
      <c r="F2686" s="2013">
        <v>429.0</v>
      </c>
      <c r="G2686" s="2013">
        <v>430.0</v>
      </c>
      <c r="H2686" s="2013">
        <v>430.0</v>
      </c>
    </row>
    <row r="2687">
      <c r="B2687" s="2013">
        <v>2685.0</v>
      </c>
      <c r="C2687" s="2013">
        <v>322.0</v>
      </c>
      <c r="D2687" s="2013">
        <v>645.0</v>
      </c>
      <c r="E2687" s="2013">
        <v>429.0</v>
      </c>
      <c r="F2687" s="2013">
        <v>429.0</v>
      </c>
      <c r="G2687" s="2013">
        <v>430.0</v>
      </c>
      <c r="H2687" s="2013">
        <v>430.0</v>
      </c>
    </row>
    <row r="2688">
      <c r="B2688" s="2013">
        <v>2686.0</v>
      </c>
      <c r="C2688" s="2013">
        <v>322.0</v>
      </c>
      <c r="D2688" s="2013">
        <v>644.0</v>
      </c>
      <c r="E2688" s="2013">
        <v>430.0</v>
      </c>
      <c r="F2688" s="2013">
        <v>430.0</v>
      </c>
      <c r="G2688" s="2013">
        <v>430.0</v>
      </c>
      <c r="H2688" s="2013">
        <v>430.0</v>
      </c>
    </row>
    <row r="2689">
      <c r="B2689" s="2013">
        <v>2687.0</v>
      </c>
      <c r="C2689" s="2013">
        <v>322.0</v>
      </c>
      <c r="D2689" s="2013">
        <v>645.0</v>
      </c>
      <c r="E2689" s="2013">
        <v>430.0</v>
      </c>
      <c r="F2689" s="2013">
        <v>430.0</v>
      </c>
      <c r="G2689" s="2013">
        <v>430.0</v>
      </c>
      <c r="H2689" s="2013">
        <v>430.0</v>
      </c>
    </row>
    <row r="2690">
      <c r="B2690" s="2013">
        <v>2688.0</v>
      </c>
      <c r="C2690" s="2013">
        <v>323.0</v>
      </c>
      <c r="D2690" s="2013">
        <v>645.0</v>
      </c>
      <c r="E2690" s="2013">
        <v>430.0</v>
      </c>
      <c r="F2690" s="2013">
        <v>430.0</v>
      </c>
      <c r="G2690" s="2013">
        <v>430.0</v>
      </c>
      <c r="H2690" s="2013">
        <v>430.0</v>
      </c>
    </row>
    <row r="2691">
      <c r="B2691" s="2013">
        <v>2689.0</v>
      </c>
      <c r="C2691" s="2013">
        <v>323.0</v>
      </c>
      <c r="D2691" s="2013">
        <v>646.0</v>
      </c>
      <c r="E2691" s="2013">
        <v>430.0</v>
      </c>
      <c r="F2691" s="2013">
        <v>430.0</v>
      </c>
      <c r="G2691" s="2013">
        <v>430.0</v>
      </c>
      <c r="H2691" s="2013">
        <v>430.0</v>
      </c>
    </row>
    <row r="2692">
      <c r="B2692" s="2013">
        <v>2690.0</v>
      </c>
      <c r="C2692" s="2013">
        <v>323.0</v>
      </c>
      <c r="D2692" s="2013">
        <v>645.0</v>
      </c>
      <c r="E2692" s="2013">
        <v>430.0</v>
      </c>
      <c r="F2692" s="2013">
        <v>430.0</v>
      </c>
      <c r="G2692" s="2013">
        <v>431.0</v>
      </c>
      <c r="H2692" s="2013">
        <v>431.0</v>
      </c>
    </row>
    <row r="2693">
      <c r="B2693" s="2013">
        <v>2691.0</v>
      </c>
      <c r="C2693" s="2013">
        <v>323.0</v>
      </c>
      <c r="D2693" s="2013">
        <v>646.0</v>
      </c>
      <c r="E2693" s="2013">
        <v>430.0</v>
      </c>
      <c r="F2693" s="2013">
        <v>430.0</v>
      </c>
      <c r="G2693" s="2013">
        <v>431.0</v>
      </c>
      <c r="H2693" s="2013">
        <v>431.0</v>
      </c>
    </row>
    <row r="2694">
      <c r="B2694" s="2013">
        <v>2692.0</v>
      </c>
      <c r="C2694" s="2013">
        <v>323.0</v>
      </c>
      <c r="D2694" s="2013">
        <v>647.0</v>
      </c>
      <c r="E2694" s="2013">
        <v>430.0</v>
      </c>
      <c r="F2694" s="2013">
        <v>430.0</v>
      </c>
      <c r="G2694" s="2013">
        <v>431.0</v>
      </c>
      <c r="H2694" s="2013">
        <v>431.0</v>
      </c>
    </row>
    <row r="2695">
      <c r="B2695" s="2013">
        <v>2693.0</v>
      </c>
      <c r="C2695" s="2013">
        <v>323.0</v>
      </c>
      <c r="D2695" s="2013">
        <v>646.0</v>
      </c>
      <c r="E2695" s="2013">
        <v>431.0</v>
      </c>
      <c r="F2695" s="2013">
        <v>431.0</v>
      </c>
      <c r="G2695" s="2013">
        <v>431.0</v>
      </c>
      <c r="H2695" s="2013">
        <v>431.0</v>
      </c>
    </row>
    <row r="2696">
      <c r="B2696" s="2013">
        <v>2694.0</v>
      </c>
      <c r="C2696" s="2013">
        <v>323.0</v>
      </c>
      <c r="D2696" s="2013">
        <v>647.0</v>
      </c>
      <c r="E2696" s="2013">
        <v>431.0</v>
      </c>
      <c r="F2696" s="2013">
        <v>431.0</v>
      </c>
      <c r="G2696" s="2013">
        <v>431.0</v>
      </c>
      <c r="H2696" s="2013">
        <v>431.0</v>
      </c>
    </row>
    <row r="2697">
      <c r="B2697" s="2013">
        <v>2695.0</v>
      </c>
      <c r="C2697" s="2013">
        <v>324.0</v>
      </c>
      <c r="D2697" s="2013">
        <v>647.0</v>
      </c>
      <c r="E2697" s="2013">
        <v>431.0</v>
      </c>
      <c r="F2697" s="2013">
        <v>431.0</v>
      </c>
      <c r="G2697" s="2013">
        <v>431.0</v>
      </c>
      <c r="H2697" s="2013">
        <v>431.0</v>
      </c>
    </row>
    <row r="2698">
      <c r="B2698" s="2013">
        <v>2696.0</v>
      </c>
      <c r="C2698" s="2013">
        <v>323.0</v>
      </c>
      <c r="D2698" s="2013">
        <v>647.0</v>
      </c>
      <c r="E2698" s="2013">
        <v>431.0</v>
      </c>
      <c r="F2698" s="2013">
        <v>431.0</v>
      </c>
      <c r="G2698" s="2013">
        <v>432.0</v>
      </c>
      <c r="H2698" s="2013">
        <v>432.0</v>
      </c>
    </row>
    <row r="2699">
      <c r="B2699" s="2013">
        <v>2697.0</v>
      </c>
      <c r="C2699" s="2013">
        <v>324.0</v>
      </c>
      <c r="D2699" s="2013">
        <v>647.0</v>
      </c>
      <c r="E2699" s="2013">
        <v>431.0</v>
      </c>
      <c r="F2699" s="2013">
        <v>431.0</v>
      </c>
      <c r="G2699" s="2013">
        <v>432.0</v>
      </c>
      <c r="H2699" s="2013">
        <v>432.0</v>
      </c>
    </row>
    <row r="2700">
      <c r="B2700" s="2013">
        <v>2698.0</v>
      </c>
      <c r="C2700" s="2013">
        <v>323.0</v>
      </c>
      <c r="D2700" s="2013">
        <v>647.0</v>
      </c>
      <c r="E2700" s="2013">
        <v>432.0</v>
      </c>
      <c r="F2700" s="2013">
        <v>432.0</v>
      </c>
      <c r="G2700" s="2013">
        <v>432.0</v>
      </c>
      <c r="H2700" s="2013">
        <v>432.0</v>
      </c>
    </row>
    <row r="2701">
      <c r="B2701" s="2013">
        <v>2699.0</v>
      </c>
      <c r="C2701" s="2013">
        <v>324.0</v>
      </c>
      <c r="D2701" s="2013">
        <v>647.0</v>
      </c>
      <c r="E2701" s="2013">
        <v>432.0</v>
      </c>
      <c r="F2701" s="2013">
        <v>432.0</v>
      </c>
      <c r="G2701" s="2013">
        <v>432.0</v>
      </c>
      <c r="H2701" s="2013">
        <v>432.0</v>
      </c>
    </row>
    <row r="2702">
      <c r="B2702" s="2013">
        <v>2700.0</v>
      </c>
      <c r="C2702" s="2013">
        <v>324.0</v>
      </c>
      <c r="D2702" s="2013">
        <v>648.0</v>
      </c>
      <c r="E2702" s="2013">
        <v>432.0</v>
      </c>
      <c r="F2702" s="2013">
        <v>432.0</v>
      </c>
      <c r="G2702" s="2013">
        <v>432.0</v>
      </c>
      <c r="H2702" s="2013">
        <v>432.0</v>
      </c>
    </row>
    <row r="2703">
      <c r="B2703" s="2013">
        <v>2701.0</v>
      </c>
      <c r="C2703" s="2013">
        <v>324.0</v>
      </c>
      <c r="D2703" s="2013">
        <v>649.0</v>
      </c>
      <c r="E2703" s="2013">
        <v>432.0</v>
      </c>
      <c r="F2703" s="2013">
        <v>432.0</v>
      </c>
      <c r="G2703" s="2013">
        <v>432.0</v>
      </c>
      <c r="H2703" s="2013">
        <v>432.0</v>
      </c>
    </row>
    <row r="2704">
      <c r="B2704" s="2013">
        <v>2702.0</v>
      </c>
      <c r="C2704" s="2013">
        <v>325.0</v>
      </c>
      <c r="D2704" s="2013">
        <v>649.0</v>
      </c>
      <c r="E2704" s="2013">
        <v>432.0</v>
      </c>
      <c r="F2704" s="2013">
        <v>432.0</v>
      </c>
      <c r="G2704" s="2013">
        <v>432.0</v>
      </c>
      <c r="H2704" s="2013">
        <v>432.0</v>
      </c>
    </row>
    <row r="2705">
      <c r="B2705" s="2013">
        <v>2703.0</v>
      </c>
      <c r="C2705" s="2013">
        <v>324.0</v>
      </c>
      <c r="D2705" s="2013">
        <v>649.0</v>
      </c>
      <c r="E2705" s="2013">
        <v>432.0</v>
      </c>
      <c r="F2705" s="2013">
        <v>432.0</v>
      </c>
      <c r="G2705" s="2013">
        <v>433.0</v>
      </c>
      <c r="H2705" s="2013">
        <v>433.0</v>
      </c>
    </row>
    <row r="2706">
      <c r="B2706" s="2013">
        <v>2704.0</v>
      </c>
      <c r="C2706" s="2013">
        <v>325.0</v>
      </c>
      <c r="D2706" s="2013">
        <v>649.0</v>
      </c>
      <c r="E2706" s="2013">
        <v>432.0</v>
      </c>
      <c r="F2706" s="2013">
        <v>432.0</v>
      </c>
      <c r="G2706" s="2013">
        <v>433.0</v>
      </c>
      <c r="H2706" s="2013">
        <v>433.0</v>
      </c>
    </row>
    <row r="2707">
      <c r="B2707" s="2013">
        <v>2705.0</v>
      </c>
      <c r="C2707" s="2013">
        <v>324.0</v>
      </c>
      <c r="D2707" s="2013">
        <v>649.0</v>
      </c>
      <c r="E2707" s="2013">
        <v>433.0</v>
      </c>
      <c r="F2707" s="2013">
        <v>433.0</v>
      </c>
      <c r="G2707" s="2013">
        <v>433.0</v>
      </c>
      <c r="H2707" s="2013">
        <v>433.0</v>
      </c>
    </row>
    <row r="2708">
      <c r="B2708" s="2013">
        <v>2706.0</v>
      </c>
      <c r="C2708" s="2013">
        <v>325.0</v>
      </c>
      <c r="D2708" s="2013">
        <v>649.0</v>
      </c>
      <c r="E2708" s="2013">
        <v>433.0</v>
      </c>
      <c r="F2708" s="2013">
        <v>433.0</v>
      </c>
      <c r="G2708" s="2013">
        <v>433.0</v>
      </c>
      <c r="H2708" s="2013">
        <v>433.0</v>
      </c>
    </row>
    <row r="2709">
      <c r="B2709" s="2013">
        <v>2707.0</v>
      </c>
      <c r="C2709" s="2013">
        <v>325.0</v>
      </c>
      <c r="D2709" s="2013">
        <v>650.0</v>
      </c>
      <c r="E2709" s="2013">
        <v>433.0</v>
      </c>
      <c r="F2709" s="2013">
        <v>433.0</v>
      </c>
      <c r="G2709" s="2013">
        <v>433.0</v>
      </c>
      <c r="H2709" s="2013">
        <v>433.0</v>
      </c>
    </row>
    <row r="2710">
      <c r="B2710" s="2013">
        <v>2708.0</v>
      </c>
      <c r="C2710" s="2013">
        <v>325.0</v>
      </c>
      <c r="D2710" s="2013">
        <v>649.0</v>
      </c>
      <c r="E2710" s="2013">
        <v>433.0</v>
      </c>
      <c r="F2710" s="2013">
        <v>433.0</v>
      </c>
      <c r="G2710" s="2013">
        <v>434.0</v>
      </c>
      <c r="H2710" s="2013">
        <v>434.0</v>
      </c>
    </row>
    <row r="2711">
      <c r="B2711" s="2013">
        <v>2709.0</v>
      </c>
      <c r="C2711" s="2013">
        <v>325.0</v>
      </c>
      <c r="D2711" s="2013">
        <v>650.0</v>
      </c>
      <c r="E2711" s="2013">
        <v>433.0</v>
      </c>
      <c r="F2711" s="2013">
        <v>433.0</v>
      </c>
      <c r="G2711" s="2013">
        <v>434.0</v>
      </c>
      <c r="H2711" s="2013">
        <v>434.0</v>
      </c>
    </row>
    <row r="2712">
      <c r="B2712" s="2013">
        <v>2710.0</v>
      </c>
      <c r="C2712" s="2013">
        <v>325.0</v>
      </c>
      <c r="D2712" s="2013">
        <v>651.0</v>
      </c>
      <c r="E2712" s="2013">
        <v>433.0</v>
      </c>
      <c r="F2712" s="2013">
        <v>433.0</v>
      </c>
      <c r="G2712" s="2013">
        <v>434.0</v>
      </c>
      <c r="H2712" s="2013">
        <v>434.0</v>
      </c>
    </row>
    <row r="2713">
      <c r="B2713" s="2013">
        <v>2711.0</v>
      </c>
      <c r="C2713" s="2013">
        <v>325.0</v>
      </c>
      <c r="D2713" s="2013">
        <v>650.0</v>
      </c>
      <c r="E2713" s="2013">
        <v>434.0</v>
      </c>
      <c r="F2713" s="2013">
        <v>434.0</v>
      </c>
      <c r="G2713" s="2013">
        <v>434.0</v>
      </c>
      <c r="H2713" s="2013">
        <v>434.0</v>
      </c>
    </row>
    <row r="2714">
      <c r="B2714" s="2013">
        <v>2712.0</v>
      </c>
      <c r="C2714" s="2013">
        <v>325.0</v>
      </c>
      <c r="D2714" s="2013">
        <v>651.0</v>
      </c>
      <c r="E2714" s="2013">
        <v>434.0</v>
      </c>
      <c r="F2714" s="2013">
        <v>434.0</v>
      </c>
      <c r="G2714" s="2013">
        <v>434.0</v>
      </c>
      <c r="H2714" s="2013">
        <v>434.0</v>
      </c>
    </row>
    <row r="2715">
      <c r="B2715" s="2013">
        <v>2713.0</v>
      </c>
      <c r="C2715" s="2013">
        <v>326.0</v>
      </c>
      <c r="D2715" s="2013">
        <v>651.0</v>
      </c>
      <c r="E2715" s="2013">
        <v>434.0</v>
      </c>
      <c r="F2715" s="2013">
        <v>434.0</v>
      </c>
      <c r="G2715" s="2013">
        <v>434.0</v>
      </c>
      <c r="H2715" s="2013">
        <v>434.0</v>
      </c>
    </row>
    <row r="2716">
      <c r="B2716" s="2013">
        <v>2714.0</v>
      </c>
      <c r="C2716" s="2013">
        <v>326.0</v>
      </c>
      <c r="D2716" s="2013">
        <v>652.0</v>
      </c>
      <c r="E2716" s="2013">
        <v>434.0</v>
      </c>
      <c r="F2716" s="2013">
        <v>434.0</v>
      </c>
      <c r="G2716" s="2013">
        <v>434.0</v>
      </c>
      <c r="H2716" s="2013">
        <v>434.0</v>
      </c>
    </row>
    <row r="2717">
      <c r="B2717" s="2013">
        <v>2715.0</v>
      </c>
      <c r="C2717" s="2013">
        <v>326.0</v>
      </c>
      <c r="D2717" s="2013">
        <v>651.0</v>
      </c>
      <c r="E2717" s="2013">
        <v>434.0</v>
      </c>
      <c r="F2717" s="2013">
        <v>434.0</v>
      </c>
      <c r="G2717" s="2013">
        <v>435.0</v>
      </c>
      <c r="H2717" s="2013">
        <v>435.0</v>
      </c>
    </row>
    <row r="2718">
      <c r="B2718" s="2013">
        <v>2716.0</v>
      </c>
      <c r="C2718" s="2013">
        <v>326.0</v>
      </c>
      <c r="D2718" s="2013">
        <v>652.0</v>
      </c>
      <c r="E2718" s="2013">
        <v>434.0</v>
      </c>
      <c r="F2718" s="2013">
        <v>434.0</v>
      </c>
      <c r="G2718" s="2013">
        <v>435.0</v>
      </c>
      <c r="H2718" s="2013">
        <v>435.0</v>
      </c>
    </row>
    <row r="2719">
      <c r="B2719" s="2013">
        <v>2717.0</v>
      </c>
      <c r="C2719" s="2013">
        <v>326.0</v>
      </c>
      <c r="D2719" s="2013">
        <v>653.0</v>
      </c>
      <c r="E2719" s="2013">
        <v>434.0</v>
      </c>
      <c r="F2719" s="2013">
        <v>434.0</v>
      </c>
      <c r="G2719" s="2013">
        <v>435.0</v>
      </c>
      <c r="H2719" s="2013">
        <v>435.0</v>
      </c>
    </row>
    <row r="2720">
      <c r="B2720" s="2013">
        <v>2718.0</v>
      </c>
      <c r="C2720" s="2013">
        <v>326.0</v>
      </c>
      <c r="D2720" s="2013">
        <v>652.0</v>
      </c>
      <c r="E2720" s="2013">
        <v>435.0</v>
      </c>
      <c r="F2720" s="2013">
        <v>435.0</v>
      </c>
      <c r="G2720" s="2013">
        <v>435.0</v>
      </c>
      <c r="H2720" s="2013">
        <v>435.0</v>
      </c>
    </row>
    <row r="2721">
      <c r="B2721" s="2013">
        <v>2719.0</v>
      </c>
      <c r="C2721" s="2013">
        <v>326.0</v>
      </c>
      <c r="D2721" s="2013">
        <v>653.0</v>
      </c>
      <c r="E2721" s="2013">
        <v>435.0</v>
      </c>
      <c r="F2721" s="2013">
        <v>435.0</v>
      </c>
      <c r="G2721" s="2013">
        <v>435.0</v>
      </c>
      <c r="H2721" s="2013">
        <v>435.0</v>
      </c>
    </row>
    <row r="2722">
      <c r="B2722" s="2013">
        <v>2720.0</v>
      </c>
      <c r="C2722" s="2013">
        <v>327.0</v>
      </c>
      <c r="D2722" s="2013">
        <v>653.0</v>
      </c>
      <c r="E2722" s="2013">
        <v>435.0</v>
      </c>
      <c r="F2722" s="2013">
        <v>435.0</v>
      </c>
      <c r="G2722" s="2013">
        <v>435.0</v>
      </c>
      <c r="H2722" s="2013">
        <v>435.0</v>
      </c>
    </row>
    <row r="2723">
      <c r="B2723" s="2013">
        <v>2721.0</v>
      </c>
      <c r="C2723" s="2013">
        <v>326.0</v>
      </c>
      <c r="D2723" s="2013">
        <v>653.0</v>
      </c>
      <c r="E2723" s="2013">
        <v>435.0</v>
      </c>
      <c r="F2723" s="2013">
        <v>435.0</v>
      </c>
      <c r="G2723" s="2013">
        <v>436.0</v>
      </c>
      <c r="H2723" s="2013">
        <v>436.0</v>
      </c>
    </row>
    <row r="2724">
      <c r="B2724" s="2013">
        <v>2722.0</v>
      </c>
      <c r="C2724" s="2013">
        <v>327.0</v>
      </c>
      <c r="D2724" s="2013">
        <v>653.0</v>
      </c>
      <c r="E2724" s="2013">
        <v>435.0</v>
      </c>
      <c r="F2724" s="2013">
        <v>435.0</v>
      </c>
      <c r="G2724" s="2013">
        <v>436.0</v>
      </c>
      <c r="H2724" s="2013">
        <v>436.0</v>
      </c>
    </row>
    <row r="2725">
      <c r="B2725" s="2013">
        <v>2723.0</v>
      </c>
      <c r="C2725" s="2013">
        <v>326.0</v>
      </c>
      <c r="D2725" s="2013">
        <v>653.0</v>
      </c>
      <c r="E2725" s="2013">
        <v>436.0</v>
      </c>
      <c r="F2725" s="2013">
        <v>436.0</v>
      </c>
      <c r="G2725" s="2013">
        <v>436.0</v>
      </c>
      <c r="H2725" s="2013">
        <v>436.0</v>
      </c>
    </row>
    <row r="2726">
      <c r="B2726" s="2013">
        <v>2724.0</v>
      </c>
      <c r="C2726" s="2013">
        <v>327.0</v>
      </c>
      <c r="D2726" s="2013">
        <v>653.0</v>
      </c>
      <c r="E2726" s="2013">
        <v>436.0</v>
      </c>
      <c r="F2726" s="2013">
        <v>436.0</v>
      </c>
      <c r="G2726" s="2013">
        <v>436.0</v>
      </c>
      <c r="H2726" s="2013">
        <v>436.0</v>
      </c>
    </row>
    <row r="2727">
      <c r="B2727" s="2013">
        <v>2725.0</v>
      </c>
      <c r="C2727" s="2013">
        <v>327.0</v>
      </c>
      <c r="D2727" s="2013">
        <v>654.0</v>
      </c>
      <c r="E2727" s="2013">
        <v>436.0</v>
      </c>
      <c r="F2727" s="2013">
        <v>436.0</v>
      </c>
      <c r="G2727" s="2013">
        <v>436.0</v>
      </c>
      <c r="H2727" s="2013">
        <v>436.0</v>
      </c>
    </row>
    <row r="2728">
      <c r="B2728" s="2013">
        <v>2726.0</v>
      </c>
      <c r="C2728" s="2013">
        <v>327.0</v>
      </c>
      <c r="D2728" s="2013">
        <v>655.0</v>
      </c>
      <c r="E2728" s="2013">
        <v>436.0</v>
      </c>
      <c r="F2728" s="2013">
        <v>436.0</v>
      </c>
      <c r="G2728" s="2013">
        <v>436.0</v>
      </c>
      <c r="H2728" s="2013">
        <v>436.0</v>
      </c>
    </row>
    <row r="2729">
      <c r="B2729" s="2013">
        <v>2727.0</v>
      </c>
      <c r="C2729" s="2013">
        <v>328.0</v>
      </c>
      <c r="D2729" s="2013">
        <v>655.0</v>
      </c>
      <c r="E2729" s="2013">
        <v>436.0</v>
      </c>
      <c r="F2729" s="2013">
        <v>436.0</v>
      </c>
      <c r="G2729" s="2013">
        <v>436.0</v>
      </c>
      <c r="H2729" s="2013">
        <v>436.0</v>
      </c>
    </row>
    <row r="2730">
      <c r="B2730" s="2013">
        <v>2728.0</v>
      </c>
      <c r="C2730" s="2013">
        <v>327.0</v>
      </c>
      <c r="D2730" s="2013">
        <v>655.0</v>
      </c>
      <c r="E2730" s="2013">
        <v>436.0</v>
      </c>
      <c r="F2730" s="2013">
        <v>436.0</v>
      </c>
      <c r="G2730" s="2013">
        <v>437.0</v>
      </c>
      <c r="H2730" s="2013">
        <v>437.0</v>
      </c>
    </row>
    <row r="2731">
      <c r="B2731" s="2013">
        <v>2729.0</v>
      </c>
      <c r="C2731" s="2013">
        <v>328.0</v>
      </c>
      <c r="D2731" s="2013">
        <v>655.0</v>
      </c>
      <c r="E2731" s="2013">
        <v>436.0</v>
      </c>
      <c r="F2731" s="2013">
        <v>436.0</v>
      </c>
      <c r="G2731" s="2013">
        <v>437.0</v>
      </c>
      <c r="H2731" s="2013">
        <v>437.0</v>
      </c>
    </row>
    <row r="2732">
      <c r="B2732" s="2013">
        <v>2730.0</v>
      </c>
      <c r="C2732" s="2013">
        <v>327.0</v>
      </c>
      <c r="D2732" s="2013">
        <v>655.0</v>
      </c>
      <c r="E2732" s="2013">
        <v>437.0</v>
      </c>
      <c r="F2732" s="2013">
        <v>437.0</v>
      </c>
      <c r="G2732" s="2013">
        <v>437.0</v>
      </c>
      <c r="H2732" s="2013">
        <v>437.0</v>
      </c>
    </row>
    <row r="2733">
      <c r="B2733" s="2013">
        <v>2731.0</v>
      </c>
      <c r="C2733" s="2013">
        <v>328.0</v>
      </c>
      <c r="D2733" s="2013">
        <v>655.0</v>
      </c>
      <c r="E2733" s="2013">
        <v>437.0</v>
      </c>
      <c r="F2733" s="2013">
        <v>437.0</v>
      </c>
      <c r="G2733" s="2013">
        <v>437.0</v>
      </c>
      <c r="H2733" s="2013">
        <v>437.0</v>
      </c>
    </row>
    <row r="2734">
      <c r="B2734" s="2013">
        <v>2732.0</v>
      </c>
      <c r="C2734" s="2013">
        <v>328.0</v>
      </c>
      <c r="D2734" s="2013">
        <v>656.0</v>
      </c>
      <c r="E2734" s="2013">
        <v>437.0</v>
      </c>
      <c r="F2734" s="2013">
        <v>437.0</v>
      </c>
      <c r="G2734" s="2013">
        <v>437.0</v>
      </c>
      <c r="H2734" s="2013">
        <v>437.0</v>
      </c>
    </row>
    <row r="2735">
      <c r="B2735" s="2013">
        <v>2733.0</v>
      </c>
      <c r="C2735" s="2013">
        <v>328.0</v>
      </c>
      <c r="D2735" s="2013">
        <v>655.0</v>
      </c>
      <c r="E2735" s="2013">
        <v>437.0</v>
      </c>
      <c r="F2735" s="2013">
        <v>437.0</v>
      </c>
      <c r="G2735" s="2013">
        <v>438.0</v>
      </c>
      <c r="H2735" s="2013">
        <v>438.0</v>
      </c>
    </row>
    <row r="2736">
      <c r="B2736" s="2013">
        <v>2734.0</v>
      </c>
      <c r="C2736" s="2013">
        <v>328.0</v>
      </c>
      <c r="D2736" s="2013">
        <v>656.0</v>
      </c>
      <c r="E2736" s="2013">
        <v>437.0</v>
      </c>
      <c r="F2736" s="2013">
        <v>437.0</v>
      </c>
      <c r="G2736" s="2013">
        <v>438.0</v>
      </c>
      <c r="H2736" s="2013">
        <v>438.0</v>
      </c>
    </row>
    <row r="2737">
      <c r="B2737" s="2013">
        <v>2735.0</v>
      </c>
      <c r="C2737" s="2013">
        <v>328.0</v>
      </c>
      <c r="D2737" s="2013">
        <v>657.0</v>
      </c>
      <c r="E2737" s="2013">
        <v>437.0</v>
      </c>
      <c r="F2737" s="2013">
        <v>437.0</v>
      </c>
      <c r="G2737" s="2013">
        <v>438.0</v>
      </c>
      <c r="H2737" s="2013">
        <v>438.0</v>
      </c>
    </row>
    <row r="2738">
      <c r="B2738" s="2013">
        <v>2736.0</v>
      </c>
      <c r="C2738" s="2013">
        <v>328.0</v>
      </c>
      <c r="D2738" s="2013">
        <v>656.0</v>
      </c>
      <c r="E2738" s="2013">
        <v>438.0</v>
      </c>
      <c r="F2738" s="2013">
        <v>438.0</v>
      </c>
      <c r="G2738" s="2013">
        <v>438.0</v>
      </c>
      <c r="H2738" s="2013">
        <v>438.0</v>
      </c>
    </row>
    <row r="2739">
      <c r="B2739" s="2013">
        <v>2737.0</v>
      </c>
      <c r="C2739" s="2013">
        <v>328.0</v>
      </c>
      <c r="D2739" s="2013">
        <v>657.0</v>
      </c>
      <c r="E2739" s="2013">
        <v>438.0</v>
      </c>
      <c r="F2739" s="2013">
        <v>438.0</v>
      </c>
      <c r="G2739" s="2013">
        <v>438.0</v>
      </c>
      <c r="H2739" s="2013">
        <v>438.0</v>
      </c>
    </row>
    <row r="2740">
      <c r="B2740" s="2013">
        <v>2738.0</v>
      </c>
      <c r="C2740" s="2013">
        <v>329.0</v>
      </c>
      <c r="D2740" s="2013">
        <v>657.0</v>
      </c>
      <c r="E2740" s="2013">
        <v>438.0</v>
      </c>
      <c r="F2740" s="2013">
        <v>438.0</v>
      </c>
      <c r="G2740" s="2013">
        <v>438.0</v>
      </c>
      <c r="H2740" s="2013">
        <v>438.0</v>
      </c>
    </row>
    <row r="2741">
      <c r="B2741" s="2013">
        <v>2739.0</v>
      </c>
      <c r="C2741" s="2013">
        <v>329.0</v>
      </c>
      <c r="D2741" s="2013">
        <v>658.0</v>
      </c>
      <c r="E2741" s="2013">
        <v>438.0</v>
      </c>
      <c r="F2741" s="2013">
        <v>438.0</v>
      </c>
      <c r="G2741" s="2013">
        <v>438.0</v>
      </c>
      <c r="H2741" s="2013">
        <v>438.0</v>
      </c>
    </row>
    <row r="2742">
      <c r="B2742" s="2013">
        <v>2740.0</v>
      </c>
      <c r="C2742" s="2013">
        <v>329.0</v>
      </c>
      <c r="D2742" s="2013">
        <v>657.0</v>
      </c>
      <c r="E2742" s="2013">
        <v>438.0</v>
      </c>
      <c r="F2742" s="2013">
        <v>438.0</v>
      </c>
      <c r="G2742" s="2013">
        <v>439.0</v>
      </c>
      <c r="H2742" s="2013">
        <v>439.0</v>
      </c>
    </row>
    <row r="2743">
      <c r="B2743" s="2013">
        <v>2741.0</v>
      </c>
      <c r="C2743" s="2013">
        <v>329.0</v>
      </c>
      <c r="D2743" s="2013">
        <v>658.0</v>
      </c>
      <c r="E2743" s="2013">
        <v>438.0</v>
      </c>
      <c r="F2743" s="2013">
        <v>438.0</v>
      </c>
      <c r="G2743" s="2013">
        <v>439.0</v>
      </c>
      <c r="H2743" s="2013">
        <v>439.0</v>
      </c>
    </row>
    <row r="2744">
      <c r="B2744" s="2013">
        <v>2742.0</v>
      </c>
      <c r="C2744" s="2013">
        <v>329.0</v>
      </c>
      <c r="D2744" s="2013">
        <v>659.0</v>
      </c>
      <c r="E2744" s="2013">
        <v>438.0</v>
      </c>
      <c r="F2744" s="2013">
        <v>438.0</v>
      </c>
      <c r="G2744" s="2013">
        <v>439.0</v>
      </c>
      <c r="H2744" s="2013">
        <v>439.0</v>
      </c>
    </row>
    <row r="2745">
      <c r="B2745" s="2013">
        <v>2743.0</v>
      </c>
      <c r="C2745" s="2013">
        <v>329.0</v>
      </c>
      <c r="D2745" s="2013">
        <v>658.0</v>
      </c>
      <c r="E2745" s="2013">
        <v>439.0</v>
      </c>
      <c r="F2745" s="2013">
        <v>439.0</v>
      </c>
      <c r="G2745" s="2013">
        <v>439.0</v>
      </c>
      <c r="H2745" s="2013">
        <v>439.0</v>
      </c>
    </row>
    <row r="2746">
      <c r="B2746" s="2013">
        <v>2744.0</v>
      </c>
      <c r="C2746" s="2013">
        <v>329.0</v>
      </c>
      <c r="D2746" s="2013">
        <v>659.0</v>
      </c>
      <c r="E2746" s="2013">
        <v>439.0</v>
      </c>
      <c r="F2746" s="2013">
        <v>439.0</v>
      </c>
      <c r="G2746" s="2013">
        <v>439.0</v>
      </c>
      <c r="H2746" s="2013">
        <v>439.0</v>
      </c>
    </row>
    <row r="2747">
      <c r="B2747" s="2013">
        <v>2745.0</v>
      </c>
      <c r="C2747" s="2013">
        <v>330.0</v>
      </c>
      <c r="D2747" s="2013">
        <v>659.0</v>
      </c>
      <c r="E2747" s="2013">
        <v>439.0</v>
      </c>
      <c r="F2747" s="2013">
        <v>439.0</v>
      </c>
      <c r="G2747" s="2013">
        <v>439.0</v>
      </c>
      <c r="H2747" s="2013">
        <v>439.0</v>
      </c>
    </row>
    <row r="2748">
      <c r="B2748" s="2013">
        <v>2746.0</v>
      </c>
      <c r="C2748" s="2013">
        <v>329.0</v>
      </c>
      <c r="D2748" s="2013">
        <v>659.0</v>
      </c>
      <c r="E2748" s="2013">
        <v>439.0</v>
      </c>
      <c r="F2748" s="2013">
        <v>439.0</v>
      </c>
      <c r="G2748" s="2013">
        <v>440.0</v>
      </c>
      <c r="H2748" s="2013">
        <v>440.0</v>
      </c>
    </row>
    <row r="2749">
      <c r="B2749" s="2013">
        <v>2747.0</v>
      </c>
      <c r="C2749" s="2013">
        <v>330.0</v>
      </c>
      <c r="D2749" s="2013">
        <v>659.0</v>
      </c>
      <c r="E2749" s="2013">
        <v>439.0</v>
      </c>
      <c r="F2749" s="2013">
        <v>439.0</v>
      </c>
      <c r="G2749" s="2013">
        <v>440.0</v>
      </c>
      <c r="H2749" s="2013">
        <v>440.0</v>
      </c>
    </row>
    <row r="2750">
      <c r="B2750" s="2013">
        <v>2748.0</v>
      </c>
      <c r="C2750" s="2013">
        <v>329.0</v>
      </c>
      <c r="D2750" s="2013">
        <v>659.0</v>
      </c>
      <c r="E2750" s="2013">
        <v>440.0</v>
      </c>
      <c r="F2750" s="2013">
        <v>440.0</v>
      </c>
      <c r="G2750" s="2013">
        <v>440.0</v>
      </c>
      <c r="H2750" s="2013">
        <v>440.0</v>
      </c>
    </row>
    <row r="2751">
      <c r="B2751" s="2013">
        <v>2749.0</v>
      </c>
      <c r="C2751" s="2013">
        <v>330.0</v>
      </c>
      <c r="D2751" s="2013">
        <v>659.0</v>
      </c>
      <c r="E2751" s="2013">
        <v>440.0</v>
      </c>
      <c r="F2751" s="2013">
        <v>440.0</v>
      </c>
      <c r="G2751" s="2013">
        <v>440.0</v>
      </c>
      <c r="H2751" s="2013">
        <v>440.0</v>
      </c>
    </row>
    <row r="2752">
      <c r="B2752" s="2013">
        <v>2750.0</v>
      </c>
      <c r="C2752" s="2013">
        <v>330.0</v>
      </c>
      <c r="D2752" s="2013">
        <v>660.0</v>
      </c>
      <c r="E2752" s="2013">
        <v>440.0</v>
      </c>
      <c r="F2752" s="2013">
        <v>440.0</v>
      </c>
      <c r="G2752" s="2013">
        <v>440.0</v>
      </c>
      <c r="H2752" s="2013">
        <v>440.0</v>
      </c>
    </row>
    <row r="2753">
      <c r="B2753" s="2013">
        <v>2751.0</v>
      </c>
      <c r="C2753" s="2013">
        <v>330.0</v>
      </c>
      <c r="D2753" s="2013">
        <v>661.0</v>
      </c>
      <c r="E2753" s="2013">
        <v>440.0</v>
      </c>
      <c r="F2753" s="2013">
        <v>440.0</v>
      </c>
      <c r="G2753" s="2013">
        <v>440.0</v>
      </c>
      <c r="H2753" s="2013">
        <v>440.0</v>
      </c>
    </row>
    <row r="2754">
      <c r="B2754" s="2013">
        <v>2752.0</v>
      </c>
      <c r="C2754" s="2013">
        <v>331.0</v>
      </c>
      <c r="D2754" s="2013">
        <v>661.0</v>
      </c>
      <c r="E2754" s="2013">
        <v>440.0</v>
      </c>
      <c r="F2754" s="2013">
        <v>440.0</v>
      </c>
      <c r="G2754" s="2013">
        <v>440.0</v>
      </c>
      <c r="H2754" s="2013">
        <v>440.0</v>
      </c>
    </row>
    <row r="2755">
      <c r="B2755" s="2013">
        <v>2753.0</v>
      </c>
      <c r="C2755" s="2013">
        <v>330.0</v>
      </c>
      <c r="D2755" s="2013">
        <v>661.0</v>
      </c>
      <c r="E2755" s="2013">
        <v>440.0</v>
      </c>
      <c r="F2755" s="2013">
        <v>440.0</v>
      </c>
      <c r="G2755" s="2013">
        <v>441.0</v>
      </c>
      <c r="H2755" s="2013">
        <v>441.0</v>
      </c>
    </row>
    <row r="2756">
      <c r="B2756" s="2013">
        <v>2754.0</v>
      </c>
      <c r="C2756" s="2013">
        <v>331.0</v>
      </c>
      <c r="D2756" s="2013">
        <v>661.0</v>
      </c>
      <c r="E2756" s="2013">
        <v>440.0</v>
      </c>
      <c r="F2756" s="2013">
        <v>440.0</v>
      </c>
      <c r="G2756" s="2013">
        <v>441.0</v>
      </c>
      <c r="H2756" s="2013">
        <v>441.0</v>
      </c>
    </row>
    <row r="2757">
      <c r="B2757" s="2013">
        <v>2755.0</v>
      </c>
      <c r="C2757" s="2013">
        <v>330.0</v>
      </c>
      <c r="D2757" s="2013">
        <v>661.0</v>
      </c>
      <c r="E2757" s="2013">
        <v>441.0</v>
      </c>
      <c r="F2757" s="2013">
        <v>441.0</v>
      </c>
      <c r="G2757" s="2013">
        <v>441.0</v>
      </c>
      <c r="H2757" s="2013">
        <v>441.0</v>
      </c>
    </row>
    <row r="2758">
      <c r="B2758" s="2013">
        <v>2756.0</v>
      </c>
      <c r="C2758" s="2013">
        <v>331.0</v>
      </c>
      <c r="D2758" s="2013">
        <v>661.0</v>
      </c>
      <c r="E2758" s="2013">
        <v>441.0</v>
      </c>
      <c r="F2758" s="2013">
        <v>441.0</v>
      </c>
      <c r="G2758" s="2013">
        <v>441.0</v>
      </c>
      <c r="H2758" s="2013">
        <v>441.0</v>
      </c>
    </row>
    <row r="2759">
      <c r="B2759" s="2013">
        <v>2757.0</v>
      </c>
      <c r="C2759" s="2013">
        <v>331.0</v>
      </c>
      <c r="D2759" s="2013">
        <v>662.0</v>
      </c>
      <c r="E2759" s="2013">
        <v>441.0</v>
      </c>
      <c r="F2759" s="2013">
        <v>441.0</v>
      </c>
      <c r="G2759" s="2013">
        <v>441.0</v>
      </c>
      <c r="H2759" s="2013">
        <v>441.0</v>
      </c>
    </row>
    <row r="2760">
      <c r="B2760" s="2013">
        <v>2758.0</v>
      </c>
      <c r="C2760" s="2013">
        <v>331.0</v>
      </c>
      <c r="D2760" s="2013">
        <v>661.0</v>
      </c>
      <c r="E2760" s="2013">
        <v>441.0</v>
      </c>
      <c r="F2760" s="2013">
        <v>441.0</v>
      </c>
      <c r="G2760" s="2013">
        <v>442.0</v>
      </c>
      <c r="H2760" s="2013">
        <v>442.0</v>
      </c>
    </row>
    <row r="2761">
      <c r="B2761" s="2013">
        <v>2759.0</v>
      </c>
      <c r="C2761" s="2013">
        <v>331.0</v>
      </c>
      <c r="D2761" s="2013">
        <v>662.0</v>
      </c>
      <c r="E2761" s="2013">
        <v>441.0</v>
      </c>
      <c r="F2761" s="2013">
        <v>441.0</v>
      </c>
      <c r="G2761" s="2013">
        <v>442.0</v>
      </c>
      <c r="H2761" s="2013">
        <v>442.0</v>
      </c>
    </row>
    <row r="2762">
      <c r="B2762" s="2013">
        <v>2760.0</v>
      </c>
      <c r="C2762" s="2013">
        <v>331.0</v>
      </c>
      <c r="D2762" s="2013">
        <v>663.0</v>
      </c>
      <c r="E2762" s="2013">
        <v>441.0</v>
      </c>
      <c r="F2762" s="2013">
        <v>441.0</v>
      </c>
      <c r="G2762" s="2013">
        <v>442.0</v>
      </c>
      <c r="H2762" s="2013">
        <v>442.0</v>
      </c>
    </row>
    <row r="2763">
      <c r="B2763" s="2013">
        <v>2761.0</v>
      </c>
      <c r="C2763" s="2013">
        <v>331.0</v>
      </c>
      <c r="D2763" s="2013">
        <v>662.0</v>
      </c>
      <c r="E2763" s="2013">
        <v>442.0</v>
      </c>
      <c r="F2763" s="2013">
        <v>442.0</v>
      </c>
      <c r="G2763" s="2013">
        <v>442.0</v>
      </c>
      <c r="H2763" s="2013">
        <v>442.0</v>
      </c>
    </row>
    <row r="2764">
      <c r="B2764" s="2013">
        <v>2762.0</v>
      </c>
      <c r="C2764" s="2013">
        <v>331.0</v>
      </c>
      <c r="D2764" s="2013">
        <v>663.0</v>
      </c>
      <c r="E2764" s="2013">
        <v>442.0</v>
      </c>
      <c r="F2764" s="2013">
        <v>442.0</v>
      </c>
      <c r="G2764" s="2013">
        <v>442.0</v>
      </c>
      <c r="H2764" s="2013">
        <v>442.0</v>
      </c>
    </row>
    <row r="2765">
      <c r="B2765" s="2013">
        <v>2763.0</v>
      </c>
      <c r="C2765" s="2013">
        <v>332.0</v>
      </c>
      <c r="D2765" s="2013">
        <v>663.0</v>
      </c>
      <c r="E2765" s="2013">
        <v>442.0</v>
      </c>
      <c r="F2765" s="2013">
        <v>442.0</v>
      </c>
      <c r="G2765" s="2013">
        <v>442.0</v>
      </c>
      <c r="H2765" s="2013">
        <v>442.0</v>
      </c>
    </row>
    <row r="2766">
      <c r="B2766" s="2013">
        <v>2764.0</v>
      </c>
      <c r="C2766" s="2013">
        <v>332.0</v>
      </c>
      <c r="D2766" s="2013">
        <v>664.0</v>
      </c>
      <c r="E2766" s="2013">
        <v>442.0</v>
      </c>
      <c r="F2766" s="2013">
        <v>442.0</v>
      </c>
      <c r="G2766" s="2013">
        <v>442.0</v>
      </c>
      <c r="H2766" s="2013">
        <v>442.0</v>
      </c>
    </row>
    <row r="2767">
      <c r="B2767" s="2013">
        <v>2765.0</v>
      </c>
      <c r="C2767" s="2013">
        <v>332.0</v>
      </c>
      <c r="D2767" s="2013">
        <v>663.0</v>
      </c>
      <c r="E2767" s="2013">
        <v>442.0</v>
      </c>
      <c r="F2767" s="2013">
        <v>442.0</v>
      </c>
      <c r="G2767" s="2013">
        <v>443.0</v>
      </c>
      <c r="H2767" s="2013">
        <v>443.0</v>
      </c>
    </row>
    <row r="2768">
      <c r="B2768" s="2013">
        <v>2766.0</v>
      </c>
      <c r="C2768" s="2013">
        <v>332.0</v>
      </c>
      <c r="D2768" s="2013">
        <v>664.0</v>
      </c>
      <c r="E2768" s="2013">
        <v>442.0</v>
      </c>
      <c r="F2768" s="2013">
        <v>442.0</v>
      </c>
      <c r="G2768" s="2013">
        <v>443.0</v>
      </c>
      <c r="H2768" s="2013">
        <v>443.0</v>
      </c>
    </row>
    <row r="2769">
      <c r="B2769" s="2013">
        <v>2767.0</v>
      </c>
      <c r="C2769" s="2013">
        <v>332.0</v>
      </c>
      <c r="D2769" s="2013">
        <v>665.0</v>
      </c>
      <c r="E2769" s="2013">
        <v>442.0</v>
      </c>
      <c r="F2769" s="2013">
        <v>442.0</v>
      </c>
      <c r="G2769" s="2013">
        <v>443.0</v>
      </c>
      <c r="H2769" s="2013">
        <v>443.0</v>
      </c>
    </row>
    <row r="2770">
      <c r="B2770" s="2013">
        <v>2768.0</v>
      </c>
      <c r="C2770" s="2013">
        <v>332.0</v>
      </c>
      <c r="D2770" s="2013">
        <v>664.0</v>
      </c>
      <c r="E2770" s="2013">
        <v>443.0</v>
      </c>
      <c r="F2770" s="2013">
        <v>443.0</v>
      </c>
      <c r="G2770" s="2013">
        <v>443.0</v>
      </c>
      <c r="H2770" s="2013">
        <v>443.0</v>
      </c>
    </row>
    <row r="2771">
      <c r="B2771" s="2013">
        <v>2769.0</v>
      </c>
      <c r="C2771" s="2013">
        <v>332.0</v>
      </c>
      <c r="D2771" s="2013">
        <v>665.0</v>
      </c>
      <c r="E2771" s="2013">
        <v>443.0</v>
      </c>
      <c r="F2771" s="2013">
        <v>443.0</v>
      </c>
      <c r="G2771" s="2013">
        <v>443.0</v>
      </c>
      <c r="H2771" s="2013">
        <v>443.0</v>
      </c>
    </row>
    <row r="2772">
      <c r="B2772" s="2013">
        <v>2770.0</v>
      </c>
      <c r="C2772" s="2013">
        <v>333.0</v>
      </c>
      <c r="D2772" s="2013">
        <v>665.0</v>
      </c>
      <c r="E2772" s="2013">
        <v>443.0</v>
      </c>
      <c r="F2772" s="2013">
        <v>443.0</v>
      </c>
      <c r="G2772" s="2013">
        <v>443.0</v>
      </c>
      <c r="H2772" s="2013">
        <v>443.0</v>
      </c>
    </row>
    <row r="2773">
      <c r="B2773" s="2013">
        <v>2771.0</v>
      </c>
      <c r="C2773" s="2013">
        <v>332.0</v>
      </c>
      <c r="D2773" s="2013">
        <v>665.0</v>
      </c>
      <c r="E2773" s="2013">
        <v>443.0</v>
      </c>
      <c r="F2773" s="2013">
        <v>443.0</v>
      </c>
      <c r="G2773" s="2013">
        <v>444.0</v>
      </c>
      <c r="H2773" s="2013">
        <v>444.0</v>
      </c>
    </row>
    <row r="2774">
      <c r="B2774" s="2013">
        <v>2772.0</v>
      </c>
      <c r="C2774" s="2013">
        <v>333.0</v>
      </c>
      <c r="D2774" s="2013">
        <v>665.0</v>
      </c>
      <c r="E2774" s="2013">
        <v>443.0</v>
      </c>
      <c r="F2774" s="2013">
        <v>443.0</v>
      </c>
      <c r="G2774" s="2013">
        <v>444.0</v>
      </c>
      <c r="H2774" s="2013">
        <v>444.0</v>
      </c>
    </row>
    <row r="2775">
      <c r="B2775" s="2013">
        <v>2773.0</v>
      </c>
      <c r="C2775" s="2013">
        <v>332.0</v>
      </c>
      <c r="D2775" s="2013">
        <v>665.0</v>
      </c>
      <c r="E2775" s="2013">
        <v>444.0</v>
      </c>
      <c r="F2775" s="2013">
        <v>444.0</v>
      </c>
      <c r="G2775" s="2013">
        <v>444.0</v>
      </c>
      <c r="H2775" s="2013">
        <v>444.0</v>
      </c>
    </row>
    <row r="2776">
      <c r="B2776" s="2013">
        <v>2774.0</v>
      </c>
      <c r="C2776" s="2013">
        <v>333.0</v>
      </c>
      <c r="D2776" s="2013">
        <v>665.0</v>
      </c>
      <c r="E2776" s="2013">
        <v>444.0</v>
      </c>
      <c r="F2776" s="2013">
        <v>444.0</v>
      </c>
      <c r="G2776" s="2013">
        <v>444.0</v>
      </c>
      <c r="H2776" s="2013">
        <v>444.0</v>
      </c>
    </row>
    <row r="2777">
      <c r="B2777" s="2013">
        <v>2775.0</v>
      </c>
      <c r="C2777" s="2013">
        <v>333.0</v>
      </c>
      <c r="D2777" s="2013">
        <v>666.0</v>
      </c>
      <c r="E2777" s="2013">
        <v>444.0</v>
      </c>
      <c r="F2777" s="2013">
        <v>444.0</v>
      </c>
      <c r="G2777" s="2013">
        <v>444.0</v>
      </c>
      <c r="H2777" s="2013">
        <v>444.0</v>
      </c>
    </row>
    <row r="2778">
      <c r="B2778" s="2013">
        <v>2776.0</v>
      </c>
      <c r="C2778" s="2013">
        <v>333.0</v>
      </c>
      <c r="D2778" s="2013">
        <v>667.0</v>
      </c>
      <c r="E2778" s="2013">
        <v>444.0</v>
      </c>
      <c r="F2778" s="2013">
        <v>444.0</v>
      </c>
      <c r="G2778" s="2013">
        <v>444.0</v>
      </c>
      <c r="H2778" s="2013">
        <v>444.0</v>
      </c>
    </row>
    <row r="2779">
      <c r="B2779" s="2013">
        <v>2777.0</v>
      </c>
      <c r="C2779" s="2013">
        <v>334.0</v>
      </c>
      <c r="D2779" s="2013">
        <v>667.0</v>
      </c>
      <c r="E2779" s="2013">
        <v>444.0</v>
      </c>
      <c r="F2779" s="2013">
        <v>444.0</v>
      </c>
      <c r="G2779" s="2013">
        <v>444.0</v>
      </c>
      <c r="H2779" s="2013">
        <v>444.0</v>
      </c>
    </row>
    <row r="2780">
      <c r="B2780" s="2013">
        <v>2778.0</v>
      </c>
      <c r="C2780" s="2013">
        <v>333.0</v>
      </c>
      <c r="D2780" s="2013">
        <v>667.0</v>
      </c>
      <c r="E2780" s="2013">
        <v>444.0</v>
      </c>
      <c r="F2780" s="2013">
        <v>444.0</v>
      </c>
      <c r="G2780" s="2013">
        <v>445.0</v>
      </c>
      <c r="H2780" s="2013">
        <v>445.0</v>
      </c>
    </row>
    <row r="2781">
      <c r="B2781" s="2013">
        <v>2779.0</v>
      </c>
      <c r="C2781" s="2013">
        <v>334.0</v>
      </c>
      <c r="D2781" s="2013">
        <v>667.0</v>
      </c>
      <c r="E2781" s="2013">
        <v>444.0</v>
      </c>
      <c r="F2781" s="2013">
        <v>444.0</v>
      </c>
      <c r="G2781" s="2013">
        <v>445.0</v>
      </c>
      <c r="H2781" s="2013">
        <v>445.0</v>
      </c>
    </row>
    <row r="2782">
      <c r="B2782" s="2013">
        <v>2780.0</v>
      </c>
      <c r="C2782" s="2013">
        <v>333.0</v>
      </c>
      <c r="D2782" s="2013">
        <v>667.0</v>
      </c>
      <c r="E2782" s="2013">
        <v>445.0</v>
      </c>
      <c r="F2782" s="2013">
        <v>445.0</v>
      </c>
      <c r="G2782" s="2013">
        <v>445.0</v>
      </c>
      <c r="H2782" s="2013">
        <v>445.0</v>
      </c>
    </row>
    <row r="2783">
      <c r="B2783" s="2013">
        <v>2781.0</v>
      </c>
      <c r="C2783" s="2013">
        <v>334.0</v>
      </c>
      <c r="D2783" s="2013">
        <v>667.0</v>
      </c>
      <c r="E2783" s="2013">
        <v>445.0</v>
      </c>
      <c r="F2783" s="2013">
        <v>445.0</v>
      </c>
      <c r="G2783" s="2013">
        <v>445.0</v>
      </c>
      <c r="H2783" s="2013">
        <v>445.0</v>
      </c>
    </row>
    <row r="2784">
      <c r="B2784" s="2013">
        <v>2782.0</v>
      </c>
      <c r="C2784" s="2013">
        <v>334.0</v>
      </c>
      <c r="D2784" s="2013">
        <v>668.0</v>
      </c>
      <c r="E2784" s="2013">
        <v>445.0</v>
      </c>
      <c r="F2784" s="2013">
        <v>445.0</v>
      </c>
      <c r="G2784" s="2013">
        <v>445.0</v>
      </c>
      <c r="H2784" s="2013">
        <v>445.0</v>
      </c>
    </row>
    <row r="2785">
      <c r="B2785" s="2013">
        <v>2783.0</v>
      </c>
      <c r="C2785" s="2013">
        <v>334.0</v>
      </c>
      <c r="D2785" s="2013">
        <v>667.0</v>
      </c>
      <c r="E2785" s="2013">
        <v>445.0</v>
      </c>
      <c r="F2785" s="2013">
        <v>445.0</v>
      </c>
      <c r="G2785" s="2013">
        <v>446.0</v>
      </c>
      <c r="H2785" s="2013">
        <v>446.0</v>
      </c>
    </row>
    <row r="2786">
      <c r="B2786" s="2013">
        <v>2784.0</v>
      </c>
      <c r="C2786" s="2013">
        <v>334.0</v>
      </c>
      <c r="D2786" s="2013">
        <v>668.0</v>
      </c>
      <c r="E2786" s="2013">
        <v>445.0</v>
      </c>
      <c r="F2786" s="2013">
        <v>445.0</v>
      </c>
      <c r="G2786" s="2013">
        <v>446.0</v>
      </c>
      <c r="H2786" s="2013">
        <v>446.0</v>
      </c>
    </row>
    <row r="2787">
      <c r="B2787" s="2013">
        <v>2785.0</v>
      </c>
      <c r="C2787" s="2013">
        <v>334.0</v>
      </c>
      <c r="D2787" s="2013">
        <v>669.0</v>
      </c>
      <c r="E2787" s="2013">
        <v>445.0</v>
      </c>
      <c r="F2787" s="2013">
        <v>445.0</v>
      </c>
      <c r="G2787" s="2013">
        <v>446.0</v>
      </c>
      <c r="H2787" s="2013">
        <v>446.0</v>
      </c>
    </row>
    <row r="2788">
      <c r="B2788" s="2013">
        <v>2786.0</v>
      </c>
      <c r="C2788" s="2013">
        <v>334.0</v>
      </c>
      <c r="D2788" s="2013">
        <v>668.0</v>
      </c>
      <c r="E2788" s="2013">
        <v>446.0</v>
      </c>
      <c r="F2788" s="2013">
        <v>446.0</v>
      </c>
      <c r="G2788" s="2013">
        <v>446.0</v>
      </c>
      <c r="H2788" s="2013">
        <v>446.0</v>
      </c>
    </row>
    <row r="2789">
      <c r="B2789" s="2013">
        <v>2787.0</v>
      </c>
      <c r="C2789" s="2013">
        <v>334.0</v>
      </c>
      <c r="D2789" s="2013">
        <v>669.0</v>
      </c>
      <c r="E2789" s="2013">
        <v>446.0</v>
      </c>
      <c r="F2789" s="2013">
        <v>446.0</v>
      </c>
      <c r="G2789" s="2013">
        <v>446.0</v>
      </c>
      <c r="H2789" s="2013">
        <v>446.0</v>
      </c>
    </row>
    <row r="2790">
      <c r="B2790" s="2013">
        <v>2788.0</v>
      </c>
      <c r="C2790" s="2013">
        <v>335.0</v>
      </c>
      <c r="D2790" s="2013">
        <v>669.0</v>
      </c>
      <c r="E2790" s="2013">
        <v>446.0</v>
      </c>
      <c r="F2790" s="2013">
        <v>446.0</v>
      </c>
      <c r="G2790" s="2013">
        <v>446.0</v>
      </c>
      <c r="H2790" s="2013">
        <v>446.0</v>
      </c>
    </row>
    <row r="2791">
      <c r="B2791" s="2013">
        <v>2789.0</v>
      </c>
      <c r="C2791" s="2013">
        <v>335.0</v>
      </c>
      <c r="D2791" s="2013">
        <v>670.0</v>
      </c>
      <c r="E2791" s="2013">
        <v>446.0</v>
      </c>
      <c r="F2791" s="2013">
        <v>446.0</v>
      </c>
      <c r="G2791" s="2013">
        <v>446.0</v>
      </c>
      <c r="H2791" s="2013">
        <v>446.0</v>
      </c>
    </row>
    <row r="2792">
      <c r="B2792" s="2013">
        <v>2790.0</v>
      </c>
      <c r="C2792" s="2013">
        <v>335.0</v>
      </c>
      <c r="D2792" s="2013">
        <v>669.0</v>
      </c>
      <c r="E2792" s="2013">
        <v>446.0</v>
      </c>
      <c r="F2792" s="2013">
        <v>446.0</v>
      </c>
      <c r="G2792" s="2013">
        <v>447.0</v>
      </c>
      <c r="H2792" s="2013">
        <v>447.0</v>
      </c>
    </row>
    <row r="2793">
      <c r="B2793" s="2013">
        <v>2791.0</v>
      </c>
      <c r="C2793" s="2013">
        <v>335.0</v>
      </c>
      <c r="D2793" s="2013">
        <v>670.0</v>
      </c>
      <c r="E2793" s="2013">
        <v>446.0</v>
      </c>
      <c r="F2793" s="2013">
        <v>446.0</v>
      </c>
      <c r="G2793" s="2013">
        <v>447.0</v>
      </c>
      <c r="H2793" s="2013">
        <v>447.0</v>
      </c>
    </row>
    <row r="2794">
      <c r="B2794" s="2013">
        <v>2792.0</v>
      </c>
      <c r="C2794" s="2013">
        <v>335.0</v>
      </c>
      <c r="D2794" s="2013">
        <v>671.0</v>
      </c>
      <c r="E2794" s="2013">
        <v>446.0</v>
      </c>
      <c r="F2794" s="2013">
        <v>446.0</v>
      </c>
      <c r="G2794" s="2013">
        <v>447.0</v>
      </c>
      <c r="H2794" s="2013">
        <v>447.0</v>
      </c>
    </row>
    <row r="2795">
      <c r="B2795" s="2013">
        <v>2793.0</v>
      </c>
      <c r="C2795" s="2013">
        <v>335.0</v>
      </c>
      <c r="D2795" s="2013">
        <v>670.0</v>
      </c>
      <c r="E2795" s="2013">
        <v>447.0</v>
      </c>
      <c r="F2795" s="2013">
        <v>447.0</v>
      </c>
      <c r="G2795" s="2013">
        <v>447.0</v>
      </c>
      <c r="H2795" s="2013">
        <v>447.0</v>
      </c>
    </row>
    <row r="2796">
      <c r="B2796" s="2013">
        <v>2794.0</v>
      </c>
      <c r="C2796" s="2013">
        <v>335.0</v>
      </c>
      <c r="D2796" s="2013">
        <v>671.0</v>
      </c>
      <c r="E2796" s="2013">
        <v>447.0</v>
      </c>
      <c r="F2796" s="2013">
        <v>447.0</v>
      </c>
      <c r="G2796" s="2013">
        <v>447.0</v>
      </c>
      <c r="H2796" s="2013">
        <v>447.0</v>
      </c>
    </row>
    <row r="2797">
      <c r="B2797" s="2013">
        <v>2795.0</v>
      </c>
      <c r="C2797" s="2013">
        <v>336.0</v>
      </c>
      <c r="D2797" s="2013">
        <v>671.0</v>
      </c>
      <c r="E2797" s="2013">
        <v>447.0</v>
      </c>
      <c r="F2797" s="2013">
        <v>447.0</v>
      </c>
      <c r="G2797" s="2013">
        <v>447.0</v>
      </c>
      <c r="H2797" s="2013">
        <v>447.0</v>
      </c>
    </row>
    <row r="2798">
      <c r="B2798" s="2013">
        <v>2796.0</v>
      </c>
      <c r="C2798" s="2013">
        <v>335.0</v>
      </c>
      <c r="D2798" s="2013">
        <v>671.0</v>
      </c>
      <c r="E2798" s="2013">
        <v>447.0</v>
      </c>
      <c r="F2798" s="2013">
        <v>447.0</v>
      </c>
      <c r="G2798" s="2013">
        <v>448.0</v>
      </c>
      <c r="H2798" s="2013">
        <v>448.0</v>
      </c>
    </row>
    <row r="2799">
      <c r="B2799" s="2013">
        <v>2797.0</v>
      </c>
      <c r="C2799" s="2013">
        <v>336.0</v>
      </c>
      <c r="D2799" s="2013">
        <v>671.0</v>
      </c>
      <c r="E2799" s="2013">
        <v>447.0</v>
      </c>
      <c r="F2799" s="2013">
        <v>447.0</v>
      </c>
      <c r="G2799" s="2013">
        <v>448.0</v>
      </c>
      <c r="H2799" s="2013">
        <v>448.0</v>
      </c>
    </row>
    <row r="2800">
      <c r="B2800" s="2013">
        <v>2798.0</v>
      </c>
      <c r="C2800" s="2013">
        <v>335.0</v>
      </c>
      <c r="D2800" s="2013">
        <v>671.0</v>
      </c>
      <c r="E2800" s="2013">
        <v>448.0</v>
      </c>
      <c r="F2800" s="2013">
        <v>448.0</v>
      </c>
      <c r="G2800" s="2013">
        <v>448.0</v>
      </c>
      <c r="H2800" s="2013">
        <v>448.0</v>
      </c>
    </row>
    <row r="2801">
      <c r="B2801" s="2013">
        <v>2799.0</v>
      </c>
      <c r="C2801" s="2013">
        <v>336.0</v>
      </c>
      <c r="D2801" s="2013">
        <v>671.0</v>
      </c>
      <c r="E2801" s="2013">
        <v>448.0</v>
      </c>
      <c r="F2801" s="2013">
        <v>448.0</v>
      </c>
      <c r="G2801" s="2013">
        <v>448.0</v>
      </c>
      <c r="H2801" s="2013">
        <v>448.0</v>
      </c>
    </row>
    <row r="2802">
      <c r="B2802" s="2013">
        <v>2800.0</v>
      </c>
      <c r="C2802" s="2013">
        <v>336.0</v>
      </c>
      <c r="D2802" s="2013">
        <v>672.0</v>
      </c>
      <c r="E2802" s="2013">
        <v>448.0</v>
      </c>
      <c r="F2802" s="2013">
        <v>448.0</v>
      </c>
      <c r="G2802" s="2013">
        <v>448.0</v>
      </c>
      <c r="H2802" s="2013">
        <v>448.0</v>
      </c>
    </row>
    <row r="2803">
      <c r="B2803" s="2013">
        <v>2801.0</v>
      </c>
      <c r="C2803" s="2013">
        <v>336.0</v>
      </c>
      <c r="D2803" s="2013">
        <v>673.0</v>
      </c>
      <c r="E2803" s="2013">
        <v>448.0</v>
      </c>
      <c r="F2803" s="2013">
        <v>448.0</v>
      </c>
      <c r="G2803" s="2013">
        <v>448.0</v>
      </c>
      <c r="H2803" s="2013">
        <v>448.0</v>
      </c>
    </row>
    <row r="2804">
      <c r="B2804" s="2013">
        <v>2802.0</v>
      </c>
      <c r="C2804" s="2013">
        <v>337.0</v>
      </c>
      <c r="D2804" s="2013">
        <v>673.0</v>
      </c>
      <c r="E2804" s="2013">
        <v>448.0</v>
      </c>
      <c r="F2804" s="2013">
        <v>448.0</v>
      </c>
      <c r="G2804" s="2013">
        <v>448.0</v>
      </c>
      <c r="H2804" s="2013">
        <v>448.0</v>
      </c>
    </row>
    <row r="2805">
      <c r="B2805" s="2013">
        <v>2803.0</v>
      </c>
      <c r="C2805" s="2013">
        <v>336.0</v>
      </c>
      <c r="D2805" s="2013">
        <v>673.0</v>
      </c>
      <c r="E2805" s="2013">
        <v>448.0</v>
      </c>
      <c r="F2805" s="2013">
        <v>448.0</v>
      </c>
      <c r="G2805" s="2013">
        <v>449.0</v>
      </c>
      <c r="H2805" s="2013">
        <v>449.0</v>
      </c>
    </row>
    <row r="2806">
      <c r="B2806" s="2013">
        <v>2804.0</v>
      </c>
      <c r="C2806" s="2013">
        <v>337.0</v>
      </c>
      <c r="D2806" s="2013">
        <v>673.0</v>
      </c>
      <c r="E2806" s="2013">
        <v>448.0</v>
      </c>
      <c r="F2806" s="2013">
        <v>448.0</v>
      </c>
      <c r="G2806" s="2013">
        <v>449.0</v>
      </c>
      <c r="H2806" s="2013">
        <v>449.0</v>
      </c>
    </row>
    <row r="2807">
      <c r="B2807" s="2013">
        <v>2805.0</v>
      </c>
      <c r="C2807" s="2013">
        <v>336.0</v>
      </c>
      <c r="D2807" s="2013">
        <v>673.0</v>
      </c>
      <c r="E2807" s="2013">
        <v>449.0</v>
      </c>
      <c r="F2807" s="2013">
        <v>449.0</v>
      </c>
      <c r="G2807" s="2013">
        <v>449.0</v>
      </c>
      <c r="H2807" s="2013">
        <v>449.0</v>
      </c>
    </row>
    <row r="2808">
      <c r="B2808" s="2013">
        <v>2806.0</v>
      </c>
      <c r="C2808" s="2013">
        <v>337.0</v>
      </c>
      <c r="D2808" s="2013">
        <v>673.0</v>
      </c>
      <c r="E2808" s="2013">
        <v>449.0</v>
      </c>
      <c r="F2808" s="2013">
        <v>449.0</v>
      </c>
      <c r="G2808" s="2013">
        <v>449.0</v>
      </c>
      <c r="H2808" s="2013">
        <v>449.0</v>
      </c>
    </row>
    <row r="2809">
      <c r="B2809" s="2013">
        <v>2807.0</v>
      </c>
      <c r="C2809" s="2013">
        <v>337.0</v>
      </c>
      <c r="D2809" s="2013">
        <v>674.0</v>
      </c>
      <c r="E2809" s="2013">
        <v>449.0</v>
      </c>
      <c r="F2809" s="2013">
        <v>449.0</v>
      </c>
      <c r="G2809" s="2013">
        <v>449.0</v>
      </c>
      <c r="H2809" s="2013">
        <v>449.0</v>
      </c>
    </row>
    <row r="2810">
      <c r="B2810" s="2013">
        <v>2808.0</v>
      </c>
      <c r="C2810" s="2013">
        <v>337.0</v>
      </c>
      <c r="D2810" s="2013">
        <v>673.0</v>
      </c>
      <c r="E2810" s="2013">
        <v>449.0</v>
      </c>
      <c r="F2810" s="2013">
        <v>449.0</v>
      </c>
      <c r="G2810" s="2013">
        <v>450.0</v>
      </c>
      <c r="H2810" s="2013">
        <v>450.0</v>
      </c>
    </row>
    <row r="2811">
      <c r="B2811" s="2013">
        <v>2809.0</v>
      </c>
      <c r="C2811" s="2013">
        <v>337.0</v>
      </c>
      <c r="D2811" s="2013">
        <v>674.0</v>
      </c>
      <c r="E2811" s="2013">
        <v>449.0</v>
      </c>
      <c r="F2811" s="2013">
        <v>449.0</v>
      </c>
      <c r="G2811" s="2013">
        <v>450.0</v>
      </c>
      <c r="H2811" s="2013">
        <v>450.0</v>
      </c>
    </row>
    <row r="2812">
      <c r="B2812" s="2013">
        <v>2810.0</v>
      </c>
      <c r="C2812" s="2013">
        <v>337.0</v>
      </c>
      <c r="D2812" s="2013">
        <v>675.0</v>
      </c>
      <c r="E2812" s="2013">
        <v>449.0</v>
      </c>
      <c r="F2812" s="2013">
        <v>449.0</v>
      </c>
      <c r="G2812" s="2013">
        <v>450.0</v>
      </c>
      <c r="H2812" s="2013">
        <v>450.0</v>
      </c>
    </row>
    <row r="2813">
      <c r="B2813" s="2013">
        <v>2811.0</v>
      </c>
      <c r="C2813" s="2013">
        <v>337.0</v>
      </c>
      <c r="D2813" s="2013">
        <v>674.0</v>
      </c>
      <c r="E2813" s="2013">
        <v>450.0</v>
      </c>
      <c r="F2813" s="2013">
        <v>450.0</v>
      </c>
      <c r="G2813" s="2013">
        <v>450.0</v>
      </c>
      <c r="H2813" s="2013">
        <v>450.0</v>
      </c>
    </row>
    <row r="2814">
      <c r="B2814" s="2013">
        <v>2812.0</v>
      </c>
      <c r="C2814" s="2013">
        <v>337.0</v>
      </c>
      <c r="D2814" s="2013">
        <v>675.0</v>
      </c>
      <c r="E2814" s="2013">
        <v>450.0</v>
      </c>
      <c r="F2814" s="2013">
        <v>450.0</v>
      </c>
      <c r="G2814" s="2013">
        <v>450.0</v>
      </c>
      <c r="H2814" s="2013">
        <v>450.0</v>
      </c>
    </row>
    <row r="2815">
      <c r="B2815" s="2013">
        <v>2813.0</v>
      </c>
      <c r="C2815" s="2013">
        <v>338.0</v>
      </c>
      <c r="D2815" s="2013">
        <v>675.0</v>
      </c>
      <c r="E2815" s="2013">
        <v>450.0</v>
      </c>
      <c r="F2815" s="2013">
        <v>450.0</v>
      </c>
      <c r="G2815" s="2013">
        <v>450.0</v>
      </c>
      <c r="H2815" s="2013">
        <v>450.0</v>
      </c>
    </row>
    <row r="2816">
      <c r="B2816" s="2013">
        <v>2814.0</v>
      </c>
      <c r="C2816" s="2013">
        <v>338.0</v>
      </c>
      <c r="D2816" s="2013">
        <v>676.0</v>
      </c>
      <c r="E2816" s="2013">
        <v>450.0</v>
      </c>
      <c r="F2816" s="2013">
        <v>450.0</v>
      </c>
      <c r="G2816" s="2013">
        <v>450.0</v>
      </c>
      <c r="H2816" s="2013">
        <v>450.0</v>
      </c>
    </row>
    <row r="2817">
      <c r="B2817" s="2013">
        <v>2815.0</v>
      </c>
      <c r="C2817" s="2013">
        <v>338.0</v>
      </c>
      <c r="D2817" s="2013">
        <v>675.0</v>
      </c>
      <c r="E2817" s="2013">
        <v>450.0</v>
      </c>
      <c r="F2817" s="2013">
        <v>450.0</v>
      </c>
      <c r="G2817" s="2013">
        <v>451.0</v>
      </c>
      <c r="H2817" s="2013">
        <v>451.0</v>
      </c>
    </row>
    <row r="2818">
      <c r="B2818" s="2013">
        <v>2816.0</v>
      </c>
      <c r="C2818" s="2013">
        <v>338.0</v>
      </c>
      <c r="D2818" s="2013">
        <v>676.0</v>
      </c>
      <c r="E2818" s="2013">
        <v>450.0</v>
      </c>
      <c r="F2818" s="2013">
        <v>450.0</v>
      </c>
      <c r="G2818" s="2013">
        <v>451.0</v>
      </c>
      <c r="H2818" s="2013">
        <v>451.0</v>
      </c>
    </row>
    <row r="2819">
      <c r="B2819" s="2013">
        <v>2817.0</v>
      </c>
      <c r="C2819" s="2013">
        <v>338.0</v>
      </c>
      <c r="D2819" s="2013">
        <v>677.0</v>
      </c>
      <c r="E2819" s="2013">
        <v>450.0</v>
      </c>
      <c r="F2819" s="2013">
        <v>450.0</v>
      </c>
      <c r="G2819" s="2013">
        <v>451.0</v>
      </c>
      <c r="H2819" s="2013">
        <v>451.0</v>
      </c>
    </row>
    <row r="2820">
      <c r="B2820" s="2013">
        <v>2818.0</v>
      </c>
      <c r="C2820" s="2013">
        <v>338.0</v>
      </c>
      <c r="D2820" s="2013">
        <v>676.0</v>
      </c>
      <c r="E2820" s="2013">
        <v>451.0</v>
      </c>
      <c r="F2820" s="2013">
        <v>451.0</v>
      </c>
      <c r="G2820" s="2013">
        <v>451.0</v>
      </c>
      <c r="H2820" s="2013">
        <v>451.0</v>
      </c>
    </row>
    <row r="2821">
      <c r="B2821" s="2013">
        <v>2819.0</v>
      </c>
      <c r="C2821" s="2013">
        <v>338.0</v>
      </c>
      <c r="D2821" s="2013">
        <v>677.0</v>
      </c>
      <c r="E2821" s="2013">
        <v>451.0</v>
      </c>
      <c r="F2821" s="2013">
        <v>451.0</v>
      </c>
      <c r="G2821" s="2013">
        <v>451.0</v>
      </c>
      <c r="H2821" s="2013">
        <v>451.0</v>
      </c>
    </row>
    <row r="2822">
      <c r="B2822" s="2013">
        <v>2820.0</v>
      </c>
      <c r="C2822" s="2013">
        <v>339.0</v>
      </c>
      <c r="D2822" s="2013">
        <v>677.0</v>
      </c>
      <c r="E2822" s="2013">
        <v>451.0</v>
      </c>
      <c r="F2822" s="2013">
        <v>451.0</v>
      </c>
      <c r="G2822" s="2013">
        <v>451.0</v>
      </c>
      <c r="H2822" s="2013">
        <v>451.0</v>
      </c>
    </row>
    <row r="2823">
      <c r="B2823" s="2013">
        <v>2821.0</v>
      </c>
      <c r="C2823" s="2013">
        <v>338.0</v>
      </c>
      <c r="D2823" s="2013">
        <v>677.0</v>
      </c>
      <c r="E2823" s="2013">
        <v>451.0</v>
      </c>
      <c r="F2823" s="2013">
        <v>451.0</v>
      </c>
      <c r="G2823" s="2013">
        <v>452.0</v>
      </c>
      <c r="H2823" s="2013">
        <v>452.0</v>
      </c>
    </row>
    <row r="2824">
      <c r="B2824" s="2013">
        <v>2822.0</v>
      </c>
      <c r="C2824" s="2013">
        <v>339.0</v>
      </c>
      <c r="D2824" s="2013">
        <v>677.0</v>
      </c>
      <c r="E2824" s="2013">
        <v>451.0</v>
      </c>
      <c r="F2824" s="2013">
        <v>451.0</v>
      </c>
      <c r="G2824" s="2013">
        <v>452.0</v>
      </c>
      <c r="H2824" s="2013">
        <v>452.0</v>
      </c>
    </row>
    <row r="2825">
      <c r="B2825" s="2013">
        <v>2823.0</v>
      </c>
      <c r="C2825" s="2013">
        <v>338.0</v>
      </c>
      <c r="D2825" s="2013">
        <v>677.0</v>
      </c>
      <c r="E2825" s="2013">
        <v>452.0</v>
      </c>
      <c r="F2825" s="2013">
        <v>452.0</v>
      </c>
      <c r="G2825" s="2013">
        <v>452.0</v>
      </c>
      <c r="H2825" s="2013">
        <v>452.0</v>
      </c>
    </row>
    <row r="2826">
      <c r="B2826" s="2013">
        <v>2824.0</v>
      </c>
      <c r="C2826" s="2013">
        <v>339.0</v>
      </c>
      <c r="D2826" s="2013">
        <v>677.0</v>
      </c>
      <c r="E2826" s="2013">
        <v>452.0</v>
      </c>
      <c r="F2826" s="2013">
        <v>452.0</v>
      </c>
      <c r="G2826" s="2013">
        <v>452.0</v>
      </c>
      <c r="H2826" s="2013">
        <v>452.0</v>
      </c>
    </row>
    <row r="2827">
      <c r="B2827" s="2013">
        <v>2825.0</v>
      </c>
      <c r="C2827" s="2013">
        <v>339.0</v>
      </c>
      <c r="D2827" s="2013">
        <v>678.0</v>
      </c>
      <c r="E2827" s="2013">
        <v>452.0</v>
      </c>
      <c r="F2827" s="2013">
        <v>452.0</v>
      </c>
      <c r="G2827" s="2013">
        <v>452.0</v>
      </c>
      <c r="H2827" s="2013">
        <v>452.0</v>
      </c>
    </row>
    <row r="2828">
      <c r="B2828" s="2013">
        <v>2826.0</v>
      </c>
      <c r="C2828" s="2013">
        <v>339.0</v>
      </c>
      <c r="D2828" s="2013">
        <v>679.0</v>
      </c>
      <c r="E2828" s="2013">
        <v>452.0</v>
      </c>
      <c r="F2828" s="2013">
        <v>452.0</v>
      </c>
      <c r="G2828" s="2013">
        <v>452.0</v>
      </c>
      <c r="H2828" s="2013">
        <v>452.0</v>
      </c>
    </row>
    <row r="2829">
      <c r="B2829" s="2013">
        <v>2827.0</v>
      </c>
      <c r="C2829" s="2013">
        <v>340.0</v>
      </c>
      <c r="D2829" s="2013">
        <v>679.0</v>
      </c>
      <c r="E2829" s="2013">
        <v>452.0</v>
      </c>
      <c r="F2829" s="2013">
        <v>452.0</v>
      </c>
      <c r="G2829" s="2013">
        <v>452.0</v>
      </c>
      <c r="H2829" s="2013">
        <v>452.0</v>
      </c>
    </row>
    <row r="2830">
      <c r="B2830" s="2013">
        <v>2828.0</v>
      </c>
      <c r="C2830" s="2013">
        <v>339.0</v>
      </c>
      <c r="D2830" s="2013">
        <v>679.0</v>
      </c>
      <c r="E2830" s="2013">
        <v>452.0</v>
      </c>
      <c r="F2830" s="2013">
        <v>452.0</v>
      </c>
      <c r="G2830" s="2013">
        <v>453.0</v>
      </c>
      <c r="H2830" s="2013">
        <v>453.0</v>
      </c>
    </row>
    <row r="2831">
      <c r="B2831" s="2013">
        <v>2829.0</v>
      </c>
      <c r="C2831" s="2013">
        <v>340.0</v>
      </c>
      <c r="D2831" s="2013">
        <v>679.0</v>
      </c>
      <c r="E2831" s="2013">
        <v>452.0</v>
      </c>
      <c r="F2831" s="2013">
        <v>452.0</v>
      </c>
      <c r="G2831" s="2013">
        <v>453.0</v>
      </c>
      <c r="H2831" s="2013">
        <v>453.0</v>
      </c>
    </row>
    <row r="2832">
      <c r="B2832" s="2013">
        <v>2830.0</v>
      </c>
      <c r="C2832" s="2013">
        <v>339.0</v>
      </c>
      <c r="D2832" s="2013">
        <v>679.0</v>
      </c>
      <c r="E2832" s="2013">
        <v>453.0</v>
      </c>
      <c r="F2832" s="2013">
        <v>453.0</v>
      </c>
      <c r="G2832" s="2013">
        <v>453.0</v>
      </c>
      <c r="H2832" s="2013">
        <v>453.0</v>
      </c>
    </row>
    <row r="2833">
      <c r="B2833" s="2013">
        <v>2831.0</v>
      </c>
      <c r="C2833" s="2013">
        <v>340.0</v>
      </c>
      <c r="D2833" s="2013">
        <v>679.0</v>
      </c>
      <c r="E2833" s="2013">
        <v>453.0</v>
      </c>
      <c r="F2833" s="2013">
        <v>453.0</v>
      </c>
      <c r="G2833" s="2013">
        <v>453.0</v>
      </c>
      <c r="H2833" s="2013">
        <v>453.0</v>
      </c>
    </row>
    <row r="2834">
      <c r="B2834" s="2013">
        <v>2832.0</v>
      </c>
      <c r="C2834" s="2013">
        <v>340.0</v>
      </c>
      <c r="D2834" s="2013">
        <v>680.0</v>
      </c>
      <c r="E2834" s="2013">
        <v>453.0</v>
      </c>
      <c r="F2834" s="2013">
        <v>453.0</v>
      </c>
      <c r="G2834" s="2013">
        <v>453.0</v>
      </c>
      <c r="H2834" s="2013">
        <v>453.0</v>
      </c>
    </row>
    <row r="2835">
      <c r="B2835" s="2013">
        <v>2833.0</v>
      </c>
      <c r="C2835" s="2013">
        <v>340.0</v>
      </c>
      <c r="D2835" s="2013">
        <v>679.0</v>
      </c>
      <c r="E2835" s="2013">
        <v>453.0</v>
      </c>
      <c r="F2835" s="2013">
        <v>453.0</v>
      </c>
      <c r="G2835" s="2013">
        <v>454.0</v>
      </c>
      <c r="H2835" s="2013">
        <v>454.0</v>
      </c>
    </row>
    <row r="2836">
      <c r="B2836" s="2013">
        <v>2834.0</v>
      </c>
      <c r="C2836" s="2013">
        <v>340.0</v>
      </c>
      <c r="D2836" s="2013">
        <v>680.0</v>
      </c>
      <c r="E2836" s="2013">
        <v>453.0</v>
      </c>
      <c r="F2836" s="2013">
        <v>453.0</v>
      </c>
      <c r="G2836" s="2013">
        <v>454.0</v>
      </c>
      <c r="H2836" s="2013">
        <v>454.0</v>
      </c>
    </row>
    <row r="2837">
      <c r="B2837" s="2013">
        <v>2835.0</v>
      </c>
      <c r="C2837" s="2013">
        <v>340.0</v>
      </c>
      <c r="D2837" s="2013">
        <v>681.0</v>
      </c>
      <c r="E2837" s="2013">
        <v>453.0</v>
      </c>
      <c r="F2837" s="2013">
        <v>453.0</v>
      </c>
      <c r="G2837" s="2013">
        <v>454.0</v>
      </c>
      <c r="H2837" s="2013">
        <v>454.0</v>
      </c>
    </row>
    <row r="2838">
      <c r="B2838" s="2013">
        <v>2836.0</v>
      </c>
      <c r="C2838" s="2013">
        <v>340.0</v>
      </c>
      <c r="D2838" s="2013">
        <v>680.0</v>
      </c>
      <c r="E2838" s="2013">
        <v>454.0</v>
      </c>
      <c r="F2838" s="2013">
        <v>454.0</v>
      </c>
      <c r="G2838" s="2013">
        <v>454.0</v>
      </c>
      <c r="H2838" s="2013">
        <v>454.0</v>
      </c>
    </row>
    <row r="2839">
      <c r="B2839" s="2013">
        <v>2837.0</v>
      </c>
      <c r="C2839" s="2013">
        <v>340.0</v>
      </c>
      <c r="D2839" s="2013">
        <v>681.0</v>
      </c>
      <c r="E2839" s="2013">
        <v>454.0</v>
      </c>
      <c r="F2839" s="2013">
        <v>454.0</v>
      </c>
      <c r="G2839" s="2013">
        <v>454.0</v>
      </c>
      <c r="H2839" s="2013">
        <v>454.0</v>
      </c>
    </row>
    <row r="2840">
      <c r="B2840" s="2013">
        <v>2838.0</v>
      </c>
      <c r="C2840" s="2013">
        <v>341.0</v>
      </c>
      <c r="D2840" s="2013">
        <v>681.0</v>
      </c>
      <c r="E2840" s="2013">
        <v>454.0</v>
      </c>
      <c r="F2840" s="2013">
        <v>454.0</v>
      </c>
      <c r="G2840" s="2013">
        <v>454.0</v>
      </c>
      <c r="H2840" s="2013">
        <v>454.0</v>
      </c>
    </row>
    <row r="2841">
      <c r="B2841" s="2013">
        <v>2839.0</v>
      </c>
      <c r="C2841" s="2013">
        <v>341.0</v>
      </c>
      <c r="D2841" s="2013">
        <v>682.0</v>
      </c>
      <c r="E2841" s="2013">
        <v>454.0</v>
      </c>
      <c r="F2841" s="2013">
        <v>454.0</v>
      </c>
      <c r="G2841" s="2013">
        <v>454.0</v>
      </c>
      <c r="H2841" s="2013">
        <v>454.0</v>
      </c>
    </row>
    <row r="2842">
      <c r="B2842" s="2013">
        <v>2840.0</v>
      </c>
      <c r="C2842" s="2013">
        <v>341.0</v>
      </c>
      <c r="D2842" s="2013">
        <v>681.0</v>
      </c>
      <c r="E2842" s="2013">
        <v>454.0</v>
      </c>
      <c r="F2842" s="2013">
        <v>454.0</v>
      </c>
      <c r="G2842" s="2013">
        <v>455.0</v>
      </c>
      <c r="H2842" s="2013">
        <v>455.0</v>
      </c>
    </row>
    <row r="2843">
      <c r="B2843" s="2013">
        <v>2841.0</v>
      </c>
      <c r="C2843" s="2013">
        <v>341.0</v>
      </c>
      <c r="D2843" s="2013">
        <v>682.0</v>
      </c>
      <c r="E2843" s="2013">
        <v>454.0</v>
      </c>
      <c r="F2843" s="2013">
        <v>454.0</v>
      </c>
      <c r="G2843" s="2013">
        <v>455.0</v>
      </c>
      <c r="H2843" s="2013">
        <v>455.0</v>
      </c>
    </row>
    <row r="2844">
      <c r="B2844" s="2013">
        <v>2842.0</v>
      </c>
      <c r="C2844" s="2013">
        <v>341.0</v>
      </c>
      <c r="D2844" s="2013">
        <v>683.0</v>
      </c>
      <c r="E2844" s="2013">
        <v>454.0</v>
      </c>
      <c r="F2844" s="2013">
        <v>454.0</v>
      </c>
      <c r="G2844" s="2013">
        <v>455.0</v>
      </c>
      <c r="H2844" s="2013">
        <v>455.0</v>
      </c>
    </row>
    <row r="2845">
      <c r="B2845" s="2013">
        <v>2843.0</v>
      </c>
      <c r="C2845" s="2013">
        <v>341.0</v>
      </c>
      <c r="D2845" s="2013">
        <v>682.0</v>
      </c>
      <c r="E2845" s="2013">
        <v>455.0</v>
      </c>
      <c r="F2845" s="2013">
        <v>455.0</v>
      </c>
      <c r="G2845" s="2013">
        <v>455.0</v>
      </c>
      <c r="H2845" s="2013">
        <v>455.0</v>
      </c>
    </row>
    <row r="2846">
      <c r="B2846" s="2013">
        <v>2844.0</v>
      </c>
      <c r="C2846" s="2013">
        <v>341.0</v>
      </c>
      <c r="D2846" s="2013">
        <v>683.0</v>
      </c>
      <c r="E2846" s="2013">
        <v>455.0</v>
      </c>
      <c r="F2846" s="2013">
        <v>455.0</v>
      </c>
      <c r="G2846" s="2013">
        <v>455.0</v>
      </c>
      <c r="H2846" s="2013">
        <v>455.0</v>
      </c>
    </row>
    <row r="2847">
      <c r="B2847" s="2013">
        <v>2845.0</v>
      </c>
      <c r="C2847" s="2013">
        <v>342.0</v>
      </c>
      <c r="D2847" s="2013">
        <v>683.0</v>
      </c>
      <c r="E2847" s="2013">
        <v>455.0</v>
      </c>
      <c r="F2847" s="2013">
        <v>455.0</v>
      </c>
      <c r="G2847" s="2013">
        <v>455.0</v>
      </c>
      <c r="H2847" s="2013">
        <v>455.0</v>
      </c>
    </row>
    <row r="2848">
      <c r="B2848" s="2013">
        <v>2846.0</v>
      </c>
      <c r="C2848" s="2013">
        <v>341.0</v>
      </c>
      <c r="D2848" s="2013">
        <v>683.0</v>
      </c>
      <c r="E2848" s="2013">
        <v>455.0</v>
      </c>
      <c r="F2848" s="2013">
        <v>455.0</v>
      </c>
      <c r="G2848" s="2013">
        <v>456.0</v>
      </c>
      <c r="H2848" s="2013">
        <v>456.0</v>
      </c>
    </row>
    <row r="2849">
      <c r="B2849" s="2013">
        <v>2847.0</v>
      </c>
      <c r="C2849" s="2013">
        <v>342.0</v>
      </c>
      <c r="D2849" s="2013">
        <v>683.0</v>
      </c>
      <c r="E2849" s="2013">
        <v>455.0</v>
      </c>
      <c r="F2849" s="2013">
        <v>455.0</v>
      </c>
      <c r="G2849" s="2013">
        <v>456.0</v>
      </c>
      <c r="H2849" s="2013">
        <v>456.0</v>
      </c>
    </row>
    <row r="2850">
      <c r="B2850" s="2013">
        <v>2848.0</v>
      </c>
      <c r="C2850" s="2013">
        <v>341.0</v>
      </c>
      <c r="D2850" s="2013">
        <v>683.0</v>
      </c>
      <c r="E2850" s="2013">
        <v>456.0</v>
      </c>
      <c r="F2850" s="2013">
        <v>456.0</v>
      </c>
      <c r="G2850" s="2013">
        <v>456.0</v>
      </c>
      <c r="H2850" s="2013">
        <v>456.0</v>
      </c>
    </row>
    <row r="2851">
      <c r="B2851" s="2013">
        <v>2849.0</v>
      </c>
      <c r="C2851" s="2013">
        <v>342.0</v>
      </c>
      <c r="D2851" s="2013">
        <v>683.0</v>
      </c>
      <c r="E2851" s="2013">
        <v>456.0</v>
      </c>
      <c r="F2851" s="2013">
        <v>456.0</v>
      </c>
      <c r="G2851" s="2013">
        <v>456.0</v>
      </c>
      <c r="H2851" s="2013">
        <v>456.0</v>
      </c>
    </row>
    <row r="2852">
      <c r="B2852" s="2013">
        <v>2850.0</v>
      </c>
      <c r="C2852" s="2013">
        <v>342.0</v>
      </c>
      <c r="D2852" s="2013">
        <v>684.0</v>
      </c>
      <c r="E2852" s="2013">
        <v>456.0</v>
      </c>
      <c r="F2852" s="2013">
        <v>456.0</v>
      </c>
      <c r="G2852" s="2013">
        <v>456.0</v>
      </c>
      <c r="H2852" s="2013">
        <v>456.0</v>
      </c>
    </row>
    <row r="2853">
      <c r="B2853" s="2013">
        <v>2851.0</v>
      </c>
      <c r="C2853" s="2013">
        <v>342.0</v>
      </c>
      <c r="D2853" s="2013">
        <v>685.0</v>
      </c>
      <c r="E2853" s="2013">
        <v>456.0</v>
      </c>
      <c r="F2853" s="2013">
        <v>456.0</v>
      </c>
      <c r="G2853" s="2013">
        <v>456.0</v>
      </c>
      <c r="H2853" s="2013">
        <v>456.0</v>
      </c>
    </row>
    <row r="2854">
      <c r="B2854" s="2013">
        <v>2852.0</v>
      </c>
      <c r="C2854" s="2013">
        <v>343.0</v>
      </c>
      <c r="D2854" s="2013">
        <v>685.0</v>
      </c>
      <c r="E2854" s="2013">
        <v>456.0</v>
      </c>
      <c r="F2854" s="2013">
        <v>456.0</v>
      </c>
      <c r="G2854" s="2013">
        <v>456.0</v>
      </c>
      <c r="H2854" s="2013">
        <v>456.0</v>
      </c>
    </row>
    <row r="2855">
      <c r="B2855" s="2013">
        <v>2853.0</v>
      </c>
      <c r="C2855" s="2013">
        <v>342.0</v>
      </c>
      <c r="D2855" s="2013">
        <v>685.0</v>
      </c>
      <c r="E2855" s="2013">
        <v>456.0</v>
      </c>
      <c r="F2855" s="2013">
        <v>456.0</v>
      </c>
      <c r="G2855" s="2013">
        <v>457.0</v>
      </c>
      <c r="H2855" s="2013">
        <v>457.0</v>
      </c>
    </row>
    <row r="2856">
      <c r="B2856" s="2013">
        <v>2854.0</v>
      </c>
      <c r="C2856" s="2013">
        <v>343.0</v>
      </c>
      <c r="D2856" s="2013">
        <v>685.0</v>
      </c>
      <c r="E2856" s="2013">
        <v>456.0</v>
      </c>
      <c r="F2856" s="2013">
        <v>456.0</v>
      </c>
      <c r="G2856" s="2013">
        <v>457.0</v>
      </c>
      <c r="H2856" s="2013">
        <v>457.0</v>
      </c>
    </row>
    <row r="2857">
      <c r="B2857" s="2013">
        <v>2855.0</v>
      </c>
      <c r="C2857" s="2013">
        <v>342.0</v>
      </c>
      <c r="D2857" s="2013">
        <v>685.0</v>
      </c>
      <c r="E2857" s="2013">
        <v>457.0</v>
      </c>
      <c r="F2857" s="2013">
        <v>457.0</v>
      </c>
      <c r="G2857" s="2013">
        <v>457.0</v>
      </c>
      <c r="H2857" s="2013">
        <v>457.0</v>
      </c>
    </row>
    <row r="2858">
      <c r="B2858" s="2013">
        <v>2856.0</v>
      </c>
      <c r="C2858" s="2013">
        <v>343.0</v>
      </c>
      <c r="D2858" s="2013">
        <v>685.0</v>
      </c>
      <c r="E2858" s="2013">
        <v>457.0</v>
      </c>
      <c r="F2858" s="2013">
        <v>457.0</v>
      </c>
      <c r="G2858" s="2013">
        <v>457.0</v>
      </c>
      <c r="H2858" s="2013">
        <v>457.0</v>
      </c>
    </row>
    <row r="2859">
      <c r="B2859" s="2013">
        <v>2857.0</v>
      </c>
      <c r="C2859" s="2013">
        <v>343.0</v>
      </c>
      <c r="D2859" s="2013">
        <v>686.0</v>
      </c>
      <c r="E2859" s="2013">
        <v>457.0</v>
      </c>
      <c r="F2859" s="2013">
        <v>457.0</v>
      </c>
      <c r="G2859" s="2013">
        <v>457.0</v>
      </c>
      <c r="H2859" s="2013">
        <v>457.0</v>
      </c>
    </row>
    <row r="2860">
      <c r="B2860" s="2013">
        <v>2858.0</v>
      </c>
      <c r="C2860" s="2013">
        <v>343.0</v>
      </c>
      <c r="D2860" s="2013">
        <v>685.0</v>
      </c>
      <c r="E2860" s="2013">
        <v>457.0</v>
      </c>
      <c r="F2860" s="2013">
        <v>457.0</v>
      </c>
      <c r="G2860" s="2013">
        <v>458.0</v>
      </c>
      <c r="H2860" s="2013">
        <v>458.0</v>
      </c>
    </row>
    <row r="2861">
      <c r="B2861" s="2013">
        <v>2859.0</v>
      </c>
      <c r="C2861" s="2013">
        <v>343.0</v>
      </c>
      <c r="D2861" s="2013">
        <v>686.0</v>
      </c>
      <c r="E2861" s="2013">
        <v>457.0</v>
      </c>
      <c r="F2861" s="2013">
        <v>457.0</v>
      </c>
      <c r="G2861" s="2013">
        <v>458.0</v>
      </c>
      <c r="H2861" s="2013">
        <v>458.0</v>
      </c>
    </row>
    <row r="2862">
      <c r="B2862" s="2013">
        <v>2860.0</v>
      </c>
      <c r="C2862" s="2013">
        <v>343.0</v>
      </c>
      <c r="D2862" s="2013">
        <v>687.0</v>
      </c>
      <c r="E2862" s="2013">
        <v>457.0</v>
      </c>
      <c r="F2862" s="2013">
        <v>457.0</v>
      </c>
      <c r="G2862" s="2013">
        <v>458.0</v>
      </c>
      <c r="H2862" s="2013">
        <v>458.0</v>
      </c>
    </row>
    <row r="2863">
      <c r="B2863" s="2013">
        <v>2861.0</v>
      </c>
      <c r="C2863" s="2013">
        <v>343.0</v>
      </c>
      <c r="D2863" s="2013">
        <v>686.0</v>
      </c>
      <c r="E2863" s="2013">
        <v>458.0</v>
      </c>
      <c r="F2863" s="2013">
        <v>458.0</v>
      </c>
      <c r="G2863" s="2013">
        <v>458.0</v>
      </c>
      <c r="H2863" s="2013">
        <v>458.0</v>
      </c>
    </row>
    <row r="2864">
      <c r="B2864" s="2013">
        <v>2862.0</v>
      </c>
      <c r="C2864" s="2013">
        <v>343.0</v>
      </c>
      <c r="D2864" s="2013">
        <v>687.0</v>
      </c>
      <c r="E2864" s="2013">
        <v>458.0</v>
      </c>
      <c r="F2864" s="2013">
        <v>458.0</v>
      </c>
      <c r="G2864" s="2013">
        <v>458.0</v>
      </c>
      <c r="H2864" s="2013">
        <v>458.0</v>
      </c>
    </row>
    <row r="2865">
      <c r="B2865" s="2013">
        <v>2863.0</v>
      </c>
      <c r="C2865" s="2013">
        <v>344.0</v>
      </c>
      <c r="D2865" s="2013">
        <v>687.0</v>
      </c>
      <c r="E2865" s="2013">
        <v>458.0</v>
      </c>
      <c r="F2865" s="2013">
        <v>458.0</v>
      </c>
      <c r="G2865" s="2013">
        <v>458.0</v>
      </c>
      <c r="H2865" s="2013">
        <v>458.0</v>
      </c>
    </row>
    <row r="2866">
      <c r="B2866" s="2013">
        <v>2864.0</v>
      </c>
      <c r="C2866" s="2013">
        <v>344.0</v>
      </c>
      <c r="D2866" s="2013">
        <v>688.0</v>
      </c>
      <c r="E2866" s="2013">
        <v>458.0</v>
      </c>
      <c r="F2866" s="2013">
        <v>458.0</v>
      </c>
      <c r="G2866" s="2013">
        <v>458.0</v>
      </c>
      <c r="H2866" s="2013">
        <v>458.0</v>
      </c>
    </row>
    <row r="2867">
      <c r="B2867" s="2013">
        <v>2865.0</v>
      </c>
      <c r="C2867" s="2013">
        <v>344.0</v>
      </c>
      <c r="D2867" s="2013">
        <v>687.0</v>
      </c>
      <c r="E2867" s="2013">
        <v>458.0</v>
      </c>
      <c r="F2867" s="2013">
        <v>458.0</v>
      </c>
      <c r="G2867" s="2013">
        <v>459.0</v>
      </c>
      <c r="H2867" s="2013">
        <v>459.0</v>
      </c>
    </row>
    <row r="2868">
      <c r="B2868" s="2013">
        <v>2866.0</v>
      </c>
      <c r="C2868" s="2013">
        <v>344.0</v>
      </c>
      <c r="D2868" s="2013">
        <v>688.0</v>
      </c>
      <c r="E2868" s="2013">
        <v>458.0</v>
      </c>
      <c r="F2868" s="2013">
        <v>458.0</v>
      </c>
      <c r="G2868" s="2013">
        <v>459.0</v>
      </c>
      <c r="H2868" s="2013">
        <v>459.0</v>
      </c>
    </row>
    <row r="2869">
      <c r="B2869" s="2013">
        <v>2867.0</v>
      </c>
      <c r="C2869" s="2013">
        <v>344.0</v>
      </c>
      <c r="D2869" s="2013">
        <v>689.0</v>
      </c>
      <c r="E2869" s="2013">
        <v>458.0</v>
      </c>
      <c r="F2869" s="2013">
        <v>458.0</v>
      </c>
      <c r="G2869" s="2013">
        <v>459.0</v>
      </c>
      <c r="H2869" s="2013">
        <v>459.0</v>
      </c>
    </row>
    <row r="2870">
      <c r="B2870" s="2013">
        <v>2868.0</v>
      </c>
      <c r="C2870" s="2013">
        <v>344.0</v>
      </c>
      <c r="D2870" s="2013">
        <v>688.0</v>
      </c>
      <c r="E2870" s="2013">
        <v>459.0</v>
      </c>
      <c r="F2870" s="2013">
        <v>459.0</v>
      </c>
      <c r="G2870" s="2013">
        <v>459.0</v>
      </c>
      <c r="H2870" s="2013">
        <v>459.0</v>
      </c>
    </row>
    <row r="2871">
      <c r="B2871" s="2013">
        <v>2869.0</v>
      </c>
      <c r="C2871" s="2013">
        <v>344.0</v>
      </c>
      <c r="D2871" s="2013">
        <v>689.0</v>
      </c>
      <c r="E2871" s="2013">
        <v>459.0</v>
      </c>
      <c r="F2871" s="2013">
        <v>459.0</v>
      </c>
      <c r="G2871" s="2013">
        <v>459.0</v>
      </c>
      <c r="H2871" s="2013">
        <v>459.0</v>
      </c>
    </row>
    <row r="2872">
      <c r="B2872" s="2013">
        <v>2870.0</v>
      </c>
      <c r="C2872" s="2013">
        <v>345.0</v>
      </c>
      <c r="D2872" s="2013">
        <v>689.0</v>
      </c>
      <c r="E2872" s="2013">
        <v>459.0</v>
      </c>
      <c r="F2872" s="2013">
        <v>459.0</v>
      </c>
      <c r="G2872" s="2013">
        <v>459.0</v>
      </c>
      <c r="H2872" s="2013">
        <v>459.0</v>
      </c>
    </row>
    <row r="2873">
      <c r="B2873" s="2013">
        <v>2871.0</v>
      </c>
      <c r="C2873" s="2013">
        <v>344.0</v>
      </c>
      <c r="D2873" s="2013">
        <v>689.0</v>
      </c>
      <c r="E2873" s="2013">
        <v>459.0</v>
      </c>
      <c r="F2873" s="2013">
        <v>459.0</v>
      </c>
      <c r="G2873" s="2013">
        <v>460.0</v>
      </c>
      <c r="H2873" s="2013">
        <v>460.0</v>
      </c>
    </row>
    <row r="2874">
      <c r="B2874" s="2013">
        <v>2872.0</v>
      </c>
      <c r="C2874" s="2013">
        <v>345.0</v>
      </c>
      <c r="D2874" s="2013">
        <v>689.0</v>
      </c>
      <c r="E2874" s="2013">
        <v>459.0</v>
      </c>
      <c r="F2874" s="2013">
        <v>459.0</v>
      </c>
      <c r="G2874" s="2013">
        <v>460.0</v>
      </c>
      <c r="H2874" s="2013">
        <v>460.0</v>
      </c>
    </row>
    <row r="2875">
      <c r="B2875" s="2013">
        <v>2873.0</v>
      </c>
      <c r="C2875" s="2013">
        <v>344.0</v>
      </c>
      <c r="D2875" s="2013">
        <v>689.0</v>
      </c>
      <c r="E2875" s="2013">
        <v>460.0</v>
      </c>
      <c r="F2875" s="2013">
        <v>460.0</v>
      </c>
      <c r="G2875" s="2013">
        <v>460.0</v>
      </c>
      <c r="H2875" s="2013">
        <v>460.0</v>
      </c>
    </row>
    <row r="2876">
      <c r="B2876" s="2013">
        <v>2874.0</v>
      </c>
      <c r="C2876" s="2013">
        <v>345.0</v>
      </c>
      <c r="D2876" s="2013">
        <v>689.0</v>
      </c>
      <c r="E2876" s="2013">
        <v>460.0</v>
      </c>
      <c r="F2876" s="2013">
        <v>460.0</v>
      </c>
      <c r="G2876" s="2013">
        <v>460.0</v>
      </c>
      <c r="H2876" s="2013">
        <v>460.0</v>
      </c>
    </row>
    <row r="2877">
      <c r="B2877" s="2013">
        <v>2875.0</v>
      </c>
      <c r="C2877" s="2013">
        <v>345.0</v>
      </c>
      <c r="D2877" s="2013">
        <v>690.0</v>
      </c>
      <c r="E2877" s="2013">
        <v>460.0</v>
      </c>
      <c r="F2877" s="2013">
        <v>460.0</v>
      </c>
      <c r="G2877" s="2013">
        <v>460.0</v>
      </c>
      <c r="H2877" s="2013">
        <v>460.0</v>
      </c>
    </row>
    <row r="2878">
      <c r="B2878" s="2013">
        <v>2876.0</v>
      </c>
      <c r="C2878" s="2013">
        <v>345.0</v>
      </c>
      <c r="D2878" s="2013">
        <v>691.0</v>
      </c>
      <c r="E2878" s="2013">
        <v>460.0</v>
      </c>
      <c r="F2878" s="2013">
        <v>460.0</v>
      </c>
      <c r="G2878" s="2013">
        <v>460.0</v>
      </c>
      <c r="H2878" s="2013">
        <v>460.0</v>
      </c>
    </row>
    <row r="2879">
      <c r="B2879" s="2013">
        <v>2877.0</v>
      </c>
      <c r="C2879" s="2013">
        <v>346.0</v>
      </c>
      <c r="D2879" s="2013">
        <v>691.0</v>
      </c>
      <c r="E2879" s="2013">
        <v>460.0</v>
      </c>
      <c r="F2879" s="2013">
        <v>460.0</v>
      </c>
      <c r="G2879" s="2013">
        <v>460.0</v>
      </c>
      <c r="H2879" s="2013">
        <v>460.0</v>
      </c>
    </row>
    <row r="2880">
      <c r="B2880" s="2013">
        <v>2878.0</v>
      </c>
      <c r="C2880" s="2013">
        <v>345.0</v>
      </c>
      <c r="D2880" s="2013">
        <v>691.0</v>
      </c>
      <c r="E2880" s="2013">
        <v>460.0</v>
      </c>
      <c r="F2880" s="2013">
        <v>460.0</v>
      </c>
      <c r="G2880" s="2013">
        <v>461.0</v>
      </c>
      <c r="H2880" s="2013">
        <v>461.0</v>
      </c>
    </row>
    <row r="2881">
      <c r="B2881" s="2013">
        <v>2879.0</v>
      </c>
      <c r="C2881" s="2013">
        <v>346.0</v>
      </c>
      <c r="D2881" s="2013">
        <v>691.0</v>
      </c>
      <c r="E2881" s="2013">
        <v>460.0</v>
      </c>
      <c r="F2881" s="2013">
        <v>460.0</v>
      </c>
      <c r="G2881" s="2013">
        <v>461.0</v>
      </c>
      <c r="H2881" s="2013">
        <v>461.0</v>
      </c>
    </row>
    <row r="2882">
      <c r="B2882" s="2013">
        <v>2880.0</v>
      </c>
      <c r="C2882" s="2013">
        <v>345.0</v>
      </c>
      <c r="D2882" s="2013">
        <v>691.0</v>
      </c>
      <c r="E2882" s="2013">
        <v>461.0</v>
      </c>
      <c r="F2882" s="2013">
        <v>461.0</v>
      </c>
      <c r="G2882" s="2013">
        <v>461.0</v>
      </c>
      <c r="H2882" s="2013">
        <v>461.0</v>
      </c>
    </row>
    <row r="2883">
      <c r="B2883" s="2013">
        <v>2881.0</v>
      </c>
      <c r="C2883" s="2013">
        <v>346.0</v>
      </c>
      <c r="D2883" s="2013">
        <v>691.0</v>
      </c>
      <c r="E2883" s="2013">
        <v>461.0</v>
      </c>
      <c r="F2883" s="2013">
        <v>461.0</v>
      </c>
      <c r="G2883" s="2013">
        <v>461.0</v>
      </c>
      <c r="H2883" s="2013">
        <v>461.0</v>
      </c>
    </row>
    <row r="2884">
      <c r="B2884" s="2013">
        <v>2882.0</v>
      </c>
      <c r="C2884" s="2013">
        <v>346.0</v>
      </c>
      <c r="D2884" s="2013">
        <v>692.0</v>
      </c>
      <c r="E2884" s="2013">
        <v>461.0</v>
      </c>
      <c r="F2884" s="2013">
        <v>461.0</v>
      </c>
      <c r="G2884" s="2013">
        <v>461.0</v>
      </c>
      <c r="H2884" s="2013">
        <v>461.0</v>
      </c>
    </row>
    <row r="2885">
      <c r="B2885" s="2013">
        <v>2883.0</v>
      </c>
      <c r="C2885" s="2013">
        <v>346.0</v>
      </c>
      <c r="D2885" s="2013">
        <v>691.0</v>
      </c>
      <c r="E2885" s="2013">
        <v>461.0</v>
      </c>
      <c r="F2885" s="2013">
        <v>461.0</v>
      </c>
      <c r="G2885" s="2013">
        <v>462.0</v>
      </c>
      <c r="H2885" s="2013">
        <v>462.0</v>
      </c>
    </row>
    <row r="2886">
      <c r="B2886" s="2013">
        <v>2884.0</v>
      </c>
      <c r="C2886" s="2013">
        <v>346.0</v>
      </c>
      <c r="D2886" s="2013">
        <v>692.0</v>
      </c>
      <c r="E2886" s="2013">
        <v>461.0</v>
      </c>
      <c r="F2886" s="2013">
        <v>461.0</v>
      </c>
      <c r="G2886" s="2013">
        <v>462.0</v>
      </c>
      <c r="H2886" s="2013">
        <v>462.0</v>
      </c>
    </row>
    <row r="2887">
      <c r="B2887" s="2013">
        <v>2885.0</v>
      </c>
      <c r="C2887" s="2013">
        <v>346.0</v>
      </c>
      <c r="D2887" s="2013">
        <v>693.0</v>
      </c>
      <c r="E2887" s="2013">
        <v>461.0</v>
      </c>
      <c r="F2887" s="2013">
        <v>461.0</v>
      </c>
      <c r="G2887" s="2013">
        <v>462.0</v>
      </c>
      <c r="H2887" s="2013">
        <v>462.0</v>
      </c>
    </row>
    <row r="2888">
      <c r="B2888" s="2013">
        <v>2886.0</v>
      </c>
      <c r="C2888" s="2013">
        <v>346.0</v>
      </c>
      <c r="D2888" s="2013">
        <v>692.0</v>
      </c>
      <c r="E2888" s="2013">
        <v>462.0</v>
      </c>
      <c r="F2888" s="2013">
        <v>462.0</v>
      </c>
      <c r="G2888" s="2013">
        <v>462.0</v>
      </c>
      <c r="H2888" s="2013">
        <v>462.0</v>
      </c>
    </row>
    <row r="2889">
      <c r="B2889" s="2013">
        <v>2887.0</v>
      </c>
      <c r="C2889" s="2013">
        <v>346.0</v>
      </c>
      <c r="D2889" s="2013">
        <v>693.0</v>
      </c>
      <c r="E2889" s="2013">
        <v>462.0</v>
      </c>
      <c r="F2889" s="2013">
        <v>462.0</v>
      </c>
      <c r="G2889" s="2013">
        <v>462.0</v>
      </c>
      <c r="H2889" s="2013">
        <v>462.0</v>
      </c>
    </row>
    <row r="2890">
      <c r="B2890" s="2013">
        <v>2888.0</v>
      </c>
      <c r="C2890" s="2013">
        <v>347.0</v>
      </c>
      <c r="D2890" s="2013">
        <v>693.0</v>
      </c>
      <c r="E2890" s="2013">
        <v>462.0</v>
      </c>
      <c r="F2890" s="2013">
        <v>462.0</v>
      </c>
      <c r="G2890" s="2013">
        <v>462.0</v>
      </c>
      <c r="H2890" s="2013">
        <v>462.0</v>
      </c>
    </row>
    <row r="2891">
      <c r="B2891" s="2013">
        <v>2889.0</v>
      </c>
      <c r="C2891" s="2013">
        <v>347.0</v>
      </c>
      <c r="D2891" s="2013">
        <v>694.0</v>
      </c>
      <c r="E2891" s="2013">
        <v>462.0</v>
      </c>
      <c r="F2891" s="2013">
        <v>462.0</v>
      </c>
      <c r="G2891" s="2013">
        <v>462.0</v>
      </c>
      <c r="H2891" s="2013">
        <v>462.0</v>
      </c>
    </row>
    <row r="2892">
      <c r="B2892" s="2013">
        <v>2890.0</v>
      </c>
      <c r="C2892" s="2013">
        <v>347.0</v>
      </c>
      <c r="D2892" s="2013">
        <v>693.0</v>
      </c>
      <c r="E2892" s="2013">
        <v>462.0</v>
      </c>
      <c r="F2892" s="2013">
        <v>462.0</v>
      </c>
      <c r="G2892" s="2013">
        <v>463.0</v>
      </c>
      <c r="H2892" s="2013">
        <v>463.0</v>
      </c>
    </row>
    <row r="2893">
      <c r="B2893" s="2013">
        <v>2891.0</v>
      </c>
      <c r="C2893" s="2013">
        <v>347.0</v>
      </c>
      <c r="D2893" s="2013">
        <v>694.0</v>
      </c>
      <c r="E2893" s="2013">
        <v>462.0</v>
      </c>
      <c r="F2893" s="2013">
        <v>462.0</v>
      </c>
      <c r="G2893" s="2013">
        <v>463.0</v>
      </c>
      <c r="H2893" s="2013">
        <v>463.0</v>
      </c>
    </row>
    <row r="2894">
      <c r="B2894" s="2013">
        <v>2892.0</v>
      </c>
      <c r="C2894" s="2013">
        <v>347.0</v>
      </c>
      <c r="D2894" s="2013">
        <v>695.0</v>
      </c>
      <c r="E2894" s="2013">
        <v>462.0</v>
      </c>
      <c r="F2894" s="2013">
        <v>462.0</v>
      </c>
      <c r="G2894" s="2013">
        <v>463.0</v>
      </c>
      <c r="H2894" s="2013">
        <v>463.0</v>
      </c>
    </row>
    <row r="2895">
      <c r="B2895" s="2013">
        <v>2893.0</v>
      </c>
      <c r="C2895" s="2013">
        <v>347.0</v>
      </c>
      <c r="D2895" s="2013">
        <v>694.0</v>
      </c>
      <c r="E2895" s="2013">
        <v>463.0</v>
      </c>
      <c r="F2895" s="2013">
        <v>463.0</v>
      </c>
      <c r="G2895" s="2013">
        <v>463.0</v>
      </c>
      <c r="H2895" s="2013">
        <v>463.0</v>
      </c>
    </row>
    <row r="2896">
      <c r="B2896" s="2013">
        <v>2894.0</v>
      </c>
      <c r="C2896" s="2013">
        <v>347.0</v>
      </c>
      <c r="D2896" s="2013">
        <v>695.0</v>
      </c>
      <c r="E2896" s="2013">
        <v>463.0</v>
      </c>
      <c r="F2896" s="2013">
        <v>463.0</v>
      </c>
      <c r="G2896" s="2013">
        <v>463.0</v>
      </c>
      <c r="H2896" s="2013">
        <v>463.0</v>
      </c>
    </row>
    <row r="2897">
      <c r="B2897" s="2013">
        <v>2895.0</v>
      </c>
      <c r="C2897" s="2013">
        <v>348.0</v>
      </c>
      <c r="D2897" s="2013">
        <v>695.0</v>
      </c>
      <c r="E2897" s="2013">
        <v>463.0</v>
      </c>
      <c r="F2897" s="2013">
        <v>463.0</v>
      </c>
      <c r="G2897" s="2013">
        <v>463.0</v>
      </c>
      <c r="H2897" s="2013">
        <v>463.0</v>
      </c>
    </row>
    <row r="2898">
      <c r="B2898" s="2013">
        <v>2896.0</v>
      </c>
      <c r="C2898" s="2013">
        <v>347.0</v>
      </c>
      <c r="D2898" s="2013">
        <v>695.0</v>
      </c>
      <c r="E2898" s="2013">
        <v>463.0</v>
      </c>
      <c r="F2898" s="2013">
        <v>463.0</v>
      </c>
      <c r="G2898" s="2013">
        <v>464.0</v>
      </c>
      <c r="H2898" s="2013">
        <v>464.0</v>
      </c>
    </row>
    <row r="2899">
      <c r="B2899" s="2013">
        <v>2897.0</v>
      </c>
      <c r="C2899" s="2013">
        <v>348.0</v>
      </c>
      <c r="D2899" s="2013">
        <v>695.0</v>
      </c>
      <c r="E2899" s="2013">
        <v>463.0</v>
      </c>
      <c r="F2899" s="2013">
        <v>463.0</v>
      </c>
      <c r="G2899" s="2013">
        <v>464.0</v>
      </c>
      <c r="H2899" s="2013">
        <v>464.0</v>
      </c>
    </row>
    <row r="2900">
      <c r="B2900" s="2013">
        <v>2898.0</v>
      </c>
      <c r="C2900" s="2013">
        <v>347.0</v>
      </c>
      <c r="D2900" s="2013">
        <v>695.0</v>
      </c>
      <c r="E2900" s="2013">
        <v>464.0</v>
      </c>
      <c r="F2900" s="2013">
        <v>464.0</v>
      </c>
      <c r="G2900" s="2013">
        <v>464.0</v>
      </c>
      <c r="H2900" s="2013">
        <v>464.0</v>
      </c>
    </row>
    <row r="2901">
      <c r="B2901" s="2013">
        <v>2899.0</v>
      </c>
      <c r="C2901" s="2013">
        <v>348.0</v>
      </c>
      <c r="D2901" s="2013">
        <v>695.0</v>
      </c>
      <c r="E2901" s="2013">
        <v>464.0</v>
      </c>
      <c r="F2901" s="2013">
        <v>464.0</v>
      </c>
      <c r="G2901" s="2013">
        <v>464.0</v>
      </c>
      <c r="H2901" s="2013">
        <v>464.0</v>
      </c>
    </row>
    <row r="2902">
      <c r="B2902" s="2013">
        <v>2900.0</v>
      </c>
      <c r="C2902" s="2013">
        <v>348.0</v>
      </c>
      <c r="D2902" s="2013">
        <v>696.0</v>
      </c>
      <c r="E2902" s="2013">
        <v>464.0</v>
      </c>
      <c r="F2902" s="2013">
        <v>464.0</v>
      </c>
      <c r="G2902" s="2013">
        <v>464.0</v>
      </c>
      <c r="H2902" s="2013">
        <v>464.0</v>
      </c>
    </row>
    <row r="2903">
      <c r="B2903" s="2013">
        <v>2901.0</v>
      </c>
      <c r="C2903" s="2013">
        <v>348.0</v>
      </c>
      <c r="D2903" s="2013">
        <v>697.0</v>
      </c>
      <c r="E2903" s="2013">
        <v>464.0</v>
      </c>
      <c r="F2903" s="2013">
        <v>464.0</v>
      </c>
      <c r="G2903" s="2013">
        <v>464.0</v>
      </c>
      <c r="H2903" s="2013">
        <v>464.0</v>
      </c>
    </row>
    <row r="2904">
      <c r="B2904" s="2013">
        <v>2902.0</v>
      </c>
      <c r="C2904" s="2013">
        <v>349.0</v>
      </c>
      <c r="D2904" s="2013">
        <v>697.0</v>
      </c>
      <c r="E2904" s="2013">
        <v>464.0</v>
      </c>
      <c r="F2904" s="2013">
        <v>464.0</v>
      </c>
      <c r="G2904" s="2013">
        <v>464.0</v>
      </c>
      <c r="H2904" s="2013">
        <v>464.0</v>
      </c>
    </row>
    <row r="2905">
      <c r="B2905" s="2013">
        <v>2903.0</v>
      </c>
      <c r="C2905" s="2013">
        <v>348.0</v>
      </c>
      <c r="D2905" s="2013">
        <v>697.0</v>
      </c>
      <c r="E2905" s="2013">
        <v>464.0</v>
      </c>
      <c r="F2905" s="2013">
        <v>464.0</v>
      </c>
      <c r="G2905" s="2013">
        <v>465.0</v>
      </c>
      <c r="H2905" s="2013">
        <v>465.0</v>
      </c>
    </row>
    <row r="2906">
      <c r="B2906" s="2013">
        <v>2904.0</v>
      </c>
      <c r="C2906" s="2013">
        <v>349.0</v>
      </c>
      <c r="D2906" s="2013">
        <v>697.0</v>
      </c>
      <c r="E2906" s="2013">
        <v>464.0</v>
      </c>
      <c r="F2906" s="2013">
        <v>464.0</v>
      </c>
      <c r="G2906" s="2013">
        <v>465.0</v>
      </c>
      <c r="H2906" s="2013">
        <v>465.0</v>
      </c>
    </row>
    <row r="2907">
      <c r="B2907" s="2013">
        <v>2905.0</v>
      </c>
      <c r="C2907" s="2013">
        <v>348.0</v>
      </c>
      <c r="D2907" s="2013">
        <v>697.0</v>
      </c>
      <c r="E2907" s="2013">
        <v>465.0</v>
      </c>
      <c r="F2907" s="2013">
        <v>465.0</v>
      </c>
      <c r="G2907" s="2013">
        <v>465.0</v>
      </c>
      <c r="H2907" s="2013">
        <v>465.0</v>
      </c>
    </row>
    <row r="2908">
      <c r="B2908" s="2013">
        <v>2906.0</v>
      </c>
      <c r="C2908" s="2013">
        <v>349.0</v>
      </c>
      <c r="D2908" s="2013">
        <v>697.0</v>
      </c>
      <c r="E2908" s="2013">
        <v>465.0</v>
      </c>
      <c r="F2908" s="2013">
        <v>465.0</v>
      </c>
      <c r="G2908" s="2013">
        <v>465.0</v>
      </c>
      <c r="H2908" s="2013">
        <v>465.0</v>
      </c>
    </row>
    <row r="2909">
      <c r="B2909" s="2013">
        <v>2907.0</v>
      </c>
      <c r="C2909" s="2013">
        <v>349.0</v>
      </c>
      <c r="D2909" s="2013">
        <v>698.0</v>
      </c>
      <c r="E2909" s="2013">
        <v>465.0</v>
      </c>
      <c r="F2909" s="2013">
        <v>465.0</v>
      </c>
      <c r="G2909" s="2013">
        <v>465.0</v>
      </c>
      <c r="H2909" s="2013">
        <v>465.0</v>
      </c>
    </row>
    <row r="2910">
      <c r="B2910" s="2013">
        <v>2908.0</v>
      </c>
      <c r="C2910" s="2013">
        <v>349.0</v>
      </c>
      <c r="D2910" s="2013">
        <v>697.0</v>
      </c>
      <c r="E2910" s="2013">
        <v>465.0</v>
      </c>
      <c r="F2910" s="2013">
        <v>465.0</v>
      </c>
      <c r="G2910" s="2013">
        <v>466.0</v>
      </c>
      <c r="H2910" s="2013">
        <v>466.0</v>
      </c>
    </row>
    <row r="2911">
      <c r="B2911" s="2013">
        <v>2909.0</v>
      </c>
      <c r="C2911" s="2013">
        <v>349.0</v>
      </c>
      <c r="D2911" s="2013">
        <v>698.0</v>
      </c>
      <c r="E2911" s="2013">
        <v>465.0</v>
      </c>
      <c r="F2911" s="2013">
        <v>465.0</v>
      </c>
      <c r="G2911" s="2013">
        <v>466.0</v>
      </c>
      <c r="H2911" s="2013">
        <v>466.0</v>
      </c>
    </row>
    <row r="2912">
      <c r="B2912" s="2013">
        <v>2910.0</v>
      </c>
      <c r="C2912" s="2013">
        <v>349.0</v>
      </c>
      <c r="D2912" s="2013">
        <v>699.0</v>
      </c>
      <c r="E2912" s="2013">
        <v>465.0</v>
      </c>
      <c r="F2912" s="2013">
        <v>465.0</v>
      </c>
      <c r="G2912" s="2013">
        <v>466.0</v>
      </c>
      <c r="H2912" s="2013">
        <v>466.0</v>
      </c>
    </row>
    <row r="2913">
      <c r="B2913" s="2013">
        <v>2911.0</v>
      </c>
      <c r="C2913" s="2013">
        <v>349.0</v>
      </c>
      <c r="D2913" s="2013">
        <v>698.0</v>
      </c>
      <c r="E2913" s="2013">
        <v>466.0</v>
      </c>
      <c r="F2913" s="2013">
        <v>466.0</v>
      </c>
      <c r="G2913" s="2013">
        <v>466.0</v>
      </c>
      <c r="H2913" s="2013">
        <v>466.0</v>
      </c>
    </row>
    <row r="2914">
      <c r="B2914" s="2013">
        <v>2912.0</v>
      </c>
      <c r="C2914" s="2013">
        <v>349.0</v>
      </c>
      <c r="D2914" s="2013">
        <v>699.0</v>
      </c>
      <c r="E2914" s="2013">
        <v>466.0</v>
      </c>
      <c r="F2914" s="2013">
        <v>466.0</v>
      </c>
      <c r="G2914" s="2013">
        <v>466.0</v>
      </c>
      <c r="H2914" s="2013">
        <v>466.0</v>
      </c>
    </row>
    <row r="2915">
      <c r="B2915" s="2013">
        <v>2913.0</v>
      </c>
      <c r="C2915" s="2013">
        <v>350.0</v>
      </c>
      <c r="D2915" s="2013">
        <v>699.0</v>
      </c>
      <c r="E2915" s="2013">
        <v>466.0</v>
      </c>
      <c r="F2915" s="2013">
        <v>466.0</v>
      </c>
      <c r="G2915" s="2013">
        <v>466.0</v>
      </c>
      <c r="H2915" s="2013">
        <v>466.0</v>
      </c>
    </row>
    <row r="2916">
      <c r="B2916" s="2013">
        <v>2914.0</v>
      </c>
      <c r="C2916" s="2013">
        <v>350.0</v>
      </c>
      <c r="D2916" s="2013">
        <v>700.0</v>
      </c>
      <c r="E2916" s="2013">
        <v>466.0</v>
      </c>
      <c r="F2916" s="2013">
        <v>466.0</v>
      </c>
      <c r="G2916" s="2013">
        <v>466.0</v>
      </c>
      <c r="H2916" s="2013">
        <v>466.0</v>
      </c>
    </row>
    <row r="2917">
      <c r="B2917" s="2013">
        <v>2915.0</v>
      </c>
      <c r="C2917" s="2013">
        <v>350.0</v>
      </c>
      <c r="D2917" s="2013">
        <v>699.0</v>
      </c>
      <c r="E2917" s="2013">
        <v>466.0</v>
      </c>
      <c r="F2917" s="2013">
        <v>466.0</v>
      </c>
      <c r="G2917" s="2013">
        <v>467.0</v>
      </c>
      <c r="H2917" s="2013">
        <v>467.0</v>
      </c>
    </row>
    <row r="2918">
      <c r="B2918" s="2013">
        <v>2916.0</v>
      </c>
      <c r="C2918" s="2013">
        <v>350.0</v>
      </c>
      <c r="D2918" s="2013">
        <v>700.0</v>
      </c>
      <c r="E2918" s="2013">
        <v>466.0</v>
      </c>
      <c r="F2918" s="2013">
        <v>466.0</v>
      </c>
      <c r="G2918" s="2013">
        <v>467.0</v>
      </c>
      <c r="H2918" s="2013">
        <v>467.0</v>
      </c>
    </row>
    <row r="2919">
      <c r="B2919" s="2013">
        <v>2917.0</v>
      </c>
      <c r="C2919" s="2013">
        <v>350.0</v>
      </c>
      <c r="D2919" s="2013">
        <v>701.0</v>
      </c>
      <c r="E2919" s="2013">
        <v>466.0</v>
      </c>
      <c r="F2919" s="2013">
        <v>466.0</v>
      </c>
      <c r="G2919" s="2013">
        <v>467.0</v>
      </c>
      <c r="H2919" s="2013">
        <v>467.0</v>
      </c>
    </row>
    <row r="2920">
      <c r="B2920" s="2013">
        <v>2918.0</v>
      </c>
      <c r="C2920" s="2013">
        <v>350.0</v>
      </c>
      <c r="D2920" s="2013">
        <v>700.0</v>
      </c>
      <c r="E2920" s="2013">
        <v>467.0</v>
      </c>
      <c r="F2920" s="2013">
        <v>467.0</v>
      </c>
      <c r="G2920" s="2013">
        <v>467.0</v>
      </c>
      <c r="H2920" s="2013">
        <v>467.0</v>
      </c>
    </row>
    <row r="2921">
      <c r="B2921" s="2013">
        <v>2919.0</v>
      </c>
      <c r="C2921" s="2013">
        <v>350.0</v>
      </c>
      <c r="D2921" s="2013">
        <v>701.0</v>
      </c>
      <c r="E2921" s="2013">
        <v>467.0</v>
      </c>
      <c r="F2921" s="2013">
        <v>467.0</v>
      </c>
      <c r="G2921" s="2013">
        <v>467.0</v>
      </c>
      <c r="H2921" s="2013">
        <v>467.0</v>
      </c>
    </row>
    <row r="2922">
      <c r="B2922" s="2013">
        <v>2920.0</v>
      </c>
      <c r="C2922" s="2013">
        <v>351.0</v>
      </c>
      <c r="D2922" s="2013">
        <v>701.0</v>
      </c>
      <c r="E2922" s="2013">
        <v>467.0</v>
      </c>
      <c r="F2922" s="2013">
        <v>467.0</v>
      </c>
      <c r="G2922" s="2013">
        <v>467.0</v>
      </c>
      <c r="H2922" s="2013">
        <v>467.0</v>
      </c>
    </row>
    <row r="2923">
      <c r="B2923" s="2013">
        <v>2921.0</v>
      </c>
      <c r="C2923" s="2013">
        <v>350.0</v>
      </c>
      <c r="D2923" s="2013">
        <v>701.0</v>
      </c>
      <c r="E2923" s="2013">
        <v>467.0</v>
      </c>
      <c r="F2923" s="2013">
        <v>467.0</v>
      </c>
      <c r="G2923" s="2013">
        <v>468.0</v>
      </c>
      <c r="H2923" s="2013">
        <v>468.0</v>
      </c>
    </row>
    <row r="2924">
      <c r="B2924" s="2013">
        <v>2922.0</v>
      </c>
      <c r="C2924" s="2013">
        <v>351.0</v>
      </c>
      <c r="D2924" s="2013">
        <v>701.0</v>
      </c>
      <c r="E2924" s="2013">
        <v>467.0</v>
      </c>
      <c r="F2924" s="2013">
        <v>467.0</v>
      </c>
      <c r="G2924" s="2013">
        <v>468.0</v>
      </c>
      <c r="H2924" s="2013">
        <v>468.0</v>
      </c>
    </row>
    <row r="2925">
      <c r="B2925" s="2013">
        <v>2923.0</v>
      </c>
      <c r="C2925" s="2013">
        <v>350.0</v>
      </c>
      <c r="D2925" s="2013">
        <v>701.0</v>
      </c>
      <c r="E2925" s="2013">
        <v>468.0</v>
      </c>
      <c r="F2925" s="2013">
        <v>468.0</v>
      </c>
      <c r="G2925" s="2013">
        <v>468.0</v>
      </c>
      <c r="H2925" s="2013">
        <v>468.0</v>
      </c>
    </row>
    <row r="2926">
      <c r="B2926" s="2013">
        <v>2924.0</v>
      </c>
      <c r="C2926" s="2013">
        <v>351.0</v>
      </c>
      <c r="D2926" s="2013">
        <v>701.0</v>
      </c>
      <c r="E2926" s="2013">
        <v>468.0</v>
      </c>
      <c r="F2926" s="2013">
        <v>468.0</v>
      </c>
      <c r="G2926" s="2013">
        <v>468.0</v>
      </c>
      <c r="H2926" s="2013">
        <v>468.0</v>
      </c>
    </row>
    <row r="2927">
      <c r="B2927" s="2013">
        <v>2925.0</v>
      </c>
      <c r="C2927" s="2013">
        <v>351.0</v>
      </c>
      <c r="D2927" s="2013">
        <v>702.0</v>
      </c>
      <c r="E2927" s="2013">
        <v>468.0</v>
      </c>
      <c r="F2927" s="2013">
        <v>468.0</v>
      </c>
      <c r="G2927" s="2013">
        <v>468.0</v>
      </c>
      <c r="H2927" s="2013">
        <v>468.0</v>
      </c>
    </row>
    <row r="2928">
      <c r="B2928" s="2013">
        <v>2926.0</v>
      </c>
      <c r="C2928" s="2013">
        <v>351.0</v>
      </c>
      <c r="D2928" s="2013">
        <v>703.0</v>
      </c>
      <c r="E2928" s="2013">
        <v>468.0</v>
      </c>
      <c r="F2928" s="2013">
        <v>468.0</v>
      </c>
      <c r="G2928" s="2013">
        <v>468.0</v>
      </c>
      <c r="H2928" s="2013">
        <v>468.0</v>
      </c>
    </row>
    <row r="2929">
      <c r="B2929" s="2013">
        <v>2927.0</v>
      </c>
      <c r="C2929" s="2013">
        <v>352.0</v>
      </c>
      <c r="D2929" s="2013">
        <v>703.0</v>
      </c>
      <c r="E2929" s="2013">
        <v>468.0</v>
      </c>
      <c r="F2929" s="2013">
        <v>468.0</v>
      </c>
      <c r="G2929" s="2013">
        <v>468.0</v>
      </c>
      <c r="H2929" s="2013">
        <v>468.0</v>
      </c>
    </row>
    <row r="2930">
      <c r="B2930" s="2013">
        <v>2928.0</v>
      </c>
      <c r="C2930" s="2013">
        <v>351.0</v>
      </c>
      <c r="D2930" s="2013">
        <v>703.0</v>
      </c>
      <c r="E2930" s="2013">
        <v>468.0</v>
      </c>
      <c r="F2930" s="2013">
        <v>468.0</v>
      </c>
      <c r="G2930" s="2013">
        <v>469.0</v>
      </c>
      <c r="H2930" s="2013">
        <v>469.0</v>
      </c>
    </row>
    <row r="2931">
      <c r="B2931" s="2013">
        <v>2929.0</v>
      </c>
      <c r="C2931" s="2013">
        <v>352.0</v>
      </c>
      <c r="D2931" s="2013">
        <v>703.0</v>
      </c>
      <c r="E2931" s="2013">
        <v>468.0</v>
      </c>
      <c r="F2931" s="2013">
        <v>468.0</v>
      </c>
      <c r="G2931" s="2013">
        <v>469.0</v>
      </c>
      <c r="H2931" s="2013">
        <v>469.0</v>
      </c>
    </row>
    <row r="2932">
      <c r="B2932" s="2013">
        <v>2930.0</v>
      </c>
      <c r="C2932" s="2013">
        <v>351.0</v>
      </c>
      <c r="D2932" s="2013">
        <v>703.0</v>
      </c>
      <c r="E2932" s="2013">
        <v>469.0</v>
      </c>
      <c r="F2932" s="2013">
        <v>469.0</v>
      </c>
      <c r="G2932" s="2013">
        <v>469.0</v>
      </c>
      <c r="H2932" s="2013">
        <v>469.0</v>
      </c>
    </row>
    <row r="2933">
      <c r="B2933" s="2013">
        <v>2931.0</v>
      </c>
      <c r="C2933" s="2013">
        <v>352.0</v>
      </c>
      <c r="D2933" s="2013">
        <v>703.0</v>
      </c>
      <c r="E2933" s="2013">
        <v>469.0</v>
      </c>
      <c r="F2933" s="2013">
        <v>469.0</v>
      </c>
      <c r="G2933" s="2013">
        <v>469.0</v>
      </c>
      <c r="H2933" s="2013">
        <v>469.0</v>
      </c>
    </row>
    <row r="2934">
      <c r="B2934" s="2013">
        <v>2932.0</v>
      </c>
      <c r="C2934" s="2013">
        <v>352.0</v>
      </c>
      <c r="D2934" s="2013">
        <v>704.0</v>
      </c>
      <c r="E2934" s="2013">
        <v>469.0</v>
      </c>
      <c r="F2934" s="2013">
        <v>469.0</v>
      </c>
      <c r="G2934" s="2013">
        <v>469.0</v>
      </c>
      <c r="H2934" s="2013">
        <v>469.0</v>
      </c>
    </row>
    <row r="2935">
      <c r="B2935" s="2013">
        <v>2933.0</v>
      </c>
      <c r="C2935" s="2013">
        <v>352.0</v>
      </c>
      <c r="D2935" s="2013">
        <v>703.0</v>
      </c>
      <c r="E2935" s="2013">
        <v>469.0</v>
      </c>
      <c r="F2935" s="2013">
        <v>469.0</v>
      </c>
      <c r="G2935" s="2013">
        <v>470.0</v>
      </c>
      <c r="H2935" s="2013">
        <v>470.0</v>
      </c>
    </row>
    <row r="2936">
      <c r="B2936" s="2013">
        <v>2934.0</v>
      </c>
      <c r="C2936" s="2013">
        <v>352.0</v>
      </c>
      <c r="D2936" s="2013">
        <v>704.0</v>
      </c>
      <c r="E2936" s="2013">
        <v>469.0</v>
      </c>
      <c r="F2936" s="2013">
        <v>469.0</v>
      </c>
      <c r="G2936" s="2013">
        <v>470.0</v>
      </c>
      <c r="H2936" s="2013">
        <v>470.0</v>
      </c>
    </row>
    <row r="2937">
      <c r="B2937" s="2013">
        <v>2935.0</v>
      </c>
      <c r="C2937" s="2013">
        <v>352.0</v>
      </c>
      <c r="D2937" s="2013">
        <v>705.0</v>
      </c>
      <c r="E2937" s="2013">
        <v>469.0</v>
      </c>
      <c r="F2937" s="2013">
        <v>469.0</v>
      </c>
      <c r="G2937" s="2013">
        <v>470.0</v>
      </c>
      <c r="H2937" s="2013">
        <v>470.0</v>
      </c>
    </row>
    <row r="2938">
      <c r="B2938" s="2013">
        <v>2936.0</v>
      </c>
      <c r="C2938" s="2013">
        <v>352.0</v>
      </c>
      <c r="D2938" s="2013">
        <v>704.0</v>
      </c>
      <c r="E2938" s="2013">
        <v>470.0</v>
      </c>
      <c r="F2938" s="2013">
        <v>470.0</v>
      </c>
      <c r="G2938" s="2013">
        <v>470.0</v>
      </c>
      <c r="H2938" s="2013">
        <v>470.0</v>
      </c>
    </row>
    <row r="2939">
      <c r="B2939" s="2013">
        <v>2937.0</v>
      </c>
      <c r="C2939" s="2013">
        <v>352.0</v>
      </c>
      <c r="D2939" s="2013">
        <v>705.0</v>
      </c>
      <c r="E2939" s="2013">
        <v>470.0</v>
      </c>
      <c r="F2939" s="2013">
        <v>470.0</v>
      </c>
      <c r="G2939" s="2013">
        <v>470.0</v>
      </c>
      <c r="H2939" s="2013">
        <v>470.0</v>
      </c>
    </row>
    <row r="2940">
      <c r="B2940" s="2013">
        <v>2938.0</v>
      </c>
      <c r="C2940" s="2013">
        <v>353.0</v>
      </c>
      <c r="D2940" s="2013">
        <v>705.0</v>
      </c>
      <c r="E2940" s="2013">
        <v>470.0</v>
      </c>
      <c r="F2940" s="2013">
        <v>470.0</v>
      </c>
      <c r="G2940" s="2013">
        <v>470.0</v>
      </c>
      <c r="H2940" s="2013">
        <v>470.0</v>
      </c>
    </row>
    <row r="2941">
      <c r="B2941" s="2013">
        <v>2939.0</v>
      </c>
      <c r="C2941" s="2013">
        <v>353.0</v>
      </c>
      <c r="D2941" s="2013">
        <v>706.0</v>
      </c>
      <c r="E2941" s="2013">
        <v>470.0</v>
      </c>
      <c r="F2941" s="2013">
        <v>470.0</v>
      </c>
      <c r="G2941" s="2013">
        <v>470.0</v>
      </c>
      <c r="H2941" s="2013">
        <v>470.0</v>
      </c>
    </row>
    <row r="2942">
      <c r="B2942" s="2013">
        <v>2940.0</v>
      </c>
      <c r="C2942" s="2013">
        <v>353.0</v>
      </c>
      <c r="D2942" s="2013">
        <v>705.0</v>
      </c>
      <c r="E2942" s="2013">
        <v>470.0</v>
      </c>
      <c r="F2942" s="2013">
        <v>470.0</v>
      </c>
      <c r="G2942" s="2013">
        <v>471.0</v>
      </c>
      <c r="H2942" s="2013">
        <v>471.0</v>
      </c>
    </row>
    <row r="2943">
      <c r="B2943" s="2013">
        <v>2941.0</v>
      </c>
      <c r="C2943" s="2013">
        <v>353.0</v>
      </c>
      <c r="D2943" s="2013">
        <v>706.0</v>
      </c>
      <c r="E2943" s="2013">
        <v>470.0</v>
      </c>
      <c r="F2943" s="2013">
        <v>470.0</v>
      </c>
      <c r="G2943" s="2013">
        <v>471.0</v>
      </c>
      <c r="H2943" s="2013">
        <v>471.0</v>
      </c>
    </row>
    <row r="2944">
      <c r="B2944" s="2013">
        <v>2942.0</v>
      </c>
      <c r="C2944" s="2013">
        <v>353.0</v>
      </c>
      <c r="D2944" s="2013">
        <v>707.0</v>
      </c>
      <c r="E2944" s="2013">
        <v>470.0</v>
      </c>
      <c r="F2944" s="2013">
        <v>470.0</v>
      </c>
      <c r="G2944" s="2013">
        <v>471.0</v>
      </c>
      <c r="H2944" s="2013">
        <v>471.0</v>
      </c>
    </row>
    <row r="2945">
      <c r="B2945" s="2013">
        <v>2943.0</v>
      </c>
      <c r="C2945" s="2013">
        <v>353.0</v>
      </c>
      <c r="D2945" s="2013">
        <v>706.0</v>
      </c>
      <c r="E2945" s="2013">
        <v>471.0</v>
      </c>
      <c r="F2945" s="2013">
        <v>471.0</v>
      </c>
      <c r="G2945" s="2013">
        <v>471.0</v>
      </c>
      <c r="H2945" s="2013">
        <v>471.0</v>
      </c>
    </row>
    <row r="2946">
      <c r="B2946" s="2013">
        <v>2944.0</v>
      </c>
      <c r="C2946" s="2013">
        <v>353.0</v>
      </c>
      <c r="D2946" s="2013">
        <v>707.0</v>
      </c>
      <c r="E2946" s="2013">
        <v>471.0</v>
      </c>
      <c r="F2946" s="2013">
        <v>471.0</v>
      </c>
      <c r="G2946" s="2013">
        <v>471.0</v>
      </c>
      <c r="H2946" s="2013">
        <v>471.0</v>
      </c>
    </row>
    <row r="2947">
      <c r="B2947" s="2013">
        <v>2945.0</v>
      </c>
      <c r="C2947" s="2013">
        <v>354.0</v>
      </c>
      <c r="D2947" s="2013">
        <v>707.0</v>
      </c>
      <c r="E2947" s="2013">
        <v>471.0</v>
      </c>
      <c r="F2947" s="2013">
        <v>471.0</v>
      </c>
      <c r="G2947" s="2013">
        <v>471.0</v>
      </c>
      <c r="H2947" s="2013">
        <v>471.0</v>
      </c>
    </row>
    <row r="2948">
      <c r="B2948" s="2013">
        <v>2946.0</v>
      </c>
      <c r="C2948" s="2013">
        <v>353.0</v>
      </c>
      <c r="D2948" s="2013">
        <v>707.0</v>
      </c>
      <c r="E2948" s="2013">
        <v>471.0</v>
      </c>
      <c r="F2948" s="2013">
        <v>471.0</v>
      </c>
      <c r="G2948" s="2013">
        <v>472.0</v>
      </c>
      <c r="H2948" s="2013">
        <v>472.0</v>
      </c>
    </row>
    <row r="2949">
      <c r="B2949" s="2013">
        <v>2947.0</v>
      </c>
      <c r="C2949" s="2013">
        <v>354.0</v>
      </c>
      <c r="D2949" s="2013">
        <v>707.0</v>
      </c>
      <c r="E2949" s="2013">
        <v>471.0</v>
      </c>
      <c r="F2949" s="2013">
        <v>471.0</v>
      </c>
      <c r="G2949" s="2013">
        <v>472.0</v>
      </c>
      <c r="H2949" s="2013">
        <v>472.0</v>
      </c>
    </row>
    <row r="2950">
      <c r="B2950" s="2013">
        <v>2948.0</v>
      </c>
      <c r="C2950" s="2013">
        <v>353.0</v>
      </c>
      <c r="D2950" s="2013">
        <v>707.0</v>
      </c>
      <c r="E2950" s="2013">
        <v>472.0</v>
      </c>
      <c r="F2950" s="2013">
        <v>472.0</v>
      </c>
      <c r="G2950" s="2013">
        <v>472.0</v>
      </c>
      <c r="H2950" s="2013">
        <v>472.0</v>
      </c>
    </row>
    <row r="2951">
      <c r="B2951" s="2013">
        <v>2949.0</v>
      </c>
      <c r="C2951" s="2013">
        <v>354.0</v>
      </c>
      <c r="D2951" s="2013">
        <v>707.0</v>
      </c>
      <c r="E2951" s="2013">
        <v>472.0</v>
      </c>
      <c r="F2951" s="2013">
        <v>472.0</v>
      </c>
      <c r="G2951" s="2013">
        <v>472.0</v>
      </c>
      <c r="H2951" s="2013">
        <v>472.0</v>
      </c>
    </row>
    <row r="2952">
      <c r="B2952" s="2013">
        <v>2950.0</v>
      </c>
      <c r="C2952" s="2013">
        <v>354.0</v>
      </c>
      <c r="D2952" s="2013">
        <v>708.0</v>
      </c>
      <c r="E2952" s="2013">
        <v>472.0</v>
      </c>
      <c r="F2952" s="2013">
        <v>472.0</v>
      </c>
      <c r="G2952" s="2013">
        <v>472.0</v>
      </c>
      <c r="H2952" s="2013">
        <v>472.0</v>
      </c>
    </row>
    <row r="2953">
      <c r="B2953" s="2013">
        <v>2951.0</v>
      </c>
      <c r="C2953" s="2013">
        <v>354.0</v>
      </c>
      <c r="D2953" s="2013">
        <v>709.0</v>
      </c>
      <c r="E2953" s="2013">
        <v>472.0</v>
      </c>
      <c r="F2953" s="2013">
        <v>472.0</v>
      </c>
      <c r="G2953" s="2013">
        <v>472.0</v>
      </c>
      <c r="H2953" s="2013">
        <v>472.0</v>
      </c>
    </row>
    <row r="2954">
      <c r="B2954" s="2013">
        <v>2952.0</v>
      </c>
      <c r="C2954" s="2013">
        <v>355.0</v>
      </c>
      <c r="D2954" s="2013">
        <v>709.0</v>
      </c>
      <c r="E2954" s="2013">
        <v>472.0</v>
      </c>
      <c r="F2954" s="2013">
        <v>472.0</v>
      </c>
      <c r="G2954" s="2013">
        <v>472.0</v>
      </c>
      <c r="H2954" s="2013">
        <v>472.0</v>
      </c>
    </row>
    <row r="2955">
      <c r="B2955" s="2013">
        <v>2953.0</v>
      </c>
      <c r="C2955" s="2013">
        <v>354.0</v>
      </c>
      <c r="D2955" s="2013">
        <v>709.0</v>
      </c>
      <c r="E2955" s="2013">
        <v>472.0</v>
      </c>
      <c r="F2955" s="2013">
        <v>472.0</v>
      </c>
      <c r="G2955" s="2013">
        <v>473.0</v>
      </c>
      <c r="H2955" s="2013">
        <v>473.0</v>
      </c>
    </row>
    <row r="2956">
      <c r="B2956" s="2013">
        <v>2954.0</v>
      </c>
      <c r="C2956" s="2013">
        <v>355.0</v>
      </c>
      <c r="D2956" s="2013">
        <v>709.0</v>
      </c>
      <c r="E2956" s="2013">
        <v>472.0</v>
      </c>
      <c r="F2956" s="2013">
        <v>472.0</v>
      </c>
      <c r="G2956" s="2013">
        <v>473.0</v>
      </c>
      <c r="H2956" s="2013">
        <v>473.0</v>
      </c>
    </row>
    <row r="2957">
      <c r="B2957" s="2013">
        <v>2955.0</v>
      </c>
      <c r="C2957" s="2013">
        <v>354.0</v>
      </c>
      <c r="D2957" s="2013">
        <v>709.0</v>
      </c>
      <c r="E2957" s="2013">
        <v>473.0</v>
      </c>
      <c r="F2957" s="2013">
        <v>473.0</v>
      </c>
      <c r="G2957" s="2013">
        <v>473.0</v>
      </c>
      <c r="H2957" s="2013">
        <v>473.0</v>
      </c>
    </row>
    <row r="2958">
      <c r="B2958" s="2013">
        <v>2956.0</v>
      </c>
      <c r="C2958" s="2013">
        <v>355.0</v>
      </c>
      <c r="D2958" s="2013">
        <v>709.0</v>
      </c>
      <c r="E2958" s="2013">
        <v>473.0</v>
      </c>
      <c r="F2958" s="2013">
        <v>473.0</v>
      </c>
      <c r="G2958" s="2013">
        <v>473.0</v>
      </c>
      <c r="H2958" s="2013">
        <v>473.0</v>
      </c>
    </row>
    <row r="2959">
      <c r="B2959" s="2013">
        <v>2957.0</v>
      </c>
      <c r="C2959" s="2013">
        <v>355.0</v>
      </c>
      <c r="D2959" s="2013">
        <v>710.0</v>
      </c>
      <c r="E2959" s="2013">
        <v>473.0</v>
      </c>
      <c r="F2959" s="2013">
        <v>473.0</v>
      </c>
      <c r="G2959" s="2013">
        <v>473.0</v>
      </c>
      <c r="H2959" s="2013">
        <v>473.0</v>
      </c>
    </row>
    <row r="2960">
      <c r="B2960" s="2013">
        <v>2958.0</v>
      </c>
      <c r="C2960" s="2013">
        <v>355.0</v>
      </c>
      <c r="D2960" s="2013">
        <v>709.0</v>
      </c>
      <c r="E2960" s="2013">
        <v>473.0</v>
      </c>
      <c r="F2960" s="2013">
        <v>473.0</v>
      </c>
      <c r="G2960" s="2013">
        <v>474.0</v>
      </c>
      <c r="H2960" s="2013">
        <v>474.0</v>
      </c>
    </row>
    <row r="2961">
      <c r="B2961" s="2013">
        <v>2959.0</v>
      </c>
      <c r="C2961" s="2013">
        <v>355.0</v>
      </c>
      <c r="D2961" s="2013">
        <v>710.0</v>
      </c>
      <c r="E2961" s="2013">
        <v>473.0</v>
      </c>
      <c r="F2961" s="2013">
        <v>473.0</v>
      </c>
      <c r="G2961" s="2013">
        <v>474.0</v>
      </c>
      <c r="H2961" s="2013">
        <v>474.0</v>
      </c>
    </row>
    <row r="2962">
      <c r="B2962" s="2013">
        <v>2960.0</v>
      </c>
      <c r="C2962" s="2013">
        <v>355.0</v>
      </c>
      <c r="D2962" s="2013">
        <v>711.0</v>
      </c>
      <c r="E2962" s="2013">
        <v>473.0</v>
      </c>
      <c r="F2962" s="2013">
        <v>473.0</v>
      </c>
      <c r="G2962" s="2013">
        <v>474.0</v>
      </c>
      <c r="H2962" s="2013">
        <v>474.0</v>
      </c>
    </row>
    <row r="2963">
      <c r="B2963" s="2013">
        <v>2961.0</v>
      </c>
      <c r="C2963" s="2013">
        <v>355.0</v>
      </c>
      <c r="D2963" s="2013">
        <v>710.0</v>
      </c>
      <c r="E2963" s="2013">
        <v>474.0</v>
      </c>
      <c r="F2963" s="2013">
        <v>474.0</v>
      </c>
      <c r="G2963" s="2013">
        <v>474.0</v>
      </c>
      <c r="H2963" s="2013">
        <v>474.0</v>
      </c>
    </row>
    <row r="2964">
      <c r="B2964" s="2013">
        <v>2962.0</v>
      </c>
      <c r="C2964" s="2013">
        <v>355.0</v>
      </c>
      <c r="D2964" s="2013">
        <v>711.0</v>
      </c>
      <c r="E2964" s="2013">
        <v>474.0</v>
      </c>
      <c r="F2964" s="2013">
        <v>474.0</v>
      </c>
      <c r="G2964" s="2013">
        <v>474.0</v>
      </c>
      <c r="H2964" s="2013">
        <v>474.0</v>
      </c>
    </row>
    <row r="2965">
      <c r="B2965" s="2013">
        <v>2963.0</v>
      </c>
      <c r="C2965" s="2013">
        <v>356.0</v>
      </c>
      <c r="D2965" s="2013">
        <v>711.0</v>
      </c>
      <c r="E2965" s="2013">
        <v>474.0</v>
      </c>
      <c r="F2965" s="2013">
        <v>474.0</v>
      </c>
      <c r="G2965" s="2013">
        <v>474.0</v>
      </c>
      <c r="H2965" s="2013">
        <v>474.0</v>
      </c>
    </row>
    <row r="2966">
      <c r="B2966" s="2013">
        <v>2964.0</v>
      </c>
      <c r="C2966" s="2013">
        <v>356.0</v>
      </c>
      <c r="D2966" s="2013">
        <v>712.0</v>
      </c>
      <c r="E2966" s="2013">
        <v>474.0</v>
      </c>
      <c r="F2966" s="2013">
        <v>474.0</v>
      </c>
      <c r="G2966" s="2013">
        <v>474.0</v>
      </c>
      <c r="H2966" s="2013">
        <v>474.0</v>
      </c>
    </row>
    <row r="2967">
      <c r="B2967" s="2013">
        <v>2965.0</v>
      </c>
      <c r="C2967" s="2013">
        <v>356.0</v>
      </c>
      <c r="D2967" s="2013">
        <v>711.0</v>
      </c>
      <c r="E2967" s="2013">
        <v>474.0</v>
      </c>
      <c r="F2967" s="2013">
        <v>474.0</v>
      </c>
      <c r="G2967" s="2013">
        <v>475.0</v>
      </c>
      <c r="H2967" s="2013">
        <v>475.0</v>
      </c>
    </row>
    <row r="2968">
      <c r="B2968" s="2013">
        <v>2966.0</v>
      </c>
      <c r="C2968" s="2013">
        <v>356.0</v>
      </c>
      <c r="D2968" s="2013">
        <v>712.0</v>
      </c>
      <c r="E2968" s="2013">
        <v>474.0</v>
      </c>
      <c r="F2968" s="2013">
        <v>474.0</v>
      </c>
      <c r="G2968" s="2013">
        <v>475.0</v>
      </c>
      <c r="H2968" s="2013">
        <v>475.0</v>
      </c>
    </row>
    <row r="2969">
      <c r="B2969" s="2013">
        <v>2967.0</v>
      </c>
      <c r="C2969" s="2013">
        <v>356.0</v>
      </c>
      <c r="D2969" s="2013">
        <v>713.0</v>
      </c>
      <c r="E2969" s="2013">
        <v>474.0</v>
      </c>
      <c r="F2969" s="2013">
        <v>474.0</v>
      </c>
      <c r="G2969" s="2013">
        <v>475.0</v>
      </c>
      <c r="H2969" s="2013">
        <v>475.0</v>
      </c>
    </row>
    <row r="2970">
      <c r="B2970" s="2013">
        <v>2968.0</v>
      </c>
      <c r="C2970" s="2013">
        <v>356.0</v>
      </c>
      <c r="D2970" s="2013">
        <v>712.0</v>
      </c>
      <c r="E2970" s="2013">
        <v>475.0</v>
      </c>
      <c r="F2970" s="2013">
        <v>475.0</v>
      </c>
      <c r="G2970" s="2013">
        <v>475.0</v>
      </c>
      <c r="H2970" s="2013">
        <v>475.0</v>
      </c>
    </row>
    <row r="2971">
      <c r="B2971" s="2013">
        <v>2969.0</v>
      </c>
      <c r="C2971" s="2013">
        <v>356.0</v>
      </c>
      <c r="D2971" s="2013">
        <v>713.0</v>
      </c>
      <c r="E2971" s="2013">
        <v>475.0</v>
      </c>
      <c r="F2971" s="2013">
        <v>475.0</v>
      </c>
      <c r="G2971" s="2013">
        <v>475.0</v>
      </c>
      <c r="H2971" s="2013">
        <v>475.0</v>
      </c>
    </row>
    <row r="2972">
      <c r="B2972" s="2013">
        <v>2970.0</v>
      </c>
      <c r="C2972" s="2013">
        <v>357.0</v>
      </c>
      <c r="D2972" s="2013">
        <v>713.0</v>
      </c>
      <c r="E2972" s="2013">
        <v>475.0</v>
      </c>
      <c r="F2972" s="2013">
        <v>475.0</v>
      </c>
      <c r="G2972" s="2013">
        <v>475.0</v>
      </c>
      <c r="H2972" s="2013">
        <v>475.0</v>
      </c>
    </row>
    <row r="2973">
      <c r="B2973" s="2013">
        <v>2971.0</v>
      </c>
      <c r="C2973" s="2013">
        <v>356.0</v>
      </c>
      <c r="D2973" s="2013">
        <v>713.0</v>
      </c>
      <c r="E2973" s="2013">
        <v>475.0</v>
      </c>
      <c r="F2973" s="2013">
        <v>475.0</v>
      </c>
      <c r="G2973" s="2013">
        <v>476.0</v>
      </c>
      <c r="H2973" s="2013">
        <v>476.0</v>
      </c>
    </row>
    <row r="2974">
      <c r="B2974" s="2013">
        <v>2972.0</v>
      </c>
      <c r="C2974" s="2013">
        <v>357.0</v>
      </c>
      <c r="D2974" s="2013">
        <v>713.0</v>
      </c>
      <c r="E2974" s="2013">
        <v>475.0</v>
      </c>
      <c r="F2974" s="2013">
        <v>475.0</v>
      </c>
      <c r="G2974" s="2013">
        <v>476.0</v>
      </c>
      <c r="H2974" s="2013">
        <v>476.0</v>
      </c>
    </row>
    <row r="2975">
      <c r="B2975" s="2013">
        <v>2973.0</v>
      </c>
      <c r="C2975" s="2013">
        <v>356.0</v>
      </c>
      <c r="D2975" s="2013">
        <v>713.0</v>
      </c>
      <c r="E2975" s="2013">
        <v>476.0</v>
      </c>
      <c r="F2975" s="2013">
        <v>476.0</v>
      </c>
      <c r="G2975" s="2013">
        <v>476.0</v>
      </c>
      <c r="H2975" s="2013">
        <v>476.0</v>
      </c>
    </row>
    <row r="2976">
      <c r="B2976" s="2013">
        <v>2974.0</v>
      </c>
      <c r="C2976" s="2013">
        <v>357.0</v>
      </c>
      <c r="D2976" s="2013">
        <v>713.0</v>
      </c>
      <c r="E2976" s="2013">
        <v>476.0</v>
      </c>
      <c r="F2976" s="2013">
        <v>476.0</v>
      </c>
      <c r="G2976" s="2013">
        <v>476.0</v>
      </c>
      <c r="H2976" s="2013">
        <v>476.0</v>
      </c>
    </row>
    <row r="2977">
      <c r="B2977" s="2013">
        <v>2975.0</v>
      </c>
      <c r="C2977" s="2013">
        <v>357.0</v>
      </c>
      <c r="D2977" s="2013">
        <v>714.0</v>
      </c>
      <c r="E2977" s="2013">
        <v>476.0</v>
      </c>
      <c r="F2977" s="2013">
        <v>476.0</v>
      </c>
      <c r="G2977" s="2013">
        <v>476.0</v>
      </c>
      <c r="H2977" s="2013">
        <v>476.0</v>
      </c>
    </row>
    <row r="2978">
      <c r="B2978" s="2013">
        <v>2976.0</v>
      </c>
      <c r="C2978" s="2013">
        <v>357.0</v>
      </c>
      <c r="D2978" s="2013">
        <v>715.0</v>
      </c>
      <c r="E2978" s="2013">
        <v>476.0</v>
      </c>
      <c r="F2978" s="2013">
        <v>476.0</v>
      </c>
      <c r="G2978" s="2013">
        <v>476.0</v>
      </c>
      <c r="H2978" s="2013">
        <v>476.0</v>
      </c>
    </row>
    <row r="2979">
      <c r="B2979" s="2013">
        <v>2977.0</v>
      </c>
      <c r="C2979" s="2013">
        <v>358.0</v>
      </c>
      <c r="D2979" s="2013">
        <v>715.0</v>
      </c>
      <c r="E2979" s="2013">
        <v>476.0</v>
      </c>
      <c r="F2979" s="2013">
        <v>476.0</v>
      </c>
      <c r="G2979" s="2013">
        <v>476.0</v>
      </c>
      <c r="H2979" s="2013">
        <v>476.0</v>
      </c>
    </row>
    <row r="2980">
      <c r="B2980" s="2013">
        <v>2978.0</v>
      </c>
      <c r="C2980" s="2013">
        <v>357.0</v>
      </c>
      <c r="D2980" s="2013">
        <v>715.0</v>
      </c>
      <c r="E2980" s="2013">
        <v>476.0</v>
      </c>
      <c r="F2980" s="2013">
        <v>476.0</v>
      </c>
      <c r="G2980" s="2013">
        <v>477.0</v>
      </c>
      <c r="H2980" s="2013">
        <v>477.0</v>
      </c>
    </row>
    <row r="2981">
      <c r="B2981" s="2013">
        <v>2979.0</v>
      </c>
      <c r="C2981" s="2013">
        <v>358.0</v>
      </c>
      <c r="D2981" s="2013">
        <v>715.0</v>
      </c>
      <c r="E2981" s="2013">
        <v>476.0</v>
      </c>
      <c r="F2981" s="2013">
        <v>476.0</v>
      </c>
      <c r="G2981" s="2013">
        <v>477.0</v>
      </c>
      <c r="H2981" s="2013">
        <v>477.0</v>
      </c>
    </row>
    <row r="2982">
      <c r="B2982" s="2013">
        <v>2980.0</v>
      </c>
      <c r="C2982" s="2013">
        <v>357.0</v>
      </c>
      <c r="D2982" s="2013">
        <v>715.0</v>
      </c>
      <c r="E2982" s="2013">
        <v>477.0</v>
      </c>
      <c r="F2982" s="2013">
        <v>477.0</v>
      </c>
      <c r="G2982" s="2013">
        <v>477.0</v>
      </c>
      <c r="H2982" s="2013">
        <v>477.0</v>
      </c>
    </row>
    <row r="2983">
      <c r="B2983" s="2013">
        <v>2981.0</v>
      </c>
      <c r="C2983" s="2013">
        <v>358.0</v>
      </c>
      <c r="D2983" s="2013">
        <v>715.0</v>
      </c>
      <c r="E2983" s="2013">
        <v>477.0</v>
      </c>
      <c r="F2983" s="2013">
        <v>477.0</v>
      </c>
      <c r="G2983" s="2013">
        <v>477.0</v>
      </c>
      <c r="H2983" s="2013">
        <v>477.0</v>
      </c>
    </row>
    <row r="2984">
      <c r="B2984" s="2013">
        <v>2982.0</v>
      </c>
      <c r="C2984" s="2013">
        <v>358.0</v>
      </c>
      <c r="D2984" s="2013">
        <v>716.0</v>
      </c>
      <c r="E2984" s="2013">
        <v>477.0</v>
      </c>
      <c r="F2984" s="2013">
        <v>477.0</v>
      </c>
      <c r="G2984" s="2013">
        <v>477.0</v>
      </c>
      <c r="H2984" s="2013">
        <v>477.0</v>
      </c>
    </row>
    <row r="2985">
      <c r="B2985" s="2013">
        <v>2983.0</v>
      </c>
      <c r="C2985" s="2013">
        <v>358.0</v>
      </c>
      <c r="D2985" s="2013">
        <v>715.0</v>
      </c>
      <c r="E2985" s="2013">
        <v>477.0</v>
      </c>
      <c r="F2985" s="2013">
        <v>477.0</v>
      </c>
      <c r="G2985" s="2013">
        <v>478.0</v>
      </c>
      <c r="H2985" s="2013">
        <v>478.0</v>
      </c>
    </row>
    <row r="2986">
      <c r="B2986" s="2013">
        <v>2984.0</v>
      </c>
      <c r="C2986" s="2013">
        <v>358.0</v>
      </c>
      <c r="D2986" s="2013">
        <v>716.0</v>
      </c>
      <c r="E2986" s="2013">
        <v>477.0</v>
      </c>
      <c r="F2986" s="2013">
        <v>477.0</v>
      </c>
      <c r="G2986" s="2013">
        <v>478.0</v>
      </c>
      <c r="H2986" s="2013">
        <v>478.0</v>
      </c>
    </row>
    <row r="2987">
      <c r="B2987" s="2013">
        <v>2985.0</v>
      </c>
      <c r="C2987" s="2013">
        <v>358.0</v>
      </c>
      <c r="D2987" s="2013">
        <v>717.0</v>
      </c>
      <c r="E2987" s="2013">
        <v>477.0</v>
      </c>
      <c r="F2987" s="2013">
        <v>477.0</v>
      </c>
      <c r="G2987" s="2013">
        <v>478.0</v>
      </c>
      <c r="H2987" s="2013">
        <v>478.0</v>
      </c>
    </row>
    <row r="2988">
      <c r="B2988" s="2013">
        <v>2986.0</v>
      </c>
      <c r="C2988" s="2013">
        <v>358.0</v>
      </c>
      <c r="D2988" s="2013">
        <v>716.0</v>
      </c>
      <c r="E2988" s="2013">
        <v>478.0</v>
      </c>
      <c r="F2988" s="2013">
        <v>478.0</v>
      </c>
      <c r="G2988" s="2013">
        <v>478.0</v>
      </c>
      <c r="H2988" s="2013">
        <v>478.0</v>
      </c>
    </row>
    <row r="2989">
      <c r="B2989" s="2013">
        <v>2987.0</v>
      </c>
      <c r="C2989" s="2013">
        <v>358.0</v>
      </c>
      <c r="D2989" s="2013">
        <v>717.0</v>
      </c>
      <c r="E2989" s="2013">
        <v>478.0</v>
      </c>
      <c r="F2989" s="2013">
        <v>478.0</v>
      </c>
      <c r="G2989" s="2013">
        <v>478.0</v>
      </c>
      <c r="H2989" s="2013">
        <v>478.0</v>
      </c>
    </row>
    <row r="2990">
      <c r="B2990" s="2013">
        <v>2988.0</v>
      </c>
      <c r="C2990" s="2013">
        <v>359.0</v>
      </c>
      <c r="D2990" s="2013">
        <v>717.0</v>
      </c>
      <c r="E2990" s="2013">
        <v>478.0</v>
      </c>
      <c r="F2990" s="2013">
        <v>478.0</v>
      </c>
      <c r="G2990" s="2013">
        <v>478.0</v>
      </c>
      <c r="H2990" s="2013">
        <v>478.0</v>
      </c>
    </row>
    <row r="2991">
      <c r="B2991" s="2013">
        <v>2989.0</v>
      </c>
      <c r="C2991" s="2013">
        <v>359.0</v>
      </c>
      <c r="D2991" s="2013">
        <v>718.0</v>
      </c>
      <c r="E2991" s="2013">
        <v>478.0</v>
      </c>
      <c r="F2991" s="2013">
        <v>478.0</v>
      </c>
      <c r="G2991" s="2013">
        <v>478.0</v>
      </c>
      <c r="H2991" s="2013">
        <v>478.0</v>
      </c>
    </row>
    <row r="2992">
      <c r="B2992" s="2013">
        <v>2990.0</v>
      </c>
      <c r="C2992" s="2013">
        <v>359.0</v>
      </c>
      <c r="D2992" s="2013">
        <v>717.0</v>
      </c>
      <c r="E2992" s="2013">
        <v>478.0</v>
      </c>
      <c r="F2992" s="2013">
        <v>478.0</v>
      </c>
      <c r="G2992" s="2013">
        <v>479.0</v>
      </c>
      <c r="H2992" s="2013">
        <v>479.0</v>
      </c>
    </row>
    <row r="2993">
      <c r="B2993" s="2013">
        <v>2991.0</v>
      </c>
      <c r="C2993" s="2013">
        <v>359.0</v>
      </c>
      <c r="D2993" s="2013">
        <v>718.0</v>
      </c>
      <c r="E2993" s="2013">
        <v>478.0</v>
      </c>
      <c r="F2993" s="2013">
        <v>478.0</v>
      </c>
      <c r="G2993" s="2013">
        <v>479.0</v>
      </c>
      <c r="H2993" s="2013">
        <v>479.0</v>
      </c>
    </row>
    <row r="2994">
      <c r="B2994" s="2013">
        <v>2992.0</v>
      </c>
      <c r="C2994" s="2013">
        <v>359.0</v>
      </c>
      <c r="D2994" s="2013">
        <v>719.0</v>
      </c>
      <c r="E2994" s="2013">
        <v>478.0</v>
      </c>
      <c r="F2994" s="2013">
        <v>478.0</v>
      </c>
      <c r="G2994" s="2013">
        <v>479.0</v>
      </c>
      <c r="H2994" s="2013">
        <v>479.0</v>
      </c>
    </row>
    <row r="2995">
      <c r="B2995" s="2013">
        <v>2993.0</v>
      </c>
      <c r="C2995" s="2013">
        <v>359.0</v>
      </c>
      <c r="D2995" s="2013">
        <v>718.0</v>
      </c>
      <c r="E2995" s="2013">
        <v>479.0</v>
      </c>
      <c r="F2995" s="2013">
        <v>479.0</v>
      </c>
      <c r="G2995" s="2013">
        <v>479.0</v>
      </c>
      <c r="H2995" s="2013">
        <v>479.0</v>
      </c>
    </row>
    <row r="2996">
      <c r="B2996" s="2013">
        <v>2994.0</v>
      </c>
      <c r="C2996" s="2013">
        <v>359.0</v>
      </c>
      <c r="D2996" s="2013">
        <v>719.0</v>
      </c>
      <c r="E2996" s="2013">
        <v>479.0</v>
      </c>
      <c r="F2996" s="2013">
        <v>479.0</v>
      </c>
      <c r="G2996" s="2013">
        <v>479.0</v>
      </c>
      <c r="H2996" s="2013">
        <v>479.0</v>
      </c>
    </row>
    <row r="2997">
      <c r="B2997" s="2013">
        <v>2995.0</v>
      </c>
      <c r="C2997" s="2013">
        <v>360.0</v>
      </c>
      <c r="D2997" s="2013">
        <v>719.0</v>
      </c>
      <c r="E2997" s="2013">
        <v>479.0</v>
      </c>
      <c r="F2997" s="2013">
        <v>479.0</v>
      </c>
      <c r="G2997" s="2013">
        <v>479.0</v>
      </c>
      <c r="H2997" s="2013">
        <v>479.0</v>
      </c>
    </row>
    <row r="2998">
      <c r="B2998" s="2013">
        <v>2996.0</v>
      </c>
      <c r="C2998" s="2013">
        <v>359.0</v>
      </c>
      <c r="D2998" s="2013">
        <v>719.0</v>
      </c>
      <c r="E2998" s="2013">
        <v>479.0</v>
      </c>
      <c r="F2998" s="2013">
        <v>479.0</v>
      </c>
      <c r="G2998" s="2013">
        <v>480.0</v>
      </c>
      <c r="H2998" s="2013">
        <v>480.0</v>
      </c>
    </row>
    <row r="2999">
      <c r="B2999" s="2013">
        <v>2997.0</v>
      </c>
      <c r="C2999" s="2013">
        <v>360.0</v>
      </c>
      <c r="D2999" s="2013">
        <v>719.0</v>
      </c>
      <c r="E2999" s="2013">
        <v>479.0</v>
      </c>
      <c r="F2999" s="2013">
        <v>479.0</v>
      </c>
      <c r="G2999" s="2013">
        <v>480.0</v>
      </c>
      <c r="H2999" s="2013">
        <v>480.0</v>
      </c>
    </row>
    <row r="3000">
      <c r="B3000" s="2013">
        <v>2998.0</v>
      </c>
      <c r="C3000" s="2013">
        <v>359.0</v>
      </c>
      <c r="D3000" s="2013">
        <v>719.0</v>
      </c>
      <c r="E3000" s="2013">
        <v>480.0</v>
      </c>
      <c r="F3000" s="2013">
        <v>480.0</v>
      </c>
      <c r="G3000" s="2013">
        <v>480.0</v>
      </c>
      <c r="H3000" s="2013">
        <v>480.0</v>
      </c>
    </row>
    <row r="3001">
      <c r="B3001" s="2013">
        <v>2999.0</v>
      </c>
      <c r="C3001" s="2013">
        <v>360.0</v>
      </c>
      <c r="D3001" s="2013">
        <v>719.0</v>
      </c>
      <c r="E3001" s="2013">
        <v>480.0</v>
      </c>
      <c r="F3001" s="2013">
        <v>480.0</v>
      </c>
      <c r="G3001" s="2013">
        <v>480.0</v>
      </c>
      <c r="H3001" s="2013">
        <v>480.0</v>
      </c>
    </row>
    <row r="3002">
      <c r="B3002" s="2013">
        <v>3000.0</v>
      </c>
      <c r="C3002" s="2013">
        <v>360.0</v>
      </c>
      <c r="D3002" s="2013">
        <v>720.0</v>
      </c>
      <c r="E3002" s="2013">
        <v>480.0</v>
      </c>
      <c r="F3002" s="2013">
        <v>480.0</v>
      </c>
      <c r="G3002" s="2013">
        <v>480.0</v>
      </c>
      <c r="H3002" s="2013">
        <v>480.0</v>
      </c>
    </row>
    <row r="3003">
      <c r="B3003" s="2013">
        <v>3001.0</v>
      </c>
      <c r="C3003" s="2013">
        <v>360.0</v>
      </c>
      <c r="D3003" s="2013">
        <v>721.0</v>
      </c>
      <c r="E3003" s="2013">
        <v>480.0</v>
      </c>
      <c r="F3003" s="2013">
        <v>480.0</v>
      </c>
      <c r="G3003" s="2013">
        <v>480.0</v>
      </c>
      <c r="H3003" s="2013">
        <v>480.0</v>
      </c>
    </row>
    <row r="3004">
      <c r="B3004" s="2013">
        <v>3002.0</v>
      </c>
      <c r="C3004" s="2013">
        <v>361.0</v>
      </c>
      <c r="D3004" s="2013">
        <v>721.0</v>
      </c>
      <c r="E3004" s="2013">
        <v>480.0</v>
      </c>
      <c r="F3004" s="2013">
        <v>480.0</v>
      </c>
      <c r="G3004" s="2013">
        <v>480.0</v>
      </c>
      <c r="H3004" s="2013">
        <v>480.0</v>
      </c>
    </row>
    <row r="3005">
      <c r="B3005" s="2013">
        <v>3003.0</v>
      </c>
      <c r="C3005" s="2013">
        <v>360.0</v>
      </c>
      <c r="D3005" s="2013">
        <v>721.0</v>
      </c>
      <c r="E3005" s="2013">
        <v>480.0</v>
      </c>
      <c r="F3005" s="2013">
        <v>480.0</v>
      </c>
      <c r="G3005" s="2013">
        <v>481.0</v>
      </c>
      <c r="H3005" s="2013">
        <v>481.0</v>
      </c>
    </row>
    <row r="3006">
      <c r="B3006" s="2013">
        <v>3004.0</v>
      </c>
      <c r="C3006" s="2013">
        <v>361.0</v>
      </c>
      <c r="D3006" s="2013">
        <v>721.0</v>
      </c>
      <c r="E3006" s="2013">
        <v>480.0</v>
      </c>
      <c r="F3006" s="2013">
        <v>480.0</v>
      </c>
      <c r="G3006" s="2013">
        <v>481.0</v>
      </c>
      <c r="H3006" s="2013">
        <v>481.0</v>
      </c>
    </row>
    <row r="3007">
      <c r="B3007" s="2013">
        <v>3005.0</v>
      </c>
      <c r="C3007" s="2013">
        <v>360.0</v>
      </c>
      <c r="D3007" s="2013">
        <v>721.0</v>
      </c>
      <c r="E3007" s="2013">
        <v>481.0</v>
      </c>
      <c r="F3007" s="2013">
        <v>481.0</v>
      </c>
      <c r="G3007" s="2013">
        <v>481.0</v>
      </c>
      <c r="H3007" s="2013">
        <v>481.0</v>
      </c>
    </row>
    <row r="3008">
      <c r="B3008" s="2013">
        <v>3006.0</v>
      </c>
      <c r="C3008" s="2013">
        <v>361.0</v>
      </c>
      <c r="D3008" s="2013">
        <v>721.0</v>
      </c>
      <c r="E3008" s="2013">
        <v>481.0</v>
      </c>
      <c r="F3008" s="2013">
        <v>481.0</v>
      </c>
      <c r="G3008" s="2013">
        <v>481.0</v>
      </c>
      <c r="H3008" s="2013">
        <v>481.0</v>
      </c>
    </row>
    <row r="3009">
      <c r="B3009" s="2013">
        <v>3007.0</v>
      </c>
      <c r="C3009" s="2013">
        <v>361.0</v>
      </c>
      <c r="D3009" s="2013">
        <v>722.0</v>
      </c>
      <c r="E3009" s="2013">
        <v>481.0</v>
      </c>
      <c r="F3009" s="2013">
        <v>481.0</v>
      </c>
      <c r="G3009" s="2013">
        <v>481.0</v>
      </c>
      <c r="H3009" s="2013">
        <v>481.0</v>
      </c>
    </row>
    <row r="3010">
      <c r="B3010" s="2013">
        <v>3008.0</v>
      </c>
      <c r="C3010" s="2013">
        <v>361.0</v>
      </c>
      <c r="D3010" s="2013">
        <v>721.0</v>
      </c>
      <c r="E3010" s="2013">
        <v>481.0</v>
      </c>
      <c r="F3010" s="2013">
        <v>481.0</v>
      </c>
      <c r="G3010" s="2013">
        <v>482.0</v>
      </c>
      <c r="H3010" s="2013">
        <v>482.0</v>
      </c>
    </row>
    <row r="3011">
      <c r="B3011" s="2013">
        <v>3009.0</v>
      </c>
      <c r="C3011" s="2013">
        <v>361.0</v>
      </c>
      <c r="D3011" s="2013">
        <v>722.0</v>
      </c>
      <c r="E3011" s="2013">
        <v>481.0</v>
      </c>
      <c r="F3011" s="2013">
        <v>481.0</v>
      </c>
      <c r="G3011" s="2013">
        <v>482.0</v>
      </c>
      <c r="H3011" s="2013">
        <v>482.0</v>
      </c>
    </row>
    <row r="3012">
      <c r="B3012" s="2013">
        <v>3010.0</v>
      </c>
      <c r="C3012" s="2013">
        <v>361.0</v>
      </c>
      <c r="D3012" s="2013">
        <v>723.0</v>
      </c>
      <c r="E3012" s="2013">
        <v>481.0</v>
      </c>
      <c r="F3012" s="2013">
        <v>481.0</v>
      </c>
      <c r="G3012" s="2013">
        <v>482.0</v>
      </c>
      <c r="H3012" s="2013">
        <v>482.0</v>
      </c>
    </row>
    <row r="3013">
      <c r="B3013" s="2013">
        <v>3011.0</v>
      </c>
      <c r="C3013" s="2013">
        <v>361.0</v>
      </c>
      <c r="D3013" s="2013">
        <v>722.0</v>
      </c>
      <c r="E3013" s="2013">
        <v>482.0</v>
      </c>
      <c r="F3013" s="2013">
        <v>482.0</v>
      </c>
      <c r="G3013" s="2013">
        <v>482.0</v>
      </c>
      <c r="H3013" s="2013">
        <v>482.0</v>
      </c>
    </row>
    <row r="3014">
      <c r="B3014" s="2013">
        <v>3012.0</v>
      </c>
      <c r="C3014" s="2013">
        <v>361.0</v>
      </c>
      <c r="D3014" s="2013">
        <v>723.0</v>
      </c>
      <c r="E3014" s="2013">
        <v>482.0</v>
      </c>
      <c r="F3014" s="2013">
        <v>482.0</v>
      </c>
      <c r="G3014" s="2013">
        <v>482.0</v>
      </c>
      <c r="H3014" s="2013">
        <v>482.0</v>
      </c>
    </row>
    <row r="3015">
      <c r="B3015" s="2013">
        <v>3013.0</v>
      </c>
      <c r="C3015" s="2013">
        <v>362.0</v>
      </c>
      <c r="D3015" s="2013">
        <v>723.0</v>
      </c>
      <c r="E3015" s="2013">
        <v>482.0</v>
      </c>
      <c r="F3015" s="2013">
        <v>482.0</v>
      </c>
      <c r="G3015" s="2013">
        <v>482.0</v>
      </c>
      <c r="H3015" s="2013">
        <v>482.0</v>
      </c>
    </row>
    <row r="3016">
      <c r="B3016" s="2013">
        <v>3014.0</v>
      </c>
      <c r="C3016" s="2013">
        <v>362.0</v>
      </c>
      <c r="D3016" s="2013">
        <v>724.0</v>
      </c>
      <c r="E3016" s="2013">
        <v>482.0</v>
      </c>
      <c r="F3016" s="2013">
        <v>482.0</v>
      </c>
      <c r="G3016" s="2013">
        <v>482.0</v>
      </c>
      <c r="H3016" s="2013">
        <v>482.0</v>
      </c>
    </row>
    <row r="3017">
      <c r="B3017" s="2013">
        <v>3015.0</v>
      </c>
      <c r="C3017" s="2013">
        <v>362.0</v>
      </c>
      <c r="D3017" s="2013">
        <v>723.0</v>
      </c>
      <c r="E3017" s="2013">
        <v>482.0</v>
      </c>
      <c r="F3017" s="2013">
        <v>482.0</v>
      </c>
      <c r="G3017" s="2013">
        <v>483.0</v>
      </c>
      <c r="H3017" s="2013">
        <v>483.0</v>
      </c>
    </row>
    <row r="3018">
      <c r="B3018" s="2013">
        <v>3016.0</v>
      </c>
      <c r="C3018" s="2013">
        <v>362.0</v>
      </c>
      <c r="D3018" s="2013">
        <v>724.0</v>
      </c>
      <c r="E3018" s="2013">
        <v>482.0</v>
      </c>
      <c r="F3018" s="2013">
        <v>482.0</v>
      </c>
      <c r="G3018" s="2013">
        <v>483.0</v>
      </c>
      <c r="H3018" s="2013">
        <v>483.0</v>
      </c>
    </row>
    <row r="3019">
      <c r="B3019" s="2013">
        <v>3017.0</v>
      </c>
      <c r="C3019" s="2013">
        <v>362.0</v>
      </c>
      <c r="D3019" s="2013">
        <v>725.0</v>
      </c>
      <c r="E3019" s="2013">
        <v>482.0</v>
      </c>
      <c r="F3019" s="2013">
        <v>482.0</v>
      </c>
      <c r="G3019" s="2013">
        <v>483.0</v>
      </c>
      <c r="H3019" s="2013">
        <v>483.0</v>
      </c>
    </row>
    <row r="3020">
      <c r="B3020" s="2013">
        <v>3018.0</v>
      </c>
      <c r="C3020" s="2013">
        <v>362.0</v>
      </c>
      <c r="D3020" s="2013">
        <v>724.0</v>
      </c>
      <c r="E3020" s="2013">
        <v>483.0</v>
      </c>
      <c r="F3020" s="2013">
        <v>483.0</v>
      </c>
      <c r="G3020" s="2013">
        <v>483.0</v>
      </c>
      <c r="H3020" s="2013">
        <v>483.0</v>
      </c>
    </row>
    <row r="3021">
      <c r="B3021" s="2013">
        <v>3019.0</v>
      </c>
      <c r="C3021" s="2013">
        <v>362.0</v>
      </c>
      <c r="D3021" s="2013">
        <v>725.0</v>
      </c>
      <c r="E3021" s="2013">
        <v>483.0</v>
      </c>
      <c r="F3021" s="2013">
        <v>483.0</v>
      </c>
      <c r="G3021" s="2013">
        <v>483.0</v>
      </c>
      <c r="H3021" s="2013">
        <v>483.0</v>
      </c>
    </row>
    <row r="3022">
      <c r="B3022" s="2013">
        <v>3020.0</v>
      </c>
      <c r="C3022" s="2013">
        <v>363.0</v>
      </c>
      <c r="D3022" s="2013">
        <v>725.0</v>
      </c>
      <c r="E3022" s="2013">
        <v>483.0</v>
      </c>
      <c r="F3022" s="2013">
        <v>483.0</v>
      </c>
      <c r="G3022" s="2013">
        <v>483.0</v>
      </c>
      <c r="H3022" s="2013">
        <v>483.0</v>
      </c>
    </row>
    <row r="3023">
      <c r="B3023" s="2013">
        <v>3021.0</v>
      </c>
      <c r="C3023" s="2013">
        <v>362.0</v>
      </c>
      <c r="D3023" s="2013">
        <v>725.0</v>
      </c>
      <c r="E3023" s="2013">
        <v>483.0</v>
      </c>
      <c r="F3023" s="2013">
        <v>483.0</v>
      </c>
      <c r="G3023" s="2013">
        <v>484.0</v>
      </c>
      <c r="H3023" s="2013">
        <v>484.0</v>
      </c>
    </row>
    <row r="3024">
      <c r="B3024" s="2013">
        <v>3022.0</v>
      </c>
      <c r="C3024" s="2013">
        <v>363.0</v>
      </c>
      <c r="D3024" s="2013">
        <v>725.0</v>
      </c>
      <c r="E3024" s="2013">
        <v>483.0</v>
      </c>
      <c r="F3024" s="2013">
        <v>483.0</v>
      </c>
      <c r="G3024" s="2013">
        <v>484.0</v>
      </c>
      <c r="H3024" s="2013">
        <v>484.0</v>
      </c>
    </row>
    <row r="3025">
      <c r="B3025" s="2013">
        <v>3023.0</v>
      </c>
      <c r="C3025" s="2013">
        <v>362.0</v>
      </c>
      <c r="D3025" s="2013">
        <v>725.0</v>
      </c>
      <c r="E3025" s="2013">
        <v>484.0</v>
      </c>
      <c r="F3025" s="2013">
        <v>484.0</v>
      </c>
      <c r="G3025" s="2013">
        <v>484.0</v>
      </c>
      <c r="H3025" s="2013">
        <v>484.0</v>
      </c>
    </row>
    <row r="3026">
      <c r="B3026" s="2013">
        <v>3024.0</v>
      </c>
      <c r="C3026" s="2013">
        <v>363.0</v>
      </c>
      <c r="D3026" s="2013">
        <v>725.0</v>
      </c>
      <c r="E3026" s="2013">
        <v>484.0</v>
      </c>
      <c r="F3026" s="2013">
        <v>484.0</v>
      </c>
      <c r="G3026" s="2013">
        <v>484.0</v>
      </c>
      <c r="H3026" s="2013">
        <v>484.0</v>
      </c>
    </row>
    <row r="3027">
      <c r="B3027" s="2013">
        <v>3025.0</v>
      </c>
      <c r="C3027" s="2013">
        <v>363.0</v>
      </c>
      <c r="D3027" s="2013">
        <v>726.0</v>
      </c>
      <c r="E3027" s="2013">
        <v>484.0</v>
      </c>
      <c r="F3027" s="2013">
        <v>484.0</v>
      </c>
      <c r="G3027" s="2013">
        <v>484.0</v>
      </c>
      <c r="H3027" s="2013">
        <v>484.0</v>
      </c>
    </row>
    <row r="3028">
      <c r="B3028" s="2013">
        <v>3026.0</v>
      </c>
      <c r="C3028" s="2013">
        <v>363.0</v>
      </c>
      <c r="D3028" s="2013">
        <v>727.0</v>
      </c>
      <c r="E3028" s="2013">
        <v>484.0</v>
      </c>
      <c r="F3028" s="2013">
        <v>484.0</v>
      </c>
      <c r="G3028" s="2013">
        <v>484.0</v>
      </c>
      <c r="H3028" s="2013">
        <v>484.0</v>
      </c>
    </row>
    <row r="3029">
      <c r="B3029" s="2013">
        <v>3027.0</v>
      </c>
      <c r="C3029" s="2013">
        <v>364.0</v>
      </c>
      <c r="D3029" s="2013">
        <v>727.0</v>
      </c>
      <c r="E3029" s="2013">
        <v>484.0</v>
      </c>
      <c r="F3029" s="2013">
        <v>484.0</v>
      </c>
      <c r="G3029" s="2013">
        <v>484.0</v>
      </c>
      <c r="H3029" s="2013">
        <v>484.0</v>
      </c>
    </row>
    <row r="3030">
      <c r="B3030" s="2013">
        <v>3028.0</v>
      </c>
      <c r="C3030" s="2013">
        <v>363.0</v>
      </c>
      <c r="D3030" s="2013">
        <v>727.0</v>
      </c>
      <c r="E3030" s="2013">
        <v>484.0</v>
      </c>
      <c r="F3030" s="2013">
        <v>484.0</v>
      </c>
      <c r="G3030" s="2013">
        <v>485.0</v>
      </c>
      <c r="H3030" s="2013">
        <v>485.0</v>
      </c>
    </row>
    <row r="3031">
      <c r="B3031" s="2013">
        <v>3029.0</v>
      </c>
      <c r="C3031" s="2013">
        <v>364.0</v>
      </c>
      <c r="D3031" s="2013">
        <v>727.0</v>
      </c>
      <c r="E3031" s="2013">
        <v>484.0</v>
      </c>
      <c r="F3031" s="2013">
        <v>484.0</v>
      </c>
      <c r="G3031" s="2013">
        <v>485.0</v>
      </c>
      <c r="H3031" s="2013">
        <v>485.0</v>
      </c>
    </row>
    <row r="3032">
      <c r="B3032" s="2013">
        <v>3030.0</v>
      </c>
      <c r="C3032" s="2013">
        <v>363.0</v>
      </c>
      <c r="D3032" s="2013">
        <v>727.0</v>
      </c>
      <c r="E3032" s="2013">
        <v>485.0</v>
      </c>
      <c r="F3032" s="2013">
        <v>485.0</v>
      </c>
      <c r="G3032" s="2013">
        <v>485.0</v>
      </c>
      <c r="H3032" s="2013">
        <v>485.0</v>
      </c>
    </row>
    <row r="3033">
      <c r="B3033" s="2013">
        <v>3031.0</v>
      </c>
      <c r="C3033" s="2013">
        <v>364.0</v>
      </c>
      <c r="D3033" s="2013">
        <v>727.0</v>
      </c>
      <c r="E3033" s="2013">
        <v>485.0</v>
      </c>
      <c r="F3033" s="2013">
        <v>485.0</v>
      </c>
      <c r="G3033" s="2013">
        <v>485.0</v>
      </c>
      <c r="H3033" s="2013">
        <v>485.0</v>
      </c>
    </row>
    <row r="3034">
      <c r="B3034" s="2013">
        <v>3032.0</v>
      </c>
      <c r="C3034" s="2013">
        <v>364.0</v>
      </c>
      <c r="D3034" s="2013">
        <v>728.0</v>
      </c>
      <c r="E3034" s="2013">
        <v>485.0</v>
      </c>
      <c r="F3034" s="2013">
        <v>485.0</v>
      </c>
      <c r="G3034" s="2013">
        <v>485.0</v>
      </c>
      <c r="H3034" s="2013">
        <v>485.0</v>
      </c>
    </row>
    <row r="3035">
      <c r="B3035" s="2013">
        <v>3033.0</v>
      </c>
      <c r="C3035" s="2013">
        <v>364.0</v>
      </c>
      <c r="D3035" s="2013">
        <v>727.0</v>
      </c>
      <c r="E3035" s="2013">
        <v>485.0</v>
      </c>
      <c r="F3035" s="2013">
        <v>485.0</v>
      </c>
      <c r="G3035" s="2013">
        <v>486.0</v>
      </c>
      <c r="H3035" s="2013">
        <v>486.0</v>
      </c>
    </row>
    <row r="3036">
      <c r="B3036" s="2013">
        <v>3034.0</v>
      </c>
      <c r="C3036" s="2013">
        <v>364.0</v>
      </c>
      <c r="D3036" s="2013">
        <v>728.0</v>
      </c>
      <c r="E3036" s="2013">
        <v>485.0</v>
      </c>
      <c r="F3036" s="2013">
        <v>485.0</v>
      </c>
      <c r="G3036" s="2013">
        <v>486.0</v>
      </c>
      <c r="H3036" s="2013">
        <v>486.0</v>
      </c>
    </row>
    <row r="3037">
      <c r="B3037" s="2013">
        <v>3035.0</v>
      </c>
      <c r="C3037" s="2013">
        <v>364.0</v>
      </c>
      <c r="D3037" s="2013">
        <v>729.0</v>
      </c>
      <c r="E3037" s="2013">
        <v>485.0</v>
      </c>
      <c r="F3037" s="2013">
        <v>485.0</v>
      </c>
      <c r="G3037" s="2013">
        <v>486.0</v>
      </c>
      <c r="H3037" s="2013">
        <v>486.0</v>
      </c>
    </row>
    <row r="3038">
      <c r="B3038" s="2013">
        <v>3036.0</v>
      </c>
      <c r="C3038" s="2013">
        <v>364.0</v>
      </c>
      <c r="D3038" s="2013">
        <v>728.0</v>
      </c>
      <c r="E3038" s="2013">
        <v>486.0</v>
      </c>
      <c r="F3038" s="2013">
        <v>486.0</v>
      </c>
      <c r="G3038" s="2013">
        <v>486.0</v>
      </c>
      <c r="H3038" s="2013">
        <v>486.0</v>
      </c>
    </row>
    <row r="3039">
      <c r="B3039" s="2013">
        <v>3037.0</v>
      </c>
      <c r="C3039" s="2013">
        <v>364.0</v>
      </c>
      <c r="D3039" s="2013">
        <v>729.0</v>
      </c>
      <c r="E3039" s="2013">
        <v>486.0</v>
      </c>
      <c r="F3039" s="2013">
        <v>486.0</v>
      </c>
      <c r="G3039" s="2013">
        <v>486.0</v>
      </c>
      <c r="H3039" s="2013">
        <v>486.0</v>
      </c>
    </row>
    <row r="3040">
      <c r="B3040" s="2013">
        <v>3038.0</v>
      </c>
      <c r="C3040" s="2013">
        <v>365.0</v>
      </c>
      <c r="D3040" s="2013">
        <v>729.0</v>
      </c>
      <c r="E3040" s="2013">
        <v>486.0</v>
      </c>
      <c r="F3040" s="2013">
        <v>486.0</v>
      </c>
      <c r="G3040" s="2013">
        <v>486.0</v>
      </c>
      <c r="H3040" s="2013">
        <v>486.0</v>
      </c>
    </row>
    <row r="3041">
      <c r="B3041" s="2013">
        <v>3039.0</v>
      </c>
      <c r="C3041" s="2013">
        <v>365.0</v>
      </c>
      <c r="D3041" s="2013">
        <v>730.0</v>
      </c>
      <c r="E3041" s="2013">
        <v>486.0</v>
      </c>
      <c r="F3041" s="2013">
        <v>486.0</v>
      </c>
      <c r="G3041" s="2013">
        <v>486.0</v>
      </c>
      <c r="H3041" s="2013">
        <v>486.0</v>
      </c>
    </row>
    <row r="3042">
      <c r="B3042" s="2013">
        <v>3040.0</v>
      </c>
      <c r="C3042" s="2013">
        <v>365.0</v>
      </c>
      <c r="D3042" s="2013">
        <v>729.0</v>
      </c>
      <c r="E3042" s="2013">
        <v>486.0</v>
      </c>
      <c r="F3042" s="2013">
        <v>486.0</v>
      </c>
      <c r="G3042" s="2013">
        <v>487.0</v>
      </c>
      <c r="H3042" s="2013">
        <v>487.0</v>
      </c>
    </row>
    <row r="3043">
      <c r="B3043" s="2013">
        <v>3041.0</v>
      </c>
      <c r="C3043" s="2013">
        <v>365.0</v>
      </c>
      <c r="D3043" s="2013">
        <v>730.0</v>
      </c>
      <c r="E3043" s="2013">
        <v>486.0</v>
      </c>
      <c r="F3043" s="2013">
        <v>486.0</v>
      </c>
      <c r="G3043" s="2013">
        <v>487.0</v>
      </c>
      <c r="H3043" s="2013">
        <v>487.0</v>
      </c>
    </row>
    <row r="3044">
      <c r="B3044" s="2013">
        <v>3042.0</v>
      </c>
      <c r="C3044" s="2013">
        <v>365.0</v>
      </c>
      <c r="D3044" s="2013">
        <v>731.0</v>
      </c>
      <c r="E3044" s="2013">
        <v>486.0</v>
      </c>
      <c r="F3044" s="2013">
        <v>486.0</v>
      </c>
      <c r="G3044" s="2013">
        <v>487.0</v>
      </c>
      <c r="H3044" s="2013">
        <v>487.0</v>
      </c>
    </row>
    <row r="3045">
      <c r="B3045" s="2013">
        <v>3043.0</v>
      </c>
      <c r="C3045" s="2013">
        <v>365.0</v>
      </c>
      <c r="D3045" s="2013">
        <v>730.0</v>
      </c>
      <c r="E3045" s="2013">
        <v>487.0</v>
      </c>
      <c r="F3045" s="2013">
        <v>487.0</v>
      </c>
      <c r="G3045" s="2013">
        <v>487.0</v>
      </c>
      <c r="H3045" s="2013">
        <v>487.0</v>
      </c>
    </row>
    <row r="3046">
      <c r="B3046" s="2013">
        <v>3044.0</v>
      </c>
      <c r="C3046" s="2013">
        <v>365.0</v>
      </c>
      <c r="D3046" s="2013">
        <v>731.0</v>
      </c>
      <c r="E3046" s="2013">
        <v>487.0</v>
      </c>
      <c r="F3046" s="2013">
        <v>487.0</v>
      </c>
      <c r="G3046" s="2013">
        <v>487.0</v>
      </c>
      <c r="H3046" s="2013">
        <v>487.0</v>
      </c>
    </row>
    <row r="3047">
      <c r="B3047" s="2013">
        <v>3045.0</v>
      </c>
      <c r="C3047" s="2013">
        <v>366.0</v>
      </c>
      <c r="D3047" s="2013">
        <v>731.0</v>
      </c>
      <c r="E3047" s="2013">
        <v>487.0</v>
      </c>
      <c r="F3047" s="2013">
        <v>487.0</v>
      </c>
      <c r="G3047" s="2013">
        <v>487.0</v>
      </c>
      <c r="H3047" s="2013">
        <v>487.0</v>
      </c>
    </row>
    <row r="3048">
      <c r="B3048" s="2013">
        <v>3046.0</v>
      </c>
      <c r="C3048" s="2013">
        <v>365.0</v>
      </c>
      <c r="D3048" s="2013">
        <v>731.0</v>
      </c>
      <c r="E3048" s="2013">
        <v>487.0</v>
      </c>
      <c r="F3048" s="2013">
        <v>487.0</v>
      </c>
      <c r="G3048" s="2013">
        <v>488.0</v>
      </c>
      <c r="H3048" s="2013">
        <v>488.0</v>
      </c>
    </row>
    <row r="3049">
      <c r="B3049" s="2013">
        <v>3047.0</v>
      </c>
      <c r="C3049" s="2013">
        <v>366.0</v>
      </c>
      <c r="D3049" s="2013">
        <v>731.0</v>
      </c>
      <c r="E3049" s="2013">
        <v>487.0</v>
      </c>
      <c r="F3049" s="2013">
        <v>487.0</v>
      </c>
      <c r="G3049" s="2013">
        <v>488.0</v>
      </c>
      <c r="H3049" s="2013">
        <v>488.0</v>
      </c>
    </row>
    <row r="3050">
      <c r="B3050" s="2013">
        <v>3048.0</v>
      </c>
      <c r="C3050" s="2013">
        <v>365.0</v>
      </c>
      <c r="D3050" s="2013">
        <v>731.0</v>
      </c>
      <c r="E3050" s="2013">
        <v>488.0</v>
      </c>
      <c r="F3050" s="2013">
        <v>488.0</v>
      </c>
      <c r="G3050" s="2013">
        <v>488.0</v>
      </c>
      <c r="H3050" s="2013">
        <v>488.0</v>
      </c>
    </row>
    <row r="3051">
      <c r="B3051" s="2013">
        <v>3049.0</v>
      </c>
      <c r="C3051" s="2013">
        <v>366.0</v>
      </c>
      <c r="D3051" s="2013">
        <v>731.0</v>
      </c>
      <c r="E3051" s="2013">
        <v>488.0</v>
      </c>
      <c r="F3051" s="2013">
        <v>488.0</v>
      </c>
      <c r="G3051" s="2013">
        <v>488.0</v>
      </c>
      <c r="H3051" s="2013">
        <v>488.0</v>
      </c>
    </row>
    <row r="3052">
      <c r="B3052" s="2013">
        <v>3050.0</v>
      </c>
      <c r="C3052" s="2013">
        <v>366.0</v>
      </c>
      <c r="D3052" s="2013">
        <v>732.0</v>
      </c>
      <c r="E3052" s="2013">
        <v>488.0</v>
      </c>
      <c r="F3052" s="2013">
        <v>488.0</v>
      </c>
      <c r="G3052" s="2013">
        <v>488.0</v>
      </c>
      <c r="H3052" s="2013">
        <v>488.0</v>
      </c>
    </row>
    <row r="3053">
      <c r="B3053" s="2013">
        <v>3051.0</v>
      </c>
      <c r="C3053" s="2013">
        <v>366.0</v>
      </c>
      <c r="D3053" s="2013">
        <v>733.0</v>
      </c>
      <c r="E3053" s="2013">
        <v>488.0</v>
      </c>
      <c r="F3053" s="2013">
        <v>488.0</v>
      </c>
      <c r="G3053" s="2013">
        <v>488.0</v>
      </c>
      <c r="H3053" s="2013">
        <v>488.0</v>
      </c>
    </row>
    <row r="3054">
      <c r="B3054" s="2013">
        <v>3052.0</v>
      </c>
      <c r="C3054" s="2013">
        <v>367.0</v>
      </c>
      <c r="D3054" s="2013">
        <v>733.0</v>
      </c>
      <c r="E3054" s="2013">
        <v>488.0</v>
      </c>
      <c r="F3054" s="2013">
        <v>488.0</v>
      </c>
      <c r="G3054" s="2013">
        <v>488.0</v>
      </c>
      <c r="H3054" s="2013">
        <v>488.0</v>
      </c>
    </row>
    <row r="3055">
      <c r="B3055" s="2013">
        <v>3053.0</v>
      </c>
      <c r="C3055" s="2013">
        <v>366.0</v>
      </c>
      <c r="D3055" s="2013">
        <v>733.0</v>
      </c>
      <c r="E3055" s="2013">
        <v>488.0</v>
      </c>
      <c r="F3055" s="2013">
        <v>488.0</v>
      </c>
      <c r="G3055" s="2013">
        <v>489.0</v>
      </c>
      <c r="H3055" s="2013">
        <v>489.0</v>
      </c>
    </row>
    <row r="3056">
      <c r="B3056" s="2013">
        <v>3054.0</v>
      </c>
      <c r="C3056" s="2013">
        <v>367.0</v>
      </c>
      <c r="D3056" s="2013">
        <v>733.0</v>
      </c>
      <c r="E3056" s="2013">
        <v>488.0</v>
      </c>
      <c r="F3056" s="2013">
        <v>488.0</v>
      </c>
      <c r="G3056" s="2013">
        <v>489.0</v>
      </c>
      <c r="H3056" s="2013">
        <v>489.0</v>
      </c>
    </row>
    <row r="3057">
      <c r="B3057" s="2013">
        <v>3055.0</v>
      </c>
      <c r="C3057" s="2013">
        <v>366.0</v>
      </c>
      <c r="D3057" s="2013">
        <v>733.0</v>
      </c>
      <c r="E3057" s="2013">
        <v>489.0</v>
      </c>
      <c r="F3057" s="2013">
        <v>489.0</v>
      </c>
      <c r="G3057" s="2013">
        <v>489.0</v>
      </c>
      <c r="H3057" s="2013">
        <v>489.0</v>
      </c>
    </row>
    <row r="3058">
      <c r="B3058" s="2013">
        <v>3056.0</v>
      </c>
      <c r="C3058" s="2013">
        <v>367.0</v>
      </c>
      <c r="D3058" s="2013">
        <v>733.0</v>
      </c>
      <c r="E3058" s="2013">
        <v>489.0</v>
      </c>
      <c r="F3058" s="2013">
        <v>489.0</v>
      </c>
      <c r="G3058" s="2013">
        <v>489.0</v>
      </c>
      <c r="H3058" s="2013">
        <v>489.0</v>
      </c>
    </row>
    <row r="3059">
      <c r="B3059" s="2013">
        <v>3057.0</v>
      </c>
      <c r="C3059" s="2013">
        <v>367.0</v>
      </c>
      <c r="D3059" s="2013">
        <v>734.0</v>
      </c>
      <c r="E3059" s="2013">
        <v>489.0</v>
      </c>
      <c r="F3059" s="2013">
        <v>489.0</v>
      </c>
      <c r="G3059" s="2013">
        <v>489.0</v>
      </c>
      <c r="H3059" s="2013">
        <v>489.0</v>
      </c>
    </row>
    <row r="3060">
      <c r="B3060" s="2013">
        <v>3058.0</v>
      </c>
      <c r="C3060" s="2013">
        <v>367.0</v>
      </c>
      <c r="D3060" s="2013">
        <v>733.0</v>
      </c>
      <c r="E3060" s="2013">
        <v>489.0</v>
      </c>
      <c r="F3060" s="2013">
        <v>489.0</v>
      </c>
      <c r="G3060" s="2013">
        <v>490.0</v>
      </c>
      <c r="H3060" s="2013">
        <v>490.0</v>
      </c>
    </row>
    <row r="3061">
      <c r="B3061" s="2013">
        <v>3059.0</v>
      </c>
      <c r="C3061" s="2013">
        <v>367.0</v>
      </c>
      <c r="D3061" s="2013">
        <v>734.0</v>
      </c>
      <c r="E3061" s="2013">
        <v>489.0</v>
      </c>
      <c r="F3061" s="2013">
        <v>489.0</v>
      </c>
      <c r="G3061" s="2013">
        <v>490.0</v>
      </c>
      <c r="H3061" s="2013">
        <v>490.0</v>
      </c>
    </row>
    <row r="3062">
      <c r="B3062" s="2013">
        <v>3060.0</v>
      </c>
      <c r="C3062" s="2013">
        <v>367.0</v>
      </c>
      <c r="D3062" s="2013">
        <v>735.0</v>
      </c>
      <c r="E3062" s="2013">
        <v>489.0</v>
      </c>
      <c r="F3062" s="2013">
        <v>489.0</v>
      </c>
      <c r="G3062" s="2013">
        <v>490.0</v>
      </c>
      <c r="H3062" s="2013">
        <v>490.0</v>
      </c>
    </row>
    <row r="3063">
      <c r="B3063" s="2013">
        <v>3061.0</v>
      </c>
      <c r="C3063" s="2013">
        <v>367.0</v>
      </c>
      <c r="D3063" s="2013">
        <v>734.0</v>
      </c>
      <c r="E3063" s="2013">
        <v>490.0</v>
      </c>
      <c r="F3063" s="2013">
        <v>490.0</v>
      </c>
      <c r="G3063" s="2013">
        <v>490.0</v>
      </c>
      <c r="H3063" s="2013">
        <v>490.0</v>
      </c>
    </row>
    <row r="3064">
      <c r="B3064" s="2013">
        <v>3062.0</v>
      </c>
      <c r="C3064" s="2013">
        <v>367.0</v>
      </c>
      <c r="D3064" s="2013">
        <v>735.0</v>
      </c>
      <c r="E3064" s="2013">
        <v>490.0</v>
      </c>
      <c r="F3064" s="2013">
        <v>490.0</v>
      </c>
      <c r="G3064" s="2013">
        <v>490.0</v>
      </c>
      <c r="H3064" s="2013">
        <v>490.0</v>
      </c>
    </row>
    <row r="3065">
      <c r="B3065" s="2013">
        <v>3063.0</v>
      </c>
      <c r="C3065" s="2013">
        <v>368.0</v>
      </c>
      <c r="D3065" s="2013">
        <v>735.0</v>
      </c>
      <c r="E3065" s="2013">
        <v>490.0</v>
      </c>
      <c r="F3065" s="2013">
        <v>490.0</v>
      </c>
      <c r="G3065" s="2013">
        <v>490.0</v>
      </c>
      <c r="H3065" s="2013">
        <v>490.0</v>
      </c>
    </row>
    <row r="3066">
      <c r="B3066" s="2013">
        <v>3064.0</v>
      </c>
      <c r="C3066" s="2013">
        <v>368.0</v>
      </c>
      <c r="D3066" s="2013">
        <v>736.0</v>
      </c>
      <c r="E3066" s="2013">
        <v>490.0</v>
      </c>
      <c r="F3066" s="2013">
        <v>490.0</v>
      </c>
      <c r="G3066" s="2013">
        <v>490.0</v>
      </c>
      <c r="H3066" s="2013">
        <v>490.0</v>
      </c>
    </row>
    <row r="3067">
      <c r="B3067" s="2013">
        <v>3065.0</v>
      </c>
      <c r="C3067" s="2013">
        <v>368.0</v>
      </c>
      <c r="D3067" s="2013">
        <v>735.0</v>
      </c>
      <c r="E3067" s="2013">
        <v>490.0</v>
      </c>
      <c r="F3067" s="2013">
        <v>490.0</v>
      </c>
      <c r="G3067" s="2013">
        <v>491.0</v>
      </c>
      <c r="H3067" s="2013">
        <v>491.0</v>
      </c>
    </row>
    <row r="3068">
      <c r="B3068" s="2013">
        <v>3066.0</v>
      </c>
      <c r="C3068" s="2013">
        <v>368.0</v>
      </c>
      <c r="D3068" s="2013">
        <v>736.0</v>
      </c>
      <c r="E3068" s="2013">
        <v>490.0</v>
      </c>
      <c r="F3068" s="2013">
        <v>490.0</v>
      </c>
      <c r="G3068" s="2013">
        <v>491.0</v>
      </c>
      <c r="H3068" s="2013">
        <v>491.0</v>
      </c>
    </row>
    <row r="3069">
      <c r="B3069" s="2013">
        <v>3067.0</v>
      </c>
      <c r="C3069" s="2013">
        <v>368.0</v>
      </c>
      <c r="D3069" s="2013">
        <v>737.0</v>
      </c>
      <c r="E3069" s="2013">
        <v>490.0</v>
      </c>
      <c r="F3069" s="2013">
        <v>490.0</v>
      </c>
      <c r="G3069" s="2013">
        <v>491.0</v>
      </c>
      <c r="H3069" s="2013">
        <v>491.0</v>
      </c>
    </row>
    <row r="3070">
      <c r="B3070" s="2013">
        <v>3068.0</v>
      </c>
      <c r="C3070" s="2013">
        <v>368.0</v>
      </c>
      <c r="D3070" s="2013">
        <v>736.0</v>
      </c>
      <c r="E3070" s="2013">
        <v>491.0</v>
      </c>
      <c r="F3070" s="2013">
        <v>491.0</v>
      </c>
      <c r="G3070" s="2013">
        <v>491.0</v>
      </c>
      <c r="H3070" s="2013">
        <v>491.0</v>
      </c>
    </row>
    <row r="3071">
      <c r="B3071" s="2013">
        <v>3069.0</v>
      </c>
      <c r="C3071" s="2013">
        <v>368.0</v>
      </c>
      <c r="D3071" s="2013">
        <v>737.0</v>
      </c>
      <c r="E3071" s="2013">
        <v>491.0</v>
      </c>
      <c r="F3071" s="2013">
        <v>491.0</v>
      </c>
      <c r="G3071" s="2013">
        <v>491.0</v>
      </c>
      <c r="H3071" s="2013">
        <v>491.0</v>
      </c>
    </row>
    <row r="3072">
      <c r="B3072" s="2013">
        <v>3070.0</v>
      </c>
      <c r="C3072" s="2013">
        <v>369.0</v>
      </c>
      <c r="D3072" s="2013">
        <v>737.0</v>
      </c>
      <c r="E3072" s="2013">
        <v>491.0</v>
      </c>
      <c r="F3072" s="2013">
        <v>491.0</v>
      </c>
      <c r="G3072" s="2013">
        <v>491.0</v>
      </c>
      <c r="H3072" s="2013">
        <v>491.0</v>
      </c>
    </row>
    <row r="3073">
      <c r="B3073" s="2013">
        <v>3071.0</v>
      </c>
      <c r="C3073" s="2013">
        <v>368.0</v>
      </c>
      <c r="D3073" s="2013">
        <v>737.0</v>
      </c>
      <c r="E3073" s="2013">
        <v>491.0</v>
      </c>
      <c r="F3073" s="2013">
        <v>491.0</v>
      </c>
      <c r="G3073" s="2013">
        <v>492.0</v>
      </c>
      <c r="H3073" s="2013">
        <v>492.0</v>
      </c>
    </row>
    <row r="3074">
      <c r="B3074" s="2013">
        <v>3072.0</v>
      </c>
      <c r="C3074" s="2013">
        <v>369.0</v>
      </c>
      <c r="D3074" s="2013">
        <v>737.0</v>
      </c>
      <c r="E3074" s="2013">
        <v>491.0</v>
      </c>
      <c r="F3074" s="2013">
        <v>491.0</v>
      </c>
      <c r="G3074" s="2013">
        <v>492.0</v>
      </c>
      <c r="H3074" s="2013">
        <v>492.0</v>
      </c>
    </row>
    <row r="3075">
      <c r="B3075" s="2013">
        <v>3073.0</v>
      </c>
      <c r="C3075" s="2013">
        <v>368.0</v>
      </c>
      <c r="D3075" s="2013">
        <v>737.0</v>
      </c>
      <c r="E3075" s="2013">
        <v>492.0</v>
      </c>
      <c r="F3075" s="2013">
        <v>492.0</v>
      </c>
      <c r="G3075" s="2013">
        <v>492.0</v>
      </c>
      <c r="H3075" s="2013">
        <v>492.0</v>
      </c>
    </row>
    <row r="3076">
      <c r="B3076" s="2013">
        <v>3074.0</v>
      </c>
      <c r="C3076" s="2013">
        <v>369.0</v>
      </c>
      <c r="D3076" s="2013">
        <v>737.0</v>
      </c>
      <c r="E3076" s="2013">
        <v>492.0</v>
      </c>
      <c r="F3076" s="2013">
        <v>492.0</v>
      </c>
      <c r="G3076" s="2013">
        <v>492.0</v>
      </c>
      <c r="H3076" s="2013">
        <v>492.0</v>
      </c>
    </row>
    <row r="3077">
      <c r="B3077" s="2013">
        <v>3075.0</v>
      </c>
      <c r="C3077" s="2013">
        <v>369.0</v>
      </c>
      <c r="D3077" s="2013">
        <v>738.0</v>
      </c>
      <c r="E3077" s="2013">
        <v>492.0</v>
      </c>
      <c r="F3077" s="2013">
        <v>492.0</v>
      </c>
      <c r="G3077" s="2013">
        <v>492.0</v>
      </c>
      <c r="H3077" s="2013">
        <v>492.0</v>
      </c>
    </row>
    <row r="3078">
      <c r="B3078" s="2013">
        <v>3076.0</v>
      </c>
      <c r="C3078" s="2013">
        <v>369.0</v>
      </c>
      <c r="D3078" s="2013">
        <v>739.0</v>
      </c>
      <c r="E3078" s="2013">
        <v>492.0</v>
      </c>
      <c r="F3078" s="2013">
        <v>492.0</v>
      </c>
      <c r="G3078" s="2013">
        <v>492.0</v>
      </c>
      <c r="H3078" s="2013">
        <v>492.0</v>
      </c>
    </row>
    <row r="3079">
      <c r="B3079" s="2013">
        <v>3077.0</v>
      </c>
      <c r="C3079" s="2013">
        <v>370.0</v>
      </c>
      <c r="D3079" s="2013">
        <v>739.0</v>
      </c>
      <c r="E3079" s="2013">
        <v>492.0</v>
      </c>
      <c r="F3079" s="2013">
        <v>492.0</v>
      </c>
      <c r="G3079" s="2013">
        <v>492.0</v>
      </c>
      <c r="H3079" s="2013">
        <v>492.0</v>
      </c>
    </row>
    <row r="3080">
      <c r="B3080" s="2013">
        <v>3078.0</v>
      </c>
      <c r="C3080" s="2013">
        <v>369.0</v>
      </c>
      <c r="D3080" s="2013">
        <v>739.0</v>
      </c>
      <c r="E3080" s="2013">
        <v>492.0</v>
      </c>
      <c r="F3080" s="2013">
        <v>492.0</v>
      </c>
      <c r="G3080" s="2013">
        <v>493.0</v>
      </c>
      <c r="H3080" s="2013">
        <v>493.0</v>
      </c>
    </row>
    <row r="3081">
      <c r="B3081" s="2013">
        <v>3079.0</v>
      </c>
      <c r="C3081" s="2013">
        <v>370.0</v>
      </c>
      <c r="D3081" s="2013">
        <v>739.0</v>
      </c>
      <c r="E3081" s="2013">
        <v>492.0</v>
      </c>
      <c r="F3081" s="2013">
        <v>492.0</v>
      </c>
      <c r="G3081" s="2013">
        <v>493.0</v>
      </c>
      <c r="H3081" s="2013">
        <v>493.0</v>
      </c>
    </row>
    <row r="3082">
      <c r="B3082" s="2013">
        <v>3080.0</v>
      </c>
      <c r="C3082" s="2013">
        <v>369.0</v>
      </c>
      <c r="D3082" s="2013">
        <v>739.0</v>
      </c>
      <c r="E3082" s="2013">
        <v>493.0</v>
      </c>
      <c r="F3082" s="2013">
        <v>493.0</v>
      </c>
      <c r="G3082" s="2013">
        <v>493.0</v>
      </c>
      <c r="H3082" s="2013">
        <v>493.0</v>
      </c>
    </row>
    <row r="3083">
      <c r="B3083" s="2013">
        <v>3081.0</v>
      </c>
      <c r="C3083" s="2013">
        <v>370.0</v>
      </c>
      <c r="D3083" s="2013">
        <v>739.0</v>
      </c>
      <c r="E3083" s="2013">
        <v>493.0</v>
      </c>
      <c r="F3083" s="2013">
        <v>493.0</v>
      </c>
      <c r="G3083" s="2013">
        <v>493.0</v>
      </c>
      <c r="H3083" s="2013">
        <v>493.0</v>
      </c>
    </row>
    <row r="3084">
      <c r="B3084" s="2013">
        <v>3082.0</v>
      </c>
      <c r="C3084" s="2013">
        <v>370.0</v>
      </c>
      <c r="D3084" s="2013">
        <v>740.0</v>
      </c>
      <c r="E3084" s="2013">
        <v>493.0</v>
      </c>
      <c r="F3084" s="2013">
        <v>493.0</v>
      </c>
      <c r="G3084" s="2013">
        <v>493.0</v>
      </c>
      <c r="H3084" s="2013">
        <v>493.0</v>
      </c>
    </row>
    <row r="3085">
      <c r="B3085" s="2013">
        <v>3083.0</v>
      </c>
      <c r="C3085" s="2013">
        <v>370.0</v>
      </c>
      <c r="D3085" s="2013">
        <v>739.0</v>
      </c>
      <c r="E3085" s="2013">
        <v>493.0</v>
      </c>
      <c r="F3085" s="2013">
        <v>493.0</v>
      </c>
      <c r="G3085" s="2013">
        <v>494.0</v>
      </c>
      <c r="H3085" s="2013">
        <v>494.0</v>
      </c>
    </row>
    <row r="3086">
      <c r="B3086" s="2013">
        <v>3084.0</v>
      </c>
      <c r="C3086" s="2013">
        <v>370.0</v>
      </c>
      <c r="D3086" s="2013">
        <v>740.0</v>
      </c>
      <c r="E3086" s="2013">
        <v>493.0</v>
      </c>
      <c r="F3086" s="2013">
        <v>493.0</v>
      </c>
      <c r="G3086" s="2013">
        <v>494.0</v>
      </c>
      <c r="H3086" s="2013">
        <v>494.0</v>
      </c>
    </row>
    <row r="3087">
      <c r="B3087" s="2013">
        <v>3085.0</v>
      </c>
      <c r="C3087" s="2013">
        <v>370.0</v>
      </c>
      <c r="D3087" s="2013">
        <v>741.0</v>
      </c>
      <c r="E3087" s="2013">
        <v>493.0</v>
      </c>
      <c r="F3087" s="2013">
        <v>493.0</v>
      </c>
      <c r="G3087" s="2013">
        <v>494.0</v>
      </c>
      <c r="H3087" s="2013">
        <v>494.0</v>
      </c>
    </row>
    <row r="3088">
      <c r="B3088" s="2013">
        <v>3086.0</v>
      </c>
      <c r="C3088" s="2013">
        <v>370.0</v>
      </c>
      <c r="D3088" s="2013">
        <v>740.0</v>
      </c>
      <c r="E3088" s="2013">
        <v>494.0</v>
      </c>
      <c r="F3088" s="2013">
        <v>494.0</v>
      </c>
      <c r="G3088" s="2013">
        <v>494.0</v>
      </c>
      <c r="H3088" s="2013">
        <v>494.0</v>
      </c>
    </row>
    <row r="3089">
      <c r="B3089" s="2013">
        <v>3087.0</v>
      </c>
      <c r="C3089" s="2013">
        <v>370.0</v>
      </c>
      <c r="D3089" s="2013">
        <v>741.0</v>
      </c>
      <c r="E3089" s="2013">
        <v>494.0</v>
      </c>
      <c r="F3089" s="2013">
        <v>494.0</v>
      </c>
      <c r="G3089" s="2013">
        <v>494.0</v>
      </c>
      <c r="H3089" s="2013">
        <v>494.0</v>
      </c>
    </row>
    <row r="3090">
      <c r="B3090" s="2013">
        <v>3088.0</v>
      </c>
      <c r="C3090" s="2013">
        <v>371.0</v>
      </c>
      <c r="D3090" s="2013">
        <v>741.0</v>
      </c>
      <c r="E3090" s="2013">
        <v>494.0</v>
      </c>
      <c r="F3090" s="2013">
        <v>494.0</v>
      </c>
      <c r="G3090" s="2013">
        <v>494.0</v>
      </c>
      <c r="H3090" s="2013">
        <v>494.0</v>
      </c>
    </row>
    <row r="3091">
      <c r="B3091" s="2013">
        <v>3089.0</v>
      </c>
      <c r="C3091" s="2013">
        <v>371.0</v>
      </c>
      <c r="D3091" s="2013">
        <v>742.0</v>
      </c>
      <c r="E3091" s="2013">
        <v>494.0</v>
      </c>
      <c r="F3091" s="2013">
        <v>494.0</v>
      </c>
      <c r="G3091" s="2013">
        <v>494.0</v>
      </c>
      <c r="H3091" s="2013">
        <v>494.0</v>
      </c>
    </row>
    <row r="3092">
      <c r="B3092" s="2013">
        <v>3090.0</v>
      </c>
      <c r="C3092" s="2013">
        <v>371.0</v>
      </c>
      <c r="D3092" s="2013">
        <v>741.0</v>
      </c>
      <c r="E3092" s="2013">
        <v>494.0</v>
      </c>
      <c r="F3092" s="2013">
        <v>494.0</v>
      </c>
      <c r="G3092" s="2013">
        <v>495.0</v>
      </c>
      <c r="H3092" s="2013">
        <v>495.0</v>
      </c>
    </row>
    <row r="3093">
      <c r="B3093" s="2013">
        <v>3091.0</v>
      </c>
      <c r="C3093" s="2013">
        <v>371.0</v>
      </c>
      <c r="D3093" s="2013">
        <v>742.0</v>
      </c>
      <c r="E3093" s="2013">
        <v>494.0</v>
      </c>
      <c r="F3093" s="2013">
        <v>494.0</v>
      </c>
      <c r="G3093" s="2013">
        <v>495.0</v>
      </c>
      <c r="H3093" s="2013">
        <v>495.0</v>
      </c>
    </row>
    <row r="3094">
      <c r="B3094" s="2013">
        <v>3092.0</v>
      </c>
      <c r="C3094" s="2013">
        <v>371.0</v>
      </c>
      <c r="D3094" s="2013">
        <v>743.0</v>
      </c>
      <c r="E3094" s="2013">
        <v>494.0</v>
      </c>
      <c r="F3094" s="2013">
        <v>494.0</v>
      </c>
      <c r="G3094" s="2013">
        <v>495.0</v>
      </c>
      <c r="H3094" s="2013">
        <v>495.0</v>
      </c>
    </row>
    <row r="3095">
      <c r="B3095" s="2013">
        <v>3093.0</v>
      </c>
      <c r="C3095" s="2013">
        <v>371.0</v>
      </c>
      <c r="D3095" s="2013">
        <v>742.0</v>
      </c>
      <c r="E3095" s="2013">
        <v>495.0</v>
      </c>
      <c r="F3095" s="2013">
        <v>495.0</v>
      </c>
      <c r="G3095" s="2013">
        <v>495.0</v>
      </c>
      <c r="H3095" s="2013">
        <v>495.0</v>
      </c>
    </row>
    <row r="3096">
      <c r="B3096" s="2013">
        <v>3094.0</v>
      </c>
      <c r="C3096" s="2013">
        <v>371.0</v>
      </c>
      <c r="D3096" s="2013">
        <v>743.0</v>
      </c>
      <c r="E3096" s="2013">
        <v>495.0</v>
      </c>
      <c r="F3096" s="2013">
        <v>495.0</v>
      </c>
      <c r="G3096" s="2013">
        <v>495.0</v>
      </c>
      <c r="H3096" s="2013">
        <v>495.0</v>
      </c>
    </row>
    <row r="3097">
      <c r="B3097" s="2013">
        <v>3095.0</v>
      </c>
      <c r="C3097" s="2013">
        <v>372.0</v>
      </c>
      <c r="D3097" s="2013">
        <v>743.0</v>
      </c>
      <c r="E3097" s="2013">
        <v>495.0</v>
      </c>
      <c r="F3097" s="2013">
        <v>495.0</v>
      </c>
      <c r="G3097" s="2013">
        <v>495.0</v>
      </c>
      <c r="H3097" s="2013">
        <v>495.0</v>
      </c>
    </row>
    <row r="3098">
      <c r="B3098" s="2013">
        <v>3096.0</v>
      </c>
      <c r="C3098" s="2013">
        <v>371.0</v>
      </c>
      <c r="D3098" s="2013">
        <v>743.0</v>
      </c>
      <c r="E3098" s="2013">
        <v>495.0</v>
      </c>
      <c r="F3098" s="2013">
        <v>495.0</v>
      </c>
      <c r="G3098" s="2013">
        <v>496.0</v>
      </c>
      <c r="H3098" s="2013">
        <v>496.0</v>
      </c>
    </row>
    <row r="3099">
      <c r="B3099" s="2013">
        <v>3097.0</v>
      </c>
      <c r="C3099" s="2013">
        <v>372.0</v>
      </c>
      <c r="D3099" s="2013">
        <v>743.0</v>
      </c>
      <c r="E3099" s="2013">
        <v>495.0</v>
      </c>
      <c r="F3099" s="2013">
        <v>495.0</v>
      </c>
      <c r="G3099" s="2013">
        <v>496.0</v>
      </c>
      <c r="H3099" s="2013">
        <v>496.0</v>
      </c>
    </row>
    <row r="3100">
      <c r="B3100" s="2013">
        <v>3098.0</v>
      </c>
      <c r="C3100" s="2013">
        <v>371.0</v>
      </c>
      <c r="D3100" s="2013">
        <v>743.0</v>
      </c>
      <c r="E3100" s="2013">
        <v>496.0</v>
      </c>
      <c r="F3100" s="2013">
        <v>496.0</v>
      </c>
      <c r="G3100" s="2013">
        <v>496.0</v>
      </c>
      <c r="H3100" s="2013">
        <v>496.0</v>
      </c>
    </row>
    <row r="3101">
      <c r="B3101" s="2013">
        <v>3099.0</v>
      </c>
      <c r="C3101" s="2013">
        <v>372.0</v>
      </c>
      <c r="D3101" s="2013">
        <v>743.0</v>
      </c>
      <c r="E3101" s="2013">
        <v>496.0</v>
      </c>
      <c r="F3101" s="2013">
        <v>496.0</v>
      </c>
      <c r="G3101" s="2013">
        <v>496.0</v>
      </c>
      <c r="H3101" s="2013">
        <v>496.0</v>
      </c>
    </row>
    <row r="3102">
      <c r="B3102" s="2013">
        <v>3100.0</v>
      </c>
      <c r="C3102" s="2013">
        <v>372.0</v>
      </c>
      <c r="D3102" s="2013">
        <v>744.0</v>
      </c>
      <c r="E3102" s="2013">
        <v>496.0</v>
      </c>
      <c r="F3102" s="2013">
        <v>496.0</v>
      </c>
      <c r="G3102" s="2013">
        <v>496.0</v>
      </c>
      <c r="H3102" s="2013">
        <v>496.0</v>
      </c>
    </row>
    <row r="3103">
      <c r="B3103" s="2013">
        <v>3101.0</v>
      </c>
      <c r="C3103" s="2013">
        <v>372.0</v>
      </c>
      <c r="D3103" s="2013">
        <v>745.0</v>
      </c>
      <c r="E3103" s="2013">
        <v>496.0</v>
      </c>
      <c r="F3103" s="2013">
        <v>496.0</v>
      </c>
      <c r="G3103" s="2013">
        <v>496.0</v>
      </c>
      <c r="H3103" s="2013">
        <v>496.0</v>
      </c>
    </row>
    <row r="3104">
      <c r="B3104" s="2013">
        <v>3102.0</v>
      </c>
      <c r="C3104" s="2013">
        <v>373.0</v>
      </c>
      <c r="D3104" s="2013">
        <v>745.0</v>
      </c>
      <c r="E3104" s="2013">
        <v>496.0</v>
      </c>
      <c r="F3104" s="2013">
        <v>496.0</v>
      </c>
      <c r="G3104" s="2013">
        <v>496.0</v>
      </c>
      <c r="H3104" s="2013">
        <v>496.0</v>
      </c>
    </row>
    <row r="3105">
      <c r="B3105" s="2013">
        <v>3103.0</v>
      </c>
      <c r="C3105" s="2013">
        <v>372.0</v>
      </c>
      <c r="D3105" s="2013">
        <v>745.0</v>
      </c>
      <c r="E3105" s="2013">
        <v>496.0</v>
      </c>
      <c r="F3105" s="2013">
        <v>496.0</v>
      </c>
      <c r="G3105" s="2013">
        <v>497.0</v>
      </c>
      <c r="H3105" s="2013">
        <v>497.0</v>
      </c>
    </row>
    <row r="3106">
      <c r="B3106" s="2013">
        <v>3104.0</v>
      </c>
      <c r="C3106" s="2013">
        <v>373.0</v>
      </c>
      <c r="D3106" s="2013">
        <v>745.0</v>
      </c>
      <c r="E3106" s="2013">
        <v>496.0</v>
      </c>
      <c r="F3106" s="2013">
        <v>496.0</v>
      </c>
      <c r="G3106" s="2013">
        <v>497.0</v>
      </c>
      <c r="H3106" s="2013">
        <v>497.0</v>
      </c>
    </row>
    <row r="3107">
      <c r="B3107" s="2013">
        <v>3105.0</v>
      </c>
      <c r="C3107" s="2013">
        <v>372.0</v>
      </c>
      <c r="D3107" s="2013">
        <v>745.0</v>
      </c>
      <c r="E3107" s="2013">
        <v>497.0</v>
      </c>
      <c r="F3107" s="2013">
        <v>497.0</v>
      </c>
      <c r="G3107" s="2013">
        <v>497.0</v>
      </c>
      <c r="H3107" s="2013">
        <v>497.0</v>
      </c>
    </row>
    <row r="3108">
      <c r="B3108" s="2013">
        <v>3106.0</v>
      </c>
      <c r="C3108" s="2013">
        <v>373.0</v>
      </c>
      <c r="D3108" s="2013">
        <v>745.0</v>
      </c>
      <c r="E3108" s="2013">
        <v>497.0</v>
      </c>
      <c r="F3108" s="2013">
        <v>497.0</v>
      </c>
      <c r="G3108" s="2013">
        <v>497.0</v>
      </c>
      <c r="H3108" s="2013">
        <v>497.0</v>
      </c>
    </row>
    <row r="3109">
      <c r="B3109" s="2013">
        <v>3107.0</v>
      </c>
      <c r="C3109" s="2013">
        <v>373.0</v>
      </c>
      <c r="D3109" s="2013">
        <v>746.0</v>
      </c>
      <c r="E3109" s="2013">
        <v>497.0</v>
      </c>
      <c r="F3109" s="2013">
        <v>497.0</v>
      </c>
      <c r="G3109" s="2013">
        <v>497.0</v>
      </c>
      <c r="H3109" s="2013">
        <v>497.0</v>
      </c>
    </row>
    <row r="3110">
      <c r="B3110" s="2013">
        <v>3108.0</v>
      </c>
      <c r="C3110" s="2013">
        <v>373.0</v>
      </c>
      <c r="D3110" s="2013">
        <v>745.0</v>
      </c>
      <c r="E3110" s="2013">
        <v>497.0</v>
      </c>
      <c r="F3110" s="2013">
        <v>497.0</v>
      </c>
      <c r="G3110" s="2013">
        <v>498.0</v>
      </c>
      <c r="H3110" s="2013">
        <v>498.0</v>
      </c>
    </row>
    <row r="3111">
      <c r="B3111" s="2013">
        <v>3109.0</v>
      </c>
      <c r="C3111" s="2013">
        <v>373.0</v>
      </c>
      <c r="D3111" s="2013">
        <v>746.0</v>
      </c>
      <c r="E3111" s="2013">
        <v>497.0</v>
      </c>
      <c r="F3111" s="2013">
        <v>497.0</v>
      </c>
      <c r="G3111" s="2013">
        <v>498.0</v>
      </c>
      <c r="H3111" s="2013">
        <v>498.0</v>
      </c>
    </row>
    <row r="3112">
      <c r="B3112" s="2013">
        <v>3110.0</v>
      </c>
      <c r="C3112" s="2013">
        <v>373.0</v>
      </c>
      <c r="D3112" s="2013">
        <v>747.0</v>
      </c>
      <c r="E3112" s="2013">
        <v>497.0</v>
      </c>
      <c r="F3112" s="2013">
        <v>497.0</v>
      </c>
      <c r="G3112" s="2013">
        <v>498.0</v>
      </c>
      <c r="H3112" s="2013">
        <v>498.0</v>
      </c>
    </row>
    <row r="3113">
      <c r="B3113" s="2013">
        <v>3111.0</v>
      </c>
      <c r="C3113" s="2013">
        <v>373.0</v>
      </c>
      <c r="D3113" s="2013">
        <v>746.0</v>
      </c>
      <c r="E3113" s="2013">
        <v>498.0</v>
      </c>
      <c r="F3113" s="2013">
        <v>498.0</v>
      </c>
      <c r="G3113" s="2013">
        <v>498.0</v>
      </c>
      <c r="H3113" s="2013">
        <v>498.0</v>
      </c>
    </row>
    <row r="3114">
      <c r="B3114" s="2013">
        <v>3112.0</v>
      </c>
      <c r="C3114" s="2013">
        <v>373.0</v>
      </c>
      <c r="D3114" s="2013">
        <v>747.0</v>
      </c>
      <c r="E3114" s="2013">
        <v>498.0</v>
      </c>
      <c r="F3114" s="2013">
        <v>498.0</v>
      </c>
      <c r="G3114" s="2013">
        <v>498.0</v>
      </c>
      <c r="H3114" s="2013">
        <v>498.0</v>
      </c>
    </row>
    <row r="3115">
      <c r="B3115" s="2013">
        <v>3113.0</v>
      </c>
      <c r="C3115" s="2013">
        <v>374.0</v>
      </c>
      <c r="D3115" s="2013">
        <v>747.0</v>
      </c>
      <c r="E3115" s="2013">
        <v>498.0</v>
      </c>
      <c r="F3115" s="2013">
        <v>498.0</v>
      </c>
      <c r="G3115" s="2013">
        <v>498.0</v>
      </c>
      <c r="H3115" s="2013">
        <v>498.0</v>
      </c>
    </row>
    <row r="3116">
      <c r="B3116" s="2013">
        <v>3114.0</v>
      </c>
      <c r="C3116" s="2013">
        <v>374.0</v>
      </c>
      <c r="D3116" s="2013">
        <v>748.0</v>
      </c>
      <c r="E3116" s="2013">
        <v>498.0</v>
      </c>
      <c r="F3116" s="2013">
        <v>498.0</v>
      </c>
      <c r="G3116" s="2013">
        <v>498.0</v>
      </c>
      <c r="H3116" s="2013">
        <v>498.0</v>
      </c>
    </row>
    <row r="3117">
      <c r="B3117" s="2013">
        <v>3115.0</v>
      </c>
      <c r="C3117" s="2013">
        <v>374.0</v>
      </c>
      <c r="D3117" s="2013">
        <v>747.0</v>
      </c>
      <c r="E3117" s="2013">
        <v>498.0</v>
      </c>
      <c r="F3117" s="2013">
        <v>498.0</v>
      </c>
      <c r="G3117" s="2013">
        <v>499.0</v>
      </c>
      <c r="H3117" s="2013">
        <v>499.0</v>
      </c>
    </row>
    <row r="3118">
      <c r="B3118" s="2013">
        <v>3116.0</v>
      </c>
      <c r="C3118" s="2013">
        <v>374.0</v>
      </c>
      <c r="D3118" s="2013">
        <v>748.0</v>
      </c>
      <c r="E3118" s="2013">
        <v>498.0</v>
      </c>
      <c r="F3118" s="2013">
        <v>498.0</v>
      </c>
      <c r="G3118" s="2013">
        <v>499.0</v>
      </c>
      <c r="H3118" s="2013">
        <v>499.0</v>
      </c>
    </row>
    <row r="3119">
      <c r="B3119" s="2013">
        <v>3117.0</v>
      </c>
      <c r="C3119" s="2013">
        <v>374.0</v>
      </c>
      <c r="D3119" s="2013">
        <v>749.0</v>
      </c>
      <c r="E3119" s="2013">
        <v>498.0</v>
      </c>
      <c r="F3119" s="2013">
        <v>498.0</v>
      </c>
      <c r="G3119" s="2013">
        <v>499.0</v>
      </c>
      <c r="H3119" s="2013">
        <v>499.0</v>
      </c>
    </row>
    <row r="3120">
      <c r="B3120" s="2013">
        <v>3118.0</v>
      </c>
      <c r="C3120" s="2013">
        <v>374.0</v>
      </c>
      <c r="D3120" s="2013">
        <v>748.0</v>
      </c>
      <c r="E3120" s="2013">
        <v>499.0</v>
      </c>
      <c r="F3120" s="2013">
        <v>499.0</v>
      </c>
      <c r="G3120" s="2013">
        <v>499.0</v>
      </c>
      <c r="H3120" s="2013">
        <v>499.0</v>
      </c>
    </row>
    <row r="3121">
      <c r="B3121" s="2013">
        <v>3119.0</v>
      </c>
      <c r="C3121" s="2013">
        <v>374.0</v>
      </c>
      <c r="D3121" s="2013">
        <v>749.0</v>
      </c>
      <c r="E3121" s="2013">
        <v>499.0</v>
      </c>
      <c r="F3121" s="2013">
        <v>499.0</v>
      </c>
      <c r="G3121" s="2013">
        <v>499.0</v>
      </c>
      <c r="H3121" s="2013">
        <v>499.0</v>
      </c>
    </row>
    <row r="3122">
      <c r="B3122" s="2013">
        <v>3120.0</v>
      </c>
      <c r="C3122" s="2013">
        <v>375.0</v>
      </c>
      <c r="D3122" s="2013">
        <v>749.0</v>
      </c>
      <c r="E3122" s="2013">
        <v>499.0</v>
      </c>
      <c r="F3122" s="2013">
        <v>499.0</v>
      </c>
      <c r="G3122" s="2013">
        <v>499.0</v>
      </c>
      <c r="H3122" s="2013">
        <v>499.0</v>
      </c>
    </row>
    <row r="3123">
      <c r="B3123" s="2013">
        <v>3121.0</v>
      </c>
      <c r="C3123" s="2013">
        <v>374.0</v>
      </c>
      <c r="D3123" s="2013">
        <v>749.0</v>
      </c>
      <c r="E3123" s="2013">
        <v>499.0</v>
      </c>
      <c r="F3123" s="2013">
        <v>499.0</v>
      </c>
      <c r="G3123" s="2013">
        <v>500.0</v>
      </c>
      <c r="H3123" s="2013">
        <v>500.0</v>
      </c>
    </row>
    <row r="3124">
      <c r="B3124" s="2013">
        <v>3122.0</v>
      </c>
      <c r="C3124" s="2013">
        <v>375.0</v>
      </c>
      <c r="D3124" s="2013">
        <v>749.0</v>
      </c>
      <c r="E3124" s="2013">
        <v>499.0</v>
      </c>
      <c r="F3124" s="2013">
        <v>499.0</v>
      </c>
      <c r="G3124" s="2013">
        <v>500.0</v>
      </c>
      <c r="H3124" s="2013">
        <v>500.0</v>
      </c>
    </row>
    <row r="3125">
      <c r="B3125" s="2013">
        <v>3123.0</v>
      </c>
      <c r="C3125" s="2013">
        <v>374.0</v>
      </c>
      <c r="D3125" s="2013">
        <v>749.0</v>
      </c>
      <c r="E3125" s="2013">
        <v>500.0</v>
      </c>
      <c r="F3125" s="2013">
        <v>500.0</v>
      </c>
      <c r="G3125" s="2013">
        <v>500.0</v>
      </c>
      <c r="H3125" s="2013">
        <v>500.0</v>
      </c>
    </row>
    <row r="3126">
      <c r="B3126" s="2013">
        <v>3124.0</v>
      </c>
      <c r="C3126" s="2013">
        <v>375.0</v>
      </c>
      <c r="D3126" s="2013">
        <v>749.0</v>
      </c>
      <c r="E3126" s="2013">
        <v>500.0</v>
      </c>
      <c r="F3126" s="2013">
        <v>500.0</v>
      </c>
      <c r="G3126" s="2013">
        <v>500.0</v>
      </c>
      <c r="H3126" s="2013">
        <v>500.0</v>
      </c>
    </row>
    <row r="3127">
      <c r="B3127" s="2013">
        <v>3125.0</v>
      </c>
      <c r="C3127" s="2013">
        <v>375.0</v>
      </c>
      <c r="D3127" s="2013">
        <v>750.0</v>
      </c>
      <c r="E3127" s="2013">
        <v>500.0</v>
      </c>
      <c r="F3127" s="2013">
        <v>500.0</v>
      </c>
      <c r="G3127" s="2013">
        <v>500.0</v>
      </c>
      <c r="H3127" s="2013">
        <v>500.0</v>
      </c>
    </row>
    <row r="3128">
      <c r="B3128" s="2013">
        <v>3126.0</v>
      </c>
      <c r="C3128" s="2013">
        <v>375.0</v>
      </c>
      <c r="D3128" s="2013">
        <v>751.0</v>
      </c>
      <c r="E3128" s="2013">
        <v>500.0</v>
      </c>
      <c r="F3128" s="2013">
        <v>500.0</v>
      </c>
      <c r="G3128" s="2013">
        <v>500.0</v>
      </c>
      <c r="H3128" s="2013">
        <v>500.0</v>
      </c>
    </row>
    <row r="3129">
      <c r="B3129" s="2013">
        <v>3127.0</v>
      </c>
      <c r="C3129" s="2013">
        <v>376.0</v>
      </c>
      <c r="D3129" s="2013">
        <v>751.0</v>
      </c>
      <c r="E3129" s="2013">
        <v>500.0</v>
      </c>
      <c r="F3129" s="2013">
        <v>500.0</v>
      </c>
      <c r="G3129" s="2013">
        <v>500.0</v>
      </c>
      <c r="H3129" s="2013">
        <v>500.0</v>
      </c>
    </row>
    <row r="3130">
      <c r="B3130" s="2013">
        <v>3128.0</v>
      </c>
      <c r="C3130" s="2013">
        <v>375.0</v>
      </c>
      <c r="D3130" s="2013">
        <v>751.0</v>
      </c>
      <c r="E3130" s="2013">
        <v>500.0</v>
      </c>
      <c r="F3130" s="2013">
        <v>500.0</v>
      </c>
      <c r="G3130" s="2013">
        <v>501.0</v>
      </c>
      <c r="H3130" s="2013">
        <v>501.0</v>
      </c>
    </row>
    <row r="3131">
      <c r="B3131" s="2013">
        <v>3129.0</v>
      </c>
      <c r="C3131" s="2013">
        <v>376.0</v>
      </c>
      <c r="D3131" s="2013">
        <v>751.0</v>
      </c>
      <c r="E3131" s="2013">
        <v>500.0</v>
      </c>
      <c r="F3131" s="2013">
        <v>500.0</v>
      </c>
      <c r="G3131" s="2013">
        <v>501.0</v>
      </c>
      <c r="H3131" s="2013">
        <v>501.0</v>
      </c>
    </row>
    <row r="3132">
      <c r="B3132" s="2013">
        <v>3130.0</v>
      </c>
      <c r="C3132" s="2013">
        <v>375.0</v>
      </c>
      <c r="D3132" s="2013">
        <v>751.0</v>
      </c>
      <c r="E3132" s="2013">
        <v>501.0</v>
      </c>
      <c r="F3132" s="2013">
        <v>501.0</v>
      </c>
      <c r="G3132" s="2013">
        <v>501.0</v>
      </c>
      <c r="H3132" s="2013">
        <v>501.0</v>
      </c>
    </row>
    <row r="3133">
      <c r="B3133" s="2013">
        <v>3131.0</v>
      </c>
      <c r="C3133" s="2013">
        <v>376.0</v>
      </c>
      <c r="D3133" s="2013">
        <v>751.0</v>
      </c>
      <c r="E3133" s="2013">
        <v>501.0</v>
      </c>
      <c r="F3133" s="2013">
        <v>501.0</v>
      </c>
      <c r="G3133" s="2013">
        <v>501.0</v>
      </c>
      <c r="H3133" s="2013">
        <v>501.0</v>
      </c>
    </row>
    <row r="3134">
      <c r="B3134" s="2013">
        <v>3132.0</v>
      </c>
      <c r="C3134" s="2013">
        <v>376.0</v>
      </c>
      <c r="D3134" s="2013">
        <v>752.0</v>
      </c>
      <c r="E3134" s="2013">
        <v>501.0</v>
      </c>
      <c r="F3134" s="2013">
        <v>501.0</v>
      </c>
      <c r="G3134" s="2013">
        <v>501.0</v>
      </c>
      <c r="H3134" s="2013">
        <v>501.0</v>
      </c>
    </row>
    <row r="3135">
      <c r="B3135" s="2013">
        <v>3133.0</v>
      </c>
      <c r="C3135" s="2013">
        <v>376.0</v>
      </c>
      <c r="D3135" s="2013">
        <v>751.0</v>
      </c>
      <c r="E3135" s="2013">
        <v>501.0</v>
      </c>
      <c r="F3135" s="2013">
        <v>501.0</v>
      </c>
      <c r="G3135" s="2013">
        <v>502.0</v>
      </c>
      <c r="H3135" s="2013">
        <v>502.0</v>
      </c>
    </row>
    <row r="3136">
      <c r="B3136" s="2013">
        <v>3134.0</v>
      </c>
      <c r="C3136" s="2013">
        <v>376.0</v>
      </c>
      <c r="D3136" s="2013">
        <v>752.0</v>
      </c>
      <c r="E3136" s="2013">
        <v>501.0</v>
      </c>
      <c r="F3136" s="2013">
        <v>501.0</v>
      </c>
      <c r="G3136" s="2013">
        <v>502.0</v>
      </c>
      <c r="H3136" s="2013">
        <v>502.0</v>
      </c>
    </row>
    <row r="3137">
      <c r="B3137" s="2013">
        <v>3135.0</v>
      </c>
      <c r="C3137" s="2013">
        <v>376.0</v>
      </c>
      <c r="D3137" s="2013">
        <v>753.0</v>
      </c>
      <c r="E3137" s="2013">
        <v>501.0</v>
      </c>
      <c r="F3137" s="2013">
        <v>501.0</v>
      </c>
      <c r="G3137" s="2013">
        <v>502.0</v>
      </c>
      <c r="H3137" s="2013">
        <v>502.0</v>
      </c>
    </row>
    <row r="3138">
      <c r="B3138" s="2013">
        <v>3136.0</v>
      </c>
      <c r="C3138" s="2013">
        <v>376.0</v>
      </c>
      <c r="D3138" s="2013">
        <v>752.0</v>
      </c>
      <c r="E3138" s="2013">
        <v>502.0</v>
      </c>
      <c r="F3138" s="2013">
        <v>502.0</v>
      </c>
      <c r="G3138" s="2013">
        <v>502.0</v>
      </c>
      <c r="H3138" s="2013">
        <v>502.0</v>
      </c>
    </row>
    <row r="3139">
      <c r="B3139" s="2013">
        <v>3137.0</v>
      </c>
      <c r="C3139" s="2013">
        <v>376.0</v>
      </c>
      <c r="D3139" s="2013">
        <v>753.0</v>
      </c>
      <c r="E3139" s="2013">
        <v>502.0</v>
      </c>
      <c r="F3139" s="2013">
        <v>502.0</v>
      </c>
      <c r="G3139" s="2013">
        <v>502.0</v>
      </c>
      <c r="H3139" s="2013">
        <v>502.0</v>
      </c>
    </row>
    <row r="3140">
      <c r="B3140" s="2013">
        <v>3138.0</v>
      </c>
      <c r="C3140" s="2013">
        <v>377.0</v>
      </c>
      <c r="D3140" s="2013">
        <v>753.0</v>
      </c>
      <c r="E3140" s="2013">
        <v>502.0</v>
      </c>
      <c r="F3140" s="2013">
        <v>502.0</v>
      </c>
      <c r="G3140" s="2013">
        <v>502.0</v>
      </c>
      <c r="H3140" s="2013">
        <v>502.0</v>
      </c>
    </row>
    <row r="3141">
      <c r="B3141" s="2013">
        <v>3139.0</v>
      </c>
      <c r="C3141" s="2013">
        <v>377.0</v>
      </c>
      <c r="D3141" s="2013">
        <v>754.0</v>
      </c>
      <c r="E3141" s="2013">
        <v>502.0</v>
      </c>
      <c r="F3141" s="2013">
        <v>502.0</v>
      </c>
      <c r="G3141" s="2013">
        <v>502.0</v>
      </c>
      <c r="H3141" s="2013">
        <v>502.0</v>
      </c>
    </row>
    <row r="3142">
      <c r="B3142" s="2013">
        <v>3140.0</v>
      </c>
      <c r="C3142" s="2013">
        <v>377.0</v>
      </c>
      <c r="D3142" s="2013">
        <v>753.0</v>
      </c>
      <c r="E3142" s="2013">
        <v>502.0</v>
      </c>
      <c r="F3142" s="2013">
        <v>502.0</v>
      </c>
      <c r="G3142" s="2013">
        <v>503.0</v>
      </c>
      <c r="H3142" s="2013">
        <v>503.0</v>
      </c>
    </row>
    <row r="3143">
      <c r="B3143" s="2013">
        <v>3141.0</v>
      </c>
      <c r="C3143" s="2013">
        <v>377.0</v>
      </c>
      <c r="D3143" s="2013">
        <v>754.0</v>
      </c>
      <c r="E3143" s="2013">
        <v>502.0</v>
      </c>
      <c r="F3143" s="2013">
        <v>502.0</v>
      </c>
      <c r="G3143" s="2013">
        <v>503.0</v>
      </c>
      <c r="H3143" s="2013">
        <v>503.0</v>
      </c>
    </row>
    <row r="3144">
      <c r="B3144" s="2013">
        <v>3142.0</v>
      </c>
      <c r="C3144" s="2013">
        <v>377.0</v>
      </c>
      <c r="D3144" s="2013">
        <v>755.0</v>
      </c>
      <c r="E3144" s="2013">
        <v>502.0</v>
      </c>
      <c r="F3144" s="2013">
        <v>502.0</v>
      </c>
      <c r="G3144" s="2013">
        <v>503.0</v>
      </c>
      <c r="H3144" s="2013">
        <v>503.0</v>
      </c>
    </row>
    <row r="3145">
      <c r="B3145" s="2013">
        <v>3143.0</v>
      </c>
      <c r="C3145" s="2013">
        <v>377.0</v>
      </c>
      <c r="D3145" s="2013">
        <v>754.0</v>
      </c>
      <c r="E3145" s="2013">
        <v>503.0</v>
      </c>
      <c r="F3145" s="2013">
        <v>503.0</v>
      </c>
      <c r="G3145" s="2013">
        <v>503.0</v>
      </c>
      <c r="H3145" s="2013">
        <v>503.0</v>
      </c>
    </row>
    <row r="3146">
      <c r="B3146" s="2013">
        <v>3144.0</v>
      </c>
      <c r="C3146" s="2013">
        <v>377.0</v>
      </c>
      <c r="D3146" s="2013">
        <v>755.0</v>
      </c>
      <c r="E3146" s="2013">
        <v>503.0</v>
      </c>
      <c r="F3146" s="2013">
        <v>503.0</v>
      </c>
      <c r="G3146" s="2013">
        <v>503.0</v>
      </c>
      <c r="H3146" s="2013">
        <v>503.0</v>
      </c>
    </row>
    <row r="3147">
      <c r="B3147" s="2013">
        <v>3145.0</v>
      </c>
      <c r="C3147" s="2013">
        <v>378.0</v>
      </c>
      <c r="D3147" s="2013">
        <v>755.0</v>
      </c>
      <c r="E3147" s="2013">
        <v>503.0</v>
      </c>
      <c r="F3147" s="2013">
        <v>503.0</v>
      </c>
      <c r="G3147" s="2013">
        <v>503.0</v>
      </c>
      <c r="H3147" s="2013">
        <v>503.0</v>
      </c>
    </row>
    <row r="3148">
      <c r="B3148" s="2013">
        <v>3146.0</v>
      </c>
      <c r="C3148" s="2013">
        <v>377.0</v>
      </c>
      <c r="D3148" s="2013">
        <v>755.0</v>
      </c>
      <c r="E3148" s="2013">
        <v>503.0</v>
      </c>
      <c r="F3148" s="2013">
        <v>503.0</v>
      </c>
      <c r="G3148" s="2013">
        <v>504.0</v>
      </c>
      <c r="H3148" s="2013">
        <v>504.0</v>
      </c>
    </row>
    <row r="3149">
      <c r="B3149" s="2013">
        <v>3147.0</v>
      </c>
      <c r="C3149" s="2013">
        <v>378.0</v>
      </c>
      <c r="D3149" s="2013">
        <v>755.0</v>
      </c>
      <c r="E3149" s="2013">
        <v>503.0</v>
      </c>
      <c r="F3149" s="2013">
        <v>503.0</v>
      </c>
      <c r="G3149" s="2013">
        <v>504.0</v>
      </c>
      <c r="H3149" s="2013">
        <v>504.0</v>
      </c>
    </row>
    <row r="3150">
      <c r="B3150" s="2013">
        <v>3148.0</v>
      </c>
      <c r="C3150" s="2013">
        <v>377.0</v>
      </c>
      <c r="D3150" s="2013">
        <v>755.0</v>
      </c>
      <c r="E3150" s="2013">
        <v>504.0</v>
      </c>
      <c r="F3150" s="2013">
        <v>504.0</v>
      </c>
      <c r="G3150" s="2013">
        <v>504.0</v>
      </c>
      <c r="H3150" s="2013">
        <v>504.0</v>
      </c>
    </row>
    <row r="3151">
      <c r="B3151" s="2013">
        <v>3149.0</v>
      </c>
      <c r="C3151" s="2013">
        <v>378.0</v>
      </c>
      <c r="D3151" s="2013">
        <v>755.0</v>
      </c>
      <c r="E3151" s="2013">
        <v>504.0</v>
      </c>
      <c r="F3151" s="2013">
        <v>504.0</v>
      </c>
      <c r="G3151" s="2013">
        <v>504.0</v>
      </c>
      <c r="H3151" s="2013">
        <v>504.0</v>
      </c>
    </row>
    <row r="3152">
      <c r="B3152" s="2013">
        <v>3150.0</v>
      </c>
      <c r="C3152" s="2013">
        <v>378.0</v>
      </c>
      <c r="D3152" s="2013">
        <v>756.0</v>
      </c>
      <c r="E3152" s="2013">
        <v>504.0</v>
      </c>
      <c r="F3152" s="2013">
        <v>504.0</v>
      </c>
      <c r="G3152" s="2013">
        <v>504.0</v>
      </c>
      <c r="H3152" s="2013">
        <v>504.0</v>
      </c>
    </row>
    <row r="3153">
      <c r="B3153" s="2013">
        <v>3151.0</v>
      </c>
      <c r="C3153" s="2013">
        <v>378.0</v>
      </c>
      <c r="D3153" s="2013">
        <v>757.0</v>
      </c>
      <c r="E3153" s="2013">
        <v>504.0</v>
      </c>
      <c r="F3153" s="2013">
        <v>504.0</v>
      </c>
      <c r="G3153" s="2013">
        <v>504.0</v>
      </c>
      <c r="H3153" s="2013">
        <v>504.0</v>
      </c>
    </row>
    <row r="3154">
      <c r="B3154" s="2013">
        <v>3152.0</v>
      </c>
      <c r="C3154" s="2013">
        <v>379.0</v>
      </c>
      <c r="D3154" s="2013">
        <v>757.0</v>
      </c>
      <c r="E3154" s="2013">
        <v>504.0</v>
      </c>
      <c r="F3154" s="2013">
        <v>504.0</v>
      </c>
      <c r="G3154" s="2013">
        <v>504.0</v>
      </c>
      <c r="H3154" s="2013">
        <v>504.0</v>
      </c>
    </row>
    <row r="3155">
      <c r="B3155" s="2013">
        <v>3153.0</v>
      </c>
      <c r="C3155" s="2013">
        <v>378.0</v>
      </c>
      <c r="D3155" s="2013">
        <v>757.0</v>
      </c>
      <c r="E3155" s="2013">
        <v>504.0</v>
      </c>
      <c r="F3155" s="2013">
        <v>504.0</v>
      </c>
      <c r="G3155" s="2013">
        <v>505.0</v>
      </c>
      <c r="H3155" s="2013">
        <v>505.0</v>
      </c>
    </row>
    <row r="3156">
      <c r="B3156" s="2013">
        <v>3154.0</v>
      </c>
      <c r="C3156" s="2013">
        <v>379.0</v>
      </c>
      <c r="D3156" s="2013">
        <v>757.0</v>
      </c>
      <c r="E3156" s="2013">
        <v>504.0</v>
      </c>
      <c r="F3156" s="2013">
        <v>504.0</v>
      </c>
      <c r="G3156" s="2013">
        <v>505.0</v>
      </c>
      <c r="H3156" s="2013">
        <v>505.0</v>
      </c>
    </row>
    <row r="3157">
      <c r="B3157" s="2013">
        <v>3155.0</v>
      </c>
      <c r="C3157" s="2013">
        <v>378.0</v>
      </c>
      <c r="D3157" s="2013">
        <v>757.0</v>
      </c>
      <c r="E3157" s="2013">
        <v>505.0</v>
      </c>
      <c r="F3157" s="2013">
        <v>505.0</v>
      </c>
      <c r="G3157" s="2013">
        <v>505.0</v>
      </c>
      <c r="H3157" s="2013">
        <v>505.0</v>
      </c>
    </row>
    <row r="3158">
      <c r="B3158" s="2013">
        <v>3156.0</v>
      </c>
      <c r="C3158" s="2013">
        <v>379.0</v>
      </c>
      <c r="D3158" s="2013">
        <v>757.0</v>
      </c>
      <c r="E3158" s="2013">
        <v>505.0</v>
      </c>
      <c r="F3158" s="2013">
        <v>505.0</v>
      </c>
      <c r="G3158" s="2013">
        <v>505.0</v>
      </c>
      <c r="H3158" s="2013">
        <v>505.0</v>
      </c>
    </row>
    <row r="3159">
      <c r="B3159" s="2013">
        <v>3157.0</v>
      </c>
      <c r="C3159" s="2013">
        <v>379.0</v>
      </c>
      <c r="D3159" s="2013">
        <v>758.0</v>
      </c>
      <c r="E3159" s="2013">
        <v>505.0</v>
      </c>
      <c r="F3159" s="2013">
        <v>505.0</v>
      </c>
      <c r="G3159" s="2013">
        <v>505.0</v>
      </c>
      <c r="H3159" s="2013">
        <v>505.0</v>
      </c>
    </row>
    <row r="3160">
      <c r="B3160" s="2013">
        <v>3158.0</v>
      </c>
      <c r="C3160" s="2013">
        <v>379.0</v>
      </c>
      <c r="D3160" s="2013">
        <v>757.0</v>
      </c>
      <c r="E3160" s="2013">
        <v>505.0</v>
      </c>
      <c r="F3160" s="2013">
        <v>505.0</v>
      </c>
      <c r="G3160" s="2013">
        <v>506.0</v>
      </c>
      <c r="H3160" s="2013">
        <v>506.0</v>
      </c>
    </row>
    <row r="3161">
      <c r="B3161" s="2013">
        <v>3159.0</v>
      </c>
      <c r="C3161" s="2013">
        <v>379.0</v>
      </c>
      <c r="D3161" s="2013">
        <v>758.0</v>
      </c>
      <c r="E3161" s="2013">
        <v>505.0</v>
      </c>
      <c r="F3161" s="2013">
        <v>505.0</v>
      </c>
      <c r="G3161" s="2013">
        <v>506.0</v>
      </c>
      <c r="H3161" s="2013">
        <v>506.0</v>
      </c>
    </row>
    <row r="3162">
      <c r="B3162" s="2013">
        <v>3160.0</v>
      </c>
      <c r="C3162" s="2013">
        <v>379.0</v>
      </c>
      <c r="D3162" s="2013">
        <v>759.0</v>
      </c>
      <c r="E3162" s="2013">
        <v>505.0</v>
      </c>
      <c r="F3162" s="2013">
        <v>505.0</v>
      </c>
      <c r="G3162" s="2013">
        <v>506.0</v>
      </c>
      <c r="H3162" s="2013">
        <v>506.0</v>
      </c>
    </row>
    <row r="3163">
      <c r="B3163" s="2013">
        <v>3161.0</v>
      </c>
      <c r="C3163" s="2013">
        <v>379.0</v>
      </c>
      <c r="D3163" s="2013">
        <v>758.0</v>
      </c>
      <c r="E3163" s="2013">
        <v>506.0</v>
      </c>
      <c r="F3163" s="2013">
        <v>506.0</v>
      </c>
      <c r="G3163" s="2013">
        <v>506.0</v>
      </c>
      <c r="H3163" s="2013">
        <v>506.0</v>
      </c>
    </row>
    <row r="3164">
      <c r="B3164" s="2013">
        <v>3162.0</v>
      </c>
      <c r="C3164" s="2013">
        <v>379.0</v>
      </c>
      <c r="D3164" s="2013">
        <v>759.0</v>
      </c>
      <c r="E3164" s="2013">
        <v>506.0</v>
      </c>
      <c r="F3164" s="2013">
        <v>506.0</v>
      </c>
      <c r="G3164" s="2013">
        <v>506.0</v>
      </c>
      <c r="H3164" s="2013">
        <v>506.0</v>
      </c>
    </row>
    <row r="3165">
      <c r="B3165" s="2013">
        <v>3163.0</v>
      </c>
      <c r="C3165" s="2013">
        <v>380.0</v>
      </c>
      <c r="D3165" s="2013">
        <v>759.0</v>
      </c>
      <c r="E3165" s="2013">
        <v>506.0</v>
      </c>
      <c r="F3165" s="2013">
        <v>506.0</v>
      </c>
      <c r="G3165" s="2013">
        <v>506.0</v>
      </c>
      <c r="H3165" s="2013">
        <v>506.0</v>
      </c>
    </row>
    <row r="3166">
      <c r="B3166" s="2013">
        <v>3164.0</v>
      </c>
      <c r="C3166" s="2013">
        <v>380.0</v>
      </c>
      <c r="D3166" s="2013">
        <v>760.0</v>
      </c>
      <c r="E3166" s="2013">
        <v>506.0</v>
      </c>
      <c r="F3166" s="2013">
        <v>506.0</v>
      </c>
      <c r="G3166" s="2013">
        <v>506.0</v>
      </c>
      <c r="H3166" s="2013">
        <v>506.0</v>
      </c>
    </row>
    <row r="3167">
      <c r="B3167" s="2013">
        <v>3165.0</v>
      </c>
      <c r="C3167" s="2013">
        <v>380.0</v>
      </c>
      <c r="D3167" s="2013">
        <v>759.0</v>
      </c>
      <c r="E3167" s="2013">
        <v>506.0</v>
      </c>
      <c r="F3167" s="2013">
        <v>506.0</v>
      </c>
      <c r="G3167" s="2013">
        <v>507.0</v>
      </c>
      <c r="H3167" s="2013">
        <v>507.0</v>
      </c>
    </row>
    <row r="3168">
      <c r="B3168" s="2013">
        <v>3166.0</v>
      </c>
      <c r="C3168" s="2013">
        <v>380.0</v>
      </c>
      <c r="D3168" s="2013">
        <v>760.0</v>
      </c>
      <c r="E3168" s="2013">
        <v>506.0</v>
      </c>
      <c r="F3168" s="2013">
        <v>506.0</v>
      </c>
      <c r="G3168" s="2013">
        <v>507.0</v>
      </c>
      <c r="H3168" s="2013">
        <v>507.0</v>
      </c>
    </row>
    <row r="3169">
      <c r="B3169" s="2013">
        <v>3167.0</v>
      </c>
      <c r="C3169" s="2013">
        <v>380.0</v>
      </c>
      <c r="D3169" s="2013">
        <v>761.0</v>
      </c>
      <c r="E3169" s="2013">
        <v>506.0</v>
      </c>
      <c r="F3169" s="2013">
        <v>506.0</v>
      </c>
      <c r="G3169" s="2013">
        <v>507.0</v>
      </c>
      <c r="H3169" s="2013">
        <v>507.0</v>
      </c>
    </row>
    <row r="3170">
      <c r="B3170" s="2013">
        <v>3168.0</v>
      </c>
      <c r="C3170" s="2013">
        <v>380.0</v>
      </c>
      <c r="D3170" s="2013">
        <v>760.0</v>
      </c>
      <c r="E3170" s="2013">
        <v>507.0</v>
      </c>
      <c r="F3170" s="2013">
        <v>507.0</v>
      </c>
      <c r="G3170" s="2013">
        <v>507.0</v>
      </c>
      <c r="H3170" s="2013">
        <v>507.0</v>
      </c>
    </row>
    <row r="3171">
      <c r="B3171" s="2013">
        <v>3169.0</v>
      </c>
      <c r="C3171" s="2013">
        <v>380.0</v>
      </c>
      <c r="D3171" s="2013">
        <v>761.0</v>
      </c>
      <c r="E3171" s="2013">
        <v>507.0</v>
      </c>
      <c r="F3171" s="2013">
        <v>507.0</v>
      </c>
      <c r="G3171" s="2013">
        <v>507.0</v>
      </c>
      <c r="H3171" s="2013">
        <v>507.0</v>
      </c>
    </row>
    <row r="3172">
      <c r="B3172" s="2013">
        <v>3170.0</v>
      </c>
      <c r="C3172" s="2013">
        <v>381.0</v>
      </c>
      <c r="D3172" s="2013">
        <v>761.0</v>
      </c>
      <c r="E3172" s="2013">
        <v>507.0</v>
      </c>
      <c r="F3172" s="2013">
        <v>507.0</v>
      </c>
      <c r="G3172" s="2013">
        <v>507.0</v>
      </c>
      <c r="H3172" s="2013">
        <v>507.0</v>
      </c>
    </row>
    <row r="3173">
      <c r="B3173" s="2013">
        <v>3171.0</v>
      </c>
      <c r="C3173" s="2013">
        <v>380.0</v>
      </c>
      <c r="D3173" s="2013">
        <v>761.0</v>
      </c>
      <c r="E3173" s="2013">
        <v>507.0</v>
      </c>
      <c r="F3173" s="2013">
        <v>507.0</v>
      </c>
      <c r="G3173" s="2013">
        <v>508.0</v>
      </c>
      <c r="H3173" s="2013">
        <v>508.0</v>
      </c>
    </row>
    <row r="3174">
      <c r="B3174" s="2013">
        <v>3172.0</v>
      </c>
      <c r="C3174" s="2013">
        <v>381.0</v>
      </c>
      <c r="D3174" s="2013">
        <v>761.0</v>
      </c>
      <c r="E3174" s="2013">
        <v>507.0</v>
      </c>
      <c r="F3174" s="2013">
        <v>507.0</v>
      </c>
      <c r="G3174" s="2013">
        <v>508.0</v>
      </c>
      <c r="H3174" s="2013">
        <v>508.0</v>
      </c>
    </row>
    <row r="3175">
      <c r="B3175" s="2013">
        <v>3173.0</v>
      </c>
      <c r="C3175" s="2013">
        <v>380.0</v>
      </c>
      <c r="D3175" s="2013">
        <v>761.0</v>
      </c>
      <c r="E3175" s="2013">
        <v>508.0</v>
      </c>
      <c r="F3175" s="2013">
        <v>508.0</v>
      </c>
      <c r="G3175" s="2013">
        <v>508.0</v>
      </c>
      <c r="H3175" s="2013">
        <v>508.0</v>
      </c>
    </row>
    <row r="3176">
      <c r="B3176" s="2013">
        <v>3174.0</v>
      </c>
      <c r="C3176" s="2013">
        <v>381.0</v>
      </c>
      <c r="D3176" s="2013">
        <v>761.0</v>
      </c>
      <c r="E3176" s="2013">
        <v>508.0</v>
      </c>
      <c r="F3176" s="2013">
        <v>508.0</v>
      </c>
      <c r="G3176" s="2013">
        <v>508.0</v>
      </c>
      <c r="H3176" s="2013">
        <v>508.0</v>
      </c>
    </row>
    <row r="3177">
      <c r="B3177" s="2013">
        <v>3175.0</v>
      </c>
      <c r="C3177" s="2013">
        <v>381.0</v>
      </c>
      <c r="D3177" s="2013">
        <v>762.0</v>
      </c>
      <c r="E3177" s="2013">
        <v>508.0</v>
      </c>
      <c r="F3177" s="2013">
        <v>508.0</v>
      </c>
      <c r="G3177" s="2013">
        <v>508.0</v>
      </c>
      <c r="H3177" s="2013">
        <v>508.0</v>
      </c>
    </row>
    <row r="3178">
      <c r="B3178" s="2013">
        <v>3176.0</v>
      </c>
      <c r="C3178" s="2013">
        <v>381.0</v>
      </c>
      <c r="D3178" s="2013">
        <v>763.0</v>
      </c>
      <c r="E3178" s="2013">
        <v>508.0</v>
      </c>
      <c r="F3178" s="2013">
        <v>508.0</v>
      </c>
      <c r="G3178" s="2013">
        <v>508.0</v>
      </c>
      <c r="H3178" s="2013">
        <v>508.0</v>
      </c>
    </row>
    <row r="3179">
      <c r="B3179" s="2013">
        <v>3177.0</v>
      </c>
      <c r="C3179" s="2013">
        <v>382.0</v>
      </c>
      <c r="D3179" s="2013">
        <v>763.0</v>
      </c>
      <c r="E3179" s="2013">
        <v>508.0</v>
      </c>
      <c r="F3179" s="2013">
        <v>508.0</v>
      </c>
      <c r="G3179" s="2013">
        <v>508.0</v>
      </c>
      <c r="H3179" s="2013">
        <v>508.0</v>
      </c>
    </row>
    <row r="3180">
      <c r="B3180" s="2013">
        <v>3178.0</v>
      </c>
      <c r="C3180" s="2013">
        <v>381.0</v>
      </c>
      <c r="D3180" s="2013">
        <v>763.0</v>
      </c>
      <c r="E3180" s="2013">
        <v>508.0</v>
      </c>
      <c r="F3180" s="2013">
        <v>508.0</v>
      </c>
      <c r="G3180" s="2013">
        <v>509.0</v>
      </c>
      <c r="H3180" s="2013">
        <v>509.0</v>
      </c>
    </row>
    <row r="3181">
      <c r="B3181" s="2013">
        <v>3179.0</v>
      </c>
      <c r="C3181" s="2013">
        <v>382.0</v>
      </c>
      <c r="D3181" s="2013">
        <v>763.0</v>
      </c>
      <c r="E3181" s="2013">
        <v>508.0</v>
      </c>
      <c r="F3181" s="2013">
        <v>508.0</v>
      </c>
      <c r="G3181" s="2013">
        <v>509.0</v>
      </c>
      <c r="H3181" s="2013">
        <v>509.0</v>
      </c>
    </row>
    <row r="3182">
      <c r="B3182" s="2013">
        <v>3180.0</v>
      </c>
      <c r="C3182" s="2013">
        <v>381.0</v>
      </c>
      <c r="D3182" s="2013">
        <v>763.0</v>
      </c>
      <c r="E3182" s="2013">
        <v>509.0</v>
      </c>
      <c r="F3182" s="2013">
        <v>509.0</v>
      </c>
      <c r="G3182" s="2013">
        <v>509.0</v>
      </c>
      <c r="H3182" s="2013">
        <v>509.0</v>
      </c>
    </row>
    <row r="3183">
      <c r="B3183" s="2013">
        <v>3181.0</v>
      </c>
      <c r="C3183" s="2013">
        <v>382.0</v>
      </c>
      <c r="D3183" s="2013">
        <v>763.0</v>
      </c>
      <c r="E3183" s="2013">
        <v>509.0</v>
      </c>
      <c r="F3183" s="2013">
        <v>509.0</v>
      </c>
      <c r="G3183" s="2013">
        <v>509.0</v>
      </c>
      <c r="H3183" s="2013">
        <v>509.0</v>
      </c>
    </row>
    <row r="3184">
      <c r="B3184" s="2013">
        <v>3182.0</v>
      </c>
      <c r="C3184" s="2013">
        <v>382.0</v>
      </c>
      <c r="D3184" s="2013">
        <v>764.0</v>
      </c>
      <c r="E3184" s="2013">
        <v>509.0</v>
      </c>
      <c r="F3184" s="2013">
        <v>509.0</v>
      </c>
      <c r="G3184" s="2013">
        <v>509.0</v>
      </c>
      <c r="H3184" s="2013">
        <v>509.0</v>
      </c>
    </row>
    <row r="3185">
      <c r="B3185" s="2013">
        <v>3183.0</v>
      </c>
      <c r="C3185" s="2013">
        <v>382.0</v>
      </c>
      <c r="D3185" s="2013">
        <v>763.0</v>
      </c>
      <c r="E3185" s="2013">
        <v>509.0</v>
      </c>
      <c r="F3185" s="2013">
        <v>509.0</v>
      </c>
      <c r="G3185" s="2013">
        <v>510.0</v>
      </c>
      <c r="H3185" s="2013">
        <v>510.0</v>
      </c>
    </row>
    <row r="3186">
      <c r="B3186" s="2013">
        <v>3184.0</v>
      </c>
      <c r="C3186" s="2013">
        <v>382.0</v>
      </c>
      <c r="D3186" s="2013">
        <v>764.0</v>
      </c>
      <c r="E3186" s="2013">
        <v>509.0</v>
      </c>
      <c r="F3186" s="2013">
        <v>509.0</v>
      </c>
      <c r="G3186" s="2013">
        <v>510.0</v>
      </c>
      <c r="H3186" s="2013">
        <v>510.0</v>
      </c>
    </row>
    <row r="3187">
      <c r="B3187" s="2013">
        <v>3185.0</v>
      </c>
      <c r="C3187" s="2013">
        <v>382.0</v>
      </c>
      <c r="D3187" s="2013">
        <v>765.0</v>
      </c>
      <c r="E3187" s="2013">
        <v>509.0</v>
      </c>
      <c r="F3187" s="2013">
        <v>509.0</v>
      </c>
      <c r="G3187" s="2013">
        <v>510.0</v>
      </c>
      <c r="H3187" s="2013">
        <v>510.0</v>
      </c>
    </row>
    <row r="3188">
      <c r="B3188" s="2013">
        <v>3186.0</v>
      </c>
      <c r="C3188" s="2013">
        <v>382.0</v>
      </c>
      <c r="D3188" s="2013">
        <v>764.0</v>
      </c>
      <c r="E3188" s="2013">
        <v>510.0</v>
      </c>
      <c r="F3188" s="2013">
        <v>510.0</v>
      </c>
      <c r="G3188" s="2013">
        <v>510.0</v>
      </c>
      <c r="H3188" s="2013">
        <v>510.0</v>
      </c>
    </row>
    <row r="3189">
      <c r="B3189" s="2013">
        <v>3187.0</v>
      </c>
      <c r="C3189" s="2013">
        <v>382.0</v>
      </c>
      <c r="D3189" s="2013">
        <v>765.0</v>
      </c>
      <c r="E3189" s="2013">
        <v>510.0</v>
      </c>
      <c r="F3189" s="2013">
        <v>510.0</v>
      </c>
      <c r="G3189" s="2013">
        <v>510.0</v>
      </c>
      <c r="H3189" s="2013">
        <v>510.0</v>
      </c>
    </row>
    <row r="3190">
      <c r="B3190" s="2013">
        <v>3188.0</v>
      </c>
      <c r="C3190" s="2013">
        <v>383.0</v>
      </c>
      <c r="D3190" s="2013">
        <v>765.0</v>
      </c>
      <c r="E3190" s="2013">
        <v>510.0</v>
      </c>
      <c r="F3190" s="2013">
        <v>510.0</v>
      </c>
      <c r="G3190" s="2013">
        <v>510.0</v>
      </c>
      <c r="H3190" s="2013">
        <v>510.0</v>
      </c>
    </row>
    <row r="3191">
      <c r="B3191" s="2013">
        <v>3189.0</v>
      </c>
      <c r="C3191" s="2013">
        <v>383.0</v>
      </c>
      <c r="D3191" s="2013">
        <v>766.0</v>
      </c>
      <c r="E3191" s="2013">
        <v>510.0</v>
      </c>
      <c r="F3191" s="2013">
        <v>510.0</v>
      </c>
      <c r="G3191" s="2013">
        <v>510.0</v>
      </c>
      <c r="H3191" s="2013">
        <v>510.0</v>
      </c>
    </row>
    <row r="3192">
      <c r="B3192" s="2013">
        <v>3190.0</v>
      </c>
      <c r="C3192" s="2013">
        <v>383.0</v>
      </c>
      <c r="D3192" s="2013">
        <v>765.0</v>
      </c>
      <c r="E3192" s="2013">
        <v>510.0</v>
      </c>
      <c r="F3192" s="2013">
        <v>510.0</v>
      </c>
      <c r="G3192" s="2013">
        <v>511.0</v>
      </c>
      <c r="H3192" s="2013">
        <v>511.0</v>
      </c>
    </row>
    <row r="3193">
      <c r="B3193" s="2013">
        <v>3191.0</v>
      </c>
      <c r="C3193" s="2013">
        <v>383.0</v>
      </c>
      <c r="D3193" s="2013">
        <v>766.0</v>
      </c>
      <c r="E3193" s="2013">
        <v>510.0</v>
      </c>
      <c r="F3193" s="2013">
        <v>510.0</v>
      </c>
      <c r="G3193" s="2013">
        <v>511.0</v>
      </c>
      <c r="H3193" s="2013">
        <v>511.0</v>
      </c>
    </row>
    <row r="3194">
      <c r="B3194" s="2013">
        <v>3192.0</v>
      </c>
      <c r="C3194" s="2013">
        <v>383.0</v>
      </c>
      <c r="D3194" s="2013">
        <v>767.0</v>
      </c>
      <c r="E3194" s="2013">
        <v>510.0</v>
      </c>
      <c r="F3194" s="2013">
        <v>510.0</v>
      </c>
      <c r="G3194" s="2013">
        <v>511.0</v>
      </c>
      <c r="H3194" s="2013">
        <v>511.0</v>
      </c>
    </row>
    <row r="3195">
      <c r="B3195" s="2013">
        <v>3193.0</v>
      </c>
      <c r="C3195" s="2013">
        <v>383.0</v>
      </c>
      <c r="D3195" s="2013">
        <v>766.0</v>
      </c>
      <c r="E3195" s="2013">
        <v>511.0</v>
      </c>
      <c r="F3195" s="2013">
        <v>511.0</v>
      </c>
      <c r="G3195" s="2013">
        <v>511.0</v>
      </c>
      <c r="H3195" s="2013">
        <v>511.0</v>
      </c>
    </row>
    <row r="3196">
      <c r="B3196" s="2013">
        <v>3194.0</v>
      </c>
      <c r="C3196" s="2013">
        <v>383.0</v>
      </c>
      <c r="D3196" s="2013">
        <v>767.0</v>
      </c>
      <c r="E3196" s="2013">
        <v>511.0</v>
      </c>
      <c r="F3196" s="2013">
        <v>511.0</v>
      </c>
      <c r="G3196" s="2013">
        <v>511.0</v>
      </c>
      <c r="H3196" s="2013">
        <v>511.0</v>
      </c>
    </row>
    <row r="3197">
      <c r="B3197" s="2013">
        <v>3195.0</v>
      </c>
      <c r="C3197" s="2013">
        <v>384.0</v>
      </c>
      <c r="D3197" s="2013">
        <v>767.0</v>
      </c>
      <c r="E3197" s="2013">
        <v>511.0</v>
      </c>
      <c r="F3197" s="2013">
        <v>511.0</v>
      </c>
      <c r="G3197" s="2013">
        <v>511.0</v>
      </c>
      <c r="H3197" s="2013">
        <v>511.0</v>
      </c>
    </row>
    <row r="3198">
      <c r="B3198" s="2013">
        <v>3196.0</v>
      </c>
      <c r="C3198" s="2013">
        <v>383.0</v>
      </c>
      <c r="D3198" s="2013">
        <v>767.0</v>
      </c>
      <c r="E3198" s="2013">
        <v>511.0</v>
      </c>
      <c r="F3198" s="2013">
        <v>511.0</v>
      </c>
      <c r="G3198" s="2013">
        <v>512.0</v>
      </c>
      <c r="H3198" s="2013">
        <v>512.0</v>
      </c>
    </row>
    <row r="3199">
      <c r="B3199" s="2013">
        <v>3197.0</v>
      </c>
      <c r="C3199" s="2013">
        <v>384.0</v>
      </c>
      <c r="D3199" s="2013">
        <v>767.0</v>
      </c>
      <c r="E3199" s="2013">
        <v>511.0</v>
      </c>
      <c r="F3199" s="2013">
        <v>511.0</v>
      </c>
      <c r="G3199" s="2013">
        <v>512.0</v>
      </c>
      <c r="H3199" s="2013">
        <v>512.0</v>
      </c>
    </row>
    <row r="3200">
      <c r="B3200" s="2013">
        <v>3198.0</v>
      </c>
      <c r="C3200" s="2013">
        <v>383.0</v>
      </c>
      <c r="D3200" s="2013">
        <v>767.0</v>
      </c>
      <c r="E3200" s="2013">
        <v>512.0</v>
      </c>
      <c r="F3200" s="2013">
        <v>512.0</v>
      </c>
      <c r="G3200" s="2013">
        <v>512.0</v>
      </c>
      <c r="H3200" s="2013">
        <v>512.0</v>
      </c>
    </row>
    <row r="3201">
      <c r="B3201" s="2013">
        <v>3199.0</v>
      </c>
      <c r="C3201" s="2013">
        <v>384.0</v>
      </c>
      <c r="D3201" s="2013">
        <v>767.0</v>
      </c>
      <c r="E3201" s="2013">
        <v>512.0</v>
      </c>
      <c r="F3201" s="2013">
        <v>512.0</v>
      </c>
      <c r="G3201" s="2013">
        <v>512.0</v>
      </c>
      <c r="H3201" s="2013">
        <v>512.0</v>
      </c>
    </row>
    <row r="3202">
      <c r="B3202" s="2013">
        <v>3200.0</v>
      </c>
      <c r="C3202" s="2013">
        <v>384.0</v>
      </c>
      <c r="D3202" s="2013">
        <v>768.0</v>
      </c>
      <c r="E3202" s="2013">
        <v>512.0</v>
      </c>
      <c r="F3202" s="2013">
        <v>512.0</v>
      </c>
      <c r="G3202" s="2013">
        <v>512.0</v>
      </c>
      <c r="H3202" s="2013">
        <v>512.0</v>
      </c>
    </row>
    <row r="3203">
      <c r="B3203" s="2013">
        <v>3201.0</v>
      </c>
      <c r="C3203" s="2013">
        <v>384.0</v>
      </c>
      <c r="D3203" s="2013">
        <v>769.0</v>
      </c>
      <c r="E3203" s="2013">
        <v>512.0</v>
      </c>
      <c r="F3203" s="2013">
        <v>512.0</v>
      </c>
      <c r="G3203" s="2013">
        <v>512.0</v>
      </c>
      <c r="H3203" s="2013">
        <v>512.0</v>
      </c>
    </row>
    <row r="3204">
      <c r="B3204" s="2013">
        <v>3202.0</v>
      </c>
      <c r="C3204" s="2013">
        <v>385.0</v>
      </c>
      <c r="D3204" s="2013">
        <v>769.0</v>
      </c>
      <c r="E3204" s="2013">
        <v>512.0</v>
      </c>
      <c r="F3204" s="2013">
        <v>512.0</v>
      </c>
      <c r="G3204" s="2013">
        <v>512.0</v>
      </c>
      <c r="H3204" s="2013">
        <v>512.0</v>
      </c>
    </row>
    <row r="3205">
      <c r="B3205" s="2013">
        <v>3203.0</v>
      </c>
      <c r="C3205" s="2013">
        <v>384.0</v>
      </c>
      <c r="D3205" s="2013">
        <v>769.0</v>
      </c>
      <c r="E3205" s="2013">
        <v>512.0</v>
      </c>
      <c r="F3205" s="2013">
        <v>512.0</v>
      </c>
      <c r="G3205" s="2013">
        <v>513.0</v>
      </c>
      <c r="H3205" s="2013">
        <v>513.0</v>
      </c>
    </row>
    <row r="3206">
      <c r="B3206" s="2013">
        <v>3204.0</v>
      </c>
      <c r="C3206" s="2013">
        <v>385.0</v>
      </c>
      <c r="D3206" s="2013">
        <v>769.0</v>
      </c>
      <c r="E3206" s="2013">
        <v>512.0</v>
      </c>
      <c r="F3206" s="2013">
        <v>512.0</v>
      </c>
      <c r="G3206" s="2013">
        <v>513.0</v>
      </c>
      <c r="H3206" s="2013">
        <v>513.0</v>
      </c>
    </row>
    <row r="3207">
      <c r="B3207" s="2013">
        <v>3205.0</v>
      </c>
      <c r="C3207" s="2013">
        <v>384.0</v>
      </c>
      <c r="D3207" s="2013">
        <v>769.0</v>
      </c>
      <c r="E3207" s="2013">
        <v>513.0</v>
      </c>
      <c r="F3207" s="2013">
        <v>513.0</v>
      </c>
      <c r="G3207" s="2013">
        <v>513.0</v>
      </c>
      <c r="H3207" s="2013">
        <v>513.0</v>
      </c>
    </row>
    <row r="3208">
      <c r="B3208" s="2013">
        <v>3206.0</v>
      </c>
      <c r="C3208" s="2013">
        <v>385.0</v>
      </c>
      <c r="D3208" s="2013">
        <v>769.0</v>
      </c>
      <c r="E3208" s="2013">
        <v>513.0</v>
      </c>
      <c r="F3208" s="2013">
        <v>513.0</v>
      </c>
      <c r="G3208" s="2013">
        <v>513.0</v>
      </c>
      <c r="H3208" s="2013">
        <v>513.0</v>
      </c>
    </row>
    <row r="3209">
      <c r="B3209" s="2013">
        <v>3207.0</v>
      </c>
      <c r="C3209" s="2013">
        <v>385.0</v>
      </c>
      <c r="D3209" s="2013">
        <v>770.0</v>
      </c>
      <c r="E3209" s="2013">
        <v>513.0</v>
      </c>
      <c r="F3209" s="2013">
        <v>513.0</v>
      </c>
      <c r="G3209" s="2013">
        <v>513.0</v>
      </c>
      <c r="H3209" s="2013">
        <v>513.0</v>
      </c>
    </row>
    <row r="3210">
      <c r="B3210" s="2013">
        <v>3208.0</v>
      </c>
      <c r="C3210" s="2013">
        <v>385.0</v>
      </c>
      <c r="D3210" s="2013">
        <v>769.0</v>
      </c>
      <c r="E3210" s="2013">
        <v>513.0</v>
      </c>
      <c r="F3210" s="2013">
        <v>513.0</v>
      </c>
      <c r="G3210" s="2013">
        <v>514.0</v>
      </c>
      <c r="H3210" s="2013">
        <v>514.0</v>
      </c>
    </row>
    <row r="3211">
      <c r="B3211" s="2013">
        <v>3209.0</v>
      </c>
      <c r="C3211" s="2013">
        <v>385.0</v>
      </c>
      <c r="D3211" s="2013">
        <v>770.0</v>
      </c>
      <c r="E3211" s="2013">
        <v>513.0</v>
      </c>
      <c r="F3211" s="2013">
        <v>513.0</v>
      </c>
      <c r="G3211" s="2013">
        <v>514.0</v>
      </c>
      <c r="H3211" s="2013">
        <v>514.0</v>
      </c>
    </row>
    <row r="3212">
      <c r="B3212" s="2013">
        <v>3210.0</v>
      </c>
      <c r="C3212" s="2013">
        <v>385.0</v>
      </c>
      <c r="D3212" s="2013">
        <v>771.0</v>
      </c>
      <c r="E3212" s="2013">
        <v>513.0</v>
      </c>
      <c r="F3212" s="2013">
        <v>513.0</v>
      </c>
      <c r="G3212" s="2013">
        <v>514.0</v>
      </c>
      <c r="H3212" s="2013">
        <v>514.0</v>
      </c>
    </row>
    <row r="3213">
      <c r="B3213" s="2013">
        <v>3211.0</v>
      </c>
      <c r="C3213" s="2013">
        <v>385.0</v>
      </c>
      <c r="D3213" s="2013">
        <v>770.0</v>
      </c>
      <c r="E3213" s="2013">
        <v>514.0</v>
      </c>
      <c r="F3213" s="2013">
        <v>514.0</v>
      </c>
      <c r="G3213" s="2013">
        <v>514.0</v>
      </c>
      <c r="H3213" s="2013">
        <v>514.0</v>
      </c>
    </row>
    <row r="3214">
      <c r="B3214" s="2013">
        <v>3212.0</v>
      </c>
      <c r="C3214" s="2013">
        <v>385.0</v>
      </c>
      <c r="D3214" s="2013">
        <v>771.0</v>
      </c>
      <c r="E3214" s="2013">
        <v>514.0</v>
      </c>
      <c r="F3214" s="2013">
        <v>514.0</v>
      </c>
      <c r="G3214" s="2013">
        <v>514.0</v>
      </c>
      <c r="H3214" s="2013">
        <v>514.0</v>
      </c>
    </row>
    <row r="3215">
      <c r="B3215" s="2013">
        <v>3213.0</v>
      </c>
      <c r="C3215" s="2013">
        <v>386.0</v>
      </c>
      <c r="D3215" s="2013">
        <v>771.0</v>
      </c>
      <c r="E3215" s="2013">
        <v>514.0</v>
      </c>
      <c r="F3215" s="2013">
        <v>514.0</v>
      </c>
      <c r="G3215" s="2013">
        <v>514.0</v>
      </c>
      <c r="H3215" s="2013">
        <v>514.0</v>
      </c>
    </row>
    <row r="3216">
      <c r="B3216" s="2013">
        <v>3214.0</v>
      </c>
      <c r="C3216" s="2013">
        <v>386.0</v>
      </c>
      <c r="D3216" s="2013">
        <v>772.0</v>
      </c>
      <c r="E3216" s="2013">
        <v>514.0</v>
      </c>
      <c r="F3216" s="2013">
        <v>514.0</v>
      </c>
      <c r="G3216" s="2013">
        <v>514.0</v>
      </c>
      <c r="H3216" s="2013">
        <v>514.0</v>
      </c>
    </row>
    <row r="3217">
      <c r="B3217" s="2013">
        <v>3215.0</v>
      </c>
      <c r="C3217" s="2013">
        <v>386.0</v>
      </c>
      <c r="D3217" s="2013">
        <v>771.0</v>
      </c>
      <c r="E3217" s="2013">
        <v>514.0</v>
      </c>
      <c r="F3217" s="2013">
        <v>514.0</v>
      </c>
      <c r="G3217" s="2013">
        <v>515.0</v>
      </c>
      <c r="H3217" s="2013">
        <v>515.0</v>
      </c>
    </row>
    <row r="3218">
      <c r="B3218" s="2013">
        <v>3216.0</v>
      </c>
      <c r="C3218" s="2013">
        <v>386.0</v>
      </c>
      <c r="D3218" s="2013">
        <v>772.0</v>
      </c>
      <c r="E3218" s="2013">
        <v>514.0</v>
      </c>
      <c r="F3218" s="2013">
        <v>514.0</v>
      </c>
      <c r="G3218" s="2013">
        <v>515.0</v>
      </c>
      <c r="H3218" s="2013">
        <v>515.0</v>
      </c>
    </row>
    <row r="3219">
      <c r="B3219" s="2013">
        <v>3217.0</v>
      </c>
      <c r="C3219" s="2013">
        <v>386.0</v>
      </c>
      <c r="D3219" s="2013">
        <v>773.0</v>
      </c>
      <c r="E3219" s="2013">
        <v>514.0</v>
      </c>
      <c r="F3219" s="2013">
        <v>514.0</v>
      </c>
      <c r="G3219" s="2013">
        <v>515.0</v>
      </c>
      <c r="H3219" s="2013">
        <v>515.0</v>
      </c>
    </row>
    <row r="3220">
      <c r="B3220" s="2013">
        <v>3218.0</v>
      </c>
      <c r="C3220" s="2013">
        <v>386.0</v>
      </c>
      <c r="D3220" s="2013">
        <v>772.0</v>
      </c>
      <c r="E3220" s="2013">
        <v>515.0</v>
      </c>
      <c r="F3220" s="2013">
        <v>515.0</v>
      </c>
      <c r="G3220" s="2013">
        <v>515.0</v>
      </c>
      <c r="H3220" s="2013">
        <v>515.0</v>
      </c>
    </row>
    <row r="3221">
      <c r="B3221" s="2013">
        <v>3219.0</v>
      </c>
      <c r="C3221" s="2013">
        <v>386.0</v>
      </c>
      <c r="D3221" s="2013">
        <v>773.0</v>
      </c>
      <c r="E3221" s="2013">
        <v>515.0</v>
      </c>
      <c r="F3221" s="2013">
        <v>515.0</v>
      </c>
      <c r="G3221" s="2013">
        <v>515.0</v>
      </c>
      <c r="H3221" s="2013">
        <v>515.0</v>
      </c>
    </row>
    <row r="3222">
      <c r="B3222" s="2013">
        <v>3220.0</v>
      </c>
      <c r="C3222" s="2013">
        <v>387.0</v>
      </c>
      <c r="D3222" s="2013">
        <v>773.0</v>
      </c>
      <c r="E3222" s="2013">
        <v>515.0</v>
      </c>
      <c r="F3222" s="2013">
        <v>515.0</v>
      </c>
      <c r="G3222" s="2013">
        <v>515.0</v>
      </c>
      <c r="H3222" s="2013">
        <v>515.0</v>
      </c>
    </row>
    <row r="3223">
      <c r="B3223" s="2013">
        <v>3221.0</v>
      </c>
      <c r="C3223" s="2013">
        <v>386.0</v>
      </c>
      <c r="D3223" s="2013">
        <v>773.0</v>
      </c>
      <c r="E3223" s="2013">
        <v>515.0</v>
      </c>
      <c r="F3223" s="2013">
        <v>515.0</v>
      </c>
      <c r="G3223" s="2013">
        <v>516.0</v>
      </c>
      <c r="H3223" s="2013">
        <v>516.0</v>
      </c>
    </row>
    <row r="3224">
      <c r="B3224" s="2013">
        <v>3222.0</v>
      </c>
      <c r="C3224" s="2013">
        <v>387.0</v>
      </c>
      <c r="D3224" s="2013">
        <v>773.0</v>
      </c>
      <c r="E3224" s="2013">
        <v>515.0</v>
      </c>
      <c r="F3224" s="2013">
        <v>515.0</v>
      </c>
      <c r="G3224" s="2013">
        <v>516.0</v>
      </c>
      <c r="H3224" s="2013">
        <v>516.0</v>
      </c>
    </row>
    <row r="3225">
      <c r="B3225" s="2013">
        <v>3223.0</v>
      </c>
      <c r="C3225" s="2013">
        <v>386.0</v>
      </c>
      <c r="D3225" s="2013">
        <v>773.0</v>
      </c>
      <c r="E3225" s="2013">
        <v>516.0</v>
      </c>
      <c r="F3225" s="2013">
        <v>516.0</v>
      </c>
      <c r="G3225" s="2013">
        <v>516.0</v>
      </c>
      <c r="H3225" s="2013">
        <v>516.0</v>
      </c>
    </row>
    <row r="3226">
      <c r="B3226" s="2013">
        <v>3224.0</v>
      </c>
      <c r="C3226" s="2013">
        <v>387.0</v>
      </c>
      <c r="D3226" s="2013">
        <v>773.0</v>
      </c>
      <c r="E3226" s="2013">
        <v>516.0</v>
      </c>
      <c r="F3226" s="2013">
        <v>516.0</v>
      </c>
      <c r="G3226" s="2013">
        <v>516.0</v>
      </c>
      <c r="H3226" s="2013">
        <v>516.0</v>
      </c>
    </row>
    <row r="3227">
      <c r="B3227" s="2013">
        <v>3225.0</v>
      </c>
      <c r="C3227" s="2013">
        <v>387.0</v>
      </c>
      <c r="D3227" s="2013">
        <v>774.0</v>
      </c>
      <c r="E3227" s="2013">
        <v>516.0</v>
      </c>
      <c r="F3227" s="2013">
        <v>516.0</v>
      </c>
      <c r="G3227" s="2013">
        <v>516.0</v>
      </c>
      <c r="H3227" s="2013">
        <v>516.0</v>
      </c>
    </row>
    <row r="3228">
      <c r="B3228" s="2013">
        <v>3226.0</v>
      </c>
      <c r="C3228" s="2013">
        <v>387.0</v>
      </c>
      <c r="D3228" s="2013">
        <v>775.0</v>
      </c>
      <c r="E3228" s="2013">
        <v>516.0</v>
      </c>
      <c r="F3228" s="2013">
        <v>516.0</v>
      </c>
      <c r="G3228" s="2013">
        <v>516.0</v>
      </c>
      <c r="H3228" s="2013">
        <v>516.0</v>
      </c>
    </row>
    <row r="3229">
      <c r="B3229" s="2013">
        <v>3227.0</v>
      </c>
      <c r="C3229" s="2013">
        <v>388.0</v>
      </c>
      <c r="D3229" s="2013">
        <v>775.0</v>
      </c>
      <c r="E3229" s="2013">
        <v>516.0</v>
      </c>
      <c r="F3229" s="2013">
        <v>516.0</v>
      </c>
      <c r="G3229" s="2013">
        <v>516.0</v>
      </c>
      <c r="H3229" s="2013">
        <v>516.0</v>
      </c>
    </row>
    <row r="3230">
      <c r="B3230" s="2013">
        <v>3228.0</v>
      </c>
      <c r="C3230" s="2013">
        <v>387.0</v>
      </c>
      <c r="D3230" s="2013">
        <v>775.0</v>
      </c>
      <c r="E3230" s="2013">
        <v>516.0</v>
      </c>
      <c r="F3230" s="2013">
        <v>516.0</v>
      </c>
      <c r="G3230" s="2013">
        <v>517.0</v>
      </c>
      <c r="H3230" s="2013">
        <v>517.0</v>
      </c>
    </row>
    <row r="3231">
      <c r="B3231" s="2013">
        <v>3229.0</v>
      </c>
      <c r="C3231" s="2013">
        <v>388.0</v>
      </c>
      <c r="D3231" s="2013">
        <v>775.0</v>
      </c>
      <c r="E3231" s="2013">
        <v>516.0</v>
      </c>
      <c r="F3231" s="2013">
        <v>516.0</v>
      </c>
      <c r="G3231" s="2013">
        <v>517.0</v>
      </c>
      <c r="H3231" s="2013">
        <v>517.0</v>
      </c>
    </row>
    <row r="3232">
      <c r="B3232" s="2013">
        <v>3230.0</v>
      </c>
      <c r="C3232" s="2013">
        <v>387.0</v>
      </c>
      <c r="D3232" s="2013">
        <v>775.0</v>
      </c>
      <c r="E3232" s="2013">
        <v>517.0</v>
      </c>
      <c r="F3232" s="2013">
        <v>517.0</v>
      </c>
      <c r="G3232" s="2013">
        <v>517.0</v>
      </c>
      <c r="H3232" s="2013">
        <v>517.0</v>
      </c>
    </row>
    <row r="3233">
      <c r="B3233" s="2013">
        <v>3231.0</v>
      </c>
      <c r="C3233" s="2013">
        <v>388.0</v>
      </c>
      <c r="D3233" s="2013">
        <v>775.0</v>
      </c>
      <c r="E3233" s="2013">
        <v>517.0</v>
      </c>
      <c r="F3233" s="2013">
        <v>517.0</v>
      </c>
      <c r="G3233" s="2013">
        <v>517.0</v>
      </c>
      <c r="H3233" s="2013">
        <v>517.0</v>
      </c>
    </row>
    <row r="3234">
      <c r="B3234" s="2013">
        <v>3232.0</v>
      </c>
      <c r="C3234" s="2013">
        <v>388.0</v>
      </c>
      <c r="D3234" s="2013">
        <v>776.0</v>
      </c>
      <c r="E3234" s="2013">
        <v>517.0</v>
      </c>
      <c r="F3234" s="2013">
        <v>517.0</v>
      </c>
      <c r="G3234" s="2013">
        <v>517.0</v>
      </c>
      <c r="H3234" s="2013">
        <v>517.0</v>
      </c>
    </row>
    <row r="3235">
      <c r="B3235" s="2013">
        <v>3233.0</v>
      </c>
      <c r="C3235" s="2013">
        <v>388.0</v>
      </c>
      <c r="D3235" s="2013">
        <v>775.0</v>
      </c>
      <c r="E3235" s="2013">
        <v>517.0</v>
      </c>
      <c r="F3235" s="2013">
        <v>517.0</v>
      </c>
      <c r="G3235" s="2013">
        <v>518.0</v>
      </c>
      <c r="H3235" s="2013">
        <v>518.0</v>
      </c>
    </row>
    <row r="3236">
      <c r="B3236" s="2013">
        <v>3234.0</v>
      </c>
      <c r="C3236" s="2013">
        <v>388.0</v>
      </c>
      <c r="D3236" s="2013">
        <v>776.0</v>
      </c>
      <c r="E3236" s="2013">
        <v>517.0</v>
      </c>
      <c r="F3236" s="2013">
        <v>517.0</v>
      </c>
      <c r="G3236" s="2013">
        <v>518.0</v>
      </c>
      <c r="H3236" s="2013">
        <v>518.0</v>
      </c>
    </row>
    <row r="3237">
      <c r="B3237" s="2013">
        <v>3235.0</v>
      </c>
      <c r="C3237" s="2013">
        <v>388.0</v>
      </c>
      <c r="D3237" s="2013">
        <v>777.0</v>
      </c>
      <c r="E3237" s="2013">
        <v>517.0</v>
      </c>
      <c r="F3237" s="2013">
        <v>517.0</v>
      </c>
      <c r="G3237" s="2013">
        <v>518.0</v>
      </c>
      <c r="H3237" s="2013">
        <v>518.0</v>
      </c>
    </row>
    <row r="3238">
      <c r="B3238" s="2013">
        <v>3236.0</v>
      </c>
      <c r="C3238" s="2013">
        <v>388.0</v>
      </c>
      <c r="D3238" s="2013">
        <v>776.0</v>
      </c>
      <c r="E3238" s="2013">
        <v>518.0</v>
      </c>
      <c r="F3238" s="2013">
        <v>518.0</v>
      </c>
      <c r="G3238" s="2013">
        <v>518.0</v>
      </c>
      <c r="H3238" s="2013">
        <v>518.0</v>
      </c>
    </row>
    <row r="3239">
      <c r="B3239" s="2013">
        <v>3237.0</v>
      </c>
      <c r="C3239" s="2013">
        <v>388.0</v>
      </c>
      <c r="D3239" s="2013">
        <v>777.0</v>
      </c>
      <c r="E3239" s="2013">
        <v>518.0</v>
      </c>
      <c r="F3239" s="2013">
        <v>518.0</v>
      </c>
      <c r="G3239" s="2013">
        <v>518.0</v>
      </c>
      <c r="H3239" s="2013">
        <v>518.0</v>
      </c>
    </row>
    <row r="3240">
      <c r="B3240" s="2013">
        <v>3238.0</v>
      </c>
      <c r="C3240" s="2013">
        <v>389.0</v>
      </c>
      <c r="D3240" s="2013">
        <v>777.0</v>
      </c>
      <c r="E3240" s="2013">
        <v>518.0</v>
      </c>
      <c r="F3240" s="2013">
        <v>518.0</v>
      </c>
      <c r="G3240" s="2013">
        <v>518.0</v>
      </c>
      <c r="H3240" s="2013">
        <v>518.0</v>
      </c>
    </row>
    <row r="3241">
      <c r="B3241" s="2013">
        <v>3239.0</v>
      </c>
      <c r="C3241" s="2013">
        <v>389.0</v>
      </c>
      <c r="D3241" s="2013">
        <v>778.0</v>
      </c>
      <c r="E3241" s="2013">
        <v>518.0</v>
      </c>
      <c r="F3241" s="2013">
        <v>518.0</v>
      </c>
      <c r="G3241" s="2013">
        <v>518.0</v>
      </c>
      <c r="H3241" s="2013">
        <v>518.0</v>
      </c>
    </row>
    <row r="3242">
      <c r="B3242" s="2013">
        <v>3240.0</v>
      </c>
      <c r="C3242" s="2013">
        <v>389.0</v>
      </c>
      <c r="D3242" s="2013">
        <v>777.0</v>
      </c>
      <c r="E3242" s="2013">
        <v>518.0</v>
      </c>
      <c r="F3242" s="2013">
        <v>518.0</v>
      </c>
      <c r="G3242" s="2013">
        <v>519.0</v>
      </c>
      <c r="H3242" s="2013">
        <v>519.0</v>
      </c>
    </row>
    <row r="3243">
      <c r="B3243" s="2013">
        <v>3241.0</v>
      </c>
      <c r="C3243" s="2013">
        <v>389.0</v>
      </c>
      <c r="D3243" s="2013">
        <v>778.0</v>
      </c>
      <c r="E3243" s="2013">
        <v>518.0</v>
      </c>
      <c r="F3243" s="2013">
        <v>518.0</v>
      </c>
      <c r="G3243" s="2013">
        <v>519.0</v>
      </c>
      <c r="H3243" s="2013">
        <v>519.0</v>
      </c>
    </row>
    <row r="3244">
      <c r="B3244" s="2013">
        <v>3242.0</v>
      </c>
      <c r="C3244" s="2013">
        <v>389.0</v>
      </c>
      <c r="D3244" s="2013">
        <v>779.0</v>
      </c>
      <c r="E3244" s="2013">
        <v>518.0</v>
      </c>
      <c r="F3244" s="2013">
        <v>518.0</v>
      </c>
      <c r="G3244" s="2013">
        <v>519.0</v>
      </c>
      <c r="H3244" s="2013">
        <v>519.0</v>
      </c>
    </row>
    <row r="3245">
      <c r="B3245" s="2013">
        <v>3243.0</v>
      </c>
      <c r="C3245" s="2013">
        <v>389.0</v>
      </c>
      <c r="D3245" s="2013">
        <v>778.0</v>
      </c>
      <c r="E3245" s="2013">
        <v>519.0</v>
      </c>
      <c r="F3245" s="2013">
        <v>519.0</v>
      </c>
      <c r="G3245" s="2013">
        <v>519.0</v>
      </c>
      <c r="H3245" s="2013">
        <v>519.0</v>
      </c>
    </row>
    <row r="3246">
      <c r="B3246" s="2013">
        <v>3244.0</v>
      </c>
      <c r="C3246" s="2013">
        <v>389.0</v>
      </c>
      <c r="D3246" s="2013">
        <v>779.0</v>
      </c>
      <c r="E3246" s="2013">
        <v>519.0</v>
      </c>
      <c r="F3246" s="2013">
        <v>519.0</v>
      </c>
      <c r="G3246" s="2013">
        <v>519.0</v>
      </c>
      <c r="H3246" s="2013">
        <v>519.0</v>
      </c>
    </row>
    <row r="3247">
      <c r="B3247" s="2013">
        <v>3245.0</v>
      </c>
      <c r="C3247" s="2013">
        <v>390.0</v>
      </c>
      <c r="D3247" s="2013">
        <v>779.0</v>
      </c>
      <c r="E3247" s="2013">
        <v>519.0</v>
      </c>
      <c r="F3247" s="2013">
        <v>519.0</v>
      </c>
      <c r="G3247" s="2013">
        <v>519.0</v>
      </c>
      <c r="H3247" s="2013">
        <v>519.0</v>
      </c>
    </row>
    <row r="3248">
      <c r="B3248" s="2013">
        <v>3246.0</v>
      </c>
      <c r="C3248" s="2013">
        <v>389.0</v>
      </c>
      <c r="D3248" s="2013">
        <v>779.0</v>
      </c>
      <c r="E3248" s="2013">
        <v>519.0</v>
      </c>
      <c r="F3248" s="2013">
        <v>519.0</v>
      </c>
      <c r="G3248" s="2013">
        <v>520.0</v>
      </c>
      <c r="H3248" s="2013">
        <v>520.0</v>
      </c>
    </row>
    <row r="3249">
      <c r="B3249" s="2013">
        <v>3247.0</v>
      </c>
      <c r="C3249" s="2013">
        <v>390.0</v>
      </c>
      <c r="D3249" s="2013">
        <v>779.0</v>
      </c>
      <c r="E3249" s="2013">
        <v>519.0</v>
      </c>
      <c r="F3249" s="2013">
        <v>519.0</v>
      </c>
      <c r="G3249" s="2013">
        <v>520.0</v>
      </c>
      <c r="H3249" s="2013">
        <v>520.0</v>
      </c>
    </row>
    <row r="3250">
      <c r="B3250" s="2013">
        <v>3248.0</v>
      </c>
      <c r="C3250" s="2013">
        <v>389.0</v>
      </c>
      <c r="D3250" s="2013">
        <v>779.0</v>
      </c>
      <c r="E3250" s="2013">
        <v>520.0</v>
      </c>
      <c r="F3250" s="2013">
        <v>520.0</v>
      </c>
      <c r="G3250" s="2013">
        <v>520.0</v>
      </c>
      <c r="H3250" s="2013">
        <v>520.0</v>
      </c>
    </row>
    <row r="3251">
      <c r="B3251" s="2013">
        <v>3249.0</v>
      </c>
      <c r="C3251" s="2013">
        <v>390.0</v>
      </c>
      <c r="D3251" s="2013">
        <v>779.0</v>
      </c>
      <c r="E3251" s="2013">
        <v>520.0</v>
      </c>
      <c r="F3251" s="2013">
        <v>520.0</v>
      </c>
      <c r="G3251" s="2013">
        <v>520.0</v>
      </c>
      <c r="H3251" s="2013">
        <v>520.0</v>
      </c>
    </row>
    <row r="3252">
      <c r="B3252" s="2013">
        <v>3250.0</v>
      </c>
      <c r="C3252" s="2013">
        <v>390.0</v>
      </c>
      <c r="D3252" s="2013">
        <v>780.0</v>
      </c>
      <c r="E3252" s="2013">
        <v>520.0</v>
      </c>
      <c r="F3252" s="2013">
        <v>520.0</v>
      </c>
      <c r="G3252" s="2013">
        <v>520.0</v>
      </c>
      <c r="H3252" s="2013">
        <v>520.0</v>
      </c>
    </row>
    <row r="3253">
      <c r="B3253" s="2013">
        <v>3251.0</v>
      </c>
      <c r="C3253" s="2013">
        <v>390.0</v>
      </c>
      <c r="D3253" s="2013">
        <v>781.0</v>
      </c>
      <c r="E3253" s="2013">
        <v>520.0</v>
      </c>
      <c r="F3253" s="2013">
        <v>520.0</v>
      </c>
      <c r="G3253" s="2013">
        <v>520.0</v>
      </c>
      <c r="H3253" s="2013">
        <v>520.0</v>
      </c>
    </row>
    <row r="3254">
      <c r="B3254" s="2013">
        <v>3252.0</v>
      </c>
      <c r="C3254" s="2013">
        <v>391.0</v>
      </c>
      <c r="D3254" s="2013">
        <v>781.0</v>
      </c>
      <c r="E3254" s="2013">
        <v>520.0</v>
      </c>
      <c r="F3254" s="2013">
        <v>520.0</v>
      </c>
      <c r="G3254" s="2013">
        <v>520.0</v>
      </c>
      <c r="H3254" s="2013">
        <v>520.0</v>
      </c>
    </row>
    <row r="3255">
      <c r="B3255" s="2013">
        <v>3253.0</v>
      </c>
      <c r="C3255" s="2013">
        <v>390.0</v>
      </c>
      <c r="D3255" s="2013">
        <v>781.0</v>
      </c>
      <c r="E3255" s="2013">
        <v>520.0</v>
      </c>
      <c r="F3255" s="2013">
        <v>520.0</v>
      </c>
      <c r="G3255" s="2013">
        <v>521.0</v>
      </c>
      <c r="H3255" s="2013">
        <v>521.0</v>
      </c>
    </row>
    <row r="3256">
      <c r="B3256" s="2013">
        <v>3254.0</v>
      </c>
      <c r="C3256" s="2013">
        <v>391.0</v>
      </c>
      <c r="D3256" s="2013">
        <v>781.0</v>
      </c>
      <c r="E3256" s="2013">
        <v>520.0</v>
      </c>
      <c r="F3256" s="2013">
        <v>520.0</v>
      </c>
      <c r="G3256" s="2013">
        <v>521.0</v>
      </c>
      <c r="H3256" s="2013">
        <v>521.0</v>
      </c>
    </row>
    <row r="3257">
      <c r="B3257" s="2013">
        <v>3255.0</v>
      </c>
      <c r="C3257" s="2013">
        <v>390.0</v>
      </c>
      <c r="D3257" s="2013">
        <v>781.0</v>
      </c>
      <c r="E3257" s="2013">
        <v>521.0</v>
      </c>
      <c r="F3257" s="2013">
        <v>521.0</v>
      </c>
      <c r="G3257" s="2013">
        <v>521.0</v>
      </c>
      <c r="H3257" s="2013">
        <v>521.0</v>
      </c>
    </row>
    <row r="3258">
      <c r="B3258" s="2013">
        <v>3256.0</v>
      </c>
      <c r="C3258" s="2013">
        <v>391.0</v>
      </c>
      <c r="D3258" s="2013">
        <v>781.0</v>
      </c>
      <c r="E3258" s="2013">
        <v>521.0</v>
      </c>
      <c r="F3258" s="2013">
        <v>521.0</v>
      </c>
      <c r="G3258" s="2013">
        <v>521.0</v>
      </c>
      <c r="H3258" s="2013">
        <v>521.0</v>
      </c>
    </row>
    <row r="3259">
      <c r="B3259" s="2013">
        <v>3257.0</v>
      </c>
      <c r="C3259" s="2013">
        <v>391.0</v>
      </c>
      <c r="D3259" s="2013">
        <v>782.0</v>
      </c>
      <c r="E3259" s="2013">
        <v>521.0</v>
      </c>
      <c r="F3259" s="2013">
        <v>521.0</v>
      </c>
      <c r="G3259" s="2013">
        <v>521.0</v>
      </c>
      <c r="H3259" s="2013">
        <v>521.0</v>
      </c>
    </row>
    <row r="3260">
      <c r="B3260" s="2013">
        <v>3258.0</v>
      </c>
      <c r="C3260" s="2013">
        <v>391.0</v>
      </c>
      <c r="D3260" s="2013">
        <v>781.0</v>
      </c>
      <c r="E3260" s="2013">
        <v>521.0</v>
      </c>
      <c r="F3260" s="2013">
        <v>521.0</v>
      </c>
      <c r="G3260" s="2013">
        <v>522.0</v>
      </c>
      <c r="H3260" s="2013">
        <v>522.0</v>
      </c>
    </row>
    <row r="3261">
      <c r="B3261" s="2013">
        <v>3259.0</v>
      </c>
      <c r="C3261" s="2013">
        <v>391.0</v>
      </c>
      <c r="D3261" s="2013">
        <v>782.0</v>
      </c>
      <c r="E3261" s="2013">
        <v>521.0</v>
      </c>
      <c r="F3261" s="2013">
        <v>521.0</v>
      </c>
      <c r="G3261" s="2013">
        <v>522.0</v>
      </c>
      <c r="H3261" s="2013">
        <v>522.0</v>
      </c>
    </row>
    <row r="3262">
      <c r="B3262" s="2013">
        <v>3260.0</v>
      </c>
      <c r="C3262" s="2013">
        <v>391.0</v>
      </c>
      <c r="D3262" s="2013">
        <v>783.0</v>
      </c>
      <c r="E3262" s="2013">
        <v>521.0</v>
      </c>
      <c r="F3262" s="2013">
        <v>521.0</v>
      </c>
      <c r="G3262" s="2013">
        <v>522.0</v>
      </c>
      <c r="H3262" s="2013">
        <v>522.0</v>
      </c>
    </row>
    <row r="3263">
      <c r="B3263" s="2013">
        <v>3261.0</v>
      </c>
      <c r="C3263" s="2013">
        <v>391.0</v>
      </c>
      <c r="D3263" s="2013">
        <v>782.0</v>
      </c>
      <c r="E3263" s="2013">
        <v>522.0</v>
      </c>
      <c r="F3263" s="2013">
        <v>522.0</v>
      </c>
      <c r="G3263" s="2013">
        <v>522.0</v>
      </c>
      <c r="H3263" s="2013">
        <v>522.0</v>
      </c>
    </row>
    <row r="3264">
      <c r="B3264" s="2013">
        <v>3262.0</v>
      </c>
      <c r="C3264" s="2013">
        <v>391.0</v>
      </c>
      <c r="D3264" s="2013">
        <v>783.0</v>
      </c>
      <c r="E3264" s="2013">
        <v>522.0</v>
      </c>
      <c r="F3264" s="2013">
        <v>522.0</v>
      </c>
      <c r="G3264" s="2013">
        <v>522.0</v>
      </c>
      <c r="H3264" s="2013">
        <v>522.0</v>
      </c>
    </row>
    <row r="3265">
      <c r="B3265" s="2013">
        <v>3263.0</v>
      </c>
      <c r="C3265" s="2013">
        <v>392.0</v>
      </c>
      <c r="D3265" s="2013">
        <v>783.0</v>
      </c>
      <c r="E3265" s="2013">
        <v>522.0</v>
      </c>
      <c r="F3265" s="2013">
        <v>522.0</v>
      </c>
      <c r="G3265" s="2013">
        <v>522.0</v>
      </c>
      <c r="H3265" s="2013">
        <v>522.0</v>
      </c>
    </row>
    <row r="3266">
      <c r="B3266" s="2013">
        <v>3264.0</v>
      </c>
      <c r="C3266" s="2013">
        <v>392.0</v>
      </c>
      <c r="D3266" s="2013">
        <v>784.0</v>
      </c>
      <c r="E3266" s="2013">
        <v>522.0</v>
      </c>
      <c r="F3266" s="2013">
        <v>522.0</v>
      </c>
      <c r="G3266" s="2013">
        <v>522.0</v>
      </c>
      <c r="H3266" s="2013">
        <v>522.0</v>
      </c>
    </row>
    <row r="3267">
      <c r="B3267" s="2013">
        <v>3265.0</v>
      </c>
      <c r="C3267" s="2013">
        <v>392.0</v>
      </c>
      <c r="D3267" s="2013">
        <v>783.0</v>
      </c>
      <c r="E3267" s="2013">
        <v>522.0</v>
      </c>
      <c r="F3267" s="2013">
        <v>522.0</v>
      </c>
      <c r="G3267" s="2013">
        <v>523.0</v>
      </c>
      <c r="H3267" s="2013">
        <v>523.0</v>
      </c>
    </row>
    <row r="3268">
      <c r="B3268" s="2013">
        <v>3266.0</v>
      </c>
      <c r="C3268" s="2013">
        <v>392.0</v>
      </c>
      <c r="D3268" s="2013">
        <v>784.0</v>
      </c>
      <c r="E3268" s="2013">
        <v>522.0</v>
      </c>
      <c r="F3268" s="2013">
        <v>522.0</v>
      </c>
      <c r="G3268" s="2013">
        <v>523.0</v>
      </c>
      <c r="H3268" s="2013">
        <v>523.0</v>
      </c>
    </row>
    <row r="3269">
      <c r="B3269" s="2013">
        <v>3267.0</v>
      </c>
      <c r="C3269" s="2013">
        <v>392.0</v>
      </c>
      <c r="D3269" s="2013">
        <v>785.0</v>
      </c>
      <c r="E3269" s="2013">
        <v>522.0</v>
      </c>
      <c r="F3269" s="2013">
        <v>522.0</v>
      </c>
      <c r="G3269" s="2013">
        <v>523.0</v>
      </c>
      <c r="H3269" s="2013">
        <v>523.0</v>
      </c>
    </row>
    <row r="3270">
      <c r="B3270" s="2013">
        <v>3268.0</v>
      </c>
      <c r="C3270" s="2013">
        <v>392.0</v>
      </c>
      <c r="D3270" s="2013">
        <v>784.0</v>
      </c>
      <c r="E3270" s="2013">
        <v>523.0</v>
      </c>
      <c r="F3270" s="2013">
        <v>523.0</v>
      </c>
      <c r="G3270" s="2013">
        <v>523.0</v>
      </c>
      <c r="H3270" s="2013">
        <v>523.0</v>
      </c>
    </row>
    <row r="3271">
      <c r="B3271" s="2013">
        <v>3269.0</v>
      </c>
      <c r="C3271" s="2013">
        <v>392.0</v>
      </c>
      <c r="D3271" s="2013">
        <v>785.0</v>
      </c>
      <c r="E3271" s="2013">
        <v>523.0</v>
      </c>
      <c r="F3271" s="2013">
        <v>523.0</v>
      </c>
      <c r="G3271" s="2013">
        <v>523.0</v>
      </c>
      <c r="H3271" s="2013">
        <v>523.0</v>
      </c>
    </row>
    <row r="3272">
      <c r="B3272" s="2013">
        <v>3270.0</v>
      </c>
      <c r="C3272" s="2013">
        <v>393.0</v>
      </c>
      <c r="D3272" s="2013">
        <v>785.0</v>
      </c>
      <c r="E3272" s="2013">
        <v>523.0</v>
      </c>
      <c r="F3272" s="2013">
        <v>523.0</v>
      </c>
      <c r="G3272" s="2013">
        <v>523.0</v>
      </c>
      <c r="H3272" s="2013">
        <v>523.0</v>
      </c>
    </row>
    <row r="3273">
      <c r="B3273" s="2013">
        <v>3271.0</v>
      </c>
      <c r="C3273" s="2013">
        <v>392.0</v>
      </c>
      <c r="D3273" s="2013">
        <v>785.0</v>
      </c>
      <c r="E3273" s="2013">
        <v>523.0</v>
      </c>
      <c r="F3273" s="2013">
        <v>523.0</v>
      </c>
      <c r="G3273" s="2013">
        <v>524.0</v>
      </c>
      <c r="H3273" s="2013">
        <v>524.0</v>
      </c>
    </row>
    <row r="3274">
      <c r="B3274" s="2013">
        <v>3272.0</v>
      </c>
      <c r="C3274" s="2013">
        <v>393.0</v>
      </c>
      <c r="D3274" s="2013">
        <v>785.0</v>
      </c>
      <c r="E3274" s="2013">
        <v>523.0</v>
      </c>
      <c r="F3274" s="2013">
        <v>523.0</v>
      </c>
      <c r="G3274" s="2013">
        <v>524.0</v>
      </c>
      <c r="H3274" s="2013">
        <v>524.0</v>
      </c>
    </row>
    <row r="3275">
      <c r="B3275" s="2013">
        <v>3273.0</v>
      </c>
      <c r="C3275" s="2013">
        <v>392.0</v>
      </c>
      <c r="D3275" s="2013">
        <v>785.0</v>
      </c>
      <c r="E3275" s="2013">
        <v>524.0</v>
      </c>
      <c r="F3275" s="2013">
        <v>524.0</v>
      </c>
      <c r="G3275" s="2013">
        <v>524.0</v>
      </c>
      <c r="H3275" s="2013">
        <v>524.0</v>
      </c>
    </row>
    <row r="3276">
      <c r="B3276" s="2013">
        <v>3274.0</v>
      </c>
      <c r="C3276" s="2013">
        <v>393.0</v>
      </c>
      <c r="D3276" s="2013">
        <v>785.0</v>
      </c>
      <c r="E3276" s="2013">
        <v>524.0</v>
      </c>
      <c r="F3276" s="2013">
        <v>524.0</v>
      </c>
      <c r="G3276" s="2013">
        <v>524.0</v>
      </c>
      <c r="H3276" s="2013">
        <v>524.0</v>
      </c>
    </row>
    <row r="3277">
      <c r="B3277" s="2013">
        <v>3275.0</v>
      </c>
      <c r="C3277" s="2013">
        <v>393.0</v>
      </c>
      <c r="D3277" s="2013">
        <v>786.0</v>
      </c>
      <c r="E3277" s="2013">
        <v>524.0</v>
      </c>
      <c r="F3277" s="2013">
        <v>524.0</v>
      </c>
      <c r="G3277" s="2013">
        <v>524.0</v>
      </c>
      <c r="H3277" s="2013">
        <v>524.0</v>
      </c>
    </row>
    <row r="3278">
      <c r="B3278" s="2013">
        <v>3276.0</v>
      </c>
      <c r="C3278" s="2013">
        <v>393.0</v>
      </c>
      <c r="D3278" s="2013">
        <v>787.0</v>
      </c>
      <c r="E3278" s="2013">
        <v>524.0</v>
      </c>
      <c r="F3278" s="2013">
        <v>524.0</v>
      </c>
      <c r="G3278" s="2013">
        <v>524.0</v>
      </c>
      <c r="H3278" s="2013">
        <v>524.0</v>
      </c>
    </row>
    <row r="3279">
      <c r="B3279" s="2013">
        <v>3277.0</v>
      </c>
      <c r="C3279" s="2013">
        <v>394.0</v>
      </c>
      <c r="D3279" s="2013">
        <v>787.0</v>
      </c>
      <c r="E3279" s="2013">
        <v>524.0</v>
      </c>
      <c r="F3279" s="2013">
        <v>524.0</v>
      </c>
      <c r="G3279" s="2013">
        <v>524.0</v>
      </c>
      <c r="H3279" s="2013">
        <v>524.0</v>
      </c>
    </row>
    <row r="3280">
      <c r="B3280" s="2013">
        <v>3278.0</v>
      </c>
      <c r="C3280" s="2013">
        <v>393.0</v>
      </c>
      <c r="D3280" s="2013">
        <v>787.0</v>
      </c>
      <c r="E3280" s="2013">
        <v>524.0</v>
      </c>
      <c r="F3280" s="2013">
        <v>524.0</v>
      </c>
      <c r="G3280" s="2013">
        <v>525.0</v>
      </c>
      <c r="H3280" s="2013">
        <v>525.0</v>
      </c>
    </row>
    <row r="3281">
      <c r="B3281" s="2013">
        <v>3279.0</v>
      </c>
      <c r="C3281" s="2013">
        <v>394.0</v>
      </c>
      <c r="D3281" s="2013">
        <v>787.0</v>
      </c>
      <c r="E3281" s="2013">
        <v>524.0</v>
      </c>
      <c r="F3281" s="2013">
        <v>524.0</v>
      </c>
      <c r="G3281" s="2013">
        <v>525.0</v>
      </c>
      <c r="H3281" s="2013">
        <v>525.0</v>
      </c>
    </row>
    <row r="3282">
      <c r="B3282" s="2013">
        <v>3280.0</v>
      </c>
      <c r="C3282" s="2013">
        <v>393.0</v>
      </c>
      <c r="D3282" s="2013">
        <v>787.0</v>
      </c>
      <c r="E3282" s="2013">
        <v>525.0</v>
      </c>
      <c r="F3282" s="2013">
        <v>525.0</v>
      </c>
      <c r="G3282" s="2013">
        <v>525.0</v>
      </c>
      <c r="H3282" s="2013">
        <v>525.0</v>
      </c>
    </row>
    <row r="3283">
      <c r="B3283" s="2013">
        <v>3281.0</v>
      </c>
      <c r="C3283" s="2013">
        <v>394.0</v>
      </c>
      <c r="D3283" s="2013">
        <v>787.0</v>
      </c>
      <c r="E3283" s="2013">
        <v>525.0</v>
      </c>
      <c r="F3283" s="2013">
        <v>525.0</v>
      </c>
      <c r="G3283" s="2013">
        <v>525.0</v>
      </c>
      <c r="H3283" s="2013">
        <v>525.0</v>
      </c>
    </row>
    <row r="3284">
      <c r="B3284" s="2013">
        <v>3282.0</v>
      </c>
      <c r="C3284" s="2013">
        <v>394.0</v>
      </c>
      <c r="D3284" s="2013">
        <v>788.0</v>
      </c>
      <c r="E3284" s="2013">
        <v>525.0</v>
      </c>
      <c r="F3284" s="2013">
        <v>525.0</v>
      </c>
      <c r="G3284" s="2013">
        <v>525.0</v>
      </c>
      <c r="H3284" s="2013">
        <v>525.0</v>
      </c>
    </row>
    <row r="3285">
      <c r="B3285" s="2013">
        <v>3283.0</v>
      </c>
      <c r="C3285" s="2013">
        <v>394.0</v>
      </c>
      <c r="D3285" s="2013">
        <v>787.0</v>
      </c>
      <c r="E3285" s="2013">
        <v>525.0</v>
      </c>
      <c r="F3285" s="2013">
        <v>525.0</v>
      </c>
      <c r="G3285" s="2013">
        <v>526.0</v>
      </c>
      <c r="H3285" s="2013">
        <v>526.0</v>
      </c>
    </row>
    <row r="3286">
      <c r="B3286" s="2013">
        <v>3284.0</v>
      </c>
      <c r="C3286" s="2013">
        <v>394.0</v>
      </c>
      <c r="D3286" s="2013">
        <v>788.0</v>
      </c>
      <c r="E3286" s="2013">
        <v>525.0</v>
      </c>
      <c r="F3286" s="2013">
        <v>525.0</v>
      </c>
      <c r="G3286" s="2013">
        <v>526.0</v>
      </c>
      <c r="H3286" s="2013">
        <v>526.0</v>
      </c>
    </row>
    <row r="3287">
      <c r="B3287" s="2013">
        <v>3285.0</v>
      </c>
      <c r="C3287" s="2013">
        <v>394.0</v>
      </c>
      <c r="D3287" s="2013">
        <v>789.0</v>
      </c>
      <c r="E3287" s="2013">
        <v>525.0</v>
      </c>
      <c r="F3287" s="2013">
        <v>525.0</v>
      </c>
      <c r="G3287" s="2013">
        <v>526.0</v>
      </c>
      <c r="H3287" s="2013">
        <v>526.0</v>
      </c>
    </row>
    <row r="3288">
      <c r="B3288" s="2013">
        <v>3286.0</v>
      </c>
      <c r="C3288" s="2013">
        <v>394.0</v>
      </c>
      <c r="D3288" s="2013">
        <v>788.0</v>
      </c>
      <c r="E3288" s="2013">
        <v>526.0</v>
      </c>
      <c r="F3288" s="2013">
        <v>526.0</v>
      </c>
      <c r="G3288" s="2013">
        <v>526.0</v>
      </c>
      <c r="H3288" s="2013">
        <v>526.0</v>
      </c>
    </row>
    <row r="3289">
      <c r="B3289" s="2013">
        <v>3287.0</v>
      </c>
      <c r="C3289" s="2013">
        <v>394.0</v>
      </c>
      <c r="D3289" s="2013">
        <v>789.0</v>
      </c>
      <c r="E3289" s="2013">
        <v>526.0</v>
      </c>
      <c r="F3289" s="2013">
        <v>526.0</v>
      </c>
      <c r="G3289" s="2013">
        <v>526.0</v>
      </c>
      <c r="H3289" s="2013">
        <v>526.0</v>
      </c>
    </row>
    <row r="3290">
      <c r="B3290" s="2013">
        <v>3288.0</v>
      </c>
      <c r="C3290" s="2013">
        <v>395.0</v>
      </c>
      <c r="D3290" s="2013">
        <v>789.0</v>
      </c>
      <c r="E3290" s="2013">
        <v>526.0</v>
      </c>
      <c r="F3290" s="2013">
        <v>526.0</v>
      </c>
      <c r="G3290" s="2013">
        <v>526.0</v>
      </c>
      <c r="H3290" s="2013">
        <v>526.0</v>
      </c>
    </row>
    <row r="3291">
      <c r="B3291" s="2013">
        <v>3289.0</v>
      </c>
      <c r="C3291" s="2013">
        <v>395.0</v>
      </c>
      <c r="D3291" s="2013">
        <v>790.0</v>
      </c>
      <c r="E3291" s="2013">
        <v>526.0</v>
      </c>
      <c r="F3291" s="2013">
        <v>526.0</v>
      </c>
      <c r="G3291" s="2013">
        <v>526.0</v>
      </c>
      <c r="H3291" s="2013">
        <v>526.0</v>
      </c>
    </row>
    <row r="3292">
      <c r="B3292" s="2013">
        <v>3290.0</v>
      </c>
      <c r="C3292" s="2013">
        <v>395.0</v>
      </c>
      <c r="D3292" s="2013">
        <v>789.0</v>
      </c>
      <c r="E3292" s="2013">
        <v>526.0</v>
      </c>
      <c r="F3292" s="2013">
        <v>526.0</v>
      </c>
      <c r="G3292" s="2013">
        <v>527.0</v>
      </c>
      <c r="H3292" s="2013">
        <v>527.0</v>
      </c>
    </row>
    <row r="3293">
      <c r="B3293" s="2013">
        <v>3291.0</v>
      </c>
      <c r="C3293" s="2013">
        <v>395.0</v>
      </c>
      <c r="D3293" s="2013">
        <v>790.0</v>
      </c>
      <c r="E3293" s="2013">
        <v>526.0</v>
      </c>
      <c r="F3293" s="2013">
        <v>526.0</v>
      </c>
      <c r="G3293" s="2013">
        <v>527.0</v>
      </c>
      <c r="H3293" s="2013">
        <v>527.0</v>
      </c>
    </row>
    <row r="3294">
      <c r="B3294" s="2013">
        <v>3292.0</v>
      </c>
      <c r="C3294" s="2013">
        <v>395.0</v>
      </c>
      <c r="D3294" s="2013">
        <v>791.0</v>
      </c>
      <c r="E3294" s="2013">
        <v>526.0</v>
      </c>
      <c r="F3294" s="2013">
        <v>526.0</v>
      </c>
      <c r="G3294" s="2013">
        <v>527.0</v>
      </c>
      <c r="H3294" s="2013">
        <v>527.0</v>
      </c>
    </row>
    <row r="3295">
      <c r="B3295" s="2013">
        <v>3293.0</v>
      </c>
      <c r="C3295" s="2013">
        <v>395.0</v>
      </c>
      <c r="D3295" s="2013">
        <v>790.0</v>
      </c>
      <c r="E3295" s="2013">
        <v>527.0</v>
      </c>
      <c r="F3295" s="2013">
        <v>527.0</v>
      </c>
      <c r="G3295" s="2013">
        <v>527.0</v>
      </c>
      <c r="H3295" s="2013">
        <v>527.0</v>
      </c>
    </row>
    <row r="3296">
      <c r="B3296" s="2013">
        <v>3294.0</v>
      </c>
      <c r="C3296" s="2013">
        <v>395.0</v>
      </c>
      <c r="D3296" s="2013">
        <v>791.0</v>
      </c>
      <c r="E3296" s="2013">
        <v>527.0</v>
      </c>
      <c r="F3296" s="2013">
        <v>527.0</v>
      </c>
      <c r="G3296" s="2013">
        <v>527.0</v>
      </c>
      <c r="H3296" s="2013">
        <v>527.0</v>
      </c>
    </row>
    <row r="3297">
      <c r="B3297" s="2013">
        <v>3295.0</v>
      </c>
      <c r="C3297" s="2013">
        <v>396.0</v>
      </c>
      <c r="D3297" s="2013">
        <v>791.0</v>
      </c>
      <c r="E3297" s="2013">
        <v>527.0</v>
      </c>
      <c r="F3297" s="2013">
        <v>527.0</v>
      </c>
      <c r="G3297" s="2013">
        <v>527.0</v>
      </c>
      <c r="H3297" s="2013">
        <v>527.0</v>
      </c>
    </row>
    <row r="3298">
      <c r="B3298" s="2013">
        <v>3296.0</v>
      </c>
      <c r="C3298" s="2013">
        <v>395.0</v>
      </c>
      <c r="D3298" s="2013">
        <v>791.0</v>
      </c>
      <c r="E3298" s="2013">
        <v>527.0</v>
      </c>
      <c r="F3298" s="2013">
        <v>527.0</v>
      </c>
      <c r="G3298" s="2013">
        <v>528.0</v>
      </c>
      <c r="H3298" s="2013">
        <v>528.0</v>
      </c>
    </row>
    <row r="3299">
      <c r="B3299" s="2013">
        <v>3297.0</v>
      </c>
      <c r="C3299" s="2013">
        <v>396.0</v>
      </c>
      <c r="D3299" s="2013">
        <v>791.0</v>
      </c>
      <c r="E3299" s="2013">
        <v>527.0</v>
      </c>
      <c r="F3299" s="2013">
        <v>527.0</v>
      </c>
      <c r="G3299" s="2013">
        <v>528.0</v>
      </c>
      <c r="H3299" s="2013">
        <v>528.0</v>
      </c>
    </row>
    <row r="3300">
      <c r="B3300" s="2013">
        <v>3298.0</v>
      </c>
      <c r="C3300" s="2013">
        <v>395.0</v>
      </c>
      <c r="D3300" s="2013">
        <v>791.0</v>
      </c>
      <c r="E3300" s="2013">
        <v>528.0</v>
      </c>
      <c r="F3300" s="2013">
        <v>528.0</v>
      </c>
      <c r="G3300" s="2013">
        <v>528.0</v>
      </c>
      <c r="H3300" s="2013">
        <v>528.0</v>
      </c>
    </row>
    <row r="3301">
      <c r="B3301" s="2013">
        <v>3299.0</v>
      </c>
      <c r="C3301" s="2013">
        <v>396.0</v>
      </c>
      <c r="D3301" s="2013">
        <v>791.0</v>
      </c>
      <c r="E3301" s="2013">
        <v>528.0</v>
      </c>
      <c r="F3301" s="2013">
        <v>528.0</v>
      </c>
      <c r="G3301" s="2013">
        <v>528.0</v>
      </c>
      <c r="H3301" s="2013">
        <v>528.0</v>
      </c>
    </row>
    <row r="3302">
      <c r="B3302" s="2013">
        <v>3300.0</v>
      </c>
      <c r="C3302" s="2013">
        <v>396.0</v>
      </c>
      <c r="D3302" s="2013">
        <v>792.0</v>
      </c>
      <c r="E3302" s="2013">
        <v>528.0</v>
      </c>
      <c r="F3302" s="2013">
        <v>528.0</v>
      </c>
      <c r="G3302" s="2013">
        <v>528.0</v>
      </c>
      <c r="H3302" s="2013">
        <v>528.0</v>
      </c>
    </row>
    <row r="3303">
      <c r="B3303" s="2013">
        <v>3301.0</v>
      </c>
      <c r="C3303" s="2013">
        <v>396.0</v>
      </c>
      <c r="D3303" s="2013">
        <v>793.0</v>
      </c>
      <c r="E3303" s="2013">
        <v>528.0</v>
      </c>
      <c r="F3303" s="2013">
        <v>528.0</v>
      </c>
      <c r="G3303" s="2013">
        <v>528.0</v>
      </c>
      <c r="H3303" s="2013">
        <v>528.0</v>
      </c>
    </row>
    <row r="3304">
      <c r="B3304" s="2013">
        <v>3302.0</v>
      </c>
      <c r="C3304" s="2013">
        <v>397.0</v>
      </c>
      <c r="D3304" s="2013">
        <v>793.0</v>
      </c>
      <c r="E3304" s="2013">
        <v>528.0</v>
      </c>
      <c r="F3304" s="2013">
        <v>528.0</v>
      </c>
      <c r="G3304" s="2013">
        <v>528.0</v>
      </c>
      <c r="H3304" s="2013">
        <v>528.0</v>
      </c>
    </row>
    <row r="3305">
      <c r="B3305" s="2013">
        <v>3303.0</v>
      </c>
      <c r="C3305" s="2013">
        <v>396.0</v>
      </c>
      <c r="D3305" s="2013">
        <v>793.0</v>
      </c>
      <c r="E3305" s="2013">
        <v>528.0</v>
      </c>
      <c r="F3305" s="2013">
        <v>528.0</v>
      </c>
      <c r="G3305" s="2013">
        <v>529.0</v>
      </c>
      <c r="H3305" s="2013">
        <v>529.0</v>
      </c>
    </row>
    <row r="3306">
      <c r="B3306" s="2013">
        <v>3304.0</v>
      </c>
      <c r="C3306" s="2013">
        <v>397.0</v>
      </c>
      <c r="D3306" s="2013">
        <v>793.0</v>
      </c>
      <c r="E3306" s="2013">
        <v>528.0</v>
      </c>
      <c r="F3306" s="2013">
        <v>528.0</v>
      </c>
      <c r="G3306" s="2013">
        <v>529.0</v>
      </c>
      <c r="H3306" s="2013">
        <v>529.0</v>
      </c>
    </row>
    <row r="3307">
      <c r="B3307" s="2013">
        <v>3305.0</v>
      </c>
      <c r="C3307" s="2013">
        <v>396.0</v>
      </c>
      <c r="D3307" s="2013">
        <v>793.0</v>
      </c>
      <c r="E3307" s="2013">
        <v>529.0</v>
      </c>
      <c r="F3307" s="2013">
        <v>529.0</v>
      </c>
      <c r="G3307" s="2013">
        <v>529.0</v>
      </c>
      <c r="H3307" s="2013">
        <v>529.0</v>
      </c>
    </row>
    <row r="3308">
      <c r="B3308" s="2013">
        <v>3306.0</v>
      </c>
      <c r="C3308" s="2013">
        <v>397.0</v>
      </c>
      <c r="D3308" s="2013">
        <v>793.0</v>
      </c>
      <c r="E3308" s="2013">
        <v>529.0</v>
      </c>
      <c r="F3308" s="2013">
        <v>529.0</v>
      </c>
      <c r="G3308" s="2013">
        <v>529.0</v>
      </c>
      <c r="H3308" s="2013">
        <v>529.0</v>
      </c>
    </row>
    <row r="3309">
      <c r="B3309" s="2013">
        <v>3307.0</v>
      </c>
      <c r="C3309" s="2013">
        <v>397.0</v>
      </c>
      <c r="D3309" s="2013">
        <v>794.0</v>
      </c>
      <c r="E3309" s="2013">
        <v>529.0</v>
      </c>
      <c r="F3309" s="2013">
        <v>529.0</v>
      </c>
      <c r="G3309" s="2013">
        <v>529.0</v>
      </c>
      <c r="H3309" s="2013">
        <v>529.0</v>
      </c>
    </row>
    <row r="3310">
      <c r="B3310" s="2013">
        <v>3308.0</v>
      </c>
      <c r="C3310" s="2013">
        <v>397.0</v>
      </c>
      <c r="D3310" s="2013">
        <v>793.0</v>
      </c>
      <c r="E3310" s="2013">
        <v>529.0</v>
      </c>
      <c r="F3310" s="2013">
        <v>529.0</v>
      </c>
      <c r="G3310" s="2013">
        <v>530.0</v>
      </c>
      <c r="H3310" s="2013">
        <v>530.0</v>
      </c>
    </row>
    <row r="3311">
      <c r="B3311" s="2013">
        <v>3309.0</v>
      </c>
      <c r="C3311" s="2013">
        <v>397.0</v>
      </c>
      <c r="D3311" s="2013">
        <v>794.0</v>
      </c>
      <c r="E3311" s="2013">
        <v>529.0</v>
      </c>
      <c r="F3311" s="2013">
        <v>529.0</v>
      </c>
      <c r="G3311" s="2013">
        <v>530.0</v>
      </c>
      <c r="H3311" s="2013">
        <v>530.0</v>
      </c>
    </row>
    <row r="3312">
      <c r="B3312" s="2013">
        <v>3310.0</v>
      </c>
      <c r="C3312" s="2013">
        <v>397.0</v>
      </c>
      <c r="D3312" s="2013">
        <v>795.0</v>
      </c>
      <c r="E3312" s="2013">
        <v>529.0</v>
      </c>
      <c r="F3312" s="2013">
        <v>529.0</v>
      </c>
      <c r="G3312" s="2013">
        <v>530.0</v>
      </c>
      <c r="H3312" s="2013">
        <v>530.0</v>
      </c>
    </row>
    <row r="3313">
      <c r="B3313" s="2013">
        <v>3311.0</v>
      </c>
      <c r="C3313" s="2013">
        <v>397.0</v>
      </c>
      <c r="D3313" s="2013">
        <v>794.0</v>
      </c>
      <c r="E3313" s="2013">
        <v>530.0</v>
      </c>
      <c r="F3313" s="2013">
        <v>530.0</v>
      </c>
      <c r="G3313" s="2013">
        <v>530.0</v>
      </c>
      <c r="H3313" s="2013">
        <v>530.0</v>
      </c>
    </row>
    <row r="3314">
      <c r="B3314" s="2013">
        <v>3312.0</v>
      </c>
      <c r="C3314" s="2013">
        <v>397.0</v>
      </c>
      <c r="D3314" s="2013">
        <v>795.0</v>
      </c>
      <c r="E3314" s="2013">
        <v>530.0</v>
      </c>
      <c r="F3314" s="2013">
        <v>530.0</v>
      </c>
      <c r="G3314" s="2013">
        <v>530.0</v>
      </c>
      <c r="H3314" s="2013">
        <v>530.0</v>
      </c>
    </row>
    <row r="3315">
      <c r="B3315" s="2013">
        <v>3313.0</v>
      </c>
      <c r="C3315" s="2013">
        <v>398.0</v>
      </c>
      <c r="D3315" s="2013">
        <v>795.0</v>
      </c>
      <c r="E3315" s="2013">
        <v>530.0</v>
      </c>
      <c r="F3315" s="2013">
        <v>530.0</v>
      </c>
      <c r="G3315" s="2013">
        <v>530.0</v>
      </c>
      <c r="H3315" s="2013">
        <v>530.0</v>
      </c>
    </row>
    <row r="3316">
      <c r="B3316" s="2013">
        <v>3314.0</v>
      </c>
      <c r="C3316" s="2013">
        <v>398.0</v>
      </c>
      <c r="D3316" s="2013">
        <v>796.0</v>
      </c>
      <c r="E3316" s="2013">
        <v>530.0</v>
      </c>
      <c r="F3316" s="2013">
        <v>530.0</v>
      </c>
      <c r="G3316" s="2013">
        <v>530.0</v>
      </c>
      <c r="H3316" s="2013">
        <v>530.0</v>
      </c>
    </row>
    <row r="3317">
      <c r="B3317" s="2013">
        <v>3315.0</v>
      </c>
      <c r="C3317" s="2013">
        <v>398.0</v>
      </c>
      <c r="D3317" s="2013">
        <v>795.0</v>
      </c>
      <c r="E3317" s="2013">
        <v>530.0</v>
      </c>
      <c r="F3317" s="2013">
        <v>530.0</v>
      </c>
      <c r="G3317" s="2013">
        <v>531.0</v>
      </c>
      <c r="H3317" s="2013">
        <v>531.0</v>
      </c>
    </row>
    <row r="3318">
      <c r="B3318" s="2013">
        <v>3316.0</v>
      </c>
      <c r="C3318" s="2013">
        <v>398.0</v>
      </c>
      <c r="D3318" s="2013">
        <v>796.0</v>
      </c>
      <c r="E3318" s="2013">
        <v>530.0</v>
      </c>
      <c r="F3318" s="2013">
        <v>530.0</v>
      </c>
      <c r="G3318" s="2013">
        <v>531.0</v>
      </c>
      <c r="H3318" s="2013">
        <v>531.0</v>
      </c>
    </row>
    <row r="3319">
      <c r="B3319" s="2013">
        <v>3317.0</v>
      </c>
      <c r="C3319" s="2013">
        <v>398.0</v>
      </c>
      <c r="D3319" s="2013">
        <v>797.0</v>
      </c>
      <c r="E3319" s="2013">
        <v>530.0</v>
      </c>
      <c r="F3319" s="2013">
        <v>530.0</v>
      </c>
      <c r="G3319" s="2013">
        <v>531.0</v>
      </c>
      <c r="H3319" s="2013">
        <v>531.0</v>
      </c>
    </row>
    <row r="3320">
      <c r="B3320" s="2013">
        <v>3318.0</v>
      </c>
      <c r="C3320" s="2013">
        <v>398.0</v>
      </c>
      <c r="D3320" s="2013">
        <v>796.0</v>
      </c>
      <c r="E3320" s="2013">
        <v>531.0</v>
      </c>
      <c r="F3320" s="2013">
        <v>531.0</v>
      </c>
      <c r="G3320" s="2013">
        <v>531.0</v>
      </c>
      <c r="H3320" s="2013">
        <v>531.0</v>
      </c>
    </row>
    <row r="3321">
      <c r="B3321" s="2013">
        <v>3319.0</v>
      </c>
      <c r="C3321" s="2013">
        <v>398.0</v>
      </c>
      <c r="D3321" s="2013">
        <v>797.0</v>
      </c>
      <c r="E3321" s="2013">
        <v>531.0</v>
      </c>
      <c r="F3321" s="2013">
        <v>531.0</v>
      </c>
      <c r="G3321" s="2013">
        <v>531.0</v>
      </c>
      <c r="H3321" s="2013">
        <v>531.0</v>
      </c>
    </row>
    <row r="3322">
      <c r="B3322" s="2013">
        <v>3320.0</v>
      </c>
      <c r="C3322" s="2013">
        <v>399.0</v>
      </c>
      <c r="D3322" s="2013">
        <v>797.0</v>
      </c>
      <c r="E3322" s="2013">
        <v>531.0</v>
      </c>
      <c r="F3322" s="2013">
        <v>531.0</v>
      </c>
      <c r="G3322" s="2013">
        <v>531.0</v>
      </c>
      <c r="H3322" s="2013">
        <v>531.0</v>
      </c>
    </row>
    <row r="3323">
      <c r="B3323" s="2013">
        <v>3321.0</v>
      </c>
      <c r="C3323" s="2013">
        <v>398.0</v>
      </c>
      <c r="D3323" s="2013">
        <v>797.0</v>
      </c>
      <c r="E3323" s="2013">
        <v>531.0</v>
      </c>
      <c r="F3323" s="2013">
        <v>531.0</v>
      </c>
      <c r="G3323" s="2013">
        <v>532.0</v>
      </c>
      <c r="H3323" s="2013">
        <v>532.0</v>
      </c>
    </row>
    <row r="3324">
      <c r="B3324" s="2013">
        <v>3322.0</v>
      </c>
      <c r="C3324" s="2013">
        <v>399.0</v>
      </c>
      <c r="D3324" s="2013">
        <v>797.0</v>
      </c>
      <c r="E3324" s="2013">
        <v>531.0</v>
      </c>
      <c r="F3324" s="2013">
        <v>531.0</v>
      </c>
      <c r="G3324" s="2013">
        <v>532.0</v>
      </c>
      <c r="H3324" s="2013">
        <v>532.0</v>
      </c>
    </row>
    <row r="3325">
      <c r="B3325" s="2013">
        <v>3323.0</v>
      </c>
      <c r="C3325" s="2013">
        <v>398.0</v>
      </c>
      <c r="D3325" s="2013">
        <v>797.0</v>
      </c>
      <c r="E3325" s="2013">
        <v>532.0</v>
      </c>
      <c r="F3325" s="2013">
        <v>532.0</v>
      </c>
      <c r="G3325" s="2013">
        <v>532.0</v>
      </c>
      <c r="H3325" s="2013">
        <v>532.0</v>
      </c>
    </row>
    <row r="3326">
      <c r="B3326" s="2013">
        <v>3324.0</v>
      </c>
      <c r="C3326" s="2013">
        <v>399.0</v>
      </c>
      <c r="D3326" s="2013">
        <v>797.0</v>
      </c>
      <c r="E3326" s="2013">
        <v>532.0</v>
      </c>
      <c r="F3326" s="2013">
        <v>532.0</v>
      </c>
      <c r="G3326" s="2013">
        <v>532.0</v>
      </c>
      <c r="H3326" s="2013">
        <v>532.0</v>
      </c>
    </row>
    <row r="3327">
      <c r="B3327" s="2013">
        <v>3325.0</v>
      </c>
      <c r="C3327" s="2013">
        <v>399.0</v>
      </c>
      <c r="D3327" s="2013">
        <v>798.0</v>
      </c>
      <c r="E3327" s="2013">
        <v>532.0</v>
      </c>
      <c r="F3327" s="2013">
        <v>532.0</v>
      </c>
      <c r="G3327" s="2013">
        <v>532.0</v>
      </c>
      <c r="H3327" s="2013">
        <v>532.0</v>
      </c>
    </row>
    <row r="3328">
      <c r="B3328" s="2013">
        <v>3326.0</v>
      </c>
      <c r="C3328" s="2013">
        <v>399.0</v>
      </c>
      <c r="D3328" s="2013">
        <v>799.0</v>
      </c>
      <c r="E3328" s="2013">
        <v>532.0</v>
      </c>
      <c r="F3328" s="2013">
        <v>532.0</v>
      </c>
      <c r="G3328" s="2013">
        <v>532.0</v>
      </c>
      <c r="H3328" s="2013">
        <v>532.0</v>
      </c>
    </row>
    <row r="3329">
      <c r="B3329" s="2013">
        <v>3327.0</v>
      </c>
      <c r="C3329" s="2013">
        <v>400.0</v>
      </c>
      <c r="D3329" s="2013">
        <v>799.0</v>
      </c>
      <c r="E3329" s="2013">
        <v>532.0</v>
      </c>
      <c r="F3329" s="2013">
        <v>532.0</v>
      </c>
      <c r="G3329" s="2013">
        <v>532.0</v>
      </c>
      <c r="H3329" s="2013">
        <v>532.0</v>
      </c>
    </row>
    <row r="3330">
      <c r="B3330" s="2013">
        <v>3328.0</v>
      </c>
      <c r="C3330" s="2013">
        <v>399.0</v>
      </c>
      <c r="D3330" s="2013">
        <v>799.0</v>
      </c>
      <c r="E3330" s="2013">
        <v>532.0</v>
      </c>
      <c r="F3330" s="2013">
        <v>532.0</v>
      </c>
      <c r="G3330" s="2013">
        <v>533.0</v>
      </c>
      <c r="H3330" s="2013">
        <v>533.0</v>
      </c>
    </row>
    <row r="3331">
      <c r="B3331" s="2013">
        <v>3329.0</v>
      </c>
      <c r="C3331" s="2013">
        <v>400.0</v>
      </c>
      <c r="D3331" s="2013">
        <v>799.0</v>
      </c>
      <c r="E3331" s="2013">
        <v>532.0</v>
      </c>
      <c r="F3331" s="2013">
        <v>532.0</v>
      </c>
      <c r="G3331" s="2013">
        <v>533.0</v>
      </c>
      <c r="H3331" s="2013">
        <v>533.0</v>
      </c>
    </row>
    <row r="3332">
      <c r="B3332" s="2013">
        <v>3330.0</v>
      </c>
      <c r="C3332" s="2013">
        <v>399.0</v>
      </c>
      <c r="D3332" s="2013">
        <v>799.0</v>
      </c>
      <c r="E3332" s="2013">
        <v>533.0</v>
      </c>
      <c r="F3332" s="2013">
        <v>533.0</v>
      </c>
      <c r="G3332" s="2013">
        <v>533.0</v>
      </c>
      <c r="H3332" s="2013">
        <v>533.0</v>
      </c>
    </row>
    <row r="3333">
      <c r="B3333" s="2013">
        <v>3331.0</v>
      </c>
      <c r="C3333" s="2013">
        <v>400.0</v>
      </c>
      <c r="D3333" s="2013">
        <v>799.0</v>
      </c>
      <c r="E3333" s="2013">
        <v>533.0</v>
      </c>
      <c r="F3333" s="2013">
        <v>533.0</v>
      </c>
      <c r="G3333" s="2013">
        <v>533.0</v>
      </c>
      <c r="H3333" s="2013">
        <v>533.0</v>
      </c>
    </row>
    <row r="3334">
      <c r="B3334" s="2013">
        <v>3332.0</v>
      </c>
      <c r="C3334" s="2013">
        <v>400.0</v>
      </c>
      <c r="D3334" s="2013">
        <v>800.0</v>
      </c>
      <c r="E3334" s="2013">
        <v>533.0</v>
      </c>
      <c r="F3334" s="2013">
        <v>533.0</v>
      </c>
      <c r="G3334" s="2013">
        <v>533.0</v>
      </c>
      <c r="H3334" s="2013">
        <v>533.0</v>
      </c>
    </row>
    <row r="3335">
      <c r="B3335" s="2013">
        <v>3333.0</v>
      </c>
      <c r="C3335" s="2013">
        <v>400.0</v>
      </c>
      <c r="D3335" s="2013">
        <v>799.0</v>
      </c>
      <c r="E3335" s="2013">
        <v>533.0</v>
      </c>
      <c r="F3335" s="2013">
        <v>533.0</v>
      </c>
      <c r="G3335" s="2013">
        <v>534.0</v>
      </c>
      <c r="H3335" s="2013">
        <v>534.0</v>
      </c>
    </row>
    <row r="3336">
      <c r="B3336" s="2013">
        <v>3334.0</v>
      </c>
      <c r="C3336" s="2013">
        <v>400.0</v>
      </c>
      <c r="D3336" s="2013">
        <v>800.0</v>
      </c>
      <c r="E3336" s="2013">
        <v>533.0</v>
      </c>
      <c r="F3336" s="2013">
        <v>533.0</v>
      </c>
      <c r="G3336" s="2013">
        <v>534.0</v>
      </c>
      <c r="H3336" s="2013">
        <v>534.0</v>
      </c>
    </row>
    <row r="3337">
      <c r="B3337" s="2013">
        <v>3335.0</v>
      </c>
      <c r="C3337" s="2013">
        <v>400.0</v>
      </c>
      <c r="D3337" s="2013">
        <v>801.0</v>
      </c>
      <c r="E3337" s="2013">
        <v>533.0</v>
      </c>
      <c r="F3337" s="2013">
        <v>533.0</v>
      </c>
      <c r="G3337" s="2013">
        <v>534.0</v>
      </c>
      <c r="H3337" s="2013">
        <v>534.0</v>
      </c>
    </row>
    <row r="3338">
      <c r="B3338" s="2013">
        <v>3336.0</v>
      </c>
      <c r="C3338" s="2013">
        <v>400.0</v>
      </c>
      <c r="D3338" s="2013">
        <v>800.0</v>
      </c>
      <c r="E3338" s="2013">
        <v>534.0</v>
      </c>
      <c r="F3338" s="2013">
        <v>534.0</v>
      </c>
      <c r="G3338" s="2013">
        <v>534.0</v>
      </c>
      <c r="H3338" s="2013">
        <v>534.0</v>
      </c>
    </row>
    <row r="3339">
      <c r="B3339" s="2013">
        <v>3337.0</v>
      </c>
      <c r="C3339" s="2013">
        <v>400.0</v>
      </c>
      <c r="D3339" s="2013">
        <v>801.0</v>
      </c>
      <c r="E3339" s="2013">
        <v>534.0</v>
      </c>
      <c r="F3339" s="2013">
        <v>534.0</v>
      </c>
      <c r="G3339" s="2013">
        <v>534.0</v>
      </c>
      <c r="H3339" s="2013">
        <v>534.0</v>
      </c>
    </row>
    <row r="3340">
      <c r="B3340" s="2013">
        <v>3338.0</v>
      </c>
      <c r="C3340" s="2013">
        <v>401.0</v>
      </c>
      <c r="D3340" s="2013">
        <v>801.0</v>
      </c>
      <c r="E3340" s="2013">
        <v>534.0</v>
      </c>
      <c r="F3340" s="2013">
        <v>534.0</v>
      </c>
      <c r="G3340" s="2013">
        <v>534.0</v>
      </c>
      <c r="H3340" s="2013">
        <v>534.0</v>
      </c>
    </row>
    <row r="3341">
      <c r="B3341" s="2013">
        <v>3339.0</v>
      </c>
      <c r="C3341" s="2013">
        <v>401.0</v>
      </c>
      <c r="D3341" s="2013">
        <v>802.0</v>
      </c>
      <c r="E3341" s="2013">
        <v>534.0</v>
      </c>
      <c r="F3341" s="2013">
        <v>534.0</v>
      </c>
      <c r="G3341" s="2013">
        <v>534.0</v>
      </c>
      <c r="H3341" s="2013">
        <v>534.0</v>
      </c>
    </row>
    <row r="3342">
      <c r="B3342" s="2013">
        <v>3340.0</v>
      </c>
      <c r="C3342" s="2013">
        <v>401.0</v>
      </c>
      <c r="D3342" s="2013">
        <v>801.0</v>
      </c>
      <c r="E3342" s="2013">
        <v>534.0</v>
      </c>
      <c r="F3342" s="2013">
        <v>534.0</v>
      </c>
      <c r="G3342" s="2013">
        <v>535.0</v>
      </c>
      <c r="H3342" s="2013">
        <v>535.0</v>
      </c>
    </row>
    <row r="3343">
      <c r="B3343" s="2013">
        <v>3341.0</v>
      </c>
      <c r="C3343" s="2013">
        <v>401.0</v>
      </c>
      <c r="D3343" s="2013">
        <v>802.0</v>
      </c>
      <c r="E3343" s="2013">
        <v>534.0</v>
      </c>
      <c r="F3343" s="2013">
        <v>534.0</v>
      </c>
      <c r="G3343" s="2013">
        <v>535.0</v>
      </c>
      <c r="H3343" s="2013">
        <v>535.0</v>
      </c>
    </row>
    <row r="3344">
      <c r="B3344" s="2013">
        <v>3342.0</v>
      </c>
      <c r="C3344" s="2013">
        <v>401.0</v>
      </c>
      <c r="D3344" s="2013">
        <v>803.0</v>
      </c>
      <c r="E3344" s="2013">
        <v>534.0</v>
      </c>
      <c r="F3344" s="2013">
        <v>534.0</v>
      </c>
      <c r="G3344" s="2013">
        <v>535.0</v>
      </c>
      <c r="H3344" s="2013">
        <v>535.0</v>
      </c>
    </row>
    <row r="3345">
      <c r="B3345" s="2013">
        <v>3343.0</v>
      </c>
      <c r="C3345" s="2013">
        <v>401.0</v>
      </c>
      <c r="D3345" s="2013">
        <v>802.0</v>
      </c>
      <c r="E3345" s="2013">
        <v>535.0</v>
      </c>
      <c r="F3345" s="2013">
        <v>535.0</v>
      </c>
      <c r="G3345" s="2013">
        <v>535.0</v>
      </c>
      <c r="H3345" s="2013">
        <v>535.0</v>
      </c>
    </row>
    <row r="3346">
      <c r="B3346" s="2013">
        <v>3344.0</v>
      </c>
      <c r="C3346" s="2013">
        <v>401.0</v>
      </c>
      <c r="D3346" s="2013">
        <v>803.0</v>
      </c>
      <c r="E3346" s="2013">
        <v>535.0</v>
      </c>
      <c r="F3346" s="2013">
        <v>535.0</v>
      </c>
      <c r="G3346" s="2013">
        <v>535.0</v>
      </c>
      <c r="H3346" s="2013">
        <v>535.0</v>
      </c>
    </row>
    <row r="3347">
      <c r="B3347" s="2013">
        <v>3345.0</v>
      </c>
      <c r="C3347" s="2013">
        <v>402.0</v>
      </c>
      <c r="D3347" s="2013">
        <v>803.0</v>
      </c>
      <c r="E3347" s="2013">
        <v>535.0</v>
      </c>
      <c r="F3347" s="2013">
        <v>535.0</v>
      </c>
      <c r="G3347" s="2013">
        <v>535.0</v>
      </c>
      <c r="H3347" s="2013">
        <v>535.0</v>
      </c>
    </row>
    <row r="3348">
      <c r="B3348" s="2013">
        <v>3346.0</v>
      </c>
      <c r="C3348" s="2013">
        <v>401.0</v>
      </c>
      <c r="D3348" s="2013">
        <v>803.0</v>
      </c>
      <c r="E3348" s="2013">
        <v>535.0</v>
      </c>
      <c r="F3348" s="2013">
        <v>535.0</v>
      </c>
      <c r="G3348" s="2013">
        <v>536.0</v>
      </c>
      <c r="H3348" s="2013">
        <v>536.0</v>
      </c>
    </row>
    <row r="3349">
      <c r="B3349" s="2013">
        <v>3347.0</v>
      </c>
      <c r="C3349" s="2013">
        <v>402.0</v>
      </c>
      <c r="D3349" s="2013">
        <v>803.0</v>
      </c>
      <c r="E3349" s="2013">
        <v>535.0</v>
      </c>
      <c r="F3349" s="2013">
        <v>535.0</v>
      </c>
      <c r="G3349" s="2013">
        <v>536.0</v>
      </c>
      <c r="H3349" s="2013">
        <v>536.0</v>
      </c>
    </row>
    <row r="3350">
      <c r="B3350" s="2013">
        <v>3348.0</v>
      </c>
      <c r="C3350" s="2013">
        <v>401.0</v>
      </c>
      <c r="D3350" s="2013">
        <v>803.0</v>
      </c>
      <c r="E3350" s="2013">
        <v>536.0</v>
      </c>
      <c r="F3350" s="2013">
        <v>536.0</v>
      </c>
      <c r="G3350" s="2013">
        <v>536.0</v>
      </c>
      <c r="H3350" s="2013">
        <v>536.0</v>
      </c>
    </row>
    <row r="3351">
      <c r="B3351" s="2013">
        <v>3349.0</v>
      </c>
      <c r="C3351" s="2013">
        <v>402.0</v>
      </c>
      <c r="D3351" s="2013">
        <v>803.0</v>
      </c>
      <c r="E3351" s="2013">
        <v>536.0</v>
      </c>
      <c r="F3351" s="2013">
        <v>536.0</v>
      </c>
      <c r="G3351" s="2013">
        <v>536.0</v>
      </c>
      <c r="H3351" s="2013">
        <v>536.0</v>
      </c>
    </row>
    <row r="3352">
      <c r="B3352" s="2013">
        <v>3350.0</v>
      </c>
      <c r="C3352" s="2013">
        <v>402.0</v>
      </c>
      <c r="D3352" s="2013">
        <v>804.0</v>
      </c>
      <c r="E3352" s="2013">
        <v>536.0</v>
      </c>
      <c r="F3352" s="2013">
        <v>536.0</v>
      </c>
      <c r="G3352" s="2013">
        <v>536.0</v>
      </c>
      <c r="H3352" s="2013">
        <v>536.0</v>
      </c>
    </row>
    <row r="3353">
      <c r="B3353" s="2013">
        <v>3351.0</v>
      </c>
      <c r="C3353" s="2013">
        <v>402.0</v>
      </c>
      <c r="D3353" s="2013">
        <v>805.0</v>
      </c>
      <c r="E3353" s="2013">
        <v>536.0</v>
      </c>
      <c r="F3353" s="2013">
        <v>536.0</v>
      </c>
      <c r="G3353" s="2013">
        <v>536.0</v>
      </c>
      <c r="H3353" s="2013">
        <v>536.0</v>
      </c>
    </row>
    <row r="3354">
      <c r="B3354" s="2013">
        <v>3352.0</v>
      </c>
      <c r="C3354" s="2013">
        <v>403.0</v>
      </c>
      <c r="D3354" s="2013">
        <v>805.0</v>
      </c>
      <c r="E3354" s="2013">
        <v>536.0</v>
      </c>
      <c r="F3354" s="2013">
        <v>536.0</v>
      </c>
      <c r="G3354" s="2013">
        <v>536.0</v>
      </c>
      <c r="H3354" s="2013">
        <v>536.0</v>
      </c>
    </row>
    <row r="3355">
      <c r="B3355" s="2013">
        <v>3353.0</v>
      </c>
      <c r="C3355" s="2013">
        <v>402.0</v>
      </c>
      <c r="D3355" s="2013">
        <v>805.0</v>
      </c>
      <c r="E3355" s="2013">
        <v>536.0</v>
      </c>
      <c r="F3355" s="2013">
        <v>536.0</v>
      </c>
      <c r="G3355" s="2013">
        <v>537.0</v>
      </c>
      <c r="H3355" s="2013">
        <v>537.0</v>
      </c>
    </row>
    <row r="3356">
      <c r="B3356" s="2013">
        <v>3354.0</v>
      </c>
      <c r="C3356" s="2013">
        <v>403.0</v>
      </c>
      <c r="D3356" s="2013">
        <v>805.0</v>
      </c>
      <c r="E3356" s="2013">
        <v>536.0</v>
      </c>
      <c r="F3356" s="2013">
        <v>536.0</v>
      </c>
      <c r="G3356" s="2013">
        <v>537.0</v>
      </c>
      <c r="H3356" s="2013">
        <v>537.0</v>
      </c>
    </row>
    <row r="3357">
      <c r="B3357" s="2013">
        <v>3355.0</v>
      </c>
      <c r="C3357" s="2013">
        <v>402.0</v>
      </c>
      <c r="D3357" s="2013">
        <v>805.0</v>
      </c>
      <c r="E3357" s="2013">
        <v>537.0</v>
      </c>
      <c r="F3357" s="2013">
        <v>537.0</v>
      </c>
      <c r="G3357" s="2013">
        <v>537.0</v>
      </c>
      <c r="H3357" s="2013">
        <v>537.0</v>
      </c>
    </row>
    <row r="3358">
      <c r="B3358" s="2013">
        <v>3356.0</v>
      </c>
      <c r="C3358" s="2013">
        <v>403.0</v>
      </c>
      <c r="D3358" s="2013">
        <v>805.0</v>
      </c>
      <c r="E3358" s="2013">
        <v>537.0</v>
      </c>
      <c r="F3358" s="2013">
        <v>537.0</v>
      </c>
      <c r="G3358" s="2013">
        <v>537.0</v>
      </c>
      <c r="H3358" s="2013">
        <v>537.0</v>
      </c>
    </row>
    <row r="3359">
      <c r="B3359" s="2013">
        <v>3357.0</v>
      </c>
      <c r="C3359" s="2013">
        <v>403.0</v>
      </c>
      <c r="D3359" s="2013">
        <v>806.0</v>
      </c>
      <c r="E3359" s="2013">
        <v>537.0</v>
      </c>
      <c r="F3359" s="2013">
        <v>537.0</v>
      </c>
      <c r="G3359" s="2013">
        <v>537.0</v>
      </c>
      <c r="H3359" s="2013">
        <v>537.0</v>
      </c>
    </row>
    <row r="3360">
      <c r="B3360" s="2013">
        <v>3358.0</v>
      </c>
      <c r="C3360" s="2013">
        <v>403.0</v>
      </c>
      <c r="D3360" s="2013">
        <v>805.0</v>
      </c>
      <c r="E3360" s="2013">
        <v>537.0</v>
      </c>
      <c r="F3360" s="2013">
        <v>537.0</v>
      </c>
      <c r="G3360" s="2013">
        <v>538.0</v>
      </c>
      <c r="H3360" s="2013">
        <v>538.0</v>
      </c>
    </row>
    <row r="3361">
      <c r="B3361" s="2013">
        <v>3359.0</v>
      </c>
      <c r="C3361" s="2013">
        <v>403.0</v>
      </c>
      <c r="D3361" s="2013">
        <v>806.0</v>
      </c>
      <c r="E3361" s="2013">
        <v>537.0</v>
      </c>
      <c r="F3361" s="2013">
        <v>537.0</v>
      </c>
      <c r="G3361" s="2013">
        <v>538.0</v>
      </c>
      <c r="H3361" s="2013">
        <v>538.0</v>
      </c>
    </row>
    <row r="3362">
      <c r="B3362" s="2013">
        <v>3360.0</v>
      </c>
      <c r="C3362" s="2013">
        <v>403.0</v>
      </c>
      <c r="D3362" s="2013">
        <v>807.0</v>
      </c>
      <c r="E3362" s="2013">
        <v>537.0</v>
      </c>
      <c r="F3362" s="2013">
        <v>537.0</v>
      </c>
      <c r="G3362" s="2013">
        <v>538.0</v>
      </c>
      <c r="H3362" s="2013">
        <v>538.0</v>
      </c>
    </row>
    <row r="3363">
      <c r="B3363" s="2013">
        <v>3361.0</v>
      </c>
      <c r="C3363" s="2013">
        <v>403.0</v>
      </c>
      <c r="D3363" s="2013">
        <v>806.0</v>
      </c>
      <c r="E3363" s="2013">
        <v>538.0</v>
      </c>
      <c r="F3363" s="2013">
        <v>538.0</v>
      </c>
      <c r="G3363" s="2013">
        <v>538.0</v>
      </c>
      <c r="H3363" s="2013">
        <v>538.0</v>
      </c>
    </row>
    <row r="3364">
      <c r="B3364" s="2013">
        <v>3362.0</v>
      </c>
      <c r="C3364" s="2013">
        <v>403.0</v>
      </c>
      <c r="D3364" s="2013">
        <v>807.0</v>
      </c>
      <c r="E3364" s="2013">
        <v>538.0</v>
      </c>
      <c r="F3364" s="2013">
        <v>538.0</v>
      </c>
      <c r="G3364" s="2013">
        <v>538.0</v>
      </c>
      <c r="H3364" s="2013">
        <v>538.0</v>
      </c>
    </row>
    <row r="3365">
      <c r="B3365" s="2013">
        <v>3363.0</v>
      </c>
      <c r="C3365" s="2013">
        <v>404.0</v>
      </c>
      <c r="D3365" s="2013">
        <v>807.0</v>
      </c>
      <c r="E3365" s="2013">
        <v>538.0</v>
      </c>
      <c r="F3365" s="2013">
        <v>538.0</v>
      </c>
      <c r="G3365" s="2013">
        <v>538.0</v>
      </c>
      <c r="H3365" s="2013">
        <v>538.0</v>
      </c>
    </row>
    <row r="3366">
      <c r="B3366" s="2013">
        <v>3364.0</v>
      </c>
      <c r="C3366" s="2013">
        <v>404.0</v>
      </c>
      <c r="D3366" s="2013">
        <v>808.0</v>
      </c>
      <c r="E3366" s="2013">
        <v>538.0</v>
      </c>
      <c r="F3366" s="2013">
        <v>538.0</v>
      </c>
      <c r="G3366" s="2013">
        <v>538.0</v>
      </c>
      <c r="H3366" s="2013">
        <v>538.0</v>
      </c>
    </row>
    <row r="3367">
      <c r="B3367" s="2013">
        <v>3365.0</v>
      </c>
      <c r="C3367" s="2013">
        <v>404.0</v>
      </c>
      <c r="D3367" s="2013">
        <v>807.0</v>
      </c>
      <c r="E3367" s="2013">
        <v>538.0</v>
      </c>
      <c r="F3367" s="2013">
        <v>538.0</v>
      </c>
      <c r="G3367" s="2013">
        <v>539.0</v>
      </c>
      <c r="H3367" s="2013">
        <v>539.0</v>
      </c>
    </row>
    <row r="3368">
      <c r="B3368" s="2013">
        <v>3366.0</v>
      </c>
      <c r="C3368" s="2013">
        <v>404.0</v>
      </c>
      <c r="D3368" s="2013">
        <v>808.0</v>
      </c>
      <c r="E3368" s="2013">
        <v>538.0</v>
      </c>
      <c r="F3368" s="2013">
        <v>538.0</v>
      </c>
      <c r="G3368" s="2013">
        <v>539.0</v>
      </c>
      <c r="H3368" s="2013">
        <v>539.0</v>
      </c>
    </row>
    <row r="3369">
      <c r="B3369" s="2013">
        <v>3367.0</v>
      </c>
      <c r="C3369" s="2013">
        <v>404.0</v>
      </c>
      <c r="D3369" s="2013">
        <v>809.0</v>
      </c>
      <c r="E3369" s="2013">
        <v>538.0</v>
      </c>
      <c r="F3369" s="2013">
        <v>538.0</v>
      </c>
      <c r="G3369" s="2013">
        <v>539.0</v>
      </c>
      <c r="H3369" s="2013">
        <v>539.0</v>
      </c>
    </row>
    <row r="3370">
      <c r="B3370" s="2013">
        <v>3368.0</v>
      </c>
      <c r="C3370" s="2013">
        <v>404.0</v>
      </c>
      <c r="D3370" s="2013">
        <v>808.0</v>
      </c>
      <c r="E3370" s="2013">
        <v>539.0</v>
      </c>
      <c r="F3370" s="2013">
        <v>539.0</v>
      </c>
      <c r="G3370" s="2013">
        <v>539.0</v>
      </c>
      <c r="H3370" s="2013">
        <v>539.0</v>
      </c>
    </row>
    <row r="3371">
      <c r="B3371" s="2013">
        <v>3369.0</v>
      </c>
      <c r="C3371" s="2013">
        <v>404.0</v>
      </c>
      <c r="D3371" s="2013">
        <v>809.0</v>
      </c>
      <c r="E3371" s="2013">
        <v>539.0</v>
      </c>
      <c r="F3371" s="2013">
        <v>539.0</v>
      </c>
      <c r="G3371" s="2013">
        <v>539.0</v>
      </c>
      <c r="H3371" s="2013">
        <v>539.0</v>
      </c>
    </row>
    <row r="3372">
      <c r="B3372" s="2013">
        <v>3370.0</v>
      </c>
      <c r="C3372" s="2013">
        <v>405.0</v>
      </c>
      <c r="D3372" s="2013">
        <v>809.0</v>
      </c>
      <c r="E3372" s="2013">
        <v>539.0</v>
      </c>
      <c r="F3372" s="2013">
        <v>539.0</v>
      </c>
      <c r="G3372" s="2013">
        <v>539.0</v>
      </c>
      <c r="H3372" s="2013">
        <v>539.0</v>
      </c>
    </row>
    <row r="3373">
      <c r="B3373" s="2013">
        <v>3371.0</v>
      </c>
      <c r="C3373" s="2013">
        <v>404.0</v>
      </c>
      <c r="D3373" s="2013">
        <v>809.0</v>
      </c>
      <c r="E3373" s="2013">
        <v>539.0</v>
      </c>
      <c r="F3373" s="2013">
        <v>539.0</v>
      </c>
      <c r="G3373" s="2013">
        <v>540.0</v>
      </c>
      <c r="H3373" s="2013">
        <v>540.0</v>
      </c>
    </row>
    <row r="3374">
      <c r="B3374" s="2013">
        <v>3372.0</v>
      </c>
      <c r="C3374" s="2013">
        <v>405.0</v>
      </c>
      <c r="D3374" s="2013">
        <v>809.0</v>
      </c>
      <c r="E3374" s="2013">
        <v>539.0</v>
      </c>
      <c r="F3374" s="2013">
        <v>539.0</v>
      </c>
      <c r="G3374" s="2013">
        <v>540.0</v>
      </c>
      <c r="H3374" s="2013">
        <v>540.0</v>
      </c>
    </row>
    <row r="3375">
      <c r="B3375" s="2013">
        <v>3373.0</v>
      </c>
      <c r="C3375" s="2013">
        <v>404.0</v>
      </c>
      <c r="D3375" s="2013">
        <v>809.0</v>
      </c>
      <c r="E3375" s="2013">
        <v>540.0</v>
      </c>
      <c r="F3375" s="2013">
        <v>540.0</v>
      </c>
      <c r="G3375" s="2013">
        <v>540.0</v>
      </c>
      <c r="H3375" s="2013">
        <v>540.0</v>
      </c>
    </row>
    <row r="3376">
      <c r="B3376" s="2013">
        <v>3374.0</v>
      </c>
      <c r="C3376" s="2013">
        <v>405.0</v>
      </c>
      <c r="D3376" s="2013">
        <v>809.0</v>
      </c>
      <c r="E3376" s="2013">
        <v>540.0</v>
      </c>
      <c r="F3376" s="2013">
        <v>540.0</v>
      </c>
      <c r="G3376" s="2013">
        <v>540.0</v>
      </c>
      <c r="H3376" s="2013">
        <v>540.0</v>
      </c>
    </row>
    <row r="3377">
      <c r="B3377" s="2013">
        <v>3375.0</v>
      </c>
      <c r="C3377" s="2013">
        <v>405.0</v>
      </c>
      <c r="D3377" s="2013">
        <v>810.0</v>
      </c>
      <c r="E3377" s="2013">
        <v>540.0</v>
      </c>
      <c r="F3377" s="2013">
        <v>540.0</v>
      </c>
      <c r="G3377" s="2013">
        <v>540.0</v>
      </c>
      <c r="H3377" s="2013">
        <v>540.0</v>
      </c>
    </row>
    <row r="3378">
      <c r="B3378" s="2013">
        <v>3376.0</v>
      </c>
      <c r="C3378" s="2013">
        <v>405.0</v>
      </c>
      <c r="D3378" s="2013">
        <v>811.0</v>
      </c>
      <c r="E3378" s="2013">
        <v>540.0</v>
      </c>
      <c r="F3378" s="2013">
        <v>540.0</v>
      </c>
      <c r="G3378" s="2013">
        <v>540.0</v>
      </c>
      <c r="H3378" s="2013">
        <v>540.0</v>
      </c>
    </row>
    <row r="3379">
      <c r="B3379" s="2013">
        <v>3377.0</v>
      </c>
      <c r="C3379" s="2013">
        <v>406.0</v>
      </c>
      <c r="D3379" s="2013">
        <v>811.0</v>
      </c>
      <c r="E3379" s="2013">
        <v>540.0</v>
      </c>
      <c r="F3379" s="2013">
        <v>540.0</v>
      </c>
      <c r="G3379" s="2013">
        <v>540.0</v>
      </c>
      <c r="H3379" s="2013">
        <v>540.0</v>
      </c>
    </row>
    <row r="3380">
      <c r="B3380" s="2013">
        <v>3378.0</v>
      </c>
      <c r="C3380" s="2013">
        <v>405.0</v>
      </c>
      <c r="D3380" s="2013">
        <v>811.0</v>
      </c>
      <c r="E3380" s="2013">
        <v>540.0</v>
      </c>
      <c r="F3380" s="2013">
        <v>540.0</v>
      </c>
      <c r="G3380" s="2013">
        <v>541.0</v>
      </c>
      <c r="H3380" s="2013">
        <v>541.0</v>
      </c>
    </row>
    <row r="3381">
      <c r="B3381" s="2013">
        <v>3379.0</v>
      </c>
      <c r="C3381" s="2013">
        <v>406.0</v>
      </c>
      <c r="D3381" s="2013">
        <v>811.0</v>
      </c>
      <c r="E3381" s="2013">
        <v>540.0</v>
      </c>
      <c r="F3381" s="2013">
        <v>540.0</v>
      </c>
      <c r="G3381" s="2013">
        <v>541.0</v>
      </c>
      <c r="H3381" s="2013">
        <v>541.0</v>
      </c>
    </row>
    <row r="3382">
      <c r="B3382" s="2013">
        <v>3380.0</v>
      </c>
      <c r="C3382" s="2013">
        <v>405.0</v>
      </c>
      <c r="D3382" s="2013">
        <v>811.0</v>
      </c>
      <c r="E3382" s="2013">
        <v>541.0</v>
      </c>
      <c r="F3382" s="2013">
        <v>541.0</v>
      </c>
      <c r="G3382" s="2013">
        <v>541.0</v>
      </c>
      <c r="H3382" s="2013">
        <v>541.0</v>
      </c>
    </row>
    <row r="3383">
      <c r="B3383" s="2013">
        <v>3381.0</v>
      </c>
      <c r="C3383" s="2013">
        <v>406.0</v>
      </c>
      <c r="D3383" s="2013">
        <v>811.0</v>
      </c>
      <c r="E3383" s="2013">
        <v>541.0</v>
      </c>
      <c r="F3383" s="2013">
        <v>541.0</v>
      </c>
      <c r="G3383" s="2013">
        <v>541.0</v>
      </c>
      <c r="H3383" s="2013">
        <v>541.0</v>
      </c>
    </row>
    <row r="3384">
      <c r="B3384" s="2013">
        <v>3382.0</v>
      </c>
      <c r="C3384" s="2013">
        <v>406.0</v>
      </c>
      <c r="D3384" s="2013">
        <v>812.0</v>
      </c>
      <c r="E3384" s="2013">
        <v>541.0</v>
      </c>
      <c r="F3384" s="2013">
        <v>541.0</v>
      </c>
      <c r="G3384" s="2013">
        <v>541.0</v>
      </c>
      <c r="H3384" s="2013">
        <v>541.0</v>
      </c>
    </row>
    <row r="3385">
      <c r="B3385" s="2013">
        <v>3383.0</v>
      </c>
      <c r="C3385" s="2013">
        <v>406.0</v>
      </c>
      <c r="D3385" s="2013">
        <v>811.0</v>
      </c>
      <c r="E3385" s="2013">
        <v>541.0</v>
      </c>
      <c r="F3385" s="2013">
        <v>541.0</v>
      </c>
      <c r="G3385" s="2013">
        <v>542.0</v>
      </c>
      <c r="H3385" s="2013">
        <v>542.0</v>
      </c>
    </row>
    <row r="3386">
      <c r="B3386" s="2013">
        <v>3384.0</v>
      </c>
      <c r="C3386" s="2013">
        <v>406.0</v>
      </c>
      <c r="D3386" s="2013">
        <v>812.0</v>
      </c>
      <c r="E3386" s="2013">
        <v>541.0</v>
      </c>
      <c r="F3386" s="2013">
        <v>541.0</v>
      </c>
      <c r="G3386" s="2013">
        <v>542.0</v>
      </c>
      <c r="H3386" s="2013">
        <v>542.0</v>
      </c>
    </row>
    <row r="3387">
      <c r="B3387" s="2013">
        <v>3385.0</v>
      </c>
      <c r="C3387" s="2013">
        <v>406.0</v>
      </c>
      <c r="D3387" s="2013">
        <v>813.0</v>
      </c>
      <c r="E3387" s="2013">
        <v>541.0</v>
      </c>
      <c r="F3387" s="2013">
        <v>541.0</v>
      </c>
      <c r="G3387" s="2013">
        <v>542.0</v>
      </c>
      <c r="H3387" s="2013">
        <v>542.0</v>
      </c>
    </row>
    <row r="3388">
      <c r="B3388" s="2013">
        <v>3386.0</v>
      </c>
      <c r="C3388" s="2013">
        <v>406.0</v>
      </c>
      <c r="D3388" s="2013">
        <v>812.0</v>
      </c>
      <c r="E3388" s="2013">
        <v>542.0</v>
      </c>
      <c r="F3388" s="2013">
        <v>542.0</v>
      </c>
      <c r="G3388" s="2013">
        <v>542.0</v>
      </c>
      <c r="H3388" s="2013">
        <v>542.0</v>
      </c>
    </row>
    <row r="3389">
      <c r="B3389" s="2013">
        <v>3387.0</v>
      </c>
      <c r="C3389" s="2013">
        <v>406.0</v>
      </c>
      <c r="D3389" s="2013">
        <v>813.0</v>
      </c>
      <c r="E3389" s="2013">
        <v>542.0</v>
      </c>
      <c r="F3389" s="2013">
        <v>542.0</v>
      </c>
      <c r="G3389" s="2013">
        <v>542.0</v>
      </c>
      <c r="H3389" s="2013">
        <v>542.0</v>
      </c>
    </row>
    <row r="3390">
      <c r="B3390" s="2013">
        <v>3388.0</v>
      </c>
      <c r="C3390" s="2013">
        <v>407.0</v>
      </c>
      <c r="D3390" s="2013">
        <v>813.0</v>
      </c>
      <c r="E3390" s="2013">
        <v>542.0</v>
      </c>
      <c r="F3390" s="2013">
        <v>542.0</v>
      </c>
      <c r="G3390" s="2013">
        <v>542.0</v>
      </c>
      <c r="H3390" s="2013">
        <v>542.0</v>
      </c>
    </row>
    <row r="3391">
      <c r="B3391" s="2013">
        <v>3389.0</v>
      </c>
      <c r="C3391" s="2013">
        <v>407.0</v>
      </c>
      <c r="D3391" s="2013">
        <v>814.0</v>
      </c>
      <c r="E3391" s="2013">
        <v>542.0</v>
      </c>
      <c r="F3391" s="2013">
        <v>542.0</v>
      </c>
      <c r="G3391" s="2013">
        <v>542.0</v>
      </c>
      <c r="H3391" s="2013">
        <v>542.0</v>
      </c>
    </row>
    <row r="3392">
      <c r="B3392" s="2013">
        <v>3390.0</v>
      </c>
      <c r="C3392" s="2013">
        <v>407.0</v>
      </c>
      <c r="D3392" s="2013">
        <v>813.0</v>
      </c>
      <c r="E3392" s="2013">
        <v>542.0</v>
      </c>
      <c r="F3392" s="2013">
        <v>542.0</v>
      </c>
      <c r="G3392" s="2013">
        <v>543.0</v>
      </c>
      <c r="H3392" s="2013">
        <v>543.0</v>
      </c>
    </row>
    <row r="3393">
      <c r="B3393" s="2013">
        <v>3391.0</v>
      </c>
      <c r="C3393" s="2013">
        <v>407.0</v>
      </c>
      <c r="D3393" s="2013">
        <v>814.0</v>
      </c>
      <c r="E3393" s="2013">
        <v>542.0</v>
      </c>
      <c r="F3393" s="2013">
        <v>542.0</v>
      </c>
      <c r="G3393" s="2013">
        <v>543.0</v>
      </c>
      <c r="H3393" s="2013">
        <v>543.0</v>
      </c>
    </row>
    <row r="3394">
      <c r="B3394" s="2013">
        <v>3392.0</v>
      </c>
      <c r="C3394" s="2013">
        <v>407.0</v>
      </c>
      <c r="D3394" s="2013">
        <v>815.0</v>
      </c>
      <c r="E3394" s="2013">
        <v>542.0</v>
      </c>
      <c r="F3394" s="2013">
        <v>542.0</v>
      </c>
      <c r="G3394" s="2013">
        <v>543.0</v>
      </c>
      <c r="H3394" s="2013">
        <v>543.0</v>
      </c>
    </row>
    <row r="3395">
      <c r="B3395" s="2013">
        <v>3393.0</v>
      </c>
      <c r="C3395" s="2013">
        <v>407.0</v>
      </c>
      <c r="D3395" s="2013">
        <v>814.0</v>
      </c>
      <c r="E3395" s="2013">
        <v>543.0</v>
      </c>
      <c r="F3395" s="2013">
        <v>543.0</v>
      </c>
      <c r="G3395" s="2013">
        <v>543.0</v>
      </c>
      <c r="H3395" s="2013">
        <v>543.0</v>
      </c>
    </row>
    <row r="3396">
      <c r="B3396" s="2013">
        <v>3394.0</v>
      </c>
      <c r="C3396" s="2013">
        <v>407.0</v>
      </c>
      <c r="D3396" s="2013">
        <v>815.0</v>
      </c>
      <c r="E3396" s="2013">
        <v>543.0</v>
      </c>
      <c r="F3396" s="2013">
        <v>543.0</v>
      </c>
      <c r="G3396" s="2013">
        <v>543.0</v>
      </c>
      <c r="H3396" s="2013">
        <v>543.0</v>
      </c>
    </row>
    <row r="3397">
      <c r="B3397" s="2013">
        <v>3395.0</v>
      </c>
      <c r="C3397" s="2013">
        <v>408.0</v>
      </c>
      <c r="D3397" s="2013">
        <v>815.0</v>
      </c>
      <c r="E3397" s="2013">
        <v>543.0</v>
      </c>
      <c r="F3397" s="2013">
        <v>543.0</v>
      </c>
      <c r="G3397" s="2013">
        <v>543.0</v>
      </c>
      <c r="H3397" s="2013">
        <v>543.0</v>
      </c>
    </row>
    <row r="3398">
      <c r="B3398" s="2013">
        <v>3396.0</v>
      </c>
      <c r="C3398" s="2013">
        <v>407.0</v>
      </c>
      <c r="D3398" s="2013">
        <v>815.0</v>
      </c>
      <c r="E3398" s="2013">
        <v>543.0</v>
      </c>
      <c r="F3398" s="2013">
        <v>543.0</v>
      </c>
      <c r="G3398" s="2013">
        <v>544.0</v>
      </c>
      <c r="H3398" s="2013">
        <v>544.0</v>
      </c>
    </row>
    <row r="3399">
      <c r="B3399" s="2013">
        <v>3397.0</v>
      </c>
      <c r="C3399" s="2013">
        <v>408.0</v>
      </c>
      <c r="D3399" s="2013">
        <v>815.0</v>
      </c>
      <c r="E3399" s="2013">
        <v>543.0</v>
      </c>
      <c r="F3399" s="2013">
        <v>543.0</v>
      </c>
      <c r="G3399" s="2013">
        <v>544.0</v>
      </c>
      <c r="H3399" s="2013">
        <v>544.0</v>
      </c>
    </row>
    <row r="3400">
      <c r="B3400" s="2013">
        <v>3398.0</v>
      </c>
      <c r="C3400" s="2013">
        <v>407.0</v>
      </c>
      <c r="D3400" s="2013">
        <v>815.0</v>
      </c>
      <c r="E3400" s="2013">
        <v>544.0</v>
      </c>
      <c r="F3400" s="2013">
        <v>544.0</v>
      </c>
      <c r="G3400" s="2013">
        <v>544.0</v>
      </c>
      <c r="H3400" s="2013">
        <v>544.0</v>
      </c>
    </row>
    <row r="3401">
      <c r="B3401" s="2013">
        <v>3399.0</v>
      </c>
      <c r="C3401" s="2013">
        <v>408.0</v>
      </c>
      <c r="D3401" s="2013">
        <v>815.0</v>
      </c>
      <c r="E3401" s="2013">
        <v>544.0</v>
      </c>
      <c r="F3401" s="2013">
        <v>544.0</v>
      </c>
      <c r="G3401" s="2013">
        <v>544.0</v>
      </c>
      <c r="H3401" s="2013">
        <v>544.0</v>
      </c>
    </row>
    <row r="3402">
      <c r="B3402" s="2013">
        <v>3400.0</v>
      </c>
      <c r="C3402" s="2013">
        <v>408.0</v>
      </c>
      <c r="D3402" s="2013">
        <v>816.0</v>
      </c>
      <c r="E3402" s="2013">
        <v>544.0</v>
      </c>
      <c r="F3402" s="2013">
        <v>544.0</v>
      </c>
      <c r="G3402" s="2013">
        <v>544.0</v>
      </c>
      <c r="H3402" s="2013">
        <v>544.0</v>
      </c>
    </row>
    <row r="3403">
      <c r="B3403" s="2013">
        <v>3401.0</v>
      </c>
      <c r="C3403" s="2013">
        <v>408.0</v>
      </c>
      <c r="D3403" s="2013">
        <v>817.0</v>
      </c>
      <c r="E3403" s="2013">
        <v>544.0</v>
      </c>
      <c r="F3403" s="2013">
        <v>544.0</v>
      </c>
      <c r="G3403" s="2013">
        <v>544.0</v>
      </c>
      <c r="H3403" s="2013">
        <v>544.0</v>
      </c>
    </row>
    <row r="3404">
      <c r="B3404" s="2013">
        <v>3402.0</v>
      </c>
      <c r="C3404" s="2013">
        <v>409.0</v>
      </c>
      <c r="D3404" s="2013">
        <v>817.0</v>
      </c>
      <c r="E3404" s="2013">
        <v>544.0</v>
      </c>
      <c r="F3404" s="2013">
        <v>544.0</v>
      </c>
      <c r="G3404" s="2013">
        <v>544.0</v>
      </c>
      <c r="H3404" s="2013">
        <v>544.0</v>
      </c>
    </row>
    <row r="3405">
      <c r="B3405" s="2013">
        <v>3403.0</v>
      </c>
      <c r="C3405" s="2013">
        <v>408.0</v>
      </c>
      <c r="D3405" s="2013">
        <v>817.0</v>
      </c>
      <c r="E3405" s="2013">
        <v>544.0</v>
      </c>
      <c r="F3405" s="2013">
        <v>544.0</v>
      </c>
      <c r="G3405" s="2013">
        <v>545.0</v>
      </c>
      <c r="H3405" s="2013">
        <v>545.0</v>
      </c>
    </row>
    <row r="3406">
      <c r="B3406" s="2013">
        <v>3404.0</v>
      </c>
      <c r="C3406" s="2013">
        <v>409.0</v>
      </c>
      <c r="D3406" s="2013">
        <v>817.0</v>
      </c>
      <c r="E3406" s="2013">
        <v>544.0</v>
      </c>
      <c r="F3406" s="2013">
        <v>544.0</v>
      </c>
      <c r="G3406" s="2013">
        <v>545.0</v>
      </c>
      <c r="H3406" s="2013">
        <v>545.0</v>
      </c>
    </row>
    <row r="3407">
      <c r="B3407" s="2013">
        <v>3405.0</v>
      </c>
      <c r="C3407" s="2013">
        <v>408.0</v>
      </c>
      <c r="D3407" s="2013">
        <v>817.0</v>
      </c>
      <c r="E3407" s="2013">
        <v>545.0</v>
      </c>
      <c r="F3407" s="2013">
        <v>545.0</v>
      </c>
      <c r="G3407" s="2013">
        <v>545.0</v>
      </c>
      <c r="H3407" s="2013">
        <v>545.0</v>
      </c>
    </row>
    <row r="3408">
      <c r="B3408" s="2013">
        <v>3406.0</v>
      </c>
      <c r="C3408" s="2013">
        <v>409.0</v>
      </c>
      <c r="D3408" s="2013">
        <v>817.0</v>
      </c>
      <c r="E3408" s="2013">
        <v>545.0</v>
      </c>
      <c r="F3408" s="2013">
        <v>545.0</v>
      </c>
      <c r="G3408" s="2013">
        <v>545.0</v>
      </c>
      <c r="H3408" s="2013">
        <v>545.0</v>
      </c>
    </row>
    <row r="3409">
      <c r="B3409" s="2013">
        <v>3407.0</v>
      </c>
      <c r="C3409" s="2013">
        <v>409.0</v>
      </c>
      <c r="D3409" s="2013">
        <v>818.0</v>
      </c>
      <c r="E3409" s="2013">
        <v>545.0</v>
      </c>
      <c r="F3409" s="2013">
        <v>545.0</v>
      </c>
      <c r="G3409" s="2013">
        <v>545.0</v>
      </c>
      <c r="H3409" s="2013">
        <v>545.0</v>
      </c>
    </row>
    <row r="3410">
      <c r="B3410" s="2013">
        <v>3408.0</v>
      </c>
      <c r="C3410" s="2013">
        <v>409.0</v>
      </c>
      <c r="D3410" s="2013">
        <v>817.0</v>
      </c>
      <c r="E3410" s="2013">
        <v>545.0</v>
      </c>
      <c r="F3410" s="2013">
        <v>545.0</v>
      </c>
      <c r="G3410" s="2013">
        <v>546.0</v>
      </c>
      <c r="H3410" s="2013">
        <v>546.0</v>
      </c>
    </row>
    <row r="3411">
      <c r="B3411" s="2013">
        <v>3409.0</v>
      </c>
      <c r="C3411" s="2013">
        <v>409.0</v>
      </c>
      <c r="D3411" s="2013">
        <v>818.0</v>
      </c>
      <c r="E3411" s="2013">
        <v>545.0</v>
      </c>
      <c r="F3411" s="2013">
        <v>545.0</v>
      </c>
      <c r="G3411" s="2013">
        <v>546.0</v>
      </c>
      <c r="H3411" s="2013">
        <v>546.0</v>
      </c>
    </row>
    <row r="3412">
      <c r="B3412" s="2013">
        <v>3410.0</v>
      </c>
      <c r="C3412" s="2013">
        <v>409.0</v>
      </c>
      <c r="D3412" s="2013">
        <v>819.0</v>
      </c>
      <c r="E3412" s="2013">
        <v>545.0</v>
      </c>
      <c r="F3412" s="2013">
        <v>545.0</v>
      </c>
      <c r="G3412" s="2013">
        <v>546.0</v>
      </c>
      <c r="H3412" s="2013">
        <v>546.0</v>
      </c>
    </row>
    <row r="3413">
      <c r="B3413" s="2013">
        <v>3411.0</v>
      </c>
      <c r="C3413" s="2013">
        <v>409.0</v>
      </c>
      <c r="D3413" s="2013">
        <v>818.0</v>
      </c>
      <c r="E3413" s="2013">
        <v>546.0</v>
      </c>
      <c r="F3413" s="2013">
        <v>546.0</v>
      </c>
      <c r="G3413" s="2013">
        <v>546.0</v>
      </c>
      <c r="H3413" s="2013">
        <v>546.0</v>
      </c>
    </row>
    <row r="3414">
      <c r="B3414" s="2013">
        <v>3412.0</v>
      </c>
      <c r="C3414" s="2013">
        <v>409.0</v>
      </c>
      <c r="D3414" s="2013">
        <v>819.0</v>
      </c>
      <c r="E3414" s="2013">
        <v>546.0</v>
      </c>
      <c r="F3414" s="2013">
        <v>546.0</v>
      </c>
      <c r="G3414" s="2013">
        <v>546.0</v>
      </c>
      <c r="H3414" s="2013">
        <v>546.0</v>
      </c>
    </row>
    <row r="3415">
      <c r="B3415" s="2013">
        <v>3413.0</v>
      </c>
      <c r="C3415" s="2013">
        <v>410.0</v>
      </c>
      <c r="D3415" s="2013">
        <v>819.0</v>
      </c>
      <c r="E3415" s="2013">
        <v>546.0</v>
      </c>
      <c r="F3415" s="2013">
        <v>546.0</v>
      </c>
      <c r="G3415" s="2013">
        <v>546.0</v>
      </c>
      <c r="H3415" s="2013">
        <v>546.0</v>
      </c>
    </row>
    <row r="3416">
      <c r="B3416" s="2013">
        <v>3414.0</v>
      </c>
      <c r="C3416" s="2013">
        <v>410.0</v>
      </c>
      <c r="D3416" s="2013">
        <v>820.0</v>
      </c>
      <c r="E3416" s="2013">
        <v>546.0</v>
      </c>
      <c r="F3416" s="2013">
        <v>546.0</v>
      </c>
      <c r="G3416" s="2013">
        <v>546.0</v>
      </c>
      <c r="H3416" s="2013">
        <v>546.0</v>
      </c>
    </row>
    <row r="3417">
      <c r="B3417" s="2013">
        <v>3415.0</v>
      </c>
      <c r="C3417" s="2013">
        <v>410.0</v>
      </c>
      <c r="D3417" s="2013">
        <v>819.0</v>
      </c>
      <c r="E3417" s="2013">
        <v>546.0</v>
      </c>
      <c r="F3417" s="2013">
        <v>546.0</v>
      </c>
      <c r="G3417" s="2013">
        <v>547.0</v>
      </c>
      <c r="H3417" s="2013">
        <v>547.0</v>
      </c>
    </row>
    <row r="3418">
      <c r="B3418" s="2013">
        <v>3416.0</v>
      </c>
      <c r="C3418" s="2013">
        <v>410.0</v>
      </c>
      <c r="D3418" s="2013">
        <v>820.0</v>
      </c>
      <c r="E3418" s="2013">
        <v>546.0</v>
      </c>
      <c r="F3418" s="2013">
        <v>546.0</v>
      </c>
      <c r="G3418" s="2013">
        <v>547.0</v>
      </c>
      <c r="H3418" s="2013">
        <v>547.0</v>
      </c>
    </row>
    <row r="3419">
      <c r="B3419" s="2013">
        <v>3417.0</v>
      </c>
      <c r="C3419" s="2013">
        <v>410.0</v>
      </c>
      <c r="D3419" s="2013">
        <v>821.0</v>
      </c>
      <c r="E3419" s="2013">
        <v>546.0</v>
      </c>
      <c r="F3419" s="2013">
        <v>546.0</v>
      </c>
      <c r="G3419" s="2013">
        <v>547.0</v>
      </c>
      <c r="H3419" s="2013">
        <v>547.0</v>
      </c>
    </row>
    <row r="3420">
      <c r="B3420" s="2013">
        <v>3418.0</v>
      </c>
      <c r="C3420" s="2013">
        <v>410.0</v>
      </c>
      <c r="D3420" s="2013">
        <v>820.0</v>
      </c>
      <c r="E3420" s="2013">
        <v>547.0</v>
      </c>
      <c r="F3420" s="2013">
        <v>547.0</v>
      </c>
      <c r="G3420" s="2013">
        <v>547.0</v>
      </c>
      <c r="H3420" s="2013">
        <v>547.0</v>
      </c>
    </row>
    <row r="3421">
      <c r="B3421" s="2013">
        <v>3419.0</v>
      </c>
      <c r="C3421" s="2013">
        <v>410.0</v>
      </c>
      <c r="D3421" s="2013">
        <v>821.0</v>
      </c>
      <c r="E3421" s="2013">
        <v>547.0</v>
      </c>
      <c r="F3421" s="2013">
        <v>547.0</v>
      </c>
      <c r="G3421" s="2013">
        <v>547.0</v>
      </c>
      <c r="H3421" s="2013">
        <v>547.0</v>
      </c>
    </row>
    <row r="3422">
      <c r="B3422" s="2013">
        <v>3420.0</v>
      </c>
      <c r="C3422" s="2013">
        <v>411.0</v>
      </c>
      <c r="D3422" s="2013">
        <v>821.0</v>
      </c>
      <c r="E3422" s="2013">
        <v>547.0</v>
      </c>
      <c r="F3422" s="2013">
        <v>547.0</v>
      </c>
      <c r="G3422" s="2013">
        <v>547.0</v>
      </c>
      <c r="H3422" s="2013">
        <v>547.0</v>
      </c>
    </row>
    <row r="3423">
      <c r="B3423" s="2013">
        <v>3421.0</v>
      </c>
      <c r="C3423" s="2013">
        <v>410.0</v>
      </c>
      <c r="D3423" s="2013">
        <v>821.0</v>
      </c>
      <c r="E3423" s="2013">
        <v>547.0</v>
      </c>
      <c r="F3423" s="2013">
        <v>547.0</v>
      </c>
      <c r="G3423" s="2013">
        <v>548.0</v>
      </c>
      <c r="H3423" s="2013">
        <v>548.0</v>
      </c>
    </row>
    <row r="3424">
      <c r="B3424" s="2013">
        <v>3422.0</v>
      </c>
      <c r="C3424" s="2013">
        <v>411.0</v>
      </c>
      <c r="D3424" s="2013">
        <v>821.0</v>
      </c>
      <c r="E3424" s="2013">
        <v>547.0</v>
      </c>
      <c r="F3424" s="2013">
        <v>547.0</v>
      </c>
      <c r="G3424" s="2013">
        <v>548.0</v>
      </c>
      <c r="H3424" s="2013">
        <v>548.0</v>
      </c>
    </row>
    <row r="3425">
      <c r="B3425" s="2013">
        <v>3423.0</v>
      </c>
      <c r="C3425" s="2013">
        <v>410.0</v>
      </c>
      <c r="D3425" s="2013">
        <v>821.0</v>
      </c>
      <c r="E3425" s="2013">
        <v>548.0</v>
      </c>
      <c r="F3425" s="2013">
        <v>548.0</v>
      </c>
      <c r="G3425" s="2013">
        <v>548.0</v>
      </c>
      <c r="H3425" s="2013">
        <v>548.0</v>
      </c>
    </row>
    <row r="3426">
      <c r="B3426" s="2013">
        <v>3424.0</v>
      </c>
      <c r="C3426" s="2013">
        <v>411.0</v>
      </c>
      <c r="D3426" s="2013">
        <v>821.0</v>
      </c>
      <c r="E3426" s="2013">
        <v>548.0</v>
      </c>
      <c r="F3426" s="2013">
        <v>548.0</v>
      </c>
      <c r="G3426" s="2013">
        <v>548.0</v>
      </c>
      <c r="H3426" s="2013">
        <v>548.0</v>
      </c>
    </row>
    <row r="3427">
      <c r="B3427" s="2013">
        <v>3425.0</v>
      </c>
      <c r="C3427" s="2013">
        <v>411.0</v>
      </c>
      <c r="D3427" s="2013">
        <v>822.0</v>
      </c>
      <c r="E3427" s="2013">
        <v>548.0</v>
      </c>
      <c r="F3427" s="2013">
        <v>548.0</v>
      </c>
      <c r="G3427" s="2013">
        <v>548.0</v>
      </c>
      <c r="H3427" s="2013">
        <v>548.0</v>
      </c>
    </row>
    <row r="3428">
      <c r="B3428" s="2013">
        <v>3426.0</v>
      </c>
      <c r="C3428" s="2013">
        <v>411.0</v>
      </c>
      <c r="D3428" s="2013">
        <v>823.0</v>
      </c>
      <c r="E3428" s="2013">
        <v>548.0</v>
      </c>
      <c r="F3428" s="2013">
        <v>548.0</v>
      </c>
      <c r="G3428" s="2013">
        <v>548.0</v>
      </c>
      <c r="H3428" s="2013">
        <v>548.0</v>
      </c>
    </row>
    <row r="3429">
      <c r="B3429" s="2013">
        <v>3427.0</v>
      </c>
      <c r="C3429" s="2013">
        <v>412.0</v>
      </c>
      <c r="D3429" s="2013">
        <v>823.0</v>
      </c>
      <c r="E3429" s="2013">
        <v>548.0</v>
      </c>
      <c r="F3429" s="2013">
        <v>548.0</v>
      </c>
      <c r="G3429" s="2013">
        <v>548.0</v>
      </c>
      <c r="H3429" s="2013">
        <v>548.0</v>
      </c>
    </row>
    <row r="3430">
      <c r="B3430" s="2013">
        <v>3428.0</v>
      </c>
      <c r="C3430" s="2013">
        <v>411.0</v>
      </c>
      <c r="D3430" s="2013">
        <v>823.0</v>
      </c>
      <c r="E3430" s="2013">
        <v>548.0</v>
      </c>
      <c r="F3430" s="2013">
        <v>548.0</v>
      </c>
      <c r="G3430" s="2013">
        <v>549.0</v>
      </c>
      <c r="H3430" s="2013">
        <v>549.0</v>
      </c>
    </row>
    <row r="3431">
      <c r="B3431" s="2013">
        <v>3429.0</v>
      </c>
      <c r="C3431" s="2013">
        <v>412.0</v>
      </c>
      <c r="D3431" s="2013">
        <v>823.0</v>
      </c>
      <c r="E3431" s="2013">
        <v>548.0</v>
      </c>
      <c r="F3431" s="2013">
        <v>548.0</v>
      </c>
      <c r="G3431" s="2013">
        <v>549.0</v>
      </c>
      <c r="H3431" s="2013">
        <v>549.0</v>
      </c>
    </row>
    <row r="3432">
      <c r="B3432" s="2013">
        <v>3430.0</v>
      </c>
      <c r="C3432" s="2013">
        <v>411.0</v>
      </c>
      <c r="D3432" s="2013">
        <v>823.0</v>
      </c>
      <c r="E3432" s="2013">
        <v>549.0</v>
      </c>
      <c r="F3432" s="2013">
        <v>549.0</v>
      </c>
      <c r="G3432" s="2013">
        <v>549.0</v>
      </c>
      <c r="H3432" s="2013">
        <v>549.0</v>
      </c>
    </row>
    <row r="3433">
      <c r="B3433" s="2013">
        <v>3431.0</v>
      </c>
      <c r="C3433" s="2013">
        <v>412.0</v>
      </c>
      <c r="D3433" s="2013">
        <v>823.0</v>
      </c>
      <c r="E3433" s="2013">
        <v>549.0</v>
      </c>
      <c r="F3433" s="2013">
        <v>549.0</v>
      </c>
      <c r="G3433" s="2013">
        <v>549.0</v>
      </c>
      <c r="H3433" s="2013">
        <v>549.0</v>
      </c>
    </row>
    <row r="3434">
      <c r="B3434" s="2013">
        <v>3432.0</v>
      </c>
      <c r="C3434" s="2013">
        <v>412.0</v>
      </c>
      <c r="D3434" s="2013">
        <v>824.0</v>
      </c>
      <c r="E3434" s="2013">
        <v>549.0</v>
      </c>
      <c r="F3434" s="2013">
        <v>549.0</v>
      </c>
      <c r="G3434" s="2013">
        <v>549.0</v>
      </c>
      <c r="H3434" s="2013">
        <v>549.0</v>
      </c>
    </row>
    <row r="3435">
      <c r="B3435" s="2013">
        <v>3433.0</v>
      </c>
      <c r="C3435" s="2013">
        <v>412.0</v>
      </c>
      <c r="D3435" s="2013">
        <v>823.0</v>
      </c>
      <c r="E3435" s="2013">
        <v>549.0</v>
      </c>
      <c r="F3435" s="2013">
        <v>549.0</v>
      </c>
      <c r="G3435" s="2013">
        <v>550.0</v>
      </c>
      <c r="H3435" s="2013">
        <v>550.0</v>
      </c>
    </row>
    <row r="3436">
      <c r="B3436" s="2013">
        <v>3434.0</v>
      </c>
      <c r="C3436" s="2013">
        <v>412.0</v>
      </c>
      <c r="D3436" s="2013">
        <v>824.0</v>
      </c>
      <c r="E3436" s="2013">
        <v>549.0</v>
      </c>
      <c r="F3436" s="2013">
        <v>549.0</v>
      </c>
      <c r="G3436" s="2013">
        <v>550.0</v>
      </c>
      <c r="H3436" s="2013">
        <v>550.0</v>
      </c>
    </row>
    <row r="3437">
      <c r="B3437" s="2013">
        <v>3435.0</v>
      </c>
      <c r="C3437" s="2013">
        <v>412.0</v>
      </c>
      <c r="D3437" s="2013">
        <v>825.0</v>
      </c>
      <c r="E3437" s="2013">
        <v>549.0</v>
      </c>
      <c r="F3437" s="2013">
        <v>549.0</v>
      </c>
      <c r="G3437" s="2013">
        <v>550.0</v>
      </c>
      <c r="H3437" s="2013">
        <v>550.0</v>
      </c>
    </row>
    <row r="3438">
      <c r="B3438" s="2013">
        <v>3436.0</v>
      </c>
      <c r="C3438" s="2013">
        <v>412.0</v>
      </c>
      <c r="D3438" s="2013">
        <v>824.0</v>
      </c>
      <c r="E3438" s="2013">
        <v>550.0</v>
      </c>
      <c r="F3438" s="2013">
        <v>550.0</v>
      </c>
      <c r="G3438" s="2013">
        <v>550.0</v>
      </c>
      <c r="H3438" s="2013">
        <v>550.0</v>
      </c>
    </row>
    <row r="3439">
      <c r="B3439" s="2013">
        <v>3437.0</v>
      </c>
      <c r="C3439" s="2013">
        <v>412.0</v>
      </c>
      <c r="D3439" s="2013">
        <v>825.0</v>
      </c>
      <c r="E3439" s="2013">
        <v>550.0</v>
      </c>
      <c r="F3439" s="2013">
        <v>550.0</v>
      </c>
      <c r="G3439" s="2013">
        <v>550.0</v>
      </c>
      <c r="H3439" s="2013">
        <v>550.0</v>
      </c>
    </row>
    <row r="3440">
      <c r="B3440" s="2013">
        <v>3438.0</v>
      </c>
      <c r="C3440" s="2013">
        <v>413.0</v>
      </c>
      <c r="D3440" s="2013">
        <v>825.0</v>
      </c>
      <c r="E3440" s="2013">
        <v>550.0</v>
      </c>
      <c r="F3440" s="2013">
        <v>550.0</v>
      </c>
      <c r="G3440" s="2013">
        <v>550.0</v>
      </c>
      <c r="H3440" s="2013">
        <v>550.0</v>
      </c>
    </row>
    <row r="3441">
      <c r="B3441" s="2013">
        <v>3439.0</v>
      </c>
      <c r="C3441" s="2013">
        <v>413.0</v>
      </c>
      <c r="D3441" s="2013">
        <v>826.0</v>
      </c>
      <c r="E3441" s="2013">
        <v>550.0</v>
      </c>
      <c r="F3441" s="2013">
        <v>550.0</v>
      </c>
      <c r="G3441" s="2013">
        <v>550.0</v>
      </c>
      <c r="H3441" s="2013">
        <v>550.0</v>
      </c>
    </row>
    <row r="3442">
      <c r="B3442" s="2013">
        <v>3440.0</v>
      </c>
      <c r="C3442" s="2013">
        <v>413.0</v>
      </c>
      <c r="D3442" s="2013">
        <v>825.0</v>
      </c>
      <c r="E3442" s="2013">
        <v>550.0</v>
      </c>
      <c r="F3442" s="2013">
        <v>550.0</v>
      </c>
      <c r="G3442" s="2013">
        <v>551.0</v>
      </c>
      <c r="H3442" s="2013">
        <v>551.0</v>
      </c>
    </row>
    <row r="3443">
      <c r="B3443" s="2013">
        <v>3441.0</v>
      </c>
      <c r="C3443" s="2013">
        <v>413.0</v>
      </c>
      <c r="D3443" s="2013">
        <v>826.0</v>
      </c>
      <c r="E3443" s="2013">
        <v>550.0</v>
      </c>
      <c r="F3443" s="2013">
        <v>550.0</v>
      </c>
      <c r="G3443" s="2013">
        <v>551.0</v>
      </c>
      <c r="H3443" s="2013">
        <v>551.0</v>
      </c>
    </row>
    <row r="3444">
      <c r="B3444" s="2013">
        <v>3442.0</v>
      </c>
      <c r="C3444" s="2013">
        <v>413.0</v>
      </c>
      <c r="D3444" s="2013">
        <v>827.0</v>
      </c>
      <c r="E3444" s="2013">
        <v>550.0</v>
      </c>
      <c r="F3444" s="2013">
        <v>550.0</v>
      </c>
      <c r="G3444" s="2013">
        <v>551.0</v>
      </c>
      <c r="H3444" s="2013">
        <v>551.0</v>
      </c>
    </row>
    <row r="3445">
      <c r="B3445" s="2013">
        <v>3443.0</v>
      </c>
      <c r="C3445" s="2013">
        <v>413.0</v>
      </c>
      <c r="D3445" s="2013">
        <v>826.0</v>
      </c>
      <c r="E3445" s="2013">
        <v>551.0</v>
      </c>
      <c r="F3445" s="2013">
        <v>551.0</v>
      </c>
      <c r="G3445" s="2013">
        <v>551.0</v>
      </c>
      <c r="H3445" s="2013">
        <v>551.0</v>
      </c>
    </row>
    <row r="3446">
      <c r="B3446" s="2013">
        <v>3444.0</v>
      </c>
      <c r="C3446" s="2013">
        <v>413.0</v>
      </c>
      <c r="D3446" s="2013">
        <v>827.0</v>
      </c>
      <c r="E3446" s="2013">
        <v>551.0</v>
      </c>
      <c r="F3446" s="2013">
        <v>551.0</v>
      </c>
      <c r="G3446" s="2013">
        <v>551.0</v>
      </c>
      <c r="H3446" s="2013">
        <v>551.0</v>
      </c>
    </row>
    <row r="3447">
      <c r="B3447" s="2013">
        <v>3445.0</v>
      </c>
      <c r="C3447" s="2013">
        <v>414.0</v>
      </c>
      <c r="D3447" s="2013">
        <v>827.0</v>
      </c>
      <c r="E3447" s="2013">
        <v>551.0</v>
      </c>
      <c r="F3447" s="2013">
        <v>551.0</v>
      </c>
      <c r="G3447" s="2013">
        <v>551.0</v>
      </c>
      <c r="H3447" s="2013">
        <v>551.0</v>
      </c>
    </row>
    <row r="3448">
      <c r="B3448" s="2013">
        <v>3446.0</v>
      </c>
      <c r="C3448" s="2013">
        <v>413.0</v>
      </c>
      <c r="D3448" s="2013">
        <v>827.0</v>
      </c>
      <c r="E3448" s="2013">
        <v>551.0</v>
      </c>
      <c r="F3448" s="2013">
        <v>551.0</v>
      </c>
      <c r="G3448" s="2013">
        <v>552.0</v>
      </c>
      <c r="H3448" s="2013">
        <v>552.0</v>
      </c>
    </row>
    <row r="3449">
      <c r="B3449" s="2013">
        <v>3447.0</v>
      </c>
      <c r="C3449" s="2013">
        <v>414.0</v>
      </c>
      <c r="D3449" s="2013">
        <v>827.0</v>
      </c>
      <c r="E3449" s="2013">
        <v>551.0</v>
      </c>
      <c r="F3449" s="2013">
        <v>551.0</v>
      </c>
      <c r="G3449" s="2013">
        <v>552.0</v>
      </c>
      <c r="H3449" s="2013">
        <v>552.0</v>
      </c>
    </row>
    <row r="3450">
      <c r="B3450" s="2013">
        <v>3448.0</v>
      </c>
      <c r="C3450" s="2013">
        <v>413.0</v>
      </c>
      <c r="D3450" s="2013">
        <v>827.0</v>
      </c>
      <c r="E3450" s="2013">
        <v>552.0</v>
      </c>
      <c r="F3450" s="2013">
        <v>552.0</v>
      </c>
      <c r="G3450" s="2013">
        <v>552.0</v>
      </c>
      <c r="H3450" s="2013">
        <v>552.0</v>
      </c>
    </row>
    <row r="3451">
      <c r="B3451" s="2013">
        <v>3449.0</v>
      </c>
      <c r="C3451" s="2013">
        <v>414.0</v>
      </c>
      <c r="D3451" s="2013">
        <v>827.0</v>
      </c>
      <c r="E3451" s="2013">
        <v>552.0</v>
      </c>
      <c r="F3451" s="2013">
        <v>552.0</v>
      </c>
      <c r="G3451" s="2013">
        <v>552.0</v>
      </c>
      <c r="H3451" s="2013">
        <v>552.0</v>
      </c>
    </row>
    <row r="3452">
      <c r="B3452" s="2013">
        <v>3450.0</v>
      </c>
      <c r="C3452" s="2013">
        <v>414.0</v>
      </c>
      <c r="D3452" s="2013">
        <v>828.0</v>
      </c>
      <c r="E3452" s="2013">
        <v>552.0</v>
      </c>
      <c r="F3452" s="2013">
        <v>552.0</v>
      </c>
      <c r="G3452" s="2013">
        <v>552.0</v>
      </c>
      <c r="H3452" s="2013">
        <v>552.0</v>
      </c>
    </row>
    <row r="3453">
      <c r="B3453" s="2013">
        <v>3451.0</v>
      </c>
      <c r="C3453" s="2013">
        <v>414.0</v>
      </c>
      <c r="D3453" s="2013">
        <v>829.0</v>
      </c>
      <c r="E3453" s="2013">
        <v>552.0</v>
      </c>
      <c r="F3453" s="2013">
        <v>552.0</v>
      </c>
      <c r="G3453" s="2013">
        <v>552.0</v>
      </c>
      <c r="H3453" s="2013">
        <v>552.0</v>
      </c>
    </row>
    <row r="3454">
      <c r="B3454" s="2013">
        <v>3452.0</v>
      </c>
      <c r="C3454" s="2013">
        <v>415.0</v>
      </c>
      <c r="D3454" s="2013">
        <v>829.0</v>
      </c>
      <c r="E3454" s="2013">
        <v>552.0</v>
      </c>
      <c r="F3454" s="2013">
        <v>552.0</v>
      </c>
      <c r="G3454" s="2013">
        <v>552.0</v>
      </c>
      <c r="H3454" s="2013">
        <v>552.0</v>
      </c>
    </row>
    <row r="3455">
      <c r="B3455" s="2013">
        <v>3453.0</v>
      </c>
      <c r="C3455" s="2013">
        <v>414.0</v>
      </c>
      <c r="D3455" s="2013">
        <v>829.0</v>
      </c>
      <c r="E3455" s="2013">
        <v>552.0</v>
      </c>
      <c r="F3455" s="2013">
        <v>552.0</v>
      </c>
      <c r="G3455" s="2013">
        <v>553.0</v>
      </c>
      <c r="H3455" s="2013">
        <v>553.0</v>
      </c>
    </row>
    <row r="3456">
      <c r="B3456" s="2013">
        <v>3454.0</v>
      </c>
      <c r="C3456" s="2013">
        <v>415.0</v>
      </c>
      <c r="D3456" s="2013">
        <v>829.0</v>
      </c>
      <c r="E3456" s="2013">
        <v>552.0</v>
      </c>
      <c r="F3456" s="2013">
        <v>552.0</v>
      </c>
      <c r="G3456" s="2013">
        <v>553.0</v>
      </c>
      <c r="H3456" s="2013">
        <v>553.0</v>
      </c>
    </row>
    <row r="3457">
      <c r="B3457" s="2013">
        <v>3455.0</v>
      </c>
      <c r="C3457" s="2013">
        <v>414.0</v>
      </c>
      <c r="D3457" s="2013">
        <v>829.0</v>
      </c>
      <c r="E3457" s="2013">
        <v>553.0</v>
      </c>
      <c r="F3457" s="2013">
        <v>553.0</v>
      </c>
      <c r="G3457" s="2013">
        <v>553.0</v>
      </c>
      <c r="H3457" s="2013">
        <v>553.0</v>
      </c>
    </row>
    <row r="3458">
      <c r="B3458" s="2013">
        <v>3456.0</v>
      </c>
      <c r="C3458" s="2013">
        <v>415.0</v>
      </c>
      <c r="D3458" s="2013">
        <v>829.0</v>
      </c>
      <c r="E3458" s="2013">
        <v>553.0</v>
      </c>
      <c r="F3458" s="2013">
        <v>553.0</v>
      </c>
      <c r="G3458" s="2013">
        <v>553.0</v>
      </c>
      <c r="H3458" s="2013">
        <v>553.0</v>
      </c>
    </row>
    <row r="3459">
      <c r="B3459" s="2013">
        <v>3457.0</v>
      </c>
      <c r="C3459" s="2013">
        <v>415.0</v>
      </c>
      <c r="D3459" s="2013">
        <v>830.0</v>
      </c>
      <c r="E3459" s="2013">
        <v>553.0</v>
      </c>
      <c r="F3459" s="2013">
        <v>553.0</v>
      </c>
      <c r="G3459" s="2013">
        <v>553.0</v>
      </c>
      <c r="H3459" s="2013">
        <v>553.0</v>
      </c>
    </row>
    <row r="3460">
      <c r="B3460" s="2013">
        <v>3458.0</v>
      </c>
      <c r="C3460" s="2013">
        <v>415.0</v>
      </c>
      <c r="D3460" s="2013">
        <v>829.0</v>
      </c>
      <c r="E3460" s="2013">
        <v>553.0</v>
      </c>
      <c r="F3460" s="2013">
        <v>553.0</v>
      </c>
      <c r="G3460" s="2013">
        <v>554.0</v>
      </c>
      <c r="H3460" s="2013">
        <v>554.0</v>
      </c>
    </row>
    <row r="3461">
      <c r="B3461" s="2013">
        <v>3459.0</v>
      </c>
      <c r="C3461" s="2013">
        <v>415.0</v>
      </c>
      <c r="D3461" s="2013">
        <v>830.0</v>
      </c>
      <c r="E3461" s="2013">
        <v>553.0</v>
      </c>
      <c r="F3461" s="2013">
        <v>553.0</v>
      </c>
      <c r="G3461" s="2013">
        <v>554.0</v>
      </c>
      <c r="H3461" s="2013">
        <v>554.0</v>
      </c>
    </row>
    <row r="3462">
      <c r="B3462" s="2013">
        <v>3460.0</v>
      </c>
      <c r="C3462" s="2013">
        <v>415.0</v>
      </c>
      <c r="D3462" s="2013">
        <v>831.0</v>
      </c>
      <c r="E3462" s="2013">
        <v>553.0</v>
      </c>
      <c r="F3462" s="2013">
        <v>553.0</v>
      </c>
      <c r="G3462" s="2013">
        <v>554.0</v>
      </c>
      <c r="H3462" s="2013">
        <v>554.0</v>
      </c>
    </row>
    <row r="3463">
      <c r="B3463" s="2013">
        <v>3461.0</v>
      </c>
      <c r="C3463" s="2013">
        <v>415.0</v>
      </c>
      <c r="D3463" s="2013">
        <v>830.0</v>
      </c>
      <c r="E3463" s="2013">
        <v>554.0</v>
      </c>
      <c r="F3463" s="2013">
        <v>554.0</v>
      </c>
      <c r="G3463" s="2013">
        <v>554.0</v>
      </c>
      <c r="H3463" s="2013">
        <v>554.0</v>
      </c>
    </row>
    <row r="3464">
      <c r="B3464" s="2013">
        <v>3462.0</v>
      </c>
      <c r="C3464" s="2013">
        <v>415.0</v>
      </c>
      <c r="D3464" s="2013">
        <v>831.0</v>
      </c>
      <c r="E3464" s="2013">
        <v>554.0</v>
      </c>
      <c r="F3464" s="2013">
        <v>554.0</v>
      </c>
      <c r="G3464" s="2013">
        <v>554.0</v>
      </c>
      <c r="H3464" s="2013">
        <v>554.0</v>
      </c>
    </row>
    <row r="3465">
      <c r="B3465" s="2013">
        <v>3463.0</v>
      </c>
      <c r="C3465" s="2013">
        <v>416.0</v>
      </c>
      <c r="D3465" s="2013">
        <v>831.0</v>
      </c>
      <c r="E3465" s="2013">
        <v>554.0</v>
      </c>
      <c r="F3465" s="2013">
        <v>554.0</v>
      </c>
      <c r="G3465" s="2013">
        <v>554.0</v>
      </c>
      <c r="H3465" s="2013">
        <v>554.0</v>
      </c>
    </row>
    <row r="3466">
      <c r="B3466" s="2013">
        <v>3464.0</v>
      </c>
      <c r="C3466" s="2013">
        <v>416.0</v>
      </c>
      <c r="D3466" s="2013">
        <v>832.0</v>
      </c>
      <c r="E3466" s="2013">
        <v>554.0</v>
      </c>
      <c r="F3466" s="2013">
        <v>554.0</v>
      </c>
      <c r="G3466" s="2013">
        <v>554.0</v>
      </c>
      <c r="H3466" s="2013">
        <v>554.0</v>
      </c>
    </row>
    <row r="3467">
      <c r="B3467" s="2013">
        <v>3465.0</v>
      </c>
      <c r="C3467" s="2013">
        <v>416.0</v>
      </c>
      <c r="D3467" s="2013">
        <v>831.0</v>
      </c>
      <c r="E3467" s="2013">
        <v>554.0</v>
      </c>
      <c r="F3467" s="2013">
        <v>554.0</v>
      </c>
      <c r="G3467" s="2013">
        <v>555.0</v>
      </c>
      <c r="H3467" s="2013">
        <v>555.0</v>
      </c>
    </row>
    <row r="3468">
      <c r="B3468" s="2013">
        <v>3466.0</v>
      </c>
      <c r="C3468" s="2013">
        <v>416.0</v>
      </c>
      <c r="D3468" s="2013">
        <v>832.0</v>
      </c>
      <c r="E3468" s="2013">
        <v>554.0</v>
      </c>
      <c r="F3468" s="2013">
        <v>554.0</v>
      </c>
      <c r="G3468" s="2013">
        <v>555.0</v>
      </c>
      <c r="H3468" s="2013">
        <v>555.0</v>
      </c>
    </row>
    <row r="3469">
      <c r="B3469" s="2013">
        <v>3467.0</v>
      </c>
      <c r="C3469" s="2013">
        <v>416.0</v>
      </c>
      <c r="D3469" s="2013">
        <v>833.0</v>
      </c>
      <c r="E3469" s="2013">
        <v>554.0</v>
      </c>
      <c r="F3469" s="2013">
        <v>554.0</v>
      </c>
      <c r="G3469" s="2013">
        <v>555.0</v>
      </c>
      <c r="H3469" s="2013">
        <v>555.0</v>
      </c>
    </row>
    <row r="3470">
      <c r="B3470" s="2013">
        <v>3468.0</v>
      </c>
      <c r="C3470" s="2013">
        <v>416.0</v>
      </c>
      <c r="D3470" s="2013">
        <v>832.0</v>
      </c>
      <c r="E3470" s="2013">
        <v>555.0</v>
      </c>
      <c r="F3470" s="2013">
        <v>555.0</v>
      </c>
      <c r="G3470" s="2013">
        <v>555.0</v>
      </c>
      <c r="H3470" s="2013">
        <v>555.0</v>
      </c>
    </row>
    <row r="3471">
      <c r="B3471" s="2013">
        <v>3469.0</v>
      </c>
      <c r="C3471" s="2013">
        <v>416.0</v>
      </c>
      <c r="D3471" s="2013">
        <v>833.0</v>
      </c>
      <c r="E3471" s="2013">
        <v>555.0</v>
      </c>
      <c r="F3471" s="2013">
        <v>555.0</v>
      </c>
      <c r="G3471" s="2013">
        <v>555.0</v>
      </c>
      <c r="H3471" s="2013">
        <v>555.0</v>
      </c>
    </row>
    <row r="3472">
      <c r="B3472" s="2013">
        <v>3470.0</v>
      </c>
      <c r="C3472" s="2013">
        <v>417.0</v>
      </c>
      <c r="D3472" s="2013">
        <v>833.0</v>
      </c>
      <c r="E3472" s="2013">
        <v>555.0</v>
      </c>
      <c r="F3472" s="2013">
        <v>555.0</v>
      </c>
      <c r="G3472" s="2013">
        <v>555.0</v>
      </c>
      <c r="H3472" s="2013">
        <v>555.0</v>
      </c>
    </row>
    <row r="3473">
      <c r="B3473" s="2013">
        <v>3471.0</v>
      </c>
      <c r="C3473" s="2013">
        <v>416.0</v>
      </c>
      <c r="D3473" s="2013">
        <v>833.0</v>
      </c>
      <c r="E3473" s="2013">
        <v>555.0</v>
      </c>
      <c r="F3473" s="2013">
        <v>555.0</v>
      </c>
      <c r="G3473" s="2013">
        <v>556.0</v>
      </c>
      <c r="H3473" s="2013">
        <v>556.0</v>
      </c>
    </row>
    <row r="3474">
      <c r="B3474" s="2013">
        <v>3472.0</v>
      </c>
      <c r="C3474" s="2013">
        <v>417.0</v>
      </c>
      <c r="D3474" s="2013">
        <v>833.0</v>
      </c>
      <c r="E3474" s="2013">
        <v>555.0</v>
      </c>
      <c r="F3474" s="2013">
        <v>555.0</v>
      </c>
      <c r="G3474" s="2013">
        <v>556.0</v>
      </c>
      <c r="H3474" s="2013">
        <v>556.0</v>
      </c>
    </row>
    <row r="3475">
      <c r="B3475" s="2013">
        <v>3473.0</v>
      </c>
      <c r="C3475" s="2013">
        <v>416.0</v>
      </c>
      <c r="D3475" s="2013">
        <v>833.0</v>
      </c>
      <c r="E3475" s="2013">
        <v>556.0</v>
      </c>
      <c r="F3475" s="2013">
        <v>556.0</v>
      </c>
      <c r="G3475" s="2013">
        <v>556.0</v>
      </c>
      <c r="H3475" s="2013">
        <v>556.0</v>
      </c>
    </row>
    <row r="3476">
      <c r="B3476" s="2013">
        <v>3474.0</v>
      </c>
      <c r="C3476" s="2013">
        <v>417.0</v>
      </c>
      <c r="D3476" s="2013">
        <v>833.0</v>
      </c>
      <c r="E3476" s="2013">
        <v>556.0</v>
      </c>
      <c r="F3476" s="2013">
        <v>556.0</v>
      </c>
      <c r="G3476" s="2013">
        <v>556.0</v>
      </c>
      <c r="H3476" s="2013">
        <v>556.0</v>
      </c>
    </row>
    <row r="3477">
      <c r="B3477" s="2013">
        <v>3475.0</v>
      </c>
      <c r="C3477" s="2013">
        <v>417.0</v>
      </c>
      <c r="D3477" s="2013">
        <v>834.0</v>
      </c>
      <c r="E3477" s="2013">
        <v>556.0</v>
      </c>
      <c r="F3477" s="2013">
        <v>556.0</v>
      </c>
      <c r="G3477" s="2013">
        <v>556.0</v>
      </c>
      <c r="H3477" s="2013">
        <v>556.0</v>
      </c>
    </row>
    <row r="3478">
      <c r="B3478" s="2013">
        <v>3476.0</v>
      </c>
      <c r="C3478" s="2013">
        <v>417.0</v>
      </c>
      <c r="D3478" s="2013">
        <v>835.0</v>
      </c>
      <c r="E3478" s="2013">
        <v>556.0</v>
      </c>
      <c r="F3478" s="2013">
        <v>556.0</v>
      </c>
      <c r="G3478" s="2013">
        <v>556.0</v>
      </c>
      <c r="H3478" s="2013">
        <v>556.0</v>
      </c>
    </row>
    <row r="3479">
      <c r="B3479" s="2013">
        <v>3477.0</v>
      </c>
      <c r="C3479" s="2013">
        <v>418.0</v>
      </c>
      <c r="D3479" s="2013">
        <v>835.0</v>
      </c>
      <c r="E3479" s="2013">
        <v>556.0</v>
      </c>
      <c r="F3479" s="2013">
        <v>556.0</v>
      </c>
      <c r="G3479" s="2013">
        <v>556.0</v>
      </c>
      <c r="H3479" s="2013">
        <v>556.0</v>
      </c>
    </row>
    <row r="3480">
      <c r="B3480" s="2013">
        <v>3478.0</v>
      </c>
      <c r="C3480" s="2013">
        <v>417.0</v>
      </c>
      <c r="D3480" s="2013">
        <v>835.0</v>
      </c>
      <c r="E3480" s="2013">
        <v>556.0</v>
      </c>
      <c r="F3480" s="2013">
        <v>556.0</v>
      </c>
      <c r="G3480" s="2013">
        <v>557.0</v>
      </c>
      <c r="H3480" s="2013">
        <v>557.0</v>
      </c>
    </row>
    <row r="3481">
      <c r="B3481" s="2013">
        <v>3479.0</v>
      </c>
      <c r="C3481" s="2013">
        <v>418.0</v>
      </c>
      <c r="D3481" s="2013">
        <v>835.0</v>
      </c>
      <c r="E3481" s="2013">
        <v>556.0</v>
      </c>
      <c r="F3481" s="2013">
        <v>556.0</v>
      </c>
      <c r="G3481" s="2013">
        <v>557.0</v>
      </c>
      <c r="H3481" s="2013">
        <v>557.0</v>
      </c>
    </row>
    <row r="3482">
      <c r="B3482" s="2013">
        <v>3480.0</v>
      </c>
      <c r="C3482" s="2013">
        <v>417.0</v>
      </c>
      <c r="D3482" s="2013">
        <v>835.0</v>
      </c>
      <c r="E3482" s="2013">
        <v>557.0</v>
      </c>
      <c r="F3482" s="2013">
        <v>557.0</v>
      </c>
      <c r="G3482" s="2013">
        <v>557.0</v>
      </c>
      <c r="H3482" s="2013">
        <v>557.0</v>
      </c>
    </row>
    <row r="3483">
      <c r="B3483" s="2013">
        <v>3481.0</v>
      </c>
      <c r="C3483" s="2013">
        <v>418.0</v>
      </c>
      <c r="D3483" s="2013">
        <v>835.0</v>
      </c>
      <c r="E3483" s="2013">
        <v>557.0</v>
      </c>
      <c r="F3483" s="2013">
        <v>557.0</v>
      </c>
      <c r="G3483" s="2013">
        <v>557.0</v>
      </c>
      <c r="H3483" s="2013">
        <v>557.0</v>
      </c>
    </row>
    <row r="3484">
      <c r="B3484" s="2013">
        <v>3482.0</v>
      </c>
      <c r="C3484" s="2013">
        <v>418.0</v>
      </c>
      <c r="D3484" s="2013">
        <v>836.0</v>
      </c>
      <c r="E3484" s="2013">
        <v>557.0</v>
      </c>
      <c r="F3484" s="2013">
        <v>557.0</v>
      </c>
      <c r="G3484" s="2013">
        <v>557.0</v>
      </c>
      <c r="H3484" s="2013">
        <v>557.0</v>
      </c>
    </row>
    <row r="3485">
      <c r="B3485" s="2013">
        <v>3483.0</v>
      </c>
      <c r="C3485" s="2013">
        <v>418.0</v>
      </c>
      <c r="D3485" s="2013">
        <v>835.0</v>
      </c>
      <c r="E3485" s="2013">
        <v>557.0</v>
      </c>
      <c r="F3485" s="2013">
        <v>557.0</v>
      </c>
      <c r="G3485" s="2013">
        <v>558.0</v>
      </c>
      <c r="H3485" s="2013">
        <v>558.0</v>
      </c>
    </row>
    <row r="3486">
      <c r="B3486" s="2013">
        <v>3484.0</v>
      </c>
      <c r="C3486" s="2013">
        <v>418.0</v>
      </c>
      <c r="D3486" s="2013">
        <v>836.0</v>
      </c>
      <c r="E3486" s="2013">
        <v>557.0</v>
      </c>
      <c r="F3486" s="2013">
        <v>557.0</v>
      </c>
      <c r="G3486" s="2013">
        <v>558.0</v>
      </c>
      <c r="H3486" s="2013">
        <v>558.0</v>
      </c>
    </row>
    <row r="3487">
      <c r="B3487" s="2013">
        <v>3485.0</v>
      </c>
      <c r="C3487" s="2013">
        <v>418.0</v>
      </c>
      <c r="D3487" s="2013">
        <v>837.0</v>
      </c>
      <c r="E3487" s="2013">
        <v>557.0</v>
      </c>
      <c r="F3487" s="2013">
        <v>557.0</v>
      </c>
      <c r="G3487" s="2013">
        <v>558.0</v>
      </c>
      <c r="H3487" s="2013">
        <v>558.0</v>
      </c>
    </row>
    <row r="3488">
      <c r="B3488" s="2013">
        <v>3486.0</v>
      </c>
      <c r="C3488" s="2013">
        <v>418.0</v>
      </c>
      <c r="D3488" s="2013">
        <v>836.0</v>
      </c>
      <c r="E3488" s="2013">
        <v>558.0</v>
      </c>
      <c r="F3488" s="2013">
        <v>558.0</v>
      </c>
      <c r="G3488" s="2013">
        <v>558.0</v>
      </c>
      <c r="H3488" s="2013">
        <v>558.0</v>
      </c>
    </row>
    <row r="3489">
      <c r="B3489" s="2013">
        <v>3487.0</v>
      </c>
      <c r="C3489" s="2013">
        <v>418.0</v>
      </c>
      <c r="D3489" s="2013">
        <v>837.0</v>
      </c>
      <c r="E3489" s="2013">
        <v>558.0</v>
      </c>
      <c r="F3489" s="2013">
        <v>558.0</v>
      </c>
      <c r="G3489" s="2013">
        <v>558.0</v>
      </c>
      <c r="H3489" s="2013">
        <v>558.0</v>
      </c>
    </row>
    <row r="3490">
      <c r="B3490" s="2013">
        <v>3488.0</v>
      </c>
      <c r="C3490" s="2013">
        <v>419.0</v>
      </c>
      <c r="D3490" s="2013">
        <v>837.0</v>
      </c>
      <c r="E3490" s="2013">
        <v>558.0</v>
      </c>
      <c r="F3490" s="2013">
        <v>558.0</v>
      </c>
      <c r="G3490" s="2013">
        <v>558.0</v>
      </c>
      <c r="H3490" s="2013">
        <v>558.0</v>
      </c>
    </row>
    <row r="3491">
      <c r="B3491" s="2013">
        <v>3489.0</v>
      </c>
      <c r="C3491" s="2013">
        <v>419.0</v>
      </c>
      <c r="D3491" s="2013">
        <v>838.0</v>
      </c>
      <c r="E3491" s="2013">
        <v>558.0</v>
      </c>
      <c r="F3491" s="2013">
        <v>558.0</v>
      </c>
      <c r="G3491" s="2013">
        <v>558.0</v>
      </c>
      <c r="H3491" s="2013">
        <v>558.0</v>
      </c>
    </row>
    <row r="3492">
      <c r="B3492" s="2013">
        <v>3490.0</v>
      </c>
      <c r="C3492" s="2013">
        <v>419.0</v>
      </c>
      <c r="D3492" s="2013">
        <v>837.0</v>
      </c>
      <c r="E3492" s="2013">
        <v>558.0</v>
      </c>
      <c r="F3492" s="2013">
        <v>558.0</v>
      </c>
      <c r="G3492" s="2013">
        <v>559.0</v>
      </c>
      <c r="H3492" s="2013">
        <v>559.0</v>
      </c>
    </row>
    <row r="3493">
      <c r="B3493" s="2013">
        <v>3491.0</v>
      </c>
      <c r="C3493" s="2013">
        <v>419.0</v>
      </c>
      <c r="D3493" s="2013">
        <v>838.0</v>
      </c>
      <c r="E3493" s="2013">
        <v>558.0</v>
      </c>
      <c r="F3493" s="2013">
        <v>558.0</v>
      </c>
      <c r="G3493" s="2013">
        <v>559.0</v>
      </c>
      <c r="H3493" s="2013">
        <v>559.0</v>
      </c>
    </row>
    <row r="3494">
      <c r="B3494" s="2013">
        <v>3492.0</v>
      </c>
      <c r="C3494" s="2013">
        <v>419.0</v>
      </c>
      <c r="D3494" s="2013">
        <v>839.0</v>
      </c>
      <c r="E3494" s="2013">
        <v>558.0</v>
      </c>
      <c r="F3494" s="2013">
        <v>558.0</v>
      </c>
      <c r="G3494" s="2013">
        <v>559.0</v>
      </c>
      <c r="H3494" s="2013">
        <v>559.0</v>
      </c>
    </row>
    <row r="3495">
      <c r="B3495" s="2013">
        <v>3493.0</v>
      </c>
      <c r="C3495" s="2013">
        <v>419.0</v>
      </c>
      <c r="D3495" s="2013">
        <v>838.0</v>
      </c>
      <c r="E3495" s="2013">
        <v>559.0</v>
      </c>
      <c r="F3495" s="2013">
        <v>559.0</v>
      </c>
      <c r="G3495" s="2013">
        <v>559.0</v>
      </c>
      <c r="H3495" s="2013">
        <v>559.0</v>
      </c>
    </row>
    <row r="3496">
      <c r="B3496" s="2013">
        <v>3494.0</v>
      </c>
      <c r="C3496" s="2013">
        <v>419.0</v>
      </c>
      <c r="D3496" s="2013">
        <v>839.0</v>
      </c>
      <c r="E3496" s="2013">
        <v>559.0</v>
      </c>
      <c r="F3496" s="2013">
        <v>559.0</v>
      </c>
      <c r="G3496" s="2013">
        <v>559.0</v>
      </c>
      <c r="H3496" s="2013">
        <v>559.0</v>
      </c>
    </row>
    <row r="3497">
      <c r="B3497" s="2013">
        <v>3495.0</v>
      </c>
      <c r="C3497" s="2013">
        <v>420.0</v>
      </c>
      <c r="D3497" s="2013">
        <v>839.0</v>
      </c>
      <c r="E3497" s="2013">
        <v>559.0</v>
      </c>
      <c r="F3497" s="2013">
        <v>559.0</v>
      </c>
      <c r="G3497" s="2013">
        <v>559.0</v>
      </c>
      <c r="H3497" s="2013">
        <v>559.0</v>
      </c>
    </row>
    <row r="3498">
      <c r="B3498" s="2013">
        <v>3496.0</v>
      </c>
      <c r="C3498" s="2013">
        <v>419.0</v>
      </c>
      <c r="D3498" s="2013">
        <v>839.0</v>
      </c>
      <c r="E3498" s="2013">
        <v>559.0</v>
      </c>
      <c r="F3498" s="2013">
        <v>559.0</v>
      </c>
      <c r="G3498" s="2013">
        <v>560.0</v>
      </c>
      <c r="H3498" s="2013">
        <v>560.0</v>
      </c>
    </row>
    <row r="3499">
      <c r="B3499" s="2013">
        <v>3497.0</v>
      </c>
      <c r="C3499" s="2013">
        <v>420.0</v>
      </c>
      <c r="D3499" s="2013">
        <v>839.0</v>
      </c>
      <c r="E3499" s="2013">
        <v>559.0</v>
      </c>
      <c r="F3499" s="2013">
        <v>559.0</v>
      </c>
      <c r="G3499" s="2013">
        <v>560.0</v>
      </c>
      <c r="H3499" s="2013">
        <v>560.0</v>
      </c>
    </row>
    <row r="3500">
      <c r="B3500" s="2013">
        <v>3498.0</v>
      </c>
      <c r="C3500" s="2013">
        <v>419.0</v>
      </c>
      <c r="D3500" s="2013">
        <v>839.0</v>
      </c>
      <c r="E3500" s="2013">
        <v>560.0</v>
      </c>
      <c r="F3500" s="2013">
        <v>560.0</v>
      </c>
      <c r="G3500" s="2013">
        <v>560.0</v>
      </c>
      <c r="H3500" s="2013">
        <v>560.0</v>
      </c>
    </row>
    <row r="3501">
      <c r="B3501" s="2013">
        <v>3499.0</v>
      </c>
      <c r="C3501" s="2013">
        <v>420.0</v>
      </c>
      <c r="D3501" s="2013">
        <v>839.0</v>
      </c>
      <c r="E3501" s="2013">
        <v>560.0</v>
      </c>
      <c r="F3501" s="2013">
        <v>560.0</v>
      </c>
      <c r="G3501" s="2013">
        <v>560.0</v>
      </c>
      <c r="H3501" s="2013">
        <v>560.0</v>
      </c>
    </row>
    <row r="3502">
      <c r="B3502" s="2013">
        <v>3500.0</v>
      </c>
      <c r="C3502" s="2013">
        <v>420.0</v>
      </c>
      <c r="D3502" s="2013">
        <v>840.0</v>
      </c>
      <c r="E3502" s="2013">
        <v>560.0</v>
      </c>
      <c r="F3502" s="2013">
        <v>560.0</v>
      </c>
      <c r="G3502" s="2013">
        <v>560.0</v>
      </c>
      <c r="H3502" s="2013">
        <v>560.0</v>
      </c>
    </row>
    <row r="3503">
      <c r="B3503" s="2013">
        <v>3501.0</v>
      </c>
      <c r="C3503" s="2013">
        <v>420.0</v>
      </c>
      <c r="D3503" s="2013">
        <v>841.0</v>
      </c>
      <c r="E3503" s="2013">
        <v>560.0</v>
      </c>
      <c r="F3503" s="2013">
        <v>560.0</v>
      </c>
      <c r="G3503" s="2013">
        <v>560.0</v>
      </c>
      <c r="H3503" s="2013">
        <v>560.0</v>
      </c>
    </row>
    <row r="3504">
      <c r="B3504" s="2013">
        <v>3502.0</v>
      </c>
      <c r="C3504" s="2013">
        <v>421.0</v>
      </c>
      <c r="D3504" s="2013">
        <v>841.0</v>
      </c>
      <c r="E3504" s="2013">
        <v>560.0</v>
      </c>
      <c r="F3504" s="2013">
        <v>560.0</v>
      </c>
      <c r="G3504" s="2013">
        <v>560.0</v>
      </c>
      <c r="H3504" s="2013">
        <v>560.0</v>
      </c>
    </row>
    <row r="3505">
      <c r="B3505" s="2013">
        <v>3503.0</v>
      </c>
      <c r="C3505" s="2013">
        <v>420.0</v>
      </c>
      <c r="D3505" s="2013">
        <v>841.0</v>
      </c>
      <c r="E3505" s="2013">
        <v>560.0</v>
      </c>
      <c r="F3505" s="2013">
        <v>560.0</v>
      </c>
      <c r="G3505" s="2013">
        <v>561.0</v>
      </c>
      <c r="H3505" s="2013">
        <v>561.0</v>
      </c>
    </row>
    <row r="3506">
      <c r="B3506" s="2013">
        <v>3504.0</v>
      </c>
      <c r="C3506" s="2013">
        <v>421.0</v>
      </c>
      <c r="D3506" s="2013">
        <v>841.0</v>
      </c>
      <c r="E3506" s="2013">
        <v>560.0</v>
      </c>
      <c r="F3506" s="2013">
        <v>560.0</v>
      </c>
      <c r="G3506" s="2013">
        <v>561.0</v>
      </c>
      <c r="H3506" s="2013">
        <v>561.0</v>
      </c>
    </row>
    <row r="3507">
      <c r="B3507" s="2013">
        <v>3505.0</v>
      </c>
      <c r="C3507" s="2013">
        <v>420.0</v>
      </c>
      <c r="D3507" s="2013">
        <v>841.0</v>
      </c>
      <c r="E3507" s="2013">
        <v>561.0</v>
      </c>
      <c r="F3507" s="2013">
        <v>561.0</v>
      </c>
      <c r="G3507" s="2013">
        <v>561.0</v>
      </c>
      <c r="H3507" s="2013">
        <v>561.0</v>
      </c>
    </row>
    <row r="3508">
      <c r="B3508" s="2013">
        <v>3506.0</v>
      </c>
      <c r="C3508" s="2013">
        <v>421.0</v>
      </c>
      <c r="D3508" s="2013">
        <v>841.0</v>
      </c>
      <c r="E3508" s="2013">
        <v>561.0</v>
      </c>
      <c r="F3508" s="2013">
        <v>561.0</v>
      </c>
      <c r="G3508" s="2013">
        <v>561.0</v>
      </c>
      <c r="H3508" s="2013">
        <v>561.0</v>
      </c>
    </row>
    <row r="3509">
      <c r="B3509" s="2013">
        <v>3507.0</v>
      </c>
      <c r="C3509" s="2013">
        <v>421.0</v>
      </c>
      <c r="D3509" s="2013">
        <v>842.0</v>
      </c>
      <c r="E3509" s="2013">
        <v>561.0</v>
      </c>
      <c r="F3509" s="2013">
        <v>561.0</v>
      </c>
      <c r="G3509" s="2013">
        <v>561.0</v>
      </c>
      <c r="H3509" s="2013">
        <v>561.0</v>
      </c>
    </row>
    <row r="3510">
      <c r="B3510" s="2013">
        <v>3508.0</v>
      </c>
      <c r="C3510" s="2013">
        <v>421.0</v>
      </c>
      <c r="D3510" s="2013">
        <v>841.0</v>
      </c>
      <c r="E3510" s="2013">
        <v>561.0</v>
      </c>
      <c r="F3510" s="2013">
        <v>561.0</v>
      </c>
      <c r="G3510" s="2013">
        <v>562.0</v>
      </c>
      <c r="H3510" s="2013">
        <v>562.0</v>
      </c>
    </row>
    <row r="3511">
      <c r="B3511" s="2013">
        <v>3509.0</v>
      </c>
      <c r="C3511" s="2013">
        <v>421.0</v>
      </c>
      <c r="D3511" s="2013">
        <v>842.0</v>
      </c>
      <c r="E3511" s="2013">
        <v>561.0</v>
      </c>
      <c r="F3511" s="2013">
        <v>561.0</v>
      </c>
      <c r="G3511" s="2013">
        <v>562.0</v>
      </c>
      <c r="H3511" s="2013">
        <v>562.0</v>
      </c>
    </row>
    <row r="3512">
      <c r="B3512" s="2013">
        <v>3510.0</v>
      </c>
      <c r="C3512" s="2013">
        <v>421.0</v>
      </c>
      <c r="D3512" s="2013">
        <v>843.0</v>
      </c>
      <c r="E3512" s="2013">
        <v>561.0</v>
      </c>
      <c r="F3512" s="2013">
        <v>561.0</v>
      </c>
      <c r="G3512" s="2013">
        <v>562.0</v>
      </c>
      <c r="H3512" s="2013">
        <v>562.0</v>
      </c>
    </row>
    <row r="3513">
      <c r="B3513" s="2013">
        <v>3511.0</v>
      </c>
      <c r="C3513" s="2013">
        <v>421.0</v>
      </c>
      <c r="D3513" s="2013">
        <v>842.0</v>
      </c>
      <c r="E3513" s="2013">
        <v>562.0</v>
      </c>
      <c r="F3513" s="2013">
        <v>562.0</v>
      </c>
      <c r="G3513" s="2013">
        <v>562.0</v>
      </c>
      <c r="H3513" s="2013">
        <v>562.0</v>
      </c>
    </row>
    <row r="3514">
      <c r="B3514" s="2013">
        <v>3512.0</v>
      </c>
      <c r="C3514" s="2013">
        <v>421.0</v>
      </c>
      <c r="D3514" s="2013">
        <v>843.0</v>
      </c>
      <c r="E3514" s="2013">
        <v>562.0</v>
      </c>
      <c r="F3514" s="2013">
        <v>562.0</v>
      </c>
      <c r="G3514" s="2013">
        <v>562.0</v>
      </c>
      <c r="H3514" s="2013">
        <v>562.0</v>
      </c>
    </row>
    <row r="3515">
      <c r="B3515" s="2013">
        <v>3513.0</v>
      </c>
      <c r="C3515" s="2013">
        <v>422.0</v>
      </c>
      <c r="D3515" s="2013">
        <v>843.0</v>
      </c>
      <c r="E3515" s="2013">
        <v>562.0</v>
      </c>
      <c r="F3515" s="2013">
        <v>562.0</v>
      </c>
      <c r="G3515" s="2013">
        <v>562.0</v>
      </c>
      <c r="H3515" s="2013">
        <v>562.0</v>
      </c>
    </row>
    <row r="3516">
      <c r="B3516" s="2013">
        <v>3514.0</v>
      </c>
      <c r="C3516" s="2013">
        <v>422.0</v>
      </c>
      <c r="D3516" s="2013">
        <v>844.0</v>
      </c>
      <c r="E3516" s="2013">
        <v>562.0</v>
      </c>
      <c r="F3516" s="2013">
        <v>562.0</v>
      </c>
      <c r="G3516" s="2013">
        <v>562.0</v>
      </c>
      <c r="H3516" s="2013">
        <v>562.0</v>
      </c>
    </row>
    <row r="3517">
      <c r="B3517" s="2013">
        <v>3515.0</v>
      </c>
      <c r="C3517" s="2013">
        <v>422.0</v>
      </c>
      <c r="D3517" s="2013">
        <v>843.0</v>
      </c>
      <c r="E3517" s="2013">
        <v>562.0</v>
      </c>
      <c r="F3517" s="2013">
        <v>562.0</v>
      </c>
      <c r="G3517" s="2013">
        <v>563.0</v>
      </c>
      <c r="H3517" s="2013">
        <v>563.0</v>
      </c>
    </row>
    <row r="3518">
      <c r="B3518" s="2013">
        <v>3516.0</v>
      </c>
      <c r="C3518" s="2013">
        <v>422.0</v>
      </c>
      <c r="D3518" s="2013">
        <v>844.0</v>
      </c>
      <c r="E3518" s="2013">
        <v>562.0</v>
      </c>
      <c r="F3518" s="2013">
        <v>562.0</v>
      </c>
      <c r="G3518" s="2013">
        <v>563.0</v>
      </c>
      <c r="H3518" s="2013">
        <v>563.0</v>
      </c>
    </row>
    <row r="3519">
      <c r="B3519" s="2013">
        <v>3517.0</v>
      </c>
      <c r="C3519" s="2013">
        <v>422.0</v>
      </c>
      <c r="D3519" s="2013">
        <v>845.0</v>
      </c>
      <c r="E3519" s="2013">
        <v>562.0</v>
      </c>
      <c r="F3519" s="2013">
        <v>562.0</v>
      </c>
      <c r="G3519" s="2013">
        <v>563.0</v>
      </c>
      <c r="H3519" s="2013">
        <v>563.0</v>
      </c>
    </row>
    <row r="3520">
      <c r="B3520" s="2013">
        <v>3518.0</v>
      </c>
      <c r="C3520" s="2013">
        <v>422.0</v>
      </c>
      <c r="D3520" s="2013">
        <v>844.0</v>
      </c>
      <c r="E3520" s="2013">
        <v>563.0</v>
      </c>
      <c r="F3520" s="2013">
        <v>563.0</v>
      </c>
      <c r="G3520" s="2013">
        <v>563.0</v>
      </c>
      <c r="H3520" s="2013">
        <v>563.0</v>
      </c>
    </row>
    <row r="3521">
      <c r="B3521" s="2013">
        <v>3519.0</v>
      </c>
      <c r="C3521" s="2013">
        <v>422.0</v>
      </c>
      <c r="D3521" s="2013">
        <v>845.0</v>
      </c>
      <c r="E3521" s="2013">
        <v>563.0</v>
      </c>
      <c r="F3521" s="2013">
        <v>563.0</v>
      </c>
      <c r="G3521" s="2013">
        <v>563.0</v>
      </c>
      <c r="H3521" s="2013">
        <v>563.0</v>
      </c>
    </row>
    <row r="3522">
      <c r="B3522" s="2013">
        <v>3520.0</v>
      </c>
      <c r="C3522" s="2013">
        <v>423.0</v>
      </c>
      <c r="D3522" s="2013">
        <v>845.0</v>
      </c>
      <c r="E3522" s="2013">
        <v>563.0</v>
      </c>
      <c r="F3522" s="2013">
        <v>563.0</v>
      </c>
      <c r="G3522" s="2013">
        <v>563.0</v>
      </c>
      <c r="H3522" s="2013">
        <v>563.0</v>
      </c>
    </row>
    <row r="3523">
      <c r="B3523" s="2013">
        <v>3521.0</v>
      </c>
      <c r="C3523" s="2013">
        <v>422.0</v>
      </c>
      <c r="D3523" s="2013">
        <v>845.0</v>
      </c>
      <c r="E3523" s="2013">
        <v>563.0</v>
      </c>
      <c r="F3523" s="2013">
        <v>563.0</v>
      </c>
      <c r="G3523" s="2013">
        <v>564.0</v>
      </c>
      <c r="H3523" s="2013">
        <v>564.0</v>
      </c>
    </row>
    <row r="3524">
      <c r="B3524" s="2013">
        <v>3522.0</v>
      </c>
      <c r="C3524" s="2013">
        <v>423.0</v>
      </c>
      <c r="D3524" s="2013">
        <v>845.0</v>
      </c>
      <c r="E3524" s="2013">
        <v>563.0</v>
      </c>
      <c r="F3524" s="2013">
        <v>563.0</v>
      </c>
      <c r="G3524" s="2013">
        <v>564.0</v>
      </c>
      <c r="H3524" s="2013">
        <v>564.0</v>
      </c>
    </row>
    <row r="3525">
      <c r="B3525" s="2013">
        <v>3523.0</v>
      </c>
      <c r="C3525" s="2013">
        <v>422.0</v>
      </c>
      <c r="D3525" s="2013">
        <v>845.0</v>
      </c>
      <c r="E3525" s="2013">
        <v>564.0</v>
      </c>
      <c r="F3525" s="2013">
        <v>564.0</v>
      </c>
      <c r="G3525" s="2013">
        <v>564.0</v>
      </c>
      <c r="H3525" s="2013">
        <v>564.0</v>
      </c>
    </row>
    <row r="3526">
      <c r="B3526" s="2013">
        <v>3524.0</v>
      </c>
      <c r="C3526" s="2013">
        <v>423.0</v>
      </c>
      <c r="D3526" s="2013">
        <v>845.0</v>
      </c>
      <c r="E3526" s="2013">
        <v>564.0</v>
      </c>
      <c r="F3526" s="2013">
        <v>564.0</v>
      </c>
      <c r="G3526" s="2013">
        <v>564.0</v>
      </c>
      <c r="H3526" s="2013">
        <v>564.0</v>
      </c>
    </row>
    <row r="3527">
      <c r="B3527" s="2013">
        <v>3525.0</v>
      </c>
      <c r="C3527" s="2013">
        <v>423.0</v>
      </c>
      <c r="D3527" s="2013">
        <v>846.0</v>
      </c>
      <c r="E3527" s="2013">
        <v>564.0</v>
      </c>
      <c r="F3527" s="2013">
        <v>564.0</v>
      </c>
      <c r="G3527" s="2013">
        <v>564.0</v>
      </c>
      <c r="H3527" s="2013">
        <v>564.0</v>
      </c>
    </row>
    <row r="3528">
      <c r="B3528" s="2013">
        <v>3526.0</v>
      </c>
      <c r="C3528" s="2013">
        <v>423.0</v>
      </c>
      <c r="D3528" s="2013">
        <v>847.0</v>
      </c>
      <c r="E3528" s="2013">
        <v>564.0</v>
      </c>
      <c r="F3528" s="2013">
        <v>564.0</v>
      </c>
      <c r="G3528" s="2013">
        <v>564.0</v>
      </c>
      <c r="H3528" s="2013">
        <v>564.0</v>
      </c>
    </row>
    <row r="3529">
      <c r="B3529" s="2013">
        <v>3527.0</v>
      </c>
      <c r="C3529" s="2013">
        <v>424.0</v>
      </c>
      <c r="D3529" s="2013">
        <v>847.0</v>
      </c>
      <c r="E3529" s="2013">
        <v>564.0</v>
      </c>
      <c r="F3529" s="2013">
        <v>564.0</v>
      </c>
      <c r="G3529" s="2013">
        <v>564.0</v>
      </c>
      <c r="H3529" s="2013">
        <v>564.0</v>
      </c>
    </row>
    <row r="3530">
      <c r="B3530" s="2013">
        <v>3528.0</v>
      </c>
      <c r="C3530" s="2013">
        <v>423.0</v>
      </c>
      <c r="D3530" s="2013">
        <v>847.0</v>
      </c>
      <c r="E3530" s="2013">
        <v>564.0</v>
      </c>
      <c r="F3530" s="2013">
        <v>564.0</v>
      </c>
      <c r="G3530" s="2013">
        <v>565.0</v>
      </c>
      <c r="H3530" s="2013">
        <v>565.0</v>
      </c>
    </row>
    <row r="3531">
      <c r="B3531" s="2013">
        <v>3529.0</v>
      </c>
      <c r="C3531" s="2013">
        <v>424.0</v>
      </c>
      <c r="D3531" s="2013">
        <v>847.0</v>
      </c>
      <c r="E3531" s="2013">
        <v>564.0</v>
      </c>
      <c r="F3531" s="2013">
        <v>564.0</v>
      </c>
      <c r="G3531" s="2013">
        <v>565.0</v>
      </c>
      <c r="H3531" s="2013">
        <v>565.0</v>
      </c>
    </row>
    <row r="3532">
      <c r="B3532" s="2013">
        <v>3530.0</v>
      </c>
      <c r="C3532" s="2013">
        <v>423.0</v>
      </c>
      <c r="D3532" s="2013">
        <v>847.0</v>
      </c>
      <c r="E3532" s="2013">
        <v>565.0</v>
      </c>
      <c r="F3532" s="2013">
        <v>565.0</v>
      </c>
      <c r="G3532" s="2013">
        <v>565.0</v>
      </c>
      <c r="H3532" s="2013">
        <v>565.0</v>
      </c>
    </row>
    <row r="3533">
      <c r="B3533" s="2013">
        <v>3531.0</v>
      </c>
      <c r="C3533" s="2013">
        <v>424.0</v>
      </c>
      <c r="D3533" s="2013">
        <v>847.0</v>
      </c>
      <c r="E3533" s="2013">
        <v>565.0</v>
      </c>
      <c r="F3533" s="2013">
        <v>565.0</v>
      </c>
      <c r="G3533" s="2013">
        <v>565.0</v>
      </c>
      <c r="H3533" s="2013">
        <v>565.0</v>
      </c>
    </row>
    <row r="3534">
      <c r="B3534" s="2013">
        <v>3532.0</v>
      </c>
      <c r="C3534" s="2013">
        <v>424.0</v>
      </c>
      <c r="D3534" s="2013">
        <v>848.0</v>
      </c>
      <c r="E3534" s="2013">
        <v>565.0</v>
      </c>
      <c r="F3534" s="2013">
        <v>565.0</v>
      </c>
      <c r="G3534" s="2013">
        <v>565.0</v>
      </c>
      <c r="H3534" s="2013">
        <v>565.0</v>
      </c>
    </row>
    <row r="3535">
      <c r="B3535" s="2013">
        <v>3533.0</v>
      </c>
      <c r="C3535" s="2013">
        <v>424.0</v>
      </c>
      <c r="D3535" s="2013">
        <v>847.0</v>
      </c>
      <c r="E3535" s="2013">
        <v>565.0</v>
      </c>
      <c r="F3535" s="2013">
        <v>565.0</v>
      </c>
      <c r="G3535" s="2013">
        <v>566.0</v>
      </c>
      <c r="H3535" s="2013">
        <v>566.0</v>
      </c>
    </row>
    <row r="3536">
      <c r="B3536" s="2013">
        <v>3534.0</v>
      </c>
      <c r="C3536" s="2013">
        <v>424.0</v>
      </c>
      <c r="D3536" s="2013">
        <v>848.0</v>
      </c>
      <c r="E3536" s="2013">
        <v>565.0</v>
      </c>
      <c r="F3536" s="2013">
        <v>565.0</v>
      </c>
      <c r="G3536" s="2013">
        <v>566.0</v>
      </c>
      <c r="H3536" s="2013">
        <v>566.0</v>
      </c>
    </row>
    <row r="3537">
      <c r="B3537" s="2013">
        <v>3535.0</v>
      </c>
      <c r="C3537" s="2013">
        <v>424.0</v>
      </c>
      <c r="D3537" s="2013">
        <v>849.0</v>
      </c>
      <c r="E3537" s="2013">
        <v>565.0</v>
      </c>
      <c r="F3537" s="2013">
        <v>565.0</v>
      </c>
      <c r="G3537" s="2013">
        <v>566.0</v>
      </c>
      <c r="H3537" s="2013">
        <v>566.0</v>
      </c>
    </row>
    <row r="3538">
      <c r="B3538" s="2013">
        <v>3536.0</v>
      </c>
      <c r="C3538" s="2013">
        <v>424.0</v>
      </c>
      <c r="D3538" s="2013">
        <v>848.0</v>
      </c>
      <c r="E3538" s="2013">
        <v>566.0</v>
      </c>
      <c r="F3538" s="2013">
        <v>566.0</v>
      </c>
      <c r="G3538" s="2013">
        <v>566.0</v>
      </c>
      <c r="H3538" s="2013">
        <v>566.0</v>
      </c>
    </row>
    <row r="3539">
      <c r="B3539" s="2013">
        <v>3537.0</v>
      </c>
      <c r="C3539" s="2013">
        <v>424.0</v>
      </c>
      <c r="D3539" s="2013">
        <v>849.0</v>
      </c>
      <c r="E3539" s="2013">
        <v>566.0</v>
      </c>
      <c r="F3539" s="2013">
        <v>566.0</v>
      </c>
      <c r="G3539" s="2013">
        <v>566.0</v>
      </c>
      <c r="H3539" s="2013">
        <v>566.0</v>
      </c>
    </row>
    <row r="3540">
      <c r="B3540" s="2013">
        <v>3538.0</v>
      </c>
      <c r="C3540" s="2013">
        <v>425.0</v>
      </c>
      <c r="D3540" s="2013">
        <v>849.0</v>
      </c>
      <c r="E3540" s="2013">
        <v>566.0</v>
      </c>
      <c r="F3540" s="2013">
        <v>566.0</v>
      </c>
      <c r="G3540" s="2013">
        <v>566.0</v>
      </c>
      <c r="H3540" s="2013">
        <v>566.0</v>
      </c>
    </row>
    <row r="3541">
      <c r="B3541" s="2013">
        <v>3539.0</v>
      </c>
      <c r="C3541" s="2013">
        <v>425.0</v>
      </c>
      <c r="D3541" s="2013">
        <v>850.0</v>
      </c>
      <c r="E3541" s="2013">
        <v>566.0</v>
      </c>
      <c r="F3541" s="2013">
        <v>566.0</v>
      </c>
      <c r="G3541" s="2013">
        <v>566.0</v>
      </c>
      <c r="H3541" s="2013">
        <v>566.0</v>
      </c>
    </row>
    <row r="3542">
      <c r="B3542" s="2013">
        <v>3540.0</v>
      </c>
      <c r="C3542" s="2013">
        <v>425.0</v>
      </c>
      <c r="D3542" s="2013">
        <v>849.0</v>
      </c>
      <c r="E3542" s="2013">
        <v>566.0</v>
      </c>
      <c r="F3542" s="2013">
        <v>566.0</v>
      </c>
      <c r="G3542" s="2013">
        <v>567.0</v>
      </c>
      <c r="H3542" s="2013">
        <v>567.0</v>
      </c>
    </row>
    <row r="3543">
      <c r="B3543" s="2013">
        <v>3541.0</v>
      </c>
      <c r="C3543" s="2013">
        <v>425.0</v>
      </c>
      <c r="D3543" s="2013">
        <v>850.0</v>
      </c>
      <c r="E3543" s="2013">
        <v>566.0</v>
      </c>
      <c r="F3543" s="2013">
        <v>566.0</v>
      </c>
      <c r="G3543" s="2013">
        <v>567.0</v>
      </c>
      <c r="H3543" s="2013">
        <v>567.0</v>
      </c>
    </row>
    <row r="3544">
      <c r="B3544" s="2013">
        <v>3542.0</v>
      </c>
      <c r="C3544" s="2013">
        <v>425.0</v>
      </c>
      <c r="D3544" s="2013">
        <v>851.0</v>
      </c>
      <c r="E3544" s="2013">
        <v>566.0</v>
      </c>
      <c r="F3544" s="2013">
        <v>566.0</v>
      </c>
      <c r="G3544" s="2013">
        <v>567.0</v>
      </c>
      <c r="H3544" s="2013">
        <v>567.0</v>
      </c>
    </row>
    <row r="3545">
      <c r="B3545" s="2013">
        <v>3543.0</v>
      </c>
      <c r="C3545" s="2013">
        <v>425.0</v>
      </c>
      <c r="D3545" s="2013">
        <v>850.0</v>
      </c>
      <c r="E3545" s="2013">
        <v>567.0</v>
      </c>
      <c r="F3545" s="2013">
        <v>567.0</v>
      </c>
      <c r="G3545" s="2013">
        <v>567.0</v>
      </c>
      <c r="H3545" s="2013">
        <v>567.0</v>
      </c>
    </row>
    <row r="3546">
      <c r="B3546" s="2013">
        <v>3544.0</v>
      </c>
      <c r="C3546" s="2013">
        <v>425.0</v>
      </c>
      <c r="D3546" s="2013">
        <v>851.0</v>
      </c>
      <c r="E3546" s="2013">
        <v>567.0</v>
      </c>
      <c r="F3546" s="2013">
        <v>567.0</v>
      </c>
      <c r="G3546" s="2013">
        <v>567.0</v>
      </c>
      <c r="H3546" s="2013">
        <v>567.0</v>
      </c>
    </row>
    <row r="3547">
      <c r="B3547" s="2013">
        <v>3545.0</v>
      </c>
      <c r="C3547" s="2013">
        <v>426.0</v>
      </c>
      <c r="D3547" s="2013">
        <v>851.0</v>
      </c>
      <c r="E3547" s="2013">
        <v>567.0</v>
      </c>
      <c r="F3547" s="2013">
        <v>567.0</v>
      </c>
      <c r="G3547" s="2013">
        <v>567.0</v>
      </c>
      <c r="H3547" s="2013">
        <v>567.0</v>
      </c>
    </row>
    <row r="3548">
      <c r="B3548" s="2013">
        <v>3546.0</v>
      </c>
      <c r="C3548" s="2013">
        <v>425.0</v>
      </c>
      <c r="D3548" s="2013">
        <v>851.0</v>
      </c>
      <c r="E3548" s="2013">
        <v>567.0</v>
      </c>
      <c r="F3548" s="2013">
        <v>567.0</v>
      </c>
      <c r="G3548" s="2013">
        <v>568.0</v>
      </c>
      <c r="H3548" s="2013">
        <v>568.0</v>
      </c>
    </row>
    <row r="3549">
      <c r="B3549" s="2013">
        <v>3547.0</v>
      </c>
      <c r="C3549" s="2013">
        <v>426.0</v>
      </c>
      <c r="D3549" s="2013">
        <v>851.0</v>
      </c>
      <c r="E3549" s="2013">
        <v>567.0</v>
      </c>
      <c r="F3549" s="2013">
        <v>567.0</v>
      </c>
      <c r="G3549" s="2013">
        <v>568.0</v>
      </c>
      <c r="H3549" s="2013">
        <v>568.0</v>
      </c>
    </row>
    <row r="3550">
      <c r="B3550" s="2013">
        <v>3548.0</v>
      </c>
      <c r="C3550" s="2013">
        <v>425.0</v>
      </c>
      <c r="D3550" s="2013">
        <v>851.0</v>
      </c>
      <c r="E3550" s="2013">
        <v>568.0</v>
      </c>
      <c r="F3550" s="2013">
        <v>568.0</v>
      </c>
      <c r="G3550" s="2013">
        <v>568.0</v>
      </c>
      <c r="H3550" s="2013">
        <v>568.0</v>
      </c>
    </row>
    <row r="3551">
      <c r="B3551" s="2013">
        <v>3549.0</v>
      </c>
      <c r="C3551" s="2013">
        <v>426.0</v>
      </c>
      <c r="D3551" s="2013">
        <v>851.0</v>
      </c>
      <c r="E3551" s="2013">
        <v>568.0</v>
      </c>
      <c r="F3551" s="2013">
        <v>568.0</v>
      </c>
      <c r="G3551" s="2013">
        <v>568.0</v>
      </c>
      <c r="H3551" s="2013">
        <v>568.0</v>
      </c>
    </row>
    <row r="3552">
      <c r="B3552" s="2013">
        <v>3550.0</v>
      </c>
      <c r="C3552" s="2013">
        <v>426.0</v>
      </c>
      <c r="D3552" s="2013">
        <v>852.0</v>
      </c>
      <c r="E3552" s="2013">
        <v>568.0</v>
      </c>
      <c r="F3552" s="2013">
        <v>568.0</v>
      </c>
      <c r="G3552" s="2013">
        <v>568.0</v>
      </c>
      <c r="H3552" s="2013">
        <v>568.0</v>
      </c>
    </row>
    <row r="3553">
      <c r="B3553" s="2013">
        <v>3551.0</v>
      </c>
      <c r="C3553" s="2013">
        <v>426.0</v>
      </c>
      <c r="D3553" s="2013">
        <v>853.0</v>
      </c>
      <c r="E3553" s="2013">
        <v>568.0</v>
      </c>
      <c r="F3553" s="2013">
        <v>568.0</v>
      </c>
      <c r="G3553" s="2013">
        <v>568.0</v>
      </c>
      <c r="H3553" s="2013">
        <v>568.0</v>
      </c>
    </row>
    <row r="3554">
      <c r="B3554" s="2013">
        <v>3552.0</v>
      </c>
      <c r="C3554" s="2013">
        <v>427.0</v>
      </c>
      <c r="D3554" s="2013">
        <v>853.0</v>
      </c>
      <c r="E3554" s="2013">
        <v>568.0</v>
      </c>
      <c r="F3554" s="2013">
        <v>568.0</v>
      </c>
      <c r="G3554" s="2013">
        <v>568.0</v>
      </c>
      <c r="H3554" s="2013">
        <v>568.0</v>
      </c>
    </row>
    <row r="3555">
      <c r="B3555" s="2013">
        <v>3553.0</v>
      </c>
      <c r="C3555" s="2013">
        <v>426.0</v>
      </c>
      <c r="D3555" s="2013">
        <v>853.0</v>
      </c>
      <c r="E3555" s="2013">
        <v>568.0</v>
      </c>
      <c r="F3555" s="2013">
        <v>568.0</v>
      </c>
      <c r="G3555" s="2013">
        <v>569.0</v>
      </c>
      <c r="H3555" s="2013">
        <v>569.0</v>
      </c>
    </row>
    <row r="3556">
      <c r="B3556" s="2013">
        <v>3554.0</v>
      </c>
      <c r="C3556" s="2013">
        <v>427.0</v>
      </c>
      <c r="D3556" s="2013">
        <v>853.0</v>
      </c>
      <c r="E3556" s="2013">
        <v>568.0</v>
      </c>
      <c r="F3556" s="2013">
        <v>568.0</v>
      </c>
      <c r="G3556" s="2013">
        <v>569.0</v>
      </c>
      <c r="H3556" s="2013">
        <v>569.0</v>
      </c>
    </row>
    <row r="3557">
      <c r="B3557" s="2013">
        <v>3555.0</v>
      </c>
      <c r="C3557" s="2013">
        <v>426.0</v>
      </c>
      <c r="D3557" s="2013">
        <v>853.0</v>
      </c>
      <c r="E3557" s="2013">
        <v>569.0</v>
      </c>
      <c r="F3557" s="2013">
        <v>569.0</v>
      </c>
      <c r="G3557" s="2013">
        <v>569.0</v>
      </c>
      <c r="H3557" s="2013">
        <v>569.0</v>
      </c>
    </row>
    <row r="3558">
      <c r="B3558" s="2013">
        <v>3556.0</v>
      </c>
      <c r="C3558" s="2013">
        <v>427.0</v>
      </c>
      <c r="D3558" s="2013">
        <v>853.0</v>
      </c>
      <c r="E3558" s="2013">
        <v>569.0</v>
      </c>
      <c r="F3558" s="2013">
        <v>569.0</v>
      </c>
      <c r="G3558" s="2013">
        <v>569.0</v>
      </c>
      <c r="H3558" s="2013">
        <v>569.0</v>
      </c>
    </row>
    <row r="3559">
      <c r="B3559" s="2013">
        <v>3557.0</v>
      </c>
      <c r="C3559" s="2013">
        <v>427.0</v>
      </c>
      <c r="D3559" s="2013">
        <v>854.0</v>
      </c>
      <c r="E3559" s="2013">
        <v>569.0</v>
      </c>
      <c r="F3559" s="2013">
        <v>569.0</v>
      </c>
      <c r="G3559" s="2013">
        <v>569.0</v>
      </c>
      <c r="H3559" s="2013">
        <v>569.0</v>
      </c>
    </row>
    <row r="3560">
      <c r="B3560" s="2013">
        <v>3558.0</v>
      </c>
      <c r="C3560" s="2013">
        <v>427.0</v>
      </c>
      <c r="D3560" s="2013">
        <v>853.0</v>
      </c>
      <c r="E3560" s="2013">
        <v>569.0</v>
      </c>
      <c r="F3560" s="2013">
        <v>569.0</v>
      </c>
      <c r="G3560" s="2013">
        <v>570.0</v>
      </c>
      <c r="H3560" s="2013">
        <v>570.0</v>
      </c>
    </row>
    <row r="3561">
      <c r="B3561" s="2013">
        <v>3559.0</v>
      </c>
      <c r="C3561" s="2013">
        <v>427.0</v>
      </c>
      <c r="D3561" s="2013">
        <v>854.0</v>
      </c>
      <c r="E3561" s="2013">
        <v>569.0</v>
      </c>
      <c r="F3561" s="2013">
        <v>569.0</v>
      </c>
      <c r="G3561" s="2013">
        <v>570.0</v>
      </c>
      <c r="H3561" s="2013">
        <v>570.0</v>
      </c>
    </row>
    <row r="3562">
      <c r="B3562" s="2013">
        <v>3560.0</v>
      </c>
      <c r="C3562" s="2013">
        <v>427.0</v>
      </c>
      <c r="D3562" s="2013">
        <v>855.0</v>
      </c>
      <c r="E3562" s="2013">
        <v>569.0</v>
      </c>
      <c r="F3562" s="2013">
        <v>569.0</v>
      </c>
      <c r="G3562" s="2013">
        <v>570.0</v>
      </c>
      <c r="H3562" s="2013">
        <v>570.0</v>
      </c>
    </row>
    <row r="3563">
      <c r="B3563" s="2013">
        <v>3561.0</v>
      </c>
      <c r="C3563" s="2013">
        <v>427.0</v>
      </c>
      <c r="D3563" s="2013">
        <v>854.0</v>
      </c>
      <c r="E3563" s="2013">
        <v>570.0</v>
      </c>
      <c r="F3563" s="2013">
        <v>570.0</v>
      </c>
      <c r="G3563" s="2013">
        <v>570.0</v>
      </c>
      <c r="H3563" s="2013">
        <v>570.0</v>
      </c>
    </row>
    <row r="3564">
      <c r="B3564" s="2013">
        <v>3562.0</v>
      </c>
      <c r="C3564" s="2013">
        <v>427.0</v>
      </c>
      <c r="D3564" s="2013">
        <v>855.0</v>
      </c>
      <c r="E3564" s="2013">
        <v>570.0</v>
      </c>
      <c r="F3564" s="2013">
        <v>570.0</v>
      </c>
      <c r="G3564" s="2013">
        <v>570.0</v>
      </c>
      <c r="H3564" s="2013">
        <v>570.0</v>
      </c>
    </row>
    <row r="3565">
      <c r="B3565" s="2013">
        <v>3563.0</v>
      </c>
      <c r="C3565" s="2013">
        <v>428.0</v>
      </c>
      <c r="D3565" s="2013">
        <v>855.0</v>
      </c>
      <c r="E3565" s="2013">
        <v>570.0</v>
      </c>
      <c r="F3565" s="2013">
        <v>570.0</v>
      </c>
      <c r="G3565" s="2013">
        <v>570.0</v>
      </c>
      <c r="H3565" s="2013">
        <v>570.0</v>
      </c>
    </row>
    <row r="3566">
      <c r="B3566" s="2013">
        <v>3564.0</v>
      </c>
      <c r="C3566" s="2013">
        <v>428.0</v>
      </c>
      <c r="D3566" s="2013">
        <v>856.0</v>
      </c>
      <c r="E3566" s="2013">
        <v>570.0</v>
      </c>
      <c r="F3566" s="2013">
        <v>570.0</v>
      </c>
      <c r="G3566" s="2013">
        <v>570.0</v>
      </c>
      <c r="H3566" s="2013">
        <v>570.0</v>
      </c>
    </row>
    <row r="3567">
      <c r="B3567" s="2013">
        <v>3565.0</v>
      </c>
      <c r="C3567" s="2013">
        <v>428.0</v>
      </c>
      <c r="D3567" s="2013">
        <v>855.0</v>
      </c>
      <c r="E3567" s="2013">
        <v>570.0</v>
      </c>
      <c r="F3567" s="2013">
        <v>570.0</v>
      </c>
      <c r="G3567" s="2013">
        <v>571.0</v>
      </c>
      <c r="H3567" s="2013">
        <v>571.0</v>
      </c>
    </row>
    <row r="3568">
      <c r="B3568" s="2013">
        <v>3566.0</v>
      </c>
      <c r="C3568" s="2013">
        <v>428.0</v>
      </c>
      <c r="D3568" s="2013">
        <v>856.0</v>
      </c>
      <c r="E3568" s="2013">
        <v>570.0</v>
      </c>
      <c r="F3568" s="2013">
        <v>570.0</v>
      </c>
      <c r="G3568" s="2013">
        <v>571.0</v>
      </c>
      <c r="H3568" s="2013">
        <v>571.0</v>
      </c>
    </row>
    <row r="3569">
      <c r="B3569" s="2013">
        <v>3567.0</v>
      </c>
      <c r="C3569" s="2013">
        <v>428.0</v>
      </c>
      <c r="D3569" s="2013">
        <v>857.0</v>
      </c>
      <c r="E3569" s="2013">
        <v>570.0</v>
      </c>
      <c r="F3569" s="2013">
        <v>570.0</v>
      </c>
      <c r="G3569" s="2013">
        <v>571.0</v>
      </c>
      <c r="H3569" s="2013">
        <v>571.0</v>
      </c>
    </row>
    <row r="3570">
      <c r="B3570" s="2013">
        <v>3568.0</v>
      </c>
      <c r="C3570" s="2013">
        <v>428.0</v>
      </c>
      <c r="D3570" s="2013">
        <v>856.0</v>
      </c>
      <c r="E3570" s="2013">
        <v>571.0</v>
      </c>
      <c r="F3570" s="2013">
        <v>571.0</v>
      </c>
      <c r="G3570" s="2013">
        <v>571.0</v>
      </c>
      <c r="H3570" s="2013">
        <v>571.0</v>
      </c>
    </row>
    <row r="3571">
      <c r="B3571" s="2013">
        <v>3569.0</v>
      </c>
      <c r="C3571" s="2013">
        <v>428.0</v>
      </c>
      <c r="D3571" s="2013">
        <v>857.0</v>
      </c>
      <c r="E3571" s="2013">
        <v>571.0</v>
      </c>
      <c r="F3571" s="2013">
        <v>571.0</v>
      </c>
      <c r="G3571" s="2013">
        <v>571.0</v>
      </c>
      <c r="H3571" s="2013">
        <v>571.0</v>
      </c>
    </row>
    <row r="3572">
      <c r="B3572" s="2013">
        <v>3570.0</v>
      </c>
      <c r="C3572" s="2013">
        <v>429.0</v>
      </c>
      <c r="D3572" s="2013">
        <v>857.0</v>
      </c>
      <c r="E3572" s="2013">
        <v>571.0</v>
      </c>
      <c r="F3572" s="2013">
        <v>571.0</v>
      </c>
      <c r="G3572" s="2013">
        <v>571.0</v>
      </c>
      <c r="H3572" s="2013">
        <v>571.0</v>
      </c>
    </row>
    <row r="3573">
      <c r="B3573" s="2013">
        <v>3571.0</v>
      </c>
      <c r="C3573" s="2013">
        <v>428.0</v>
      </c>
      <c r="D3573" s="2013">
        <v>857.0</v>
      </c>
      <c r="E3573" s="2013">
        <v>571.0</v>
      </c>
      <c r="F3573" s="2013">
        <v>571.0</v>
      </c>
      <c r="G3573" s="2013">
        <v>572.0</v>
      </c>
      <c r="H3573" s="2013">
        <v>572.0</v>
      </c>
    </row>
    <row r="3574">
      <c r="B3574" s="2013">
        <v>3572.0</v>
      </c>
      <c r="C3574" s="2013">
        <v>429.0</v>
      </c>
      <c r="D3574" s="2013">
        <v>857.0</v>
      </c>
      <c r="E3574" s="2013">
        <v>571.0</v>
      </c>
      <c r="F3574" s="2013">
        <v>571.0</v>
      </c>
      <c r="G3574" s="2013">
        <v>572.0</v>
      </c>
      <c r="H3574" s="2013">
        <v>572.0</v>
      </c>
    </row>
    <row r="3575">
      <c r="B3575" s="2013">
        <v>3573.0</v>
      </c>
      <c r="C3575" s="2013">
        <v>428.0</v>
      </c>
      <c r="D3575" s="2013">
        <v>857.0</v>
      </c>
      <c r="E3575" s="2013">
        <v>572.0</v>
      </c>
      <c r="F3575" s="2013">
        <v>572.0</v>
      </c>
      <c r="G3575" s="2013">
        <v>572.0</v>
      </c>
      <c r="H3575" s="2013">
        <v>572.0</v>
      </c>
    </row>
    <row r="3576">
      <c r="B3576" s="2013">
        <v>3574.0</v>
      </c>
      <c r="C3576" s="2013">
        <v>429.0</v>
      </c>
      <c r="D3576" s="2013">
        <v>857.0</v>
      </c>
      <c r="E3576" s="2013">
        <v>572.0</v>
      </c>
      <c r="F3576" s="2013">
        <v>572.0</v>
      </c>
      <c r="G3576" s="2013">
        <v>572.0</v>
      </c>
      <c r="H3576" s="2013">
        <v>572.0</v>
      </c>
    </row>
    <row r="3577">
      <c r="B3577" s="2013">
        <v>3575.0</v>
      </c>
      <c r="C3577" s="2013">
        <v>429.0</v>
      </c>
      <c r="D3577" s="2013">
        <v>858.0</v>
      </c>
      <c r="E3577" s="2013">
        <v>572.0</v>
      </c>
      <c r="F3577" s="2013">
        <v>572.0</v>
      </c>
      <c r="G3577" s="2013">
        <v>572.0</v>
      </c>
      <c r="H3577" s="2013">
        <v>572.0</v>
      </c>
    </row>
    <row r="3578">
      <c r="B3578" s="2013">
        <v>3576.0</v>
      </c>
      <c r="C3578" s="2013">
        <v>429.0</v>
      </c>
      <c r="D3578" s="2013">
        <v>859.0</v>
      </c>
      <c r="E3578" s="2013">
        <v>572.0</v>
      </c>
      <c r="F3578" s="2013">
        <v>572.0</v>
      </c>
      <c r="G3578" s="2013">
        <v>572.0</v>
      </c>
      <c r="H3578" s="2013">
        <v>572.0</v>
      </c>
    </row>
    <row r="3579">
      <c r="B3579" s="2013">
        <v>3577.0</v>
      </c>
      <c r="C3579" s="2013">
        <v>430.0</v>
      </c>
      <c r="D3579" s="2013">
        <v>859.0</v>
      </c>
      <c r="E3579" s="2013">
        <v>572.0</v>
      </c>
      <c r="F3579" s="2013">
        <v>572.0</v>
      </c>
      <c r="G3579" s="2013">
        <v>572.0</v>
      </c>
      <c r="H3579" s="2013">
        <v>572.0</v>
      </c>
    </row>
    <row r="3580">
      <c r="B3580" s="2013">
        <v>3578.0</v>
      </c>
      <c r="C3580" s="2013">
        <v>429.0</v>
      </c>
      <c r="D3580" s="2013">
        <v>859.0</v>
      </c>
      <c r="E3580" s="2013">
        <v>572.0</v>
      </c>
      <c r="F3580" s="2013">
        <v>572.0</v>
      </c>
      <c r="G3580" s="2013">
        <v>573.0</v>
      </c>
      <c r="H3580" s="2013">
        <v>573.0</v>
      </c>
    </row>
    <row r="3581">
      <c r="B3581" s="2013">
        <v>3579.0</v>
      </c>
      <c r="C3581" s="2013">
        <v>430.0</v>
      </c>
      <c r="D3581" s="2013">
        <v>859.0</v>
      </c>
      <c r="E3581" s="2013">
        <v>572.0</v>
      </c>
      <c r="F3581" s="2013">
        <v>572.0</v>
      </c>
      <c r="G3581" s="2013">
        <v>573.0</v>
      </c>
      <c r="H3581" s="2013">
        <v>573.0</v>
      </c>
    </row>
    <row r="3582">
      <c r="B3582" s="2013">
        <v>3580.0</v>
      </c>
      <c r="C3582" s="2013">
        <v>429.0</v>
      </c>
      <c r="D3582" s="2013">
        <v>859.0</v>
      </c>
      <c r="E3582" s="2013">
        <v>573.0</v>
      </c>
      <c r="F3582" s="2013">
        <v>573.0</v>
      </c>
      <c r="G3582" s="2013">
        <v>573.0</v>
      </c>
      <c r="H3582" s="2013">
        <v>573.0</v>
      </c>
    </row>
    <row r="3583">
      <c r="B3583" s="2013">
        <v>3581.0</v>
      </c>
      <c r="C3583" s="2013">
        <v>430.0</v>
      </c>
      <c r="D3583" s="2013">
        <v>859.0</v>
      </c>
      <c r="E3583" s="2013">
        <v>573.0</v>
      </c>
      <c r="F3583" s="2013">
        <v>573.0</v>
      </c>
      <c r="G3583" s="2013">
        <v>573.0</v>
      </c>
      <c r="H3583" s="2013">
        <v>573.0</v>
      </c>
    </row>
    <row r="3584">
      <c r="B3584" s="2013">
        <v>3582.0</v>
      </c>
      <c r="C3584" s="2013">
        <v>430.0</v>
      </c>
      <c r="D3584" s="2013">
        <v>860.0</v>
      </c>
      <c r="E3584" s="2013">
        <v>573.0</v>
      </c>
      <c r="F3584" s="2013">
        <v>573.0</v>
      </c>
      <c r="G3584" s="2013">
        <v>573.0</v>
      </c>
      <c r="H3584" s="2013">
        <v>573.0</v>
      </c>
    </row>
    <row r="3585">
      <c r="B3585" s="2013">
        <v>3583.0</v>
      </c>
      <c r="C3585" s="2013">
        <v>430.0</v>
      </c>
      <c r="D3585" s="2013">
        <v>859.0</v>
      </c>
      <c r="E3585" s="2013">
        <v>573.0</v>
      </c>
      <c r="F3585" s="2013">
        <v>573.0</v>
      </c>
      <c r="G3585" s="2013">
        <v>574.0</v>
      </c>
      <c r="H3585" s="2013">
        <v>574.0</v>
      </c>
    </row>
    <row r="3586">
      <c r="B3586" s="2013">
        <v>3584.0</v>
      </c>
      <c r="C3586" s="2013">
        <v>430.0</v>
      </c>
      <c r="D3586" s="2013">
        <v>860.0</v>
      </c>
      <c r="E3586" s="2013">
        <v>573.0</v>
      </c>
      <c r="F3586" s="2013">
        <v>573.0</v>
      </c>
      <c r="G3586" s="2013">
        <v>574.0</v>
      </c>
      <c r="H3586" s="2013">
        <v>574.0</v>
      </c>
    </row>
    <row r="3587">
      <c r="B3587" s="2013">
        <v>3585.0</v>
      </c>
      <c r="C3587" s="2013">
        <v>430.0</v>
      </c>
      <c r="D3587" s="2013">
        <v>861.0</v>
      </c>
      <c r="E3587" s="2013">
        <v>573.0</v>
      </c>
      <c r="F3587" s="2013">
        <v>573.0</v>
      </c>
      <c r="G3587" s="2013">
        <v>574.0</v>
      </c>
      <c r="H3587" s="2013">
        <v>574.0</v>
      </c>
    </row>
    <row r="3588">
      <c r="B3588" s="2013">
        <v>3586.0</v>
      </c>
      <c r="C3588" s="2013">
        <v>430.0</v>
      </c>
      <c r="D3588" s="2013">
        <v>860.0</v>
      </c>
      <c r="E3588" s="2013">
        <v>574.0</v>
      </c>
      <c r="F3588" s="2013">
        <v>574.0</v>
      </c>
      <c r="G3588" s="2013">
        <v>574.0</v>
      </c>
      <c r="H3588" s="2013">
        <v>574.0</v>
      </c>
    </row>
    <row r="3589">
      <c r="B3589" s="2013">
        <v>3587.0</v>
      </c>
      <c r="C3589" s="2013">
        <v>430.0</v>
      </c>
      <c r="D3589" s="2013">
        <v>861.0</v>
      </c>
      <c r="E3589" s="2013">
        <v>574.0</v>
      </c>
      <c r="F3589" s="2013">
        <v>574.0</v>
      </c>
      <c r="G3589" s="2013">
        <v>574.0</v>
      </c>
      <c r="H3589" s="2013">
        <v>574.0</v>
      </c>
    </row>
    <row r="3590">
      <c r="B3590" s="2013">
        <v>3588.0</v>
      </c>
      <c r="C3590" s="2013">
        <v>431.0</v>
      </c>
      <c r="D3590" s="2013">
        <v>861.0</v>
      </c>
      <c r="E3590" s="2013">
        <v>574.0</v>
      </c>
      <c r="F3590" s="2013">
        <v>574.0</v>
      </c>
      <c r="G3590" s="2013">
        <v>574.0</v>
      </c>
      <c r="H3590" s="2013">
        <v>574.0</v>
      </c>
    </row>
    <row r="3591">
      <c r="B3591" s="2013">
        <v>3589.0</v>
      </c>
      <c r="C3591" s="2013">
        <v>431.0</v>
      </c>
      <c r="D3591" s="2013">
        <v>862.0</v>
      </c>
      <c r="E3591" s="2013">
        <v>574.0</v>
      </c>
      <c r="F3591" s="2013">
        <v>574.0</v>
      </c>
      <c r="G3591" s="2013">
        <v>574.0</v>
      </c>
      <c r="H3591" s="2013">
        <v>574.0</v>
      </c>
    </row>
    <row r="3592">
      <c r="B3592" s="2013">
        <v>3590.0</v>
      </c>
      <c r="C3592" s="2013">
        <v>431.0</v>
      </c>
      <c r="D3592" s="2013">
        <v>861.0</v>
      </c>
      <c r="E3592" s="2013">
        <v>574.0</v>
      </c>
      <c r="F3592" s="2013">
        <v>574.0</v>
      </c>
      <c r="G3592" s="2013">
        <v>575.0</v>
      </c>
      <c r="H3592" s="2013">
        <v>575.0</v>
      </c>
    </row>
    <row r="3593">
      <c r="B3593" s="2013">
        <v>3591.0</v>
      </c>
      <c r="C3593" s="2013">
        <v>431.0</v>
      </c>
      <c r="D3593" s="2013">
        <v>862.0</v>
      </c>
      <c r="E3593" s="2013">
        <v>574.0</v>
      </c>
      <c r="F3593" s="2013">
        <v>574.0</v>
      </c>
      <c r="G3593" s="2013">
        <v>575.0</v>
      </c>
      <c r="H3593" s="2013">
        <v>575.0</v>
      </c>
    </row>
    <row r="3594">
      <c r="B3594" s="2013">
        <v>3592.0</v>
      </c>
      <c r="C3594" s="2013">
        <v>431.0</v>
      </c>
      <c r="D3594" s="2013">
        <v>863.0</v>
      </c>
      <c r="E3594" s="2013">
        <v>574.0</v>
      </c>
      <c r="F3594" s="2013">
        <v>574.0</v>
      </c>
      <c r="G3594" s="2013">
        <v>575.0</v>
      </c>
      <c r="H3594" s="2013">
        <v>575.0</v>
      </c>
    </row>
    <row r="3595">
      <c r="B3595" s="2013">
        <v>3593.0</v>
      </c>
      <c r="C3595" s="2013">
        <v>431.0</v>
      </c>
      <c r="D3595" s="2013">
        <v>862.0</v>
      </c>
      <c r="E3595" s="2013">
        <v>575.0</v>
      </c>
      <c r="F3595" s="2013">
        <v>575.0</v>
      </c>
      <c r="G3595" s="2013">
        <v>575.0</v>
      </c>
      <c r="H3595" s="2013">
        <v>575.0</v>
      </c>
    </row>
    <row r="3596">
      <c r="B3596" s="2013">
        <v>3594.0</v>
      </c>
      <c r="C3596" s="2013">
        <v>431.0</v>
      </c>
      <c r="D3596" s="2013">
        <v>863.0</v>
      </c>
      <c r="E3596" s="2013">
        <v>575.0</v>
      </c>
      <c r="F3596" s="2013">
        <v>575.0</v>
      </c>
      <c r="G3596" s="2013">
        <v>575.0</v>
      </c>
      <c r="H3596" s="2013">
        <v>575.0</v>
      </c>
    </row>
    <row r="3597">
      <c r="B3597" s="2013">
        <v>3595.0</v>
      </c>
      <c r="C3597" s="2013">
        <v>432.0</v>
      </c>
      <c r="D3597" s="2013">
        <v>863.0</v>
      </c>
      <c r="E3597" s="2013">
        <v>575.0</v>
      </c>
      <c r="F3597" s="2013">
        <v>575.0</v>
      </c>
      <c r="G3597" s="2013">
        <v>575.0</v>
      </c>
      <c r="H3597" s="2013">
        <v>575.0</v>
      </c>
    </row>
    <row r="3598">
      <c r="B3598" s="2013">
        <v>3596.0</v>
      </c>
      <c r="C3598" s="2013">
        <v>431.0</v>
      </c>
      <c r="D3598" s="2013">
        <v>863.0</v>
      </c>
      <c r="E3598" s="2013">
        <v>575.0</v>
      </c>
      <c r="F3598" s="2013">
        <v>575.0</v>
      </c>
      <c r="G3598" s="2013">
        <v>576.0</v>
      </c>
      <c r="H3598" s="2013">
        <v>576.0</v>
      </c>
    </row>
    <row r="3599">
      <c r="B3599" s="2013">
        <v>3597.0</v>
      </c>
      <c r="C3599" s="2013">
        <v>432.0</v>
      </c>
      <c r="D3599" s="2013">
        <v>863.0</v>
      </c>
      <c r="E3599" s="2013">
        <v>575.0</v>
      </c>
      <c r="F3599" s="2013">
        <v>575.0</v>
      </c>
      <c r="G3599" s="2013">
        <v>576.0</v>
      </c>
      <c r="H3599" s="2013">
        <v>576.0</v>
      </c>
    </row>
    <row r="3600">
      <c r="B3600" s="2013">
        <v>3598.0</v>
      </c>
      <c r="C3600" s="2013">
        <v>431.0</v>
      </c>
      <c r="D3600" s="2013">
        <v>863.0</v>
      </c>
      <c r="E3600" s="2013">
        <v>576.0</v>
      </c>
      <c r="F3600" s="2013">
        <v>576.0</v>
      </c>
      <c r="G3600" s="2013">
        <v>576.0</v>
      </c>
      <c r="H3600" s="2013">
        <v>576.0</v>
      </c>
    </row>
    <row r="3601">
      <c r="B3601" s="2013">
        <v>3599.0</v>
      </c>
      <c r="C3601" s="2013">
        <v>432.0</v>
      </c>
      <c r="D3601" s="2013">
        <v>863.0</v>
      </c>
      <c r="E3601" s="2013">
        <v>576.0</v>
      </c>
      <c r="F3601" s="2013">
        <v>576.0</v>
      </c>
      <c r="G3601" s="2013">
        <v>576.0</v>
      </c>
      <c r="H3601" s="2013">
        <v>576.0</v>
      </c>
    </row>
    <row r="3602">
      <c r="B3602" s="2013">
        <v>3600.0</v>
      </c>
      <c r="C3602" s="2013">
        <v>432.0</v>
      </c>
      <c r="D3602" s="2013">
        <v>864.0</v>
      </c>
      <c r="E3602" s="2013">
        <v>576.0</v>
      </c>
      <c r="F3602" s="2013">
        <v>576.0</v>
      </c>
      <c r="G3602" s="2013">
        <v>576.0</v>
      </c>
      <c r="H3602" s="2013">
        <v>576.0</v>
      </c>
    </row>
    <row r="3603">
      <c r="B3603" s="2013">
        <v>3601.0</v>
      </c>
      <c r="C3603" s="2013">
        <v>432.0</v>
      </c>
      <c r="D3603" s="2013">
        <v>865.0</v>
      </c>
      <c r="E3603" s="2013">
        <v>576.0</v>
      </c>
      <c r="F3603" s="2013">
        <v>576.0</v>
      </c>
      <c r="G3603" s="2013">
        <v>576.0</v>
      </c>
      <c r="H3603" s="2013">
        <v>576.0</v>
      </c>
    </row>
    <row r="3604">
      <c r="B3604" s="2013">
        <v>3602.0</v>
      </c>
      <c r="C3604" s="2013">
        <v>433.0</v>
      </c>
      <c r="D3604" s="2013">
        <v>865.0</v>
      </c>
      <c r="E3604" s="2013">
        <v>576.0</v>
      </c>
      <c r="F3604" s="2013">
        <v>576.0</v>
      </c>
      <c r="G3604" s="2013">
        <v>576.0</v>
      </c>
      <c r="H3604" s="2013">
        <v>576.0</v>
      </c>
    </row>
    <row r="3605">
      <c r="B3605" s="2013">
        <v>3603.0</v>
      </c>
      <c r="C3605" s="2013">
        <v>432.0</v>
      </c>
      <c r="D3605" s="2013">
        <v>865.0</v>
      </c>
      <c r="E3605" s="2013">
        <v>576.0</v>
      </c>
      <c r="F3605" s="2013">
        <v>576.0</v>
      </c>
      <c r="G3605" s="2013">
        <v>577.0</v>
      </c>
      <c r="H3605" s="2013">
        <v>577.0</v>
      </c>
    </row>
    <row r="3606">
      <c r="B3606" s="2013">
        <v>3604.0</v>
      </c>
      <c r="C3606" s="2013">
        <v>433.0</v>
      </c>
      <c r="D3606" s="2013">
        <v>865.0</v>
      </c>
      <c r="E3606" s="2013">
        <v>576.0</v>
      </c>
      <c r="F3606" s="2013">
        <v>576.0</v>
      </c>
      <c r="G3606" s="2013">
        <v>577.0</v>
      </c>
      <c r="H3606" s="2013">
        <v>577.0</v>
      </c>
    </row>
    <row r="3607">
      <c r="B3607" s="2013">
        <v>3605.0</v>
      </c>
      <c r="C3607" s="2013">
        <v>432.0</v>
      </c>
      <c r="D3607" s="2013">
        <v>865.0</v>
      </c>
      <c r="E3607" s="2013">
        <v>577.0</v>
      </c>
      <c r="F3607" s="2013">
        <v>577.0</v>
      </c>
      <c r="G3607" s="2013">
        <v>577.0</v>
      </c>
      <c r="H3607" s="2013">
        <v>577.0</v>
      </c>
    </row>
    <row r="3608">
      <c r="B3608" s="2013">
        <v>3606.0</v>
      </c>
      <c r="C3608" s="2013">
        <v>433.0</v>
      </c>
      <c r="D3608" s="2013">
        <v>865.0</v>
      </c>
      <c r="E3608" s="2013">
        <v>577.0</v>
      </c>
      <c r="F3608" s="2013">
        <v>577.0</v>
      </c>
      <c r="G3608" s="2013">
        <v>577.0</v>
      </c>
      <c r="H3608" s="2013">
        <v>577.0</v>
      </c>
    </row>
    <row r="3609">
      <c r="B3609" s="2013">
        <v>3607.0</v>
      </c>
      <c r="C3609" s="2013">
        <v>433.0</v>
      </c>
      <c r="D3609" s="2013">
        <v>866.0</v>
      </c>
      <c r="E3609" s="2013">
        <v>577.0</v>
      </c>
      <c r="F3609" s="2013">
        <v>577.0</v>
      </c>
      <c r="G3609" s="2013">
        <v>577.0</v>
      </c>
      <c r="H3609" s="2013">
        <v>577.0</v>
      </c>
    </row>
    <row r="3610">
      <c r="B3610" s="2013">
        <v>3608.0</v>
      </c>
      <c r="C3610" s="2013">
        <v>433.0</v>
      </c>
      <c r="D3610" s="2013">
        <v>865.0</v>
      </c>
      <c r="E3610" s="2013">
        <v>577.0</v>
      </c>
      <c r="F3610" s="2013">
        <v>577.0</v>
      </c>
      <c r="G3610" s="2013">
        <v>578.0</v>
      </c>
      <c r="H3610" s="2013">
        <v>578.0</v>
      </c>
    </row>
    <row r="3611">
      <c r="B3611" s="2013">
        <v>3609.0</v>
      </c>
      <c r="C3611" s="2013">
        <v>433.0</v>
      </c>
      <c r="D3611" s="2013">
        <v>866.0</v>
      </c>
      <c r="E3611" s="2013">
        <v>577.0</v>
      </c>
      <c r="F3611" s="2013">
        <v>577.0</v>
      </c>
      <c r="G3611" s="2013">
        <v>578.0</v>
      </c>
      <c r="H3611" s="2013">
        <v>578.0</v>
      </c>
    </row>
    <row r="3612">
      <c r="B3612" s="2013">
        <v>3610.0</v>
      </c>
      <c r="C3612" s="2013">
        <v>433.0</v>
      </c>
      <c r="D3612" s="2013">
        <v>867.0</v>
      </c>
      <c r="E3612" s="2013">
        <v>577.0</v>
      </c>
      <c r="F3612" s="2013">
        <v>577.0</v>
      </c>
      <c r="G3612" s="2013">
        <v>578.0</v>
      </c>
      <c r="H3612" s="2013">
        <v>578.0</v>
      </c>
    </row>
    <row r="3613">
      <c r="B3613" s="2013">
        <v>3611.0</v>
      </c>
      <c r="C3613" s="2013">
        <v>433.0</v>
      </c>
      <c r="D3613" s="2013">
        <v>866.0</v>
      </c>
      <c r="E3613" s="2013">
        <v>578.0</v>
      </c>
      <c r="F3613" s="2013">
        <v>578.0</v>
      </c>
      <c r="G3613" s="2013">
        <v>578.0</v>
      </c>
      <c r="H3613" s="2013">
        <v>578.0</v>
      </c>
    </row>
    <row r="3614">
      <c r="B3614" s="2013">
        <v>3612.0</v>
      </c>
      <c r="C3614" s="2013">
        <v>433.0</v>
      </c>
      <c r="D3614" s="2013">
        <v>867.0</v>
      </c>
      <c r="E3614" s="2013">
        <v>578.0</v>
      </c>
      <c r="F3614" s="2013">
        <v>578.0</v>
      </c>
      <c r="G3614" s="2013">
        <v>578.0</v>
      </c>
      <c r="H3614" s="2013">
        <v>578.0</v>
      </c>
    </row>
    <row r="3615">
      <c r="B3615" s="2013">
        <v>3613.0</v>
      </c>
      <c r="C3615" s="2013">
        <v>434.0</v>
      </c>
      <c r="D3615" s="2013">
        <v>867.0</v>
      </c>
      <c r="E3615" s="2013">
        <v>578.0</v>
      </c>
      <c r="F3615" s="2013">
        <v>578.0</v>
      </c>
      <c r="G3615" s="2013">
        <v>578.0</v>
      </c>
      <c r="H3615" s="2013">
        <v>578.0</v>
      </c>
    </row>
    <row r="3616">
      <c r="B3616" s="2013">
        <v>3614.0</v>
      </c>
      <c r="C3616" s="2013">
        <v>434.0</v>
      </c>
      <c r="D3616" s="2013">
        <v>868.0</v>
      </c>
      <c r="E3616" s="2013">
        <v>578.0</v>
      </c>
      <c r="F3616" s="2013">
        <v>578.0</v>
      </c>
      <c r="G3616" s="2013">
        <v>578.0</v>
      </c>
      <c r="H3616" s="2013">
        <v>578.0</v>
      </c>
    </row>
    <row r="3617">
      <c r="B3617" s="2013">
        <v>3615.0</v>
      </c>
      <c r="C3617" s="2013">
        <v>434.0</v>
      </c>
      <c r="D3617" s="2013">
        <v>867.0</v>
      </c>
      <c r="E3617" s="2013">
        <v>578.0</v>
      </c>
      <c r="F3617" s="2013">
        <v>578.0</v>
      </c>
      <c r="G3617" s="2013">
        <v>579.0</v>
      </c>
      <c r="H3617" s="2013">
        <v>579.0</v>
      </c>
    </row>
    <row r="3618">
      <c r="B3618" s="2013">
        <v>3616.0</v>
      </c>
      <c r="C3618" s="2013">
        <v>434.0</v>
      </c>
      <c r="D3618" s="2013">
        <v>868.0</v>
      </c>
      <c r="E3618" s="2013">
        <v>578.0</v>
      </c>
      <c r="F3618" s="2013">
        <v>578.0</v>
      </c>
      <c r="G3618" s="2013">
        <v>579.0</v>
      </c>
      <c r="H3618" s="2013">
        <v>579.0</v>
      </c>
    </row>
    <row r="3619">
      <c r="B3619" s="2013">
        <v>3617.0</v>
      </c>
      <c r="C3619" s="2013">
        <v>434.0</v>
      </c>
      <c r="D3619" s="2013">
        <v>869.0</v>
      </c>
      <c r="E3619" s="2013">
        <v>578.0</v>
      </c>
      <c r="F3619" s="2013">
        <v>578.0</v>
      </c>
      <c r="G3619" s="2013">
        <v>579.0</v>
      </c>
      <c r="H3619" s="2013">
        <v>579.0</v>
      </c>
    </row>
    <row r="3620">
      <c r="B3620" s="2013">
        <v>3618.0</v>
      </c>
      <c r="C3620" s="2013">
        <v>434.0</v>
      </c>
      <c r="D3620" s="2013">
        <v>868.0</v>
      </c>
      <c r="E3620" s="2013">
        <v>579.0</v>
      </c>
      <c r="F3620" s="2013">
        <v>579.0</v>
      </c>
      <c r="G3620" s="2013">
        <v>579.0</v>
      </c>
      <c r="H3620" s="2013">
        <v>579.0</v>
      </c>
    </row>
    <row r="3621">
      <c r="B3621" s="2013">
        <v>3619.0</v>
      </c>
      <c r="C3621" s="2013">
        <v>434.0</v>
      </c>
      <c r="D3621" s="2013">
        <v>869.0</v>
      </c>
      <c r="E3621" s="2013">
        <v>579.0</v>
      </c>
      <c r="F3621" s="2013">
        <v>579.0</v>
      </c>
      <c r="G3621" s="2013">
        <v>579.0</v>
      </c>
      <c r="H3621" s="2013">
        <v>579.0</v>
      </c>
    </row>
    <row r="3622">
      <c r="B3622" s="2013">
        <v>3620.0</v>
      </c>
      <c r="C3622" s="2013">
        <v>435.0</v>
      </c>
      <c r="D3622" s="2013">
        <v>869.0</v>
      </c>
      <c r="E3622" s="2013">
        <v>579.0</v>
      </c>
      <c r="F3622" s="2013">
        <v>579.0</v>
      </c>
      <c r="G3622" s="2013">
        <v>579.0</v>
      </c>
      <c r="H3622" s="2013">
        <v>579.0</v>
      </c>
    </row>
    <row r="3623">
      <c r="B3623" s="2013">
        <v>3621.0</v>
      </c>
      <c r="C3623" s="2013">
        <v>434.0</v>
      </c>
      <c r="D3623" s="2013">
        <v>869.0</v>
      </c>
      <c r="E3623" s="2013">
        <v>579.0</v>
      </c>
      <c r="F3623" s="2013">
        <v>579.0</v>
      </c>
      <c r="G3623" s="2013">
        <v>580.0</v>
      </c>
      <c r="H3623" s="2013">
        <v>580.0</v>
      </c>
    </row>
    <row r="3624">
      <c r="B3624" s="2013">
        <v>3622.0</v>
      </c>
      <c r="C3624" s="2013">
        <v>435.0</v>
      </c>
      <c r="D3624" s="2013">
        <v>869.0</v>
      </c>
      <c r="E3624" s="2013">
        <v>579.0</v>
      </c>
      <c r="F3624" s="2013">
        <v>579.0</v>
      </c>
      <c r="G3624" s="2013">
        <v>580.0</v>
      </c>
      <c r="H3624" s="2013">
        <v>580.0</v>
      </c>
    </row>
    <row r="3625">
      <c r="B3625" s="2013">
        <v>3623.0</v>
      </c>
      <c r="C3625" s="2013">
        <v>434.0</v>
      </c>
      <c r="D3625" s="2013">
        <v>869.0</v>
      </c>
      <c r="E3625" s="2013">
        <v>580.0</v>
      </c>
      <c r="F3625" s="2013">
        <v>580.0</v>
      </c>
      <c r="G3625" s="2013">
        <v>580.0</v>
      </c>
      <c r="H3625" s="2013">
        <v>580.0</v>
      </c>
    </row>
    <row r="3626">
      <c r="B3626" s="2013">
        <v>3624.0</v>
      </c>
      <c r="C3626" s="2013">
        <v>435.0</v>
      </c>
      <c r="D3626" s="2013">
        <v>869.0</v>
      </c>
      <c r="E3626" s="2013">
        <v>580.0</v>
      </c>
      <c r="F3626" s="2013">
        <v>580.0</v>
      </c>
      <c r="G3626" s="2013">
        <v>580.0</v>
      </c>
      <c r="H3626" s="2013">
        <v>580.0</v>
      </c>
    </row>
    <row r="3627">
      <c r="B3627" s="2013">
        <v>3625.0</v>
      </c>
      <c r="C3627" s="2013">
        <v>435.0</v>
      </c>
      <c r="D3627" s="2013">
        <v>870.0</v>
      </c>
      <c r="E3627" s="2013">
        <v>580.0</v>
      </c>
      <c r="F3627" s="2013">
        <v>580.0</v>
      </c>
      <c r="G3627" s="2013">
        <v>580.0</v>
      </c>
      <c r="H3627" s="2013">
        <v>580.0</v>
      </c>
    </row>
    <row r="3628">
      <c r="B3628" s="2013">
        <v>3626.0</v>
      </c>
      <c r="C3628" s="2013">
        <v>435.0</v>
      </c>
      <c r="D3628" s="2013">
        <v>871.0</v>
      </c>
      <c r="E3628" s="2013">
        <v>580.0</v>
      </c>
      <c r="F3628" s="2013">
        <v>580.0</v>
      </c>
      <c r="G3628" s="2013">
        <v>580.0</v>
      </c>
      <c r="H3628" s="2013">
        <v>580.0</v>
      </c>
    </row>
    <row r="3629">
      <c r="B3629" s="2013">
        <v>3627.0</v>
      </c>
      <c r="C3629" s="2013">
        <v>436.0</v>
      </c>
      <c r="D3629" s="2013">
        <v>871.0</v>
      </c>
      <c r="E3629" s="2013">
        <v>580.0</v>
      </c>
      <c r="F3629" s="2013">
        <v>580.0</v>
      </c>
      <c r="G3629" s="2013">
        <v>580.0</v>
      </c>
      <c r="H3629" s="2013">
        <v>580.0</v>
      </c>
    </row>
    <row r="3630">
      <c r="B3630" s="2013">
        <v>3628.0</v>
      </c>
      <c r="C3630" s="2013">
        <v>435.0</v>
      </c>
      <c r="D3630" s="2013">
        <v>871.0</v>
      </c>
      <c r="E3630" s="2013">
        <v>580.0</v>
      </c>
      <c r="F3630" s="2013">
        <v>580.0</v>
      </c>
      <c r="G3630" s="2013">
        <v>581.0</v>
      </c>
      <c r="H3630" s="2013">
        <v>581.0</v>
      </c>
    </row>
    <row r="3631">
      <c r="B3631" s="2013">
        <v>3629.0</v>
      </c>
      <c r="C3631" s="2013">
        <v>436.0</v>
      </c>
      <c r="D3631" s="2013">
        <v>871.0</v>
      </c>
      <c r="E3631" s="2013">
        <v>580.0</v>
      </c>
      <c r="F3631" s="2013">
        <v>580.0</v>
      </c>
      <c r="G3631" s="2013">
        <v>581.0</v>
      </c>
      <c r="H3631" s="2013">
        <v>581.0</v>
      </c>
    </row>
    <row r="3632">
      <c r="B3632" s="2013">
        <v>3630.0</v>
      </c>
      <c r="C3632" s="2013">
        <v>435.0</v>
      </c>
      <c r="D3632" s="2013">
        <v>871.0</v>
      </c>
      <c r="E3632" s="2013">
        <v>581.0</v>
      </c>
      <c r="F3632" s="2013">
        <v>581.0</v>
      </c>
      <c r="G3632" s="2013">
        <v>581.0</v>
      </c>
      <c r="H3632" s="2013">
        <v>581.0</v>
      </c>
    </row>
    <row r="3633">
      <c r="B3633" s="2013">
        <v>3631.0</v>
      </c>
      <c r="C3633" s="2013">
        <v>436.0</v>
      </c>
      <c r="D3633" s="2013">
        <v>871.0</v>
      </c>
      <c r="E3633" s="2013">
        <v>581.0</v>
      </c>
      <c r="F3633" s="2013">
        <v>581.0</v>
      </c>
      <c r="G3633" s="2013">
        <v>581.0</v>
      </c>
      <c r="H3633" s="2013">
        <v>581.0</v>
      </c>
    </row>
    <row r="3634">
      <c r="B3634" s="2013">
        <v>3632.0</v>
      </c>
      <c r="C3634" s="2013">
        <v>436.0</v>
      </c>
      <c r="D3634" s="2013">
        <v>872.0</v>
      </c>
      <c r="E3634" s="2013">
        <v>581.0</v>
      </c>
      <c r="F3634" s="2013">
        <v>581.0</v>
      </c>
      <c r="G3634" s="2013">
        <v>581.0</v>
      </c>
      <c r="H3634" s="2013">
        <v>581.0</v>
      </c>
    </row>
    <row r="3635">
      <c r="B3635" s="2013">
        <v>3633.0</v>
      </c>
      <c r="C3635" s="2013">
        <v>436.0</v>
      </c>
      <c r="D3635" s="2013">
        <v>871.0</v>
      </c>
      <c r="E3635" s="2013">
        <v>581.0</v>
      </c>
      <c r="F3635" s="2013">
        <v>581.0</v>
      </c>
      <c r="G3635" s="2013">
        <v>582.0</v>
      </c>
      <c r="H3635" s="2013">
        <v>582.0</v>
      </c>
    </row>
    <row r="3636">
      <c r="B3636" s="2013">
        <v>3634.0</v>
      </c>
      <c r="C3636" s="2013">
        <v>436.0</v>
      </c>
      <c r="D3636" s="2013">
        <v>872.0</v>
      </c>
      <c r="E3636" s="2013">
        <v>581.0</v>
      </c>
      <c r="F3636" s="2013">
        <v>581.0</v>
      </c>
      <c r="G3636" s="2013">
        <v>582.0</v>
      </c>
      <c r="H3636" s="2013">
        <v>582.0</v>
      </c>
    </row>
    <row r="3637">
      <c r="B3637" s="2013">
        <v>3635.0</v>
      </c>
      <c r="C3637" s="2013">
        <v>436.0</v>
      </c>
      <c r="D3637" s="2013">
        <v>873.0</v>
      </c>
      <c r="E3637" s="2013">
        <v>581.0</v>
      </c>
      <c r="F3637" s="2013">
        <v>581.0</v>
      </c>
      <c r="G3637" s="2013">
        <v>582.0</v>
      </c>
      <c r="H3637" s="2013">
        <v>582.0</v>
      </c>
    </row>
    <row r="3638">
      <c r="B3638" s="2013">
        <v>3636.0</v>
      </c>
      <c r="C3638" s="2013">
        <v>436.0</v>
      </c>
      <c r="D3638" s="2013">
        <v>872.0</v>
      </c>
      <c r="E3638" s="2013">
        <v>582.0</v>
      </c>
      <c r="F3638" s="2013">
        <v>582.0</v>
      </c>
      <c r="G3638" s="2013">
        <v>582.0</v>
      </c>
      <c r="H3638" s="2013">
        <v>582.0</v>
      </c>
    </row>
    <row r="3639">
      <c r="B3639" s="2013">
        <v>3637.0</v>
      </c>
      <c r="C3639" s="2013">
        <v>436.0</v>
      </c>
      <c r="D3639" s="2013">
        <v>873.0</v>
      </c>
      <c r="E3639" s="2013">
        <v>582.0</v>
      </c>
      <c r="F3639" s="2013">
        <v>582.0</v>
      </c>
      <c r="G3639" s="2013">
        <v>582.0</v>
      </c>
      <c r="H3639" s="2013">
        <v>582.0</v>
      </c>
    </row>
    <row r="3640">
      <c r="B3640" s="2013">
        <v>3638.0</v>
      </c>
      <c r="C3640" s="2013">
        <v>437.0</v>
      </c>
      <c r="D3640" s="2013">
        <v>873.0</v>
      </c>
      <c r="E3640" s="2013">
        <v>582.0</v>
      </c>
      <c r="F3640" s="2013">
        <v>582.0</v>
      </c>
      <c r="G3640" s="2013">
        <v>582.0</v>
      </c>
      <c r="H3640" s="2013">
        <v>582.0</v>
      </c>
    </row>
    <row r="3641">
      <c r="B3641" s="2013">
        <v>3639.0</v>
      </c>
      <c r="C3641" s="2013">
        <v>437.0</v>
      </c>
      <c r="D3641" s="2013">
        <v>874.0</v>
      </c>
      <c r="E3641" s="2013">
        <v>582.0</v>
      </c>
      <c r="F3641" s="2013">
        <v>582.0</v>
      </c>
      <c r="G3641" s="2013">
        <v>582.0</v>
      </c>
      <c r="H3641" s="2013">
        <v>582.0</v>
      </c>
    </row>
    <row r="3642">
      <c r="B3642" s="2013">
        <v>3640.0</v>
      </c>
      <c r="C3642" s="2013">
        <v>437.0</v>
      </c>
      <c r="D3642" s="2013">
        <v>873.0</v>
      </c>
      <c r="E3642" s="2013">
        <v>582.0</v>
      </c>
      <c r="F3642" s="2013">
        <v>582.0</v>
      </c>
      <c r="G3642" s="2013">
        <v>583.0</v>
      </c>
      <c r="H3642" s="2013">
        <v>583.0</v>
      </c>
    </row>
    <row r="3643">
      <c r="B3643" s="2013">
        <v>3641.0</v>
      </c>
      <c r="C3643" s="2013">
        <v>437.0</v>
      </c>
      <c r="D3643" s="2013">
        <v>874.0</v>
      </c>
      <c r="E3643" s="2013">
        <v>582.0</v>
      </c>
      <c r="F3643" s="2013">
        <v>582.0</v>
      </c>
      <c r="G3643" s="2013">
        <v>583.0</v>
      </c>
      <c r="H3643" s="2013">
        <v>583.0</v>
      </c>
    </row>
    <row r="3644">
      <c r="B3644" s="2013">
        <v>3642.0</v>
      </c>
      <c r="C3644" s="2013">
        <v>437.0</v>
      </c>
      <c r="D3644" s="2013">
        <v>875.0</v>
      </c>
      <c r="E3644" s="2013">
        <v>582.0</v>
      </c>
      <c r="F3644" s="2013">
        <v>582.0</v>
      </c>
      <c r="G3644" s="2013">
        <v>583.0</v>
      </c>
      <c r="H3644" s="2013">
        <v>583.0</v>
      </c>
    </row>
    <row r="3645">
      <c r="B3645" s="2013">
        <v>3643.0</v>
      </c>
      <c r="C3645" s="2013">
        <v>437.0</v>
      </c>
      <c r="D3645" s="2013">
        <v>874.0</v>
      </c>
      <c r="E3645" s="2013">
        <v>583.0</v>
      </c>
      <c r="F3645" s="2013">
        <v>583.0</v>
      </c>
      <c r="G3645" s="2013">
        <v>583.0</v>
      </c>
      <c r="H3645" s="2013">
        <v>583.0</v>
      </c>
    </row>
    <row r="3646">
      <c r="B3646" s="2013">
        <v>3644.0</v>
      </c>
      <c r="C3646" s="2013">
        <v>437.0</v>
      </c>
      <c r="D3646" s="2013">
        <v>875.0</v>
      </c>
      <c r="E3646" s="2013">
        <v>583.0</v>
      </c>
      <c r="F3646" s="2013">
        <v>583.0</v>
      </c>
      <c r="G3646" s="2013">
        <v>583.0</v>
      </c>
      <c r="H3646" s="2013">
        <v>583.0</v>
      </c>
    </row>
    <row r="3647">
      <c r="B3647" s="2013">
        <v>3645.0</v>
      </c>
      <c r="C3647" s="2013">
        <v>438.0</v>
      </c>
      <c r="D3647" s="2013">
        <v>875.0</v>
      </c>
      <c r="E3647" s="2013">
        <v>583.0</v>
      </c>
      <c r="F3647" s="2013">
        <v>583.0</v>
      </c>
      <c r="G3647" s="2013">
        <v>583.0</v>
      </c>
      <c r="H3647" s="2013">
        <v>583.0</v>
      </c>
    </row>
    <row r="3648">
      <c r="B3648" s="2013">
        <v>3646.0</v>
      </c>
      <c r="C3648" s="2013">
        <v>437.0</v>
      </c>
      <c r="D3648" s="2013">
        <v>875.0</v>
      </c>
      <c r="E3648" s="2013">
        <v>583.0</v>
      </c>
      <c r="F3648" s="2013">
        <v>583.0</v>
      </c>
      <c r="G3648" s="2013">
        <v>584.0</v>
      </c>
      <c r="H3648" s="2013">
        <v>584.0</v>
      </c>
    </row>
    <row r="3649">
      <c r="B3649" s="2013">
        <v>3647.0</v>
      </c>
      <c r="C3649" s="2013">
        <v>438.0</v>
      </c>
      <c r="D3649" s="2013">
        <v>875.0</v>
      </c>
      <c r="E3649" s="2013">
        <v>583.0</v>
      </c>
      <c r="F3649" s="2013">
        <v>583.0</v>
      </c>
      <c r="G3649" s="2013">
        <v>584.0</v>
      </c>
      <c r="H3649" s="2013">
        <v>584.0</v>
      </c>
    </row>
    <row r="3650">
      <c r="B3650" s="2013">
        <v>3648.0</v>
      </c>
      <c r="C3650" s="2013">
        <v>437.0</v>
      </c>
      <c r="D3650" s="2013">
        <v>875.0</v>
      </c>
      <c r="E3650" s="2013">
        <v>584.0</v>
      </c>
      <c r="F3650" s="2013">
        <v>584.0</v>
      </c>
      <c r="G3650" s="2013">
        <v>584.0</v>
      </c>
      <c r="H3650" s="2013">
        <v>584.0</v>
      </c>
    </row>
    <row r="3651">
      <c r="B3651" s="2013">
        <v>3649.0</v>
      </c>
      <c r="C3651" s="2013">
        <v>438.0</v>
      </c>
      <c r="D3651" s="2013">
        <v>875.0</v>
      </c>
      <c r="E3651" s="2013">
        <v>584.0</v>
      </c>
      <c r="F3651" s="2013">
        <v>584.0</v>
      </c>
      <c r="G3651" s="2013">
        <v>584.0</v>
      </c>
      <c r="H3651" s="2013">
        <v>584.0</v>
      </c>
    </row>
    <row r="3652">
      <c r="B3652" s="2013">
        <v>3650.0</v>
      </c>
      <c r="C3652" s="2013">
        <v>438.0</v>
      </c>
      <c r="D3652" s="2013">
        <v>876.0</v>
      </c>
      <c r="E3652" s="2013">
        <v>584.0</v>
      </c>
      <c r="F3652" s="2013">
        <v>584.0</v>
      </c>
      <c r="G3652" s="2013">
        <v>584.0</v>
      </c>
      <c r="H3652" s="2013">
        <v>584.0</v>
      </c>
    </row>
    <row r="3653">
      <c r="B3653" s="2013">
        <v>3651.0</v>
      </c>
      <c r="C3653" s="2013">
        <v>438.0</v>
      </c>
      <c r="D3653" s="2013">
        <v>877.0</v>
      </c>
      <c r="E3653" s="2013">
        <v>584.0</v>
      </c>
      <c r="F3653" s="2013">
        <v>584.0</v>
      </c>
      <c r="G3653" s="2013">
        <v>584.0</v>
      </c>
      <c r="H3653" s="2013">
        <v>584.0</v>
      </c>
    </row>
    <row r="3654">
      <c r="B3654" s="2013">
        <v>3652.0</v>
      </c>
      <c r="C3654" s="2013">
        <v>439.0</v>
      </c>
      <c r="D3654" s="2013">
        <v>877.0</v>
      </c>
      <c r="E3654" s="2013">
        <v>584.0</v>
      </c>
      <c r="F3654" s="2013">
        <v>584.0</v>
      </c>
      <c r="G3654" s="2013">
        <v>584.0</v>
      </c>
      <c r="H3654" s="2013">
        <v>584.0</v>
      </c>
    </row>
    <row r="3655">
      <c r="B3655" s="2013">
        <v>3653.0</v>
      </c>
      <c r="C3655" s="2013">
        <v>438.0</v>
      </c>
      <c r="D3655" s="2013">
        <v>877.0</v>
      </c>
      <c r="E3655" s="2013">
        <v>584.0</v>
      </c>
      <c r="F3655" s="2013">
        <v>584.0</v>
      </c>
      <c r="G3655" s="2013">
        <v>585.0</v>
      </c>
      <c r="H3655" s="2013">
        <v>585.0</v>
      </c>
    </row>
    <row r="3656">
      <c r="B3656" s="2013">
        <v>3654.0</v>
      </c>
      <c r="C3656" s="2013">
        <v>439.0</v>
      </c>
      <c r="D3656" s="2013">
        <v>877.0</v>
      </c>
      <c r="E3656" s="2013">
        <v>584.0</v>
      </c>
      <c r="F3656" s="2013">
        <v>584.0</v>
      </c>
      <c r="G3656" s="2013">
        <v>585.0</v>
      </c>
      <c r="H3656" s="2013">
        <v>585.0</v>
      </c>
    </row>
    <row r="3657">
      <c r="B3657" s="2013">
        <v>3655.0</v>
      </c>
      <c r="C3657" s="2013">
        <v>438.0</v>
      </c>
      <c r="D3657" s="2013">
        <v>877.0</v>
      </c>
      <c r="E3657" s="2013">
        <v>585.0</v>
      </c>
      <c r="F3657" s="2013">
        <v>585.0</v>
      </c>
      <c r="G3657" s="2013">
        <v>585.0</v>
      </c>
      <c r="H3657" s="2013">
        <v>585.0</v>
      </c>
    </row>
    <row r="3658">
      <c r="B3658" s="2013">
        <v>3656.0</v>
      </c>
      <c r="C3658" s="2013">
        <v>439.0</v>
      </c>
      <c r="D3658" s="2013">
        <v>877.0</v>
      </c>
      <c r="E3658" s="2013">
        <v>585.0</v>
      </c>
      <c r="F3658" s="2013">
        <v>585.0</v>
      </c>
      <c r="G3658" s="2013">
        <v>585.0</v>
      </c>
      <c r="H3658" s="2013">
        <v>585.0</v>
      </c>
    </row>
    <row r="3659">
      <c r="B3659" s="2013">
        <v>3657.0</v>
      </c>
      <c r="C3659" s="2013">
        <v>439.0</v>
      </c>
      <c r="D3659" s="2013">
        <v>878.0</v>
      </c>
      <c r="E3659" s="2013">
        <v>585.0</v>
      </c>
      <c r="F3659" s="2013">
        <v>585.0</v>
      </c>
      <c r="G3659" s="2013">
        <v>585.0</v>
      </c>
      <c r="H3659" s="2013">
        <v>585.0</v>
      </c>
    </row>
    <row r="3660">
      <c r="B3660" s="2013">
        <v>3658.0</v>
      </c>
      <c r="C3660" s="2013">
        <v>439.0</v>
      </c>
      <c r="D3660" s="2013">
        <v>877.0</v>
      </c>
      <c r="E3660" s="2013">
        <v>585.0</v>
      </c>
      <c r="F3660" s="2013">
        <v>585.0</v>
      </c>
      <c r="G3660" s="2013">
        <v>586.0</v>
      </c>
      <c r="H3660" s="2013">
        <v>586.0</v>
      </c>
    </row>
    <row r="3661">
      <c r="B3661" s="2013">
        <v>3659.0</v>
      </c>
      <c r="C3661" s="2013">
        <v>439.0</v>
      </c>
      <c r="D3661" s="2013">
        <v>878.0</v>
      </c>
      <c r="E3661" s="2013">
        <v>585.0</v>
      </c>
      <c r="F3661" s="2013">
        <v>585.0</v>
      </c>
      <c r="G3661" s="2013">
        <v>586.0</v>
      </c>
      <c r="H3661" s="2013">
        <v>586.0</v>
      </c>
    </row>
    <row r="3662">
      <c r="B3662" s="2013">
        <v>3660.0</v>
      </c>
      <c r="C3662" s="2013">
        <v>439.0</v>
      </c>
      <c r="D3662" s="2013">
        <v>879.0</v>
      </c>
      <c r="E3662" s="2013">
        <v>585.0</v>
      </c>
      <c r="F3662" s="2013">
        <v>585.0</v>
      </c>
      <c r="G3662" s="2013">
        <v>586.0</v>
      </c>
      <c r="H3662" s="2013">
        <v>586.0</v>
      </c>
    </row>
    <row r="3663">
      <c r="B3663" s="2013">
        <v>3661.0</v>
      </c>
      <c r="C3663" s="2013">
        <v>439.0</v>
      </c>
      <c r="D3663" s="2013">
        <v>878.0</v>
      </c>
      <c r="E3663" s="2013">
        <v>586.0</v>
      </c>
      <c r="F3663" s="2013">
        <v>586.0</v>
      </c>
      <c r="G3663" s="2013">
        <v>586.0</v>
      </c>
      <c r="H3663" s="2013">
        <v>586.0</v>
      </c>
    </row>
    <row r="3664">
      <c r="B3664" s="2013">
        <v>3662.0</v>
      </c>
      <c r="C3664" s="2013">
        <v>439.0</v>
      </c>
      <c r="D3664" s="2013">
        <v>879.0</v>
      </c>
      <c r="E3664" s="2013">
        <v>586.0</v>
      </c>
      <c r="F3664" s="2013">
        <v>586.0</v>
      </c>
      <c r="G3664" s="2013">
        <v>586.0</v>
      </c>
      <c r="H3664" s="2013">
        <v>586.0</v>
      </c>
    </row>
    <row r="3665">
      <c r="B3665" s="2013">
        <v>3663.0</v>
      </c>
      <c r="C3665" s="2013">
        <v>440.0</v>
      </c>
      <c r="D3665" s="2013">
        <v>879.0</v>
      </c>
      <c r="E3665" s="2013">
        <v>586.0</v>
      </c>
      <c r="F3665" s="2013">
        <v>586.0</v>
      </c>
      <c r="G3665" s="2013">
        <v>586.0</v>
      </c>
      <c r="H3665" s="2013">
        <v>586.0</v>
      </c>
    </row>
    <row r="3666">
      <c r="B3666" s="2013">
        <v>3664.0</v>
      </c>
      <c r="C3666" s="2013">
        <v>440.0</v>
      </c>
      <c r="D3666" s="2013">
        <v>880.0</v>
      </c>
      <c r="E3666" s="2013">
        <v>586.0</v>
      </c>
      <c r="F3666" s="2013">
        <v>586.0</v>
      </c>
      <c r="G3666" s="2013">
        <v>586.0</v>
      </c>
      <c r="H3666" s="2013">
        <v>586.0</v>
      </c>
    </row>
    <row r="3667">
      <c r="B3667" s="2013">
        <v>3665.0</v>
      </c>
      <c r="C3667" s="2013">
        <v>440.0</v>
      </c>
      <c r="D3667" s="2013">
        <v>879.0</v>
      </c>
      <c r="E3667" s="2013">
        <v>586.0</v>
      </c>
      <c r="F3667" s="2013">
        <v>586.0</v>
      </c>
      <c r="G3667" s="2013">
        <v>587.0</v>
      </c>
      <c r="H3667" s="2013">
        <v>587.0</v>
      </c>
    </row>
    <row r="3668">
      <c r="B3668" s="2013">
        <v>3666.0</v>
      </c>
      <c r="C3668" s="2013">
        <v>440.0</v>
      </c>
      <c r="D3668" s="2013">
        <v>880.0</v>
      </c>
      <c r="E3668" s="2013">
        <v>586.0</v>
      </c>
      <c r="F3668" s="2013">
        <v>586.0</v>
      </c>
      <c r="G3668" s="2013">
        <v>587.0</v>
      </c>
      <c r="H3668" s="2013">
        <v>587.0</v>
      </c>
    </row>
    <row r="3669">
      <c r="B3669" s="2013">
        <v>3667.0</v>
      </c>
      <c r="C3669" s="2013">
        <v>440.0</v>
      </c>
      <c r="D3669" s="2013">
        <v>881.0</v>
      </c>
      <c r="E3669" s="2013">
        <v>586.0</v>
      </c>
      <c r="F3669" s="2013">
        <v>586.0</v>
      </c>
      <c r="G3669" s="2013">
        <v>587.0</v>
      </c>
      <c r="H3669" s="2013">
        <v>587.0</v>
      </c>
    </row>
    <row r="3670">
      <c r="B3670" s="2013">
        <v>3668.0</v>
      </c>
      <c r="C3670" s="2013">
        <v>440.0</v>
      </c>
      <c r="D3670" s="2013">
        <v>880.0</v>
      </c>
      <c r="E3670" s="2013">
        <v>587.0</v>
      </c>
      <c r="F3670" s="2013">
        <v>587.0</v>
      </c>
      <c r="G3670" s="2013">
        <v>587.0</v>
      </c>
      <c r="H3670" s="2013">
        <v>587.0</v>
      </c>
    </row>
    <row r="3671">
      <c r="B3671" s="2013">
        <v>3669.0</v>
      </c>
      <c r="C3671" s="2013">
        <v>440.0</v>
      </c>
      <c r="D3671" s="2013">
        <v>881.0</v>
      </c>
      <c r="E3671" s="2013">
        <v>587.0</v>
      </c>
      <c r="F3671" s="2013">
        <v>587.0</v>
      </c>
      <c r="G3671" s="2013">
        <v>587.0</v>
      </c>
      <c r="H3671" s="2013">
        <v>587.0</v>
      </c>
    </row>
    <row r="3672">
      <c r="B3672" s="2013">
        <v>3670.0</v>
      </c>
      <c r="C3672" s="2013">
        <v>441.0</v>
      </c>
      <c r="D3672" s="2013">
        <v>881.0</v>
      </c>
      <c r="E3672" s="2013">
        <v>587.0</v>
      </c>
      <c r="F3672" s="2013">
        <v>587.0</v>
      </c>
      <c r="G3672" s="2013">
        <v>587.0</v>
      </c>
      <c r="H3672" s="2013">
        <v>587.0</v>
      </c>
    </row>
    <row r="3673">
      <c r="B3673" s="2013">
        <v>3671.0</v>
      </c>
      <c r="C3673" s="2013">
        <v>440.0</v>
      </c>
      <c r="D3673" s="2013">
        <v>881.0</v>
      </c>
      <c r="E3673" s="2013">
        <v>587.0</v>
      </c>
      <c r="F3673" s="2013">
        <v>587.0</v>
      </c>
      <c r="G3673" s="2013">
        <v>588.0</v>
      </c>
      <c r="H3673" s="2013">
        <v>588.0</v>
      </c>
    </row>
    <row r="3674">
      <c r="B3674" s="2013">
        <v>3672.0</v>
      </c>
      <c r="C3674" s="2013">
        <v>441.0</v>
      </c>
      <c r="D3674" s="2013">
        <v>881.0</v>
      </c>
      <c r="E3674" s="2013">
        <v>587.0</v>
      </c>
      <c r="F3674" s="2013">
        <v>587.0</v>
      </c>
      <c r="G3674" s="2013">
        <v>588.0</v>
      </c>
      <c r="H3674" s="2013">
        <v>588.0</v>
      </c>
    </row>
    <row r="3675">
      <c r="B3675" s="2013">
        <v>3673.0</v>
      </c>
      <c r="C3675" s="2013">
        <v>440.0</v>
      </c>
      <c r="D3675" s="2013">
        <v>881.0</v>
      </c>
      <c r="E3675" s="2013">
        <v>588.0</v>
      </c>
      <c r="F3675" s="2013">
        <v>588.0</v>
      </c>
      <c r="G3675" s="2013">
        <v>588.0</v>
      </c>
      <c r="H3675" s="2013">
        <v>588.0</v>
      </c>
    </row>
    <row r="3676">
      <c r="B3676" s="2013">
        <v>3674.0</v>
      </c>
      <c r="C3676" s="2013">
        <v>441.0</v>
      </c>
      <c r="D3676" s="2013">
        <v>881.0</v>
      </c>
      <c r="E3676" s="2013">
        <v>588.0</v>
      </c>
      <c r="F3676" s="2013">
        <v>588.0</v>
      </c>
      <c r="G3676" s="2013">
        <v>588.0</v>
      </c>
      <c r="H3676" s="2013">
        <v>588.0</v>
      </c>
    </row>
    <row r="3677">
      <c r="B3677" s="2013">
        <v>3675.0</v>
      </c>
      <c r="C3677" s="2013">
        <v>441.0</v>
      </c>
      <c r="D3677" s="2013">
        <v>882.0</v>
      </c>
      <c r="E3677" s="2013">
        <v>588.0</v>
      </c>
      <c r="F3677" s="2013">
        <v>588.0</v>
      </c>
      <c r="G3677" s="2013">
        <v>588.0</v>
      </c>
      <c r="H3677" s="2013">
        <v>588.0</v>
      </c>
    </row>
    <row r="3678">
      <c r="B3678" s="2013">
        <v>3676.0</v>
      </c>
      <c r="C3678" s="2013">
        <v>441.0</v>
      </c>
      <c r="D3678" s="2013">
        <v>883.0</v>
      </c>
      <c r="E3678" s="2013">
        <v>588.0</v>
      </c>
      <c r="F3678" s="2013">
        <v>588.0</v>
      </c>
      <c r="G3678" s="2013">
        <v>588.0</v>
      </c>
      <c r="H3678" s="2013">
        <v>588.0</v>
      </c>
    </row>
    <row r="3679">
      <c r="B3679" s="2013">
        <v>3677.0</v>
      </c>
      <c r="C3679" s="2013">
        <v>442.0</v>
      </c>
      <c r="D3679" s="2013">
        <v>883.0</v>
      </c>
      <c r="E3679" s="2013">
        <v>588.0</v>
      </c>
      <c r="F3679" s="2013">
        <v>588.0</v>
      </c>
      <c r="G3679" s="2013">
        <v>588.0</v>
      </c>
      <c r="H3679" s="2013">
        <v>588.0</v>
      </c>
    </row>
    <row r="3680">
      <c r="B3680" s="2013">
        <v>3678.0</v>
      </c>
      <c r="C3680" s="2013">
        <v>441.0</v>
      </c>
      <c r="D3680" s="2013">
        <v>883.0</v>
      </c>
      <c r="E3680" s="2013">
        <v>588.0</v>
      </c>
      <c r="F3680" s="2013">
        <v>588.0</v>
      </c>
      <c r="G3680" s="2013">
        <v>589.0</v>
      </c>
      <c r="H3680" s="2013">
        <v>589.0</v>
      </c>
    </row>
    <row r="3681">
      <c r="B3681" s="2013">
        <v>3679.0</v>
      </c>
      <c r="C3681" s="2013">
        <v>442.0</v>
      </c>
      <c r="D3681" s="2013">
        <v>883.0</v>
      </c>
      <c r="E3681" s="2013">
        <v>588.0</v>
      </c>
      <c r="F3681" s="2013">
        <v>588.0</v>
      </c>
      <c r="G3681" s="2013">
        <v>589.0</v>
      </c>
      <c r="H3681" s="2013">
        <v>589.0</v>
      </c>
    </row>
    <row r="3682">
      <c r="B3682" s="2013">
        <v>3680.0</v>
      </c>
      <c r="C3682" s="2013">
        <v>441.0</v>
      </c>
      <c r="D3682" s="2013">
        <v>883.0</v>
      </c>
      <c r="E3682" s="2013">
        <v>589.0</v>
      </c>
      <c r="F3682" s="2013">
        <v>589.0</v>
      </c>
      <c r="G3682" s="2013">
        <v>589.0</v>
      </c>
      <c r="H3682" s="2013">
        <v>589.0</v>
      </c>
    </row>
    <row r="3683">
      <c r="B3683" s="2013">
        <v>3681.0</v>
      </c>
      <c r="C3683" s="2013">
        <v>442.0</v>
      </c>
      <c r="D3683" s="2013">
        <v>883.0</v>
      </c>
      <c r="E3683" s="2013">
        <v>589.0</v>
      </c>
      <c r="F3683" s="2013">
        <v>589.0</v>
      </c>
      <c r="G3683" s="2013">
        <v>589.0</v>
      </c>
      <c r="H3683" s="2013">
        <v>589.0</v>
      </c>
    </row>
    <row r="3684">
      <c r="B3684" s="2013">
        <v>3682.0</v>
      </c>
      <c r="C3684" s="2013">
        <v>442.0</v>
      </c>
      <c r="D3684" s="2013">
        <v>884.0</v>
      </c>
      <c r="E3684" s="2013">
        <v>589.0</v>
      </c>
      <c r="F3684" s="2013">
        <v>589.0</v>
      </c>
      <c r="G3684" s="2013">
        <v>589.0</v>
      </c>
      <c r="H3684" s="2013">
        <v>589.0</v>
      </c>
    </row>
    <row r="3685">
      <c r="B3685" s="2013">
        <v>3683.0</v>
      </c>
      <c r="C3685" s="2013">
        <v>442.0</v>
      </c>
      <c r="D3685" s="2013">
        <v>883.0</v>
      </c>
      <c r="E3685" s="2013">
        <v>589.0</v>
      </c>
      <c r="F3685" s="2013">
        <v>589.0</v>
      </c>
      <c r="G3685" s="2013">
        <v>590.0</v>
      </c>
      <c r="H3685" s="2013">
        <v>590.0</v>
      </c>
    </row>
    <row r="3686">
      <c r="B3686" s="2013">
        <v>3684.0</v>
      </c>
      <c r="C3686" s="2013">
        <v>442.0</v>
      </c>
      <c r="D3686" s="2013">
        <v>884.0</v>
      </c>
      <c r="E3686" s="2013">
        <v>589.0</v>
      </c>
      <c r="F3686" s="2013">
        <v>589.0</v>
      </c>
      <c r="G3686" s="2013">
        <v>590.0</v>
      </c>
      <c r="H3686" s="2013">
        <v>590.0</v>
      </c>
    </row>
    <row r="3687">
      <c r="B3687" s="2013">
        <v>3685.0</v>
      </c>
      <c r="C3687" s="2013">
        <v>442.0</v>
      </c>
      <c r="D3687" s="2013">
        <v>885.0</v>
      </c>
      <c r="E3687" s="2013">
        <v>589.0</v>
      </c>
      <c r="F3687" s="2013">
        <v>589.0</v>
      </c>
      <c r="G3687" s="2013">
        <v>590.0</v>
      </c>
      <c r="H3687" s="2013">
        <v>590.0</v>
      </c>
    </row>
    <row r="3688">
      <c r="B3688" s="2013">
        <v>3686.0</v>
      </c>
      <c r="C3688" s="2013">
        <v>442.0</v>
      </c>
      <c r="D3688" s="2013">
        <v>884.0</v>
      </c>
      <c r="E3688" s="2013">
        <v>590.0</v>
      </c>
      <c r="F3688" s="2013">
        <v>590.0</v>
      </c>
      <c r="G3688" s="2013">
        <v>590.0</v>
      </c>
      <c r="H3688" s="2013">
        <v>590.0</v>
      </c>
    </row>
    <row r="3689">
      <c r="B3689" s="2013">
        <v>3687.0</v>
      </c>
      <c r="C3689" s="2013">
        <v>442.0</v>
      </c>
      <c r="D3689" s="2013">
        <v>885.0</v>
      </c>
      <c r="E3689" s="2013">
        <v>590.0</v>
      </c>
      <c r="F3689" s="2013">
        <v>590.0</v>
      </c>
      <c r="G3689" s="2013">
        <v>590.0</v>
      </c>
      <c r="H3689" s="2013">
        <v>590.0</v>
      </c>
    </row>
    <row r="3690">
      <c r="B3690" s="2013">
        <v>3688.0</v>
      </c>
      <c r="C3690" s="2013">
        <v>443.0</v>
      </c>
      <c r="D3690" s="2013">
        <v>885.0</v>
      </c>
      <c r="E3690" s="2013">
        <v>590.0</v>
      </c>
      <c r="F3690" s="2013">
        <v>590.0</v>
      </c>
      <c r="G3690" s="2013">
        <v>590.0</v>
      </c>
      <c r="H3690" s="2013">
        <v>590.0</v>
      </c>
    </row>
    <row r="3691">
      <c r="B3691" s="2013">
        <v>3689.0</v>
      </c>
      <c r="C3691" s="2013">
        <v>443.0</v>
      </c>
      <c r="D3691" s="2013">
        <v>886.0</v>
      </c>
      <c r="E3691" s="2013">
        <v>590.0</v>
      </c>
      <c r="F3691" s="2013">
        <v>590.0</v>
      </c>
      <c r="G3691" s="2013">
        <v>590.0</v>
      </c>
      <c r="H3691" s="2013">
        <v>590.0</v>
      </c>
    </row>
    <row r="3692">
      <c r="B3692" s="2013">
        <v>3690.0</v>
      </c>
      <c r="C3692" s="2013">
        <v>443.0</v>
      </c>
      <c r="D3692" s="2013">
        <v>885.0</v>
      </c>
      <c r="E3692" s="2013">
        <v>590.0</v>
      </c>
      <c r="F3692" s="2013">
        <v>590.0</v>
      </c>
      <c r="G3692" s="2013">
        <v>591.0</v>
      </c>
      <c r="H3692" s="2013">
        <v>591.0</v>
      </c>
    </row>
    <row r="3693">
      <c r="B3693" s="2013">
        <v>3691.0</v>
      </c>
      <c r="C3693" s="2013">
        <v>443.0</v>
      </c>
      <c r="D3693" s="2013">
        <v>886.0</v>
      </c>
      <c r="E3693" s="2013">
        <v>590.0</v>
      </c>
      <c r="F3693" s="2013">
        <v>590.0</v>
      </c>
      <c r="G3693" s="2013">
        <v>591.0</v>
      </c>
      <c r="H3693" s="2013">
        <v>591.0</v>
      </c>
    </row>
    <row r="3694">
      <c r="B3694" s="2013">
        <v>3692.0</v>
      </c>
      <c r="C3694" s="2013">
        <v>443.0</v>
      </c>
      <c r="D3694" s="2013">
        <v>887.0</v>
      </c>
      <c r="E3694" s="2013">
        <v>590.0</v>
      </c>
      <c r="F3694" s="2013">
        <v>590.0</v>
      </c>
      <c r="G3694" s="2013">
        <v>591.0</v>
      </c>
      <c r="H3694" s="2013">
        <v>591.0</v>
      </c>
    </row>
    <row r="3695">
      <c r="B3695" s="2013">
        <v>3693.0</v>
      </c>
      <c r="C3695" s="2013">
        <v>443.0</v>
      </c>
      <c r="D3695" s="2013">
        <v>886.0</v>
      </c>
      <c r="E3695" s="2013">
        <v>591.0</v>
      </c>
      <c r="F3695" s="2013">
        <v>591.0</v>
      </c>
      <c r="G3695" s="2013">
        <v>591.0</v>
      </c>
      <c r="H3695" s="2013">
        <v>591.0</v>
      </c>
    </row>
    <row r="3696">
      <c r="B3696" s="2013">
        <v>3694.0</v>
      </c>
      <c r="C3696" s="2013">
        <v>443.0</v>
      </c>
      <c r="D3696" s="2013">
        <v>887.0</v>
      </c>
      <c r="E3696" s="2013">
        <v>591.0</v>
      </c>
      <c r="F3696" s="2013">
        <v>591.0</v>
      </c>
      <c r="G3696" s="2013">
        <v>591.0</v>
      </c>
      <c r="H3696" s="2013">
        <v>591.0</v>
      </c>
    </row>
    <row r="3697">
      <c r="B3697" s="2013">
        <v>3695.0</v>
      </c>
      <c r="C3697" s="2013">
        <v>444.0</v>
      </c>
      <c r="D3697" s="2013">
        <v>887.0</v>
      </c>
      <c r="E3697" s="2013">
        <v>591.0</v>
      </c>
      <c r="F3697" s="2013">
        <v>591.0</v>
      </c>
      <c r="G3697" s="2013">
        <v>591.0</v>
      </c>
      <c r="H3697" s="2013">
        <v>591.0</v>
      </c>
    </row>
    <row r="3698">
      <c r="B3698" s="2013">
        <v>3696.0</v>
      </c>
      <c r="C3698" s="2013">
        <v>443.0</v>
      </c>
      <c r="D3698" s="2013">
        <v>887.0</v>
      </c>
      <c r="E3698" s="2013">
        <v>591.0</v>
      </c>
      <c r="F3698" s="2013">
        <v>591.0</v>
      </c>
      <c r="G3698" s="2013">
        <v>592.0</v>
      </c>
      <c r="H3698" s="2013">
        <v>592.0</v>
      </c>
    </row>
    <row r="3699">
      <c r="B3699" s="2013">
        <v>3697.0</v>
      </c>
      <c r="C3699" s="2013">
        <v>444.0</v>
      </c>
      <c r="D3699" s="2013">
        <v>887.0</v>
      </c>
      <c r="E3699" s="2013">
        <v>591.0</v>
      </c>
      <c r="F3699" s="2013">
        <v>591.0</v>
      </c>
      <c r="G3699" s="2013">
        <v>592.0</v>
      </c>
      <c r="H3699" s="2013">
        <v>592.0</v>
      </c>
    </row>
    <row r="3700">
      <c r="B3700" s="2013">
        <v>3698.0</v>
      </c>
      <c r="C3700" s="2013">
        <v>443.0</v>
      </c>
      <c r="D3700" s="2013">
        <v>887.0</v>
      </c>
      <c r="E3700" s="2013">
        <v>592.0</v>
      </c>
      <c r="F3700" s="2013">
        <v>592.0</v>
      </c>
      <c r="G3700" s="2013">
        <v>592.0</v>
      </c>
      <c r="H3700" s="2013">
        <v>592.0</v>
      </c>
    </row>
    <row r="3701">
      <c r="B3701" s="2013">
        <v>3699.0</v>
      </c>
      <c r="C3701" s="2013">
        <v>444.0</v>
      </c>
      <c r="D3701" s="2013">
        <v>887.0</v>
      </c>
      <c r="E3701" s="2013">
        <v>592.0</v>
      </c>
      <c r="F3701" s="2013">
        <v>592.0</v>
      </c>
      <c r="G3701" s="2013">
        <v>592.0</v>
      </c>
      <c r="H3701" s="2013">
        <v>592.0</v>
      </c>
    </row>
    <row r="3702">
      <c r="B3702" s="2013">
        <v>3700.0</v>
      </c>
      <c r="C3702" s="2013">
        <v>444.0</v>
      </c>
      <c r="D3702" s="2013">
        <v>888.0</v>
      </c>
      <c r="E3702" s="2013">
        <v>592.0</v>
      </c>
      <c r="F3702" s="2013">
        <v>592.0</v>
      </c>
      <c r="G3702" s="2013">
        <v>592.0</v>
      </c>
      <c r="H3702" s="2013">
        <v>592.0</v>
      </c>
    </row>
    <row r="3703">
      <c r="B3703" s="2013">
        <v>3701.0</v>
      </c>
      <c r="C3703" s="2013">
        <v>444.0</v>
      </c>
      <c r="D3703" s="2013">
        <v>889.0</v>
      </c>
      <c r="E3703" s="2013">
        <v>592.0</v>
      </c>
      <c r="F3703" s="2013">
        <v>592.0</v>
      </c>
      <c r="G3703" s="2013">
        <v>592.0</v>
      </c>
      <c r="H3703" s="2013">
        <v>592.0</v>
      </c>
    </row>
    <row r="3704">
      <c r="B3704" s="2013">
        <v>3702.0</v>
      </c>
      <c r="C3704" s="2013">
        <v>445.0</v>
      </c>
      <c r="D3704" s="2013">
        <v>889.0</v>
      </c>
      <c r="E3704" s="2013">
        <v>592.0</v>
      </c>
      <c r="F3704" s="2013">
        <v>592.0</v>
      </c>
      <c r="G3704" s="2013">
        <v>592.0</v>
      </c>
      <c r="H3704" s="2013">
        <v>592.0</v>
      </c>
    </row>
    <row r="3705">
      <c r="B3705" s="2013">
        <v>3703.0</v>
      </c>
      <c r="C3705" s="2013">
        <v>444.0</v>
      </c>
      <c r="D3705" s="2013">
        <v>889.0</v>
      </c>
      <c r="E3705" s="2013">
        <v>592.0</v>
      </c>
      <c r="F3705" s="2013">
        <v>592.0</v>
      </c>
      <c r="G3705" s="2013">
        <v>593.0</v>
      </c>
      <c r="H3705" s="2013">
        <v>593.0</v>
      </c>
    </row>
    <row r="3706">
      <c r="B3706" s="2013">
        <v>3704.0</v>
      </c>
      <c r="C3706" s="2013">
        <v>445.0</v>
      </c>
      <c r="D3706" s="2013">
        <v>889.0</v>
      </c>
      <c r="E3706" s="2013">
        <v>592.0</v>
      </c>
      <c r="F3706" s="2013">
        <v>592.0</v>
      </c>
      <c r="G3706" s="2013">
        <v>593.0</v>
      </c>
      <c r="H3706" s="2013">
        <v>593.0</v>
      </c>
    </row>
    <row r="3707">
      <c r="B3707" s="2013">
        <v>3705.0</v>
      </c>
      <c r="C3707" s="2013">
        <v>444.0</v>
      </c>
      <c r="D3707" s="2013">
        <v>889.0</v>
      </c>
      <c r="E3707" s="2013">
        <v>593.0</v>
      </c>
      <c r="F3707" s="2013">
        <v>593.0</v>
      </c>
      <c r="G3707" s="2013">
        <v>593.0</v>
      </c>
      <c r="H3707" s="2013">
        <v>593.0</v>
      </c>
    </row>
    <row r="3708">
      <c r="B3708" s="2013">
        <v>3706.0</v>
      </c>
      <c r="C3708" s="2013">
        <v>445.0</v>
      </c>
      <c r="D3708" s="2013">
        <v>889.0</v>
      </c>
      <c r="E3708" s="2013">
        <v>593.0</v>
      </c>
      <c r="F3708" s="2013">
        <v>593.0</v>
      </c>
      <c r="G3708" s="2013">
        <v>593.0</v>
      </c>
      <c r="H3708" s="2013">
        <v>593.0</v>
      </c>
    </row>
    <row r="3709">
      <c r="B3709" s="2013">
        <v>3707.0</v>
      </c>
      <c r="C3709" s="2013">
        <v>445.0</v>
      </c>
      <c r="D3709" s="2013">
        <v>890.0</v>
      </c>
      <c r="E3709" s="2013">
        <v>593.0</v>
      </c>
      <c r="F3709" s="2013">
        <v>593.0</v>
      </c>
      <c r="G3709" s="2013">
        <v>593.0</v>
      </c>
      <c r="H3709" s="2013">
        <v>593.0</v>
      </c>
    </row>
    <row r="3710">
      <c r="B3710" s="2013">
        <v>3708.0</v>
      </c>
      <c r="C3710" s="2013">
        <v>445.0</v>
      </c>
      <c r="D3710" s="2013">
        <v>889.0</v>
      </c>
      <c r="E3710" s="2013">
        <v>593.0</v>
      </c>
      <c r="F3710" s="2013">
        <v>593.0</v>
      </c>
      <c r="G3710" s="2013">
        <v>594.0</v>
      </c>
      <c r="H3710" s="2013">
        <v>594.0</v>
      </c>
    </row>
    <row r="3711">
      <c r="B3711" s="2013">
        <v>3709.0</v>
      </c>
      <c r="C3711" s="2013">
        <v>445.0</v>
      </c>
      <c r="D3711" s="2013">
        <v>890.0</v>
      </c>
      <c r="E3711" s="2013">
        <v>593.0</v>
      </c>
      <c r="F3711" s="2013">
        <v>593.0</v>
      </c>
      <c r="G3711" s="2013">
        <v>594.0</v>
      </c>
      <c r="H3711" s="2013">
        <v>594.0</v>
      </c>
    </row>
    <row r="3712">
      <c r="B3712" s="2013">
        <v>3710.0</v>
      </c>
      <c r="C3712" s="2013">
        <v>445.0</v>
      </c>
      <c r="D3712" s="2013">
        <v>891.0</v>
      </c>
      <c r="E3712" s="2013">
        <v>593.0</v>
      </c>
      <c r="F3712" s="2013">
        <v>593.0</v>
      </c>
      <c r="G3712" s="2013">
        <v>594.0</v>
      </c>
      <c r="H3712" s="2013">
        <v>594.0</v>
      </c>
    </row>
    <row r="3713">
      <c r="B3713" s="2013">
        <v>3711.0</v>
      </c>
      <c r="C3713" s="2013">
        <v>445.0</v>
      </c>
      <c r="D3713" s="2013">
        <v>890.0</v>
      </c>
      <c r="E3713" s="2013">
        <v>594.0</v>
      </c>
      <c r="F3713" s="2013">
        <v>594.0</v>
      </c>
      <c r="G3713" s="2013">
        <v>594.0</v>
      </c>
      <c r="H3713" s="2013">
        <v>594.0</v>
      </c>
    </row>
    <row r="3714">
      <c r="B3714" s="2013">
        <v>3712.0</v>
      </c>
      <c r="C3714" s="2013">
        <v>445.0</v>
      </c>
      <c r="D3714" s="2013">
        <v>891.0</v>
      </c>
      <c r="E3714" s="2013">
        <v>594.0</v>
      </c>
      <c r="F3714" s="2013">
        <v>594.0</v>
      </c>
      <c r="G3714" s="2013">
        <v>594.0</v>
      </c>
      <c r="H3714" s="2013">
        <v>594.0</v>
      </c>
    </row>
    <row r="3715">
      <c r="B3715" s="2013">
        <v>3713.0</v>
      </c>
      <c r="C3715" s="2013">
        <v>446.0</v>
      </c>
      <c r="D3715" s="2013">
        <v>891.0</v>
      </c>
      <c r="E3715" s="2013">
        <v>594.0</v>
      </c>
      <c r="F3715" s="2013">
        <v>594.0</v>
      </c>
      <c r="G3715" s="2013">
        <v>594.0</v>
      </c>
      <c r="H3715" s="2013">
        <v>594.0</v>
      </c>
    </row>
    <row r="3716">
      <c r="B3716" s="2013">
        <v>3714.0</v>
      </c>
      <c r="C3716" s="2013">
        <v>446.0</v>
      </c>
      <c r="D3716" s="2013">
        <v>892.0</v>
      </c>
      <c r="E3716" s="2013">
        <v>594.0</v>
      </c>
      <c r="F3716" s="2013">
        <v>594.0</v>
      </c>
      <c r="G3716" s="2013">
        <v>594.0</v>
      </c>
      <c r="H3716" s="2013">
        <v>594.0</v>
      </c>
    </row>
    <row r="3717">
      <c r="B3717" s="2013">
        <v>3715.0</v>
      </c>
      <c r="C3717" s="2013">
        <v>446.0</v>
      </c>
      <c r="D3717" s="2013">
        <v>891.0</v>
      </c>
      <c r="E3717" s="2013">
        <v>594.0</v>
      </c>
      <c r="F3717" s="2013">
        <v>594.0</v>
      </c>
      <c r="G3717" s="2013">
        <v>595.0</v>
      </c>
      <c r="H3717" s="2013">
        <v>595.0</v>
      </c>
    </row>
    <row r="3718">
      <c r="B3718" s="2013">
        <v>3716.0</v>
      </c>
      <c r="C3718" s="2013">
        <v>446.0</v>
      </c>
      <c r="D3718" s="2013">
        <v>892.0</v>
      </c>
      <c r="E3718" s="2013">
        <v>594.0</v>
      </c>
      <c r="F3718" s="2013">
        <v>594.0</v>
      </c>
      <c r="G3718" s="2013">
        <v>595.0</v>
      </c>
      <c r="H3718" s="2013">
        <v>595.0</v>
      </c>
    </row>
    <row r="3719">
      <c r="B3719" s="2013">
        <v>3717.0</v>
      </c>
      <c r="C3719" s="2013">
        <v>446.0</v>
      </c>
      <c r="D3719" s="2013">
        <v>893.0</v>
      </c>
      <c r="E3719" s="2013">
        <v>594.0</v>
      </c>
      <c r="F3719" s="2013">
        <v>594.0</v>
      </c>
      <c r="G3719" s="2013">
        <v>595.0</v>
      </c>
      <c r="H3719" s="2013">
        <v>595.0</v>
      </c>
    </row>
    <row r="3720">
      <c r="B3720" s="2013">
        <v>3718.0</v>
      </c>
      <c r="C3720" s="2013">
        <v>446.0</v>
      </c>
      <c r="D3720" s="2013">
        <v>892.0</v>
      </c>
      <c r="E3720" s="2013">
        <v>595.0</v>
      </c>
      <c r="F3720" s="2013">
        <v>595.0</v>
      </c>
      <c r="G3720" s="2013">
        <v>595.0</v>
      </c>
      <c r="H3720" s="2013">
        <v>595.0</v>
      </c>
    </row>
    <row r="3721">
      <c r="B3721" s="2013">
        <v>3719.0</v>
      </c>
      <c r="C3721" s="2013">
        <v>446.0</v>
      </c>
      <c r="D3721" s="2013">
        <v>893.0</v>
      </c>
      <c r="E3721" s="2013">
        <v>595.0</v>
      </c>
      <c r="F3721" s="2013">
        <v>595.0</v>
      </c>
      <c r="G3721" s="2013">
        <v>595.0</v>
      </c>
      <c r="H3721" s="2013">
        <v>595.0</v>
      </c>
    </row>
    <row r="3722">
      <c r="B3722" s="2013">
        <v>3720.0</v>
      </c>
      <c r="C3722" s="2013">
        <v>447.0</v>
      </c>
      <c r="D3722" s="2013">
        <v>893.0</v>
      </c>
      <c r="E3722" s="2013">
        <v>595.0</v>
      </c>
      <c r="F3722" s="2013">
        <v>595.0</v>
      </c>
      <c r="G3722" s="2013">
        <v>595.0</v>
      </c>
      <c r="H3722" s="2013">
        <v>595.0</v>
      </c>
    </row>
    <row r="3723">
      <c r="B3723" s="2013">
        <v>3721.0</v>
      </c>
      <c r="C3723" s="2013">
        <v>446.0</v>
      </c>
      <c r="D3723" s="2013">
        <v>893.0</v>
      </c>
      <c r="E3723" s="2013">
        <v>595.0</v>
      </c>
      <c r="F3723" s="2013">
        <v>595.0</v>
      </c>
      <c r="G3723" s="2013">
        <v>596.0</v>
      </c>
      <c r="H3723" s="2013">
        <v>596.0</v>
      </c>
    </row>
    <row r="3724">
      <c r="B3724" s="2013">
        <v>3722.0</v>
      </c>
      <c r="C3724" s="2013">
        <v>447.0</v>
      </c>
      <c r="D3724" s="2013">
        <v>893.0</v>
      </c>
      <c r="E3724" s="2013">
        <v>595.0</v>
      </c>
      <c r="F3724" s="2013">
        <v>595.0</v>
      </c>
      <c r="G3724" s="2013">
        <v>596.0</v>
      </c>
      <c r="H3724" s="2013">
        <v>596.0</v>
      </c>
    </row>
    <row r="3725">
      <c r="B3725" s="2013">
        <v>3723.0</v>
      </c>
      <c r="C3725" s="2013">
        <v>446.0</v>
      </c>
      <c r="D3725" s="2013">
        <v>893.0</v>
      </c>
      <c r="E3725" s="2013">
        <v>596.0</v>
      </c>
      <c r="F3725" s="2013">
        <v>596.0</v>
      </c>
      <c r="G3725" s="2013">
        <v>596.0</v>
      </c>
      <c r="H3725" s="2013">
        <v>596.0</v>
      </c>
    </row>
    <row r="3726">
      <c r="B3726" s="2013">
        <v>3724.0</v>
      </c>
      <c r="C3726" s="2013">
        <v>447.0</v>
      </c>
      <c r="D3726" s="2013">
        <v>893.0</v>
      </c>
      <c r="E3726" s="2013">
        <v>596.0</v>
      </c>
      <c r="F3726" s="2013">
        <v>596.0</v>
      </c>
      <c r="G3726" s="2013">
        <v>596.0</v>
      </c>
      <c r="H3726" s="2013">
        <v>596.0</v>
      </c>
    </row>
    <row r="3727">
      <c r="B3727" s="2013">
        <v>3725.0</v>
      </c>
      <c r="C3727" s="2013">
        <v>447.0</v>
      </c>
      <c r="D3727" s="2013">
        <v>894.0</v>
      </c>
      <c r="E3727" s="2013">
        <v>596.0</v>
      </c>
      <c r="F3727" s="2013">
        <v>596.0</v>
      </c>
      <c r="G3727" s="2013">
        <v>596.0</v>
      </c>
      <c r="H3727" s="2013">
        <v>596.0</v>
      </c>
    </row>
    <row r="3728">
      <c r="B3728" s="2013">
        <v>3726.0</v>
      </c>
      <c r="C3728" s="2013">
        <v>447.0</v>
      </c>
      <c r="D3728" s="2013">
        <v>895.0</v>
      </c>
      <c r="E3728" s="2013">
        <v>596.0</v>
      </c>
      <c r="F3728" s="2013">
        <v>596.0</v>
      </c>
      <c r="G3728" s="2013">
        <v>596.0</v>
      </c>
      <c r="H3728" s="2013">
        <v>596.0</v>
      </c>
    </row>
    <row r="3729">
      <c r="B3729" s="2013">
        <v>3727.0</v>
      </c>
      <c r="C3729" s="2013">
        <v>448.0</v>
      </c>
      <c r="D3729" s="2013">
        <v>895.0</v>
      </c>
      <c r="E3729" s="2013">
        <v>596.0</v>
      </c>
      <c r="F3729" s="2013">
        <v>596.0</v>
      </c>
      <c r="G3729" s="2013">
        <v>596.0</v>
      </c>
      <c r="H3729" s="2013">
        <v>596.0</v>
      </c>
    </row>
    <row r="3730">
      <c r="B3730" s="2013">
        <v>3728.0</v>
      </c>
      <c r="C3730" s="2013">
        <v>447.0</v>
      </c>
      <c r="D3730" s="2013">
        <v>895.0</v>
      </c>
      <c r="E3730" s="2013">
        <v>596.0</v>
      </c>
      <c r="F3730" s="2013">
        <v>596.0</v>
      </c>
      <c r="G3730" s="2013">
        <v>597.0</v>
      </c>
      <c r="H3730" s="2013">
        <v>597.0</v>
      </c>
    </row>
    <row r="3731">
      <c r="B3731" s="2013">
        <v>3729.0</v>
      </c>
      <c r="C3731" s="2013">
        <v>448.0</v>
      </c>
      <c r="D3731" s="2013">
        <v>895.0</v>
      </c>
      <c r="E3731" s="2013">
        <v>596.0</v>
      </c>
      <c r="F3731" s="2013">
        <v>596.0</v>
      </c>
      <c r="G3731" s="2013">
        <v>597.0</v>
      </c>
      <c r="H3731" s="2013">
        <v>597.0</v>
      </c>
    </row>
    <row r="3732">
      <c r="B3732" s="2013">
        <v>3730.0</v>
      </c>
      <c r="C3732" s="2013">
        <v>447.0</v>
      </c>
      <c r="D3732" s="2013">
        <v>895.0</v>
      </c>
      <c r="E3732" s="2013">
        <v>597.0</v>
      </c>
      <c r="F3732" s="2013">
        <v>597.0</v>
      </c>
      <c r="G3732" s="2013">
        <v>597.0</v>
      </c>
      <c r="H3732" s="2013">
        <v>597.0</v>
      </c>
    </row>
    <row r="3733">
      <c r="B3733" s="2013">
        <v>3731.0</v>
      </c>
      <c r="C3733" s="2013">
        <v>448.0</v>
      </c>
      <c r="D3733" s="2013">
        <v>895.0</v>
      </c>
      <c r="E3733" s="2013">
        <v>597.0</v>
      </c>
      <c r="F3733" s="2013">
        <v>597.0</v>
      </c>
      <c r="G3733" s="2013">
        <v>597.0</v>
      </c>
      <c r="H3733" s="2013">
        <v>597.0</v>
      </c>
    </row>
    <row r="3734">
      <c r="B3734" s="2013">
        <v>3732.0</v>
      </c>
      <c r="C3734" s="2013">
        <v>448.0</v>
      </c>
      <c r="D3734" s="2013">
        <v>896.0</v>
      </c>
      <c r="E3734" s="2013">
        <v>597.0</v>
      </c>
      <c r="F3734" s="2013">
        <v>597.0</v>
      </c>
      <c r="G3734" s="2013">
        <v>597.0</v>
      </c>
      <c r="H3734" s="2013">
        <v>597.0</v>
      </c>
    </row>
    <row r="3735">
      <c r="B3735" s="2013">
        <v>3733.0</v>
      </c>
      <c r="C3735" s="2013">
        <v>448.0</v>
      </c>
      <c r="D3735" s="2013">
        <v>895.0</v>
      </c>
      <c r="E3735" s="2013">
        <v>597.0</v>
      </c>
      <c r="F3735" s="2013">
        <v>597.0</v>
      </c>
      <c r="G3735" s="2013">
        <v>598.0</v>
      </c>
      <c r="H3735" s="2013">
        <v>598.0</v>
      </c>
    </row>
    <row r="3736">
      <c r="B3736" s="2013">
        <v>3734.0</v>
      </c>
      <c r="C3736" s="2013">
        <v>448.0</v>
      </c>
      <c r="D3736" s="2013">
        <v>896.0</v>
      </c>
      <c r="E3736" s="2013">
        <v>597.0</v>
      </c>
      <c r="F3736" s="2013">
        <v>597.0</v>
      </c>
      <c r="G3736" s="2013">
        <v>598.0</v>
      </c>
      <c r="H3736" s="2013">
        <v>598.0</v>
      </c>
    </row>
    <row r="3737">
      <c r="B3737" s="2013">
        <v>3735.0</v>
      </c>
      <c r="C3737" s="2013">
        <v>448.0</v>
      </c>
      <c r="D3737" s="2013">
        <v>897.0</v>
      </c>
      <c r="E3737" s="2013">
        <v>597.0</v>
      </c>
      <c r="F3737" s="2013">
        <v>597.0</v>
      </c>
      <c r="G3737" s="2013">
        <v>598.0</v>
      </c>
      <c r="H3737" s="2013">
        <v>598.0</v>
      </c>
    </row>
    <row r="3738">
      <c r="B3738" s="2013">
        <v>3736.0</v>
      </c>
      <c r="C3738" s="2013">
        <v>448.0</v>
      </c>
      <c r="D3738" s="2013">
        <v>896.0</v>
      </c>
      <c r="E3738" s="2013">
        <v>598.0</v>
      </c>
      <c r="F3738" s="2013">
        <v>598.0</v>
      </c>
      <c r="G3738" s="2013">
        <v>598.0</v>
      </c>
      <c r="H3738" s="2013">
        <v>598.0</v>
      </c>
    </row>
    <row r="3739">
      <c r="B3739" s="2013">
        <v>3737.0</v>
      </c>
      <c r="C3739" s="2013">
        <v>448.0</v>
      </c>
      <c r="D3739" s="2013">
        <v>897.0</v>
      </c>
      <c r="E3739" s="2013">
        <v>598.0</v>
      </c>
      <c r="F3739" s="2013">
        <v>598.0</v>
      </c>
      <c r="G3739" s="2013">
        <v>598.0</v>
      </c>
      <c r="H3739" s="2013">
        <v>598.0</v>
      </c>
    </row>
    <row r="3740">
      <c r="B3740" s="2013">
        <v>3738.0</v>
      </c>
      <c r="C3740" s="2013">
        <v>449.0</v>
      </c>
      <c r="D3740" s="2013">
        <v>897.0</v>
      </c>
      <c r="E3740" s="2013">
        <v>598.0</v>
      </c>
      <c r="F3740" s="2013">
        <v>598.0</v>
      </c>
      <c r="G3740" s="2013">
        <v>598.0</v>
      </c>
      <c r="H3740" s="2013">
        <v>598.0</v>
      </c>
    </row>
    <row r="3741">
      <c r="B3741" s="2013">
        <v>3739.0</v>
      </c>
      <c r="C3741" s="2013">
        <v>449.0</v>
      </c>
      <c r="D3741" s="2013">
        <v>898.0</v>
      </c>
      <c r="E3741" s="2013">
        <v>598.0</v>
      </c>
      <c r="F3741" s="2013">
        <v>598.0</v>
      </c>
      <c r="G3741" s="2013">
        <v>598.0</v>
      </c>
      <c r="H3741" s="2013">
        <v>598.0</v>
      </c>
    </row>
    <row r="3742">
      <c r="B3742" s="2013">
        <v>3740.0</v>
      </c>
      <c r="C3742" s="2013">
        <v>449.0</v>
      </c>
      <c r="D3742" s="2013">
        <v>897.0</v>
      </c>
      <c r="E3742" s="2013">
        <v>598.0</v>
      </c>
      <c r="F3742" s="2013">
        <v>598.0</v>
      </c>
      <c r="G3742" s="2013">
        <v>599.0</v>
      </c>
      <c r="H3742" s="2013">
        <v>599.0</v>
      </c>
    </row>
    <row r="3743">
      <c r="B3743" s="2013">
        <v>3741.0</v>
      </c>
      <c r="C3743" s="2013">
        <v>449.0</v>
      </c>
      <c r="D3743" s="2013">
        <v>898.0</v>
      </c>
      <c r="E3743" s="2013">
        <v>598.0</v>
      </c>
      <c r="F3743" s="2013">
        <v>598.0</v>
      </c>
      <c r="G3743" s="2013">
        <v>599.0</v>
      </c>
      <c r="H3743" s="2013">
        <v>599.0</v>
      </c>
    </row>
    <row r="3744">
      <c r="B3744" s="2013">
        <v>3742.0</v>
      </c>
      <c r="C3744" s="2013">
        <v>449.0</v>
      </c>
      <c r="D3744" s="2013">
        <v>899.0</v>
      </c>
      <c r="E3744" s="2013">
        <v>598.0</v>
      </c>
      <c r="F3744" s="2013">
        <v>598.0</v>
      </c>
      <c r="G3744" s="2013">
        <v>599.0</v>
      </c>
      <c r="H3744" s="2013">
        <v>599.0</v>
      </c>
    </row>
    <row r="3745">
      <c r="B3745" s="2013">
        <v>3743.0</v>
      </c>
      <c r="C3745" s="2013">
        <v>449.0</v>
      </c>
      <c r="D3745" s="2013">
        <v>898.0</v>
      </c>
      <c r="E3745" s="2013">
        <v>599.0</v>
      </c>
      <c r="F3745" s="2013">
        <v>599.0</v>
      </c>
      <c r="G3745" s="2013">
        <v>599.0</v>
      </c>
      <c r="H3745" s="2013">
        <v>599.0</v>
      </c>
    </row>
    <row r="3746">
      <c r="B3746" s="2013">
        <v>3744.0</v>
      </c>
      <c r="C3746" s="2013">
        <v>449.0</v>
      </c>
      <c r="D3746" s="2013">
        <v>899.0</v>
      </c>
      <c r="E3746" s="2013">
        <v>599.0</v>
      </c>
      <c r="F3746" s="2013">
        <v>599.0</v>
      </c>
      <c r="G3746" s="2013">
        <v>599.0</v>
      </c>
      <c r="H3746" s="2013">
        <v>599.0</v>
      </c>
    </row>
    <row r="3747">
      <c r="B3747" s="2013">
        <v>3745.0</v>
      </c>
      <c r="C3747" s="2013">
        <v>450.0</v>
      </c>
      <c r="D3747" s="2013">
        <v>899.0</v>
      </c>
      <c r="E3747" s="2013">
        <v>599.0</v>
      </c>
      <c r="F3747" s="2013">
        <v>599.0</v>
      </c>
      <c r="G3747" s="2013">
        <v>599.0</v>
      </c>
      <c r="H3747" s="2013">
        <v>599.0</v>
      </c>
    </row>
    <row r="3748">
      <c r="B3748" s="2013">
        <v>3746.0</v>
      </c>
      <c r="C3748" s="2013">
        <v>449.0</v>
      </c>
      <c r="D3748" s="2013">
        <v>899.0</v>
      </c>
      <c r="E3748" s="2013">
        <v>599.0</v>
      </c>
      <c r="F3748" s="2013">
        <v>599.0</v>
      </c>
      <c r="G3748" s="2013">
        <v>600.0</v>
      </c>
      <c r="H3748" s="2013">
        <v>600.0</v>
      </c>
    </row>
    <row r="3749">
      <c r="B3749" s="2013">
        <v>3747.0</v>
      </c>
      <c r="C3749" s="2013">
        <v>450.0</v>
      </c>
      <c r="D3749" s="2013">
        <v>899.0</v>
      </c>
      <c r="E3749" s="2013">
        <v>599.0</v>
      </c>
      <c r="F3749" s="2013">
        <v>599.0</v>
      </c>
      <c r="G3749" s="2013">
        <v>600.0</v>
      </c>
      <c r="H3749" s="2013">
        <v>600.0</v>
      </c>
    </row>
    <row r="3750">
      <c r="B3750" s="2013">
        <v>3748.0</v>
      </c>
      <c r="C3750" s="2013">
        <v>449.0</v>
      </c>
      <c r="D3750" s="2013">
        <v>899.0</v>
      </c>
      <c r="E3750" s="2013">
        <v>600.0</v>
      </c>
      <c r="F3750" s="2013">
        <v>600.0</v>
      </c>
      <c r="G3750" s="2013">
        <v>600.0</v>
      </c>
      <c r="H3750" s="2013">
        <v>600.0</v>
      </c>
    </row>
    <row r="3751">
      <c r="B3751" s="2013">
        <v>3749.0</v>
      </c>
      <c r="C3751" s="2013">
        <v>450.0</v>
      </c>
      <c r="D3751" s="2013">
        <v>899.0</v>
      </c>
      <c r="E3751" s="2013">
        <v>600.0</v>
      </c>
      <c r="F3751" s="2013">
        <v>600.0</v>
      </c>
      <c r="G3751" s="2013">
        <v>600.0</v>
      </c>
      <c r="H3751" s="2013">
        <v>600.0</v>
      </c>
    </row>
    <row r="3752">
      <c r="B3752" s="2013">
        <v>3750.0</v>
      </c>
      <c r="C3752" s="2013">
        <v>450.0</v>
      </c>
      <c r="D3752" s="2013">
        <v>900.0</v>
      </c>
      <c r="E3752" s="2013">
        <v>600.0</v>
      </c>
      <c r="F3752" s="2013">
        <v>600.0</v>
      </c>
      <c r="G3752" s="2013">
        <v>600.0</v>
      </c>
      <c r="H3752" s="2013">
        <v>600.0</v>
      </c>
    </row>
    <row r="3753">
      <c r="B3753" s="2013">
        <v>3751.0</v>
      </c>
      <c r="C3753" s="2013">
        <v>450.0</v>
      </c>
      <c r="D3753" s="2013">
        <v>901.0</v>
      </c>
      <c r="E3753" s="2013">
        <v>600.0</v>
      </c>
      <c r="F3753" s="2013">
        <v>600.0</v>
      </c>
      <c r="G3753" s="2013">
        <v>600.0</v>
      </c>
      <c r="H3753" s="2013">
        <v>600.0</v>
      </c>
    </row>
    <row r="3754">
      <c r="B3754" s="2013">
        <v>3752.0</v>
      </c>
      <c r="C3754" s="2013">
        <v>451.0</v>
      </c>
      <c r="D3754" s="2013">
        <v>901.0</v>
      </c>
      <c r="E3754" s="2013">
        <v>600.0</v>
      </c>
      <c r="F3754" s="2013">
        <v>600.0</v>
      </c>
      <c r="G3754" s="2013">
        <v>600.0</v>
      </c>
      <c r="H3754" s="2013">
        <v>600.0</v>
      </c>
    </row>
    <row r="3755">
      <c r="B3755" s="2013">
        <v>3753.0</v>
      </c>
      <c r="C3755" s="2013">
        <v>450.0</v>
      </c>
      <c r="D3755" s="2013">
        <v>901.0</v>
      </c>
      <c r="E3755" s="2013">
        <v>600.0</v>
      </c>
      <c r="F3755" s="2013">
        <v>600.0</v>
      </c>
      <c r="G3755" s="2013">
        <v>601.0</v>
      </c>
      <c r="H3755" s="2013">
        <v>601.0</v>
      </c>
    </row>
    <row r="3756">
      <c r="B3756" s="2013">
        <v>3754.0</v>
      </c>
      <c r="C3756" s="2013">
        <v>451.0</v>
      </c>
      <c r="D3756" s="2013">
        <v>901.0</v>
      </c>
      <c r="E3756" s="2013">
        <v>600.0</v>
      </c>
      <c r="F3756" s="2013">
        <v>600.0</v>
      </c>
      <c r="G3756" s="2013">
        <v>601.0</v>
      </c>
      <c r="H3756" s="2013">
        <v>601.0</v>
      </c>
    </row>
    <row r="3757">
      <c r="B3757" s="2013">
        <v>3755.0</v>
      </c>
      <c r="C3757" s="2013">
        <v>450.0</v>
      </c>
      <c r="D3757" s="2013">
        <v>901.0</v>
      </c>
      <c r="E3757" s="2013">
        <v>601.0</v>
      </c>
      <c r="F3757" s="2013">
        <v>601.0</v>
      </c>
      <c r="G3757" s="2013">
        <v>601.0</v>
      </c>
      <c r="H3757" s="2013">
        <v>601.0</v>
      </c>
    </row>
    <row r="3758">
      <c r="B3758" s="2013">
        <v>3756.0</v>
      </c>
      <c r="C3758" s="2013">
        <v>451.0</v>
      </c>
      <c r="D3758" s="2013">
        <v>901.0</v>
      </c>
      <c r="E3758" s="2013">
        <v>601.0</v>
      </c>
      <c r="F3758" s="2013">
        <v>601.0</v>
      </c>
      <c r="G3758" s="2013">
        <v>601.0</v>
      </c>
      <c r="H3758" s="2013">
        <v>601.0</v>
      </c>
    </row>
    <row r="3759">
      <c r="B3759" s="2013">
        <v>3757.0</v>
      </c>
      <c r="C3759" s="2013">
        <v>451.0</v>
      </c>
      <c r="D3759" s="2013">
        <v>902.0</v>
      </c>
      <c r="E3759" s="2013">
        <v>601.0</v>
      </c>
      <c r="F3759" s="2013">
        <v>601.0</v>
      </c>
      <c r="G3759" s="2013">
        <v>601.0</v>
      </c>
      <c r="H3759" s="2013">
        <v>601.0</v>
      </c>
    </row>
    <row r="3760">
      <c r="B3760" s="2013">
        <v>3758.0</v>
      </c>
      <c r="C3760" s="2013">
        <v>451.0</v>
      </c>
      <c r="D3760" s="2013">
        <v>901.0</v>
      </c>
      <c r="E3760" s="2013">
        <v>601.0</v>
      </c>
      <c r="F3760" s="2013">
        <v>601.0</v>
      </c>
      <c r="G3760" s="2013">
        <v>602.0</v>
      </c>
      <c r="H3760" s="2013">
        <v>602.0</v>
      </c>
    </row>
    <row r="3761">
      <c r="B3761" s="2013">
        <v>3759.0</v>
      </c>
      <c r="C3761" s="2013">
        <v>451.0</v>
      </c>
      <c r="D3761" s="2013">
        <v>902.0</v>
      </c>
      <c r="E3761" s="2013">
        <v>601.0</v>
      </c>
      <c r="F3761" s="2013">
        <v>601.0</v>
      </c>
      <c r="G3761" s="2013">
        <v>602.0</v>
      </c>
      <c r="H3761" s="2013">
        <v>602.0</v>
      </c>
    </row>
    <row r="3762">
      <c r="B3762" s="2013">
        <v>3760.0</v>
      </c>
      <c r="C3762" s="2013">
        <v>451.0</v>
      </c>
      <c r="D3762" s="2013">
        <v>903.0</v>
      </c>
      <c r="E3762" s="2013">
        <v>601.0</v>
      </c>
      <c r="F3762" s="2013">
        <v>601.0</v>
      </c>
      <c r="G3762" s="2013">
        <v>602.0</v>
      </c>
      <c r="H3762" s="2013">
        <v>602.0</v>
      </c>
    </row>
    <row r="3763">
      <c r="B3763" s="2013">
        <v>3761.0</v>
      </c>
      <c r="C3763" s="2013">
        <v>451.0</v>
      </c>
      <c r="D3763" s="2013">
        <v>902.0</v>
      </c>
      <c r="E3763" s="2013">
        <v>602.0</v>
      </c>
      <c r="F3763" s="2013">
        <v>602.0</v>
      </c>
      <c r="G3763" s="2013">
        <v>602.0</v>
      </c>
      <c r="H3763" s="2013">
        <v>602.0</v>
      </c>
    </row>
    <row r="3764">
      <c r="B3764" s="2013">
        <v>3762.0</v>
      </c>
      <c r="C3764" s="2013">
        <v>451.0</v>
      </c>
      <c r="D3764" s="2013">
        <v>903.0</v>
      </c>
      <c r="E3764" s="2013">
        <v>602.0</v>
      </c>
      <c r="F3764" s="2013">
        <v>602.0</v>
      </c>
      <c r="G3764" s="2013">
        <v>602.0</v>
      </c>
      <c r="H3764" s="2013">
        <v>602.0</v>
      </c>
    </row>
    <row r="3765">
      <c r="B3765" s="2013">
        <v>3763.0</v>
      </c>
      <c r="C3765" s="2013">
        <v>452.0</v>
      </c>
      <c r="D3765" s="2013">
        <v>903.0</v>
      </c>
      <c r="E3765" s="2013">
        <v>602.0</v>
      </c>
      <c r="F3765" s="2013">
        <v>602.0</v>
      </c>
      <c r="G3765" s="2013">
        <v>602.0</v>
      </c>
      <c r="H3765" s="2013">
        <v>602.0</v>
      </c>
    </row>
    <row r="3766">
      <c r="B3766" s="2013">
        <v>3764.0</v>
      </c>
      <c r="C3766" s="2013">
        <v>452.0</v>
      </c>
      <c r="D3766" s="2013">
        <v>904.0</v>
      </c>
      <c r="E3766" s="2013">
        <v>602.0</v>
      </c>
      <c r="F3766" s="2013">
        <v>602.0</v>
      </c>
      <c r="G3766" s="2013">
        <v>602.0</v>
      </c>
      <c r="H3766" s="2013">
        <v>602.0</v>
      </c>
    </row>
    <row r="3767">
      <c r="B3767" s="2013">
        <v>3765.0</v>
      </c>
      <c r="C3767" s="2013">
        <v>452.0</v>
      </c>
      <c r="D3767" s="2013">
        <v>903.0</v>
      </c>
      <c r="E3767" s="2013">
        <v>602.0</v>
      </c>
      <c r="F3767" s="2013">
        <v>602.0</v>
      </c>
      <c r="G3767" s="2013">
        <v>603.0</v>
      </c>
      <c r="H3767" s="2013">
        <v>603.0</v>
      </c>
    </row>
    <row r="3768">
      <c r="B3768" s="2013">
        <v>3766.0</v>
      </c>
      <c r="C3768" s="2013">
        <v>452.0</v>
      </c>
      <c r="D3768" s="2013">
        <v>904.0</v>
      </c>
      <c r="E3768" s="2013">
        <v>602.0</v>
      </c>
      <c r="F3768" s="2013">
        <v>602.0</v>
      </c>
      <c r="G3768" s="2013">
        <v>603.0</v>
      </c>
      <c r="H3768" s="2013">
        <v>603.0</v>
      </c>
    </row>
    <row r="3769">
      <c r="B3769" s="2013">
        <v>3767.0</v>
      </c>
      <c r="C3769" s="2013">
        <v>452.0</v>
      </c>
      <c r="D3769" s="2013">
        <v>905.0</v>
      </c>
      <c r="E3769" s="2013">
        <v>602.0</v>
      </c>
      <c r="F3769" s="2013">
        <v>602.0</v>
      </c>
      <c r="G3769" s="2013">
        <v>603.0</v>
      </c>
      <c r="H3769" s="2013">
        <v>603.0</v>
      </c>
    </row>
    <row r="3770">
      <c r="B3770" s="2013">
        <v>3768.0</v>
      </c>
      <c r="C3770" s="2013">
        <v>452.0</v>
      </c>
      <c r="D3770" s="2013">
        <v>904.0</v>
      </c>
      <c r="E3770" s="2013">
        <v>603.0</v>
      </c>
      <c r="F3770" s="2013">
        <v>603.0</v>
      </c>
      <c r="G3770" s="2013">
        <v>603.0</v>
      </c>
      <c r="H3770" s="2013">
        <v>603.0</v>
      </c>
    </row>
    <row r="3771">
      <c r="B3771" s="2013">
        <v>3769.0</v>
      </c>
      <c r="C3771" s="2013">
        <v>452.0</v>
      </c>
      <c r="D3771" s="2013">
        <v>905.0</v>
      </c>
      <c r="E3771" s="2013">
        <v>603.0</v>
      </c>
      <c r="F3771" s="2013">
        <v>603.0</v>
      </c>
      <c r="G3771" s="2013">
        <v>603.0</v>
      </c>
      <c r="H3771" s="2013">
        <v>603.0</v>
      </c>
    </row>
    <row r="3772">
      <c r="B3772" s="2013">
        <v>3770.0</v>
      </c>
      <c r="C3772" s="2013">
        <v>453.0</v>
      </c>
      <c r="D3772" s="2013">
        <v>905.0</v>
      </c>
      <c r="E3772" s="2013">
        <v>603.0</v>
      </c>
      <c r="F3772" s="2013">
        <v>603.0</v>
      </c>
      <c r="G3772" s="2013">
        <v>603.0</v>
      </c>
      <c r="H3772" s="2013">
        <v>603.0</v>
      </c>
    </row>
    <row r="3773">
      <c r="B3773" s="2013">
        <v>3771.0</v>
      </c>
      <c r="C3773" s="2013">
        <v>452.0</v>
      </c>
      <c r="D3773" s="2013">
        <v>905.0</v>
      </c>
      <c r="E3773" s="2013">
        <v>603.0</v>
      </c>
      <c r="F3773" s="2013">
        <v>603.0</v>
      </c>
      <c r="G3773" s="2013">
        <v>604.0</v>
      </c>
      <c r="H3773" s="2013">
        <v>604.0</v>
      </c>
    </row>
    <row r="3774">
      <c r="B3774" s="2013">
        <v>3772.0</v>
      </c>
      <c r="C3774" s="2013">
        <v>453.0</v>
      </c>
      <c r="D3774" s="2013">
        <v>905.0</v>
      </c>
      <c r="E3774" s="2013">
        <v>603.0</v>
      </c>
      <c r="F3774" s="2013">
        <v>603.0</v>
      </c>
      <c r="G3774" s="2013">
        <v>604.0</v>
      </c>
      <c r="H3774" s="2013">
        <v>604.0</v>
      </c>
    </row>
    <row r="3775">
      <c r="B3775" s="2013">
        <v>3773.0</v>
      </c>
      <c r="C3775" s="2013">
        <v>452.0</v>
      </c>
      <c r="D3775" s="2013">
        <v>905.0</v>
      </c>
      <c r="E3775" s="2013">
        <v>604.0</v>
      </c>
      <c r="F3775" s="2013">
        <v>604.0</v>
      </c>
      <c r="G3775" s="2013">
        <v>604.0</v>
      </c>
      <c r="H3775" s="2013">
        <v>604.0</v>
      </c>
    </row>
    <row r="3776">
      <c r="B3776" s="2013">
        <v>3774.0</v>
      </c>
      <c r="C3776" s="2013">
        <v>453.0</v>
      </c>
      <c r="D3776" s="2013">
        <v>905.0</v>
      </c>
      <c r="E3776" s="2013">
        <v>604.0</v>
      </c>
      <c r="F3776" s="2013">
        <v>604.0</v>
      </c>
      <c r="G3776" s="2013">
        <v>604.0</v>
      </c>
      <c r="H3776" s="2013">
        <v>604.0</v>
      </c>
    </row>
    <row r="3777">
      <c r="B3777" s="2013">
        <v>3775.0</v>
      </c>
      <c r="C3777" s="2013">
        <v>453.0</v>
      </c>
      <c r="D3777" s="2013">
        <v>906.0</v>
      </c>
      <c r="E3777" s="2013">
        <v>604.0</v>
      </c>
      <c r="F3777" s="2013">
        <v>604.0</v>
      </c>
      <c r="G3777" s="2013">
        <v>604.0</v>
      </c>
      <c r="H3777" s="2013">
        <v>604.0</v>
      </c>
    </row>
    <row r="3778">
      <c r="B3778" s="2013">
        <v>3776.0</v>
      </c>
      <c r="C3778" s="2013">
        <v>453.0</v>
      </c>
      <c r="D3778" s="2013">
        <v>907.0</v>
      </c>
      <c r="E3778" s="2013">
        <v>604.0</v>
      </c>
      <c r="F3778" s="2013">
        <v>604.0</v>
      </c>
      <c r="G3778" s="2013">
        <v>604.0</v>
      </c>
      <c r="H3778" s="2013">
        <v>604.0</v>
      </c>
    </row>
    <row r="3779">
      <c r="B3779" s="2013">
        <v>3777.0</v>
      </c>
      <c r="C3779" s="2013">
        <v>454.0</v>
      </c>
      <c r="D3779" s="2013">
        <v>907.0</v>
      </c>
      <c r="E3779" s="2013">
        <v>604.0</v>
      </c>
      <c r="F3779" s="2013">
        <v>604.0</v>
      </c>
      <c r="G3779" s="2013">
        <v>604.0</v>
      </c>
      <c r="H3779" s="2013">
        <v>604.0</v>
      </c>
    </row>
    <row r="3780">
      <c r="B3780" s="2013">
        <v>3778.0</v>
      </c>
      <c r="C3780" s="2013">
        <v>453.0</v>
      </c>
      <c r="D3780" s="2013">
        <v>907.0</v>
      </c>
      <c r="E3780" s="2013">
        <v>604.0</v>
      </c>
      <c r="F3780" s="2013">
        <v>604.0</v>
      </c>
      <c r="G3780" s="2013">
        <v>605.0</v>
      </c>
      <c r="H3780" s="2013">
        <v>605.0</v>
      </c>
    </row>
    <row r="3781">
      <c r="B3781" s="2013">
        <v>3779.0</v>
      </c>
      <c r="C3781" s="2013">
        <v>454.0</v>
      </c>
      <c r="D3781" s="2013">
        <v>907.0</v>
      </c>
      <c r="E3781" s="2013">
        <v>604.0</v>
      </c>
      <c r="F3781" s="2013">
        <v>604.0</v>
      </c>
      <c r="G3781" s="2013">
        <v>605.0</v>
      </c>
      <c r="H3781" s="2013">
        <v>605.0</v>
      </c>
    </row>
    <row r="3782">
      <c r="B3782" s="2013">
        <v>3780.0</v>
      </c>
      <c r="C3782" s="2013">
        <v>453.0</v>
      </c>
      <c r="D3782" s="2013">
        <v>907.0</v>
      </c>
      <c r="E3782" s="2013">
        <v>605.0</v>
      </c>
      <c r="F3782" s="2013">
        <v>605.0</v>
      </c>
      <c r="G3782" s="2013">
        <v>605.0</v>
      </c>
      <c r="H3782" s="2013">
        <v>605.0</v>
      </c>
    </row>
    <row r="3783">
      <c r="B3783" s="2013">
        <v>3781.0</v>
      </c>
      <c r="C3783" s="2013">
        <v>454.0</v>
      </c>
      <c r="D3783" s="2013">
        <v>907.0</v>
      </c>
      <c r="E3783" s="2013">
        <v>605.0</v>
      </c>
      <c r="F3783" s="2013">
        <v>605.0</v>
      </c>
      <c r="G3783" s="2013">
        <v>605.0</v>
      </c>
      <c r="H3783" s="2013">
        <v>605.0</v>
      </c>
    </row>
    <row r="3784">
      <c r="B3784" s="2013">
        <v>3782.0</v>
      </c>
      <c r="C3784" s="2013">
        <v>454.0</v>
      </c>
      <c r="D3784" s="2013">
        <v>908.0</v>
      </c>
      <c r="E3784" s="2013">
        <v>605.0</v>
      </c>
      <c r="F3784" s="2013">
        <v>605.0</v>
      </c>
      <c r="G3784" s="2013">
        <v>605.0</v>
      </c>
      <c r="H3784" s="2013">
        <v>605.0</v>
      </c>
    </row>
    <row r="3785">
      <c r="B3785" s="2013">
        <v>3783.0</v>
      </c>
      <c r="C3785" s="2013">
        <v>454.0</v>
      </c>
      <c r="D3785" s="2013">
        <v>907.0</v>
      </c>
      <c r="E3785" s="2013">
        <v>605.0</v>
      </c>
      <c r="F3785" s="2013">
        <v>605.0</v>
      </c>
      <c r="G3785" s="2013">
        <v>606.0</v>
      </c>
      <c r="H3785" s="2013">
        <v>606.0</v>
      </c>
    </row>
    <row r="3786">
      <c r="B3786" s="2013">
        <v>3784.0</v>
      </c>
      <c r="C3786" s="2013">
        <v>454.0</v>
      </c>
      <c r="D3786" s="2013">
        <v>908.0</v>
      </c>
      <c r="E3786" s="2013">
        <v>605.0</v>
      </c>
      <c r="F3786" s="2013">
        <v>605.0</v>
      </c>
      <c r="G3786" s="2013">
        <v>606.0</v>
      </c>
      <c r="H3786" s="2013">
        <v>606.0</v>
      </c>
    </row>
    <row r="3787">
      <c r="B3787" s="2013">
        <v>3785.0</v>
      </c>
      <c r="C3787" s="2013">
        <v>454.0</v>
      </c>
      <c r="D3787" s="2013">
        <v>909.0</v>
      </c>
      <c r="E3787" s="2013">
        <v>605.0</v>
      </c>
      <c r="F3787" s="2013">
        <v>605.0</v>
      </c>
      <c r="G3787" s="2013">
        <v>606.0</v>
      </c>
      <c r="H3787" s="2013">
        <v>606.0</v>
      </c>
    </row>
    <row r="3788">
      <c r="B3788" s="2013">
        <v>3786.0</v>
      </c>
      <c r="C3788" s="2013">
        <v>454.0</v>
      </c>
      <c r="D3788" s="2013">
        <v>908.0</v>
      </c>
      <c r="E3788" s="2013">
        <v>606.0</v>
      </c>
      <c r="F3788" s="2013">
        <v>606.0</v>
      </c>
      <c r="G3788" s="2013">
        <v>606.0</v>
      </c>
      <c r="H3788" s="2013">
        <v>606.0</v>
      </c>
    </row>
    <row r="3789">
      <c r="B3789" s="2013">
        <v>3787.0</v>
      </c>
      <c r="C3789" s="2013">
        <v>454.0</v>
      </c>
      <c r="D3789" s="2013">
        <v>909.0</v>
      </c>
      <c r="E3789" s="2013">
        <v>606.0</v>
      </c>
      <c r="F3789" s="2013">
        <v>606.0</v>
      </c>
      <c r="G3789" s="2013">
        <v>606.0</v>
      </c>
      <c r="H3789" s="2013">
        <v>606.0</v>
      </c>
    </row>
    <row r="3790">
      <c r="B3790" s="2013">
        <v>3788.0</v>
      </c>
      <c r="C3790" s="2013">
        <v>455.0</v>
      </c>
      <c r="D3790" s="2013">
        <v>909.0</v>
      </c>
      <c r="E3790" s="2013">
        <v>606.0</v>
      </c>
      <c r="F3790" s="2013">
        <v>606.0</v>
      </c>
      <c r="G3790" s="2013">
        <v>606.0</v>
      </c>
      <c r="H3790" s="2013">
        <v>606.0</v>
      </c>
    </row>
    <row r="3791">
      <c r="B3791" s="2013">
        <v>3789.0</v>
      </c>
      <c r="C3791" s="2013">
        <v>455.0</v>
      </c>
      <c r="D3791" s="2013">
        <v>910.0</v>
      </c>
      <c r="E3791" s="2013">
        <v>606.0</v>
      </c>
      <c r="F3791" s="2013">
        <v>606.0</v>
      </c>
      <c r="G3791" s="2013">
        <v>606.0</v>
      </c>
      <c r="H3791" s="2013">
        <v>606.0</v>
      </c>
    </row>
    <row r="3792">
      <c r="B3792" s="2013">
        <v>3790.0</v>
      </c>
      <c r="C3792" s="2013">
        <v>455.0</v>
      </c>
      <c r="D3792" s="2013">
        <v>909.0</v>
      </c>
      <c r="E3792" s="2013">
        <v>606.0</v>
      </c>
      <c r="F3792" s="2013">
        <v>606.0</v>
      </c>
      <c r="G3792" s="2013">
        <v>607.0</v>
      </c>
      <c r="H3792" s="2013">
        <v>607.0</v>
      </c>
    </row>
    <row r="3793">
      <c r="B3793" s="2013">
        <v>3791.0</v>
      </c>
      <c r="C3793" s="2013">
        <v>455.0</v>
      </c>
      <c r="D3793" s="2013">
        <v>910.0</v>
      </c>
      <c r="E3793" s="2013">
        <v>606.0</v>
      </c>
      <c r="F3793" s="2013">
        <v>606.0</v>
      </c>
      <c r="G3793" s="2013">
        <v>607.0</v>
      </c>
      <c r="H3793" s="2013">
        <v>607.0</v>
      </c>
    </row>
    <row r="3794">
      <c r="B3794" s="2013">
        <v>3792.0</v>
      </c>
      <c r="C3794" s="2013">
        <v>455.0</v>
      </c>
      <c r="D3794" s="2013">
        <v>911.0</v>
      </c>
      <c r="E3794" s="2013">
        <v>606.0</v>
      </c>
      <c r="F3794" s="2013">
        <v>606.0</v>
      </c>
      <c r="G3794" s="2013">
        <v>607.0</v>
      </c>
      <c r="H3794" s="2013">
        <v>607.0</v>
      </c>
    </row>
    <row r="3795">
      <c r="B3795" s="2013">
        <v>3793.0</v>
      </c>
      <c r="C3795" s="2013">
        <v>455.0</v>
      </c>
      <c r="D3795" s="2013">
        <v>910.0</v>
      </c>
      <c r="E3795" s="2013">
        <v>607.0</v>
      </c>
      <c r="F3795" s="2013">
        <v>607.0</v>
      </c>
      <c r="G3795" s="2013">
        <v>607.0</v>
      </c>
      <c r="H3795" s="2013">
        <v>607.0</v>
      </c>
    </row>
    <row r="3796">
      <c r="B3796" s="2013">
        <v>3794.0</v>
      </c>
      <c r="C3796" s="2013">
        <v>455.0</v>
      </c>
      <c r="D3796" s="2013">
        <v>911.0</v>
      </c>
      <c r="E3796" s="2013">
        <v>607.0</v>
      </c>
      <c r="F3796" s="2013">
        <v>607.0</v>
      </c>
      <c r="G3796" s="2013">
        <v>607.0</v>
      </c>
      <c r="H3796" s="2013">
        <v>607.0</v>
      </c>
    </row>
    <row r="3797">
      <c r="B3797" s="2013">
        <v>3795.0</v>
      </c>
      <c r="C3797" s="2013">
        <v>456.0</v>
      </c>
      <c r="D3797" s="2013">
        <v>911.0</v>
      </c>
      <c r="E3797" s="2013">
        <v>607.0</v>
      </c>
      <c r="F3797" s="2013">
        <v>607.0</v>
      </c>
      <c r="G3797" s="2013">
        <v>607.0</v>
      </c>
      <c r="H3797" s="2013">
        <v>607.0</v>
      </c>
    </row>
    <row r="3798">
      <c r="B3798" s="2013">
        <v>3796.0</v>
      </c>
      <c r="C3798" s="2013">
        <v>455.0</v>
      </c>
      <c r="D3798" s="2013">
        <v>911.0</v>
      </c>
      <c r="E3798" s="2013">
        <v>607.0</v>
      </c>
      <c r="F3798" s="2013">
        <v>607.0</v>
      </c>
      <c r="G3798" s="2013">
        <v>608.0</v>
      </c>
      <c r="H3798" s="2013">
        <v>608.0</v>
      </c>
    </row>
    <row r="3799">
      <c r="B3799" s="2013">
        <v>3797.0</v>
      </c>
      <c r="C3799" s="2013">
        <v>456.0</v>
      </c>
      <c r="D3799" s="2013">
        <v>911.0</v>
      </c>
      <c r="E3799" s="2013">
        <v>607.0</v>
      </c>
      <c r="F3799" s="2013">
        <v>607.0</v>
      </c>
      <c r="G3799" s="2013">
        <v>608.0</v>
      </c>
      <c r="H3799" s="2013">
        <v>608.0</v>
      </c>
    </row>
    <row r="3800">
      <c r="B3800" s="2013">
        <v>3798.0</v>
      </c>
      <c r="C3800" s="2013">
        <v>455.0</v>
      </c>
      <c r="D3800" s="2013">
        <v>911.0</v>
      </c>
      <c r="E3800" s="2013">
        <v>608.0</v>
      </c>
      <c r="F3800" s="2013">
        <v>608.0</v>
      </c>
      <c r="G3800" s="2013">
        <v>608.0</v>
      </c>
      <c r="H3800" s="2013">
        <v>608.0</v>
      </c>
    </row>
    <row r="3801">
      <c r="B3801" s="2013">
        <v>3799.0</v>
      </c>
      <c r="C3801" s="2013">
        <v>456.0</v>
      </c>
      <c r="D3801" s="2013">
        <v>911.0</v>
      </c>
      <c r="E3801" s="2013">
        <v>608.0</v>
      </c>
      <c r="F3801" s="2013">
        <v>608.0</v>
      </c>
      <c r="G3801" s="2013">
        <v>608.0</v>
      </c>
      <c r="H3801" s="2013">
        <v>608.0</v>
      </c>
    </row>
    <row r="3802">
      <c r="B3802" s="2013">
        <v>3800.0</v>
      </c>
      <c r="C3802" s="2013">
        <v>456.0</v>
      </c>
      <c r="D3802" s="2013">
        <v>912.0</v>
      </c>
      <c r="E3802" s="2013">
        <v>608.0</v>
      </c>
      <c r="F3802" s="2013">
        <v>608.0</v>
      </c>
      <c r="G3802" s="2013">
        <v>608.0</v>
      </c>
      <c r="H3802" s="2013">
        <v>608.0</v>
      </c>
    </row>
    <row r="3803">
      <c r="B3803" s="2013">
        <v>3801.0</v>
      </c>
      <c r="C3803" s="2013">
        <v>456.0</v>
      </c>
      <c r="D3803" s="2013">
        <v>913.0</v>
      </c>
      <c r="E3803" s="2013">
        <v>608.0</v>
      </c>
      <c r="F3803" s="2013">
        <v>608.0</v>
      </c>
      <c r="G3803" s="2013">
        <v>608.0</v>
      </c>
      <c r="H3803" s="2013">
        <v>608.0</v>
      </c>
    </row>
    <row r="3804">
      <c r="B3804" s="2013">
        <v>3802.0</v>
      </c>
      <c r="C3804" s="2013">
        <v>457.0</v>
      </c>
      <c r="D3804" s="2013">
        <v>913.0</v>
      </c>
      <c r="E3804" s="2013">
        <v>608.0</v>
      </c>
      <c r="F3804" s="2013">
        <v>608.0</v>
      </c>
      <c r="G3804" s="2013">
        <v>608.0</v>
      </c>
      <c r="H3804" s="2013">
        <v>608.0</v>
      </c>
    </row>
    <row r="3805">
      <c r="B3805" s="2013">
        <v>3803.0</v>
      </c>
      <c r="C3805" s="2013">
        <v>456.0</v>
      </c>
      <c r="D3805" s="2013">
        <v>913.0</v>
      </c>
      <c r="E3805" s="2013">
        <v>608.0</v>
      </c>
      <c r="F3805" s="2013">
        <v>608.0</v>
      </c>
      <c r="G3805" s="2013">
        <v>609.0</v>
      </c>
      <c r="H3805" s="2013">
        <v>609.0</v>
      </c>
    </row>
    <row r="3806">
      <c r="B3806" s="2013">
        <v>3804.0</v>
      </c>
      <c r="C3806" s="2013">
        <v>457.0</v>
      </c>
      <c r="D3806" s="2013">
        <v>913.0</v>
      </c>
      <c r="E3806" s="2013">
        <v>608.0</v>
      </c>
      <c r="F3806" s="2013">
        <v>608.0</v>
      </c>
      <c r="G3806" s="2013">
        <v>609.0</v>
      </c>
      <c r="H3806" s="2013">
        <v>609.0</v>
      </c>
    </row>
    <row r="3807">
      <c r="B3807" s="2013">
        <v>3805.0</v>
      </c>
      <c r="C3807" s="2013">
        <v>456.0</v>
      </c>
      <c r="D3807" s="2013">
        <v>913.0</v>
      </c>
      <c r="E3807" s="2013">
        <v>609.0</v>
      </c>
      <c r="F3807" s="2013">
        <v>609.0</v>
      </c>
      <c r="G3807" s="2013">
        <v>609.0</v>
      </c>
      <c r="H3807" s="2013">
        <v>609.0</v>
      </c>
    </row>
    <row r="3808">
      <c r="B3808" s="2013">
        <v>3806.0</v>
      </c>
      <c r="C3808" s="2013">
        <v>457.0</v>
      </c>
      <c r="D3808" s="2013">
        <v>913.0</v>
      </c>
      <c r="E3808" s="2013">
        <v>609.0</v>
      </c>
      <c r="F3808" s="2013">
        <v>609.0</v>
      </c>
      <c r="G3808" s="2013">
        <v>609.0</v>
      </c>
      <c r="H3808" s="2013">
        <v>609.0</v>
      </c>
    </row>
    <row r="3809">
      <c r="B3809" s="2013">
        <v>3807.0</v>
      </c>
      <c r="C3809" s="2013">
        <v>457.0</v>
      </c>
      <c r="D3809" s="2013">
        <v>914.0</v>
      </c>
      <c r="E3809" s="2013">
        <v>609.0</v>
      </c>
      <c r="F3809" s="2013">
        <v>609.0</v>
      </c>
      <c r="G3809" s="2013">
        <v>609.0</v>
      </c>
      <c r="H3809" s="2013">
        <v>609.0</v>
      </c>
    </row>
    <row r="3810">
      <c r="B3810" s="2013">
        <v>3808.0</v>
      </c>
      <c r="C3810" s="2013">
        <v>457.0</v>
      </c>
      <c r="D3810" s="2013">
        <v>913.0</v>
      </c>
      <c r="E3810" s="2013">
        <v>609.0</v>
      </c>
      <c r="F3810" s="2013">
        <v>609.0</v>
      </c>
      <c r="G3810" s="2013">
        <v>610.0</v>
      </c>
      <c r="H3810" s="2013">
        <v>610.0</v>
      </c>
    </row>
    <row r="3811">
      <c r="B3811" s="2013">
        <v>3809.0</v>
      </c>
      <c r="C3811" s="2013">
        <v>457.0</v>
      </c>
      <c r="D3811" s="2013">
        <v>914.0</v>
      </c>
      <c r="E3811" s="2013">
        <v>609.0</v>
      </c>
      <c r="F3811" s="2013">
        <v>609.0</v>
      </c>
      <c r="G3811" s="2013">
        <v>610.0</v>
      </c>
      <c r="H3811" s="2013">
        <v>610.0</v>
      </c>
    </row>
    <row r="3812">
      <c r="B3812" s="2013">
        <v>3810.0</v>
      </c>
      <c r="C3812" s="2013">
        <v>457.0</v>
      </c>
      <c r="D3812" s="2013">
        <v>915.0</v>
      </c>
      <c r="E3812" s="2013">
        <v>609.0</v>
      </c>
      <c r="F3812" s="2013">
        <v>609.0</v>
      </c>
      <c r="G3812" s="2013">
        <v>610.0</v>
      </c>
      <c r="H3812" s="2013">
        <v>610.0</v>
      </c>
    </row>
    <row r="3813">
      <c r="B3813" s="2013">
        <v>3811.0</v>
      </c>
      <c r="C3813" s="2013">
        <v>457.0</v>
      </c>
      <c r="D3813" s="2013">
        <v>914.0</v>
      </c>
      <c r="E3813" s="2013">
        <v>610.0</v>
      </c>
      <c r="F3813" s="2013">
        <v>610.0</v>
      </c>
      <c r="G3813" s="2013">
        <v>610.0</v>
      </c>
      <c r="H3813" s="2013">
        <v>610.0</v>
      </c>
    </row>
    <row r="3814">
      <c r="B3814" s="2013">
        <v>3812.0</v>
      </c>
      <c r="C3814" s="2013">
        <v>457.0</v>
      </c>
      <c r="D3814" s="2013">
        <v>915.0</v>
      </c>
      <c r="E3814" s="2013">
        <v>610.0</v>
      </c>
      <c r="F3814" s="2013">
        <v>610.0</v>
      </c>
      <c r="G3814" s="2013">
        <v>610.0</v>
      </c>
      <c r="H3814" s="2013">
        <v>610.0</v>
      </c>
    </row>
    <row r="3815">
      <c r="B3815" s="2013">
        <v>3813.0</v>
      </c>
      <c r="C3815" s="2013">
        <v>458.0</v>
      </c>
      <c r="D3815" s="2013">
        <v>915.0</v>
      </c>
      <c r="E3815" s="2013">
        <v>610.0</v>
      </c>
      <c r="F3815" s="2013">
        <v>610.0</v>
      </c>
      <c r="G3815" s="2013">
        <v>610.0</v>
      </c>
      <c r="H3815" s="2013">
        <v>610.0</v>
      </c>
    </row>
    <row r="3816">
      <c r="B3816" s="2013">
        <v>3814.0</v>
      </c>
      <c r="C3816" s="2013">
        <v>458.0</v>
      </c>
      <c r="D3816" s="2013">
        <v>916.0</v>
      </c>
      <c r="E3816" s="2013">
        <v>610.0</v>
      </c>
      <c r="F3816" s="2013">
        <v>610.0</v>
      </c>
      <c r="G3816" s="2013">
        <v>610.0</v>
      </c>
      <c r="H3816" s="2013">
        <v>610.0</v>
      </c>
    </row>
    <row r="3817">
      <c r="B3817" s="2013">
        <v>3815.0</v>
      </c>
      <c r="C3817" s="2013">
        <v>458.0</v>
      </c>
      <c r="D3817" s="2013">
        <v>915.0</v>
      </c>
      <c r="E3817" s="2013">
        <v>610.0</v>
      </c>
      <c r="F3817" s="2013">
        <v>610.0</v>
      </c>
      <c r="G3817" s="2013">
        <v>611.0</v>
      </c>
      <c r="H3817" s="2013">
        <v>611.0</v>
      </c>
    </row>
    <row r="3818">
      <c r="B3818" s="2013">
        <v>3816.0</v>
      </c>
      <c r="C3818" s="2013">
        <v>458.0</v>
      </c>
      <c r="D3818" s="2013">
        <v>916.0</v>
      </c>
      <c r="E3818" s="2013">
        <v>610.0</v>
      </c>
      <c r="F3818" s="2013">
        <v>610.0</v>
      </c>
      <c r="G3818" s="2013">
        <v>611.0</v>
      </c>
      <c r="H3818" s="2013">
        <v>611.0</v>
      </c>
    </row>
    <row r="3819">
      <c r="B3819" s="2013">
        <v>3817.0</v>
      </c>
      <c r="C3819" s="2013">
        <v>458.0</v>
      </c>
      <c r="D3819" s="2013">
        <v>917.0</v>
      </c>
      <c r="E3819" s="2013">
        <v>610.0</v>
      </c>
      <c r="F3819" s="2013">
        <v>610.0</v>
      </c>
      <c r="G3819" s="2013">
        <v>611.0</v>
      </c>
      <c r="H3819" s="2013">
        <v>611.0</v>
      </c>
    </row>
    <row r="3820">
      <c r="B3820" s="2013">
        <v>3818.0</v>
      </c>
      <c r="C3820" s="2013">
        <v>458.0</v>
      </c>
      <c r="D3820" s="2013">
        <v>916.0</v>
      </c>
      <c r="E3820" s="2013">
        <v>611.0</v>
      </c>
      <c r="F3820" s="2013">
        <v>611.0</v>
      </c>
      <c r="G3820" s="2013">
        <v>611.0</v>
      </c>
      <c r="H3820" s="2013">
        <v>611.0</v>
      </c>
    </row>
    <row r="3821">
      <c r="B3821" s="2013">
        <v>3819.0</v>
      </c>
      <c r="C3821" s="2013">
        <v>458.0</v>
      </c>
      <c r="D3821" s="2013">
        <v>917.0</v>
      </c>
      <c r="E3821" s="2013">
        <v>611.0</v>
      </c>
      <c r="F3821" s="2013">
        <v>611.0</v>
      </c>
      <c r="G3821" s="2013">
        <v>611.0</v>
      </c>
      <c r="H3821" s="2013">
        <v>611.0</v>
      </c>
    </row>
    <row r="3822">
      <c r="B3822" s="2013">
        <v>3820.0</v>
      </c>
      <c r="C3822" s="2013">
        <v>459.0</v>
      </c>
      <c r="D3822" s="2013">
        <v>917.0</v>
      </c>
      <c r="E3822" s="2013">
        <v>611.0</v>
      </c>
      <c r="F3822" s="2013">
        <v>611.0</v>
      </c>
      <c r="G3822" s="2013">
        <v>611.0</v>
      </c>
      <c r="H3822" s="2013">
        <v>611.0</v>
      </c>
    </row>
    <row r="3823">
      <c r="B3823" s="2013">
        <v>3821.0</v>
      </c>
      <c r="C3823" s="2013">
        <v>458.0</v>
      </c>
      <c r="D3823" s="2013">
        <v>917.0</v>
      </c>
      <c r="E3823" s="2013">
        <v>611.0</v>
      </c>
      <c r="F3823" s="2013">
        <v>611.0</v>
      </c>
      <c r="G3823" s="2013">
        <v>612.0</v>
      </c>
      <c r="H3823" s="2013">
        <v>612.0</v>
      </c>
    </row>
    <row r="3824">
      <c r="B3824" s="2013">
        <v>3822.0</v>
      </c>
      <c r="C3824" s="2013">
        <v>459.0</v>
      </c>
      <c r="D3824" s="2013">
        <v>917.0</v>
      </c>
      <c r="E3824" s="2013">
        <v>611.0</v>
      </c>
      <c r="F3824" s="2013">
        <v>611.0</v>
      </c>
      <c r="G3824" s="2013">
        <v>612.0</v>
      </c>
      <c r="H3824" s="2013">
        <v>612.0</v>
      </c>
    </row>
    <row r="3825">
      <c r="B3825" s="2013">
        <v>3823.0</v>
      </c>
      <c r="C3825" s="2013">
        <v>458.0</v>
      </c>
      <c r="D3825" s="2013">
        <v>917.0</v>
      </c>
      <c r="E3825" s="2013">
        <v>612.0</v>
      </c>
      <c r="F3825" s="2013">
        <v>612.0</v>
      </c>
      <c r="G3825" s="2013">
        <v>612.0</v>
      </c>
      <c r="H3825" s="2013">
        <v>612.0</v>
      </c>
    </row>
    <row r="3826">
      <c r="B3826" s="2013">
        <v>3824.0</v>
      </c>
      <c r="C3826" s="2013">
        <v>459.0</v>
      </c>
      <c r="D3826" s="2013">
        <v>917.0</v>
      </c>
      <c r="E3826" s="2013">
        <v>612.0</v>
      </c>
      <c r="F3826" s="2013">
        <v>612.0</v>
      </c>
      <c r="G3826" s="2013">
        <v>612.0</v>
      </c>
      <c r="H3826" s="2013">
        <v>612.0</v>
      </c>
    </row>
    <row r="3827">
      <c r="B3827" s="2013">
        <v>3825.0</v>
      </c>
      <c r="C3827" s="2013">
        <v>459.0</v>
      </c>
      <c r="D3827" s="2013">
        <v>918.0</v>
      </c>
      <c r="E3827" s="2013">
        <v>612.0</v>
      </c>
      <c r="F3827" s="2013">
        <v>612.0</v>
      </c>
      <c r="G3827" s="2013">
        <v>612.0</v>
      </c>
      <c r="H3827" s="2013">
        <v>612.0</v>
      </c>
    </row>
    <row r="3828">
      <c r="B3828" s="2013">
        <v>3826.0</v>
      </c>
      <c r="C3828" s="2013">
        <v>459.0</v>
      </c>
      <c r="D3828" s="2013">
        <v>919.0</v>
      </c>
      <c r="E3828" s="2013">
        <v>612.0</v>
      </c>
      <c r="F3828" s="2013">
        <v>612.0</v>
      </c>
      <c r="G3828" s="2013">
        <v>612.0</v>
      </c>
      <c r="H3828" s="2013">
        <v>612.0</v>
      </c>
    </row>
    <row r="3829">
      <c r="B3829" s="2013">
        <v>3827.0</v>
      </c>
      <c r="C3829" s="2013">
        <v>460.0</v>
      </c>
      <c r="D3829" s="2013">
        <v>919.0</v>
      </c>
      <c r="E3829" s="2013">
        <v>612.0</v>
      </c>
      <c r="F3829" s="2013">
        <v>612.0</v>
      </c>
      <c r="G3829" s="2013">
        <v>612.0</v>
      </c>
      <c r="H3829" s="2013">
        <v>612.0</v>
      </c>
    </row>
    <row r="3830">
      <c r="B3830" s="2013">
        <v>3828.0</v>
      </c>
      <c r="C3830" s="2013">
        <v>459.0</v>
      </c>
      <c r="D3830" s="2013">
        <v>919.0</v>
      </c>
      <c r="E3830" s="2013">
        <v>612.0</v>
      </c>
      <c r="F3830" s="2013">
        <v>612.0</v>
      </c>
      <c r="G3830" s="2013">
        <v>613.0</v>
      </c>
      <c r="H3830" s="2013">
        <v>613.0</v>
      </c>
    </row>
    <row r="3831">
      <c r="B3831" s="2013">
        <v>3829.0</v>
      </c>
      <c r="C3831" s="2013">
        <v>460.0</v>
      </c>
      <c r="D3831" s="2013">
        <v>919.0</v>
      </c>
      <c r="E3831" s="2013">
        <v>612.0</v>
      </c>
      <c r="F3831" s="2013">
        <v>612.0</v>
      </c>
      <c r="G3831" s="2013">
        <v>613.0</v>
      </c>
      <c r="H3831" s="2013">
        <v>613.0</v>
      </c>
    </row>
    <row r="3832">
      <c r="B3832" s="2013">
        <v>3830.0</v>
      </c>
      <c r="C3832" s="2013">
        <v>459.0</v>
      </c>
      <c r="D3832" s="2013">
        <v>919.0</v>
      </c>
      <c r="E3832" s="2013">
        <v>613.0</v>
      </c>
      <c r="F3832" s="2013">
        <v>613.0</v>
      </c>
      <c r="G3832" s="2013">
        <v>613.0</v>
      </c>
      <c r="H3832" s="2013">
        <v>613.0</v>
      </c>
    </row>
    <row r="3833">
      <c r="B3833" s="2013">
        <v>3831.0</v>
      </c>
      <c r="C3833" s="2013">
        <v>460.0</v>
      </c>
      <c r="D3833" s="2013">
        <v>919.0</v>
      </c>
      <c r="E3833" s="2013">
        <v>613.0</v>
      </c>
      <c r="F3833" s="2013">
        <v>613.0</v>
      </c>
      <c r="G3833" s="2013">
        <v>613.0</v>
      </c>
      <c r="H3833" s="2013">
        <v>613.0</v>
      </c>
    </row>
    <row r="3834">
      <c r="B3834" s="2013">
        <v>3832.0</v>
      </c>
      <c r="C3834" s="2013">
        <v>460.0</v>
      </c>
      <c r="D3834" s="2013">
        <v>920.0</v>
      </c>
      <c r="E3834" s="2013">
        <v>613.0</v>
      </c>
      <c r="F3834" s="2013">
        <v>613.0</v>
      </c>
      <c r="G3834" s="2013">
        <v>613.0</v>
      </c>
      <c r="H3834" s="2013">
        <v>613.0</v>
      </c>
    </row>
    <row r="3835">
      <c r="B3835" s="2013">
        <v>3833.0</v>
      </c>
      <c r="C3835" s="2013">
        <v>460.0</v>
      </c>
      <c r="D3835" s="2013">
        <v>919.0</v>
      </c>
      <c r="E3835" s="2013">
        <v>613.0</v>
      </c>
      <c r="F3835" s="2013">
        <v>613.0</v>
      </c>
      <c r="G3835" s="2013">
        <v>614.0</v>
      </c>
      <c r="H3835" s="2013">
        <v>614.0</v>
      </c>
    </row>
    <row r="3836">
      <c r="B3836" s="2013">
        <v>3834.0</v>
      </c>
      <c r="C3836" s="2013">
        <v>460.0</v>
      </c>
      <c r="D3836" s="2013">
        <v>920.0</v>
      </c>
      <c r="E3836" s="2013">
        <v>613.0</v>
      </c>
      <c r="F3836" s="2013">
        <v>613.0</v>
      </c>
      <c r="G3836" s="2013">
        <v>614.0</v>
      </c>
      <c r="H3836" s="2013">
        <v>614.0</v>
      </c>
    </row>
    <row r="3837">
      <c r="B3837" s="2013">
        <v>3835.0</v>
      </c>
      <c r="C3837" s="2013">
        <v>460.0</v>
      </c>
      <c r="D3837" s="2013">
        <v>921.0</v>
      </c>
      <c r="E3837" s="2013">
        <v>613.0</v>
      </c>
      <c r="F3837" s="2013">
        <v>613.0</v>
      </c>
      <c r="G3837" s="2013">
        <v>614.0</v>
      </c>
      <c r="H3837" s="2013">
        <v>614.0</v>
      </c>
    </row>
    <row r="3838">
      <c r="B3838" s="2013">
        <v>3836.0</v>
      </c>
      <c r="C3838" s="2013">
        <v>460.0</v>
      </c>
      <c r="D3838" s="2013">
        <v>920.0</v>
      </c>
      <c r="E3838" s="2013">
        <v>614.0</v>
      </c>
      <c r="F3838" s="2013">
        <v>614.0</v>
      </c>
      <c r="G3838" s="2013">
        <v>614.0</v>
      </c>
      <c r="H3838" s="2013">
        <v>614.0</v>
      </c>
    </row>
    <row r="3839">
      <c r="B3839" s="2013">
        <v>3837.0</v>
      </c>
      <c r="C3839" s="2013">
        <v>460.0</v>
      </c>
      <c r="D3839" s="2013">
        <v>921.0</v>
      </c>
      <c r="E3839" s="2013">
        <v>614.0</v>
      </c>
      <c r="F3839" s="2013">
        <v>614.0</v>
      </c>
      <c r="G3839" s="2013">
        <v>614.0</v>
      </c>
      <c r="H3839" s="2013">
        <v>614.0</v>
      </c>
    </row>
    <row r="3840">
      <c r="B3840" s="2013">
        <v>3838.0</v>
      </c>
      <c r="C3840" s="2013">
        <v>461.0</v>
      </c>
      <c r="D3840" s="2013">
        <v>921.0</v>
      </c>
      <c r="E3840" s="2013">
        <v>614.0</v>
      </c>
      <c r="F3840" s="2013">
        <v>614.0</v>
      </c>
      <c r="G3840" s="2013">
        <v>614.0</v>
      </c>
      <c r="H3840" s="2013">
        <v>614.0</v>
      </c>
    </row>
    <row r="3841">
      <c r="B3841" s="2013">
        <v>3839.0</v>
      </c>
      <c r="C3841" s="2013">
        <v>461.0</v>
      </c>
      <c r="D3841" s="2013">
        <v>922.0</v>
      </c>
      <c r="E3841" s="2013">
        <v>614.0</v>
      </c>
      <c r="F3841" s="2013">
        <v>614.0</v>
      </c>
      <c r="G3841" s="2013">
        <v>614.0</v>
      </c>
      <c r="H3841" s="2013">
        <v>614.0</v>
      </c>
    </row>
    <row r="3842">
      <c r="B3842" s="2013">
        <v>3840.0</v>
      </c>
      <c r="C3842" s="2013">
        <v>461.0</v>
      </c>
      <c r="D3842" s="2013">
        <v>921.0</v>
      </c>
      <c r="E3842" s="2013">
        <v>614.0</v>
      </c>
      <c r="F3842" s="2013">
        <v>614.0</v>
      </c>
      <c r="G3842" s="2013">
        <v>615.0</v>
      </c>
      <c r="H3842" s="2013">
        <v>615.0</v>
      </c>
    </row>
    <row r="3843">
      <c r="B3843" s="2013">
        <v>3841.0</v>
      </c>
      <c r="C3843" s="2013">
        <v>461.0</v>
      </c>
      <c r="D3843" s="2013">
        <v>922.0</v>
      </c>
      <c r="E3843" s="2013">
        <v>614.0</v>
      </c>
      <c r="F3843" s="2013">
        <v>614.0</v>
      </c>
      <c r="G3843" s="2013">
        <v>615.0</v>
      </c>
      <c r="H3843" s="2013">
        <v>615.0</v>
      </c>
    </row>
    <row r="3844">
      <c r="B3844" s="2013">
        <v>3842.0</v>
      </c>
      <c r="C3844" s="2013">
        <v>461.0</v>
      </c>
      <c r="D3844" s="2013">
        <v>923.0</v>
      </c>
      <c r="E3844" s="2013">
        <v>614.0</v>
      </c>
      <c r="F3844" s="2013">
        <v>614.0</v>
      </c>
      <c r="G3844" s="2013">
        <v>615.0</v>
      </c>
      <c r="H3844" s="2013">
        <v>615.0</v>
      </c>
    </row>
    <row r="3845">
      <c r="B3845" s="2013">
        <v>3843.0</v>
      </c>
      <c r="C3845" s="2013">
        <v>461.0</v>
      </c>
      <c r="D3845" s="2013">
        <v>922.0</v>
      </c>
      <c r="E3845" s="2013">
        <v>615.0</v>
      </c>
      <c r="F3845" s="2013">
        <v>615.0</v>
      </c>
      <c r="G3845" s="2013">
        <v>615.0</v>
      </c>
      <c r="H3845" s="2013">
        <v>615.0</v>
      </c>
    </row>
    <row r="3846">
      <c r="B3846" s="2013">
        <v>3844.0</v>
      </c>
      <c r="C3846" s="2013">
        <v>461.0</v>
      </c>
      <c r="D3846" s="2013">
        <v>923.0</v>
      </c>
      <c r="E3846" s="2013">
        <v>615.0</v>
      </c>
      <c r="F3846" s="2013">
        <v>615.0</v>
      </c>
      <c r="G3846" s="2013">
        <v>615.0</v>
      </c>
      <c r="H3846" s="2013">
        <v>615.0</v>
      </c>
    </row>
    <row r="3847">
      <c r="B3847" s="2013">
        <v>3845.0</v>
      </c>
      <c r="C3847" s="2013">
        <v>462.0</v>
      </c>
      <c r="D3847" s="2013">
        <v>923.0</v>
      </c>
      <c r="E3847" s="2013">
        <v>615.0</v>
      </c>
      <c r="F3847" s="2013">
        <v>615.0</v>
      </c>
      <c r="G3847" s="2013">
        <v>615.0</v>
      </c>
      <c r="H3847" s="2013">
        <v>615.0</v>
      </c>
    </row>
    <row r="3848">
      <c r="B3848" s="2013">
        <v>3846.0</v>
      </c>
      <c r="C3848" s="2013">
        <v>461.0</v>
      </c>
      <c r="D3848" s="2013">
        <v>923.0</v>
      </c>
      <c r="E3848" s="2013">
        <v>615.0</v>
      </c>
      <c r="F3848" s="2013">
        <v>615.0</v>
      </c>
      <c r="G3848" s="2013">
        <v>616.0</v>
      </c>
      <c r="H3848" s="2013">
        <v>616.0</v>
      </c>
    </row>
    <row r="3849">
      <c r="B3849" s="2013">
        <v>3847.0</v>
      </c>
      <c r="C3849" s="2013">
        <v>462.0</v>
      </c>
      <c r="D3849" s="2013">
        <v>923.0</v>
      </c>
      <c r="E3849" s="2013">
        <v>615.0</v>
      </c>
      <c r="F3849" s="2013">
        <v>615.0</v>
      </c>
      <c r="G3849" s="2013">
        <v>616.0</v>
      </c>
      <c r="H3849" s="2013">
        <v>616.0</v>
      </c>
    </row>
    <row r="3850">
      <c r="B3850" s="2013">
        <v>3848.0</v>
      </c>
      <c r="C3850" s="2013">
        <v>461.0</v>
      </c>
      <c r="D3850" s="2013">
        <v>923.0</v>
      </c>
      <c r="E3850" s="2013">
        <v>616.0</v>
      </c>
      <c r="F3850" s="2013">
        <v>616.0</v>
      </c>
      <c r="G3850" s="2013">
        <v>616.0</v>
      </c>
      <c r="H3850" s="2013">
        <v>616.0</v>
      </c>
    </row>
    <row r="3851">
      <c r="B3851" s="2013">
        <v>3849.0</v>
      </c>
      <c r="C3851" s="2013">
        <v>462.0</v>
      </c>
      <c r="D3851" s="2013">
        <v>923.0</v>
      </c>
      <c r="E3851" s="2013">
        <v>616.0</v>
      </c>
      <c r="F3851" s="2013">
        <v>616.0</v>
      </c>
      <c r="G3851" s="2013">
        <v>616.0</v>
      </c>
      <c r="H3851" s="2013">
        <v>616.0</v>
      </c>
    </row>
    <row r="3852">
      <c r="B3852" s="2013">
        <v>3850.0</v>
      </c>
      <c r="C3852" s="2013">
        <v>462.0</v>
      </c>
      <c r="D3852" s="2013">
        <v>924.0</v>
      </c>
      <c r="E3852" s="2013">
        <v>616.0</v>
      </c>
      <c r="F3852" s="2013">
        <v>616.0</v>
      </c>
      <c r="G3852" s="2013">
        <v>616.0</v>
      </c>
      <c r="H3852" s="2013">
        <v>616.0</v>
      </c>
    </row>
    <row r="3853">
      <c r="B3853" s="2013">
        <v>3851.0</v>
      </c>
      <c r="C3853" s="2013">
        <v>462.0</v>
      </c>
      <c r="D3853" s="2013">
        <v>925.0</v>
      </c>
      <c r="E3853" s="2013">
        <v>616.0</v>
      </c>
      <c r="F3853" s="2013">
        <v>616.0</v>
      </c>
      <c r="G3853" s="2013">
        <v>616.0</v>
      </c>
      <c r="H3853" s="2013">
        <v>616.0</v>
      </c>
    </row>
    <row r="3854">
      <c r="B3854" s="2013">
        <v>3852.0</v>
      </c>
      <c r="C3854" s="2013">
        <v>463.0</v>
      </c>
      <c r="D3854" s="2013">
        <v>925.0</v>
      </c>
      <c r="E3854" s="2013">
        <v>616.0</v>
      </c>
      <c r="F3854" s="2013">
        <v>616.0</v>
      </c>
      <c r="G3854" s="2013">
        <v>616.0</v>
      </c>
      <c r="H3854" s="2013">
        <v>616.0</v>
      </c>
    </row>
    <row r="3855">
      <c r="B3855" s="2013">
        <v>3853.0</v>
      </c>
      <c r="C3855" s="2013">
        <v>462.0</v>
      </c>
      <c r="D3855" s="2013">
        <v>925.0</v>
      </c>
      <c r="E3855" s="2013">
        <v>616.0</v>
      </c>
      <c r="F3855" s="2013">
        <v>616.0</v>
      </c>
      <c r="G3855" s="2013">
        <v>617.0</v>
      </c>
      <c r="H3855" s="2013">
        <v>617.0</v>
      </c>
    </row>
    <row r="3856">
      <c r="B3856" s="2013">
        <v>3854.0</v>
      </c>
      <c r="C3856" s="2013">
        <v>463.0</v>
      </c>
      <c r="D3856" s="2013">
        <v>925.0</v>
      </c>
      <c r="E3856" s="2013">
        <v>616.0</v>
      </c>
      <c r="F3856" s="2013">
        <v>616.0</v>
      </c>
      <c r="G3856" s="2013">
        <v>617.0</v>
      </c>
      <c r="H3856" s="2013">
        <v>617.0</v>
      </c>
    </row>
    <row r="3857">
      <c r="B3857" s="2013">
        <v>3855.0</v>
      </c>
      <c r="C3857" s="2013">
        <v>462.0</v>
      </c>
      <c r="D3857" s="2013">
        <v>925.0</v>
      </c>
      <c r="E3857" s="2013">
        <v>617.0</v>
      </c>
      <c r="F3857" s="2013">
        <v>617.0</v>
      </c>
      <c r="G3857" s="2013">
        <v>617.0</v>
      </c>
      <c r="H3857" s="2013">
        <v>617.0</v>
      </c>
    </row>
    <row r="3858">
      <c r="B3858" s="2013">
        <v>3856.0</v>
      </c>
      <c r="C3858" s="2013">
        <v>463.0</v>
      </c>
      <c r="D3858" s="2013">
        <v>925.0</v>
      </c>
      <c r="E3858" s="2013">
        <v>617.0</v>
      </c>
      <c r="F3858" s="2013">
        <v>617.0</v>
      </c>
      <c r="G3858" s="2013">
        <v>617.0</v>
      </c>
      <c r="H3858" s="2013">
        <v>617.0</v>
      </c>
    </row>
    <row r="3859">
      <c r="B3859" s="2013">
        <v>3857.0</v>
      </c>
      <c r="C3859" s="2013">
        <v>463.0</v>
      </c>
      <c r="D3859" s="2013">
        <v>926.0</v>
      </c>
      <c r="E3859" s="2013">
        <v>617.0</v>
      </c>
      <c r="F3859" s="2013">
        <v>617.0</v>
      </c>
      <c r="G3859" s="2013">
        <v>617.0</v>
      </c>
      <c r="H3859" s="2013">
        <v>617.0</v>
      </c>
    </row>
    <row r="3860">
      <c r="B3860" s="2013">
        <v>3858.0</v>
      </c>
      <c r="C3860" s="2013">
        <v>463.0</v>
      </c>
      <c r="D3860" s="2013">
        <v>925.0</v>
      </c>
      <c r="E3860" s="2013">
        <v>617.0</v>
      </c>
      <c r="F3860" s="2013">
        <v>617.0</v>
      </c>
      <c r="G3860" s="2013">
        <v>618.0</v>
      </c>
      <c r="H3860" s="2013">
        <v>618.0</v>
      </c>
    </row>
    <row r="3861">
      <c r="B3861" s="2013">
        <v>3859.0</v>
      </c>
      <c r="C3861" s="2013">
        <v>463.0</v>
      </c>
      <c r="D3861" s="2013">
        <v>926.0</v>
      </c>
      <c r="E3861" s="2013">
        <v>617.0</v>
      </c>
      <c r="F3861" s="2013">
        <v>617.0</v>
      </c>
      <c r="G3861" s="2013">
        <v>618.0</v>
      </c>
      <c r="H3861" s="2013">
        <v>618.0</v>
      </c>
    </row>
    <row r="3862">
      <c r="B3862" s="2013">
        <v>3860.0</v>
      </c>
      <c r="C3862" s="2013">
        <v>463.0</v>
      </c>
      <c r="D3862" s="2013">
        <v>927.0</v>
      </c>
      <c r="E3862" s="2013">
        <v>617.0</v>
      </c>
      <c r="F3862" s="2013">
        <v>617.0</v>
      </c>
      <c r="G3862" s="2013">
        <v>618.0</v>
      </c>
      <c r="H3862" s="2013">
        <v>618.0</v>
      </c>
    </row>
    <row r="3863">
      <c r="B3863" s="2013">
        <v>3861.0</v>
      </c>
      <c r="C3863" s="2013">
        <v>463.0</v>
      </c>
      <c r="D3863" s="2013">
        <v>926.0</v>
      </c>
      <c r="E3863" s="2013">
        <v>618.0</v>
      </c>
      <c r="F3863" s="2013">
        <v>618.0</v>
      </c>
      <c r="G3863" s="2013">
        <v>618.0</v>
      </c>
      <c r="H3863" s="2013">
        <v>618.0</v>
      </c>
    </row>
    <row r="3864">
      <c r="B3864" s="2013">
        <v>3862.0</v>
      </c>
      <c r="C3864" s="2013">
        <v>463.0</v>
      </c>
      <c r="D3864" s="2013">
        <v>927.0</v>
      </c>
      <c r="E3864" s="2013">
        <v>618.0</v>
      </c>
      <c r="F3864" s="2013">
        <v>618.0</v>
      </c>
      <c r="G3864" s="2013">
        <v>618.0</v>
      </c>
      <c r="H3864" s="2013">
        <v>618.0</v>
      </c>
    </row>
    <row r="3865">
      <c r="B3865" s="2013">
        <v>3863.0</v>
      </c>
      <c r="C3865" s="2013">
        <v>464.0</v>
      </c>
      <c r="D3865" s="2013">
        <v>927.0</v>
      </c>
      <c r="E3865" s="2013">
        <v>618.0</v>
      </c>
      <c r="F3865" s="2013">
        <v>618.0</v>
      </c>
      <c r="G3865" s="2013">
        <v>618.0</v>
      </c>
      <c r="H3865" s="2013">
        <v>618.0</v>
      </c>
    </row>
    <row r="3866">
      <c r="B3866" s="2013">
        <v>3864.0</v>
      </c>
      <c r="C3866" s="2013">
        <v>464.0</v>
      </c>
      <c r="D3866" s="2013">
        <v>928.0</v>
      </c>
      <c r="E3866" s="2013">
        <v>618.0</v>
      </c>
      <c r="F3866" s="2013">
        <v>618.0</v>
      </c>
      <c r="G3866" s="2013">
        <v>618.0</v>
      </c>
      <c r="H3866" s="2013">
        <v>618.0</v>
      </c>
    </row>
    <row r="3867">
      <c r="B3867" s="2013">
        <v>3865.0</v>
      </c>
      <c r="C3867" s="2013">
        <v>464.0</v>
      </c>
      <c r="D3867" s="2013">
        <v>927.0</v>
      </c>
      <c r="E3867" s="2013">
        <v>618.0</v>
      </c>
      <c r="F3867" s="2013">
        <v>618.0</v>
      </c>
      <c r="G3867" s="2013">
        <v>619.0</v>
      </c>
      <c r="H3867" s="2013">
        <v>619.0</v>
      </c>
    </row>
    <row r="3868">
      <c r="B3868" s="2013">
        <v>3866.0</v>
      </c>
      <c r="C3868" s="2013">
        <v>464.0</v>
      </c>
      <c r="D3868" s="2013">
        <v>928.0</v>
      </c>
      <c r="E3868" s="2013">
        <v>618.0</v>
      </c>
      <c r="F3868" s="2013">
        <v>618.0</v>
      </c>
      <c r="G3868" s="2013">
        <v>619.0</v>
      </c>
      <c r="H3868" s="2013">
        <v>619.0</v>
      </c>
    </row>
    <row r="3869">
      <c r="B3869" s="2013">
        <v>3867.0</v>
      </c>
      <c r="C3869" s="2013">
        <v>464.0</v>
      </c>
      <c r="D3869" s="2013">
        <v>929.0</v>
      </c>
      <c r="E3869" s="2013">
        <v>618.0</v>
      </c>
      <c r="F3869" s="2013">
        <v>618.0</v>
      </c>
      <c r="G3869" s="2013">
        <v>619.0</v>
      </c>
      <c r="H3869" s="2013">
        <v>619.0</v>
      </c>
    </row>
    <row r="3870">
      <c r="B3870" s="2013">
        <v>3868.0</v>
      </c>
      <c r="C3870" s="2013">
        <v>464.0</v>
      </c>
      <c r="D3870" s="2013">
        <v>928.0</v>
      </c>
      <c r="E3870" s="2013">
        <v>619.0</v>
      </c>
      <c r="F3870" s="2013">
        <v>619.0</v>
      </c>
      <c r="G3870" s="2013">
        <v>619.0</v>
      </c>
      <c r="H3870" s="2013">
        <v>619.0</v>
      </c>
    </row>
    <row r="3871">
      <c r="B3871" s="2013">
        <v>3869.0</v>
      </c>
      <c r="C3871" s="2013">
        <v>464.0</v>
      </c>
      <c r="D3871" s="2013">
        <v>929.0</v>
      </c>
      <c r="E3871" s="2013">
        <v>619.0</v>
      </c>
      <c r="F3871" s="2013">
        <v>619.0</v>
      </c>
      <c r="G3871" s="2013">
        <v>619.0</v>
      </c>
      <c r="H3871" s="2013">
        <v>619.0</v>
      </c>
    </row>
    <row r="3872">
      <c r="B3872" s="2013">
        <v>3870.0</v>
      </c>
      <c r="C3872" s="2013">
        <v>465.0</v>
      </c>
      <c r="D3872" s="2013">
        <v>929.0</v>
      </c>
      <c r="E3872" s="2013">
        <v>619.0</v>
      </c>
      <c r="F3872" s="2013">
        <v>619.0</v>
      </c>
      <c r="G3872" s="2013">
        <v>619.0</v>
      </c>
      <c r="H3872" s="2013">
        <v>619.0</v>
      </c>
    </row>
    <row r="3873">
      <c r="B3873" s="2013">
        <v>3871.0</v>
      </c>
      <c r="C3873" s="2013">
        <v>464.0</v>
      </c>
      <c r="D3873" s="2013">
        <v>929.0</v>
      </c>
      <c r="E3873" s="2013">
        <v>619.0</v>
      </c>
      <c r="F3873" s="2013">
        <v>619.0</v>
      </c>
      <c r="G3873" s="2013">
        <v>620.0</v>
      </c>
      <c r="H3873" s="2013">
        <v>620.0</v>
      </c>
    </row>
    <row r="3874">
      <c r="B3874" s="2013">
        <v>3872.0</v>
      </c>
      <c r="C3874" s="2013">
        <v>465.0</v>
      </c>
      <c r="D3874" s="2013">
        <v>929.0</v>
      </c>
      <c r="E3874" s="2013">
        <v>619.0</v>
      </c>
      <c r="F3874" s="2013">
        <v>619.0</v>
      </c>
      <c r="G3874" s="2013">
        <v>620.0</v>
      </c>
      <c r="H3874" s="2013">
        <v>620.0</v>
      </c>
    </row>
    <row r="3875">
      <c r="B3875" s="2013">
        <v>3873.0</v>
      </c>
      <c r="C3875" s="2013">
        <v>464.0</v>
      </c>
      <c r="D3875" s="2013">
        <v>929.0</v>
      </c>
      <c r="E3875" s="2013">
        <v>620.0</v>
      </c>
      <c r="F3875" s="2013">
        <v>620.0</v>
      </c>
      <c r="G3875" s="2013">
        <v>620.0</v>
      </c>
      <c r="H3875" s="2013">
        <v>620.0</v>
      </c>
    </row>
    <row r="3876">
      <c r="B3876" s="2013">
        <v>3874.0</v>
      </c>
      <c r="C3876" s="2013">
        <v>465.0</v>
      </c>
      <c r="D3876" s="2013">
        <v>929.0</v>
      </c>
      <c r="E3876" s="2013">
        <v>620.0</v>
      </c>
      <c r="F3876" s="2013">
        <v>620.0</v>
      </c>
      <c r="G3876" s="2013">
        <v>620.0</v>
      </c>
      <c r="H3876" s="2013">
        <v>620.0</v>
      </c>
    </row>
    <row r="3877">
      <c r="B3877" s="2013">
        <v>3875.0</v>
      </c>
      <c r="C3877" s="2013">
        <v>465.0</v>
      </c>
      <c r="D3877" s="2013">
        <v>930.0</v>
      </c>
      <c r="E3877" s="2013">
        <v>620.0</v>
      </c>
      <c r="F3877" s="2013">
        <v>620.0</v>
      </c>
      <c r="G3877" s="2013">
        <v>620.0</v>
      </c>
      <c r="H3877" s="2013">
        <v>620.0</v>
      </c>
    </row>
    <row r="3878">
      <c r="B3878" s="2013">
        <v>3876.0</v>
      </c>
      <c r="C3878" s="2013">
        <v>465.0</v>
      </c>
      <c r="D3878" s="2013">
        <v>931.0</v>
      </c>
      <c r="E3878" s="2013">
        <v>620.0</v>
      </c>
      <c r="F3878" s="2013">
        <v>620.0</v>
      </c>
      <c r="G3878" s="2013">
        <v>620.0</v>
      </c>
      <c r="H3878" s="2013">
        <v>620.0</v>
      </c>
    </row>
    <row r="3879">
      <c r="B3879" s="2013">
        <v>3877.0</v>
      </c>
      <c r="C3879" s="2013">
        <v>466.0</v>
      </c>
      <c r="D3879" s="2013">
        <v>931.0</v>
      </c>
      <c r="E3879" s="2013">
        <v>620.0</v>
      </c>
      <c r="F3879" s="2013">
        <v>620.0</v>
      </c>
      <c r="G3879" s="2013">
        <v>620.0</v>
      </c>
      <c r="H3879" s="2013">
        <v>620.0</v>
      </c>
    </row>
    <row r="3880">
      <c r="B3880" s="2013">
        <v>3878.0</v>
      </c>
      <c r="C3880" s="2013">
        <v>465.0</v>
      </c>
      <c r="D3880" s="2013">
        <v>931.0</v>
      </c>
      <c r="E3880" s="2013">
        <v>620.0</v>
      </c>
      <c r="F3880" s="2013">
        <v>620.0</v>
      </c>
      <c r="G3880" s="2013">
        <v>621.0</v>
      </c>
      <c r="H3880" s="2013">
        <v>621.0</v>
      </c>
    </row>
    <row r="3881">
      <c r="B3881" s="2013">
        <v>3879.0</v>
      </c>
      <c r="C3881" s="2013">
        <v>466.0</v>
      </c>
      <c r="D3881" s="2013">
        <v>931.0</v>
      </c>
      <c r="E3881" s="2013">
        <v>620.0</v>
      </c>
      <c r="F3881" s="2013">
        <v>620.0</v>
      </c>
      <c r="G3881" s="2013">
        <v>621.0</v>
      </c>
      <c r="H3881" s="2013">
        <v>621.0</v>
      </c>
    </row>
    <row r="3882">
      <c r="B3882" s="2013">
        <v>3880.0</v>
      </c>
      <c r="C3882" s="2013">
        <v>465.0</v>
      </c>
      <c r="D3882" s="2013">
        <v>931.0</v>
      </c>
      <c r="E3882" s="2013">
        <v>621.0</v>
      </c>
      <c r="F3882" s="2013">
        <v>621.0</v>
      </c>
      <c r="G3882" s="2013">
        <v>621.0</v>
      </c>
      <c r="H3882" s="2013">
        <v>621.0</v>
      </c>
    </row>
    <row r="3883">
      <c r="B3883" s="2013">
        <v>3881.0</v>
      </c>
      <c r="C3883" s="2013">
        <v>466.0</v>
      </c>
      <c r="D3883" s="2013">
        <v>931.0</v>
      </c>
      <c r="E3883" s="2013">
        <v>621.0</v>
      </c>
      <c r="F3883" s="2013">
        <v>621.0</v>
      </c>
      <c r="G3883" s="2013">
        <v>621.0</v>
      </c>
      <c r="H3883" s="2013">
        <v>621.0</v>
      </c>
    </row>
    <row r="3884">
      <c r="B3884" s="2013">
        <v>3882.0</v>
      </c>
      <c r="C3884" s="2013">
        <v>466.0</v>
      </c>
      <c r="D3884" s="2013">
        <v>932.0</v>
      </c>
      <c r="E3884" s="2013">
        <v>621.0</v>
      </c>
      <c r="F3884" s="2013">
        <v>621.0</v>
      </c>
      <c r="G3884" s="2013">
        <v>621.0</v>
      </c>
      <c r="H3884" s="2013">
        <v>621.0</v>
      </c>
    </row>
    <row r="3885">
      <c r="B3885" s="2013">
        <v>3883.0</v>
      </c>
      <c r="C3885" s="2013">
        <v>466.0</v>
      </c>
      <c r="D3885" s="2013">
        <v>931.0</v>
      </c>
      <c r="E3885" s="2013">
        <v>621.0</v>
      </c>
      <c r="F3885" s="2013">
        <v>621.0</v>
      </c>
      <c r="G3885" s="2013">
        <v>622.0</v>
      </c>
      <c r="H3885" s="2013">
        <v>622.0</v>
      </c>
    </row>
    <row r="3886">
      <c r="B3886" s="2013">
        <v>3884.0</v>
      </c>
      <c r="C3886" s="2013">
        <v>466.0</v>
      </c>
      <c r="D3886" s="2013">
        <v>932.0</v>
      </c>
      <c r="E3886" s="2013">
        <v>621.0</v>
      </c>
      <c r="F3886" s="2013">
        <v>621.0</v>
      </c>
      <c r="G3886" s="2013">
        <v>622.0</v>
      </c>
      <c r="H3886" s="2013">
        <v>622.0</v>
      </c>
    </row>
    <row r="3887">
      <c r="B3887" s="2013">
        <v>3885.0</v>
      </c>
      <c r="C3887" s="2013">
        <v>466.0</v>
      </c>
      <c r="D3887" s="2013">
        <v>933.0</v>
      </c>
      <c r="E3887" s="2013">
        <v>621.0</v>
      </c>
      <c r="F3887" s="2013">
        <v>621.0</v>
      </c>
      <c r="G3887" s="2013">
        <v>622.0</v>
      </c>
      <c r="H3887" s="2013">
        <v>622.0</v>
      </c>
    </row>
    <row r="3888">
      <c r="B3888" s="2013">
        <v>3886.0</v>
      </c>
      <c r="C3888" s="2013">
        <v>466.0</v>
      </c>
      <c r="D3888" s="2013">
        <v>932.0</v>
      </c>
      <c r="E3888" s="2013">
        <v>622.0</v>
      </c>
      <c r="F3888" s="2013">
        <v>622.0</v>
      </c>
      <c r="G3888" s="2013">
        <v>622.0</v>
      </c>
      <c r="H3888" s="2013">
        <v>622.0</v>
      </c>
    </row>
    <row r="3889">
      <c r="B3889" s="2013">
        <v>3887.0</v>
      </c>
      <c r="C3889" s="2013">
        <v>466.0</v>
      </c>
      <c r="D3889" s="2013">
        <v>933.0</v>
      </c>
      <c r="E3889" s="2013">
        <v>622.0</v>
      </c>
      <c r="F3889" s="2013">
        <v>622.0</v>
      </c>
      <c r="G3889" s="2013">
        <v>622.0</v>
      </c>
      <c r="H3889" s="2013">
        <v>622.0</v>
      </c>
    </row>
    <row r="3890">
      <c r="B3890" s="2013">
        <v>3888.0</v>
      </c>
      <c r="C3890" s="2013">
        <v>467.0</v>
      </c>
      <c r="D3890" s="2013">
        <v>933.0</v>
      </c>
      <c r="E3890" s="2013">
        <v>622.0</v>
      </c>
      <c r="F3890" s="2013">
        <v>622.0</v>
      </c>
      <c r="G3890" s="2013">
        <v>622.0</v>
      </c>
      <c r="H3890" s="2013">
        <v>622.0</v>
      </c>
    </row>
    <row r="3891">
      <c r="B3891" s="2013">
        <v>3889.0</v>
      </c>
      <c r="C3891" s="2013">
        <v>467.0</v>
      </c>
      <c r="D3891" s="2013">
        <v>934.0</v>
      </c>
      <c r="E3891" s="2013">
        <v>622.0</v>
      </c>
      <c r="F3891" s="2013">
        <v>622.0</v>
      </c>
      <c r="G3891" s="2013">
        <v>622.0</v>
      </c>
      <c r="H3891" s="2013">
        <v>622.0</v>
      </c>
    </row>
    <row r="3892">
      <c r="B3892" s="2013">
        <v>3890.0</v>
      </c>
      <c r="C3892" s="2013">
        <v>467.0</v>
      </c>
      <c r="D3892" s="2013">
        <v>933.0</v>
      </c>
      <c r="E3892" s="2013">
        <v>622.0</v>
      </c>
      <c r="F3892" s="2013">
        <v>622.0</v>
      </c>
      <c r="G3892" s="2013">
        <v>623.0</v>
      </c>
      <c r="H3892" s="2013">
        <v>623.0</v>
      </c>
    </row>
    <row r="3893">
      <c r="B3893" s="2013">
        <v>3891.0</v>
      </c>
      <c r="C3893" s="2013">
        <v>467.0</v>
      </c>
      <c r="D3893" s="2013">
        <v>934.0</v>
      </c>
      <c r="E3893" s="2013">
        <v>622.0</v>
      </c>
      <c r="F3893" s="2013">
        <v>622.0</v>
      </c>
      <c r="G3893" s="2013">
        <v>623.0</v>
      </c>
      <c r="H3893" s="2013">
        <v>623.0</v>
      </c>
    </row>
    <row r="3894">
      <c r="B3894" s="2013">
        <v>3892.0</v>
      </c>
      <c r="C3894" s="2013">
        <v>467.0</v>
      </c>
      <c r="D3894" s="2013">
        <v>935.0</v>
      </c>
      <c r="E3894" s="2013">
        <v>622.0</v>
      </c>
      <c r="F3894" s="2013">
        <v>622.0</v>
      </c>
      <c r="G3894" s="2013">
        <v>623.0</v>
      </c>
      <c r="H3894" s="2013">
        <v>623.0</v>
      </c>
    </row>
    <row r="3895">
      <c r="B3895" s="2013">
        <v>3893.0</v>
      </c>
      <c r="C3895" s="2013">
        <v>467.0</v>
      </c>
      <c r="D3895" s="2013">
        <v>934.0</v>
      </c>
      <c r="E3895" s="2013">
        <v>623.0</v>
      </c>
      <c r="F3895" s="2013">
        <v>623.0</v>
      </c>
      <c r="G3895" s="2013">
        <v>623.0</v>
      </c>
      <c r="H3895" s="2013">
        <v>623.0</v>
      </c>
    </row>
    <row r="3896">
      <c r="B3896" s="2013">
        <v>3894.0</v>
      </c>
      <c r="C3896" s="2013">
        <v>467.0</v>
      </c>
      <c r="D3896" s="2013">
        <v>935.0</v>
      </c>
      <c r="E3896" s="2013">
        <v>623.0</v>
      </c>
      <c r="F3896" s="2013">
        <v>623.0</v>
      </c>
      <c r="G3896" s="2013">
        <v>623.0</v>
      </c>
      <c r="H3896" s="2013">
        <v>623.0</v>
      </c>
    </row>
    <row r="3897">
      <c r="B3897" s="2013">
        <v>3895.0</v>
      </c>
      <c r="C3897" s="2013">
        <v>468.0</v>
      </c>
      <c r="D3897" s="2013">
        <v>935.0</v>
      </c>
      <c r="E3897" s="2013">
        <v>623.0</v>
      </c>
      <c r="F3897" s="2013">
        <v>623.0</v>
      </c>
      <c r="G3897" s="2013">
        <v>623.0</v>
      </c>
      <c r="H3897" s="2013">
        <v>623.0</v>
      </c>
    </row>
    <row r="3898">
      <c r="B3898" s="2013">
        <v>3896.0</v>
      </c>
      <c r="C3898" s="2013">
        <v>467.0</v>
      </c>
      <c r="D3898" s="2013">
        <v>935.0</v>
      </c>
      <c r="E3898" s="2013">
        <v>623.0</v>
      </c>
      <c r="F3898" s="2013">
        <v>623.0</v>
      </c>
      <c r="G3898" s="2013">
        <v>624.0</v>
      </c>
      <c r="H3898" s="2013">
        <v>624.0</v>
      </c>
    </row>
    <row r="3899">
      <c r="B3899" s="2013">
        <v>3897.0</v>
      </c>
      <c r="C3899" s="2013">
        <v>468.0</v>
      </c>
      <c r="D3899" s="2013">
        <v>935.0</v>
      </c>
      <c r="E3899" s="2013">
        <v>623.0</v>
      </c>
      <c r="F3899" s="2013">
        <v>623.0</v>
      </c>
      <c r="G3899" s="2013">
        <v>624.0</v>
      </c>
      <c r="H3899" s="2013">
        <v>624.0</v>
      </c>
    </row>
    <row r="3900">
      <c r="B3900" s="2013">
        <v>3898.0</v>
      </c>
      <c r="C3900" s="2013">
        <v>467.0</v>
      </c>
      <c r="D3900" s="2013">
        <v>935.0</v>
      </c>
      <c r="E3900" s="2013">
        <v>624.0</v>
      </c>
      <c r="F3900" s="2013">
        <v>624.0</v>
      </c>
      <c r="G3900" s="2013">
        <v>624.0</v>
      </c>
      <c r="H3900" s="2013">
        <v>624.0</v>
      </c>
    </row>
    <row r="3901">
      <c r="B3901" s="2013">
        <v>3899.0</v>
      </c>
      <c r="C3901" s="2013">
        <v>468.0</v>
      </c>
      <c r="D3901" s="2013">
        <v>935.0</v>
      </c>
      <c r="E3901" s="2013">
        <v>624.0</v>
      </c>
      <c r="F3901" s="2013">
        <v>624.0</v>
      </c>
      <c r="G3901" s="2013">
        <v>624.0</v>
      </c>
      <c r="H3901" s="2013">
        <v>624.0</v>
      </c>
    </row>
    <row r="3902">
      <c r="B3902" s="2013">
        <v>3900.0</v>
      </c>
      <c r="C3902" s="2013">
        <v>468.0</v>
      </c>
      <c r="D3902" s="2013">
        <v>936.0</v>
      </c>
      <c r="E3902" s="2013">
        <v>624.0</v>
      </c>
      <c r="F3902" s="2013">
        <v>624.0</v>
      </c>
      <c r="G3902" s="2013">
        <v>624.0</v>
      </c>
      <c r="H3902" s="2013">
        <v>624.0</v>
      </c>
    </row>
    <row r="3903">
      <c r="B3903" s="2013">
        <v>3901.0</v>
      </c>
      <c r="C3903" s="2013">
        <v>468.0</v>
      </c>
      <c r="D3903" s="2013">
        <v>937.0</v>
      </c>
      <c r="E3903" s="2013">
        <v>624.0</v>
      </c>
      <c r="F3903" s="2013">
        <v>624.0</v>
      </c>
      <c r="G3903" s="2013">
        <v>624.0</v>
      </c>
      <c r="H3903" s="2013">
        <v>624.0</v>
      </c>
    </row>
    <row r="3904">
      <c r="B3904" s="2013">
        <v>3902.0</v>
      </c>
      <c r="C3904" s="2013">
        <v>469.0</v>
      </c>
      <c r="D3904" s="2013">
        <v>937.0</v>
      </c>
      <c r="E3904" s="2013">
        <v>624.0</v>
      </c>
      <c r="F3904" s="2013">
        <v>624.0</v>
      </c>
      <c r="G3904" s="2013">
        <v>624.0</v>
      </c>
      <c r="H3904" s="2013">
        <v>624.0</v>
      </c>
    </row>
    <row r="3905">
      <c r="B3905" s="2013">
        <v>3903.0</v>
      </c>
      <c r="C3905" s="2013">
        <v>468.0</v>
      </c>
      <c r="D3905" s="2013">
        <v>937.0</v>
      </c>
      <c r="E3905" s="2013">
        <v>624.0</v>
      </c>
      <c r="F3905" s="2013">
        <v>624.0</v>
      </c>
      <c r="G3905" s="2013">
        <v>625.0</v>
      </c>
      <c r="H3905" s="2013">
        <v>625.0</v>
      </c>
    </row>
    <row r="3906">
      <c r="B3906" s="2013">
        <v>3904.0</v>
      </c>
      <c r="C3906" s="2013">
        <v>469.0</v>
      </c>
      <c r="D3906" s="2013">
        <v>937.0</v>
      </c>
      <c r="E3906" s="2013">
        <v>624.0</v>
      </c>
      <c r="F3906" s="2013">
        <v>624.0</v>
      </c>
      <c r="G3906" s="2013">
        <v>625.0</v>
      </c>
      <c r="H3906" s="2013">
        <v>625.0</v>
      </c>
    </row>
    <row r="3907">
      <c r="B3907" s="2013">
        <v>3905.0</v>
      </c>
      <c r="C3907" s="2013">
        <v>468.0</v>
      </c>
      <c r="D3907" s="2013">
        <v>937.0</v>
      </c>
      <c r="E3907" s="2013">
        <v>625.0</v>
      </c>
      <c r="F3907" s="2013">
        <v>625.0</v>
      </c>
      <c r="G3907" s="2013">
        <v>625.0</v>
      </c>
      <c r="H3907" s="2013">
        <v>625.0</v>
      </c>
    </row>
    <row r="3908">
      <c r="B3908" s="2013">
        <v>3906.0</v>
      </c>
      <c r="C3908" s="2013">
        <v>469.0</v>
      </c>
      <c r="D3908" s="2013">
        <v>937.0</v>
      </c>
      <c r="E3908" s="2013">
        <v>625.0</v>
      </c>
      <c r="F3908" s="2013">
        <v>625.0</v>
      </c>
      <c r="G3908" s="2013">
        <v>625.0</v>
      </c>
      <c r="H3908" s="2013">
        <v>625.0</v>
      </c>
    </row>
    <row r="3909">
      <c r="B3909" s="2013">
        <v>3907.0</v>
      </c>
      <c r="C3909" s="2013">
        <v>469.0</v>
      </c>
      <c r="D3909" s="2013">
        <v>938.0</v>
      </c>
      <c r="E3909" s="2013">
        <v>625.0</v>
      </c>
      <c r="F3909" s="2013">
        <v>625.0</v>
      </c>
      <c r="G3909" s="2013">
        <v>625.0</v>
      </c>
      <c r="H3909" s="2013">
        <v>625.0</v>
      </c>
    </row>
    <row r="3910">
      <c r="B3910" s="2013">
        <v>3908.0</v>
      </c>
      <c r="C3910" s="2013">
        <v>469.0</v>
      </c>
      <c r="D3910" s="2013">
        <v>937.0</v>
      </c>
      <c r="E3910" s="2013">
        <v>625.0</v>
      </c>
      <c r="F3910" s="2013">
        <v>625.0</v>
      </c>
      <c r="G3910" s="2013">
        <v>626.0</v>
      </c>
      <c r="H3910" s="2013">
        <v>626.0</v>
      </c>
    </row>
    <row r="3911">
      <c r="B3911" s="2013">
        <v>3909.0</v>
      </c>
      <c r="C3911" s="2013">
        <v>469.0</v>
      </c>
      <c r="D3911" s="2013">
        <v>938.0</v>
      </c>
      <c r="E3911" s="2013">
        <v>625.0</v>
      </c>
      <c r="F3911" s="2013">
        <v>625.0</v>
      </c>
      <c r="G3911" s="2013">
        <v>626.0</v>
      </c>
      <c r="H3911" s="2013">
        <v>626.0</v>
      </c>
    </row>
    <row r="3912">
      <c r="B3912" s="2013">
        <v>3910.0</v>
      </c>
      <c r="C3912" s="2013">
        <v>469.0</v>
      </c>
      <c r="D3912" s="2013">
        <v>939.0</v>
      </c>
      <c r="E3912" s="2013">
        <v>625.0</v>
      </c>
      <c r="F3912" s="2013">
        <v>625.0</v>
      </c>
      <c r="G3912" s="2013">
        <v>626.0</v>
      </c>
      <c r="H3912" s="2013">
        <v>626.0</v>
      </c>
    </row>
    <row r="3913">
      <c r="B3913" s="2013">
        <v>3911.0</v>
      </c>
      <c r="C3913" s="2013">
        <v>469.0</v>
      </c>
      <c r="D3913" s="2013">
        <v>938.0</v>
      </c>
      <c r="E3913" s="2013">
        <v>626.0</v>
      </c>
      <c r="F3913" s="2013">
        <v>626.0</v>
      </c>
      <c r="G3913" s="2013">
        <v>626.0</v>
      </c>
      <c r="H3913" s="2013">
        <v>626.0</v>
      </c>
    </row>
    <row r="3914">
      <c r="B3914" s="2013">
        <v>3912.0</v>
      </c>
      <c r="C3914" s="2013">
        <v>469.0</v>
      </c>
      <c r="D3914" s="2013">
        <v>939.0</v>
      </c>
      <c r="E3914" s="2013">
        <v>626.0</v>
      </c>
      <c r="F3914" s="2013">
        <v>626.0</v>
      </c>
      <c r="G3914" s="2013">
        <v>626.0</v>
      </c>
      <c r="H3914" s="2013">
        <v>626.0</v>
      </c>
    </row>
    <row r="3915">
      <c r="B3915" s="2013">
        <v>3913.0</v>
      </c>
      <c r="C3915" s="2013">
        <v>470.0</v>
      </c>
      <c r="D3915" s="2013">
        <v>939.0</v>
      </c>
      <c r="E3915" s="2013">
        <v>626.0</v>
      </c>
      <c r="F3915" s="2013">
        <v>626.0</v>
      </c>
      <c r="G3915" s="2013">
        <v>626.0</v>
      </c>
      <c r="H3915" s="2013">
        <v>626.0</v>
      </c>
    </row>
    <row r="3916">
      <c r="B3916" s="2013">
        <v>3914.0</v>
      </c>
      <c r="C3916" s="2013">
        <v>470.0</v>
      </c>
      <c r="D3916" s="2013">
        <v>940.0</v>
      </c>
      <c r="E3916" s="2013">
        <v>626.0</v>
      </c>
      <c r="F3916" s="2013">
        <v>626.0</v>
      </c>
      <c r="G3916" s="2013">
        <v>626.0</v>
      </c>
      <c r="H3916" s="2013">
        <v>626.0</v>
      </c>
    </row>
    <row r="3917">
      <c r="B3917" s="2013">
        <v>3915.0</v>
      </c>
      <c r="C3917" s="2013">
        <v>470.0</v>
      </c>
      <c r="D3917" s="2013">
        <v>939.0</v>
      </c>
      <c r="E3917" s="2013">
        <v>626.0</v>
      </c>
      <c r="F3917" s="2013">
        <v>626.0</v>
      </c>
      <c r="G3917" s="2013">
        <v>627.0</v>
      </c>
      <c r="H3917" s="2013">
        <v>627.0</v>
      </c>
    </row>
    <row r="3918">
      <c r="B3918" s="2013">
        <v>3916.0</v>
      </c>
      <c r="C3918" s="2013">
        <v>470.0</v>
      </c>
      <c r="D3918" s="2013">
        <v>940.0</v>
      </c>
      <c r="E3918" s="2013">
        <v>626.0</v>
      </c>
      <c r="F3918" s="2013">
        <v>626.0</v>
      </c>
      <c r="G3918" s="2013">
        <v>627.0</v>
      </c>
      <c r="H3918" s="2013">
        <v>627.0</v>
      </c>
    </row>
    <row r="3919">
      <c r="B3919" s="2013">
        <v>3917.0</v>
      </c>
      <c r="C3919" s="2013">
        <v>470.0</v>
      </c>
      <c r="D3919" s="2013">
        <v>941.0</v>
      </c>
      <c r="E3919" s="2013">
        <v>626.0</v>
      </c>
      <c r="F3919" s="2013">
        <v>626.0</v>
      </c>
      <c r="G3919" s="2013">
        <v>627.0</v>
      </c>
      <c r="H3919" s="2013">
        <v>627.0</v>
      </c>
    </row>
    <row r="3920">
      <c r="B3920" s="2013">
        <v>3918.0</v>
      </c>
      <c r="C3920" s="2013">
        <v>470.0</v>
      </c>
      <c r="D3920" s="2013">
        <v>940.0</v>
      </c>
      <c r="E3920" s="2013">
        <v>627.0</v>
      </c>
      <c r="F3920" s="2013">
        <v>627.0</v>
      </c>
      <c r="G3920" s="2013">
        <v>627.0</v>
      </c>
      <c r="H3920" s="2013">
        <v>627.0</v>
      </c>
    </row>
    <row r="3921">
      <c r="B3921" s="2013">
        <v>3919.0</v>
      </c>
      <c r="C3921" s="2013">
        <v>470.0</v>
      </c>
      <c r="D3921" s="2013">
        <v>941.0</v>
      </c>
      <c r="E3921" s="2013">
        <v>627.0</v>
      </c>
      <c r="F3921" s="2013">
        <v>627.0</v>
      </c>
      <c r="G3921" s="2013">
        <v>627.0</v>
      </c>
      <c r="H3921" s="2013">
        <v>627.0</v>
      </c>
    </row>
    <row r="3922">
      <c r="B3922" s="2013">
        <v>3920.0</v>
      </c>
      <c r="C3922" s="2013">
        <v>471.0</v>
      </c>
      <c r="D3922" s="2013">
        <v>941.0</v>
      </c>
      <c r="E3922" s="2013">
        <v>627.0</v>
      </c>
      <c r="F3922" s="2013">
        <v>627.0</v>
      </c>
      <c r="G3922" s="2013">
        <v>627.0</v>
      </c>
      <c r="H3922" s="2013">
        <v>627.0</v>
      </c>
    </row>
    <row r="3923">
      <c r="B3923" s="2013">
        <v>3921.0</v>
      </c>
      <c r="C3923" s="2013">
        <v>470.0</v>
      </c>
      <c r="D3923" s="2013">
        <v>941.0</v>
      </c>
      <c r="E3923" s="2013">
        <v>627.0</v>
      </c>
      <c r="F3923" s="2013">
        <v>627.0</v>
      </c>
      <c r="G3923" s="2013">
        <v>628.0</v>
      </c>
      <c r="H3923" s="2013">
        <v>628.0</v>
      </c>
    </row>
    <row r="3924">
      <c r="B3924" s="2013">
        <v>3922.0</v>
      </c>
      <c r="C3924" s="2013">
        <v>471.0</v>
      </c>
      <c r="D3924" s="2013">
        <v>941.0</v>
      </c>
      <c r="E3924" s="2013">
        <v>627.0</v>
      </c>
      <c r="F3924" s="2013">
        <v>627.0</v>
      </c>
      <c r="G3924" s="2013">
        <v>628.0</v>
      </c>
      <c r="H3924" s="2013">
        <v>628.0</v>
      </c>
    </row>
    <row r="3925">
      <c r="B3925" s="2013">
        <v>3923.0</v>
      </c>
      <c r="C3925" s="2013">
        <v>470.0</v>
      </c>
      <c r="D3925" s="2013">
        <v>941.0</v>
      </c>
      <c r="E3925" s="2013">
        <v>628.0</v>
      </c>
      <c r="F3925" s="2013">
        <v>628.0</v>
      </c>
      <c r="G3925" s="2013">
        <v>628.0</v>
      </c>
      <c r="H3925" s="2013">
        <v>628.0</v>
      </c>
    </row>
    <row r="3926">
      <c r="B3926" s="2013">
        <v>3924.0</v>
      </c>
      <c r="C3926" s="2013">
        <v>471.0</v>
      </c>
      <c r="D3926" s="2013">
        <v>941.0</v>
      </c>
      <c r="E3926" s="2013">
        <v>628.0</v>
      </c>
      <c r="F3926" s="2013">
        <v>628.0</v>
      </c>
      <c r="G3926" s="2013">
        <v>628.0</v>
      </c>
      <c r="H3926" s="2013">
        <v>628.0</v>
      </c>
    </row>
    <row r="3927">
      <c r="B3927" s="2013">
        <v>3925.0</v>
      </c>
      <c r="C3927" s="2013">
        <v>471.0</v>
      </c>
      <c r="D3927" s="2013">
        <v>942.0</v>
      </c>
      <c r="E3927" s="2013">
        <v>628.0</v>
      </c>
      <c r="F3927" s="2013">
        <v>628.0</v>
      </c>
      <c r="G3927" s="2013">
        <v>628.0</v>
      </c>
      <c r="H3927" s="2013">
        <v>628.0</v>
      </c>
    </row>
    <row r="3928">
      <c r="B3928" s="2013">
        <v>3926.0</v>
      </c>
      <c r="C3928" s="2013">
        <v>471.0</v>
      </c>
      <c r="D3928" s="2013">
        <v>943.0</v>
      </c>
      <c r="E3928" s="2013">
        <v>628.0</v>
      </c>
      <c r="F3928" s="2013">
        <v>628.0</v>
      </c>
      <c r="G3928" s="2013">
        <v>628.0</v>
      </c>
      <c r="H3928" s="2013">
        <v>628.0</v>
      </c>
    </row>
    <row r="3929">
      <c r="B3929" s="2013">
        <v>3927.0</v>
      </c>
      <c r="C3929" s="2013">
        <v>472.0</v>
      </c>
      <c r="D3929" s="2013">
        <v>943.0</v>
      </c>
      <c r="E3929" s="2013">
        <v>628.0</v>
      </c>
      <c r="F3929" s="2013">
        <v>628.0</v>
      </c>
      <c r="G3929" s="2013">
        <v>628.0</v>
      </c>
      <c r="H3929" s="2013">
        <v>628.0</v>
      </c>
    </row>
    <row r="3930">
      <c r="B3930" s="2013">
        <v>3928.0</v>
      </c>
      <c r="C3930" s="2013">
        <v>471.0</v>
      </c>
      <c r="D3930" s="2013">
        <v>943.0</v>
      </c>
      <c r="E3930" s="2013">
        <v>628.0</v>
      </c>
      <c r="F3930" s="2013">
        <v>628.0</v>
      </c>
      <c r="G3930" s="2013">
        <v>629.0</v>
      </c>
      <c r="H3930" s="2013">
        <v>629.0</v>
      </c>
    </row>
    <row r="3931">
      <c r="B3931" s="2013">
        <v>3929.0</v>
      </c>
      <c r="C3931" s="2013">
        <v>472.0</v>
      </c>
      <c r="D3931" s="2013">
        <v>943.0</v>
      </c>
      <c r="E3931" s="2013">
        <v>628.0</v>
      </c>
      <c r="F3931" s="2013">
        <v>628.0</v>
      </c>
      <c r="G3931" s="2013">
        <v>629.0</v>
      </c>
      <c r="H3931" s="2013">
        <v>629.0</v>
      </c>
    </row>
    <row r="3932">
      <c r="B3932" s="2013">
        <v>3930.0</v>
      </c>
      <c r="C3932" s="2013">
        <v>471.0</v>
      </c>
      <c r="D3932" s="2013">
        <v>943.0</v>
      </c>
      <c r="E3932" s="2013">
        <v>629.0</v>
      </c>
      <c r="F3932" s="2013">
        <v>629.0</v>
      </c>
      <c r="G3932" s="2013">
        <v>629.0</v>
      </c>
      <c r="H3932" s="2013">
        <v>629.0</v>
      </c>
    </row>
    <row r="3933">
      <c r="B3933" s="2013">
        <v>3931.0</v>
      </c>
      <c r="C3933" s="2013">
        <v>472.0</v>
      </c>
      <c r="D3933" s="2013">
        <v>943.0</v>
      </c>
      <c r="E3933" s="2013">
        <v>629.0</v>
      </c>
      <c r="F3933" s="2013">
        <v>629.0</v>
      </c>
      <c r="G3933" s="2013">
        <v>629.0</v>
      </c>
      <c r="H3933" s="2013">
        <v>629.0</v>
      </c>
    </row>
    <row r="3934">
      <c r="B3934" s="2013">
        <v>3932.0</v>
      </c>
      <c r="C3934" s="2013">
        <v>472.0</v>
      </c>
      <c r="D3934" s="2013">
        <v>944.0</v>
      </c>
      <c r="E3934" s="2013">
        <v>629.0</v>
      </c>
      <c r="F3934" s="2013">
        <v>629.0</v>
      </c>
      <c r="G3934" s="2013">
        <v>629.0</v>
      </c>
      <c r="H3934" s="2013">
        <v>629.0</v>
      </c>
    </row>
    <row r="3935">
      <c r="B3935" s="2013">
        <v>3933.0</v>
      </c>
      <c r="C3935" s="2013">
        <v>472.0</v>
      </c>
      <c r="D3935" s="2013">
        <v>943.0</v>
      </c>
      <c r="E3935" s="2013">
        <v>629.0</v>
      </c>
      <c r="F3935" s="2013">
        <v>629.0</v>
      </c>
      <c r="G3935" s="2013">
        <v>630.0</v>
      </c>
      <c r="H3935" s="2013">
        <v>630.0</v>
      </c>
    </row>
    <row r="3936">
      <c r="B3936" s="2013">
        <v>3934.0</v>
      </c>
      <c r="C3936" s="2013">
        <v>472.0</v>
      </c>
      <c r="D3936" s="2013">
        <v>944.0</v>
      </c>
      <c r="E3936" s="2013">
        <v>629.0</v>
      </c>
      <c r="F3936" s="2013">
        <v>629.0</v>
      </c>
      <c r="G3936" s="2013">
        <v>630.0</v>
      </c>
      <c r="H3936" s="2013">
        <v>630.0</v>
      </c>
    </row>
    <row r="3937">
      <c r="B3937" s="2013">
        <v>3935.0</v>
      </c>
      <c r="C3937" s="2013">
        <v>472.0</v>
      </c>
      <c r="D3937" s="2013">
        <v>945.0</v>
      </c>
      <c r="E3937" s="2013">
        <v>629.0</v>
      </c>
      <c r="F3937" s="2013">
        <v>629.0</v>
      </c>
      <c r="G3937" s="2013">
        <v>630.0</v>
      </c>
      <c r="H3937" s="2013">
        <v>630.0</v>
      </c>
    </row>
    <row r="3938">
      <c r="B3938" s="2013">
        <v>3936.0</v>
      </c>
      <c r="C3938" s="2013">
        <v>472.0</v>
      </c>
      <c r="D3938" s="2013">
        <v>944.0</v>
      </c>
      <c r="E3938" s="2013">
        <v>630.0</v>
      </c>
      <c r="F3938" s="2013">
        <v>630.0</v>
      </c>
      <c r="G3938" s="2013">
        <v>630.0</v>
      </c>
      <c r="H3938" s="2013">
        <v>630.0</v>
      </c>
    </row>
    <row r="3939">
      <c r="B3939" s="2013">
        <v>3937.0</v>
      </c>
      <c r="C3939" s="2013">
        <v>472.0</v>
      </c>
      <c r="D3939" s="2013">
        <v>945.0</v>
      </c>
      <c r="E3939" s="2013">
        <v>630.0</v>
      </c>
      <c r="F3939" s="2013">
        <v>630.0</v>
      </c>
      <c r="G3939" s="2013">
        <v>630.0</v>
      </c>
      <c r="H3939" s="2013">
        <v>630.0</v>
      </c>
    </row>
    <row r="3940">
      <c r="B3940" s="2013">
        <v>3938.0</v>
      </c>
      <c r="C3940" s="2013">
        <v>473.0</v>
      </c>
      <c r="D3940" s="2013">
        <v>945.0</v>
      </c>
      <c r="E3940" s="2013">
        <v>630.0</v>
      </c>
      <c r="F3940" s="2013">
        <v>630.0</v>
      </c>
      <c r="G3940" s="2013">
        <v>630.0</v>
      </c>
      <c r="H3940" s="2013">
        <v>630.0</v>
      </c>
    </row>
    <row r="3941">
      <c r="B3941" s="2013">
        <v>3939.0</v>
      </c>
      <c r="C3941" s="2013">
        <v>473.0</v>
      </c>
      <c r="D3941" s="2013">
        <v>946.0</v>
      </c>
      <c r="E3941" s="2013">
        <v>630.0</v>
      </c>
      <c r="F3941" s="2013">
        <v>630.0</v>
      </c>
      <c r="G3941" s="2013">
        <v>630.0</v>
      </c>
      <c r="H3941" s="2013">
        <v>630.0</v>
      </c>
    </row>
    <row r="3942">
      <c r="B3942" s="2013">
        <v>3940.0</v>
      </c>
      <c r="C3942" s="2013">
        <v>473.0</v>
      </c>
      <c r="D3942" s="2013">
        <v>945.0</v>
      </c>
      <c r="E3942" s="2013">
        <v>630.0</v>
      </c>
      <c r="F3942" s="2013">
        <v>630.0</v>
      </c>
      <c r="G3942" s="2013">
        <v>631.0</v>
      </c>
      <c r="H3942" s="2013">
        <v>631.0</v>
      </c>
    </row>
    <row r="3943">
      <c r="B3943" s="2013">
        <v>3941.0</v>
      </c>
      <c r="C3943" s="2013">
        <v>473.0</v>
      </c>
      <c r="D3943" s="2013">
        <v>946.0</v>
      </c>
      <c r="E3943" s="2013">
        <v>630.0</v>
      </c>
      <c r="F3943" s="2013">
        <v>630.0</v>
      </c>
      <c r="G3943" s="2013">
        <v>631.0</v>
      </c>
      <c r="H3943" s="2013">
        <v>631.0</v>
      </c>
    </row>
    <row r="3944">
      <c r="B3944" s="2013">
        <v>3942.0</v>
      </c>
      <c r="C3944" s="2013">
        <v>473.0</v>
      </c>
      <c r="D3944" s="2013">
        <v>947.0</v>
      </c>
      <c r="E3944" s="2013">
        <v>630.0</v>
      </c>
      <c r="F3944" s="2013">
        <v>630.0</v>
      </c>
      <c r="G3944" s="2013">
        <v>631.0</v>
      </c>
      <c r="H3944" s="2013">
        <v>631.0</v>
      </c>
    </row>
    <row r="3945">
      <c r="B3945" s="2013">
        <v>3943.0</v>
      </c>
      <c r="C3945" s="2013">
        <v>473.0</v>
      </c>
      <c r="D3945" s="2013">
        <v>946.0</v>
      </c>
      <c r="E3945" s="2013">
        <v>631.0</v>
      </c>
      <c r="F3945" s="2013">
        <v>631.0</v>
      </c>
      <c r="G3945" s="2013">
        <v>631.0</v>
      </c>
      <c r="H3945" s="2013">
        <v>631.0</v>
      </c>
    </row>
    <row r="3946">
      <c r="B3946" s="2013">
        <v>3944.0</v>
      </c>
      <c r="C3946" s="2013">
        <v>473.0</v>
      </c>
      <c r="D3946" s="2013">
        <v>947.0</v>
      </c>
      <c r="E3946" s="2013">
        <v>631.0</v>
      </c>
      <c r="F3946" s="2013">
        <v>631.0</v>
      </c>
      <c r="G3946" s="2013">
        <v>631.0</v>
      </c>
      <c r="H3946" s="2013">
        <v>631.0</v>
      </c>
    </row>
    <row r="3947">
      <c r="B3947" s="2013">
        <v>3945.0</v>
      </c>
      <c r="C3947" s="2013">
        <v>474.0</v>
      </c>
      <c r="D3947" s="2013">
        <v>947.0</v>
      </c>
      <c r="E3947" s="2013">
        <v>631.0</v>
      </c>
      <c r="F3947" s="2013">
        <v>631.0</v>
      </c>
      <c r="G3947" s="2013">
        <v>631.0</v>
      </c>
      <c r="H3947" s="2013">
        <v>631.0</v>
      </c>
    </row>
    <row r="3948">
      <c r="B3948" s="2013">
        <v>3946.0</v>
      </c>
      <c r="C3948" s="2013">
        <v>473.0</v>
      </c>
      <c r="D3948" s="2013">
        <v>947.0</v>
      </c>
      <c r="E3948" s="2013">
        <v>631.0</v>
      </c>
      <c r="F3948" s="2013">
        <v>631.0</v>
      </c>
      <c r="G3948" s="2013">
        <v>632.0</v>
      </c>
      <c r="H3948" s="2013">
        <v>632.0</v>
      </c>
    </row>
    <row r="3949">
      <c r="B3949" s="2013">
        <v>3947.0</v>
      </c>
      <c r="C3949" s="2013">
        <v>474.0</v>
      </c>
      <c r="D3949" s="2013">
        <v>947.0</v>
      </c>
      <c r="E3949" s="2013">
        <v>631.0</v>
      </c>
      <c r="F3949" s="2013">
        <v>631.0</v>
      </c>
      <c r="G3949" s="2013">
        <v>632.0</v>
      </c>
      <c r="H3949" s="2013">
        <v>632.0</v>
      </c>
    </row>
    <row r="3950">
      <c r="B3950" s="2013">
        <v>3948.0</v>
      </c>
      <c r="C3950" s="2013">
        <v>473.0</v>
      </c>
      <c r="D3950" s="2013">
        <v>947.0</v>
      </c>
      <c r="E3950" s="2013">
        <v>632.0</v>
      </c>
      <c r="F3950" s="2013">
        <v>632.0</v>
      </c>
      <c r="G3950" s="2013">
        <v>632.0</v>
      </c>
      <c r="H3950" s="2013">
        <v>632.0</v>
      </c>
    </row>
    <row r="3951">
      <c r="B3951" s="2013">
        <v>3949.0</v>
      </c>
      <c r="C3951" s="2013">
        <v>474.0</v>
      </c>
      <c r="D3951" s="2013">
        <v>947.0</v>
      </c>
      <c r="E3951" s="2013">
        <v>632.0</v>
      </c>
      <c r="F3951" s="2013">
        <v>632.0</v>
      </c>
      <c r="G3951" s="2013">
        <v>632.0</v>
      </c>
      <c r="H3951" s="2013">
        <v>632.0</v>
      </c>
    </row>
    <row r="3952">
      <c r="B3952" s="2013">
        <v>3950.0</v>
      </c>
      <c r="C3952" s="2013">
        <v>474.0</v>
      </c>
      <c r="D3952" s="2013">
        <v>948.0</v>
      </c>
      <c r="E3952" s="2013">
        <v>632.0</v>
      </c>
      <c r="F3952" s="2013">
        <v>632.0</v>
      </c>
      <c r="G3952" s="2013">
        <v>632.0</v>
      </c>
      <c r="H3952" s="2013">
        <v>632.0</v>
      </c>
    </row>
    <row r="3953">
      <c r="B3953" s="2013">
        <v>3951.0</v>
      </c>
      <c r="C3953" s="2013">
        <v>474.0</v>
      </c>
      <c r="D3953" s="2013">
        <v>949.0</v>
      </c>
      <c r="E3953" s="2013">
        <v>632.0</v>
      </c>
      <c r="F3953" s="2013">
        <v>632.0</v>
      </c>
      <c r="G3953" s="2013">
        <v>632.0</v>
      </c>
      <c r="H3953" s="2013">
        <v>632.0</v>
      </c>
    </row>
    <row r="3954">
      <c r="B3954" s="2013">
        <v>3952.0</v>
      </c>
      <c r="C3954" s="2013">
        <v>475.0</v>
      </c>
      <c r="D3954" s="2013">
        <v>949.0</v>
      </c>
      <c r="E3954" s="2013">
        <v>632.0</v>
      </c>
      <c r="F3954" s="2013">
        <v>632.0</v>
      </c>
      <c r="G3954" s="2013">
        <v>632.0</v>
      </c>
      <c r="H3954" s="2013">
        <v>632.0</v>
      </c>
    </row>
    <row r="3955">
      <c r="B3955" s="2013">
        <v>3953.0</v>
      </c>
      <c r="C3955" s="2013">
        <v>474.0</v>
      </c>
      <c r="D3955" s="2013">
        <v>949.0</v>
      </c>
      <c r="E3955" s="2013">
        <v>632.0</v>
      </c>
      <c r="F3955" s="2013">
        <v>632.0</v>
      </c>
      <c r="G3955" s="2013">
        <v>633.0</v>
      </c>
      <c r="H3955" s="2013">
        <v>633.0</v>
      </c>
    </row>
    <row r="3956">
      <c r="B3956" s="2013">
        <v>3954.0</v>
      </c>
      <c r="C3956" s="2013">
        <v>475.0</v>
      </c>
      <c r="D3956" s="2013">
        <v>949.0</v>
      </c>
      <c r="E3956" s="2013">
        <v>632.0</v>
      </c>
      <c r="F3956" s="2013">
        <v>632.0</v>
      </c>
      <c r="G3956" s="2013">
        <v>633.0</v>
      </c>
      <c r="H3956" s="2013">
        <v>633.0</v>
      </c>
    </row>
    <row r="3957">
      <c r="B3957" s="2013">
        <v>3955.0</v>
      </c>
      <c r="C3957" s="2013">
        <v>474.0</v>
      </c>
      <c r="D3957" s="2013">
        <v>949.0</v>
      </c>
      <c r="E3957" s="2013">
        <v>633.0</v>
      </c>
      <c r="F3957" s="2013">
        <v>633.0</v>
      </c>
      <c r="G3957" s="2013">
        <v>633.0</v>
      </c>
      <c r="H3957" s="2013">
        <v>633.0</v>
      </c>
    </row>
    <row r="3958">
      <c r="B3958" s="2013">
        <v>3956.0</v>
      </c>
      <c r="C3958" s="2013">
        <v>475.0</v>
      </c>
      <c r="D3958" s="2013">
        <v>949.0</v>
      </c>
      <c r="E3958" s="2013">
        <v>633.0</v>
      </c>
      <c r="F3958" s="2013">
        <v>633.0</v>
      </c>
      <c r="G3958" s="2013">
        <v>633.0</v>
      </c>
      <c r="H3958" s="2013">
        <v>633.0</v>
      </c>
    </row>
    <row r="3959">
      <c r="B3959" s="2013">
        <v>3957.0</v>
      </c>
      <c r="C3959" s="2013">
        <v>475.0</v>
      </c>
      <c r="D3959" s="2013">
        <v>950.0</v>
      </c>
      <c r="E3959" s="2013">
        <v>633.0</v>
      </c>
      <c r="F3959" s="2013">
        <v>633.0</v>
      </c>
      <c r="G3959" s="2013">
        <v>633.0</v>
      </c>
      <c r="H3959" s="2013">
        <v>633.0</v>
      </c>
    </row>
    <row r="3960">
      <c r="B3960" s="2013">
        <v>3958.0</v>
      </c>
      <c r="C3960" s="2013">
        <v>475.0</v>
      </c>
      <c r="D3960" s="2013">
        <v>949.0</v>
      </c>
      <c r="E3960" s="2013">
        <v>633.0</v>
      </c>
      <c r="F3960" s="2013">
        <v>633.0</v>
      </c>
      <c r="G3960" s="2013">
        <v>634.0</v>
      </c>
      <c r="H3960" s="2013">
        <v>634.0</v>
      </c>
    </row>
    <row r="3961">
      <c r="B3961" s="2013">
        <v>3959.0</v>
      </c>
      <c r="C3961" s="2013">
        <v>475.0</v>
      </c>
      <c r="D3961" s="2013">
        <v>950.0</v>
      </c>
      <c r="E3961" s="2013">
        <v>633.0</v>
      </c>
      <c r="F3961" s="2013">
        <v>633.0</v>
      </c>
      <c r="G3961" s="2013">
        <v>634.0</v>
      </c>
      <c r="H3961" s="2013">
        <v>634.0</v>
      </c>
    </row>
    <row r="3962">
      <c r="B3962" s="2013">
        <v>3960.0</v>
      </c>
      <c r="C3962" s="2013">
        <v>475.0</v>
      </c>
      <c r="D3962" s="2013">
        <v>951.0</v>
      </c>
      <c r="E3962" s="2013">
        <v>633.0</v>
      </c>
      <c r="F3962" s="2013">
        <v>633.0</v>
      </c>
      <c r="G3962" s="2013">
        <v>634.0</v>
      </c>
      <c r="H3962" s="2013">
        <v>634.0</v>
      </c>
    </row>
    <row r="3963">
      <c r="B3963" s="2013">
        <v>3961.0</v>
      </c>
      <c r="C3963" s="2013">
        <v>475.0</v>
      </c>
      <c r="D3963" s="2013">
        <v>950.0</v>
      </c>
      <c r="E3963" s="2013">
        <v>634.0</v>
      </c>
      <c r="F3963" s="2013">
        <v>634.0</v>
      </c>
      <c r="G3963" s="2013">
        <v>634.0</v>
      </c>
      <c r="H3963" s="2013">
        <v>634.0</v>
      </c>
    </row>
    <row r="3964">
      <c r="B3964" s="2013">
        <v>3962.0</v>
      </c>
      <c r="C3964" s="2013">
        <v>475.0</v>
      </c>
      <c r="D3964" s="2013">
        <v>951.0</v>
      </c>
      <c r="E3964" s="2013">
        <v>634.0</v>
      </c>
      <c r="F3964" s="2013">
        <v>634.0</v>
      </c>
      <c r="G3964" s="2013">
        <v>634.0</v>
      </c>
      <c r="H3964" s="2013">
        <v>634.0</v>
      </c>
    </row>
    <row r="3965">
      <c r="B3965" s="2013">
        <v>3963.0</v>
      </c>
      <c r="C3965" s="2013">
        <v>476.0</v>
      </c>
      <c r="D3965" s="2013">
        <v>951.0</v>
      </c>
      <c r="E3965" s="2013">
        <v>634.0</v>
      </c>
      <c r="F3965" s="2013">
        <v>634.0</v>
      </c>
      <c r="G3965" s="2013">
        <v>634.0</v>
      </c>
      <c r="H3965" s="2013">
        <v>634.0</v>
      </c>
    </row>
    <row r="3966">
      <c r="B3966" s="2013">
        <v>3964.0</v>
      </c>
      <c r="C3966" s="2013">
        <v>476.0</v>
      </c>
      <c r="D3966" s="2013">
        <v>952.0</v>
      </c>
      <c r="E3966" s="2013">
        <v>634.0</v>
      </c>
      <c r="F3966" s="2013">
        <v>634.0</v>
      </c>
      <c r="G3966" s="2013">
        <v>634.0</v>
      </c>
      <c r="H3966" s="2013">
        <v>634.0</v>
      </c>
    </row>
    <row r="3967">
      <c r="B3967" s="2013">
        <v>3965.0</v>
      </c>
      <c r="C3967" s="2013">
        <v>476.0</v>
      </c>
      <c r="D3967" s="2013">
        <v>951.0</v>
      </c>
      <c r="E3967" s="2013">
        <v>634.0</v>
      </c>
      <c r="F3967" s="2013">
        <v>634.0</v>
      </c>
      <c r="G3967" s="2013">
        <v>635.0</v>
      </c>
      <c r="H3967" s="2013">
        <v>635.0</v>
      </c>
    </row>
    <row r="3968">
      <c r="B3968" s="2013">
        <v>3966.0</v>
      </c>
      <c r="C3968" s="2013">
        <v>476.0</v>
      </c>
      <c r="D3968" s="2013">
        <v>952.0</v>
      </c>
      <c r="E3968" s="2013">
        <v>634.0</v>
      </c>
      <c r="F3968" s="2013">
        <v>634.0</v>
      </c>
      <c r="G3968" s="2013">
        <v>635.0</v>
      </c>
      <c r="H3968" s="2013">
        <v>635.0</v>
      </c>
    </row>
    <row r="3969">
      <c r="B3969" s="2013">
        <v>3967.0</v>
      </c>
      <c r="C3969" s="2013">
        <v>476.0</v>
      </c>
      <c r="D3969" s="2013">
        <v>953.0</v>
      </c>
      <c r="E3969" s="2013">
        <v>634.0</v>
      </c>
      <c r="F3969" s="2013">
        <v>634.0</v>
      </c>
      <c r="G3969" s="2013">
        <v>635.0</v>
      </c>
      <c r="H3969" s="2013">
        <v>635.0</v>
      </c>
    </row>
    <row r="3970">
      <c r="B3970" s="2013">
        <v>3968.0</v>
      </c>
      <c r="C3970" s="2013">
        <v>476.0</v>
      </c>
      <c r="D3970" s="2013">
        <v>952.0</v>
      </c>
      <c r="E3970" s="2013">
        <v>635.0</v>
      </c>
      <c r="F3970" s="2013">
        <v>635.0</v>
      </c>
      <c r="G3970" s="2013">
        <v>635.0</v>
      </c>
      <c r="H3970" s="2013">
        <v>635.0</v>
      </c>
    </row>
    <row r="3971">
      <c r="B3971" s="2013">
        <v>3969.0</v>
      </c>
      <c r="C3971" s="2013">
        <v>476.0</v>
      </c>
      <c r="D3971" s="2013">
        <v>953.0</v>
      </c>
      <c r="E3971" s="2013">
        <v>635.0</v>
      </c>
      <c r="F3971" s="2013">
        <v>635.0</v>
      </c>
      <c r="G3971" s="2013">
        <v>635.0</v>
      </c>
      <c r="H3971" s="2013">
        <v>635.0</v>
      </c>
    </row>
    <row r="3972">
      <c r="B3972" s="2013">
        <v>3970.0</v>
      </c>
      <c r="C3972" s="2013">
        <v>477.0</v>
      </c>
      <c r="D3972" s="2013">
        <v>953.0</v>
      </c>
      <c r="E3972" s="2013">
        <v>635.0</v>
      </c>
      <c r="F3972" s="2013">
        <v>635.0</v>
      </c>
      <c r="G3972" s="2013">
        <v>635.0</v>
      </c>
      <c r="H3972" s="2013">
        <v>635.0</v>
      </c>
    </row>
    <row r="3973">
      <c r="B3973" s="2013">
        <v>3971.0</v>
      </c>
      <c r="C3973" s="2013">
        <v>476.0</v>
      </c>
      <c r="D3973" s="2013">
        <v>953.0</v>
      </c>
      <c r="E3973" s="2013">
        <v>635.0</v>
      </c>
      <c r="F3973" s="2013">
        <v>635.0</v>
      </c>
      <c r="G3973" s="2013">
        <v>636.0</v>
      </c>
      <c r="H3973" s="2013">
        <v>636.0</v>
      </c>
    </row>
    <row r="3974">
      <c r="B3974" s="2013">
        <v>3972.0</v>
      </c>
      <c r="C3974" s="2013">
        <v>477.0</v>
      </c>
      <c r="D3974" s="2013">
        <v>953.0</v>
      </c>
      <c r="E3974" s="2013">
        <v>635.0</v>
      </c>
      <c r="F3974" s="2013">
        <v>635.0</v>
      </c>
      <c r="G3974" s="2013">
        <v>636.0</v>
      </c>
      <c r="H3974" s="2013">
        <v>636.0</v>
      </c>
    </row>
    <row r="3975">
      <c r="B3975" s="2013">
        <v>3973.0</v>
      </c>
      <c r="C3975" s="2013">
        <v>476.0</v>
      </c>
      <c r="D3975" s="2013">
        <v>953.0</v>
      </c>
      <c r="E3975" s="2013">
        <v>636.0</v>
      </c>
      <c r="F3975" s="2013">
        <v>636.0</v>
      </c>
      <c r="G3975" s="2013">
        <v>636.0</v>
      </c>
      <c r="H3975" s="2013">
        <v>636.0</v>
      </c>
    </row>
    <row r="3976">
      <c r="B3976" s="2013">
        <v>3974.0</v>
      </c>
      <c r="C3976" s="2013">
        <v>477.0</v>
      </c>
      <c r="D3976" s="2013">
        <v>953.0</v>
      </c>
      <c r="E3976" s="2013">
        <v>636.0</v>
      </c>
      <c r="F3976" s="2013">
        <v>636.0</v>
      </c>
      <c r="G3976" s="2013">
        <v>636.0</v>
      </c>
      <c r="H3976" s="2013">
        <v>636.0</v>
      </c>
    </row>
    <row r="3977">
      <c r="B3977" s="2013">
        <v>3975.0</v>
      </c>
      <c r="C3977" s="2013">
        <v>477.0</v>
      </c>
      <c r="D3977" s="2013">
        <v>954.0</v>
      </c>
      <c r="E3977" s="2013">
        <v>636.0</v>
      </c>
      <c r="F3977" s="2013">
        <v>636.0</v>
      </c>
      <c r="G3977" s="2013">
        <v>636.0</v>
      </c>
      <c r="H3977" s="2013">
        <v>636.0</v>
      </c>
    </row>
    <row r="3978">
      <c r="B3978" s="2013">
        <v>3976.0</v>
      </c>
      <c r="C3978" s="2013">
        <v>477.0</v>
      </c>
      <c r="D3978" s="2013">
        <v>955.0</v>
      </c>
      <c r="E3978" s="2013">
        <v>636.0</v>
      </c>
      <c r="F3978" s="2013">
        <v>636.0</v>
      </c>
      <c r="G3978" s="2013">
        <v>636.0</v>
      </c>
      <c r="H3978" s="2013">
        <v>636.0</v>
      </c>
    </row>
    <row r="3979">
      <c r="B3979" s="2013">
        <v>3977.0</v>
      </c>
      <c r="C3979" s="2013">
        <v>478.0</v>
      </c>
      <c r="D3979" s="2013">
        <v>955.0</v>
      </c>
      <c r="E3979" s="2013">
        <v>636.0</v>
      </c>
      <c r="F3979" s="2013">
        <v>636.0</v>
      </c>
      <c r="G3979" s="2013">
        <v>636.0</v>
      </c>
      <c r="H3979" s="2013">
        <v>636.0</v>
      </c>
    </row>
    <row r="3980">
      <c r="B3980" s="2013">
        <v>3978.0</v>
      </c>
      <c r="C3980" s="2013">
        <v>477.0</v>
      </c>
      <c r="D3980" s="2013">
        <v>955.0</v>
      </c>
      <c r="E3980" s="2013">
        <v>636.0</v>
      </c>
      <c r="F3980" s="2013">
        <v>636.0</v>
      </c>
      <c r="G3980" s="2013">
        <v>637.0</v>
      </c>
      <c r="H3980" s="2013">
        <v>637.0</v>
      </c>
    </row>
    <row r="3981">
      <c r="B3981" s="2013">
        <v>3979.0</v>
      </c>
      <c r="C3981" s="2013">
        <v>478.0</v>
      </c>
      <c r="D3981" s="2013">
        <v>955.0</v>
      </c>
      <c r="E3981" s="2013">
        <v>636.0</v>
      </c>
      <c r="F3981" s="2013">
        <v>636.0</v>
      </c>
      <c r="G3981" s="2013">
        <v>637.0</v>
      </c>
      <c r="H3981" s="2013">
        <v>637.0</v>
      </c>
    </row>
    <row r="3982">
      <c r="B3982" s="2013">
        <v>3980.0</v>
      </c>
      <c r="C3982" s="2013">
        <v>477.0</v>
      </c>
      <c r="D3982" s="2013">
        <v>955.0</v>
      </c>
      <c r="E3982" s="2013">
        <v>637.0</v>
      </c>
      <c r="F3982" s="2013">
        <v>637.0</v>
      </c>
      <c r="G3982" s="2013">
        <v>637.0</v>
      </c>
      <c r="H3982" s="2013">
        <v>637.0</v>
      </c>
    </row>
    <row r="3983">
      <c r="B3983" s="2013">
        <v>3981.0</v>
      </c>
      <c r="C3983" s="2013">
        <v>478.0</v>
      </c>
      <c r="D3983" s="2013">
        <v>955.0</v>
      </c>
      <c r="E3983" s="2013">
        <v>637.0</v>
      </c>
      <c r="F3983" s="2013">
        <v>637.0</v>
      </c>
      <c r="G3983" s="2013">
        <v>637.0</v>
      </c>
      <c r="H3983" s="2013">
        <v>637.0</v>
      </c>
    </row>
    <row r="3984">
      <c r="B3984" s="2013">
        <v>3982.0</v>
      </c>
      <c r="C3984" s="2013">
        <v>478.0</v>
      </c>
      <c r="D3984" s="2013">
        <v>956.0</v>
      </c>
      <c r="E3984" s="2013">
        <v>637.0</v>
      </c>
      <c r="F3984" s="2013">
        <v>637.0</v>
      </c>
      <c r="G3984" s="2013">
        <v>637.0</v>
      </c>
      <c r="H3984" s="2013">
        <v>637.0</v>
      </c>
    </row>
    <row r="3985">
      <c r="B3985" s="2013">
        <v>3983.0</v>
      </c>
      <c r="C3985" s="2013">
        <v>478.0</v>
      </c>
      <c r="D3985" s="2013">
        <v>955.0</v>
      </c>
      <c r="E3985" s="2013">
        <v>637.0</v>
      </c>
      <c r="F3985" s="2013">
        <v>637.0</v>
      </c>
      <c r="G3985" s="2013">
        <v>638.0</v>
      </c>
      <c r="H3985" s="2013">
        <v>638.0</v>
      </c>
    </row>
    <row r="3986">
      <c r="B3986" s="2013">
        <v>3984.0</v>
      </c>
      <c r="C3986" s="2013">
        <v>478.0</v>
      </c>
      <c r="D3986" s="2013">
        <v>956.0</v>
      </c>
      <c r="E3986" s="2013">
        <v>637.0</v>
      </c>
      <c r="F3986" s="2013">
        <v>637.0</v>
      </c>
      <c r="G3986" s="2013">
        <v>638.0</v>
      </c>
      <c r="H3986" s="2013">
        <v>638.0</v>
      </c>
    </row>
    <row r="3987">
      <c r="B3987" s="2013">
        <v>3985.0</v>
      </c>
      <c r="C3987" s="2013">
        <v>478.0</v>
      </c>
      <c r="D3987" s="2013">
        <v>957.0</v>
      </c>
      <c r="E3987" s="2013">
        <v>637.0</v>
      </c>
      <c r="F3987" s="2013">
        <v>637.0</v>
      </c>
      <c r="G3987" s="2013">
        <v>638.0</v>
      </c>
      <c r="H3987" s="2013">
        <v>638.0</v>
      </c>
    </row>
    <row r="3988">
      <c r="B3988" s="2013">
        <v>3986.0</v>
      </c>
      <c r="C3988" s="2013">
        <v>478.0</v>
      </c>
      <c r="D3988" s="2013">
        <v>956.0</v>
      </c>
      <c r="E3988" s="2013">
        <v>638.0</v>
      </c>
      <c r="F3988" s="2013">
        <v>638.0</v>
      </c>
      <c r="G3988" s="2013">
        <v>638.0</v>
      </c>
      <c r="H3988" s="2013">
        <v>638.0</v>
      </c>
    </row>
    <row r="3989">
      <c r="B3989" s="2013">
        <v>3987.0</v>
      </c>
      <c r="C3989" s="2013">
        <v>478.0</v>
      </c>
      <c r="D3989" s="2013">
        <v>957.0</v>
      </c>
      <c r="E3989" s="2013">
        <v>638.0</v>
      </c>
      <c r="F3989" s="2013">
        <v>638.0</v>
      </c>
      <c r="G3989" s="2013">
        <v>638.0</v>
      </c>
      <c r="H3989" s="2013">
        <v>638.0</v>
      </c>
    </row>
    <row r="3990">
      <c r="B3990" s="2013">
        <v>3988.0</v>
      </c>
      <c r="C3990" s="2013">
        <v>479.0</v>
      </c>
      <c r="D3990" s="2013">
        <v>957.0</v>
      </c>
      <c r="E3990" s="2013">
        <v>638.0</v>
      </c>
      <c r="F3990" s="2013">
        <v>638.0</v>
      </c>
      <c r="G3990" s="2013">
        <v>638.0</v>
      </c>
      <c r="H3990" s="2013">
        <v>638.0</v>
      </c>
    </row>
    <row r="3991">
      <c r="B3991" s="2013">
        <v>3989.0</v>
      </c>
      <c r="C3991" s="2013">
        <v>479.0</v>
      </c>
      <c r="D3991" s="2013">
        <v>958.0</v>
      </c>
      <c r="E3991" s="2013">
        <v>638.0</v>
      </c>
      <c r="F3991" s="2013">
        <v>638.0</v>
      </c>
      <c r="G3991" s="2013">
        <v>638.0</v>
      </c>
      <c r="H3991" s="2013">
        <v>638.0</v>
      </c>
    </row>
    <row r="3992">
      <c r="B3992" s="2013">
        <v>3990.0</v>
      </c>
      <c r="C3992" s="2013">
        <v>479.0</v>
      </c>
      <c r="D3992" s="2013">
        <v>957.0</v>
      </c>
      <c r="E3992" s="2013">
        <v>638.0</v>
      </c>
      <c r="F3992" s="2013">
        <v>638.0</v>
      </c>
      <c r="G3992" s="2013">
        <v>639.0</v>
      </c>
      <c r="H3992" s="2013">
        <v>639.0</v>
      </c>
    </row>
    <row r="3993">
      <c r="B3993" s="2013">
        <v>3991.0</v>
      </c>
      <c r="C3993" s="2013">
        <v>479.0</v>
      </c>
      <c r="D3993" s="2013">
        <v>958.0</v>
      </c>
      <c r="E3993" s="2013">
        <v>638.0</v>
      </c>
      <c r="F3993" s="2013">
        <v>638.0</v>
      </c>
      <c r="G3993" s="2013">
        <v>639.0</v>
      </c>
      <c r="H3993" s="2013">
        <v>639.0</v>
      </c>
    </row>
    <row r="3994">
      <c r="B3994" s="2013">
        <v>3992.0</v>
      </c>
      <c r="C3994" s="2013">
        <v>479.0</v>
      </c>
      <c r="D3994" s="2013">
        <v>959.0</v>
      </c>
      <c r="E3994" s="2013">
        <v>638.0</v>
      </c>
      <c r="F3994" s="2013">
        <v>638.0</v>
      </c>
      <c r="G3994" s="2013">
        <v>639.0</v>
      </c>
      <c r="H3994" s="2013">
        <v>639.0</v>
      </c>
    </row>
    <row r="3995">
      <c r="B3995" s="2013">
        <v>3993.0</v>
      </c>
      <c r="C3995" s="2013">
        <v>479.0</v>
      </c>
      <c r="D3995" s="2013">
        <v>958.0</v>
      </c>
      <c r="E3995" s="2013">
        <v>639.0</v>
      </c>
      <c r="F3995" s="2013">
        <v>639.0</v>
      </c>
      <c r="G3995" s="2013">
        <v>639.0</v>
      </c>
      <c r="H3995" s="2013">
        <v>639.0</v>
      </c>
    </row>
    <row r="3996">
      <c r="B3996" s="2013">
        <v>3994.0</v>
      </c>
      <c r="C3996" s="2013">
        <v>479.0</v>
      </c>
      <c r="D3996" s="2013">
        <v>959.0</v>
      </c>
      <c r="E3996" s="2013">
        <v>639.0</v>
      </c>
      <c r="F3996" s="2013">
        <v>639.0</v>
      </c>
      <c r="G3996" s="2013">
        <v>639.0</v>
      </c>
      <c r="H3996" s="2013">
        <v>639.0</v>
      </c>
    </row>
    <row r="3997">
      <c r="B3997" s="2013">
        <v>3995.0</v>
      </c>
      <c r="C3997" s="2013">
        <v>480.0</v>
      </c>
      <c r="D3997" s="2013">
        <v>959.0</v>
      </c>
      <c r="E3997" s="2013">
        <v>639.0</v>
      </c>
      <c r="F3997" s="2013">
        <v>639.0</v>
      </c>
      <c r="G3997" s="2013">
        <v>639.0</v>
      </c>
      <c r="H3997" s="2013">
        <v>639.0</v>
      </c>
    </row>
    <row r="3998">
      <c r="B3998" s="2013">
        <v>3996.0</v>
      </c>
      <c r="C3998" s="2013">
        <v>479.0</v>
      </c>
      <c r="D3998" s="2013">
        <v>959.0</v>
      </c>
      <c r="E3998" s="2013">
        <v>639.0</v>
      </c>
      <c r="F3998" s="2013">
        <v>639.0</v>
      </c>
      <c r="G3998" s="2013">
        <v>640.0</v>
      </c>
      <c r="H3998" s="2013">
        <v>640.0</v>
      </c>
    </row>
    <row r="3999">
      <c r="B3999" s="2013">
        <v>3997.0</v>
      </c>
      <c r="C3999" s="2013">
        <v>480.0</v>
      </c>
      <c r="D3999" s="2013">
        <v>959.0</v>
      </c>
      <c r="E3999" s="2013">
        <v>639.0</v>
      </c>
      <c r="F3999" s="2013">
        <v>639.0</v>
      </c>
      <c r="G3999" s="2013">
        <v>640.0</v>
      </c>
      <c r="H3999" s="2013">
        <v>640.0</v>
      </c>
    </row>
    <row r="4000">
      <c r="B4000" s="2013">
        <v>3998.0</v>
      </c>
      <c r="C4000" s="2013">
        <v>479.0</v>
      </c>
      <c r="D4000" s="2013">
        <v>959.0</v>
      </c>
      <c r="E4000" s="2013">
        <v>640.0</v>
      </c>
      <c r="F4000" s="2013">
        <v>640.0</v>
      </c>
      <c r="G4000" s="2013">
        <v>640.0</v>
      </c>
      <c r="H4000" s="2013">
        <v>640.0</v>
      </c>
    </row>
    <row r="4001">
      <c r="B4001" s="2013">
        <v>3999.0</v>
      </c>
      <c r="C4001" s="2013">
        <v>480.0</v>
      </c>
      <c r="D4001" s="2013">
        <v>959.0</v>
      </c>
      <c r="E4001" s="2013">
        <v>640.0</v>
      </c>
      <c r="F4001" s="2013">
        <v>640.0</v>
      </c>
      <c r="G4001" s="2013">
        <v>640.0</v>
      </c>
      <c r="H4001" s="2013">
        <v>640.0</v>
      </c>
    </row>
    <row r="4002">
      <c r="B4002" s="2013">
        <v>4000.0</v>
      </c>
      <c r="C4002" s="2013">
        <v>480.0</v>
      </c>
      <c r="D4002" s="2013">
        <v>960.0</v>
      </c>
      <c r="E4002" s="2013">
        <v>640.0</v>
      </c>
      <c r="F4002" s="2013">
        <v>640.0</v>
      </c>
      <c r="G4002" s="2013">
        <v>640.0</v>
      </c>
      <c r="H4002" s="2013">
        <v>640.0</v>
      </c>
    </row>
    <row r="4003">
      <c r="B4003" s="2013">
        <v>4001.0</v>
      </c>
      <c r="C4003" s="2013">
        <v>480.0</v>
      </c>
      <c r="D4003" s="2013">
        <v>961.0</v>
      </c>
      <c r="E4003" s="2013">
        <v>640.0</v>
      </c>
      <c r="F4003" s="2013">
        <v>640.0</v>
      </c>
      <c r="G4003" s="2013">
        <v>640.0</v>
      </c>
      <c r="H4003" s="2013">
        <v>640.0</v>
      </c>
    </row>
    <row r="4004">
      <c r="B4004" s="2013">
        <v>4002.0</v>
      </c>
      <c r="C4004" s="2013">
        <v>481.0</v>
      </c>
      <c r="D4004" s="2013">
        <v>961.0</v>
      </c>
      <c r="E4004" s="2013">
        <v>640.0</v>
      </c>
      <c r="F4004" s="2013">
        <v>640.0</v>
      </c>
      <c r="G4004" s="2013">
        <v>640.0</v>
      </c>
      <c r="H4004" s="2013">
        <v>640.0</v>
      </c>
    </row>
    <row r="4005">
      <c r="B4005" s="2013">
        <v>4003.0</v>
      </c>
      <c r="C4005" s="2013">
        <v>480.0</v>
      </c>
      <c r="D4005" s="2013">
        <v>961.0</v>
      </c>
      <c r="E4005" s="2013">
        <v>640.0</v>
      </c>
      <c r="F4005" s="2013">
        <v>640.0</v>
      </c>
      <c r="G4005" s="2013">
        <v>641.0</v>
      </c>
      <c r="H4005" s="2013">
        <v>641.0</v>
      </c>
    </row>
    <row r="4006">
      <c r="B4006" s="2013">
        <v>4004.0</v>
      </c>
      <c r="C4006" s="2013">
        <v>481.0</v>
      </c>
      <c r="D4006" s="2013">
        <v>961.0</v>
      </c>
      <c r="E4006" s="2013">
        <v>640.0</v>
      </c>
      <c r="F4006" s="2013">
        <v>640.0</v>
      </c>
      <c r="G4006" s="2013">
        <v>641.0</v>
      </c>
      <c r="H4006" s="2013">
        <v>641.0</v>
      </c>
    </row>
    <row r="4007">
      <c r="B4007" s="2013">
        <v>4005.0</v>
      </c>
      <c r="C4007" s="2013">
        <v>480.0</v>
      </c>
      <c r="D4007" s="2013">
        <v>961.0</v>
      </c>
      <c r="E4007" s="2013">
        <v>641.0</v>
      </c>
      <c r="F4007" s="2013">
        <v>641.0</v>
      </c>
      <c r="G4007" s="2013">
        <v>641.0</v>
      </c>
      <c r="H4007" s="2013">
        <v>641.0</v>
      </c>
    </row>
    <row r="4008">
      <c r="B4008" s="2013">
        <v>4006.0</v>
      </c>
      <c r="C4008" s="2013">
        <v>481.0</v>
      </c>
      <c r="D4008" s="2013">
        <v>961.0</v>
      </c>
      <c r="E4008" s="2013">
        <v>641.0</v>
      </c>
      <c r="F4008" s="2013">
        <v>641.0</v>
      </c>
      <c r="G4008" s="2013">
        <v>641.0</v>
      </c>
      <c r="H4008" s="2013">
        <v>641.0</v>
      </c>
    </row>
    <row r="4009">
      <c r="B4009" s="2013">
        <v>4007.0</v>
      </c>
      <c r="C4009" s="2013">
        <v>481.0</v>
      </c>
      <c r="D4009" s="2013">
        <v>962.0</v>
      </c>
      <c r="E4009" s="2013">
        <v>641.0</v>
      </c>
      <c r="F4009" s="2013">
        <v>641.0</v>
      </c>
      <c r="G4009" s="2013">
        <v>641.0</v>
      </c>
      <c r="H4009" s="2013">
        <v>641.0</v>
      </c>
    </row>
    <row r="4010">
      <c r="B4010" s="2013">
        <v>4008.0</v>
      </c>
      <c r="C4010" s="2013">
        <v>481.0</v>
      </c>
      <c r="D4010" s="2013">
        <v>961.0</v>
      </c>
      <c r="E4010" s="2013">
        <v>641.0</v>
      </c>
      <c r="F4010" s="2013">
        <v>641.0</v>
      </c>
      <c r="G4010" s="2013">
        <v>642.0</v>
      </c>
      <c r="H4010" s="2013">
        <v>642.0</v>
      </c>
    </row>
    <row r="4011">
      <c r="B4011" s="2013">
        <v>4009.0</v>
      </c>
      <c r="C4011" s="2013">
        <v>481.0</v>
      </c>
      <c r="D4011" s="2013">
        <v>962.0</v>
      </c>
      <c r="E4011" s="2013">
        <v>641.0</v>
      </c>
      <c r="F4011" s="2013">
        <v>641.0</v>
      </c>
      <c r="G4011" s="2013">
        <v>642.0</v>
      </c>
      <c r="H4011" s="2013">
        <v>642.0</v>
      </c>
    </row>
    <row r="4012">
      <c r="B4012" s="2013">
        <v>4010.0</v>
      </c>
      <c r="C4012" s="2013">
        <v>481.0</v>
      </c>
      <c r="D4012" s="2013">
        <v>963.0</v>
      </c>
      <c r="E4012" s="2013">
        <v>641.0</v>
      </c>
      <c r="F4012" s="2013">
        <v>641.0</v>
      </c>
      <c r="G4012" s="2013">
        <v>642.0</v>
      </c>
      <c r="H4012" s="2013">
        <v>642.0</v>
      </c>
    </row>
    <row r="4013">
      <c r="B4013" s="2013">
        <v>4011.0</v>
      </c>
      <c r="C4013" s="2013">
        <v>481.0</v>
      </c>
      <c r="D4013" s="2013">
        <v>962.0</v>
      </c>
      <c r="E4013" s="2013">
        <v>642.0</v>
      </c>
      <c r="F4013" s="2013">
        <v>642.0</v>
      </c>
      <c r="G4013" s="2013">
        <v>642.0</v>
      </c>
      <c r="H4013" s="2013">
        <v>642.0</v>
      </c>
    </row>
    <row r="4014">
      <c r="B4014" s="2013">
        <v>4012.0</v>
      </c>
      <c r="C4014" s="2013">
        <v>481.0</v>
      </c>
      <c r="D4014" s="2013">
        <v>963.0</v>
      </c>
      <c r="E4014" s="2013">
        <v>642.0</v>
      </c>
      <c r="F4014" s="2013">
        <v>642.0</v>
      </c>
      <c r="G4014" s="2013">
        <v>642.0</v>
      </c>
      <c r="H4014" s="2013">
        <v>642.0</v>
      </c>
    </row>
    <row r="4015">
      <c r="B4015" s="2013">
        <v>4013.0</v>
      </c>
      <c r="C4015" s="2013">
        <v>482.0</v>
      </c>
      <c r="D4015" s="2013">
        <v>963.0</v>
      </c>
      <c r="E4015" s="2013">
        <v>642.0</v>
      </c>
      <c r="F4015" s="2013">
        <v>642.0</v>
      </c>
      <c r="G4015" s="2013">
        <v>642.0</v>
      </c>
      <c r="H4015" s="2013">
        <v>642.0</v>
      </c>
    </row>
    <row r="4016">
      <c r="B4016" s="2013">
        <v>4014.0</v>
      </c>
      <c r="C4016" s="2013">
        <v>482.0</v>
      </c>
      <c r="D4016" s="2013">
        <v>964.0</v>
      </c>
      <c r="E4016" s="2013">
        <v>642.0</v>
      </c>
      <c r="F4016" s="2013">
        <v>642.0</v>
      </c>
      <c r="G4016" s="2013">
        <v>642.0</v>
      </c>
      <c r="H4016" s="2013">
        <v>642.0</v>
      </c>
    </row>
    <row r="4017">
      <c r="B4017" s="2013">
        <v>4015.0</v>
      </c>
      <c r="C4017" s="2013">
        <v>482.0</v>
      </c>
      <c r="D4017" s="2013">
        <v>963.0</v>
      </c>
      <c r="E4017" s="2013">
        <v>642.0</v>
      </c>
      <c r="F4017" s="2013">
        <v>642.0</v>
      </c>
      <c r="G4017" s="2013">
        <v>643.0</v>
      </c>
      <c r="H4017" s="2013">
        <v>643.0</v>
      </c>
    </row>
    <row r="4018">
      <c r="B4018" s="2013">
        <v>4016.0</v>
      </c>
      <c r="C4018" s="2013">
        <v>482.0</v>
      </c>
      <c r="D4018" s="2013">
        <v>964.0</v>
      </c>
      <c r="E4018" s="2013">
        <v>642.0</v>
      </c>
      <c r="F4018" s="2013">
        <v>642.0</v>
      </c>
      <c r="G4018" s="2013">
        <v>643.0</v>
      </c>
      <c r="H4018" s="2013">
        <v>643.0</v>
      </c>
    </row>
    <row r="4019">
      <c r="B4019" s="2013">
        <v>4017.0</v>
      </c>
      <c r="C4019" s="2013">
        <v>482.0</v>
      </c>
      <c r="D4019" s="2013">
        <v>965.0</v>
      </c>
      <c r="E4019" s="2013">
        <v>642.0</v>
      </c>
      <c r="F4019" s="2013">
        <v>642.0</v>
      </c>
      <c r="G4019" s="2013">
        <v>643.0</v>
      </c>
      <c r="H4019" s="2013">
        <v>643.0</v>
      </c>
    </row>
    <row r="4020">
      <c r="B4020" s="2013">
        <v>4018.0</v>
      </c>
      <c r="C4020" s="2013">
        <v>482.0</v>
      </c>
      <c r="D4020" s="2013">
        <v>964.0</v>
      </c>
      <c r="E4020" s="2013">
        <v>643.0</v>
      </c>
      <c r="F4020" s="2013">
        <v>643.0</v>
      </c>
      <c r="G4020" s="2013">
        <v>643.0</v>
      </c>
      <c r="H4020" s="2013">
        <v>643.0</v>
      </c>
    </row>
    <row r="4021">
      <c r="B4021" s="2013">
        <v>4019.0</v>
      </c>
      <c r="C4021" s="2013">
        <v>482.0</v>
      </c>
      <c r="D4021" s="2013">
        <v>965.0</v>
      </c>
      <c r="E4021" s="2013">
        <v>643.0</v>
      </c>
      <c r="F4021" s="2013">
        <v>643.0</v>
      </c>
      <c r="G4021" s="2013">
        <v>643.0</v>
      </c>
      <c r="H4021" s="2013">
        <v>643.0</v>
      </c>
    </row>
    <row r="4022">
      <c r="B4022" s="2013">
        <v>4020.0</v>
      </c>
      <c r="C4022" s="2013">
        <v>483.0</v>
      </c>
      <c r="D4022" s="2013">
        <v>965.0</v>
      </c>
      <c r="E4022" s="2013">
        <v>643.0</v>
      </c>
      <c r="F4022" s="2013">
        <v>643.0</v>
      </c>
      <c r="G4022" s="2013">
        <v>643.0</v>
      </c>
      <c r="H4022" s="2013">
        <v>643.0</v>
      </c>
    </row>
    <row r="4023">
      <c r="B4023" s="2013">
        <v>4021.0</v>
      </c>
      <c r="C4023" s="2013">
        <v>482.0</v>
      </c>
      <c r="D4023" s="2013">
        <v>965.0</v>
      </c>
      <c r="E4023" s="2013">
        <v>643.0</v>
      </c>
      <c r="F4023" s="2013">
        <v>643.0</v>
      </c>
      <c r="G4023" s="2013">
        <v>644.0</v>
      </c>
      <c r="H4023" s="2013">
        <v>644.0</v>
      </c>
    </row>
    <row r="4024">
      <c r="B4024" s="2013">
        <v>4022.0</v>
      </c>
      <c r="C4024" s="2013">
        <v>483.0</v>
      </c>
      <c r="D4024" s="2013">
        <v>965.0</v>
      </c>
      <c r="E4024" s="2013">
        <v>643.0</v>
      </c>
      <c r="F4024" s="2013">
        <v>643.0</v>
      </c>
      <c r="G4024" s="2013">
        <v>644.0</v>
      </c>
      <c r="H4024" s="2013">
        <v>644.0</v>
      </c>
    </row>
    <row r="4025">
      <c r="B4025" s="2013">
        <v>4023.0</v>
      </c>
      <c r="C4025" s="2013">
        <v>482.0</v>
      </c>
      <c r="D4025" s="2013">
        <v>965.0</v>
      </c>
      <c r="E4025" s="2013">
        <v>644.0</v>
      </c>
      <c r="F4025" s="2013">
        <v>644.0</v>
      </c>
      <c r="G4025" s="2013">
        <v>644.0</v>
      </c>
      <c r="H4025" s="2013">
        <v>644.0</v>
      </c>
    </row>
    <row r="4026">
      <c r="B4026" s="2013">
        <v>4024.0</v>
      </c>
      <c r="C4026" s="2013">
        <v>483.0</v>
      </c>
      <c r="D4026" s="2013">
        <v>965.0</v>
      </c>
      <c r="E4026" s="2013">
        <v>644.0</v>
      </c>
      <c r="F4026" s="2013">
        <v>644.0</v>
      </c>
      <c r="G4026" s="2013">
        <v>644.0</v>
      </c>
      <c r="H4026" s="2013">
        <v>644.0</v>
      </c>
    </row>
    <row r="4027">
      <c r="B4027" s="2013">
        <v>4025.0</v>
      </c>
      <c r="C4027" s="2013">
        <v>483.0</v>
      </c>
      <c r="D4027" s="2013">
        <v>966.0</v>
      </c>
      <c r="E4027" s="2013">
        <v>644.0</v>
      </c>
      <c r="F4027" s="2013">
        <v>644.0</v>
      </c>
      <c r="G4027" s="2013">
        <v>644.0</v>
      </c>
      <c r="H4027" s="2013">
        <v>644.0</v>
      </c>
    </row>
    <row r="4028">
      <c r="B4028" s="2013">
        <v>4026.0</v>
      </c>
      <c r="C4028" s="2013">
        <v>483.0</v>
      </c>
      <c r="D4028" s="2013">
        <v>967.0</v>
      </c>
      <c r="E4028" s="2013">
        <v>644.0</v>
      </c>
      <c r="F4028" s="2013">
        <v>644.0</v>
      </c>
      <c r="G4028" s="2013">
        <v>644.0</v>
      </c>
      <c r="H4028" s="2013">
        <v>644.0</v>
      </c>
    </row>
    <row r="4029">
      <c r="B4029" s="2013">
        <v>4027.0</v>
      </c>
      <c r="C4029" s="2013">
        <v>484.0</v>
      </c>
      <c r="D4029" s="2013">
        <v>967.0</v>
      </c>
      <c r="E4029" s="2013">
        <v>644.0</v>
      </c>
      <c r="F4029" s="2013">
        <v>644.0</v>
      </c>
      <c r="G4029" s="2013">
        <v>644.0</v>
      </c>
      <c r="H4029" s="2013">
        <v>644.0</v>
      </c>
    </row>
    <row r="4030">
      <c r="B4030" s="2013">
        <v>4028.0</v>
      </c>
      <c r="C4030" s="2013">
        <v>483.0</v>
      </c>
      <c r="D4030" s="2013">
        <v>967.0</v>
      </c>
      <c r="E4030" s="2013">
        <v>644.0</v>
      </c>
      <c r="F4030" s="2013">
        <v>644.0</v>
      </c>
      <c r="G4030" s="2013">
        <v>645.0</v>
      </c>
      <c r="H4030" s="2013">
        <v>645.0</v>
      </c>
    </row>
    <row r="4031">
      <c r="B4031" s="2013">
        <v>4029.0</v>
      </c>
      <c r="C4031" s="2013">
        <v>484.0</v>
      </c>
      <c r="D4031" s="2013">
        <v>967.0</v>
      </c>
      <c r="E4031" s="2013">
        <v>644.0</v>
      </c>
      <c r="F4031" s="2013">
        <v>644.0</v>
      </c>
      <c r="G4031" s="2013">
        <v>645.0</v>
      </c>
      <c r="H4031" s="2013">
        <v>645.0</v>
      </c>
    </row>
    <row r="4032">
      <c r="B4032" s="2013">
        <v>4030.0</v>
      </c>
      <c r="C4032" s="2013">
        <v>483.0</v>
      </c>
      <c r="D4032" s="2013">
        <v>967.0</v>
      </c>
      <c r="E4032" s="2013">
        <v>645.0</v>
      </c>
      <c r="F4032" s="2013">
        <v>645.0</v>
      </c>
      <c r="G4032" s="2013">
        <v>645.0</v>
      </c>
      <c r="H4032" s="2013">
        <v>645.0</v>
      </c>
    </row>
    <row r="4033">
      <c r="B4033" s="2013">
        <v>4031.0</v>
      </c>
      <c r="C4033" s="2013">
        <v>484.0</v>
      </c>
      <c r="D4033" s="2013">
        <v>967.0</v>
      </c>
      <c r="E4033" s="2013">
        <v>645.0</v>
      </c>
      <c r="F4033" s="2013">
        <v>645.0</v>
      </c>
      <c r="G4033" s="2013">
        <v>645.0</v>
      </c>
      <c r="H4033" s="2013">
        <v>645.0</v>
      </c>
    </row>
    <row r="4034">
      <c r="B4034" s="2013">
        <v>4032.0</v>
      </c>
      <c r="C4034" s="2013">
        <v>484.0</v>
      </c>
      <c r="D4034" s="2013">
        <v>968.0</v>
      </c>
      <c r="E4034" s="2013">
        <v>645.0</v>
      </c>
      <c r="F4034" s="2013">
        <v>645.0</v>
      </c>
      <c r="G4034" s="2013">
        <v>645.0</v>
      </c>
      <c r="H4034" s="2013">
        <v>645.0</v>
      </c>
    </row>
    <row r="4035">
      <c r="B4035" s="2013">
        <v>4033.0</v>
      </c>
      <c r="C4035" s="2013">
        <v>484.0</v>
      </c>
      <c r="D4035" s="2013">
        <v>967.0</v>
      </c>
      <c r="E4035" s="2013">
        <v>645.0</v>
      </c>
      <c r="F4035" s="2013">
        <v>645.0</v>
      </c>
      <c r="G4035" s="2013">
        <v>646.0</v>
      </c>
      <c r="H4035" s="2013">
        <v>646.0</v>
      </c>
    </row>
    <row r="4036">
      <c r="B4036" s="2013">
        <v>4034.0</v>
      </c>
      <c r="C4036" s="2013">
        <v>484.0</v>
      </c>
      <c r="D4036" s="2013">
        <v>968.0</v>
      </c>
      <c r="E4036" s="2013">
        <v>645.0</v>
      </c>
      <c r="F4036" s="2013">
        <v>645.0</v>
      </c>
      <c r="G4036" s="2013">
        <v>646.0</v>
      </c>
      <c r="H4036" s="2013">
        <v>646.0</v>
      </c>
    </row>
    <row r="4037">
      <c r="B4037" s="2013">
        <v>4035.0</v>
      </c>
      <c r="C4037" s="2013">
        <v>484.0</v>
      </c>
      <c r="D4037" s="2013">
        <v>969.0</v>
      </c>
      <c r="E4037" s="2013">
        <v>645.0</v>
      </c>
      <c r="F4037" s="2013">
        <v>645.0</v>
      </c>
      <c r="G4037" s="2013">
        <v>646.0</v>
      </c>
      <c r="H4037" s="2013">
        <v>646.0</v>
      </c>
    </row>
    <row r="4038">
      <c r="B4038" s="2013">
        <v>4036.0</v>
      </c>
      <c r="C4038" s="2013">
        <v>484.0</v>
      </c>
      <c r="D4038" s="2013">
        <v>968.0</v>
      </c>
      <c r="E4038" s="2013">
        <v>646.0</v>
      </c>
      <c r="F4038" s="2013">
        <v>646.0</v>
      </c>
      <c r="G4038" s="2013">
        <v>646.0</v>
      </c>
      <c r="H4038" s="2013">
        <v>646.0</v>
      </c>
    </row>
    <row r="4039">
      <c r="B4039" s="2013">
        <v>4037.0</v>
      </c>
      <c r="C4039" s="2013">
        <v>484.0</v>
      </c>
      <c r="D4039" s="2013">
        <v>969.0</v>
      </c>
      <c r="E4039" s="2013">
        <v>646.0</v>
      </c>
      <c r="F4039" s="2013">
        <v>646.0</v>
      </c>
      <c r="G4039" s="2013">
        <v>646.0</v>
      </c>
      <c r="H4039" s="2013">
        <v>646.0</v>
      </c>
    </row>
    <row r="4040">
      <c r="B4040" s="2013">
        <v>4038.0</v>
      </c>
      <c r="C4040" s="2013">
        <v>485.0</v>
      </c>
      <c r="D4040" s="2013">
        <v>969.0</v>
      </c>
      <c r="E4040" s="2013">
        <v>646.0</v>
      </c>
      <c r="F4040" s="2013">
        <v>646.0</v>
      </c>
      <c r="G4040" s="2013">
        <v>646.0</v>
      </c>
      <c r="H4040" s="2013">
        <v>646.0</v>
      </c>
    </row>
    <row r="4041">
      <c r="B4041" s="2013">
        <v>4039.0</v>
      </c>
      <c r="C4041" s="2013">
        <v>485.0</v>
      </c>
      <c r="D4041" s="2013">
        <v>970.0</v>
      </c>
      <c r="E4041" s="2013">
        <v>646.0</v>
      </c>
      <c r="F4041" s="2013">
        <v>646.0</v>
      </c>
      <c r="G4041" s="2013">
        <v>646.0</v>
      </c>
      <c r="H4041" s="2013">
        <v>646.0</v>
      </c>
    </row>
    <row r="4042">
      <c r="B4042" s="2013">
        <v>4040.0</v>
      </c>
      <c r="C4042" s="2013">
        <v>485.0</v>
      </c>
      <c r="D4042" s="2013">
        <v>969.0</v>
      </c>
      <c r="E4042" s="2013">
        <v>646.0</v>
      </c>
      <c r="F4042" s="2013">
        <v>646.0</v>
      </c>
      <c r="G4042" s="2013">
        <v>647.0</v>
      </c>
      <c r="H4042" s="2013">
        <v>647.0</v>
      </c>
    </row>
    <row r="4043">
      <c r="B4043" s="2013">
        <v>4041.0</v>
      </c>
      <c r="C4043" s="2013">
        <v>485.0</v>
      </c>
      <c r="D4043" s="2013">
        <v>970.0</v>
      </c>
      <c r="E4043" s="2013">
        <v>646.0</v>
      </c>
      <c r="F4043" s="2013">
        <v>646.0</v>
      </c>
      <c r="G4043" s="2013">
        <v>647.0</v>
      </c>
      <c r="H4043" s="2013">
        <v>647.0</v>
      </c>
    </row>
    <row r="4044">
      <c r="B4044" s="2013">
        <v>4042.0</v>
      </c>
      <c r="C4044" s="2013">
        <v>485.0</v>
      </c>
      <c r="D4044" s="2013">
        <v>971.0</v>
      </c>
      <c r="E4044" s="2013">
        <v>646.0</v>
      </c>
      <c r="F4044" s="2013">
        <v>646.0</v>
      </c>
      <c r="G4044" s="2013">
        <v>647.0</v>
      </c>
      <c r="H4044" s="2013">
        <v>647.0</v>
      </c>
    </row>
    <row r="4045">
      <c r="B4045" s="2013">
        <v>4043.0</v>
      </c>
      <c r="C4045" s="2013">
        <v>485.0</v>
      </c>
      <c r="D4045" s="2013">
        <v>970.0</v>
      </c>
      <c r="E4045" s="2013">
        <v>647.0</v>
      </c>
      <c r="F4045" s="2013">
        <v>647.0</v>
      </c>
      <c r="G4045" s="2013">
        <v>647.0</v>
      </c>
      <c r="H4045" s="2013">
        <v>647.0</v>
      </c>
    </row>
    <row r="4046">
      <c r="B4046" s="2013">
        <v>4044.0</v>
      </c>
      <c r="C4046" s="2013">
        <v>485.0</v>
      </c>
      <c r="D4046" s="2013">
        <v>971.0</v>
      </c>
      <c r="E4046" s="2013">
        <v>647.0</v>
      </c>
      <c r="F4046" s="2013">
        <v>647.0</v>
      </c>
      <c r="G4046" s="2013">
        <v>647.0</v>
      </c>
      <c r="H4046" s="2013">
        <v>647.0</v>
      </c>
    </row>
    <row r="4047">
      <c r="B4047" s="2013">
        <v>4045.0</v>
      </c>
      <c r="C4047" s="2013">
        <v>486.0</v>
      </c>
      <c r="D4047" s="2013">
        <v>971.0</v>
      </c>
      <c r="E4047" s="2013">
        <v>647.0</v>
      </c>
      <c r="F4047" s="2013">
        <v>647.0</v>
      </c>
      <c r="G4047" s="2013">
        <v>647.0</v>
      </c>
      <c r="H4047" s="2013">
        <v>647.0</v>
      </c>
    </row>
    <row r="4048">
      <c r="B4048" s="2013">
        <v>4046.0</v>
      </c>
      <c r="C4048" s="2013">
        <v>485.0</v>
      </c>
      <c r="D4048" s="2013">
        <v>971.0</v>
      </c>
      <c r="E4048" s="2013">
        <v>647.0</v>
      </c>
      <c r="F4048" s="2013">
        <v>647.0</v>
      </c>
      <c r="G4048" s="2013">
        <v>648.0</v>
      </c>
      <c r="H4048" s="2013">
        <v>648.0</v>
      </c>
    </row>
    <row r="4049">
      <c r="B4049" s="2013">
        <v>4047.0</v>
      </c>
      <c r="C4049" s="2013">
        <v>486.0</v>
      </c>
      <c r="D4049" s="2013">
        <v>971.0</v>
      </c>
      <c r="E4049" s="2013">
        <v>647.0</v>
      </c>
      <c r="F4049" s="2013">
        <v>647.0</v>
      </c>
      <c r="G4049" s="2013">
        <v>648.0</v>
      </c>
      <c r="H4049" s="2013">
        <v>648.0</v>
      </c>
    </row>
    <row r="4050">
      <c r="B4050" s="2013">
        <v>4048.0</v>
      </c>
      <c r="C4050" s="2013">
        <v>485.0</v>
      </c>
      <c r="D4050" s="2013">
        <v>971.0</v>
      </c>
      <c r="E4050" s="2013">
        <v>648.0</v>
      </c>
      <c r="F4050" s="2013">
        <v>648.0</v>
      </c>
      <c r="G4050" s="2013">
        <v>648.0</v>
      </c>
      <c r="H4050" s="2013">
        <v>648.0</v>
      </c>
    </row>
    <row r="4051">
      <c r="B4051" s="2013">
        <v>4049.0</v>
      </c>
      <c r="C4051" s="2013">
        <v>486.0</v>
      </c>
      <c r="D4051" s="2013">
        <v>971.0</v>
      </c>
      <c r="E4051" s="2013">
        <v>648.0</v>
      </c>
      <c r="F4051" s="2013">
        <v>648.0</v>
      </c>
      <c r="G4051" s="2013">
        <v>648.0</v>
      </c>
      <c r="H4051" s="2013">
        <v>648.0</v>
      </c>
    </row>
    <row r="4052">
      <c r="B4052" s="2013">
        <v>4050.0</v>
      </c>
      <c r="C4052" s="2013">
        <v>486.0</v>
      </c>
      <c r="D4052" s="2013">
        <v>972.0</v>
      </c>
      <c r="E4052" s="2013">
        <v>648.0</v>
      </c>
      <c r="F4052" s="2013">
        <v>648.0</v>
      </c>
      <c r="G4052" s="2013">
        <v>648.0</v>
      </c>
      <c r="H4052" s="2013">
        <v>648.0</v>
      </c>
    </row>
    <row r="4053">
      <c r="B4053" s="2013">
        <v>4051.0</v>
      </c>
      <c r="C4053" s="2013">
        <v>486.0</v>
      </c>
      <c r="D4053" s="2013">
        <v>973.0</v>
      </c>
      <c r="E4053" s="2013">
        <v>648.0</v>
      </c>
      <c r="F4053" s="2013">
        <v>648.0</v>
      </c>
      <c r="G4053" s="2013">
        <v>648.0</v>
      </c>
      <c r="H4053" s="2013">
        <v>648.0</v>
      </c>
    </row>
    <row r="4054">
      <c r="B4054" s="2013">
        <v>4052.0</v>
      </c>
      <c r="C4054" s="2013">
        <v>487.0</v>
      </c>
      <c r="D4054" s="2013">
        <v>973.0</v>
      </c>
      <c r="E4054" s="2013">
        <v>648.0</v>
      </c>
      <c r="F4054" s="2013">
        <v>648.0</v>
      </c>
      <c r="G4054" s="2013">
        <v>648.0</v>
      </c>
      <c r="H4054" s="2013">
        <v>648.0</v>
      </c>
    </row>
    <row r="4055">
      <c r="B4055" s="2013">
        <v>4053.0</v>
      </c>
      <c r="C4055" s="2013">
        <v>486.0</v>
      </c>
      <c r="D4055" s="2013">
        <v>973.0</v>
      </c>
      <c r="E4055" s="2013">
        <v>648.0</v>
      </c>
      <c r="F4055" s="2013">
        <v>648.0</v>
      </c>
      <c r="G4055" s="2013">
        <v>649.0</v>
      </c>
      <c r="H4055" s="2013">
        <v>649.0</v>
      </c>
    </row>
    <row r="4056">
      <c r="B4056" s="2013">
        <v>4054.0</v>
      </c>
      <c r="C4056" s="2013">
        <v>487.0</v>
      </c>
      <c r="D4056" s="2013">
        <v>973.0</v>
      </c>
      <c r="E4056" s="2013">
        <v>648.0</v>
      </c>
      <c r="F4056" s="2013">
        <v>648.0</v>
      </c>
      <c r="G4056" s="2013">
        <v>649.0</v>
      </c>
      <c r="H4056" s="2013">
        <v>649.0</v>
      </c>
    </row>
    <row r="4057">
      <c r="B4057" s="2013">
        <v>4055.0</v>
      </c>
      <c r="C4057" s="2013">
        <v>486.0</v>
      </c>
      <c r="D4057" s="2013">
        <v>973.0</v>
      </c>
      <c r="E4057" s="2013">
        <v>649.0</v>
      </c>
      <c r="F4057" s="2013">
        <v>649.0</v>
      </c>
      <c r="G4057" s="2013">
        <v>649.0</v>
      </c>
      <c r="H4057" s="2013">
        <v>649.0</v>
      </c>
    </row>
    <row r="4058">
      <c r="B4058" s="2013">
        <v>4056.0</v>
      </c>
      <c r="C4058" s="2013">
        <v>487.0</v>
      </c>
      <c r="D4058" s="2013">
        <v>973.0</v>
      </c>
      <c r="E4058" s="2013">
        <v>649.0</v>
      </c>
      <c r="F4058" s="2013">
        <v>649.0</v>
      </c>
      <c r="G4058" s="2013">
        <v>649.0</v>
      </c>
      <c r="H4058" s="2013">
        <v>649.0</v>
      </c>
    </row>
    <row r="4059">
      <c r="B4059" s="2013">
        <v>4057.0</v>
      </c>
      <c r="C4059" s="2013">
        <v>487.0</v>
      </c>
      <c r="D4059" s="2013">
        <v>974.0</v>
      </c>
      <c r="E4059" s="2013">
        <v>649.0</v>
      </c>
      <c r="F4059" s="2013">
        <v>649.0</v>
      </c>
      <c r="G4059" s="2013">
        <v>649.0</v>
      </c>
      <c r="H4059" s="2013">
        <v>649.0</v>
      </c>
    </row>
    <row r="4060">
      <c r="B4060" s="2013">
        <v>4058.0</v>
      </c>
      <c r="C4060" s="2013">
        <v>487.0</v>
      </c>
      <c r="D4060" s="2013">
        <v>973.0</v>
      </c>
      <c r="E4060" s="2013">
        <v>649.0</v>
      </c>
      <c r="F4060" s="2013">
        <v>649.0</v>
      </c>
      <c r="G4060" s="2013">
        <v>650.0</v>
      </c>
      <c r="H4060" s="2013">
        <v>650.0</v>
      </c>
    </row>
    <row r="4061">
      <c r="B4061" s="2013">
        <v>4059.0</v>
      </c>
      <c r="C4061" s="2013">
        <v>487.0</v>
      </c>
      <c r="D4061" s="2013">
        <v>974.0</v>
      </c>
      <c r="E4061" s="2013">
        <v>649.0</v>
      </c>
      <c r="F4061" s="2013">
        <v>649.0</v>
      </c>
      <c r="G4061" s="2013">
        <v>650.0</v>
      </c>
      <c r="H4061" s="2013">
        <v>650.0</v>
      </c>
    </row>
    <row r="4062">
      <c r="B4062" s="2013">
        <v>4060.0</v>
      </c>
      <c r="C4062" s="2013">
        <v>487.0</v>
      </c>
      <c r="D4062" s="2013">
        <v>975.0</v>
      </c>
      <c r="E4062" s="2013">
        <v>649.0</v>
      </c>
      <c r="F4062" s="2013">
        <v>649.0</v>
      </c>
      <c r="G4062" s="2013">
        <v>650.0</v>
      </c>
      <c r="H4062" s="2013">
        <v>650.0</v>
      </c>
    </row>
    <row r="4063">
      <c r="B4063" s="2013">
        <v>4061.0</v>
      </c>
      <c r="C4063" s="2013">
        <v>487.0</v>
      </c>
      <c r="D4063" s="2013">
        <v>974.0</v>
      </c>
      <c r="E4063" s="2013">
        <v>650.0</v>
      </c>
      <c r="F4063" s="2013">
        <v>650.0</v>
      </c>
      <c r="G4063" s="2013">
        <v>650.0</v>
      </c>
      <c r="H4063" s="2013">
        <v>650.0</v>
      </c>
    </row>
    <row r="4064">
      <c r="B4064" s="2013">
        <v>4062.0</v>
      </c>
      <c r="C4064" s="2013">
        <v>487.0</v>
      </c>
      <c r="D4064" s="2013">
        <v>975.0</v>
      </c>
      <c r="E4064" s="2013">
        <v>650.0</v>
      </c>
      <c r="F4064" s="2013">
        <v>650.0</v>
      </c>
      <c r="G4064" s="2013">
        <v>650.0</v>
      </c>
      <c r="H4064" s="2013">
        <v>650.0</v>
      </c>
    </row>
    <row r="4065">
      <c r="B4065" s="2013">
        <v>4063.0</v>
      </c>
      <c r="C4065" s="2013">
        <v>488.0</v>
      </c>
      <c r="D4065" s="2013">
        <v>975.0</v>
      </c>
      <c r="E4065" s="2013">
        <v>650.0</v>
      </c>
      <c r="F4065" s="2013">
        <v>650.0</v>
      </c>
      <c r="G4065" s="2013">
        <v>650.0</v>
      </c>
      <c r="H4065" s="2013">
        <v>650.0</v>
      </c>
    </row>
    <row r="4066">
      <c r="B4066" s="2013">
        <v>4064.0</v>
      </c>
      <c r="C4066" s="2013">
        <v>488.0</v>
      </c>
      <c r="D4066" s="2013">
        <v>976.0</v>
      </c>
      <c r="E4066" s="2013">
        <v>650.0</v>
      </c>
      <c r="F4066" s="2013">
        <v>650.0</v>
      </c>
      <c r="G4066" s="2013">
        <v>650.0</v>
      </c>
      <c r="H4066" s="2013">
        <v>650.0</v>
      </c>
    </row>
    <row r="4067">
      <c r="B4067" s="2013">
        <v>4065.0</v>
      </c>
      <c r="C4067" s="2013">
        <v>488.0</v>
      </c>
      <c r="D4067" s="2013">
        <v>975.0</v>
      </c>
      <c r="E4067" s="2013">
        <v>650.0</v>
      </c>
      <c r="F4067" s="2013">
        <v>650.0</v>
      </c>
      <c r="G4067" s="2013">
        <v>651.0</v>
      </c>
      <c r="H4067" s="2013">
        <v>651.0</v>
      </c>
    </row>
    <row r="4068">
      <c r="B4068" s="2013">
        <v>4066.0</v>
      </c>
      <c r="C4068" s="2013">
        <v>488.0</v>
      </c>
      <c r="D4068" s="2013">
        <v>976.0</v>
      </c>
      <c r="E4068" s="2013">
        <v>650.0</v>
      </c>
      <c r="F4068" s="2013">
        <v>650.0</v>
      </c>
      <c r="G4068" s="2013">
        <v>651.0</v>
      </c>
      <c r="H4068" s="2013">
        <v>651.0</v>
      </c>
    </row>
    <row r="4069">
      <c r="B4069" s="2013">
        <v>4067.0</v>
      </c>
      <c r="C4069" s="2013">
        <v>488.0</v>
      </c>
      <c r="D4069" s="2013">
        <v>977.0</v>
      </c>
      <c r="E4069" s="2013">
        <v>650.0</v>
      </c>
      <c r="F4069" s="2013">
        <v>650.0</v>
      </c>
      <c r="G4069" s="2013">
        <v>651.0</v>
      </c>
      <c r="H4069" s="2013">
        <v>651.0</v>
      </c>
    </row>
    <row r="4070">
      <c r="B4070" s="2013">
        <v>4068.0</v>
      </c>
      <c r="C4070" s="2013">
        <v>488.0</v>
      </c>
      <c r="D4070" s="2013">
        <v>976.0</v>
      </c>
      <c r="E4070" s="2013">
        <v>651.0</v>
      </c>
      <c r="F4070" s="2013">
        <v>651.0</v>
      </c>
      <c r="G4070" s="2013">
        <v>651.0</v>
      </c>
      <c r="H4070" s="2013">
        <v>651.0</v>
      </c>
    </row>
    <row r="4071">
      <c r="B4071" s="2013">
        <v>4069.0</v>
      </c>
      <c r="C4071" s="2013">
        <v>488.0</v>
      </c>
      <c r="D4071" s="2013">
        <v>977.0</v>
      </c>
      <c r="E4071" s="2013">
        <v>651.0</v>
      </c>
      <c r="F4071" s="2013">
        <v>651.0</v>
      </c>
      <c r="G4071" s="2013">
        <v>651.0</v>
      </c>
      <c r="H4071" s="2013">
        <v>651.0</v>
      </c>
    </row>
    <row r="4072">
      <c r="B4072" s="2013">
        <v>4070.0</v>
      </c>
      <c r="C4072" s="2013">
        <v>489.0</v>
      </c>
      <c r="D4072" s="2013">
        <v>977.0</v>
      </c>
      <c r="E4072" s="2013">
        <v>651.0</v>
      </c>
      <c r="F4072" s="2013">
        <v>651.0</v>
      </c>
      <c r="G4072" s="2013">
        <v>651.0</v>
      </c>
      <c r="H4072" s="2013">
        <v>651.0</v>
      </c>
    </row>
    <row r="4073">
      <c r="B4073" s="2013">
        <v>4071.0</v>
      </c>
      <c r="C4073" s="2013">
        <v>488.0</v>
      </c>
      <c r="D4073" s="2013">
        <v>977.0</v>
      </c>
      <c r="E4073" s="2013">
        <v>651.0</v>
      </c>
      <c r="F4073" s="2013">
        <v>651.0</v>
      </c>
      <c r="G4073" s="2013">
        <v>652.0</v>
      </c>
      <c r="H4073" s="2013">
        <v>652.0</v>
      </c>
    </row>
    <row r="4074">
      <c r="B4074" s="2013">
        <v>4072.0</v>
      </c>
      <c r="C4074" s="2013">
        <v>489.0</v>
      </c>
      <c r="D4074" s="2013">
        <v>977.0</v>
      </c>
      <c r="E4074" s="2013">
        <v>651.0</v>
      </c>
      <c r="F4074" s="2013">
        <v>651.0</v>
      </c>
      <c r="G4074" s="2013">
        <v>652.0</v>
      </c>
      <c r="H4074" s="2013">
        <v>652.0</v>
      </c>
    </row>
    <row r="4075">
      <c r="B4075" s="2013">
        <v>4073.0</v>
      </c>
      <c r="C4075" s="2013">
        <v>488.0</v>
      </c>
      <c r="D4075" s="2013">
        <v>977.0</v>
      </c>
      <c r="E4075" s="2013">
        <v>652.0</v>
      </c>
      <c r="F4075" s="2013">
        <v>652.0</v>
      </c>
      <c r="G4075" s="2013">
        <v>652.0</v>
      </c>
      <c r="H4075" s="2013">
        <v>652.0</v>
      </c>
    </row>
    <row r="4076">
      <c r="B4076" s="2013">
        <v>4074.0</v>
      </c>
      <c r="C4076" s="2013">
        <v>489.0</v>
      </c>
      <c r="D4076" s="2013">
        <v>977.0</v>
      </c>
      <c r="E4076" s="2013">
        <v>652.0</v>
      </c>
      <c r="F4076" s="2013">
        <v>652.0</v>
      </c>
      <c r="G4076" s="2013">
        <v>652.0</v>
      </c>
      <c r="H4076" s="2013">
        <v>652.0</v>
      </c>
    </row>
    <row r="4077">
      <c r="B4077" s="2013">
        <v>4075.0</v>
      </c>
      <c r="C4077" s="2013">
        <v>489.0</v>
      </c>
      <c r="D4077" s="2013">
        <v>978.0</v>
      </c>
      <c r="E4077" s="2013">
        <v>652.0</v>
      </c>
      <c r="F4077" s="2013">
        <v>652.0</v>
      </c>
      <c r="G4077" s="2013">
        <v>652.0</v>
      </c>
      <c r="H4077" s="2013">
        <v>652.0</v>
      </c>
    </row>
    <row r="4078">
      <c r="B4078" s="2013">
        <v>4076.0</v>
      </c>
      <c r="C4078" s="2013">
        <v>489.0</v>
      </c>
      <c r="D4078" s="2013">
        <v>979.0</v>
      </c>
      <c r="E4078" s="2013">
        <v>652.0</v>
      </c>
      <c r="F4078" s="2013">
        <v>652.0</v>
      </c>
      <c r="G4078" s="2013">
        <v>652.0</v>
      </c>
      <c r="H4078" s="2013">
        <v>652.0</v>
      </c>
    </row>
    <row r="4079">
      <c r="B4079" s="2013">
        <v>4077.0</v>
      </c>
      <c r="C4079" s="2013">
        <v>490.0</v>
      </c>
      <c r="D4079" s="2013">
        <v>979.0</v>
      </c>
      <c r="E4079" s="2013">
        <v>652.0</v>
      </c>
      <c r="F4079" s="2013">
        <v>652.0</v>
      </c>
      <c r="G4079" s="2013">
        <v>652.0</v>
      </c>
      <c r="H4079" s="2013">
        <v>652.0</v>
      </c>
    </row>
    <row r="4080">
      <c r="B4080" s="2013">
        <v>4078.0</v>
      </c>
      <c r="C4080" s="2013">
        <v>489.0</v>
      </c>
      <c r="D4080" s="2013">
        <v>979.0</v>
      </c>
      <c r="E4080" s="2013">
        <v>652.0</v>
      </c>
      <c r="F4080" s="2013">
        <v>652.0</v>
      </c>
      <c r="G4080" s="2013">
        <v>653.0</v>
      </c>
      <c r="H4080" s="2013">
        <v>653.0</v>
      </c>
    </row>
    <row r="4081">
      <c r="B4081" s="2013">
        <v>4079.0</v>
      </c>
      <c r="C4081" s="2013">
        <v>490.0</v>
      </c>
      <c r="D4081" s="2013">
        <v>979.0</v>
      </c>
      <c r="E4081" s="2013">
        <v>652.0</v>
      </c>
      <c r="F4081" s="2013">
        <v>652.0</v>
      </c>
      <c r="G4081" s="2013">
        <v>653.0</v>
      </c>
      <c r="H4081" s="2013">
        <v>653.0</v>
      </c>
    </row>
    <row r="4082">
      <c r="B4082" s="2013">
        <v>4080.0</v>
      </c>
      <c r="C4082" s="2013">
        <v>489.0</v>
      </c>
      <c r="D4082" s="2013">
        <v>979.0</v>
      </c>
      <c r="E4082" s="2013">
        <v>653.0</v>
      </c>
      <c r="F4082" s="2013">
        <v>653.0</v>
      </c>
      <c r="G4082" s="2013">
        <v>653.0</v>
      </c>
      <c r="H4082" s="2013">
        <v>653.0</v>
      </c>
    </row>
    <row r="4083">
      <c r="B4083" s="2013">
        <v>4081.0</v>
      </c>
      <c r="C4083" s="2013">
        <v>490.0</v>
      </c>
      <c r="D4083" s="2013">
        <v>979.0</v>
      </c>
      <c r="E4083" s="2013">
        <v>653.0</v>
      </c>
      <c r="F4083" s="2013">
        <v>653.0</v>
      </c>
      <c r="G4083" s="2013">
        <v>653.0</v>
      </c>
      <c r="H4083" s="2013">
        <v>653.0</v>
      </c>
    </row>
    <row r="4084">
      <c r="B4084" s="2013">
        <v>4082.0</v>
      </c>
      <c r="C4084" s="2013">
        <v>490.0</v>
      </c>
      <c r="D4084" s="2013">
        <v>980.0</v>
      </c>
      <c r="E4084" s="2013">
        <v>653.0</v>
      </c>
      <c r="F4084" s="2013">
        <v>653.0</v>
      </c>
      <c r="G4084" s="2013">
        <v>653.0</v>
      </c>
      <c r="H4084" s="2013">
        <v>653.0</v>
      </c>
    </row>
    <row r="4085">
      <c r="B4085" s="2013">
        <v>4083.0</v>
      </c>
      <c r="C4085" s="2013">
        <v>490.0</v>
      </c>
      <c r="D4085" s="2013">
        <v>979.0</v>
      </c>
      <c r="E4085" s="2013">
        <v>653.0</v>
      </c>
      <c r="F4085" s="2013">
        <v>653.0</v>
      </c>
      <c r="G4085" s="2013">
        <v>654.0</v>
      </c>
      <c r="H4085" s="2013">
        <v>654.0</v>
      </c>
    </row>
    <row r="4086">
      <c r="B4086" s="2013">
        <v>4084.0</v>
      </c>
      <c r="C4086" s="2013">
        <v>490.0</v>
      </c>
      <c r="D4086" s="2013">
        <v>980.0</v>
      </c>
      <c r="E4086" s="2013">
        <v>653.0</v>
      </c>
      <c r="F4086" s="2013">
        <v>653.0</v>
      </c>
      <c r="G4086" s="2013">
        <v>654.0</v>
      </c>
      <c r="H4086" s="2013">
        <v>654.0</v>
      </c>
    </row>
    <row r="4087">
      <c r="B4087" s="2013">
        <v>4085.0</v>
      </c>
      <c r="C4087" s="2013">
        <v>490.0</v>
      </c>
      <c r="D4087" s="2013">
        <v>981.0</v>
      </c>
      <c r="E4087" s="2013">
        <v>653.0</v>
      </c>
      <c r="F4087" s="2013">
        <v>653.0</v>
      </c>
      <c r="G4087" s="2013">
        <v>654.0</v>
      </c>
      <c r="H4087" s="2013">
        <v>654.0</v>
      </c>
    </row>
    <row r="4088">
      <c r="B4088" s="2013">
        <v>4086.0</v>
      </c>
      <c r="C4088" s="2013">
        <v>490.0</v>
      </c>
      <c r="D4088" s="2013">
        <v>980.0</v>
      </c>
      <c r="E4088" s="2013">
        <v>654.0</v>
      </c>
      <c r="F4088" s="2013">
        <v>654.0</v>
      </c>
      <c r="G4088" s="2013">
        <v>654.0</v>
      </c>
      <c r="H4088" s="2013">
        <v>654.0</v>
      </c>
    </row>
    <row r="4089">
      <c r="B4089" s="2013">
        <v>4087.0</v>
      </c>
      <c r="C4089" s="2013">
        <v>490.0</v>
      </c>
      <c r="D4089" s="2013">
        <v>981.0</v>
      </c>
      <c r="E4089" s="2013">
        <v>654.0</v>
      </c>
      <c r="F4089" s="2013">
        <v>654.0</v>
      </c>
      <c r="G4089" s="2013">
        <v>654.0</v>
      </c>
      <c r="H4089" s="2013">
        <v>654.0</v>
      </c>
    </row>
    <row r="4090">
      <c r="B4090" s="2013">
        <v>4088.0</v>
      </c>
      <c r="C4090" s="2013">
        <v>491.0</v>
      </c>
      <c r="D4090" s="2013">
        <v>981.0</v>
      </c>
      <c r="E4090" s="2013">
        <v>654.0</v>
      </c>
      <c r="F4090" s="2013">
        <v>654.0</v>
      </c>
      <c r="G4090" s="2013">
        <v>654.0</v>
      </c>
      <c r="H4090" s="2013">
        <v>654.0</v>
      </c>
    </row>
    <row r="4091">
      <c r="B4091" s="2013">
        <v>4089.0</v>
      </c>
      <c r="C4091" s="2013">
        <v>491.0</v>
      </c>
      <c r="D4091" s="2013">
        <v>982.0</v>
      </c>
      <c r="E4091" s="2013">
        <v>654.0</v>
      </c>
      <c r="F4091" s="2013">
        <v>654.0</v>
      </c>
      <c r="G4091" s="2013">
        <v>654.0</v>
      </c>
      <c r="H4091" s="2013">
        <v>654.0</v>
      </c>
    </row>
    <row r="4092">
      <c r="B4092" s="2013">
        <v>4090.0</v>
      </c>
      <c r="C4092" s="2013">
        <v>491.0</v>
      </c>
      <c r="D4092" s="2013">
        <v>981.0</v>
      </c>
      <c r="E4092" s="2013">
        <v>654.0</v>
      </c>
      <c r="F4092" s="2013">
        <v>654.0</v>
      </c>
      <c r="G4092" s="2013">
        <v>655.0</v>
      </c>
      <c r="H4092" s="2013">
        <v>655.0</v>
      </c>
    </row>
    <row r="4093">
      <c r="B4093" s="2013">
        <v>4091.0</v>
      </c>
      <c r="C4093" s="2013">
        <v>491.0</v>
      </c>
      <c r="D4093" s="2013">
        <v>982.0</v>
      </c>
      <c r="E4093" s="2013">
        <v>654.0</v>
      </c>
      <c r="F4093" s="2013">
        <v>654.0</v>
      </c>
      <c r="G4093" s="2013">
        <v>655.0</v>
      </c>
      <c r="H4093" s="2013">
        <v>655.0</v>
      </c>
    </row>
    <row r="4094">
      <c r="B4094" s="2013">
        <v>4092.0</v>
      </c>
      <c r="C4094" s="2013">
        <v>491.0</v>
      </c>
      <c r="D4094" s="2013">
        <v>983.0</v>
      </c>
      <c r="E4094" s="2013">
        <v>654.0</v>
      </c>
      <c r="F4094" s="2013">
        <v>654.0</v>
      </c>
      <c r="G4094" s="2013">
        <v>655.0</v>
      </c>
      <c r="H4094" s="2013">
        <v>655.0</v>
      </c>
    </row>
    <row r="4095">
      <c r="B4095" s="2013">
        <v>4093.0</v>
      </c>
      <c r="C4095" s="2013">
        <v>491.0</v>
      </c>
      <c r="D4095" s="2013">
        <v>982.0</v>
      </c>
      <c r="E4095" s="2013">
        <v>655.0</v>
      </c>
      <c r="F4095" s="2013">
        <v>655.0</v>
      </c>
      <c r="G4095" s="2013">
        <v>655.0</v>
      </c>
      <c r="H4095" s="2013">
        <v>655.0</v>
      </c>
    </row>
    <row r="4096">
      <c r="B4096" s="2013">
        <v>4094.0</v>
      </c>
      <c r="C4096" s="2013">
        <v>491.0</v>
      </c>
      <c r="D4096" s="2013">
        <v>983.0</v>
      </c>
      <c r="E4096" s="2013">
        <v>655.0</v>
      </c>
      <c r="F4096" s="2013">
        <v>655.0</v>
      </c>
      <c r="G4096" s="2013">
        <v>655.0</v>
      </c>
      <c r="H4096" s="2013">
        <v>655.0</v>
      </c>
    </row>
    <row r="4097">
      <c r="B4097" s="2013">
        <v>4095.0</v>
      </c>
      <c r="C4097" s="2013">
        <v>492.0</v>
      </c>
      <c r="D4097" s="2013">
        <v>983.0</v>
      </c>
      <c r="E4097" s="2013">
        <v>655.0</v>
      </c>
      <c r="F4097" s="2013">
        <v>655.0</v>
      </c>
      <c r="G4097" s="2013">
        <v>655.0</v>
      </c>
      <c r="H4097" s="2013">
        <v>655.0</v>
      </c>
    </row>
    <row r="4098">
      <c r="B4098" s="2013">
        <v>4096.0</v>
      </c>
      <c r="C4098" s="2013">
        <v>491.0</v>
      </c>
      <c r="D4098" s="2013">
        <v>983.0</v>
      </c>
      <c r="E4098" s="2013">
        <v>655.0</v>
      </c>
      <c r="F4098" s="2013">
        <v>655.0</v>
      </c>
      <c r="G4098" s="2013">
        <v>656.0</v>
      </c>
      <c r="H4098" s="2013">
        <v>656.0</v>
      </c>
    </row>
    <row r="4099">
      <c r="B4099" s="2013">
        <v>4097.0</v>
      </c>
      <c r="C4099" s="2013">
        <v>492.0</v>
      </c>
      <c r="D4099" s="2013">
        <v>983.0</v>
      </c>
      <c r="E4099" s="2013">
        <v>655.0</v>
      </c>
      <c r="F4099" s="2013">
        <v>655.0</v>
      </c>
      <c r="G4099" s="2013">
        <v>656.0</v>
      </c>
      <c r="H4099" s="2013">
        <v>656.0</v>
      </c>
    </row>
    <row r="4100">
      <c r="B4100" s="2013">
        <v>4098.0</v>
      </c>
      <c r="C4100" s="2013">
        <v>491.0</v>
      </c>
      <c r="D4100" s="2013">
        <v>983.0</v>
      </c>
      <c r="E4100" s="2013">
        <v>656.0</v>
      </c>
      <c r="F4100" s="2013">
        <v>656.0</v>
      </c>
      <c r="G4100" s="2013">
        <v>656.0</v>
      </c>
      <c r="H4100" s="2013">
        <v>656.0</v>
      </c>
    </row>
    <row r="4101">
      <c r="B4101" s="2013">
        <v>4099.0</v>
      </c>
      <c r="C4101" s="2013">
        <v>492.0</v>
      </c>
      <c r="D4101" s="2013">
        <v>983.0</v>
      </c>
      <c r="E4101" s="2013">
        <v>656.0</v>
      </c>
      <c r="F4101" s="2013">
        <v>656.0</v>
      </c>
      <c r="G4101" s="2013">
        <v>656.0</v>
      </c>
      <c r="H4101" s="2013">
        <v>656.0</v>
      </c>
    </row>
    <row r="4102">
      <c r="B4102" s="2013">
        <v>4100.0</v>
      </c>
      <c r="C4102" s="2013">
        <v>492.0</v>
      </c>
      <c r="D4102" s="2013">
        <v>984.0</v>
      </c>
      <c r="E4102" s="2013">
        <v>656.0</v>
      </c>
      <c r="F4102" s="2013">
        <v>656.0</v>
      </c>
      <c r="G4102" s="2013">
        <v>656.0</v>
      </c>
      <c r="H4102" s="2013">
        <v>656.0</v>
      </c>
    </row>
    <row r="4103">
      <c r="B4103" s="2013">
        <v>4101.0</v>
      </c>
      <c r="C4103" s="2013">
        <v>492.0</v>
      </c>
      <c r="D4103" s="2013">
        <v>985.0</v>
      </c>
      <c r="E4103" s="2013">
        <v>656.0</v>
      </c>
      <c r="F4103" s="2013">
        <v>656.0</v>
      </c>
      <c r="G4103" s="2013">
        <v>656.0</v>
      </c>
      <c r="H4103" s="2013">
        <v>656.0</v>
      </c>
    </row>
    <row r="4104">
      <c r="B4104" s="2013">
        <v>4102.0</v>
      </c>
      <c r="C4104" s="2013">
        <v>493.0</v>
      </c>
      <c r="D4104" s="2013">
        <v>985.0</v>
      </c>
      <c r="E4104" s="2013">
        <v>656.0</v>
      </c>
      <c r="F4104" s="2013">
        <v>656.0</v>
      </c>
      <c r="G4104" s="2013">
        <v>656.0</v>
      </c>
      <c r="H4104" s="2013">
        <v>656.0</v>
      </c>
    </row>
    <row r="4105">
      <c r="B4105" s="2013">
        <v>4103.0</v>
      </c>
      <c r="C4105" s="2013">
        <v>492.0</v>
      </c>
      <c r="D4105" s="2013">
        <v>985.0</v>
      </c>
      <c r="E4105" s="2013">
        <v>656.0</v>
      </c>
      <c r="F4105" s="2013">
        <v>656.0</v>
      </c>
      <c r="G4105" s="2013">
        <v>657.0</v>
      </c>
      <c r="H4105" s="2013">
        <v>657.0</v>
      </c>
    </row>
    <row r="4106">
      <c r="B4106" s="2013">
        <v>4104.0</v>
      </c>
      <c r="C4106" s="2013">
        <v>493.0</v>
      </c>
      <c r="D4106" s="2013">
        <v>985.0</v>
      </c>
      <c r="E4106" s="2013">
        <v>656.0</v>
      </c>
      <c r="F4106" s="2013">
        <v>656.0</v>
      </c>
      <c r="G4106" s="2013">
        <v>657.0</v>
      </c>
      <c r="H4106" s="2013">
        <v>657.0</v>
      </c>
    </row>
    <row r="4107">
      <c r="B4107" s="2013">
        <v>4105.0</v>
      </c>
      <c r="C4107" s="2013">
        <v>492.0</v>
      </c>
      <c r="D4107" s="2013">
        <v>985.0</v>
      </c>
      <c r="E4107" s="2013">
        <v>657.0</v>
      </c>
      <c r="F4107" s="2013">
        <v>657.0</v>
      </c>
      <c r="G4107" s="2013">
        <v>657.0</v>
      </c>
      <c r="H4107" s="2013">
        <v>657.0</v>
      </c>
    </row>
    <row r="4108">
      <c r="B4108" s="2013">
        <v>4106.0</v>
      </c>
      <c r="C4108" s="2013">
        <v>493.0</v>
      </c>
      <c r="D4108" s="2013">
        <v>985.0</v>
      </c>
      <c r="E4108" s="2013">
        <v>657.0</v>
      </c>
      <c r="F4108" s="2013">
        <v>657.0</v>
      </c>
      <c r="G4108" s="2013">
        <v>657.0</v>
      </c>
      <c r="H4108" s="2013">
        <v>657.0</v>
      </c>
    </row>
    <row r="4109">
      <c r="B4109" s="2013">
        <v>4107.0</v>
      </c>
      <c r="C4109" s="2013">
        <v>493.0</v>
      </c>
      <c r="D4109" s="2013">
        <v>986.0</v>
      </c>
      <c r="E4109" s="2013">
        <v>657.0</v>
      </c>
      <c r="F4109" s="2013">
        <v>657.0</v>
      </c>
      <c r="G4109" s="2013">
        <v>657.0</v>
      </c>
      <c r="H4109" s="2013">
        <v>657.0</v>
      </c>
    </row>
    <row r="4110">
      <c r="B4110" s="2013">
        <v>4108.0</v>
      </c>
      <c r="C4110" s="2013">
        <v>493.0</v>
      </c>
      <c r="D4110" s="2013">
        <v>985.0</v>
      </c>
      <c r="E4110" s="2013">
        <v>657.0</v>
      </c>
      <c r="F4110" s="2013">
        <v>657.0</v>
      </c>
      <c r="G4110" s="2013">
        <v>658.0</v>
      </c>
      <c r="H4110" s="2013">
        <v>658.0</v>
      </c>
    </row>
    <row r="4111">
      <c r="B4111" s="2013">
        <v>4109.0</v>
      </c>
      <c r="C4111" s="2013">
        <v>493.0</v>
      </c>
      <c r="D4111" s="2013">
        <v>986.0</v>
      </c>
      <c r="E4111" s="2013">
        <v>657.0</v>
      </c>
      <c r="F4111" s="2013">
        <v>657.0</v>
      </c>
      <c r="G4111" s="2013">
        <v>658.0</v>
      </c>
      <c r="H4111" s="2013">
        <v>658.0</v>
      </c>
    </row>
    <row r="4112">
      <c r="B4112" s="2013">
        <v>4110.0</v>
      </c>
      <c r="C4112" s="2013">
        <v>493.0</v>
      </c>
      <c r="D4112" s="2013">
        <v>987.0</v>
      </c>
      <c r="E4112" s="2013">
        <v>657.0</v>
      </c>
      <c r="F4112" s="2013">
        <v>657.0</v>
      </c>
      <c r="G4112" s="2013">
        <v>658.0</v>
      </c>
      <c r="H4112" s="2013">
        <v>658.0</v>
      </c>
    </row>
    <row r="4113">
      <c r="B4113" s="2013">
        <v>4111.0</v>
      </c>
      <c r="C4113" s="2013">
        <v>493.0</v>
      </c>
      <c r="D4113" s="2013">
        <v>986.0</v>
      </c>
      <c r="E4113" s="2013">
        <v>658.0</v>
      </c>
      <c r="F4113" s="2013">
        <v>658.0</v>
      </c>
      <c r="G4113" s="2013">
        <v>658.0</v>
      </c>
      <c r="H4113" s="2013">
        <v>658.0</v>
      </c>
    </row>
    <row r="4114">
      <c r="B4114" s="2013">
        <v>4112.0</v>
      </c>
      <c r="C4114" s="2013">
        <v>493.0</v>
      </c>
      <c r="D4114" s="2013">
        <v>987.0</v>
      </c>
      <c r="E4114" s="2013">
        <v>658.0</v>
      </c>
      <c r="F4114" s="2013">
        <v>658.0</v>
      </c>
      <c r="G4114" s="2013">
        <v>658.0</v>
      </c>
      <c r="H4114" s="2013">
        <v>658.0</v>
      </c>
    </row>
    <row r="4115">
      <c r="B4115" s="2013">
        <v>4113.0</v>
      </c>
      <c r="C4115" s="2013">
        <v>494.0</v>
      </c>
      <c r="D4115" s="2013">
        <v>987.0</v>
      </c>
      <c r="E4115" s="2013">
        <v>658.0</v>
      </c>
      <c r="F4115" s="2013">
        <v>658.0</v>
      </c>
      <c r="G4115" s="2013">
        <v>658.0</v>
      </c>
      <c r="H4115" s="2013">
        <v>658.0</v>
      </c>
    </row>
    <row r="4116">
      <c r="B4116" s="2013">
        <v>4114.0</v>
      </c>
      <c r="C4116" s="2013">
        <v>494.0</v>
      </c>
      <c r="D4116" s="2013">
        <v>988.0</v>
      </c>
      <c r="E4116" s="2013">
        <v>658.0</v>
      </c>
      <c r="F4116" s="2013">
        <v>658.0</v>
      </c>
      <c r="G4116" s="2013">
        <v>658.0</v>
      </c>
      <c r="H4116" s="2013">
        <v>658.0</v>
      </c>
    </row>
    <row r="4117">
      <c r="B4117" s="2013">
        <v>4115.0</v>
      </c>
      <c r="C4117" s="2013">
        <v>494.0</v>
      </c>
      <c r="D4117" s="2013">
        <v>987.0</v>
      </c>
      <c r="E4117" s="2013">
        <v>658.0</v>
      </c>
      <c r="F4117" s="2013">
        <v>658.0</v>
      </c>
      <c r="G4117" s="2013">
        <v>659.0</v>
      </c>
      <c r="H4117" s="2013">
        <v>659.0</v>
      </c>
    </row>
    <row r="4118">
      <c r="B4118" s="2013">
        <v>4116.0</v>
      </c>
      <c r="C4118" s="2013">
        <v>494.0</v>
      </c>
      <c r="D4118" s="2013">
        <v>988.0</v>
      </c>
      <c r="E4118" s="2013">
        <v>658.0</v>
      </c>
      <c r="F4118" s="2013">
        <v>658.0</v>
      </c>
      <c r="G4118" s="2013">
        <v>659.0</v>
      </c>
      <c r="H4118" s="2013">
        <v>659.0</v>
      </c>
    </row>
    <row r="4119">
      <c r="B4119" s="2013">
        <v>4117.0</v>
      </c>
      <c r="C4119" s="2013">
        <v>494.0</v>
      </c>
      <c r="D4119" s="2013">
        <v>989.0</v>
      </c>
      <c r="E4119" s="2013">
        <v>658.0</v>
      </c>
      <c r="F4119" s="2013">
        <v>658.0</v>
      </c>
      <c r="G4119" s="2013">
        <v>659.0</v>
      </c>
      <c r="H4119" s="2013">
        <v>659.0</v>
      </c>
    </row>
    <row r="4120">
      <c r="B4120" s="2013">
        <v>4118.0</v>
      </c>
      <c r="C4120" s="2013">
        <v>494.0</v>
      </c>
      <c r="D4120" s="2013">
        <v>988.0</v>
      </c>
      <c r="E4120" s="2013">
        <v>659.0</v>
      </c>
      <c r="F4120" s="2013">
        <v>659.0</v>
      </c>
      <c r="G4120" s="2013">
        <v>659.0</v>
      </c>
      <c r="H4120" s="2013">
        <v>659.0</v>
      </c>
    </row>
    <row r="4121">
      <c r="B4121" s="2013">
        <v>4119.0</v>
      </c>
      <c r="C4121" s="2013">
        <v>494.0</v>
      </c>
      <c r="D4121" s="2013">
        <v>989.0</v>
      </c>
      <c r="E4121" s="2013">
        <v>659.0</v>
      </c>
      <c r="F4121" s="2013">
        <v>659.0</v>
      </c>
      <c r="G4121" s="2013">
        <v>659.0</v>
      </c>
      <c r="H4121" s="2013">
        <v>659.0</v>
      </c>
    </row>
    <row r="4122">
      <c r="B4122" s="2013">
        <v>4120.0</v>
      </c>
      <c r="C4122" s="2013">
        <v>495.0</v>
      </c>
      <c r="D4122" s="2013">
        <v>989.0</v>
      </c>
      <c r="E4122" s="2013">
        <v>659.0</v>
      </c>
      <c r="F4122" s="2013">
        <v>659.0</v>
      </c>
      <c r="G4122" s="2013">
        <v>659.0</v>
      </c>
      <c r="H4122" s="2013">
        <v>659.0</v>
      </c>
    </row>
    <row r="4123">
      <c r="B4123" s="2013">
        <v>4121.0</v>
      </c>
      <c r="C4123" s="2013">
        <v>494.0</v>
      </c>
      <c r="D4123" s="2013">
        <v>989.0</v>
      </c>
      <c r="E4123" s="2013">
        <v>659.0</v>
      </c>
      <c r="F4123" s="2013">
        <v>659.0</v>
      </c>
      <c r="G4123" s="2013">
        <v>660.0</v>
      </c>
      <c r="H4123" s="2013">
        <v>660.0</v>
      </c>
    </row>
    <row r="4124">
      <c r="B4124" s="2013">
        <v>4122.0</v>
      </c>
      <c r="C4124" s="2013">
        <v>495.0</v>
      </c>
      <c r="D4124" s="2013">
        <v>989.0</v>
      </c>
      <c r="E4124" s="2013">
        <v>659.0</v>
      </c>
      <c r="F4124" s="2013">
        <v>659.0</v>
      </c>
      <c r="G4124" s="2013">
        <v>660.0</v>
      </c>
      <c r="H4124" s="2013">
        <v>660.0</v>
      </c>
    </row>
    <row r="4125">
      <c r="B4125" s="2013">
        <v>4123.0</v>
      </c>
      <c r="C4125" s="2013">
        <v>494.0</v>
      </c>
      <c r="D4125" s="2013">
        <v>989.0</v>
      </c>
      <c r="E4125" s="2013">
        <v>660.0</v>
      </c>
      <c r="F4125" s="2013">
        <v>660.0</v>
      </c>
      <c r="G4125" s="2013">
        <v>660.0</v>
      </c>
      <c r="H4125" s="2013">
        <v>660.0</v>
      </c>
    </row>
    <row r="4126">
      <c r="B4126" s="2013">
        <v>4124.0</v>
      </c>
      <c r="C4126" s="2013">
        <v>495.0</v>
      </c>
      <c r="D4126" s="2013">
        <v>989.0</v>
      </c>
      <c r="E4126" s="2013">
        <v>660.0</v>
      </c>
      <c r="F4126" s="2013">
        <v>660.0</v>
      </c>
      <c r="G4126" s="2013">
        <v>660.0</v>
      </c>
      <c r="H4126" s="2013">
        <v>660.0</v>
      </c>
    </row>
    <row r="4127">
      <c r="B4127" s="2013">
        <v>4125.0</v>
      </c>
      <c r="C4127" s="2013">
        <v>495.0</v>
      </c>
      <c r="D4127" s="2013">
        <v>990.0</v>
      </c>
      <c r="E4127" s="2013">
        <v>660.0</v>
      </c>
      <c r="F4127" s="2013">
        <v>660.0</v>
      </c>
      <c r="G4127" s="2013">
        <v>660.0</v>
      </c>
      <c r="H4127" s="2013">
        <v>660.0</v>
      </c>
    </row>
    <row r="4128">
      <c r="B4128" s="2013">
        <v>4126.0</v>
      </c>
      <c r="C4128" s="2013">
        <v>495.0</v>
      </c>
      <c r="D4128" s="2013">
        <v>991.0</v>
      </c>
      <c r="E4128" s="2013">
        <v>660.0</v>
      </c>
      <c r="F4128" s="2013">
        <v>660.0</v>
      </c>
      <c r="G4128" s="2013">
        <v>660.0</v>
      </c>
      <c r="H4128" s="2013">
        <v>660.0</v>
      </c>
    </row>
    <row r="4129">
      <c r="B4129" s="2013">
        <v>4127.0</v>
      </c>
      <c r="C4129" s="2013">
        <v>496.0</v>
      </c>
      <c r="D4129" s="2013">
        <v>991.0</v>
      </c>
      <c r="E4129" s="2013">
        <v>660.0</v>
      </c>
      <c r="F4129" s="2013">
        <v>660.0</v>
      </c>
      <c r="G4129" s="2013">
        <v>660.0</v>
      </c>
      <c r="H4129" s="2013">
        <v>660.0</v>
      </c>
    </row>
    <row r="4130">
      <c r="B4130" s="2013">
        <v>4128.0</v>
      </c>
      <c r="C4130" s="2013">
        <v>495.0</v>
      </c>
      <c r="D4130" s="2013">
        <v>991.0</v>
      </c>
      <c r="E4130" s="2013">
        <v>660.0</v>
      </c>
      <c r="F4130" s="2013">
        <v>660.0</v>
      </c>
      <c r="G4130" s="2013">
        <v>661.0</v>
      </c>
      <c r="H4130" s="2013">
        <v>661.0</v>
      </c>
    </row>
    <row r="4131">
      <c r="B4131" s="2013">
        <v>4129.0</v>
      </c>
      <c r="C4131" s="2013">
        <v>496.0</v>
      </c>
      <c r="D4131" s="2013">
        <v>991.0</v>
      </c>
      <c r="E4131" s="2013">
        <v>660.0</v>
      </c>
      <c r="F4131" s="2013">
        <v>660.0</v>
      </c>
      <c r="G4131" s="2013">
        <v>661.0</v>
      </c>
      <c r="H4131" s="2013">
        <v>661.0</v>
      </c>
    </row>
    <row r="4132">
      <c r="B4132" s="2013">
        <v>4130.0</v>
      </c>
      <c r="C4132" s="2013">
        <v>495.0</v>
      </c>
      <c r="D4132" s="2013">
        <v>991.0</v>
      </c>
      <c r="E4132" s="2013">
        <v>661.0</v>
      </c>
      <c r="F4132" s="2013">
        <v>661.0</v>
      </c>
      <c r="G4132" s="2013">
        <v>661.0</v>
      </c>
      <c r="H4132" s="2013">
        <v>661.0</v>
      </c>
    </row>
    <row r="4133">
      <c r="B4133" s="2013">
        <v>4131.0</v>
      </c>
      <c r="C4133" s="2013">
        <v>496.0</v>
      </c>
      <c r="D4133" s="2013">
        <v>991.0</v>
      </c>
      <c r="E4133" s="2013">
        <v>661.0</v>
      </c>
      <c r="F4133" s="2013">
        <v>661.0</v>
      </c>
      <c r="G4133" s="2013">
        <v>661.0</v>
      </c>
      <c r="H4133" s="2013">
        <v>661.0</v>
      </c>
    </row>
    <row r="4134">
      <c r="B4134" s="2013">
        <v>4132.0</v>
      </c>
      <c r="C4134" s="2013">
        <v>496.0</v>
      </c>
      <c r="D4134" s="2013">
        <v>992.0</v>
      </c>
      <c r="E4134" s="2013">
        <v>661.0</v>
      </c>
      <c r="F4134" s="2013">
        <v>661.0</v>
      </c>
      <c r="G4134" s="2013">
        <v>661.0</v>
      </c>
      <c r="H4134" s="2013">
        <v>661.0</v>
      </c>
    </row>
    <row r="4135">
      <c r="B4135" s="2013">
        <v>4133.0</v>
      </c>
      <c r="C4135" s="2013">
        <v>496.0</v>
      </c>
      <c r="D4135" s="2013">
        <v>991.0</v>
      </c>
      <c r="E4135" s="2013">
        <v>661.0</v>
      </c>
      <c r="F4135" s="2013">
        <v>661.0</v>
      </c>
      <c r="G4135" s="2013">
        <v>662.0</v>
      </c>
      <c r="H4135" s="2013">
        <v>662.0</v>
      </c>
    </row>
    <row r="4136">
      <c r="B4136" s="2013">
        <v>4134.0</v>
      </c>
      <c r="C4136" s="2013">
        <v>496.0</v>
      </c>
      <c r="D4136" s="2013">
        <v>992.0</v>
      </c>
      <c r="E4136" s="2013">
        <v>661.0</v>
      </c>
      <c r="F4136" s="2013">
        <v>661.0</v>
      </c>
      <c r="G4136" s="2013">
        <v>662.0</v>
      </c>
      <c r="H4136" s="2013">
        <v>662.0</v>
      </c>
    </row>
    <row r="4137">
      <c r="B4137" s="2013">
        <v>4135.0</v>
      </c>
      <c r="C4137" s="2013">
        <v>496.0</v>
      </c>
      <c r="D4137" s="2013">
        <v>993.0</v>
      </c>
      <c r="E4137" s="2013">
        <v>661.0</v>
      </c>
      <c r="F4137" s="2013">
        <v>661.0</v>
      </c>
      <c r="G4137" s="2013">
        <v>662.0</v>
      </c>
      <c r="H4137" s="2013">
        <v>662.0</v>
      </c>
    </row>
    <row r="4138">
      <c r="B4138" s="2013">
        <v>4136.0</v>
      </c>
      <c r="C4138" s="2013">
        <v>496.0</v>
      </c>
      <c r="D4138" s="2013">
        <v>992.0</v>
      </c>
      <c r="E4138" s="2013">
        <v>662.0</v>
      </c>
      <c r="F4138" s="2013">
        <v>662.0</v>
      </c>
      <c r="G4138" s="2013">
        <v>662.0</v>
      </c>
      <c r="H4138" s="2013">
        <v>662.0</v>
      </c>
    </row>
    <row r="4139">
      <c r="B4139" s="2013">
        <v>4137.0</v>
      </c>
      <c r="C4139" s="2013">
        <v>496.0</v>
      </c>
      <c r="D4139" s="2013">
        <v>993.0</v>
      </c>
      <c r="E4139" s="2013">
        <v>662.0</v>
      </c>
      <c r="F4139" s="2013">
        <v>662.0</v>
      </c>
      <c r="G4139" s="2013">
        <v>662.0</v>
      </c>
      <c r="H4139" s="2013">
        <v>662.0</v>
      </c>
    </row>
    <row r="4140">
      <c r="B4140" s="2013">
        <v>4138.0</v>
      </c>
      <c r="C4140" s="2013">
        <v>497.0</v>
      </c>
      <c r="D4140" s="2013">
        <v>993.0</v>
      </c>
      <c r="E4140" s="2013">
        <v>662.0</v>
      </c>
      <c r="F4140" s="2013">
        <v>662.0</v>
      </c>
      <c r="G4140" s="2013">
        <v>662.0</v>
      </c>
      <c r="H4140" s="2013">
        <v>662.0</v>
      </c>
    </row>
    <row r="4141">
      <c r="B4141" s="2013">
        <v>4139.0</v>
      </c>
      <c r="C4141" s="2013">
        <v>497.0</v>
      </c>
      <c r="D4141" s="2013">
        <v>994.0</v>
      </c>
      <c r="E4141" s="2013">
        <v>662.0</v>
      </c>
      <c r="F4141" s="2013">
        <v>662.0</v>
      </c>
      <c r="G4141" s="2013">
        <v>662.0</v>
      </c>
      <c r="H4141" s="2013">
        <v>662.0</v>
      </c>
    </row>
    <row r="4142">
      <c r="B4142" s="2013">
        <v>4140.0</v>
      </c>
      <c r="C4142" s="2013">
        <v>497.0</v>
      </c>
      <c r="D4142" s="2013">
        <v>993.0</v>
      </c>
      <c r="E4142" s="2013">
        <v>662.0</v>
      </c>
      <c r="F4142" s="2013">
        <v>662.0</v>
      </c>
      <c r="G4142" s="2013">
        <v>663.0</v>
      </c>
      <c r="H4142" s="2013">
        <v>663.0</v>
      </c>
    </row>
    <row r="4143">
      <c r="B4143" s="2013">
        <v>4141.0</v>
      </c>
      <c r="C4143" s="2013">
        <v>497.0</v>
      </c>
      <c r="D4143" s="2013">
        <v>994.0</v>
      </c>
      <c r="E4143" s="2013">
        <v>662.0</v>
      </c>
      <c r="F4143" s="2013">
        <v>662.0</v>
      </c>
      <c r="G4143" s="2013">
        <v>663.0</v>
      </c>
      <c r="H4143" s="2013">
        <v>663.0</v>
      </c>
    </row>
    <row r="4144">
      <c r="B4144" s="2013">
        <v>4142.0</v>
      </c>
      <c r="C4144" s="2013">
        <v>497.0</v>
      </c>
      <c r="D4144" s="2013">
        <v>995.0</v>
      </c>
      <c r="E4144" s="2013">
        <v>662.0</v>
      </c>
      <c r="F4144" s="2013">
        <v>662.0</v>
      </c>
      <c r="G4144" s="2013">
        <v>663.0</v>
      </c>
      <c r="H4144" s="2013">
        <v>663.0</v>
      </c>
    </row>
    <row r="4145">
      <c r="B4145" s="2013">
        <v>4143.0</v>
      </c>
      <c r="C4145" s="2013">
        <v>497.0</v>
      </c>
      <c r="D4145" s="2013">
        <v>994.0</v>
      </c>
      <c r="E4145" s="2013">
        <v>663.0</v>
      </c>
      <c r="F4145" s="2013">
        <v>663.0</v>
      </c>
      <c r="G4145" s="2013">
        <v>663.0</v>
      </c>
      <c r="H4145" s="2013">
        <v>663.0</v>
      </c>
    </row>
    <row r="4146">
      <c r="B4146" s="2013">
        <v>4144.0</v>
      </c>
      <c r="C4146" s="2013">
        <v>497.0</v>
      </c>
      <c r="D4146" s="2013">
        <v>995.0</v>
      </c>
      <c r="E4146" s="2013">
        <v>663.0</v>
      </c>
      <c r="F4146" s="2013">
        <v>663.0</v>
      </c>
      <c r="G4146" s="2013">
        <v>663.0</v>
      </c>
      <c r="H4146" s="2013">
        <v>663.0</v>
      </c>
    </row>
    <row r="4147">
      <c r="B4147" s="2013">
        <v>4145.0</v>
      </c>
      <c r="C4147" s="2013">
        <v>498.0</v>
      </c>
      <c r="D4147" s="2013">
        <v>995.0</v>
      </c>
      <c r="E4147" s="2013">
        <v>663.0</v>
      </c>
      <c r="F4147" s="2013">
        <v>663.0</v>
      </c>
      <c r="G4147" s="2013">
        <v>663.0</v>
      </c>
      <c r="H4147" s="2013">
        <v>663.0</v>
      </c>
    </row>
    <row r="4148">
      <c r="B4148" s="2013">
        <v>4146.0</v>
      </c>
      <c r="C4148" s="2013">
        <v>497.0</v>
      </c>
      <c r="D4148" s="2013">
        <v>995.0</v>
      </c>
      <c r="E4148" s="2013">
        <v>663.0</v>
      </c>
      <c r="F4148" s="2013">
        <v>663.0</v>
      </c>
      <c r="G4148" s="2013">
        <v>664.0</v>
      </c>
      <c r="H4148" s="2013">
        <v>664.0</v>
      </c>
    </row>
    <row r="4149">
      <c r="B4149" s="2013">
        <v>4147.0</v>
      </c>
      <c r="C4149" s="2013">
        <v>498.0</v>
      </c>
      <c r="D4149" s="2013">
        <v>995.0</v>
      </c>
      <c r="E4149" s="2013">
        <v>663.0</v>
      </c>
      <c r="F4149" s="2013">
        <v>663.0</v>
      </c>
      <c r="G4149" s="2013">
        <v>664.0</v>
      </c>
      <c r="H4149" s="2013">
        <v>664.0</v>
      </c>
    </row>
    <row r="4150">
      <c r="B4150" s="2013">
        <v>4148.0</v>
      </c>
      <c r="C4150" s="2013">
        <v>497.0</v>
      </c>
      <c r="D4150" s="2013">
        <v>995.0</v>
      </c>
      <c r="E4150" s="2013">
        <v>664.0</v>
      </c>
      <c r="F4150" s="2013">
        <v>664.0</v>
      </c>
      <c r="G4150" s="2013">
        <v>664.0</v>
      </c>
      <c r="H4150" s="2013">
        <v>664.0</v>
      </c>
    </row>
    <row r="4151">
      <c r="B4151" s="2013">
        <v>4149.0</v>
      </c>
      <c r="C4151" s="2013">
        <v>498.0</v>
      </c>
      <c r="D4151" s="2013">
        <v>995.0</v>
      </c>
      <c r="E4151" s="2013">
        <v>664.0</v>
      </c>
      <c r="F4151" s="2013">
        <v>664.0</v>
      </c>
      <c r="G4151" s="2013">
        <v>664.0</v>
      </c>
      <c r="H4151" s="2013">
        <v>664.0</v>
      </c>
    </row>
    <row r="4152">
      <c r="B4152" s="2013">
        <v>4150.0</v>
      </c>
      <c r="C4152" s="2013">
        <v>498.0</v>
      </c>
      <c r="D4152" s="2013">
        <v>996.0</v>
      </c>
      <c r="E4152" s="2013">
        <v>664.0</v>
      </c>
      <c r="F4152" s="2013">
        <v>664.0</v>
      </c>
      <c r="G4152" s="2013">
        <v>664.0</v>
      </c>
      <c r="H4152" s="2013">
        <v>664.0</v>
      </c>
    </row>
    <row r="4153">
      <c r="B4153" s="2013">
        <v>4151.0</v>
      </c>
      <c r="C4153" s="2013">
        <v>498.0</v>
      </c>
      <c r="D4153" s="2013">
        <v>997.0</v>
      </c>
      <c r="E4153" s="2013">
        <v>664.0</v>
      </c>
      <c r="F4153" s="2013">
        <v>664.0</v>
      </c>
      <c r="G4153" s="2013">
        <v>664.0</v>
      </c>
      <c r="H4153" s="2013">
        <v>664.0</v>
      </c>
    </row>
    <row r="4154">
      <c r="B4154" s="2013">
        <v>4152.0</v>
      </c>
      <c r="C4154" s="2013">
        <v>499.0</v>
      </c>
      <c r="D4154" s="2013">
        <v>997.0</v>
      </c>
      <c r="E4154" s="2013">
        <v>664.0</v>
      </c>
      <c r="F4154" s="2013">
        <v>664.0</v>
      </c>
      <c r="G4154" s="2013">
        <v>664.0</v>
      </c>
      <c r="H4154" s="2013">
        <v>664.0</v>
      </c>
    </row>
    <row r="4155">
      <c r="B4155" s="2013">
        <v>4153.0</v>
      </c>
      <c r="C4155" s="2013">
        <v>498.0</v>
      </c>
      <c r="D4155" s="2013">
        <v>997.0</v>
      </c>
      <c r="E4155" s="2013">
        <v>664.0</v>
      </c>
      <c r="F4155" s="2013">
        <v>664.0</v>
      </c>
      <c r="G4155" s="2013">
        <v>665.0</v>
      </c>
      <c r="H4155" s="2013">
        <v>665.0</v>
      </c>
    </row>
    <row r="4156">
      <c r="B4156" s="2013">
        <v>4154.0</v>
      </c>
      <c r="C4156" s="2013">
        <v>499.0</v>
      </c>
      <c r="D4156" s="2013">
        <v>997.0</v>
      </c>
      <c r="E4156" s="2013">
        <v>664.0</v>
      </c>
      <c r="F4156" s="2013">
        <v>664.0</v>
      </c>
      <c r="G4156" s="2013">
        <v>665.0</v>
      </c>
      <c r="H4156" s="2013">
        <v>665.0</v>
      </c>
    </row>
    <row r="4157">
      <c r="B4157" s="2013">
        <v>4155.0</v>
      </c>
      <c r="C4157" s="2013">
        <v>498.0</v>
      </c>
      <c r="D4157" s="2013">
        <v>997.0</v>
      </c>
      <c r="E4157" s="2013">
        <v>665.0</v>
      </c>
      <c r="F4157" s="2013">
        <v>665.0</v>
      </c>
      <c r="G4157" s="2013">
        <v>665.0</v>
      </c>
      <c r="H4157" s="2013">
        <v>665.0</v>
      </c>
    </row>
    <row r="4158">
      <c r="B4158" s="2013">
        <v>4156.0</v>
      </c>
      <c r="C4158" s="2013">
        <v>499.0</v>
      </c>
      <c r="D4158" s="2013">
        <v>997.0</v>
      </c>
      <c r="E4158" s="2013">
        <v>665.0</v>
      </c>
      <c r="F4158" s="2013">
        <v>665.0</v>
      </c>
      <c r="G4158" s="2013">
        <v>665.0</v>
      </c>
      <c r="H4158" s="2013">
        <v>665.0</v>
      </c>
    </row>
    <row r="4159">
      <c r="B4159" s="2013">
        <v>4157.0</v>
      </c>
      <c r="C4159" s="2013">
        <v>499.0</v>
      </c>
      <c r="D4159" s="2013">
        <v>998.0</v>
      </c>
      <c r="E4159" s="2013">
        <v>665.0</v>
      </c>
      <c r="F4159" s="2013">
        <v>665.0</v>
      </c>
      <c r="G4159" s="2013">
        <v>665.0</v>
      </c>
      <c r="H4159" s="2013">
        <v>665.0</v>
      </c>
    </row>
    <row r="4160">
      <c r="B4160" s="2013">
        <v>4158.0</v>
      </c>
      <c r="C4160" s="2013">
        <v>499.0</v>
      </c>
      <c r="D4160" s="2013">
        <v>997.0</v>
      </c>
      <c r="E4160" s="2013">
        <v>665.0</v>
      </c>
      <c r="F4160" s="2013">
        <v>665.0</v>
      </c>
      <c r="G4160" s="2013">
        <v>666.0</v>
      </c>
      <c r="H4160" s="2013">
        <v>666.0</v>
      </c>
    </row>
    <row r="4161">
      <c r="B4161" s="2013">
        <v>4159.0</v>
      </c>
      <c r="C4161" s="2013">
        <v>499.0</v>
      </c>
      <c r="D4161" s="2013">
        <v>998.0</v>
      </c>
      <c r="E4161" s="2013">
        <v>665.0</v>
      </c>
      <c r="F4161" s="2013">
        <v>665.0</v>
      </c>
      <c r="G4161" s="2013">
        <v>666.0</v>
      </c>
      <c r="H4161" s="2013">
        <v>666.0</v>
      </c>
    </row>
    <row r="4162">
      <c r="B4162" s="2013">
        <v>4160.0</v>
      </c>
      <c r="C4162" s="2013">
        <v>499.0</v>
      </c>
      <c r="D4162" s="2013">
        <v>999.0</v>
      </c>
      <c r="E4162" s="2013">
        <v>665.0</v>
      </c>
      <c r="F4162" s="2013">
        <v>665.0</v>
      </c>
      <c r="G4162" s="2013">
        <v>666.0</v>
      </c>
      <c r="H4162" s="2013">
        <v>666.0</v>
      </c>
    </row>
    <row r="4163">
      <c r="B4163" s="2013">
        <v>4161.0</v>
      </c>
      <c r="C4163" s="2013">
        <v>499.0</v>
      </c>
      <c r="D4163" s="2013">
        <v>998.0</v>
      </c>
      <c r="E4163" s="2013">
        <v>666.0</v>
      </c>
      <c r="F4163" s="2013">
        <v>666.0</v>
      </c>
      <c r="G4163" s="2013">
        <v>666.0</v>
      </c>
      <c r="H4163" s="2013">
        <v>666.0</v>
      </c>
    </row>
    <row r="4164">
      <c r="B4164" s="2013">
        <v>4162.0</v>
      </c>
      <c r="C4164" s="2013">
        <v>499.0</v>
      </c>
      <c r="D4164" s="2013">
        <v>999.0</v>
      </c>
      <c r="E4164" s="2013">
        <v>666.0</v>
      </c>
      <c r="F4164" s="2013">
        <v>666.0</v>
      </c>
      <c r="G4164" s="2013">
        <v>666.0</v>
      </c>
      <c r="H4164" s="2013">
        <v>666.0</v>
      </c>
    </row>
    <row r="4165">
      <c r="B4165" s="2013">
        <v>4163.0</v>
      </c>
      <c r="C4165" s="2013">
        <v>500.0</v>
      </c>
      <c r="D4165" s="2013">
        <v>999.0</v>
      </c>
      <c r="E4165" s="2013">
        <v>666.0</v>
      </c>
      <c r="F4165" s="2013">
        <v>666.0</v>
      </c>
      <c r="G4165" s="2013">
        <v>666.0</v>
      </c>
      <c r="H4165" s="2013">
        <v>666.0</v>
      </c>
    </row>
    <row r="4166">
      <c r="B4166" s="2013">
        <v>4164.0</v>
      </c>
      <c r="C4166" s="2013">
        <v>500.0</v>
      </c>
      <c r="D4166" s="2013">
        <v>1000.0</v>
      </c>
      <c r="E4166" s="2013">
        <v>666.0</v>
      </c>
      <c r="F4166" s="2013">
        <v>666.0</v>
      </c>
      <c r="G4166" s="2013">
        <v>666.0</v>
      </c>
      <c r="H4166" s="2013">
        <v>666.0</v>
      </c>
    </row>
    <row r="4167">
      <c r="B4167" s="2013">
        <v>4165.0</v>
      </c>
      <c r="C4167" s="2013">
        <v>500.0</v>
      </c>
      <c r="D4167" s="2013">
        <v>999.0</v>
      </c>
      <c r="E4167" s="2013">
        <v>666.0</v>
      </c>
      <c r="F4167" s="2013">
        <v>666.0</v>
      </c>
      <c r="G4167" s="2013">
        <v>667.0</v>
      </c>
      <c r="H4167" s="2013">
        <v>667.0</v>
      </c>
    </row>
    <row r="4168">
      <c r="B4168" s="2013">
        <v>4166.0</v>
      </c>
      <c r="C4168" s="2013">
        <v>500.0</v>
      </c>
      <c r="D4168" s="2013">
        <v>1000.0</v>
      </c>
      <c r="E4168" s="2013">
        <v>666.0</v>
      </c>
      <c r="F4168" s="2013">
        <v>666.0</v>
      </c>
      <c r="G4168" s="2013">
        <v>667.0</v>
      </c>
      <c r="H4168" s="2013">
        <v>667.0</v>
      </c>
    </row>
    <row r="4169">
      <c r="B4169" s="2013">
        <v>4167.0</v>
      </c>
      <c r="C4169" s="2013">
        <v>500.0</v>
      </c>
      <c r="D4169" s="2013">
        <v>1001.0</v>
      </c>
      <c r="E4169" s="2013">
        <v>666.0</v>
      </c>
      <c r="F4169" s="2013">
        <v>666.0</v>
      </c>
      <c r="G4169" s="2013">
        <v>667.0</v>
      </c>
      <c r="H4169" s="2013">
        <v>667.0</v>
      </c>
    </row>
    <row r="4170">
      <c r="B4170" s="2013">
        <v>4168.0</v>
      </c>
      <c r="C4170" s="2013">
        <v>500.0</v>
      </c>
      <c r="D4170" s="2013">
        <v>1000.0</v>
      </c>
      <c r="E4170" s="2013">
        <v>667.0</v>
      </c>
      <c r="F4170" s="2013">
        <v>667.0</v>
      </c>
      <c r="G4170" s="2013">
        <v>667.0</v>
      </c>
      <c r="H4170" s="2013">
        <v>667.0</v>
      </c>
    </row>
    <row r="4171">
      <c r="B4171" s="2013">
        <v>4169.0</v>
      </c>
      <c r="C4171" s="2013">
        <v>500.0</v>
      </c>
      <c r="D4171" s="2013">
        <v>1001.0</v>
      </c>
      <c r="E4171" s="2013">
        <v>667.0</v>
      </c>
      <c r="F4171" s="2013">
        <v>667.0</v>
      </c>
      <c r="G4171" s="2013">
        <v>667.0</v>
      </c>
      <c r="H4171" s="2013">
        <v>667.0</v>
      </c>
    </row>
    <row r="4172">
      <c r="B4172" s="2013">
        <v>4170.0</v>
      </c>
      <c r="C4172" s="2013">
        <v>501.0</v>
      </c>
      <c r="D4172" s="2013">
        <v>1001.0</v>
      </c>
      <c r="E4172" s="2013">
        <v>667.0</v>
      </c>
      <c r="F4172" s="2013">
        <v>667.0</v>
      </c>
      <c r="G4172" s="2013">
        <v>667.0</v>
      </c>
      <c r="H4172" s="2013">
        <v>667.0</v>
      </c>
    </row>
    <row r="4173">
      <c r="B4173" s="2013">
        <v>4171.0</v>
      </c>
      <c r="C4173" s="2013">
        <v>500.0</v>
      </c>
      <c r="D4173" s="2013">
        <v>1001.0</v>
      </c>
      <c r="E4173" s="2013">
        <v>667.0</v>
      </c>
      <c r="F4173" s="2013">
        <v>667.0</v>
      </c>
      <c r="G4173" s="2013">
        <v>668.0</v>
      </c>
      <c r="H4173" s="2013">
        <v>668.0</v>
      </c>
    </row>
    <row r="4174">
      <c r="B4174" s="2013">
        <v>4172.0</v>
      </c>
      <c r="C4174" s="2013">
        <v>501.0</v>
      </c>
      <c r="D4174" s="2013">
        <v>1001.0</v>
      </c>
      <c r="E4174" s="2013">
        <v>667.0</v>
      </c>
      <c r="F4174" s="2013">
        <v>667.0</v>
      </c>
      <c r="G4174" s="2013">
        <v>668.0</v>
      </c>
      <c r="H4174" s="2013">
        <v>668.0</v>
      </c>
    </row>
    <row r="4175">
      <c r="B4175" s="2013">
        <v>4173.0</v>
      </c>
      <c r="C4175" s="2013">
        <v>500.0</v>
      </c>
      <c r="D4175" s="2013">
        <v>1001.0</v>
      </c>
      <c r="E4175" s="2013">
        <v>668.0</v>
      </c>
      <c r="F4175" s="2013">
        <v>668.0</v>
      </c>
      <c r="G4175" s="2013">
        <v>668.0</v>
      </c>
      <c r="H4175" s="2013">
        <v>668.0</v>
      </c>
    </row>
    <row r="4176">
      <c r="B4176" s="2013">
        <v>4174.0</v>
      </c>
      <c r="C4176" s="2013">
        <v>501.0</v>
      </c>
      <c r="D4176" s="2013">
        <v>1001.0</v>
      </c>
      <c r="E4176" s="2013">
        <v>668.0</v>
      </c>
      <c r="F4176" s="2013">
        <v>668.0</v>
      </c>
      <c r="G4176" s="2013">
        <v>668.0</v>
      </c>
      <c r="H4176" s="2013">
        <v>668.0</v>
      </c>
    </row>
    <row r="4177">
      <c r="B4177" s="2013">
        <v>4175.0</v>
      </c>
      <c r="C4177" s="2013">
        <v>501.0</v>
      </c>
      <c r="D4177" s="2013">
        <v>1002.0</v>
      </c>
      <c r="E4177" s="2013">
        <v>668.0</v>
      </c>
      <c r="F4177" s="2013">
        <v>668.0</v>
      </c>
      <c r="G4177" s="2013">
        <v>668.0</v>
      </c>
      <c r="H4177" s="2013">
        <v>668.0</v>
      </c>
    </row>
    <row r="4178">
      <c r="B4178" s="2013">
        <v>4176.0</v>
      </c>
      <c r="C4178" s="2013">
        <v>501.0</v>
      </c>
      <c r="D4178" s="2013">
        <v>1003.0</v>
      </c>
      <c r="E4178" s="2013">
        <v>668.0</v>
      </c>
      <c r="F4178" s="2013">
        <v>668.0</v>
      </c>
      <c r="G4178" s="2013">
        <v>668.0</v>
      </c>
      <c r="H4178" s="2013">
        <v>668.0</v>
      </c>
    </row>
    <row r="4179">
      <c r="B4179" s="2013">
        <v>4177.0</v>
      </c>
      <c r="C4179" s="2013">
        <v>502.0</v>
      </c>
      <c r="D4179" s="2013">
        <v>1003.0</v>
      </c>
      <c r="E4179" s="2013">
        <v>668.0</v>
      </c>
      <c r="F4179" s="2013">
        <v>668.0</v>
      </c>
      <c r="G4179" s="2013">
        <v>668.0</v>
      </c>
      <c r="H4179" s="2013">
        <v>668.0</v>
      </c>
    </row>
    <row r="4180">
      <c r="B4180" s="2013">
        <v>4178.0</v>
      </c>
      <c r="C4180" s="2013">
        <v>501.0</v>
      </c>
      <c r="D4180" s="2013">
        <v>1003.0</v>
      </c>
      <c r="E4180" s="2013">
        <v>668.0</v>
      </c>
      <c r="F4180" s="2013">
        <v>668.0</v>
      </c>
      <c r="G4180" s="2013">
        <v>669.0</v>
      </c>
      <c r="H4180" s="2013">
        <v>669.0</v>
      </c>
    </row>
    <row r="4181">
      <c r="B4181" s="2013">
        <v>4179.0</v>
      </c>
      <c r="C4181" s="2013">
        <v>502.0</v>
      </c>
      <c r="D4181" s="2013">
        <v>1003.0</v>
      </c>
      <c r="E4181" s="2013">
        <v>668.0</v>
      </c>
      <c r="F4181" s="2013">
        <v>668.0</v>
      </c>
      <c r="G4181" s="2013">
        <v>669.0</v>
      </c>
      <c r="H4181" s="2013">
        <v>669.0</v>
      </c>
    </row>
    <row r="4182">
      <c r="B4182" s="2013">
        <v>4180.0</v>
      </c>
      <c r="C4182" s="2013">
        <v>501.0</v>
      </c>
      <c r="D4182" s="2013">
        <v>1003.0</v>
      </c>
      <c r="E4182" s="2013">
        <v>669.0</v>
      </c>
      <c r="F4182" s="2013">
        <v>669.0</v>
      </c>
      <c r="G4182" s="2013">
        <v>669.0</v>
      </c>
      <c r="H4182" s="2013">
        <v>669.0</v>
      </c>
    </row>
    <row r="4183">
      <c r="B4183" s="2013">
        <v>4181.0</v>
      </c>
      <c r="C4183" s="2013">
        <v>502.0</v>
      </c>
      <c r="D4183" s="2013">
        <v>1003.0</v>
      </c>
      <c r="E4183" s="2013">
        <v>669.0</v>
      </c>
      <c r="F4183" s="2013">
        <v>669.0</v>
      </c>
      <c r="G4183" s="2013">
        <v>669.0</v>
      </c>
      <c r="H4183" s="2013">
        <v>669.0</v>
      </c>
    </row>
    <row r="4184">
      <c r="B4184" s="2013">
        <v>4182.0</v>
      </c>
      <c r="C4184" s="2013">
        <v>502.0</v>
      </c>
      <c r="D4184" s="2013">
        <v>1004.0</v>
      </c>
      <c r="E4184" s="2013">
        <v>669.0</v>
      </c>
      <c r="F4184" s="2013">
        <v>669.0</v>
      </c>
      <c r="G4184" s="2013">
        <v>669.0</v>
      </c>
      <c r="H4184" s="2013">
        <v>669.0</v>
      </c>
    </row>
    <row r="4185">
      <c r="B4185" s="2013">
        <v>4183.0</v>
      </c>
      <c r="C4185" s="2013">
        <v>502.0</v>
      </c>
      <c r="D4185" s="2013">
        <v>1003.0</v>
      </c>
      <c r="E4185" s="2013">
        <v>669.0</v>
      </c>
      <c r="F4185" s="2013">
        <v>669.0</v>
      </c>
      <c r="G4185" s="2013">
        <v>670.0</v>
      </c>
      <c r="H4185" s="2013">
        <v>670.0</v>
      </c>
    </row>
    <row r="4186">
      <c r="B4186" s="2013">
        <v>4184.0</v>
      </c>
      <c r="C4186" s="2013">
        <v>502.0</v>
      </c>
      <c r="D4186" s="2013">
        <v>1004.0</v>
      </c>
      <c r="E4186" s="2013">
        <v>669.0</v>
      </c>
      <c r="F4186" s="2013">
        <v>669.0</v>
      </c>
      <c r="G4186" s="2013">
        <v>670.0</v>
      </c>
      <c r="H4186" s="2013">
        <v>670.0</v>
      </c>
    </row>
    <row r="4187">
      <c r="B4187" s="2013">
        <v>4185.0</v>
      </c>
      <c r="C4187" s="2013">
        <v>502.0</v>
      </c>
      <c r="D4187" s="2013">
        <v>1005.0</v>
      </c>
      <c r="E4187" s="2013">
        <v>669.0</v>
      </c>
      <c r="F4187" s="2013">
        <v>669.0</v>
      </c>
      <c r="G4187" s="2013">
        <v>670.0</v>
      </c>
      <c r="H4187" s="2013">
        <v>670.0</v>
      </c>
    </row>
    <row r="4188">
      <c r="B4188" s="2013">
        <v>4186.0</v>
      </c>
      <c r="C4188" s="2013">
        <v>502.0</v>
      </c>
      <c r="D4188" s="2013">
        <v>1004.0</v>
      </c>
      <c r="E4188" s="2013">
        <v>670.0</v>
      </c>
      <c r="F4188" s="2013">
        <v>670.0</v>
      </c>
      <c r="G4188" s="2013">
        <v>670.0</v>
      </c>
      <c r="H4188" s="2013">
        <v>670.0</v>
      </c>
    </row>
    <row r="4189">
      <c r="B4189" s="2013">
        <v>4187.0</v>
      </c>
      <c r="C4189" s="2013">
        <v>502.0</v>
      </c>
      <c r="D4189" s="2013">
        <v>1005.0</v>
      </c>
      <c r="E4189" s="2013">
        <v>670.0</v>
      </c>
      <c r="F4189" s="2013">
        <v>670.0</v>
      </c>
      <c r="G4189" s="2013">
        <v>670.0</v>
      </c>
      <c r="H4189" s="2013">
        <v>670.0</v>
      </c>
    </row>
    <row r="4190">
      <c r="B4190" s="2013">
        <v>4188.0</v>
      </c>
      <c r="C4190" s="2013">
        <v>503.0</v>
      </c>
      <c r="D4190" s="2013">
        <v>1005.0</v>
      </c>
      <c r="E4190" s="2013">
        <v>670.0</v>
      </c>
      <c r="F4190" s="2013">
        <v>670.0</v>
      </c>
      <c r="G4190" s="2013">
        <v>670.0</v>
      </c>
      <c r="H4190" s="2013">
        <v>670.0</v>
      </c>
    </row>
    <row r="4191">
      <c r="B4191" s="2013">
        <v>4189.0</v>
      </c>
      <c r="C4191" s="2013">
        <v>503.0</v>
      </c>
      <c r="D4191" s="2013">
        <v>1006.0</v>
      </c>
      <c r="E4191" s="2013">
        <v>670.0</v>
      </c>
      <c r="F4191" s="2013">
        <v>670.0</v>
      </c>
      <c r="G4191" s="2013">
        <v>670.0</v>
      </c>
      <c r="H4191" s="2013">
        <v>670.0</v>
      </c>
    </row>
    <row r="4192">
      <c r="B4192" s="2013">
        <v>4190.0</v>
      </c>
      <c r="C4192" s="2013">
        <v>503.0</v>
      </c>
      <c r="D4192" s="2013">
        <v>1005.0</v>
      </c>
      <c r="E4192" s="2013">
        <v>670.0</v>
      </c>
      <c r="F4192" s="2013">
        <v>670.0</v>
      </c>
      <c r="G4192" s="2013">
        <v>671.0</v>
      </c>
      <c r="H4192" s="2013">
        <v>671.0</v>
      </c>
    </row>
    <row r="4193">
      <c r="B4193" s="2013">
        <v>4191.0</v>
      </c>
      <c r="C4193" s="2013">
        <v>503.0</v>
      </c>
      <c r="D4193" s="2013">
        <v>1006.0</v>
      </c>
      <c r="E4193" s="2013">
        <v>670.0</v>
      </c>
      <c r="F4193" s="2013">
        <v>670.0</v>
      </c>
      <c r="G4193" s="2013">
        <v>671.0</v>
      </c>
      <c r="H4193" s="2013">
        <v>671.0</v>
      </c>
    </row>
    <row r="4194">
      <c r="B4194" s="2013">
        <v>4192.0</v>
      </c>
      <c r="C4194" s="2013">
        <v>503.0</v>
      </c>
      <c r="D4194" s="2013">
        <v>1007.0</v>
      </c>
      <c r="E4194" s="2013">
        <v>670.0</v>
      </c>
      <c r="F4194" s="2013">
        <v>670.0</v>
      </c>
      <c r="G4194" s="2013">
        <v>671.0</v>
      </c>
      <c r="H4194" s="2013">
        <v>671.0</v>
      </c>
    </row>
    <row r="4195">
      <c r="B4195" s="2013">
        <v>4193.0</v>
      </c>
      <c r="C4195" s="2013">
        <v>503.0</v>
      </c>
      <c r="D4195" s="2013">
        <v>1006.0</v>
      </c>
      <c r="E4195" s="2013">
        <v>671.0</v>
      </c>
      <c r="F4195" s="2013">
        <v>671.0</v>
      </c>
      <c r="G4195" s="2013">
        <v>671.0</v>
      </c>
      <c r="H4195" s="2013">
        <v>671.0</v>
      </c>
    </row>
    <row r="4196">
      <c r="B4196" s="2013">
        <v>4194.0</v>
      </c>
      <c r="C4196" s="2013">
        <v>503.0</v>
      </c>
      <c r="D4196" s="2013">
        <v>1007.0</v>
      </c>
      <c r="E4196" s="2013">
        <v>671.0</v>
      </c>
      <c r="F4196" s="2013">
        <v>671.0</v>
      </c>
      <c r="G4196" s="2013">
        <v>671.0</v>
      </c>
      <c r="H4196" s="2013">
        <v>671.0</v>
      </c>
    </row>
    <row r="4197">
      <c r="B4197" s="2013">
        <v>4195.0</v>
      </c>
      <c r="C4197" s="2013">
        <v>504.0</v>
      </c>
      <c r="D4197" s="2013">
        <v>1007.0</v>
      </c>
      <c r="E4197" s="2013">
        <v>671.0</v>
      </c>
      <c r="F4197" s="2013">
        <v>671.0</v>
      </c>
      <c r="G4197" s="2013">
        <v>671.0</v>
      </c>
      <c r="H4197" s="2013">
        <v>671.0</v>
      </c>
    </row>
    <row r="4198">
      <c r="B4198" s="2013">
        <v>4196.0</v>
      </c>
      <c r="C4198" s="2013">
        <v>503.0</v>
      </c>
      <c r="D4198" s="2013">
        <v>1007.0</v>
      </c>
      <c r="E4198" s="2013">
        <v>671.0</v>
      </c>
      <c r="F4198" s="2013">
        <v>671.0</v>
      </c>
      <c r="G4198" s="2013">
        <v>672.0</v>
      </c>
      <c r="H4198" s="2013">
        <v>672.0</v>
      </c>
    </row>
    <row r="4199">
      <c r="B4199" s="2013">
        <v>4197.0</v>
      </c>
      <c r="C4199" s="2013">
        <v>504.0</v>
      </c>
      <c r="D4199" s="2013">
        <v>1007.0</v>
      </c>
      <c r="E4199" s="2013">
        <v>671.0</v>
      </c>
      <c r="F4199" s="2013">
        <v>671.0</v>
      </c>
      <c r="G4199" s="2013">
        <v>672.0</v>
      </c>
      <c r="H4199" s="2013">
        <v>672.0</v>
      </c>
    </row>
    <row r="4200">
      <c r="B4200" s="2013">
        <v>4198.0</v>
      </c>
      <c r="C4200" s="2013">
        <v>503.0</v>
      </c>
      <c r="D4200" s="2013">
        <v>1007.0</v>
      </c>
      <c r="E4200" s="2013">
        <v>672.0</v>
      </c>
      <c r="F4200" s="2013">
        <v>672.0</v>
      </c>
      <c r="G4200" s="2013">
        <v>672.0</v>
      </c>
      <c r="H4200" s="2013">
        <v>672.0</v>
      </c>
    </row>
    <row r="4201">
      <c r="B4201" s="2013">
        <v>4199.0</v>
      </c>
      <c r="C4201" s="2013">
        <v>504.0</v>
      </c>
      <c r="D4201" s="2013">
        <v>1007.0</v>
      </c>
      <c r="E4201" s="2013">
        <v>672.0</v>
      </c>
      <c r="F4201" s="2013">
        <v>672.0</v>
      </c>
      <c r="G4201" s="2013">
        <v>672.0</v>
      </c>
      <c r="H4201" s="2013">
        <v>672.0</v>
      </c>
    </row>
    <row r="4202">
      <c r="B4202" s="2013">
        <v>4200.0</v>
      </c>
      <c r="C4202" s="2013">
        <v>504.0</v>
      </c>
      <c r="D4202" s="2013">
        <v>1008.0</v>
      </c>
      <c r="E4202" s="2013">
        <v>672.0</v>
      </c>
      <c r="F4202" s="2013">
        <v>672.0</v>
      </c>
      <c r="G4202" s="2013">
        <v>672.0</v>
      </c>
      <c r="H4202" s="2013">
        <v>672.0</v>
      </c>
    </row>
    <row r="4203">
      <c r="B4203" s="2013">
        <v>4201.0</v>
      </c>
      <c r="C4203" s="2013">
        <v>504.0</v>
      </c>
      <c r="D4203" s="2013">
        <v>1009.0</v>
      </c>
      <c r="E4203" s="2013">
        <v>672.0</v>
      </c>
      <c r="F4203" s="2013">
        <v>672.0</v>
      </c>
      <c r="G4203" s="2013">
        <v>672.0</v>
      </c>
      <c r="H4203" s="2013">
        <v>672.0</v>
      </c>
    </row>
    <row r="4204">
      <c r="B4204" s="2013">
        <v>4202.0</v>
      </c>
      <c r="C4204" s="2013">
        <v>505.0</v>
      </c>
      <c r="D4204" s="2013">
        <v>1009.0</v>
      </c>
      <c r="E4204" s="2013">
        <v>672.0</v>
      </c>
      <c r="F4204" s="2013">
        <v>672.0</v>
      </c>
      <c r="G4204" s="2013">
        <v>672.0</v>
      </c>
      <c r="H4204" s="2013">
        <v>672.0</v>
      </c>
    </row>
    <row r="4205">
      <c r="B4205" s="2013">
        <v>4203.0</v>
      </c>
      <c r="C4205" s="2013">
        <v>504.0</v>
      </c>
      <c r="D4205" s="2013">
        <v>1009.0</v>
      </c>
      <c r="E4205" s="2013">
        <v>672.0</v>
      </c>
      <c r="F4205" s="2013">
        <v>672.0</v>
      </c>
      <c r="G4205" s="2013">
        <v>673.0</v>
      </c>
      <c r="H4205" s="2013">
        <v>673.0</v>
      </c>
    </row>
    <row r="4206">
      <c r="B4206" s="2013">
        <v>4204.0</v>
      </c>
      <c r="C4206" s="2013">
        <v>505.0</v>
      </c>
      <c r="D4206" s="2013">
        <v>1009.0</v>
      </c>
      <c r="E4206" s="2013">
        <v>672.0</v>
      </c>
      <c r="F4206" s="2013">
        <v>672.0</v>
      </c>
      <c r="G4206" s="2013">
        <v>673.0</v>
      </c>
      <c r="H4206" s="2013">
        <v>673.0</v>
      </c>
    </row>
    <row r="4207">
      <c r="B4207" s="2013">
        <v>4205.0</v>
      </c>
      <c r="C4207" s="2013">
        <v>504.0</v>
      </c>
      <c r="D4207" s="2013">
        <v>1009.0</v>
      </c>
      <c r="E4207" s="2013">
        <v>673.0</v>
      </c>
      <c r="F4207" s="2013">
        <v>673.0</v>
      </c>
      <c r="G4207" s="2013">
        <v>673.0</v>
      </c>
      <c r="H4207" s="2013">
        <v>673.0</v>
      </c>
    </row>
    <row r="4208">
      <c r="B4208" s="2013">
        <v>4206.0</v>
      </c>
      <c r="C4208" s="2013">
        <v>505.0</v>
      </c>
      <c r="D4208" s="2013">
        <v>1009.0</v>
      </c>
      <c r="E4208" s="2013">
        <v>673.0</v>
      </c>
      <c r="F4208" s="2013">
        <v>673.0</v>
      </c>
      <c r="G4208" s="2013">
        <v>673.0</v>
      </c>
      <c r="H4208" s="2013">
        <v>673.0</v>
      </c>
    </row>
    <row r="4209">
      <c r="B4209" s="2013">
        <v>4207.0</v>
      </c>
      <c r="C4209" s="2013">
        <v>505.0</v>
      </c>
      <c r="D4209" s="2013">
        <v>1010.0</v>
      </c>
      <c r="E4209" s="2013">
        <v>673.0</v>
      </c>
      <c r="F4209" s="2013">
        <v>673.0</v>
      </c>
      <c r="G4209" s="2013">
        <v>673.0</v>
      </c>
      <c r="H4209" s="2013">
        <v>673.0</v>
      </c>
    </row>
    <row r="4210">
      <c r="B4210" s="2013">
        <v>4208.0</v>
      </c>
      <c r="C4210" s="2013">
        <v>505.0</v>
      </c>
      <c r="D4210" s="2013">
        <v>1009.0</v>
      </c>
      <c r="E4210" s="2013">
        <v>673.0</v>
      </c>
      <c r="F4210" s="2013">
        <v>673.0</v>
      </c>
      <c r="G4210" s="2013">
        <v>674.0</v>
      </c>
      <c r="H4210" s="2013">
        <v>674.0</v>
      </c>
    </row>
    <row r="4211">
      <c r="B4211" s="2013">
        <v>4209.0</v>
      </c>
      <c r="C4211" s="2013">
        <v>505.0</v>
      </c>
      <c r="D4211" s="2013">
        <v>1010.0</v>
      </c>
      <c r="E4211" s="2013">
        <v>673.0</v>
      </c>
      <c r="F4211" s="2013">
        <v>673.0</v>
      </c>
      <c r="G4211" s="2013">
        <v>674.0</v>
      </c>
      <c r="H4211" s="2013">
        <v>674.0</v>
      </c>
    </row>
    <row r="4212">
      <c r="B4212" s="2013">
        <v>4210.0</v>
      </c>
      <c r="C4212" s="2013">
        <v>505.0</v>
      </c>
      <c r="D4212" s="2013">
        <v>1011.0</v>
      </c>
      <c r="E4212" s="2013">
        <v>673.0</v>
      </c>
      <c r="F4212" s="2013">
        <v>673.0</v>
      </c>
      <c r="G4212" s="2013">
        <v>674.0</v>
      </c>
      <c r="H4212" s="2013">
        <v>674.0</v>
      </c>
    </row>
    <row r="4213">
      <c r="B4213" s="2013">
        <v>4211.0</v>
      </c>
      <c r="C4213" s="2013">
        <v>505.0</v>
      </c>
      <c r="D4213" s="2013">
        <v>1010.0</v>
      </c>
      <c r="E4213" s="2013">
        <v>674.0</v>
      </c>
      <c r="F4213" s="2013">
        <v>674.0</v>
      </c>
      <c r="G4213" s="2013">
        <v>674.0</v>
      </c>
      <c r="H4213" s="2013">
        <v>674.0</v>
      </c>
    </row>
    <row r="4214">
      <c r="B4214" s="2013">
        <v>4212.0</v>
      </c>
      <c r="C4214" s="2013">
        <v>505.0</v>
      </c>
      <c r="D4214" s="2013">
        <v>1011.0</v>
      </c>
      <c r="E4214" s="2013">
        <v>674.0</v>
      </c>
      <c r="F4214" s="2013">
        <v>674.0</v>
      </c>
      <c r="G4214" s="2013">
        <v>674.0</v>
      </c>
      <c r="H4214" s="2013">
        <v>674.0</v>
      </c>
    </row>
    <row r="4215">
      <c r="B4215" s="2013">
        <v>4213.0</v>
      </c>
      <c r="C4215" s="2013">
        <v>506.0</v>
      </c>
      <c r="D4215" s="2013">
        <v>1011.0</v>
      </c>
      <c r="E4215" s="2013">
        <v>674.0</v>
      </c>
      <c r="F4215" s="2013">
        <v>674.0</v>
      </c>
      <c r="G4215" s="2013">
        <v>674.0</v>
      </c>
      <c r="H4215" s="2013">
        <v>674.0</v>
      </c>
    </row>
    <row r="4216">
      <c r="B4216" s="2013">
        <v>4214.0</v>
      </c>
      <c r="C4216" s="2013">
        <v>506.0</v>
      </c>
      <c r="D4216" s="2013">
        <v>1012.0</v>
      </c>
      <c r="E4216" s="2013">
        <v>674.0</v>
      </c>
      <c r="F4216" s="2013">
        <v>674.0</v>
      </c>
      <c r="G4216" s="2013">
        <v>674.0</v>
      </c>
      <c r="H4216" s="2013">
        <v>674.0</v>
      </c>
    </row>
    <row r="4217">
      <c r="B4217" s="2013">
        <v>4215.0</v>
      </c>
      <c r="C4217" s="2013">
        <v>506.0</v>
      </c>
      <c r="D4217" s="2013">
        <v>1011.0</v>
      </c>
      <c r="E4217" s="2013">
        <v>674.0</v>
      </c>
      <c r="F4217" s="2013">
        <v>674.0</v>
      </c>
      <c r="G4217" s="2013">
        <v>675.0</v>
      </c>
      <c r="H4217" s="2013">
        <v>675.0</v>
      </c>
    </row>
    <row r="4218">
      <c r="B4218" s="2013">
        <v>4216.0</v>
      </c>
      <c r="C4218" s="2013">
        <v>506.0</v>
      </c>
      <c r="D4218" s="2013">
        <v>1012.0</v>
      </c>
      <c r="E4218" s="2013">
        <v>674.0</v>
      </c>
      <c r="F4218" s="2013">
        <v>674.0</v>
      </c>
      <c r="G4218" s="2013">
        <v>675.0</v>
      </c>
      <c r="H4218" s="2013">
        <v>675.0</v>
      </c>
    </row>
    <row r="4219">
      <c r="B4219" s="2013">
        <v>4217.0</v>
      </c>
      <c r="C4219" s="2013">
        <v>506.0</v>
      </c>
      <c r="D4219" s="2013">
        <v>1013.0</v>
      </c>
      <c r="E4219" s="2013">
        <v>674.0</v>
      </c>
      <c r="F4219" s="2013">
        <v>674.0</v>
      </c>
      <c r="G4219" s="2013">
        <v>675.0</v>
      </c>
      <c r="H4219" s="2013">
        <v>675.0</v>
      </c>
    </row>
    <row r="4220">
      <c r="B4220" s="2013">
        <v>4218.0</v>
      </c>
      <c r="C4220" s="2013">
        <v>506.0</v>
      </c>
      <c r="D4220" s="2013">
        <v>1012.0</v>
      </c>
      <c r="E4220" s="2013">
        <v>675.0</v>
      </c>
      <c r="F4220" s="2013">
        <v>675.0</v>
      </c>
      <c r="G4220" s="2013">
        <v>675.0</v>
      </c>
      <c r="H4220" s="2013">
        <v>675.0</v>
      </c>
    </row>
    <row r="4221">
      <c r="B4221" s="2013">
        <v>4219.0</v>
      </c>
      <c r="C4221" s="2013">
        <v>506.0</v>
      </c>
      <c r="D4221" s="2013">
        <v>1013.0</v>
      </c>
      <c r="E4221" s="2013">
        <v>675.0</v>
      </c>
      <c r="F4221" s="2013">
        <v>675.0</v>
      </c>
      <c r="G4221" s="2013">
        <v>675.0</v>
      </c>
      <c r="H4221" s="2013">
        <v>675.0</v>
      </c>
    </row>
    <row r="4222">
      <c r="B4222" s="2013">
        <v>4220.0</v>
      </c>
      <c r="C4222" s="2013">
        <v>507.0</v>
      </c>
      <c r="D4222" s="2013">
        <v>1013.0</v>
      </c>
      <c r="E4222" s="2013">
        <v>675.0</v>
      </c>
      <c r="F4222" s="2013">
        <v>675.0</v>
      </c>
      <c r="G4222" s="2013">
        <v>675.0</v>
      </c>
      <c r="H4222" s="2013">
        <v>675.0</v>
      </c>
    </row>
    <row r="4223">
      <c r="B4223" s="2013">
        <v>4221.0</v>
      </c>
      <c r="C4223" s="2013">
        <v>506.0</v>
      </c>
      <c r="D4223" s="2013">
        <v>1013.0</v>
      </c>
      <c r="E4223" s="2013">
        <v>675.0</v>
      </c>
      <c r="F4223" s="2013">
        <v>675.0</v>
      </c>
      <c r="G4223" s="2013">
        <v>676.0</v>
      </c>
      <c r="H4223" s="2013">
        <v>676.0</v>
      </c>
    </row>
    <row r="4224">
      <c r="B4224" s="2013">
        <v>4222.0</v>
      </c>
      <c r="C4224" s="2013">
        <v>507.0</v>
      </c>
      <c r="D4224" s="2013">
        <v>1013.0</v>
      </c>
      <c r="E4224" s="2013">
        <v>675.0</v>
      </c>
      <c r="F4224" s="2013">
        <v>675.0</v>
      </c>
      <c r="G4224" s="2013">
        <v>676.0</v>
      </c>
      <c r="H4224" s="2013">
        <v>676.0</v>
      </c>
    </row>
    <row r="4225">
      <c r="B4225" s="2013">
        <v>4223.0</v>
      </c>
      <c r="C4225" s="2013">
        <v>506.0</v>
      </c>
      <c r="D4225" s="2013">
        <v>1013.0</v>
      </c>
      <c r="E4225" s="2013">
        <v>676.0</v>
      </c>
      <c r="F4225" s="2013">
        <v>676.0</v>
      </c>
      <c r="G4225" s="2013">
        <v>676.0</v>
      </c>
      <c r="H4225" s="2013">
        <v>676.0</v>
      </c>
    </row>
    <row r="4226">
      <c r="B4226" s="2013">
        <v>4224.0</v>
      </c>
      <c r="C4226" s="2013">
        <v>507.0</v>
      </c>
      <c r="D4226" s="2013">
        <v>1013.0</v>
      </c>
      <c r="E4226" s="2013">
        <v>676.0</v>
      </c>
      <c r="F4226" s="2013">
        <v>676.0</v>
      </c>
      <c r="G4226" s="2013">
        <v>676.0</v>
      </c>
      <c r="H4226" s="2013">
        <v>676.0</v>
      </c>
    </row>
    <row r="4227">
      <c r="B4227" s="2013">
        <v>4225.0</v>
      </c>
      <c r="C4227" s="2013">
        <v>507.0</v>
      </c>
      <c r="D4227" s="2013">
        <v>1014.0</v>
      </c>
      <c r="E4227" s="2013">
        <v>676.0</v>
      </c>
      <c r="F4227" s="2013">
        <v>676.0</v>
      </c>
      <c r="G4227" s="2013">
        <v>676.0</v>
      </c>
      <c r="H4227" s="2013">
        <v>676.0</v>
      </c>
    </row>
    <row r="4228">
      <c r="B4228" s="2013">
        <v>4226.0</v>
      </c>
      <c r="C4228" s="2013">
        <v>507.0</v>
      </c>
      <c r="D4228" s="2013">
        <v>1015.0</v>
      </c>
      <c r="E4228" s="2013">
        <v>676.0</v>
      </c>
      <c r="F4228" s="2013">
        <v>676.0</v>
      </c>
      <c r="G4228" s="2013">
        <v>676.0</v>
      </c>
      <c r="H4228" s="2013">
        <v>676.0</v>
      </c>
    </row>
    <row r="4229">
      <c r="B4229" s="2013">
        <v>4227.0</v>
      </c>
      <c r="C4229" s="2013">
        <v>508.0</v>
      </c>
      <c r="D4229" s="2013">
        <v>1015.0</v>
      </c>
      <c r="E4229" s="2013">
        <v>676.0</v>
      </c>
      <c r="F4229" s="2013">
        <v>676.0</v>
      </c>
      <c r="G4229" s="2013">
        <v>676.0</v>
      </c>
      <c r="H4229" s="2013">
        <v>676.0</v>
      </c>
    </row>
    <row r="4230">
      <c r="B4230" s="2013">
        <v>4228.0</v>
      </c>
      <c r="C4230" s="2013">
        <v>507.0</v>
      </c>
      <c r="D4230" s="2013">
        <v>1015.0</v>
      </c>
      <c r="E4230" s="2013">
        <v>676.0</v>
      </c>
      <c r="F4230" s="2013">
        <v>676.0</v>
      </c>
      <c r="G4230" s="2013">
        <v>677.0</v>
      </c>
      <c r="H4230" s="2013">
        <v>677.0</v>
      </c>
    </row>
    <row r="4231">
      <c r="B4231" s="2013">
        <v>4229.0</v>
      </c>
      <c r="C4231" s="2013">
        <v>508.0</v>
      </c>
      <c r="D4231" s="2013">
        <v>1015.0</v>
      </c>
      <c r="E4231" s="2013">
        <v>676.0</v>
      </c>
      <c r="F4231" s="2013">
        <v>676.0</v>
      </c>
      <c r="G4231" s="2013">
        <v>677.0</v>
      </c>
      <c r="H4231" s="2013">
        <v>677.0</v>
      </c>
    </row>
    <row r="4232">
      <c r="B4232" s="2013">
        <v>4230.0</v>
      </c>
      <c r="C4232" s="2013">
        <v>507.0</v>
      </c>
      <c r="D4232" s="2013">
        <v>1015.0</v>
      </c>
      <c r="E4232" s="2013">
        <v>677.0</v>
      </c>
      <c r="F4232" s="2013">
        <v>677.0</v>
      </c>
      <c r="G4232" s="2013">
        <v>677.0</v>
      </c>
      <c r="H4232" s="2013">
        <v>677.0</v>
      </c>
    </row>
    <row r="4233">
      <c r="B4233" s="2013">
        <v>4231.0</v>
      </c>
      <c r="C4233" s="2013">
        <v>508.0</v>
      </c>
      <c r="D4233" s="2013">
        <v>1015.0</v>
      </c>
      <c r="E4233" s="2013">
        <v>677.0</v>
      </c>
      <c r="F4233" s="2013">
        <v>677.0</v>
      </c>
      <c r="G4233" s="2013">
        <v>677.0</v>
      </c>
      <c r="H4233" s="2013">
        <v>677.0</v>
      </c>
    </row>
    <row r="4234">
      <c r="B4234" s="2013">
        <v>4232.0</v>
      </c>
      <c r="C4234" s="2013">
        <v>508.0</v>
      </c>
      <c r="D4234" s="2013">
        <v>1016.0</v>
      </c>
      <c r="E4234" s="2013">
        <v>677.0</v>
      </c>
      <c r="F4234" s="2013">
        <v>677.0</v>
      </c>
      <c r="G4234" s="2013">
        <v>677.0</v>
      </c>
      <c r="H4234" s="2013">
        <v>677.0</v>
      </c>
    </row>
    <row r="4235">
      <c r="B4235" s="2013">
        <v>4233.0</v>
      </c>
      <c r="C4235" s="2013">
        <v>508.0</v>
      </c>
      <c r="D4235" s="2013">
        <v>1015.0</v>
      </c>
      <c r="E4235" s="2013">
        <v>677.0</v>
      </c>
      <c r="F4235" s="2013">
        <v>677.0</v>
      </c>
      <c r="G4235" s="2013">
        <v>678.0</v>
      </c>
      <c r="H4235" s="2013">
        <v>678.0</v>
      </c>
    </row>
    <row r="4236">
      <c r="B4236" s="2013">
        <v>4234.0</v>
      </c>
      <c r="C4236" s="2013">
        <v>508.0</v>
      </c>
      <c r="D4236" s="2013">
        <v>1016.0</v>
      </c>
      <c r="E4236" s="2013">
        <v>677.0</v>
      </c>
      <c r="F4236" s="2013">
        <v>677.0</v>
      </c>
      <c r="G4236" s="2013">
        <v>678.0</v>
      </c>
      <c r="H4236" s="2013">
        <v>678.0</v>
      </c>
    </row>
    <row r="4237">
      <c r="B4237" s="2013">
        <v>4235.0</v>
      </c>
      <c r="C4237" s="2013">
        <v>508.0</v>
      </c>
      <c r="D4237" s="2013">
        <v>1017.0</v>
      </c>
      <c r="E4237" s="2013">
        <v>677.0</v>
      </c>
      <c r="F4237" s="2013">
        <v>677.0</v>
      </c>
      <c r="G4237" s="2013">
        <v>678.0</v>
      </c>
      <c r="H4237" s="2013">
        <v>678.0</v>
      </c>
    </row>
    <row r="4238">
      <c r="B4238" s="2013">
        <v>4236.0</v>
      </c>
      <c r="C4238" s="2013">
        <v>508.0</v>
      </c>
      <c r="D4238" s="2013">
        <v>1016.0</v>
      </c>
      <c r="E4238" s="2013">
        <v>678.0</v>
      </c>
      <c r="F4238" s="2013">
        <v>678.0</v>
      </c>
      <c r="G4238" s="2013">
        <v>678.0</v>
      </c>
      <c r="H4238" s="2013">
        <v>678.0</v>
      </c>
    </row>
    <row r="4239">
      <c r="B4239" s="2013">
        <v>4237.0</v>
      </c>
      <c r="C4239" s="2013">
        <v>508.0</v>
      </c>
      <c r="D4239" s="2013">
        <v>1017.0</v>
      </c>
      <c r="E4239" s="2013">
        <v>678.0</v>
      </c>
      <c r="F4239" s="2013">
        <v>678.0</v>
      </c>
      <c r="G4239" s="2013">
        <v>678.0</v>
      </c>
      <c r="H4239" s="2013">
        <v>678.0</v>
      </c>
    </row>
    <row r="4240">
      <c r="B4240" s="2013">
        <v>4238.0</v>
      </c>
      <c r="C4240" s="2013">
        <v>509.0</v>
      </c>
      <c r="D4240" s="2013">
        <v>1017.0</v>
      </c>
      <c r="E4240" s="2013">
        <v>678.0</v>
      </c>
      <c r="F4240" s="2013">
        <v>678.0</v>
      </c>
      <c r="G4240" s="2013">
        <v>678.0</v>
      </c>
      <c r="H4240" s="2013">
        <v>678.0</v>
      </c>
    </row>
    <row r="4241">
      <c r="B4241" s="2013">
        <v>4239.0</v>
      </c>
      <c r="C4241" s="2013">
        <v>509.0</v>
      </c>
      <c r="D4241" s="2013">
        <v>1018.0</v>
      </c>
      <c r="E4241" s="2013">
        <v>678.0</v>
      </c>
      <c r="F4241" s="2013">
        <v>678.0</v>
      </c>
      <c r="G4241" s="2013">
        <v>678.0</v>
      </c>
      <c r="H4241" s="2013">
        <v>678.0</v>
      </c>
    </row>
    <row r="4242">
      <c r="B4242" s="2013">
        <v>4240.0</v>
      </c>
      <c r="C4242" s="2013">
        <v>509.0</v>
      </c>
      <c r="D4242" s="2013">
        <v>1017.0</v>
      </c>
      <c r="E4242" s="2013">
        <v>678.0</v>
      </c>
      <c r="F4242" s="2013">
        <v>678.0</v>
      </c>
      <c r="G4242" s="2013">
        <v>679.0</v>
      </c>
      <c r="H4242" s="2013">
        <v>679.0</v>
      </c>
    </row>
    <row r="4243">
      <c r="B4243" s="2013">
        <v>4241.0</v>
      </c>
      <c r="C4243" s="2013">
        <v>509.0</v>
      </c>
      <c r="D4243" s="2013">
        <v>1018.0</v>
      </c>
      <c r="E4243" s="2013">
        <v>678.0</v>
      </c>
      <c r="F4243" s="2013">
        <v>678.0</v>
      </c>
      <c r="G4243" s="2013">
        <v>679.0</v>
      </c>
      <c r="H4243" s="2013">
        <v>679.0</v>
      </c>
    </row>
    <row r="4244">
      <c r="B4244" s="2013">
        <v>4242.0</v>
      </c>
      <c r="C4244" s="2013">
        <v>509.0</v>
      </c>
      <c r="D4244" s="2013">
        <v>1019.0</v>
      </c>
      <c r="E4244" s="2013">
        <v>678.0</v>
      </c>
      <c r="F4244" s="2013">
        <v>678.0</v>
      </c>
      <c r="G4244" s="2013">
        <v>679.0</v>
      </c>
      <c r="H4244" s="2013">
        <v>679.0</v>
      </c>
    </row>
    <row r="4245">
      <c r="B4245" s="2013">
        <v>4243.0</v>
      </c>
      <c r="C4245" s="2013">
        <v>509.0</v>
      </c>
      <c r="D4245" s="2013">
        <v>1018.0</v>
      </c>
      <c r="E4245" s="2013">
        <v>679.0</v>
      </c>
      <c r="F4245" s="2013">
        <v>679.0</v>
      </c>
      <c r="G4245" s="2013">
        <v>679.0</v>
      </c>
      <c r="H4245" s="2013">
        <v>679.0</v>
      </c>
    </row>
    <row r="4246">
      <c r="B4246" s="2013">
        <v>4244.0</v>
      </c>
      <c r="C4246" s="2013">
        <v>509.0</v>
      </c>
      <c r="D4246" s="2013">
        <v>1019.0</v>
      </c>
      <c r="E4246" s="2013">
        <v>679.0</v>
      </c>
      <c r="F4246" s="2013">
        <v>679.0</v>
      </c>
      <c r="G4246" s="2013">
        <v>679.0</v>
      </c>
      <c r="H4246" s="2013">
        <v>679.0</v>
      </c>
    </row>
    <row r="4247">
      <c r="B4247" s="2013">
        <v>4245.0</v>
      </c>
      <c r="C4247" s="2013">
        <v>510.0</v>
      </c>
      <c r="D4247" s="2013">
        <v>1019.0</v>
      </c>
      <c r="E4247" s="2013">
        <v>679.0</v>
      </c>
      <c r="F4247" s="2013">
        <v>679.0</v>
      </c>
      <c r="G4247" s="2013">
        <v>679.0</v>
      </c>
      <c r="H4247" s="2013">
        <v>679.0</v>
      </c>
    </row>
    <row r="4248">
      <c r="B4248" s="2013">
        <v>4246.0</v>
      </c>
      <c r="C4248" s="2013">
        <v>509.0</v>
      </c>
      <c r="D4248" s="2013">
        <v>1019.0</v>
      </c>
      <c r="E4248" s="2013">
        <v>679.0</v>
      </c>
      <c r="F4248" s="2013">
        <v>679.0</v>
      </c>
      <c r="G4248" s="2013">
        <v>680.0</v>
      </c>
      <c r="H4248" s="2013">
        <v>680.0</v>
      </c>
    </row>
    <row r="4249">
      <c r="B4249" s="2013">
        <v>4247.0</v>
      </c>
      <c r="C4249" s="2013">
        <v>510.0</v>
      </c>
      <c r="D4249" s="2013">
        <v>1019.0</v>
      </c>
      <c r="E4249" s="2013">
        <v>679.0</v>
      </c>
      <c r="F4249" s="2013">
        <v>679.0</v>
      </c>
      <c r="G4249" s="2013">
        <v>680.0</v>
      </c>
      <c r="H4249" s="2013">
        <v>680.0</v>
      </c>
    </row>
    <row r="4250">
      <c r="B4250" s="2013">
        <v>4248.0</v>
      </c>
      <c r="C4250" s="2013">
        <v>509.0</v>
      </c>
      <c r="D4250" s="2013">
        <v>1019.0</v>
      </c>
      <c r="E4250" s="2013">
        <v>680.0</v>
      </c>
      <c r="F4250" s="2013">
        <v>680.0</v>
      </c>
      <c r="G4250" s="2013">
        <v>680.0</v>
      </c>
      <c r="H4250" s="2013">
        <v>680.0</v>
      </c>
    </row>
    <row r="4251">
      <c r="B4251" s="2013">
        <v>4249.0</v>
      </c>
      <c r="C4251" s="2013">
        <v>510.0</v>
      </c>
      <c r="D4251" s="2013">
        <v>1019.0</v>
      </c>
      <c r="E4251" s="2013">
        <v>680.0</v>
      </c>
      <c r="F4251" s="2013">
        <v>680.0</v>
      </c>
      <c r="G4251" s="2013">
        <v>680.0</v>
      </c>
      <c r="H4251" s="2013">
        <v>680.0</v>
      </c>
    </row>
    <row r="4252">
      <c r="B4252" s="2013">
        <v>4250.0</v>
      </c>
      <c r="C4252" s="2013">
        <v>510.0</v>
      </c>
      <c r="D4252" s="2013">
        <v>1020.0</v>
      </c>
      <c r="E4252" s="2013">
        <v>680.0</v>
      </c>
      <c r="F4252" s="2013">
        <v>680.0</v>
      </c>
      <c r="G4252" s="2013">
        <v>680.0</v>
      </c>
      <c r="H4252" s="2013">
        <v>680.0</v>
      </c>
    </row>
    <row r="4253">
      <c r="B4253" s="2013">
        <v>4251.0</v>
      </c>
      <c r="C4253" s="2013">
        <v>510.0</v>
      </c>
      <c r="D4253" s="2013">
        <v>1021.0</v>
      </c>
      <c r="E4253" s="2013">
        <v>680.0</v>
      </c>
      <c r="F4253" s="2013">
        <v>680.0</v>
      </c>
      <c r="G4253" s="2013">
        <v>680.0</v>
      </c>
      <c r="H4253" s="2013">
        <v>680.0</v>
      </c>
    </row>
    <row r="4254">
      <c r="B4254" s="2013">
        <v>4252.0</v>
      </c>
      <c r="C4254" s="2013">
        <v>511.0</v>
      </c>
      <c r="D4254" s="2013">
        <v>1021.0</v>
      </c>
      <c r="E4254" s="2013">
        <v>680.0</v>
      </c>
      <c r="F4254" s="2013">
        <v>680.0</v>
      </c>
      <c r="G4254" s="2013">
        <v>680.0</v>
      </c>
      <c r="H4254" s="2013">
        <v>680.0</v>
      </c>
    </row>
    <row r="4255">
      <c r="B4255" s="2013">
        <v>4253.0</v>
      </c>
      <c r="C4255" s="2013">
        <v>510.0</v>
      </c>
      <c r="D4255" s="2013">
        <v>1021.0</v>
      </c>
      <c r="E4255" s="2013">
        <v>680.0</v>
      </c>
      <c r="F4255" s="2013">
        <v>680.0</v>
      </c>
      <c r="G4255" s="2013">
        <v>681.0</v>
      </c>
      <c r="H4255" s="2013">
        <v>681.0</v>
      </c>
    </row>
    <row r="4256">
      <c r="B4256" s="2013">
        <v>4254.0</v>
      </c>
      <c r="C4256" s="2013">
        <v>511.0</v>
      </c>
      <c r="D4256" s="2013">
        <v>1021.0</v>
      </c>
      <c r="E4256" s="2013">
        <v>680.0</v>
      </c>
      <c r="F4256" s="2013">
        <v>680.0</v>
      </c>
      <c r="G4256" s="2013">
        <v>681.0</v>
      </c>
      <c r="H4256" s="2013">
        <v>681.0</v>
      </c>
    </row>
    <row r="4257">
      <c r="B4257" s="2013">
        <v>4255.0</v>
      </c>
      <c r="C4257" s="2013">
        <v>510.0</v>
      </c>
      <c r="D4257" s="2013">
        <v>1021.0</v>
      </c>
      <c r="E4257" s="2013">
        <v>681.0</v>
      </c>
      <c r="F4257" s="2013">
        <v>681.0</v>
      </c>
      <c r="G4257" s="2013">
        <v>681.0</v>
      </c>
      <c r="H4257" s="2013">
        <v>681.0</v>
      </c>
    </row>
    <row r="4258">
      <c r="B4258" s="2013">
        <v>4256.0</v>
      </c>
      <c r="C4258" s="2013">
        <v>511.0</v>
      </c>
      <c r="D4258" s="2013">
        <v>1021.0</v>
      </c>
      <c r="E4258" s="2013">
        <v>681.0</v>
      </c>
      <c r="F4258" s="2013">
        <v>681.0</v>
      </c>
      <c r="G4258" s="2013">
        <v>681.0</v>
      </c>
      <c r="H4258" s="2013">
        <v>681.0</v>
      </c>
    </row>
    <row r="4259">
      <c r="B4259" s="2013">
        <v>4257.0</v>
      </c>
      <c r="C4259" s="2013">
        <v>511.0</v>
      </c>
      <c r="D4259" s="2013">
        <v>1022.0</v>
      </c>
      <c r="E4259" s="2013">
        <v>681.0</v>
      </c>
      <c r="F4259" s="2013">
        <v>681.0</v>
      </c>
      <c r="G4259" s="2013">
        <v>681.0</v>
      </c>
      <c r="H4259" s="2013">
        <v>681.0</v>
      </c>
    </row>
    <row r="4260">
      <c r="B4260" s="2013">
        <v>4258.0</v>
      </c>
      <c r="C4260" s="2013">
        <v>511.0</v>
      </c>
      <c r="D4260" s="2013">
        <v>1021.0</v>
      </c>
      <c r="E4260" s="2013">
        <v>681.0</v>
      </c>
      <c r="F4260" s="2013">
        <v>681.0</v>
      </c>
      <c r="G4260" s="2013">
        <v>682.0</v>
      </c>
      <c r="H4260" s="2013">
        <v>682.0</v>
      </c>
    </row>
    <row r="4261">
      <c r="B4261" s="2013">
        <v>4259.0</v>
      </c>
      <c r="C4261" s="2013">
        <v>511.0</v>
      </c>
      <c r="D4261" s="2013">
        <v>1022.0</v>
      </c>
      <c r="E4261" s="2013">
        <v>681.0</v>
      </c>
      <c r="F4261" s="2013">
        <v>681.0</v>
      </c>
      <c r="G4261" s="2013">
        <v>682.0</v>
      </c>
      <c r="H4261" s="2013">
        <v>682.0</v>
      </c>
    </row>
    <row r="4262">
      <c r="B4262" s="2013">
        <v>4260.0</v>
      </c>
      <c r="C4262" s="2013">
        <v>511.0</v>
      </c>
      <c r="D4262" s="2013">
        <v>1023.0</v>
      </c>
      <c r="E4262" s="2013">
        <v>681.0</v>
      </c>
      <c r="F4262" s="2013">
        <v>681.0</v>
      </c>
      <c r="G4262" s="2013">
        <v>682.0</v>
      </c>
      <c r="H4262" s="2013">
        <v>682.0</v>
      </c>
    </row>
    <row r="4263">
      <c r="B4263" s="2013">
        <v>4261.0</v>
      </c>
      <c r="C4263" s="2013">
        <v>511.0</v>
      </c>
      <c r="D4263" s="2013">
        <v>1022.0</v>
      </c>
      <c r="E4263" s="2013">
        <v>682.0</v>
      </c>
      <c r="F4263" s="2013">
        <v>682.0</v>
      </c>
      <c r="G4263" s="2013">
        <v>682.0</v>
      </c>
      <c r="H4263" s="2013">
        <v>682.0</v>
      </c>
    </row>
    <row r="4264">
      <c r="B4264" s="2013">
        <v>4262.0</v>
      </c>
      <c r="C4264" s="2013">
        <v>511.0</v>
      </c>
      <c r="D4264" s="2013">
        <v>1023.0</v>
      </c>
      <c r="E4264" s="2013">
        <v>682.0</v>
      </c>
      <c r="F4264" s="2013">
        <v>682.0</v>
      </c>
      <c r="G4264" s="2013">
        <v>682.0</v>
      </c>
      <c r="H4264" s="2013">
        <v>682.0</v>
      </c>
    </row>
    <row r="4265">
      <c r="B4265" s="2013">
        <v>4263.0</v>
      </c>
      <c r="C4265" s="2013">
        <v>512.0</v>
      </c>
      <c r="D4265" s="2013">
        <v>1023.0</v>
      </c>
      <c r="E4265" s="2013">
        <v>682.0</v>
      </c>
      <c r="F4265" s="2013">
        <v>682.0</v>
      </c>
      <c r="G4265" s="2013">
        <v>682.0</v>
      </c>
      <c r="H4265" s="2013">
        <v>682.0</v>
      </c>
    </row>
    <row r="4266">
      <c r="B4266" s="2013">
        <v>4264.0</v>
      </c>
      <c r="C4266" s="2013">
        <v>512.0</v>
      </c>
      <c r="D4266" s="2013">
        <v>1024.0</v>
      </c>
      <c r="E4266" s="2013">
        <v>682.0</v>
      </c>
      <c r="F4266" s="2013">
        <v>682.0</v>
      </c>
      <c r="G4266" s="2013">
        <v>682.0</v>
      </c>
      <c r="H4266" s="2013">
        <v>682.0</v>
      </c>
    </row>
    <row r="4267">
      <c r="B4267" s="2013">
        <v>4265.0</v>
      </c>
      <c r="C4267" s="2013">
        <v>512.0</v>
      </c>
      <c r="D4267" s="2013">
        <v>1023.0</v>
      </c>
      <c r="E4267" s="2013">
        <v>682.0</v>
      </c>
      <c r="F4267" s="2013">
        <v>682.0</v>
      </c>
      <c r="G4267" s="2013">
        <v>683.0</v>
      </c>
      <c r="H4267" s="2013">
        <v>683.0</v>
      </c>
    </row>
    <row r="4268">
      <c r="B4268" s="2013">
        <v>4266.0</v>
      </c>
      <c r="C4268" s="2013">
        <v>512.0</v>
      </c>
      <c r="D4268" s="2013">
        <v>1024.0</v>
      </c>
      <c r="E4268" s="2013">
        <v>682.0</v>
      </c>
      <c r="F4268" s="2013">
        <v>682.0</v>
      </c>
      <c r="G4268" s="2013">
        <v>683.0</v>
      </c>
      <c r="H4268" s="2013">
        <v>683.0</v>
      </c>
    </row>
    <row r="4269">
      <c r="B4269" s="2013">
        <v>4267.0</v>
      </c>
      <c r="C4269" s="2013">
        <v>512.0</v>
      </c>
      <c r="D4269" s="2013">
        <v>1025.0</v>
      </c>
      <c r="E4269" s="2013">
        <v>682.0</v>
      </c>
      <c r="F4269" s="2013">
        <v>682.0</v>
      </c>
      <c r="G4269" s="2013">
        <v>683.0</v>
      </c>
      <c r="H4269" s="2013">
        <v>683.0</v>
      </c>
    </row>
    <row r="4270">
      <c r="B4270" s="2013">
        <v>4268.0</v>
      </c>
      <c r="C4270" s="2013">
        <v>512.0</v>
      </c>
      <c r="D4270" s="2013">
        <v>1024.0</v>
      </c>
      <c r="E4270" s="2013">
        <v>683.0</v>
      </c>
      <c r="F4270" s="2013">
        <v>683.0</v>
      </c>
      <c r="G4270" s="2013">
        <v>683.0</v>
      </c>
      <c r="H4270" s="2013">
        <v>683.0</v>
      </c>
    </row>
    <row r="4271">
      <c r="B4271" s="2013">
        <v>4269.0</v>
      </c>
      <c r="C4271" s="2013">
        <v>512.0</v>
      </c>
      <c r="D4271" s="2013">
        <v>1025.0</v>
      </c>
      <c r="E4271" s="2013">
        <v>683.0</v>
      </c>
      <c r="F4271" s="2013">
        <v>683.0</v>
      </c>
      <c r="G4271" s="2013">
        <v>683.0</v>
      </c>
      <c r="H4271" s="2013">
        <v>683.0</v>
      </c>
    </row>
    <row r="4272">
      <c r="B4272" s="2013">
        <v>4270.0</v>
      </c>
      <c r="C4272" s="2013">
        <v>513.0</v>
      </c>
      <c r="D4272" s="2013">
        <v>1025.0</v>
      </c>
      <c r="E4272" s="2013">
        <v>683.0</v>
      </c>
      <c r="F4272" s="2013">
        <v>683.0</v>
      </c>
      <c r="G4272" s="2013">
        <v>683.0</v>
      </c>
      <c r="H4272" s="2013">
        <v>683.0</v>
      </c>
    </row>
    <row r="4273">
      <c r="B4273" s="2013">
        <v>4271.0</v>
      </c>
      <c r="C4273" s="2013">
        <v>512.0</v>
      </c>
      <c r="D4273" s="2013">
        <v>1025.0</v>
      </c>
      <c r="E4273" s="2013">
        <v>683.0</v>
      </c>
      <c r="F4273" s="2013">
        <v>683.0</v>
      </c>
      <c r="G4273" s="2013">
        <v>684.0</v>
      </c>
      <c r="H4273" s="2013">
        <v>684.0</v>
      </c>
    </row>
    <row r="4274">
      <c r="B4274" s="2013">
        <v>4272.0</v>
      </c>
      <c r="C4274" s="2013">
        <v>513.0</v>
      </c>
      <c r="D4274" s="2013">
        <v>1025.0</v>
      </c>
      <c r="E4274" s="2013">
        <v>683.0</v>
      </c>
      <c r="F4274" s="2013">
        <v>683.0</v>
      </c>
      <c r="G4274" s="2013">
        <v>684.0</v>
      </c>
      <c r="H4274" s="2013">
        <v>684.0</v>
      </c>
    </row>
    <row r="4275">
      <c r="B4275" s="2013">
        <v>4273.0</v>
      </c>
      <c r="C4275" s="2013">
        <v>512.0</v>
      </c>
      <c r="D4275" s="2013">
        <v>1025.0</v>
      </c>
      <c r="E4275" s="2013">
        <v>684.0</v>
      </c>
      <c r="F4275" s="2013">
        <v>684.0</v>
      </c>
      <c r="G4275" s="2013">
        <v>684.0</v>
      </c>
      <c r="H4275" s="2013">
        <v>684.0</v>
      </c>
    </row>
    <row r="4276">
      <c r="B4276" s="2013">
        <v>4274.0</v>
      </c>
      <c r="C4276" s="2013">
        <v>513.0</v>
      </c>
      <c r="D4276" s="2013">
        <v>1025.0</v>
      </c>
      <c r="E4276" s="2013">
        <v>684.0</v>
      </c>
      <c r="F4276" s="2013">
        <v>684.0</v>
      </c>
      <c r="G4276" s="2013">
        <v>684.0</v>
      </c>
      <c r="H4276" s="2013">
        <v>684.0</v>
      </c>
    </row>
    <row r="4277">
      <c r="B4277" s="2013">
        <v>4275.0</v>
      </c>
      <c r="C4277" s="2013">
        <v>513.0</v>
      </c>
      <c r="D4277" s="2013">
        <v>1026.0</v>
      </c>
      <c r="E4277" s="2013">
        <v>684.0</v>
      </c>
      <c r="F4277" s="2013">
        <v>684.0</v>
      </c>
      <c r="G4277" s="2013">
        <v>684.0</v>
      </c>
      <c r="H4277" s="2013">
        <v>684.0</v>
      </c>
    </row>
    <row r="4278">
      <c r="B4278" s="2013">
        <v>4276.0</v>
      </c>
      <c r="C4278" s="2013">
        <v>513.0</v>
      </c>
      <c r="D4278" s="2013">
        <v>1027.0</v>
      </c>
      <c r="E4278" s="2013">
        <v>684.0</v>
      </c>
      <c r="F4278" s="2013">
        <v>684.0</v>
      </c>
      <c r="G4278" s="2013">
        <v>684.0</v>
      </c>
      <c r="H4278" s="2013">
        <v>684.0</v>
      </c>
    </row>
    <row r="4279">
      <c r="B4279" s="2013">
        <v>4277.0</v>
      </c>
      <c r="C4279" s="2013">
        <v>514.0</v>
      </c>
      <c r="D4279" s="2013">
        <v>1027.0</v>
      </c>
      <c r="E4279" s="2013">
        <v>684.0</v>
      </c>
      <c r="F4279" s="2013">
        <v>684.0</v>
      </c>
      <c r="G4279" s="2013">
        <v>684.0</v>
      </c>
      <c r="H4279" s="2013">
        <v>684.0</v>
      </c>
    </row>
    <row r="4280">
      <c r="B4280" s="2013">
        <v>4278.0</v>
      </c>
      <c r="C4280" s="2013">
        <v>513.0</v>
      </c>
      <c r="D4280" s="2013">
        <v>1027.0</v>
      </c>
      <c r="E4280" s="2013">
        <v>684.0</v>
      </c>
      <c r="F4280" s="2013">
        <v>684.0</v>
      </c>
      <c r="G4280" s="2013">
        <v>685.0</v>
      </c>
      <c r="H4280" s="2013">
        <v>685.0</v>
      </c>
    </row>
    <row r="4281">
      <c r="B4281" s="2013">
        <v>4279.0</v>
      </c>
      <c r="C4281" s="2013">
        <v>514.0</v>
      </c>
      <c r="D4281" s="2013">
        <v>1027.0</v>
      </c>
      <c r="E4281" s="2013">
        <v>684.0</v>
      </c>
      <c r="F4281" s="2013">
        <v>684.0</v>
      </c>
      <c r="G4281" s="2013">
        <v>685.0</v>
      </c>
      <c r="H4281" s="2013">
        <v>685.0</v>
      </c>
    </row>
    <row r="4282">
      <c r="B4282" s="2013">
        <v>4280.0</v>
      </c>
      <c r="C4282" s="2013">
        <v>513.0</v>
      </c>
      <c r="D4282" s="2013">
        <v>1027.0</v>
      </c>
      <c r="E4282" s="2013">
        <v>685.0</v>
      </c>
      <c r="F4282" s="2013">
        <v>685.0</v>
      </c>
      <c r="G4282" s="2013">
        <v>685.0</v>
      </c>
      <c r="H4282" s="2013">
        <v>685.0</v>
      </c>
    </row>
    <row r="4283">
      <c r="B4283" s="2013">
        <v>4281.0</v>
      </c>
      <c r="C4283" s="2013">
        <v>514.0</v>
      </c>
      <c r="D4283" s="2013">
        <v>1027.0</v>
      </c>
      <c r="E4283" s="2013">
        <v>685.0</v>
      </c>
      <c r="F4283" s="2013">
        <v>685.0</v>
      </c>
      <c r="G4283" s="2013">
        <v>685.0</v>
      </c>
      <c r="H4283" s="2013">
        <v>685.0</v>
      </c>
    </row>
    <row r="4284">
      <c r="B4284" s="2013">
        <v>4282.0</v>
      </c>
      <c r="C4284" s="2013">
        <v>514.0</v>
      </c>
      <c r="D4284" s="2013">
        <v>1028.0</v>
      </c>
      <c r="E4284" s="2013">
        <v>685.0</v>
      </c>
      <c r="F4284" s="2013">
        <v>685.0</v>
      </c>
      <c r="G4284" s="2013">
        <v>685.0</v>
      </c>
      <c r="H4284" s="2013">
        <v>685.0</v>
      </c>
    </row>
    <row r="4285">
      <c r="B4285" s="2013">
        <v>4283.0</v>
      </c>
      <c r="C4285" s="2013">
        <v>514.0</v>
      </c>
      <c r="D4285" s="2013">
        <v>1027.0</v>
      </c>
      <c r="E4285" s="2013">
        <v>685.0</v>
      </c>
      <c r="F4285" s="2013">
        <v>685.0</v>
      </c>
      <c r="G4285" s="2013">
        <v>686.0</v>
      </c>
      <c r="H4285" s="2013">
        <v>686.0</v>
      </c>
    </row>
    <row r="4286">
      <c r="B4286" s="2013">
        <v>4284.0</v>
      </c>
      <c r="C4286" s="2013">
        <v>514.0</v>
      </c>
      <c r="D4286" s="2013">
        <v>1028.0</v>
      </c>
      <c r="E4286" s="2013">
        <v>685.0</v>
      </c>
      <c r="F4286" s="2013">
        <v>685.0</v>
      </c>
      <c r="G4286" s="2013">
        <v>686.0</v>
      </c>
      <c r="H4286" s="2013">
        <v>686.0</v>
      </c>
    </row>
    <row r="4287">
      <c r="B4287" s="2013">
        <v>4285.0</v>
      </c>
      <c r="C4287" s="2013">
        <v>514.0</v>
      </c>
      <c r="D4287" s="2013">
        <v>1029.0</v>
      </c>
      <c r="E4287" s="2013">
        <v>685.0</v>
      </c>
      <c r="F4287" s="2013">
        <v>685.0</v>
      </c>
      <c r="G4287" s="2013">
        <v>686.0</v>
      </c>
      <c r="H4287" s="2013">
        <v>686.0</v>
      </c>
    </row>
    <row r="4288">
      <c r="B4288" s="2013">
        <v>4286.0</v>
      </c>
      <c r="C4288" s="2013">
        <v>514.0</v>
      </c>
      <c r="D4288" s="2013">
        <v>1028.0</v>
      </c>
      <c r="E4288" s="2013">
        <v>686.0</v>
      </c>
      <c r="F4288" s="2013">
        <v>686.0</v>
      </c>
      <c r="G4288" s="2013">
        <v>686.0</v>
      </c>
      <c r="H4288" s="2013">
        <v>686.0</v>
      </c>
    </row>
    <row r="4289">
      <c r="B4289" s="2013">
        <v>4287.0</v>
      </c>
      <c r="C4289" s="2013">
        <v>514.0</v>
      </c>
      <c r="D4289" s="2013">
        <v>1029.0</v>
      </c>
      <c r="E4289" s="2013">
        <v>686.0</v>
      </c>
      <c r="F4289" s="2013">
        <v>686.0</v>
      </c>
      <c r="G4289" s="2013">
        <v>686.0</v>
      </c>
      <c r="H4289" s="2013">
        <v>686.0</v>
      </c>
    </row>
    <row r="4290">
      <c r="B4290" s="2013">
        <v>4288.0</v>
      </c>
      <c r="C4290" s="2013">
        <v>515.0</v>
      </c>
      <c r="D4290" s="2013">
        <v>1029.0</v>
      </c>
      <c r="E4290" s="2013">
        <v>686.0</v>
      </c>
      <c r="F4290" s="2013">
        <v>686.0</v>
      </c>
      <c r="G4290" s="2013">
        <v>686.0</v>
      </c>
      <c r="H4290" s="2013">
        <v>686.0</v>
      </c>
    </row>
    <row r="4291">
      <c r="B4291" s="2013">
        <v>4289.0</v>
      </c>
      <c r="C4291" s="2013">
        <v>515.0</v>
      </c>
      <c r="D4291" s="2013">
        <v>1030.0</v>
      </c>
      <c r="E4291" s="2013">
        <v>686.0</v>
      </c>
      <c r="F4291" s="2013">
        <v>686.0</v>
      </c>
      <c r="G4291" s="2013">
        <v>686.0</v>
      </c>
      <c r="H4291" s="2013">
        <v>686.0</v>
      </c>
    </row>
    <row r="4292">
      <c r="B4292" s="2013">
        <v>4290.0</v>
      </c>
      <c r="C4292" s="2013">
        <v>515.0</v>
      </c>
      <c r="D4292" s="2013">
        <v>1029.0</v>
      </c>
      <c r="E4292" s="2013">
        <v>686.0</v>
      </c>
      <c r="F4292" s="2013">
        <v>686.0</v>
      </c>
      <c r="G4292" s="2013">
        <v>687.0</v>
      </c>
      <c r="H4292" s="2013">
        <v>687.0</v>
      </c>
    </row>
    <row r="4293">
      <c r="B4293" s="2013">
        <v>4291.0</v>
      </c>
      <c r="C4293" s="2013">
        <v>515.0</v>
      </c>
      <c r="D4293" s="2013">
        <v>1030.0</v>
      </c>
      <c r="E4293" s="2013">
        <v>686.0</v>
      </c>
      <c r="F4293" s="2013">
        <v>686.0</v>
      </c>
      <c r="G4293" s="2013">
        <v>687.0</v>
      </c>
      <c r="H4293" s="2013">
        <v>687.0</v>
      </c>
    </row>
    <row r="4294">
      <c r="B4294" s="2013">
        <v>4292.0</v>
      </c>
      <c r="C4294" s="2013">
        <v>515.0</v>
      </c>
      <c r="D4294" s="2013">
        <v>1031.0</v>
      </c>
      <c r="E4294" s="2013">
        <v>686.0</v>
      </c>
      <c r="F4294" s="2013">
        <v>686.0</v>
      </c>
      <c r="G4294" s="2013">
        <v>687.0</v>
      </c>
      <c r="H4294" s="2013">
        <v>687.0</v>
      </c>
    </row>
    <row r="4295">
      <c r="B4295" s="2013">
        <v>4293.0</v>
      </c>
      <c r="C4295" s="2013">
        <v>515.0</v>
      </c>
      <c r="D4295" s="2013">
        <v>1030.0</v>
      </c>
      <c r="E4295" s="2013">
        <v>687.0</v>
      </c>
      <c r="F4295" s="2013">
        <v>687.0</v>
      </c>
      <c r="G4295" s="2013">
        <v>687.0</v>
      </c>
      <c r="H4295" s="2013">
        <v>687.0</v>
      </c>
    </row>
    <row r="4296">
      <c r="B4296" s="2013">
        <v>4294.0</v>
      </c>
      <c r="C4296" s="2013">
        <v>515.0</v>
      </c>
      <c r="D4296" s="2013">
        <v>1031.0</v>
      </c>
      <c r="E4296" s="2013">
        <v>687.0</v>
      </c>
      <c r="F4296" s="2013">
        <v>687.0</v>
      </c>
      <c r="G4296" s="2013">
        <v>687.0</v>
      </c>
      <c r="H4296" s="2013">
        <v>687.0</v>
      </c>
    </row>
    <row r="4297">
      <c r="B4297" s="2013">
        <v>4295.0</v>
      </c>
      <c r="C4297" s="2013">
        <v>516.0</v>
      </c>
      <c r="D4297" s="2013">
        <v>1031.0</v>
      </c>
      <c r="E4297" s="2013">
        <v>687.0</v>
      </c>
      <c r="F4297" s="2013">
        <v>687.0</v>
      </c>
      <c r="G4297" s="2013">
        <v>687.0</v>
      </c>
      <c r="H4297" s="2013">
        <v>687.0</v>
      </c>
    </row>
    <row r="4298">
      <c r="B4298" s="2013">
        <v>4296.0</v>
      </c>
      <c r="C4298" s="2013">
        <v>515.0</v>
      </c>
      <c r="D4298" s="2013">
        <v>1031.0</v>
      </c>
      <c r="E4298" s="2013">
        <v>687.0</v>
      </c>
      <c r="F4298" s="2013">
        <v>687.0</v>
      </c>
      <c r="G4298" s="2013">
        <v>688.0</v>
      </c>
      <c r="H4298" s="2013">
        <v>688.0</v>
      </c>
    </row>
    <row r="4299">
      <c r="B4299" s="2013">
        <v>4297.0</v>
      </c>
      <c r="C4299" s="2013">
        <v>516.0</v>
      </c>
      <c r="D4299" s="2013">
        <v>1031.0</v>
      </c>
      <c r="E4299" s="2013">
        <v>687.0</v>
      </c>
      <c r="F4299" s="2013">
        <v>687.0</v>
      </c>
      <c r="G4299" s="2013">
        <v>688.0</v>
      </c>
      <c r="H4299" s="2013">
        <v>688.0</v>
      </c>
    </row>
    <row r="4300">
      <c r="B4300" s="2013">
        <v>4298.0</v>
      </c>
      <c r="C4300" s="2013">
        <v>515.0</v>
      </c>
      <c r="D4300" s="2013">
        <v>1031.0</v>
      </c>
      <c r="E4300" s="2013">
        <v>688.0</v>
      </c>
      <c r="F4300" s="2013">
        <v>688.0</v>
      </c>
      <c r="G4300" s="2013">
        <v>688.0</v>
      </c>
      <c r="H4300" s="2013">
        <v>688.0</v>
      </c>
    </row>
    <row r="4301">
      <c r="B4301" s="2013">
        <v>4299.0</v>
      </c>
      <c r="C4301" s="2013">
        <v>516.0</v>
      </c>
      <c r="D4301" s="2013">
        <v>1031.0</v>
      </c>
      <c r="E4301" s="2013">
        <v>688.0</v>
      </c>
      <c r="F4301" s="2013">
        <v>688.0</v>
      </c>
      <c r="G4301" s="2013">
        <v>688.0</v>
      </c>
      <c r="H4301" s="2013">
        <v>688.0</v>
      </c>
    </row>
    <row r="4302">
      <c r="B4302" s="2013">
        <v>4300.0</v>
      </c>
      <c r="C4302" s="2013">
        <v>516.0</v>
      </c>
      <c r="D4302" s="2013">
        <v>1032.0</v>
      </c>
      <c r="E4302" s="2013">
        <v>688.0</v>
      </c>
      <c r="F4302" s="2013">
        <v>688.0</v>
      </c>
      <c r="G4302" s="2013">
        <v>688.0</v>
      </c>
      <c r="H4302" s="2013">
        <v>688.0</v>
      </c>
    </row>
    <row r="4303">
      <c r="B4303" s="2013">
        <v>4301.0</v>
      </c>
      <c r="C4303" s="2013">
        <v>516.0</v>
      </c>
      <c r="D4303" s="2013">
        <v>1033.0</v>
      </c>
      <c r="E4303" s="2013">
        <v>688.0</v>
      </c>
      <c r="F4303" s="2013">
        <v>688.0</v>
      </c>
      <c r="G4303" s="2013">
        <v>688.0</v>
      </c>
      <c r="H4303" s="2013">
        <v>688.0</v>
      </c>
    </row>
    <row r="4304">
      <c r="B4304" s="2013">
        <v>4302.0</v>
      </c>
      <c r="C4304" s="2013">
        <v>517.0</v>
      </c>
      <c r="D4304" s="2013">
        <v>1033.0</v>
      </c>
      <c r="E4304" s="2013">
        <v>688.0</v>
      </c>
      <c r="F4304" s="2013">
        <v>688.0</v>
      </c>
      <c r="G4304" s="2013">
        <v>688.0</v>
      </c>
      <c r="H4304" s="2013">
        <v>688.0</v>
      </c>
    </row>
    <row r="4305">
      <c r="B4305" s="2013">
        <v>4303.0</v>
      </c>
      <c r="C4305" s="2013">
        <v>516.0</v>
      </c>
      <c r="D4305" s="2013">
        <v>1033.0</v>
      </c>
      <c r="E4305" s="2013">
        <v>688.0</v>
      </c>
      <c r="F4305" s="2013">
        <v>688.0</v>
      </c>
      <c r="G4305" s="2013">
        <v>689.0</v>
      </c>
      <c r="H4305" s="2013">
        <v>689.0</v>
      </c>
    </row>
    <row r="4306">
      <c r="B4306" s="2013">
        <v>4304.0</v>
      </c>
      <c r="C4306" s="2013">
        <v>517.0</v>
      </c>
      <c r="D4306" s="2013">
        <v>1033.0</v>
      </c>
      <c r="E4306" s="2013">
        <v>688.0</v>
      </c>
      <c r="F4306" s="2013">
        <v>688.0</v>
      </c>
      <c r="G4306" s="2013">
        <v>689.0</v>
      </c>
      <c r="H4306" s="2013">
        <v>689.0</v>
      </c>
    </row>
    <row r="4307">
      <c r="B4307" s="2013">
        <v>4305.0</v>
      </c>
      <c r="C4307" s="2013">
        <v>516.0</v>
      </c>
      <c r="D4307" s="2013">
        <v>1033.0</v>
      </c>
      <c r="E4307" s="2013">
        <v>689.0</v>
      </c>
      <c r="F4307" s="2013">
        <v>689.0</v>
      </c>
      <c r="G4307" s="2013">
        <v>689.0</v>
      </c>
      <c r="H4307" s="2013">
        <v>689.0</v>
      </c>
    </row>
    <row r="4308">
      <c r="B4308" s="2013">
        <v>4306.0</v>
      </c>
      <c r="C4308" s="2013">
        <v>517.0</v>
      </c>
      <c r="D4308" s="2013">
        <v>1033.0</v>
      </c>
      <c r="E4308" s="2013">
        <v>689.0</v>
      </c>
      <c r="F4308" s="2013">
        <v>689.0</v>
      </c>
      <c r="G4308" s="2013">
        <v>689.0</v>
      </c>
      <c r="H4308" s="2013">
        <v>689.0</v>
      </c>
    </row>
    <row r="4309">
      <c r="B4309" s="2013">
        <v>4307.0</v>
      </c>
      <c r="C4309" s="2013">
        <v>517.0</v>
      </c>
      <c r="D4309" s="2013">
        <v>1034.0</v>
      </c>
      <c r="E4309" s="2013">
        <v>689.0</v>
      </c>
      <c r="F4309" s="2013">
        <v>689.0</v>
      </c>
      <c r="G4309" s="2013">
        <v>689.0</v>
      </c>
      <c r="H4309" s="2013">
        <v>689.0</v>
      </c>
    </row>
    <row r="4310">
      <c r="B4310" s="2013">
        <v>4308.0</v>
      </c>
      <c r="C4310" s="2013">
        <v>517.0</v>
      </c>
      <c r="D4310" s="2013">
        <v>1033.0</v>
      </c>
      <c r="E4310" s="2013">
        <v>689.0</v>
      </c>
      <c r="F4310" s="2013">
        <v>689.0</v>
      </c>
      <c r="G4310" s="2013">
        <v>690.0</v>
      </c>
      <c r="H4310" s="2013">
        <v>690.0</v>
      </c>
    </row>
    <row r="4311">
      <c r="B4311" s="2013">
        <v>4309.0</v>
      </c>
      <c r="C4311" s="2013">
        <v>517.0</v>
      </c>
      <c r="D4311" s="2013">
        <v>1034.0</v>
      </c>
      <c r="E4311" s="2013">
        <v>689.0</v>
      </c>
      <c r="F4311" s="2013">
        <v>689.0</v>
      </c>
      <c r="G4311" s="2013">
        <v>690.0</v>
      </c>
      <c r="H4311" s="2013">
        <v>690.0</v>
      </c>
    </row>
    <row r="4312">
      <c r="B4312" s="2013">
        <v>4310.0</v>
      </c>
      <c r="C4312" s="2013">
        <v>517.0</v>
      </c>
      <c r="D4312" s="2013">
        <v>1035.0</v>
      </c>
      <c r="E4312" s="2013">
        <v>689.0</v>
      </c>
      <c r="F4312" s="2013">
        <v>689.0</v>
      </c>
      <c r="G4312" s="2013">
        <v>690.0</v>
      </c>
      <c r="H4312" s="2013">
        <v>690.0</v>
      </c>
    </row>
    <row r="4313">
      <c r="B4313" s="2013">
        <v>4311.0</v>
      </c>
      <c r="C4313" s="2013">
        <v>517.0</v>
      </c>
      <c r="D4313" s="2013">
        <v>1034.0</v>
      </c>
      <c r="E4313" s="2013">
        <v>690.0</v>
      </c>
      <c r="F4313" s="2013">
        <v>690.0</v>
      </c>
      <c r="G4313" s="2013">
        <v>690.0</v>
      </c>
      <c r="H4313" s="2013">
        <v>690.0</v>
      </c>
    </row>
    <row r="4314">
      <c r="B4314" s="2013">
        <v>4312.0</v>
      </c>
      <c r="C4314" s="2013">
        <v>517.0</v>
      </c>
      <c r="D4314" s="2013">
        <v>1035.0</v>
      </c>
      <c r="E4314" s="2013">
        <v>690.0</v>
      </c>
      <c r="F4314" s="2013">
        <v>690.0</v>
      </c>
      <c r="G4314" s="2013">
        <v>690.0</v>
      </c>
      <c r="H4314" s="2013">
        <v>690.0</v>
      </c>
    </row>
    <row r="4315">
      <c r="B4315" s="2013">
        <v>4313.0</v>
      </c>
      <c r="C4315" s="2013">
        <v>518.0</v>
      </c>
      <c r="D4315" s="2013">
        <v>1035.0</v>
      </c>
      <c r="E4315" s="2013">
        <v>690.0</v>
      </c>
      <c r="F4315" s="2013">
        <v>690.0</v>
      </c>
      <c r="G4315" s="2013">
        <v>690.0</v>
      </c>
      <c r="H4315" s="2013">
        <v>690.0</v>
      </c>
    </row>
    <row r="4316">
      <c r="B4316" s="2013">
        <v>4314.0</v>
      </c>
      <c r="C4316" s="2013">
        <v>518.0</v>
      </c>
      <c r="D4316" s="2013">
        <v>1036.0</v>
      </c>
      <c r="E4316" s="2013">
        <v>690.0</v>
      </c>
      <c r="F4316" s="2013">
        <v>690.0</v>
      </c>
      <c r="G4316" s="2013">
        <v>690.0</v>
      </c>
      <c r="H4316" s="2013">
        <v>690.0</v>
      </c>
    </row>
    <row r="4317">
      <c r="B4317" s="2013">
        <v>4315.0</v>
      </c>
      <c r="C4317" s="2013">
        <v>518.0</v>
      </c>
      <c r="D4317" s="2013">
        <v>1035.0</v>
      </c>
      <c r="E4317" s="2013">
        <v>690.0</v>
      </c>
      <c r="F4317" s="2013">
        <v>690.0</v>
      </c>
      <c r="G4317" s="2013">
        <v>691.0</v>
      </c>
      <c r="H4317" s="2013">
        <v>691.0</v>
      </c>
    </row>
    <row r="4318">
      <c r="B4318" s="2013">
        <v>4316.0</v>
      </c>
      <c r="C4318" s="2013">
        <v>518.0</v>
      </c>
      <c r="D4318" s="2013">
        <v>1036.0</v>
      </c>
      <c r="E4318" s="2013">
        <v>690.0</v>
      </c>
      <c r="F4318" s="2013">
        <v>690.0</v>
      </c>
      <c r="G4318" s="2013">
        <v>691.0</v>
      </c>
      <c r="H4318" s="2013">
        <v>691.0</v>
      </c>
    </row>
    <row r="4319">
      <c r="B4319" s="2013">
        <v>4317.0</v>
      </c>
      <c r="C4319" s="2013">
        <v>518.0</v>
      </c>
      <c r="D4319" s="2013">
        <v>1037.0</v>
      </c>
      <c r="E4319" s="2013">
        <v>690.0</v>
      </c>
      <c r="F4319" s="2013">
        <v>690.0</v>
      </c>
      <c r="G4319" s="2013">
        <v>691.0</v>
      </c>
      <c r="H4319" s="2013">
        <v>691.0</v>
      </c>
    </row>
    <row r="4320">
      <c r="B4320" s="2013">
        <v>4318.0</v>
      </c>
      <c r="C4320" s="2013">
        <v>518.0</v>
      </c>
      <c r="D4320" s="2013">
        <v>1036.0</v>
      </c>
      <c r="E4320" s="2013">
        <v>691.0</v>
      </c>
      <c r="F4320" s="2013">
        <v>691.0</v>
      </c>
      <c r="G4320" s="2013">
        <v>691.0</v>
      </c>
      <c r="H4320" s="2013">
        <v>691.0</v>
      </c>
    </row>
    <row r="4321">
      <c r="B4321" s="2013">
        <v>4319.0</v>
      </c>
      <c r="C4321" s="2013">
        <v>518.0</v>
      </c>
      <c r="D4321" s="2013">
        <v>1037.0</v>
      </c>
      <c r="E4321" s="2013">
        <v>691.0</v>
      </c>
      <c r="F4321" s="2013">
        <v>691.0</v>
      </c>
      <c r="G4321" s="2013">
        <v>691.0</v>
      </c>
      <c r="H4321" s="2013">
        <v>691.0</v>
      </c>
    </row>
    <row r="4322">
      <c r="B4322" s="2013">
        <v>4320.0</v>
      </c>
      <c r="C4322" s="2013">
        <v>519.0</v>
      </c>
      <c r="D4322" s="2013">
        <v>1037.0</v>
      </c>
      <c r="E4322" s="2013">
        <v>691.0</v>
      </c>
      <c r="F4322" s="2013">
        <v>691.0</v>
      </c>
      <c r="G4322" s="2013">
        <v>691.0</v>
      </c>
      <c r="H4322" s="2013">
        <v>691.0</v>
      </c>
    </row>
    <row r="4323">
      <c r="B4323" s="2013">
        <v>4321.0</v>
      </c>
      <c r="C4323" s="2013">
        <v>518.0</v>
      </c>
      <c r="D4323" s="2013">
        <v>1037.0</v>
      </c>
      <c r="E4323" s="2013">
        <v>691.0</v>
      </c>
      <c r="F4323" s="2013">
        <v>691.0</v>
      </c>
      <c r="G4323" s="2013">
        <v>692.0</v>
      </c>
      <c r="H4323" s="2013">
        <v>692.0</v>
      </c>
    </row>
    <row r="4324">
      <c r="B4324" s="2013">
        <v>4322.0</v>
      </c>
      <c r="C4324" s="2013">
        <v>519.0</v>
      </c>
      <c r="D4324" s="2013">
        <v>1037.0</v>
      </c>
      <c r="E4324" s="2013">
        <v>691.0</v>
      </c>
      <c r="F4324" s="2013">
        <v>691.0</v>
      </c>
      <c r="G4324" s="2013">
        <v>692.0</v>
      </c>
      <c r="H4324" s="2013">
        <v>692.0</v>
      </c>
    </row>
    <row r="4325">
      <c r="B4325" s="2013">
        <v>4323.0</v>
      </c>
      <c r="C4325" s="2013">
        <v>518.0</v>
      </c>
      <c r="D4325" s="2013">
        <v>1037.0</v>
      </c>
      <c r="E4325" s="2013">
        <v>692.0</v>
      </c>
      <c r="F4325" s="2013">
        <v>692.0</v>
      </c>
      <c r="G4325" s="2013">
        <v>692.0</v>
      </c>
      <c r="H4325" s="2013">
        <v>692.0</v>
      </c>
    </row>
    <row r="4326">
      <c r="B4326" s="2013">
        <v>4324.0</v>
      </c>
      <c r="C4326" s="2013">
        <v>519.0</v>
      </c>
      <c r="D4326" s="2013">
        <v>1037.0</v>
      </c>
      <c r="E4326" s="2013">
        <v>692.0</v>
      </c>
      <c r="F4326" s="2013">
        <v>692.0</v>
      </c>
      <c r="G4326" s="2013">
        <v>692.0</v>
      </c>
      <c r="H4326" s="2013">
        <v>692.0</v>
      </c>
    </row>
    <row r="4327">
      <c r="B4327" s="2013">
        <v>4325.0</v>
      </c>
      <c r="C4327" s="2013">
        <v>519.0</v>
      </c>
      <c r="D4327" s="2013">
        <v>1038.0</v>
      </c>
      <c r="E4327" s="2013">
        <v>692.0</v>
      </c>
      <c r="F4327" s="2013">
        <v>692.0</v>
      </c>
      <c r="G4327" s="2013">
        <v>692.0</v>
      </c>
      <c r="H4327" s="2013">
        <v>692.0</v>
      </c>
    </row>
    <row r="4328">
      <c r="B4328" s="2013">
        <v>4326.0</v>
      </c>
      <c r="C4328" s="2013">
        <v>519.0</v>
      </c>
      <c r="D4328" s="2013">
        <v>1039.0</v>
      </c>
      <c r="E4328" s="2013">
        <v>692.0</v>
      </c>
      <c r="F4328" s="2013">
        <v>692.0</v>
      </c>
      <c r="G4328" s="2013">
        <v>692.0</v>
      </c>
      <c r="H4328" s="2013">
        <v>692.0</v>
      </c>
    </row>
    <row r="4329">
      <c r="B4329" s="2013">
        <v>4327.0</v>
      </c>
      <c r="C4329" s="2013">
        <v>520.0</v>
      </c>
      <c r="D4329" s="2013">
        <v>1039.0</v>
      </c>
      <c r="E4329" s="2013">
        <v>692.0</v>
      </c>
      <c r="F4329" s="2013">
        <v>692.0</v>
      </c>
      <c r="G4329" s="2013">
        <v>692.0</v>
      </c>
      <c r="H4329" s="2013">
        <v>692.0</v>
      </c>
    </row>
    <row r="4330">
      <c r="B4330" s="2013">
        <v>4328.0</v>
      </c>
      <c r="C4330" s="2013">
        <v>519.0</v>
      </c>
      <c r="D4330" s="2013">
        <v>1039.0</v>
      </c>
      <c r="E4330" s="2013">
        <v>692.0</v>
      </c>
      <c r="F4330" s="2013">
        <v>692.0</v>
      </c>
      <c r="G4330" s="2013">
        <v>693.0</v>
      </c>
      <c r="H4330" s="2013">
        <v>693.0</v>
      </c>
    </row>
    <row r="4331">
      <c r="B4331" s="2013">
        <v>4329.0</v>
      </c>
      <c r="C4331" s="2013">
        <v>520.0</v>
      </c>
      <c r="D4331" s="2013">
        <v>1039.0</v>
      </c>
      <c r="E4331" s="2013">
        <v>692.0</v>
      </c>
      <c r="F4331" s="2013">
        <v>692.0</v>
      </c>
      <c r="G4331" s="2013">
        <v>693.0</v>
      </c>
      <c r="H4331" s="2013">
        <v>693.0</v>
      </c>
    </row>
    <row r="4332">
      <c r="B4332" s="2013">
        <v>4330.0</v>
      </c>
      <c r="C4332" s="2013">
        <v>519.0</v>
      </c>
      <c r="D4332" s="2013">
        <v>1039.0</v>
      </c>
      <c r="E4332" s="2013">
        <v>693.0</v>
      </c>
      <c r="F4332" s="2013">
        <v>693.0</v>
      </c>
      <c r="G4332" s="2013">
        <v>693.0</v>
      </c>
      <c r="H4332" s="2013">
        <v>693.0</v>
      </c>
    </row>
    <row r="4333">
      <c r="B4333" s="2013">
        <v>4331.0</v>
      </c>
      <c r="C4333" s="2013">
        <v>520.0</v>
      </c>
      <c r="D4333" s="2013">
        <v>1039.0</v>
      </c>
      <c r="E4333" s="2013">
        <v>693.0</v>
      </c>
      <c r="F4333" s="2013">
        <v>693.0</v>
      </c>
      <c r="G4333" s="2013">
        <v>693.0</v>
      </c>
      <c r="H4333" s="2013">
        <v>693.0</v>
      </c>
    </row>
    <row r="4334">
      <c r="B4334" s="2013">
        <v>4332.0</v>
      </c>
      <c r="C4334" s="2013">
        <v>520.0</v>
      </c>
      <c r="D4334" s="2013">
        <v>1040.0</v>
      </c>
      <c r="E4334" s="2013">
        <v>693.0</v>
      </c>
      <c r="F4334" s="2013">
        <v>693.0</v>
      </c>
      <c r="G4334" s="2013">
        <v>693.0</v>
      </c>
      <c r="H4334" s="2013">
        <v>693.0</v>
      </c>
    </row>
    <row r="4335">
      <c r="B4335" s="2013">
        <v>4333.0</v>
      </c>
      <c r="C4335" s="2013">
        <v>520.0</v>
      </c>
      <c r="D4335" s="2013">
        <v>1039.0</v>
      </c>
      <c r="E4335" s="2013">
        <v>693.0</v>
      </c>
      <c r="F4335" s="2013">
        <v>693.0</v>
      </c>
      <c r="G4335" s="2013">
        <v>694.0</v>
      </c>
      <c r="H4335" s="2013">
        <v>694.0</v>
      </c>
    </row>
    <row r="4336">
      <c r="B4336" s="2013">
        <v>4334.0</v>
      </c>
      <c r="C4336" s="2013">
        <v>520.0</v>
      </c>
      <c r="D4336" s="2013">
        <v>1040.0</v>
      </c>
      <c r="E4336" s="2013">
        <v>693.0</v>
      </c>
      <c r="F4336" s="2013">
        <v>693.0</v>
      </c>
      <c r="G4336" s="2013">
        <v>694.0</v>
      </c>
      <c r="H4336" s="2013">
        <v>694.0</v>
      </c>
    </row>
    <row r="4337">
      <c r="B4337" s="2013">
        <v>4335.0</v>
      </c>
      <c r="C4337" s="2013">
        <v>520.0</v>
      </c>
      <c r="D4337" s="2013">
        <v>1041.0</v>
      </c>
      <c r="E4337" s="2013">
        <v>693.0</v>
      </c>
      <c r="F4337" s="2013">
        <v>693.0</v>
      </c>
      <c r="G4337" s="2013">
        <v>694.0</v>
      </c>
      <c r="H4337" s="2013">
        <v>694.0</v>
      </c>
    </row>
    <row r="4338">
      <c r="B4338" s="2013">
        <v>4336.0</v>
      </c>
      <c r="C4338" s="2013">
        <v>520.0</v>
      </c>
      <c r="D4338" s="2013">
        <v>1040.0</v>
      </c>
      <c r="E4338" s="2013">
        <v>694.0</v>
      </c>
      <c r="F4338" s="2013">
        <v>694.0</v>
      </c>
      <c r="G4338" s="2013">
        <v>694.0</v>
      </c>
      <c r="H4338" s="2013">
        <v>694.0</v>
      </c>
    </row>
    <row r="4339">
      <c r="B4339" s="2013">
        <v>4337.0</v>
      </c>
      <c r="C4339" s="2013">
        <v>520.0</v>
      </c>
      <c r="D4339" s="2013">
        <v>1041.0</v>
      </c>
      <c r="E4339" s="2013">
        <v>694.0</v>
      </c>
      <c r="F4339" s="2013">
        <v>694.0</v>
      </c>
      <c r="G4339" s="2013">
        <v>694.0</v>
      </c>
      <c r="H4339" s="2013">
        <v>694.0</v>
      </c>
    </row>
    <row r="4340">
      <c r="B4340" s="2013">
        <v>4338.0</v>
      </c>
      <c r="C4340" s="2013">
        <v>521.0</v>
      </c>
      <c r="D4340" s="2013">
        <v>1041.0</v>
      </c>
      <c r="E4340" s="2013">
        <v>694.0</v>
      </c>
      <c r="F4340" s="2013">
        <v>694.0</v>
      </c>
      <c r="G4340" s="2013">
        <v>694.0</v>
      </c>
      <c r="H4340" s="2013">
        <v>694.0</v>
      </c>
    </row>
    <row r="4341">
      <c r="B4341" s="2013">
        <v>4339.0</v>
      </c>
      <c r="C4341" s="2013">
        <v>521.0</v>
      </c>
      <c r="D4341" s="2013">
        <v>1042.0</v>
      </c>
      <c r="E4341" s="2013">
        <v>694.0</v>
      </c>
      <c r="F4341" s="2013">
        <v>694.0</v>
      </c>
      <c r="G4341" s="2013">
        <v>694.0</v>
      </c>
      <c r="H4341" s="2013">
        <v>694.0</v>
      </c>
    </row>
    <row r="4342">
      <c r="B4342" s="2013">
        <v>4340.0</v>
      </c>
      <c r="C4342" s="2013">
        <v>521.0</v>
      </c>
      <c r="D4342" s="2013">
        <v>1041.0</v>
      </c>
      <c r="E4342" s="2013">
        <v>694.0</v>
      </c>
      <c r="F4342" s="2013">
        <v>694.0</v>
      </c>
      <c r="G4342" s="2013">
        <v>695.0</v>
      </c>
      <c r="H4342" s="2013">
        <v>695.0</v>
      </c>
    </row>
    <row r="4343">
      <c r="B4343" s="2013">
        <v>4341.0</v>
      </c>
      <c r="C4343" s="2013">
        <v>521.0</v>
      </c>
      <c r="D4343" s="2013">
        <v>1042.0</v>
      </c>
      <c r="E4343" s="2013">
        <v>694.0</v>
      </c>
      <c r="F4343" s="2013">
        <v>694.0</v>
      </c>
      <c r="G4343" s="2013">
        <v>695.0</v>
      </c>
      <c r="H4343" s="2013">
        <v>695.0</v>
      </c>
    </row>
    <row r="4344">
      <c r="B4344" s="2013">
        <v>4342.0</v>
      </c>
      <c r="C4344" s="2013">
        <v>521.0</v>
      </c>
      <c r="D4344" s="2013">
        <v>1043.0</v>
      </c>
      <c r="E4344" s="2013">
        <v>694.0</v>
      </c>
      <c r="F4344" s="2013">
        <v>694.0</v>
      </c>
      <c r="G4344" s="2013">
        <v>695.0</v>
      </c>
      <c r="H4344" s="2013">
        <v>695.0</v>
      </c>
    </row>
    <row r="4345">
      <c r="B4345" s="2013">
        <v>4343.0</v>
      </c>
      <c r="C4345" s="2013">
        <v>521.0</v>
      </c>
      <c r="D4345" s="2013">
        <v>1042.0</v>
      </c>
      <c r="E4345" s="2013">
        <v>695.0</v>
      </c>
      <c r="F4345" s="2013">
        <v>695.0</v>
      </c>
      <c r="G4345" s="2013">
        <v>695.0</v>
      </c>
      <c r="H4345" s="2013">
        <v>695.0</v>
      </c>
    </row>
    <row r="4346">
      <c r="B4346" s="2013">
        <v>4344.0</v>
      </c>
      <c r="C4346" s="2013">
        <v>521.0</v>
      </c>
      <c r="D4346" s="2013">
        <v>1043.0</v>
      </c>
      <c r="E4346" s="2013">
        <v>695.0</v>
      </c>
      <c r="F4346" s="2013">
        <v>695.0</v>
      </c>
      <c r="G4346" s="2013">
        <v>695.0</v>
      </c>
      <c r="H4346" s="2013">
        <v>695.0</v>
      </c>
    </row>
    <row r="4347">
      <c r="B4347" s="2013">
        <v>4345.0</v>
      </c>
      <c r="C4347" s="2013">
        <v>522.0</v>
      </c>
      <c r="D4347" s="2013">
        <v>1043.0</v>
      </c>
      <c r="E4347" s="2013">
        <v>695.0</v>
      </c>
      <c r="F4347" s="2013">
        <v>695.0</v>
      </c>
      <c r="G4347" s="2013">
        <v>695.0</v>
      </c>
      <c r="H4347" s="2013">
        <v>695.0</v>
      </c>
    </row>
    <row r="4348">
      <c r="B4348" s="2013">
        <v>4346.0</v>
      </c>
      <c r="C4348" s="2013">
        <v>521.0</v>
      </c>
      <c r="D4348" s="2013">
        <v>1043.0</v>
      </c>
      <c r="E4348" s="2013">
        <v>695.0</v>
      </c>
      <c r="F4348" s="2013">
        <v>695.0</v>
      </c>
      <c r="G4348" s="2013">
        <v>696.0</v>
      </c>
      <c r="H4348" s="2013">
        <v>696.0</v>
      </c>
    </row>
    <row r="4349">
      <c r="B4349" s="2013">
        <v>4347.0</v>
      </c>
      <c r="C4349" s="2013">
        <v>522.0</v>
      </c>
      <c r="D4349" s="2013">
        <v>1043.0</v>
      </c>
      <c r="E4349" s="2013">
        <v>695.0</v>
      </c>
      <c r="F4349" s="2013">
        <v>695.0</v>
      </c>
      <c r="G4349" s="2013">
        <v>696.0</v>
      </c>
      <c r="H4349" s="2013">
        <v>696.0</v>
      </c>
    </row>
    <row r="4350">
      <c r="B4350" s="2013">
        <v>4348.0</v>
      </c>
      <c r="C4350" s="2013">
        <v>521.0</v>
      </c>
      <c r="D4350" s="2013">
        <v>1043.0</v>
      </c>
      <c r="E4350" s="2013">
        <v>696.0</v>
      </c>
      <c r="F4350" s="2013">
        <v>696.0</v>
      </c>
      <c r="G4350" s="2013">
        <v>696.0</v>
      </c>
      <c r="H4350" s="2013">
        <v>696.0</v>
      </c>
    </row>
    <row r="4351">
      <c r="B4351" s="2013">
        <v>4349.0</v>
      </c>
      <c r="C4351" s="2013">
        <v>522.0</v>
      </c>
      <c r="D4351" s="2013">
        <v>1043.0</v>
      </c>
      <c r="E4351" s="2013">
        <v>696.0</v>
      </c>
      <c r="F4351" s="2013">
        <v>696.0</v>
      </c>
      <c r="G4351" s="2013">
        <v>696.0</v>
      </c>
      <c r="H4351" s="2013">
        <v>696.0</v>
      </c>
    </row>
    <row r="4352">
      <c r="B4352" s="2013">
        <v>4350.0</v>
      </c>
      <c r="C4352" s="2013">
        <v>522.0</v>
      </c>
      <c r="D4352" s="2013">
        <v>1044.0</v>
      </c>
      <c r="E4352" s="2013">
        <v>696.0</v>
      </c>
      <c r="F4352" s="2013">
        <v>696.0</v>
      </c>
      <c r="G4352" s="2013">
        <v>696.0</v>
      </c>
      <c r="H4352" s="2013">
        <v>696.0</v>
      </c>
    </row>
    <row r="4353">
      <c r="B4353" s="2013">
        <v>4351.0</v>
      </c>
      <c r="C4353" s="2013">
        <v>522.0</v>
      </c>
      <c r="D4353" s="2013">
        <v>1045.0</v>
      </c>
      <c r="E4353" s="2013">
        <v>696.0</v>
      </c>
      <c r="F4353" s="2013">
        <v>696.0</v>
      </c>
      <c r="G4353" s="2013">
        <v>696.0</v>
      </c>
      <c r="H4353" s="2013">
        <v>696.0</v>
      </c>
    </row>
    <row r="4354">
      <c r="B4354" s="2013">
        <v>4352.0</v>
      </c>
      <c r="C4354" s="2013">
        <v>523.0</v>
      </c>
      <c r="D4354" s="2013">
        <v>1045.0</v>
      </c>
      <c r="E4354" s="2013">
        <v>696.0</v>
      </c>
      <c r="F4354" s="2013">
        <v>696.0</v>
      </c>
      <c r="G4354" s="2013">
        <v>696.0</v>
      </c>
      <c r="H4354" s="2013">
        <v>696.0</v>
      </c>
    </row>
    <row r="4355">
      <c r="B4355" s="2013">
        <v>4353.0</v>
      </c>
      <c r="C4355" s="2013">
        <v>522.0</v>
      </c>
      <c r="D4355" s="2013">
        <v>1045.0</v>
      </c>
      <c r="E4355" s="2013">
        <v>696.0</v>
      </c>
      <c r="F4355" s="2013">
        <v>696.0</v>
      </c>
      <c r="G4355" s="2013">
        <v>697.0</v>
      </c>
      <c r="H4355" s="2013">
        <v>697.0</v>
      </c>
    </row>
    <row r="4356">
      <c r="B4356" s="2013">
        <v>4354.0</v>
      </c>
      <c r="C4356" s="2013">
        <v>523.0</v>
      </c>
      <c r="D4356" s="2013">
        <v>1045.0</v>
      </c>
      <c r="E4356" s="2013">
        <v>696.0</v>
      </c>
      <c r="F4356" s="2013">
        <v>696.0</v>
      </c>
      <c r="G4356" s="2013">
        <v>697.0</v>
      </c>
      <c r="H4356" s="2013">
        <v>697.0</v>
      </c>
    </row>
    <row r="4357">
      <c r="B4357" s="2013">
        <v>4355.0</v>
      </c>
      <c r="C4357" s="2013">
        <v>522.0</v>
      </c>
      <c r="D4357" s="2013">
        <v>1045.0</v>
      </c>
      <c r="E4357" s="2013">
        <v>697.0</v>
      </c>
      <c r="F4357" s="2013">
        <v>697.0</v>
      </c>
      <c r="G4357" s="2013">
        <v>697.0</v>
      </c>
      <c r="H4357" s="2013">
        <v>697.0</v>
      </c>
    </row>
    <row r="4358">
      <c r="B4358" s="2013">
        <v>4356.0</v>
      </c>
      <c r="C4358" s="2013">
        <v>523.0</v>
      </c>
      <c r="D4358" s="2013">
        <v>1045.0</v>
      </c>
      <c r="E4358" s="2013">
        <v>697.0</v>
      </c>
      <c r="F4358" s="2013">
        <v>697.0</v>
      </c>
      <c r="G4358" s="2013">
        <v>697.0</v>
      </c>
      <c r="H4358" s="2013">
        <v>697.0</v>
      </c>
    </row>
    <row r="4359">
      <c r="B4359" s="2013">
        <v>4357.0</v>
      </c>
      <c r="C4359" s="2013">
        <v>523.0</v>
      </c>
      <c r="D4359" s="2013">
        <v>1046.0</v>
      </c>
      <c r="E4359" s="2013">
        <v>697.0</v>
      </c>
      <c r="F4359" s="2013">
        <v>697.0</v>
      </c>
      <c r="G4359" s="2013">
        <v>697.0</v>
      </c>
      <c r="H4359" s="2013">
        <v>697.0</v>
      </c>
    </row>
    <row r="4360">
      <c r="B4360" s="2013">
        <v>4358.0</v>
      </c>
      <c r="C4360" s="2013">
        <v>523.0</v>
      </c>
      <c r="D4360" s="2013">
        <v>1045.0</v>
      </c>
      <c r="E4360" s="2013">
        <v>697.0</v>
      </c>
      <c r="F4360" s="2013">
        <v>697.0</v>
      </c>
      <c r="G4360" s="2013">
        <v>698.0</v>
      </c>
      <c r="H4360" s="2013">
        <v>698.0</v>
      </c>
    </row>
    <row r="4361">
      <c r="B4361" s="2013">
        <v>4359.0</v>
      </c>
      <c r="C4361" s="2013">
        <v>523.0</v>
      </c>
      <c r="D4361" s="2013">
        <v>1046.0</v>
      </c>
      <c r="E4361" s="2013">
        <v>697.0</v>
      </c>
      <c r="F4361" s="2013">
        <v>697.0</v>
      </c>
      <c r="G4361" s="2013">
        <v>698.0</v>
      </c>
      <c r="H4361" s="2013">
        <v>698.0</v>
      </c>
    </row>
    <row r="4362">
      <c r="B4362" s="2013">
        <v>4360.0</v>
      </c>
      <c r="C4362" s="2013">
        <v>523.0</v>
      </c>
      <c r="D4362" s="2013">
        <v>1047.0</v>
      </c>
      <c r="E4362" s="2013">
        <v>697.0</v>
      </c>
      <c r="F4362" s="2013">
        <v>697.0</v>
      </c>
      <c r="G4362" s="2013">
        <v>698.0</v>
      </c>
      <c r="H4362" s="2013">
        <v>698.0</v>
      </c>
    </row>
    <row r="4363">
      <c r="B4363" s="2013">
        <v>4361.0</v>
      </c>
      <c r="C4363" s="2013">
        <v>523.0</v>
      </c>
      <c r="D4363" s="2013">
        <v>1046.0</v>
      </c>
      <c r="E4363" s="2013">
        <v>698.0</v>
      </c>
      <c r="F4363" s="2013">
        <v>698.0</v>
      </c>
      <c r="G4363" s="2013">
        <v>698.0</v>
      </c>
      <c r="H4363" s="2013">
        <v>698.0</v>
      </c>
    </row>
    <row r="4364">
      <c r="B4364" s="2013">
        <v>4362.0</v>
      </c>
      <c r="C4364" s="2013">
        <v>523.0</v>
      </c>
      <c r="D4364" s="2013">
        <v>1047.0</v>
      </c>
      <c r="E4364" s="2013">
        <v>698.0</v>
      </c>
      <c r="F4364" s="2013">
        <v>698.0</v>
      </c>
      <c r="G4364" s="2013">
        <v>698.0</v>
      </c>
      <c r="H4364" s="2013">
        <v>698.0</v>
      </c>
    </row>
    <row r="4365">
      <c r="B4365" s="2013">
        <v>4363.0</v>
      </c>
      <c r="C4365" s="2013">
        <v>524.0</v>
      </c>
      <c r="D4365" s="2013">
        <v>1047.0</v>
      </c>
      <c r="E4365" s="2013">
        <v>698.0</v>
      </c>
      <c r="F4365" s="2013">
        <v>698.0</v>
      </c>
      <c r="G4365" s="2013">
        <v>698.0</v>
      </c>
      <c r="H4365" s="2013">
        <v>698.0</v>
      </c>
    </row>
    <row r="4366">
      <c r="B4366" s="2013">
        <v>4364.0</v>
      </c>
      <c r="C4366" s="2013">
        <v>524.0</v>
      </c>
      <c r="D4366" s="2013">
        <v>1048.0</v>
      </c>
      <c r="E4366" s="2013">
        <v>698.0</v>
      </c>
      <c r="F4366" s="2013">
        <v>698.0</v>
      </c>
      <c r="G4366" s="2013">
        <v>698.0</v>
      </c>
      <c r="H4366" s="2013">
        <v>698.0</v>
      </c>
    </row>
    <row r="4367">
      <c r="B4367" s="2013">
        <v>4365.0</v>
      </c>
      <c r="C4367" s="2013">
        <v>524.0</v>
      </c>
      <c r="D4367" s="2013">
        <v>1047.0</v>
      </c>
      <c r="E4367" s="2013">
        <v>698.0</v>
      </c>
      <c r="F4367" s="2013">
        <v>698.0</v>
      </c>
      <c r="G4367" s="2013">
        <v>699.0</v>
      </c>
      <c r="H4367" s="2013">
        <v>699.0</v>
      </c>
    </row>
    <row r="4368">
      <c r="B4368" s="2013">
        <v>4366.0</v>
      </c>
      <c r="C4368" s="2013">
        <v>524.0</v>
      </c>
      <c r="D4368" s="2013">
        <v>1048.0</v>
      </c>
      <c r="E4368" s="2013">
        <v>698.0</v>
      </c>
      <c r="F4368" s="2013">
        <v>698.0</v>
      </c>
      <c r="G4368" s="2013">
        <v>699.0</v>
      </c>
      <c r="H4368" s="2013">
        <v>699.0</v>
      </c>
    </row>
    <row r="4369">
      <c r="B4369" s="2013">
        <v>4367.0</v>
      </c>
      <c r="C4369" s="2013">
        <v>524.0</v>
      </c>
      <c r="D4369" s="2013">
        <v>1049.0</v>
      </c>
      <c r="E4369" s="2013">
        <v>698.0</v>
      </c>
      <c r="F4369" s="2013">
        <v>698.0</v>
      </c>
      <c r="G4369" s="2013">
        <v>699.0</v>
      </c>
      <c r="H4369" s="2013">
        <v>699.0</v>
      </c>
    </row>
    <row r="4370">
      <c r="B4370" s="2013">
        <v>4368.0</v>
      </c>
      <c r="C4370" s="2013">
        <v>524.0</v>
      </c>
      <c r="D4370" s="2013">
        <v>1048.0</v>
      </c>
      <c r="E4370" s="2013">
        <v>699.0</v>
      </c>
      <c r="F4370" s="2013">
        <v>699.0</v>
      </c>
      <c r="G4370" s="2013">
        <v>699.0</v>
      </c>
      <c r="H4370" s="2013">
        <v>699.0</v>
      </c>
    </row>
    <row r="4371">
      <c r="B4371" s="2013">
        <v>4369.0</v>
      </c>
      <c r="C4371" s="2013">
        <v>524.0</v>
      </c>
      <c r="D4371" s="2013">
        <v>1049.0</v>
      </c>
      <c r="E4371" s="2013">
        <v>699.0</v>
      </c>
      <c r="F4371" s="2013">
        <v>699.0</v>
      </c>
      <c r="G4371" s="2013">
        <v>699.0</v>
      </c>
      <c r="H4371" s="2013">
        <v>699.0</v>
      </c>
    </row>
    <row r="4372">
      <c r="B4372" s="2013">
        <v>4370.0</v>
      </c>
      <c r="C4372" s="2013">
        <v>525.0</v>
      </c>
      <c r="D4372" s="2013">
        <v>1049.0</v>
      </c>
      <c r="E4372" s="2013">
        <v>699.0</v>
      </c>
      <c r="F4372" s="2013">
        <v>699.0</v>
      </c>
      <c r="G4372" s="2013">
        <v>699.0</v>
      </c>
      <c r="H4372" s="2013">
        <v>699.0</v>
      </c>
    </row>
    <row r="4373">
      <c r="B4373" s="2013">
        <v>4371.0</v>
      </c>
      <c r="C4373" s="2013">
        <v>524.0</v>
      </c>
      <c r="D4373" s="2013">
        <v>1049.0</v>
      </c>
      <c r="E4373" s="2013">
        <v>699.0</v>
      </c>
      <c r="F4373" s="2013">
        <v>699.0</v>
      </c>
      <c r="G4373" s="2013">
        <v>700.0</v>
      </c>
      <c r="H4373" s="2013">
        <v>700.0</v>
      </c>
    </row>
    <row r="4374">
      <c r="B4374" s="2013">
        <v>4372.0</v>
      </c>
      <c r="C4374" s="2013">
        <v>525.0</v>
      </c>
      <c r="D4374" s="2013">
        <v>1049.0</v>
      </c>
      <c r="E4374" s="2013">
        <v>699.0</v>
      </c>
      <c r="F4374" s="2013">
        <v>699.0</v>
      </c>
      <c r="G4374" s="2013">
        <v>700.0</v>
      </c>
      <c r="H4374" s="2013">
        <v>700.0</v>
      </c>
    </row>
    <row r="4375">
      <c r="B4375" s="2013">
        <v>4373.0</v>
      </c>
      <c r="C4375" s="2013">
        <v>524.0</v>
      </c>
      <c r="D4375" s="2013">
        <v>1049.0</v>
      </c>
      <c r="E4375" s="2013">
        <v>700.0</v>
      </c>
      <c r="F4375" s="2013">
        <v>700.0</v>
      </c>
      <c r="G4375" s="2013">
        <v>700.0</v>
      </c>
      <c r="H4375" s="2013">
        <v>700.0</v>
      </c>
    </row>
    <row r="4376">
      <c r="B4376" s="2013">
        <v>4374.0</v>
      </c>
      <c r="C4376" s="2013">
        <v>525.0</v>
      </c>
      <c r="D4376" s="2013">
        <v>1049.0</v>
      </c>
      <c r="E4376" s="2013">
        <v>700.0</v>
      </c>
      <c r="F4376" s="2013">
        <v>700.0</v>
      </c>
      <c r="G4376" s="2013">
        <v>700.0</v>
      </c>
      <c r="H4376" s="2013">
        <v>700.0</v>
      </c>
    </row>
    <row r="4377">
      <c r="B4377" s="2013">
        <v>4375.0</v>
      </c>
      <c r="C4377" s="2013">
        <v>525.0</v>
      </c>
      <c r="D4377" s="2013">
        <v>1050.0</v>
      </c>
      <c r="E4377" s="2013">
        <v>700.0</v>
      </c>
      <c r="F4377" s="2013">
        <v>700.0</v>
      </c>
      <c r="G4377" s="2013">
        <v>700.0</v>
      </c>
      <c r="H4377" s="2013">
        <v>700.0</v>
      </c>
    </row>
    <row r="4378">
      <c r="B4378" s="2013">
        <v>4376.0</v>
      </c>
      <c r="C4378" s="2013">
        <v>525.0</v>
      </c>
      <c r="D4378" s="2013">
        <v>1051.0</v>
      </c>
      <c r="E4378" s="2013">
        <v>700.0</v>
      </c>
      <c r="F4378" s="2013">
        <v>700.0</v>
      </c>
      <c r="G4378" s="2013">
        <v>700.0</v>
      </c>
      <c r="H4378" s="2013">
        <v>700.0</v>
      </c>
    </row>
    <row r="4379">
      <c r="B4379" s="2013">
        <v>4377.0</v>
      </c>
      <c r="C4379" s="2013">
        <v>526.0</v>
      </c>
      <c r="D4379" s="2013">
        <v>1051.0</v>
      </c>
      <c r="E4379" s="2013">
        <v>700.0</v>
      </c>
      <c r="F4379" s="2013">
        <v>700.0</v>
      </c>
      <c r="G4379" s="2013">
        <v>700.0</v>
      </c>
      <c r="H4379" s="2013">
        <v>700.0</v>
      </c>
    </row>
    <row r="4380">
      <c r="B4380" s="2013">
        <v>4378.0</v>
      </c>
      <c r="C4380" s="2013">
        <v>525.0</v>
      </c>
      <c r="D4380" s="2013">
        <v>1051.0</v>
      </c>
      <c r="E4380" s="2013">
        <v>700.0</v>
      </c>
      <c r="F4380" s="2013">
        <v>700.0</v>
      </c>
      <c r="G4380" s="2013">
        <v>701.0</v>
      </c>
      <c r="H4380" s="2013">
        <v>701.0</v>
      </c>
    </row>
    <row r="4381">
      <c r="B4381" s="2013">
        <v>4379.0</v>
      </c>
      <c r="C4381" s="2013">
        <v>526.0</v>
      </c>
      <c r="D4381" s="2013">
        <v>1051.0</v>
      </c>
      <c r="E4381" s="2013">
        <v>700.0</v>
      </c>
      <c r="F4381" s="2013">
        <v>700.0</v>
      </c>
      <c r="G4381" s="2013">
        <v>701.0</v>
      </c>
      <c r="H4381" s="2013">
        <v>701.0</v>
      </c>
    </row>
    <row r="4382">
      <c r="B4382" s="2013">
        <v>4380.0</v>
      </c>
      <c r="C4382" s="2013">
        <v>525.0</v>
      </c>
      <c r="D4382" s="2013">
        <v>1051.0</v>
      </c>
      <c r="E4382" s="2013">
        <v>701.0</v>
      </c>
      <c r="F4382" s="2013">
        <v>701.0</v>
      </c>
      <c r="G4382" s="2013">
        <v>701.0</v>
      </c>
      <c r="H4382" s="2013">
        <v>701.0</v>
      </c>
    </row>
    <row r="4383">
      <c r="B4383" s="2013">
        <v>4381.0</v>
      </c>
      <c r="C4383" s="2013">
        <v>526.0</v>
      </c>
      <c r="D4383" s="2013">
        <v>1051.0</v>
      </c>
      <c r="E4383" s="2013">
        <v>701.0</v>
      </c>
      <c r="F4383" s="2013">
        <v>701.0</v>
      </c>
      <c r="G4383" s="2013">
        <v>701.0</v>
      </c>
      <c r="H4383" s="2013">
        <v>701.0</v>
      </c>
    </row>
    <row r="4384">
      <c r="B4384" s="2013">
        <v>4382.0</v>
      </c>
      <c r="C4384" s="2013">
        <v>526.0</v>
      </c>
      <c r="D4384" s="2013">
        <v>1052.0</v>
      </c>
      <c r="E4384" s="2013">
        <v>701.0</v>
      </c>
      <c r="F4384" s="2013">
        <v>701.0</v>
      </c>
      <c r="G4384" s="2013">
        <v>701.0</v>
      </c>
      <c r="H4384" s="2013">
        <v>701.0</v>
      </c>
    </row>
    <row r="4385">
      <c r="B4385" s="2013">
        <v>4383.0</v>
      </c>
      <c r="C4385" s="2013">
        <v>526.0</v>
      </c>
      <c r="D4385" s="2013">
        <v>1051.0</v>
      </c>
      <c r="E4385" s="2013">
        <v>701.0</v>
      </c>
      <c r="F4385" s="2013">
        <v>701.0</v>
      </c>
      <c r="G4385" s="2013">
        <v>702.0</v>
      </c>
      <c r="H4385" s="2013">
        <v>702.0</v>
      </c>
    </row>
    <row r="4386">
      <c r="B4386" s="2013">
        <v>4384.0</v>
      </c>
      <c r="C4386" s="2013">
        <v>526.0</v>
      </c>
      <c r="D4386" s="2013">
        <v>1052.0</v>
      </c>
      <c r="E4386" s="2013">
        <v>701.0</v>
      </c>
      <c r="F4386" s="2013">
        <v>701.0</v>
      </c>
      <c r="G4386" s="2013">
        <v>702.0</v>
      </c>
      <c r="H4386" s="2013">
        <v>702.0</v>
      </c>
    </row>
    <row r="4387">
      <c r="B4387" s="2013">
        <v>4385.0</v>
      </c>
      <c r="C4387" s="2013">
        <v>526.0</v>
      </c>
      <c r="D4387" s="2013">
        <v>1053.0</v>
      </c>
      <c r="E4387" s="2013">
        <v>701.0</v>
      </c>
      <c r="F4387" s="2013">
        <v>701.0</v>
      </c>
      <c r="G4387" s="2013">
        <v>702.0</v>
      </c>
      <c r="H4387" s="2013">
        <v>702.0</v>
      </c>
    </row>
    <row r="4388">
      <c r="B4388" s="2013">
        <v>4386.0</v>
      </c>
      <c r="C4388" s="2013">
        <v>526.0</v>
      </c>
      <c r="D4388" s="2013">
        <v>1052.0</v>
      </c>
      <c r="E4388" s="2013">
        <v>702.0</v>
      </c>
      <c r="F4388" s="2013">
        <v>702.0</v>
      </c>
      <c r="G4388" s="2013">
        <v>702.0</v>
      </c>
      <c r="H4388" s="2013">
        <v>702.0</v>
      </c>
    </row>
    <row r="4389">
      <c r="B4389" s="2013">
        <v>4387.0</v>
      </c>
      <c r="C4389" s="2013">
        <v>526.0</v>
      </c>
      <c r="D4389" s="2013">
        <v>1053.0</v>
      </c>
      <c r="E4389" s="2013">
        <v>702.0</v>
      </c>
      <c r="F4389" s="2013">
        <v>702.0</v>
      </c>
      <c r="G4389" s="2013">
        <v>702.0</v>
      </c>
      <c r="H4389" s="2013">
        <v>702.0</v>
      </c>
    </row>
    <row r="4390">
      <c r="B4390" s="2013">
        <v>4388.0</v>
      </c>
      <c r="C4390" s="2013">
        <v>527.0</v>
      </c>
      <c r="D4390" s="2013">
        <v>1053.0</v>
      </c>
      <c r="E4390" s="2013">
        <v>702.0</v>
      </c>
      <c r="F4390" s="2013">
        <v>702.0</v>
      </c>
      <c r="G4390" s="2013">
        <v>702.0</v>
      </c>
      <c r="H4390" s="2013">
        <v>702.0</v>
      </c>
    </row>
    <row r="4391">
      <c r="B4391" s="2013">
        <v>4389.0</v>
      </c>
      <c r="C4391" s="2013">
        <v>527.0</v>
      </c>
      <c r="D4391" s="2013">
        <v>1054.0</v>
      </c>
      <c r="E4391" s="2013">
        <v>702.0</v>
      </c>
      <c r="F4391" s="2013">
        <v>702.0</v>
      </c>
      <c r="G4391" s="2013">
        <v>702.0</v>
      </c>
      <c r="H4391" s="2013">
        <v>702.0</v>
      </c>
    </row>
    <row r="4392">
      <c r="B4392" s="2013">
        <v>4390.0</v>
      </c>
      <c r="C4392" s="2013">
        <v>527.0</v>
      </c>
      <c r="D4392" s="2013">
        <v>1053.0</v>
      </c>
      <c r="E4392" s="2013">
        <v>702.0</v>
      </c>
      <c r="F4392" s="2013">
        <v>702.0</v>
      </c>
      <c r="G4392" s="2013">
        <v>703.0</v>
      </c>
      <c r="H4392" s="2013">
        <v>703.0</v>
      </c>
    </row>
    <row r="4393">
      <c r="B4393" s="2013">
        <v>4391.0</v>
      </c>
      <c r="C4393" s="2013">
        <v>527.0</v>
      </c>
      <c r="D4393" s="2013">
        <v>1054.0</v>
      </c>
      <c r="E4393" s="2013">
        <v>702.0</v>
      </c>
      <c r="F4393" s="2013">
        <v>702.0</v>
      </c>
      <c r="G4393" s="2013">
        <v>703.0</v>
      </c>
      <c r="H4393" s="2013">
        <v>703.0</v>
      </c>
    </row>
    <row r="4394">
      <c r="B4394" s="2013">
        <v>4392.0</v>
      </c>
      <c r="C4394" s="2013">
        <v>527.0</v>
      </c>
      <c r="D4394" s="2013">
        <v>1055.0</v>
      </c>
      <c r="E4394" s="2013">
        <v>702.0</v>
      </c>
      <c r="F4394" s="2013">
        <v>702.0</v>
      </c>
      <c r="G4394" s="2013">
        <v>703.0</v>
      </c>
      <c r="H4394" s="2013">
        <v>703.0</v>
      </c>
    </row>
    <row r="4395">
      <c r="B4395" s="2013">
        <v>4393.0</v>
      </c>
      <c r="C4395" s="2013">
        <v>527.0</v>
      </c>
      <c r="D4395" s="2013">
        <v>1054.0</v>
      </c>
      <c r="E4395" s="2013">
        <v>703.0</v>
      </c>
      <c r="F4395" s="2013">
        <v>703.0</v>
      </c>
      <c r="G4395" s="2013">
        <v>703.0</v>
      </c>
      <c r="H4395" s="2013">
        <v>703.0</v>
      </c>
    </row>
    <row r="4396">
      <c r="B4396" s="2013">
        <v>4394.0</v>
      </c>
      <c r="C4396" s="2013">
        <v>527.0</v>
      </c>
      <c r="D4396" s="2013">
        <v>1055.0</v>
      </c>
      <c r="E4396" s="2013">
        <v>703.0</v>
      </c>
      <c r="F4396" s="2013">
        <v>703.0</v>
      </c>
      <c r="G4396" s="2013">
        <v>703.0</v>
      </c>
      <c r="H4396" s="2013">
        <v>703.0</v>
      </c>
    </row>
    <row r="4397">
      <c r="B4397" s="2013">
        <v>4395.0</v>
      </c>
      <c r="C4397" s="2013">
        <v>528.0</v>
      </c>
      <c r="D4397" s="2013">
        <v>1055.0</v>
      </c>
      <c r="E4397" s="2013">
        <v>703.0</v>
      </c>
      <c r="F4397" s="2013">
        <v>703.0</v>
      </c>
      <c r="G4397" s="2013">
        <v>703.0</v>
      </c>
      <c r="H4397" s="2013">
        <v>703.0</v>
      </c>
    </row>
    <row r="4398">
      <c r="B4398" s="2013">
        <v>4396.0</v>
      </c>
      <c r="C4398" s="2013">
        <v>527.0</v>
      </c>
      <c r="D4398" s="2013">
        <v>1055.0</v>
      </c>
      <c r="E4398" s="2013">
        <v>703.0</v>
      </c>
      <c r="F4398" s="2013">
        <v>703.0</v>
      </c>
      <c r="G4398" s="2013">
        <v>704.0</v>
      </c>
      <c r="H4398" s="2013">
        <v>704.0</v>
      </c>
    </row>
    <row r="4399">
      <c r="B4399" s="2013">
        <v>4397.0</v>
      </c>
      <c r="C4399" s="2013">
        <v>528.0</v>
      </c>
      <c r="D4399" s="2013">
        <v>1055.0</v>
      </c>
      <c r="E4399" s="2013">
        <v>703.0</v>
      </c>
      <c r="F4399" s="2013">
        <v>703.0</v>
      </c>
      <c r="G4399" s="2013">
        <v>704.0</v>
      </c>
      <c r="H4399" s="2013">
        <v>704.0</v>
      </c>
    </row>
    <row r="4400">
      <c r="B4400" s="2013">
        <v>4398.0</v>
      </c>
      <c r="C4400" s="2013">
        <v>527.0</v>
      </c>
      <c r="D4400" s="2013">
        <v>1055.0</v>
      </c>
      <c r="E4400" s="2013">
        <v>704.0</v>
      </c>
      <c r="F4400" s="2013">
        <v>704.0</v>
      </c>
      <c r="G4400" s="2013">
        <v>704.0</v>
      </c>
      <c r="H4400" s="2013">
        <v>704.0</v>
      </c>
    </row>
    <row r="4401">
      <c r="B4401" s="2013">
        <v>4399.0</v>
      </c>
      <c r="C4401" s="2013">
        <v>528.0</v>
      </c>
      <c r="D4401" s="2013">
        <v>1055.0</v>
      </c>
      <c r="E4401" s="2013">
        <v>704.0</v>
      </c>
      <c r="F4401" s="2013">
        <v>704.0</v>
      </c>
      <c r="G4401" s="2013">
        <v>704.0</v>
      </c>
      <c r="H4401" s="2013">
        <v>704.0</v>
      </c>
    </row>
    <row r="4402">
      <c r="B4402" s="2013">
        <v>4400.0</v>
      </c>
      <c r="C4402" s="2013">
        <v>528.0</v>
      </c>
      <c r="D4402" s="2013">
        <v>1056.0</v>
      </c>
      <c r="E4402" s="2013">
        <v>704.0</v>
      </c>
      <c r="F4402" s="2013">
        <v>704.0</v>
      </c>
      <c r="G4402" s="2013">
        <v>704.0</v>
      </c>
      <c r="H4402" s="2013">
        <v>704.0</v>
      </c>
    </row>
    <row r="4403">
      <c r="B4403" s="2013">
        <v>4401.0</v>
      </c>
      <c r="C4403" s="2013">
        <v>528.0</v>
      </c>
      <c r="D4403" s="2013">
        <v>1057.0</v>
      </c>
      <c r="E4403" s="2013">
        <v>704.0</v>
      </c>
      <c r="F4403" s="2013">
        <v>704.0</v>
      </c>
      <c r="G4403" s="2013">
        <v>704.0</v>
      </c>
      <c r="H4403" s="2013">
        <v>704.0</v>
      </c>
    </row>
    <row r="4404">
      <c r="B4404" s="2013">
        <v>4402.0</v>
      </c>
      <c r="C4404" s="2013">
        <v>529.0</v>
      </c>
      <c r="D4404" s="2013">
        <v>1057.0</v>
      </c>
      <c r="E4404" s="2013">
        <v>704.0</v>
      </c>
      <c r="F4404" s="2013">
        <v>704.0</v>
      </c>
      <c r="G4404" s="2013">
        <v>704.0</v>
      </c>
      <c r="H4404" s="2013">
        <v>704.0</v>
      </c>
    </row>
    <row r="4405">
      <c r="B4405" s="2013">
        <v>4403.0</v>
      </c>
      <c r="C4405" s="2013">
        <v>528.0</v>
      </c>
      <c r="D4405" s="2013">
        <v>1057.0</v>
      </c>
      <c r="E4405" s="2013">
        <v>704.0</v>
      </c>
      <c r="F4405" s="2013">
        <v>704.0</v>
      </c>
      <c r="G4405" s="2013">
        <v>705.0</v>
      </c>
      <c r="H4405" s="2013">
        <v>705.0</v>
      </c>
    </row>
    <row r="4406">
      <c r="B4406" s="2013">
        <v>4404.0</v>
      </c>
      <c r="C4406" s="2013">
        <v>529.0</v>
      </c>
      <c r="D4406" s="2013">
        <v>1057.0</v>
      </c>
      <c r="E4406" s="2013">
        <v>704.0</v>
      </c>
      <c r="F4406" s="2013">
        <v>704.0</v>
      </c>
      <c r="G4406" s="2013">
        <v>705.0</v>
      </c>
      <c r="H4406" s="2013">
        <v>705.0</v>
      </c>
    </row>
    <row r="4407">
      <c r="B4407" s="2013">
        <v>4405.0</v>
      </c>
      <c r="C4407" s="2013">
        <v>528.0</v>
      </c>
      <c r="D4407" s="2013">
        <v>1057.0</v>
      </c>
      <c r="E4407" s="2013">
        <v>705.0</v>
      </c>
      <c r="F4407" s="2013">
        <v>705.0</v>
      </c>
      <c r="G4407" s="2013">
        <v>705.0</v>
      </c>
      <c r="H4407" s="2013">
        <v>705.0</v>
      </c>
    </row>
    <row r="4408">
      <c r="B4408" s="2013">
        <v>4406.0</v>
      </c>
      <c r="C4408" s="2013">
        <v>529.0</v>
      </c>
      <c r="D4408" s="2013">
        <v>1057.0</v>
      </c>
      <c r="E4408" s="2013">
        <v>705.0</v>
      </c>
      <c r="F4408" s="2013">
        <v>705.0</v>
      </c>
      <c r="G4408" s="2013">
        <v>705.0</v>
      </c>
      <c r="H4408" s="2013">
        <v>705.0</v>
      </c>
    </row>
    <row r="4409">
      <c r="B4409" s="2013">
        <v>4407.0</v>
      </c>
      <c r="C4409" s="2013">
        <v>529.0</v>
      </c>
      <c r="D4409" s="2013">
        <v>1058.0</v>
      </c>
      <c r="E4409" s="2013">
        <v>705.0</v>
      </c>
      <c r="F4409" s="2013">
        <v>705.0</v>
      </c>
      <c r="G4409" s="2013">
        <v>705.0</v>
      </c>
      <c r="H4409" s="2013">
        <v>705.0</v>
      </c>
    </row>
    <row r="4410">
      <c r="B4410" s="2013">
        <v>4408.0</v>
      </c>
      <c r="C4410" s="2013">
        <v>529.0</v>
      </c>
      <c r="D4410" s="2013">
        <v>1057.0</v>
      </c>
      <c r="E4410" s="2013">
        <v>705.0</v>
      </c>
      <c r="F4410" s="2013">
        <v>705.0</v>
      </c>
      <c r="G4410" s="2013">
        <v>706.0</v>
      </c>
      <c r="H4410" s="2013">
        <v>706.0</v>
      </c>
    </row>
    <row r="4411">
      <c r="B4411" s="2013">
        <v>4409.0</v>
      </c>
      <c r="C4411" s="2013">
        <v>529.0</v>
      </c>
      <c r="D4411" s="2013">
        <v>1058.0</v>
      </c>
      <c r="E4411" s="2013">
        <v>705.0</v>
      </c>
      <c r="F4411" s="2013">
        <v>705.0</v>
      </c>
      <c r="G4411" s="2013">
        <v>706.0</v>
      </c>
      <c r="H4411" s="2013">
        <v>706.0</v>
      </c>
    </row>
    <row r="4412">
      <c r="B4412" s="2013">
        <v>4410.0</v>
      </c>
      <c r="C4412" s="2013">
        <v>529.0</v>
      </c>
      <c r="D4412" s="2013">
        <v>1059.0</v>
      </c>
      <c r="E4412" s="2013">
        <v>705.0</v>
      </c>
      <c r="F4412" s="2013">
        <v>705.0</v>
      </c>
      <c r="G4412" s="2013">
        <v>706.0</v>
      </c>
      <c r="H4412" s="2013">
        <v>706.0</v>
      </c>
    </row>
    <row r="4413">
      <c r="B4413" s="2013">
        <v>4411.0</v>
      </c>
      <c r="C4413" s="2013">
        <v>529.0</v>
      </c>
      <c r="D4413" s="2013">
        <v>1058.0</v>
      </c>
      <c r="E4413" s="2013">
        <v>706.0</v>
      </c>
      <c r="F4413" s="2013">
        <v>706.0</v>
      </c>
      <c r="G4413" s="2013">
        <v>706.0</v>
      </c>
      <c r="H4413" s="2013">
        <v>706.0</v>
      </c>
    </row>
    <row r="4414">
      <c r="B4414" s="2013">
        <v>4412.0</v>
      </c>
      <c r="C4414" s="2013">
        <v>529.0</v>
      </c>
      <c r="D4414" s="2013">
        <v>1059.0</v>
      </c>
      <c r="E4414" s="2013">
        <v>706.0</v>
      </c>
      <c r="F4414" s="2013">
        <v>706.0</v>
      </c>
      <c r="G4414" s="2013">
        <v>706.0</v>
      </c>
      <c r="H4414" s="2013">
        <v>706.0</v>
      </c>
    </row>
    <row r="4415">
      <c r="B4415" s="2013">
        <v>4413.0</v>
      </c>
      <c r="C4415" s="2013">
        <v>530.0</v>
      </c>
      <c r="D4415" s="2013">
        <v>1059.0</v>
      </c>
      <c r="E4415" s="2013">
        <v>706.0</v>
      </c>
      <c r="F4415" s="2013">
        <v>706.0</v>
      </c>
      <c r="G4415" s="2013">
        <v>706.0</v>
      </c>
      <c r="H4415" s="2013">
        <v>706.0</v>
      </c>
    </row>
    <row r="4416">
      <c r="B4416" s="2013">
        <v>4414.0</v>
      </c>
      <c r="C4416" s="2013">
        <v>530.0</v>
      </c>
      <c r="D4416" s="2013">
        <v>1060.0</v>
      </c>
      <c r="E4416" s="2013">
        <v>706.0</v>
      </c>
      <c r="F4416" s="2013">
        <v>706.0</v>
      </c>
      <c r="G4416" s="2013">
        <v>706.0</v>
      </c>
      <c r="H4416" s="2013">
        <v>706.0</v>
      </c>
    </row>
    <row r="4417">
      <c r="B4417" s="2013">
        <v>4415.0</v>
      </c>
      <c r="C4417" s="2013">
        <v>530.0</v>
      </c>
      <c r="D4417" s="2013">
        <v>1059.0</v>
      </c>
      <c r="E4417" s="2013">
        <v>706.0</v>
      </c>
      <c r="F4417" s="2013">
        <v>706.0</v>
      </c>
      <c r="G4417" s="2013">
        <v>707.0</v>
      </c>
      <c r="H4417" s="2013">
        <v>707.0</v>
      </c>
    </row>
    <row r="4418">
      <c r="B4418" s="2013">
        <v>4416.0</v>
      </c>
      <c r="C4418" s="2013">
        <v>530.0</v>
      </c>
      <c r="D4418" s="2013">
        <v>1060.0</v>
      </c>
      <c r="E4418" s="2013">
        <v>706.0</v>
      </c>
      <c r="F4418" s="2013">
        <v>706.0</v>
      </c>
      <c r="G4418" s="2013">
        <v>707.0</v>
      </c>
      <c r="H4418" s="2013">
        <v>707.0</v>
      </c>
    </row>
    <row r="4419">
      <c r="B4419" s="2013">
        <v>4417.0</v>
      </c>
      <c r="C4419" s="2013">
        <v>530.0</v>
      </c>
      <c r="D4419" s="2013">
        <v>1061.0</v>
      </c>
      <c r="E4419" s="2013">
        <v>706.0</v>
      </c>
      <c r="F4419" s="2013">
        <v>706.0</v>
      </c>
      <c r="G4419" s="2013">
        <v>707.0</v>
      </c>
      <c r="H4419" s="2013">
        <v>707.0</v>
      </c>
    </row>
    <row r="4420">
      <c r="B4420" s="2013">
        <v>4418.0</v>
      </c>
      <c r="C4420" s="2013">
        <v>530.0</v>
      </c>
      <c r="D4420" s="2013">
        <v>1060.0</v>
      </c>
      <c r="E4420" s="2013">
        <v>707.0</v>
      </c>
      <c r="F4420" s="2013">
        <v>707.0</v>
      </c>
      <c r="G4420" s="2013">
        <v>707.0</v>
      </c>
      <c r="H4420" s="2013">
        <v>707.0</v>
      </c>
    </row>
    <row r="4421">
      <c r="B4421" s="2013">
        <v>4419.0</v>
      </c>
      <c r="C4421" s="2013">
        <v>530.0</v>
      </c>
      <c r="D4421" s="2013">
        <v>1061.0</v>
      </c>
      <c r="E4421" s="2013">
        <v>707.0</v>
      </c>
      <c r="F4421" s="2013">
        <v>707.0</v>
      </c>
      <c r="G4421" s="2013">
        <v>707.0</v>
      </c>
      <c r="H4421" s="2013">
        <v>707.0</v>
      </c>
    </row>
    <row r="4422">
      <c r="B4422" s="2013">
        <v>4420.0</v>
      </c>
      <c r="C4422" s="2013">
        <v>531.0</v>
      </c>
      <c r="D4422" s="2013">
        <v>1061.0</v>
      </c>
      <c r="E4422" s="2013">
        <v>707.0</v>
      </c>
      <c r="F4422" s="2013">
        <v>707.0</v>
      </c>
      <c r="G4422" s="2013">
        <v>707.0</v>
      </c>
      <c r="H4422" s="2013">
        <v>707.0</v>
      </c>
    </row>
    <row r="4423">
      <c r="B4423" s="2013">
        <v>4421.0</v>
      </c>
      <c r="C4423" s="2013">
        <v>530.0</v>
      </c>
      <c r="D4423" s="2013">
        <v>1061.0</v>
      </c>
      <c r="E4423" s="2013">
        <v>707.0</v>
      </c>
      <c r="F4423" s="2013">
        <v>707.0</v>
      </c>
      <c r="G4423" s="2013">
        <v>708.0</v>
      </c>
      <c r="H4423" s="2013">
        <v>708.0</v>
      </c>
    </row>
    <row r="4424">
      <c r="B4424" s="2013">
        <v>4422.0</v>
      </c>
      <c r="C4424" s="2013">
        <v>531.0</v>
      </c>
      <c r="D4424" s="2013">
        <v>1061.0</v>
      </c>
      <c r="E4424" s="2013">
        <v>707.0</v>
      </c>
      <c r="F4424" s="2013">
        <v>707.0</v>
      </c>
      <c r="G4424" s="2013">
        <v>708.0</v>
      </c>
      <c r="H4424" s="2013">
        <v>708.0</v>
      </c>
    </row>
    <row r="4425">
      <c r="B4425" s="2013">
        <v>4423.0</v>
      </c>
      <c r="C4425" s="2013">
        <v>530.0</v>
      </c>
      <c r="D4425" s="2013">
        <v>1061.0</v>
      </c>
      <c r="E4425" s="2013">
        <v>708.0</v>
      </c>
      <c r="F4425" s="2013">
        <v>708.0</v>
      </c>
      <c r="G4425" s="2013">
        <v>708.0</v>
      </c>
      <c r="H4425" s="2013">
        <v>708.0</v>
      </c>
    </row>
    <row r="4426">
      <c r="B4426" s="2013">
        <v>4424.0</v>
      </c>
      <c r="C4426" s="2013">
        <v>531.0</v>
      </c>
      <c r="D4426" s="2013">
        <v>1061.0</v>
      </c>
      <c r="E4426" s="2013">
        <v>708.0</v>
      </c>
      <c r="F4426" s="2013">
        <v>708.0</v>
      </c>
      <c r="G4426" s="2013">
        <v>708.0</v>
      </c>
      <c r="H4426" s="2013">
        <v>708.0</v>
      </c>
    </row>
    <row r="4427">
      <c r="B4427" s="2013">
        <v>4425.0</v>
      </c>
      <c r="C4427" s="2013">
        <v>531.0</v>
      </c>
      <c r="D4427" s="2013">
        <v>1062.0</v>
      </c>
      <c r="E4427" s="2013">
        <v>708.0</v>
      </c>
      <c r="F4427" s="2013">
        <v>708.0</v>
      </c>
      <c r="G4427" s="2013">
        <v>708.0</v>
      </c>
      <c r="H4427" s="2013">
        <v>708.0</v>
      </c>
    </row>
    <row r="4428">
      <c r="B4428" s="2013">
        <v>4426.0</v>
      </c>
      <c r="C4428" s="2013">
        <v>531.0</v>
      </c>
      <c r="D4428" s="2013">
        <v>1063.0</v>
      </c>
      <c r="E4428" s="2013">
        <v>708.0</v>
      </c>
      <c r="F4428" s="2013">
        <v>708.0</v>
      </c>
      <c r="G4428" s="2013">
        <v>708.0</v>
      </c>
      <c r="H4428" s="2013">
        <v>708.0</v>
      </c>
    </row>
    <row r="4429">
      <c r="B4429" s="2013">
        <v>4427.0</v>
      </c>
      <c r="C4429" s="2013">
        <v>532.0</v>
      </c>
      <c r="D4429" s="2013">
        <v>1063.0</v>
      </c>
      <c r="E4429" s="2013">
        <v>708.0</v>
      </c>
      <c r="F4429" s="2013">
        <v>708.0</v>
      </c>
      <c r="G4429" s="2013">
        <v>708.0</v>
      </c>
      <c r="H4429" s="2013">
        <v>708.0</v>
      </c>
    </row>
    <row r="4430">
      <c r="B4430" s="2013">
        <v>4428.0</v>
      </c>
      <c r="C4430" s="2013">
        <v>531.0</v>
      </c>
      <c r="D4430" s="2013">
        <v>1063.0</v>
      </c>
      <c r="E4430" s="2013">
        <v>708.0</v>
      </c>
      <c r="F4430" s="2013">
        <v>708.0</v>
      </c>
      <c r="G4430" s="2013">
        <v>709.0</v>
      </c>
      <c r="H4430" s="2013">
        <v>709.0</v>
      </c>
    </row>
    <row r="4431">
      <c r="B4431" s="2013">
        <v>4429.0</v>
      </c>
      <c r="C4431" s="2013">
        <v>532.0</v>
      </c>
      <c r="D4431" s="2013">
        <v>1063.0</v>
      </c>
      <c r="E4431" s="2013">
        <v>708.0</v>
      </c>
      <c r="F4431" s="2013">
        <v>708.0</v>
      </c>
      <c r="G4431" s="2013">
        <v>709.0</v>
      </c>
      <c r="H4431" s="2013">
        <v>709.0</v>
      </c>
    </row>
    <row r="4432">
      <c r="B4432" s="2013">
        <v>4430.0</v>
      </c>
      <c r="C4432" s="2013">
        <v>531.0</v>
      </c>
      <c r="D4432" s="2013">
        <v>1063.0</v>
      </c>
      <c r="E4432" s="2013">
        <v>709.0</v>
      </c>
      <c r="F4432" s="2013">
        <v>709.0</v>
      </c>
      <c r="G4432" s="2013">
        <v>709.0</v>
      </c>
      <c r="H4432" s="2013">
        <v>709.0</v>
      </c>
    </row>
    <row r="4433">
      <c r="B4433" s="2013">
        <v>4431.0</v>
      </c>
      <c r="C4433" s="2013">
        <v>532.0</v>
      </c>
      <c r="D4433" s="2013">
        <v>1063.0</v>
      </c>
      <c r="E4433" s="2013">
        <v>709.0</v>
      </c>
      <c r="F4433" s="2013">
        <v>709.0</v>
      </c>
      <c r="G4433" s="2013">
        <v>709.0</v>
      </c>
      <c r="H4433" s="2013">
        <v>709.0</v>
      </c>
    </row>
    <row r="4434">
      <c r="B4434" s="2013">
        <v>4432.0</v>
      </c>
      <c r="C4434" s="2013">
        <v>532.0</v>
      </c>
      <c r="D4434" s="2013">
        <v>1064.0</v>
      </c>
      <c r="E4434" s="2013">
        <v>709.0</v>
      </c>
      <c r="F4434" s="2013">
        <v>709.0</v>
      </c>
      <c r="G4434" s="2013">
        <v>709.0</v>
      </c>
      <c r="H4434" s="2013">
        <v>709.0</v>
      </c>
    </row>
    <row r="4435">
      <c r="B4435" s="2013">
        <v>4433.0</v>
      </c>
      <c r="C4435" s="2013">
        <v>532.0</v>
      </c>
      <c r="D4435" s="2013">
        <v>1063.0</v>
      </c>
      <c r="E4435" s="2013">
        <v>709.0</v>
      </c>
      <c r="F4435" s="2013">
        <v>709.0</v>
      </c>
      <c r="G4435" s="2013">
        <v>710.0</v>
      </c>
      <c r="H4435" s="2013">
        <v>710.0</v>
      </c>
    </row>
    <row r="4436">
      <c r="B4436" s="2013">
        <v>4434.0</v>
      </c>
      <c r="C4436" s="2013">
        <v>532.0</v>
      </c>
      <c r="D4436" s="2013">
        <v>1064.0</v>
      </c>
      <c r="E4436" s="2013">
        <v>709.0</v>
      </c>
      <c r="F4436" s="2013">
        <v>709.0</v>
      </c>
      <c r="G4436" s="2013">
        <v>710.0</v>
      </c>
      <c r="H4436" s="2013">
        <v>710.0</v>
      </c>
    </row>
    <row r="4437">
      <c r="B4437" s="2013">
        <v>4435.0</v>
      </c>
      <c r="C4437" s="2013">
        <v>532.0</v>
      </c>
      <c r="D4437" s="2013">
        <v>1065.0</v>
      </c>
      <c r="E4437" s="2013">
        <v>709.0</v>
      </c>
      <c r="F4437" s="2013">
        <v>709.0</v>
      </c>
      <c r="G4437" s="2013">
        <v>710.0</v>
      </c>
      <c r="H4437" s="2013">
        <v>710.0</v>
      </c>
    </row>
    <row r="4438">
      <c r="B4438" s="2013">
        <v>4436.0</v>
      </c>
      <c r="C4438" s="2013">
        <v>532.0</v>
      </c>
      <c r="D4438" s="2013">
        <v>1064.0</v>
      </c>
      <c r="E4438" s="2013">
        <v>710.0</v>
      </c>
      <c r="F4438" s="2013">
        <v>710.0</v>
      </c>
      <c r="G4438" s="2013">
        <v>710.0</v>
      </c>
      <c r="H4438" s="2013">
        <v>710.0</v>
      </c>
    </row>
    <row r="4439">
      <c r="B4439" s="2013">
        <v>4437.0</v>
      </c>
      <c r="C4439" s="2013">
        <v>532.0</v>
      </c>
      <c r="D4439" s="2013">
        <v>1065.0</v>
      </c>
      <c r="E4439" s="2013">
        <v>710.0</v>
      </c>
      <c r="F4439" s="2013">
        <v>710.0</v>
      </c>
      <c r="G4439" s="2013">
        <v>710.0</v>
      </c>
      <c r="H4439" s="2013">
        <v>710.0</v>
      </c>
    </row>
    <row r="4440">
      <c r="B4440" s="2013">
        <v>4438.0</v>
      </c>
      <c r="C4440" s="2013">
        <v>533.0</v>
      </c>
      <c r="D4440" s="2013">
        <v>1065.0</v>
      </c>
      <c r="E4440" s="2013">
        <v>710.0</v>
      </c>
      <c r="F4440" s="2013">
        <v>710.0</v>
      </c>
      <c r="G4440" s="2013">
        <v>710.0</v>
      </c>
      <c r="H4440" s="2013">
        <v>710.0</v>
      </c>
    </row>
    <row r="4441">
      <c r="B4441" s="2013">
        <v>4439.0</v>
      </c>
      <c r="C4441" s="2013">
        <v>533.0</v>
      </c>
      <c r="D4441" s="2013">
        <v>1066.0</v>
      </c>
      <c r="E4441" s="2013">
        <v>710.0</v>
      </c>
      <c r="F4441" s="2013">
        <v>710.0</v>
      </c>
      <c r="G4441" s="2013">
        <v>710.0</v>
      </c>
      <c r="H4441" s="2013">
        <v>710.0</v>
      </c>
    </row>
    <row r="4442">
      <c r="B4442" s="2013">
        <v>4440.0</v>
      </c>
      <c r="C4442" s="2013">
        <v>533.0</v>
      </c>
      <c r="D4442" s="2013">
        <v>1065.0</v>
      </c>
      <c r="E4442" s="2013">
        <v>710.0</v>
      </c>
      <c r="F4442" s="2013">
        <v>710.0</v>
      </c>
      <c r="G4442" s="2013">
        <v>711.0</v>
      </c>
      <c r="H4442" s="2013">
        <v>711.0</v>
      </c>
    </row>
    <row r="4443">
      <c r="B4443" s="2013">
        <v>4441.0</v>
      </c>
      <c r="C4443" s="2013">
        <v>533.0</v>
      </c>
      <c r="D4443" s="2013">
        <v>1066.0</v>
      </c>
      <c r="E4443" s="2013">
        <v>710.0</v>
      </c>
      <c r="F4443" s="2013">
        <v>710.0</v>
      </c>
      <c r="G4443" s="2013">
        <v>711.0</v>
      </c>
      <c r="H4443" s="2013">
        <v>711.0</v>
      </c>
    </row>
    <row r="4444">
      <c r="B4444" s="2013">
        <v>4442.0</v>
      </c>
      <c r="C4444" s="2013">
        <v>533.0</v>
      </c>
      <c r="D4444" s="2013">
        <v>1067.0</v>
      </c>
      <c r="E4444" s="2013">
        <v>710.0</v>
      </c>
      <c r="F4444" s="2013">
        <v>710.0</v>
      </c>
      <c r="G4444" s="2013">
        <v>711.0</v>
      </c>
      <c r="H4444" s="2013">
        <v>711.0</v>
      </c>
    </row>
    <row r="4445">
      <c r="B4445" s="2013">
        <v>4443.0</v>
      </c>
      <c r="C4445" s="2013">
        <v>533.0</v>
      </c>
      <c r="D4445" s="2013">
        <v>1066.0</v>
      </c>
      <c r="E4445" s="2013">
        <v>711.0</v>
      </c>
      <c r="F4445" s="2013">
        <v>711.0</v>
      </c>
      <c r="G4445" s="2013">
        <v>711.0</v>
      </c>
      <c r="H4445" s="2013">
        <v>711.0</v>
      </c>
    </row>
    <row r="4446">
      <c r="B4446" s="2013">
        <v>4444.0</v>
      </c>
      <c r="C4446" s="2013">
        <v>533.0</v>
      </c>
      <c r="D4446" s="2013">
        <v>1067.0</v>
      </c>
      <c r="E4446" s="2013">
        <v>711.0</v>
      </c>
      <c r="F4446" s="2013">
        <v>711.0</v>
      </c>
      <c r="G4446" s="2013">
        <v>711.0</v>
      </c>
      <c r="H4446" s="2013">
        <v>711.0</v>
      </c>
    </row>
    <row r="4447">
      <c r="B4447" s="2013">
        <v>4445.0</v>
      </c>
      <c r="C4447" s="2013">
        <v>534.0</v>
      </c>
      <c r="D4447" s="2013">
        <v>1067.0</v>
      </c>
      <c r="E4447" s="2013">
        <v>711.0</v>
      </c>
      <c r="F4447" s="2013">
        <v>711.0</v>
      </c>
      <c r="G4447" s="2013">
        <v>711.0</v>
      </c>
      <c r="H4447" s="2013">
        <v>711.0</v>
      </c>
    </row>
    <row r="4448">
      <c r="B4448" s="2013">
        <v>4446.0</v>
      </c>
      <c r="C4448" s="2013">
        <v>533.0</v>
      </c>
      <c r="D4448" s="2013">
        <v>1067.0</v>
      </c>
      <c r="E4448" s="2013">
        <v>711.0</v>
      </c>
      <c r="F4448" s="2013">
        <v>711.0</v>
      </c>
      <c r="G4448" s="2013">
        <v>712.0</v>
      </c>
      <c r="H4448" s="2013">
        <v>712.0</v>
      </c>
    </row>
    <row r="4449">
      <c r="B4449" s="2013">
        <v>4447.0</v>
      </c>
      <c r="C4449" s="2013">
        <v>534.0</v>
      </c>
      <c r="D4449" s="2013">
        <v>1067.0</v>
      </c>
      <c r="E4449" s="2013">
        <v>711.0</v>
      </c>
      <c r="F4449" s="2013">
        <v>711.0</v>
      </c>
      <c r="G4449" s="2013">
        <v>712.0</v>
      </c>
      <c r="H4449" s="2013">
        <v>712.0</v>
      </c>
    </row>
    <row r="4450">
      <c r="B4450" s="2013">
        <v>4448.0</v>
      </c>
      <c r="C4450" s="2013">
        <v>533.0</v>
      </c>
      <c r="D4450" s="2013">
        <v>1067.0</v>
      </c>
      <c r="E4450" s="2013">
        <v>712.0</v>
      </c>
      <c r="F4450" s="2013">
        <v>712.0</v>
      </c>
      <c r="G4450" s="2013">
        <v>712.0</v>
      </c>
      <c r="H4450" s="2013">
        <v>712.0</v>
      </c>
    </row>
    <row r="4451">
      <c r="B4451" s="2013">
        <v>4449.0</v>
      </c>
      <c r="C4451" s="2013">
        <v>534.0</v>
      </c>
      <c r="D4451" s="2013">
        <v>1067.0</v>
      </c>
      <c r="E4451" s="2013">
        <v>712.0</v>
      </c>
      <c r="F4451" s="2013">
        <v>712.0</v>
      </c>
      <c r="G4451" s="2013">
        <v>712.0</v>
      </c>
      <c r="H4451" s="2013">
        <v>712.0</v>
      </c>
    </row>
    <row r="4452">
      <c r="B4452" s="2013">
        <v>4450.0</v>
      </c>
      <c r="C4452" s="2013">
        <v>534.0</v>
      </c>
      <c r="D4452" s="2013">
        <v>1068.0</v>
      </c>
      <c r="E4452" s="2013">
        <v>712.0</v>
      </c>
      <c r="F4452" s="2013">
        <v>712.0</v>
      </c>
      <c r="G4452" s="2013">
        <v>712.0</v>
      </c>
      <c r="H4452" s="2013">
        <v>712.0</v>
      </c>
    </row>
    <row r="4453">
      <c r="B4453" s="2013">
        <v>4451.0</v>
      </c>
      <c r="C4453" s="2013">
        <v>534.0</v>
      </c>
      <c r="D4453" s="2013">
        <v>1069.0</v>
      </c>
      <c r="E4453" s="2013">
        <v>712.0</v>
      </c>
      <c r="F4453" s="2013">
        <v>712.0</v>
      </c>
      <c r="G4453" s="2013">
        <v>712.0</v>
      </c>
      <c r="H4453" s="2013">
        <v>712.0</v>
      </c>
    </row>
    <row r="4454">
      <c r="B4454" s="2013">
        <v>4452.0</v>
      </c>
      <c r="C4454" s="2013">
        <v>535.0</v>
      </c>
      <c r="D4454" s="2013">
        <v>1069.0</v>
      </c>
      <c r="E4454" s="2013">
        <v>712.0</v>
      </c>
      <c r="F4454" s="2013">
        <v>712.0</v>
      </c>
      <c r="G4454" s="2013">
        <v>712.0</v>
      </c>
      <c r="H4454" s="2013">
        <v>712.0</v>
      </c>
    </row>
    <row r="4455">
      <c r="B4455" s="2013">
        <v>4453.0</v>
      </c>
      <c r="C4455" s="2013">
        <v>534.0</v>
      </c>
      <c r="D4455" s="2013">
        <v>1069.0</v>
      </c>
      <c r="E4455" s="2013">
        <v>712.0</v>
      </c>
      <c r="F4455" s="2013">
        <v>712.0</v>
      </c>
      <c r="G4455" s="2013">
        <v>713.0</v>
      </c>
      <c r="H4455" s="2013">
        <v>713.0</v>
      </c>
    </row>
    <row r="4456">
      <c r="B4456" s="2013">
        <v>4454.0</v>
      </c>
      <c r="C4456" s="2013">
        <v>535.0</v>
      </c>
      <c r="D4456" s="2013">
        <v>1069.0</v>
      </c>
      <c r="E4456" s="2013">
        <v>712.0</v>
      </c>
      <c r="F4456" s="2013">
        <v>712.0</v>
      </c>
      <c r="G4456" s="2013">
        <v>713.0</v>
      </c>
      <c r="H4456" s="2013">
        <v>713.0</v>
      </c>
    </row>
    <row r="4457">
      <c r="B4457" s="2013">
        <v>4455.0</v>
      </c>
      <c r="C4457" s="2013">
        <v>534.0</v>
      </c>
      <c r="D4457" s="2013">
        <v>1069.0</v>
      </c>
      <c r="E4457" s="2013">
        <v>713.0</v>
      </c>
      <c r="F4457" s="2013">
        <v>713.0</v>
      </c>
      <c r="G4457" s="2013">
        <v>713.0</v>
      </c>
      <c r="H4457" s="2013">
        <v>713.0</v>
      </c>
    </row>
    <row r="4458">
      <c r="B4458" s="2013">
        <v>4456.0</v>
      </c>
      <c r="C4458" s="2013">
        <v>535.0</v>
      </c>
      <c r="D4458" s="2013">
        <v>1069.0</v>
      </c>
      <c r="E4458" s="2013">
        <v>713.0</v>
      </c>
      <c r="F4458" s="2013">
        <v>713.0</v>
      </c>
      <c r="G4458" s="2013">
        <v>713.0</v>
      </c>
      <c r="H4458" s="2013">
        <v>713.0</v>
      </c>
    </row>
    <row r="4459">
      <c r="B4459" s="2013">
        <v>4457.0</v>
      </c>
      <c r="C4459" s="2013">
        <v>535.0</v>
      </c>
      <c r="D4459" s="2013">
        <v>1070.0</v>
      </c>
      <c r="E4459" s="2013">
        <v>713.0</v>
      </c>
      <c r="F4459" s="2013">
        <v>713.0</v>
      </c>
      <c r="G4459" s="2013">
        <v>713.0</v>
      </c>
      <c r="H4459" s="2013">
        <v>713.0</v>
      </c>
    </row>
    <row r="4460">
      <c r="B4460" s="2013">
        <v>4458.0</v>
      </c>
      <c r="C4460" s="2013">
        <v>535.0</v>
      </c>
      <c r="D4460" s="2013">
        <v>1069.0</v>
      </c>
      <c r="E4460" s="2013">
        <v>713.0</v>
      </c>
      <c r="F4460" s="2013">
        <v>713.0</v>
      </c>
      <c r="G4460" s="2013">
        <v>714.0</v>
      </c>
      <c r="H4460" s="2013">
        <v>714.0</v>
      </c>
    </row>
    <row r="4461">
      <c r="B4461" s="2013">
        <v>4459.0</v>
      </c>
      <c r="C4461" s="2013">
        <v>535.0</v>
      </c>
      <c r="D4461" s="2013">
        <v>1070.0</v>
      </c>
      <c r="E4461" s="2013">
        <v>713.0</v>
      </c>
      <c r="F4461" s="2013">
        <v>713.0</v>
      </c>
      <c r="G4461" s="2013">
        <v>714.0</v>
      </c>
      <c r="H4461" s="2013">
        <v>714.0</v>
      </c>
    </row>
    <row r="4462">
      <c r="B4462" s="2013">
        <v>4460.0</v>
      </c>
      <c r="C4462" s="2013">
        <v>535.0</v>
      </c>
      <c r="D4462" s="2013">
        <v>1071.0</v>
      </c>
      <c r="E4462" s="2013">
        <v>713.0</v>
      </c>
      <c r="F4462" s="2013">
        <v>713.0</v>
      </c>
      <c r="G4462" s="2013">
        <v>714.0</v>
      </c>
      <c r="H4462" s="2013">
        <v>714.0</v>
      </c>
    </row>
    <row r="4463">
      <c r="B4463" s="2013">
        <v>4461.0</v>
      </c>
      <c r="C4463" s="2013">
        <v>535.0</v>
      </c>
      <c r="D4463" s="2013">
        <v>1070.0</v>
      </c>
      <c r="E4463" s="2013">
        <v>714.0</v>
      </c>
      <c r="F4463" s="2013">
        <v>714.0</v>
      </c>
      <c r="G4463" s="2013">
        <v>714.0</v>
      </c>
      <c r="H4463" s="2013">
        <v>714.0</v>
      </c>
    </row>
    <row r="4464">
      <c r="B4464" s="2013">
        <v>4462.0</v>
      </c>
      <c r="C4464" s="2013">
        <v>535.0</v>
      </c>
      <c r="D4464" s="2013">
        <v>1071.0</v>
      </c>
      <c r="E4464" s="2013">
        <v>714.0</v>
      </c>
      <c r="F4464" s="2013">
        <v>714.0</v>
      </c>
      <c r="G4464" s="2013">
        <v>714.0</v>
      </c>
      <c r="H4464" s="2013">
        <v>714.0</v>
      </c>
    </row>
    <row r="4465">
      <c r="B4465" s="2013">
        <v>4463.0</v>
      </c>
      <c r="C4465" s="2013">
        <v>536.0</v>
      </c>
      <c r="D4465" s="2013">
        <v>1071.0</v>
      </c>
      <c r="E4465" s="2013">
        <v>714.0</v>
      </c>
      <c r="F4465" s="2013">
        <v>714.0</v>
      </c>
      <c r="G4465" s="2013">
        <v>714.0</v>
      </c>
      <c r="H4465" s="2013">
        <v>714.0</v>
      </c>
    </row>
    <row r="4466">
      <c r="B4466" s="2013">
        <v>4464.0</v>
      </c>
      <c r="C4466" s="2013">
        <v>536.0</v>
      </c>
      <c r="D4466" s="2013">
        <v>1072.0</v>
      </c>
      <c r="E4466" s="2013">
        <v>714.0</v>
      </c>
      <c r="F4466" s="2013">
        <v>714.0</v>
      </c>
      <c r="G4466" s="2013">
        <v>714.0</v>
      </c>
      <c r="H4466" s="2013">
        <v>714.0</v>
      </c>
    </row>
    <row r="4467">
      <c r="B4467" s="2013">
        <v>4465.0</v>
      </c>
      <c r="C4467" s="2013">
        <v>536.0</v>
      </c>
      <c r="D4467" s="2013">
        <v>1071.0</v>
      </c>
      <c r="E4467" s="2013">
        <v>714.0</v>
      </c>
      <c r="F4467" s="2013">
        <v>714.0</v>
      </c>
      <c r="G4467" s="2013">
        <v>715.0</v>
      </c>
      <c r="H4467" s="2013">
        <v>715.0</v>
      </c>
    </row>
    <row r="4468">
      <c r="B4468" s="2013">
        <v>4466.0</v>
      </c>
      <c r="C4468" s="2013">
        <v>536.0</v>
      </c>
      <c r="D4468" s="2013">
        <v>1072.0</v>
      </c>
      <c r="E4468" s="2013">
        <v>714.0</v>
      </c>
      <c r="F4468" s="2013">
        <v>714.0</v>
      </c>
      <c r="G4468" s="2013">
        <v>715.0</v>
      </c>
      <c r="H4468" s="2013">
        <v>715.0</v>
      </c>
    </row>
    <row r="4469">
      <c r="B4469" s="2013">
        <v>4467.0</v>
      </c>
      <c r="C4469" s="2013">
        <v>536.0</v>
      </c>
      <c r="D4469" s="2013">
        <v>1073.0</v>
      </c>
      <c r="E4469" s="2013">
        <v>714.0</v>
      </c>
      <c r="F4469" s="2013">
        <v>714.0</v>
      </c>
      <c r="G4469" s="2013">
        <v>715.0</v>
      </c>
      <c r="H4469" s="2013">
        <v>715.0</v>
      </c>
    </row>
    <row r="4470">
      <c r="B4470" s="2013">
        <v>4468.0</v>
      </c>
      <c r="C4470" s="2013">
        <v>536.0</v>
      </c>
      <c r="D4470" s="2013">
        <v>1072.0</v>
      </c>
      <c r="E4470" s="2013">
        <v>715.0</v>
      </c>
      <c r="F4470" s="2013">
        <v>715.0</v>
      </c>
      <c r="G4470" s="2013">
        <v>715.0</v>
      </c>
      <c r="H4470" s="2013">
        <v>715.0</v>
      </c>
    </row>
    <row r="4471">
      <c r="B4471" s="2013">
        <v>4469.0</v>
      </c>
      <c r="C4471" s="2013">
        <v>536.0</v>
      </c>
      <c r="D4471" s="2013">
        <v>1073.0</v>
      </c>
      <c r="E4471" s="2013">
        <v>715.0</v>
      </c>
      <c r="F4471" s="2013">
        <v>715.0</v>
      </c>
      <c r="G4471" s="2013">
        <v>715.0</v>
      </c>
      <c r="H4471" s="2013">
        <v>715.0</v>
      </c>
    </row>
    <row r="4472">
      <c r="B4472" s="2013">
        <v>4470.0</v>
      </c>
      <c r="C4472" s="2013">
        <v>537.0</v>
      </c>
      <c r="D4472" s="2013">
        <v>1073.0</v>
      </c>
      <c r="E4472" s="2013">
        <v>715.0</v>
      </c>
      <c r="F4472" s="2013">
        <v>715.0</v>
      </c>
      <c r="G4472" s="2013">
        <v>715.0</v>
      </c>
      <c r="H4472" s="2013">
        <v>715.0</v>
      </c>
    </row>
    <row r="4473">
      <c r="B4473" s="2013">
        <v>4471.0</v>
      </c>
      <c r="C4473" s="2013">
        <v>536.0</v>
      </c>
      <c r="D4473" s="2013">
        <v>1073.0</v>
      </c>
      <c r="E4473" s="2013">
        <v>715.0</v>
      </c>
      <c r="F4473" s="2013">
        <v>715.0</v>
      </c>
      <c r="G4473" s="2013">
        <v>716.0</v>
      </c>
      <c r="H4473" s="2013">
        <v>716.0</v>
      </c>
    </row>
    <row r="4474">
      <c r="B4474" s="2013">
        <v>4472.0</v>
      </c>
      <c r="C4474" s="2013">
        <v>537.0</v>
      </c>
      <c r="D4474" s="2013">
        <v>1073.0</v>
      </c>
      <c r="E4474" s="2013">
        <v>715.0</v>
      </c>
      <c r="F4474" s="2013">
        <v>715.0</v>
      </c>
      <c r="G4474" s="2013">
        <v>716.0</v>
      </c>
      <c r="H4474" s="2013">
        <v>716.0</v>
      </c>
    </row>
    <row r="4475">
      <c r="B4475" s="2013">
        <v>4473.0</v>
      </c>
      <c r="C4475" s="2013">
        <v>536.0</v>
      </c>
      <c r="D4475" s="2013">
        <v>1073.0</v>
      </c>
      <c r="E4475" s="2013">
        <v>716.0</v>
      </c>
      <c r="F4475" s="2013">
        <v>716.0</v>
      </c>
      <c r="G4475" s="2013">
        <v>716.0</v>
      </c>
      <c r="H4475" s="2013">
        <v>716.0</v>
      </c>
    </row>
    <row r="4476">
      <c r="B4476" s="2013">
        <v>4474.0</v>
      </c>
      <c r="C4476" s="2013">
        <v>537.0</v>
      </c>
      <c r="D4476" s="2013">
        <v>1073.0</v>
      </c>
      <c r="E4476" s="2013">
        <v>716.0</v>
      </c>
      <c r="F4476" s="2013">
        <v>716.0</v>
      </c>
      <c r="G4476" s="2013">
        <v>716.0</v>
      </c>
      <c r="H4476" s="2013">
        <v>716.0</v>
      </c>
    </row>
    <row r="4477">
      <c r="B4477" s="2013">
        <v>4475.0</v>
      </c>
      <c r="C4477" s="2013">
        <v>537.0</v>
      </c>
      <c r="D4477" s="2013">
        <v>1074.0</v>
      </c>
      <c r="E4477" s="2013">
        <v>716.0</v>
      </c>
      <c r="F4477" s="2013">
        <v>716.0</v>
      </c>
      <c r="G4477" s="2013">
        <v>716.0</v>
      </c>
      <c r="H4477" s="2013">
        <v>716.0</v>
      </c>
    </row>
    <row r="4478">
      <c r="B4478" s="2013">
        <v>4476.0</v>
      </c>
      <c r="C4478" s="2013">
        <v>537.0</v>
      </c>
      <c r="D4478" s="2013">
        <v>1075.0</v>
      </c>
      <c r="E4478" s="2013">
        <v>716.0</v>
      </c>
      <c r="F4478" s="2013">
        <v>716.0</v>
      </c>
      <c r="G4478" s="2013">
        <v>716.0</v>
      </c>
      <c r="H4478" s="2013">
        <v>716.0</v>
      </c>
    </row>
    <row r="4479">
      <c r="B4479" s="2013">
        <v>4477.0</v>
      </c>
      <c r="C4479" s="2013">
        <v>538.0</v>
      </c>
      <c r="D4479" s="2013">
        <v>1075.0</v>
      </c>
      <c r="E4479" s="2013">
        <v>716.0</v>
      </c>
      <c r="F4479" s="2013">
        <v>716.0</v>
      </c>
      <c r="G4479" s="2013">
        <v>716.0</v>
      </c>
      <c r="H4479" s="2013">
        <v>716.0</v>
      </c>
    </row>
    <row r="4480">
      <c r="B4480" s="2013">
        <v>4478.0</v>
      </c>
      <c r="C4480" s="2013">
        <v>537.0</v>
      </c>
      <c r="D4480" s="2013">
        <v>1075.0</v>
      </c>
      <c r="E4480" s="2013">
        <v>716.0</v>
      </c>
      <c r="F4480" s="2013">
        <v>716.0</v>
      </c>
      <c r="G4480" s="2013">
        <v>717.0</v>
      </c>
      <c r="H4480" s="2013">
        <v>717.0</v>
      </c>
    </row>
    <row r="4481">
      <c r="B4481" s="2013">
        <v>4479.0</v>
      </c>
      <c r="C4481" s="2013">
        <v>538.0</v>
      </c>
      <c r="D4481" s="2013">
        <v>1075.0</v>
      </c>
      <c r="E4481" s="2013">
        <v>716.0</v>
      </c>
      <c r="F4481" s="2013">
        <v>716.0</v>
      </c>
      <c r="G4481" s="2013">
        <v>717.0</v>
      </c>
      <c r="H4481" s="2013">
        <v>717.0</v>
      </c>
    </row>
    <row r="4482">
      <c r="B4482" s="2013">
        <v>4480.0</v>
      </c>
      <c r="C4482" s="2013">
        <v>537.0</v>
      </c>
      <c r="D4482" s="2013">
        <v>1075.0</v>
      </c>
      <c r="E4482" s="2013">
        <v>717.0</v>
      </c>
      <c r="F4482" s="2013">
        <v>717.0</v>
      </c>
      <c r="G4482" s="2013">
        <v>717.0</v>
      </c>
      <c r="H4482" s="2013">
        <v>717.0</v>
      </c>
    </row>
    <row r="4483">
      <c r="B4483" s="2013">
        <v>4481.0</v>
      </c>
      <c r="C4483" s="2013">
        <v>538.0</v>
      </c>
      <c r="D4483" s="2013">
        <v>1075.0</v>
      </c>
      <c r="E4483" s="2013">
        <v>717.0</v>
      </c>
      <c r="F4483" s="2013">
        <v>717.0</v>
      </c>
      <c r="G4483" s="2013">
        <v>717.0</v>
      </c>
      <c r="H4483" s="2013">
        <v>717.0</v>
      </c>
    </row>
    <row r="4484">
      <c r="B4484" s="2013">
        <v>4482.0</v>
      </c>
      <c r="C4484" s="2013">
        <v>538.0</v>
      </c>
      <c r="D4484" s="2013">
        <v>1076.0</v>
      </c>
      <c r="E4484" s="2013">
        <v>717.0</v>
      </c>
      <c r="F4484" s="2013">
        <v>717.0</v>
      </c>
      <c r="G4484" s="2013">
        <v>717.0</v>
      </c>
      <c r="H4484" s="2013">
        <v>717.0</v>
      </c>
    </row>
    <row r="4485">
      <c r="B4485" s="2013">
        <v>4483.0</v>
      </c>
      <c r="C4485" s="2013">
        <v>538.0</v>
      </c>
      <c r="D4485" s="2013">
        <v>1075.0</v>
      </c>
      <c r="E4485" s="2013">
        <v>717.0</v>
      </c>
      <c r="F4485" s="2013">
        <v>717.0</v>
      </c>
      <c r="G4485" s="2013">
        <v>718.0</v>
      </c>
      <c r="H4485" s="2013">
        <v>718.0</v>
      </c>
    </row>
    <row r="4486">
      <c r="B4486" s="2013">
        <v>4484.0</v>
      </c>
      <c r="C4486" s="2013">
        <v>538.0</v>
      </c>
      <c r="D4486" s="2013">
        <v>1076.0</v>
      </c>
      <c r="E4486" s="2013">
        <v>717.0</v>
      </c>
      <c r="F4486" s="2013">
        <v>717.0</v>
      </c>
      <c r="G4486" s="2013">
        <v>718.0</v>
      </c>
      <c r="H4486" s="2013">
        <v>718.0</v>
      </c>
    </row>
    <row r="4487">
      <c r="B4487" s="2013">
        <v>4485.0</v>
      </c>
      <c r="C4487" s="2013">
        <v>538.0</v>
      </c>
      <c r="D4487" s="2013">
        <v>1077.0</v>
      </c>
      <c r="E4487" s="2013">
        <v>717.0</v>
      </c>
      <c r="F4487" s="2013">
        <v>717.0</v>
      </c>
      <c r="G4487" s="2013">
        <v>718.0</v>
      </c>
      <c r="H4487" s="2013">
        <v>718.0</v>
      </c>
    </row>
    <row r="4488">
      <c r="B4488" s="2013">
        <v>4486.0</v>
      </c>
      <c r="C4488" s="2013">
        <v>538.0</v>
      </c>
      <c r="D4488" s="2013">
        <v>1076.0</v>
      </c>
      <c r="E4488" s="2013">
        <v>718.0</v>
      </c>
      <c r="F4488" s="2013">
        <v>718.0</v>
      </c>
      <c r="G4488" s="2013">
        <v>718.0</v>
      </c>
      <c r="H4488" s="2013">
        <v>718.0</v>
      </c>
    </row>
    <row r="4489">
      <c r="B4489" s="2013">
        <v>4487.0</v>
      </c>
      <c r="C4489" s="2013">
        <v>538.0</v>
      </c>
      <c r="D4489" s="2013">
        <v>1077.0</v>
      </c>
      <c r="E4489" s="2013">
        <v>718.0</v>
      </c>
      <c r="F4489" s="2013">
        <v>718.0</v>
      </c>
      <c r="G4489" s="2013">
        <v>718.0</v>
      </c>
      <c r="H4489" s="2013">
        <v>718.0</v>
      </c>
    </row>
    <row r="4490">
      <c r="B4490" s="2013">
        <v>4488.0</v>
      </c>
      <c r="C4490" s="2013">
        <v>539.0</v>
      </c>
      <c r="D4490" s="2013">
        <v>1077.0</v>
      </c>
      <c r="E4490" s="2013">
        <v>718.0</v>
      </c>
      <c r="F4490" s="2013">
        <v>718.0</v>
      </c>
      <c r="G4490" s="2013">
        <v>718.0</v>
      </c>
      <c r="H4490" s="2013">
        <v>718.0</v>
      </c>
    </row>
    <row r="4491">
      <c r="B4491" s="2013">
        <v>4489.0</v>
      </c>
      <c r="C4491" s="2013">
        <v>539.0</v>
      </c>
      <c r="D4491" s="2013">
        <v>1078.0</v>
      </c>
      <c r="E4491" s="2013">
        <v>718.0</v>
      </c>
      <c r="F4491" s="2013">
        <v>718.0</v>
      </c>
      <c r="G4491" s="2013">
        <v>718.0</v>
      </c>
      <c r="H4491" s="2013">
        <v>718.0</v>
      </c>
    </row>
    <row r="4492">
      <c r="B4492" s="2013">
        <v>4490.0</v>
      </c>
      <c r="C4492" s="2013">
        <v>539.0</v>
      </c>
      <c r="D4492" s="2013">
        <v>1077.0</v>
      </c>
      <c r="E4492" s="2013">
        <v>718.0</v>
      </c>
      <c r="F4492" s="2013">
        <v>718.0</v>
      </c>
      <c r="G4492" s="2013">
        <v>719.0</v>
      </c>
      <c r="H4492" s="2013">
        <v>719.0</v>
      </c>
    </row>
    <row r="4493">
      <c r="B4493" s="2013">
        <v>4491.0</v>
      </c>
      <c r="C4493" s="2013">
        <v>539.0</v>
      </c>
      <c r="D4493" s="2013">
        <v>1078.0</v>
      </c>
      <c r="E4493" s="2013">
        <v>718.0</v>
      </c>
      <c r="F4493" s="2013">
        <v>718.0</v>
      </c>
      <c r="G4493" s="2013">
        <v>719.0</v>
      </c>
      <c r="H4493" s="2013">
        <v>719.0</v>
      </c>
    </row>
    <row r="4494">
      <c r="B4494" s="2013">
        <v>4492.0</v>
      </c>
      <c r="C4494" s="2013">
        <v>539.0</v>
      </c>
      <c r="D4494" s="2013">
        <v>1079.0</v>
      </c>
      <c r="E4494" s="2013">
        <v>718.0</v>
      </c>
      <c r="F4494" s="2013">
        <v>718.0</v>
      </c>
      <c r="G4494" s="2013">
        <v>719.0</v>
      </c>
      <c r="H4494" s="2013">
        <v>719.0</v>
      </c>
    </row>
    <row r="4495">
      <c r="B4495" s="2013">
        <v>4493.0</v>
      </c>
      <c r="C4495" s="2013">
        <v>539.0</v>
      </c>
      <c r="D4495" s="2013">
        <v>1078.0</v>
      </c>
      <c r="E4495" s="2013">
        <v>719.0</v>
      </c>
      <c r="F4495" s="2013">
        <v>719.0</v>
      </c>
      <c r="G4495" s="2013">
        <v>719.0</v>
      </c>
      <c r="H4495" s="2013">
        <v>719.0</v>
      </c>
    </row>
    <row r="4496">
      <c r="B4496" s="2013">
        <v>4494.0</v>
      </c>
      <c r="C4496" s="2013">
        <v>539.0</v>
      </c>
      <c r="D4496" s="2013">
        <v>1079.0</v>
      </c>
      <c r="E4496" s="2013">
        <v>719.0</v>
      </c>
      <c r="F4496" s="2013">
        <v>719.0</v>
      </c>
      <c r="G4496" s="2013">
        <v>719.0</v>
      </c>
      <c r="H4496" s="2013">
        <v>719.0</v>
      </c>
    </row>
    <row r="4497">
      <c r="B4497" s="2013">
        <v>4495.0</v>
      </c>
      <c r="C4497" s="2013">
        <v>540.0</v>
      </c>
      <c r="D4497" s="2013">
        <v>1079.0</v>
      </c>
      <c r="E4497" s="2013">
        <v>719.0</v>
      </c>
      <c r="F4497" s="2013">
        <v>719.0</v>
      </c>
      <c r="G4497" s="2013">
        <v>719.0</v>
      </c>
      <c r="H4497" s="2013">
        <v>719.0</v>
      </c>
    </row>
    <row r="4498">
      <c r="B4498" s="2013">
        <v>4496.0</v>
      </c>
      <c r="C4498" s="2013">
        <v>539.0</v>
      </c>
      <c r="D4498" s="2013">
        <v>1079.0</v>
      </c>
      <c r="E4498" s="2013">
        <v>719.0</v>
      </c>
      <c r="F4498" s="2013">
        <v>719.0</v>
      </c>
      <c r="G4498" s="2013">
        <v>720.0</v>
      </c>
      <c r="H4498" s="2013">
        <v>720.0</v>
      </c>
    </row>
    <row r="4499">
      <c r="B4499" s="2013">
        <v>4497.0</v>
      </c>
      <c r="C4499" s="2013">
        <v>540.0</v>
      </c>
      <c r="D4499" s="2013">
        <v>1079.0</v>
      </c>
      <c r="E4499" s="2013">
        <v>719.0</v>
      </c>
      <c r="F4499" s="2013">
        <v>719.0</v>
      </c>
      <c r="G4499" s="2013">
        <v>720.0</v>
      </c>
      <c r="H4499" s="2013">
        <v>720.0</v>
      </c>
    </row>
    <row r="4500">
      <c r="B4500" s="2013">
        <v>4498.0</v>
      </c>
      <c r="C4500" s="2013">
        <v>539.0</v>
      </c>
      <c r="D4500" s="2013">
        <v>1079.0</v>
      </c>
      <c r="E4500" s="2013">
        <v>720.0</v>
      </c>
      <c r="F4500" s="2013">
        <v>720.0</v>
      </c>
      <c r="G4500" s="2013">
        <v>720.0</v>
      </c>
      <c r="H4500" s="2013">
        <v>720.0</v>
      </c>
    </row>
    <row r="4501">
      <c r="B4501" s="2013">
        <v>4499.0</v>
      </c>
      <c r="C4501" s="2013">
        <v>540.0</v>
      </c>
      <c r="D4501" s="2013">
        <v>1079.0</v>
      </c>
      <c r="E4501" s="2013">
        <v>720.0</v>
      </c>
      <c r="F4501" s="2013">
        <v>720.0</v>
      </c>
      <c r="G4501" s="2013">
        <v>720.0</v>
      </c>
      <c r="H4501" s="2013">
        <v>720.0</v>
      </c>
    </row>
    <row r="4502">
      <c r="B4502" s="2013">
        <v>4500.0</v>
      </c>
      <c r="C4502" s="2013">
        <v>540.0</v>
      </c>
      <c r="D4502" s="2013">
        <v>1080.0</v>
      </c>
      <c r="E4502" s="2013">
        <v>720.0</v>
      </c>
      <c r="F4502" s="2013">
        <v>720.0</v>
      </c>
      <c r="G4502" s="2013">
        <v>720.0</v>
      </c>
      <c r="H4502" s="2013">
        <v>720.0</v>
      </c>
    </row>
    <row r="4503">
      <c r="B4503" s="2013">
        <v>4501.0</v>
      </c>
      <c r="C4503" s="2013">
        <v>540.0</v>
      </c>
      <c r="D4503" s="2013">
        <v>1081.0</v>
      </c>
      <c r="E4503" s="2013">
        <v>720.0</v>
      </c>
      <c r="F4503" s="2013">
        <v>720.0</v>
      </c>
      <c r="G4503" s="2013">
        <v>720.0</v>
      </c>
      <c r="H4503" s="2013">
        <v>720.0</v>
      </c>
    </row>
    <row r="4504">
      <c r="B4504" s="2013">
        <v>4502.0</v>
      </c>
      <c r="C4504" s="2013">
        <v>541.0</v>
      </c>
      <c r="D4504" s="2013">
        <v>1081.0</v>
      </c>
      <c r="E4504" s="2013">
        <v>720.0</v>
      </c>
      <c r="F4504" s="2013">
        <v>720.0</v>
      </c>
      <c r="G4504" s="2013">
        <v>720.0</v>
      </c>
      <c r="H4504" s="2013">
        <v>720.0</v>
      </c>
    </row>
    <row r="4505">
      <c r="B4505" s="2013">
        <v>4503.0</v>
      </c>
      <c r="C4505" s="2013">
        <v>540.0</v>
      </c>
      <c r="D4505" s="2013">
        <v>1081.0</v>
      </c>
      <c r="E4505" s="2013">
        <v>720.0</v>
      </c>
      <c r="F4505" s="2013">
        <v>720.0</v>
      </c>
      <c r="G4505" s="2013">
        <v>721.0</v>
      </c>
      <c r="H4505" s="2013">
        <v>721.0</v>
      </c>
    </row>
    <row r="4506">
      <c r="B4506" s="2013">
        <v>4504.0</v>
      </c>
      <c r="C4506" s="2013">
        <v>541.0</v>
      </c>
      <c r="D4506" s="2013">
        <v>1081.0</v>
      </c>
      <c r="E4506" s="2013">
        <v>720.0</v>
      </c>
      <c r="F4506" s="2013">
        <v>720.0</v>
      </c>
      <c r="G4506" s="2013">
        <v>721.0</v>
      </c>
      <c r="H4506" s="2013">
        <v>721.0</v>
      </c>
    </row>
    <row r="4507">
      <c r="B4507" s="2013">
        <v>4505.0</v>
      </c>
      <c r="C4507" s="2013">
        <v>540.0</v>
      </c>
      <c r="D4507" s="2013">
        <v>1081.0</v>
      </c>
      <c r="E4507" s="2013">
        <v>721.0</v>
      </c>
      <c r="F4507" s="2013">
        <v>721.0</v>
      </c>
      <c r="G4507" s="2013">
        <v>721.0</v>
      </c>
      <c r="H4507" s="2013">
        <v>721.0</v>
      </c>
    </row>
    <row r="4508">
      <c r="B4508" s="2013">
        <v>4506.0</v>
      </c>
      <c r="C4508" s="2013">
        <v>541.0</v>
      </c>
      <c r="D4508" s="2013">
        <v>1081.0</v>
      </c>
      <c r="E4508" s="2013">
        <v>721.0</v>
      </c>
      <c r="F4508" s="2013">
        <v>721.0</v>
      </c>
      <c r="G4508" s="2013">
        <v>721.0</v>
      </c>
      <c r="H4508" s="2013">
        <v>721.0</v>
      </c>
    </row>
    <row r="4509">
      <c r="B4509" s="2013">
        <v>4507.0</v>
      </c>
      <c r="C4509" s="2013">
        <v>541.0</v>
      </c>
      <c r="D4509" s="2013">
        <v>1082.0</v>
      </c>
      <c r="E4509" s="2013">
        <v>721.0</v>
      </c>
      <c r="F4509" s="2013">
        <v>721.0</v>
      </c>
      <c r="G4509" s="2013">
        <v>721.0</v>
      </c>
      <c r="H4509" s="2013">
        <v>721.0</v>
      </c>
    </row>
    <row r="4510">
      <c r="B4510" s="2013">
        <v>4508.0</v>
      </c>
      <c r="C4510" s="2013">
        <v>541.0</v>
      </c>
      <c r="D4510" s="2013">
        <v>1081.0</v>
      </c>
      <c r="E4510" s="2013">
        <v>721.0</v>
      </c>
      <c r="F4510" s="2013">
        <v>721.0</v>
      </c>
      <c r="G4510" s="2013">
        <v>722.0</v>
      </c>
      <c r="H4510" s="2013">
        <v>722.0</v>
      </c>
    </row>
    <row r="4511">
      <c r="B4511" s="2013">
        <v>4509.0</v>
      </c>
      <c r="C4511" s="2013">
        <v>541.0</v>
      </c>
      <c r="D4511" s="2013">
        <v>1082.0</v>
      </c>
      <c r="E4511" s="2013">
        <v>721.0</v>
      </c>
      <c r="F4511" s="2013">
        <v>721.0</v>
      </c>
      <c r="G4511" s="2013">
        <v>722.0</v>
      </c>
      <c r="H4511" s="2013">
        <v>722.0</v>
      </c>
    </row>
    <row r="4512">
      <c r="B4512" s="2013">
        <v>4510.0</v>
      </c>
      <c r="C4512" s="2013">
        <v>541.0</v>
      </c>
      <c r="D4512" s="2013">
        <v>1083.0</v>
      </c>
      <c r="E4512" s="2013">
        <v>721.0</v>
      </c>
      <c r="F4512" s="2013">
        <v>721.0</v>
      </c>
      <c r="G4512" s="2013">
        <v>722.0</v>
      </c>
      <c r="H4512" s="2013">
        <v>722.0</v>
      </c>
    </row>
    <row r="4513">
      <c r="B4513" s="2013">
        <v>4511.0</v>
      </c>
      <c r="C4513" s="2013">
        <v>541.0</v>
      </c>
      <c r="D4513" s="2013">
        <v>1082.0</v>
      </c>
      <c r="E4513" s="2013">
        <v>722.0</v>
      </c>
      <c r="F4513" s="2013">
        <v>722.0</v>
      </c>
      <c r="G4513" s="2013">
        <v>722.0</v>
      </c>
      <c r="H4513" s="2013">
        <v>722.0</v>
      </c>
    </row>
    <row r="4514">
      <c r="B4514" s="2013">
        <v>4512.0</v>
      </c>
      <c r="C4514" s="2013">
        <v>541.0</v>
      </c>
      <c r="D4514" s="2013">
        <v>1083.0</v>
      </c>
      <c r="E4514" s="2013">
        <v>722.0</v>
      </c>
      <c r="F4514" s="2013">
        <v>722.0</v>
      </c>
      <c r="G4514" s="2013">
        <v>722.0</v>
      </c>
      <c r="H4514" s="2013">
        <v>722.0</v>
      </c>
    </row>
    <row r="4515">
      <c r="B4515" s="2013">
        <v>4513.0</v>
      </c>
      <c r="C4515" s="2013">
        <v>542.0</v>
      </c>
      <c r="D4515" s="2013">
        <v>1083.0</v>
      </c>
      <c r="E4515" s="2013">
        <v>722.0</v>
      </c>
      <c r="F4515" s="2013">
        <v>722.0</v>
      </c>
      <c r="G4515" s="2013">
        <v>722.0</v>
      </c>
      <c r="H4515" s="2013">
        <v>722.0</v>
      </c>
    </row>
    <row r="4516">
      <c r="B4516" s="2013">
        <v>4514.0</v>
      </c>
      <c r="C4516" s="2013">
        <v>542.0</v>
      </c>
      <c r="D4516" s="2013">
        <v>1084.0</v>
      </c>
      <c r="E4516" s="2013">
        <v>722.0</v>
      </c>
      <c r="F4516" s="2013">
        <v>722.0</v>
      </c>
      <c r="G4516" s="2013">
        <v>722.0</v>
      </c>
      <c r="H4516" s="2013">
        <v>722.0</v>
      </c>
    </row>
    <row r="4517">
      <c r="B4517" s="2013">
        <v>4515.0</v>
      </c>
      <c r="C4517" s="2013">
        <v>542.0</v>
      </c>
      <c r="D4517" s="2013">
        <v>1083.0</v>
      </c>
      <c r="E4517" s="2013">
        <v>722.0</v>
      </c>
      <c r="F4517" s="2013">
        <v>722.0</v>
      </c>
      <c r="G4517" s="2013">
        <v>723.0</v>
      </c>
      <c r="H4517" s="2013">
        <v>723.0</v>
      </c>
    </row>
    <row r="4518">
      <c r="B4518" s="2013">
        <v>4516.0</v>
      </c>
      <c r="C4518" s="2013">
        <v>542.0</v>
      </c>
      <c r="D4518" s="2013">
        <v>1084.0</v>
      </c>
      <c r="E4518" s="2013">
        <v>722.0</v>
      </c>
      <c r="F4518" s="2013">
        <v>722.0</v>
      </c>
      <c r="G4518" s="2013">
        <v>723.0</v>
      </c>
      <c r="H4518" s="2013">
        <v>723.0</v>
      </c>
    </row>
    <row r="4519">
      <c r="B4519" s="2013">
        <v>4517.0</v>
      </c>
      <c r="C4519" s="2013">
        <v>542.0</v>
      </c>
      <c r="D4519" s="2013">
        <v>1085.0</v>
      </c>
      <c r="E4519" s="2013">
        <v>722.0</v>
      </c>
      <c r="F4519" s="2013">
        <v>722.0</v>
      </c>
      <c r="G4519" s="2013">
        <v>723.0</v>
      </c>
      <c r="H4519" s="2013">
        <v>723.0</v>
      </c>
    </row>
    <row r="4520">
      <c r="B4520" s="2013">
        <v>4518.0</v>
      </c>
      <c r="C4520" s="2013">
        <v>542.0</v>
      </c>
      <c r="D4520" s="2013">
        <v>1084.0</v>
      </c>
      <c r="E4520" s="2013">
        <v>723.0</v>
      </c>
      <c r="F4520" s="2013">
        <v>723.0</v>
      </c>
      <c r="G4520" s="2013">
        <v>723.0</v>
      </c>
      <c r="H4520" s="2013">
        <v>723.0</v>
      </c>
    </row>
    <row r="4521">
      <c r="B4521" s="2013">
        <v>4519.0</v>
      </c>
      <c r="C4521" s="2013">
        <v>542.0</v>
      </c>
      <c r="D4521" s="2013">
        <v>1085.0</v>
      </c>
      <c r="E4521" s="2013">
        <v>723.0</v>
      </c>
      <c r="F4521" s="2013">
        <v>723.0</v>
      </c>
      <c r="G4521" s="2013">
        <v>723.0</v>
      </c>
      <c r="H4521" s="2013">
        <v>723.0</v>
      </c>
    </row>
    <row r="4522">
      <c r="B4522" s="2013">
        <v>4520.0</v>
      </c>
      <c r="C4522" s="2013">
        <v>543.0</v>
      </c>
      <c r="D4522" s="2013">
        <v>1085.0</v>
      </c>
      <c r="E4522" s="2013">
        <v>723.0</v>
      </c>
      <c r="F4522" s="2013">
        <v>723.0</v>
      </c>
      <c r="G4522" s="2013">
        <v>723.0</v>
      </c>
      <c r="H4522" s="2013">
        <v>723.0</v>
      </c>
    </row>
    <row r="4523">
      <c r="B4523" s="2013">
        <v>4521.0</v>
      </c>
      <c r="C4523" s="2013">
        <v>542.0</v>
      </c>
      <c r="D4523" s="2013">
        <v>1085.0</v>
      </c>
      <c r="E4523" s="2013">
        <v>723.0</v>
      </c>
      <c r="F4523" s="2013">
        <v>723.0</v>
      </c>
      <c r="G4523" s="2013">
        <v>724.0</v>
      </c>
      <c r="H4523" s="2013">
        <v>724.0</v>
      </c>
    </row>
    <row r="4524">
      <c r="B4524" s="2013">
        <v>4522.0</v>
      </c>
      <c r="C4524" s="2013">
        <v>543.0</v>
      </c>
      <c r="D4524" s="2013">
        <v>1085.0</v>
      </c>
      <c r="E4524" s="2013">
        <v>723.0</v>
      </c>
      <c r="F4524" s="2013">
        <v>723.0</v>
      </c>
      <c r="G4524" s="2013">
        <v>724.0</v>
      </c>
      <c r="H4524" s="2013">
        <v>724.0</v>
      </c>
    </row>
    <row r="4525">
      <c r="B4525" s="2013">
        <v>4523.0</v>
      </c>
      <c r="C4525" s="2013">
        <v>542.0</v>
      </c>
      <c r="D4525" s="2013">
        <v>1085.0</v>
      </c>
      <c r="E4525" s="2013">
        <v>724.0</v>
      </c>
      <c r="F4525" s="2013">
        <v>724.0</v>
      </c>
      <c r="G4525" s="2013">
        <v>724.0</v>
      </c>
      <c r="H4525" s="2013">
        <v>724.0</v>
      </c>
    </row>
    <row r="4526">
      <c r="B4526" s="2013">
        <v>4524.0</v>
      </c>
      <c r="C4526" s="2013">
        <v>543.0</v>
      </c>
      <c r="D4526" s="2013">
        <v>1085.0</v>
      </c>
      <c r="E4526" s="2013">
        <v>724.0</v>
      </c>
      <c r="F4526" s="2013">
        <v>724.0</v>
      </c>
      <c r="G4526" s="2013">
        <v>724.0</v>
      </c>
      <c r="H4526" s="2013">
        <v>724.0</v>
      </c>
    </row>
    <row r="4527">
      <c r="B4527" s="2013">
        <v>4525.0</v>
      </c>
      <c r="C4527" s="2013">
        <v>543.0</v>
      </c>
      <c r="D4527" s="2013">
        <v>1086.0</v>
      </c>
      <c r="E4527" s="2013">
        <v>724.0</v>
      </c>
      <c r="F4527" s="2013">
        <v>724.0</v>
      </c>
      <c r="G4527" s="2013">
        <v>724.0</v>
      </c>
      <c r="H4527" s="2013">
        <v>724.0</v>
      </c>
    </row>
    <row r="4528">
      <c r="B4528" s="2013">
        <v>4526.0</v>
      </c>
      <c r="C4528" s="2013">
        <v>543.0</v>
      </c>
      <c r="D4528" s="2013">
        <v>1087.0</v>
      </c>
      <c r="E4528" s="2013">
        <v>724.0</v>
      </c>
      <c r="F4528" s="2013">
        <v>724.0</v>
      </c>
      <c r="G4528" s="2013">
        <v>724.0</v>
      </c>
      <c r="H4528" s="2013">
        <v>724.0</v>
      </c>
    </row>
    <row r="4529">
      <c r="B4529" s="2013">
        <v>4527.0</v>
      </c>
      <c r="C4529" s="2013">
        <v>544.0</v>
      </c>
      <c r="D4529" s="2013">
        <v>1087.0</v>
      </c>
      <c r="E4529" s="2013">
        <v>724.0</v>
      </c>
      <c r="F4529" s="2013">
        <v>724.0</v>
      </c>
      <c r="G4529" s="2013">
        <v>724.0</v>
      </c>
      <c r="H4529" s="2013">
        <v>724.0</v>
      </c>
    </row>
    <row r="4530">
      <c r="B4530" s="2013">
        <v>4528.0</v>
      </c>
      <c r="C4530" s="2013">
        <v>543.0</v>
      </c>
      <c r="D4530" s="2013">
        <v>1087.0</v>
      </c>
      <c r="E4530" s="2013">
        <v>724.0</v>
      </c>
      <c r="F4530" s="2013">
        <v>724.0</v>
      </c>
      <c r="G4530" s="2013">
        <v>725.0</v>
      </c>
      <c r="H4530" s="2013">
        <v>725.0</v>
      </c>
    </row>
    <row r="4531">
      <c r="B4531" s="2013">
        <v>4529.0</v>
      </c>
      <c r="C4531" s="2013">
        <v>544.0</v>
      </c>
      <c r="D4531" s="2013">
        <v>1087.0</v>
      </c>
      <c r="E4531" s="2013">
        <v>724.0</v>
      </c>
      <c r="F4531" s="2013">
        <v>724.0</v>
      </c>
      <c r="G4531" s="2013">
        <v>725.0</v>
      </c>
      <c r="H4531" s="2013">
        <v>725.0</v>
      </c>
    </row>
    <row r="4532">
      <c r="B4532" s="2013">
        <v>4530.0</v>
      </c>
      <c r="C4532" s="2013">
        <v>543.0</v>
      </c>
      <c r="D4532" s="2013">
        <v>1087.0</v>
      </c>
      <c r="E4532" s="2013">
        <v>725.0</v>
      </c>
      <c r="F4532" s="2013">
        <v>725.0</v>
      </c>
      <c r="G4532" s="2013">
        <v>725.0</v>
      </c>
      <c r="H4532" s="2013">
        <v>725.0</v>
      </c>
    </row>
    <row r="4533">
      <c r="B4533" s="2013">
        <v>4531.0</v>
      </c>
      <c r="C4533" s="2013">
        <v>544.0</v>
      </c>
      <c r="D4533" s="2013">
        <v>1087.0</v>
      </c>
      <c r="E4533" s="2013">
        <v>725.0</v>
      </c>
      <c r="F4533" s="2013">
        <v>725.0</v>
      </c>
      <c r="G4533" s="2013">
        <v>725.0</v>
      </c>
      <c r="H4533" s="2013">
        <v>725.0</v>
      </c>
    </row>
    <row r="4534">
      <c r="B4534" s="2013">
        <v>4532.0</v>
      </c>
      <c r="C4534" s="2013">
        <v>544.0</v>
      </c>
      <c r="D4534" s="2013">
        <v>1088.0</v>
      </c>
      <c r="E4534" s="2013">
        <v>725.0</v>
      </c>
      <c r="F4534" s="2013">
        <v>725.0</v>
      </c>
      <c r="G4534" s="2013">
        <v>725.0</v>
      </c>
      <c r="H4534" s="2013">
        <v>725.0</v>
      </c>
    </row>
    <row r="4535">
      <c r="B4535" s="2013">
        <v>4533.0</v>
      </c>
      <c r="C4535" s="2013">
        <v>544.0</v>
      </c>
      <c r="D4535" s="2013">
        <v>1087.0</v>
      </c>
      <c r="E4535" s="2013">
        <v>725.0</v>
      </c>
      <c r="F4535" s="2013">
        <v>725.0</v>
      </c>
      <c r="G4535" s="2013">
        <v>726.0</v>
      </c>
      <c r="H4535" s="2013">
        <v>726.0</v>
      </c>
    </row>
    <row r="4536">
      <c r="B4536" s="2013">
        <v>4534.0</v>
      </c>
      <c r="C4536" s="2013">
        <v>544.0</v>
      </c>
      <c r="D4536" s="2013">
        <v>1088.0</v>
      </c>
      <c r="E4536" s="2013">
        <v>725.0</v>
      </c>
      <c r="F4536" s="2013">
        <v>725.0</v>
      </c>
      <c r="G4536" s="2013">
        <v>726.0</v>
      </c>
      <c r="H4536" s="2013">
        <v>726.0</v>
      </c>
    </row>
    <row r="4537">
      <c r="B4537" s="2013">
        <v>4535.0</v>
      </c>
      <c r="C4537" s="2013">
        <v>544.0</v>
      </c>
      <c r="D4537" s="2013">
        <v>1089.0</v>
      </c>
      <c r="E4537" s="2013">
        <v>725.0</v>
      </c>
      <c r="F4537" s="2013">
        <v>725.0</v>
      </c>
      <c r="G4537" s="2013">
        <v>726.0</v>
      </c>
      <c r="H4537" s="2013">
        <v>726.0</v>
      </c>
    </row>
    <row r="4538">
      <c r="B4538" s="2013">
        <v>4536.0</v>
      </c>
      <c r="C4538" s="2013">
        <v>544.0</v>
      </c>
      <c r="D4538" s="2013">
        <v>1088.0</v>
      </c>
      <c r="E4538" s="2013">
        <v>726.0</v>
      </c>
      <c r="F4538" s="2013">
        <v>726.0</v>
      </c>
      <c r="G4538" s="2013">
        <v>726.0</v>
      </c>
      <c r="H4538" s="2013">
        <v>726.0</v>
      </c>
    </row>
    <row r="4539">
      <c r="B4539" s="2013">
        <v>4537.0</v>
      </c>
      <c r="C4539" s="2013">
        <v>544.0</v>
      </c>
      <c r="D4539" s="2013">
        <v>1089.0</v>
      </c>
      <c r="E4539" s="2013">
        <v>726.0</v>
      </c>
      <c r="F4539" s="2013">
        <v>726.0</v>
      </c>
      <c r="G4539" s="2013">
        <v>726.0</v>
      </c>
      <c r="H4539" s="2013">
        <v>726.0</v>
      </c>
    </row>
    <row r="4540">
      <c r="B4540" s="2013">
        <v>4538.0</v>
      </c>
      <c r="C4540" s="2013">
        <v>545.0</v>
      </c>
      <c r="D4540" s="2013">
        <v>1089.0</v>
      </c>
      <c r="E4540" s="2013">
        <v>726.0</v>
      </c>
      <c r="F4540" s="2013">
        <v>726.0</v>
      </c>
      <c r="G4540" s="2013">
        <v>726.0</v>
      </c>
      <c r="H4540" s="2013">
        <v>726.0</v>
      </c>
    </row>
    <row r="4541">
      <c r="B4541" s="2013">
        <v>4539.0</v>
      </c>
      <c r="C4541" s="2013">
        <v>545.0</v>
      </c>
      <c r="D4541" s="2013">
        <v>1090.0</v>
      </c>
      <c r="E4541" s="2013">
        <v>726.0</v>
      </c>
      <c r="F4541" s="2013">
        <v>726.0</v>
      </c>
      <c r="G4541" s="2013">
        <v>726.0</v>
      </c>
      <c r="H4541" s="2013">
        <v>726.0</v>
      </c>
    </row>
    <row r="4542">
      <c r="B4542" s="2013">
        <v>4540.0</v>
      </c>
      <c r="C4542" s="2013">
        <v>545.0</v>
      </c>
      <c r="D4542" s="2013">
        <v>1089.0</v>
      </c>
      <c r="E4542" s="2013">
        <v>726.0</v>
      </c>
      <c r="F4542" s="2013">
        <v>726.0</v>
      </c>
      <c r="G4542" s="2013">
        <v>727.0</v>
      </c>
      <c r="H4542" s="2013">
        <v>727.0</v>
      </c>
    </row>
    <row r="4543">
      <c r="B4543" s="2013">
        <v>4541.0</v>
      </c>
      <c r="C4543" s="2013">
        <v>545.0</v>
      </c>
      <c r="D4543" s="2013">
        <v>1090.0</v>
      </c>
      <c r="E4543" s="2013">
        <v>726.0</v>
      </c>
      <c r="F4543" s="2013">
        <v>726.0</v>
      </c>
      <c r="G4543" s="2013">
        <v>727.0</v>
      </c>
      <c r="H4543" s="2013">
        <v>727.0</v>
      </c>
    </row>
    <row r="4544">
      <c r="B4544" s="2013">
        <v>4542.0</v>
      </c>
      <c r="C4544" s="2013">
        <v>545.0</v>
      </c>
      <c r="D4544" s="2013">
        <v>1091.0</v>
      </c>
      <c r="E4544" s="2013">
        <v>726.0</v>
      </c>
      <c r="F4544" s="2013">
        <v>726.0</v>
      </c>
      <c r="G4544" s="2013">
        <v>727.0</v>
      </c>
      <c r="H4544" s="2013">
        <v>727.0</v>
      </c>
    </row>
    <row r="4545">
      <c r="B4545" s="2013">
        <v>4543.0</v>
      </c>
      <c r="C4545" s="2013">
        <v>545.0</v>
      </c>
      <c r="D4545" s="2013">
        <v>1090.0</v>
      </c>
      <c r="E4545" s="2013">
        <v>727.0</v>
      </c>
      <c r="F4545" s="2013">
        <v>727.0</v>
      </c>
      <c r="G4545" s="2013">
        <v>727.0</v>
      </c>
      <c r="H4545" s="2013">
        <v>727.0</v>
      </c>
    </row>
    <row r="4546">
      <c r="B4546" s="2013">
        <v>4544.0</v>
      </c>
      <c r="C4546" s="2013">
        <v>545.0</v>
      </c>
      <c r="D4546" s="2013">
        <v>1091.0</v>
      </c>
      <c r="E4546" s="2013">
        <v>727.0</v>
      </c>
      <c r="F4546" s="2013">
        <v>727.0</v>
      </c>
      <c r="G4546" s="2013">
        <v>727.0</v>
      </c>
      <c r="H4546" s="2013">
        <v>727.0</v>
      </c>
    </row>
    <row r="4547">
      <c r="B4547" s="2013">
        <v>4545.0</v>
      </c>
      <c r="C4547" s="2013">
        <v>546.0</v>
      </c>
      <c r="D4547" s="2013">
        <v>1091.0</v>
      </c>
      <c r="E4547" s="2013">
        <v>727.0</v>
      </c>
      <c r="F4547" s="2013">
        <v>727.0</v>
      </c>
      <c r="G4547" s="2013">
        <v>727.0</v>
      </c>
      <c r="H4547" s="2013">
        <v>727.0</v>
      </c>
    </row>
    <row r="4548">
      <c r="B4548" s="2013">
        <v>4546.0</v>
      </c>
      <c r="C4548" s="2013">
        <v>545.0</v>
      </c>
      <c r="D4548" s="2013">
        <v>1091.0</v>
      </c>
      <c r="E4548" s="2013">
        <v>727.0</v>
      </c>
      <c r="F4548" s="2013">
        <v>727.0</v>
      </c>
      <c r="G4548" s="2013">
        <v>728.0</v>
      </c>
      <c r="H4548" s="2013">
        <v>728.0</v>
      </c>
    </row>
    <row r="4549">
      <c r="B4549" s="2013">
        <v>4547.0</v>
      </c>
      <c r="C4549" s="2013">
        <v>546.0</v>
      </c>
      <c r="D4549" s="2013">
        <v>1091.0</v>
      </c>
      <c r="E4549" s="2013">
        <v>727.0</v>
      </c>
      <c r="F4549" s="2013">
        <v>727.0</v>
      </c>
      <c r="G4549" s="2013">
        <v>728.0</v>
      </c>
      <c r="H4549" s="2013">
        <v>728.0</v>
      </c>
    </row>
    <row r="4550">
      <c r="B4550" s="2013">
        <v>4548.0</v>
      </c>
      <c r="C4550" s="2013">
        <v>545.0</v>
      </c>
      <c r="D4550" s="2013">
        <v>1091.0</v>
      </c>
      <c r="E4550" s="2013">
        <v>728.0</v>
      </c>
      <c r="F4550" s="2013">
        <v>728.0</v>
      </c>
      <c r="G4550" s="2013">
        <v>728.0</v>
      </c>
      <c r="H4550" s="2013">
        <v>728.0</v>
      </c>
    </row>
    <row r="4551">
      <c r="B4551" s="2013">
        <v>4549.0</v>
      </c>
      <c r="C4551" s="2013">
        <v>546.0</v>
      </c>
      <c r="D4551" s="2013">
        <v>1091.0</v>
      </c>
      <c r="E4551" s="2013">
        <v>728.0</v>
      </c>
      <c r="F4551" s="2013">
        <v>728.0</v>
      </c>
      <c r="G4551" s="2013">
        <v>728.0</v>
      </c>
      <c r="H4551" s="2013">
        <v>728.0</v>
      </c>
    </row>
    <row r="4552">
      <c r="B4552" s="2013">
        <v>4550.0</v>
      </c>
      <c r="C4552" s="2013">
        <v>546.0</v>
      </c>
      <c r="D4552" s="2013">
        <v>1092.0</v>
      </c>
      <c r="E4552" s="2013">
        <v>728.0</v>
      </c>
      <c r="F4552" s="2013">
        <v>728.0</v>
      </c>
      <c r="G4552" s="2013">
        <v>728.0</v>
      </c>
      <c r="H4552" s="2013">
        <v>728.0</v>
      </c>
    </row>
    <row r="4553">
      <c r="B4553" s="2013">
        <v>4551.0</v>
      </c>
      <c r="C4553" s="2013">
        <v>546.0</v>
      </c>
      <c r="D4553" s="2013">
        <v>1093.0</v>
      </c>
      <c r="E4553" s="2013">
        <v>728.0</v>
      </c>
      <c r="F4553" s="2013">
        <v>728.0</v>
      </c>
      <c r="G4553" s="2013">
        <v>728.0</v>
      </c>
      <c r="H4553" s="2013">
        <v>728.0</v>
      </c>
    </row>
    <row r="4554">
      <c r="B4554" s="2013">
        <v>4552.0</v>
      </c>
      <c r="C4554" s="2013">
        <v>547.0</v>
      </c>
      <c r="D4554" s="2013">
        <v>1093.0</v>
      </c>
      <c r="E4554" s="2013">
        <v>728.0</v>
      </c>
      <c r="F4554" s="2013">
        <v>728.0</v>
      </c>
      <c r="G4554" s="2013">
        <v>728.0</v>
      </c>
      <c r="H4554" s="2013">
        <v>728.0</v>
      </c>
    </row>
    <row r="4555">
      <c r="B4555" s="2013">
        <v>4553.0</v>
      </c>
      <c r="C4555" s="2013">
        <v>546.0</v>
      </c>
      <c r="D4555" s="2013">
        <v>1093.0</v>
      </c>
      <c r="E4555" s="2013">
        <v>728.0</v>
      </c>
      <c r="F4555" s="2013">
        <v>728.0</v>
      </c>
      <c r="G4555" s="2013">
        <v>729.0</v>
      </c>
      <c r="H4555" s="2013">
        <v>729.0</v>
      </c>
    </row>
    <row r="4556">
      <c r="B4556" s="2013">
        <v>4554.0</v>
      </c>
      <c r="C4556" s="2013">
        <v>547.0</v>
      </c>
      <c r="D4556" s="2013">
        <v>1093.0</v>
      </c>
      <c r="E4556" s="2013">
        <v>728.0</v>
      </c>
      <c r="F4556" s="2013">
        <v>728.0</v>
      </c>
      <c r="G4556" s="2013">
        <v>729.0</v>
      </c>
      <c r="H4556" s="2013">
        <v>729.0</v>
      </c>
    </row>
    <row r="4557">
      <c r="B4557" s="2013">
        <v>4555.0</v>
      </c>
      <c r="C4557" s="2013">
        <v>546.0</v>
      </c>
      <c r="D4557" s="2013">
        <v>1093.0</v>
      </c>
      <c r="E4557" s="2013">
        <v>729.0</v>
      </c>
      <c r="F4557" s="2013">
        <v>729.0</v>
      </c>
      <c r="G4557" s="2013">
        <v>729.0</v>
      </c>
      <c r="H4557" s="2013">
        <v>729.0</v>
      </c>
    </row>
    <row r="4558">
      <c r="B4558" s="2013">
        <v>4556.0</v>
      </c>
      <c r="C4558" s="2013">
        <v>547.0</v>
      </c>
      <c r="D4558" s="2013">
        <v>1093.0</v>
      </c>
      <c r="E4558" s="2013">
        <v>729.0</v>
      </c>
      <c r="F4558" s="2013">
        <v>729.0</v>
      </c>
      <c r="G4558" s="2013">
        <v>729.0</v>
      </c>
      <c r="H4558" s="2013">
        <v>729.0</v>
      </c>
    </row>
    <row r="4559">
      <c r="B4559" s="2013">
        <v>4557.0</v>
      </c>
      <c r="C4559" s="2013">
        <v>547.0</v>
      </c>
      <c r="D4559" s="2013">
        <v>1094.0</v>
      </c>
      <c r="E4559" s="2013">
        <v>729.0</v>
      </c>
      <c r="F4559" s="2013">
        <v>729.0</v>
      </c>
      <c r="G4559" s="2013">
        <v>729.0</v>
      </c>
      <c r="H4559" s="2013">
        <v>729.0</v>
      </c>
    </row>
    <row r="4560">
      <c r="B4560" s="2013">
        <v>4558.0</v>
      </c>
      <c r="C4560" s="2013">
        <v>547.0</v>
      </c>
      <c r="D4560" s="2013">
        <v>1093.0</v>
      </c>
      <c r="E4560" s="2013">
        <v>729.0</v>
      </c>
      <c r="F4560" s="2013">
        <v>729.0</v>
      </c>
      <c r="G4560" s="2013">
        <v>730.0</v>
      </c>
      <c r="H4560" s="2013">
        <v>730.0</v>
      </c>
    </row>
    <row r="4561">
      <c r="B4561" s="2013">
        <v>4559.0</v>
      </c>
      <c r="C4561" s="2013">
        <v>547.0</v>
      </c>
      <c r="D4561" s="2013">
        <v>1094.0</v>
      </c>
      <c r="E4561" s="2013">
        <v>729.0</v>
      </c>
      <c r="F4561" s="2013">
        <v>729.0</v>
      </c>
      <c r="G4561" s="2013">
        <v>730.0</v>
      </c>
      <c r="H4561" s="2013">
        <v>730.0</v>
      </c>
    </row>
    <row r="4562">
      <c r="B4562" s="2013">
        <v>4560.0</v>
      </c>
      <c r="C4562" s="2013">
        <v>547.0</v>
      </c>
      <c r="D4562" s="2013">
        <v>1095.0</v>
      </c>
      <c r="E4562" s="2013">
        <v>729.0</v>
      </c>
      <c r="F4562" s="2013">
        <v>729.0</v>
      </c>
      <c r="G4562" s="2013">
        <v>730.0</v>
      </c>
      <c r="H4562" s="2013">
        <v>730.0</v>
      </c>
    </row>
    <row r="4563">
      <c r="B4563" s="2013">
        <v>4561.0</v>
      </c>
      <c r="C4563" s="2013">
        <v>547.0</v>
      </c>
      <c r="D4563" s="2013">
        <v>1094.0</v>
      </c>
      <c r="E4563" s="2013">
        <v>730.0</v>
      </c>
      <c r="F4563" s="2013">
        <v>730.0</v>
      </c>
      <c r="G4563" s="2013">
        <v>730.0</v>
      </c>
      <c r="H4563" s="2013">
        <v>730.0</v>
      </c>
    </row>
    <row r="4564">
      <c r="B4564" s="2013">
        <v>4562.0</v>
      </c>
      <c r="C4564" s="2013">
        <v>547.0</v>
      </c>
      <c r="D4564" s="2013">
        <v>1095.0</v>
      </c>
      <c r="E4564" s="2013">
        <v>730.0</v>
      </c>
      <c r="F4564" s="2013">
        <v>730.0</v>
      </c>
      <c r="G4564" s="2013">
        <v>730.0</v>
      </c>
      <c r="H4564" s="2013">
        <v>730.0</v>
      </c>
    </row>
    <row r="4565">
      <c r="B4565" s="2013">
        <v>4563.0</v>
      </c>
      <c r="C4565" s="2013">
        <v>548.0</v>
      </c>
      <c r="D4565" s="2013">
        <v>1095.0</v>
      </c>
      <c r="E4565" s="2013">
        <v>730.0</v>
      </c>
      <c r="F4565" s="2013">
        <v>730.0</v>
      </c>
      <c r="G4565" s="2013">
        <v>730.0</v>
      </c>
      <c r="H4565" s="2013">
        <v>730.0</v>
      </c>
    </row>
    <row r="4566">
      <c r="B4566" s="2013">
        <v>4564.0</v>
      </c>
      <c r="C4566" s="2013">
        <v>548.0</v>
      </c>
      <c r="D4566" s="2013">
        <v>1096.0</v>
      </c>
      <c r="E4566" s="2013">
        <v>730.0</v>
      </c>
      <c r="F4566" s="2013">
        <v>730.0</v>
      </c>
      <c r="G4566" s="2013">
        <v>730.0</v>
      </c>
      <c r="H4566" s="2013">
        <v>730.0</v>
      </c>
    </row>
    <row r="4567">
      <c r="B4567" s="2013">
        <v>4565.0</v>
      </c>
      <c r="C4567" s="2013">
        <v>548.0</v>
      </c>
      <c r="D4567" s="2013">
        <v>1095.0</v>
      </c>
      <c r="E4567" s="2013">
        <v>730.0</v>
      </c>
      <c r="F4567" s="2013">
        <v>730.0</v>
      </c>
      <c r="G4567" s="2013">
        <v>731.0</v>
      </c>
      <c r="H4567" s="2013">
        <v>731.0</v>
      </c>
    </row>
    <row r="4568">
      <c r="B4568" s="2013">
        <v>4566.0</v>
      </c>
      <c r="C4568" s="2013">
        <v>548.0</v>
      </c>
      <c r="D4568" s="2013">
        <v>1096.0</v>
      </c>
      <c r="E4568" s="2013">
        <v>730.0</v>
      </c>
      <c r="F4568" s="2013">
        <v>730.0</v>
      </c>
      <c r="G4568" s="2013">
        <v>731.0</v>
      </c>
      <c r="H4568" s="2013">
        <v>731.0</v>
      </c>
    </row>
    <row r="4569">
      <c r="B4569" s="2013">
        <v>4567.0</v>
      </c>
      <c r="C4569" s="2013">
        <v>548.0</v>
      </c>
      <c r="D4569" s="2013">
        <v>1097.0</v>
      </c>
      <c r="E4569" s="2013">
        <v>730.0</v>
      </c>
      <c r="F4569" s="2013">
        <v>730.0</v>
      </c>
      <c r="G4569" s="2013">
        <v>731.0</v>
      </c>
      <c r="H4569" s="2013">
        <v>731.0</v>
      </c>
    </row>
    <row r="4570">
      <c r="B4570" s="2013">
        <v>4568.0</v>
      </c>
      <c r="C4570" s="2013">
        <v>548.0</v>
      </c>
      <c r="D4570" s="2013">
        <v>1096.0</v>
      </c>
      <c r="E4570" s="2013">
        <v>731.0</v>
      </c>
      <c r="F4570" s="2013">
        <v>731.0</v>
      </c>
      <c r="G4570" s="2013">
        <v>731.0</v>
      </c>
      <c r="H4570" s="2013">
        <v>731.0</v>
      </c>
    </row>
    <row r="4571">
      <c r="B4571" s="2013">
        <v>4569.0</v>
      </c>
      <c r="C4571" s="2013">
        <v>548.0</v>
      </c>
      <c r="D4571" s="2013">
        <v>1097.0</v>
      </c>
      <c r="E4571" s="2013">
        <v>731.0</v>
      </c>
      <c r="F4571" s="2013">
        <v>731.0</v>
      </c>
      <c r="G4571" s="2013">
        <v>731.0</v>
      </c>
      <c r="H4571" s="2013">
        <v>731.0</v>
      </c>
    </row>
    <row r="4572">
      <c r="B4572" s="2013">
        <v>4570.0</v>
      </c>
      <c r="C4572" s="2013">
        <v>549.0</v>
      </c>
      <c r="D4572" s="2013">
        <v>1097.0</v>
      </c>
      <c r="E4572" s="2013">
        <v>731.0</v>
      </c>
      <c r="F4572" s="2013">
        <v>731.0</v>
      </c>
      <c r="G4572" s="2013">
        <v>731.0</v>
      </c>
      <c r="H4572" s="2013">
        <v>731.0</v>
      </c>
    </row>
    <row r="4573">
      <c r="B4573" s="2013">
        <v>4571.0</v>
      </c>
      <c r="C4573" s="2013">
        <v>548.0</v>
      </c>
      <c r="D4573" s="2013">
        <v>1097.0</v>
      </c>
      <c r="E4573" s="2013">
        <v>731.0</v>
      </c>
      <c r="F4573" s="2013">
        <v>731.0</v>
      </c>
      <c r="G4573" s="2013">
        <v>732.0</v>
      </c>
      <c r="H4573" s="2013">
        <v>732.0</v>
      </c>
    </row>
    <row r="4574">
      <c r="B4574" s="2013">
        <v>4572.0</v>
      </c>
      <c r="C4574" s="2013">
        <v>549.0</v>
      </c>
      <c r="D4574" s="2013">
        <v>1097.0</v>
      </c>
      <c r="E4574" s="2013">
        <v>731.0</v>
      </c>
      <c r="F4574" s="2013">
        <v>731.0</v>
      </c>
      <c r="G4574" s="2013">
        <v>732.0</v>
      </c>
      <c r="H4574" s="2013">
        <v>732.0</v>
      </c>
    </row>
    <row r="4575">
      <c r="B4575" s="2013">
        <v>4573.0</v>
      </c>
      <c r="C4575" s="2013">
        <v>548.0</v>
      </c>
      <c r="D4575" s="2013">
        <v>1097.0</v>
      </c>
      <c r="E4575" s="2013">
        <v>732.0</v>
      </c>
      <c r="F4575" s="2013">
        <v>732.0</v>
      </c>
      <c r="G4575" s="2013">
        <v>732.0</v>
      </c>
      <c r="H4575" s="2013">
        <v>732.0</v>
      </c>
    </row>
    <row r="4576">
      <c r="B4576" s="2013">
        <v>4574.0</v>
      </c>
      <c r="C4576" s="2013">
        <v>549.0</v>
      </c>
      <c r="D4576" s="2013">
        <v>1097.0</v>
      </c>
      <c r="E4576" s="2013">
        <v>732.0</v>
      </c>
      <c r="F4576" s="2013">
        <v>732.0</v>
      </c>
      <c r="G4576" s="2013">
        <v>732.0</v>
      </c>
      <c r="H4576" s="2013">
        <v>732.0</v>
      </c>
    </row>
    <row r="4577">
      <c r="B4577" s="2013">
        <v>4575.0</v>
      </c>
      <c r="C4577" s="2013">
        <v>549.0</v>
      </c>
      <c r="D4577" s="2013">
        <v>1098.0</v>
      </c>
      <c r="E4577" s="2013">
        <v>732.0</v>
      </c>
      <c r="F4577" s="2013">
        <v>732.0</v>
      </c>
      <c r="G4577" s="2013">
        <v>732.0</v>
      </c>
      <c r="H4577" s="2013">
        <v>732.0</v>
      </c>
    </row>
    <row r="4578">
      <c r="B4578" s="2013">
        <v>4576.0</v>
      </c>
      <c r="C4578" s="2013">
        <v>549.0</v>
      </c>
      <c r="D4578" s="2013">
        <v>1099.0</v>
      </c>
      <c r="E4578" s="2013">
        <v>732.0</v>
      </c>
      <c r="F4578" s="2013">
        <v>732.0</v>
      </c>
      <c r="G4578" s="2013">
        <v>732.0</v>
      </c>
      <c r="H4578" s="2013">
        <v>732.0</v>
      </c>
    </row>
    <row r="4579">
      <c r="B4579" s="2013">
        <v>4577.0</v>
      </c>
      <c r="C4579" s="2013">
        <v>550.0</v>
      </c>
      <c r="D4579" s="2013">
        <v>1099.0</v>
      </c>
      <c r="E4579" s="2013">
        <v>732.0</v>
      </c>
      <c r="F4579" s="2013">
        <v>732.0</v>
      </c>
      <c r="G4579" s="2013">
        <v>732.0</v>
      </c>
      <c r="H4579" s="2013">
        <v>732.0</v>
      </c>
    </row>
    <row r="4580">
      <c r="B4580" s="2013">
        <v>4578.0</v>
      </c>
      <c r="C4580" s="2013">
        <v>549.0</v>
      </c>
      <c r="D4580" s="2013">
        <v>1099.0</v>
      </c>
      <c r="E4580" s="2013">
        <v>732.0</v>
      </c>
      <c r="F4580" s="2013">
        <v>732.0</v>
      </c>
      <c r="G4580" s="2013">
        <v>733.0</v>
      </c>
      <c r="H4580" s="2013">
        <v>733.0</v>
      </c>
    </row>
    <row r="4581">
      <c r="B4581" s="2013">
        <v>4579.0</v>
      </c>
      <c r="C4581" s="2013">
        <v>550.0</v>
      </c>
      <c r="D4581" s="2013">
        <v>1099.0</v>
      </c>
      <c r="E4581" s="2013">
        <v>732.0</v>
      </c>
      <c r="F4581" s="2013">
        <v>732.0</v>
      </c>
      <c r="G4581" s="2013">
        <v>733.0</v>
      </c>
      <c r="H4581" s="2013">
        <v>733.0</v>
      </c>
    </row>
    <row r="4582">
      <c r="B4582" s="2013">
        <v>4580.0</v>
      </c>
      <c r="C4582" s="2013">
        <v>549.0</v>
      </c>
      <c r="D4582" s="2013">
        <v>1099.0</v>
      </c>
      <c r="E4582" s="2013">
        <v>733.0</v>
      </c>
      <c r="F4582" s="2013">
        <v>733.0</v>
      </c>
      <c r="G4582" s="2013">
        <v>733.0</v>
      </c>
      <c r="H4582" s="2013">
        <v>733.0</v>
      </c>
    </row>
    <row r="4583">
      <c r="B4583" s="2013">
        <v>4581.0</v>
      </c>
      <c r="C4583" s="2013">
        <v>550.0</v>
      </c>
      <c r="D4583" s="2013">
        <v>1099.0</v>
      </c>
      <c r="E4583" s="2013">
        <v>733.0</v>
      </c>
      <c r="F4583" s="2013">
        <v>733.0</v>
      </c>
      <c r="G4583" s="2013">
        <v>733.0</v>
      </c>
      <c r="H4583" s="2013">
        <v>733.0</v>
      </c>
    </row>
    <row r="4584">
      <c r="B4584" s="2013">
        <v>4582.0</v>
      </c>
      <c r="C4584" s="2013">
        <v>550.0</v>
      </c>
      <c r="D4584" s="2013">
        <v>1100.0</v>
      </c>
      <c r="E4584" s="2013">
        <v>733.0</v>
      </c>
      <c r="F4584" s="2013">
        <v>733.0</v>
      </c>
      <c r="G4584" s="2013">
        <v>733.0</v>
      </c>
      <c r="H4584" s="2013">
        <v>733.0</v>
      </c>
    </row>
    <row r="4585">
      <c r="B4585" s="2013">
        <v>4583.0</v>
      </c>
      <c r="C4585" s="2013">
        <v>550.0</v>
      </c>
      <c r="D4585" s="2013">
        <v>1099.0</v>
      </c>
      <c r="E4585" s="2013">
        <v>733.0</v>
      </c>
      <c r="F4585" s="2013">
        <v>733.0</v>
      </c>
      <c r="G4585" s="2013">
        <v>734.0</v>
      </c>
      <c r="H4585" s="2013">
        <v>734.0</v>
      </c>
    </row>
    <row r="4586">
      <c r="B4586" s="2013">
        <v>4584.0</v>
      </c>
      <c r="C4586" s="2013">
        <v>550.0</v>
      </c>
      <c r="D4586" s="2013">
        <v>1100.0</v>
      </c>
      <c r="E4586" s="2013">
        <v>733.0</v>
      </c>
      <c r="F4586" s="2013">
        <v>733.0</v>
      </c>
      <c r="G4586" s="2013">
        <v>734.0</v>
      </c>
      <c r="H4586" s="2013">
        <v>734.0</v>
      </c>
    </row>
    <row r="4587">
      <c r="B4587" s="2013">
        <v>4585.0</v>
      </c>
      <c r="C4587" s="2013">
        <v>550.0</v>
      </c>
      <c r="D4587" s="2013">
        <v>1101.0</v>
      </c>
      <c r="E4587" s="2013">
        <v>733.0</v>
      </c>
      <c r="F4587" s="2013">
        <v>733.0</v>
      </c>
      <c r="G4587" s="2013">
        <v>734.0</v>
      </c>
      <c r="H4587" s="2013">
        <v>734.0</v>
      </c>
    </row>
    <row r="4588">
      <c r="B4588" s="2013">
        <v>4586.0</v>
      </c>
      <c r="C4588" s="2013">
        <v>550.0</v>
      </c>
      <c r="D4588" s="2013">
        <v>1100.0</v>
      </c>
      <c r="E4588" s="2013">
        <v>734.0</v>
      </c>
      <c r="F4588" s="2013">
        <v>734.0</v>
      </c>
      <c r="G4588" s="2013">
        <v>734.0</v>
      </c>
      <c r="H4588" s="2013">
        <v>734.0</v>
      </c>
    </row>
    <row r="4589">
      <c r="B4589" s="2013">
        <v>4587.0</v>
      </c>
      <c r="C4589" s="2013">
        <v>550.0</v>
      </c>
      <c r="D4589" s="2013">
        <v>1101.0</v>
      </c>
      <c r="E4589" s="2013">
        <v>734.0</v>
      </c>
      <c r="F4589" s="2013">
        <v>734.0</v>
      </c>
      <c r="G4589" s="2013">
        <v>734.0</v>
      </c>
      <c r="H4589" s="2013">
        <v>734.0</v>
      </c>
    </row>
    <row r="4590">
      <c r="B4590" s="2013">
        <v>4588.0</v>
      </c>
      <c r="C4590" s="2013">
        <v>551.0</v>
      </c>
      <c r="D4590" s="2013">
        <v>1101.0</v>
      </c>
      <c r="E4590" s="2013">
        <v>734.0</v>
      </c>
      <c r="F4590" s="2013">
        <v>734.0</v>
      </c>
      <c r="G4590" s="2013">
        <v>734.0</v>
      </c>
      <c r="H4590" s="2013">
        <v>734.0</v>
      </c>
    </row>
    <row r="4591">
      <c r="B4591" s="2013">
        <v>4589.0</v>
      </c>
      <c r="C4591" s="2013">
        <v>551.0</v>
      </c>
      <c r="D4591" s="2013">
        <v>1102.0</v>
      </c>
      <c r="E4591" s="2013">
        <v>734.0</v>
      </c>
      <c r="F4591" s="2013">
        <v>734.0</v>
      </c>
      <c r="G4591" s="2013">
        <v>734.0</v>
      </c>
      <c r="H4591" s="2013">
        <v>734.0</v>
      </c>
    </row>
    <row r="4592">
      <c r="B4592" s="2013">
        <v>4590.0</v>
      </c>
      <c r="C4592" s="2013">
        <v>551.0</v>
      </c>
      <c r="D4592" s="2013">
        <v>1101.0</v>
      </c>
      <c r="E4592" s="2013">
        <v>734.0</v>
      </c>
      <c r="F4592" s="2013">
        <v>734.0</v>
      </c>
      <c r="G4592" s="2013">
        <v>735.0</v>
      </c>
      <c r="H4592" s="2013">
        <v>735.0</v>
      </c>
    </row>
    <row r="4593">
      <c r="B4593" s="2013">
        <v>4591.0</v>
      </c>
      <c r="C4593" s="2013">
        <v>551.0</v>
      </c>
      <c r="D4593" s="2013">
        <v>1102.0</v>
      </c>
      <c r="E4593" s="2013">
        <v>734.0</v>
      </c>
      <c r="F4593" s="2013">
        <v>734.0</v>
      </c>
      <c r="G4593" s="2013">
        <v>735.0</v>
      </c>
      <c r="H4593" s="2013">
        <v>735.0</v>
      </c>
    </row>
    <row r="4594">
      <c r="B4594" s="2013">
        <v>4592.0</v>
      </c>
      <c r="C4594" s="2013">
        <v>551.0</v>
      </c>
      <c r="D4594" s="2013">
        <v>1103.0</v>
      </c>
      <c r="E4594" s="2013">
        <v>734.0</v>
      </c>
      <c r="F4594" s="2013">
        <v>734.0</v>
      </c>
      <c r="G4594" s="2013">
        <v>735.0</v>
      </c>
      <c r="H4594" s="2013">
        <v>735.0</v>
      </c>
    </row>
    <row r="4595">
      <c r="B4595" s="2013">
        <v>4593.0</v>
      </c>
      <c r="C4595" s="2013">
        <v>551.0</v>
      </c>
      <c r="D4595" s="2013">
        <v>1102.0</v>
      </c>
      <c r="E4595" s="2013">
        <v>735.0</v>
      </c>
      <c r="F4595" s="2013">
        <v>735.0</v>
      </c>
      <c r="G4595" s="2013">
        <v>735.0</v>
      </c>
      <c r="H4595" s="2013">
        <v>735.0</v>
      </c>
    </row>
    <row r="4596">
      <c r="B4596" s="2013">
        <v>4594.0</v>
      </c>
      <c r="C4596" s="2013">
        <v>551.0</v>
      </c>
      <c r="D4596" s="2013">
        <v>1103.0</v>
      </c>
      <c r="E4596" s="2013">
        <v>735.0</v>
      </c>
      <c r="F4596" s="2013">
        <v>735.0</v>
      </c>
      <c r="G4596" s="2013">
        <v>735.0</v>
      </c>
      <c r="H4596" s="2013">
        <v>735.0</v>
      </c>
    </row>
    <row r="4597">
      <c r="B4597" s="2013">
        <v>4595.0</v>
      </c>
      <c r="C4597" s="2013">
        <v>552.0</v>
      </c>
      <c r="D4597" s="2013">
        <v>1103.0</v>
      </c>
      <c r="E4597" s="2013">
        <v>735.0</v>
      </c>
      <c r="F4597" s="2013">
        <v>735.0</v>
      </c>
      <c r="G4597" s="2013">
        <v>735.0</v>
      </c>
      <c r="H4597" s="2013">
        <v>735.0</v>
      </c>
    </row>
    <row r="4598">
      <c r="B4598" s="2013">
        <v>4596.0</v>
      </c>
      <c r="C4598" s="2013">
        <v>551.0</v>
      </c>
      <c r="D4598" s="2013">
        <v>1103.0</v>
      </c>
      <c r="E4598" s="2013">
        <v>735.0</v>
      </c>
      <c r="F4598" s="2013">
        <v>735.0</v>
      </c>
      <c r="G4598" s="2013">
        <v>736.0</v>
      </c>
      <c r="H4598" s="2013">
        <v>736.0</v>
      </c>
    </row>
    <row r="4599">
      <c r="B4599" s="2013">
        <v>4597.0</v>
      </c>
      <c r="C4599" s="2013">
        <v>552.0</v>
      </c>
      <c r="D4599" s="2013">
        <v>1103.0</v>
      </c>
      <c r="E4599" s="2013">
        <v>735.0</v>
      </c>
      <c r="F4599" s="2013">
        <v>735.0</v>
      </c>
      <c r="G4599" s="2013">
        <v>736.0</v>
      </c>
      <c r="H4599" s="2013">
        <v>736.0</v>
      </c>
    </row>
    <row r="4600">
      <c r="B4600" s="2013">
        <v>4598.0</v>
      </c>
      <c r="C4600" s="2013">
        <v>551.0</v>
      </c>
      <c r="D4600" s="2013">
        <v>1103.0</v>
      </c>
      <c r="E4600" s="2013">
        <v>736.0</v>
      </c>
      <c r="F4600" s="2013">
        <v>736.0</v>
      </c>
      <c r="G4600" s="2013">
        <v>736.0</v>
      </c>
      <c r="H4600" s="2013">
        <v>736.0</v>
      </c>
    </row>
    <row r="4601">
      <c r="B4601" s="2013">
        <v>4599.0</v>
      </c>
      <c r="C4601" s="2013">
        <v>552.0</v>
      </c>
      <c r="D4601" s="2013">
        <v>1103.0</v>
      </c>
      <c r="E4601" s="2013">
        <v>736.0</v>
      </c>
      <c r="F4601" s="2013">
        <v>736.0</v>
      </c>
      <c r="G4601" s="2013">
        <v>736.0</v>
      </c>
      <c r="H4601" s="2013">
        <v>736.0</v>
      </c>
    </row>
    <row r="4602">
      <c r="B4602" s="2013">
        <v>4600.0</v>
      </c>
      <c r="C4602" s="2013">
        <v>552.0</v>
      </c>
      <c r="D4602" s="2013">
        <v>1104.0</v>
      </c>
      <c r="E4602" s="2013">
        <v>736.0</v>
      </c>
      <c r="F4602" s="2013">
        <v>736.0</v>
      </c>
      <c r="G4602" s="2013">
        <v>736.0</v>
      </c>
      <c r="H4602" s="2013">
        <v>736.0</v>
      </c>
    </row>
    <row r="4603">
      <c r="B4603" s="2013">
        <v>4601.0</v>
      </c>
      <c r="C4603" s="2013">
        <v>552.0</v>
      </c>
      <c r="D4603" s="2013">
        <v>1105.0</v>
      </c>
      <c r="E4603" s="2013">
        <v>736.0</v>
      </c>
      <c r="F4603" s="2013">
        <v>736.0</v>
      </c>
      <c r="G4603" s="2013">
        <v>736.0</v>
      </c>
      <c r="H4603" s="2013">
        <v>736.0</v>
      </c>
    </row>
    <row r="4604">
      <c r="B4604" s="2013">
        <v>4602.0</v>
      </c>
      <c r="C4604" s="2013">
        <v>553.0</v>
      </c>
      <c r="D4604" s="2013">
        <v>1105.0</v>
      </c>
      <c r="E4604" s="2013">
        <v>736.0</v>
      </c>
      <c r="F4604" s="2013">
        <v>736.0</v>
      </c>
      <c r="G4604" s="2013">
        <v>736.0</v>
      </c>
      <c r="H4604" s="2013">
        <v>736.0</v>
      </c>
    </row>
    <row r="4605">
      <c r="B4605" s="2013">
        <v>4603.0</v>
      </c>
      <c r="C4605" s="2013">
        <v>552.0</v>
      </c>
      <c r="D4605" s="2013">
        <v>1105.0</v>
      </c>
      <c r="E4605" s="2013">
        <v>736.0</v>
      </c>
      <c r="F4605" s="2013">
        <v>736.0</v>
      </c>
      <c r="G4605" s="2013">
        <v>737.0</v>
      </c>
      <c r="H4605" s="2013">
        <v>737.0</v>
      </c>
    </row>
    <row r="4606">
      <c r="B4606" s="2013">
        <v>4604.0</v>
      </c>
      <c r="C4606" s="2013">
        <v>553.0</v>
      </c>
      <c r="D4606" s="2013">
        <v>1105.0</v>
      </c>
      <c r="E4606" s="2013">
        <v>736.0</v>
      </c>
      <c r="F4606" s="2013">
        <v>736.0</v>
      </c>
      <c r="G4606" s="2013">
        <v>737.0</v>
      </c>
      <c r="H4606" s="2013">
        <v>737.0</v>
      </c>
    </row>
    <row r="4607">
      <c r="B4607" s="2013">
        <v>4605.0</v>
      </c>
      <c r="C4607" s="2013">
        <v>552.0</v>
      </c>
      <c r="D4607" s="2013">
        <v>1105.0</v>
      </c>
      <c r="E4607" s="2013">
        <v>737.0</v>
      </c>
      <c r="F4607" s="2013">
        <v>737.0</v>
      </c>
      <c r="G4607" s="2013">
        <v>737.0</v>
      </c>
      <c r="H4607" s="2013">
        <v>737.0</v>
      </c>
    </row>
    <row r="4608">
      <c r="B4608" s="2013">
        <v>4606.0</v>
      </c>
      <c r="C4608" s="2013">
        <v>553.0</v>
      </c>
      <c r="D4608" s="2013">
        <v>1105.0</v>
      </c>
      <c r="E4608" s="2013">
        <v>737.0</v>
      </c>
      <c r="F4608" s="2013">
        <v>737.0</v>
      </c>
      <c r="G4608" s="2013">
        <v>737.0</v>
      </c>
      <c r="H4608" s="2013">
        <v>737.0</v>
      </c>
    </row>
    <row r="4609">
      <c r="B4609" s="2013">
        <v>4607.0</v>
      </c>
      <c r="C4609" s="2013">
        <v>553.0</v>
      </c>
      <c r="D4609" s="2013">
        <v>1106.0</v>
      </c>
      <c r="E4609" s="2013">
        <v>737.0</v>
      </c>
      <c r="F4609" s="2013">
        <v>737.0</v>
      </c>
      <c r="G4609" s="2013">
        <v>737.0</v>
      </c>
      <c r="H4609" s="2013">
        <v>737.0</v>
      </c>
    </row>
    <row r="4610">
      <c r="B4610" s="2013">
        <v>4608.0</v>
      </c>
      <c r="C4610" s="2013">
        <v>553.0</v>
      </c>
      <c r="D4610" s="2013">
        <v>1105.0</v>
      </c>
      <c r="E4610" s="2013">
        <v>737.0</v>
      </c>
      <c r="F4610" s="2013">
        <v>737.0</v>
      </c>
      <c r="G4610" s="2013">
        <v>738.0</v>
      </c>
      <c r="H4610" s="2013">
        <v>738.0</v>
      </c>
    </row>
    <row r="4611">
      <c r="B4611" s="2013">
        <v>4609.0</v>
      </c>
      <c r="C4611" s="2013">
        <v>553.0</v>
      </c>
      <c r="D4611" s="2013">
        <v>1106.0</v>
      </c>
      <c r="E4611" s="2013">
        <v>737.0</v>
      </c>
      <c r="F4611" s="2013">
        <v>737.0</v>
      </c>
      <c r="G4611" s="2013">
        <v>738.0</v>
      </c>
      <c r="H4611" s="2013">
        <v>738.0</v>
      </c>
    </row>
    <row r="4612">
      <c r="B4612" s="2013">
        <v>4610.0</v>
      </c>
      <c r="C4612" s="2013">
        <v>553.0</v>
      </c>
      <c r="D4612" s="2013">
        <v>1107.0</v>
      </c>
      <c r="E4612" s="2013">
        <v>737.0</v>
      </c>
      <c r="F4612" s="2013">
        <v>737.0</v>
      </c>
      <c r="G4612" s="2013">
        <v>738.0</v>
      </c>
      <c r="H4612" s="2013">
        <v>738.0</v>
      </c>
    </row>
    <row r="4613">
      <c r="B4613" s="2013">
        <v>4611.0</v>
      </c>
      <c r="C4613" s="2013">
        <v>553.0</v>
      </c>
      <c r="D4613" s="2013">
        <v>1106.0</v>
      </c>
      <c r="E4613" s="2013">
        <v>738.0</v>
      </c>
      <c r="F4613" s="2013">
        <v>738.0</v>
      </c>
      <c r="G4613" s="2013">
        <v>738.0</v>
      </c>
      <c r="H4613" s="2013">
        <v>738.0</v>
      </c>
    </row>
    <row r="4614">
      <c r="B4614" s="2013">
        <v>4612.0</v>
      </c>
      <c r="C4614" s="2013">
        <v>553.0</v>
      </c>
      <c r="D4614" s="2013">
        <v>1107.0</v>
      </c>
      <c r="E4614" s="2013">
        <v>738.0</v>
      </c>
      <c r="F4614" s="2013">
        <v>738.0</v>
      </c>
      <c r="G4614" s="2013">
        <v>738.0</v>
      </c>
      <c r="H4614" s="2013">
        <v>738.0</v>
      </c>
    </row>
    <row r="4615">
      <c r="B4615" s="2013">
        <v>4613.0</v>
      </c>
      <c r="C4615" s="2013">
        <v>554.0</v>
      </c>
      <c r="D4615" s="2013">
        <v>1107.0</v>
      </c>
      <c r="E4615" s="2013">
        <v>738.0</v>
      </c>
      <c r="F4615" s="2013">
        <v>738.0</v>
      </c>
      <c r="G4615" s="2013">
        <v>738.0</v>
      </c>
      <c r="H4615" s="2013">
        <v>738.0</v>
      </c>
    </row>
    <row r="4616">
      <c r="B4616" s="2013">
        <v>4614.0</v>
      </c>
      <c r="C4616" s="2013">
        <v>554.0</v>
      </c>
      <c r="D4616" s="2013">
        <v>1108.0</v>
      </c>
      <c r="E4616" s="2013">
        <v>738.0</v>
      </c>
      <c r="F4616" s="2013">
        <v>738.0</v>
      </c>
      <c r="G4616" s="2013">
        <v>738.0</v>
      </c>
      <c r="H4616" s="2013">
        <v>738.0</v>
      </c>
    </row>
    <row r="4617">
      <c r="B4617" s="2013">
        <v>4615.0</v>
      </c>
      <c r="C4617" s="2013">
        <v>554.0</v>
      </c>
      <c r="D4617" s="2013">
        <v>1107.0</v>
      </c>
      <c r="E4617" s="2013">
        <v>738.0</v>
      </c>
      <c r="F4617" s="2013">
        <v>738.0</v>
      </c>
      <c r="G4617" s="2013">
        <v>739.0</v>
      </c>
      <c r="H4617" s="2013">
        <v>739.0</v>
      </c>
    </row>
    <row r="4618">
      <c r="B4618" s="2013">
        <v>4616.0</v>
      </c>
      <c r="C4618" s="2013">
        <v>554.0</v>
      </c>
      <c r="D4618" s="2013">
        <v>1108.0</v>
      </c>
      <c r="E4618" s="2013">
        <v>738.0</v>
      </c>
      <c r="F4618" s="2013">
        <v>738.0</v>
      </c>
      <c r="G4618" s="2013">
        <v>739.0</v>
      </c>
      <c r="H4618" s="2013">
        <v>739.0</v>
      </c>
    </row>
    <row r="4619">
      <c r="B4619" s="2013">
        <v>4617.0</v>
      </c>
      <c r="C4619" s="2013">
        <v>554.0</v>
      </c>
      <c r="D4619" s="2013">
        <v>1109.0</v>
      </c>
      <c r="E4619" s="2013">
        <v>738.0</v>
      </c>
      <c r="F4619" s="2013">
        <v>738.0</v>
      </c>
      <c r="G4619" s="2013">
        <v>739.0</v>
      </c>
      <c r="H4619" s="2013">
        <v>739.0</v>
      </c>
    </row>
    <row r="4620">
      <c r="B4620" s="2013">
        <v>4618.0</v>
      </c>
      <c r="C4620" s="2013">
        <v>554.0</v>
      </c>
      <c r="D4620" s="2013">
        <v>1108.0</v>
      </c>
      <c r="E4620" s="2013">
        <v>739.0</v>
      </c>
      <c r="F4620" s="2013">
        <v>739.0</v>
      </c>
      <c r="G4620" s="2013">
        <v>739.0</v>
      </c>
      <c r="H4620" s="2013">
        <v>739.0</v>
      </c>
    </row>
    <row r="4621">
      <c r="B4621" s="2013">
        <v>4619.0</v>
      </c>
      <c r="C4621" s="2013">
        <v>554.0</v>
      </c>
      <c r="D4621" s="2013">
        <v>1109.0</v>
      </c>
      <c r="E4621" s="2013">
        <v>739.0</v>
      </c>
      <c r="F4621" s="2013">
        <v>739.0</v>
      </c>
      <c r="G4621" s="2013">
        <v>739.0</v>
      </c>
      <c r="H4621" s="2013">
        <v>739.0</v>
      </c>
    </row>
    <row r="4622">
      <c r="B4622" s="2013">
        <v>4620.0</v>
      </c>
      <c r="C4622" s="2013">
        <v>555.0</v>
      </c>
      <c r="D4622" s="2013">
        <v>1109.0</v>
      </c>
      <c r="E4622" s="2013">
        <v>739.0</v>
      </c>
      <c r="F4622" s="2013">
        <v>739.0</v>
      </c>
      <c r="G4622" s="2013">
        <v>739.0</v>
      </c>
      <c r="H4622" s="2013">
        <v>739.0</v>
      </c>
    </row>
    <row r="4623">
      <c r="B4623" s="2013">
        <v>4621.0</v>
      </c>
      <c r="C4623" s="2013">
        <v>554.0</v>
      </c>
      <c r="D4623" s="2013">
        <v>1109.0</v>
      </c>
      <c r="E4623" s="2013">
        <v>739.0</v>
      </c>
      <c r="F4623" s="2013">
        <v>739.0</v>
      </c>
      <c r="G4623" s="2013">
        <v>740.0</v>
      </c>
      <c r="H4623" s="2013">
        <v>740.0</v>
      </c>
    </row>
    <row r="4624">
      <c r="B4624" s="2013">
        <v>4622.0</v>
      </c>
      <c r="C4624" s="2013">
        <v>555.0</v>
      </c>
      <c r="D4624" s="2013">
        <v>1109.0</v>
      </c>
      <c r="E4624" s="2013">
        <v>739.0</v>
      </c>
      <c r="F4624" s="2013">
        <v>739.0</v>
      </c>
      <c r="G4624" s="2013">
        <v>740.0</v>
      </c>
      <c r="H4624" s="2013">
        <v>740.0</v>
      </c>
    </row>
    <row r="4625">
      <c r="B4625" s="2013">
        <v>4623.0</v>
      </c>
      <c r="C4625" s="2013">
        <v>554.0</v>
      </c>
      <c r="D4625" s="2013">
        <v>1109.0</v>
      </c>
      <c r="E4625" s="2013">
        <v>740.0</v>
      </c>
      <c r="F4625" s="2013">
        <v>740.0</v>
      </c>
      <c r="G4625" s="2013">
        <v>740.0</v>
      </c>
      <c r="H4625" s="2013">
        <v>740.0</v>
      </c>
    </row>
    <row r="4626">
      <c r="B4626" s="2013">
        <v>4624.0</v>
      </c>
      <c r="C4626" s="2013">
        <v>555.0</v>
      </c>
      <c r="D4626" s="2013">
        <v>1109.0</v>
      </c>
      <c r="E4626" s="2013">
        <v>740.0</v>
      </c>
      <c r="F4626" s="2013">
        <v>740.0</v>
      </c>
      <c r="G4626" s="2013">
        <v>740.0</v>
      </c>
      <c r="H4626" s="2013">
        <v>740.0</v>
      </c>
    </row>
    <row r="4627">
      <c r="B4627" s="2013">
        <v>4625.0</v>
      </c>
      <c r="C4627" s="2013">
        <v>555.0</v>
      </c>
      <c r="D4627" s="2013">
        <v>1110.0</v>
      </c>
      <c r="E4627" s="2013">
        <v>740.0</v>
      </c>
      <c r="F4627" s="2013">
        <v>740.0</v>
      </c>
      <c r="G4627" s="2013">
        <v>740.0</v>
      </c>
      <c r="H4627" s="2013">
        <v>740.0</v>
      </c>
    </row>
    <row r="4628">
      <c r="B4628" s="2013">
        <v>4626.0</v>
      </c>
      <c r="C4628" s="2013">
        <v>555.0</v>
      </c>
      <c r="D4628" s="2013">
        <v>1111.0</v>
      </c>
      <c r="E4628" s="2013">
        <v>740.0</v>
      </c>
      <c r="F4628" s="2013">
        <v>740.0</v>
      </c>
      <c r="G4628" s="2013">
        <v>740.0</v>
      </c>
      <c r="H4628" s="2013">
        <v>740.0</v>
      </c>
    </row>
    <row r="4629">
      <c r="B4629" s="2013">
        <v>4627.0</v>
      </c>
      <c r="C4629" s="2013">
        <v>556.0</v>
      </c>
      <c r="D4629" s="2013">
        <v>1111.0</v>
      </c>
      <c r="E4629" s="2013">
        <v>740.0</v>
      </c>
      <c r="F4629" s="2013">
        <v>740.0</v>
      </c>
      <c r="G4629" s="2013">
        <v>740.0</v>
      </c>
      <c r="H4629" s="2013">
        <v>740.0</v>
      </c>
    </row>
    <row r="4630">
      <c r="B4630" s="2013">
        <v>4628.0</v>
      </c>
      <c r="C4630" s="2013">
        <v>555.0</v>
      </c>
      <c r="D4630" s="2013">
        <v>1111.0</v>
      </c>
      <c r="E4630" s="2013">
        <v>740.0</v>
      </c>
      <c r="F4630" s="2013">
        <v>740.0</v>
      </c>
      <c r="G4630" s="2013">
        <v>741.0</v>
      </c>
      <c r="H4630" s="2013">
        <v>741.0</v>
      </c>
    </row>
    <row r="4631">
      <c r="B4631" s="2013">
        <v>4629.0</v>
      </c>
      <c r="C4631" s="2013">
        <v>556.0</v>
      </c>
      <c r="D4631" s="2013">
        <v>1111.0</v>
      </c>
      <c r="E4631" s="2013">
        <v>740.0</v>
      </c>
      <c r="F4631" s="2013">
        <v>740.0</v>
      </c>
      <c r="G4631" s="2013">
        <v>741.0</v>
      </c>
      <c r="H4631" s="2013">
        <v>741.0</v>
      </c>
    </row>
    <row r="4632">
      <c r="B4632" s="2013">
        <v>4630.0</v>
      </c>
      <c r="C4632" s="2013">
        <v>555.0</v>
      </c>
      <c r="D4632" s="2013">
        <v>1111.0</v>
      </c>
      <c r="E4632" s="2013">
        <v>741.0</v>
      </c>
      <c r="F4632" s="2013">
        <v>741.0</v>
      </c>
      <c r="G4632" s="2013">
        <v>741.0</v>
      </c>
      <c r="H4632" s="2013">
        <v>741.0</v>
      </c>
    </row>
    <row r="4633">
      <c r="B4633" s="2013">
        <v>4631.0</v>
      </c>
      <c r="C4633" s="2013">
        <v>556.0</v>
      </c>
      <c r="D4633" s="2013">
        <v>1111.0</v>
      </c>
      <c r="E4633" s="2013">
        <v>741.0</v>
      </c>
      <c r="F4633" s="2013">
        <v>741.0</v>
      </c>
      <c r="G4633" s="2013">
        <v>741.0</v>
      </c>
      <c r="H4633" s="2013">
        <v>741.0</v>
      </c>
    </row>
    <row r="4634">
      <c r="B4634" s="2013">
        <v>4632.0</v>
      </c>
      <c r="C4634" s="2013">
        <v>556.0</v>
      </c>
      <c r="D4634" s="2013">
        <v>1112.0</v>
      </c>
      <c r="E4634" s="2013">
        <v>741.0</v>
      </c>
      <c r="F4634" s="2013">
        <v>741.0</v>
      </c>
      <c r="G4634" s="2013">
        <v>741.0</v>
      </c>
      <c r="H4634" s="2013">
        <v>741.0</v>
      </c>
    </row>
    <row r="4635">
      <c r="B4635" s="2013">
        <v>4633.0</v>
      </c>
      <c r="C4635" s="2013">
        <v>556.0</v>
      </c>
      <c r="D4635" s="2013">
        <v>1111.0</v>
      </c>
      <c r="E4635" s="2013">
        <v>741.0</v>
      </c>
      <c r="F4635" s="2013">
        <v>741.0</v>
      </c>
      <c r="G4635" s="2013">
        <v>742.0</v>
      </c>
      <c r="H4635" s="2013">
        <v>742.0</v>
      </c>
    </row>
    <row r="4636">
      <c r="B4636" s="2013">
        <v>4634.0</v>
      </c>
      <c r="C4636" s="2013">
        <v>556.0</v>
      </c>
      <c r="D4636" s="2013">
        <v>1112.0</v>
      </c>
      <c r="E4636" s="2013">
        <v>741.0</v>
      </c>
      <c r="F4636" s="2013">
        <v>741.0</v>
      </c>
      <c r="G4636" s="2013">
        <v>742.0</v>
      </c>
      <c r="H4636" s="2013">
        <v>742.0</v>
      </c>
    </row>
    <row r="4637">
      <c r="B4637" s="2013">
        <v>4635.0</v>
      </c>
      <c r="C4637" s="2013">
        <v>556.0</v>
      </c>
      <c r="D4637" s="2013">
        <v>1113.0</v>
      </c>
      <c r="E4637" s="2013">
        <v>741.0</v>
      </c>
      <c r="F4637" s="2013">
        <v>741.0</v>
      </c>
      <c r="G4637" s="2013">
        <v>742.0</v>
      </c>
      <c r="H4637" s="2013">
        <v>742.0</v>
      </c>
    </row>
    <row r="4638">
      <c r="B4638" s="2013">
        <v>4636.0</v>
      </c>
      <c r="C4638" s="2013">
        <v>556.0</v>
      </c>
      <c r="D4638" s="2013">
        <v>1112.0</v>
      </c>
      <c r="E4638" s="2013">
        <v>742.0</v>
      </c>
      <c r="F4638" s="2013">
        <v>742.0</v>
      </c>
      <c r="G4638" s="2013">
        <v>742.0</v>
      </c>
      <c r="H4638" s="2013">
        <v>742.0</v>
      </c>
    </row>
    <row r="4639">
      <c r="B4639" s="2013">
        <v>4637.0</v>
      </c>
      <c r="C4639" s="2013">
        <v>556.0</v>
      </c>
      <c r="D4639" s="2013">
        <v>1113.0</v>
      </c>
      <c r="E4639" s="2013">
        <v>742.0</v>
      </c>
      <c r="F4639" s="2013">
        <v>742.0</v>
      </c>
      <c r="G4639" s="2013">
        <v>742.0</v>
      </c>
      <c r="H4639" s="2013">
        <v>742.0</v>
      </c>
    </row>
    <row r="4640">
      <c r="B4640" s="2013">
        <v>4638.0</v>
      </c>
      <c r="C4640" s="2013">
        <v>557.0</v>
      </c>
      <c r="D4640" s="2013">
        <v>1113.0</v>
      </c>
      <c r="E4640" s="2013">
        <v>742.0</v>
      </c>
      <c r="F4640" s="2013">
        <v>742.0</v>
      </c>
      <c r="G4640" s="2013">
        <v>742.0</v>
      </c>
      <c r="H4640" s="2013">
        <v>742.0</v>
      </c>
    </row>
    <row r="4641">
      <c r="B4641" s="2013">
        <v>4639.0</v>
      </c>
      <c r="C4641" s="2013">
        <v>557.0</v>
      </c>
      <c r="D4641" s="2013">
        <v>1114.0</v>
      </c>
      <c r="E4641" s="2013">
        <v>742.0</v>
      </c>
      <c r="F4641" s="2013">
        <v>742.0</v>
      </c>
      <c r="G4641" s="2013">
        <v>742.0</v>
      </c>
      <c r="H4641" s="2013">
        <v>742.0</v>
      </c>
    </row>
    <row r="4642">
      <c r="B4642" s="2013">
        <v>4640.0</v>
      </c>
      <c r="C4642" s="2013">
        <v>557.0</v>
      </c>
      <c r="D4642" s="2013">
        <v>1113.0</v>
      </c>
      <c r="E4642" s="2013">
        <v>742.0</v>
      </c>
      <c r="F4642" s="2013">
        <v>742.0</v>
      </c>
      <c r="G4642" s="2013">
        <v>743.0</v>
      </c>
      <c r="H4642" s="2013">
        <v>743.0</v>
      </c>
    </row>
    <row r="4643">
      <c r="B4643" s="2013">
        <v>4641.0</v>
      </c>
      <c r="C4643" s="2013">
        <v>557.0</v>
      </c>
      <c r="D4643" s="2013">
        <v>1114.0</v>
      </c>
      <c r="E4643" s="2013">
        <v>742.0</v>
      </c>
      <c r="F4643" s="2013">
        <v>742.0</v>
      </c>
      <c r="G4643" s="2013">
        <v>743.0</v>
      </c>
      <c r="H4643" s="2013">
        <v>743.0</v>
      </c>
    </row>
    <row r="4644">
      <c r="B4644" s="2013">
        <v>4642.0</v>
      </c>
      <c r="C4644" s="2013">
        <v>557.0</v>
      </c>
      <c r="D4644" s="2013">
        <v>1115.0</v>
      </c>
      <c r="E4644" s="2013">
        <v>742.0</v>
      </c>
      <c r="F4644" s="2013">
        <v>742.0</v>
      </c>
      <c r="G4644" s="2013">
        <v>743.0</v>
      </c>
      <c r="H4644" s="2013">
        <v>743.0</v>
      </c>
    </row>
    <row r="4645">
      <c r="B4645" s="2013">
        <v>4643.0</v>
      </c>
      <c r="C4645" s="2013">
        <v>557.0</v>
      </c>
      <c r="D4645" s="2013">
        <v>1114.0</v>
      </c>
      <c r="E4645" s="2013">
        <v>743.0</v>
      </c>
      <c r="F4645" s="2013">
        <v>743.0</v>
      </c>
      <c r="G4645" s="2013">
        <v>743.0</v>
      </c>
      <c r="H4645" s="2013">
        <v>743.0</v>
      </c>
    </row>
    <row r="4646">
      <c r="B4646" s="2013">
        <v>4644.0</v>
      </c>
      <c r="C4646" s="2013">
        <v>557.0</v>
      </c>
      <c r="D4646" s="2013">
        <v>1115.0</v>
      </c>
      <c r="E4646" s="2013">
        <v>743.0</v>
      </c>
      <c r="F4646" s="2013">
        <v>743.0</v>
      </c>
      <c r="G4646" s="2013">
        <v>743.0</v>
      </c>
      <c r="H4646" s="2013">
        <v>743.0</v>
      </c>
    </row>
    <row r="4647">
      <c r="B4647" s="2013">
        <v>4645.0</v>
      </c>
      <c r="C4647" s="2013">
        <v>558.0</v>
      </c>
      <c r="D4647" s="2013">
        <v>1115.0</v>
      </c>
      <c r="E4647" s="2013">
        <v>743.0</v>
      </c>
      <c r="F4647" s="2013">
        <v>743.0</v>
      </c>
      <c r="G4647" s="2013">
        <v>743.0</v>
      </c>
      <c r="H4647" s="2013">
        <v>743.0</v>
      </c>
    </row>
    <row r="4648">
      <c r="B4648" s="2013">
        <v>4646.0</v>
      </c>
      <c r="C4648" s="2013">
        <v>557.0</v>
      </c>
      <c r="D4648" s="2013">
        <v>1115.0</v>
      </c>
      <c r="E4648" s="2013">
        <v>743.0</v>
      </c>
      <c r="F4648" s="2013">
        <v>743.0</v>
      </c>
      <c r="G4648" s="2013">
        <v>744.0</v>
      </c>
      <c r="H4648" s="2013">
        <v>744.0</v>
      </c>
    </row>
    <row r="4649">
      <c r="B4649" s="2013">
        <v>4647.0</v>
      </c>
      <c r="C4649" s="2013">
        <v>558.0</v>
      </c>
      <c r="D4649" s="2013">
        <v>1115.0</v>
      </c>
      <c r="E4649" s="2013">
        <v>743.0</v>
      </c>
      <c r="F4649" s="2013">
        <v>743.0</v>
      </c>
      <c r="G4649" s="2013">
        <v>744.0</v>
      </c>
      <c r="H4649" s="2013">
        <v>744.0</v>
      </c>
    </row>
    <row r="4650">
      <c r="B4650" s="2013">
        <v>4648.0</v>
      </c>
      <c r="C4650" s="2013">
        <v>557.0</v>
      </c>
      <c r="D4650" s="2013">
        <v>1115.0</v>
      </c>
      <c r="E4650" s="2013">
        <v>744.0</v>
      </c>
      <c r="F4650" s="2013">
        <v>744.0</v>
      </c>
      <c r="G4650" s="2013">
        <v>744.0</v>
      </c>
      <c r="H4650" s="2013">
        <v>744.0</v>
      </c>
    </row>
    <row r="4651">
      <c r="B4651" s="2013">
        <v>4649.0</v>
      </c>
      <c r="C4651" s="2013">
        <v>558.0</v>
      </c>
      <c r="D4651" s="2013">
        <v>1115.0</v>
      </c>
      <c r="E4651" s="2013">
        <v>744.0</v>
      </c>
      <c r="F4651" s="2013">
        <v>744.0</v>
      </c>
      <c r="G4651" s="2013">
        <v>744.0</v>
      </c>
      <c r="H4651" s="2013">
        <v>744.0</v>
      </c>
    </row>
    <row r="4652">
      <c r="B4652" s="2013">
        <v>4650.0</v>
      </c>
      <c r="C4652" s="2013">
        <v>558.0</v>
      </c>
      <c r="D4652" s="2013">
        <v>1116.0</v>
      </c>
      <c r="E4652" s="2013">
        <v>744.0</v>
      </c>
      <c r="F4652" s="2013">
        <v>744.0</v>
      </c>
      <c r="G4652" s="2013">
        <v>744.0</v>
      </c>
      <c r="H4652" s="2013">
        <v>744.0</v>
      </c>
    </row>
    <row r="4653">
      <c r="B4653" s="2013">
        <v>4651.0</v>
      </c>
      <c r="C4653" s="2013">
        <v>558.0</v>
      </c>
      <c r="D4653" s="2013">
        <v>1117.0</v>
      </c>
      <c r="E4653" s="2013">
        <v>744.0</v>
      </c>
      <c r="F4653" s="2013">
        <v>744.0</v>
      </c>
      <c r="G4653" s="2013">
        <v>744.0</v>
      </c>
      <c r="H4653" s="2013">
        <v>744.0</v>
      </c>
    </row>
    <row r="4654">
      <c r="B4654" s="2013">
        <v>4652.0</v>
      </c>
      <c r="C4654" s="2013">
        <v>559.0</v>
      </c>
      <c r="D4654" s="2013">
        <v>1117.0</v>
      </c>
      <c r="E4654" s="2013">
        <v>744.0</v>
      </c>
      <c r="F4654" s="2013">
        <v>744.0</v>
      </c>
      <c r="G4654" s="2013">
        <v>744.0</v>
      </c>
      <c r="H4654" s="2013">
        <v>744.0</v>
      </c>
    </row>
    <row r="4655">
      <c r="B4655" s="2013">
        <v>4653.0</v>
      </c>
      <c r="C4655" s="2013">
        <v>558.0</v>
      </c>
      <c r="D4655" s="2013">
        <v>1117.0</v>
      </c>
      <c r="E4655" s="2013">
        <v>744.0</v>
      </c>
      <c r="F4655" s="2013">
        <v>744.0</v>
      </c>
      <c r="G4655" s="2013">
        <v>745.0</v>
      </c>
      <c r="H4655" s="2013">
        <v>745.0</v>
      </c>
    </row>
    <row r="4656">
      <c r="B4656" s="2013">
        <v>4654.0</v>
      </c>
      <c r="C4656" s="2013">
        <v>559.0</v>
      </c>
      <c r="D4656" s="2013">
        <v>1117.0</v>
      </c>
      <c r="E4656" s="2013">
        <v>744.0</v>
      </c>
      <c r="F4656" s="2013">
        <v>744.0</v>
      </c>
      <c r="G4656" s="2013">
        <v>745.0</v>
      </c>
      <c r="H4656" s="2013">
        <v>745.0</v>
      </c>
    </row>
    <row r="4657">
      <c r="B4657" s="2013">
        <v>4655.0</v>
      </c>
      <c r="C4657" s="2013">
        <v>558.0</v>
      </c>
      <c r="D4657" s="2013">
        <v>1117.0</v>
      </c>
      <c r="E4657" s="2013">
        <v>745.0</v>
      </c>
      <c r="F4657" s="2013">
        <v>745.0</v>
      </c>
      <c r="G4657" s="2013">
        <v>745.0</v>
      </c>
      <c r="H4657" s="2013">
        <v>745.0</v>
      </c>
    </row>
    <row r="4658">
      <c r="B4658" s="2013">
        <v>4656.0</v>
      </c>
      <c r="C4658" s="2013">
        <v>559.0</v>
      </c>
      <c r="D4658" s="2013">
        <v>1117.0</v>
      </c>
      <c r="E4658" s="2013">
        <v>745.0</v>
      </c>
      <c r="F4658" s="2013">
        <v>745.0</v>
      </c>
      <c r="G4658" s="2013">
        <v>745.0</v>
      </c>
      <c r="H4658" s="2013">
        <v>745.0</v>
      </c>
    </row>
    <row r="4659">
      <c r="B4659" s="2013">
        <v>4657.0</v>
      </c>
      <c r="C4659" s="2013">
        <v>559.0</v>
      </c>
      <c r="D4659" s="2013">
        <v>1118.0</v>
      </c>
      <c r="E4659" s="2013">
        <v>745.0</v>
      </c>
      <c r="F4659" s="2013">
        <v>745.0</v>
      </c>
      <c r="G4659" s="2013">
        <v>745.0</v>
      </c>
      <c r="H4659" s="2013">
        <v>745.0</v>
      </c>
    </row>
    <row r="4660">
      <c r="B4660" s="2013">
        <v>4658.0</v>
      </c>
      <c r="C4660" s="2013">
        <v>559.0</v>
      </c>
      <c r="D4660" s="2013">
        <v>1117.0</v>
      </c>
      <c r="E4660" s="2013">
        <v>745.0</v>
      </c>
      <c r="F4660" s="2013">
        <v>745.0</v>
      </c>
      <c r="G4660" s="2013">
        <v>746.0</v>
      </c>
      <c r="H4660" s="2013">
        <v>746.0</v>
      </c>
    </row>
    <row r="4661">
      <c r="B4661" s="2013">
        <v>4659.0</v>
      </c>
      <c r="C4661" s="2013">
        <v>559.0</v>
      </c>
      <c r="D4661" s="2013">
        <v>1118.0</v>
      </c>
      <c r="E4661" s="2013">
        <v>745.0</v>
      </c>
      <c r="F4661" s="2013">
        <v>745.0</v>
      </c>
      <c r="G4661" s="2013">
        <v>746.0</v>
      </c>
      <c r="H4661" s="2013">
        <v>746.0</v>
      </c>
    </row>
    <row r="4662">
      <c r="B4662" s="2013">
        <v>4660.0</v>
      </c>
      <c r="C4662" s="2013">
        <v>559.0</v>
      </c>
      <c r="D4662" s="2013">
        <v>1119.0</v>
      </c>
      <c r="E4662" s="2013">
        <v>745.0</v>
      </c>
      <c r="F4662" s="2013">
        <v>745.0</v>
      </c>
      <c r="G4662" s="2013">
        <v>746.0</v>
      </c>
      <c r="H4662" s="2013">
        <v>746.0</v>
      </c>
    </row>
    <row r="4663">
      <c r="B4663" s="2013">
        <v>4661.0</v>
      </c>
      <c r="C4663" s="2013">
        <v>559.0</v>
      </c>
      <c r="D4663" s="2013">
        <v>1118.0</v>
      </c>
      <c r="E4663" s="2013">
        <v>746.0</v>
      </c>
      <c r="F4663" s="2013">
        <v>746.0</v>
      </c>
      <c r="G4663" s="2013">
        <v>746.0</v>
      </c>
      <c r="H4663" s="2013">
        <v>746.0</v>
      </c>
    </row>
    <row r="4664">
      <c r="B4664" s="2013">
        <v>4662.0</v>
      </c>
      <c r="C4664" s="2013">
        <v>559.0</v>
      </c>
      <c r="D4664" s="2013">
        <v>1119.0</v>
      </c>
      <c r="E4664" s="2013">
        <v>746.0</v>
      </c>
      <c r="F4664" s="2013">
        <v>746.0</v>
      </c>
      <c r="G4664" s="2013">
        <v>746.0</v>
      </c>
      <c r="H4664" s="2013">
        <v>746.0</v>
      </c>
    </row>
    <row r="4665">
      <c r="B4665" s="2013">
        <v>4663.0</v>
      </c>
      <c r="C4665" s="2013">
        <v>560.0</v>
      </c>
      <c r="D4665" s="2013">
        <v>1119.0</v>
      </c>
      <c r="E4665" s="2013">
        <v>746.0</v>
      </c>
      <c r="F4665" s="2013">
        <v>746.0</v>
      </c>
      <c r="G4665" s="2013">
        <v>746.0</v>
      </c>
      <c r="H4665" s="2013">
        <v>746.0</v>
      </c>
    </row>
    <row r="4666">
      <c r="B4666" s="2013">
        <v>4664.0</v>
      </c>
      <c r="C4666" s="2013">
        <v>560.0</v>
      </c>
      <c r="D4666" s="2013">
        <v>1120.0</v>
      </c>
      <c r="E4666" s="2013">
        <v>746.0</v>
      </c>
      <c r="F4666" s="2013">
        <v>746.0</v>
      </c>
      <c r="G4666" s="2013">
        <v>746.0</v>
      </c>
      <c r="H4666" s="2013">
        <v>746.0</v>
      </c>
    </row>
    <row r="4667">
      <c r="B4667" s="2013">
        <v>4665.0</v>
      </c>
      <c r="C4667" s="2013">
        <v>560.0</v>
      </c>
      <c r="D4667" s="2013">
        <v>1119.0</v>
      </c>
      <c r="E4667" s="2013">
        <v>746.0</v>
      </c>
      <c r="F4667" s="2013">
        <v>746.0</v>
      </c>
      <c r="G4667" s="2013">
        <v>747.0</v>
      </c>
      <c r="H4667" s="2013">
        <v>747.0</v>
      </c>
    </row>
    <row r="4668">
      <c r="B4668" s="2013">
        <v>4666.0</v>
      </c>
      <c r="C4668" s="2013">
        <v>560.0</v>
      </c>
      <c r="D4668" s="2013">
        <v>1120.0</v>
      </c>
      <c r="E4668" s="2013">
        <v>746.0</v>
      </c>
      <c r="F4668" s="2013">
        <v>746.0</v>
      </c>
      <c r="G4668" s="2013">
        <v>747.0</v>
      </c>
      <c r="H4668" s="2013">
        <v>747.0</v>
      </c>
    </row>
    <row r="4669">
      <c r="B4669" s="2013">
        <v>4667.0</v>
      </c>
      <c r="C4669" s="2013">
        <v>560.0</v>
      </c>
      <c r="D4669" s="2013">
        <v>1121.0</v>
      </c>
      <c r="E4669" s="2013">
        <v>746.0</v>
      </c>
      <c r="F4669" s="2013">
        <v>746.0</v>
      </c>
      <c r="G4669" s="2013">
        <v>747.0</v>
      </c>
      <c r="H4669" s="2013">
        <v>747.0</v>
      </c>
    </row>
    <row r="4670">
      <c r="B4670" s="2013">
        <v>4668.0</v>
      </c>
      <c r="C4670" s="2013">
        <v>560.0</v>
      </c>
      <c r="D4670" s="2013">
        <v>1120.0</v>
      </c>
      <c r="E4670" s="2013">
        <v>747.0</v>
      </c>
      <c r="F4670" s="2013">
        <v>747.0</v>
      </c>
      <c r="G4670" s="2013">
        <v>747.0</v>
      </c>
      <c r="H4670" s="2013">
        <v>747.0</v>
      </c>
    </row>
    <row r="4671">
      <c r="B4671" s="2013">
        <v>4669.0</v>
      </c>
      <c r="C4671" s="2013">
        <v>560.0</v>
      </c>
      <c r="D4671" s="2013">
        <v>1121.0</v>
      </c>
      <c r="E4671" s="2013">
        <v>747.0</v>
      </c>
      <c r="F4671" s="2013">
        <v>747.0</v>
      </c>
      <c r="G4671" s="2013">
        <v>747.0</v>
      </c>
      <c r="H4671" s="2013">
        <v>747.0</v>
      </c>
    </row>
    <row r="4672">
      <c r="B4672" s="2013">
        <v>4670.0</v>
      </c>
      <c r="C4672" s="2013">
        <v>561.0</v>
      </c>
      <c r="D4672" s="2013">
        <v>1121.0</v>
      </c>
      <c r="E4672" s="2013">
        <v>747.0</v>
      </c>
      <c r="F4672" s="2013">
        <v>747.0</v>
      </c>
      <c r="G4672" s="2013">
        <v>747.0</v>
      </c>
      <c r="H4672" s="2013">
        <v>747.0</v>
      </c>
    </row>
    <row r="4673">
      <c r="B4673" s="2013">
        <v>4671.0</v>
      </c>
      <c r="C4673" s="2013">
        <v>560.0</v>
      </c>
      <c r="D4673" s="2013">
        <v>1121.0</v>
      </c>
      <c r="E4673" s="2013">
        <v>747.0</v>
      </c>
      <c r="F4673" s="2013">
        <v>747.0</v>
      </c>
      <c r="G4673" s="2013">
        <v>748.0</v>
      </c>
      <c r="H4673" s="2013">
        <v>748.0</v>
      </c>
    </row>
    <row r="4674">
      <c r="B4674" s="2013">
        <v>4672.0</v>
      </c>
      <c r="C4674" s="2013">
        <v>561.0</v>
      </c>
      <c r="D4674" s="2013">
        <v>1121.0</v>
      </c>
      <c r="E4674" s="2013">
        <v>747.0</v>
      </c>
      <c r="F4674" s="2013">
        <v>747.0</v>
      </c>
      <c r="G4674" s="2013">
        <v>748.0</v>
      </c>
      <c r="H4674" s="2013">
        <v>748.0</v>
      </c>
    </row>
    <row r="4675">
      <c r="B4675" s="2013">
        <v>4673.0</v>
      </c>
      <c r="C4675" s="2013">
        <v>560.0</v>
      </c>
      <c r="D4675" s="2013">
        <v>1121.0</v>
      </c>
      <c r="E4675" s="2013">
        <v>748.0</v>
      </c>
      <c r="F4675" s="2013">
        <v>748.0</v>
      </c>
      <c r="G4675" s="2013">
        <v>748.0</v>
      </c>
      <c r="H4675" s="2013">
        <v>748.0</v>
      </c>
    </row>
    <row r="4676">
      <c r="B4676" s="2013">
        <v>4674.0</v>
      </c>
      <c r="C4676" s="2013">
        <v>561.0</v>
      </c>
      <c r="D4676" s="2013">
        <v>1121.0</v>
      </c>
      <c r="E4676" s="2013">
        <v>748.0</v>
      </c>
      <c r="F4676" s="2013">
        <v>748.0</v>
      </c>
      <c r="G4676" s="2013">
        <v>748.0</v>
      </c>
      <c r="H4676" s="2013">
        <v>748.0</v>
      </c>
    </row>
    <row r="4677">
      <c r="B4677" s="2013">
        <v>4675.0</v>
      </c>
      <c r="C4677" s="2013">
        <v>561.0</v>
      </c>
      <c r="D4677" s="2013">
        <v>1122.0</v>
      </c>
      <c r="E4677" s="2013">
        <v>748.0</v>
      </c>
      <c r="F4677" s="2013">
        <v>748.0</v>
      </c>
      <c r="G4677" s="2013">
        <v>748.0</v>
      </c>
      <c r="H4677" s="2013">
        <v>748.0</v>
      </c>
    </row>
    <row r="4678">
      <c r="B4678" s="2013">
        <v>4676.0</v>
      </c>
      <c r="C4678" s="2013">
        <v>561.0</v>
      </c>
      <c r="D4678" s="2013">
        <v>1123.0</v>
      </c>
      <c r="E4678" s="2013">
        <v>748.0</v>
      </c>
      <c r="F4678" s="2013">
        <v>748.0</v>
      </c>
      <c r="G4678" s="2013">
        <v>748.0</v>
      </c>
      <c r="H4678" s="2013">
        <v>748.0</v>
      </c>
    </row>
    <row r="4679">
      <c r="B4679" s="2013">
        <v>4677.0</v>
      </c>
      <c r="C4679" s="2013">
        <v>562.0</v>
      </c>
      <c r="D4679" s="2013">
        <v>1123.0</v>
      </c>
      <c r="E4679" s="2013">
        <v>748.0</v>
      </c>
      <c r="F4679" s="2013">
        <v>748.0</v>
      </c>
      <c r="G4679" s="2013">
        <v>748.0</v>
      </c>
      <c r="H4679" s="2013">
        <v>748.0</v>
      </c>
    </row>
    <row r="4680">
      <c r="B4680" s="2013">
        <v>4678.0</v>
      </c>
      <c r="C4680" s="2013">
        <v>561.0</v>
      </c>
      <c r="D4680" s="2013">
        <v>1123.0</v>
      </c>
      <c r="E4680" s="2013">
        <v>748.0</v>
      </c>
      <c r="F4680" s="2013">
        <v>748.0</v>
      </c>
      <c r="G4680" s="2013">
        <v>749.0</v>
      </c>
      <c r="H4680" s="2013">
        <v>749.0</v>
      </c>
    </row>
    <row r="4681">
      <c r="B4681" s="2013">
        <v>4679.0</v>
      </c>
      <c r="C4681" s="2013">
        <v>562.0</v>
      </c>
      <c r="D4681" s="2013">
        <v>1123.0</v>
      </c>
      <c r="E4681" s="2013">
        <v>748.0</v>
      </c>
      <c r="F4681" s="2013">
        <v>748.0</v>
      </c>
      <c r="G4681" s="2013">
        <v>749.0</v>
      </c>
      <c r="H4681" s="2013">
        <v>749.0</v>
      </c>
    </row>
    <row r="4682">
      <c r="B4682" s="2013">
        <v>4680.0</v>
      </c>
      <c r="C4682" s="2013">
        <v>561.0</v>
      </c>
      <c r="D4682" s="2013">
        <v>1123.0</v>
      </c>
      <c r="E4682" s="2013">
        <v>749.0</v>
      </c>
      <c r="F4682" s="2013">
        <v>749.0</v>
      </c>
      <c r="G4682" s="2013">
        <v>749.0</v>
      </c>
      <c r="H4682" s="2013">
        <v>749.0</v>
      </c>
    </row>
    <row r="4683">
      <c r="B4683" s="2013">
        <v>4681.0</v>
      </c>
      <c r="C4683" s="2013">
        <v>562.0</v>
      </c>
      <c r="D4683" s="2013">
        <v>1123.0</v>
      </c>
      <c r="E4683" s="2013">
        <v>749.0</v>
      </c>
      <c r="F4683" s="2013">
        <v>749.0</v>
      </c>
      <c r="G4683" s="2013">
        <v>749.0</v>
      </c>
      <c r="H4683" s="2013">
        <v>749.0</v>
      </c>
    </row>
    <row r="4684">
      <c r="B4684" s="2013">
        <v>4682.0</v>
      </c>
      <c r="C4684" s="2013">
        <v>562.0</v>
      </c>
      <c r="D4684" s="2013">
        <v>1124.0</v>
      </c>
      <c r="E4684" s="2013">
        <v>749.0</v>
      </c>
      <c r="F4684" s="2013">
        <v>749.0</v>
      </c>
      <c r="G4684" s="2013">
        <v>749.0</v>
      </c>
      <c r="H4684" s="2013">
        <v>749.0</v>
      </c>
    </row>
    <row r="4685">
      <c r="B4685" s="2013">
        <v>4683.0</v>
      </c>
      <c r="C4685" s="2013">
        <v>562.0</v>
      </c>
      <c r="D4685" s="2013">
        <v>1123.0</v>
      </c>
      <c r="E4685" s="2013">
        <v>749.0</v>
      </c>
      <c r="F4685" s="2013">
        <v>749.0</v>
      </c>
      <c r="G4685" s="2013">
        <v>750.0</v>
      </c>
      <c r="H4685" s="2013">
        <v>750.0</v>
      </c>
    </row>
    <row r="4686">
      <c r="B4686" s="2013">
        <v>4684.0</v>
      </c>
      <c r="C4686" s="2013">
        <v>562.0</v>
      </c>
      <c r="D4686" s="2013">
        <v>1124.0</v>
      </c>
      <c r="E4686" s="2013">
        <v>749.0</v>
      </c>
      <c r="F4686" s="2013">
        <v>749.0</v>
      </c>
      <c r="G4686" s="2013">
        <v>750.0</v>
      </c>
      <c r="H4686" s="2013">
        <v>750.0</v>
      </c>
    </row>
    <row r="4687">
      <c r="B4687" s="2013">
        <v>4685.0</v>
      </c>
      <c r="C4687" s="2013">
        <v>562.0</v>
      </c>
      <c r="D4687" s="2013">
        <v>1125.0</v>
      </c>
      <c r="E4687" s="2013">
        <v>749.0</v>
      </c>
      <c r="F4687" s="2013">
        <v>749.0</v>
      </c>
      <c r="G4687" s="2013">
        <v>750.0</v>
      </c>
      <c r="H4687" s="2013">
        <v>750.0</v>
      </c>
    </row>
    <row r="4688">
      <c r="B4688" s="2013">
        <v>4686.0</v>
      </c>
      <c r="C4688" s="2013">
        <v>562.0</v>
      </c>
      <c r="D4688" s="2013">
        <v>1124.0</v>
      </c>
      <c r="E4688" s="2013">
        <v>750.0</v>
      </c>
      <c r="F4688" s="2013">
        <v>750.0</v>
      </c>
      <c r="G4688" s="2013">
        <v>750.0</v>
      </c>
      <c r="H4688" s="2013">
        <v>750.0</v>
      </c>
    </row>
    <row r="4689">
      <c r="B4689" s="2013">
        <v>4687.0</v>
      </c>
      <c r="C4689" s="2013">
        <v>562.0</v>
      </c>
      <c r="D4689" s="2013">
        <v>1125.0</v>
      </c>
      <c r="E4689" s="2013">
        <v>750.0</v>
      </c>
      <c r="F4689" s="2013">
        <v>750.0</v>
      </c>
      <c r="G4689" s="2013">
        <v>750.0</v>
      </c>
      <c r="H4689" s="2013">
        <v>750.0</v>
      </c>
    </row>
    <row r="4690">
      <c r="B4690" s="2013">
        <v>4688.0</v>
      </c>
      <c r="C4690" s="2013">
        <v>563.0</v>
      </c>
      <c r="D4690" s="2013">
        <v>1125.0</v>
      </c>
      <c r="E4690" s="2013">
        <v>750.0</v>
      </c>
      <c r="F4690" s="2013">
        <v>750.0</v>
      </c>
      <c r="G4690" s="2013">
        <v>750.0</v>
      </c>
      <c r="H4690" s="2013">
        <v>750.0</v>
      </c>
    </row>
    <row r="4691">
      <c r="B4691" s="2013">
        <v>4689.0</v>
      </c>
      <c r="C4691" s="2013">
        <v>563.0</v>
      </c>
      <c r="D4691" s="2013">
        <v>1126.0</v>
      </c>
      <c r="E4691" s="2013">
        <v>750.0</v>
      </c>
      <c r="F4691" s="2013">
        <v>750.0</v>
      </c>
      <c r="G4691" s="2013">
        <v>750.0</v>
      </c>
      <c r="H4691" s="2013">
        <v>750.0</v>
      </c>
    </row>
    <row r="4692">
      <c r="B4692" s="2013">
        <v>4690.0</v>
      </c>
      <c r="C4692" s="2013">
        <v>563.0</v>
      </c>
      <c r="D4692" s="2013">
        <v>1125.0</v>
      </c>
      <c r="E4692" s="2013">
        <v>750.0</v>
      </c>
      <c r="F4692" s="2013">
        <v>750.0</v>
      </c>
      <c r="G4692" s="2013">
        <v>751.0</v>
      </c>
      <c r="H4692" s="2013">
        <v>751.0</v>
      </c>
    </row>
    <row r="4693">
      <c r="B4693" s="2013">
        <v>4691.0</v>
      </c>
      <c r="C4693" s="2013">
        <v>563.0</v>
      </c>
      <c r="D4693" s="2013">
        <v>1126.0</v>
      </c>
      <c r="E4693" s="2013">
        <v>750.0</v>
      </c>
      <c r="F4693" s="2013">
        <v>750.0</v>
      </c>
      <c r="G4693" s="2013">
        <v>751.0</v>
      </c>
      <c r="H4693" s="2013">
        <v>751.0</v>
      </c>
    </row>
    <row r="4694">
      <c r="B4694" s="2013">
        <v>4692.0</v>
      </c>
      <c r="C4694" s="2013">
        <v>563.0</v>
      </c>
      <c r="D4694" s="2013">
        <v>1127.0</v>
      </c>
      <c r="E4694" s="2013">
        <v>750.0</v>
      </c>
      <c r="F4694" s="2013">
        <v>750.0</v>
      </c>
      <c r="G4694" s="2013">
        <v>751.0</v>
      </c>
      <c r="H4694" s="2013">
        <v>751.0</v>
      </c>
    </row>
    <row r="4695">
      <c r="B4695" s="2013">
        <v>4693.0</v>
      </c>
      <c r="C4695" s="2013">
        <v>563.0</v>
      </c>
      <c r="D4695" s="2013">
        <v>1126.0</v>
      </c>
      <c r="E4695" s="2013">
        <v>751.0</v>
      </c>
      <c r="F4695" s="2013">
        <v>751.0</v>
      </c>
      <c r="G4695" s="2013">
        <v>751.0</v>
      </c>
      <c r="H4695" s="2013">
        <v>751.0</v>
      </c>
    </row>
    <row r="4696">
      <c r="B4696" s="2013">
        <v>4694.0</v>
      </c>
      <c r="C4696" s="2013">
        <v>563.0</v>
      </c>
      <c r="D4696" s="2013">
        <v>1127.0</v>
      </c>
      <c r="E4696" s="2013">
        <v>751.0</v>
      </c>
      <c r="F4696" s="2013">
        <v>751.0</v>
      </c>
      <c r="G4696" s="2013">
        <v>751.0</v>
      </c>
      <c r="H4696" s="2013">
        <v>751.0</v>
      </c>
    </row>
    <row r="4697">
      <c r="B4697" s="2013">
        <v>4695.0</v>
      </c>
      <c r="C4697" s="2013">
        <v>564.0</v>
      </c>
      <c r="D4697" s="2013">
        <v>1127.0</v>
      </c>
      <c r="E4697" s="2013">
        <v>751.0</v>
      </c>
      <c r="F4697" s="2013">
        <v>751.0</v>
      </c>
      <c r="G4697" s="2013">
        <v>751.0</v>
      </c>
      <c r="H4697" s="2013">
        <v>751.0</v>
      </c>
    </row>
    <row r="4698">
      <c r="B4698" s="2013">
        <v>4696.0</v>
      </c>
      <c r="C4698" s="2013">
        <v>563.0</v>
      </c>
      <c r="D4698" s="2013">
        <v>1127.0</v>
      </c>
      <c r="E4698" s="2013">
        <v>751.0</v>
      </c>
      <c r="F4698" s="2013">
        <v>751.0</v>
      </c>
      <c r="G4698" s="2013">
        <v>752.0</v>
      </c>
      <c r="H4698" s="2013">
        <v>752.0</v>
      </c>
    </row>
    <row r="4699">
      <c r="B4699" s="2013">
        <v>4697.0</v>
      </c>
      <c r="C4699" s="2013">
        <v>564.0</v>
      </c>
      <c r="D4699" s="2013">
        <v>1127.0</v>
      </c>
      <c r="E4699" s="2013">
        <v>751.0</v>
      </c>
      <c r="F4699" s="2013">
        <v>751.0</v>
      </c>
      <c r="G4699" s="2013">
        <v>752.0</v>
      </c>
      <c r="H4699" s="2013">
        <v>752.0</v>
      </c>
    </row>
    <row r="4700">
      <c r="B4700" s="2013">
        <v>4698.0</v>
      </c>
      <c r="C4700" s="2013">
        <v>563.0</v>
      </c>
      <c r="D4700" s="2013">
        <v>1127.0</v>
      </c>
      <c r="E4700" s="2013">
        <v>752.0</v>
      </c>
      <c r="F4700" s="2013">
        <v>752.0</v>
      </c>
      <c r="G4700" s="2013">
        <v>752.0</v>
      </c>
      <c r="H4700" s="2013">
        <v>752.0</v>
      </c>
    </row>
    <row r="4701">
      <c r="B4701" s="2013">
        <v>4699.0</v>
      </c>
      <c r="C4701" s="2013">
        <v>564.0</v>
      </c>
      <c r="D4701" s="2013">
        <v>1127.0</v>
      </c>
      <c r="E4701" s="2013">
        <v>752.0</v>
      </c>
      <c r="F4701" s="2013">
        <v>752.0</v>
      </c>
      <c r="G4701" s="2013">
        <v>752.0</v>
      </c>
      <c r="H4701" s="2013">
        <v>752.0</v>
      </c>
    </row>
    <row r="4702">
      <c r="B4702" s="2013">
        <v>4700.0</v>
      </c>
      <c r="C4702" s="2013">
        <v>564.0</v>
      </c>
      <c r="D4702" s="2013">
        <v>1128.0</v>
      </c>
      <c r="E4702" s="2013">
        <v>752.0</v>
      </c>
      <c r="F4702" s="2013">
        <v>752.0</v>
      </c>
      <c r="G4702" s="2013">
        <v>752.0</v>
      </c>
      <c r="H4702" s="2013">
        <v>752.0</v>
      </c>
    </row>
    <row r="4703">
      <c r="B4703" s="2013">
        <v>4701.0</v>
      </c>
      <c r="C4703" s="2013">
        <v>564.0</v>
      </c>
      <c r="D4703" s="2013">
        <v>1129.0</v>
      </c>
      <c r="E4703" s="2013">
        <v>752.0</v>
      </c>
      <c r="F4703" s="2013">
        <v>752.0</v>
      </c>
      <c r="G4703" s="2013">
        <v>752.0</v>
      </c>
      <c r="H4703" s="2013">
        <v>752.0</v>
      </c>
    </row>
    <row r="4704">
      <c r="B4704" s="2013">
        <v>4702.0</v>
      </c>
      <c r="C4704" s="2013">
        <v>565.0</v>
      </c>
      <c r="D4704" s="2013">
        <v>1129.0</v>
      </c>
      <c r="E4704" s="2013">
        <v>752.0</v>
      </c>
      <c r="F4704" s="2013">
        <v>752.0</v>
      </c>
      <c r="G4704" s="2013">
        <v>752.0</v>
      </c>
      <c r="H4704" s="2013">
        <v>752.0</v>
      </c>
    </row>
    <row r="4705">
      <c r="B4705" s="2013">
        <v>4703.0</v>
      </c>
      <c r="C4705" s="2013">
        <v>564.0</v>
      </c>
      <c r="D4705" s="2013">
        <v>1129.0</v>
      </c>
      <c r="E4705" s="2013">
        <v>752.0</v>
      </c>
      <c r="F4705" s="2013">
        <v>752.0</v>
      </c>
      <c r="G4705" s="2013">
        <v>753.0</v>
      </c>
      <c r="H4705" s="2013">
        <v>753.0</v>
      </c>
    </row>
    <row r="4706">
      <c r="B4706" s="2013">
        <v>4704.0</v>
      </c>
      <c r="C4706" s="2013">
        <v>565.0</v>
      </c>
      <c r="D4706" s="2013">
        <v>1129.0</v>
      </c>
      <c r="E4706" s="2013">
        <v>752.0</v>
      </c>
      <c r="F4706" s="2013">
        <v>752.0</v>
      </c>
      <c r="G4706" s="2013">
        <v>753.0</v>
      </c>
      <c r="H4706" s="2013">
        <v>753.0</v>
      </c>
    </row>
    <row r="4707">
      <c r="B4707" s="2013">
        <v>4705.0</v>
      </c>
      <c r="C4707" s="2013">
        <v>564.0</v>
      </c>
      <c r="D4707" s="2013">
        <v>1129.0</v>
      </c>
      <c r="E4707" s="2013">
        <v>753.0</v>
      </c>
      <c r="F4707" s="2013">
        <v>753.0</v>
      </c>
      <c r="G4707" s="2013">
        <v>753.0</v>
      </c>
      <c r="H4707" s="2013">
        <v>753.0</v>
      </c>
    </row>
    <row r="4708">
      <c r="B4708" s="2013">
        <v>4706.0</v>
      </c>
      <c r="C4708" s="2013">
        <v>565.0</v>
      </c>
      <c r="D4708" s="2013">
        <v>1129.0</v>
      </c>
      <c r="E4708" s="2013">
        <v>753.0</v>
      </c>
      <c r="F4708" s="2013">
        <v>753.0</v>
      </c>
      <c r="G4708" s="2013">
        <v>753.0</v>
      </c>
      <c r="H4708" s="2013">
        <v>753.0</v>
      </c>
    </row>
    <row r="4709">
      <c r="B4709" s="2013">
        <v>4707.0</v>
      </c>
      <c r="C4709" s="2013">
        <v>565.0</v>
      </c>
      <c r="D4709" s="2013">
        <v>1130.0</v>
      </c>
      <c r="E4709" s="2013">
        <v>753.0</v>
      </c>
      <c r="F4709" s="2013">
        <v>753.0</v>
      </c>
      <c r="G4709" s="2013">
        <v>753.0</v>
      </c>
      <c r="H4709" s="2013">
        <v>753.0</v>
      </c>
    </row>
    <row r="4710">
      <c r="B4710" s="2013">
        <v>4708.0</v>
      </c>
      <c r="C4710" s="2013">
        <v>565.0</v>
      </c>
      <c r="D4710" s="2013">
        <v>1129.0</v>
      </c>
      <c r="E4710" s="2013">
        <v>753.0</v>
      </c>
      <c r="F4710" s="2013">
        <v>753.0</v>
      </c>
      <c r="G4710" s="2013">
        <v>754.0</v>
      </c>
      <c r="H4710" s="2013">
        <v>754.0</v>
      </c>
    </row>
    <row r="4711">
      <c r="B4711" s="2013">
        <v>4709.0</v>
      </c>
      <c r="C4711" s="2013">
        <v>565.0</v>
      </c>
      <c r="D4711" s="2013">
        <v>1130.0</v>
      </c>
      <c r="E4711" s="2013">
        <v>753.0</v>
      </c>
      <c r="F4711" s="2013">
        <v>753.0</v>
      </c>
      <c r="G4711" s="2013">
        <v>754.0</v>
      </c>
      <c r="H4711" s="2013">
        <v>754.0</v>
      </c>
    </row>
    <row r="4712">
      <c r="B4712" s="2013">
        <v>4710.0</v>
      </c>
      <c r="C4712" s="2013">
        <v>565.0</v>
      </c>
      <c r="D4712" s="2013">
        <v>1131.0</v>
      </c>
      <c r="E4712" s="2013">
        <v>753.0</v>
      </c>
      <c r="F4712" s="2013">
        <v>753.0</v>
      </c>
      <c r="G4712" s="2013">
        <v>754.0</v>
      </c>
      <c r="H4712" s="2013">
        <v>754.0</v>
      </c>
    </row>
    <row r="4713">
      <c r="B4713" s="2013">
        <v>4711.0</v>
      </c>
      <c r="C4713" s="2013">
        <v>565.0</v>
      </c>
      <c r="D4713" s="2013">
        <v>1130.0</v>
      </c>
      <c r="E4713" s="2013">
        <v>754.0</v>
      </c>
      <c r="F4713" s="2013">
        <v>754.0</v>
      </c>
      <c r="G4713" s="2013">
        <v>754.0</v>
      </c>
      <c r="H4713" s="2013">
        <v>754.0</v>
      </c>
    </row>
    <row r="4714">
      <c r="B4714" s="2013">
        <v>4712.0</v>
      </c>
      <c r="C4714" s="2013">
        <v>565.0</v>
      </c>
      <c r="D4714" s="2013">
        <v>1131.0</v>
      </c>
      <c r="E4714" s="2013">
        <v>754.0</v>
      </c>
      <c r="F4714" s="2013">
        <v>754.0</v>
      </c>
      <c r="G4714" s="2013">
        <v>754.0</v>
      </c>
      <c r="H4714" s="2013">
        <v>754.0</v>
      </c>
    </row>
    <row r="4715">
      <c r="B4715" s="2013">
        <v>4713.0</v>
      </c>
      <c r="C4715" s="2013">
        <v>566.0</v>
      </c>
      <c r="D4715" s="2013">
        <v>1131.0</v>
      </c>
      <c r="E4715" s="2013">
        <v>754.0</v>
      </c>
      <c r="F4715" s="2013">
        <v>754.0</v>
      </c>
      <c r="G4715" s="2013">
        <v>754.0</v>
      </c>
      <c r="H4715" s="2013">
        <v>754.0</v>
      </c>
    </row>
    <row r="4716">
      <c r="B4716" s="2013">
        <v>4714.0</v>
      </c>
      <c r="C4716" s="2013">
        <v>566.0</v>
      </c>
      <c r="D4716" s="2013">
        <v>1132.0</v>
      </c>
      <c r="E4716" s="2013">
        <v>754.0</v>
      </c>
      <c r="F4716" s="2013">
        <v>754.0</v>
      </c>
      <c r="G4716" s="2013">
        <v>754.0</v>
      </c>
      <c r="H4716" s="2013">
        <v>754.0</v>
      </c>
    </row>
    <row r="4717">
      <c r="B4717" s="2013">
        <v>4715.0</v>
      </c>
      <c r="C4717" s="2013">
        <v>566.0</v>
      </c>
      <c r="D4717" s="2013">
        <v>1131.0</v>
      </c>
      <c r="E4717" s="2013">
        <v>754.0</v>
      </c>
      <c r="F4717" s="2013">
        <v>754.0</v>
      </c>
      <c r="G4717" s="2013">
        <v>755.0</v>
      </c>
      <c r="H4717" s="2013">
        <v>755.0</v>
      </c>
    </row>
    <row r="4718">
      <c r="B4718" s="2013">
        <v>4716.0</v>
      </c>
      <c r="C4718" s="2013">
        <v>566.0</v>
      </c>
      <c r="D4718" s="2013">
        <v>1132.0</v>
      </c>
      <c r="E4718" s="2013">
        <v>754.0</v>
      </c>
      <c r="F4718" s="2013">
        <v>754.0</v>
      </c>
      <c r="G4718" s="2013">
        <v>755.0</v>
      </c>
      <c r="H4718" s="2013">
        <v>755.0</v>
      </c>
    </row>
    <row r="4719">
      <c r="B4719" s="2013">
        <v>4717.0</v>
      </c>
      <c r="C4719" s="2013">
        <v>566.0</v>
      </c>
      <c r="D4719" s="2013">
        <v>1133.0</v>
      </c>
      <c r="E4719" s="2013">
        <v>754.0</v>
      </c>
      <c r="F4719" s="2013">
        <v>754.0</v>
      </c>
      <c r="G4719" s="2013">
        <v>755.0</v>
      </c>
      <c r="H4719" s="2013">
        <v>755.0</v>
      </c>
    </row>
    <row r="4720">
      <c r="B4720" s="2013">
        <v>4718.0</v>
      </c>
      <c r="C4720" s="2013">
        <v>566.0</v>
      </c>
      <c r="D4720" s="2013">
        <v>1132.0</v>
      </c>
      <c r="E4720" s="2013">
        <v>755.0</v>
      </c>
      <c r="F4720" s="2013">
        <v>755.0</v>
      </c>
      <c r="G4720" s="2013">
        <v>755.0</v>
      </c>
      <c r="H4720" s="2013">
        <v>755.0</v>
      </c>
    </row>
    <row r="4721">
      <c r="B4721" s="2013">
        <v>4719.0</v>
      </c>
      <c r="C4721" s="2013">
        <v>566.0</v>
      </c>
      <c r="D4721" s="2013">
        <v>1133.0</v>
      </c>
      <c r="E4721" s="2013">
        <v>755.0</v>
      </c>
      <c r="F4721" s="2013">
        <v>755.0</v>
      </c>
      <c r="G4721" s="2013">
        <v>755.0</v>
      </c>
      <c r="H4721" s="2013">
        <v>755.0</v>
      </c>
    </row>
    <row r="4722">
      <c r="B4722" s="2013">
        <v>4720.0</v>
      </c>
      <c r="C4722" s="2013">
        <v>567.0</v>
      </c>
      <c r="D4722" s="2013">
        <v>1133.0</v>
      </c>
      <c r="E4722" s="2013">
        <v>755.0</v>
      </c>
      <c r="F4722" s="2013">
        <v>755.0</v>
      </c>
      <c r="G4722" s="2013">
        <v>755.0</v>
      </c>
      <c r="H4722" s="2013">
        <v>755.0</v>
      </c>
    </row>
    <row r="4723">
      <c r="B4723" s="2013">
        <v>4721.0</v>
      </c>
      <c r="C4723" s="2013">
        <v>566.0</v>
      </c>
      <c r="D4723" s="2013">
        <v>1133.0</v>
      </c>
      <c r="E4723" s="2013">
        <v>755.0</v>
      </c>
      <c r="F4723" s="2013">
        <v>755.0</v>
      </c>
      <c r="G4723" s="2013">
        <v>756.0</v>
      </c>
      <c r="H4723" s="2013">
        <v>756.0</v>
      </c>
    </row>
    <row r="4724">
      <c r="B4724" s="2013">
        <v>4722.0</v>
      </c>
      <c r="C4724" s="2013">
        <v>567.0</v>
      </c>
      <c r="D4724" s="2013">
        <v>1133.0</v>
      </c>
      <c r="E4724" s="2013">
        <v>755.0</v>
      </c>
      <c r="F4724" s="2013">
        <v>755.0</v>
      </c>
      <c r="G4724" s="2013">
        <v>756.0</v>
      </c>
      <c r="H4724" s="2013">
        <v>756.0</v>
      </c>
    </row>
    <row r="4725">
      <c r="B4725" s="2013">
        <v>4723.0</v>
      </c>
      <c r="C4725" s="2013">
        <v>566.0</v>
      </c>
      <c r="D4725" s="2013">
        <v>1133.0</v>
      </c>
      <c r="E4725" s="2013">
        <v>756.0</v>
      </c>
      <c r="F4725" s="2013">
        <v>756.0</v>
      </c>
      <c r="G4725" s="2013">
        <v>756.0</v>
      </c>
      <c r="H4725" s="2013">
        <v>756.0</v>
      </c>
    </row>
    <row r="4726">
      <c r="B4726" s="2013">
        <v>4724.0</v>
      </c>
      <c r="C4726" s="2013">
        <v>567.0</v>
      </c>
      <c r="D4726" s="2013">
        <v>1133.0</v>
      </c>
      <c r="E4726" s="2013">
        <v>756.0</v>
      </c>
      <c r="F4726" s="2013">
        <v>756.0</v>
      </c>
      <c r="G4726" s="2013">
        <v>756.0</v>
      </c>
      <c r="H4726" s="2013">
        <v>756.0</v>
      </c>
    </row>
    <row r="4727">
      <c r="B4727" s="2013">
        <v>4725.0</v>
      </c>
      <c r="C4727" s="2013">
        <v>567.0</v>
      </c>
      <c r="D4727" s="2013">
        <v>1134.0</v>
      </c>
      <c r="E4727" s="2013">
        <v>756.0</v>
      </c>
      <c r="F4727" s="2013">
        <v>756.0</v>
      </c>
      <c r="G4727" s="2013">
        <v>756.0</v>
      </c>
      <c r="H4727" s="2013">
        <v>756.0</v>
      </c>
    </row>
    <row r="4728">
      <c r="B4728" s="2013">
        <v>4726.0</v>
      </c>
      <c r="C4728" s="2013">
        <v>567.0</v>
      </c>
      <c r="D4728" s="2013">
        <v>1135.0</v>
      </c>
      <c r="E4728" s="2013">
        <v>756.0</v>
      </c>
      <c r="F4728" s="2013">
        <v>756.0</v>
      </c>
      <c r="G4728" s="2013">
        <v>756.0</v>
      </c>
      <c r="H4728" s="2013">
        <v>756.0</v>
      </c>
    </row>
    <row r="4729">
      <c r="B4729" s="2013">
        <v>4727.0</v>
      </c>
      <c r="C4729" s="2013">
        <v>568.0</v>
      </c>
      <c r="D4729" s="2013">
        <v>1135.0</v>
      </c>
      <c r="E4729" s="2013">
        <v>756.0</v>
      </c>
      <c r="F4729" s="2013">
        <v>756.0</v>
      </c>
      <c r="G4729" s="2013">
        <v>756.0</v>
      </c>
      <c r="H4729" s="2013">
        <v>756.0</v>
      </c>
    </row>
    <row r="4730">
      <c r="B4730" s="2013">
        <v>4728.0</v>
      </c>
      <c r="C4730" s="2013">
        <v>567.0</v>
      </c>
      <c r="D4730" s="2013">
        <v>1135.0</v>
      </c>
      <c r="E4730" s="2013">
        <v>756.0</v>
      </c>
      <c r="F4730" s="2013">
        <v>756.0</v>
      </c>
      <c r="G4730" s="2013">
        <v>757.0</v>
      </c>
      <c r="H4730" s="2013">
        <v>757.0</v>
      </c>
    </row>
    <row r="4731">
      <c r="B4731" s="2013">
        <v>4729.0</v>
      </c>
      <c r="C4731" s="2013">
        <v>568.0</v>
      </c>
      <c r="D4731" s="2013">
        <v>1135.0</v>
      </c>
      <c r="E4731" s="2013">
        <v>756.0</v>
      </c>
      <c r="F4731" s="2013">
        <v>756.0</v>
      </c>
      <c r="G4731" s="2013">
        <v>757.0</v>
      </c>
      <c r="H4731" s="2013">
        <v>757.0</v>
      </c>
    </row>
    <row r="4732">
      <c r="B4732" s="2013">
        <v>4730.0</v>
      </c>
      <c r="C4732" s="2013">
        <v>567.0</v>
      </c>
      <c r="D4732" s="2013">
        <v>1135.0</v>
      </c>
      <c r="E4732" s="2013">
        <v>757.0</v>
      </c>
      <c r="F4732" s="2013">
        <v>757.0</v>
      </c>
      <c r="G4732" s="2013">
        <v>757.0</v>
      </c>
      <c r="H4732" s="2013">
        <v>757.0</v>
      </c>
    </row>
    <row r="4733">
      <c r="B4733" s="2013">
        <v>4731.0</v>
      </c>
      <c r="C4733" s="2013">
        <v>568.0</v>
      </c>
      <c r="D4733" s="2013">
        <v>1135.0</v>
      </c>
      <c r="E4733" s="2013">
        <v>757.0</v>
      </c>
      <c r="F4733" s="2013">
        <v>757.0</v>
      </c>
      <c r="G4733" s="2013">
        <v>757.0</v>
      </c>
      <c r="H4733" s="2013">
        <v>757.0</v>
      </c>
    </row>
    <row r="4734">
      <c r="B4734" s="2013">
        <v>4732.0</v>
      </c>
      <c r="C4734" s="2013">
        <v>568.0</v>
      </c>
      <c r="D4734" s="2013">
        <v>1136.0</v>
      </c>
      <c r="E4734" s="2013">
        <v>757.0</v>
      </c>
      <c r="F4734" s="2013">
        <v>757.0</v>
      </c>
      <c r="G4734" s="2013">
        <v>757.0</v>
      </c>
      <c r="H4734" s="2013">
        <v>757.0</v>
      </c>
    </row>
    <row r="4735">
      <c r="B4735" s="2013">
        <v>4733.0</v>
      </c>
      <c r="C4735" s="2013">
        <v>568.0</v>
      </c>
      <c r="D4735" s="2013">
        <v>1135.0</v>
      </c>
      <c r="E4735" s="2013">
        <v>757.0</v>
      </c>
      <c r="F4735" s="2013">
        <v>757.0</v>
      </c>
      <c r="G4735" s="2013">
        <v>758.0</v>
      </c>
      <c r="H4735" s="2013">
        <v>758.0</v>
      </c>
    </row>
    <row r="4736">
      <c r="B4736" s="2013">
        <v>4734.0</v>
      </c>
      <c r="C4736" s="2013">
        <v>568.0</v>
      </c>
      <c r="D4736" s="2013">
        <v>1136.0</v>
      </c>
      <c r="E4736" s="2013">
        <v>757.0</v>
      </c>
      <c r="F4736" s="2013">
        <v>757.0</v>
      </c>
      <c r="G4736" s="2013">
        <v>758.0</v>
      </c>
      <c r="H4736" s="2013">
        <v>758.0</v>
      </c>
    </row>
    <row r="4737">
      <c r="B4737" s="2013">
        <v>4735.0</v>
      </c>
      <c r="C4737" s="2013">
        <v>568.0</v>
      </c>
      <c r="D4737" s="2013">
        <v>1137.0</v>
      </c>
      <c r="E4737" s="2013">
        <v>757.0</v>
      </c>
      <c r="F4737" s="2013">
        <v>757.0</v>
      </c>
      <c r="G4737" s="2013">
        <v>758.0</v>
      </c>
      <c r="H4737" s="2013">
        <v>758.0</v>
      </c>
    </row>
    <row r="4738">
      <c r="B4738" s="2013">
        <v>4736.0</v>
      </c>
      <c r="C4738" s="2013">
        <v>568.0</v>
      </c>
      <c r="D4738" s="2013">
        <v>1136.0</v>
      </c>
      <c r="E4738" s="2013">
        <v>758.0</v>
      </c>
      <c r="F4738" s="2013">
        <v>758.0</v>
      </c>
      <c r="G4738" s="2013">
        <v>758.0</v>
      </c>
      <c r="H4738" s="2013">
        <v>758.0</v>
      </c>
    </row>
    <row r="4739">
      <c r="B4739" s="2013">
        <v>4737.0</v>
      </c>
      <c r="C4739" s="2013">
        <v>568.0</v>
      </c>
      <c r="D4739" s="2013">
        <v>1137.0</v>
      </c>
      <c r="E4739" s="2013">
        <v>758.0</v>
      </c>
      <c r="F4739" s="2013">
        <v>758.0</v>
      </c>
      <c r="G4739" s="2013">
        <v>758.0</v>
      </c>
      <c r="H4739" s="2013">
        <v>758.0</v>
      </c>
    </row>
    <row r="4740">
      <c r="B4740" s="2013">
        <v>4738.0</v>
      </c>
      <c r="C4740" s="2013">
        <v>569.0</v>
      </c>
      <c r="D4740" s="2013">
        <v>1137.0</v>
      </c>
      <c r="E4740" s="2013">
        <v>758.0</v>
      </c>
      <c r="F4740" s="2013">
        <v>758.0</v>
      </c>
      <c r="G4740" s="2013">
        <v>758.0</v>
      </c>
      <c r="H4740" s="2013">
        <v>758.0</v>
      </c>
    </row>
    <row r="4741">
      <c r="B4741" s="2013">
        <v>4739.0</v>
      </c>
      <c r="C4741" s="2013">
        <v>569.0</v>
      </c>
      <c r="D4741" s="2013">
        <v>1138.0</v>
      </c>
      <c r="E4741" s="2013">
        <v>758.0</v>
      </c>
      <c r="F4741" s="2013">
        <v>758.0</v>
      </c>
      <c r="G4741" s="2013">
        <v>758.0</v>
      </c>
      <c r="H4741" s="2013">
        <v>758.0</v>
      </c>
    </row>
    <row r="4742">
      <c r="B4742" s="2013">
        <v>4740.0</v>
      </c>
      <c r="C4742" s="2013">
        <v>569.0</v>
      </c>
      <c r="D4742" s="2013">
        <v>1137.0</v>
      </c>
      <c r="E4742" s="2013">
        <v>758.0</v>
      </c>
      <c r="F4742" s="2013">
        <v>758.0</v>
      </c>
      <c r="G4742" s="2013">
        <v>759.0</v>
      </c>
      <c r="H4742" s="2013">
        <v>759.0</v>
      </c>
    </row>
    <row r="4743">
      <c r="B4743" s="2013">
        <v>4741.0</v>
      </c>
      <c r="C4743" s="2013">
        <v>569.0</v>
      </c>
      <c r="D4743" s="2013">
        <v>1138.0</v>
      </c>
      <c r="E4743" s="2013">
        <v>758.0</v>
      </c>
      <c r="F4743" s="2013">
        <v>758.0</v>
      </c>
      <c r="G4743" s="2013">
        <v>759.0</v>
      </c>
      <c r="H4743" s="2013">
        <v>759.0</v>
      </c>
    </row>
    <row r="4744">
      <c r="B4744" s="2013">
        <v>4742.0</v>
      </c>
      <c r="C4744" s="2013">
        <v>569.0</v>
      </c>
      <c r="D4744" s="2013">
        <v>1139.0</v>
      </c>
      <c r="E4744" s="2013">
        <v>758.0</v>
      </c>
      <c r="F4744" s="2013">
        <v>758.0</v>
      </c>
      <c r="G4744" s="2013">
        <v>759.0</v>
      </c>
      <c r="H4744" s="2013">
        <v>759.0</v>
      </c>
    </row>
    <row r="4745">
      <c r="B4745" s="2013">
        <v>4743.0</v>
      </c>
      <c r="C4745" s="2013">
        <v>569.0</v>
      </c>
      <c r="D4745" s="2013">
        <v>1138.0</v>
      </c>
      <c r="E4745" s="2013">
        <v>759.0</v>
      </c>
      <c r="F4745" s="2013">
        <v>759.0</v>
      </c>
      <c r="G4745" s="2013">
        <v>759.0</v>
      </c>
      <c r="H4745" s="2013">
        <v>759.0</v>
      </c>
    </row>
    <row r="4746">
      <c r="B4746" s="2013">
        <v>4744.0</v>
      </c>
      <c r="C4746" s="2013">
        <v>569.0</v>
      </c>
      <c r="D4746" s="2013">
        <v>1139.0</v>
      </c>
      <c r="E4746" s="2013">
        <v>759.0</v>
      </c>
      <c r="F4746" s="2013">
        <v>759.0</v>
      </c>
      <c r="G4746" s="2013">
        <v>759.0</v>
      </c>
      <c r="H4746" s="2013">
        <v>759.0</v>
      </c>
    </row>
    <row r="4747">
      <c r="B4747" s="2013">
        <v>4745.0</v>
      </c>
      <c r="C4747" s="2013">
        <v>570.0</v>
      </c>
      <c r="D4747" s="2013">
        <v>1139.0</v>
      </c>
      <c r="E4747" s="2013">
        <v>759.0</v>
      </c>
      <c r="F4747" s="2013">
        <v>759.0</v>
      </c>
      <c r="G4747" s="2013">
        <v>759.0</v>
      </c>
      <c r="H4747" s="2013">
        <v>759.0</v>
      </c>
    </row>
    <row r="4748">
      <c r="B4748" s="2013">
        <v>4746.0</v>
      </c>
      <c r="C4748" s="2013">
        <v>569.0</v>
      </c>
      <c r="D4748" s="2013">
        <v>1139.0</v>
      </c>
      <c r="E4748" s="2013">
        <v>759.0</v>
      </c>
      <c r="F4748" s="2013">
        <v>759.0</v>
      </c>
      <c r="G4748" s="2013">
        <v>760.0</v>
      </c>
      <c r="H4748" s="2013">
        <v>760.0</v>
      </c>
    </row>
    <row r="4749">
      <c r="B4749" s="2013">
        <v>4747.0</v>
      </c>
      <c r="C4749" s="2013">
        <v>570.0</v>
      </c>
      <c r="D4749" s="2013">
        <v>1139.0</v>
      </c>
      <c r="E4749" s="2013">
        <v>759.0</v>
      </c>
      <c r="F4749" s="2013">
        <v>759.0</v>
      </c>
      <c r="G4749" s="2013">
        <v>760.0</v>
      </c>
      <c r="H4749" s="2013">
        <v>760.0</v>
      </c>
    </row>
    <row r="4750">
      <c r="B4750" s="2013">
        <v>4748.0</v>
      </c>
      <c r="C4750" s="2013">
        <v>569.0</v>
      </c>
      <c r="D4750" s="2013">
        <v>1139.0</v>
      </c>
      <c r="E4750" s="2013">
        <v>760.0</v>
      </c>
      <c r="F4750" s="2013">
        <v>760.0</v>
      </c>
      <c r="G4750" s="2013">
        <v>760.0</v>
      </c>
      <c r="H4750" s="2013">
        <v>760.0</v>
      </c>
    </row>
    <row r="4751">
      <c r="B4751" s="2013">
        <v>4749.0</v>
      </c>
      <c r="C4751" s="2013">
        <v>570.0</v>
      </c>
      <c r="D4751" s="2013">
        <v>1139.0</v>
      </c>
      <c r="E4751" s="2013">
        <v>760.0</v>
      </c>
      <c r="F4751" s="2013">
        <v>760.0</v>
      </c>
      <c r="G4751" s="2013">
        <v>760.0</v>
      </c>
      <c r="H4751" s="2013">
        <v>760.0</v>
      </c>
    </row>
    <row r="4752">
      <c r="B4752" s="2013">
        <v>4750.0</v>
      </c>
      <c r="C4752" s="2013">
        <v>570.0</v>
      </c>
      <c r="D4752" s="2013">
        <v>1140.0</v>
      </c>
      <c r="E4752" s="2013">
        <v>760.0</v>
      </c>
      <c r="F4752" s="2013">
        <v>760.0</v>
      </c>
      <c r="G4752" s="2013">
        <v>760.0</v>
      </c>
      <c r="H4752" s="2013">
        <v>760.0</v>
      </c>
    </row>
    <row r="4753">
      <c r="B4753" s="2013">
        <v>4751.0</v>
      </c>
      <c r="C4753" s="2013">
        <v>570.0</v>
      </c>
      <c r="D4753" s="2013">
        <v>1141.0</v>
      </c>
      <c r="E4753" s="2013">
        <v>760.0</v>
      </c>
      <c r="F4753" s="2013">
        <v>760.0</v>
      </c>
      <c r="G4753" s="2013">
        <v>760.0</v>
      </c>
      <c r="H4753" s="2013">
        <v>760.0</v>
      </c>
    </row>
    <row r="4754">
      <c r="B4754" s="2013">
        <v>4752.0</v>
      </c>
      <c r="C4754" s="2013">
        <v>571.0</v>
      </c>
      <c r="D4754" s="2013">
        <v>1141.0</v>
      </c>
      <c r="E4754" s="2013">
        <v>760.0</v>
      </c>
      <c r="F4754" s="2013">
        <v>760.0</v>
      </c>
      <c r="G4754" s="2013">
        <v>760.0</v>
      </c>
      <c r="H4754" s="2013">
        <v>760.0</v>
      </c>
    </row>
    <row r="4755">
      <c r="B4755" s="2013">
        <v>4753.0</v>
      </c>
      <c r="C4755" s="2013">
        <v>570.0</v>
      </c>
      <c r="D4755" s="2013">
        <v>1141.0</v>
      </c>
      <c r="E4755" s="2013">
        <v>760.0</v>
      </c>
      <c r="F4755" s="2013">
        <v>760.0</v>
      </c>
      <c r="G4755" s="2013">
        <v>761.0</v>
      </c>
      <c r="H4755" s="2013">
        <v>761.0</v>
      </c>
    </row>
    <row r="4756">
      <c r="B4756" s="2013">
        <v>4754.0</v>
      </c>
      <c r="C4756" s="2013">
        <v>571.0</v>
      </c>
      <c r="D4756" s="2013">
        <v>1141.0</v>
      </c>
      <c r="E4756" s="2013">
        <v>760.0</v>
      </c>
      <c r="F4756" s="2013">
        <v>760.0</v>
      </c>
      <c r="G4756" s="2013">
        <v>761.0</v>
      </c>
      <c r="H4756" s="2013">
        <v>761.0</v>
      </c>
    </row>
    <row r="4757">
      <c r="B4757" s="2013">
        <v>4755.0</v>
      </c>
      <c r="C4757" s="2013">
        <v>570.0</v>
      </c>
      <c r="D4757" s="2013">
        <v>1141.0</v>
      </c>
      <c r="E4757" s="2013">
        <v>761.0</v>
      </c>
      <c r="F4757" s="2013">
        <v>761.0</v>
      </c>
      <c r="G4757" s="2013">
        <v>761.0</v>
      </c>
      <c r="H4757" s="2013">
        <v>761.0</v>
      </c>
    </row>
    <row r="4758">
      <c r="B4758" s="2013">
        <v>4756.0</v>
      </c>
      <c r="C4758" s="2013">
        <v>571.0</v>
      </c>
      <c r="D4758" s="2013">
        <v>1141.0</v>
      </c>
      <c r="E4758" s="2013">
        <v>761.0</v>
      </c>
      <c r="F4758" s="2013">
        <v>761.0</v>
      </c>
      <c r="G4758" s="2013">
        <v>761.0</v>
      </c>
      <c r="H4758" s="2013">
        <v>761.0</v>
      </c>
    </row>
    <row r="4759">
      <c r="B4759" s="2013">
        <v>4757.0</v>
      </c>
      <c r="C4759" s="2013">
        <v>571.0</v>
      </c>
      <c r="D4759" s="2013">
        <v>1142.0</v>
      </c>
      <c r="E4759" s="2013">
        <v>761.0</v>
      </c>
      <c r="F4759" s="2013">
        <v>761.0</v>
      </c>
      <c r="G4759" s="2013">
        <v>761.0</v>
      </c>
      <c r="H4759" s="2013">
        <v>761.0</v>
      </c>
    </row>
    <row r="4760">
      <c r="B4760" s="2013">
        <v>4758.0</v>
      </c>
      <c r="C4760" s="2013">
        <v>571.0</v>
      </c>
      <c r="D4760" s="2013">
        <v>1141.0</v>
      </c>
      <c r="E4760" s="2013">
        <v>761.0</v>
      </c>
      <c r="F4760" s="2013">
        <v>761.0</v>
      </c>
      <c r="G4760" s="2013">
        <v>762.0</v>
      </c>
      <c r="H4760" s="2013">
        <v>762.0</v>
      </c>
    </row>
    <row r="4761">
      <c r="B4761" s="2013">
        <v>4759.0</v>
      </c>
      <c r="C4761" s="2013">
        <v>571.0</v>
      </c>
      <c r="D4761" s="2013">
        <v>1142.0</v>
      </c>
      <c r="E4761" s="2013">
        <v>761.0</v>
      </c>
      <c r="F4761" s="2013">
        <v>761.0</v>
      </c>
      <c r="G4761" s="2013">
        <v>762.0</v>
      </c>
      <c r="H4761" s="2013">
        <v>762.0</v>
      </c>
    </row>
    <row r="4762">
      <c r="B4762" s="2013">
        <v>4760.0</v>
      </c>
      <c r="C4762" s="2013">
        <v>571.0</v>
      </c>
      <c r="D4762" s="2013">
        <v>1143.0</v>
      </c>
      <c r="E4762" s="2013">
        <v>761.0</v>
      </c>
      <c r="F4762" s="2013">
        <v>761.0</v>
      </c>
      <c r="G4762" s="2013">
        <v>762.0</v>
      </c>
      <c r="H4762" s="2013">
        <v>762.0</v>
      </c>
    </row>
    <row r="4763">
      <c r="B4763" s="2013">
        <v>4761.0</v>
      </c>
      <c r="C4763" s="2013">
        <v>571.0</v>
      </c>
      <c r="D4763" s="2013">
        <v>1142.0</v>
      </c>
      <c r="E4763" s="2013">
        <v>762.0</v>
      </c>
      <c r="F4763" s="2013">
        <v>762.0</v>
      </c>
      <c r="G4763" s="2013">
        <v>762.0</v>
      </c>
      <c r="H4763" s="2013">
        <v>762.0</v>
      </c>
    </row>
    <row r="4764">
      <c r="B4764" s="2013">
        <v>4762.0</v>
      </c>
      <c r="C4764" s="2013">
        <v>571.0</v>
      </c>
      <c r="D4764" s="2013">
        <v>1143.0</v>
      </c>
      <c r="E4764" s="2013">
        <v>762.0</v>
      </c>
      <c r="F4764" s="2013">
        <v>762.0</v>
      </c>
      <c r="G4764" s="2013">
        <v>762.0</v>
      </c>
      <c r="H4764" s="2013">
        <v>762.0</v>
      </c>
    </row>
    <row r="4765">
      <c r="B4765" s="2013">
        <v>4763.0</v>
      </c>
      <c r="C4765" s="2013">
        <v>572.0</v>
      </c>
      <c r="D4765" s="2013">
        <v>1143.0</v>
      </c>
      <c r="E4765" s="2013">
        <v>762.0</v>
      </c>
      <c r="F4765" s="2013">
        <v>762.0</v>
      </c>
      <c r="G4765" s="2013">
        <v>762.0</v>
      </c>
      <c r="H4765" s="2013">
        <v>762.0</v>
      </c>
    </row>
    <row r="4766">
      <c r="B4766" s="2013">
        <v>4764.0</v>
      </c>
      <c r="C4766" s="2013">
        <v>572.0</v>
      </c>
      <c r="D4766" s="2013">
        <v>1144.0</v>
      </c>
      <c r="E4766" s="2013">
        <v>762.0</v>
      </c>
      <c r="F4766" s="2013">
        <v>762.0</v>
      </c>
      <c r="G4766" s="2013">
        <v>762.0</v>
      </c>
      <c r="H4766" s="2013">
        <v>762.0</v>
      </c>
    </row>
    <row r="4767">
      <c r="B4767" s="2013">
        <v>4765.0</v>
      </c>
      <c r="C4767" s="2013">
        <v>572.0</v>
      </c>
      <c r="D4767" s="2013">
        <v>1143.0</v>
      </c>
      <c r="E4767" s="2013">
        <v>762.0</v>
      </c>
      <c r="F4767" s="2013">
        <v>762.0</v>
      </c>
      <c r="G4767" s="2013">
        <v>763.0</v>
      </c>
      <c r="H4767" s="2013">
        <v>763.0</v>
      </c>
    </row>
    <row r="4768">
      <c r="B4768" s="2013">
        <v>4766.0</v>
      </c>
      <c r="C4768" s="2013">
        <v>572.0</v>
      </c>
      <c r="D4768" s="2013">
        <v>1144.0</v>
      </c>
      <c r="E4768" s="2013">
        <v>762.0</v>
      </c>
      <c r="F4768" s="2013">
        <v>762.0</v>
      </c>
      <c r="G4768" s="2013">
        <v>763.0</v>
      </c>
      <c r="H4768" s="2013">
        <v>763.0</v>
      </c>
    </row>
    <row r="4769">
      <c r="B4769" s="2013">
        <v>4767.0</v>
      </c>
      <c r="C4769" s="2013">
        <v>572.0</v>
      </c>
      <c r="D4769" s="2013">
        <v>1145.0</v>
      </c>
      <c r="E4769" s="2013">
        <v>762.0</v>
      </c>
      <c r="F4769" s="2013">
        <v>762.0</v>
      </c>
      <c r="G4769" s="2013">
        <v>763.0</v>
      </c>
      <c r="H4769" s="2013">
        <v>763.0</v>
      </c>
    </row>
    <row r="4770">
      <c r="B4770" s="2013">
        <v>4768.0</v>
      </c>
      <c r="C4770" s="2013">
        <v>572.0</v>
      </c>
      <c r="D4770" s="2013">
        <v>1144.0</v>
      </c>
      <c r="E4770" s="2013">
        <v>763.0</v>
      </c>
      <c r="F4770" s="2013">
        <v>763.0</v>
      </c>
      <c r="G4770" s="2013">
        <v>763.0</v>
      </c>
      <c r="H4770" s="2013">
        <v>763.0</v>
      </c>
    </row>
    <row r="4771">
      <c r="B4771" s="2013">
        <v>4769.0</v>
      </c>
      <c r="C4771" s="2013">
        <v>572.0</v>
      </c>
      <c r="D4771" s="2013">
        <v>1145.0</v>
      </c>
      <c r="E4771" s="2013">
        <v>763.0</v>
      </c>
      <c r="F4771" s="2013">
        <v>763.0</v>
      </c>
      <c r="G4771" s="2013">
        <v>763.0</v>
      </c>
      <c r="H4771" s="2013">
        <v>763.0</v>
      </c>
    </row>
    <row r="4772">
      <c r="B4772" s="2013">
        <v>4770.0</v>
      </c>
      <c r="C4772" s="2013">
        <v>573.0</v>
      </c>
      <c r="D4772" s="2013">
        <v>1145.0</v>
      </c>
      <c r="E4772" s="2013">
        <v>763.0</v>
      </c>
      <c r="F4772" s="2013">
        <v>763.0</v>
      </c>
      <c r="G4772" s="2013">
        <v>763.0</v>
      </c>
      <c r="H4772" s="2013">
        <v>763.0</v>
      </c>
    </row>
    <row r="4773">
      <c r="B4773" s="2013">
        <v>4771.0</v>
      </c>
      <c r="C4773" s="2013">
        <v>572.0</v>
      </c>
      <c r="D4773" s="2013">
        <v>1145.0</v>
      </c>
      <c r="E4773" s="2013">
        <v>763.0</v>
      </c>
      <c r="F4773" s="2013">
        <v>763.0</v>
      </c>
      <c r="G4773" s="2013">
        <v>764.0</v>
      </c>
      <c r="H4773" s="2013">
        <v>764.0</v>
      </c>
    </row>
    <row r="4774">
      <c r="B4774" s="2013">
        <v>4772.0</v>
      </c>
      <c r="C4774" s="2013">
        <v>573.0</v>
      </c>
      <c r="D4774" s="2013">
        <v>1145.0</v>
      </c>
      <c r="E4774" s="2013">
        <v>763.0</v>
      </c>
      <c r="F4774" s="2013">
        <v>763.0</v>
      </c>
      <c r="G4774" s="2013">
        <v>764.0</v>
      </c>
      <c r="H4774" s="2013">
        <v>764.0</v>
      </c>
    </row>
    <row r="4775">
      <c r="B4775" s="2013">
        <v>4773.0</v>
      </c>
      <c r="C4775" s="2013">
        <v>572.0</v>
      </c>
      <c r="D4775" s="2013">
        <v>1145.0</v>
      </c>
      <c r="E4775" s="2013">
        <v>764.0</v>
      </c>
      <c r="F4775" s="2013">
        <v>764.0</v>
      </c>
      <c r="G4775" s="2013">
        <v>764.0</v>
      </c>
      <c r="H4775" s="2013">
        <v>764.0</v>
      </c>
    </row>
    <row r="4776">
      <c r="B4776" s="2013">
        <v>4774.0</v>
      </c>
      <c r="C4776" s="2013">
        <v>573.0</v>
      </c>
      <c r="D4776" s="2013">
        <v>1145.0</v>
      </c>
      <c r="E4776" s="2013">
        <v>764.0</v>
      </c>
      <c r="F4776" s="2013">
        <v>764.0</v>
      </c>
      <c r="G4776" s="2013">
        <v>764.0</v>
      </c>
      <c r="H4776" s="2013">
        <v>764.0</v>
      </c>
    </row>
    <row r="4777">
      <c r="B4777" s="2013">
        <v>4775.0</v>
      </c>
      <c r="C4777" s="2013">
        <v>573.0</v>
      </c>
      <c r="D4777" s="2013">
        <v>1146.0</v>
      </c>
      <c r="E4777" s="2013">
        <v>764.0</v>
      </c>
      <c r="F4777" s="2013">
        <v>764.0</v>
      </c>
      <c r="G4777" s="2013">
        <v>764.0</v>
      </c>
      <c r="H4777" s="2013">
        <v>764.0</v>
      </c>
    </row>
    <row r="4778">
      <c r="B4778" s="2013">
        <v>4776.0</v>
      </c>
      <c r="C4778" s="2013">
        <v>573.0</v>
      </c>
      <c r="D4778" s="2013">
        <v>1147.0</v>
      </c>
      <c r="E4778" s="2013">
        <v>764.0</v>
      </c>
      <c r="F4778" s="2013">
        <v>764.0</v>
      </c>
      <c r="G4778" s="2013">
        <v>764.0</v>
      </c>
      <c r="H4778" s="2013">
        <v>764.0</v>
      </c>
    </row>
    <row r="4779">
      <c r="B4779" s="2013">
        <v>4777.0</v>
      </c>
      <c r="C4779" s="2013">
        <v>574.0</v>
      </c>
      <c r="D4779" s="2013">
        <v>1147.0</v>
      </c>
      <c r="E4779" s="2013">
        <v>764.0</v>
      </c>
      <c r="F4779" s="2013">
        <v>764.0</v>
      </c>
      <c r="G4779" s="2013">
        <v>764.0</v>
      </c>
      <c r="H4779" s="2013">
        <v>764.0</v>
      </c>
    </row>
    <row r="4780">
      <c r="B4780" s="2013">
        <v>4778.0</v>
      </c>
      <c r="C4780" s="2013">
        <v>573.0</v>
      </c>
      <c r="D4780" s="2013">
        <v>1147.0</v>
      </c>
      <c r="E4780" s="2013">
        <v>764.0</v>
      </c>
      <c r="F4780" s="2013">
        <v>764.0</v>
      </c>
      <c r="G4780" s="2013">
        <v>765.0</v>
      </c>
      <c r="H4780" s="2013">
        <v>765.0</v>
      </c>
    </row>
    <row r="4781">
      <c r="B4781" s="2013">
        <v>4779.0</v>
      </c>
      <c r="C4781" s="2013">
        <v>574.0</v>
      </c>
      <c r="D4781" s="2013">
        <v>1147.0</v>
      </c>
      <c r="E4781" s="2013">
        <v>764.0</v>
      </c>
      <c r="F4781" s="2013">
        <v>764.0</v>
      </c>
      <c r="G4781" s="2013">
        <v>765.0</v>
      </c>
      <c r="H4781" s="2013">
        <v>765.0</v>
      </c>
    </row>
    <row r="4782">
      <c r="B4782" s="2013">
        <v>4780.0</v>
      </c>
      <c r="C4782" s="2013">
        <v>573.0</v>
      </c>
      <c r="D4782" s="2013">
        <v>1147.0</v>
      </c>
      <c r="E4782" s="2013">
        <v>765.0</v>
      </c>
      <c r="F4782" s="2013">
        <v>765.0</v>
      </c>
      <c r="G4782" s="2013">
        <v>765.0</v>
      </c>
      <c r="H4782" s="2013">
        <v>765.0</v>
      </c>
    </row>
    <row r="4783">
      <c r="B4783" s="2013">
        <v>4781.0</v>
      </c>
      <c r="C4783" s="2013">
        <v>574.0</v>
      </c>
      <c r="D4783" s="2013">
        <v>1147.0</v>
      </c>
      <c r="E4783" s="2013">
        <v>765.0</v>
      </c>
      <c r="F4783" s="2013">
        <v>765.0</v>
      </c>
      <c r="G4783" s="2013">
        <v>765.0</v>
      </c>
      <c r="H4783" s="2013">
        <v>765.0</v>
      </c>
    </row>
    <row r="4784">
      <c r="B4784" s="2013">
        <v>4782.0</v>
      </c>
      <c r="C4784" s="2013">
        <v>574.0</v>
      </c>
      <c r="D4784" s="2013">
        <v>1148.0</v>
      </c>
      <c r="E4784" s="2013">
        <v>765.0</v>
      </c>
      <c r="F4784" s="2013">
        <v>765.0</v>
      </c>
      <c r="G4784" s="2013">
        <v>765.0</v>
      </c>
      <c r="H4784" s="2013">
        <v>765.0</v>
      </c>
    </row>
    <row r="4785">
      <c r="B4785" s="2013">
        <v>4783.0</v>
      </c>
      <c r="C4785" s="2013">
        <v>574.0</v>
      </c>
      <c r="D4785" s="2013">
        <v>1147.0</v>
      </c>
      <c r="E4785" s="2013">
        <v>765.0</v>
      </c>
      <c r="F4785" s="2013">
        <v>765.0</v>
      </c>
      <c r="G4785" s="2013">
        <v>766.0</v>
      </c>
      <c r="H4785" s="2013">
        <v>766.0</v>
      </c>
    </row>
    <row r="4786">
      <c r="B4786" s="2013">
        <v>4784.0</v>
      </c>
      <c r="C4786" s="2013">
        <v>574.0</v>
      </c>
      <c r="D4786" s="2013">
        <v>1148.0</v>
      </c>
      <c r="E4786" s="2013">
        <v>765.0</v>
      </c>
      <c r="F4786" s="2013">
        <v>765.0</v>
      </c>
      <c r="G4786" s="2013">
        <v>766.0</v>
      </c>
      <c r="H4786" s="2013">
        <v>766.0</v>
      </c>
    </row>
    <row r="4787">
      <c r="B4787" s="2013">
        <v>4785.0</v>
      </c>
      <c r="C4787" s="2013">
        <v>574.0</v>
      </c>
      <c r="D4787" s="2013">
        <v>1149.0</v>
      </c>
      <c r="E4787" s="2013">
        <v>765.0</v>
      </c>
      <c r="F4787" s="2013">
        <v>765.0</v>
      </c>
      <c r="G4787" s="2013">
        <v>766.0</v>
      </c>
      <c r="H4787" s="2013">
        <v>766.0</v>
      </c>
    </row>
    <row r="4788">
      <c r="B4788" s="2013">
        <v>4786.0</v>
      </c>
      <c r="C4788" s="2013">
        <v>574.0</v>
      </c>
      <c r="D4788" s="2013">
        <v>1148.0</v>
      </c>
      <c r="E4788" s="2013">
        <v>766.0</v>
      </c>
      <c r="F4788" s="2013">
        <v>766.0</v>
      </c>
      <c r="G4788" s="2013">
        <v>766.0</v>
      </c>
      <c r="H4788" s="2013">
        <v>766.0</v>
      </c>
    </row>
    <row r="4789">
      <c r="B4789" s="2013">
        <v>4787.0</v>
      </c>
      <c r="C4789" s="2013">
        <v>574.0</v>
      </c>
      <c r="D4789" s="2013">
        <v>1149.0</v>
      </c>
      <c r="E4789" s="2013">
        <v>766.0</v>
      </c>
      <c r="F4789" s="2013">
        <v>766.0</v>
      </c>
      <c r="G4789" s="2013">
        <v>766.0</v>
      </c>
      <c r="H4789" s="2013">
        <v>766.0</v>
      </c>
    </row>
    <row r="4790">
      <c r="B4790" s="2013">
        <v>4788.0</v>
      </c>
      <c r="C4790" s="2013">
        <v>575.0</v>
      </c>
      <c r="D4790" s="2013">
        <v>1149.0</v>
      </c>
      <c r="E4790" s="2013">
        <v>766.0</v>
      </c>
      <c r="F4790" s="2013">
        <v>766.0</v>
      </c>
      <c r="G4790" s="2013">
        <v>766.0</v>
      </c>
      <c r="H4790" s="2013">
        <v>766.0</v>
      </c>
    </row>
    <row r="4791">
      <c r="B4791" s="2013">
        <v>4789.0</v>
      </c>
      <c r="C4791" s="2013">
        <v>575.0</v>
      </c>
      <c r="D4791" s="2013">
        <v>1150.0</v>
      </c>
      <c r="E4791" s="2013">
        <v>766.0</v>
      </c>
      <c r="F4791" s="2013">
        <v>766.0</v>
      </c>
      <c r="G4791" s="2013">
        <v>766.0</v>
      </c>
      <c r="H4791" s="2013">
        <v>766.0</v>
      </c>
    </row>
    <row r="4792">
      <c r="B4792" s="2013">
        <v>4790.0</v>
      </c>
      <c r="C4792" s="2013">
        <v>575.0</v>
      </c>
      <c r="D4792" s="2013">
        <v>1149.0</v>
      </c>
      <c r="E4792" s="2013">
        <v>766.0</v>
      </c>
      <c r="F4792" s="2013">
        <v>766.0</v>
      </c>
      <c r="G4792" s="2013">
        <v>767.0</v>
      </c>
      <c r="H4792" s="2013">
        <v>767.0</v>
      </c>
    </row>
    <row r="4793">
      <c r="B4793" s="2013">
        <v>4791.0</v>
      </c>
      <c r="C4793" s="2013">
        <v>575.0</v>
      </c>
      <c r="D4793" s="2013">
        <v>1150.0</v>
      </c>
      <c r="E4793" s="2013">
        <v>766.0</v>
      </c>
      <c r="F4793" s="2013">
        <v>766.0</v>
      </c>
      <c r="G4793" s="2013">
        <v>767.0</v>
      </c>
      <c r="H4793" s="2013">
        <v>767.0</v>
      </c>
    </row>
    <row r="4794">
      <c r="B4794" s="2013">
        <v>4792.0</v>
      </c>
      <c r="C4794" s="2013">
        <v>575.0</v>
      </c>
      <c r="D4794" s="2013">
        <v>1151.0</v>
      </c>
      <c r="E4794" s="2013">
        <v>766.0</v>
      </c>
      <c r="F4794" s="2013">
        <v>766.0</v>
      </c>
      <c r="G4794" s="2013">
        <v>767.0</v>
      </c>
      <c r="H4794" s="2013">
        <v>767.0</v>
      </c>
    </row>
    <row r="4795">
      <c r="B4795" s="2013">
        <v>4793.0</v>
      </c>
      <c r="C4795" s="2013">
        <v>575.0</v>
      </c>
      <c r="D4795" s="2013">
        <v>1150.0</v>
      </c>
      <c r="E4795" s="2013">
        <v>767.0</v>
      </c>
      <c r="F4795" s="2013">
        <v>767.0</v>
      </c>
      <c r="G4795" s="2013">
        <v>767.0</v>
      </c>
      <c r="H4795" s="2013">
        <v>767.0</v>
      </c>
    </row>
    <row r="4796">
      <c r="B4796" s="2013">
        <v>4794.0</v>
      </c>
      <c r="C4796" s="2013">
        <v>575.0</v>
      </c>
      <c r="D4796" s="2013">
        <v>1151.0</v>
      </c>
      <c r="E4796" s="2013">
        <v>767.0</v>
      </c>
      <c r="F4796" s="2013">
        <v>767.0</v>
      </c>
      <c r="G4796" s="2013">
        <v>767.0</v>
      </c>
      <c r="H4796" s="2013">
        <v>767.0</v>
      </c>
    </row>
    <row r="4797">
      <c r="B4797" s="2013">
        <v>4795.0</v>
      </c>
      <c r="C4797" s="2013">
        <v>576.0</v>
      </c>
      <c r="D4797" s="2013">
        <v>1151.0</v>
      </c>
      <c r="E4797" s="2013">
        <v>767.0</v>
      </c>
      <c r="F4797" s="2013">
        <v>767.0</v>
      </c>
      <c r="G4797" s="2013">
        <v>767.0</v>
      </c>
      <c r="H4797" s="2013">
        <v>767.0</v>
      </c>
    </row>
    <row r="4798">
      <c r="B4798" s="2013">
        <v>4796.0</v>
      </c>
      <c r="C4798" s="2013">
        <v>575.0</v>
      </c>
      <c r="D4798" s="2013">
        <v>1151.0</v>
      </c>
      <c r="E4798" s="2013">
        <v>767.0</v>
      </c>
      <c r="F4798" s="2013">
        <v>767.0</v>
      </c>
      <c r="G4798" s="2013">
        <v>768.0</v>
      </c>
      <c r="H4798" s="2013">
        <v>768.0</v>
      </c>
    </row>
    <row r="4799">
      <c r="B4799" s="2013">
        <v>4797.0</v>
      </c>
      <c r="C4799" s="2013">
        <v>576.0</v>
      </c>
      <c r="D4799" s="2013">
        <v>1151.0</v>
      </c>
      <c r="E4799" s="2013">
        <v>767.0</v>
      </c>
      <c r="F4799" s="2013">
        <v>767.0</v>
      </c>
      <c r="G4799" s="2013">
        <v>768.0</v>
      </c>
      <c r="H4799" s="2013">
        <v>768.0</v>
      </c>
    </row>
    <row r="4800">
      <c r="B4800" s="2013">
        <v>4798.0</v>
      </c>
      <c r="C4800" s="2013">
        <v>575.0</v>
      </c>
      <c r="D4800" s="2013">
        <v>1151.0</v>
      </c>
      <c r="E4800" s="2013">
        <v>768.0</v>
      </c>
      <c r="F4800" s="2013">
        <v>768.0</v>
      </c>
      <c r="G4800" s="2013">
        <v>768.0</v>
      </c>
      <c r="H4800" s="2013">
        <v>768.0</v>
      </c>
    </row>
    <row r="4801">
      <c r="B4801" s="2013">
        <v>4799.0</v>
      </c>
      <c r="C4801" s="2013">
        <v>576.0</v>
      </c>
      <c r="D4801" s="2013">
        <v>1151.0</v>
      </c>
      <c r="E4801" s="2013">
        <v>768.0</v>
      </c>
      <c r="F4801" s="2013">
        <v>768.0</v>
      </c>
      <c r="G4801" s="2013">
        <v>768.0</v>
      </c>
      <c r="H4801" s="2013">
        <v>768.0</v>
      </c>
    </row>
    <row r="4802">
      <c r="B4802" s="2013">
        <v>4800.0</v>
      </c>
      <c r="C4802" s="2013">
        <v>576.0</v>
      </c>
      <c r="D4802" s="2013">
        <v>1152.0</v>
      </c>
      <c r="E4802" s="2013">
        <v>768.0</v>
      </c>
      <c r="F4802" s="2013">
        <v>768.0</v>
      </c>
      <c r="G4802" s="2013">
        <v>768.0</v>
      </c>
      <c r="H4802" s="2013">
        <v>768.0</v>
      </c>
    </row>
    <row r="4803">
      <c r="B4803" s="2013">
        <v>4801.0</v>
      </c>
      <c r="C4803" s="2013">
        <v>576.0</v>
      </c>
      <c r="D4803" s="2013">
        <v>1153.0</v>
      </c>
      <c r="E4803" s="2013">
        <v>768.0</v>
      </c>
      <c r="F4803" s="2013">
        <v>768.0</v>
      </c>
      <c r="G4803" s="2013">
        <v>768.0</v>
      </c>
      <c r="H4803" s="2013">
        <v>768.0</v>
      </c>
    </row>
    <row r="4804">
      <c r="B4804" s="2013">
        <v>4802.0</v>
      </c>
      <c r="C4804" s="2013">
        <v>577.0</v>
      </c>
      <c r="D4804" s="2013">
        <v>1153.0</v>
      </c>
      <c r="E4804" s="2013">
        <v>768.0</v>
      </c>
      <c r="F4804" s="2013">
        <v>768.0</v>
      </c>
      <c r="G4804" s="2013">
        <v>768.0</v>
      </c>
      <c r="H4804" s="2013">
        <v>768.0</v>
      </c>
    </row>
    <row r="4805">
      <c r="B4805" s="2013">
        <v>4803.0</v>
      </c>
      <c r="C4805" s="2013">
        <v>576.0</v>
      </c>
      <c r="D4805" s="2013">
        <v>1153.0</v>
      </c>
      <c r="E4805" s="2013">
        <v>768.0</v>
      </c>
      <c r="F4805" s="2013">
        <v>768.0</v>
      </c>
      <c r="G4805" s="2013">
        <v>769.0</v>
      </c>
      <c r="H4805" s="2013">
        <v>769.0</v>
      </c>
    </row>
    <row r="4806">
      <c r="B4806" s="2013">
        <v>4804.0</v>
      </c>
      <c r="C4806" s="2013">
        <v>577.0</v>
      </c>
      <c r="D4806" s="2013">
        <v>1153.0</v>
      </c>
      <c r="E4806" s="2013">
        <v>768.0</v>
      </c>
      <c r="F4806" s="2013">
        <v>768.0</v>
      </c>
      <c r="G4806" s="2013">
        <v>769.0</v>
      </c>
      <c r="H4806" s="2013">
        <v>769.0</v>
      </c>
    </row>
    <row r="4807">
      <c r="B4807" s="2013">
        <v>4805.0</v>
      </c>
      <c r="C4807" s="2013">
        <v>576.0</v>
      </c>
      <c r="D4807" s="2013">
        <v>1153.0</v>
      </c>
      <c r="E4807" s="2013">
        <v>769.0</v>
      </c>
      <c r="F4807" s="2013">
        <v>769.0</v>
      </c>
      <c r="G4807" s="2013">
        <v>769.0</v>
      </c>
      <c r="H4807" s="2013">
        <v>769.0</v>
      </c>
    </row>
    <row r="4808">
      <c r="B4808" s="2013">
        <v>4806.0</v>
      </c>
      <c r="C4808" s="2013">
        <v>577.0</v>
      </c>
      <c r="D4808" s="2013">
        <v>1153.0</v>
      </c>
      <c r="E4808" s="2013">
        <v>769.0</v>
      </c>
      <c r="F4808" s="2013">
        <v>769.0</v>
      </c>
      <c r="G4808" s="2013">
        <v>769.0</v>
      </c>
      <c r="H4808" s="2013">
        <v>769.0</v>
      </c>
    </row>
    <row r="4809">
      <c r="B4809" s="2013">
        <v>4807.0</v>
      </c>
      <c r="C4809" s="2013">
        <v>577.0</v>
      </c>
      <c r="D4809" s="2013">
        <v>1154.0</v>
      </c>
      <c r="E4809" s="2013">
        <v>769.0</v>
      </c>
      <c r="F4809" s="2013">
        <v>769.0</v>
      </c>
      <c r="G4809" s="2013">
        <v>769.0</v>
      </c>
      <c r="H4809" s="2013">
        <v>769.0</v>
      </c>
    </row>
    <row r="4810">
      <c r="B4810" s="2013">
        <v>4808.0</v>
      </c>
      <c r="C4810" s="2013">
        <v>577.0</v>
      </c>
      <c r="D4810" s="2013">
        <v>1153.0</v>
      </c>
      <c r="E4810" s="2013">
        <v>769.0</v>
      </c>
      <c r="F4810" s="2013">
        <v>769.0</v>
      </c>
      <c r="G4810" s="2013">
        <v>770.0</v>
      </c>
      <c r="H4810" s="2013">
        <v>770.0</v>
      </c>
    </row>
    <row r="4811">
      <c r="B4811" s="2013">
        <v>4809.0</v>
      </c>
      <c r="C4811" s="2013">
        <v>577.0</v>
      </c>
      <c r="D4811" s="2013">
        <v>1154.0</v>
      </c>
      <c r="E4811" s="2013">
        <v>769.0</v>
      </c>
      <c r="F4811" s="2013">
        <v>769.0</v>
      </c>
      <c r="G4811" s="2013">
        <v>770.0</v>
      </c>
      <c r="H4811" s="2013">
        <v>770.0</v>
      </c>
    </row>
    <row r="4812">
      <c r="B4812" s="2013">
        <v>4810.0</v>
      </c>
      <c r="C4812" s="2013">
        <v>577.0</v>
      </c>
      <c r="D4812" s="2013">
        <v>1155.0</v>
      </c>
      <c r="E4812" s="2013">
        <v>769.0</v>
      </c>
      <c r="F4812" s="2013">
        <v>769.0</v>
      </c>
      <c r="G4812" s="2013">
        <v>770.0</v>
      </c>
      <c r="H4812" s="2013">
        <v>770.0</v>
      </c>
    </row>
    <row r="4813">
      <c r="B4813" s="2013">
        <v>4811.0</v>
      </c>
      <c r="C4813" s="2013">
        <v>577.0</v>
      </c>
      <c r="D4813" s="2013">
        <v>1154.0</v>
      </c>
      <c r="E4813" s="2013">
        <v>770.0</v>
      </c>
      <c r="F4813" s="2013">
        <v>770.0</v>
      </c>
      <c r="G4813" s="2013">
        <v>770.0</v>
      </c>
      <c r="H4813" s="2013">
        <v>770.0</v>
      </c>
    </row>
    <row r="4814">
      <c r="B4814" s="2013">
        <v>4812.0</v>
      </c>
      <c r="C4814" s="2013">
        <v>577.0</v>
      </c>
      <c r="D4814" s="2013">
        <v>1155.0</v>
      </c>
      <c r="E4814" s="2013">
        <v>770.0</v>
      </c>
      <c r="F4814" s="2013">
        <v>770.0</v>
      </c>
      <c r="G4814" s="2013">
        <v>770.0</v>
      </c>
      <c r="H4814" s="2013">
        <v>770.0</v>
      </c>
    </row>
    <row r="4815">
      <c r="B4815" s="2013">
        <v>4813.0</v>
      </c>
      <c r="C4815" s="2013">
        <v>578.0</v>
      </c>
      <c r="D4815" s="2013">
        <v>1155.0</v>
      </c>
      <c r="E4815" s="2013">
        <v>770.0</v>
      </c>
      <c r="F4815" s="2013">
        <v>770.0</v>
      </c>
      <c r="G4815" s="2013">
        <v>770.0</v>
      </c>
      <c r="H4815" s="2013">
        <v>770.0</v>
      </c>
    </row>
    <row r="4816">
      <c r="B4816" s="2013">
        <v>4814.0</v>
      </c>
      <c r="C4816" s="2013">
        <v>578.0</v>
      </c>
      <c r="D4816" s="2013">
        <v>1156.0</v>
      </c>
      <c r="E4816" s="2013">
        <v>770.0</v>
      </c>
      <c r="F4816" s="2013">
        <v>770.0</v>
      </c>
      <c r="G4816" s="2013">
        <v>770.0</v>
      </c>
      <c r="H4816" s="2013">
        <v>770.0</v>
      </c>
    </row>
    <row r="4817">
      <c r="B4817" s="2013">
        <v>4815.0</v>
      </c>
      <c r="C4817" s="2013">
        <v>578.0</v>
      </c>
      <c r="D4817" s="2013">
        <v>1155.0</v>
      </c>
      <c r="E4817" s="2013">
        <v>770.0</v>
      </c>
      <c r="F4817" s="2013">
        <v>770.0</v>
      </c>
      <c r="G4817" s="2013">
        <v>771.0</v>
      </c>
      <c r="H4817" s="2013">
        <v>771.0</v>
      </c>
    </row>
    <row r="4818">
      <c r="B4818" s="2013">
        <v>4816.0</v>
      </c>
      <c r="C4818" s="2013">
        <v>578.0</v>
      </c>
      <c r="D4818" s="2013">
        <v>1156.0</v>
      </c>
      <c r="E4818" s="2013">
        <v>770.0</v>
      </c>
      <c r="F4818" s="2013">
        <v>770.0</v>
      </c>
      <c r="G4818" s="2013">
        <v>771.0</v>
      </c>
      <c r="H4818" s="2013">
        <v>771.0</v>
      </c>
    </row>
    <row r="4819">
      <c r="B4819" s="2013">
        <v>4817.0</v>
      </c>
      <c r="C4819" s="2013">
        <v>578.0</v>
      </c>
      <c r="D4819" s="2013">
        <v>1157.0</v>
      </c>
      <c r="E4819" s="2013">
        <v>770.0</v>
      </c>
      <c r="F4819" s="2013">
        <v>770.0</v>
      </c>
      <c r="G4819" s="2013">
        <v>771.0</v>
      </c>
      <c r="H4819" s="2013">
        <v>771.0</v>
      </c>
    </row>
    <row r="4820">
      <c r="B4820" s="2013">
        <v>4818.0</v>
      </c>
      <c r="C4820" s="2013">
        <v>578.0</v>
      </c>
      <c r="D4820" s="2013">
        <v>1156.0</v>
      </c>
      <c r="E4820" s="2013">
        <v>771.0</v>
      </c>
      <c r="F4820" s="2013">
        <v>771.0</v>
      </c>
      <c r="G4820" s="2013">
        <v>771.0</v>
      </c>
      <c r="H4820" s="2013">
        <v>771.0</v>
      </c>
    </row>
    <row r="4821">
      <c r="B4821" s="2013">
        <v>4819.0</v>
      </c>
      <c r="C4821" s="2013">
        <v>578.0</v>
      </c>
      <c r="D4821" s="2013">
        <v>1157.0</v>
      </c>
      <c r="E4821" s="2013">
        <v>771.0</v>
      </c>
      <c r="F4821" s="2013">
        <v>771.0</v>
      </c>
      <c r="G4821" s="2013">
        <v>771.0</v>
      </c>
      <c r="H4821" s="2013">
        <v>771.0</v>
      </c>
    </row>
    <row r="4822">
      <c r="B4822" s="2013">
        <v>4820.0</v>
      </c>
      <c r="C4822" s="2013">
        <v>579.0</v>
      </c>
      <c r="D4822" s="2013">
        <v>1157.0</v>
      </c>
      <c r="E4822" s="2013">
        <v>771.0</v>
      </c>
      <c r="F4822" s="2013">
        <v>771.0</v>
      </c>
      <c r="G4822" s="2013">
        <v>771.0</v>
      </c>
      <c r="H4822" s="2013">
        <v>771.0</v>
      </c>
    </row>
    <row r="4823">
      <c r="B4823" s="2013">
        <v>4821.0</v>
      </c>
      <c r="C4823" s="2013">
        <v>578.0</v>
      </c>
      <c r="D4823" s="2013">
        <v>1157.0</v>
      </c>
      <c r="E4823" s="2013">
        <v>771.0</v>
      </c>
      <c r="F4823" s="2013">
        <v>771.0</v>
      </c>
      <c r="G4823" s="2013">
        <v>772.0</v>
      </c>
      <c r="H4823" s="2013">
        <v>772.0</v>
      </c>
    </row>
    <row r="4824">
      <c r="B4824" s="2013">
        <v>4822.0</v>
      </c>
      <c r="C4824" s="2013">
        <v>579.0</v>
      </c>
      <c r="D4824" s="2013">
        <v>1157.0</v>
      </c>
      <c r="E4824" s="2013">
        <v>771.0</v>
      </c>
      <c r="F4824" s="2013">
        <v>771.0</v>
      </c>
      <c r="G4824" s="2013">
        <v>772.0</v>
      </c>
      <c r="H4824" s="2013">
        <v>772.0</v>
      </c>
    </row>
    <row r="4825">
      <c r="B4825" s="2013">
        <v>4823.0</v>
      </c>
      <c r="C4825" s="2013">
        <v>578.0</v>
      </c>
      <c r="D4825" s="2013">
        <v>1157.0</v>
      </c>
      <c r="E4825" s="2013">
        <v>772.0</v>
      </c>
      <c r="F4825" s="2013">
        <v>772.0</v>
      </c>
      <c r="G4825" s="2013">
        <v>772.0</v>
      </c>
      <c r="H4825" s="2013">
        <v>772.0</v>
      </c>
    </row>
    <row r="4826">
      <c r="B4826" s="2013">
        <v>4824.0</v>
      </c>
      <c r="C4826" s="2013">
        <v>579.0</v>
      </c>
      <c r="D4826" s="2013">
        <v>1157.0</v>
      </c>
      <c r="E4826" s="2013">
        <v>772.0</v>
      </c>
      <c r="F4826" s="2013">
        <v>772.0</v>
      </c>
      <c r="G4826" s="2013">
        <v>772.0</v>
      </c>
      <c r="H4826" s="2013">
        <v>772.0</v>
      </c>
    </row>
    <row r="4827">
      <c r="B4827" s="2013">
        <v>4825.0</v>
      </c>
      <c r="C4827" s="2013">
        <v>579.0</v>
      </c>
      <c r="D4827" s="2013">
        <v>1158.0</v>
      </c>
      <c r="E4827" s="2013">
        <v>772.0</v>
      </c>
      <c r="F4827" s="2013">
        <v>772.0</v>
      </c>
      <c r="G4827" s="2013">
        <v>772.0</v>
      </c>
      <c r="H4827" s="2013">
        <v>772.0</v>
      </c>
    </row>
    <row r="4828">
      <c r="B4828" s="2013">
        <v>4826.0</v>
      </c>
      <c r="C4828" s="2013">
        <v>579.0</v>
      </c>
      <c r="D4828" s="2013">
        <v>1159.0</v>
      </c>
      <c r="E4828" s="2013">
        <v>772.0</v>
      </c>
      <c r="F4828" s="2013">
        <v>772.0</v>
      </c>
      <c r="G4828" s="2013">
        <v>772.0</v>
      </c>
      <c r="H4828" s="2013">
        <v>772.0</v>
      </c>
    </row>
    <row r="4829">
      <c r="B4829" s="2013">
        <v>4827.0</v>
      </c>
      <c r="C4829" s="2013">
        <v>580.0</v>
      </c>
      <c r="D4829" s="2013">
        <v>1159.0</v>
      </c>
      <c r="E4829" s="2013">
        <v>772.0</v>
      </c>
      <c r="F4829" s="2013">
        <v>772.0</v>
      </c>
      <c r="G4829" s="2013">
        <v>772.0</v>
      </c>
      <c r="H4829" s="2013">
        <v>772.0</v>
      </c>
    </row>
    <row r="4830">
      <c r="B4830" s="2013">
        <v>4828.0</v>
      </c>
      <c r="C4830" s="2013">
        <v>579.0</v>
      </c>
      <c r="D4830" s="2013">
        <v>1159.0</v>
      </c>
      <c r="E4830" s="2013">
        <v>772.0</v>
      </c>
      <c r="F4830" s="2013">
        <v>772.0</v>
      </c>
      <c r="G4830" s="2013">
        <v>773.0</v>
      </c>
      <c r="H4830" s="2013">
        <v>773.0</v>
      </c>
    </row>
    <row r="4831">
      <c r="B4831" s="2013">
        <v>4829.0</v>
      </c>
      <c r="C4831" s="2013">
        <v>580.0</v>
      </c>
      <c r="D4831" s="2013">
        <v>1159.0</v>
      </c>
      <c r="E4831" s="2013">
        <v>772.0</v>
      </c>
      <c r="F4831" s="2013">
        <v>772.0</v>
      </c>
      <c r="G4831" s="2013">
        <v>773.0</v>
      </c>
      <c r="H4831" s="2013">
        <v>773.0</v>
      </c>
    </row>
    <row r="4832">
      <c r="B4832" s="2013">
        <v>4830.0</v>
      </c>
      <c r="C4832" s="2013">
        <v>579.0</v>
      </c>
      <c r="D4832" s="2013">
        <v>1159.0</v>
      </c>
      <c r="E4832" s="2013">
        <v>773.0</v>
      </c>
      <c r="F4832" s="2013">
        <v>773.0</v>
      </c>
      <c r="G4832" s="2013">
        <v>773.0</v>
      </c>
      <c r="H4832" s="2013">
        <v>773.0</v>
      </c>
    </row>
    <row r="4833">
      <c r="B4833" s="2013">
        <v>4831.0</v>
      </c>
      <c r="C4833" s="2013">
        <v>580.0</v>
      </c>
      <c r="D4833" s="2013">
        <v>1159.0</v>
      </c>
      <c r="E4833" s="2013">
        <v>773.0</v>
      </c>
      <c r="F4833" s="2013">
        <v>773.0</v>
      </c>
      <c r="G4833" s="2013">
        <v>773.0</v>
      </c>
      <c r="H4833" s="2013">
        <v>773.0</v>
      </c>
    </row>
    <row r="4834">
      <c r="B4834" s="2013">
        <v>4832.0</v>
      </c>
      <c r="C4834" s="2013">
        <v>580.0</v>
      </c>
      <c r="D4834" s="2013">
        <v>1160.0</v>
      </c>
      <c r="E4834" s="2013">
        <v>773.0</v>
      </c>
      <c r="F4834" s="2013">
        <v>773.0</v>
      </c>
      <c r="G4834" s="2013">
        <v>773.0</v>
      </c>
      <c r="H4834" s="2013">
        <v>773.0</v>
      </c>
    </row>
    <row r="4835">
      <c r="B4835" s="2013">
        <v>4833.0</v>
      </c>
      <c r="C4835" s="2013">
        <v>580.0</v>
      </c>
      <c r="D4835" s="2013">
        <v>1159.0</v>
      </c>
      <c r="E4835" s="2013">
        <v>773.0</v>
      </c>
      <c r="F4835" s="2013">
        <v>773.0</v>
      </c>
      <c r="G4835" s="2013">
        <v>774.0</v>
      </c>
      <c r="H4835" s="2013">
        <v>774.0</v>
      </c>
    </row>
    <row r="4836">
      <c r="B4836" s="2013">
        <v>4834.0</v>
      </c>
      <c r="C4836" s="2013">
        <v>580.0</v>
      </c>
      <c r="D4836" s="2013">
        <v>1160.0</v>
      </c>
      <c r="E4836" s="2013">
        <v>773.0</v>
      </c>
      <c r="F4836" s="2013">
        <v>773.0</v>
      </c>
      <c r="G4836" s="2013">
        <v>774.0</v>
      </c>
      <c r="H4836" s="2013">
        <v>774.0</v>
      </c>
    </row>
    <row r="4837">
      <c r="B4837" s="2013">
        <v>4835.0</v>
      </c>
      <c r="C4837" s="2013">
        <v>580.0</v>
      </c>
      <c r="D4837" s="2013">
        <v>1161.0</v>
      </c>
      <c r="E4837" s="2013">
        <v>773.0</v>
      </c>
      <c r="F4837" s="2013">
        <v>773.0</v>
      </c>
      <c r="G4837" s="2013">
        <v>774.0</v>
      </c>
      <c r="H4837" s="2013">
        <v>774.0</v>
      </c>
    </row>
    <row r="4838">
      <c r="B4838" s="2013">
        <v>4836.0</v>
      </c>
      <c r="C4838" s="2013">
        <v>580.0</v>
      </c>
      <c r="D4838" s="2013">
        <v>1160.0</v>
      </c>
      <c r="E4838" s="2013">
        <v>774.0</v>
      </c>
      <c r="F4838" s="2013">
        <v>774.0</v>
      </c>
      <c r="G4838" s="2013">
        <v>774.0</v>
      </c>
      <c r="H4838" s="2013">
        <v>774.0</v>
      </c>
    </row>
    <row r="4839">
      <c r="B4839" s="2013">
        <v>4837.0</v>
      </c>
      <c r="C4839" s="2013">
        <v>580.0</v>
      </c>
      <c r="D4839" s="2013">
        <v>1161.0</v>
      </c>
      <c r="E4839" s="2013">
        <v>774.0</v>
      </c>
      <c r="F4839" s="2013">
        <v>774.0</v>
      </c>
      <c r="G4839" s="2013">
        <v>774.0</v>
      </c>
      <c r="H4839" s="2013">
        <v>774.0</v>
      </c>
    </row>
    <row r="4840">
      <c r="B4840" s="2013">
        <v>4838.0</v>
      </c>
      <c r="C4840" s="2013">
        <v>581.0</v>
      </c>
      <c r="D4840" s="2013">
        <v>1161.0</v>
      </c>
      <c r="E4840" s="2013">
        <v>774.0</v>
      </c>
      <c r="F4840" s="2013">
        <v>774.0</v>
      </c>
      <c r="G4840" s="2013">
        <v>774.0</v>
      </c>
      <c r="H4840" s="2013">
        <v>774.0</v>
      </c>
    </row>
    <row r="4841">
      <c r="B4841" s="2013">
        <v>4839.0</v>
      </c>
      <c r="C4841" s="2013">
        <v>581.0</v>
      </c>
      <c r="D4841" s="2013">
        <v>1162.0</v>
      </c>
      <c r="E4841" s="2013">
        <v>774.0</v>
      </c>
      <c r="F4841" s="2013">
        <v>774.0</v>
      </c>
      <c r="G4841" s="2013">
        <v>774.0</v>
      </c>
      <c r="H4841" s="2013">
        <v>774.0</v>
      </c>
    </row>
    <row r="4842">
      <c r="B4842" s="2013">
        <v>4840.0</v>
      </c>
      <c r="C4842" s="2013">
        <v>581.0</v>
      </c>
      <c r="D4842" s="2013">
        <v>1161.0</v>
      </c>
      <c r="E4842" s="2013">
        <v>774.0</v>
      </c>
      <c r="F4842" s="2013">
        <v>774.0</v>
      </c>
      <c r="G4842" s="2013">
        <v>775.0</v>
      </c>
      <c r="H4842" s="2013">
        <v>775.0</v>
      </c>
    </row>
    <row r="4843">
      <c r="B4843" s="2013">
        <v>4841.0</v>
      </c>
      <c r="C4843" s="2013">
        <v>581.0</v>
      </c>
      <c r="D4843" s="2013">
        <v>1162.0</v>
      </c>
      <c r="E4843" s="2013">
        <v>774.0</v>
      </c>
      <c r="F4843" s="2013">
        <v>774.0</v>
      </c>
      <c r="G4843" s="2013">
        <v>775.0</v>
      </c>
      <c r="H4843" s="2013">
        <v>775.0</v>
      </c>
    </row>
    <row r="4844">
      <c r="B4844" s="2013">
        <v>4842.0</v>
      </c>
      <c r="C4844" s="2013">
        <v>581.0</v>
      </c>
      <c r="D4844" s="2013">
        <v>1163.0</v>
      </c>
      <c r="E4844" s="2013">
        <v>774.0</v>
      </c>
      <c r="F4844" s="2013">
        <v>774.0</v>
      </c>
      <c r="G4844" s="2013">
        <v>775.0</v>
      </c>
      <c r="H4844" s="2013">
        <v>775.0</v>
      </c>
    </row>
    <row r="4845">
      <c r="B4845" s="2013">
        <v>4843.0</v>
      </c>
      <c r="C4845" s="2013">
        <v>581.0</v>
      </c>
      <c r="D4845" s="2013">
        <v>1162.0</v>
      </c>
      <c r="E4845" s="2013">
        <v>775.0</v>
      </c>
      <c r="F4845" s="2013">
        <v>775.0</v>
      </c>
      <c r="G4845" s="2013">
        <v>775.0</v>
      </c>
      <c r="H4845" s="2013">
        <v>775.0</v>
      </c>
    </row>
    <row r="4846">
      <c r="B4846" s="2013">
        <v>4844.0</v>
      </c>
      <c r="C4846" s="2013">
        <v>581.0</v>
      </c>
      <c r="D4846" s="2013">
        <v>1163.0</v>
      </c>
      <c r="E4846" s="2013">
        <v>775.0</v>
      </c>
      <c r="F4846" s="2013">
        <v>775.0</v>
      </c>
      <c r="G4846" s="2013">
        <v>775.0</v>
      </c>
      <c r="H4846" s="2013">
        <v>775.0</v>
      </c>
    </row>
    <row r="4847">
      <c r="B4847" s="2013">
        <v>4845.0</v>
      </c>
      <c r="C4847" s="2013">
        <v>582.0</v>
      </c>
      <c r="D4847" s="2013">
        <v>1163.0</v>
      </c>
      <c r="E4847" s="2013">
        <v>775.0</v>
      </c>
      <c r="F4847" s="2013">
        <v>775.0</v>
      </c>
      <c r="G4847" s="2013">
        <v>775.0</v>
      </c>
      <c r="H4847" s="2013">
        <v>775.0</v>
      </c>
    </row>
    <row r="4848">
      <c r="B4848" s="2013">
        <v>4846.0</v>
      </c>
      <c r="C4848" s="2013">
        <v>581.0</v>
      </c>
      <c r="D4848" s="2013">
        <v>1163.0</v>
      </c>
      <c r="E4848" s="2013">
        <v>775.0</v>
      </c>
      <c r="F4848" s="2013">
        <v>775.0</v>
      </c>
      <c r="G4848" s="2013">
        <v>776.0</v>
      </c>
      <c r="H4848" s="2013">
        <v>776.0</v>
      </c>
    </row>
    <row r="4849">
      <c r="B4849" s="2013">
        <v>4847.0</v>
      </c>
      <c r="C4849" s="2013">
        <v>582.0</v>
      </c>
      <c r="D4849" s="2013">
        <v>1163.0</v>
      </c>
      <c r="E4849" s="2013">
        <v>775.0</v>
      </c>
      <c r="F4849" s="2013">
        <v>775.0</v>
      </c>
      <c r="G4849" s="2013">
        <v>776.0</v>
      </c>
      <c r="H4849" s="2013">
        <v>776.0</v>
      </c>
    </row>
    <row r="4850">
      <c r="B4850" s="2013">
        <v>4848.0</v>
      </c>
      <c r="C4850" s="2013">
        <v>581.0</v>
      </c>
      <c r="D4850" s="2013">
        <v>1163.0</v>
      </c>
      <c r="E4850" s="2013">
        <v>776.0</v>
      </c>
      <c r="F4850" s="2013">
        <v>776.0</v>
      </c>
      <c r="G4850" s="2013">
        <v>776.0</v>
      </c>
      <c r="H4850" s="2013">
        <v>776.0</v>
      </c>
    </row>
    <row r="4851">
      <c r="B4851" s="2013">
        <v>4849.0</v>
      </c>
      <c r="C4851" s="2013">
        <v>582.0</v>
      </c>
      <c r="D4851" s="2013">
        <v>1163.0</v>
      </c>
      <c r="E4851" s="2013">
        <v>776.0</v>
      </c>
      <c r="F4851" s="2013">
        <v>776.0</v>
      </c>
      <c r="G4851" s="2013">
        <v>776.0</v>
      </c>
      <c r="H4851" s="2013">
        <v>776.0</v>
      </c>
    </row>
    <row r="4852">
      <c r="B4852" s="2013">
        <v>4850.0</v>
      </c>
      <c r="C4852" s="2013">
        <v>582.0</v>
      </c>
      <c r="D4852" s="2013">
        <v>1164.0</v>
      </c>
      <c r="E4852" s="2013">
        <v>776.0</v>
      </c>
      <c r="F4852" s="2013">
        <v>776.0</v>
      </c>
      <c r="G4852" s="2013">
        <v>776.0</v>
      </c>
      <c r="H4852" s="2013">
        <v>776.0</v>
      </c>
    </row>
    <row r="4853">
      <c r="B4853" s="2013">
        <v>4851.0</v>
      </c>
      <c r="C4853" s="2013">
        <v>582.0</v>
      </c>
      <c r="D4853" s="2013">
        <v>1165.0</v>
      </c>
      <c r="E4853" s="2013">
        <v>776.0</v>
      </c>
      <c r="F4853" s="2013">
        <v>776.0</v>
      </c>
      <c r="G4853" s="2013">
        <v>776.0</v>
      </c>
      <c r="H4853" s="2013">
        <v>776.0</v>
      </c>
    </row>
    <row r="4854">
      <c r="B4854" s="2013">
        <v>4852.0</v>
      </c>
      <c r="C4854" s="2013">
        <v>583.0</v>
      </c>
      <c r="D4854" s="2013">
        <v>1165.0</v>
      </c>
      <c r="E4854" s="2013">
        <v>776.0</v>
      </c>
      <c r="F4854" s="2013">
        <v>776.0</v>
      </c>
      <c r="G4854" s="2013">
        <v>776.0</v>
      </c>
      <c r="H4854" s="2013">
        <v>776.0</v>
      </c>
    </row>
    <row r="4855">
      <c r="B4855" s="2013">
        <v>4853.0</v>
      </c>
      <c r="C4855" s="2013">
        <v>582.0</v>
      </c>
      <c r="D4855" s="2013">
        <v>1165.0</v>
      </c>
      <c r="E4855" s="2013">
        <v>776.0</v>
      </c>
      <c r="F4855" s="2013">
        <v>776.0</v>
      </c>
      <c r="G4855" s="2013">
        <v>777.0</v>
      </c>
      <c r="H4855" s="2013">
        <v>777.0</v>
      </c>
    </row>
    <row r="4856">
      <c r="B4856" s="2013">
        <v>4854.0</v>
      </c>
      <c r="C4856" s="2013">
        <v>583.0</v>
      </c>
      <c r="D4856" s="2013">
        <v>1165.0</v>
      </c>
      <c r="E4856" s="2013">
        <v>776.0</v>
      </c>
      <c r="F4856" s="2013">
        <v>776.0</v>
      </c>
      <c r="G4856" s="2013">
        <v>777.0</v>
      </c>
      <c r="H4856" s="2013">
        <v>777.0</v>
      </c>
    </row>
    <row r="4857">
      <c r="B4857" s="2013">
        <v>4855.0</v>
      </c>
      <c r="C4857" s="2013">
        <v>582.0</v>
      </c>
      <c r="D4857" s="2013">
        <v>1165.0</v>
      </c>
      <c r="E4857" s="2013">
        <v>777.0</v>
      </c>
      <c r="F4857" s="2013">
        <v>777.0</v>
      </c>
      <c r="G4857" s="2013">
        <v>777.0</v>
      </c>
      <c r="H4857" s="2013">
        <v>777.0</v>
      </c>
    </row>
    <row r="4858">
      <c r="B4858" s="2013">
        <v>4856.0</v>
      </c>
      <c r="C4858" s="2013">
        <v>583.0</v>
      </c>
      <c r="D4858" s="2013">
        <v>1165.0</v>
      </c>
      <c r="E4858" s="2013">
        <v>777.0</v>
      </c>
      <c r="F4858" s="2013">
        <v>777.0</v>
      </c>
      <c r="G4858" s="2013">
        <v>777.0</v>
      </c>
      <c r="H4858" s="2013">
        <v>777.0</v>
      </c>
    </row>
    <row r="4859">
      <c r="B4859" s="2013">
        <v>4857.0</v>
      </c>
      <c r="C4859" s="2013">
        <v>583.0</v>
      </c>
      <c r="D4859" s="2013">
        <v>1166.0</v>
      </c>
      <c r="E4859" s="2013">
        <v>777.0</v>
      </c>
      <c r="F4859" s="2013">
        <v>777.0</v>
      </c>
      <c r="G4859" s="2013">
        <v>777.0</v>
      </c>
      <c r="H4859" s="2013">
        <v>777.0</v>
      </c>
    </row>
    <row r="4860">
      <c r="B4860" s="2013">
        <v>4858.0</v>
      </c>
      <c r="C4860" s="2013">
        <v>583.0</v>
      </c>
      <c r="D4860" s="2013">
        <v>1165.0</v>
      </c>
      <c r="E4860" s="2013">
        <v>777.0</v>
      </c>
      <c r="F4860" s="2013">
        <v>777.0</v>
      </c>
      <c r="G4860" s="2013">
        <v>778.0</v>
      </c>
      <c r="H4860" s="2013">
        <v>778.0</v>
      </c>
    </row>
    <row r="4861">
      <c r="B4861" s="2013">
        <v>4859.0</v>
      </c>
      <c r="C4861" s="2013">
        <v>583.0</v>
      </c>
      <c r="D4861" s="2013">
        <v>1166.0</v>
      </c>
      <c r="E4861" s="2013">
        <v>777.0</v>
      </c>
      <c r="F4861" s="2013">
        <v>777.0</v>
      </c>
      <c r="G4861" s="2013">
        <v>778.0</v>
      </c>
      <c r="H4861" s="2013">
        <v>778.0</v>
      </c>
    </row>
    <row r="4862">
      <c r="B4862" s="2013">
        <v>4860.0</v>
      </c>
      <c r="C4862" s="2013">
        <v>583.0</v>
      </c>
      <c r="D4862" s="2013">
        <v>1167.0</v>
      </c>
      <c r="E4862" s="2013">
        <v>777.0</v>
      </c>
      <c r="F4862" s="2013">
        <v>777.0</v>
      </c>
      <c r="G4862" s="2013">
        <v>778.0</v>
      </c>
      <c r="H4862" s="2013">
        <v>778.0</v>
      </c>
    </row>
    <row r="4863">
      <c r="B4863" s="2013">
        <v>4861.0</v>
      </c>
      <c r="C4863" s="2013">
        <v>583.0</v>
      </c>
      <c r="D4863" s="2013">
        <v>1166.0</v>
      </c>
      <c r="E4863" s="2013">
        <v>778.0</v>
      </c>
      <c r="F4863" s="2013">
        <v>778.0</v>
      </c>
      <c r="G4863" s="2013">
        <v>778.0</v>
      </c>
      <c r="H4863" s="2013">
        <v>778.0</v>
      </c>
    </row>
    <row r="4864">
      <c r="B4864" s="2013">
        <v>4862.0</v>
      </c>
      <c r="C4864" s="2013">
        <v>583.0</v>
      </c>
      <c r="D4864" s="2013">
        <v>1167.0</v>
      </c>
      <c r="E4864" s="2013">
        <v>778.0</v>
      </c>
      <c r="F4864" s="2013">
        <v>778.0</v>
      </c>
      <c r="G4864" s="2013">
        <v>778.0</v>
      </c>
      <c r="H4864" s="2013">
        <v>778.0</v>
      </c>
    </row>
    <row r="4865">
      <c r="B4865" s="2013">
        <v>4863.0</v>
      </c>
      <c r="C4865" s="2013">
        <v>584.0</v>
      </c>
      <c r="D4865" s="2013">
        <v>1167.0</v>
      </c>
      <c r="E4865" s="2013">
        <v>778.0</v>
      </c>
      <c r="F4865" s="2013">
        <v>778.0</v>
      </c>
      <c r="G4865" s="2013">
        <v>778.0</v>
      </c>
      <c r="H4865" s="2013">
        <v>778.0</v>
      </c>
    </row>
    <row r="4866">
      <c r="B4866" s="2013">
        <v>4864.0</v>
      </c>
      <c r="C4866" s="2013">
        <v>584.0</v>
      </c>
      <c r="D4866" s="2013">
        <v>1168.0</v>
      </c>
      <c r="E4866" s="2013">
        <v>778.0</v>
      </c>
      <c r="F4866" s="2013">
        <v>778.0</v>
      </c>
      <c r="G4866" s="2013">
        <v>778.0</v>
      </c>
      <c r="H4866" s="2013">
        <v>778.0</v>
      </c>
    </row>
    <row r="4867">
      <c r="B4867" s="2013">
        <v>4865.0</v>
      </c>
      <c r="C4867" s="2013">
        <v>584.0</v>
      </c>
      <c r="D4867" s="2013">
        <v>1167.0</v>
      </c>
      <c r="E4867" s="2013">
        <v>778.0</v>
      </c>
      <c r="F4867" s="2013">
        <v>778.0</v>
      </c>
      <c r="G4867" s="2013">
        <v>779.0</v>
      </c>
      <c r="H4867" s="2013">
        <v>779.0</v>
      </c>
    </row>
    <row r="4868">
      <c r="B4868" s="2013">
        <v>4866.0</v>
      </c>
      <c r="C4868" s="2013">
        <v>584.0</v>
      </c>
      <c r="D4868" s="2013">
        <v>1168.0</v>
      </c>
      <c r="E4868" s="2013">
        <v>778.0</v>
      </c>
      <c r="F4868" s="2013">
        <v>778.0</v>
      </c>
      <c r="G4868" s="2013">
        <v>779.0</v>
      </c>
      <c r="H4868" s="2013">
        <v>779.0</v>
      </c>
    </row>
    <row r="4869">
      <c r="B4869" s="2013">
        <v>4867.0</v>
      </c>
      <c r="C4869" s="2013">
        <v>584.0</v>
      </c>
      <c r="D4869" s="2013">
        <v>1169.0</v>
      </c>
      <c r="E4869" s="2013">
        <v>778.0</v>
      </c>
      <c r="F4869" s="2013">
        <v>778.0</v>
      </c>
      <c r="G4869" s="2013">
        <v>779.0</v>
      </c>
      <c r="H4869" s="2013">
        <v>779.0</v>
      </c>
    </row>
    <row r="4870">
      <c r="B4870" s="2013">
        <v>4868.0</v>
      </c>
      <c r="C4870" s="2013">
        <v>584.0</v>
      </c>
      <c r="D4870" s="2013">
        <v>1168.0</v>
      </c>
      <c r="E4870" s="2013">
        <v>779.0</v>
      </c>
      <c r="F4870" s="2013">
        <v>779.0</v>
      </c>
      <c r="G4870" s="2013">
        <v>779.0</v>
      </c>
      <c r="H4870" s="2013">
        <v>779.0</v>
      </c>
    </row>
    <row r="4871">
      <c r="B4871" s="2013">
        <v>4869.0</v>
      </c>
      <c r="C4871" s="2013">
        <v>584.0</v>
      </c>
      <c r="D4871" s="2013">
        <v>1169.0</v>
      </c>
      <c r="E4871" s="2013">
        <v>779.0</v>
      </c>
      <c r="F4871" s="2013">
        <v>779.0</v>
      </c>
      <c r="G4871" s="2013">
        <v>779.0</v>
      </c>
      <c r="H4871" s="2013">
        <v>779.0</v>
      </c>
    </row>
    <row r="4872">
      <c r="B4872" s="2013">
        <v>4870.0</v>
      </c>
      <c r="C4872" s="2013">
        <v>585.0</v>
      </c>
      <c r="D4872" s="2013">
        <v>1169.0</v>
      </c>
      <c r="E4872" s="2013">
        <v>779.0</v>
      </c>
      <c r="F4872" s="2013">
        <v>779.0</v>
      </c>
      <c r="G4872" s="2013">
        <v>779.0</v>
      </c>
      <c r="H4872" s="2013">
        <v>779.0</v>
      </c>
    </row>
    <row r="4873">
      <c r="B4873" s="2013">
        <v>4871.0</v>
      </c>
      <c r="C4873" s="2013">
        <v>584.0</v>
      </c>
      <c r="D4873" s="2013">
        <v>1169.0</v>
      </c>
      <c r="E4873" s="2013">
        <v>779.0</v>
      </c>
      <c r="F4873" s="2013">
        <v>779.0</v>
      </c>
      <c r="G4873" s="2013">
        <v>780.0</v>
      </c>
      <c r="H4873" s="2013">
        <v>780.0</v>
      </c>
    </row>
    <row r="4874">
      <c r="B4874" s="2013">
        <v>4872.0</v>
      </c>
      <c r="C4874" s="2013">
        <v>585.0</v>
      </c>
      <c r="D4874" s="2013">
        <v>1169.0</v>
      </c>
      <c r="E4874" s="2013">
        <v>779.0</v>
      </c>
      <c r="F4874" s="2013">
        <v>779.0</v>
      </c>
      <c r="G4874" s="2013">
        <v>780.0</v>
      </c>
      <c r="H4874" s="2013">
        <v>780.0</v>
      </c>
    </row>
    <row r="4875">
      <c r="B4875" s="2013">
        <v>4873.0</v>
      </c>
      <c r="C4875" s="2013">
        <v>584.0</v>
      </c>
      <c r="D4875" s="2013">
        <v>1169.0</v>
      </c>
      <c r="E4875" s="2013">
        <v>780.0</v>
      </c>
      <c r="F4875" s="2013">
        <v>780.0</v>
      </c>
      <c r="G4875" s="2013">
        <v>780.0</v>
      </c>
      <c r="H4875" s="2013">
        <v>780.0</v>
      </c>
    </row>
    <row r="4876">
      <c r="B4876" s="2013">
        <v>4874.0</v>
      </c>
      <c r="C4876" s="2013">
        <v>585.0</v>
      </c>
      <c r="D4876" s="2013">
        <v>1169.0</v>
      </c>
      <c r="E4876" s="2013">
        <v>780.0</v>
      </c>
      <c r="F4876" s="2013">
        <v>780.0</v>
      </c>
      <c r="G4876" s="2013">
        <v>780.0</v>
      </c>
      <c r="H4876" s="2013">
        <v>780.0</v>
      </c>
    </row>
    <row r="4877">
      <c r="B4877" s="2013">
        <v>4875.0</v>
      </c>
      <c r="C4877" s="2013">
        <v>585.0</v>
      </c>
      <c r="D4877" s="2013">
        <v>1170.0</v>
      </c>
      <c r="E4877" s="2013">
        <v>780.0</v>
      </c>
      <c r="F4877" s="2013">
        <v>780.0</v>
      </c>
      <c r="G4877" s="2013">
        <v>780.0</v>
      </c>
      <c r="H4877" s="2013">
        <v>780.0</v>
      </c>
    </row>
    <row r="4878">
      <c r="B4878" s="2013">
        <v>4876.0</v>
      </c>
      <c r="C4878" s="2013">
        <v>585.0</v>
      </c>
      <c r="D4878" s="2013">
        <v>1171.0</v>
      </c>
      <c r="E4878" s="2013">
        <v>780.0</v>
      </c>
      <c r="F4878" s="2013">
        <v>780.0</v>
      </c>
      <c r="G4878" s="2013">
        <v>780.0</v>
      </c>
      <c r="H4878" s="2013">
        <v>780.0</v>
      </c>
    </row>
    <row r="4879">
      <c r="B4879" s="2013">
        <v>4877.0</v>
      </c>
      <c r="C4879" s="2013">
        <v>586.0</v>
      </c>
      <c r="D4879" s="2013">
        <v>1171.0</v>
      </c>
      <c r="E4879" s="2013">
        <v>780.0</v>
      </c>
      <c r="F4879" s="2013">
        <v>780.0</v>
      </c>
      <c r="G4879" s="2013">
        <v>780.0</v>
      </c>
      <c r="H4879" s="2013">
        <v>780.0</v>
      </c>
    </row>
    <row r="4880">
      <c r="B4880" s="2013">
        <v>4878.0</v>
      </c>
      <c r="C4880" s="2013">
        <v>585.0</v>
      </c>
      <c r="D4880" s="2013">
        <v>1171.0</v>
      </c>
      <c r="E4880" s="2013">
        <v>780.0</v>
      </c>
      <c r="F4880" s="2013">
        <v>780.0</v>
      </c>
      <c r="G4880" s="2013">
        <v>781.0</v>
      </c>
      <c r="H4880" s="2013">
        <v>781.0</v>
      </c>
    </row>
    <row r="4881">
      <c r="B4881" s="2013">
        <v>4879.0</v>
      </c>
      <c r="C4881" s="2013">
        <v>586.0</v>
      </c>
      <c r="D4881" s="2013">
        <v>1171.0</v>
      </c>
      <c r="E4881" s="2013">
        <v>780.0</v>
      </c>
      <c r="F4881" s="2013">
        <v>780.0</v>
      </c>
      <c r="G4881" s="2013">
        <v>781.0</v>
      </c>
      <c r="H4881" s="2013">
        <v>781.0</v>
      </c>
    </row>
    <row r="4882">
      <c r="B4882" s="2013">
        <v>4880.0</v>
      </c>
      <c r="C4882" s="2013">
        <v>585.0</v>
      </c>
      <c r="D4882" s="2013">
        <v>1171.0</v>
      </c>
      <c r="E4882" s="2013">
        <v>781.0</v>
      </c>
      <c r="F4882" s="2013">
        <v>781.0</v>
      </c>
      <c r="G4882" s="2013">
        <v>781.0</v>
      </c>
      <c r="H4882" s="2013">
        <v>781.0</v>
      </c>
    </row>
    <row r="4883">
      <c r="B4883" s="2013">
        <v>4881.0</v>
      </c>
      <c r="C4883" s="2013">
        <v>586.0</v>
      </c>
      <c r="D4883" s="2013">
        <v>1171.0</v>
      </c>
      <c r="E4883" s="2013">
        <v>781.0</v>
      </c>
      <c r="F4883" s="2013">
        <v>781.0</v>
      </c>
      <c r="G4883" s="2013">
        <v>781.0</v>
      </c>
      <c r="H4883" s="2013">
        <v>781.0</v>
      </c>
    </row>
    <row r="4884">
      <c r="B4884" s="2013">
        <v>4882.0</v>
      </c>
      <c r="C4884" s="2013">
        <v>586.0</v>
      </c>
      <c r="D4884" s="2013">
        <v>1172.0</v>
      </c>
      <c r="E4884" s="2013">
        <v>781.0</v>
      </c>
      <c r="F4884" s="2013">
        <v>781.0</v>
      </c>
      <c r="G4884" s="2013">
        <v>781.0</v>
      </c>
      <c r="H4884" s="2013">
        <v>781.0</v>
      </c>
    </row>
    <row r="4885">
      <c r="B4885" s="2013">
        <v>4883.0</v>
      </c>
      <c r="C4885" s="2013">
        <v>586.0</v>
      </c>
      <c r="D4885" s="2013">
        <v>1171.0</v>
      </c>
      <c r="E4885" s="2013">
        <v>781.0</v>
      </c>
      <c r="F4885" s="2013">
        <v>781.0</v>
      </c>
      <c r="G4885" s="2013">
        <v>782.0</v>
      </c>
      <c r="H4885" s="2013">
        <v>782.0</v>
      </c>
    </row>
    <row r="4886">
      <c r="B4886" s="2013">
        <v>4884.0</v>
      </c>
      <c r="C4886" s="2013">
        <v>586.0</v>
      </c>
      <c r="D4886" s="2013">
        <v>1172.0</v>
      </c>
      <c r="E4886" s="2013">
        <v>781.0</v>
      </c>
      <c r="F4886" s="2013">
        <v>781.0</v>
      </c>
      <c r="G4886" s="2013">
        <v>782.0</v>
      </c>
      <c r="H4886" s="2013">
        <v>782.0</v>
      </c>
    </row>
    <row r="4887">
      <c r="B4887" s="2013">
        <v>4885.0</v>
      </c>
      <c r="C4887" s="2013">
        <v>586.0</v>
      </c>
      <c r="D4887" s="2013">
        <v>1173.0</v>
      </c>
      <c r="E4887" s="2013">
        <v>781.0</v>
      </c>
      <c r="F4887" s="2013">
        <v>781.0</v>
      </c>
      <c r="G4887" s="2013">
        <v>782.0</v>
      </c>
      <c r="H4887" s="2013">
        <v>782.0</v>
      </c>
    </row>
    <row r="4888">
      <c r="B4888" s="2013">
        <v>4886.0</v>
      </c>
      <c r="C4888" s="2013">
        <v>586.0</v>
      </c>
      <c r="D4888" s="2013">
        <v>1172.0</v>
      </c>
      <c r="E4888" s="2013">
        <v>782.0</v>
      </c>
      <c r="F4888" s="2013">
        <v>782.0</v>
      </c>
      <c r="G4888" s="2013">
        <v>782.0</v>
      </c>
      <c r="H4888" s="2013">
        <v>782.0</v>
      </c>
    </row>
    <row r="4889">
      <c r="B4889" s="2013">
        <v>4887.0</v>
      </c>
      <c r="C4889" s="2013">
        <v>586.0</v>
      </c>
      <c r="D4889" s="2013">
        <v>1173.0</v>
      </c>
      <c r="E4889" s="2013">
        <v>782.0</v>
      </c>
      <c r="F4889" s="2013">
        <v>782.0</v>
      </c>
      <c r="G4889" s="2013">
        <v>782.0</v>
      </c>
      <c r="H4889" s="2013">
        <v>782.0</v>
      </c>
    </row>
    <row r="4890">
      <c r="B4890" s="2013">
        <v>4888.0</v>
      </c>
      <c r="C4890" s="2013">
        <v>587.0</v>
      </c>
      <c r="D4890" s="2013">
        <v>1173.0</v>
      </c>
      <c r="E4890" s="2013">
        <v>782.0</v>
      </c>
      <c r="F4890" s="2013">
        <v>782.0</v>
      </c>
      <c r="G4890" s="2013">
        <v>782.0</v>
      </c>
      <c r="H4890" s="2013">
        <v>782.0</v>
      </c>
    </row>
    <row r="4891">
      <c r="B4891" s="2013">
        <v>4889.0</v>
      </c>
      <c r="C4891" s="2013">
        <v>587.0</v>
      </c>
      <c r="D4891" s="2013">
        <v>1174.0</v>
      </c>
      <c r="E4891" s="2013">
        <v>782.0</v>
      </c>
      <c r="F4891" s="2013">
        <v>782.0</v>
      </c>
      <c r="G4891" s="2013">
        <v>782.0</v>
      </c>
      <c r="H4891" s="2013">
        <v>782.0</v>
      </c>
    </row>
    <row r="4892">
      <c r="B4892" s="2013">
        <v>4890.0</v>
      </c>
      <c r="C4892" s="2013">
        <v>587.0</v>
      </c>
      <c r="D4892" s="2013">
        <v>1173.0</v>
      </c>
      <c r="E4892" s="2013">
        <v>782.0</v>
      </c>
      <c r="F4892" s="2013">
        <v>782.0</v>
      </c>
      <c r="G4892" s="2013">
        <v>783.0</v>
      </c>
      <c r="H4892" s="2013">
        <v>783.0</v>
      </c>
    </row>
    <row r="4893">
      <c r="B4893" s="2013">
        <v>4891.0</v>
      </c>
      <c r="C4893" s="2013">
        <v>587.0</v>
      </c>
      <c r="D4893" s="2013">
        <v>1174.0</v>
      </c>
      <c r="E4893" s="2013">
        <v>782.0</v>
      </c>
      <c r="F4893" s="2013">
        <v>782.0</v>
      </c>
      <c r="G4893" s="2013">
        <v>783.0</v>
      </c>
      <c r="H4893" s="2013">
        <v>783.0</v>
      </c>
    </row>
    <row r="4894">
      <c r="B4894" s="2013">
        <v>4892.0</v>
      </c>
      <c r="C4894" s="2013">
        <v>587.0</v>
      </c>
      <c r="D4894" s="2013">
        <v>1175.0</v>
      </c>
      <c r="E4894" s="2013">
        <v>782.0</v>
      </c>
      <c r="F4894" s="2013">
        <v>782.0</v>
      </c>
      <c r="G4894" s="2013">
        <v>783.0</v>
      </c>
      <c r="H4894" s="2013">
        <v>783.0</v>
      </c>
    </row>
    <row r="4895">
      <c r="B4895" s="2013">
        <v>4893.0</v>
      </c>
      <c r="C4895" s="2013">
        <v>587.0</v>
      </c>
      <c r="D4895" s="2013">
        <v>1174.0</v>
      </c>
      <c r="E4895" s="2013">
        <v>783.0</v>
      </c>
      <c r="F4895" s="2013">
        <v>783.0</v>
      </c>
      <c r="G4895" s="2013">
        <v>783.0</v>
      </c>
      <c r="H4895" s="2013">
        <v>783.0</v>
      </c>
    </row>
    <row r="4896">
      <c r="B4896" s="2013">
        <v>4894.0</v>
      </c>
      <c r="C4896" s="2013">
        <v>587.0</v>
      </c>
      <c r="D4896" s="2013">
        <v>1175.0</v>
      </c>
      <c r="E4896" s="2013">
        <v>783.0</v>
      </c>
      <c r="F4896" s="2013">
        <v>783.0</v>
      </c>
      <c r="G4896" s="2013">
        <v>783.0</v>
      </c>
      <c r="H4896" s="2013">
        <v>783.0</v>
      </c>
    </row>
    <row r="4897">
      <c r="B4897" s="2013">
        <v>4895.0</v>
      </c>
      <c r="C4897" s="2013">
        <v>588.0</v>
      </c>
      <c r="D4897" s="2013">
        <v>1175.0</v>
      </c>
      <c r="E4897" s="2013">
        <v>783.0</v>
      </c>
      <c r="F4897" s="2013">
        <v>783.0</v>
      </c>
      <c r="G4897" s="2013">
        <v>783.0</v>
      </c>
      <c r="H4897" s="2013">
        <v>783.0</v>
      </c>
    </row>
    <row r="4898">
      <c r="B4898" s="2013">
        <v>4896.0</v>
      </c>
      <c r="C4898" s="2013">
        <v>587.0</v>
      </c>
      <c r="D4898" s="2013">
        <v>1175.0</v>
      </c>
      <c r="E4898" s="2013">
        <v>783.0</v>
      </c>
      <c r="F4898" s="2013">
        <v>783.0</v>
      </c>
      <c r="G4898" s="2013">
        <v>784.0</v>
      </c>
      <c r="H4898" s="2013">
        <v>784.0</v>
      </c>
    </row>
    <row r="4899">
      <c r="B4899" s="2013">
        <v>4897.0</v>
      </c>
      <c r="C4899" s="2013">
        <v>588.0</v>
      </c>
      <c r="D4899" s="2013">
        <v>1175.0</v>
      </c>
      <c r="E4899" s="2013">
        <v>783.0</v>
      </c>
      <c r="F4899" s="2013">
        <v>783.0</v>
      </c>
      <c r="G4899" s="2013">
        <v>784.0</v>
      </c>
      <c r="H4899" s="2013">
        <v>784.0</v>
      </c>
    </row>
    <row r="4900">
      <c r="B4900" s="2013">
        <v>4898.0</v>
      </c>
      <c r="C4900" s="2013">
        <v>587.0</v>
      </c>
      <c r="D4900" s="2013">
        <v>1175.0</v>
      </c>
      <c r="E4900" s="2013">
        <v>784.0</v>
      </c>
      <c r="F4900" s="2013">
        <v>784.0</v>
      </c>
      <c r="G4900" s="2013">
        <v>784.0</v>
      </c>
      <c r="H4900" s="2013">
        <v>784.0</v>
      </c>
    </row>
    <row r="4901">
      <c r="B4901" s="2013">
        <v>4899.0</v>
      </c>
      <c r="C4901" s="2013">
        <v>588.0</v>
      </c>
      <c r="D4901" s="2013">
        <v>1175.0</v>
      </c>
      <c r="E4901" s="2013">
        <v>784.0</v>
      </c>
      <c r="F4901" s="2013">
        <v>784.0</v>
      </c>
      <c r="G4901" s="2013">
        <v>784.0</v>
      </c>
      <c r="H4901" s="2013">
        <v>784.0</v>
      </c>
    </row>
    <row r="4902">
      <c r="B4902" s="2013">
        <v>4900.0</v>
      </c>
      <c r="C4902" s="2013">
        <v>588.0</v>
      </c>
      <c r="D4902" s="2013">
        <v>1176.0</v>
      </c>
      <c r="E4902" s="2013">
        <v>784.0</v>
      </c>
      <c r="F4902" s="2013">
        <v>784.0</v>
      </c>
      <c r="G4902" s="2013">
        <v>784.0</v>
      </c>
      <c r="H4902" s="2013">
        <v>784.0</v>
      </c>
    </row>
    <row r="4903">
      <c r="B4903" s="2013">
        <v>4901.0</v>
      </c>
      <c r="C4903" s="2013">
        <v>588.0</v>
      </c>
      <c r="D4903" s="2013">
        <v>1177.0</v>
      </c>
      <c r="E4903" s="2013">
        <v>784.0</v>
      </c>
      <c r="F4903" s="2013">
        <v>784.0</v>
      </c>
      <c r="G4903" s="2013">
        <v>784.0</v>
      </c>
      <c r="H4903" s="2013">
        <v>784.0</v>
      </c>
    </row>
    <row r="4904">
      <c r="B4904" s="2013">
        <v>4902.0</v>
      </c>
      <c r="C4904" s="2013">
        <v>589.0</v>
      </c>
      <c r="D4904" s="2013">
        <v>1177.0</v>
      </c>
      <c r="E4904" s="2013">
        <v>784.0</v>
      </c>
      <c r="F4904" s="2013">
        <v>784.0</v>
      </c>
      <c r="G4904" s="2013">
        <v>784.0</v>
      </c>
      <c r="H4904" s="2013">
        <v>784.0</v>
      </c>
    </row>
    <row r="4905">
      <c r="B4905" s="2013">
        <v>4903.0</v>
      </c>
      <c r="C4905" s="2013">
        <v>588.0</v>
      </c>
      <c r="D4905" s="2013">
        <v>1177.0</v>
      </c>
      <c r="E4905" s="2013">
        <v>784.0</v>
      </c>
      <c r="F4905" s="2013">
        <v>784.0</v>
      </c>
      <c r="G4905" s="2013">
        <v>785.0</v>
      </c>
      <c r="H4905" s="2013">
        <v>785.0</v>
      </c>
    </row>
    <row r="4906">
      <c r="B4906" s="2013">
        <v>4904.0</v>
      </c>
      <c r="C4906" s="2013">
        <v>589.0</v>
      </c>
      <c r="D4906" s="2013">
        <v>1177.0</v>
      </c>
      <c r="E4906" s="2013">
        <v>784.0</v>
      </c>
      <c r="F4906" s="2013">
        <v>784.0</v>
      </c>
      <c r="G4906" s="2013">
        <v>785.0</v>
      </c>
      <c r="H4906" s="2013">
        <v>785.0</v>
      </c>
    </row>
    <row r="4907">
      <c r="B4907" s="2013">
        <v>4905.0</v>
      </c>
      <c r="C4907" s="2013">
        <v>588.0</v>
      </c>
      <c r="D4907" s="2013">
        <v>1177.0</v>
      </c>
      <c r="E4907" s="2013">
        <v>785.0</v>
      </c>
      <c r="F4907" s="2013">
        <v>785.0</v>
      </c>
      <c r="G4907" s="2013">
        <v>785.0</v>
      </c>
      <c r="H4907" s="2013">
        <v>785.0</v>
      </c>
    </row>
    <row r="4908">
      <c r="B4908" s="2013">
        <v>4906.0</v>
      </c>
      <c r="C4908" s="2013">
        <v>589.0</v>
      </c>
      <c r="D4908" s="2013">
        <v>1177.0</v>
      </c>
      <c r="E4908" s="2013">
        <v>785.0</v>
      </c>
      <c r="F4908" s="2013">
        <v>785.0</v>
      </c>
      <c r="G4908" s="2013">
        <v>785.0</v>
      </c>
      <c r="H4908" s="2013">
        <v>785.0</v>
      </c>
    </row>
    <row r="4909">
      <c r="B4909" s="2013">
        <v>4907.0</v>
      </c>
      <c r="C4909" s="2013">
        <v>589.0</v>
      </c>
      <c r="D4909" s="2013">
        <v>1178.0</v>
      </c>
      <c r="E4909" s="2013">
        <v>785.0</v>
      </c>
      <c r="F4909" s="2013">
        <v>785.0</v>
      </c>
      <c r="G4909" s="2013">
        <v>785.0</v>
      </c>
      <c r="H4909" s="2013">
        <v>785.0</v>
      </c>
    </row>
    <row r="4910">
      <c r="B4910" s="2013">
        <v>4908.0</v>
      </c>
      <c r="C4910" s="2013">
        <v>589.0</v>
      </c>
      <c r="D4910" s="2013">
        <v>1177.0</v>
      </c>
      <c r="E4910" s="2013">
        <v>785.0</v>
      </c>
      <c r="F4910" s="2013">
        <v>785.0</v>
      </c>
      <c r="G4910" s="2013">
        <v>786.0</v>
      </c>
      <c r="H4910" s="2013">
        <v>786.0</v>
      </c>
    </row>
    <row r="4911">
      <c r="B4911" s="2013">
        <v>4909.0</v>
      </c>
      <c r="C4911" s="2013">
        <v>589.0</v>
      </c>
      <c r="D4911" s="2013">
        <v>1178.0</v>
      </c>
      <c r="E4911" s="2013">
        <v>785.0</v>
      </c>
      <c r="F4911" s="2013">
        <v>785.0</v>
      </c>
      <c r="G4911" s="2013">
        <v>786.0</v>
      </c>
      <c r="H4911" s="2013">
        <v>786.0</v>
      </c>
    </row>
    <row r="4912">
      <c r="B4912" s="2013">
        <v>4910.0</v>
      </c>
      <c r="C4912" s="2013">
        <v>589.0</v>
      </c>
      <c r="D4912" s="2013">
        <v>1179.0</v>
      </c>
      <c r="E4912" s="2013">
        <v>785.0</v>
      </c>
      <c r="F4912" s="2013">
        <v>785.0</v>
      </c>
      <c r="G4912" s="2013">
        <v>786.0</v>
      </c>
      <c r="H4912" s="2013">
        <v>786.0</v>
      </c>
    </row>
    <row r="4913">
      <c r="B4913" s="2013">
        <v>4911.0</v>
      </c>
      <c r="C4913" s="2013">
        <v>589.0</v>
      </c>
      <c r="D4913" s="2013">
        <v>1178.0</v>
      </c>
      <c r="E4913" s="2013">
        <v>786.0</v>
      </c>
      <c r="F4913" s="2013">
        <v>786.0</v>
      </c>
      <c r="G4913" s="2013">
        <v>786.0</v>
      </c>
      <c r="H4913" s="2013">
        <v>786.0</v>
      </c>
    </row>
    <row r="4914">
      <c r="B4914" s="2013">
        <v>4912.0</v>
      </c>
      <c r="C4914" s="2013">
        <v>589.0</v>
      </c>
      <c r="D4914" s="2013">
        <v>1179.0</v>
      </c>
      <c r="E4914" s="2013">
        <v>786.0</v>
      </c>
      <c r="F4914" s="2013">
        <v>786.0</v>
      </c>
      <c r="G4914" s="2013">
        <v>786.0</v>
      </c>
      <c r="H4914" s="2013">
        <v>786.0</v>
      </c>
    </row>
    <row r="4915">
      <c r="B4915" s="2013">
        <v>4913.0</v>
      </c>
      <c r="C4915" s="2013">
        <v>590.0</v>
      </c>
      <c r="D4915" s="2013">
        <v>1179.0</v>
      </c>
      <c r="E4915" s="2013">
        <v>786.0</v>
      </c>
      <c r="F4915" s="2013">
        <v>786.0</v>
      </c>
      <c r="G4915" s="2013">
        <v>786.0</v>
      </c>
      <c r="H4915" s="2013">
        <v>786.0</v>
      </c>
    </row>
    <row r="4916">
      <c r="B4916" s="2013">
        <v>4914.0</v>
      </c>
      <c r="C4916" s="2013">
        <v>590.0</v>
      </c>
      <c r="D4916" s="2013">
        <v>1180.0</v>
      </c>
      <c r="E4916" s="2013">
        <v>786.0</v>
      </c>
      <c r="F4916" s="2013">
        <v>786.0</v>
      </c>
      <c r="G4916" s="2013">
        <v>786.0</v>
      </c>
      <c r="H4916" s="2013">
        <v>786.0</v>
      </c>
    </row>
    <row r="4917">
      <c r="B4917" s="2013">
        <v>4915.0</v>
      </c>
      <c r="C4917" s="2013">
        <v>590.0</v>
      </c>
      <c r="D4917" s="2013">
        <v>1179.0</v>
      </c>
      <c r="E4917" s="2013">
        <v>786.0</v>
      </c>
      <c r="F4917" s="2013">
        <v>786.0</v>
      </c>
      <c r="G4917" s="2013">
        <v>787.0</v>
      </c>
      <c r="H4917" s="2013">
        <v>787.0</v>
      </c>
    </row>
    <row r="4918">
      <c r="B4918" s="2013">
        <v>4916.0</v>
      </c>
      <c r="C4918" s="2013">
        <v>590.0</v>
      </c>
      <c r="D4918" s="2013">
        <v>1180.0</v>
      </c>
      <c r="E4918" s="2013">
        <v>786.0</v>
      </c>
      <c r="F4918" s="2013">
        <v>786.0</v>
      </c>
      <c r="G4918" s="2013">
        <v>787.0</v>
      </c>
      <c r="H4918" s="2013">
        <v>787.0</v>
      </c>
    </row>
    <row r="4919">
      <c r="B4919" s="2013">
        <v>4917.0</v>
      </c>
      <c r="C4919" s="2013">
        <v>590.0</v>
      </c>
      <c r="D4919" s="2013">
        <v>1181.0</v>
      </c>
      <c r="E4919" s="2013">
        <v>786.0</v>
      </c>
      <c r="F4919" s="2013">
        <v>786.0</v>
      </c>
      <c r="G4919" s="2013">
        <v>787.0</v>
      </c>
      <c r="H4919" s="2013">
        <v>787.0</v>
      </c>
    </row>
    <row r="4920">
      <c r="B4920" s="2013">
        <v>4918.0</v>
      </c>
      <c r="C4920" s="2013">
        <v>590.0</v>
      </c>
      <c r="D4920" s="2013">
        <v>1180.0</v>
      </c>
      <c r="E4920" s="2013">
        <v>787.0</v>
      </c>
      <c r="F4920" s="2013">
        <v>787.0</v>
      </c>
      <c r="G4920" s="2013">
        <v>787.0</v>
      </c>
      <c r="H4920" s="2013">
        <v>787.0</v>
      </c>
    </row>
    <row r="4921">
      <c r="B4921" s="2013">
        <v>4919.0</v>
      </c>
      <c r="C4921" s="2013">
        <v>590.0</v>
      </c>
      <c r="D4921" s="2013">
        <v>1181.0</v>
      </c>
      <c r="E4921" s="2013">
        <v>787.0</v>
      </c>
      <c r="F4921" s="2013">
        <v>787.0</v>
      </c>
      <c r="G4921" s="2013">
        <v>787.0</v>
      </c>
      <c r="H4921" s="2013">
        <v>787.0</v>
      </c>
    </row>
    <row r="4922">
      <c r="B4922" s="2013">
        <v>4920.0</v>
      </c>
      <c r="C4922" s="2013">
        <v>591.0</v>
      </c>
      <c r="D4922" s="2013">
        <v>1181.0</v>
      </c>
      <c r="E4922" s="2013">
        <v>787.0</v>
      </c>
      <c r="F4922" s="2013">
        <v>787.0</v>
      </c>
      <c r="G4922" s="2013">
        <v>787.0</v>
      </c>
      <c r="H4922" s="2013">
        <v>787.0</v>
      </c>
    </row>
    <row r="4923">
      <c r="B4923" s="2013">
        <v>4921.0</v>
      </c>
      <c r="C4923" s="2013">
        <v>590.0</v>
      </c>
      <c r="D4923" s="2013">
        <v>1181.0</v>
      </c>
      <c r="E4923" s="2013">
        <v>787.0</v>
      </c>
      <c r="F4923" s="2013">
        <v>787.0</v>
      </c>
      <c r="G4923" s="2013">
        <v>788.0</v>
      </c>
      <c r="H4923" s="2013">
        <v>788.0</v>
      </c>
    </row>
    <row r="4924">
      <c r="B4924" s="2013">
        <v>4922.0</v>
      </c>
      <c r="C4924" s="2013">
        <v>591.0</v>
      </c>
      <c r="D4924" s="2013">
        <v>1181.0</v>
      </c>
      <c r="E4924" s="2013">
        <v>787.0</v>
      </c>
      <c r="F4924" s="2013">
        <v>787.0</v>
      </c>
      <c r="G4924" s="2013">
        <v>788.0</v>
      </c>
      <c r="H4924" s="2013">
        <v>788.0</v>
      </c>
    </row>
    <row r="4925">
      <c r="B4925" s="2013">
        <v>4923.0</v>
      </c>
      <c r="C4925" s="2013">
        <v>590.0</v>
      </c>
      <c r="D4925" s="2013">
        <v>1181.0</v>
      </c>
      <c r="E4925" s="2013">
        <v>788.0</v>
      </c>
      <c r="F4925" s="2013">
        <v>788.0</v>
      </c>
      <c r="G4925" s="2013">
        <v>788.0</v>
      </c>
      <c r="H4925" s="2013">
        <v>788.0</v>
      </c>
    </row>
    <row r="4926">
      <c r="B4926" s="2013">
        <v>4924.0</v>
      </c>
      <c r="C4926" s="2013">
        <v>591.0</v>
      </c>
      <c r="D4926" s="2013">
        <v>1181.0</v>
      </c>
      <c r="E4926" s="2013">
        <v>788.0</v>
      </c>
      <c r="F4926" s="2013">
        <v>788.0</v>
      </c>
      <c r="G4926" s="2013">
        <v>788.0</v>
      </c>
      <c r="H4926" s="2013">
        <v>788.0</v>
      </c>
    </row>
    <row r="4927">
      <c r="B4927" s="2013">
        <v>4925.0</v>
      </c>
      <c r="C4927" s="2013">
        <v>591.0</v>
      </c>
      <c r="D4927" s="2013">
        <v>1182.0</v>
      </c>
      <c r="E4927" s="2013">
        <v>788.0</v>
      </c>
      <c r="F4927" s="2013">
        <v>788.0</v>
      </c>
      <c r="G4927" s="2013">
        <v>788.0</v>
      </c>
      <c r="H4927" s="2013">
        <v>788.0</v>
      </c>
    </row>
    <row r="4928">
      <c r="B4928" s="2013">
        <v>4926.0</v>
      </c>
      <c r="C4928" s="2013">
        <v>591.0</v>
      </c>
      <c r="D4928" s="2013">
        <v>1183.0</v>
      </c>
      <c r="E4928" s="2013">
        <v>788.0</v>
      </c>
      <c r="F4928" s="2013">
        <v>788.0</v>
      </c>
      <c r="G4928" s="2013">
        <v>788.0</v>
      </c>
      <c r="H4928" s="2013">
        <v>788.0</v>
      </c>
    </row>
    <row r="4929">
      <c r="B4929" s="2013">
        <v>4927.0</v>
      </c>
      <c r="C4929" s="2013">
        <v>592.0</v>
      </c>
      <c r="D4929" s="2013">
        <v>1183.0</v>
      </c>
      <c r="E4929" s="2013">
        <v>788.0</v>
      </c>
      <c r="F4929" s="2013">
        <v>788.0</v>
      </c>
      <c r="G4929" s="2013">
        <v>788.0</v>
      </c>
      <c r="H4929" s="2013">
        <v>788.0</v>
      </c>
    </row>
    <row r="4930">
      <c r="B4930" s="2013">
        <v>4928.0</v>
      </c>
      <c r="C4930" s="2013">
        <v>591.0</v>
      </c>
      <c r="D4930" s="2013">
        <v>1183.0</v>
      </c>
      <c r="E4930" s="2013">
        <v>788.0</v>
      </c>
      <c r="F4930" s="2013">
        <v>788.0</v>
      </c>
      <c r="G4930" s="2013">
        <v>789.0</v>
      </c>
      <c r="H4930" s="2013">
        <v>789.0</v>
      </c>
    </row>
    <row r="4931">
      <c r="B4931" s="2013">
        <v>4929.0</v>
      </c>
      <c r="C4931" s="2013">
        <v>592.0</v>
      </c>
      <c r="D4931" s="2013">
        <v>1183.0</v>
      </c>
      <c r="E4931" s="2013">
        <v>788.0</v>
      </c>
      <c r="F4931" s="2013">
        <v>788.0</v>
      </c>
      <c r="G4931" s="2013">
        <v>789.0</v>
      </c>
      <c r="H4931" s="2013">
        <v>789.0</v>
      </c>
    </row>
    <row r="4932">
      <c r="B4932" s="2013">
        <v>4930.0</v>
      </c>
      <c r="C4932" s="2013">
        <v>591.0</v>
      </c>
      <c r="D4932" s="2013">
        <v>1183.0</v>
      </c>
      <c r="E4932" s="2013">
        <v>789.0</v>
      </c>
      <c r="F4932" s="2013">
        <v>789.0</v>
      </c>
      <c r="G4932" s="2013">
        <v>789.0</v>
      </c>
      <c r="H4932" s="2013">
        <v>789.0</v>
      </c>
    </row>
    <row r="4933">
      <c r="B4933" s="2013">
        <v>4931.0</v>
      </c>
      <c r="C4933" s="2013">
        <v>592.0</v>
      </c>
      <c r="D4933" s="2013">
        <v>1183.0</v>
      </c>
      <c r="E4933" s="2013">
        <v>789.0</v>
      </c>
      <c r="F4933" s="2013">
        <v>789.0</v>
      </c>
      <c r="G4933" s="2013">
        <v>789.0</v>
      </c>
      <c r="H4933" s="2013">
        <v>789.0</v>
      </c>
    </row>
    <row r="4934">
      <c r="B4934" s="2013">
        <v>4932.0</v>
      </c>
      <c r="C4934" s="2013">
        <v>592.0</v>
      </c>
      <c r="D4934" s="2013">
        <v>1184.0</v>
      </c>
      <c r="E4934" s="2013">
        <v>789.0</v>
      </c>
      <c r="F4934" s="2013">
        <v>789.0</v>
      </c>
      <c r="G4934" s="2013">
        <v>789.0</v>
      </c>
      <c r="H4934" s="2013">
        <v>789.0</v>
      </c>
    </row>
    <row r="4935">
      <c r="B4935" s="2013">
        <v>4933.0</v>
      </c>
      <c r="C4935" s="2013">
        <v>592.0</v>
      </c>
      <c r="D4935" s="2013">
        <v>1183.0</v>
      </c>
      <c r="E4935" s="2013">
        <v>789.0</v>
      </c>
      <c r="F4935" s="2013">
        <v>789.0</v>
      </c>
      <c r="G4935" s="2013">
        <v>790.0</v>
      </c>
      <c r="H4935" s="2013">
        <v>790.0</v>
      </c>
    </row>
    <row r="4936">
      <c r="B4936" s="2013">
        <v>4934.0</v>
      </c>
      <c r="C4936" s="2013">
        <v>592.0</v>
      </c>
      <c r="D4936" s="2013">
        <v>1184.0</v>
      </c>
      <c r="E4936" s="2013">
        <v>789.0</v>
      </c>
      <c r="F4936" s="2013">
        <v>789.0</v>
      </c>
      <c r="G4936" s="2013">
        <v>790.0</v>
      </c>
      <c r="H4936" s="2013">
        <v>790.0</v>
      </c>
    </row>
    <row r="4937">
      <c r="B4937" s="2013">
        <v>4935.0</v>
      </c>
      <c r="C4937" s="2013">
        <v>592.0</v>
      </c>
      <c r="D4937" s="2013">
        <v>1185.0</v>
      </c>
      <c r="E4937" s="2013">
        <v>789.0</v>
      </c>
      <c r="F4937" s="2013">
        <v>789.0</v>
      </c>
      <c r="G4937" s="2013">
        <v>790.0</v>
      </c>
      <c r="H4937" s="2013">
        <v>790.0</v>
      </c>
    </row>
    <row r="4938">
      <c r="B4938" s="2013">
        <v>4936.0</v>
      </c>
      <c r="C4938" s="2013">
        <v>592.0</v>
      </c>
      <c r="D4938" s="2013">
        <v>1184.0</v>
      </c>
      <c r="E4938" s="2013">
        <v>790.0</v>
      </c>
      <c r="F4938" s="2013">
        <v>790.0</v>
      </c>
      <c r="G4938" s="2013">
        <v>790.0</v>
      </c>
      <c r="H4938" s="2013">
        <v>790.0</v>
      </c>
    </row>
    <row r="4939">
      <c r="B4939" s="2013">
        <v>4937.0</v>
      </c>
      <c r="C4939" s="2013">
        <v>592.0</v>
      </c>
      <c r="D4939" s="2013">
        <v>1185.0</v>
      </c>
      <c r="E4939" s="2013">
        <v>790.0</v>
      </c>
      <c r="F4939" s="2013">
        <v>790.0</v>
      </c>
      <c r="G4939" s="2013">
        <v>790.0</v>
      </c>
      <c r="H4939" s="2013">
        <v>790.0</v>
      </c>
    </row>
    <row r="4940">
      <c r="B4940" s="2013">
        <v>4938.0</v>
      </c>
      <c r="C4940" s="2013">
        <v>593.0</v>
      </c>
      <c r="D4940" s="2013">
        <v>1185.0</v>
      </c>
      <c r="E4940" s="2013">
        <v>790.0</v>
      </c>
      <c r="F4940" s="2013">
        <v>790.0</v>
      </c>
      <c r="G4940" s="2013">
        <v>790.0</v>
      </c>
      <c r="H4940" s="2013">
        <v>790.0</v>
      </c>
    </row>
    <row r="4941">
      <c r="B4941" s="2013">
        <v>4939.0</v>
      </c>
      <c r="C4941" s="2013">
        <v>593.0</v>
      </c>
      <c r="D4941" s="2013">
        <v>1186.0</v>
      </c>
      <c r="E4941" s="2013">
        <v>790.0</v>
      </c>
      <c r="F4941" s="2013">
        <v>790.0</v>
      </c>
      <c r="G4941" s="2013">
        <v>790.0</v>
      </c>
      <c r="H4941" s="2013">
        <v>790.0</v>
      </c>
    </row>
    <row r="4942">
      <c r="B4942" s="2013">
        <v>4940.0</v>
      </c>
      <c r="C4942" s="2013">
        <v>593.0</v>
      </c>
      <c r="D4942" s="2013">
        <v>1185.0</v>
      </c>
      <c r="E4942" s="2013">
        <v>790.0</v>
      </c>
      <c r="F4942" s="2013">
        <v>790.0</v>
      </c>
      <c r="G4942" s="2013">
        <v>791.0</v>
      </c>
      <c r="H4942" s="2013">
        <v>791.0</v>
      </c>
    </row>
    <row r="4943">
      <c r="B4943" s="2013">
        <v>4941.0</v>
      </c>
      <c r="C4943" s="2013">
        <v>593.0</v>
      </c>
      <c r="D4943" s="2013">
        <v>1186.0</v>
      </c>
      <c r="E4943" s="2013">
        <v>790.0</v>
      </c>
      <c r="F4943" s="2013">
        <v>790.0</v>
      </c>
      <c r="G4943" s="2013">
        <v>791.0</v>
      </c>
      <c r="H4943" s="2013">
        <v>791.0</v>
      </c>
    </row>
    <row r="4944">
      <c r="B4944" s="2013">
        <v>4942.0</v>
      </c>
      <c r="C4944" s="2013">
        <v>593.0</v>
      </c>
      <c r="D4944" s="2013">
        <v>1187.0</v>
      </c>
      <c r="E4944" s="2013">
        <v>790.0</v>
      </c>
      <c r="F4944" s="2013">
        <v>790.0</v>
      </c>
      <c r="G4944" s="2013">
        <v>791.0</v>
      </c>
      <c r="H4944" s="2013">
        <v>791.0</v>
      </c>
    </row>
    <row r="4945">
      <c r="B4945" s="2013">
        <v>4943.0</v>
      </c>
      <c r="C4945" s="2013">
        <v>593.0</v>
      </c>
      <c r="D4945" s="2013">
        <v>1186.0</v>
      </c>
      <c r="E4945" s="2013">
        <v>791.0</v>
      </c>
      <c r="F4945" s="2013">
        <v>791.0</v>
      </c>
      <c r="G4945" s="2013">
        <v>791.0</v>
      </c>
      <c r="H4945" s="2013">
        <v>791.0</v>
      </c>
    </row>
    <row r="4946">
      <c r="B4946" s="2013">
        <v>4944.0</v>
      </c>
      <c r="C4946" s="2013">
        <v>593.0</v>
      </c>
      <c r="D4946" s="2013">
        <v>1187.0</v>
      </c>
      <c r="E4946" s="2013">
        <v>791.0</v>
      </c>
      <c r="F4946" s="2013">
        <v>791.0</v>
      </c>
      <c r="G4946" s="2013">
        <v>791.0</v>
      </c>
      <c r="H4946" s="2013">
        <v>791.0</v>
      </c>
    </row>
    <row r="4947">
      <c r="B4947" s="2013">
        <v>4945.0</v>
      </c>
      <c r="C4947" s="2013">
        <v>594.0</v>
      </c>
      <c r="D4947" s="2013">
        <v>1187.0</v>
      </c>
      <c r="E4947" s="2013">
        <v>791.0</v>
      </c>
      <c r="F4947" s="2013">
        <v>791.0</v>
      </c>
      <c r="G4947" s="2013">
        <v>791.0</v>
      </c>
      <c r="H4947" s="2013">
        <v>791.0</v>
      </c>
    </row>
    <row r="4948">
      <c r="B4948" s="2013">
        <v>4946.0</v>
      </c>
      <c r="C4948" s="2013">
        <v>593.0</v>
      </c>
      <c r="D4948" s="2013">
        <v>1187.0</v>
      </c>
      <c r="E4948" s="2013">
        <v>791.0</v>
      </c>
      <c r="F4948" s="2013">
        <v>791.0</v>
      </c>
      <c r="G4948" s="2013">
        <v>792.0</v>
      </c>
      <c r="H4948" s="2013">
        <v>792.0</v>
      </c>
    </row>
    <row r="4949">
      <c r="B4949" s="2013">
        <v>4947.0</v>
      </c>
      <c r="C4949" s="2013">
        <v>594.0</v>
      </c>
      <c r="D4949" s="2013">
        <v>1187.0</v>
      </c>
      <c r="E4949" s="2013">
        <v>791.0</v>
      </c>
      <c r="F4949" s="2013">
        <v>791.0</v>
      </c>
      <c r="G4949" s="2013">
        <v>792.0</v>
      </c>
      <c r="H4949" s="2013">
        <v>792.0</v>
      </c>
    </row>
    <row r="4950">
      <c r="B4950" s="2013">
        <v>4948.0</v>
      </c>
      <c r="C4950" s="2013">
        <v>593.0</v>
      </c>
      <c r="D4950" s="2013">
        <v>1187.0</v>
      </c>
      <c r="E4950" s="2013">
        <v>792.0</v>
      </c>
      <c r="F4950" s="2013">
        <v>792.0</v>
      </c>
      <c r="G4950" s="2013">
        <v>792.0</v>
      </c>
      <c r="H4950" s="2013">
        <v>792.0</v>
      </c>
    </row>
    <row r="4951">
      <c r="B4951" s="2013">
        <v>4949.0</v>
      </c>
      <c r="C4951" s="2013">
        <v>594.0</v>
      </c>
      <c r="D4951" s="2013">
        <v>1187.0</v>
      </c>
      <c r="E4951" s="2013">
        <v>792.0</v>
      </c>
      <c r="F4951" s="2013">
        <v>792.0</v>
      </c>
      <c r="G4951" s="2013">
        <v>792.0</v>
      </c>
      <c r="H4951" s="2013">
        <v>792.0</v>
      </c>
    </row>
    <row r="4952">
      <c r="B4952" s="2013">
        <v>4950.0</v>
      </c>
      <c r="C4952" s="2013">
        <v>594.0</v>
      </c>
      <c r="D4952" s="2013">
        <v>1188.0</v>
      </c>
      <c r="E4952" s="2013">
        <v>792.0</v>
      </c>
      <c r="F4952" s="2013">
        <v>792.0</v>
      </c>
      <c r="G4952" s="2013">
        <v>792.0</v>
      </c>
      <c r="H4952" s="2013">
        <v>792.0</v>
      </c>
    </row>
    <row r="4953">
      <c r="B4953" s="2013">
        <v>4951.0</v>
      </c>
      <c r="C4953" s="2013">
        <v>594.0</v>
      </c>
      <c r="D4953" s="2013">
        <v>1189.0</v>
      </c>
      <c r="E4953" s="2013">
        <v>792.0</v>
      </c>
      <c r="F4953" s="2013">
        <v>792.0</v>
      </c>
      <c r="G4953" s="2013">
        <v>792.0</v>
      </c>
      <c r="H4953" s="2013">
        <v>792.0</v>
      </c>
    </row>
    <row r="4954">
      <c r="B4954" s="2013">
        <v>4952.0</v>
      </c>
      <c r="C4954" s="2013">
        <v>595.0</v>
      </c>
      <c r="D4954" s="2013">
        <v>1189.0</v>
      </c>
      <c r="E4954" s="2013">
        <v>792.0</v>
      </c>
      <c r="F4954" s="2013">
        <v>792.0</v>
      </c>
      <c r="G4954" s="2013">
        <v>792.0</v>
      </c>
      <c r="H4954" s="2013">
        <v>792.0</v>
      </c>
    </row>
    <row r="4955">
      <c r="B4955" s="2013">
        <v>4953.0</v>
      </c>
      <c r="C4955" s="2013">
        <v>594.0</v>
      </c>
      <c r="D4955" s="2013">
        <v>1189.0</v>
      </c>
      <c r="E4955" s="2013">
        <v>792.0</v>
      </c>
      <c r="F4955" s="2013">
        <v>792.0</v>
      </c>
      <c r="G4955" s="2013">
        <v>793.0</v>
      </c>
      <c r="H4955" s="2013">
        <v>793.0</v>
      </c>
    </row>
    <row r="4956">
      <c r="B4956" s="2013">
        <v>4954.0</v>
      </c>
      <c r="C4956" s="2013">
        <v>595.0</v>
      </c>
      <c r="D4956" s="2013">
        <v>1189.0</v>
      </c>
      <c r="E4956" s="2013">
        <v>792.0</v>
      </c>
      <c r="F4956" s="2013">
        <v>792.0</v>
      </c>
      <c r="G4956" s="2013">
        <v>793.0</v>
      </c>
      <c r="H4956" s="2013">
        <v>793.0</v>
      </c>
    </row>
    <row r="4957">
      <c r="B4957" s="2013">
        <v>4955.0</v>
      </c>
      <c r="C4957" s="2013">
        <v>594.0</v>
      </c>
      <c r="D4957" s="2013">
        <v>1189.0</v>
      </c>
      <c r="E4957" s="2013">
        <v>793.0</v>
      </c>
      <c r="F4957" s="2013">
        <v>793.0</v>
      </c>
      <c r="G4957" s="2013">
        <v>793.0</v>
      </c>
      <c r="H4957" s="2013">
        <v>793.0</v>
      </c>
    </row>
    <row r="4958">
      <c r="B4958" s="2013">
        <v>4956.0</v>
      </c>
      <c r="C4958" s="2013">
        <v>595.0</v>
      </c>
      <c r="D4958" s="2013">
        <v>1189.0</v>
      </c>
      <c r="E4958" s="2013">
        <v>793.0</v>
      </c>
      <c r="F4958" s="2013">
        <v>793.0</v>
      </c>
      <c r="G4958" s="2013">
        <v>793.0</v>
      </c>
      <c r="H4958" s="2013">
        <v>793.0</v>
      </c>
    </row>
    <row r="4959">
      <c r="B4959" s="2013">
        <v>4957.0</v>
      </c>
      <c r="C4959" s="2013">
        <v>595.0</v>
      </c>
      <c r="D4959" s="2013">
        <v>1190.0</v>
      </c>
      <c r="E4959" s="2013">
        <v>793.0</v>
      </c>
      <c r="F4959" s="2013">
        <v>793.0</v>
      </c>
      <c r="G4959" s="2013">
        <v>793.0</v>
      </c>
      <c r="H4959" s="2013">
        <v>793.0</v>
      </c>
    </row>
    <row r="4960">
      <c r="B4960" s="2013">
        <v>4958.0</v>
      </c>
      <c r="C4960" s="2013">
        <v>595.0</v>
      </c>
      <c r="D4960" s="2013">
        <v>1189.0</v>
      </c>
      <c r="E4960" s="2013">
        <v>793.0</v>
      </c>
      <c r="F4960" s="2013">
        <v>793.0</v>
      </c>
      <c r="G4960" s="2013">
        <v>794.0</v>
      </c>
      <c r="H4960" s="2013">
        <v>794.0</v>
      </c>
    </row>
    <row r="4961">
      <c r="B4961" s="2013">
        <v>4959.0</v>
      </c>
      <c r="C4961" s="2013">
        <v>595.0</v>
      </c>
      <c r="D4961" s="2013">
        <v>1190.0</v>
      </c>
      <c r="E4961" s="2013">
        <v>793.0</v>
      </c>
      <c r="F4961" s="2013">
        <v>793.0</v>
      </c>
      <c r="G4961" s="2013">
        <v>794.0</v>
      </c>
      <c r="H4961" s="2013">
        <v>794.0</v>
      </c>
    </row>
    <row r="4962">
      <c r="B4962" s="2013">
        <v>4960.0</v>
      </c>
      <c r="C4962" s="2013">
        <v>595.0</v>
      </c>
      <c r="D4962" s="2013">
        <v>1191.0</v>
      </c>
      <c r="E4962" s="2013">
        <v>793.0</v>
      </c>
      <c r="F4962" s="2013">
        <v>793.0</v>
      </c>
      <c r="G4962" s="2013">
        <v>794.0</v>
      </c>
      <c r="H4962" s="2013">
        <v>794.0</v>
      </c>
    </row>
    <row r="4963">
      <c r="B4963" s="2013">
        <v>4961.0</v>
      </c>
      <c r="C4963" s="2013">
        <v>595.0</v>
      </c>
      <c r="D4963" s="2013">
        <v>1190.0</v>
      </c>
      <c r="E4963" s="2013">
        <v>794.0</v>
      </c>
      <c r="F4963" s="2013">
        <v>794.0</v>
      </c>
      <c r="G4963" s="2013">
        <v>794.0</v>
      </c>
      <c r="H4963" s="2013">
        <v>794.0</v>
      </c>
    </row>
    <row r="4964">
      <c r="B4964" s="2013">
        <v>4962.0</v>
      </c>
      <c r="C4964" s="2013">
        <v>595.0</v>
      </c>
      <c r="D4964" s="2013">
        <v>1191.0</v>
      </c>
      <c r="E4964" s="2013">
        <v>794.0</v>
      </c>
      <c r="F4964" s="2013">
        <v>794.0</v>
      </c>
      <c r="G4964" s="2013">
        <v>794.0</v>
      </c>
      <c r="H4964" s="2013">
        <v>794.0</v>
      </c>
    </row>
    <row r="4965">
      <c r="B4965" s="2013">
        <v>4963.0</v>
      </c>
      <c r="C4965" s="2013">
        <v>596.0</v>
      </c>
      <c r="D4965" s="2013">
        <v>1191.0</v>
      </c>
      <c r="E4965" s="2013">
        <v>794.0</v>
      </c>
      <c r="F4965" s="2013">
        <v>794.0</v>
      </c>
      <c r="G4965" s="2013">
        <v>794.0</v>
      </c>
      <c r="H4965" s="2013">
        <v>794.0</v>
      </c>
    </row>
    <row r="4966">
      <c r="B4966" s="2013">
        <v>4964.0</v>
      </c>
      <c r="C4966" s="2013">
        <v>596.0</v>
      </c>
      <c r="D4966" s="2013">
        <v>1192.0</v>
      </c>
      <c r="E4966" s="2013">
        <v>794.0</v>
      </c>
      <c r="F4966" s="2013">
        <v>794.0</v>
      </c>
      <c r="G4966" s="2013">
        <v>794.0</v>
      </c>
      <c r="H4966" s="2013">
        <v>794.0</v>
      </c>
    </row>
    <row r="4967">
      <c r="B4967" s="2013">
        <v>4965.0</v>
      </c>
      <c r="C4967" s="2013">
        <v>596.0</v>
      </c>
      <c r="D4967" s="2013">
        <v>1191.0</v>
      </c>
      <c r="E4967" s="2013">
        <v>794.0</v>
      </c>
      <c r="F4967" s="2013">
        <v>794.0</v>
      </c>
      <c r="G4967" s="2013">
        <v>795.0</v>
      </c>
      <c r="H4967" s="2013">
        <v>795.0</v>
      </c>
    </row>
    <row r="4968">
      <c r="B4968" s="2013">
        <v>4966.0</v>
      </c>
      <c r="C4968" s="2013">
        <v>596.0</v>
      </c>
      <c r="D4968" s="2013">
        <v>1192.0</v>
      </c>
      <c r="E4968" s="2013">
        <v>794.0</v>
      </c>
      <c r="F4968" s="2013">
        <v>794.0</v>
      </c>
      <c r="G4968" s="2013">
        <v>795.0</v>
      </c>
      <c r="H4968" s="2013">
        <v>795.0</v>
      </c>
    </row>
    <row r="4969">
      <c r="B4969" s="2013">
        <v>4967.0</v>
      </c>
      <c r="C4969" s="2013">
        <v>596.0</v>
      </c>
      <c r="D4969" s="2013">
        <v>1193.0</v>
      </c>
      <c r="E4969" s="2013">
        <v>794.0</v>
      </c>
      <c r="F4969" s="2013">
        <v>794.0</v>
      </c>
      <c r="G4969" s="2013">
        <v>795.0</v>
      </c>
      <c r="H4969" s="2013">
        <v>795.0</v>
      </c>
    </row>
    <row r="4970">
      <c r="B4970" s="2013">
        <v>4968.0</v>
      </c>
      <c r="C4970" s="2013">
        <v>596.0</v>
      </c>
      <c r="D4970" s="2013">
        <v>1192.0</v>
      </c>
      <c r="E4970" s="2013">
        <v>795.0</v>
      </c>
      <c r="F4970" s="2013">
        <v>795.0</v>
      </c>
      <c r="G4970" s="2013">
        <v>795.0</v>
      </c>
      <c r="H4970" s="2013">
        <v>795.0</v>
      </c>
    </row>
    <row r="4971">
      <c r="B4971" s="2013">
        <v>4969.0</v>
      </c>
      <c r="C4971" s="2013">
        <v>596.0</v>
      </c>
      <c r="D4971" s="2013">
        <v>1193.0</v>
      </c>
      <c r="E4971" s="2013">
        <v>795.0</v>
      </c>
      <c r="F4971" s="2013">
        <v>795.0</v>
      </c>
      <c r="G4971" s="2013">
        <v>795.0</v>
      </c>
      <c r="H4971" s="2013">
        <v>795.0</v>
      </c>
    </row>
    <row r="4972">
      <c r="B4972" s="2013">
        <v>4970.0</v>
      </c>
      <c r="C4972" s="2013">
        <v>597.0</v>
      </c>
      <c r="D4972" s="2013">
        <v>1193.0</v>
      </c>
      <c r="E4972" s="2013">
        <v>795.0</v>
      </c>
      <c r="F4972" s="2013">
        <v>795.0</v>
      </c>
      <c r="G4972" s="2013">
        <v>795.0</v>
      </c>
      <c r="H4972" s="2013">
        <v>795.0</v>
      </c>
    </row>
    <row r="4973">
      <c r="B4973" s="2013">
        <v>4971.0</v>
      </c>
      <c r="C4973" s="2013">
        <v>596.0</v>
      </c>
      <c r="D4973" s="2013">
        <v>1193.0</v>
      </c>
      <c r="E4973" s="2013">
        <v>795.0</v>
      </c>
      <c r="F4973" s="2013">
        <v>795.0</v>
      </c>
      <c r="G4973" s="2013">
        <v>796.0</v>
      </c>
      <c r="H4973" s="2013">
        <v>796.0</v>
      </c>
    </row>
    <row r="4974">
      <c r="B4974" s="2013">
        <v>4972.0</v>
      </c>
      <c r="C4974" s="2013">
        <v>597.0</v>
      </c>
      <c r="D4974" s="2013">
        <v>1193.0</v>
      </c>
      <c r="E4974" s="2013">
        <v>795.0</v>
      </c>
      <c r="F4974" s="2013">
        <v>795.0</v>
      </c>
      <c r="G4974" s="2013">
        <v>796.0</v>
      </c>
      <c r="H4974" s="2013">
        <v>796.0</v>
      </c>
    </row>
    <row r="4975">
      <c r="B4975" s="2013">
        <v>4973.0</v>
      </c>
      <c r="C4975" s="2013">
        <v>596.0</v>
      </c>
      <c r="D4975" s="2013">
        <v>1193.0</v>
      </c>
      <c r="E4975" s="2013">
        <v>796.0</v>
      </c>
      <c r="F4975" s="2013">
        <v>796.0</v>
      </c>
      <c r="G4975" s="2013">
        <v>796.0</v>
      </c>
      <c r="H4975" s="2013">
        <v>796.0</v>
      </c>
    </row>
    <row r="4976">
      <c r="B4976" s="2013">
        <v>4974.0</v>
      </c>
      <c r="C4976" s="2013">
        <v>597.0</v>
      </c>
      <c r="D4976" s="2013">
        <v>1193.0</v>
      </c>
      <c r="E4976" s="2013">
        <v>796.0</v>
      </c>
      <c r="F4976" s="2013">
        <v>796.0</v>
      </c>
      <c r="G4976" s="2013">
        <v>796.0</v>
      </c>
      <c r="H4976" s="2013">
        <v>796.0</v>
      </c>
    </row>
    <row r="4977">
      <c r="B4977" s="2013">
        <v>4975.0</v>
      </c>
      <c r="C4977" s="2013">
        <v>597.0</v>
      </c>
      <c r="D4977" s="2013">
        <v>1194.0</v>
      </c>
      <c r="E4977" s="2013">
        <v>796.0</v>
      </c>
      <c r="F4977" s="2013">
        <v>796.0</v>
      </c>
      <c r="G4977" s="2013">
        <v>796.0</v>
      </c>
      <c r="H4977" s="2013">
        <v>796.0</v>
      </c>
    </row>
    <row r="4978">
      <c r="B4978" s="2013">
        <v>4976.0</v>
      </c>
      <c r="C4978" s="2013">
        <v>597.0</v>
      </c>
      <c r="D4978" s="2013">
        <v>1195.0</v>
      </c>
      <c r="E4978" s="2013">
        <v>796.0</v>
      </c>
      <c r="F4978" s="2013">
        <v>796.0</v>
      </c>
      <c r="G4978" s="2013">
        <v>796.0</v>
      </c>
      <c r="H4978" s="2013">
        <v>796.0</v>
      </c>
    </row>
    <row r="4979">
      <c r="B4979" s="2013">
        <v>4977.0</v>
      </c>
      <c r="C4979" s="2013">
        <v>598.0</v>
      </c>
      <c r="D4979" s="2013">
        <v>1195.0</v>
      </c>
      <c r="E4979" s="2013">
        <v>796.0</v>
      </c>
      <c r="F4979" s="2013">
        <v>796.0</v>
      </c>
      <c r="G4979" s="2013">
        <v>796.0</v>
      </c>
      <c r="H4979" s="2013">
        <v>796.0</v>
      </c>
    </row>
    <row r="4980">
      <c r="B4980" s="2013">
        <v>4978.0</v>
      </c>
      <c r="C4980" s="2013">
        <v>597.0</v>
      </c>
      <c r="D4980" s="2013">
        <v>1195.0</v>
      </c>
      <c r="E4980" s="2013">
        <v>796.0</v>
      </c>
      <c r="F4980" s="2013">
        <v>796.0</v>
      </c>
      <c r="G4980" s="2013">
        <v>797.0</v>
      </c>
      <c r="H4980" s="2013">
        <v>797.0</v>
      </c>
    </row>
    <row r="4981">
      <c r="B4981" s="2013">
        <v>4979.0</v>
      </c>
      <c r="C4981" s="2013">
        <v>598.0</v>
      </c>
      <c r="D4981" s="2013">
        <v>1195.0</v>
      </c>
      <c r="E4981" s="2013">
        <v>796.0</v>
      </c>
      <c r="F4981" s="2013">
        <v>796.0</v>
      </c>
      <c r="G4981" s="2013">
        <v>797.0</v>
      </c>
      <c r="H4981" s="2013">
        <v>797.0</v>
      </c>
    </row>
    <row r="4982">
      <c r="B4982" s="2013">
        <v>4980.0</v>
      </c>
      <c r="C4982" s="2013">
        <v>597.0</v>
      </c>
      <c r="D4982" s="2013">
        <v>1195.0</v>
      </c>
      <c r="E4982" s="2013">
        <v>797.0</v>
      </c>
      <c r="F4982" s="2013">
        <v>797.0</v>
      </c>
      <c r="G4982" s="2013">
        <v>797.0</v>
      </c>
      <c r="H4982" s="2013">
        <v>797.0</v>
      </c>
    </row>
    <row r="4983">
      <c r="B4983" s="2013">
        <v>4981.0</v>
      </c>
      <c r="C4983" s="2013">
        <v>598.0</v>
      </c>
      <c r="D4983" s="2013">
        <v>1195.0</v>
      </c>
      <c r="E4983" s="2013">
        <v>797.0</v>
      </c>
      <c r="F4983" s="2013">
        <v>797.0</v>
      </c>
      <c r="G4983" s="2013">
        <v>797.0</v>
      </c>
      <c r="H4983" s="2013">
        <v>797.0</v>
      </c>
    </row>
    <row r="4984">
      <c r="B4984" s="2013">
        <v>4982.0</v>
      </c>
      <c r="C4984" s="2013">
        <v>598.0</v>
      </c>
      <c r="D4984" s="2013">
        <v>1196.0</v>
      </c>
      <c r="E4984" s="2013">
        <v>797.0</v>
      </c>
      <c r="F4984" s="2013">
        <v>797.0</v>
      </c>
      <c r="G4984" s="2013">
        <v>797.0</v>
      </c>
      <c r="H4984" s="2013">
        <v>797.0</v>
      </c>
    </row>
    <row r="4985">
      <c r="B4985" s="2013">
        <v>4983.0</v>
      </c>
      <c r="C4985" s="2013">
        <v>598.0</v>
      </c>
      <c r="D4985" s="2013">
        <v>1195.0</v>
      </c>
      <c r="E4985" s="2013">
        <v>797.0</v>
      </c>
      <c r="F4985" s="2013">
        <v>797.0</v>
      </c>
      <c r="G4985" s="2013">
        <v>798.0</v>
      </c>
      <c r="H4985" s="2013">
        <v>798.0</v>
      </c>
    </row>
    <row r="4986">
      <c r="B4986" s="2013">
        <v>4984.0</v>
      </c>
      <c r="C4986" s="2013">
        <v>598.0</v>
      </c>
      <c r="D4986" s="2013">
        <v>1196.0</v>
      </c>
      <c r="E4986" s="2013">
        <v>797.0</v>
      </c>
      <c r="F4986" s="2013">
        <v>797.0</v>
      </c>
      <c r="G4986" s="2013">
        <v>798.0</v>
      </c>
      <c r="H4986" s="2013">
        <v>798.0</v>
      </c>
    </row>
    <row r="4987">
      <c r="B4987" s="2013">
        <v>4985.0</v>
      </c>
      <c r="C4987" s="2013">
        <v>598.0</v>
      </c>
      <c r="D4987" s="2013">
        <v>1197.0</v>
      </c>
      <c r="E4987" s="2013">
        <v>797.0</v>
      </c>
      <c r="F4987" s="2013">
        <v>797.0</v>
      </c>
      <c r="G4987" s="2013">
        <v>798.0</v>
      </c>
      <c r="H4987" s="2013">
        <v>798.0</v>
      </c>
    </row>
    <row r="4988">
      <c r="B4988" s="2013">
        <v>4986.0</v>
      </c>
      <c r="C4988" s="2013">
        <v>598.0</v>
      </c>
      <c r="D4988" s="2013">
        <v>1196.0</v>
      </c>
      <c r="E4988" s="2013">
        <v>798.0</v>
      </c>
      <c r="F4988" s="2013">
        <v>798.0</v>
      </c>
      <c r="G4988" s="2013">
        <v>798.0</v>
      </c>
      <c r="H4988" s="2013">
        <v>798.0</v>
      </c>
    </row>
    <row r="4989">
      <c r="B4989" s="2013">
        <v>4987.0</v>
      </c>
      <c r="C4989" s="2013">
        <v>598.0</v>
      </c>
      <c r="D4989" s="2013">
        <v>1197.0</v>
      </c>
      <c r="E4989" s="2013">
        <v>798.0</v>
      </c>
      <c r="F4989" s="2013">
        <v>798.0</v>
      </c>
      <c r="G4989" s="2013">
        <v>798.0</v>
      </c>
      <c r="H4989" s="2013">
        <v>798.0</v>
      </c>
    </row>
    <row r="4990">
      <c r="B4990" s="2013">
        <v>4988.0</v>
      </c>
      <c r="C4990" s="2013">
        <v>599.0</v>
      </c>
      <c r="D4990" s="2013">
        <v>1197.0</v>
      </c>
      <c r="E4990" s="2013">
        <v>798.0</v>
      </c>
      <c r="F4990" s="2013">
        <v>798.0</v>
      </c>
      <c r="G4990" s="2013">
        <v>798.0</v>
      </c>
      <c r="H4990" s="2013">
        <v>798.0</v>
      </c>
    </row>
    <row r="4991">
      <c r="B4991" s="2013">
        <v>4989.0</v>
      </c>
      <c r="C4991" s="2013">
        <v>599.0</v>
      </c>
      <c r="D4991" s="2013">
        <v>1198.0</v>
      </c>
      <c r="E4991" s="2013">
        <v>798.0</v>
      </c>
      <c r="F4991" s="2013">
        <v>798.0</v>
      </c>
      <c r="G4991" s="2013">
        <v>798.0</v>
      </c>
      <c r="H4991" s="2013">
        <v>798.0</v>
      </c>
    </row>
    <row r="4992">
      <c r="B4992" s="2013">
        <v>4990.0</v>
      </c>
      <c r="C4992" s="2013">
        <v>599.0</v>
      </c>
      <c r="D4992" s="2013">
        <v>1197.0</v>
      </c>
      <c r="E4992" s="2013">
        <v>798.0</v>
      </c>
      <c r="F4992" s="2013">
        <v>798.0</v>
      </c>
      <c r="G4992" s="2013">
        <v>799.0</v>
      </c>
      <c r="H4992" s="2013">
        <v>799.0</v>
      </c>
    </row>
    <row r="4993">
      <c r="B4993" s="2013">
        <v>4991.0</v>
      </c>
      <c r="C4993" s="2013">
        <v>599.0</v>
      </c>
      <c r="D4993" s="2013">
        <v>1198.0</v>
      </c>
      <c r="E4993" s="2013">
        <v>798.0</v>
      </c>
      <c r="F4993" s="2013">
        <v>798.0</v>
      </c>
      <c r="G4993" s="2013">
        <v>799.0</v>
      </c>
      <c r="H4993" s="2013">
        <v>799.0</v>
      </c>
    </row>
    <row r="4994">
      <c r="B4994" s="2013">
        <v>4992.0</v>
      </c>
      <c r="C4994" s="2013">
        <v>599.0</v>
      </c>
      <c r="D4994" s="2013">
        <v>1199.0</v>
      </c>
      <c r="E4994" s="2013">
        <v>798.0</v>
      </c>
      <c r="F4994" s="2013">
        <v>798.0</v>
      </c>
      <c r="G4994" s="2013">
        <v>799.0</v>
      </c>
      <c r="H4994" s="2013">
        <v>799.0</v>
      </c>
    </row>
    <row r="4995">
      <c r="B4995" s="2013">
        <v>4993.0</v>
      </c>
      <c r="C4995" s="2013">
        <v>599.0</v>
      </c>
      <c r="D4995" s="2013">
        <v>1198.0</v>
      </c>
      <c r="E4995" s="2013">
        <v>799.0</v>
      </c>
      <c r="F4995" s="2013">
        <v>799.0</v>
      </c>
      <c r="G4995" s="2013">
        <v>799.0</v>
      </c>
      <c r="H4995" s="2013">
        <v>799.0</v>
      </c>
    </row>
    <row r="4996">
      <c r="B4996" s="2013">
        <v>4994.0</v>
      </c>
      <c r="C4996" s="2013">
        <v>599.0</v>
      </c>
      <c r="D4996" s="2013">
        <v>1199.0</v>
      </c>
      <c r="E4996" s="2013">
        <v>799.0</v>
      </c>
      <c r="F4996" s="2013">
        <v>799.0</v>
      </c>
      <c r="G4996" s="2013">
        <v>799.0</v>
      </c>
      <c r="H4996" s="2013">
        <v>799.0</v>
      </c>
    </row>
    <row r="4997">
      <c r="B4997" s="2013">
        <v>4995.0</v>
      </c>
      <c r="C4997" s="2013">
        <v>600.0</v>
      </c>
      <c r="D4997" s="2013">
        <v>1199.0</v>
      </c>
      <c r="E4997" s="2013">
        <v>799.0</v>
      </c>
      <c r="F4997" s="2013">
        <v>799.0</v>
      </c>
      <c r="G4997" s="2013">
        <v>799.0</v>
      </c>
      <c r="H4997" s="2013">
        <v>799.0</v>
      </c>
    </row>
    <row r="4998">
      <c r="B4998" s="2013">
        <v>4996.0</v>
      </c>
      <c r="C4998" s="2013">
        <v>599.0</v>
      </c>
      <c r="D4998" s="2013">
        <v>1199.0</v>
      </c>
      <c r="E4998" s="2013">
        <v>799.0</v>
      </c>
      <c r="F4998" s="2013">
        <v>799.0</v>
      </c>
      <c r="G4998" s="2013">
        <v>800.0</v>
      </c>
      <c r="H4998" s="2013">
        <v>800.0</v>
      </c>
    </row>
    <row r="4999">
      <c r="B4999" s="2013">
        <v>4997.0</v>
      </c>
      <c r="C4999" s="2013">
        <v>600.0</v>
      </c>
      <c r="D4999" s="2013">
        <v>1199.0</v>
      </c>
      <c r="E4999" s="2013">
        <v>799.0</v>
      </c>
      <c r="F4999" s="2013">
        <v>799.0</v>
      </c>
      <c r="G4999" s="2013">
        <v>800.0</v>
      </c>
      <c r="H4999" s="2013">
        <v>800.0</v>
      </c>
    </row>
    <row r="5000">
      <c r="B5000" s="2013">
        <v>4998.0</v>
      </c>
      <c r="C5000" s="2013">
        <v>599.0</v>
      </c>
      <c r="D5000" s="2013">
        <v>1199.0</v>
      </c>
      <c r="E5000" s="2013">
        <v>800.0</v>
      </c>
      <c r="F5000" s="2013">
        <v>800.0</v>
      </c>
      <c r="G5000" s="2013">
        <v>800.0</v>
      </c>
      <c r="H5000" s="2013">
        <v>800.0</v>
      </c>
    </row>
    <row r="5001">
      <c r="B5001" s="2013">
        <v>4999.0</v>
      </c>
      <c r="C5001" s="2013">
        <v>600.0</v>
      </c>
      <c r="D5001" s="2013">
        <v>1199.0</v>
      </c>
      <c r="E5001" s="2013">
        <v>800.0</v>
      </c>
      <c r="F5001" s="2013">
        <v>800.0</v>
      </c>
      <c r="G5001" s="2013">
        <v>800.0</v>
      </c>
      <c r="H5001" s="2013">
        <v>800.0</v>
      </c>
    </row>
    <row r="5002">
      <c r="B5002" s="2013">
        <v>5000.0</v>
      </c>
      <c r="C5002" s="2013">
        <v>600.0</v>
      </c>
      <c r="D5002" s="2013">
        <v>1200.0</v>
      </c>
      <c r="E5002" s="2013">
        <v>800.0</v>
      </c>
      <c r="F5002" s="2013">
        <v>800.0</v>
      </c>
      <c r="G5002" s="2013">
        <v>800.0</v>
      </c>
      <c r="H5002" s="2013">
        <v>800.0</v>
      </c>
    </row>
    <row r="5003">
      <c r="B5003" s="2013">
        <v>5001.0</v>
      </c>
      <c r="C5003" s="2013">
        <f t="shared" ref="C5003:H5003" si="1">C$5002+C3</f>
        <v>600</v>
      </c>
      <c r="D5003" s="2013">
        <f t="shared" si="1"/>
        <v>1201</v>
      </c>
      <c r="E5003" s="2013">
        <f t="shared" si="1"/>
        <v>800</v>
      </c>
      <c r="F5003" s="2013">
        <f t="shared" si="1"/>
        <v>800</v>
      </c>
      <c r="G5003" s="2013">
        <f t="shared" si="1"/>
        <v>800</v>
      </c>
      <c r="H5003" s="2013">
        <f t="shared" si="1"/>
        <v>800</v>
      </c>
    </row>
    <row r="5004">
      <c r="B5004" s="2013">
        <v>5002.0</v>
      </c>
      <c r="C5004" s="2013">
        <f t="shared" ref="C5004:H5004" si="2">C$5002+C4</f>
        <v>601</v>
      </c>
      <c r="D5004" s="2013">
        <f t="shared" si="2"/>
        <v>1201</v>
      </c>
      <c r="E5004" s="2013">
        <f t="shared" si="2"/>
        <v>800</v>
      </c>
      <c r="F5004" s="2013">
        <f t="shared" si="2"/>
        <v>800</v>
      </c>
      <c r="G5004" s="2013">
        <f t="shared" si="2"/>
        <v>800</v>
      </c>
      <c r="H5004" s="2013">
        <f t="shared" si="2"/>
        <v>800</v>
      </c>
    </row>
    <row r="5005">
      <c r="B5005" s="2013">
        <v>5003.0</v>
      </c>
      <c r="C5005" s="2013">
        <f t="shared" ref="C5005:H5005" si="3">C$5002+C5</f>
        <v>600</v>
      </c>
      <c r="D5005" s="2013">
        <f t="shared" si="3"/>
        <v>1201</v>
      </c>
      <c r="E5005" s="2013">
        <f t="shared" si="3"/>
        <v>800</v>
      </c>
      <c r="F5005" s="2013">
        <f t="shared" si="3"/>
        <v>800</v>
      </c>
      <c r="G5005" s="2013">
        <f t="shared" si="3"/>
        <v>801</v>
      </c>
      <c r="H5005" s="2013">
        <f t="shared" si="3"/>
        <v>801</v>
      </c>
    </row>
    <row r="5006">
      <c r="B5006" s="2013">
        <v>5004.0</v>
      </c>
      <c r="C5006" s="2013">
        <f t="shared" ref="C5006:H5006" si="4">C$5002+C6</f>
        <v>601</v>
      </c>
      <c r="D5006" s="2013">
        <f t="shared" si="4"/>
        <v>1201</v>
      </c>
      <c r="E5006" s="2013">
        <f t="shared" si="4"/>
        <v>800</v>
      </c>
      <c r="F5006" s="2013">
        <f t="shared" si="4"/>
        <v>800</v>
      </c>
      <c r="G5006" s="2013">
        <f t="shared" si="4"/>
        <v>801</v>
      </c>
      <c r="H5006" s="2013">
        <f t="shared" si="4"/>
        <v>801</v>
      </c>
    </row>
    <row r="5007">
      <c r="B5007" s="2013">
        <v>5005.0</v>
      </c>
      <c r="C5007" s="2013">
        <f t="shared" ref="C5007:H5007" si="5">C$5002+C7</f>
        <v>600</v>
      </c>
      <c r="D5007" s="2013">
        <f t="shared" si="5"/>
        <v>1201</v>
      </c>
      <c r="E5007" s="2013">
        <f t="shared" si="5"/>
        <v>801</v>
      </c>
      <c r="F5007" s="2013">
        <f t="shared" si="5"/>
        <v>801</v>
      </c>
      <c r="G5007" s="2013">
        <f t="shared" si="5"/>
        <v>801</v>
      </c>
      <c r="H5007" s="2013">
        <f t="shared" si="5"/>
        <v>801</v>
      </c>
    </row>
    <row r="5008">
      <c r="B5008" s="2013">
        <v>5006.0</v>
      </c>
      <c r="C5008" s="2013">
        <f t="shared" ref="C5008:H5008" si="6">C$5002+C8</f>
        <v>601</v>
      </c>
      <c r="D5008" s="2013">
        <f t="shared" si="6"/>
        <v>1201</v>
      </c>
      <c r="E5008" s="2013">
        <f t="shared" si="6"/>
        <v>801</v>
      </c>
      <c r="F5008" s="2013">
        <f t="shared" si="6"/>
        <v>801</v>
      </c>
      <c r="G5008" s="2013">
        <f t="shared" si="6"/>
        <v>801</v>
      </c>
      <c r="H5008" s="2013">
        <f t="shared" si="6"/>
        <v>801</v>
      </c>
    </row>
    <row r="5009">
      <c r="B5009" s="2013">
        <v>5007.0</v>
      </c>
      <c r="C5009" s="2013">
        <f t="shared" ref="C5009:H5009" si="7">C$5002+C9</f>
        <v>601</v>
      </c>
      <c r="D5009" s="2013">
        <f t="shared" si="7"/>
        <v>1202</v>
      </c>
      <c r="E5009" s="2013">
        <f t="shared" si="7"/>
        <v>801</v>
      </c>
      <c r="F5009" s="2013">
        <f t="shared" si="7"/>
        <v>801</v>
      </c>
      <c r="G5009" s="2013">
        <f t="shared" si="7"/>
        <v>801</v>
      </c>
      <c r="H5009" s="2013">
        <f t="shared" si="7"/>
        <v>801</v>
      </c>
    </row>
    <row r="5010">
      <c r="B5010" s="2013">
        <v>5008.0</v>
      </c>
      <c r="C5010" s="2013">
        <f t="shared" ref="C5010:H5010" si="8">C$5002+C10</f>
        <v>601</v>
      </c>
      <c r="D5010" s="2013">
        <f t="shared" si="8"/>
        <v>1201</v>
      </c>
      <c r="E5010" s="2013">
        <f t="shared" si="8"/>
        <v>801</v>
      </c>
      <c r="F5010" s="2013">
        <f t="shared" si="8"/>
        <v>801</v>
      </c>
      <c r="G5010" s="2013">
        <f t="shared" si="8"/>
        <v>802</v>
      </c>
      <c r="H5010" s="2013">
        <f t="shared" si="8"/>
        <v>802</v>
      </c>
    </row>
    <row r="5011">
      <c r="B5011" s="2013">
        <v>5009.0</v>
      </c>
      <c r="C5011" s="2013">
        <f t="shared" ref="C5011:H5011" si="9">C$5002+C11</f>
        <v>601</v>
      </c>
      <c r="D5011" s="2013">
        <f t="shared" si="9"/>
        <v>1202</v>
      </c>
      <c r="E5011" s="2013">
        <f t="shared" si="9"/>
        <v>801</v>
      </c>
      <c r="F5011" s="2013">
        <f t="shared" si="9"/>
        <v>801</v>
      </c>
      <c r="G5011" s="2013">
        <f t="shared" si="9"/>
        <v>802</v>
      </c>
      <c r="H5011" s="2013">
        <f t="shared" si="9"/>
        <v>802</v>
      </c>
    </row>
    <row r="5012">
      <c r="B5012" s="2013">
        <v>5010.0</v>
      </c>
      <c r="C5012" s="2013">
        <f t="shared" ref="C5012:H5012" si="10">C$5002+C12</f>
        <v>601</v>
      </c>
      <c r="D5012" s="2013">
        <f t="shared" si="10"/>
        <v>1203</v>
      </c>
      <c r="E5012" s="2013">
        <f t="shared" si="10"/>
        <v>801</v>
      </c>
      <c r="F5012" s="2013">
        <f t="shared" si="10"/>
        <v>801</v>
      </c>
      <c r="G5012" s="2013">
        <f t="shared" si="10"/>
        <v>802</v>
      </c>
      <c r="H5012" s="2013">
        <f t="shared" si="10"/>
        <v>802</v>
      </c>
    </row>
    <row r="5013">
      <c r="B5013" s="2013">
        <v>5011.0</v>
      </c>
      <c r="C5013" s="2013">
        <f t="shared" ref="C5013:H5013" si="11">C$5002+C13</f>
        <v>601</v>
      </c>
      <c r="D5013" s="2013">
        <f t="shared" si="11"/>
        <v>1202</v>
      </c>
      <c r="E5013" s="2013">
        <f t="shared" si="11"/>
        <v>802</v>
      </c>
      <c r="F5013" s="2013">
        <f t="shared" si="11"/>
        <v>802</v>
      </c>
      <c r="G5013" s="2013">
        <f t="shared" si="11"/>
        <v>802</v>
      </c>
      <c r="H5013" s="2013">
        <f t="shared" si="11"/>
        <v>802</v>
      </c>
    </row>
    <row r="5014">
      <c r="B5014" s="2013">
        <v>5012.0</v>
      </c>
      <c r="C5014" s="2013">
        <f t="shared" ref="C5014:H5014" si="12">C$5002+C14</f>
        <v>601</v>
      </c>
      <c r="D5014" s="2013">
        <f t="shared" si="12"/>
        <v>1203</v>
      </c>
      <c r="E5014" s="2013">
        <f t="shared" si="12"/>
        <v>802</v>
      </c>
      <c r="F5014" s="2013">
        <f t="shared" si="12"/>
        <v>802</v>
      </c>
      <c r="G5014" s="2013">
        <f t="shared" si="12"/>
        <v>802</v>
      </c>
      <c r="H5014" s="2013">
        <f t="shared" si="12"/>
        <v>802</v>
      </c>
    </row>
    <row r="5015">
      <c r="B5015" s="2013">
        <v>5013.0</v>
      </c>
      <c r="C5015" s="2013">
        <f t="shared" ref="C5015:H5015" si="13">C$5002+C15</f>
        <v>602</v>
      </c>
      <c r="D5015" s="2013">
        <f t="shared" si="13"/>
        <v>1203</v>
      </c>
      <c r="E5015" s="2013">
        <f t="shared" si="13"/>
        <v>802</v>
      </c>
      <c r="F5015" s="2013">
        <f t="shared" si="13"/>
        <v>802</v>
      </c>
      <c r="G5015" s="2013">
        <f t="shared" si="13"/>
        <v>802</v>
      </c>
      <c r="H5015" s="2013">
        <f t="shared" si="13"/>
        <v>802</v>
      </c>
    </row>
    <row r="5016">
      <c r="B5016" s="2013">
        <v>5014.0</v>
      </c>
      <c r="C5016" s="2013">
        <f t="shared" ref="C5016:H5016" si="14">C$5002+C16</f>
        <v>602</v>
      </c>
      <c r="D5016" s="2013">
        <f t="shared" si="14"/>
        <v>1204</v>
      </c>
      <c r="E5016" s="2013">
        <f t="shared" si="14"/>
        <v>802</v>
      </c>
      <c r="F5016" s="2013">
        <f t="shared" si="14"/>
        <v>802</v>
      </c>
      <c r="G5016" s="2013">
        <f t="shared" si="14"/>
        <v>802</v>
      </c>
      <c r="H5016" s="2013">
        <f t="shared" si="14"/>
        <v>802</v>
      </c>
    </row>
    <row r="5017">
      <c r="B5017" s="2013">
        <v>5015.0</v>
      </c>
      <c r="C5017" s="2013">
        <f t="shared" ref="C5017:H5017" si="15">C$5002+C17</f>
        <v>602</v>
      </c>
      <c r="D5017" s="2013">
        <f t="shared" si="15"/>
        <v>1203</v>
      </c>
      <c r="E5017" s="2013">
        <f t="shared" si="15"/>
        <v>802</v>
      </c>
      <c r="F5017" s="2013">
        <f t="shared" si="15"/>
        <v>802</v>
      </c>
      <c r="G5017" s="2013">
        <f t="shared" si="15"/>
        <v>803</v>
      </c>
      <c r="H5017" s="2013">
        <f t="shared" si="15"/>
        <v>803</v>
      </c>
    </row>
    <row r="5018">
      <c r="B5018" s="2013">
        <v>5016.0</v>
      </c>
      <c r="C5018" s="2013">
        <f t="shared" ref="C5018:H5018" si="16">C$5002+C18</f>
        <v>602</v>
      </c>
      <c r="D5018" s="2013">
        <f t="shared" si="16"/>
        <v>1204</v>
      </c>
      <c r="E5018" s="2013">
        <f t="shared" si="16"/>
        <v>802</v>
      </c>
      <c r="F5018" s="2013">
        <f t="shared" si="16"/>
        <v>802</v>
      </c>
      <c r="G5018" s="2013">
        <f t="shared" si="16"/>
        <v>803</v>
      </c>
      <c r="H5018" s="2013">
        <f t="shared" si="16"/>
        <v>803</v>
      </c>
    </row>
    <row r="5019">
      <c r="B5019" s="2013">
        <v>5017.0</v>
      </c>
      <c r="C5019" s="2013">
        <f t="shared" ref="C5019:H5019" si="17">C$5002+C19</f>
        <v>602</v>
      </c>
      <c r="D5019" s="2013">
        <f t="shared" si="17"/>
        <v>1205</v>
      </c>
      <c r="E5019" s="2013">
        <f t="shared" si="17"/>
        <v>802</v>
      </c>
      <c r="F5019" s="2013">
        <f t="shared" si="17"/>
        <v>802</v>
      </c>
      <c r="G5019" s="2013">
        <f t="shared" si="17"/>
        <v>803</v>
      </c>
      <c r="H5019" s="2013">
        <f t="shared" si="17"/>
        <v>803</v>
      </c>
    </row>
    <row r="5020">
      <c r="B5020" s="2013">
        <v>5018.0</v>
      </c>
      <c r="C5020" s="2013">
        <f t="shared" ref="C5020:H5020" si="18">C$5002+C20</f>
        <v>602</v>
      </c>
      <c r="D5020" s="2013">
        <f t="shared" si="18"/>
        <v>1204</v>
      </c>
      <c r="E5020" s="2013">
        <f t="shared" si="18"/>
        <v>803</v>
      </c>
      <c r="F5020" s="2013">
        <f t="shared" si="18"/>
        <v>803</v>
      </c>
      <c r="G5020" s="2013">
        <f t="shared" si="18"/>
        <v>803</v>
      </c>
      <c r="H5020" s="2013">
        <f t="shared" si="18"/>
        <v>803</v>
      </c>
    </row>
    <row r="5021">
      <c r="B5021" s="2013">
        <v>5019.0</v>
      </c>
      <c r="C5021" s="2013">
        <f t="shared" ref="C5021:H5021" si="19">C$5002+C21</f>
        <v>602</v>
      </c>
      <c r="D5021" s="2013">
        <f t="shared" si="19"/>
        <v>1205</v>
      </c>
      <c r="E5021" s="2013">
        <f t="shared" si="19"/>
        <v>803</v>
      </c>
      <c r="F5021" s="2013">
        <f t="shared" si="19"/>
        <v>803</v>
      </c>
      <c r="G5021" s="2013">
        <f t="shared" si="19"/>
        <v>803</v>
      </c>
      <c r="H5021" s="2013">
        <f t="shared" si="19"/>
        <v>803</v>
      </c>
    </row>
    <row r="5022">
      <c r="B5022" s="2013">
        <v>5020.0</v>
      </c>
      <c r="C5022" s="2013">
        <f t="shared" ref="C5022:H5022" si="20">C$5002+C22</f>
        <v>603</v>
      </c>
      <c r="D5022" s="2013">
        <f t="shared" si="20"/>
        <v>1205</v>
      </c>
      <c r="E5022" s="2013">
        <f t="shared" si="20"/>
        <v>803</v>
      </c>
      <c r="F5022" s="2013">
        <f t="shared" si="20"/>
        <v>803</v>
      </c>
      <c r="G5022" s="2013">
        <f t="shared" si="20"/>
        <v>803</v>
      </c>
      <c r="H5022" s="2013">
        <f t="shared" si="20"/>
        <v>803</v>
      </c>
    </row>
    <row r="5023">
      <c r="B5023" s="2013">
        <v>5021.0</v>
      </c>
      <c r="C5023" s="2013">
        <f t="shared" ref="C5023:H5023" si="21">C$5002+C23</f>
        <v>602</v>
      </c>
      <c r="D5023" s="2013">
        <f t="shared" si="21"/>
        <v>1205</v>
      </c>
      <c r="E5023" s="2013">
        <f t="shared" si="21"/>
        <v>803</v>
      </c>
      <c r="F5023" s="2013">
        <f t="shared" si="21"/>
        <v>803</v>
      </c>
      <c r="G5023" s="2013">
        <f t="shared" si="21"/>
        <v>804</v>
      </c>
      <c r="H5023" s="2013">
        <f t="shared" si="21"/>
        <v>804</v>
      </c>
    </row>
    <row r="5024">
      <c r="B5024" s="2013">
        <v>5022.0</v>
      </c>
      <c r="C5024" s="2013">
        <f t="shared" ref="C5024:H5024" si="22">C$5002+C24</f>
        <v>603</v>
      </c>
      <c r="D5024" s="2013">
        <f t="shared" si="22"/>
        <v>1205</v>
      </c>
      <c r="E5024" s="2013">
        <f t="shared" si="22"/>
        <v>803</v>
      </c>
      <c r="F5024" s="2013">
        <f t="shared" si="22"/>
        <v>803</v>
      </c>
      <c r="G5024" s="2013">
        <f t="shared" si="22"/>
        <v>804</v>
      </c>
      <c r="H5024" s="2013">
        <f t="shared" si="22"/>
        <v>804</v>
      </c>
    </row>
    <row r="5025">
      <c r="B5025" s="2013">
        <v>5023.0</v>
      </c>
      <c r="C5025" s="2013">
        <f t="shared" ref="C5025:H5025" si="23">C$5002+C25</f>
        <v>602</v>
      </c>
      <c r="D5025" s="2013">
        <f t="shared" si="23"/>
        <v>1205</v>
      </c>
      <c r="E5025" s="2013">
        <f t="shared" si="23"/>
        <v>804</v>
      </c>
      <c r="F5025" s="2013">
        <f t="shared" si="23"/>
        <v>804</v>
      </c>
      <c r="G5025" s="2013">
        <f t="shared" si="23"/>
        <v>804</v>
      </c>
      <c r="H5025" s="2013">
        <f t="shared" si="23"/>
        <v>804</v>
      </c>
    </row>
    <row r="5026">
      <c r="B5026" s="2013">
        <v>5024.0</v>
      </c>
      <c r="C5026" s="2013">
        <f t="shared" ref="C5026:H5026" si="24">C$5002+C26</f>
        <v>603</v>
      </c>
      <c r="D5026" s="2013">
        <f t="shared" si="24"/>
        <v>1205</v>
      </c>
      <c r="E5026" s="2013">
        <f t="shared" si="24"/>
        <v>804</v>
      </c>
      <c r="F5026" s="2013">
        <f t="shared" si="24"/>
        <v>804</v>
      </c>
      <c r="G5026" s="2013">
        <f t="shared" si="24"/>
        <v>804</v>
      </c>
      <c r="H5026" s="2013">
        <f t="shared" si="24"/>
        <v>804</v>
      </c>
    </row>
    <row r="5027">
      <c r="B5027" s="2013">
        <v>5025.0</v>
      </c>
      <c r="C5027" s="2013">
        <f t="shared" ref="C5027:H5027" si="25">C$5002+C27</f>
        <v>603</v>
      </c>
      <c r="D5027" s="2013">
        <f t="shared" si="25"/>
        <v>1206</v>
      </c>
      <c r="E5027" s="2013">
        <f t="shared" si="25"/>
        <v>804</v>
      </c>
      <c r="F5027" s="2013">
        <f t="shared" si="25"/>
        <v>804</v>
      </c>
      <c r="G5027" s="2013">
        <f t="shared" si="25"/>
        <v>804</v>
      </c>
      <c r="H5027" s="2013">
        <f t="shared" si="25"/>
        <v>804</v>
      </c>
    </row>
    <row r="5028">
      <c r="B5028" s="2013">
        <v>5026.0</v>
      </c>
      <c r="C5028" s="2013">
        <f t="shared" ref="C5028:H5028" si="26">C$5002+C28</f>
        <v>603</v>
      </c>
      <c r="D5028" s="2013">
        <f t="shared" si="26"/>
        <v>1207</v>
      </c>
      <c r="E5028" s="2013">
        <f t="shared" si="26"/>
        <v>804</v>
      </c>
      <c r="F5028" s="2013">
        <f t="shared" si="26"/>
        <v>804</v>
      </c>
      <c r="G5028" s="2013">
        <f t="shared" si="26"/>
        <v>804</v>
      </c>
      <c r="H5028" s="2013">
        <f t="shared" si="26"/>
        <v>804</v>
      </c>
    </row>
    <row r="5029">
      <c r="B5029" s="2013">
        <v>5027.0</v>
      </c>
      <c r="C5029" s="2013">
        <f t="shared" ref="C5029:H5029" si="27">C$5002+C29</f>
        <v>604</v>
      </c>
      <c r="D5029" s="2013">
        <f t="shared" si="27"/>
        <v>1207</v>
      </c>
      <c r="E5029" s="2013">
        <f t="shared" si="27"/>
        <v>804</v>
      </c>
      <c r="F5029" s="2013">
        <f t="shared" si="27"/>
        <v>804</v>
      </c>
      <c r="G5029" s="2013">
        <f t="shared" si="27"/>
        <v>804</v>
      </c>
      <c r="H5029" s="2013">
        <f t="shared" si="27"/>
        <v>804</v>
      </c>
    </row>
    <row r="5030">
      <c r="B5030" s="2013">
        <v>5028.0</v>
      </c>
      <c r="C5030" s="2013">
        <f t="shared" ref="C5030:H5030" si="28">C$5002+C30</f>
        <v>603</v>
      </c>
      <c r="D5030" s="2013">
        <f t="shared" si="28"/>
        <v>1207</v>
      </c>
      <c r="E5030" s="2013">
        <f t="shared" si="28"/>
        <v>804</v>
      </c>
      <c r="F5030" s="2013">
        <f t="shared" si="28"/>
        <v>804</v>
      </c>
      <c r="G5030" s="2013">
        <f t="shared" si="28"/>
        <v>805</v>
      </c>
      <c r="H5030" s="2013">
        <f t="shared" si="28"/>
        <v>805</v>
      </c>
    </row>
    <row r="5031">
      <c r="B5031" s="2013">
        <v>5029.0</v>
      </c>
      <c r="C5031" s="2013">
        <f t="shared" ref="C5031:H5031" si="29">C$5002+C31</f>
        <v>604</v>
      </c>
      <c r="D5031" s="2013">
        <f t="shared" si="29"/>
        <v>1207</v>
      </c>
      <c r="E5031" s="2013">
        <f t="shared" si="29"/>
        <v>804</v>
      </c>
      <c r="F5031" s="2013">
        <f t="shared" si="29"/>
        <v>804</v>
      </c>
      <c r="G5031" s="2013">
        <f t="shared" si="29"/>
        <v>805</v>
      </c>
      <c r="H5031" s="2013">
        <f t="shared" si="29"/>
        <v>805</v>
      </c>
    </row>
    <row r="5032">
      <c r="B5032" s="2013">
        <v>5030.0</v>
      </c>
      <c r="C5032" s="2013">
        <f t="shared" ref="C5032:H5032" si="30">C$5002+C32</f>
        <v>603</v>
      </c>
      <c r="D5032" s="2013">
        <f t="shared" si="30"/>
        <v>1207</v>
      </c>
      <c r="E5032" s="2013">
        <f t="shared" si="30"/>
        <v>805</v>
      </c>
      <c r="F5032" s="2013">
        <f t="shared" si="30"/>
        <v>805</v>
      </c>
      <c r="G5032" s="2013">
        <f t="shared" si="30"/>
        <v>805</v>
      </c>
      <c r="H5032" s="2013">
        <f t="shared" si="30"/>
        <v>805</v>
      </c>
    </row>
    <row r="5033">
      <c r="B5033" s="2013">
        <v>5031.0</v>
      </c>
      <c r="C5033" s="2013">
        <f t="shared" ref="C5033:H5033" si="31">C$5002+C33</f>
        <v>604</v>
      </c>
      <c r="D5033" s="2013">
        <f t="shared" si="31"/>
        <v>1207</v>
      </c>
      <c r="E5033" s="2013">
        <f t="shared" si="31"/>
        <v>805</v>
      </c>
      <c r="F5033" s="2013">
        <f t="shared" si="31"/>
        <v>805</v>
      </c>
      <c r="G5033" s="2013">
        <f t="shared" si="31"/>
        <v>805</v>
      </c>
      <c r="H5033" s="2013">
        <f t="shared" si="31"/>
        <v>805</v>
      </c>
    </row>
    <row r="5034">
      <c r="B5034" s="2013">
        <v>5032.0</v>
      </c>
      <c r="C5034" s="2013">
        <f t="shared" ref="C5034:H5034" si="32">C$5002+C34</f>
        <v>604</v>
      </c>
      <c r="D5034" s="2013">
        <f t="shared" si="32"/>
        <v>1208</v>
      </c>
      <c r="E5034" s="2013">
        <f t="shared" si="32"/>
        <v>805</v>
      </c>
      <c r="F5034" s="2013">
        <f t="shared" si="32"/>
        <v>805</v>
      </c>
      <c r="G5034" s="2013">
        <f t="shared" si="32"/>
        <v>805</v>
      </c>
      <c r="H5034" s="2013">
        <f t="shared" si="32"/>
        <v>805</v>
      </c>
    </row>
    <row r="5035">
      <c r="B5035" s="2013">
        <v>5033.0</v>
      </c>
      <c r="C5035" s="2013">
        <f t="shared" ref="C5035:H5035" si="33">C$5002+C35</f>
        <v>604</v>
      </c>
      <c r="D5035" s="2013">
        <f t="shared" si="33"/>
        <v>1207</v>
      </c>
      <c r="E5035" s="2013">
        <f t="shared" si="33"/>
        <v>805</v>
      </c>
      <c r="F5035" s="2013">
        <f t="shared" si="33"/>
        <v>805</v>
      </c>
      <c r="G5035" s="2013">
        <f t="shared" si="33"/>
        <v>806</v>
      </c>
      <c r="H5035" s="2013">
        <f t="shared" si="33"/>
        <v>806</v>
      </c>
    </row>
    <row r="5036">
      <c r="B5036" s="2013">
        <v>5034.0</v>
      </c>
      <c r="C5036" s="2013">
        <f t="shared" ref="C5036:H5036" si="34">C$5002+C36</f>
        <v>604</v>
      </c>
      <c r="D5036" s="2013">
        <f t="shared" si="34"/>
        <v>1208</v>
      </c>
      <c r="E5036" s="2013">
        <f t="shared" si="34"/>
        <v>805</v>
      </c>
      <c r="F5036" s="2013">
        <f t="shared" si="34"/>
        <v>805</v>
      </c>
      <c r="G5036" s="2013">
        <f t="shared" si="34"/>
        <v>806</v>
      </c>
      <c r="H5036" s="2013">
        <f t="shared" si="34"/>
        <v>806</v>
      </c>
    </row>
    <row r="5037">
      <c r="B5037" s="2013">
        <v>5035.0</v>
      </c>
      <c r="C5037" s="2013">
        <f t="shared" ref="C5037:H5037" si="35">C$5002+C37</f>
        <v>604</v>
      </c>
      <c r="D5037" s="2013">
        <f t="shared" si="35"/>
        <v>1209</v>
      </c>
      <c r="E5037" s="2013">
        <f t="shared" si="35"/>
        <v>805</v>
      </c>
      <c r="F5037" s="2013">
        <f t="shared" si="35"/>
        <v>805</v>
      </c>
      <c r="G5037" s="2013">
        <f t="shared" si="35"/>
        <v>806</v>
      </c>
      <c r="H5037" s="2013">
        <f t="shared" si="35"/>
        <v>806</v>
      </c>
    </row>
    <row r="5038">
      <c r="B5038" s="2013">
        <v>5036.0</v>
      </c>
      <c r="C5038" s="2013">
        <f t="shared" ref="C5038:H5038" si="36">C$5002+C38</f>
        <v>604</v>
      </c>
      <c r="D5038" s="2013">
        <f t="shared" si="36"/>
        <v>1208</v>
      </c>
      <c r="E5038" s="2013">
        <f t="shared" si="36"/>
        <v>806</v>
      </c>
      <c r="F5038" s="2013">
        <f t="shared" si="36"/>
        <v>806</v>
      </c>
      <c r="G5038" s="2013">
        <f t="shared" si="36"/>
        <v>806</v>
      </c>
      <c r="H5038" s="2013">
        <f t="shared" si="36"/>
        <v>806</v>
      </c>
    </row>
    <row r="5039">
      <c r="B5039" s="2013">
        <v>5037.0</v>
      </c>
      <c r="C5039" s="2013">
        <f t="shared" ref="C5039:H5039" si="37">C$5002+C39</f>
        <v>604</v>
      </c>
      <c r="D5039" s="2013">
        <f t="shared" si="37"/>
        <v>1209</v>
      </c>
      <c r="E5039" s="2013">
        <f t="shared" si="37"/>
        <v>806</v>
      </c>
      <c r="F5039" s="2013">
        <f t="shared" si="37"/>
        <v>806</v>
      </c>
      <c r="G5039" s="2013">
        <f t="shared" si="37"/>
        <v>806</v>
      </c>
      <c r="H5039" s="2013">
        <f t="shared" si="37"/>
        <v>806</v>
      </c>
    </row>
    <row r="5040">
      <c r="B5040" s="2013">
        <v>5038.0</v>
      </c>
      <c r="C5040" s="2013">
        <f t="shared" ref="C5040:H5040" si="38">C$5002+C40</f>
        <v>605</v>
      </c>
      <c r="D5040" s="2013">
        <f t="shared" si="38"/>
        <v>1209</v>
      </c>
      <c r="E5040" s="2013">
        <f t="shared" si="38"/>
        <v>806</v>
      </c>
      <c r="F5040" s="2013">
        <f t="shared" si="38"/>
        <v>806</v>
      </c>
      <c r="G5040" s="2013">
        <f t="shared" si="38"/>
        <v>806</v>
      </c>
      <c r="H5040" s="2013">
        <f t="shared" si="38"/>
        <v>806</v>
      </c>
    </row>
    <row r="5041">
      <c r="B5041" s="2013">
        <v>5039.0</v>
      </c>
      <c r="C5041" s="2013">
        <f t="shared" ref="C5041:H5041" si="39">C$5002+C41</f>
        <v>605</v>
      </c>
      <c r="D5041" s="2013">
        <f t="shared" si="39"/>
        <v>1210</v>
      </c>
      <c r="E5041" s="2013">
        <f t="shared" si="39"/>
        <v>806</v>
      </c>
      <c r="F5041" s="2013">
        <f t="shared" si="39"/>
        <v>806</v>
      </c>
      <c r="G5041" s="2013">
        <f t="shared" si="39"/>
        <v>806</v>
      </c>
      <c r="H5041" s="2013">
        <f t="shared" si="39"/>
        <v>806</v>
      </c>
    </row>
    <row r="5042">
      <c r="B5042" s="2013">
        <v>5040.0</v>
      </c>
      <c r="C5042" s="2013">
        <f t="shared" ref="C5042:H5042" si="40">C$5002+C42</f>
        <v>605</v>
      </c>
      <c r="D5042" s="2013">
        <f t="shared" si="40"/>
        <v>1209</v>
      </c>
      <c r="E5042" s="2013">
        <f t="shared" si="40"/>
        <v>806</v>
      </c>
      <c r="F5042" s="2013">
        <f t="shared" si="40"/>
        <v>806</v>
      </c>
      <c r="G5042" s="2013">
        <f t="shared" si="40"/>
        <v>807</v>
      </c>
      <c r="H5042" s="2013">
        <f t="shared" si="40"/>
        <v>807</v>
      </c>
    </row>
    <row r="5043">
      <c r="B5043" s="2013">
        <v>5041.0</v>
      </c>
      <c r="C5043" s="2013">
        <f t="shared" ref="C5043:H5043" si="41">C$5002+C43</f>
        <v>605</v>
      </c>
      <c r="D5043" s="2013">
        <f t="shared" si="41"/>
        <v>1210</v>
      </c>
      <c r="E5043" s="2013">
        <f t="shared" si="41"/>
        <v>806</v>
      </c>
      <c r="F5043" s="2013">
        <f t="shared" si="41"/>
        <v>806</v>
      </c>
      <c r="G5043" s="2013">
        <f t="shared" si="41"/>
        <v>807</v>
      </c>
      <c r="H5043" s="2013">
        <f t="shared" si="41"/>
        <v>807</v>
      </c>
    </row>
    <row r="5044">
      <c r="B5044" s="2013">
        <v>5042.0</v>
      </c>
      <c r="C5044" s="2013">
        <f t="shared" ref="C5044:H5044" si="42">C$5002+C44</f>
        <v>605</v>
      </c>
      <c r="D5044" s="2013">
        <f t="shared" si="42"/>
        <v>1211</v>
      </c>
      <c r="E5044" s="2013">
        <f t="shared" si="42"/>
        <v>806</v>
      </c>
      <c r="F5044" s="2013">
        <f t="shared" si="42"/>
        <v>806</v>
      </c>
      <c r="G5044" s="2013">
        <f t="shared" si="42"/>
        <v>807</v>
      </c>
      <c r="H5044" s="2013">
        <f t="shared" si="42"/>
        <v>807</v>
      </c>
    </row>
    <row r="5045">
      <c r="B5045" s="2013">
        <v>5043.0</v>
      </c>
      <c r="C5045" s="2013">
        <f t="shared" ref="C5045:H5045" si="43">C$5002+C45</f>
        <v>605</v>
      </c>
      <c r="D5045" s="2013">
        <f t="shared" si="43"/>
        <v>1210</v>
      </c>
      <c r="E5045" s="2013">
        <f t="shared" si="43"/>
        <v>807</v>
      </c>
      <c r="F5045" s="2013">
        <f t="shared" si="43"/>
        <v>807</v>
      </c>
      <c r="G5045" s="2013">
        <f t="shared" si="43"/>
        <v>807</v>
      </c>
      <c r="H5045" s="2013">
        <f t="shared" si="43"/>
        <v>807</v>
      </c>
    </row>
    <row r="5046">
      <c r="B5046" s="2013">
        <v>5044.0</v>
      </c>
      <c r="C5046" s="2013">
        <f t="shared" ref="C5046:H5046" si="44">C$5002+C46</f>
        <v>605</v>
      </c>
      <c r="D5046" s="2013">
        <f t="shared" si="44"/>
        <v>1211</v>
      </c>
      <c r="E5046" s="2013">
        <f t="shared" si="44"/>
        <v>807</v>
      </c>
      <c r="F5046" s="2013">
        <f t="shared" si="44"/>
        <v>807</v>
      </c>
      <c r="G5046" s="2013">
        <f t="shared" si="44"/>
        <v>807</v>
      </c>
      <c r="H5046" s="2013">
        <f t="shared" si="44"/>
        <v>807</v>
      </c>
    </row>
    <row r="5047">
      <c r="B5047" s="2013">
        <v>5045.0</v>
      </c>
      <c r="C5047" s="2013">
        <f t="shared" ref="C5047:H5047" si="45">C$5002+C47</f>
        <v>606</v>
      </c>
      <c r="D5047" s="2013">
        <f t="shared" si="45"/>
        <v>1211</v>
      </c>
      <c r="E5047" s="2013">
        <f t="shared" si="45"/>
        <v>807</v>
      </c>
      <c r="F5047" s="2013">
        <f t="shared" si="45"/>
        <v>807</v>
      </c>
      <c r="G5047" s="2013">
        <f t="shared" si="45"/>
        <v>807</v>
      </c>
      <c r="H5047" s="2013">
        <f t="shared" si="45"/>
        <v>807</v>
      </c>
    </row>
    <row r="5048">
      <c r="B5048" s="2013">
        <v>5046.0</v>
      </c>
      <c r="C5048" s="2013">
        <f t="shared" ref="C5048:H5048" si="46">C$5002+C48</f>
        <v>605</v>
      </c>
      <c r="D5048" s="2013">
        <f t="shared" si="46"/>
        <v>1211</v>
      </c>
      <c r="E5048" s="2013">
        <f t="shared" si="46"/>
        <v>807</v>
      </c>
      <c r="F5048" s="2013">
        <f t="shared" si="46"/>
        <v>807</v>
      </c>
      <c r="G5048" s="2013">
        <f t="shared" si="46"/>
        <v>808</v>
      </c>
      <c r="H5048" s="2013">
        <f t="shared" si="46"/>
        <v>808</v>
      </c>
    </row>
    <row r="5049">
      <c r="B5049" s="2013">
        <v>5047.0</v>
      </c>
      <c r="C5049" s="2013">
        <f t="shared" ref="C5049:H5049" si="47">C$5002+C49</f>
        <v>606</v>
      </c>
      <c r="D5049" s="2013">
        <f t="shared" si="47"/>
        <v>1211</v>
      </c>
      <c r="E5049" s="2013">
        <f t="shared" si="47"/>
        <v>807</v>
      </c>
      <c r="F5049" s="2013">
        <f t="shared" si="47"/>
        <v>807</v>
      </c>
      <c r="G5049" s="2013">
        <f t="shared" si="47"/>
        <v>808</v>
      </c>
      <c r="H5049" s="2013">
        <f t="shared" si="47"/>
        <v>808</v>
      </c>
    </row>
    <row r="5050">
      <c r="B5050" s="2013">
        <v>5048.0</v>
      </c>
      <c r="C5050" s="2013">
        <f t="shared" ref="C5050:H5050" si="48">C$5002+C50</f>
        <v>605</v>
      </c>
      <c r="D5050" s="2013">
        <f t="shared" si="48"/>
        <v>1211</v>
      </c>
      <c r="E5050" s="2013">
        <f t="shared" si="48"/>
        <v>808</v>
      </c>
      <c r="F5050" s="2013">
        <f t="shared" si="48"/>
        <v>808</v>
      </c>
      <c r="G5050" s="2013">
        <f t="shared" si="48"/>
        <v>808</v>
      </c>
      <c r="H5050" s="2013">
        <f t="shared" si="48"/>
        <v>808</v>
      </c>
    </row>
    <row r="5051">
      <c r="B5051" s="2013">
        <v>5049.0</v>
      </c>
      <c r="C5051" s="2013">
        <f t="shared" ref="C5051:H5051" si="49">C$5002+C51</f>
        <v>606</v>
      </c>
      <c r="D5051" s="2013">
        <f t="shared" si="49"/>
        <v>1211</v>
      </c>
      <c r="E5051" s="2013">
        <f t="shared" si="49"/>
        <v>808</v>
      </c>
      <c r="F5051" s="2013">
        <f t="shared" si="49"/>
        <v>808</v>
      </c>
      <c r="G5051" s="2013">
        <f t="shared" si="49"/>
        <v>808</v>
      </c>
      <c r="H5051" s="2013">
        <f t="shared" si="49"/>
        <v>808</v>
      </c>
    </row>
    <row r="5052">
      <c r="B5052" s="2013">
        <v>5050.0</v>
      </c>
      <c r="C5052" s="2013">
        <f t="shared" ref="C5052:H5052" si="50">C$5002+C52</f>
        <v>606</v>
      </c>
      <c r="D5052" s="2013">
        <f t="shared" si="50"/>
        <v>1212</v>
      </c>
      <c r="E5052" s="2013">
        <f t="shared" si="50"/>
        <v>808</v>
      </c>
      <c r="F5052" s="2013">
        <f t="shared" si="50"/>
        <v>808</v>
      </c>
      <c r="G5052" s="2013">
        <f t="shared" si="50"/>
        <v>808</v>
      </c>
      <c r="H5052" s="2013">
        <f t="shared" si="50"/>
        <v>808</v>
      </c>
    </row>
    <row r="5053">
      <c r="B5053" s="2013">
        <v>5051.0</v>
      </c>
      <c r="C5053" s="2013">
        <f t="shared" ref="C5053:H5053" si="51">C$5002+C53</f>
        <v>606</v>
      </c>
      <c r="D5053" s="2013">
        <f t="shared" si="51"/>
        <v>1213</v>
      </c>
      <c r="E5053" s="2013">
        <f t="shared" si="51"/>
        <v>808</v>
      </c>
      <c r="F5053" s="2013">
        <f t="shared" si="51"/>
        <v>808</v>
      </c>
      <c r="G5053" s="2013">
        <f t="shared" si="51"/>
        <v>808</v>
      </c>
      <c r="H5053" s="2013">
        <f t="shared" si="51"/>
        <v>808</v>
      </c>
    </row>
    <row r="5054">
      <c r="B5054" s="2013">
        <v>5052.0</v>
      </c>
      <c r="C5054" s="2013">
        <f t="shared" ref="C5054:H5054" si="52">C$5002+C54</f>
        <v>607</v>
      </c>
      <c r="D5054" s="2013">
        <f t="shared" si="52"/>
        <v>1213</v>
      </c>
      <c r="E5054" s="2013">
        <f t="shared" si="52"/>
        <v>808</v>
      </c>
      <c r="F5054" s="2013">
        <f t="shared" si="52"/>
        <v>808</v>
      </c>
      <c r="G5054" s="2013">
        <f t="shared" si="52"/>
        <v>808</v>
      </c>
      <c r="H5054" s="2013">
        <f t="shared" si="52"/>
        <v>808</v>
      </c>
    </row>
    <row r="5055">
      <c r="B5055" s="2013">
        <v>5053.0</v>
      </c>
      <c r="C5055" s="2013">
        <f t="shared" ref="C5055:H5055" si="53">C$5002+C55</f>
        <v>606</v>
      </c>
      <c r="D5055" s="2013">
        <f t="shared" si="53"/>
        <v>1213</v>
      </c>
      <c r="E5055" s="2013">
        <f t="shared" si="53"/>
        <v>808</v>
      </c>
      <c r="F5055" s="2013">
        <f t="shared" si="53"/>
        <v>808</v>
      </c>
      <c r="G5055" s="2013">
        <f t="shared" si="53"/>
        <v>809</v>
      </c>
      <c r="H5055" s="2013">
        <f t="shared" si="53"/>
        <v>809</v>
      </c>
    </row>
    <row r="5056">
      <c r="B5056" s="2013">
        <v>5054.0</v>
      </c>
      <c r="C5056" s="2013">
        <f t="shared" ref="C5056:H5056" si="54">C$5002+C56</f>
        <v>607</v>
      </c>
      <c r="D5056" s="2013">
        <f t="shared" si="54"/>
        <v>1213</v>
      </c>
      <c r="E5056" s="2013">
        <f t="shared" si="54"/>
        <v>808</v>
      </c>
      <c r="F5056" s="2013">
        <f t="shared" si="54"/>
        <v>808</v>
      </c>
      <c r="G5056" s="2013">
        <f t="shared" si="54"/>
        <v>809</v>
      </c>
      <c r="H5056" s="2013">
        <f t="shared" si="54"/>
        <v>809</v>
      </c>
    </row>
    <row r="5057">
      <c r="B5057" s="2013">
        <v>5055.0</v>
      </c>
      <c r="C5057" s="2013">
        <f t="shared" ref="C5057:H5057" si="55">C$5002+C57</f>
        <v>606</v>
      </c>
      <c r="D5057" s="2013">
        <f t="shared" si="55"/>
        <v>1213</v>
      </c>
      <c r="E5057" s="2013">
        <f t="shared" si="55"/>
        <v>809</v>
      </c>
      <c r="F5057" s="2013">
        <f t="shared" si="55"/>
        <v>809</v>
      </c>
      <c r="G5057" s="2013">
        <f t="shared" si="55"/>
        <v>809</v>
      </c>
      <c r="H5057" s="2013">
        <f t="shared" si="55"/>
        <v>809</v>
      </c>
    </row>
    <row r="5058">
      <c r="B5058" s="2013">
        <v>5056.0</v>
      </c>
      <c r="C5058" s="2013">
        <f t="shared" ref="C5058:H5058" si="56">C$5002+C58</f>
        <v>607</v>
      </c>
      <c r="D5058" s="2013">
        <f t="shared" si="56"/>
        <v>1213</v>
      </c>
      <c r="E5058" s="2013">
        <f t="shared" si="56"/>
        <v>809</v>
      </c>
      <c r="F5058" s="2013">
        <f t="shared" si="56"/>
        <v>809</v>
      </c>
      <c r="G5058" s="2013">
        <f t="shared" si="56"/>
        <v>809</v>
      </c>
      <c r="H5058" s="2013">
        <f t="shared" si="56"/>
        <v>809</v>
      </c>
    </row>
    <row r="5059">
      <c r="B5059" s="2013">
        <v>5057.0</v>
      </c>
      <c r="C5059" s="2013">
        <f t="shared" ref="C5059:H5059" si="57">C$5002+C59</f>
        <v>607</v>
      </c>
      <c r="D5059" s="2013">
        <f t="shared" si="57"/>
        <v>1214</v>
      </c>
      <c r="E5059" s="2013">
        <f t="shared" si="57"/>
        <v>809</v>
      </c>
      <c r="F5059" s="2013">
        <f t="shared" si="57"/>
        <v>809</v>
      </c>
      <c r="G5059" s="2013">
        <f t="shared" si="57"/>
        <v>809</v>
      </c>
      <c r="H5059" s="2013">
        <f t="shared" si="57"/>
        <v>809</v>
      </c>
    </row>
    <row r="5060">
      <c r="B5060" s="2013">
        <v>5058.0</v>
      </c>
      <c r="C5060" s="2013">
        <f t="shared" ref="C5060:H5060" si="58">C$5002+C60</f>
        <v>607</v>
      </c>
      <c r="D5060" s="2013">
        <f t="shared" si="58"/>
        <v>1213</v>
      </c>
      <c r="E5060" s="2013">
        <f t="shared" si="58"/>
        <v>809</v>
      </c>
      <c r="F5060" s="2013">
        <f t="shared" si="58"/>
        <v>809</v>
      </c>
      <c r="G5060" s="2013">
        <f t="shared" si="58"/>
        <v>810</v>
      </c>
      <c r="H5060" s="2013">
        <f t="shared" si="58"/>
        <v>810</v>
      </c>
    </row>
    <row r="5061">
      <c r="B5061" s="2013">
        <v>5059.0</v>
      </c>
      <c r="C5061" s="2013">
        <f t="shared" ref="C5061:H5061" si="59">C$5002+C61</f>
        <v>607</v>
      </c>
      <c r="D5061" s="2013">
        <f t="shared" si="59"/>
        <v>1214</v>
      </c>
      <c r="E5061" s="2013">
        <f t="shared" si="59"/>
        <v>809</v>
      </c>
      <c r="F5061" s="2013">
        <f t="shared" si="59"/>
        <v>809</v>
      </c>
      <c r="G5061" s="2013">
        <f t="shared" si="59"/>
        <v>810</v>
      </c>
      <c r="H5061" s="2013">
        <f t="shared" si="59"/>
        <v>810</v>
      </c>
    </row>
    <row r="5062">
      <c r="B5062" s="2013">
        <v>5060.0</v>
      </c>
      <c r="C5062" s="2013">
        <f t="shared" ref="C5062:H5062" si="60">C$5002+C62</f>
        <v>607</v>
      </c>
      <c r="D5062" s="2013">
        <f t="shared" si="60"/>
        <v>1215</v>
      </c>
      <c r="E5062" s="2013">
        <f t="shared" si="60"/>
        <v>809</v>
      </c>
      <c r="F5062" s="2013">
        <f t="shared" si="60"/>
        <v>809</v>
      </c>
      <c r="G5062" s="2013">
        <f t="shared" si="60"/>
        <v>810</v>
      </c>
      <c r="H5062" s="2013">
        <f t="shared" si="60"/>
        <v>810</v>
      </c>
    </row>
    <row r="5063">
      <c r="B5063" s="2013">
        <v>5061.0</v>
      </c>
      <c r="C5063" s="2013">
        <f t="shared" ref="C5063:H5063" si="61">C$5002+C63</f>
        <v>607</v>
      </c>
      <c r="D5063" s="2013">
        <f t="shared" si="61"/>
        <v>1214</v>
      </c>
      <c r="E5063" s="2013">
        <f t="shared" si="61"/>
        <v>810</v>
      </c>
      <c r="F5063" s="2013">
        <f t="shared" si="61"/>
        <v>810</v>
      </c>
      <c r="G5063" s="2013">
        <f t="shared" si="61"/>
        <v>810</v>
      </c>
      <c r="H5063" s="2013">
        <f t="shared" si="61"/>
        <v>810</v>
      </c>
    </row>
    <row r="5064">
      <c r="B5064" s="2013">
        <v>5062.0</v>
      </c>
      <c r="C5064" s="2013">
        <f t="shared" ref="C5064:H5064" si="62">C$5002+C64</f>
        <v>607</v>
      </c>
      <c r="D5064" s="2013">
        <f t="shared" si="62"/>
        <v>1215</v>
      </c>
      <c r="E5064" s="2013">
        <f t="shared" si="62"/>
        <v>810</v>
      </c>
      <c r="F5064" s="2013">
        <f t="shared" si="62"/>
        <v>810</v>
      </c>
      <c r="G5064" s="2013">
        <f t="shared" si="62"/>
        <v>810</v>
      </c>
      <c r="H5064" s="2013">
        <f t="shared" si="62"/>
        <v>810</v>
      </c>
    </row>
    <row r="5065">
      <c r="B5065" s="2013">
        <v>5063.0</v>
      </c>
      <c r="C5065" s="2013">
        <f t="shared" ref="C5065:H5065" si="63">C$5002+C65</f>
        <v>608</v>
      </c>
      <c r="D5065" s="2013">
        <f t="shared" si="63"/>
        <v>1215</v>
      </c>
      <c r="E5065" s="2013">
        <f t="shared" si="63"/>
        <v>810</v>
      </c>
      <c r="F5065" s="2013">
        <f t="shared" si="63"/>
        <v>810</v>
      </c>
      <c r="G5065" s="2013">
        <f t="shared" si="63"/>
        <v>810</v>
      </c>
      <c r="H5065" s="2013">
        <f t="shared" si="63"/>
        <v>810</v>
      </c>
    </row>
    <row r="5066">
      <c r="B5066" s="2013">
        <v>5064.0</v>
      </c>
      <c r="C5066" s="2013">
        <f t="shared" ref="C5066:H5066" si="64">C$5002+C66</f>
        <v>608</v>
      </c>
      <c r="D5066" s="2013">
        <f t="shared" si="64"/>
        <v>1216</v>
      </c>
      <c r="E5066" s="2013">
        <f t="shared" si="64"/>
        <v>810</v>
      </c>
      <c r="F5066" s="2013">
        <f t="shared" si="64"/>
        <v>810</v>
      </c>
      <c r="G5066" s="2013">
        <f t="shared" si="64"/>
        <v>810</v>
      </c>
      <c r="H5066" s="2013">
        <f t="shared" si="64"/>
        <v>810</v>
      </c>
    </row>
    <row r="5067">
      <c r="B5067" s="2013">
        <v>5065.0</v>
      </c>
      <c r="C5067" s="2013">
        <f t="shared" ref="C5067:H5067" si="65">C$5002+C67</f>
        <v>608</v>
      </c>
      <c r="D5067" s="2013">
        <f t="shared" si="65"/>
        <v>1215</v>
      </c>
      <c r="E5067" s="2013">
        <f t="shared" si="65"/>
        <v>810</v>
      </c>
      <c r="F5067" s="2013">
        <f t="shared" si="65"/>
        <v>810</v>
      </c>
      <c r="G5067" s="2013">
        <f t="shared" si="65"/>
        <v>811</v>
      </c>
      <c r="H5067" s="2013">
        <f t="shared" si="65"/>
        <v>811</v>
      </c>
    </row>
    <row r="5068">
      <c r="B5068" s="2013">
        <v>5066.0</v>
      </c>
      <c r="C5068" s="2013">
        <f t="shared" ref="C5068:H5068" si="66">C$5002+C68</f>
        <v>608</v>
      </c>
      <c r="D5068" s="2013">
        <f t="shared" si="66"/>
        <v>1216</v>
      </c>
      <c r="E5068" s="2013">
        <f t="shared" si="66"/>
        <v>810</v>
      </c>
      <c r="F5068" s="2013">
        <f t="shared" si="66"/>
        <v>810</v>
      </c>
      <c r="G5068" s="2013">
        <f t="shared" si="66"/>
        <v>811</v>
      </c>
      <c r="H5068" s="2013">
        <f t="shared" si="66"/>
        <v>811</v>
      </c>
    </row>
    <row r="5069">
      <c r="B5069" s="2013">
        <v>5067.0</v>
      </c>
      <c r="C5069" s="2013">
        <f t="shared" ref="C5069:H5069" si="67">C$5002+C69</f>
        <v>608</v>
      </c>
      <c r="D5069" s="2013">
        <f t="shared" si="67"/>
        <v>1217</v>
      </c>
      <c r="E5069" s="2013">
        <f t="shared" si="67"/>
        <v>810</v>
      </c>
      <c r="F5069" s="2013">
        <f t="shared" si="67"/>
        <v>810</v>
      </c>
      <c r="G5069" s="2013">
        <f t="shared" si="67"/>
        <v>811</v>
      </c>
      <c r="H5069" s="2013">
        <f t="shared" si="67"/>
        <v>811</v>
      </c>
    </row>
    <row r="5070">
      <c r="B5070" s="2013">
        <v>5068.0</v>
      </c>
      <c r="C5070" s="2013">
        <f t="shared" ref="C5070:H5070" si="68">C$5002+C70</f>
        <v>608</v>
      </c>
      <c r="D5070" s="2013">
        <f t="shared" si="68"/>
        <v>1216</v>
      </c>
      <c r="E5070" s="2013">
        <f t="shared" si="68"/>
        <v>811</v>
      </c>
      <c r="F5070" s="2013">
        <f t="shared" si="68"/>
        <v>811</v>
      </c>
      <c r="G5070" s="2013">
        <f t="shared" si="68"/>
        <v>811</v>
      </c>
      <c r="H5070" s="2013">
        <f t="shared" si="68"/>
        <v>811</v>
      </c>
    </row>
    <row r="5071">
      <c r="B5071" s="2013">
        <v>5069.0</v>
      </c>
      <c r="C5071" s="2013">
        <f t="shared" ref="C5071:H5071" si="69">C$5002+C71</f>
        <v>608</v>
      </c>
      <c r="D5071" s="2013">
        <f t="shared" si="69"/>
        <v>1217</v>
      </c>
      <c r="E5071" s="2013">
        <f t="shared" si="69"/>
        <v>811</v>
      </c>
      <c r="F5071" s="2013">
        <f t="shared" si="69"/>
        <v>811</v>
      </c>
      <c r="G5071" s="2013">
        <f t="shared" si="69"/>
        <v>811</v>
      </c>
      <c r="H5071" s="2013">
        <f t="shared" si="69"/>
        <v>811</v>
      </c>
    </row>
    <row r="5072">
      <c r="B5072" s="2013">
        <v>5070.0</v>
      </c>
      <c r="C5072" s="2013">
        <f t="shared" ref="C5072:H5072" si="70">C$5002+C72</f>
        <v>609</v>
      </c>
      <c r="D5072" s="2013">
        <f t="shared" si="70"/>
        <v>1217</v>
      </c>
      <c r="E5072" s="2013">
        <f t="shared" si="70"/>
        <v>811</v>
      </c>
      <c r="F5072" s="2013">
        <f t="shared" si="70"/>
        <v>811</v>
      </c>
      <c r="G5072" s="2013">
        <f t="shared" si="70"/>
        <v>811</v>
      </c>
      <c r="H5072" s="2013">
        <f t="shared" si="70"/>
        <v>811</v>
      </c>
    </row>
    <row r="5073">
      <c r="B5073" s="2013">
        <v>5071.0</v>
      </c>
      <c r="C5073" s="2013">
        <f t="shared" ref="C5073:H5073" si="71">C$5002+C73</f>
        <v>608</v>
      </c>
      <c r="D5073" s="2013">
        <f t="shared" si="71"/>
        <v>1217</v>
      </c>
      <c r="E5073" s="2013">
        <f t="shared" si="71"/>
        <v>811</v>
      </c>
      <c r="F5073" s="2013">
        <f t="shared" si="71"/>
        <v>811</v>
      </c>
      <c r="G5073" s="2013">
        <f t="shared" si="71"/>
        <v>812</v>
      </c>
      <c r="H5073" s="2013">
        <f t="shared" si="71"/>
        <v>812</v>
      </c>
    </row>
    <row r="5074">
      <c r="B5074" s="2013">
        <v>5072.0</v>
      </c>
      <c r="C5074" s="2013">
        <f t="shared" ref="C5074:H5074" si="72">C$5002+C74</f>
        <v>609</v>
      </c>
      <c r="D5074" s="2013">
        <f t="shared" si="72"/>
        <v>1217</v>
      </c>
      <c r="E5074" s="2013">
        <f t="shared" si="72"/>
        <v>811</v>
      </c>
      <c r="F5074" s="2013">
        <f t="shared" si="72"/>
        <v>811</v>
      </c>
      <c r="G5074" s="2013">
        <f t="shared" si="72"/>
        <v>812</v>
      </c>
      <c r="H5074" s="2013">
        <f t="shared" si="72"/>
        <v>812</v>
      </c>
    </row>
    <row r="5075">
      <c r="B5075" s="2013">
        <v>5073.0</v>
      </c>
      <c r="C5075" s="2013">
        <f t="shared" ref="C5075:H5075" si="73">C$5002+C75</f>
        <v>608</v>
      </c>
      <c r="D5075" s="2013">
        <f t="shared" si="73"/>
        <v>1217</v>
      </c>
      <c r="E5075" s="2013">
        <f t="shared" si="73"/>
        <v>812</v>
      </c>
      <c r="F5075" s="2013">
        <f t="shared" si="73"/>
        <v>812</v>
      </c>
      <c r="G5075" s="2013">
        <f t="shared" si="73"/>
        <v>812</v>
      </c>
      <c r="H5075" s="2013">
        <f t="shared" si="73"/>
        <v>812</v>
      </c>
    </row>
    <row r="5076">
      <c r="B5076" s="2013">
        <v>5074.0</v>
      </c>
      <c r="C5076" s="2013">
        <f t="shared" ref="C5076:H5076" si="74">C$5002+C76</f>
        <v>609</v>
      </c>
      <c r="D5076" s="2013">
        <f t="shared" si="74"/>
        <v>1217</v>
      </c>
      <c r="E5076" s="2013">
        <f t="shared" si="74"/>
        <v>812</v>
      </c>
      <c r="F5076" s="2013">
        <f t="shared" si="74"/>
        <v>812</v>
      </c>
      <c r="G5076" s="2013">
        <f t="shared" si="74"/>
        <v>812</v>
      </c>
      <c r="H5076" s="2013">
        <f t="shared" si="74"/>
        <v>812</v>
      </c>
    </row>
    <row r="5077">
      <c r="B5077" s="2013">
        <v>5075.0</v>
      </c>
      <c r="C5077" s="2013">
        <f t="shared" ref="C5077:H5077" si="75">C$5002+C77</f>
        <v>609</v>
      </c>
      <c r="D5077" s="2013">
        <f t="shared" si="75"/>
        <v>1218</v>
      </c>
      <c r="E5077" s="2013">
        <f t="shared" si="75"/>
        <v>812</v>
      </c>
      <c r="F5077" s="2013">
        <f t="shared" si="75"/>
        <v>812</v>
      </c>
      <c r="G5077" s="2013">
        <f t="shared" si="75"/>
        <v>812</v>
      </c>
      <c r="H5077" s="2013">
        <f t="shared" si="75"/>
        <v>812</v>
      </c>
    </row>
    <row r="5078">
      <c r="B5078" s="2013">
        <v>5076.0</v>
      </c>
      <c r="C5078" s="2013">
        <f t="shared" ref="C5078:H5078" si="76">C$5002+C78</f>
        <v>609</v>
      </c>
      <c r="D5078" s="2013">
        <f t="shared" si="76"/>
        <v>1219</v>
      </c>
      <c r="E5078" s="2013">
        <f t="shared" si="76"/>
        <v>812</v>
      </c>
      <c r="F5078" s="2013">
        <f t="shared" si="76"/>
        <v>812</v>
      </c>
      <c r="G5078" s="2013">
        <f t="shared" si="76"/>
        <v>812</v>
      </c>
      <c r="H5078" s="2013">
        <f t="shared" si="76"/>
        <v>812</v>
      </c>
    </row>
    <row r="5079">
      <c r="B5079" s="2013">
        <v>5077.0</v>
      </c>
      <c r="C5079" s="2013">
        <f t="shared" ref="C5079:H5079" si="77">C$5002+C79</f>
        <v>610</v>
      </c>
      <c r="D5079" s="2013">
        <f t="shared" si="77"/>
        <v>1219</v>
      </c>
      <c r="E5079" s="2013">
        <f t="shared" si="77"/>
        <v>812</v>
      </c>
      <c r="F5079" s="2013">
        <f t="shared" si="77"/>
        <v>812</v>
      </c>
      <c r="G5079" s="2013">
        <f t="shared" si="77"/>
        <v>812</v>
      </c>
      <c r="H5079" s="2013">
        <f t="shared" si="77"/>
        <v>812</v>
      </c>
    </row>
    <row r="5080">
      <c r="B5080" s="2013">
        <v>5078.0</v>
      </c>
      <c r="C5080" s="2013">
        <f t="shared" ref="C5080:H5080" si="78">C$5002+C80</f>
        <v>609</v>
      </c>
      <c r="D5080" s="2013">
        <f t="shared" si="78"/>
        <v>1219</v>
      </c>
      <c r="E5080" s="2013">
        <f t="shared" si="78"/>
        <v>812</v>
      </c>
      <c r="F5080" s="2013">
        <f t="shared" si="78"/>
        <v>812</v>
      </c>
      <c r="G5080" s="2013">
        <f t="shared" si="78"/>
        <v>813</v>
      </c>
      <c r="H5080" s="2013">
        <f t="shared" si="78"/>
        <v>813</v>
      </c>
    </row>
    <row r="5081">
      <c r="B5081" s="2013">
        <v>5079.0</v>
      </c>
      <c r="C5081" s="2013">
        <f t="shared" ref="C5081:H5081" si="79">C$5002+C81</f>
        <v>610</v>
      </c>
      <c r="D5081" s="2013">
        <f t="shared" si="79"/>
        <v>1219</v>
      </c>
      <c r="E5081" s="2013">
        <f t="shared" si="79"/>
        <v>812</v>
      </c>
      <c r="F5081" s="2013">
        <f t="shared" si="79"/>
        <v>812</v>
      </c>
      <c r="G5081" s="2013">
        <f t="shared" si="79"/>
        <v>813</v>
      </c>
      <c r="H5081" s="2013">
        <f t="shared" si="79"/>
        <v>813</v>
      </c>
    </row>
    <row r="5082">
      <c r="B5082" s="2013">
        <v>5080.0</v>
      </c>
      <c r="C5082" s="2013">
        <f t="shared" ref="C5082:H5082" si="80">C$5002+C82</f>
        <v>609</v>
      </c>
      <c r="D5082" s="2013">
        <f t="shared" si="80"/>
        <v>1219</v>
      </c>
      <c r="E5082" s="2013">
        <f t="shared" si="80"/>
        <v>813</v>
      </c>
      <c r="F5082" s="2013">
        <f t="shared" si="80"/>
        <v>813</v>
      </c>
      <c r="G5082" s="2013">
        <f t="shared" si="80"/>
        <v>813</v>
      </c>
      <c r="H5082" s="2013">
        <f t="shared" si="80"/>
        <v>813</v>
      </c>
    </row>
    <row r="5083">
      <c r="B5083" s="2013">
        <v>5081.0</v>
      </c>
      <c r="C5083" s="2013">
        <f t="shared" ref="C5083:H5083" si="81">C$5002+C83</f>
        <v>610</v>
      </c>
      <c r="D5083" s="2013">
        <f t="shared" si="81"/>
        <v>1219</v>
      </c>
      <c r="E5083" s="2013">
        <f t="shared" si="81"/>
        <v>813</v>
      </c>
      <c r="F5083" s="2013">
        <f t="shared" si="81"/>
        <v>813</v>
      </c>
      <c r="G5083" s="2013">
        <f t="shared" si="81"/>
        <v>813</v>
      </c>
      <c r="H5083" s="2013">
        <f t="shared" si="81"/>
        <v>813</v>
      </c>
    </row>
    <row r="5084">
      <c r="B5084" s="2013">
        <v>5082.0</v>
      </c>
      <c r="C5084" s="2013">
        <f t="shared" ref="C5084:H5084" si="82">C$5002+C84</f>
        <v>610</v>
      </c>
      <c r="D5084" s="2013">
        <f t="shared" si="82"/>
        <v>1220</v>
      </c>
      <c r="E5084" s="2013">
        <f t="shared" si="82"/>
        <v>813</v>
      </c>
      <c r="F5084" s="2013">
        <f t="shared" si="82"/>
        <v>813</v>
      </c>
      <c r="G5084" s="2013">
        <f t="shared" si="82"/>
        <v>813</v>
      </c>
      <c r="H5084" s="2013">
        <f t="shared" si="82"/>
        <v>813</v>
      </c>
    </row>
    <row r="5085">
      <c r="B5085" s="2013">
        <v>5083.0</v>
      </c>
      <c r="C5085" s="2013">
        <f t="shared" ref="C5085:H5085" si="83">C$5002+C85</f>
        <v>610</v>
      </c>
      <c r="D5085" s="2013">
        <f t="shared" si="83"/>
        <v>1219</v>
      </c>
      <c r="E5085" s="2013">
        <f t="shared" si="83"/>
        <v>813</v>
      </c>
      <c r="F5085" s="2013">
        <f t="shared" si="83"/>
        <v>813</v>
      </c>
      <c r="G5085" s="2013">
        <f t="shared" si="83"/>
        <v>814</v>
      </c>
      <c r="H5085" s="2013">
        <f t="shared" si="83"/>
        <v>814</v>
      </c>
    </row>
    <row r="5086">
      <c r="B5086" s="2013">
        <v>5084.0</v>
      </c>
      <c r="C5086" s="2013">
        <f t="shared" ref="C5086:H5086" si="84">C$5002+C86</f>
        <v>610</v>
      </c>
      <c r="D5086" s="2013">
        <f t="shared" si="84"/>
        <v>1220</v>
      </c>
      <c r="E5086" s="2013">
        <f t="shared" si="84"/>
        <v>813</v>
      </c>
      <c r="F5086" s="2013">
        <f t="shared" si="84"/>
        <v>813</v>
      </c>
      <c r="G5086" s="2013">
        <f t="shared" si="84"/>
        <v>814</v>
      </c>
      <c r="H5086" s="2013">
        <f t="shared" si="84"/>
        <v>814</v>
      </c>
    </row>
    <row r="5087">
      <c r="B5087" s="2013">
        <v>5085.0</v>
      </c>
      <c r="C5087" s="2013">
        <f t="shared" ref="C5087:H5087" si="85">C$5002+C87</f>
        <v>610</v>
      </c>
      <c r="D5087" s="2013">
        <f t="shared" si="85"/>
        <v>1221</v>
      </c>
      <c r="E5087" s="2013">
        <f t="shared" si="85"/>
        <v>813</v>
      </c>
      <c r="F5087" s="2013">
        <f t="shared" si="85"/>
        <v>813</v>
      </c>
      <c r="G5087" s="2013">
        <f t="shared" si="85"/>
        <v>814</v>
      </c>
      <c r="H5087" s="2013">
        <f t="shared" si="85"/>
        <v>814</v>
      </c>
    </row>
    <row r="5088">
      <c r="B5088" s="2013">
        <v>5086.0</v>
      </c>
      <c r="C5088" s="2013">
        <f t="shared" ref="C5088:H5088" si="86">C$5002+C88</f>
        <v>610</v>
      </c>
      <c r="D5088" s="2013">
        <f t="shared" si="86"/>
        <v>1220</v>
      </c>
      <c r="E5088" s="2013">
        <f t="shared" si="86"/>
        <v>814</v>
      </c>
      <c r="F5088" s="2013">
        <f t="shared" si="86"/>
        <v>814</v>
      </c>
      <c r="G5088" s="2013">
        <f t="shared" si="86"/>
        <v>814</v>
      </c>
      <c r="H5088" s="2013">
        <f t="shared" si="86"/>
        <v>814</v>
      </c>
    </row>
    <row r="5089">
      <c r="B5089" s="2013">
        <v>5087.0</v>
      </c>
      <c r="C5089" s="2013">
        <f t="shared" ref="C5089:H5089" si="87">C$5002+C89</f>
        <v>610</v>
      </c>
      <c r="D5089" s="2013">
        <f t="shared" si="87"/>
        <v>1221</v>
      </c>
      <c r="E5089" s="2013">
        <f t="shared" si="87"/>
        <v>814</v>
      </c>
      <c r="F5089" s="2013">
        <f t="shared" si="87"/>
        <v>814</v>
      </c>
      <c r="G5089" s="2013">
        <f t="shared" si="87"/>
        <v>814</v>
      </c>
      <c r="H5089" s="2013">
        <f t="shared" si="87"/>
        <v>814</v>
      </c>
    </row>
    <row r="5090">
      <c r="B5090" s="2013">
        <v>5088.0</v>
      </c>
      <c r="C5090" s="2013">
        <f t="shared" ref="C5090:H5090" si="88">C$5002+C90</f>
        <v>611</v>
      </c>
      <c r="D5090" s="2013">
        <f t="shared" si="88"/>
        <v>1221</v>
      </c>
      <c r="E5090" s="2013">
        <f t="shared" si="88"/>
        <v>814</v>
      </c>
      <c r="F5090" s="2013">
        <f t="shared" si="88"/>
        <v>814</v>
      </c>
      <c r="G5090" s="2013">
        <f t="shared" si="88"/>
        <v>814</v>
      </c>
      <c r="H5090" s="2013">
        <f t="shared" si="88"/>
        <v>814</v>
      </c>
    </row>
    <row r="5091">
      <c r="B5091" s="2013">
        <v>5089.0</v>
      </c>
      <c r="C5091" s="2013">
        <f t="shared" ref="C5091:H5091" si="89">C$5002+C91</f>
        <v>611</v>
      </c>
      <c r="D5091" s="2013">
        <f t="shared" si="89"/>
        <v>1222</v>
      </c>
      <c r="E5091" s="2013">
        <f t="shared" si="89"/>
        <v>814</v>
      </c>
      <c r="F5091" s="2013">
        <f t="shared" si="89"/>
        <v>814</v>
      </c>
      <c r="G5091" s="2013">
        <f t="shared" si="89"/>
        <v>814</v>
      </c>
      <c r="H5091" s="2013">
        <f t="shared" si="89"/>
        <v>814</v>
      </c>
    </row>
    <row r="5092">
      <c r="B5092" s="2013">
        <v>5090.0</v>
      </c>
      <c r="C5092" s="2013">
        <f t="shared" ref="C5092:H5092" si="90">C$5002+C92</f>
        <v>611</v>
      </c>
      <c r="D5092" s="2013">
        <f t="shared" si="90"/>
        <v>1221</v>
      </c>
      <c r="E5092" s="2013">
        <f t="shared" si="90"/>
        <v>814</v>
      </c>
      <c r="F5092" s="2013">
        <f t="shared" si="90"/>
        <v>814</v>
      </c>
      <c r="G5092" s="2013">
        <f t="shared" si="90"/>
        <v>815</v>
      </c>
      <c r="H5092" s="2013">
        <f t="shared" si="90"/>
        <v>815</v>
      </c>
    </row>
    <row r="5093">
      <c r="B5093" s="2013">
        <v>5091.0</v>
      </c>
      <c r="C5093" s="2013">
        <f t="shared" ref="C5093:H5093" si="91">C$5002+C93</f>
        <v>611</v>
      </c>
      <c r="D5093" s="2013">
        <f t="shared" si="91"/>
        <v>1222</v>
      </c>
      <c r="E5093" s="2013">
        <f t="shared" si="91"/>
        <v>814</v>
      </c>
      <c r="F5093" s="2013">
        <f t="shared" si="91"/>
        <v>814</v>
      </c>
      <c r="G5093" s="2013">
        <f t="shared" si="91"/>
        <v>815</v>
      </c>
      <c r="H5093" s="2013">
        <f t="shared" si="91"/>
        <v>815</v>
      </c>
    </row>
    <row r="5094">
      <c r="B5094" s="2013">
        <v>5092.0</v>
      </c>
      <c r="C5094" s="2013">
        <f t="shared" ref="C5094:H5094" si="92">C$5002+C94</f>
        <v>611</v>
      </c>
      <c r="D5094" s="2013">
        <f t="shared" si="92"/>
        <v>1223</v>
      </c>
      <c r="E5094" s="2013">
        <f t="shared" si="92"/>
        <v>814</v>
      </c>
      <c r="F5094" s="2013">
        <f t="shared" si="92"/>
        <v>814</v>
      </c>
      <c r="G5094" s="2013">
        <f t="shared" si="92"/>
        <v>815</v>
      </c>
      <c r="H5094" s="2013">
        <f t="shared" si="92"/>
        <v>815</v>
      </c>
    </row>
    <row r="5095">
      <c r="B5095" s="2013">
        <v>5093.0</v>
      </c>
      <c r="C5095" s="2013">
        <f t="shared" ref="C5095:H5095" si="93">C$5002+C95</f>
        <v>611</v>
      </c>
      <c r="D5095" s="2013">
        <f t="shared" si="93"/>
        <v>1222</v>
      </c>
      <c r="E5095" s="2013">
        <f t="shared" si="93"/>
        <v>815</v>
      </c>
      <c r="F5095" s="2013">
        <f t="shared" si="93"/>
        <v>815</v>
      </c>
      <c r="G5095" s="2013">
        <f t="shared" si="93"/>
        <v>815</v>
      </c>
      <c r="H5095" s="2013">
        <f t="shared" si="93"/>
        <v>815</v>
      </c>
    </row>
    <row r="5096">
      <c r="B5096" s="2013">
        <v>5094.0</v>
      </c>
      <c r="C5096" s="2013">
        <f t="shared" ref="C5096:H5096" si="94">C$5002+C96</f>
        <v>611</v>
      </c>
      <c r="D5096" s="2013">
        <f t="shared" si="94"/>
        <v>1223</v>
      </c>
      <c r="E5096" s="2013">
        <f t="shared" si="94"/>
        <v>815</v>
      </c>
      <c r="F5096" s="2013">
        <f t="shared" si="94"/>
        <v>815</v>
      </c>
      <c r="G5096" s="2013">
        <f t="shared" si="94"/>
        <v>815</v>
      </c>
      <c r="H5096" s="2013">
        <f t="shared" si="94"/>
        <v>815</v>
      </c>
    </row>
    <row r="5097">
      <c r="B5097" s="2013">
        <v>5095.0</v>
      </c>
      <c r="C5097" s="2013">
        <f t="shared" ref="C5097:H5097" si="95">C$5002+C97</f>
        <v>612</v>
      </c>
      <c r="D5097" s="2013">
        <f t="shared" si="95"/>
        <v>1223</v>
      </c>
      <c r="E5097" s="2013">
        <f t="shared" si="95"/>
        <v>815</v>
      </c>
      <c r="F5097" s="2013">
        <f t="shared" si="95"/>
        <v>815</v>
      </c>
      <c r="G5097" s="2013">
        <f t="shared" si="95"/>
        <v>815</v>
      </c>
      <c r="H5097" s="2013">
        <f t="shared" si="95"/>
        <v>815</v>
      </c>
    </row>
    <row r="5098">
      <c r="B5098" s="2013">
        <v>5096.0</v>
      </c>
      <c r="C5098" s="2013">
        <f t="shared" ref="C5098:H5098" si="96">C$5002+C98</f>
        <v>611</v>
      </c>
      <c r="D5098" s="2013">
        <f t="shared" si="96"/>
        <v>1223</v>
      </c>
      <c r="E5098" s="2013">
        <f t="shared" si="96"/>
        <v>815</v>
      </c>
      <c r="F5098" s="2013">
        <f t="shared" si="96"/>
        <v>815</v>
      </c>
      <c r="G5098" s="2013">
        <f t="shared" si="96"/>
        <v>816</v>
      </c>
      <c r="H5098" s="2013">
        <f t="shared" si="96"/>
        <v>816</v>
      </c>
    </row>
    <row r="5099">
      <c r="B5099" s="2013">
        <v>5097.0</v>
      </c>
      <c r="C5099" s="2013">
        <f t="shared" ref="C5099:H5099" si="97">C$5002+C99</f>
        <v>612</v>
      </c>
      <c r="D5099" s="2013">
        <f t="shared" si="97"/>
        <v>1223</v>
      </c>
      <c r="E5099" s="2013">
        <f t="shared" si="97"/>
        <v>815</v>
      </c>
      <c r="F5099" s="2013">
        <f t="shared" si="97"/>
        <v>815</v>
      </c>
      <c r="G5099" s="2013">
        <f t="shared" si="97"/>
        <v>816</v>
      </c>
      <c r="H5099" s="2013">
        <f t="shared" si="97"/>
        <v>816</v>
      </c>
    </row>
    <row r="5100">
      <c r="B5100" s="2013">
        <v>5098.0</v>
      </c>
      <c r="C5100" s="2013">
        <f t="shared" ref="C5100:H5100" si="98">C$5002+C100</f>
        <v>611</v>
      </c>
      <c r="D5100" s="2013">
        <f t="shared" si="98"/>
        <v>1223</v>
      </c>
      <c r="E5100" s="2013">
        <f t="shared" si="98"/>
        <v>816</v>
      </c>
      <c r="F5100" s="2013">
        <f t="shared" si="98"/>
        <v>816</v>
      </c>
      <c r="G5100" s="2013">
        <f t="shared" si="98"/>
        <v>816</v>
      </c>
      <c r="H5100" s="2013">
        <f t="shared" si="98"/>
        <v>816</v>
      </c>
    </row>
    <row r="5101">
      <c r="B5101" s="2013">
        <v>5099.0</v>
      </c>
      <c r="C5101" s="2013">
        <f t="shared" ref="C5101:H5101" si="99">C$5002+C101</f>
        <v>612</v>
      </c>
      <c r="D5101" s="2013">
        <f t="shared" si="99"/>
        <v>1223</v>
      </c>
      <c r="E5101" s="2013">
        <f t="shared" si="99"/>
        <v>816</v>
      </c>
      <c r="F5101" s="2013">
        <f t="shared" si="99"/>
        <v>816</v>
      </c>
      <c r="G5101" s="2013">
        <f t="shared" si="99"/>
        <v>816</v>
      </c>
      <c r="H5101" s="2013">
        <f t="shared" si="99"/>
        <v>816</v>
      </c>
    </row>
    <row r="5102">
      <c r="B5102" s="2013">
        <v>5100.0</v>
      </c>
      <c r="C5102" s="2013">
        <f t="shared" ref="C5102:H5102" si="100">C$5002+C102</f>
        <v>612</v>
      </c>
      <c r="D5102" s="2013">
        <f t="shared" si="100"/>
        <v>1224</v>
      </c>
      <c r="E5102" s="2013">
        <f t="shared" si="100"/>
        <v>816</v>
      </c>
      <c r="F5102" s="2013">
        <f t="shared" si="100"/>
        <v>816</v>
      </c>
      <c r="G5102" s="2013">
        <f t="shared" si="100"/>
        <v>816</v>
      </c>
      <c r="H5102" s="2013">
        <f t="shared" si="100"/>
        <v>816</v>
      </c>
    </row>
    <row r="5103">
      <c r="B5103" s="2013">
        <v>5101.0</v>
      </c>
      <c r="C5103" s="2013">
        <f t="shared" ref="C5103:H5103" si="101">C$5002+C103</f>
        <v>612</v>
      </c>
      <c r="D5103" s="2013">
        <f t="shared" si="101"/>
        <v>1225</v>
      </c>
      <c r="E5103" s="2013">
        <f t="shared" si="101"/>
        <v>816</v>
      </c>
      <c r="F5103" s="2013">
        <f t="shared" si="101"/>
        <v>816</v>
      </c>
      <c r="G5103" s="2013">
        <f t="shared" si="101"/>
        <v>816</v>
      </c>
      <c r="H5103" s="2013">
        <f t="shared" si="101"/>
        <v>816</v>
      </c>
    </row>
    <row r="5104">
      <c r="B5104" s="2013">
        <v>5102.0</v>
      </c>
      <c r="C5104" s="2013">
        <f t="shared" ref="C5104:H5104" si="102">C$5002+C104</f>
        <v>613</v>
      </c>
      <c r="D5104" s="2013">
        <f t="shared" si="102"/>
        <v>1225</v>
      </c>
      <c r="E5104" s="2013">
        <f t="shared" si="102"/>
        <v>816</v>
      </c>
      <c r="F5104" s="2013">
        <f t="shared" si="102"/>
        <v>816</v>
      </c>
      <c r="G5104" s="2013">
        <f t="shared" si="102"/>
        <v>816</v>
      </c>
      <c r="H5104" s="2013">
        <f t="shared" si="102"/>
        <v>816</v>
      </c>
    </row>
    <row r="5105">
      <c r="B5105" s="2013">
        <v>5103.0</v>
      </c>
      <c r="C5105" s="2013">
        <f t="shared" ref="C5105:H5105" si="103">C$5002+C105</f>
        <v>612</v>
      </c>
      <c r="D5105" s="2013">
        <f t="shared" si="103"/>
        <v>1225</v>
      </c>
      <c r="E5105" s="2013">
        <f t="shared" si="103"/>
        <v>816</v>
      </c>
      <c r="F5105" s="2013">
        <f t="shared" si="103"/>
        <v>816</v>
      </c>
      <c r="G5105" s="2013">
        <f t="shared" si="103"/>
        <v>817</v>
      </c>
      <c r="H5105" s="2013">
        <f t="shared" si="103"/>
        <v>817</v>
      </c>
    </row>
    <row r="5106">
      <c r="B5106" s="2013">
        <v>5104.0</v>
      </c>
      <c r="C5106" s="2013">
        <f t="shared" ref="C5106:H5106" si="104">C$5002+C106</f>
        <v>613</v>
      </c>
      <c r="D5106" s="2013">
        <f t="shared" si="104"/>
        <v>1225</v>
      </c>
      <c r="E5106" s="2013">
        <f t="shared" si="104"/>
        <v>816</v>
      </c>
      <c r="F5106" s="2013">
        <f t="shared" si="104"/>
        <v>816</v>
      </c>
      <c r="G5106" s="2013">
        <f t="shared" si="104"/>
        <v>817</v>
      </c>
      <c r="H5106" s="2013">
        <f t="shared" si="104"/>
        <v>817</v>
      </c>
    </row>
    <row r="5107">
      <c r="B5107" s="2013">
        <v>5105.0</v>
      </c>
      <c r="C5107" s="2013">
        <f t="shared" ref="C5107:H5107" si="105">C$5002+C107</f>
        <v>612</v>
      </c>
      <c r="D5107" s="2013">
        <f t="shared" si="105"/>
        <v>1225</v>
      </c>
      <c r="E5107" s="2013">
        <f t="shared" si="105"/>
        <v>817</v>
      </c>
      <c r="F5107" s="2013">
        <f t="shared" si="105"/>
        <v>817</v>
      </c>
      <c r="G5107" s="2013">
        <f t="shared" si="105"/>
        <v>817</v>
      </c>
      <c r="H5107" s="2013">
        <f t="shared" si="105"/>
        <v>817</v>
      </c>
    </row>
    <row r="5108">
      <c r="B5108" s="2013">
        <v>5106.0</v>
      </c>
      <c r="C5108" s="2013">
        <f t="shared" ref="C5108:H5108" si="106">C$5002+C108</f>
        <v>613</v>
      </c>
      <c r="D5108" s="2013">
        <f t="shared" si="106"/>
        <v>1225</v>
      </c>
      <c r="E5108" s="2013">
        <f t="shared" si="106"/>
        <v>817</v>
      </c>
      <c r="F5108" s="2013">
        <f t="shared" si="106"/>
        <v>817</v>
      </c>
      <c r="G5108" s="2013">
        <f t="shared" si="106"/>
        <v>817</v>
      </c>
      <c r="H5108" s="2013">
        <f t="shared" si="106"/>
        <v>817</v>
      </c>
    </row>
    <row r="5109">
      <c r="B5109" s="2013">
        <v>5107.0</v>
      </c>
      <c r="C5109" s="2013">
        <f t="shared" ref="C5109:H5109" si="107">C$5002+C109</f>
        <v>613</v>
      </c>
      <c r="D5109" s="2013">
        <f t="shared" si="107"/>
        <v>1226</v>
      </c>
      <c r="E5109" s="2013">
        <f t="shared" si="107"/>
        <v>817</v>
      </c>
      <c r="F5109" s="2013">
        <f t="shared" si="107"/>
        <v>817</v>
      </c>
      <c r="G5109" s="2013">
        <f t="shared" si="107"/>
        <v>817</v>
      </c>
      <c r="H5109" s="2013">
        <f t="shared" si="107"/>
        <v>817</v>
      </c>
    </row>
    <row r="5110">
      <c r="B5110" s="2013">
        <v>5108.0</v>
      </c>
      <c r="C5110" s="2013">
        <f t="shared" ref="C5110:H5110" si="108">C$5002+C110</f>
        <v>613</v>
      </c>
      <c r="D5110" s="2013">
        <f t="shared" si="108"/>
        <v>1225</v>
      </c>
      <c r="E5110" s="2013">
        <f t="shared" si="108"/>
        <v>817</v>
      </c>
      <c r="F5110" s="2013">
        <f t="shared" si="108"/>
        <v>817</v>
      </c>
      <c r="G5110" s="2013">
        <f t="shared" si="108"/>
        <v>818</v>
      </c>
      <c r="H5110" s="2013">
        <f t="shared" si="108"/>
        <v>818</v>
      </c>
    </row>
    <row r="5111">
      <c r="B5111" s="2013">
        <v>5109.0</v>
      </c>
      <c r="C5111" s="2013">
        <f t="shared" ref="C5111:H5111" si="109">C$5002+C111</f>
        <v>613</v>
      </c>
      <c r="D5111" s="2013">
        <f t="shared" si="109"/>
        <v>1226</v>
      </c>
      <c r="E5111" s="2013">
        <f t="shared" si="109"/>
        <v>817</v>
      </c>
      <c r="F5111" s="2013">
        <f t="shared" si="109"/>
        <v>817</v>
      </c>
      <c r="G5111" s="2013">
        <f t="shared" si="109"/>
        <v>818</v>
      </c>
      <c r="H5111" s="2013">
        <f t="shared" si="109"/>
        <v>818</v>
      </c>
    </row>
    <row r="5112">
      <c r="B5112" s="2013">
        <v>5110.0</v>
      </c>
      <c r="C5112" s="2013">
        <f t="shared" ref="C5112:H5112" si="110">C$5002+C112</f>
        <v>613</v>
      </c>
      <c r="D5112" s="2013">
        <f t="shared" si="110"/>
        <v>1227</v>
      </c>
      <c r="E5112" s="2013">
        <f t="shared" si="110"/>
        <v>817</v>
      </c>
      <c r="F5112" s="2013">
        <f t="shared" si="110"/>
        <v>817</v>
      </c>
      <c r="G5112" s="2013">
        <f t="shared" si="110"/>
        <v>818</v>
      </c>
      <c r="H5112" s="2013">
        <f t="shared" si="110"/>
        <v>818</v>
      </c>
    </row>
    <row r="5113">
      <c r="B5113" s="2013">
        <v>5111.0</v>
      </c>
      <c r="C5113" s="2013">
        <f t="shared" ref="C5113:H5113" si="111">C$5002+C113</f>
        <v>613</v>
      </c>
      <c r="D5113" s="2013">
        <f t="shared" si="111"/>
        <v>1226</v>
      </c>
      <c r="E5113" s="2013">
        <f t="shared" si="111"/>
        <v>818</v>
      </c>
      <c r="F5113" s="2013">
        <f t="shared" si="111"/>
        <v>818</v>
      </c>
      <c r="G5113" s="2013">
        <f t="shared" si="111"/>
        <v>818</v>
      </c>
      <c r="H5113" s="2013">
        <f t="shared" si="111"/>
        <v>818</v>
      </c>
    </row>
    <row r="5114">
      <c r="B5114" s="2013">
        <v>5112.0</v>
      </c>
      <c r="C5114" s="2013">
        <f t="shared" ref="C5114:H5114" si="112">C$5002+C114</f>
        <v>613</v>
      </c>
      <c r="D5114" s="2013">
        <f t="shared" si="112"/>
        <v>1227</v>
      </c>
      <c r="E5114" s="2013">
        <f t="shared" si="112"/>
        <v>818</v>
      </c>
      <c r="F5114" s="2013">
        <f t="shared" si="112"/>
        <v>818</v>
      </c>
      <c r="G5114" s="2013">
        <f t="shared" si="112"/>
        <v>818</v>
      </c>
      <c r="H5114" s="2013">
        <f t="shared" si="112"/>
        <v>818</v>
      </c>
    </row>
    <row r="5115">
      <c r="B5115" s="2013">
        <v>5113.0</v>
      </c>
      <c r="C5115" s="2013">
        <f t="shared" ref="C5115:H5115" si="113">C$5002+C115</f>
        <v>614</v>
      </c>
      <c r="D5115" s="2013">
        <f t="shared" si="113"/>
        <v>1227</v>
      </c>
      <c r="E5115" s="2013">
        <f t="shared" si="113"/>
        <v>818</v>
      </c>
      <c r="F5115" s="2013">
        <f t="shared" si="113"/>
        <v>818</v>
      </c>
      <c r="G5115" s="2013">
        <f t="shared" si="113"/>
        <v>818</v>
      </c>
      <c r="H5115" s="2013">
        <f t="shared" si="113"/>
        <v>818</v>
      </c>
    </row>
    <row r="5116">
      <c r="B5116" s="2013">
        <v>5114.0</v>
      </c>
      <c r="C5116" s="2013">
        <f t="shared" ref="C5116:H5116" si="114">C$5002+C116</f>
        <v>614</v>
      </c>
      <c r="D5116" s="2013">
        <f t="shared" si="114"/>
        <v>1228</v>
      </c>
      <c r="E5116" s="2013">
        <f t="shared" si="114"/>
        <v>818</v>
      </c>
      <c r="F5116" s="2013">
        <f t="shared" si="114"/>
        <v>818</v>
      </c>
      <c r="G5116" s="2013">
        <f t="shared" si="114"/>
        <v>818</v>
      </c>
      <c r="H5116" s="2013">
        <f t="shared" si="114"/>
        <v>818</v>
      </c>
    </row>
    <row r="5117">
      <c r="B5117" s="2013">
        <v>5115.0</v>
      </c>
      <c r="C5117" s="2013">
        <f t="shared" ref="C5117:H5117" si="115">C$5002+C117</f>
        <v>614</v>
      </c>
      <c r="D5117" s="2013">
        <f t="shared" si="115"/>
        <v>1227</v>
      </c>
      <c r="E5117" s="2013">
        <f t="shared" si="115"/>
        <v>818</v>
      </c>
      <c r="F5117" s="2013">
        <f t="shared" si="115"/>
        <v>818</v>
      </c>
      <c r="G5117" s="2013">
        <f t="shared" si="115"/>
        <v>819</v>
      </c>
      <c r="H5117" s="2013">
        <f t="shared" si="115"/>
        <v>819</v>
      </c>
    </row>
    <row r="5118">
      <c r="B5118" s="2013">
        <v>5116.0</v>
      </c>
      <c r="C5118" s="2013">
        <f t="shared" ref="C5118:H5118" si="116">C$5002+C118</f>
        <v>614</v>
      </c>
      <c r="D5118" s="2013">
        <f t="shared" si="116"/>
        <v>1228</v>
      </c>
      <c r="E5118" s="2013">
        <f t="shared" si="116"/>
        <v>818</v>
      </c>
      <c r="F5118" s="2013">
        <f t="shared" si="116"/>
        <v>818</v>
      </c>
      <c r="G5118" s="2013">
        <f t="shared" si="116"/>
        <v>819</v>
      </c>
      <c r="H5118" s="2013">
        <f t="shared" si="116"/>
        <v>819</v>
      </c>
    </row>
    <row r="5119">
      <c r="B5119" s="2013">
        <v>5117.0</v>
      </c>
      <c r="C5119" s="2013">
        <f t="shared" ref="C5119:H5119" si="117">C$5002+C119</f>
        <v>614</v>
      </c>
      <c r="D5119" s="2013">
        <f t="shared" si="117"/>
        <v>1229</v>
      </c>
      <c r="E5119" s="2013">
        <f t="shared" si="117"/>
        <v>818</v>
      </c>
      <c r="F5119" s="2013">
        <f t="shared" si="117"/>
        <v>818</v>
      </c>
      <c r="G5119" s="2013">
        <f t="shared" si="117"/>
        <v>819</v>
      </c>
      <c r="H5119" s="2013">
        <f t="shared" si="117"/>
        <v>819</v>
      </c>
    </row>
    <row r="5120">
      <c r="B5120" s="2013">
        <v>5118.0</v>
      </c>
      <c r="C5120" s="2013">
        <f t="shared" ref="C5120:H5120" si="118">C$5002+C120</f>
        <v>614</v>
      </c>
      <c r="D5120" s="2013">
        <f t="shared" si="118"/>
        <v>1228</v>
      </c>
      <c r="E5120" s="2013">
        <f t="shared" si="118"/>
        <v>819</v>
      </c>
      <c r="F5120" s="2013">
        <f t="shared" si="118"/>
        <v>819</v>
      </c>
      <c r="G5120" s="2013">
        <f t="shared" si="118"/>
        <v>819</v>
      </c>
      <c r="H5120" s="2013">
        <f t="shared" si="118"/>
        <v>819</v>
      </c>
    </row>
    <row r="5121">
      <c r="B5121" s="2013">
        <v>5119.0</v>
      </c>
      <c r="C5121" s="2013">
        <f t="shared" ref="C5121:H5121" si="119">C$5002+C121</f>
        <v>614</v>
      </c>
      <c r="D5121" s="2013">
        <f t="shared" si="119"/>
        <v>1229</v>
      </c>
      <c r="E5121" s="2013">
        <f t="shared" si="119"/>
        <v>819</v>
      </c>
      <c r="F5121" s="2013">
        <f t="shared" si="119"/>
        <v>819</v>
      </c>
      <c r="G5121" s="2013">
        <f t="shared" si="119"/>
        <v>819</v>
      </c>
      <c r="H5121" s="2013">
        <f t="shared" si="119"/>
        <v>819</v>
      </c>
    </row>
    <row r="5122">
      <c r="B5122" s="2013">
        <v>5120.0</v>
      </c>
      <c r="C5122" s="2013">
        <f t="shared" ref="C5122:H5122" si="120">C$5002+C122</f>
        <v>615</v>
      </c>
      <c r="D5122" s="2013">
        <f t="shared" si="120"/>
        <v>1229</v>
      </c>
      <c r="E5122" s="2013">
        <f t="shared" si="120"/>
        <v>819</v>
      </c>
      <c r="F5122" s="2013">
        <f t="shared" si="120"/>
        <v>819</v>
      </c>
      <c r="G5122" s="2013">
        <f t="shared" si="120"/>
        <v>819</v>
      </c>
      <c r="H5122" s="2013">
        <f t="shared" si="120"/>
        <v>819</v>
      </c>
    </row>
    <row r="5123">
      <c r="B5123" s="2013">
        <v>5121.0</v>
      </c>
      <c r="C5123" s="2013">
        <f t="shared" ref="C5123:H5123" si="121">C$5002+C123</f>
        <v>614</v>
      </c>
      <c r="D5123" s="2013">
        <f t="shared" si="121"/>
        <v>1229</v>
      </c>
      <c r="E5123" s="2013">
        <f t="shared" si="121"/>
        <v>819</v>
      </c>
      <c r="F5123" s="2013">
        <f t="shared" si="121"/>
        <v>819</v>
      </c>
      <c r="G5123" s="2013">
        <f t="shared" si="121"/>
        <v>820</v>
      </c>
      <c r="H5123" s="2013">
        <f t="shared" si="121"/>
        <v>820</v>
      </c>
    </row>
    <row r="5124">
      <c r="B5124" s="2013">
        <v>5122.0</v>
      </c>
      <c r="C5124" s="2013">
        <f t="shared" ref="C5124:H5124" si="122">C$5002+C124</f>
        <v>615</v>
      </c>
      <c r="D5124" s="2013">
        <f t="shared" si="122"/>
        <v>1229</v>
      </c>
      <c r="E5124" s="2013">
        <f t="shared" si="122"/>
        <v>819</v>
      </c>
      <c r="F5124" s="2013">
        <f t="shared" si="122"/>
        <v>819</v>
      </c>
      <c r="G5124" s="2013">
        <f t="shared" si="122"/>
        <v>820</v>
      </c>
      <c r="H5124" s="2013">
        <f t="shared" si="122"/>
        <v>820</v>
      </c>
    </row>
    <row r="5125">
      <c r="B5125" s="2013">
        <v>5123.0</v>
      </c>
      <c r="C5125" s="2013">
        <f t="shared" ref="C5125:H5125" si="123">C$5002+C125</f>
        <v>614</v>
      </c>
      <c r="D5125" s="2013">
        <f t="shared" si="123"/>
        <v>1229</v>
      </c>
      <c r="E5125" s="2013">
        <f t="shared" si="123"/>
        <v>820</v>
      </c>
      <c r="F5125" s="2013">
        <f t="shared" si="123"/>
        <v>820</v>
      </c>
      <c r="G5125" s="2013">
        <f t="shared" si="123"/>
        <v>820</v>
      </c>
      <c r="H5125" s="2013">
        <f t="shared" si="123"/>
        <v>820</v>
      </c>
    </row>
    <row r="5126">
      <c r="B5126" s="2013">
        <v>5124.0</v>
      </c>
      <c r="C5126" s="2013">
        <f t="shared" ref="C5126:H5126" si="124">C$5002+C126</f>
        <v>615</v>
      </c>
      <c r="D5126" s="2013">
        <f t="shared" si="124"/>
        <v>1229</v>
      </c>
      <c r="E5126" s="2013">
        <f t="shared" si="124"/>
        <v>820</v>
      </c>
      <c r="F5126" s="2013">
        <f t="shared" si="124"/>
        <v>820</v>
      </c>
      <c r="G5126" s="2013">
        <f t="shared" si="124"/>
        <v>820</v>
      </c>
      <c r="H5126" s="2013">
        <f t="shared" si="124"/>
        <v>820</v>
      </c>
    </row>
    <row r="5127">
      <c r="B5127" s="2013">
        <v>5125.0</v>
      </c>
      <c r="C5127" s="2013">
        <f t="shared" ref="C5127:H5127" si="125">C$5002+C127</f>
        <v>615</v>
      </c>
      <c r="D5127" s="2013">
        <f t="shared" si="125"/>
        <v>1230</v>
      </c>
      <c r="E5127" s="2013">
        <f t="shared" si="125"/>
        <v>820</v>
      </c>
      <c r="F5127" s="2013">
        <f t="shared" si="125"/>
        <v>820</v>
      </c>
      <c r="G5127" s="2013">
        <f t="shared" si="125"/>
        <v>820</v>
      </c>
      <c r="H5127" s="2013">
        <f t="shared" si="125"/>
        <v>820</v>
      </c>
    </row>
    <row r="5128">
      <c r="B5128" s="2013">
        <v>5126.0</v>
      </c>
      <c r="C5128" s="2013">
        <f t="shared" ref="C5128:H5128" si="126">C$5002+C128</f>
        <v>615</v>
      </c>
      <c r="D5128" s="2013">
        <f t="shared" si="126"/>
        <v>1231</v>
      </c>
      <c r="E5128" s="2013">
        <f t="shared" si="126"/>
        <v>820</v>
      </c>
      <c r="F5128" s="2013">
        <f t="shared" si="126"/>
        <v>820</v>
      </c>
      <c r="G5128" s="2013">
        <f t="shared" si="126"/>
        <v>820</v>
      </c>
      <c r="H5128" s="2013">
        <f t="shared" si="126"/>
        <v>820</v>
      </c>
    </row>
    <row r="5129">
      <c r="B5129" s="2013">
        <v>5127.0</v>
      </c>
      <c r="C5129" s="2013">
        <f t="shared" ref="C5129:H5129" si="127">C$5002+C129</f>
        <v>616</v>
      </c>
      <c r="D5129" s="2013">
        <f t="shared" si="127"/>
        <v>1231</v>
      </c>
      <c r="E5129" s="2013">
        <f t="shared" si="127"/>
        <v>820</v>
      </c>
      <c r="F5129" s="2013">
        <f t="shared" si="127"/>
        <v>820</v>
      </c>
      <c r="G5129" s="2013">
        <f t="shared" si="127"/>
        <v>820</v>
      </c>
      <c r="H5129" s="2013">
        <f t="shared" si="127"/>
        <v>820</v>
      </c>
    </row>
    <row r="5130">
      <c r="B5130" s="2013">
        <v>5128.0</v>
      </c>
      <c r="C5130" s="2013">
        <f t="shared" ref="C5130:H5130" si="128">C$5002+C130</f>
        <v>615</v>
      </c>
      <c r="D5130" s="2013">
        <f t="shared" si="128"/>
        <v>1231</v>
      </c>
      <c r="E5130" s="2013">
        <f t="shared" si="128"/>
        <v>820</v>
      </c>
      <c r="F5130" s="2013">
        <f t="shared" si="128"/>
        <v>820</v>
      </c>
      <c r="G5130" s="2013">
        <f t="shared" si="128"/>
        <v>821</v>
      </c>
      <c r="H5130" s="2013">
        <f t="shared" si="128"/>
        <v>821</v>
      </c>
    </row>
    <row r="5131">
      <c r="B5131" s="2013">
        <v>5129.0</v>
      </c>
      <c r="C5131" s="2013">
        <f t="shared" ref="C5131:H5131" si="129">C$5002+C131</f>
        <v>616</v>
      </c>
      <c r="D5131" s="2013">
        <f t="shared" si="129"/>
        <v>1231</v>
      </c>
      <c r="E5131" s="2013">
        <f t="shared" si="129"/>
        <v>820</v>
      </c>
      <c r="F5131" s="2013">
        <f t="shared" si="129"/>
        <v>820</v>
      </c>
      <c r="G5131" s="2013">
        <f t="shared" si="129"/>
        <v>821</v>
      </c>
      <c r="H5131" s="2013">
        <f t="shared" si="129"/>
        <v>821</v>
      </c>
    </row>
    <row r="5132">
      <c r="B5132" s="2013">
        <v>5130.0</v>
      </c>
      <c r="C5132" s="2013">
        <f t="shared" ref="C5132:H5132" si="130">C$5002+C132</f>
        <v>615</v>
      </c>
      <c r="D5132" s="2013">
        <f t="shared" si="130"/>
        <v>1231</v>
      </c>
      <c r="E5132" s="2013">
        <f t="shared" si="130"/>
        <v>821</v>
      </c>
      <c r="F5132" s="2013">
        <f t="shared" si="130"/>
        <v>821</v>
      </c>
      <c r="G5132" s="2013">
        <f t="shared" si="130"/>
        <v>821</v>
      </c>
      <c r="H5132" s="2013">
        <f t="shared" si="130"/>
        <v>821</v>
      </c>
    </row>
    <row r="5133">
      <c r="B5133" s="2013">
        <v>5131.0</v>
      </c>
      <c r="C5133" s="2013">
        <f t="shared" ref="C5133:H5133" si="131">C$5002+C133</f>
        <v>616</v>
      </c>
      <c r="D5133" s="2013">
        <f t="shared" si="131"/>
        <v>1231</v>
      </c>
      <c r="E5133" s="2013">
        <f t="shared" si="131"/>
        <v>821</v>
      </c>
      <c r="F5133" s="2013">
        <f t="shared" si="131"/>
        <v>821</v>
      </c>
      <c r="G5133" s="2013">
        <f t="shared" si="131"/>
        <v>821</v>
      </c>
      <c r="H5133" s="2013">
        <f t="shared" si="131"/>
        <v>821</v>
      </c>
    </row>
    <row r="5134">
      <c r="B5134" s="2013">
        <v>5132.0</v>
      </c>
      <c r="C5134" s="2013">
        <f t="shared" ref="C5134:H5134" si="132">C$5002+C134</f>
        <v>616</v>
      </c>
      <c r="D5134" s="2013">
        <f t="shared" si="132"/>
        <v>1232</v>
      </c>
      <c r="E5134" s="2013">
        <f t="shared" si="132"/>
        <v>821</v>
      </c>
      <c r="F5134" s="2013">
        <f t="shared" si="132"/>
        <v>821</v>
      </c>
      <c r="G5134" s="2013">
        <f t="shared" si="132"/>
        <v>821</v>
      </c>
      <c r="H5134" s="2013">
        <f t="shared" si="132"/>
        <v>821</v>
      </c>
    </row>
    <row r="5135">
      <c r="B5135" s="2013">
        <v>5133.0</v>
      </c>
      <c r="C5135" s="2013">
        <f t="shared" ref="C5135:H5135" si="133">C$5002+C135</f>
        <v>616</v>
      </c>
      <c r="D5135" s="2013">
        <f t="shared" si="133"/>
        <v>1231</v>
      </c>
      <c r="E5135" s="2013">
        <f t="shared" si="133"/>
        <v>821</v>
      </c>
      <c r="F5135" s="2013">
        <f t="shared" si="133"/>
        <v>821</v>
      </c>
      <c r="G5135" s="2013">
        <f t="shared" si="133"/>
        <v>822</v>
      </c>
      <c r="H5135" s="2013">
        <f t="shared" si="133"/>
        <v>822</v>
      </c>
    </row>
    <row r="5136">
      <c r="B5136" s="2013">
        <v>5134.0</v>
      </c>
      <c r="C5136" s="2013">
        <f t="shared" ref="C5136:H5136" si="134">C$5002+C136</f>
        <v>616</v>
      </c>
      <c r="D5136" s="2013">
        <f t="shared" si="134"/>
        <v>1232</v>
      </c>
      <c r="E5136" s="2013">
        <f t="shared" si="134"/>
        <v>821</v>
      </c>
      <c r="F5136" s="2013">
        <f t="shared" si="134"/>
        <v>821</v>
      </c>
      <c r="G5136" s="2013">
        <f t="shared" si="134"/>
        <v>822</v>
      </c>
      <c r="H5136" s="2013">
        <f t="shared" si="134"/>
        <v>822</v>
      </c>
    </row>
    <row r="5137">
      <c r="B5137" s="2013">
        <v>5135.0</v>
      </c>
      <c r="C5137" s="2013">
        <f t="shared" ref="C5137:H5137" si="135">C$5002+C137</f>
        <v>616</v>
      </c>
      <c r="D5137" s="2013">
        <f t="shared" si="135"/>
        <v>1233</v>
      </c>
      <c r="E5137" s="2013">
        <f t="shared" si="135"/>
        <v>821</v>
      </c>
      <c r="F5137" s="2013">
        <f t="shared" si="135"/>
        <v>821</v>
      </c>
      <c r="G5137" s="2013">
        <f t="shared" si="135"/>
        <v>822</v>
      </c>
      <c r="H5137" s="2013">
        <f t="shared" si="135"/>
        <v>822</v>
      </c>
    </row>
    <row r="5138">
      <c r="B5138" s="2013">
        <v>5136.0</v>
      </c>
      <c r="C5138" s="2013">
        <f t="shared" ref="C5138:H5138" si="136">C$5002+C138</f>
        <v>616</v>
      </c>
      <c r="D5138" s="2013">
        <f t="shared" si="136"/>
        <v>1232</v>
      </c>
      <c r="E5138" s="2013">
        <f t="shared" si="136"/>
        <v>822</v>
      </c>
      <c r="F5138" s="2013">
        <f t="shared" si="136"/>
        <v>822</v>
      </c>
      <c r="G5138" s="2013">
        <f t="shared" si="136"/>
        <v>822</v>
      </c>
      <c r="H5138" s="2013">
        <f t="shared" si="136"/>
        <v>822</v>
      </c>
    </row>
    <row r="5139">
      <c r="B5139" s="2013">
        <v>5137.0</v>
      </c>
      <c r="C5139" s="2013">
        <f t="shared" ref="C5139:H5139" si="137">C$5002+C139</f>
        <v>616</v>
      </c>
      <c r="D5139" s="2013">
        <f t="shared" si="137"/>
        <v>1233</v>
      </c>
      <c r="E5139" s="2013">
        <f t="shared" si="137"/>
        <v>822</v>
      </c>
      <c r="F5139" s="2013">
        <f t="shared" si="137"/>
        <v>822</v>
      </c>
      <c r="G5139" s="2013">
        <f t="shared" si="137"/>
        <v>822</v>
      </c>
      <c r="H5139" s="2013">
        <f t="shared" si="137"/>
        <v>822</v>
      </c>
    </row>
    <row r="5140">
      <c r="B5140" s="2013">
        <v>5138.0</v>
      </c>
      <c r="C5140" s="2013">
        <f t="shared" ref="C5140:H5140" si="138">C$5002+C140</f>
        <v>617</v>
      </c>
      <c r="D5140" s="2013">
        <f t="shared" si="138"/>
        <v>1233</v>
      </c>
      <c r="E5140" s="2013">
        <f t="shared" si="138"/>
        <v>822</v>
      </c>
      <c r="F5140" s="2013">
        <f t="shared" si="138"/>
        <v>822</v>
      </c>
      <c r="G5140" s="2013">
        <f t="shared" si="138"/>
        <v>822</v>
      </c>
      <c r="H5140" s="2013">
        <f t="shared" si="138"/>
        <v>822</v>
      </c>
    </row>
    <row r="5141">
      <c r="B5141" s="2013">
        <v>5139.0</v>
      </c>
      <c r="C5141" s="2013">
        <f t="shared" ref="C5141:H5141" si="139">C$5002+C141</f>
        <v>617</v>
      </c>
      <c r="D5141" s="2013">
        <f t="shared" si="139"/>
        <v>1234</v>
      </c>
      <c r="E5141" s="2013">
        <f t="shared" si="139"/>
        <v>822</v>
      </c>
      <c r="F5141" s="2013">
        <f t="shared" si="139"/>
        <v>822</v>
      </c>
      <c r="G5141" s="2013">
        <f t="shared" si="139"/>
        <v>822</v>
      </c>
      <c r="H5141" s="2013">
        <f t="shared" si="139"/>
        <v>822</v>
      </c>
    </row>
    <row r="5142">
      <c r="B5142" s="2013">
        <v>5140.0</v>
      </c>
      <c r="C5142" s="2013">
        <f t="shared" ref="C5142:H5142" si="140">C$5002+C142</f>
        <v>617</v>
      </c>
      <c r="D5142" s="2013">
        <f t="shared" si="140"/>
        <v>1233</v>
      </c>
      <c r="E5142" s="2013">
        <f t="shared" si="140"/>
        <v>822</v>
      </c>
      <c r="F5142" s="2013">
        <f t="shared" si="140"/>
        <v>822</v>
      </c>
      <c r="G5142" s="2013">
        <f t="shared" si="140"/>
        <v>823</v>
      </c>
      <c r="H5142" s="2013">
        <f t="shared" si="140"/>
        <v>823</v>
      </c>
    </row>
    <row r="5143">
      <c r="B5143" s="2013">
        <v>5141.0</v>
      </c>
      <c r="C5143" s="2013">
        <f t="shared" ref="C5143:H5143" si="141">C$5002+C143</f>
        <v>617</v>
      </c>
      <c r="D5143" s="2013">
        <f t="shared" si="141"/>
        <v>1234</v>
      </c>
      <c r="E5143" s="2013">
        <f t="shared" si="141"/>
        <v>822</v>
      </c>
      <c r="F5143" s="2013">
        <f t="shared" si="141"/>
        <v>822</v>
      </c>
      <c r="G5143" s="2013">
        <f t="shared" si="141"/>
        <v>823</v>
      </c>
      <c r="H5143" s="2013">
        <f t="shared" si="141"/>
        <v>823</v>
      </c>
    </row>
    <row r="5144">
      <c r="B5144" s="2013">
        <v>5142.0</v>
      </c>
      <c r="C5144" s="2013">
        <f t="shared" ref="C5144:H5144" si="142">C$5002+C144</f>
        <v>617</v>
      </c>
      <c r="D5144" s="2013">
        <f t="shared" si="142"/>
        <v>1235</v>
      </c>
      <c r="E5144" s="2013">
        <f t="shared" si="142"/>
        <v>822</v>
      </c>
      <c r="F5144" s="2013">
        <f t="shared" si="142"/>
        <v>822</v>
      </c>
      <c r="G5144" s="2013">
        <f t="shared" si="142"/>
        <v>823</v>
      </c>
      <c r="H5144" s="2013">
        <f t="shared" si="142"/>
        <v>823</v>
      </c>
    </row>
    <row r="5145">
      <c r="B5145" s="2013">
        <v>5143.0</v>
      </c>
      <c r="C5145" s="2013">
        <f t="shared" ref="C5145:H5145" si="143">C$5002+C145</f>
        <v>617</v>
      </c>
      <c r="D5145" s="2013">
        <f t="shared" si="143"/>
        <v>1234</v>
      </c>
      <c r="E5145" s="2013">
        <f t="shared" si="143"/>
        <v>823</v>
      </c>
      <c r="F5145" s="2013">
        <f t="shared" si="143"/>
        <v>823</v>
      </c>
      <c r="G5145" s="2013">
        <f t="shared" si="143"/>
        <v>823</v>
      </c>
      <c r="H5145" s="2013">
        <f t="shared" si="143"/>
        <v>823</v>
      </c>
    </row>
    <row r="5146">
      <c r="B5146" s="2013">
        <v>5144.0</v>
      </c>
      <c r="C5146" s="2013">
        <f t="shared" ref="C5146:H5146" si="144">C$5002+C146</f>
        <v>617</v>
      </c>
      <c r="D5146" s="2013">
        <f t="shared" si="144"/>
        <v>1235</v>
      </c>
      <c r="E5146" s="2013">
        <f t="shared" si="144"/>
        <v>823</v>
      </c>
      <c r="F5146" s="2013">
        <f t="shared" si="144"/>
        <v>823</v>
      </c>
      <c r="G5146" s="2013">
        <f t="shared" si="144"/>
        <v>823</v>
      </c>
      <c r="H5146" s="2013">
        <f t="shared" si="144"/>
        <v>823</v>
      </c>
    </row>
    <row r="5147">
      <c r="B5147" s="2013">
        <v>5145.0</v>
      </c>
      <c r="C5147" s="2013">
        <f t="shared" ref="C5147:H5147" si="145">C$5002+C147</f>
        <v>618</v>
      </c>
      <c r="D5147" s="2013">
        <f t="shared" si="145"/>
        <v>1235</v>
      </c>
      <c r="E5147" s="2013">
        <f t="shared" si="145"/>
        <v>823</v>
      </c>
      <c r="F5147" s="2013">
        <f t="shared" si="145"/>
        <v>823</v>
      </c>
      <c r="G5147" s="2013">
        <f t="shared" si="145"/>
        <v>823</v>
      </c>
      <c r="H5147" s="2013">
        <f t="shared" si="145"/>
        <v>823</v>
      </c>
    </row>
    <row r="5148">
      <c r="B5148" s="2013">
        <v>5146.0</v>
      </c>
      <c r="C5148" s="2013">
        <f t="shared" ref="C5148:H5148" si="146">C$5002+C148</f>
        <v>617</v>
      </c>
      <c r="D5148" s="2013">
        <f t="shared" si="146"/>
        <v>1235</v>
      </c>
      <c r="E5148" s="2013">
        <f t="shared" si="146"/>
        <v>823</v>
      </c>
      <c r="F5148" s="2013">
        <f t="shared" si="146"/>
        <v>823</v>
      </c>
      <c r="G5148" s="2013">
        <f t="shared" si="146"/>
        <v>824</v>
      </c>
      <c r="H5148" s="2013">
        <f t="shared" si="146"/>
        <v>824</v>
      </c>
    </row>
    <row r="5149">
      <c r="B5149" s="2013">
        <v>5147.0</v>
      </c>
      <c r="C5149" s="2013">
        <f t="shared" ref="C5149:H5149" si="147">C$5002+C149</f>
        <v>618</v>
      </c>
      <c r="D5149" s="2013">
        <f t="shared" si="147"/>
        <v>1235</v>
      </c>
      <c r="E5149" s="2013">
        <f t="shared" si="147"/>
        <v>823</v>
      </c>
      <c r="F5149" s="2013">
        <f t="shared" si="147"/>
        <v>823</v>
      </c>
      <c r="G5149" s="2013">
        <f t="shared" si="147"/>
        <v>824</v>
      </c>
      <c r="H5149" s="2013">
        <f t="shared" si="147"/>
        <v>824</v>
      </c>
    </row>
    <row r="5150">
      <c r="B5150" s="2013">
        <v>5148.0</v>
      </c>
      <c r="C5150" s="2013">
        <f t="shared" ref="C5150:H5150" si="148">C$5002+C150</f>
        <v>617</v>
      </c>
      <c r="D5150" s="2013">
        <f t="shared" si="148"/>
        <v>1235</v>
      </c>
      <c r="E5150" s="2013">
        <f t="shared" si="148"/>
        <v>824</v>
      </c>
      <c r="F5150" s="2013">
        <f t="shared" si="148"/>
        <v>824</v>
      </c>
      <c r="G5150" s="2013">
        <f t="shared" si="148"/>
        <v>824</v>
      </c>
      <c r="H5150" s="2013">
        <f t="shared" si="148"/>
        <v>824</v>
      </c>
    </row>
    <row r="5151">
      <c r="B5151" s="2013">
        <v>5149.0</v>
      </c>
      <c r="C5151" s="2013">
        <f t="shared" ref="C5151:H5151" si="149">C$5002+C151</f>
        <v>618</v>
      </c>
      <c r="D5151" s="2013">
        <f t="shared" si="149"/>
        <v>1235</v>
      </c>
      <c r="E5151" s="2013">
        <f t="shared" si="149"/>
        <v>824</v>
      </c>
      <c r="F5151" s="2013">
        <f t="shared" si="149"/>
        <v>824</v>
      </c>
      <c r="G5151" s="2013">
        <f t="shared" si="149"/>
        <v>824</v>
      </c>
      <c r="H5151" s="2013">
        <f t="shared" si="149"/>
        <v>824</v>
      </c>
    </row>
    <row r="5152">
      <c r="B5152" s="2013">
        <v>5150.0</v>
      </c>
      <c r="C5152" s="2013">
        <f t="shared" ref="C5152:H5152" si="150">C$5002+C152</f>
        <v>618</v>
      </c>
      <c r="D5152" s="2013">
        <f t="shared" si="150"/>
        <v>1236</v>
      </c>
      <c r="E5152" s="2013">
        <f t="shared" si="150"/>
        <v>824</v>
      </c>
      <c r="F5152" s="2013">
        <f t="shared" si="150"/>
        <v>824</v>
      </c>
      <c r="G5152" s="2013">
        <f t="shared" si="150"/>
        <v>824</v>
      </c>
      <c r="H5152" s="2013">
        <f t="shared" si="150"/>
        <v>824</v>
      </c>
    </row>
    <row r="5153">
      <c r="B5153" s="2013">
        <v>5151.0</v>
      </c>
      <c r="C5153" s="2013">
        <f t="shared" ref="C5153:H5153" si="151">C$5002+C153</f>
        <v>618</v>
      </c>
      <c r="D5153" s="2013">
        <f t="shared" si="151"/>
        <v>1237</v>
      </c>
      <c r="E5153" s="2013">
        <f t="shared" si="151"/>
        <v>824</v>
      </c>
      <c r="F5153" s="2013">
        <f t="shared" si="151"/>
        <v>824</v>
      </c>
      <c r="G5153" s="2013">
        <f t="shared" si="151"/>
        <v>824</v>
      </c>
      <c r="H5153" s="2013">
        <f t="shared" si="151"/>
        <v>824</v>
      </c>
    </row>
    <row r="5154">
      <c r="B5154" s="2013">
        <v>5152.0</v>
      </c>
      <c r="C5154" s="2013">
        <f t="shared" ref="C5154:H5154" si="152">C$5002+C154</f>
        <v>619</v>
      </c>
      <c r="D5154" s="2013">
        <f t="shared" si="152"/>
        <v>1237</v>
      </c>
      <c r="E5154" s="2013">
        <f t="shared" si="152"/>
        <v>824</v>
      </c>
      <c r="F5154" s="2013">
        <f t="shared" si="152"/>
        <v>824</v>
      </c>
      <c r="G5154" s="2013">
        <f t="shared" si="152"/>
        <v>824</v>
      </c>
      <c r="H5154" s="2013">
        <f t="shared" si="152"/>
        <v>824</v>
      </c>
    </row>
    <row r="5155">
      <c r="B5155" s="2013">
        <v>5153.0</v>
      </c>
      <c r="C5155" s="2013">
        <f t="shared" ref="C5155:H5155" si="153">C$5002+C155</f>
        <v>618</v>
      </c>
      <c r="D5155" s="2013">
        <f t="shared" si="153"/>
        <v>1237</v>
      </c>
      <c r="E5155" s="2013">
        <f t="shared" si="153"/>
        <v>824</v>
      </c>
      <c r="F5155" s="2013">
        <f t="shared" si="153"/>
        <v>824</v>
      </c>
      <c r="G5155" s="2013">
        <f t="shared" si="153"/>
        <v>825</v>
      </c>
      <c r="H5155" s="2013">
        <f t="shared" si="153"/>
        <v>825</v>
      </c>
    </row>
    <row r="5156">
      <c r="B5156" s="2013">
        <v>5154.0</v>
      </c>
      <c r="C5156" s="2013">
        <f t="shared" ref="C5156:H5156" si="154">C$5002+C156</f>
        <v>619</v>
      </c>
      <c r="D5156" s="2013">
        <f t="shared" si="154"/>
        <v>1237</v>
      </c>
      <c r="E5156" s="2013">
        <f t="shared" si="154"/>
        <v>824</v>
      </c>
      <c r="F5156" s="2013">
        <f t="shared" si="154"/>
        <v>824</v>
      </c>
      <c r="G5156" s="2013">
        <f t="shared" si="154"/>
        <v>825</v>
      </c>
      <c r="H5156" s="2013">
        <f t="shared" si="154"/>
        <v>825</v>
      </c>
    </row>
    <row r="5157">
      <c r="B5157" s="2013">
        <v>5155.0</v>
      </c>
      <c r="C5157" s="2013">
        <f t="shared" ref="C5157:H5157" si="155">C$5002+C157</f>
        <v>618</v>
      </c>
      <c r="D5157" s="2013">
        <f t="shared" si="155"/>
        <v>1237</v>
      </c>
      <c r="E5157" s="2013">
        <f t="shared" si="155"/>
        <v>825</v>
      </c>
      <c r="F5157" s="2013">
        <f t="shared" si="155"/>
        <v>825</v>
      </c>
      <c r="G5157" s="2013">
        <f t="shared" si="155"/>
        <v>825</v>
      </c>
      <c r="H5157" s="2013">
        <f t="shared" si="155"/>
        <v>825</v>
      </c>
    </row>
    <row r="5158">
      <c r="B5158" s="2013">
        <v>5156.0</v>
      </c>
      <c r="C5158" s="2013">
        <f t="shared" ref="C5158:H5158" si="156">C$5002+C158</f>
        <v>619</v>
      </c>
      <c r="D5158" s="2013">
        <f t="shared" si="156"/>
        <v>1237</v>
      </c>
      <c r="E5158" s="2013">
        <f t="shared" si="156"/>
        <v>825</v>
      </c>
      <c r="F5158" s="2013">
        <f t="shared" si="156"/>
        <v>825</v>
      </c>
      <c r="G5158" s="2013">
        <f t="shared" si="156"/>
        <v>825</v>
      </c>
      <c r="H5158" s="2013">
        <f t="shared" si="156"/>
        <v>825</v>
      </c>
    </row>
    <row r="5159">
      <c r="B5159" s="2013">
        <v>5157.0</v>
      </c>
      <c r="C5159" s="2013">
        <f t="shared" ref="C5159:H5159" si="157">C$5002+C159</f>
        <v>619</v>
      </c>
      <c r="D5159" s="2013">
        <f t="shared" si="157"/>
        <v>1238</v>
      </c>
      <c r="E5159" s="2013">
        <f t="shared" si="157"/>
        <v>825</v>
      </c>
      <c r="F5159" s="2013">
        <f t="shared" si="157"/>
        <v>825</v>
      </c>
      <c r="G5159" s="2013">
        <f t="shared" si="157"/>
        <v>825</v>
      </c>
      <c r="H5159" s="2013">
        <f t="shared" si="157"/>
        <v>825</v>
      </c>
    </row>
    <row r="5160">
      <c r="B5160" s="2013">
        <v>5158.0</v>
      </c>
      <c r="C5160" s="2013">
        <f t="shared" ref="C5160:H5160" si="158">C$5002+C160</f>
        <v>619</v>
      </c>
      <c r="D5160" s="2013">
        <f t="shared" si="158"/>
        <v>1237</v>
      </c>
      <c r="E5160" s="2013">
        <f t="shared" si="158"/>
        <v>825</v>
      </c>
      <c r="F5160" s="2013">
        <f t="shared" si="158"/>
        <v>825</v>
      </c>
      <c r="G5160" s="2013">
        <f t="shared" si="158"/>
        <v>826</v>
      </c>
      <c r="H5160" s="2013">
        <f t="shared" si="158"/>
        <v>826</v>
      </c>
    </row>
    <row r="5161">
      <c r="B5161" s="2013">
        <v>5159.0</v>
      </c>
      <c r="C5161" s="2013">
        <f t="shared" ref="C5161:H5161" si="159">C$5002+C161</f>
        <v>619</v>
      </c>
      <c r="D5161" s="2013">
        <f t="shared" si="159"/>
        <v>1238</v>
      </c>
      <c r="E5161" s="2013">
        <f t="shared" si="159"/>
        <v>825</v>
      </c>
      <c r="F5161" s="2013">
        <f t="shared" si="159"/>
        <v>825</v>
      </c>
      <c r="G5161" s="2013">
        <f t="shared" si="159"/>
        <v>826</v>
      </c>
      <c r="H5161" s="2013">
        <f t="shared" si="159"/>
        <v>826</v>
      </c>
    </row>
    <row r="5162">
      <c r="B5162" s="2013">
        <v>5160.0</v>
      </c>
      <c r="C5162" s="2013">
        <f t="shared" ref="C5162:H5162" si="160">C$5002+C162</f>
        <v>619</v>
      </c>
      <c r="D5162" s="2013">
        <f t="shared" si="160"/>
        <v>1239</v>
      </c>
      <c r="E5162" s="2013">
        <f t="shared" si="160"/>
        <v>825</v>
      </c>
      <c r="F5162" s="2013">
        <f t="shared" si="160"/>
        <v>825</v>
      </c>
      <c r="G5162" s="2013">
        <f t="shared" si="160"/>
        <v>826</v>
      </c>
      <c r="H5162" s="2013">
        <f t="shared" si="160"/>
        <v>826</v>
      </c>
    </row>
    <row r="5163">
      <c r="B5163" s="2013">
        <v>5161.0</v>
      </c>
      <c r="C5163" s="2013">
        <f t="shared" ref="C5163:H5163" si="161">C$5002+C163</f>
        <v>619</v>
      </c>
      <c r="D5163" s="2013">
        <f t="shared" si="161"/>
        <v>1238</v>
      </c>
      <c r="E5163" s="2013">
        <f t="shared" si="161"/>
        <v>826</v>
      </c>
      <c r="F5163" s="2013">
        <f t="shared" si="161"/>
        <v>826</v>
      </c>
      <c r="G5163" s="2013">
        <f t="shared" si="161"/>
        <v>826</v>
      </c>
      <c r="H5163" s="2013">
        <f t="shared" si="161"/>
        <v>826</v>
      </c>
    </row>
    <row r="5164">
      <c r="B5164" s="2013">
        <v>5162.0</v>
      </c>
      <c r="C5164" s="2013">
        <f t="shared" ref="C5164:H5164" si="162">C$5002+C164</f>
        <v>619</v>
      </c>
      <c r="D5164" s="2013">
        <f t="shared" si="162"/>
        <v>1239</v>
      </c>
      <c r="E5164" s="2013">
        <f t="shared" si="162"/>
        <v>826</v>
      </c>
      <c r="F5164" s="2013">
        <f t="shared" si="162"/>
        <v>826</v>
      </c>
      <c r="G5164" s="2013">
        <f t="shared" si="162"/>
        <v>826</v>
      </c>
      <c r="H5164" s="2013">
        <f t="shared" si="162"/>
        <v>826</v>
      </c>
    </row>
    <row r="5165">
      <c r="B5165" s="2013">
        <v>5163.0</v>
      </c>
      <c r="C5165" s="2013">
        <f t="shared" ref="C5165:H5165" si="163">C$5002+C165</f>
        <v>620</v>
      </c>
      <c r="D5165" s="2013">
        <f t="shared" si="163"/>
        <v>1239</v>
      </c>
      <c r="E5165" s="2013">
        <f t="shared" si="163"/>
        <v>826</v>
      </c>
      <c r="F5165" s="2013">
        <f t="shared" si="163"/>
        <v>826</v>
      </c>
      <c r="G5165" s="2013">
        <f t="shared" si="163"/>
        <v>826</v>
      </c>
      <c r="H5165" s="2013">
        <f t="shared" si="163"/>
        <v>826</v>
      </c>
    </row>
    <row r="5166">
      <c r="B5166" s="2013">
        <v>5164.0</v>
      </c>
      <c r="C5166" s="2013">
        <f t="shared" ref="C5166:H5166" si="164">C$5002+C166</f>
        <v>620</v>
      </c>
      <c r="D5166" s="2013">
        <f t="shared" si="164"/>
        <v>1240</v>
      </c>
      <c r="E5166" s="2013">
        <f t="shared" si="164"/>
        <v>826</v>
      </c>
      <c r="F5166" s="2013">
        <f t="shared" si="164"/>
        <v>826</v>
      </c>
      <c r="G5166" s="2013">
        <f t="shared" si="164"/>
        <v>826</v>
      </c>
      <c r="H5166" s="2013">
        <f t="shared" si="164"/>
        <v>826</v>
      </c>
    </row>
    <row r="5167">
      <c r="B5167" s="2013">
        <v>5165.0</v>
      </c>
      <c r="C5167" s="2013">
        <f t="shared" ref="C5167:H5167" si="165">C$5002+C167</f>
        <v>620</v>
      </c>
      <c r="D5167" s="2013">
        <f t="shared" si="165"/>
        <v>1239</v>
      </c>
      <c r="E5167" s="2013">
        <f t="shared" si="165"/>
        <v>826</v>
      </c>
      <c r="F5167" s="2013">
        <f t="shared" si="165"/>
        <v>826</v>
      </c>
      <c r="G5167" s="2013">
        <f t="shared" si="165"/>
        <v>827</v>
      </c>
      <c r="H5167" s="2013">
        <f t="shared" si="165"/>
        <v>827</v>
      </c>
    </row>
    <row r="5168">
      <c r="B5168" s="2013">
        <v>5166.0</v>
      </c>
      <c r="C5168" s="2013">
        <f t="shared" ref="C5168:H5168" si="166">C$5002+C168</f>
        <v>620</v>
      </c>
      <c r="D5168" s="2013">
        <f t="shared" si="166"/>
        <v>1240</v>
      </c>
      <c r="E5168" s="2013">
        <f t="shared" si="166"/>
        <v>826</v>
      </c>
      <c r="F5168" s="2013">
        <f t="shared" si="166"/>
        <v>826</v>
      </c>
      <c r="G5168" s="2013">
        <f t="shared" si="166"/>
        <v>827</v>
      </c>
      <c r="H5168" s="2013">
        <f t="shared" si="166"/>
        <v>827</v>
      </c>
    </row>
    <row r="5169">
      <c r="B5169" s="2013">
        <v>5167.0</v>
      </c>
      <c r="C5169" s="2013">
        <f t="shared" ref="C5169:H5169" si="167">C$5002+C169</f>
        <v>620</v>
      </c>
      <c r="D5169" s="2013">
        <f t="shared" si="167"/>
        <v>1241</v>
      </c>
      <c r="E5169" s="2013">
        <f t="shared" si="167"/>
        <v>826</v>
      </c>
      <c r="F5169" s="2013">
        <f t="shared" si="167"/>
        <v>826</v>
      </c>
      <c r="G5169" s="2013">
        <f t="shared" si="167"/>
        <v>827</v>
      </c>
      <c r="H5169" s="2013">
        <f t="shared" si="167"/>
        <v>827</v>
      </c>
    </row>
    <row r="5170">
      <c r="B5170" s="2013">
        <v>5168.0</v>
      </c>
      <c r="C5170" s="2013">
        <f t="shared" ref="C5170:H5170" si="168">C$5002+C170</f>
        <v>620</v>
      </c>
      <c r="D5170" s="2013">
        <f t="shared" si="168"/>
        <v>1240</v>
      </c>
      <c r="E5170" s="2013">
        <f t="shared" si="168"/>
        <v>827</v>
      </c>
      <c r="F5170" s="2013">
        <f t="shared" si="168"/>
        <v>827</v>
      </c>
      <c r="G5170" s="2013">
        <f t="shared" si="168"/>
        <v>827</v>
      </c>
      <c r="H5170" s="2013">
        <f t="shared" si="168"/>
        <v>827</v>
      </c>
    </row>
    <row r="5171">
      <c r="B5171" s="2013">
        <v>5169.0</v>
      </c>
      <c r="C5171" s="2013">
        <f t="shared" ref="C5171:H5171" si="169">C$5002+C171</f>
        <v>620</v>
      </c>
      <c r="D5171" s="2013">
        <f t="shared" si="169"/>
        <v>1241</v>
      </c>
      <c r="E5171" s="2013">
        <f t="shared" si="169"/>
        <v>827</v>
      </c>
      <c r="F5171" s="2013">
        <f t="shared" si="169"/>
        <v>827</v>
      </c>
      <c r="G5171" s="2013">
        <f t="shared" si="169"/>
        <v>827</v>
      </c>
      <c r="H5171" s="2013">
        <f t="shared" si="169"/>
        <v>827</v>
      </c>
    </row>
    <row r="5172">
      <c r="B5172" s="2013">
        <v>5170.0</v>
      </c>
      <c r="C5172" s="2013">
        <f t="shared" ref="C5172:H5172" si="170">C$5002+C172</f>
        <v>621</v>
      </c>
      <c r="D5172" s="2013">
        <f t="shared" si="170"/>
        <v>1241</v>
      </c>
      <c r="E5172" s="2013">
        <f t="shared" si="170"/>
        <v>827</v>
      </c>
      <c r="F5172" s="2013">
        <f t="shared" si="170"/>
        <v>827</v>
      </c>
      <c r="G5172" s="2013">
        <f t="shared" si="170"/>
        <v>827</v>
      </c>
      <c r="H5172" s="2013">
        <f t="shared" si="170"/>
        <v>827</v>
      </c>
    </row>
    <row r="5173">
      <c r="B5173" s="2013">
        <v>5171.0</v>
      </c>
      <c r="C5173" s="2013">
        <f t="shared" ref="C5173:H5173" si="171">C$5002+C173</f>
        <v>620</v>
      </c>
      <c r="D5173" s="2013">
        <f t="shared" si="171"/>
        <v>1241</v>
      </c>
      <c r="E5173" s="2013">
        <f t="shared" si="171"/>
        <v>827</v>
      </c>
      <c r="F5173" s="2013">
        <f t="shared" si="171"/>
        <v>827</v>
      </c>
      <c r="G5173" s="2013">
        <f t="shared" si="171"/>
        <v>828</v>
      </c>
      <c r="H5173" s="2013">
        <f t="shared" si="171"/>
        <v>828</v>
      </c>
    </row>
    <row r="5174">
      <c r="B5174" s="2013">
        <v>5172.0</v>
      </c>
      <c r="C5174" s="2013">
        <f t="shared" ref="C5174:H5174" si="172">C$5002+C174</f>
        <v>621</v>
      </c>
      <c r="D5174" s="2013">
        <f t="shared" si="172"/>
        <v>1241</v>
      </c>
      <c r="E5174" s="2013">
        <f t="shared" si="172"/>
        <v>827</v>
      </c>
      <c r="F5174" s="2013">
        <f t="shared" si="172"/>
        <v>827</v>
      </c>
      <c r="G5174" s="2013">
        <f t="shared" si="172"/>
        <v>828</v>
      </c>
      <c r="H5174" s="2013">
        <f t="shared" si="172"/>
        <v>828</v>
      </c>
    </row>
    <row r="5175">
      <c r="B5175" s="2013">
        <v>5173.0</v>
      </c>
      <c r="C5175" s="2013">
        <f t="shared" ref="C5175:H5175" si="173">C$5002+C175</f>
        <v>620</v>
      </c>
      <c r="D5175" s="2013">
        <f t="shared" si="173"/>
        <v>1241</v>
      </c>
      <c r="E5175" s="2013">
        <f t="shared" si="173"/>
        <v>828</v>
      </c>
      <c r="F5175" s="2013">
        <f t="shared" si="173"/>
        <v>828</v>
      </c>
      <c r="G5175" s="2013">
        <f t="shared" si="173"/>
        <v>828</v>
      </c>
      <c r="H5175" s="2013">
        <f t="shared" si="173"/>
        <v>828</v>
      </c>
    </row>
    <row r="5176">
      <c r="B5176" s="2013">
        <v>5174.0</v>
      </c>
      <c r="C5176" s="2013">
        <f t="shared" ref="C5176:H5176" si="174">C$5002+C176</f>
        <v>621</v>
      </c>
      <c r="D5176" s="2013">
        <f t="shared" si="174"/>
        <v>1241</v>
      </c>
      <c r="E5176" s="2013">
        <f t="shared" si="174"/>
        <v>828</v>
      </c>
      <c r="F5176" s="2013">
        <f t="shared" si="174"/>
        <v>828</v>
      </c>
      <c r="G5176" s="2013">
        <f t="shared" si="174"/>
        <v>828</v>
      </c>
      <c r="H5176" s="2013">
        <f t="shared" si="174"/>
        <v>828</v>
      </c>
    </row>
    <row r="5177">
      <c r="B5177" s="2013">
        <v>5175.0</v>
      </c>
      <c r="C5177" s="2013">
        <f t="shared" ref="C5177:H5177" si="175">C$5002+C177</f>
        <v>621</v>
      </c>
      <c r="D5177" s="2013">
        <f t="shared" si="175"/>
        <v>1242</v>
      </c>
      <c r="E5177" s="2013">
        <f t="shared" si="175"/>
        <v>828</v>
      </c>
      <c r="F5177" s="2013">
        <f t="shared" si="175"/>
        <v>828</v>
      </c>
      <c r="G5177" s="2013">
        <f t="shared" si="175"/>
        <v>828</v>
      </c>
      <c r="H5177" s="2013">
        <f t="shared" si="175"/>
        <v>828</v>
      </c>
    </row>
    <row r="5178">
      <c r="B5178" s="2013">
        <v>5176.0</v>
      </c>
      <c r="C5178" s="2013">
        <f t="shared" ref="C5178:H5178" si="176">C$5002+C178</f>
        <v>621</v>
      </c>
      <c r="D5178" s="2013">
        <f t="shared" si="176"/>
        <v>1243</v>
      </c>
      <c r="E5178" s="2013">
        <f t="shared" si="176"/>
        <v>828</v>
      </c>
      <c r="F5178" s="2013">
        <f t="shared" si="176"/>
        <v>828</v>
      </c>
      <c r="G5178" s="2013">
        <f t="shared" si="176"/>
        <v>828</v>
      </c>
      <c r="H5178" s="2013">
        <f t="shared" si="176"/>
        <v>828</v>
      </c>
    </row>
    <row r="5179">
      <c r="B5179" s="2013">
        <v>5177.0</v>
      </c>
      <c r="C5179" s="2013">
        <f t="shared" ref="C5179:H5179" si="177">C$5002+C179</f>
        <v>622</v>
      </c>
      <c r="D5179" s="2013">
        <f t="shared" si="177"/>
        <v>1243</v>
      </c>
      <c r="E5179" s="2013">
        <f t="shared" si="177"/>
        <v>828</v>
      </c>
      <c r="F5179" s="2013">
        <f t="shared" si="177"/>
        <v>828</v>
      </c>
      <c r="G5179" s="2013">
        <f t="shared" si="177"/>
        <v>828</v>
      </c>
      <c r="H5179" s="2013">
        <f t="shared" si="177"/>
        <v>828</v>
      </c>
    </row>
    <row r="5180">
      <c r="B5180" s="2013">
        <v>5178.0</v>
      </c>
      <c r="C5180" s="2013">
        <f t="shared" ref="C5180:H5180" si="178">C$5002+C180</f>
        <v>621</v>
      </c>
      <c r="D5180" s="2013">
        <f t="shared" si="178"/>
        <v>1243</v>
      </c>
      <c r="E5180" s="2013">
        <f t="shared" si="178"/>
        <v>828</v>
      </c>
      <c r="F5180" s="2013">
        <f t="shared" si="178"/>
        <v>828</v>
      </c>
      <c r="G5180" s="2013">
        <f t="shared" si="178"/>
        <v>829</v>
      </c>
      <c r="H5180" s="2013">
        <f t="shared" si="178"/>
        <v>829</v>
      </c>
    </row>
    <row r="5181">
      <c r="B5181" s="2013">
        <v>5179.0</v>
      </c>
      <c r="C5181" s="2013">
        <f t="shared" ref="C5181:H5181" si="179">C$5002+C181</f>
        <v>622</v>
      </c>
      <c r="D5181" s="2013">
        <f t="shared" si="179"/>
        <v>1243</v>
      </c>
      <c r="E5181" s="2013">
        <f t="shared" si="179"/>
        <v>828</v>
      </c>
      <c r="F5181" s="2013">
        <f t="shared" si="179"/>
        <v>828</v>
      </c>
      <c r="G5181" s="2013">
        <f t="shared" si="179"/>
        <v>829</v>
      </c>
      <c r="H5181" s="2013">
        <f t="shared" si="179"/>
        <v>829</v>
      </c>
    </row>
    <row r="5182">
      <c r="B5182" s="2013">
        <v>5180.0</v>
      </c>
      <c r="C5182" s="2013">
        <f t="shared" ref="C5182:H5182" si="180">C$5002+C182</f>
        <v>621</v>
      </c>
      <c r="D5182" s="2013">
        <f t="shared" si="180"/>
        <v>1243</v>
      </c>
      <c r="E5182" s="2013">
        <f t="shared" si="180"/>
        <v>829</v>
      </c>
      <c r="F5182" s="2013">
        <f t="shared" si="180"/>
        <v>829</v>
      </c>
      <c r="G5182" s="2013">
        <f t="shared" si="180"/>
        <v>829</v>
      </c>
      <c r="H5182" s="2013">
        <f t="shared" si="180"/>
        <v>829</v>
      </c>
    </row>
    <row r="5183">
      <c r="B5183" s="2013">
        <v>5181.0</v>
      </c>
      <c r="C5183" s="2013">
        <f t="shared" ref="C5183:H5183" si="181">C$5002+C183</f>
        <v>622</v>
      </c>
      <c r="D5183" s="2013">
        <f t="shared" si="181"/>
        <v>1243</v>
      </c>
      <c r="E5183" s="2013">
        <f t="shared" si="181"/>
        <v>829</v>
      </c>
      <c r="F5183" s="2013">
        <f t="shared" si="181"/>
        <v>829</v>
      </c>
      <c r="G5183" s="2013">
        <f t="shared" si="181"/>
        <v>829</v>
      </c>
      <c r="H5183" s="2013">
        <f t="shared" si="181"/>
        <v>829</v>
      </c>
    </row>
    <row r="5184">
      <c r="B5184" s="2013">
        <v>5182.0</v>
      </c>
      <c r="C5184" s="2013">
        <f t="shared" ref="C5184:H5184" si="182">C$5002+C184</f>
        <v>622</v>
      </c>
      <c r="D5184" s="2013">
        <f t="shared" si="182"/>
        <v>1244</v>
      </c>
      <c r="E5184" s="2013">
        <f t="shared" si="182"/>
        <v>829</v>
      </c>
      <c r="F5184" s="2013">
        <f t="shared" si="182"/>
        <v>829</v>
      </c>
      <c r="G5184" s="2013">
        <f t="shared" si="182"/>
        <v>829</v>
      </c>
      <c r="H5184" s="2013">
        <f t="shared" si="182"/>
        <v>829</v>
      </c>
    </row>
    <row r="5185">
      <c r="B5185" s="2013">
        <v>5183.0</v>
      </c>
      <c r="C5185" s="2013">
        <f t="shared" ref="C5185:H5185" si="183">C$5002+C185</f>
        <v>622</v>
      </c>
      <c r="D5185" s="2013">
        <f t="shared" si="183"/>
        <v>1243</v>
      </c>
      <c r="E5185" s="2013">
        <f t="shared" si="183"/>
        <v>829</v>
      </c>
      <c r="F5185" s="2013">
        <f t="shared" si="183"/>
        <v>829</v>
      </c>
      <c r="G5185" s="2013">
        <f t="shared" si="183"/>
        <v>830</v>
      </c>
      <c r="H5185" s="2013">
        <f t="shared" si="183"/>
        <v>830</v>
      </c>
    </row>
    <row r="5186">
      <c r="B5186" s="2013">
        <v>5184.0</v>
      </c>
      <c r="C5186" s="2013">
        <f t="shared" ref="C5186:H5186" si="184">C$5002+C186</f>
        <v>622</v>
      </c>
      <c r="D5186" s="2013">
        <f t="shared" si="184"/>
        <v>1244</v>
      </c>
      <c r="E5186" s="2013">
        <f t="shared" si="184"/>
        <v>829</v>
      </c>
      <c r="F5186" s="2013">
        <f t="shared" si="184"/>
        <v>829</v>
      </c>
      <c r="G5186" s="2013">
        <f t="shared" si="184"/>
        <v>830</v>
      </c>
      <c r="H5186" s="2013">
        <f t="shared" si="184"/>
        <v>830</v>
      </c>
    </row>
    <row r="5187">
      <c r="B5187" s="2013">
        <v>5185.0</v>
      </c>
      <c r="C5187" s="2013">
        <f t="shared" ref="C5187:H5187" si="185">C$5002+C187</f>
        <v>622</v>
      </c>
      <c r="D5187" s="2013">
        <f t="shared" si="185"/>
        <v>1245</v>
      </c>
      <c r="E5187" s="2013">
        <f t="shared" si="185"/>
        <v>829</v>
      </c>
      <c r="F5187" s="2013">
        <f t="shared" si="185"/>
        <v>829</v>
      </c>
      <c r="G5187" s="2013">
        <f t="shared" si="185"/>
        <v>830</v>
      </c>
      <c r="H5187" s="2013">
        <f t="shared" si="185"/>
        <v>830</v>
      </c>
    </row>
    <row r="5188">
      <c r="B5188" s="2013">
        <v>5186.0</v>
      </c>
      <c r="C5188" s="2013">
        <f t="shared" ref="C5188:H5188" si="186">C$5002+C188</f>
        <v>622</v>
      </c>
      <c r="D5188" s="2013">
        <f t="shared" si="186"/>
        <v>1244</v>
      </c>
      <c r="E5188" s="2013">
        <f t="shared" si="186"/>
        <v>830</v>
      </c>
      <c r="F5188" s="2013">
        <f t="shared" si="186"/>
        <v>830</v>
      </c>
      <c r="G5188" s="2013">
        <f t="shared" si="186"/>
        <v>830</v>
      </c>
      <c r="H5188" s="2013">
        <f t="shared" si="186"/>
        <v>830</v>
      </c>
    </row>
    <row r="5189">
      <c r="B5189" s="2013">
        <v>5187.0</v>
      </c>
      <c r="C5189" s="2013">
        <f t="shared" ref="C5189:H5189" si="187">C$5002+C189</f>
        <v>622</v>
      </c>
      <c r="D5189" s="2013">
        <f t="shared" si="187"/>
        <v>1245</v>
      </c>
      <c r="E5189" s="2013">
        <f t="shared" si="187"/>
        <v>830</v>
      </c>
      <c r="F5189" s="2013">
        <f t="shared" si="187"/>
        <v>830</v>
      </c>
      <c r="G5189" s="2013">
        <f t="shared" si="187"/>
        <v>830</v>
      </c>
      <c r="H5189" s="2013">
        <f t="shared" si="187"/>
        <v>830</v>
      </c>
    </row>
    <row r="5190">
      <c r="B5190" s="2013">
        <v>5188.0</v>
      </c>
      <c r="C5190" s="2013">
        <f t="shared" ref="C5190:H5190" si="188">C$5002+C190</f>
        <v>623</v>
      </c>
      <c r="D5190" s="2013">
        <f t="shared" si="188"/>
        <v>1245</v>
      </c>
      <c r="E5190" s="2013">
        <f t="shared" si="188"/>
        <v>830</v>
      </c>
      <c r="F5190" s="2013">
        <f t="shared" si="188"/>
        <v>830</v>
      </c>
      <c r="G5190" s="2013">
        <f t="shared" si="188"/>
        <v>830</v>
      </c>
      <c r="H5190" s="2013">
        <f t="shared" si="188"/>
        <v>830</v>
      </c>
    </row>
    <row r="5191">
      <c r="B5191" s="2013">
        <v>5189.0</v>
      </c>
      <c r="C5191" s="2013">
        <f t="shared" ref="C5191:H5191" si="189">C$5002+C191</f>
        <v>623</v>
      </c>
      <c r="D5191" s="2013">
        <f t="shared" si="189"/>
        <v>1246</v>
      </c>
      <c r="E5191" s="2013">
        <f t="shared" si="189"/>
        <v>830</v>
      </c>
      <c r="F5191" s="2013">
        <f t="shared" si="189"/>
        <v>830</v>
      </c>
      <c r="G5191" s="2013">
        <f t="shared" si="189"/>
        <v>830</v>
      </c>
      <c r="H5191" s="2013">
        <f t="shared" si="189"/>
        <v>830</v>
      </c>
    </row>
    <row r="5192">
      <c r="B5192" s="2013">
        <v>5190.0</v>
      </c>
      <c r="C5192" s="2013">
        <f t="shared" ref="C5192:H5192" si="190">C$5002+C192</f>
        <v>623</v>
      </c>
      <c r="D5192" s="2013">
        <f t="shared" si="190"/>
        <v>1245</v>
      </c>
      <c r="E5192" s="2013">
        <f t="shared" si="190"/>
        <v>830</v>
      </c>
      <c r="F5192" s="2013">
        <f t="shared" si="190"/>
        <v>830</v>
      </c>
      <c r="G5192" s="2013">
        <f t="shared" si="190"/>
        <v>831</v>
      </c>
      <c r="H5192" s="2013">
        <f t="shared" si="190"/>
        <v>831</v>
      </c>
    </row>
    <row r="5193">
      <c r="B5193" s="2013">
        <v>5191.0</v>
      </c>
      <c r="C5193" s="2013">
        <f t="shared" ref="C5193:H5193" si="191">C$5002+C193</f>
        <v>623</v>
      </c>
      <c r="D5193" s="2013">
        <f t="shared" si="191"/>
        <v>1246</v>
      </c>
      <c r="E5193" s="2013">
        <f t="shared" si="191"/>
        <v>830</v>
      </c>
      <c r="F5193" s="2013">
        <f t="shared" si="191"/>
        <v>830</v>
      </c>
      <c r="G5193" s="2013">
        <f t="shared" si="191"/>
        <v>831</v>
      </c>
      <c r="H5193" s="2013">
        <f t="shared" si="191"/>
        <v>831</v>
      </c>
    </row>
    <row r="5194">
      <c r="B5194" s="2013">
        <v>5192.0</v>
      </c>
      <c r="C5194" s="2013">
        <f t="shared" ref="C5194:H5194" si="192">C$5002+C194</f>
        <v>623</v>
      </c>
      <c r="D5194" s="2013">
        <f t="shared" si="192"/>
        <v>1247</v>
      </c>
      <c r="E5194" s="2013">
        <f t="shared" si="192"/>
        <v>830</v>
      </c>
      <c r="F5194" s="2013">
        <f t="shared" si="192"/>
        <v>830</v>
      </c>
      <c r="G5194" s="2013">
        <f t="shared" si="192"/>
        <v>831</v>
      </c>
      <c r="H5194" s="2013">
        <f t="shared" si="192"/>
        <v>831</v>
      </c>
    </row>
    <row r="5195">
      <c r="B5195" s="2013">
        <v>5193.0</v>
      </c>
      <c r="C5195" s="2013">
        <f t="shared" ref="C5195:H5195" si="193">C$5002+C195</f>
        <v>623</v>
      </c>
      <c r="D5195" s="2013">
        <f t="shared" si="193"/>
        <v>1246</v>
      </c>
      <c r="E5195" s="2013">
        <f t="shared" si="193"/>
        <v>831</v>
      </c>
      <c r="F5195" s="2013">
        <f t="shared" si="193"/>
        <v>831</v>
      </c>
      <c r="G5195" s="2013">
        <f t="shared" si="193"/>
        <v>831</v>
      </c>
      <c r="H5195" s="2013">
        <f t="shared" si="193"/>
        <v>831</v>
      </c>
    </row>
    <row r="5196">
      <c r="B5196" s="2013">
        <v>5194.0</v>
      </c>
      <c r="C5196" s="2013">
        <f t="shared" ref="C5196:H5196" si="194">C$5002+C196</f>
        <v>623</v>
      </c>
      <c r="D5196" s="2013">
        <f t="shared" si="194"/>
        <v>1247</v>
      </c>
      <c r="E5196" s="2013">
        <f t="shared" si="194"/>
        <v>831</v>
      </c>
      <c r="F5196" s="2013">
        <f t="shared" si="194"/>
        <v>831</v>
      </c>
      <c r="G5196" s="2013">
        <f t="shared" si="194"/>
        <v>831</v>
      </c>
      <c r="H5196" s="2013">
        <f t="shared" si="194"/>
        <v>831</v>
      </c>
    </row>
    <row r="5197">
      <c r="B5197" s="2013">
        <v>5195.0</v>
      </c>
      <c r="C5197" s="2013">
        <f t="shared" ref="C5197:H5197" si="195">C$5002+C197</f>
        <v>624</v>
      </c>
      <c r="D5197" s="2013">
        <f t="shared" si="195"/>
        <v>1247</v>
      </c>
      <c r="E5197" s="2013">
        <f t="shared" si="195"/>
        <v>831</v>
      </c>
      <c r="F5197" s="2013">
        <f t="shared" si="195"/>
        <v>831</v>
      </c>
      <c r="G5197" s="2013">
        <f t="shared" si="195"/>
        <v>831</v>
      </c>
      <c r="H5197" s="2013">
        <f t="shared" si="195"/>
        <v>831</v>
      </c>
    </row>
    <row r="5198">
      <c r="B5198" s="2013">
        <v>5196.0</v>
      </c>
      <c r="C5198" s="2013">
        <f t="shared" ref="C5198:H5198" si="196">C$5002+C198</f>
        <v>623</v>
      </c>
      <c r="D5198" s="2013">
        <f t="shared" si="196"/>
        <v>1247</v>
      </c>
      <c r="E5198" s="2013">
        <f t="shared" si="196"/>
        <v>831</v>
      </c>
      <c r="F5198" s="2013">
        <f t="shared" si="196"/>
        <v>831</v>
      </c>
      <c r="G5198" s="2013">
        <f t="shared" si="196"/>
        <v>832</v>
      </c>
      <c r="H5198" s="2013">
        <f t="shared" si="196"/>
        <v>832</v>
      </c>
    </row>
    <row r="5199">
      <c r="B5199" s="2013">
        <v>5197.0</v>
      </c>
      <c r="C5199" s="2013">
        <f t="shared" ref="C5199:H5199" si="197">C$5002+C199</f>
        <v>624</v>
      </c>
      <c r="D5199" s="2013">
        <f t="shared" si="197"/>
        <v>1247</v>
      </c>
      <c r="E5199" s="2013">
        <f t="shared" si="197"/>
        <v>831</v>
      </c>
      <c r="F5199" s="2013">
        <f t="shared" si="197"/>
        <v>831</v>
      </c>
      <c r="G5199" s="2013">
        <f t="shared" si="197"/>
        <v>832</v>
      </c>
      <c r="H5199" s="2013">
        <f t="shared" si="197"/>
        <v>832</v>
      </c>
    </row>
    <row r="5200">
      <c r="B5200" s="2013">
        <v>5198.0</v>
      </c>
      <c r="C5200" s="2013">
        <f t="shared" ref="C5200:H5200" si="198">C$5002+C200</f>
        <v>623</v>
      </c>
      <c r="D5200" s="2013">
        <f t="shared" si="198"/>
        <v>1247</v>
      </c>
      <c r="E5200" s="2013">
        <f t="shared" si="198"/>
        <v>832</v>
      </c>
      <c r="F5200" s="2013">
        <f t="shared" si="198"/>
        <v>832</v>
      </c>
      <c r="G5200" s="2013">
        <f t="shared" si="198"/>
        <v>832</v>
      </c>
      <c r="H5200" s="2013">
        <f t="shared" si="198"/>
        <v>832</v>
      </c>
    </row>
    <row r="5201">
      <c r="B5201" s="2013">
        <v>5199.0</v>
      </c>
      <c r="C5201" s="2013">
        <f t="shared" ref="C5201:H5201" si="199">C$5002+C201</f>
        <v>624</v>
      </c>
      <c r="D5201" s="2013">
        <f t="shared" si="199"/>
        <v>1247</v>
      </c>
      <c r="E5201" s="2013">
        <f t="shared" si="199"/>
        <v>832</v>
      </c>
      <c r="F5201" s="2013">
        <f t="shared" si="199"/>
        <v>832</v>
      </c>
      <c r="G5201" s="2013">
        <f t="shared" si="199"/>
        <v>832</v>
      </c>
      <c r="H5201" s="2013">
        <f t="shared" si="199"/>
        <v>832</v>
      </c>
    </row>
    <row r="5202">
      <c r="B5202" s="2013">
        <v>5200.0</v>
      </c>
      <c r="C5202" s="2013">
        <f t="shared" ref="C5202:H5202" si="200">C$5002+C202</f>
        <v>624</v>
      </c>
      <c r="D5202" s="2013">
        <f t="shared" si="200"/>
        <v>1248</v>
      </c>
      <c r="E5202" s="2013">
        <f t="shared" si="200"/>
        <v>832</v>
      </c>
      <c r="F5202" s="2013">
        <f t="shared" si="200"/>
        <v>832</v>
      </c>
      <c r="G5202" s="2013">
        <f t="shared" si="200"/>
        <v>832</v>
      </c>
      <c r="H5202" s="2013">
        <f t="shared" si="200"/>
        <v>832</v>
      </c>
    </row>
    <row r="5203">
      <c r="B5203" s="2013">
        <v>5201.0</v>
      </c>
      <c r="C5203" s="2013">
        <f t="shared" ref="C5203:H5203" si="201">C$5002+C203</f>
        <v>624</v>
      </c>
      <c r="D5203" s="2013">
        <f t="shared" si="201"/>
        <v>1249</v>
      </c>
      <c r="E5203" s="2013">
        <f t="shared" si="201"/>
        <v>832</v>
      </c>
      <c r="F5203" s="2013">
        <f t="shared" si="201"/>
        <v>832</v>
      </c>
      <c r="G5203" s="2013">
        <f t="shared" si="201"/>
        <v>832</v>
      </c>
      <c r="H5203" s="2013">
        <f t="shared" si="201"/>
        <v>832</v>
      </c>
    </row>
    <row r="5204">
      <c r="B5204" s="2013">
        <v>5202.0</v>
      </c>
      <c r="C5204" s="2013">
        <f t="shared" ref="C5204:H5204" si="202">C$5002+C204</f>
        <v>625</v>
      </c>
      <c r="D5204" s="2013">
        <f t="shared" si="202"/>
        <v>1249</v>
      </c>
      <c r="E5204" s="2013">
        <f t="shared" si="202"/>
        <v>832</v>
      </c>
      <c r="F5204" s="2013">
        <f t="shared" si="202"/>
        <v>832</v>
      </c>
      <c r="G5204" s="2013">
        <f t="shared" si="202"/>
        <v>832</v>
      </c>
      <c r="H5204" s="2013">
        <f t="shared" si="202"/>
        <v>832</v>
      </c>
    </row>
    <row r="5205">
      <c r="B5205" s="2013">
        <v>5203.0</v>
      </c>
      <c r="C5205" s="2013">
        <f t="shared" ref="C5205:H5205" si="203">C$5002+C205</f>
        <v>624</v>
      </c>
      <c r="D5205" s="2013">
        <f t="shared" si="203"/>
        <v>1249</v>
      </c>
      <c r="E5205" s="2013">
        <f t="shared" si="203"/>
        <v>832</v>
      </c>
      <c r="F5205" s="2013">
        <f t="shared" si="203"/>
        <v>832</v>
      </c>
      <c r="G5205" s="2013">
        <f t="shared" si="203"/>
        <v>833</v>
      </c>
      <c r="H5205" s="2013">
        <f t="shared" si="203"/>
        <v>833</v>
      </c>
    </row>
    <row r="5206">
      <c r="B5206" s="2013">
        <v>5204.0</v>
      </c>
      <c r="C5206" s="2013">
        <f t="shared" ref="C5206:H5206" si="204">C$5002+C206</f>
        <v>625</v>
      </c>
      <c r="D5206" s="2013">
        <f t="shared" si="204"/>
        <v>1249</v>
      </c>
      <c r="E5206" s="2013">
        <f t="shared" si="204"/>
        <v>832</v>
      </c>
      <c r="F5206" s="2013">
        <f t="shared" si="204"/>
        <v>832</v>
      </c>
      <c r="G5206" s="2013">
        <f t="shared" si="204"/>
        <v>833</v>
      </c>
      <c r="H5206" s="2013">
        <f t="shared" si="204"/>
        <v>833</v>
      </c>
    </row>
    <row r="5207">
      <c r="B5207" s="2013">
        <v>5205.0</v>
      </c>
      <c r="C5207" s="2013">
        <f t="shared" ref="C5207:H5207" si="205">C$5002+C207</f>
        <v>624</v>
      </c>
      <c r="D5207" s="2013">
        <f t="shared" si="205"/>
        <v>1249</v>
      </c>
      <c r="E5207" s="2013">
        <f t="shared" si="205"/>
        <v>833</v>
      </c>
      <c r="F5207" s="2013">
        <f t="shared" si="205"/>
        <v>833</v>
      </c>
      <c r="G5207" s="2013">
        <f t="shared" si="205"/>
        <v>833</v>
      </c>
      <c r="H5207" s="2013">
        <f t="shared" si="205"/>
        <v>833</v>
      </c>
    </row>
    <row r="5208">
      <c r="B5208" s="2013">
        <v>5206.0</v>
      </c>
      <c r="C5208" s="2013">
        <f t="shared" ref="C5208:H5208" si="206">C$5002+C208</f>
        <v>625</v>
      </c>
      <c r="D5208" s="2013">
        <f t="shared" si="206"/>
        <v>1249</v>
      </c>
      <c r="E5208" s="2013">
        <f t="shared" si="206"/>
        <v>833</v>
      </c>
      <c r="F5208" s="2013">
        <f t="shared" si="206"/>
        <v>833</v>
      </c>
      <c r="G5208" s="2013">
        <f t="shared" si="206"/>
        <v>833</v>
      </c>
      <c r="H5208" s="2013">
        <f t="shared" si="206"/>
        <v>833</v>
      </c>
    </row>
    <row r="5209">
      <c r="B5209" s="2013">
        <v>5207.0</v>
      </c>
      <c r="C5209" s="2013">
        <f t="shared" ref="C5209:H5209" si="207">C$5002+C209</f>
        <v>625</v>
      </c>
      <c r="D5209" s="2013">
        <f t="shared" si="207"/>
        <v>1250</v>
      </c>
      <c r="E5209" s="2013">
        <f t="shared" si="207"/>
        <v>833</v>
      </c>
      <c r="F5209" s="2013">
        <f t="shared" si="207"/>
        <v>833</v>
      </c>
      <c r="G5209" s="2013">
        <f t="shared" si="207"/>
        <v>833</v>
      </c>
      <c r="H5209" s="2013">
        <f t="shared" si="207"/>
        <v>833</v>
      </c>
    </row>
    <row r="5210">
      <c r="B5210" s="2013">
        <v>5208.0</v>
      </c>
      <c r="C5210" s="2013">
        <f t="shared" ref="C5210:H5210" si="208">C$5002+C210</f>
        <v>625</v>
      </c>
      <c r="D5210" s="2013">
        <f t="shared" si="208"/>
        <v>1249</v>
      </c>
      <c r="E5210" s="2013">
        <f t="shared" si="208"/>
        <v>833</v>
      </c>
      <c r="F5210" s="2013">
        <f t="shared" si="208"/>
        <v>833</v>
      </c>
      <c r="G5210" s="2013">
        <f t="shared" si="208"/>
        <v>834</v>
      </c>
      <c r="H5210" s="2013">
        <f t="shared" si="208"/>
        <v>834</v>
      </c>
    </row>
    <row r="5211">
      <c r="B5211" s="2013">
        <v>5209.0</v>
      </c>
      <c r="C5211" s="2013">
        <f t="shared" ref="C5211:H5211" si="209">C$5002+C211</f>
        <v>625</v>
      </c>
      <c r="D5211" s="2013">
        <f t="shared" si="209"/>
        <v>1250</v>
      </c>
      <c r="E5211" s="2013">
        <f t="shared" si="209"/>
        <v>833</v>
      </c>
      <c r="F5211" s="2013">
        <f t="shared" si="209"/>
        <v>833</v>
      </c>
      <c r="G5211" s="2013">
        <f t="shared" si="209"/>
        <v>834</v>
      </c>
      <c r="H5211" s="2013">
        <f t="shared" si="209"/>
        <v>834</v>
      </c>
    </row>
    <row r="5212">
      <c r="B5212" s="2013">
        <v>5210.0</v>
      </c>
      <c r="C5212" s="2013">
        <f t="shared" ref="C5212:H5212" si="210">C$5002+C212</f>
        <v>625</v>
      </c>
      <c r="D5212" s="2013">
        <f t="shared" si="210"/>
        <v>1251</v>
      </c>
      <c r="E5212" s="2013">
        <f t="shared" si="210"/>
        <v>833</v>
      </c>
      <c r="F5212" s="2013">
        <f t="shared" si="210"/>
        <v>833</v>
      </c>
      <c r="G5212" s="2013">
        <f t="shared" si="210"/>
        <v>834</v>
      </c>
      <c r="H5212" s="2013">
        <f t="shared" si="210"/>
        <v>834</v>
      </c>
    </row>
    <row r="5213">
      <c r="B5213" s="2013">
        <v>5211.0</v>
      </c>
      <c r="C5213" s="2013">
        <f t="shared" ref="C5213:H5213" si="211">C$5002+C213</f>
        <v>625</v>
      </c>
      <c r="D5213" s="2013">
        <f t="shared" si="211"/>
        <v>1250</v>
      </c>
      <c r="E5213" s="2013">
        <f t="shared" si="211"/>
        <v>834</v>
      </c>
      <c r="F5213" s="2013">
        <f t="shared" si="211"/>
        <v>834</v>
      </c>
      <c r="G5213" s="2013">
        <f t="shared" si="211"/>
        <v>834</v>
      </c>
      <c r="H5213" s="2013">
        <f t="shared" si="211"/>
        <v>834</v>
      </c>
    </row>
    <row r="5214">
      <c r="B5214" s="2013">
        <v>5212.0</v>
      </c>
      <c r="C5214" s="2013">
        <f t="shared" ref="C5214:H5214" si="212">C$5002+C214</f>
        <v>625</v>
      </c>
      <c r="D5214" s="2013">
        <f t="shared" si="212"/>
        <v>1251</v>
      </c>
      <c r="E5214" s="2013">
        <f t="shared" si="212"/>
        <v>834</v>
      </c>
      <c r="F5214" s="2013">
        <f t="shared" si="212"/>
        <v>834</v>
      </c>
      <c r="G5214" s="2013">
        <f t="shared" si="212"/>
        <v>834</v>
      </c>
      <c r="H5214" s="2013">
        <f t="shared" si="212"/>
        <v>834</v>
      </c>
    </row>
    <row r="5215">
      <c r="B5215" s="2013">
        <v>5213.0</v>
      </c>
      <c r="C5215" s="2013">
        <f t="shared" ref="C5215:H5215" si="213">C$5002+C215</f>
        <v>626</v>
      </c>
      <c r="D5215" s="2013">
        <f t="shared" si="213"/>
        <v>1251</v>
      </c>
      <c r="E5215" s="2013">
        <f t="shared" si="213"/>
        <v>834</v>
      </c>
      <c r="F5215" s="2013">
        <f t="shared" si="213"/>
        <v>834</v>
      </c>
      <c r="G5215" s="2013">
        <f t="shared" si="213"/>
        <v>834</v>
      </c>
      <c r="H5215" s="2013">
        <f t="shared" si="213"/>
        <v>834</v>
      </c>
    </row>
    <row r="5216">
      <c r="B5216" s="2013">
        <v>5214.0</v>
      </c>
      <c r="C5216" s="2013">
        <f t="shared" ref="C5216:H5216" si="214">C$5002+C216</f>
        <v>626</v>
      </c>
      <c r="D5216" s="2013">
        <f t="shared" si="214"/>
        <v>1252</v>
      </c>
      <c r="E5216" s="2013">
        <f t="shared" si="214"/>
        <v>834</v>
      </c>
      <c r="F5216" s="2013">
        <f t="shared" si="214"/>
        <v>834</v>
      </c>
      <c r="G5216" s="2013">
        <f t="shared" si="214"/>
        <v>834</v>
      </c>
      <c r="H5216" s="2013">
        <f t="shared" si="214"/>
        <v>834</v>
      </c>
    </row>
    <row r="5217">
      <c r="B5217" s="2013">
        <v>5215.0</v>
      </c>
      <c r="C5217" s="2013">
        <f t="shared" ref="C5217:H5217" si="215">C$5002+C217</f>
        <v>626</v>
      </c>
      <c r="D5217" s="2013">
        <f t="shared" si="215"/>
        <v>1251</v>
      </c>
      <c r="E5217" s="2013">
        <f t="shared" si="215"/>
        <v>834</v>
      </c>
      <c r="F5217" s="2013">
        <f t="shared" si="215"/>
        <v>834</v>
      </c>
      <c r="G5217" s="2013">
        <f t="shared" si="215"/>
        <v>835</v>
      </c>
      <c r="H5217" s="2013">
        <f t="shared" si="215"/>
        <v>835</v>
      </c>
    </row>
    <row r="5218">
      <c r="B5218" s="2013">
        <v>5216.0</v>
      </c>
      <c r="C5218" s="2013">
        <f t="shared" ref="C5218:H5218" si="216">C$5002+C218</f>
        <v>626</v>
      </c>
      <c r="D5218" s="2013">
        <f t="shared" si="216"/>
        <v>1252</v>
      </c>
      <c r="E5218" s="2013">
        <f t="shared" si="216"/>
        <v>834</v>
      </c>
      <c r="F5218" s="2013">
        <f t="shared" si="216"/>
        <v>834</v>
      </c>
      <c r="G5218" s="2013">
        <f t="shared" si="216"/>
        <v>835</v>
      </c>
      <c r="H5218" s="2013">
        <f t="shared" si="216"/>
        <v>835</v>
      </c>
    </row>
    <row r="5219">
      <c r="B5219" s="2013">
        <v>5217.0</v>
      </c>
      <c r="C5219" s="2013">
        <f t="shared" ref="C5219:H5219" si="217">C$5002+C219</f>
        <v>626</v>
      </c>
      <c r="D5219" s="2013">
        <f t="shared" si="217"/>
        <v>1253</v>
      </c>
      <c r="E5219" s="2013">
        <f t="shared" si="217"/>
        <v>834</v>
      </c>
      <c r="F5219" s="2013">
        <f t="shared" si="217"/>
        <v>834</v>
      </c>
      <c r="G5219" s="2013">
        <f t="shared" si="217"/>
        <v>835</v>
      </c>
      <c r="H5219" s="2013">
        <f t="shared" si="217"/>
        <v>835</v>
      </c>
    </row>
    <row r="5220">
      <c r="B5220" s="2013">
        <v>5218.0</v>
      </c>
      <c r="C5220" s="2013">
        <f t="shared" ref="C5220:H5220" si="218">C$5002+C220</f>
        <v>626</v>
      </c>
      <c r="D5220" s="2013">
        <f t="shared" si="218"/>
        <v>1252</v>
      </c>
      <c r="E5220" s="2013">
        <f t="shared" si="218"/>
        <v>835</v>
      </c>
      <c r="F5220" s="2013">
        <f t="shared" si="218"/>
        <v>835</v>
      </c>
      <c r="G5220" s="2013">
        <f t="shared" si="218"/>
        <v>835</v>
      </c>
      <c r="H5220" s="2013">
        <f t="shared" si="218"/>
        <v>835</v>
      </c>
    </row>
    <row r="5221">
      <c r="B5221" s="2013">
        <v>5219.0</v>
      </c>
      <c r="C5221" s="2013">
        <f t="shared" ref="C5221:H5221" si="219">C$5002+C221</f>
        <v>626</v>
      </c>
      <c r="D5221" s="2013">
        <f t="shared" si="219"/>
        <v>1253</v>
      </c>
      <c r="E5221" s="2013">
        <f t="shared" si="219"/>
        <v>835</v>
      </c>
      <c r="F5221" s="2013">
        <f t="shared" si="219"/>
        <v>835</v>
      </c>
      <c r="G5221" s="2013">
        <f t="shared" si="219"/>
        <v>835</v>
      </c>
      <c r="H5221" s="2013">
        <f t="shared" si="219"/>
        <v>835</v>
      </c>
    </row>
    <row r="5222">
      <c r="B5222" s="2013">
        <v>5220.0</v>
      </c>
      <c r="C5222" s="2013">
        <f t="shared" ref="C5222:H5222" si="220">C$5002+C222</f>
        <v>627</v>
      </c>
      <c r="D5222" s="2013">
        <f t="shared" si="220"/>
        <v>1253</v>
      </c>
      <c r="E5222" s="2013">
        <f t="shared" si="220"/>
        <v>835</v>
      </c>
      <c r="F5222" s="2013">
        <f t="shared" si="220"/>
        <v>835</v>
      </c>
      <c r="G5222" s="2013">
        <f t="shared" si="220"/>
        <v>835</v>
      </c>
      <c r="H5222" s="2013">
        <f t="shared" si="220"/>
        <v>835</v>
      </c>
    </row>
    <row r="5223">
      <c r="B5223" s="2013">
        <v>5221.0</v>
      </c>
      <c r="C5223" s="2013">
        <f t="shared" ref="C5223:H5223" si="221">C$5002+C223</f>
        <v>626</v>
      </c>
      <c r="D5223" s="2013">
        <f t="shared" si="221"/>
        <v>1253</v>
      </c>
      <c r="E5223" s="2013">
        <f t="shared" si="221"/>
        <v>835</v>
      </c>
      <c r="F5223" s="2013">
        <f t="shared" si="221"/>
        <v>835</v>
      </c>
      <c r="G5223" s="2013">
        <f t="shared" si="221"/>
        <v>836</v>
      </c>
      <c r="H5223" s="2013">
        <f t="shared" si="221"/>
        <v>836</v>
      </c>
    </row>
    <row r="5224">
      <c r="B5224" s="2013">
        <v>5222.0</v>
      </c>
      <c r="C5224" s="2013">
        <f t="shared" ref="C5224:H5224" si="222">C$5002+C224</f>
        <v>627</v>
      </c>
      <c r="D5224" s="2013">
        <f t="shared" si="222"/>
        <v>1253</v>
      </c>
      <c r="E5224" s="2013">
        <f t="shared" si="222"/>
        <v>835</v>
      </c>
      <c r="F5224" s="2013">
        <f t="shared" si="222"/>
        <v>835</v>
      </c>
      <c r="G5224" s="2013">
        <f t="shared" si="222"/>
        <v>836</v>
      </c>
      <c r="H5224" s="2013">
        <f t="shared" si="222"/>
        <v>836</v>
      </c>
    </row>
    <row r="5225">
      <c r="B5225" s="2013">
        <v>5223.0</v>
      </c>
      <c r="C5225" s="2013">
        <f t="shared" ref="C5225:H5225" si="223">C$5002+C225</f>
        <v>626</v>
      </c>
      <c r="D5225" s="2013">
        <f t="shared" si="223"/>
        <v>1253</v>
      </c>
      <c r="E5225" s="2013">
        <f t="shared" si="223"/>
        <v>836</v>
      </c>
      <c r="F5225" s="2013">
        <f t="shared" si="223"/>
        <v>836</v>
      </c>
      <c r="G5225" s="2013">
        <f t="shared" si="223"/>
        <v>836</v>
      </c>
      <c r="H5225" s="2013">
        <f t="shared" si="223"/>
        <v>836</v>
      </c>
    </row>
    <row r="5226">
      <c r="B5226" s="2013">
        <v>5224.0</v>
      </c>
      <c r="C5226" s="2013">
        <f t="shared" ref="C5226:H5226" si="224">C$5002+C226</f>
        <v>627</v>
      </c>
      <c r="D5226" s="2013">
        <f t="shared" si="224"/>
        <v>1253</v>
      </c>
      <c r="E5226" s="2013">
        <f t="shared" si="224"/>
        <v>836</v>
      </c>
      <c r="F5226" s="2013">
        <f t="shared" si="224"/>
        <v>836</v>
      </c>
      <c r="G5226" s="2013">
        <f t="shared" si="224"/>
        <v>836</v>
      </c>
      <c r="H5226" s="2013">
        <f t="shared" si="224"/>
        <v>836</v>
      </c>
    </row>
    <row r="5227">
      <c r="B5227" s="2013">
        <v>5225.0</v>
      </c>
      <c r="C5227" s="2013">
        <f t="shared" ref="C5227:H5227" si="225">C$5002+C227</f>
        <v>627</v>
      </c>
      <c r="D5227" s="2013">
        <f t="shared" si="225"/>
        <v>1254</v>
      </c>
      <c r="E5227" s="2013">
        <f t="shared" si="225"/>
        <v>836</v>
      </c>
      <c r="F5227" s="2013">
        <f t="shared" si="225"/>
        <v>836</v>
      </c>
      <c r="G5227" s="2013">
        <f t="shared" si="225"/>
        <v>836</v>
      </c>
      <c r="H5227" s="2013">
        <f t="shared" si="225"/>
        <v>836</v>
      </c>
    </row>
    <row r="5228">
      <c r="B5228" s="2013">
        <v>5226.0</v>
      </c>
      <c r="C5228" s="2013">
        <f t="shared" ref="C5228:H5228" si="226">C$5002+C228</f>
        <v>627</v>
      </c>
      <c r="D5228" s="2013">
        <f t="shared" si="226"/>
        <v>1255</v>
      </c>
      <c r="E5228" s="2013">
        <f t="shared" si="226"/>
        <v>836</v>
      </c>
      <c r="F5228" s="2013">
        <f t="shared" si="226"/>
        <v>836</v>
      </c>
      <c r="G5228" s="2013">
        <f t="shared" si="226"/>
        <v>836</v>
      </c>
      <c r="H5228" s="2013">
        <f t="shared" si="226"/>
        <v>836</v>
      </c>
    </row>
    <row r="5229">
      <c r="B5229" s="2013">
        <v>5227.0</v>
      </c>
      <c r="C5229" s="2013">
        <f t="shared" ref="C5229:H5229" si="227">C$5002+C229</f>
        <v>628</v>
      </c>
      <c r="D5229" s="2013">
        <f t="shared" si="227"/>
        <v>1255</v>
      </c>
      <c r="E5229" s="2013">
        <f t="shared" si="227"/>
        <v>836</v>
      </c>
      <c r="F5229" s="2013">
        <f t="shared" si="227"/>
        <v>836</v>
      </c>
      <c r="G5229" s="2013">
        <f t="shared" si="227"/>
        <v>836</v>
      </c>
      <c r="H5229" s="2013">
        <f t="shared" si="227"/>
        <v>836</v>
      </c>
    </row>
    <row r="5230">
      <c r="B5230" s="2013">
        <v>5228.0</v>
      </c>
      <c r="C5230" s="2013">
        <f t="shared" ref="C5230:H5230" si="228">C$5002+C230</f>
        <v>627</v>
      </c>
      <c r="D5230" s="2013">
        <f t="shared" si="228"/>
        <v>1255</v>
      </c>
      <c r="E5230" s="2013">
        <f t="shared" si="228"/>
        <v>836</v>
      </c>
      <c r="F5230" s="2013">
        <f t="shared" si="228"/>
        <v>836</v>
      </c>
      <c r="G5230" s="2013">
        <f t="shared" si="228"/>
        <v>837</v>
      </c>
      <c r="H5230" s="2013">
        <f t="shared" si="228"/>
        <v>837</v>
      </c>
    </row>
    <row r="5231">
      <c r="B5231" s="2013">
        <v>5229.0</v>
      </c>
      <c r="C5231" s="2013">
        <f t="shared" ref="C5231:H5231" si="229">C$5002+C231</f>
        <v>628</v>
      </c>
      <c r="D5231" s="2013">
        <f t="shared" si="229"/>
        <v>1255</v>
      </c>
      <c r="E5231" s="2013">
        <f t="shared" si="229"/>
        <v>836</v>
      </c>
      <c r="F5231" s="2013">
        <f t="shared" si="229"/>
        <v>836</v>
      </c>
      <c r="G5231" s="2013">
        <f t="shared" si="229"/>
        <v>837</v>
      </c>
      <c r="H5231" s="2013">
        <f t="shared" si="229"/>
        <v>837</v>
      </c>
    </row>
    <row r="5232">
      <c r="B5232" s="2013">
        <v>5230.0</v>
      </c>
      <c r="C5232" s="2013">
        <f t="shared" ref="C5232:H5232" si="230">C$5002+C232</f>
        <v>627</v>
      </c>
      <c r="D5232" s="2013">
        <f t="shared" si="230"/>
        <v>1255</v>
      </c>
      <c r="E5232" s="2013">
        <f t="shared" si="230"/>
        <v>837</v>
      </c>
      <c r="F5232" s="2013">
        <f t="shared" si="230"/>
        <v>837</v>
      </c>
      <c r="G5232" s="2013">
        <f t="shared" si="230"/>
        <v>837</v>
      </c>
      <c r="H5232" s="2013">
        <f t="shared" si="230"/>
        <v>837</v>
      </c>
    </row>
    <row r="5233">
      <c r="B5233" s="2013">
        <v>5231.0</v>
      </c>
      <c r="C5233" s="2013">
        <f t="shared" ref="C5233:H5233" si="231">C$5002+C233</f>
        <v>628</v>
      </c>
      <c r="D5233" s="2013">
        <f t="shared" si="231"/>
        <v>1255</v>
      </c>
      <c r="E5233" s="2013">
        <f t="shared" si="231"/>
        <v>837</v>
      </c>
      <c r="F5233" s="2013">
        <f t="shared" si="231"/>
        <v>837</v>
      </c>
      <c r="G5233" s="2013">
        <f t="shared" si="231"/>
        <v>837</v>
      </c>
      <c r="H5233" s="2013">
        <f t="shared" si="231"/>
        <v>837</v>
      </c>
    </row>
    <row r="5234">
      <c r="B5234" s="2013">
        <v>5232.0</v>
      </c>
      <c r="C5234" s="2013">
        <f t="shared" ref="C5234:H5234" si="232">C$5002+C234</f>
        <v>628</v>
      </c>
      <c r="D5234" s="2013">
        <f t="shared" si="232"/>
        <v>1256</v>
      </c>
      <c r="E5234" s="2013">
        <f t="shared" si="232"/>
        <v>837</v>
      </c>
      <c r="F5234" s="2013">
        <f t="shared" si="232"/>
        <v>837</v>
      </c>
      <c r="G5234" s="2013">
        <f t="shared" si="232"/>
        <v>837</v>
      </c>
      <c r="H5234" s="2013">
        <f t="shared" si="232"/>
        <v>837</v>
      </c>
    </row>
    <row r="5235">
      <c r="B5235" s="2013">
        <v>5233.0</v>
      </c>
      <c r="C5235" s="2013">
        <f t="shared" ref="C5235:H5235" si="233">C$5002+C235</f>
        <v>628</v>
      </c>
      <c r="D5235" s="2013">
        <f t="shared" si="233"/>
        <v>1255</v>
      </c>
      <c r="E5235" s="2013">
        <f t="shared" si="233"/>
        <v>837</v>
      </c>
      <c r="F5235" s="2013">
        <f t="shared" si="233"/>
        <v>837</v>
      </c>
      <c r="G5235" s="2013">
        <f t="shared" si="233"/>
        <v>838</v>
      </c>
      <c r="H5235" s="2013">
        <f t="shared" si="233"/>
        <v>838</v>
      </c>
    </row>
    <row r="5236">
      <c r="B5236" s="2013">
        <v>5234.0</v>
      </c>
      <c r="C5236" s="2013">
        <f t="shared" ref="C5236:H5236" si="234">C$5002+C236</f>
        <v>628</v>
      </c>
      <c r="D5236" s="2013">
        <f t="shared" si="234"/>
        <v>1256</v>
      </c>
      <c r="E5236" s="2013">
        <f t="shared" si="234"/>
        <v>837</v>
      </c>
      <c r="F5236" s="2013">
        <f t="shared" si="234"/>
        <v>837</v>
      </c>
      <c r="G5236" s="2013">
        <f t="shared" si="234"/>
        <v>838</v>
      </c>
      <c r="H5236" s="2013">
        <f t="shared" si="234"/>
        <v>838</v>
      </c>
    </row>
    <row r="5237">
      <c r="B5237" s="2013">
        <v>5235.0</v>
      </c>
      <c r="C5237" s="2013">
        <f t="shared" ref="C5237:H5237" si="235">C$5002+C237</f>
        <v>628</v>
      </c>
      <c r="D5237" s="2013">
        <f t="shared" si="235"/>
        <v>1257</v>
      </c>
      <c r="E5237" s="2013">
        <f t="shared" si="235"/>
        <v>837</v>
      </c>
      <c r="F5237" s="2013">
        <f t="shared" si="235"/>
        <v>837</v>
      </c>
      <c r="G5237" s="2013">
        <f t="shared" si="235"/>
        <v>838</v>
      </c>
      <c r="H5237" s="2013">
        <f t="shared" si="235"/>
        <v>838</v>
      </c>
    </row>
    <row r="5238">
      <c r="B5238" s="2013">
        <v>5236.0</v>
      </c>
      <c r="C5238" s="2013">
        <f t="shared" ref="C5238:H5238" si="236">C$5002+C238</f>
        <v>628</v>
      </c>
      <c r="D5238" s="2013">
        <f t="shared" si="236"/>
        <v>1256</v>
      </c>
      <c r="E5238" s="2013">
        <f t="shared" si="236"/>
        <v>838</v>
      </c>
      <c r="F5238" s="2013">
        <f t="shared" si="236"/>
        <v>838</v>
      </c>
      <c r="G5238" s="2013">
        <f t="shared" si="236"/>
        <v>838</v>
      </c>
      <c r="H5238" s="2013">
        <f t="shared" si="236"/>
        <v>838</v>
      </c>
    </row>
    <row r="5239">
      <c r="B5239" s="2013">
        <v>5237.0</v>
      </c>
      <c r="C5239" s="2013">
        <f t="shared" ref="C5239:H5239" si="237">C$5002+C239</f>
        <v>628</v>
      </c>
      <c r="D5239" s="2013">
        <f t="shared" si="237"/>
        <v>1257</v>
      </c>
      <c r="E5239" s="2013">
        <f t="shared" si="237"/>
        <v>838</v>
      </c>
      <c r="F5239" s="2013">
        <f t="shared" si="237"/>
        <v>838</v>
      </c>
      <c r="G5239" s="2013">
        <f t="shared" si="237"/>
        <v>838</v>
      </c>
      <c r="H5239" s="2013">
        <f t="shared" si="237"/>
        <v>838</v>
      </c>
    </row>
    <row r="5240">
      <c r="B5240" s="2013">
        <v>5238.0</v>
      </c>
      <c r="C5240" s="2013">
        <f t="shared" ref="C5240:H5240" si="238">C$5002+C240</f>
        <v>629</v>
      </c>
      <c r="D5240" s="2013">
        <f t="shared" si="238"/>
        <v>1257</v>
      </c>
      <c r="E5240" s="2013">
        <f t="shared" si="238"/>
        <v>838</v>
      </c>
      <c r="F5240" s="2013">
        <f t="shared" si="238"/>
        <v>838</v>
      </c>
      <c r="G5240" s="2013">
        <f t="shared" si="238"/>
        <v>838</v>
      </c>
      <c r="H5240" s="2013">
        <f t="shared" si="238"/>
        <v>838</v>
      </c>
    </row>
    <row r="5241">
      <c r="B5241" s="2013">
        <v>5239.0</v>
      </c>
      <c r="C5241" s="2013">
        <f t="shared" ref="C5241:H5241" si="239">C$5002+C241</f>
        <v>629</v>
      </c>
      <c r="D5241" s="2013">
        <f t="shared" si="239"/>
        <v>1258</v>
      </c>
      <c r="E5241" s="2013">
        <f t="shared" si="239"/>
        <v>838</v>
      </c>
      <c r="F5241" s="2013">
        <f t="shared" si="239"/>
        <v>838</v>
      </c>
      <c r="G5241" s="2013">
        <f t="shared" si="239"/>
        <v>838</v>
      </c>
      <c r="H5241" s="2013">
        <f t="shared" si="239"/>
        <v>838</v>
      </c>
    </row>
    <row r="5242">
      <c r="B5242" s="2013">
        <v>5240.0</v>
      </c>
      <c r="C5242" s="2013">
        <f t="shared" ref="C5242:H5242" si="240">C$5002+C242</f>
        <v>629</v>
      </c>
      <c r="D5242" s="2013">
        <f t="shared" si="240"/>
        <v>1257</v>
      </c>
      <c r="E5242" s="2013">
        <f t="shared" si="240"/>
        <v>838</v>
      </c>
      <c r="F5242" s="2013">
        <f t="shared" si="240"/>
        <v>838</v>
      </c>
      <c r="G5242" s="2013">
        <f t="shared" si="240"/>
        <v>839</v>
      </c>
      <c r="H5242" s="2013">
        <f t="shared" si="240"/>
        <v>839</v>
      </c>
    </row>
    <row r="5243">
      <c r="B5243" s="2013">
        <v>5241.0</v>
      </c>
      <c r="C5243" s="2013">
        <f t="shared" ref="C5243:H5243" si="241">C$5002+C243</f>
        <v>629</v>
      </c>
      <c r="D5243" s="2013">
        <f t="shared" si="241"/>
        <v>1258</v>
      </c>
      <c r="E5243" s="2013">
        <f t="shared" si="241"/>
        <v>838</v>
      </c>
      <c r="F5243" s="2013">
        <f t="shared" si="241"/>
        <v>838</v>
      </c>
      <c r="G5243" s="2013">
        <f t="shared" si="241"/>
        <v>839</v>
      </c>
      <c r="H5243" s="2013">
        <f t="shared" si="241"/>
        <v>839</v>
      </c>
    </row>
    <row r="5244">
      <c r="B5244" s="2013">
        <v>5242.0</v>
      </c>
      <c r="C5244" s="2013">
        <f t="shared" ref="C5244:H5244" si="242">C$5002+C244</f>
        <v>629</v>
      </c>
      <c r="D5244" s="2013">
        <f t="shared" si="242"/>
        <v>1259</v>
      </c>
      <c r="E5244" s="2013">
        <f t="shared" si="242"/>
        <v>838</v>
      </c>
      <c r="F5244" s="2013">
        <f t="shared" si="242"/>
        <v>838</v>
      </c>
      <c r="G5244" s="2013">
        <f t="shared" si="242"/>
        <v>839</v>
      </c>
      <c r="H5244" s="2013">
        <f t="shared" si="242"/>
        <v>839</v>
      </c>
    </row>
    <row r="5245">
      <c r="B5245" s="2013">
        <v>5243.0</v>
      </c>
      <c r="C5245" s="2013">
        <f t="shared" ref="C5245:H5245" si="243">C$5002+C245</f>
        <v>629</v>
      </c>
      <c r="D5245" s="2013">
        <f t="shared" si="243"/>
        <v>1258</v>
      </c>
      <c r="E5245" s="2013">
        <f t="shared" si="243"/>
        <v>839</v>
      </c>
      <c r="F5245" s="2013">
        <f t="shared" si="243"/>
        <v>839</v>
      </c>
      <c r="G5245" s="2013">
        <f t="shared" si="243"/>
        <v>839</v>
      </c>
      <c r="H5245" s="2013">
        <f t="shared" si="243"/>
        <v>839</v>
      </c>
    </row>
    <row r="5246">
      <c r="B5246" s="2013">
        <v>5244.0</v>
      </c>
      <c r="C5246" s="2013">
        <f t="shared" ref="C5246:H5246" si="244">C$5002+C246</f>
        <v>629</v>
      </c>
      <c r="D5246" s="2013">
        <f t="shared" si="244"/>
        <v>1259</v>
      </c>
      <c r="E5246" s="2013">
        <f t="shared" si="244"/>
        <v>839</v>
      </c>
      <c r="F5246" s="2013">
        <f t="shared" si="244"/>
        <v>839</v>
      </c>
      <c r="G5246" s="2013">
        <f t="shared" si="244"/>
        <v>839</v>
      </c>
      <c r="H5246" s="2013">
        <f t="shared" si="244"/>
        <v>839</v>
      </c>
    </row>
    <row r="5247">
      <c r="B5247" s="2013">
        <v>5245.0</v>
      </c>
      <c r="C5247" s="2013">
        <f t="shared" ref="C5247:H5247" si="245">C$5002+C247</f>
        <v>630</v>
      </c>
      <c r="D5247" s="2013">
        <f t="shared" si="245"/>
        <v>1259</v>
      </c>
      <c r="E5247" s="2013">
        <f t="shared" si="245"/>
        <v>839</v>
      </c>
      <c r="F5247" s="2013">
        <f t="shared" si="245"/>
        <v>839</v>
      </c>
      <c r="G5247" s="2013">
        <f t="shared" si="245"/>
        <v>839</v>
      </c>
      <c r="H5247" s="2013">
        <f t="shared" si="245"/>
        <v>839</v>
      </c>
    </row>
    <row r="5248">
      <c r="B5248" s="2013">
        <v>5246.0</v>
      </c>
      <c r="C5248" s="2013">
        <f t="shared" ref="C5248:H5248" si="246">C$5002+C248</f>
        <v>629</v>
      </c>
      <c r="D5248" s="2013">
        <f t="shared" si="246"/>
        <v>1259</v>
      </c>
      <c r="E5248" s="2013">
        <f t="shared" si="246"/>
        <v>839</v>
      </c>
      <c r="F5248" s="2013">
        <f t="shared" si="246"/>
        <v>839</v>
      </c>
      <c r="G5248" s="2013">
        <f t="shared" si="246"/>
        <v>840</v>
      </c>
      <c r="H5248" s="2013">
        <f t="shared" si="246"/>
        <v>840</v>
      </c>
    </row>
    <row r="5249">
      <c r="B5249" s="2013">
        <v>5247.0</v>
      </c>
      <c r="C5249" s="2013">
        <f t="shared" ref="C5249:H5249" si="247">C$5002+C249</f>
        <v>630</v>
      </c>
      <c r="D5249" s="2013">
        <f t="shared" si="247"/>
        <v>1259</v>
      </c>
      <c r="E5249" s="2013">
        <f t="shared" si="247"/>
        <v>839</v>
      </c>
      <c r="F5249" s="2013">
        <f t="shared" si="247"/>
        <v>839</v>
      </c>
      <c r="G5249" s="2013">
        <f t="shared" si="247"/>
        <v>840</v>
      </c>
      <c r="H5249" s="2013">
        <f t="shared" si="247"/>
        <v>840</v>
      </c>
    </row>
    <row r="5250">
      <c r="B5250" s="2013">
        <v>5248.0</v>
      </c>
      <c r="C5250" s="2013">
        <f t="shared" ref="C5250:H5250" si="248">C$5002+C250</f>
        <v>629</v>
      </c>
      <c r="D5250" s="2013">
        <f t="shared" si="248"/>
        <v>1259</v>
      </c>
      <c r="E5250" s="2013">
        <f t="shared" si="248"/>
        <v>840</v>
      </c>
      <c r="F5250" s="2013">
        <f t="shared" si="248"/>
        <v>840</v>
      </c>
      <c r="G5250" s="2013">
        <f t="shared" si="248"/>
        <v>840</v>
      </c>
      <c r="H5250" s="2013">
        <f t="shared" si="248"/>
        <v>840</v>
      </c>
    </row>
    <row r="5251">
      <c r="B5251" s="2013">
        <v>5249.0</v>
      </c>
      <c r="C5251" s="2013">
        <f t="shared" ref="C5251:H5251" si="249">C$5002+C251</f>
        <v>630</v>
      </c>
      <c r="D5251" s="2013">
        <f t="shared" si="249"/>
        <v>1259</v>
      </c>
      <c r="E5251" s="2013">
        <f t="shared" si="249"/>
        <v>840</v>
      </c>
      <c r="F5251" s="2013">
        <f t="shared" si="249"/>
        <v>840</v>
      </c>
      <c r="G5251" s="2013">
        <f t="shared" si="249"/>
        <v>840</v>
      </c>
      <c r="H5251" s="2013">
        <f t="shared" si="249"/>
        <v>840</v>
      </c>
    </row>
    <row r="5252">
      <c r="B5252" s="2013">
        <v>5250.0</v>
      </c>
      <c r="C5252" s="2013">
        <f t="shared" ref="C5252:H5252" si="250">C$5002+C252</f>
        <v>630</v>
      </c>
      <c r="D5252" s="2013">
        <f t="shared" si="250"/>
        <v>1260</v>
      </c>
      <c r="E5252" s="2013">
        <f t="shared" si="250"/>
        <v>840</v>
      </c>
      <c r="F5252" s="2013">
        <f t="shared" si="250"/>
        <v>840</v>
      </c>
      <c r="G5252" s="2013">
        <f t="shared" si="250"/>
        <v>840</v>
      </c>
      <c r="H5252" s="2013">
        <f t="shared" si="250"/>
        <v>840</v>
      </c>
    </row>
    <row r="5253">
      <c r="B5253" s="2013">
        <v>5251.0</v>
      </c>
      <c r="C5253" s="2013">
        <f t="shared" ref="C5253:H5253" si="251">C$5002+C253</f>
        <v>630</v>
      </c>
      <c r="D5253" s="2013">
        <f t="shared" si="251"/>
        <v>1261</v>
      </c>
      <c r="E5253" s="2013">
        <f t="shared" si="251"/>
        <v>840</v>
      </c>
      <c r="F5253" s="2013">
        <f t="shared" si="251"/>
        <v>840</v>
      </c>
      <c r="G5253" s="2013">
        <f t="shared" si="251"/>
        <v>840</v>
      </c>
      <c r="H5253" s="2013">
        <f t="shared" si="251"/>
        <v>840</v>
      </c>
    </row>
    <row r="5254">
      <c r="B5254" s="2013">
        <v>5252.0</v>
      </c>
      <c r="C5254" s="2013">
        <f t="shared" ref="C5254:H5254" si="252">C$5002+C254</f>
        <v>631</v>
      </c>
      <c r="D5254" s="2013">
        <f t="shared" si="252"/>
        <v>1261</v>
      </c>
      <c r="E5254" s="2013">
        <f t="shared" si="252"/>
        <v>840</v>
      </c>
      <c r="F5254" s="2013">
        <f t="shared" si="252"/>
        <v>840</v>
      </c>
      <c r="G5254" s="2013">
        <f t="shared" si="252"/>
        <v>840</v>
      </c>
      <c r="H5254" s="2013">
        <f t="shared" si="252"/>
        <v>840</v>
      </c>
    </row>
    <row r="5255">
      <c r="B5255" s="2013">
        <v>5253.0</v>
      </c>
      <c r="C5255" s="2013">
        <f t="shared" ref="C5255:H5255" si="253">C$5002+C255</f>
        <v>630</v>
      </c>
      <c r="D5255" s="2013">
        <f t="shared" si="253"/>
        <v>1261</v>
      </c>
      <c r="E5255" s="2013">
        <f t="shared" si="253"/>
        <v>840</v>
      </c>
      <c r="F5255" s="2013">
        <f t="shared" si="253"/>
        <v>840</v>
      </c>
      <c r="G5255" s="2013">
        <f t="shared" si="253"/>
        <v>841</v>
      </c>
      <c r="H5255" s="2013">
        <f t="shared" si="253"/>
        <v>841</v>
      </c>
    </row>
    <row r="5256">
      <c r="B5256" s="2013">
        <v>5254.0</v>
      </c>
      <c r="C5256" s="2013">
        <f t="shared" ref="C5256:H5256" si="254">C$5002+C256</f>
        <v>631</v>
      </c>
      <c r="D5256" s="2013">
        <f t="shared" si="254"/>
        <v>1261</v>
      </c>
      <c r="E5256" s="2013">
        <f t="shared" si="254"/>
        <v>840</v>
      </c>
      <c r="F5256" s="2013">
        <f t="shared" si="254"/>
        <v>840</v>
      </c>
      <c r="G5256" s="2013">
        <f t="shared" si="254"/>
        <v>841</v>
      </c>
      <c r="H5256" s="2013">
        <f t="shared" si="254"/>
        <v>841</v>
      </c>
    </row>
    <row r="5257">
      <c r="B5257" s="2013">
        <v>5255.0</v>
      </c>
      <c r="C5257" s="2013">
        <f t="shared" ref="C5257:H5257" si="255">C$5002+C257</f>
        <v>630</v>
      </c>
      <c r="D5257" s="2013">
        <f t="shared" si="255"/>
        <v>1261</v>
      </c>
      <c r="E5257" s="2013">
        <f t="shared" si="255"/>
        <v>841</v>
      </c>
      <c r="F5257" s="2013">
        <f t="shared" si="255"/>
        <v>841</v>
      </c>
      <c r="G5257" s="2013">
        <f t="shared" si="255"/>
        <v>841</v>
      </c>
      <c r="H5257" s="2013">
        <f t="shared" si="255"/>
        <v>841</v>
      </c>
    </row>
    <row r="5258">
      <c r="B5258" s="2013">
        <v>5256.0</v>
      </c>
      <c r="C5258" s="2013">
        <f t="shared" ref="C5258:H5258" si="256">C$5002+C258</f>
        <v>631</v>
      </c>
      <c r="D5258" s="2013">
        <f t="shared" si="256"/>
        <v>1261</v>
      </c>
      <c r="E5258" s="2013">
        <f t="shared" si="256"/>
        <v>841</v>
      </c>
      <c r="F5258" s="2013">
        <f t="shared" si="256"/>
        <v>841</v>
      </c>
      <c r="G5258" s="2013">
        <f t="shared" si="256"/>
        <v>841</v>
      </c>
      <c r="H5258" s="2013">
        <f t="shared" si="256"/>
        <v>841</v>
      </c>
    </row>
    <row r="5259">
      <c r="B5259" s="2013">
        <v>5257.0</v>
      </c>
      <c r="C5259" s="2013">
        <f t="shared" ref="C5259:H5259" si="257">C$5002+C259</f>
        <v>631</v>
      </c>
      <c r="D5259" s="2013">
        <f t="shared" si="257"/>
        <v>1262</v>
      </c>
      <c r="E5259" s="2013">
        <f t="shared" si="257"/>
        <v>841</v>
      </c>
      <c r="F5259" s="2013">
        <f t="shared" si="257"/>
        <v>841</v>
      </c>
      <c r="G5259" s="2013">
        <f t="shared" si="257"/>
        <v>841</v>
      </c>
      <c r="H5259" s="2013">
        <f t="shared" si="257"/>
        <v>841</v>
      </c>
    </row>
    <row r="5260">
      <c r="B5260" s="2013">
        <v>5258.0</v>
      </c>
      <c r="C5260" s="2013">
        <f t="shared" ref="C5260:H5260" si="258">C$5002+C260</f>
        <v>631</v>
      </c>
      <c r="D5260" s="2013">
        <f t="shared" si="258"/>
        <v>1261</v>
      </c>
      <c r="E5260" s="2013">
        <f t="shared" si="258"/>
        <v>841</v>
      </c>
      <c r="F5260" s="2013">
        <f t="shared" si="258"/>
        <v>841</v>
      </c>
      <c r="G5260" s="2013">
        <f t="shared" si="258"/>
        <v>842</v>
      </c>
      <c r="H5260" s="2013">
        <f t="shared" si="258"/>
        <v>842</v>
      </c>
    </row>
    <row r="5261">
      <c r="B5261" s="2013">
        <v>5259.0</v>
      </c>
      <c r="C5261" s="2013">
        <f t="shared" ref="C5261:H5261" si="259">C$5002+C261</f>
        <v>631</v>
      </c>
      <c r="D5261" s="2013">
        <f t="shared" si="259"/>
        <v>1262</v>
      </c>
      <c r="E5261" s="2013">
        <f t="shared" si="259"/>
        <v>841</v>
      </c>
      <c r="F5261" s="2013">
        <f t="shared" si="259"/>
        <v>841</v>
      </c>
      <c r="G5261" s="2013">
        <f t="shared" si="259"/>
        <v>842</v>
      </c>
      <c r="H5261" s="2013">
        <f t="shared" si="259"/>
        <v>842</v>
      </c>
    </row>
    <row r="5262">
      <c r="B5262" s="2013">
        <v>5260.0</v>
      </c>
      <c r="C5262" s="2013">
        <f t="shared" ref="C5262:H5262" si="260">C$5002+C262</f>
        <v>631</v>
      </c>
      <c r="D5262" s="2013">
        <f t="shared" si="260"/>
        <v>1263</v>
      </c>
      <c r="E5262" s="2013">
        <f t="shared" si="260"/>
        <v>841</v>
      </c>
      <c r="F5262" s="2013">
        <f t="shared" si="260"/>
        <v>841</v>
      </c>
      <c r="G5262" s="2013">
        <f t="shared" si="260"/>
        <v>842</v>
      </c>
      <c r="H5262" s="2013">
        <f t="shared" si="260"/>
        <v>842</v>
      </c>
    </row>
    <row r="5263">
      <c r="B5263" s="2013">
        <v>5261.0</v>
      </c>
      <c r="C5263" s="2013">
        <f t="shared" ref="C5263:H5263" si="261">C$5002+C263</f>
        <v>631</v>
      </c>
      <c r="D5263" s="2013">
        <f t="shared" si="261"/>
        <v>1262</v>
      </c>
      <c r="E5263" s="2013">
        <f t="shared" si="261"/>
        <v>842</v>
      </c>
      <c r="F5263" s="2013">
        <f t="shared" si="261"/>
        <v>842</v>
      </c>
      <c r="G5263" s="2013">
        <f t="shared" si="261"/>
        <v>842</v>
      </c>
      <c r="H5263" s="2013">
        <f t="shared" si="261"/>
        <v>842</v>
      </c>
    </row>
    <row r="5264">
      <c r="B5264" s="2013">
        <v>5262.0</v>
      </c>
      <c r="C5264" s="2013">
        <f t="shared" ref="C5264:H5264" si="262">C$5002+C264</f>
        <v>631</v>
      </c>
      <c r="D5264" s="2013">
        <f t="shared" si="262"/>
        <v>1263</v>
      </c>
      <c r="E5264" s="2013">
        <f t="shared" si="262"/>
        <v>842</v>
      </c>
      <c r="F5264" s="2013">
        <f t="shared" si="262"/>
        <v>842</v>
      </c>
      <c r="G5264" s="2013">
        <f t="shared" si="262"/>
        <v>842</v>
      </c>
      <c r="H5264" s="2013">
        <f t="shared" si="262"/>
        <v>842</v>
      </c>
    </row>
    <row r="5265">
      <c r="B5265" s="2013">
        <v>5263.0</v>
      </c>
      <c r="C5265" s="2013">
        <f t="shared" ref="C5265:H5265" si="263">C$5002+C265</f>
        <v>632</v>
      </c>
      <c r="D5265" s="2013">
        <f t="shared" si="263"/>
        <v>1263</v>
      </c>
      <c r="E5265" s="2013">
        <f t="shared" si="263"/>
        <v>842</v>
      </c>
      <c r="F5265" s="2013">
        <f t="shared" si="263"/>
        <v>842</v>
      </c>
      <c r="G5265" s="2013">
        <f t="shared" si="263"/>
        <v>842</v>
      </c>
      <c r="H5265" s="2013">
        <f t="shared" si="263"/>
        <v>842</v>
      </c>
    </row>
    <row r="5266">
      <c r="B5266" s="2013">
        <v>5264.0</v>
      </c>
      <c r="C5266" s="2013">
        <f t="shared" ref="C5266:H5266" si="264">C$5002+C266</f>
        <v>632</v>
      </c>
      <c r="D5266" s="2013">
        <f t="shared" si="264"/>
        <v>1264</v>
      </c>
      <c r="E5266" s="2013">
        <f t="shared" si="264"/>
        <v>842</v>
      </c>
      <c r="F5266" s="2013">
        <f t="shared" si="264"/>
        <v>842</v>
      </c>
      <c r="G5266" s="2013">
        <f t="shared" si="264"/>
        <v>842</v>
      </c>
      <c r="H5266" s="2013">
        <f t="shared" si="264"/>
        <v>842</v>
      </c>
    </row>
    <row r="5267">
      <c r="B5267" s="2013">
        <v>5265.0</v>
      </c>
      <c r="C5267" s="2013">
        <f t="shared" ref="C5267:H5267" si="265">C$5002+C267</f>
        <v>632</v>
      </c>
      <c r="D5267" s="2013">
        <f t="shared" si="265"/>
        <v>1263</v>
      </c>
      <c r="E5267" s="2013">
        <f t="shared" si="265"/>
        <v>842</v>
      </c>
      <c r="F5267" s="2013">
        <f t="shared" si="265"/>
        <v>842</v>
      </c>
      <c r="G5267" s="2013">
        <f t="shared" si="265"/>
        <v>843</v>
      </c>
      <c r="H5267" s="2013">
        <f t="shared" si="265"/>
        <v>843</v>
      </c>
    </row>
    <row r="5268">
      <c r="B5268" s="2013">
        <v>5266.0</v>
      </c>
      <c r="C5268" s="2013">
        <f t="shared" ref="C5268:H5268" si="266">C$5002+C268</f>
        <v>632</v>
      </c>
      <c r="D5268" s="2013">
        <f t="shared" si="266"/>
        <v>1264</v>
      </c>
      <c r="E5268" s="2013">
        <f t="shared" si="266"/>
        <v>842</v>
      </c>
      <c r="F5268" s="2013">
        <f t="shared" si="266"/>
        <v>842</v>
      </c>
      <c r="G5268" s="2013">
        <f t="shared" si="266"/>
        <v>843</v>
      </c>
      <c r="H5268" s="2013">
        <f t="shared" si="266"/>
        <v>843</v>
      </c>
    </row>
    <row r="5269">
      <c r="B5269" s="2013">
        <v>5267.0</v>
      </c>
      <c r="C5269" s="2013">
        <f t="shared" ref="C5269:H5269" si="267">C$5002+C269</f>
        <v>632</v>
      </c>
      <c r="D5269" s="2013">
        <f t="shared" si="267"/>
        <v>1265</v>
      </c>
      <c r="E5269" s="2013">
        <f t="shared" si="267"/>
        <v>842</v>
      </c>
      <c r="F5269" s="2013">
        <f t="shared" si="267"/>
        <v>842</v>
      </c>
      <c r="G5269" s="2013">
        <f t="shared" si="267"/>
        <v>843</v>
      </c>
      <c r="H5269" s="2013">
        <f t="shared" si="267"/>
        <v>843</v>
      </c>
    </row>
    <row r="5270">
      <c r="B5270" s="2013">
        <v>5268.0</v>
      </c>
      <c r="C5270" s="2013">
        <f t="shared" ref="C5270:H5270" si="268">C$5002+C270</f>
        <v>632</v>
      </c>
      <c r="D5270" s="2013">
        <f t="shared" si="268"/>
        <v>1264</v>
      </c>
      <c r="E5270" s="2013">
        <f t="shared" si="268"/>
        <v>843</v>
      </c>
      <c r="F5270" s="2013">
        <f t="shared" si="268"/>
        <v>843</v>
      </c>
      <c r="G5270" s="2013">
        <f t="shared" si="268"/>
        <v>843</v>
      </c>
      <c r="H5270" s="2013">
        <f t="shared" si="268"/>
        <v>843</v>
      </c>
    </row>
    <row r="5271">
      <c r="B5271" s="2013">
        <v>5269.0</v>
      </c>
      <c r="C5271" s="2013">
        <f t="shared" ref="C5271:H5271" si="269">C$5002+C271</f>
        <v>632</v>
      </c>
      <c r="D5271" s="2013">
        <f t="shared" si="269"/>
        <v>1265</v>
      </c>
      <c r="E5271" s="2013">
        <f t="shared" si="269"/>
        <v>843</v>
      </c>
      <c r="F5271" s="2013">
        <f t="shared" si="269"/>
        <v>843</v>
      </c>
      <c r="G5271" s="2013">
        <f t="shared" si="269"/>
        <v>843</v>
      </c>
      <c r="H5271" s="2013">
        <f t="shared" si="269"/>
        <v>843</v>
      </c>
    </row>
    <row r="5272">
      <c r="B5272" s="2013">
        <v>5270.0</v>
      </c>
      <c r="C5272" s="2013">
        <f t="shared" ref="C5272:H5272" si="270">C$5002+C272</f>
        <v>633</v>
      </c>
      <c r="D5272" s="2013">
        <f t="shared" si="270"/>
        <v>1265</v>
      </c>
      <c r="E5272" s="2013">
        <f t="shared" si="270"/>
        <v>843</v>
      </c>
      <c r="F5272" s="2013">
        <f t="shared" si="270"/>
        <v>843</v>
      </c>
      <c r="G5272" s="2013">
        <f t="shared" si="270"/>
        <v>843</v>
      </c>
      <c r="H5272" s="2013">
        <f t="shared" si="270"/>
        <v>843</v>
      </c>
    </row>
    <row r="5273">
      <c r="B5273" s="2013">
        <v>5271.0</v>
      </c>
      <c r="C5273" s="2013">
        <f t="shared" ref="C5273:H5273" si="271">C$5002+C273</f>
        <v>632</v>
      </c>
      <c r="D5273" s="2013">
        <f t="shared" si="271"/>
        <v>1265</v>
      </c>
      <c r="E5273" s="2013">
        <f t="shared" si="271"/>
        <v>843</v>
      </c>
      <c r="F5273" s="2013">
        <f t="shared" si="271"/>
        <v>843</v>
      </c>
      <c r="G5273" s="2013">
        <f t="shared" si="271"/>
        <v>844</v>
      </c>
      <c r="H5273" s="2013">
        <f t="shared" si="271"/>
        <v>844</v>
      </c>
    </row>
    <row r="5274">
      <c r="B5274" s="2013">
        <v>5272.0</v>
      </c>
      <c r="C5274" s="2013">
        <f t="shared" ref="C5274:H5274" si="272">C$5002+C274</f>
        <v>633</v>
      </c>
      <c r="D5274" s="2013">
        <f t="shared" si="272"/>
        <v>1265</v>
      </c>
      <c r="E5274" s="2013">
        <f t="shared" si="272"/>
        <v>843</v>
      </c>
      <c r="F5274" s="2013">
        <f t="shared" si="272"/>
        <v>843</v>
      </c>
      <c r="G5274" s="2013">
        <f t="shared" si="272"/>
        <v>844</v>
      </c>
      <c r="H5274" s="2013">
        <f t="shared" si="272"/>
        <v>844</v>
      </c>
    </row>
    <row r="5275">
      <c r="B5275" s="2013">
        <v>5273.0</v>
      </c>
      <c r="C5275" s="2013">
        <f t="shared" ref="C5275:H5275" si="273">C$5002+C275</f>
        <v>632</v>
      </c>
      <c r="D5275" s="2013">
        <f t="shared" si="273"/>
        <v>1265</v>
      </c>
      <c r="E5275" s="2013">
        <f t="shared" si="273"/>
        <v>844</v>
      </c>
      <c r="F5275" s="2013">
        <f t="shared" si="273"/>
        <v>844</v>
      </c>
      <c r="G5275" s="2013">
        <f t="shared" si="273"/>
        <v>844</v>
      </c>
      <c r="H5275" s="2013">
        <f t="shared" si="273"/>
        <v>844</v>
      </c>
    </row>
    <row r="5276">
      <c r="B5276" s="2013">
        <v>5274.0</v>
      </c>
      <c r="C5276" s="2013">
        <f t="shared" ref="C5276:H5276" si="274">C$5002+C276</f>
        <v>633</v>
      </c>
      <c r="D5276" s="2013">
        <f t="shared" si="274"/>
        <v>1265</v>
      </c>
      <c r="E5276" s="2013">
        <f t="shared" si="274"/>
        <v>844</v>
      </c>
      <c r="F5276" s="2013">
        <f t="shared" si="274"/>
        <v>844</v>
      </c>
      <c r="G5276" s="2013">
        <f t="shared" si="274"/>
        <v>844</v>
      </c>
      <c r="H5276" s="2013">
        <f t="shared" si="274"/>
        <v>844</v>
      </c>
    </row>
    <row r="5277">
      <c r="B5277" s="2013">
        <v>5275.0</v>
      </c>
      <c r="C5277" s="2013">
        <f t="shared" ref="C5277:H5277" si="275">C$5002+C277</f>
        <v>633</v>
      </c>
      <c r="D5277" s="2013">
        <f t="shared" si="275"/>
        <v>1266</v>
      </c>
      <c r="E5277" s="2013">
        <f t="shared" si="275"/>
        <v>844</v>
      </c>
      <c r="F5277" s="2013">
        <f t="shared" si="275"/>
        <v>844</v>
      </c>
      <c r="G5277" s="2013">
        <f t="shared" si="275"/>
        <v>844</v>
      </c>
      <c r="H5277" s="2013">
        <f t="shared" si="275"/>
        <v>844</v>
      </c>
    </row>
    <row r="5278">
      <c r="B5278" s="2013">
        <v>5276.0</v>
      </c>
      <c r="C5278" s="2013">
        <f t="shared" ref="C5278:H5278" si="276">C$5002+C278</f>
        <v>633</v>
      </c>
      <c r="D5278" s="2013">
        <f t="shared" si="276"/>
        <v>1267</v>
      </c>
      <c r="E5278" s="2013">
        <f t="shared" si="276"/>
        <v>844</v>
      </c>
      <c r="F5278" s="2013">
        <f t="shared" si="276"/>
        <v>844</v>
      </c>
      <c r="G5278" s="2013">
        <f t="shared" si="276"/>
        <v>844</v>
      </c>
      <c r="H5278" s="2013">
        <f t="shared" si="276"/>
        <v>844</v>
      </c>
    </row>
    <row r="5279">
      <c r="B5279" s="2013">
        <v>5277.0</v>
      </c>
      <c r="C5279" s="2013">
        <f t="shared" ref="C5279:H5279" si="277">C$5002+C279</f>
        <v>634</v>
      </c>
      <c r="D5279" s="2013">
        <f t="shared" si="277"/>
        <v>1267</v>
      </c>
      <c r="E5279" s="2013">
        <f t="shared" si="277"/>
        <v>844</v>
      </c>
      <c r="F5279" s="2013">
        <f t="shared" si="277"/>
        <v>844</v>
      </c>
      <c r="G5279" s="2013">
        <f t="shared" si="277"/>
        <v>844</v>
      </c>
      <c r="H5279" s="2013">
        <f t="shared" si="277"/>
        <v>844</v>
      </c>
    </row>
    <row r="5280">
      <c r="B5280" s="2013">
        <v>5278.0</v>
      </c>
      <c r="C5280" s="2013">
        <f t="shared" ref="C5280:H5280" si="278">C$5002+C280</f>
        <v>633</v>
      </c>
      <c r="D5280" s="2013">
        <f t="shared" si="278"/>
        <v>1267</v>
      </c>
      <c r="E5280" s="2013">
        <f t="shared" si="278"/>
        <v>844</v>
      </c>
      <c r="F5280" s="2013">
        <f t="shared" si="278"/>
        <v>844</v>
      </c>
      <c r="G5280" s="2013">
        <f t="shared" si="278"/>
        <v>845</v>
      </c>
      <c r="H5280" s="2013">
        <f t="shared" si="278"/>
        <v>845</v>
      </c>
    </row>
    <row r="5281">
      <c r="B5281" s="2013">
        <v>5279.0</v>
      </c>
      <c r="C5281" s="2013">
        <f t="shared" ref="C5281:H5281" si="279">C$5002+C281</f>
        <v>634</v>
      </c>
      <c r="D5281" s="2013">
        <f t="shared" si="279"/>
        <v>1267</v>
      </c>
      <c r="E5281" s="2013">
        <f t="shared" si="279"/>
        <v>844</v>
      </c>
      <c r="F5281" s="2013">
        <f t="shared" si="279"/>
        <v>844</v>
      </c>
      <c r="G5281" s="2013">
        <f t="shared" si="279"/>
        <v>845</v>
      </c>
      <c r="H5281" s="2013">
        <f t="shared" si="279"/>
        <v>845</v>
      </c>
    </row>
    <row r="5282">
      <c r="B5282" s="2013">
        <v>5280.0</v>
      </c>
      <c r="C5282" s="2013">
        <f t="shared" ref="C5282:H5282" si="280">C$5002+C282</f>
        <v>633</v>
      </c>
      <c r="D5282" s="2013">
        <f t="shared" si="280"/>
        <v>1267</v>
      </c>
      <c r="E5282" s="2013">
        <f t="shared" si="280"/>
        <v>845</v>
      </c>
      <c r="F5282" s="2013">
        <f t="shared" si="280"/>
        <v>845</v>
      </c>
      <c r="G5282" s="2013">
        <f t="shared" si="280"/>
        <v>845</v>
      </c>
      <c r="H5282" s="2013">
        <f t="shared" si="280"/>
        <v>845</v>
      </c>
    </row>
    <row r="5283">
      <c r="B5283" s="2013">
        <v>5281.0</v>
      </c>
      <c r="C5283" s="2013">
        <f t="shared" ref="C5283:H5283" si="281">C$5002+C283</f>
        <v>634</v>
      </c>
      <c r="D5283" s="2013">
        <f t="shared" si="281"/>
        <v>1267</v>
      </c>
      <c r="E5283" s="2013">
        <f t="shared" si="281"/>
        <v>845</v>
      </c>
      <c r="F5283" s="2013">
        <f t="shared" si="281"/>
        <v>845</v>
      </c>
      <c r="G5283" s="2013">
        <f t="shared" si="281"/>
        <v>845</v>
      </c>
      <c r="H5283" s="2013">
        <f t="shared" si="281"/>
        <v>845</v>
      </c>
    </row>
    <row r="5284">
      <c r="B5284" s="2013">
        <v>5282.0</v>
      </c>
      <c r="C5284" s="2013">
        <f t="shared" ref="C5284:H5284" si="282">C$5002+C284</f>
        <v>634</v>
      </c>
      <c r="D5284" s="2013">
        <f t="shared" si="282"/>
        <v>1268</v>
      </c>
      <c r="E5284" s="2013">
        <f t="shared" si="282"/>
        <v>845</v>
      </c>
      <c r="F5284" s="2013">
        <f t="shared" si="282"/>
        <v>845</v>
      </c>
      <c r="G5284" s="2013">
        <f t="shared" si="282"/>
        <v>845</v>
      </c>
      <c r="H5284" s="2013">
        <f t="shared" si="282"/>
        <v>845</v>
      </c>
    </row>
    <row r="5285">
      <c r="B5285" s="2013">
        <v>5283.0</v>
      </c>
      <c r="C5285" s="2013">
        <f t="shared" ref="C5285:H5285" si="283">C$5002+C285</f>
        <v>634</v>
      </c>
      <c r="D5285" s="2013">
        <f t="shared" si="283"/>
        <v>1267</v>
      </c>
      <c r="E5285" s="2013">
        <f t="shared" si="283"/>
        <v>845</v>
      </c>
      <c r="F5285" s="2013">
        <f t="shared" si="283"/>
        <v>845</v>
      </c>
      <c r="G5285" s="2013">
        <f t="shared" si="283"/>
        <v>846</v>
      </c>
      <c r="H5285" s="2013">
        <f t="shared" si="283"/>
        <v>846</v>
      </c>
    </row>
    <row r="5286">
      <c r="B5286" s="2013">
        <v>5284.0</v>
      </c>
      <c r="C5286" s="2013">
        <f t="shared" ref="C5286:H5286" si="284">C$5002+C286</f>
        <v>634</v>
      </c>
      <c r="D5286" s="2013">
        <f t="shared" si="284"/>
        <v>1268</v>
      </c>
      <c r="E5286" s="2013">
        <f t="shared" si="284"/>
        <v>845</v>
      </c>
      <c r="F5286" s="2013">
        <f t="shared" si="284"/>
        <v>845</v>
      </c>
      <c r="G5286" s="2013">
        <f t="shared" si="284"/>
        <v>846</v>
      </c>
      <c r="H5286" s="2013">
        <f t="shared" si="284"/>
        <v>846</v>
      </c>
    </row>
    <row r="5287">
      <c r="B5287" s="2013">
        <v>5285.0</v>
      </c>
      <c r="C5287" s="2013">
        <f t="shared" ref="C5287:H5287" si="285">C$5002+C287</f>
        <v>634</v>
      </c>
      <c r="D5287" s="2013">
        <f t="shared" si="285"/>
        <v>1269</v>
      </c>
      <c r="E5287" s="2013">
        <f t="shared" si="285"/>
        <v>845</v>
      </c>
      <c r="F5287" s="2013">
        <f t="shared" si="285"/>
        <v>845</v>
      </c>
      <c r="G5287" s="2013">
        <f t="shared" si="285"/>
        <v>846</v>
      </c>
      <c r="H5287" s="2013">
        <f t="shared" si="285"/>
        <v>846</v>
      </c>
    </row>
    <row r="5288">
      <c r="B5288" s="2013">
        <v>5286.0</v>
      </c>
      <c r="C5288" s="2013">
        <f t="shared" ref="C5288:H5288" si="286">C$5002+C288</f>
        <v>634</v>
      </c>
      <c r="D5288" s="2013">
        <f t="shared" si="286"/>
        <v>1268</v>
      </c>
      <c r="E5288" s="2013">
        <f t="shared" si="286"/>
        <v>846</v>
      </c>
      <c r="F5288" s="2013">
        <f t="shared" si="286"/>
        <v>846</v>
      </c>
      <c r="G5288" s="2013">
        <f t="shared" si="286"/>
        <v>846</v>
      </c>
      <c r="H5288" s="2013">
        <f t="shared" si="286"/>
        <v>846</v>
      </c>
    </row>
    <row r="5289">
      <c r="B5289" s="2013">
        <v>5287.0</v>
      </c>
      <c r="C5289" s="2013">
        <f t="shared" ref="C5289:H5289" si="287">C$5002+C289</f>
        <v>634</v>
      </c>
      <c r="D5289" s="2013">
        <f t="shared" si="287"/>
        <v>1269</v>
      </c>
      <c r="E5289" s="2013">
        <f t="shared" si="287"/>
        <v>846</v>
      </c>
      <c r="F5289" s="2013">
        <f t="shared" si="287"/>
        <v>846</v>
      </c>
      <c r="G5289" s="2013">
        <f t="shared" si="287"/>
        <v>846</v>
      </c>
      <c r="H5289" s="2013">
        <f t="shared" si="287"/>
        <v>846</v>
      </c>
    </row>
    <row r="5290">
      <c r="B5290" s="2013">
        <v>5288.0</v>
      </c>
      <c r="C5290" s="2013">
        <f t="shared" ref="C5290:H5290" si="288">C$5002+C290</f>
        <v>635</v>
      </c>
      <c r="D5290" s="2013">
        <f t="shared" si="288"/>
        <v>1269</v>
      </c>
      <c r="E5290" s="2013">
        <f t="shared" si="288"/>
        <v>846</v>
      </c>
      <c r="F5290" s="2013">
        <f t="shared" si="288"/>
        <v>846</v>
      </c>
      <c r="G5290" s="2013">
        <f t="shared" si="288"/>
        <v>846</v>
      </c>
      <c r="H5290" s="2013">
        <f t="shared" si="288"/>
        <v>846</v>
      </c>
    </row>
    <row r="5291">
      <c r="B5291" s="2013">
        <v>5289.0</v>
      </c>
      <c r="C5291" s="2013">
        <f t="shared" ref="C5291:H5291" si="289">C$5002+C291</f>
        <v>635</v>
      </c>
      <c r="D5291" s="2013">
        <f t="shared" si="289"/>
        <v>1270</v>
      </c>
      <c r="E5291" s="2013">
        <f t="shared" si="289"/>
        <v>846</v>
      </c>
      <c r="F5291" s="2013">
        <f t="shared" si="289"/>
        <v>846</v>
      </c>
      <c r="G5291" s="2013">
        <f t="shared" si="289"/>
        <v>846</v>
      </c>
      <c r="H5291" s="2013">
        <f t="shared" si="289"/>
        <v>846</v>
      </c>
    </row>
    <row r="5292">
      <c r="B5292" s="2013">
        <v>5290.0</v>
      </c>
      <c r="C5292" s="2013">
        <f t="shared" ref="C5292:H5292" si="290">C$5002+C292</f>
        <v>635</v>
      </c>
      <c r="D5292" s="2013">
        <f t="shared" si="290"/>
        <v>1269</v>
      </c>
      <c r="E5292" s="2013">
        <f t="shared" si="290"/>
        <v>846</v>
      </c>
      <c r="F5292" s="2013">
        <f t="shared" si="290"/>
        <v>846</v>
      </c>
      <c r="G5292" s="2013">
        <f t="shared" si="290"/>
        <v>847</v>
      </c>
      <c r="H5292" s="2013">
        <f t="shared" si="290"/>
        <v>847</v>
      </c>
    </row>
    <row r="5293">
      <c r="B5293" s="2013">
        <v>5291.0</v>
      </c>
      <c r="C5293" s="2013">
        <f t="shared" ref="C5293:H5293" si="291">C$5002+C293</f>
        <v>635</v>
      </c>
      <c r="D5293" s="2013">
        <f t="shared" si="291"/>
        <v>1270</v>
      </c>
      <c r="E5293" s="2013">
        <f t="shared" si="291"/>
        <v>846</v>
      </c>
      <c r="F5293" s="2013">
        <f t="shared" si="291"/>
        <v>846</v>
      </c>
      <c r="G5293" s="2013">
        <f t="shared" si="291"/>
        <v>847</v>
      </c>
      <c r="H5293" s="2013">
        <f t="shared" si="291"/>
        <v>847</v>
      </c>
    </row>
    <row r="5294">
      <c r="B5294" s="2013">
        <v>5292.0</v>
      </c>
      <c r="C5294" s="2013">
        <f t="shared" ref="C5294:H5294" si="292">C$5002+C294</f>
        <v>635</v>
      </c>
      <c r="D5294" s="2013">
        <f t="shared" si="292"/>
        <v>1271</v>
      </c>
      <c r="E5294" s="2013">
        <f t="shared" si="292"/>
        <v>846</v>
      </c>
      <c r="F5294" s="2013">
        <f t="shared" si="292"/>
        <v>846</v>
      </c>
      <c r="G5294" s="2013">
        <f t="shared" si="292"/>
        <v>847</v>
      </c>
      <c r="H5294" s="2013">
        <f t="shared" si="292"/>
        <v>847</v>
      </c>
    </row>
    <row r="5295">
      <c r="B5295" s="2013">
        <v>5293.0</v>
      </c>
      <c r="C5295" s="2013">
        <f t="shared" ref="C5295:H5295" si="293">C$5002+C295</f>
        <v>635</v>
      </c>
      <c r="D5295" s="2013">
        <f t="shared" si="293"/>
        <v>1270</v>
      </c>
      <c r="E5295" s="2013">
        <f t="shared" si="293"/>
        <v>847</v>
      </c>
      <c r="F5295" s="2013">
        <f t="shared" si="293"/>
        <v>847</v>
      </c>
      <c r="G5295" s="2013">
        <f t="shared" si="293"/>
        <v>847</v>
      </c>
      <c r="H5295" s="2013">
        <f t="shared" si="293"/>
        <v>847</v>
      </c>
    </row>
    <row r="5296">
      <c r="B5296" s="2013">
        <v>5294.0</v>
      </c>
      <c r="C5296" s="2013">
        <f t="shared" ref="C5296:H5296" si="294">C$5002+C296</f>
        <v>635</v>
      </c>
      <c r="D5296" s="2013">
        <f t="shared" si="294"/>
        <v>1271</v>
      </c>
      <c r="E5296" s="2013">
        <f t="shared" si="294"/>
        <v>847</v>
      </c>
      <c r="F5296" s="2013">
        <f t="shared" si="294"/>
        <v>847</v>
      </c>
      <c r="G5296" s="2013">
        <f t="shared" si="294"/>
        <v>847</v>
      </c>
      <c r="H5296" s="2013">
        <f t="shared" si="294"/>
        <v>847</v>
      </c>
    </row>
    <row r="5297">
      <c r="B5297" s="2013">
        <v>5295.0</v>
      </c>
      <c r="C5297" s="2013">
        <f t="shared" ref="C5297:H5297" si="295">C$5002+C297</f>
        <v>636</v>
      </c>
      <c r="D5297" s="2013">
        <f t="shared" si="295"/>
        <v>1271</v>
      </c>
      <c r="E5297" s="2013">
        <f t="shared" si="295"/>
        <v>847</v>
      </c>
      <c r="F5297" s="2013">
        <f t="shared" si="295"/>
        <v>847</v>
      </c>
      <c r="G5297" s="2013">
        <f t="shared" si="295"/>
        <v>847</v>
      </c>
      <c r="H5297" s="2013">
        <f t="shared" si="295"/>
        <v>847</v>
      </c>
    </row>
    <row r="5298">
      <c r="B5298" s="2013">
        <v>5296.0</v>
      </c>
      <c r="C5298" s="2013">
        <f t="shared" ref="C5298:H5298" si="296">C$5002+C298</f>
        <v>635</v>
      </c>
      <c r="D5298" s="2013">
        <f t="shared" si="296"/>
        <v>1271</v>
      </c>
      <c r="E5298" s="2013">
        <f t="shared" si="296"/>
        <v>847</v>
      </c>
      <c r="F5298" s="2013">
        <f t="shared" si="296"/>
        <v>847</v>
      </c>
      <c r="G5298" s="2013">
        <f t="shared" si="296"/>
        <v>848</v>
      </c>
      <c r="H5298" s="2013">
        <f t="shared" si="296"/>
        <v>848</v>
      </c>
    </row>
    <row r="5299">
      <c r="B5299" s="2013">
        <v>5297.0</v>
      </c>
      <c r="C5299" s="2013">
        <f t="shared" ref="C5299:H5299" si="297">C$5002+C299</f>
        <v>636</v>
      </c>
      <c r="D5299" s="2013">
        <f t="shared" si="297"/>
        <v>1271</v>
      </c>
      <c r="E5299" s="2013">
        <f t="shared" si="297"/>
        <v>847</v>
      </c>
      <c r="F5299" s="2013">
        <f t="shared" si="297"/>
        <v>847</v>
      </c>
      <c r="G5299" s="2013">
        <f t="shared" si="297"/>
        <v>848</v>
      </c>
      <c r="H5299" s="2013">
        <f t="shared" si="297"/>
        <v>848</v>
      </c>
    </row>
    <row r="5300">
      <c r="B5300" s="2013">
        <v>5298.0</v>
      </c>
      <c r="C5300" s="2013">
        <f t="shared" ref="C5300:H5300" si="298">C$5002+C300</f>
        <v>635</v>
      </c>
      <c r="D5300" s="2013">
        <f t="shared" si="298"/>
        <v>1271</v>
      </c>
      <c r="E5300" s="2013">
        <f t="shared" si="298"/>
        <v>848</v>
      </c>
      <c r="F5300" s="2013">
        <f t="shared" si="298"/>
        <v>848</v>
      </c>
      <c r="G5300" s="2013">
        <f t="shared" si="298"/>
        <v>848</v>
      </c>
      <c r="H5300" s="2013">
        <f t="shared" si="298"/>
        <v>848</v>
      </c>
    </row>
    <row r="5301">
      <c r="B5301" s="2013">
        <v>5299.0</v>
      </c>
      <c r="C5301" s="2013">
        <f t="shared" ref="C5301:H5301" si="299">C$5002+C301</f>
        <v>636</v>
      </c>
      <c r="D5301" s="2013">
        <f t="shared" si="299"/>
        <v>1271</v>
      </c>
      <c r="E5301" s="2013">
        <f t="shared" si="299"/>
        <v>848</v>
      </c>
      <c r="F5301" s="2013">
        <f t="shared" si="299"/>
        <v>848</v>
      </c>
      <c r="G5301" s="2013">
        <f t="shared" si="299"/>
        <v>848</v>
      </c>
      <c r="H5301" s="2013">
        <f t="shared" si="299"/>
        <v>848</v>
      </c>
    </row>
    <row r="5302">
      <c r="B5302" s="2013">
        <v>5300.0</v>
      </c>
      <c r="C5302" s="2013">
        <f t="shared" ref="C5302:H5302" si="300">C$5002+C302</f>
        <v>636</v>
      </c>
      <c r="D5302" s="2013">
        <f t="shared" si="300"/>
        <v>1272</v>
      </c>
      <c r="E5302" s="2013">
        <f t="shared" si="300"/>
        <v>848</v>
      </c>
      <c r="F5302" s="2013">
        <f t="shared" si="300"/>
        <v>848</v>
      </c>
      <c r="G5302" s="2013">
        <f t="shared" si="300"/>
        <v>848</v>
      </c>
      <c r="H5302" s="2013">
        <f t="shared" si="300"/>
        <v>848</v>
      </c>
    </row>
    <row r="5303">
      <c r="B5303" s="2013">
        <v>5301.0</v>
      </c>
      <c r="C5303" s="2013">
        <f t="shared" ref="C5303:H5303" si="301">C$5002+C303</f>
        <v>636</v>
      </c>
      <c r="D5303" s="2013">
        <f t="shared" si="301"/>
        <v>1273</v>
      </c>
      <c r="E5303" s="2013">
        <f t="shared" si="301"/>
        <v>848</v>
      </c>
      <c r="F5303" s="2013">
        <f t="shared" si="301"/>
        <v>848</v>
      </c>
      <c r="G5303" s="2013">
        <f t="shared" si="301"/>
        <v>848</v>
      </c>
      <c r="H5303" s="2013">
        <f t="shared" si="301"/>
        <v>848</v>
      </c>
    </row>
    <row r="5304">
      <c r="B5304" s="2013">
        <v>5302.0</v>
      </c>
      <c r="C5304" s="2013">
        <f t="shared" ref="C5304:H5304" si="302">C$5002+C304</f>
        <v>637</v>
      </c>
      <c r="D5304" s="2013">
        <f t="shared" si="302"/>
        <v>1273</v>
      </c>
      <c r="E5304" s="2013">
        <f t="shared" si="302"/>
        <v>848</v>
      </c>
      <c r="F5304" s="2013">
        <f t="shared" si="302"/>
        <v>848</v>
      </c>
      <c r="G5304" s="2013">
        <f t="shared" si="302"/>
        <v>848</v>
      </c>
      <c r="H5304" s="2013">
        <f t="shared" si="302"/>
        <v>848</v>
      </c>
    </row>
    <row r="5305">
      <c r="B5305" s="2013">
        <v>5303.0</v>
      </c>
      <c r="C5305" s="2013">
        <f t="shared" ref="C5305:H5305" si="303">C$5002+C305</f>
        <v>636</v>
      </c>
      <c r="D5305" s="2013">
        <f t="shared" si="303"/>
        <v>1273</v>
      </c>
      <c r="E5305" s="2013">
        <f t="shared" si="303"/>
        <v>848</v>
      </c>
      <c r="F5305" s="2013">
        <f t="shared" si="303"/>
        <v>848</v>
      </c>
      <c r="G5305" s="2013">
        <f t="shared" si="303"/>
        <v>849</v>
      </c>
      <c r="H5305" s="2013">
        <f t="shared" si="303"/>
        <v>849</v>
      </c>
    </row>
    <row r="5306">
      <c r="B5306" s="2013">
        <v>5304.0</v>
      </c>
      <c r="C5306" s="2013">
        <f t="shared" ref="C5306:H5306" si="304">C$5002+C306</f>
        <v>637</v>
      </c>
      <c r="D5306" s="2013">
        <f t="shared" si="304"/>
        <v>1273</v>
      </c>
      <c r="E5306" s="2013">
        <f t="shared" si="304"/>
        <v>848</v>
      </c>
      <c r="F5306" s="2013">
        <f t="shared" si="304"/>
        <v>848</v>
      </c>
      <c r="G5306" s="2013">
        <f t="shared" si="304"/>
        <v>849</v>
      </c>
      <c r="H5306" s="2013">
        <f t="shared" si="304"/>
        <v>849</v>
      </c>
    </row>
    <row r="5307">
      <c r="B5307" s="2013">
        <v>5305.0</v>
      </c>
      <c r="C5307" s="2013">
        <f t="shared" ref="C5307:H5307" si="305">C$5002+C307</f>
        <v>636</v>
      </c>
      <c r="D5307" s="2013">
        <f t="shared" si="305"/>
        <v>1273</v>
      </c>
      <c r="E5307" s="2013">
        <f t="shared" si="305"/>
        <v>849</v>
      </c>
      <c r="F5307" s="2013">
        <f t="shared" si="305"/>
        <v>849</v>
      </c>
      <c r="G5307" s="2013">
        <f t="shared" si="305"/>
        <v>849</v>
      </c>
      <c r="H5307" s="2013">
        <f t="shared" si="305"/>
        <v>849</v>
      </c>
    </row>
    <row r="5308">
      <c r="B5308" s="2013">
        <v>5306.0</v>
      </c>
      <c r="C5308" s="2013">
        <f t="shared" ref="C5308:H5308" si="306">C$5002+C308</f>
        <v>637</v>
      </c>
      <c r="D5308" s="2013">
        <f t="shared" si="306"/>
        <v>1273</v>
      </c>
      <c r="E5308" s="2013">
        <f t="shared" si="306"/>
        <v>849</v>
      </c>
      <c r="F5308" s="2013">
        <f t="shared" si="306"/>
        <v>849</v>
      </c>
      <c r="G5308" s="2013">
        <f t="shared" si="306"/>
        <v>849</v>
      </c>
      <c r="H5308" s="2013">
        <f t="shared" si="306"/>
        <v>849</v>
      </c>
    </row>
    <row r="5309">
      <c r="B5309" s="2013">
        <v>5307.0</v>
      </c>
      <c r="C5309" s="2013">
        <f t="shared" ref="C5309:H5309" si="307">C$5002+C309</f>
        <v>637</v>
      </c>
      <c r="D5309" s="2013">
        <f t="shared" si="307"/>
        <v>1274</v>
      </c>
      <c r="E5309" s="2013">
        <f t="shared" si="307"/>
        <v>849</v>
      </c>
      <c r="F5309" s="2013">
        <f t="shared" si="307"/>
        <v>849</v>
      </c>
      <c r="G5309" s="2013">
        <f t="shared" si="307"/>
        <v>849</v>
      </c>
      <c r="H5309" s="2013">
        <f t="shared" si="307"/>
        <v>849</v>
      </c>
    </row>
    <row r="5310">
      <c r="B5310" s="2013">
        <v>5308.0</v>
      </c>
      <c r="C5310" s="2013">
        <f t="shared" ref="C5310:H5310" si="308">C$5002+C310</f>
        <v>637</v>
      </c>
      <c r="D5310" s="2013">
        <f t="shared" si="308"/>
        <v>1273</v>
      </c>
      <c r="E5310" s="2013">
        <f t="shared" si="308"/>
        <v>849</v>
      </c>
      <c r="F5310" s="2013">
        <f t="shared" si="308"/>
        <v>849</v>
      </c>
      <c r="G5310" s="2013">
        <f t="shared" si="308"/>
        <v>850</v>
      </c>
      <c r="H5310" s="2013">
        <f t="shared" si="308"/>
        <v>850</v>
      </c>
    </row>
    <row r="5311">
      <c r="B5311" s="2013">
        <v>5309.0</v>
      </c>
      <c r="C5311" s="2013">
        <f t="shared" ref="C5311:H5311" si="309">C$5002+C311</f>
        <v>637</v>
      </c>
      <c r="D5311" s="2013">
        <f t="shared" si="309"/>
        <v>1274</v>
      </c>
      <c r="E5311" s="2013">
        <f t="shared" si="309"/>
        <v>849</v>
      </c>
      <c r="F5311" s="2013">
        <f t="shared" si="309"/>
        <v>849</v>
      </c>
      <c r="G5311" s="2013">
        <f t="shared" si="309"/>
        <v>850</v>
      </c>
      <c r="H5311" s="2013">
        <f t="shared" si="309"/>
        <v>850</v>
      </c>
    </row>
    <row r="5312">
      <c r="B5312" s="2013">
        <v>5310.0</v>
      </c>
      <c r="C5312" s="2013">
        <f t="shared" ref="C5312:H5312" si="310">C$5002+C312</f>
        <v>637</v>
      </c>
      <c r="D5312" s="2013">
        <f t="shared" si="310"/>
        <v>1275</v>
      </c>
      <c r="E5312" s="2013">
        <f t="shared" si="310"/>
        <v>849</v>
      </c>
      <c r="F5312" s="2013">
        <f t="shared" si="310"/>
        <v>849</v>
      </c>
      <c r="G5312" s="2013">
        <f t="shared" si="310"/>
        <v>850</v>
      </c>
      <c r="H5312" s="2013">
        <f t="shared" si="310"/>
        <v>850</v>
      </c>
    </row>
    <row r="5313">
      <c r="B5313" s="2013">
        <v>5311.0</v>
      </c>
      <c r="C5313" s="2013">
        <f t="shared" ref="C5313:H5313" si="311">C$5002+C313</f>
        <v>637</v>
      </c>
      <c r="D5313" s="2013">
        <f t="shared" si="311"/>
        <v>1274</v>
      </c>
      <c r="E5313" s="2013">
        <f t="shared" si="311"/>
        <v>850</v>
      </c>
      <c r="F5313" s="2013">
        <f t="shared" si="311"/>
        <v>850</v>
      </c>
      <c r="G5313" s="2013">
        <f t="shared" si="311"/>
        <v>850</v>
      </c>
      <c r="H5313" s="2013">
        <f t="shared" si="311"/>
        <v>850</v>
      </c>
    </row>
    <row r="5314">
      <c r="B5314" s="2013">
        <v>5312.0</v>
      </c>
      <c r="C5314" s="2013">
        <f t="shared" ref="C5314:H5314" si="312">C$5002+C314</f>
        <v>637</v>
      </c>
      <c r="D5314" s="2013">
        <f t="shared" si="312"/>
        <v>1275</v>
      </c>
      <c r="E5314" s="2013">
        <f t="shared" si="312"/>
        <v>850</v>
      </c>
      <c r="F5314" s="2013">
        <f t="shared" si="312"/>
        <v>850</v>
      </c>
      <c r="G5314" s="2013">
        <f t="shared" si="312"/>
        <v>850</v>
      </c>
      <c r="H5314" s="2013">
        <f t="shared" si="312"/>
        <v>850</v>
      </c>
    </row>
    <row r="5315">
      <c r="B5315" s="2013">
        <v>5313.0</v>
      </c>
      <c r="C5315" s="2013">
        <f t="shared" ref="C5315:H5315" si="313">C$5002+C315</f>
        <v>638</v>
      </c>
      <c r="D5315" s="2013">
        <f t="shared" si="313"/>
        <v>1275</v>
      </c>
      <c r="E5315" s="2013">
        <f t="shared" si="313"/>
        <v>850</v>
      </c>
      <c r="F5315" s="2013">
        <f t="shared" si="313"/>
        <v>850</v>
      </c>
      <c r="G5315" s="2013">
        <f t="shared" si="313"/>
        <v>850</v>
      </c>
      <c r="H5315" s="2013">
        <f t="shared" si="313"/>
        <v>850</v>
      </c>
    </row>
    <row r="5316">
      <c r="B5316" s="2013">
        <v>5314.0</v>
      </c>
      <c r="C5316" s="2013">
        <f t="shared" ref="C5316:H5316" si="314">C$5002+C316</f>
        <v>638</v>
      </c>
      <c r="D5316" s="2013">
        <f t="shared" si="314"/>
        <v>1276</v>
      </c>
      <c r="E5316" s="2013">
        <f t="shared" si="314"/>
        <v>850</v>
      </c>
      <c r="F5316" s="2013">
        <f t="shared" si="314"/>
        <v>850</v>
      </c>
      <c r="G5316" s="2013">
        <f t="shared" si="314"/>
        <v>850</v>
      </c>
      <c r="H5316" s="2013">
        <f t="shared" si="314"/>
        <v>850</v>
      </c>
    </row>
    <row r="5317">
      <c r="B5317" s="2013">
        <v>5315.0</v>
      </c>
      <c r="C5317" s="2013">
        <f t="shared" ref="C5317:H5317" si="315">C$5002+C317</f>
        <v>638</v>
      </c>
      <c r="D5317" s="2013">
        <f t="shared" si="315"/>
        <v>1275</v>
      </c>
      <c r="E5317" s="2013">
        <f t="shared" si="315"/>
        <v>850</v>
      </c>
      <c r="F5317" s="2013">
        <f t="shared" si="315"/>
        <v>850</v>
      </c>
      <c r="G5317" s="2013">
        <f t="shared" si="315"/>
        <v>851</v>
      </c>
      <c r="H5317" s="2013">
        <f t="shared" si="315"/>
        <v>851</v>
      </c>
    </row>
    <row r="5318">
      <c r="B5318" s="2013">
        <v>5316.0</v>
      </c>
      <c r="C5318" s="2013">
        <f t="shared" ref="C5318:H5318" si="316">C$5002+C318</f>
        <v>638</v>
      </c>
      <c r="D5318" s="2013">
        <f t="shared" si="316"/>
        <v>1276</v>
      </c>
      <c r="E5318" s="2013">
        <f t="shared" si="316"/>
        <v>850</v>
      </c>
      <c r="F5318" s="2013">
        <f t="shared" si="316"/>
        <v>850</v>
      </c>
      <c r="G5318" s="2013">
        <f t="shared" si="316"/>
        <v>851</v>
      </c>
      <c r="H5318" s="2013">
        <f t="shared" si="316"/>
        <v>851</v>
      </c>
    </row>
    <row r="5319">
      <c r="B5319" s="2013">
        <v>5317.0</v>
      </c>
      <c r="C5319" s="2013">
        <f t="shared" ref="C5319:H5319" si="317">C$5002+C319</f>
        <v>638</v>
      </c>
      <c r="D5319" s="2013">
        <f t="shared" si="317"/>
        <v>1277</v>
      </c>
      <c r="E5319" s="2013">
        <f t="shared" si="317"/>
        <v>850</v>
      </c>
      <c r="F5319" s="2013">
        <f t="shared" si="317"/>
        <v>850</v>
      </c>
      <c r="G5319" s="2013">
        <f t="shared" si="317"/>
        <v>851</v>
      </c>
      <c r="H5319" s="2013">
        <f t="shared" si="317"/>
        <v>851</v>
      </c>
    </row>
    <row r="5320">
      <c r="B5320" s="2013">
        <v>5318.0</v>
      </c>
      <c r="C5320" s="2013">
        <f t="shared" ref="C5320:H5320" si="318">C$5002+C320</f>
        <v>638</v>
      </c>
      <c r="D5320" s="2013">
        <f t="shared" si="318"/>
        <v>1276</v>
      </c>
      <c r="E5320" s="2013">
        <f t="shared" si="318"/>
        <v>851</v>
      </c>
      <c r="F5320" s="2013">
        <f t="shared" si="318"/>
        <v>851</v>
      </c>
      <c r="G5320" s="2013">
        <f t="shared" si="318"/>
        <v>851</v>
      </c>
      <c r="H5320" s="2013">
        <f t="shared" si="318"/>
        <v>851</v>
      </c>
    </row>
    <row r="5321">
      <c r="B5321" s="2013">
        <v>5319.0</v>
      </c>
      <c r="C5321" s="2013">
        <f t="shared" ref="C5321:H5321" si="319">C$5002+C321</f>
        <v>638</v>
      </c>
      <c r="D5321" s="2013">
        <f t="shared" si="319"/>
        <v>1277</v>
      </c>
      <c r="E5321" s="2013">
        <f t="shared" si="319"/>
        <v>851</v>
      </c>
      <c r="F5321" s="2013">
        <f t="shared" si="319"/>
        <v>851</v>
      </c>
      <c r="G5321" s="2013">
        <f t="shared" si="319"/>
        <v>851</v>
      </c>
      <c r="H5321" s="2013">
        <f t="shared" si="319"/>
        <v>851</v>
      </c>
    </row>
    <row r="5322">
      <c r="B5322" s="2013">
        <v>5320.0</v>
      </c>
      <c r="C5322" s="2013">
        <f t="shared" ref="C5322:H5322" si="320">C$5002+C322</f>
        <v>639</v>
      </c>
      <c r="D5322" s="2013">
        <f t="shared" si="320"/>
        <v>1277</v>
      </c>
      <c r="E5322" s="2013">
        <f t="shared" si="320"/>
        <v>851</v>
      </c>
      <c r="F5322" s="2013">
        <f t="shared" si="320"/>
        <v>851</v>
      </c>
      <c r="G5322" s="2013">
        <f t="shared" si="320"/>
        <v>851</v>
      </c>
      <c r="H5322" s="2013">
        <f t="shared" si="320"/>
        <v>851</v>
      </c>
    </row>
    <row r="5323">
      <c r="B5323" s="2013">
        <v>5321.0</v>
      </c>
      <c r="C5323" s="2013">
        <f t="shared" ref="C5323:H5323" si="321">C$5002+C323</f>
        <v>638</v>
      </c>
      <c r="D5323" s="2013">
        <f t="shared" si="321"/>
        <v>1277</v>
      </c>
      <c r="E5323" s="2013">
        <f t="shared" si="321"/>
        <v>851</v>
      </c>
      <c r="F5323" s="2013">
        <f t="shared" si="321"/>
        <v>851</v>
      </c>
      <c r="G5323" s="2013">
        <f t="shared" si="321"/>
        <v>852</v>
      </c>
      <c r="H5323" s="2013">
        <f t="shared" si="321"/>
        <v>852</v>
      </c>
    </row>
    <row r="5324">
      <c r="B5324" s="2013">
        <v>5322.0</v>
      </c>
      <c r="C5324" s="2013">
        <f t="shared" ref="C5324:H5324" si="322">C$5002+C324</f>
        <v>639</v>
      </c>
      <c r="D5324" s="2013">
        <f t="shared" si="322"/>
        <v>1277</v>
      </c>
      <c r="E5324" s="2013">
        <f t="shared" si="322"/>
        <v>851</v>
      </c>
      <c r="F5324" s="2013">
        <f t="shared" si="322"/>
        <v>851</v>
      </c>
      <c r="G5324" s="2013">
        <f t="shared" si="322"/>
        <v>852</v>
      </c>
      <c r="H5324" s="2013">
        <f t="shared" si="322"/>
        <v>852</v>
      </c>
    </row>
    <row r="5325">
      <c r="B5325" s="2013">
        <v>5323.0</v>
      </c>
      <c r="C5325" s="2013">
        <f t="shared" ref="C5325:H5325" si="323">C$5002+C325</f>
        <v>638</v>
      </c>
      <c r="D5325" s="2013">
        <f t="shared" si="323"/>
        <v>1277</v>
      </c>
      <c r="E5325" s="2013">
        <f t="shared" si="323"/>
        <v>852</v>
      </c>
      <c r="F5325" s="2013">
        <f t="shared" si="323"/>
        <v>852</v>
      </c>
      <c r="G5325" s="2013">
        <f t="shared" si="323"/>
        <v>852</v>
      </c>
      <c r="H5325" s="2013">
        <f t="shared" si="323"/>
        <v>852</v>
      </c>
    </row>
    <row r="5326">
      <c r="B5326" s="2013">
        <v>5324.0</v>
      </c>
      <c r="C5326" s="2013">
        <f t="shared" ref="C5326:H5326" si="324">C$5002+C326</f>
        <v>639</v>
      </c>
      <c r="D5326" s="2013">
        <f t="shared" si="324"/>
        <v>1277</v>
      </c>
      <c r="E5326" s="2013">
        <f t="shared" si="324"/>
        <v>852</v>
      </c>
      <c r="F5326" s="2013">
        <f t="shared" si="324"/>
        <v>852</v>
      </c>
      <c r="G5326" s="2013">
        <f t="shared" si="324"/>
        <v>852</v>
      </c>
      <c r="H5326" s="2013">
        <f t="shared" si="324"/>
        <v>852</v>
      </c>
    </row>
    <row r="5327">
      <c r="B5327" s="2013">
        <v>5325.0</v>
      </c>
      <c r="C5327" s="2013">
        <f t="shared" ref="C5327:H5327" si="325">C$5002+C327</f>
        <v>639</v>
      </c>
      <c r="D5327" s="2013">
        <f t="shared" si="325"/>
        <v>1278</v>
      </c>
      <c r="E5327" s="2013">
        <f t="shared" si="325"/>
        <v>852</v>
      </c>
      <c r="F5327" s="2013">
        <f t="shared" si="325"/>
        <v>852</v>
      </c>
      <c r="G5327" s="2013">
        <f t="shared" si="325"/>
        <v>852</v>
      </c>
      <c r="H5327" s="2013">
        <f t="shared" si="325"/>
        <v>852</v>
      </c>
    </row>
    <row r="5328">
      <c r="B5328" s="2013">
        <v>5326.0</v>
      </c>
      <c r="C5328" s="2013">
        <f t="shared" ref="C5328:H5328" si="326">C$5002+C328</f>
        <v>639</v>
      </c>
      <c r="D5328" s="2013">
        <f t="shared" si="326"/>
        <v>1279</v>
      </c>
      <c r="E5328" s="2013">
        <f t="shared" si="326"/>
        <v>852</v>
      </c>
      <c r="F5328" s="2013">
        <f t="shared" si="326"/>
        <v>852</v>
      </c>
      <c r="G5328" s="2013">
        <f t="shared" si="326"/>
        <v>852</v>
      </c>
      <c r="H5328" s="2013">
        <f t="shared" si="326"/>
        <v>852</v>
      </c>
    </row>
    <row r="5329">
      <c r="B5329" s="2013">
        <v>5327.0</v>
      </c>
      <c r="C5329" s="2013">
        <f t="shared" ref="C5329:H5329" si="327">C$5002+C329</f>
        <v>640</v>
      </c>
      <c r="D5329" s="2013">
        <f t="shared" si="327"/>
        <v>1279</v>
      </c>
      <c r="E5329" s="2013">
        <f t="shared" si="327"/>
        <v>852</v>
      </c>
      <c r="F5329" s="2013">
        <f t="shared" si="327"/>
        <v>852</v>
      </c>
      <c r="G5329" s="2013">
        <f t="shared" si="327"/>
        <v>852</v>
      </c>
      <c r="H5329" s="2013">
        <f t="shared" si="327"/>
        <v>852</v>
      </c>
    </row>
    <row r="5330">
      <c r="B5330" s="2013">
        <v>5328.0</v>
      </c>
      <c r="C5330" s="2013">
        <f t="shared" ref="C5330:H5330" si="328">C$5002+C330</f>
        <v>639</v>
      </c>
      <c r="D5330" s="2013">
        <f t="shared" si="328"/>
        <v>1279</v>
      </c>
      <c r="E5330" s="2013">
        <f t="shared" si="328"/>
        <v>852</v>
      </c>
      <c r="F5330" s="2013">
        <f t="shared" si="328"/>
        <v>852</v>
      </c>
      <c r="G5330" s="2013">
        <f t="shared" si="328"/>
        <v>853</v>
      </c>
      <c r="H5330" s="2013">
        <f t="shared" si="328"/>
        <v>853</v>
      </c>
    </row>
    <row r="5331">
      <c r="B5331" s="2013">
        <v>5329.0</v>
      </c>
      <c r="C5331" s="2013">
        <f t="shared" ref="C5331:H5331" si="329">C$5002+C331</f>
        <v>640</v>
      </c>
      <c r="D5331" s="2013">
        <f t="shared" si="329"/>
        <v>1279</v>
      </c>
      <c r="E5331" s="2013">
        <f t="shared" si="329"/>
        <v>852</v>
      </c>
      <c r="F5331" s="2013">
        <f t="shared" si="329"/>
        <v>852</v>
      </c>
      <c r="G5331" s="2013">
        <f t="shared" si="329"/>
        <v>853</v>
      </c>
      <c r="H5331" s="2013">
        <f t="shared" si="329"/>
        <v>853</v>
      </c>
    </row>
    <row r="5332">
      <c r="B5332" s="2013">
        <v>5330.0</v>
      </c>
      <c r="C5332" s="2013">
        <f t="shared" ref="C5332:H5332" si="330">C$5002+C332</f>
        <v>639</v>
      </c>
      <c r="D5332" s="2013">
        <f t="shared" si="330"/>
        <v>1279</v>
      </c>
      <c r="E5332" s="2013">
        <f t="shared" si="330"/>
        <v>853</v>
      </c>
      <c r="F5332" s="2013">
        <f t="shared" si="330"/>
        <v>853</v>
      </c>
      <c r="G5332" s="2013">
        <f t="shared" si="330"/>
        <v>853</v>
      </c>
      <c r="H5332" s="2013">
        <f t="shared" si="330"/>
        <v>853</v>
      </c>
    </row>
    <row r="5333">
      <c r="B5333" s="2013">
        <v>5331.0</v>
      </c>
      <c r="C5333" s="2013">
        <f t="shared" ref="C5333:H5333" si="331">C$5002+C333</f>
        <v>640</v>
      </c>
      <c r="D5333" s="2013">
        <f t="shared" si="331"/>
        <v>1279</v>
      </c>
      <c r="E5333" s="2013">
        <f t="shared" si="331"/>
        <v>853</v>
      </c>
      <c r="F5333" s="2013">
        <f t="shared" si="331"/>
        <v>853</v>
      </c>
      <c r="G5333" s="2013">
        <f t="shared" si="331"/>
        <v>853</v>
      </c>
      <c r="H5333" s="2013">
        <f t="shared" si="331"/>
        <v>853</v>
      </c>
    </row>
    <row r="5334">
      <c r="B5334" s="2013">
        <v>5332.0</v>
      </c>
      <c r="C5334" s="2013">
        <f t="shared" ref="C5334:H5334" si="332">C$5002+C334</f>
        <v>640</v>
      </c>
      <c r="D5334" s="2013">
        <f t="shared" si="332"/>
        <v>1280</v>
      </c>
      <c r="E5334" s="2013">
        <f t="shared" si="332"/>
        <v>853</v>
      </c>
      <c r="F5334" s="2013">
        <f t="shared" si="332"/>
        <v>853</v>
      </c>
      <c r="G5334" s="2013">
        <f t="shared" si="332"/>
        <v>853</v>
      </c>
      <c r="H5334" s="2013">
        <f t="shared" si="332"/>
        <v>853</v>
      </c>
    </row>
    <row r="5335">
      <c r="B5335" s="2013">
        <v>5333.0</v>
      </c>
      <c r="C5335" s="2013">
        <f t="shared" ref="C5335:H5335" si="333">C$5002+C335</f>
        <v>640</v>
      </c>
      <c r="D5335" s="2013">
        <f t="shared" si="333"/>
        <v>1279</v>
      </c>
      <c r="E5335" s="2013">
        <f t="shared" si="333"/>
        <v>853</v>
      </c>
      <c r="F5335" s="2013">
        <f t="shared" si="333"/>
        <v>853</v>
      </c>
      <c r="G5335" s="2013">
        <f t="shared" si="333"/>
        <v>854</v>
      </c>
      <c r="H5335" s="2013">
        <f t="shared" si="333"/>
        <v>854</v>
      </c>
    </row>
    <row r="5336">
      <c r="B5336" s="2013">
        <v>5334.0</v>
      </c>
      <c r="C5336" s="2013">
        <f t="shared" ref="C5336:H5336" si="334">C$5002+C336</f>
        <v>640</v>
      </c>
      <c r="D5336" s="2013">
        <f t="shared" si="334"/>
        <v>1280</v>
      </c>
      <c r="E5336" s="2013">
        <f t="shared" si="334"/>
        <v>853</v>
      </c>
      <c r="F5336" s="2013">
        <f t="shared" si="334"/>
        <v>853</v>
      </c>
      <c r="G5336" s="2013">
        <f t="shared" si="334"/>
        <v>854</v>
      </c>
      <c r="H5336" s="2013">
        <f t="shared" si="334"/>
        <v>854</v>
      </c>
    </row>
    <row r="5337">
      <c r="B5337" s="2013">
        <v>5335.0</v>
      </c>
      <c r="C5337" s="2013">
        <f t="shared" ref="C5337:H5337" si="335">C$5002+C337</f>
        <v>640</v>
      </c>
      <c r="D5337" s="2013">
        <f t="shared" si="335"/>
        <v>1281</v>
      </c>
      <c r="E5337" s="2013">
        <f t="shared" si="335"/>
        <v>853</v>
      </c>
      <c r="F5337" s="2013">
        <f t="shared" si="335"/>
        <v>853</v>
      </c>
      <c r="G5337" s="2013">
        <f t="shared" si="335"/>
        <v>854</v>
      </c>
      <c r="H5337" s="2013">
        <f t="shared" si="335"/>
        <v>854</v>
      </c>
    </row>
    <row r="5338">
      <c r="B5338" s="2013">
        <v>5336.0</v>
      </c>
      <c r="C5338" s="2013">
        <f t="shared" ref="C5338:H5338" si="336">C$5002+C338</f>
        <v>640</v>
      </c>
      <c r="D5338" s="2013">
        <f t="shared" si="336"/>
        <v>1280</v>
      </c>
      <c r="E5338" s="2013">
        <f t="shared" si="336"/>
        <v>854</v>
      </c>
      <c r="F5338" s="2013">
        <f t="shared" si="336"/>
        <v>854</v>
      </c>
      <c r="G5338" s="2013">
        <f t="shared" si="336"/>
        <v>854</v>
      </c>
      <c r="H5338" s="2013">
        <f t="shared" si="336"/>
        <v>854</v>
      </c>
    </row>
    <row r="5339">
      <c r="B5339" s="2013">
        <v>5337.0</v>
      </c>
      <c r="C5339" s="2013">
        <f t="shared" ref="C5339:H5339" si="337">C$5002+C339</f>
        <v>640</v>
      </c>
      <c r="D5339" s="2013">
        <f t="shared" si="337"/>
        <v>1281</v>
      </c>
      <c r="E5339" s="2013">
        <f t="shared" si="337"/>
        <v>854</v>
      </c>
      <c r="F5339" s="2013">
        <f t="shared" si="337"/>
        <v>854</v>
      </c>
      <c r="G5339" s="2013">
        <f t="shared" si="337"/>
        <v>854</v>
      </c>
      <c r="H5339" s="2013">
        <f t="shared" si="337"/>
        <v>854</v>
      </c>
    </row>
    <row r="5340">
      <c r="B5340" s="2013">
        <v>5338.0</v>
      </c>
      <c r="C5340" s="2013">
        <f t="shared" ref="C5340:H5340" si="338">C$5002+C340</f>
        <v>641</v>
      </c>
      <c r="D5340" s="2013">
        <f t="shared" si="338"/>
        <v>1281</v>
      </c>
      <c r="E5340" s="2013">
        <f t="shared" si="338"/>
        <v>854</v>
      </c>
      <c r="F5340" s="2013">
        <f t="shared" si="338"/>
        <v>854</v>
      </c>
      <c r="G5340" s="2013">
        <f t="shared" si="338"/>
        <v>854</v>
      </c>
      <c r="H5340" s="2013">
        <f t="shared" si="338"/>
        <v>854</v>
      </c>
    </row>
    <row r="5341">
      <c r="B5341" s="2013">
        <v>5339.0</v>
      </c>
      <c r="C5341" s="2013">
        <f t="shared" ref="C5341:H5341" si="339">C$5002+C341</f>
        <v>641</v>
      </c>
      <c r="D5341" s="2013">
        <f t="shared" si="339"/>
        <v>1282</v>
      </c>
      <c r="E5341" s="2013">
        <f t="shared" si="339"/>
        <v>854</v>
      </c>
      <c r="F5341" s="2013">
        <f t="shared" si="339"/>
        <v>854</v>
      </c>
      <c r="G5341" s="2013">
        <f t="shared" si="339"/>
        <v>854</v>
      </c>
      <c r="H5341" s="2013">
        <f t="shared" si="339"/>
        <v>854</v>
      </c>
    </row>
    <row r="5342">
      <c r="B5342" s="2013">
        <v>5340.0</v>
      </c>
      <c r="C5342" s="2013">
        <f t="shared" ref="C5342:H5342" si="340">C$5002+C342</f>
        <v>641</v>
      </c>
      <c r="D5342" s="2013">
        <f t="shared" si="340"/>
        <v>1281</v>
      </c>
      <c r="E5342" s="2013">
        <f t="shared" si="340"/>
        <v>854</v>
      </c>
      <c r="F5342" s="2013">
        <f t="shared" si="340"/>
        <v>854</v>
      </c>
      <c r="G5342" s="2013">
        <f t="shared" si="340"/>
        <v>855</v>
      </c>
      <c r="H5342" s="2013">
        <f t="shared" si="340"/>
        <v>855</v>
      </c>
    </row>
    <row r="5343">
      <c r="B5343" s="2013">
        <v>5341.0</v>
      </c>
      <c r="C5343" s="2013">
        <f t="shared" ref="C5343:H5343" si="341">C$5002+C343</f>
        <v>641</v>
      </c>
      <c r="D5343" s="2013">
        <f t="shared" si="341"/>
        <v>1282</v>
      </c>
      <c r="E5343" s="2013">
        <f t="shared" si="341"/>
        <v>854</v>
      </c>
      <c r="F5343" s="2013">
        <f t="shared" si="341"/>
        <v>854</v>
      </c>
      <c r="G5343" s="2013">
        <f t="shared" si="341"/>
        <v>855</v>
      </c>
      <c r="H5343" s="2013">
        <f t="shared" si="341"/>
        <v>855</v>
      </c>
    </row>
    <row r="5344">
      <c r="B5344" s="2013">
        <v>5342.0</v>
      </c>
      <c r="C5344" s="2013">
        <f t="shared" ref="C5344:H5344" si="342">C$5002+C344</f>
        <v>641</v>
      </c>
      <c r="D5344" s="2013">
        <f t="shared" si="342"/>
        <v>1283</v>
      </c>
      <c r="E5344" s="2013">
        <f t="shared" si="342"/>
        <v>854</v>
      </c>
      <c r="F5344" s="2013">
        <f t="shared" si="342"/>
        <v>854</v>
      </c>
      <c r="G5344" s="2013">
        <f t="shared" si="342"/>
        <v>855</v>
      </c>
      <c r="H5344" s="2013">
        <f t="shared" si="342"/>
        <v>855</v>
      </c>
    </row>
    <row r="5345">
      <c r="B5345" s="2013">
        <v>5343.0</v>
      </c>
      <c r="C5345" s="2013">
        <f t="shared" ref="C5345:H5345" si="343">C$5002+C345</f>
        <v>641</v>
      </c>
      <c r="D5345" s="2013">
        <f t="shared" si="343"/>
        <v>1282</v>
      </c>
      <c r="E5345" s="2013">
        <f t="shared" si="343"/>
        <v>855</v>
      </c>
      <c r="F5345" s="2013">
        <f t="shared" si="343"/>
        <v>855</v>
      </c>
      <c r="G5345" s="2013">
        <f t="shared" si="343"/>
        <v>855</v>
      </c>
      <c r="H5345" s="2013">
        <f t="shared" si="343"/>
        <v>855</v>
      </c>
    </row>
    <row r="5346">
      <c r="B5346" s="2013">
        <v>5344.0</v>
      </c>
      <c r="C5346" s="2013">
        <f t="shared" ref="C5346:H5346" si="344">C$5002+C346</f>
        <v>641</v>
      </c>
      <c r="D5346" s="2013">
        <f t="shared" si="344"/>
        <v>1283</v>
      </c>
      <c r="E5346" s="2013">
        <f t="shared" si="344"/>
        <v>855</v>
      </c>
      <c r="F5346" s="2013">
        <f t="shared" si="344"/>
        <v>855</v>
      </c>
      <c r="G5346" s="2013">
        <f t="shared" si="344"/>
        <v>855</v>
      </c>
      <c r="H5346" s="2013">
        <f t="shared" si="344"/>
        <v>855</v>
      </c>
    </row>
    <row r="5347">
      <c r="B5347" s="2013">
        <v>5345.0</v>
      </c>
      <c r="C5347" s="2013">
        <f t="shared" ref="C5347:H5347" si="345">C$5002+C347</f>
        <v>642</v>
      </c>
      <c r="D5347" s="2013">
        <f t="shared" si="345"/>
        <v>1283</v>
      </c>
      <c r="E5347" s="2013">
        <f t="shared" si="345"/>
        <v>855</v>
      </c>
      <c r="F5347" s="2013">
        <f t="shared" si="345"/>
        <v>855</v>
      </c>
      <c r="G5347" s="2013">
        <f t="shared" si="345"/>
        <v>855</v>
      </c>
      <c r="H5347" s="2013">
        <f t="shared" si="345"/>
        <v>855</v>
      </c>
    </row>
    <row r="5348">
      <c r="B5348" s="2013">
        <v>5346.0</v>
      </c>
      <c r="C5348" s="2013">
        <f t="shared" ref="C5348:H5348" si="346">C$5002+C348</f>
        <v>641</v>
      </c>
      <c r="D5348" s="2013">
        <f t="shared" si="346"/>
        <v>1283</v>
      </c>
      <c r="E5348" s="2013">
        <f t="shared" si="346"/>
        <v>855</v>
      </c>
      <c r="F5348" s="2013">
        <f t="shared" si="346"/>
        <v>855</v>
      </c>
      <c r="G5348" s="2013">
        <f t="shared" si="346"/>
        <v>856</v>
      </c>
      <c r="H5348" s="2013">
        <f t="shared" si="346"/>
        <v>856</v>
      </c>
    </row>
    <row r="5349">
      <c r="B5349" s="2013">
        <v>5347.0</v>
      </c>
      <c r="C5349" s="2013">
        <f t="shared" ref="C5349:H5349" si="347">C$5002+C349</f>
        <v>642</v>
      </c>
      <c r="D5349" s="2013">
        <f t="shared" si="347"/>
        <v>1283</v>
      </c>
      <c r="E5349" s="2013">
        <f t="shared" si="347"/>
        <v>855</v>
      </c>
      <c r="F5349" s="2013">
        <f t="shared" si="347"/>
        <v>855</v>
      </c>
      <c r="G5349" s="2013">
        <f t="shared" si="347"/>
        <v>856</v>
      </c>
      <c r="H5349" s="2013">
        <f t="shared" si="347"/>
        <v>856</v>
      </c>
    </row>
    <row r="5350">
      <c r="B5350" s="2013">
        <v>5348.0</v>
      </c>
      <c r="C5350" s="2013">
        <f t="shared" ref="C5350:H5350" si="348">C$5002+C350</f>
        <v>641</v>
      </c>
      <c r="D5350" s="2013">
        <f t="shared" si="348"/>
        <v>1283</v>
      </c>
      <c r="E5350" s="2013">
        <f t="shared" si="348"/>
        <v>856</v>
      </c>
      <c r="F5350" s="2013">
        <f t="shared" si="348"/>
        <v>856</v>
      </c>
      <c r="G5350" s="2013">
        <f t="shared" si="348"/>
        <v>856</v>
      </c>
      <c r="H5350" s="2013">
        <f t="shared" si="348"/>
        <v>856</v>
      </c>
    </row>
    <row r="5351">
      <c r="B5351" s="2013">
        <v>5349.0</v>
      </c>
      <c r="C5351" s="2013">
        <f t="shared" ref="C5351:H5351" si="349">C$5002+C351</f>
        <v>642</v>
      </c>
      <c r="D5351" s="2013">
        <f t="shared" si="349"/>
        <v>1283</v>
      </c>
      <c r="E5351" s="2013">
        <f t="shared" si="349"/>
        <v>856</v>
      </c>
      <c r="F5351" s="2013">
        <f t="shared" si="349"/>
        <v>856</v>
      </c>
      <c r="G5351" s="2013">
        <f t="shared" si="349"/>
        <v>856</v>
      </c>
      <c r="H5351" s="2013">
        <f t="shared" si="349"/>
        <v>856</v>
      </c>
    </row>
    <row r="5352">
      <c r="B5352" s="2013">
        <v>5350.0</v>
      </c>
      <c r="C5352" s="2013">
        <f t="shared" ref="C5352:H5352" si="350">C$5002+C352</f>
        <v>642</v>
      </c>
      <c r="D5352" s="2013">
        <f t="shared" si="350"/>
        <v>1284</v>
      </c>
      <c r="E5352" s="2013">
        <f t="shared" si="350"/>
        <v>856</v>
      </c>
      <c r="F5352" s="2013">
        <f t="shared" si="350"/>
        <v>856</v>
      </c>
      <c r="G5352" s="2013">
        <f t="shared" si="350"/>
        <v>856</v>
      </c>
      <c r="H5352" s="2013">
        <f t="shared" si="350"/>
        <v>856</v>
      </c>
    </row>
    <row r="5353">
      <c r="B5353" s="2013">
        <v>5351.0</v>
      </c>
      <c r="C5353" s="2013">
        <f t="shared" ref="C5353:H5353" si="351">C$5002+C353</f>
        <v>642</v>
      </c>
      <c r="D5353" s="2013">
        <f t="shared" si="351"/>
        <v>1285</v>
      </c>
      <c r="E5353" s="2013">
        <f t="shared" si="351"/>
        <v>856</v>
      </c>
      <c r="F5353" s="2013">
        <f t="shared" si="351"/>
        <v>856</v>
      </c>
      <c r="G5353" s="2013">
        <f t="shared" si="351"/>
        <v>856</v>
      </c>
      <c r="H5353" s="2013">
        <f t="shared" si="351"/>
        <v>856</v>
      </c>
    </row>
    <row r="5354">
      <c r="B5354" s="2013">
        <v>5352.0</v>
      </c>
      <c r="C5354" s="2013">
        <f t="shared" ref="C5354:H5354" si="352">C$5002+C354</f>
        <v>643</v>
      </c>
      <c r="D5354" s="2013">
        <f t="shared" si="352"/>
        <v>1285</v>
      </c>
      <c r="E5354" s="2013">
        <f t="shared" si="352"/>
        <v>856</v>
      </c>
      <c r="F5354" s="2013">
        <f t="shared" si="352"/>
        <v>856</v>
      </c>
      <c r="G5354" s="2013">
        <f t="shared" si="352"/>
        <v>856</v>
      </c>
      <c r="H5354" s="2013">
        <f t="shared" si="352"/>
        <v>856</v>
      </c>
    </row>
    <row r="5355">
      <c r="B5355" s="2013">
        <v>5353.0</v>
      </c>
      <c r="C5355" s="2013">
        <f t="shared" ref="C5355:H5355" si="353">C$5002+C355</f>
        <v>642</v>
      </c>
      <c r="D5355" s="2013">
        <f t="shared" si="353"/>
        <v>1285</v>
      </c>
      <c r="E5355" s="2013">
        <f t="shared" si="353"/>
        <v>856</v>
      </c>
      <c r="F5355" s="2013">
        <f t="shared" si="353"/>
        <v>856</v>
      </c>
      <c r="G5355" s="2013">
        <f t="shared" si="353"/>
        <v>857</v>
      </c>
      <c r="H5355" s="2013">
        <f t="shared" si="353"/>
        <v>857</v>
      </c>
    </row>
    <row r="5356">
      <c r="B5356" s="2013">
        <v>5354.0</v>
      </c>
      <c r="C5356" s="2013">
        <f t="shared" ref="C5356:H5356" si="354">C$5002+C356</f>
        <v>643</v>
      </c>
      <c r="D5356" s="2013">
        <f t="shared" si="354"/>
        <v>1285</v>
      </c>
      <c r="E5356" s="2013">
        <f t="shared" si="354"/>
        <v>856</v>
      </c>
      <c r="F5356" s="2013">
        <f t="shared" si="354"/>
        <v>856</v>
      </c>
      <c r="G5356" s="2013">
        <f t="shared" si="354"/>
        <v>857</v>
      </c>
      <c r="H5356" s="2013">
        <f t="shared" si="354"/>
        <v>857</v>
      </c>
    </row>
    <row r="5357">
      <c r="B5357" s="2013">
        <v>5355.0</v>
      </c>
      <c r="C5357" s="2013">
        <f t="shared" ref="C5357:H5357" si="355">C$5002+C357</f>
        <v>642</v>
      </c>
      <c r="D5357" s="2013">
        <f t="shared" si="355"/>
        <v>1285</v>
      </c>
      <c r="E5357" s="2013">
        <f t="shared" si="355"/>
        <v>857</v>
      </c>
      <c r="F5357" s="2013">
        <f t="shared" si="355"/>
        <v>857</v>
      </c>
      <c r="G5357" s="2013">
        <f t="shared" si="355"/>
        <v>857</v>
      </c>
      <c r="H5357" s="2013">
        <f t="shared" si="355"/>
        <v>857</v>
      </c>
    </row>
    <row r="5358">
      <c r="B5358" s="2013">
        <v>5356.0</v>
      </c>
      <c r="C5358" s="2013">
        <f t="shared" ref="C5358:H5358" si="356">C$5002+C358</f>
        <v>643</v>
      </c>
      <c r="D5358" s="2013">
        <f t="shared" si="356"/>
        <v>1285</v>
      </c>
      <c r="E5358" s="2013">
        <f t="shared" si="356"/>
        <v>857</v>
      </c>
      <c r="F5358" s="2013">
        <f t="shared" si="356"/>
        <v>857</v>
      </c>
      <c r="G5358" s="2013">
        <f t="shared" si="356"/>
        <v>857</v>
      </c>
      <c r="H5358" s="2013">
        <f t="shared" si="356"/>
        <v>857</v>
      </c>
    </row>
    <row r="5359">
      <c r="B5359" s="2013">
        <v>5357.0</v>
      </c>
      <c r="C5359" s="2013">
        <f t="shared" ref="C5359:H5359" si="357">C$5002+C359</f>
        <v>643</v>
      </c>
      <c r="D5359" s="2013">
        <f t="shared" si="357"/>
        <v>1286</v>
      </c>
      <c r="E5359" s="2013">
        <f t="shared" si="357"/>
        <v>857</v>
      </c>
      <c r="F5359" s="2013">
        <f t="shared" si="357"/>
        <v>857</v>
      </c>
      <c r="G5359" s="2013">
        <f t="shared" si="357"/>
        <v>857</v>
      </c>
      <c r="H5359" s="2013">
        <f t="shared" si="357"/>
        <v>857</v>
      </c>
    </row>
    <row r="5360">
      <c r="B5360" s="2013">
        <v>5358.0</v>
      </c>
      <c r="C5360" s="2013">
        <f t="shared" ref="C5360:H5360" si="358">C$5002+C360</f>
        <v>643</v>
      </c>
      <c r="D5360" s="2013">
        <f t="shared" si="358"/>
        <v>1285</v>
      </c>
      <c r="E5360" s="2013">
        <f t="shared" si="358"/>
        <v>857</v>
      </c>
      <c r="F5360" s="2013">
        <f t="shared" si="358"/>
        <v>857</v>
      </c>
      <c r="G5360" s="2013">
        <f t="shared" si="358"/>
        <v>858</v>
      </c>
      <c r="H5360" s="2013">
        <f t="shared" si="358"/>
        <v>858</v>
      </c>
    </row>
    <row r="5361">
      <c r="B5361" s="2013">
        <v>5359.0</v>
      </c>
      <c r="C5361" s="2013">
        <f t="shared" ref="C5361:H5361" si="359">C$5002+C361</f>
        <v>643</v>
      </c>
      <c r="D5361" s="2013">
        <f t="shared" si="359"/>
        <v>1286</v>
      </c>
      <c r="E5361" s="2013">
        <f t="shared" si="359"/>
        <v>857</v>
      </c>
      <c r="F5361" s="2013">
        <f t="shared" si="359"/>
        <v>857</v>
      </c>
      <c r="G5361" s="2013">
        <f t="shared" si="359"/>
        <v>858</v>
      </c>
      <c r="H5361" s="2013">
        <f t="shared" si="359"/>
        <v>858</v>
      </c>
    </row>
    <row r="5362">
      <c r="B5362" s="2013">
        <v>5360.0</v>
      </c>
      <c r="C5362" s="2013">
        <f t="shared" ref="C5362:H5362" si="360">C$5002+C362</f>
        <v>643</v>
      </c>
      <c r="D5362" s="2013">
        <f t="shared" si="360"/>
        <v>1287</v>
      </c>
      <c r="E5362" s="2013">
        <f t="shared" si="360"/>
        <v>857</v>
      </c>
      <c r="F5362" s="2013">
        <f t="shared" si="360"/>
        <v>857</v>
      </c>
      <c r="G5362" s="2013">
        <f t="shared" si="360"/>
        <v>858</v>
      </c>
      <c r="H5362" s="2013">
        <f t="shared" si="360"/>
        <v>858</v>
      </c>
    </row>
    <row r="5363">
      <c r="B5363" s="2013">
        <v>5361.0</v>
      </c>
      <c r="C5363" s="2013">
        <f t="shared" ref="C5363:H5363" si="361">C$5002+C363</f>
        <v>643</v>
      </c>
      <c r="D5363" s="2013">
        <f t="shared" si="361"/>
        <v>1286</v>
      </c>
      <c r="E5363" s="2013">
        <f t="shared" si="361"/>
        <v>858</v>
      </c>
      <c r="F5363" s="2013">
        <f t="shared" si="361"/>
        <v>858</v>
      </c>
      <c r="G5363" s="2013">
        <f t="shared" si="361"/>
        <v>858</v>
      </c>
      <c r="H5363" s="2013">
        <f t="shared" si="361"/>
        <v>858</v>
      </c>
    </row>
    <row r="5364">
      <c r="B5364" s="2013">
        <v>5362.0</v>
      </c>
      <c r="C5364" s="2013">
        <f t="shared" ref="C5364:H5364" si="362">C$5002+C364</f>
        <v>643</v>
      </c>
      <c r="D5364" s="2013">
        <f t="shared" si="362"/>
        <v>1287</v>
      </c>
      <c r="E5364" s="2013">
        <f t="shared" si="362"/>
        <v>858</v>
      </c>
      <c r="F5364" s="2013">
        <f t="shared" si="362"/>
        <v>858</v>
      </c>
      <c r="G5364" s="2013">
        <f t="shared" si="362"/>
        <v>858</v>
      </c>
      <c r="H5364" s="2013">
        <f t="shared" si="362"/>
        <v>858</v>
      </c>
    </row>
    <row r="5365">
      <c r="B5365" s="2013">
        <v>5363.0</v>
      </c>
      <c r="C5365" s="2013">
        <f t="shared" ref="C5365:H5365" si="363">C$5002+C365</f>
        <v>644</v>
      </c>
      <c r="D5365" s="2013">
        <f t="shared" si="363"/>
        <v>1287</v>
      </c>
      <c r="E5365" s="2013">
        <f t="shared" si="363"/>
        <v>858</v>
      </c>
      <c r="F5365" s="2013">
        <f t="shared" si="363"/>
        <v>858</v>
      </c>
      <c r="G5365" s="2013">
        <f t="shared" si="363"/>
        <v>858</v>
      </c>
      <c r="H5365" s="2013">
        <f t="shared" si="363"/>
        <v>858</v>
      </c>
    </row>
    <row r="5366">
      <c r="B5366" s="2013">
        <v>5364.0</v>
      </c>
      <c r="C5366" s="2013">
        <f t="shared" ref="C5366:H5366" si="364">C$5002+C366</f>
        <v>644</v>
      </c>
      <c r="D5366" s="2013">
        <f t="shared" si="364"/>
        <v>1288</v>
      </c>
      <c r="E5366" s="2013">
        <f t="shared" si="364"/>
        <v>858</v>
      </c>
      <c r="F5366" s="2013">
        <f t="shared" si="364"/>
        <v>858</v>
      </c>
      <c r="G5366" s="2013">
        <f t="shared" si="364"/>
        <v>858</v>
      </c>
      <c r="H5366" s="2013">
        <f t="shared" si="364"/>
        <v>858</v>
      </c>
    </row>
    <row r="5367">
      <c r="B5367" s="2013">
        <v>5365.0</v>
      </c>
      <c r="C5367" s="2013">
        <f t="shared" ref="C5367:H5367" si="365">C$5002+C367</f>
        <v>644</v>
      </c>
      <c r="D5367" s="2013">
        <f t="shared" si="365"/>
        <v>1287</v>
      </c>
      <c r="E5367" s="2013">
        <f t="shared" si="365"/>
        <v>858</v>
      </c>
      <c r="F5367" s="2013">
        <f t="shared" si="365"/>
        <v>858</v>
      </c>
      <c r="G5367" s="2013">
        <f t="shared" si="365"/>
        <v>859</v>
      </c>
      <c r="H5367" s="2013">
        <f t="shared" si="365"/>
        <v>859</v>
      </c>
    </row>
    <row r="5368">
      <c r="B5368" s="2013">
        <v>5366.0</v>
      </c>
      <c r="C5368" s="2013">
        <f t="shared" ref="C5368:H5368" si="366">C$5002+C368</f>
        <v>644</v>
      </c>
      <c r="D5368" s="2013">
        <f t="shared" si="366"/>
        <v>1288</v>
      </c>
      <c r="E5368" s="2013">
        <f t="shared" si="366"/>
        <v>858</v>
      </c>
      <c r="F5368" s="2013">
        <f t="shared" si="366"/>
        <v>858</v>
      </c>
      <c r="G5368" s="2013">
        <f t="shared" si="366"/>
        <v>859</v>
      </c>
      <c r="H5368" s="2013">
        <f t="shared" si="366"/>
        <v>859</v>
      </c>
    </row>
    <row r="5369">
      <c r="B5369" s="2013">
        <v>5367.0</v>
      </c>
      <c r="C5369" s="2013">
        <f t="shared" ref="C5369:H5369" si="367">C$5002+C369</f>
        <v>644</v>
      </c>
      <c r="D5369" s="2013">
        <f t="shared" si="367"/>
        <v>1289</v>
      </c>
      <c r="E5369" s="2013">
        <f t="shared" si="367"/>
        <v>858</v>
      </c>
      <c r="F5369" s="2013">
        <f t="shared" si="367"/>
        <v>858</v>
      </c>
      <c r="G5369" s="2013">
        <f t="shared" si="367"/>
        <v>859</v>
      </c>
      <c r="H5369" s="2013">
        <f t="shared" si="367"/>
        <v>859</v>
      </c>
    </row>
    <row r="5370">
      <c r="B5370" s="2013">
        <v>5368.0</v>
      </c>
      <c r="C5370" s="2013">
        <f t="shared" ref="C5370:H5370" si="368">C$5002+C370</f>
        <v>644</v>
      </c>
      <c r="D5370" s="2013">
        <f t="shared" si="368"/>
        <v>1288</v>
      </c>
      <c r="E5370" s="2013">
        <f t="shared" si="368"/>
        <v>859</v>
      </c>
      <c r="F5370" s="2013">
        <f t="shared" si="368"/>
        <v>859</v>
      </c>
      <c r="G5370" s="2013">
        <f t="shared" si="368"/>
        <v>859</v>
      </c>
      <c r="H5370" s="2013">
        <f t="shared" si="368"/>
        <v>859</v>
      </c>
    </row>
    <row r="5371">
      <c r="B5371" s="2013">
        <v>5369.0</v>
      </c>
      <c r="C5371" s="2013">
        <f t="shared" ref="C5371:H5371" si="369">C$5002+C371</f>
        <v>644</v>
      </c>
      <c r="D5371" s="2013">
        <f t="shared" si="369"/>
        <v>1289</v>
      </c>
      <c r="E5371" s="2013">
        <f t="shared" si="369"/>
        <v>859</v>
      </c>
      <c r="F5371" s="2013">
        <f t="shared" si="369"/>
        <v>859</v>
      </c>
      <c r="G5371" s="2013">
        <f t="shared" si="369"/>
        <v>859</v>
      </c>
      <c r="H5371" s="2013">
        <f t="shared" si="369"/>
        <v>859</v>
      </c>
    </row>
    <row r="5372">
      <c r="B5372" s="2013">
        <v>5370.0</v>
      </c>
      <c r="C5372" s="2013">
        <f t="shared" ref="C5372:H5372" si="370">C$5002+C372</f>
        <v>645</v>
      </c>
      <c r="D5372" s="2013">
        <f t="shared" si="370"/>
        <v>1289</v>
      </c>
      <c r="E5372" s="2013">
        <f t="shared" si="370"/>
        <v>859</v>
      </c>
      <c r="F5372" s="2013">
        <f t="shared" si="370"/>
        <v>859</v>
      </c>
      <c r="G5372" s="2013">
        <f t="shared" si="370"/>
        <v>859</v>
      </c>
      <c r="H5372" s="2013">
        <f t="shared" si="370"/>
        <v>859</v>
      </c>
    </row>
    <row r="5373">
      <c r="B5373" s="2013">
        <v>5371.0</v>
      </c>
      <c r="C5373" s="2013">
        <f t="shared" ref="C5373:H5373" si="371">C$5002+C373</f>
        <v>644</v>
      </c>
      <c r="D5373" s="2013">
        <f t="shared" si="371"/>
        <v>1289</v>
      </c>
      <c r="E5373" s="2013">
        <f t="shared" si="371"/>
        <v>859</v>
      </c>
      <c r="F5373" s="2013">
        <f t="shared" si="371"/>
        <v>859</v>
      </c>
      <c r="G5373" s="2013">
        <f t="shared" si="371"/>
        <v>860</v>
      </c>
      <c r="H5373" s="2013">
        <f t="shared" si="371"/>
        <v>860</v>
      </c>
    </row>
    <row r="5374">
      <c r="B5374" s="2013">
        <v>5372.0</v>
      </c>
      <c r="C5374" s="2013">
        <f t="shared" ref="C5374:H5374" si="372">C$5002+C374</f>
        <v>645</v>
      </c>
      <c r="D5374" s="2013">
        <f t="shared" si="372"/>
        <v>1289</v>
      </c>
      <c r="E5374" s="2013">
        <f t="shared" si="372"/>
        <v>859</v>
      </c>
      <c r="F5374" s="2013">
        <f t="shared" si="372"/>
        <v>859</v>
      </c>
      <c r="G5374" s="2013">
        <f t="shared" si="372"/>
        <v>860</v>
      </c>
      <c r="H5374" s="2013">
        <f t="shared" si="372"/>
        <v>860</v>
      </c>
    </row>
    <row r="5375">
      <c r="B5375" s="2013">
        <v>5373.0</v>
      </c>
      <c r="C5375" s="2013">
        <f t="shared" ref="C5375:H5375" si="373">C$5002+C375</f>
        <v>644</v>
      </c>
      <c r="D5375" s="2013">
        <f t="shared" si="373"/>
        <v>1289</v>
      </c>
      <c r="E5375" s="2013">
        <f t="shared" si="373"/>
        <v>860</v>
      </c>
      <c r="F5375" s="2013">
        <f t="shared" si="373"/>
        <v>860</v>
      </c>
      <c r="G5375" s="2013">
        <f t="shared" si="373"/>
        <v>860</v>
      </c>
      <c r="H5375" s="2013">
        <f t="shared" si="373"/>
        <v>860</v>
      </c>
    </row>
    <row r="5376">
      <c r="B5376" s="2013">
        <v>5374.0</v>
      </c>
      <c r="C5376" s="2013">
        <f t="shared" ref="C5376:H5376" si="374">C$5002+C376</f>
        <v>645</v>
      </c>
      <c r="D5376" s="2013">
        <f t="shared" si="374"/>
        <v>1289</v>
      </c>
      <c r="E5376" s="2013">
        <f t="shared" si="374"/>
        <v>860</v>
      </c>
      <c r="F5376" s="2013">
        <f t="shared" si="374"/>
        <v>860</v>
      </c>
      <c r="G5376" s="2013">
        <f t="shared" si="374"/>
        <v>860</v>
      </c>
      <c r="H5376" s="2013">
        <f t="shared" si="374"/>
        <v>860</v>
      </c>
    </row>
    <row r="5377">
      <c r="B5377" s="2013">
        <v>5375.0</v>
      </c>
      <c r="C5377" s="2013">
        <f t="shared" ref="C5377:H5377" si="375">C$5002+C377</f>
        <v>645</v>
      </c>
      <c r="D5377" s="2013">
        <f t="shared" si="375"/>
        <v>1290</v>
      </c>
      <c r="E5377" s="2013">
        <f t="shared" si="375"/>
        <v>860</v>
      </c>
      <c r="F5377" s="2013">
        <f t="shared" si="375"/>
        <v>860</v>
      </c>
      <c r="G5377" s="2013">
        <f t="shared" si="375"/>
        <v>860</v>
      </c>
      <c r="H5377" s="2013">
        <f t="shared" si="375"/>
        <v>860</v>
      </c>
    </row>
    <row r="5378">
      <c r="B5378" s="2013">
        <v>5376.0</v>
      </c>
      <c r="C5378" s="2013">
        <f t="shared" ref="C5378:H5378" si="376">C$5002+C378</f>
        <v>645</v>
      </c>
      <c r="D5378" s="2013">
        <f t="shared" si="376"/>
        <v>1291</v>
      </c>
      <c r="E5378" s="2013">
        <f t="shared" si="376"/>
        <v>860</v>
      </c>
      <c r="F5378" s="2013">
        <f t="shared" si="376"/>
        <v>860</v>
      </c>
      <c r="G5378" s="2013">
        <f t="shared" si="376"/>
        <v>860</v>
      </c>
      <c r="H5378" s="2013">
        <f t="shared" si="376"/>
        <v>860</v>
      </c>
    </row>
    <row r="5379">
      <c r="B5379" s="2013">
        <v>5377.0</v>
      </c>
      <c r="C5379" s="2013">
        <f t="shared" ref="C5379:H5379" si="377">C$5002+C379</f>
        <v>646</v>
      </c>
      <c r="D5379" s="2013">
        <f t="shared" si="377"/>
        <v>1291</v>
      </c>
      <c r="E5379" s="2013">
        <f t="shared" si="377"/>
        <v>860</v>
      </c>
      <c r="F5379" s="2013">
        <f t="shared" si="377"/>
        <v>860</v>
      </c>
      <c r="G5379" s="2013">
        <f t="shared" si="377"/>
        <v>860</v>
      </c>
      <c r="H5379" s="2013">
        <f t="shared" si="377"/>
        <v>860</v>
      </c>
    </row>
    <row r="5380">
      <c r="B5380" s="2013">
        <v>5378.0</v>
      </c>
      <c r="C5380" s="2013">
        <f t="shared" ref="C5380:H5380" si="378">C$5002+C380</f>
        <v>645</v>
      </c>
      <c r="D5380" s="2013">
        <f t="shared" si="378"/>
        <v>1291</v>
      </c>
      <c r="E5380" s="2013">
        <f t="shared" si="378"/>
        <v>860</v>
      </c>
      <c r="F5380" s="2013">
        <f t="shared" si="378"/>
        <v>860</v>
      </c>
      <c r="G5380" s="2013">
        <f t="shared" si="378"/>
        <v>861</v>
      </c>
      <c r="H5380" s="2013">
        <f t="shared" si="378"/>
        <v>861</v>
      </c>
    </row>
    <row r="5381">
      <c r="B5381" s="2013">
        <v>5379.0</v>
      </c>
      <c r="C5381" s="2013">
        <f t="shared" ref="C5381:H5381" si="379">C$5002+C381</f>
        <v>646</v>
      </c>
      <c r="D5381" s="2013">
        <f t="shared" si="379"/>
        <v>1291</v>
      </c>
      <c r="E5381" s="2013">
        <f t="shared" si="379"/>
        <v>860</v>
      </c>
      <c r="F5381" s="2013">
        <f t="shared" si="379"/>
        <v>860</v>
      </c>
      <c r="G5381" s="2013">
        <f t="shared" si="379"/>
        <v>861</v>
      </c>
      <c r="H5381" s="2013">
        <f t="shared" si="379"/>
        <v>861</v>
      </c>
    </row>
    <row r="5382">
      <c r="B5382" s="2013">
        <v>5380.0</v>
      </c>
      <c r="C5382" s="2013">
        <f t="shared" ref="C5382:H5382" si="380">C$5002+C382</f>
        <v>645</v>
      </c>
      <c r="D5382" s="2013">
        <f t="shared" si="380"/>
        <v>1291</v>
      </c>
      <c r="E5382" s="2013">
        <f t="shared" si="380"/>
        <v>861</v>
      </c>
      <c r="F5382" s="2013">
        <f t="shared" si="380"/>
        <v>861</v>
      </c>
      <c r="G5382" s="2013">
        <f t="shared" si="380"/>
        <v>861</v>
      </c>
      <c r="H5382" s="2013">
        <f t="shared" si="380"/>
        <v>861</v>
      </c>
    </row>
    <row r="5383">
      <c r="B5383" s="2013">
        <v>5381.0</v>
      </c>
      <c r="C5383" s="2013">
        <f t="shared" ref="C5383:H5383" si="381">C$5002+C383</f>
        <v>646</v>
      </c>
      <c r="D5383" s="2013">
        <f t="shared" si="381"/>
        <v>1291</v>
      </c>
      <c r="E5383" s="2013">
        <f t="shared" si="381"/>
        <v>861</v>
      </c>
      <c r="F5383" s="2013">
        <f t="shared" si="381"/>
        <v>861</v>
      </c>
      <c r="G5383" s="2013">
        <f t="shared" si="381"/>
        <v>861</v>
      </c>
      <c r="H5383" s="2013">
        <f t="shared" si="381"/>
        <v>861</v>
      </c>
    </row>
    <row r="5384">
      <c r="B5384" s="2013">
        <v>5382.0</v>
      </c>
      <c r="C5384" s="2013">
        <f t="shared" ref="C5384:H5384" si="382">C$5002+C384</f>
        <v>646</v>
      </c>
      <c r="D5384" s="2013">
        <f t="shared" si="382"/>
        <v>1292</v>
      </c>
      <c r="E5384" s="2013">
        <f t="shared" si="382"/>
        <v>861</v>
      </c>
      <c r="F5384" s="2013">
        <f t="shared" si="382"/>
        <v>861</v>
      </c>
      <c r="G5384" s="2013">
        <f t="shared" si="382"/>
        <v>861</v>
      </c>
      <c r="H5384" s="2013">
        <f t="shared" si="382"/>
        <v>861</v>
      </c>
    </row>
    <row r="5385">
      <c r="B5385" s="2013">
        <v>5383.0</v>
      </c>
      <c r="C5385" s="2013">
        <f t="shared" ref="C5385:H5385" si="383">C$5002+C385</f>
        <v>646</v>
      </c>
      <c r="D5385" s="2013">
        <f t="shared" si="383"/>
        <v>1291</v>
      </c>
      <c r="E5385" s="2013">
        <f t="shared" si="383"/>
        <v>861</v>
      </c>
      <c r="F5385" s="2013">
        <f t="shared" si="383"/>
        <v>861</v>
      </c>
      <c r="G5385" s="2013">
        <f t="shared" si="383"/>
        <v>862</v>
      </c>
      <c r="H5385" s="2013">
        <f t="shared" si="383"/>
        <v>862</v>
      </c>
    </row>
    <row r="5386">
      <c r="B5386" s="2013">
        <v>5384.0</v>
      </c>
      <c r="C5386" s="2013">
        <f t="shared" ref="C5386:H5386" si="384">C$5002+C386</f>
        <v>646</v>
      </c>
      <c r="D5386" s="2013">
        <f t="shared" si="384"/>
        <v>1292</v>
      </c>
      <c r="E5386" s="2013">
        <f t="shared" si="384"/>
        <v>861</v>
      </c>
      <c r="F5386" s="2013">
        <f t="shared" si="384"/>
        <v>861</v>
      </c>
      <c r="G5386" s="2013">
        <f t="shared" si="384"/>
        <v>862</v>
      </c>
      <c r="H5386" s="2013">
        <f t="shared" si="384"/>
        <v>862</v>
      </c>
    </row>
    <row r="5387">
      <c r="B5387" s="2013">
        <v>5385.0</v>
      </c>
      <c r="C5387" s="2013">
        <f t="shared" ref="C5387:H5387" si="385">C$5002+C387</f>
        <v>646</v>
      </c>
      <c r="D5387" s="2013">
        <f t="shared" si="385"/>
        <v>1293</v>
      </c>
      <c r="E5387" s="2013">
        <f t="shared" si="385"/>
        <v>861</v>
      </c>
      <c r="F5387" s="2013">
        <f t="shared" si="385"/>
        <v>861</v>
      </c>
      <c r="G5387" s="2013">
        <f t="shared" si="385"/>
        <v>862</v>
      </c>
      <c r="H5387" s="2013">
        <f t="shared" si="385"/>
        <v>862</v>
      </c>
    </row>
    <row r="5388">
      <c r="B5388" s="2013">
        <v>5386.0</v>
      </c>
      <c r="C5388" s="2013">
        <f t="shared" ref="C5388:H5388" si="386">C$5002+C388</f>
        <v>646</v>
      </c>
      <c r="D5388" s="2013">
        <f t="shared" si="386"/>
        <v>1292</v>
      </c>
      <c r="E5388" s="2013">
        <f t="shared" si="386"/>
        <v>862</v>
      </c>
      <c r="F5388" s="2013">
        <f t="shared" si="386"/>
        <v>862</v>
      </c>
      <c r="G5388" s="2013">
        <f t="shared" si="386"/>
        <v>862</v>
      </c>
      <c r="H5388" s="2013">
        <f t="shared" si="386"/>
        <v>862</v>
      </c>
    </row>
    <row r="5389">
      <c r="B5389" s="2013">
        <v>5387.0</v>
      </c>
      <c r="C5389" s="2013">
        <f t="shared" ref="C5389:H5389" si="387">C$5002+C389</f>
        <v>646</v>
      </c>
      <c r="D5389" s="2013">
        <f t="shared" si="387"/>
        <v>1293</v>
      </c>
      <c r="E5389" s="2013">
        <f t="shared" si="387"/>
        <v>862</v>
      </c>
      <c r="F5389" s="2013">
        <f t="shared" si="387"/>
        <v>862</v>
      </c>
      <c r="G5389" s="2013">
        <f t="shared" si="387"/>
        <v>862</v>
      </c>
      <c r="H5389" s="2013">
        <f t="shared" si="387"/>
        <v>862</v>
      </c>
    </row>
    <row r="5390">
      <c r="B5390" s="2013">
        <v>5388.0</v>
      </c>
      <c r="C5390" s="2013">
        <f t="shared" ref="C5390:H5390" si="388">C$5002+C390</f>
        <v>647</v>
      </c>
      <c r="D5390" s="2013">
        <f t="shared" si="388"/>
        <v>1293</v>
      </c>
      <c r="E5390" s="2013">
        <f t="shared" si="388"/>
        <v>862</v>
      </c>
      <c r="F5390" s="2013">
        <f t="shared" si="388"/>
        <v>862</v>
      </c>
      <c r="G5390" s="2013">
        <f t="shared" si="388"/>
        <v>862</v>
      </c>
      <c r="H5390" s="2013">
        <f t="shared" si="388"/>
        <v>862</v>
      </c>
    </row>
    <row r="5391">
      <c r="B5391" s="2013">
        <v>5389.0</v>
      </c>
      <c r="C5391" s="2013">
        <f t="shared" ref="C5391:H5391" si="389">C$5002+C391</f>
        <v>647</v>
      </c>
      <c r="D5391" s="2013">
        <f t="shared" si="389"/>
        <v>1294</v>
      </c>
      <c r="E5391" s="2013">
        <f t="shared" si="389"/>
        <v>862</v>
      </c>
      <c r="F5391" s="2013">
        <f t="shared" si="389"/>
        <v>862</v>
      </c>
      <c r="G5391" s="2013">
        <f t="shared" si="389"/>
        <v>862</v>
      </c>
      <c r="H5391" s="2013">
        <f t="shared" si="389"/>
        <v>862</v>
      </c>
    </row>
    <row r="5392">
      <c r="B5392" s="2013">
        <v>5390.0</v>
      </c>
      <c r="C5392" s="2013">
        <f t="shared" ref="C5392:H5392" si="390">C$5002+C392</f>
        <v>647</v>
      </c>
      <c r="D5392" s="2013">
        <f t="shared" si="390"/>
        <v>1293</v>
      </c>
      <c r="E5392" s="2013">
        <f t="shared" si="390"/>
        <v>862</v>
      </c>
      <c r="F5392" s="2013">
        <f t="shared" si="390"/>
        <v>862</v>
      </c>
      <c r="G5392" s="2013">
        <f t="shared" si="390"/>
        <v>863</v>
      </c>
      <c r="H5392" s="2013">
        <f t="shared" si="390"/>
        <v>863</v>
      </c>
    </row>
    <row r="5393">
      <c r="B5393" s="2013">
        <v>5391.0</v>
      </c>
      <c r="C5393" s="2013">
        <f t="shared" ref="C5393:H5393" si="391">C$5002+C393</f>
        <v>647</v>
      </c>
      <c r="D5393" s="2013">
        <f t="shared" si="391"/>
        <v>1294</v>
      </c>
      <c r="E5393" s="2013">
        <f t="shared" si="391"/>
        <v>862</v>
      </c>
      <c r="F5393" s="2013">
        <f t="shared" si="391"/>
        <v>862</v>
      </c>
      <c r="G5393" s="2013">
        <f t="shared" si="391"/>
        <v>863</v>
      </c>
      <c r="H5393" s="2013">
        <f t="shared" si="391"/>
        <v>863</v>
      </c>
    </row>
    <row r="5394">
      <c r="B5394" s="2013">
        <v>5392.0</v>
      </c>
      <c r="C5394" s="2013">
        <f t="shared" ref="C5394:H5394" si="392">C$5002+C394</f>
        <v>647</v>
      </c>
      <c r="D5394" s="2013">
        <f t="shared" si="392"/>
        <v>1295</v>
      </c>
      <c r="E5394" s="2013">
        <f t="shared" si="392"/>
        <v>862</v>
      </c>
      <c r="F5394" s="2013">
        <f t="shared" si="392"/>
        <v>862</v>
      </c>
      <c r="G5394" s="2013">
        <f t="shared" si="392"/>
        <v>863</v>
      </c>
      <c r="H5394" s="2013">
        <f t="shared" si="392"/>
        <v>863</v>
      </c>
    </row>
    <row r="5395">
      <c r="B5395" s="2013">
        <v>5393.0</v>
      </c>
      <c r="C5395" s="2013">
        <f t="shared" ref="C5395:H5395" si="393">C$5002+C395</f>
        <v>647</v>
      </c>
      <c r="D5395" s="2013">
        <f t="shared" si="393"/>
        <v>1294</v>
      </c>
      <c r="E5395" s="2013">
        <f t="shared" si="393"/>
        <v>863</v>
      </c>
      <c r="F5395" s="2013">
        <f t="shared" si="393"/>
        <v>863</v>
      </c>
      <c r="G5395" s="2013">
        <f t="shared" si="393"/>
        <v>863</v>
      </c>
      <c r="H5395" s="2013">
        <f t="shared" si="393"/>
        <v>863</v>
      </c>
    </row>
    <row r="5396">
      <c r="B5396" s="2013">
        <v>5394.0</v>
      </c>
      <c r="C5396" s="2013">
        <f t="shared" ref="C5396:H5396" si="394">C$5002+C396</f>
        <v>647</v>
      </c>
      <c r="D5396" s="2013">
        <f t="shared" si="394"/>
        <v>1295</v>
      </c>
      <c r="E5396" s="2013">
        <f t="shared" si="394"/>
        <v>863</v>
      </c>
      <c r="F5396" s="2013">
        <f t="shared" si="394"/>
        <v>863</v>
      </c>
      <c r="G5396" s="2013">
        <f t="shared" si="394"/>
        <v>863</v>
      </c>
      <c r="H5396" s="2013">
        <f t="shared" si="394"/>
        <v>863</v>
      </c>
    </row>
    <row r="5397">
      <c r="B5397" s="2013">
        <v>5395.0</v>
      </c>
      <c r="C5397" s="2013">
        <f t="shared" ref="C5397:H5397" si="395">C$5002+C397</f>
        <v>648</v>
      </c>
      <c r="D5397" s="2013">
        <f t="shared" si="395"/>
        <v>1295</v>
      </c>
      <c r="E5397" s="2013">
        <f t="shared" si="395"/>
        <v>863</v>
      </c>
      <c r="F5397" s="2013">
        <f t="shared" si="395"/>
        <v>863</v>
      </c>
      <c r="G5397" s="2013">
        <f t="shared" si="395"/>
        <v>863</v>
      </c>
      <c r="H5397" s="2013">
        <f t="shared" si="395"/>
        <v>863</v>
      </c>
    </row>
    <row r="5398">
      <c r="B5398" s="2013">
        <v>5396.0</v>
      </c>
      <c r="C5398" s="2013">
        <f t="shared" ref="C5398:H5398" si="396">C$5002+C398</f>
        <v>647</v>
      </c>
      <c r="D5398" s="2013">
        <f t="shared" si="396"/>
        <v>1295</v>
      </c>
      <c r="E5398" s="2013">
        <f t="shared" si="396"/>
        <v>863</v>
      </c>
      <c r="F5398" s="2013">
        <f t="shared" si="396"/>
        <v>863</v>
      </c>
      <c r="G5398" s="2013">
        <f t="shared" si="396"/>
        <v>864</v>
      </c>
      <c r="H5398" s="2013">
        <f t="shared" si="396"/>
        <v>864</v>
      </c>
    </row>
    <row r="5399">
      <c r="B5399" s="2013">
        <v>5397.0</v>
      </c>
      <c r="C5399" s="2013">
        <f t="shared" ref="C5399:H5399" si="397">C$5002+C399</f>
        <v>648</v>
      </c>
      <c r="D5399" s="2013">
        <f t="shared" si="397"/>
        <v>1295</v>
      </c>
      <c r="E5399" s="2013">
        <f t="shared" si="397"/>
        <v>863</v>
      </c>
      <c r="F5399" s="2013">
        <f t="shared" si="397"/>
        <v>863</v>
      </c>
      <c r="G5399" s="2013">
        <f t="shared" si="397"/>
        <v>864</v>
      </c>
      <c r="H5399" s="2013">
        <f t="shared" si="397"/>
        <v>864</v>
      </c>
    </row>
    <row r="5400">
      <c r="B5400" s="2013">
        <v>5398.0</v>
      </c>
      <c r="C5400" s="2013">
        <f t="shared" ref="C5400:H5400" si="398">C$5002+C400</f>
        <v>647</v>
      </c>
      <c r="D5400" s="2013">
        <f t="shared" si="398"/>
        <v>1295</v>
      </c>
      <c r="E5400" s="2013">
        <f t="shared" si="398"/>
        <v>864</v>
      </c>
      <c r="F5400" s="2013">
        <f t="shared" si="398"/>
        <v>864</v>
      </c>
      <c r="G5400" s="2013">
        <f t="shared" si="398"/>
        <v>864</v>
      </c>
      <c r="H5400" s="2013">
        <f t="shared" si="398"/>
        <v>864</v>
      </c>
    </row>
    <row r="5401">
      <c r="B5401" s="2013">
        <v>5399.0</v>
      </c>
      <c r="C5401" s="2013">
        <f t="shared" ref="C5401:H5401" si="399">C$5002+C401</f>
        <v>648</v>
      </c>
      <c r="D5401" s="2013">
        <f t="shared" si="399"/>
        <v>1295</v>
      </c>
      <c r="E5401" s="2013">
        <f t="shared" si="399"/>
        <v>864</v>
      </c>
      <c r="F5401" s="2013">
        <f t="shared" si="399"/>
        <v>864</v>
      </c>
      <c r="G5401" s="2013">
        <f t="shared" si="399"/>
        <v>864</v>
      </c>
      <c r="H5401" s="2013">
        <f t="shared" si="399"/>
        <v>864</v>
      </c>
    </row>
    <row r="5402">
      <c r="B5402" s="2013">
        <v>5400.0</v>
      </c>
      <c r="C5402" s="2013">
        <f t="shared" ref="C5402:H5402" si="400">C$5002+C402</f>
        <v>648</v>
      </c>
      <c r="D5402" s="2013">
        <f t="shared" si="400"/>
        <v>1296</v>
      </c>
      <c r="E5402" s="2013">
        <f t="shared" si="400"/>
        <v>864</v>
      </c>
      <c r="F5402" s="2013">
        <f t="shared" si="400"/>
        <v>864</v>
      </c>
      <c r="G5402" s="2013">
        <f t="shared" si="400"/>
        <v>864</v>
      </c>
      <c r="H5402" s="2013">
        <f t="shared" si="400"/>
        <v>864</v>
      </c>
    </row>
    <row r="5403">
      <c r="B5403" s="2013">
        <v>5401.0</v>
      </c>
      <c r="C5403" s="2013">
        <f t="shared" ref="C5403:H5403" si="401">C$5002+C403</f>
        <v>648</v>
      </c>
      <c r="D5403" s="2013">
        <f t="shared" si="401"/>
        <v>1297</v>
      </c>
      <c r="E5403" s="2013">
        <f t="shared" si="401"/>
        <v>864</v>
      </c>
      <c r="F5403" s="2013">
        <f t="shared" si="401"/>
        <v>864</v>
      </c>
      <c r="G5403" s="2013">
        <f t="shared" si="401"/>
        <v>864</v>
      </c>
      <c r="H5403" s="2013">
        <f t="shared" si="401"/>
        <v>864</v>
      </c>
    </row>
    <row r="5404">
      <c r="B5404" s="2013">
        <v>5402.0</v>
      </c>
      <c r="C5404" s="2013">
        <f t="shared" ref="C5404:H5404" si="402">C$5002+C404</f>
        <v>649</v>
      </c>
      <c r="D5404" s="2013">
        <f t="shared" si="402"/>
        <v>1297</v>
      </c>
      <c r="E5404" s="2013">
        <f t="shared" si="402"/>
        <v>864</v>
      </c>
      <c r="F5404" s="2013">
        <f t="shared" si="402"/>
        <v>864</v>
      </c>
      <c r="G5404" s="2013">
        <f t="shared" si="402"/>
        <v>864</v>
      </c>
      <c r="H5404" s="2013">
        <f t="shared" si="402"/>
        <v>864</v>
      </c>
    </row>
    <row r="5405">
      <c r="B5405" s="2013">
        <v>5403.0</v>
      </c>
      <c r="C5405" s="2013">
        <f t="shared" ref="C5405:H5405" si="403">C$5002+C405</f>
        <v>648</v>
      </c>
      <c r="D5405" s="2013">
        <f t="shared" si="403"/>
        <v>1297</v>
      </c>
      <c r="E5405" s="2013">
        <f t="shared" si="403"/>
        <v>864</v>
      </c>
      <c r="F5405" s="2013">
        <f t="shared" si="403"/>
        <v>864</v>
      </c>
      <c r="G5405" s="2013">
        <f t="shared" si="403"/>
        <v>865</v>
      </c>
      <c r="H5405" s="2013">
        <f t="shared" si="403"/>
        <v>865</v>
      </c>
    </row>
    <row r="5406">
      <c r="B5406" s="2013">
        <v>5404.0</v>
      </c>
      <c r="C5406" s="2013">
        <f t="shared" ref="C5406:H5406" si="404">C$5002+C406</f>
        <v>649</v>
      </c>
      <c r="D5406" s="2013">
        <f t="shared" si="404"/>
        <v>1297</v>
      </c>
      <c r="E5406" s="2013">
        <f t="shared" si="404"/>
        <v>864</v>
      </c>
      <c r="F5406" s="2013">
        <f t="shared" si="404"/>
        <v>864</v>
      </c>
      <c r="G5406" s="2013">
        <f t="shared" si="404"/>
        <v>865</v>
      </c>
      <c r="H5406" s="2013">
        <f t="shared" si="404"/>
        <v>865</v>
      </c>
    </row>
    <row r="5407">
      <c r="B5407" s="2013">
        <v>5405.0</v>
      </c>
      <c r="C5407" s="2013">
        <f t="shared" ref="C5407:H5407" si="405">C$5002+C407</f>
        <v>648</v>
      </c>
      <c r="D5407" s="2013">
        <f t="shared" si="405"/>
        <v>1297</v>
      </c>
      <c r="E5407" s="2013">
        <f t="shared" si="405"/>
        <v>865</v>
      </c>
      <c r="F5407" s="2013">
        <f t="shared" si="405"/>
        <v>865</v>
      </c>
      <c r="G5407" s="2013">
        <f t="shared" si="405"/>
        <v>865</v>
      </c>
      <c r="H5407" s="2013">
        <f t="shared" si="405"/>
        <v>865</v>
      </c>
    </row>
    <row r="5408">
      <c r="B5408" s="2013">
        <v>5406.0</v>
      </c>
      <c r="C5408" s="2013">
        <f t="shared" ref="C5408:H5408" si="406">C$5002+C408</f>
        <v>649</v>
      </c>
      <c r="D5408" s="2013">
        <f t="shared" si="406"/>
        <v>1297</v>
      </c>
      <c r="E5408" s="2013">
        <f t="shared" si="406"/>
        <v>865</v>
      </c>
      <c r="F5408" s="2013">
        <f t="shared" si="406"/>
        <v>865</v>
      </c>
      <c r="G5408" s="2013">
        <f t="shared" si="406"/>
        <v>865</v>
      </c>
      <c r="H5408" s="2013">
        <f t="shared" si="406"/>
        <v>865</v>
      </c>
    </row>
    <row r="5409">
      <c r="B5409" s="2013">
        <v>5407.0</v>
      </c>
      <c r="C5409" s="2013">
        <f t="shared" ref="C5409:H5409" si="407">C$5002+C409</f>
        <v>649</v>
      </c>
      <c r="D5409" s="2013">
        <f t="shared" si="407"/>
        <v>1298</v>
      </c>
      <c r="E5409" s="2013">
        <f t="shared" si="407"/>
        <v>865</v>
      </c>
      <c r="F5409" s="2013">
        <f t="shared" si="407"/>
        <v>865</v>
      </c>
      <c r="G5409" s="2013">
        <f t="shared" si="407"/>
        <v>865</v>
      </c>
      <c r="H5409" s="2013">
        <f t="shared" si="407"/>
        <v>865</v>
      </c>
    </row>
    <row r="5410">
      <c r="B5410" s="2013">
        <v>5408.0</v>
      </c>
      <c r="C5410" s="2013">
        <f t="shared" ref="C5410:H5410" si="408">C$5002+C410</f>
        <v>649</v>
      </c>
      <c r="D5410" s="2013">
        <f t="shared" si="408"/>
        <v>1297</v>
      </c>
      <c r="E5410" s="2013">
        <f t="shared" si="408"/>
        <v>865</v>
      </c>
      <c r="F5410" s="2013">
        <f t="shared" si="408"/>
        <v>865</v>
      </c>
      <c r="G5410" s="2013">
        <f t="shared" si="408"/>
        <v>866</v>
      </c>
      <c r="H5410" s="2013">
        <f t="shared" si="408"/>
        <v>866</v>
      </c>
    </row>
    <row r="5411">
      <c r="B5411" s="2013">
        <v>5409.0</v>
      </c>
      <c r="C5411" s="2013">
        <f t="shared" ref="C5411:H5411" si="409">C$5002+C411</f>
        <v>649</v>
      </c>
      <c r="D5411" s="2013">
        <f t="shared" si="409"/>
        <v>1298</v>
      </c>
      <c r="E5411" s="2013">
        <f t="shared" si="409"/>
        <v>865</v>
      </c>
      <c r="F5411" s="2013">
        <f t="shared" si="409"/>
        <v>865</v>
      </c>
      <c r="G5411" s="2013">
        <f t="shared" si="409"/>
        <v>866</v>
      </c>
      <c r="H5411" s="2013">
        <f t="shared" si="409"/>
        <v>866</v>
      </c>
    </row>
    <row r="5412">
      <c r="B5412" s="2013">
        <v>5410.0</v>
      </c>
      <c r="C5412" s="2013">
        <f t="shared" ref="C5412:H5412" si="410">C$5002+C412</f>
        <v>649</v>
      </c>
      <c r="D5412" s="2013">
        <f t="shared" si="410"/>
        <v>1299</v>
      </c>
      <c r="E5412" s="2013">
        <f t="shared" si="410"/>
        <v>865</v>
      </c>
      <c r="F5412" s="2013">
        <f t="shared" si="410"/>
        <v>865</v>
      </c>
      <c r="G5412" s="2013">
        <f t="shared" si="410"/>
        <v>866</v>
      </c>
      <c r="H5412" s="2013">
        <f t="shared" si="410"/>
        <v>866</v>
      </c>
    </row>
    <row r="5413">
      <c r="B5413" s="2013">
        <v>5411.0</v>
      </c>
      <c r="C5413" s="2013">
        <f t="shared" ref="C5413:H5413" si="411">C$5002+C413</f>
        <v>649</v>
      </c>
      <c r="D5413" s="2013">
        <f t="shared" si="411"/>
        <v>1298</v>
      </c>
      <c r="E5413" s="2013">
        <f t="shared" si="411"/>
        <v>866</v>
      </c>
      <c r="F5413" s="2013">
        <f t="shared" si="411"/>
        <v>866</v>
      </c>
      <c r="G5413" s="2013">
        <f t="shared" si="411"/>
        <v>866</v>
      </c>
      <c r="H5413" s="2013">
        <f t="shared" si="411"/>
        <v>866</v>
      </c>
    </row>
    <row r="5414">
      <c r="B5414" s="2013">
        <v>5412.0</v>
      </c>
      <c r="C5414" s="2013">
        <f t="shared" ref="C5414:H5414" si="412">C$5002+C414</f>
        <v>649</v>
      </c>
      <c r="D5414" s="2013">
        <f t="shared" si="412"/>
        <v>1299</v>
      </c>
      <c r="E5414" s="2013">
        <f t="shared" si="412"/>
        <v>866</v>
      </c>
      <c r="F5414" s="2013">
        <f t="shared" si="412"/>
        <v>866</v>
      </c>
      <c r="G5414" s="2013">
        <f t="shared" si="412"/>
        <v>866</v>
      </c>
      <c r="H5414" s="2013">
        <f t="shared" si="412"/>
        <v>866</v>
      </c>
    </row>
    <row r="5415">
      <c r="B5415" s="2013">
        <v>5413.0</v>
      </c>
      <c r="C5415" s="2013">
        <f t="shared" ref="C5415:H5415" si="413">C$5002+C415</f>
        <v>650</v>
      </c>
      <c r="D5415" s="2013">
        <f t="shared" si="413"/>
        <v>1299</v>
      </c>
      <c r="E5415" s="2013">
        <f t="shared" si="413"/>
        <v>866</v>
      </c>
      <c r="F5415" s="2013">
        <f t="shared" si="413"/>
        <v>866</v>
      </c>
      <c r="G5415" s="2013">
        <f t="shared" si="413"/>
        <v>866</v>
      </c>
      <c r="H5415" s="2013">
        <f t="shared" si="413"/>
        <v>866</v>
      </c>
    </row>
    <row r="5416">
      <c r="B5416" s="2013">
        <v>5414.0</v>
      </c>
      <c r="C5416" s="2013">
        <f t="shared" ref="C5416:H5416" si="414">C$5002+C416</f>
        <v>650</v>
      </c>
      <c r="D5416" s="2013">
        <f t="shared" si="414"/>
        <v>1300</v>
      </c>
      <c r="E5416" s="2013">
        <f t="shared" si="414"/>
        <v>866</v>
      </c>
      <c r="F5416" s="2013">
        <f t="shared" si="414"/>
        <v>866</v>
      </c>
      <c r="G5416" s="2013">
        <f t="shared" si="414"/>
        <v>866</v>
      </c>
      <c r="H5416" s="2013">
        <f t="shared" si="414"/>
        <v>866</v>
      </c>
    </row>
    <row r="5417">
      <c r="B5417" s="2013">
        <v>5415.0</v>
      </c>
      <c r="C5417" s="2013">
        <f t="shared" ref="C5417:H5417" si="415">C$5002+C417</f>
        <v>650</v>
      </c>
      <c r="D5417" s="2013">
        <f t="shared" si="415"/>
        <v>1299</v>
      </c>
      <c r="E5417" s="2013">
        <f t="shared" si="415"/>
        <v>866</v>
      </c>
      <c r="F5417" s="2013">
        <f t="shared" si="415"/>
        <v>866</v>
      </c>
      <c r="G5417" s="2013">
        <f t="shared" si="415"/>
        <v>867</v>
      </c>
      <c r="H5417" s="2013">
        <f t="shared" si="415"/>
        <v>867</v>
      </c>
    </row>
    <row r="5418">
      <c r="B5418" s="2013">
        <v>5416.0</v>
      </c>
      <c r="C5418" s="2013">
        <f t="shared" ref="C5418:H5418" si="416">C$5002+C418</f>
        <v>650</v>
      </c>
      <c r="D5418" s="2013">
        <f t="shared" si="416"/>
        <v>1300</v>
      </c>
      <c r="E5418" s="2013">
        <f t="shared" si="416"/>
        <v>866</v>
      </c>
      <c r="F5418" s="2013">
        <f t="shared" si="416"/>
        <v>866</v>
      </c>
      <c r="G5418" s="2013">
        <f t="shared" si="416"/>
        <v>867</v>
      </c>
      <c r="H5418" s="2013">
        <f t="shared" si="416"/>
        <v>867</v>
      </c>
    </row>
    <row r="5419">
      <c r="B5419" s="2013">
        <v>5417.0</v>
      </c>
      <c r="C5419" s="2013">
        <f t="shared" ref="C5419:H5419" si="417">C$5002+C419</f>
        <v>650</v>
      </c>
      <c r="D5419" s="2013">
        <f t="shared" si="417"/>
        <v>1301</v>
      </c>
      <c r="E5419" s="2013">
        <f t="shared" si="417"/>
        <v>866</v>
      </c>
      <c r="F5419" s="2013">
        <f t="shared" si="417"/>
        <v>866</v>
      </c>
      <c r="G5419" s="2013">
        <f t="shared" si="417"/>
        <v>867</v>
      </c>
      <c r="H5419" s="2013">
        <f t="shared" si="417"/>
        <v>867</v>
      </c>
    </row>
    <row r="5420">
      <c r="B5420" s="2013">
        <v>5418.0</v>
      </c>
      <c r="C5420" s="2013">
        <f t="shared" ref="C5420:H5420" si="418">C$5002+C420</f>
        <v>650</v>
      </c>
      <c r="D5420" s="2013">
        <f t="shared" si="418"/>
        <v>1300</v>
      </c>
      <c r="E5420" s="2013">
        <f t="shared" si="418"/>
        <v>867</v>
      </c>
      <c r="F5420" s="2013">
        <f t="shared" si="418"/>
        <v>867</v>
      </c>
      <c r="G5420" s="2013">
        <f t="shared" si="418"/>
        <v>867</v>
      </c>
      <c r="H5420" s="2013">
        <f t="shared" si="418"/>
        <v>867</v>
      </c>
    </row>
    <row r="5421">
      <c r="B5421" s="2013">
        <v>5419.0</v>
      </c>
      <c r="C5421" s="2013">
        <f t="shared" ref="C5421:H5421" si="419">C$5002+C421</f>
        <v>650</v>
      </c>
      <c r="D5421" s="2013">
        <f t="shared" si="419"/>
        <v>1301</v>
      </c>
      <c r="E5421" s="2013">
        <f t="shared" si="419"/>
        <v>867</v>
      </c>
      <c r="F5421" s="2013">
        <f t="shared" si="419"/>
        <v>867</v>
      </c>
      <c r="G5421" s="2013">
        <f t="shared" si="419"/>
        <v>867</v>
      </c>
      <c r="H5421" s="2013">
        <f t="shared" si="419"/>
        <v>867</v>
      </c>
    </row>
    <row r="5422">
      <c r="B5422" s="2013">
        <v>5420.0</v>
      </c>
      <c r="C5422" s="2013">
        <f t="shared" ref="C5422:H5422" si="420">C$5002+C422</f>
        <v>651</v>
      </c>
      <c r="D5422" s="2013">
        <f t="shared" si="420"/>
        <v>1301</v>
      </c>
      <c r="E5422" s="2013">
        <f t="shared" si="420"/>
        <v>867</v>
      </c>
      <c r="F5422" s="2013">
        <f t="shared" si="420"/>
        <v>867</v>
      </c>
      <c r="G5422" s="2013">
        <f t="shared" si="420"/>
        <v>867</v>
      </c>
      <c r="H5422" s="2013">
        <f t="shared" si="420"/>
        <v>867</v>
      </c>
    </row>
    <row r="5423">
      <c r="B5423" s="2013">
        <v>5421.0</v>
      </c>
      <c r="C5423" s="2013">
        <f t="shared" ref="C5423:H5423" si="421">C$5002+C423</f>
        <v>650</v>
      </c>
      <c r="D5423" s="2013">
        <f t="shared" si="421"/>
        <v>1301</v>
      </c>
      <c r="E5423" s="2013">
        <f t="shared" si="421"/>
        <v>867</v>
      </c>
      <c r="F5423" s="2013">
        <f t="shared" si="421"/>
        <v>867</v>
      </c>
      <c r="G5423" s="2013">
        <f t="shared" si="421"/>
        <v>868</v>
      </c>
      <c r="H5423" s="2013">
        <f t="shared" si="421"/>
        <v>868</v>
      </c>
    </row>
    <row r="5424">
      <c r="B5424" s="2013">
        <v>5422.0</v>
      </c>
      <c r="C5424" s="2013">
        <f t="shared" ref="C5424:H5424" si="422">C$5002+C424</f>
        <v>651</v>
      </c>
      <c r="D5424" s="2013">
        <f t="shared" si="422"/>
        <v>1301</v>
      </c>
      <c r="E5424" s="2013">
        <f t="shared" si="422"/>
        <v>867</v>
      </c>
      <c r="F5424" s="2013">
        <f t="shared" si="422"/>
        <v>867</v>
      </c>
      <c r="G5424" s="2013">
        <f t="shared" si="422"/>
        <v>868</v>
      </c>
      <c r="H5424" s="2013">
        <f t="shared" si="422"/>
        <v>868</v>
      </c>
    </row>
    <row r="5425">
      <c r="B5425" s="2013">
        <v>5423.0</v>
      </c>
      <c r="C5425" s="2013">
        <f t="shared" ref="C5425:H5425" si="423">C$5002+C425</f>
        <v>650</v>
      </c>
      <c r="D5425" s="2013">
        <f t="shared" si="423"/>
        <v>1301</v>
      </c>
      <c r="E5425" s="2013">
        <f t="shared" si="423"/>
        <v>868</v>
      </c>
      <c r="F5425" s="2013">
        <f t="shared" si="423"/>
        <v>868</v>
      </c>
      <c r="G5425" s="2013">
        <f t="shared" si="423"/>
        <v>868</v>
      </c>
      <c r="H5425" s="2013">
        <f t="shared" si="423"/>
        <v>868</v>
      </c>
    </row>
    <row r="5426">
      <c r="B5426" s="2013">
        <v>5424.0</v>
      </c>
      <c r="C5426" s="2013">
        <f t="shared" ref="C5426:H5426" si="424">C$5002+C426</f>
        <v>651</v>
      </c>
      <c r="D5426" s="2013">
        <f t="shared" si="424"/>
        <v>1301</v>
      </c>
      <c r="E5426" s="2013">
        <f t="shared" si="424"/>
        <v>868</v>
      </c>
      <c r="F5426" s="2013">
        <f t="shared" si="424"/>
        <v>868</v>
      </c>
      <c r="G5426" s="2013">
        <f t="shared" si="424"/>
        <v>868</v>
      </c>
      <c r="H5426" s="2013">
        <f t="shared" si="424"/>
        <v>868</v>
      </c>
    </row>
    <row r="5427">
      <c r="B5427" s="2013">
        <v>5425.0</v>
      </c>
      <c r="C5427" s="2013">
        <f t="shared" ref="C5427:H5427" si="425">C$5002+C427</f>
        <v>651</v>
      </c>
      <c r="D5427" s="2013">
        <f t="shared" si="425"/>
        <v>1302</v>
      </c>
      <c r="E5427" s="2013">
        <f t="shared" si="425"/>
        <v>868</v>
      </c>
      <c r="F5427" s="2013">
        <f t="shared" si="425"/>
        <v>868</v>
      </c>
      <c r="G5427" s="2013">
        <f t="shared" si="425"/>
        <v>868</v>
      </c>
      <c r="H5427" s="2013">
        <f t="shared" si="425"/>
        <v>868</v>
      </c>
    </row>
    <row r="5428">
      <c r="B5428" s="2013">
        <v>5426.0</v>
      </c>
      <c r="C5428" s="2013">
        <f t="shared" ref="C5428:H5428" si="426">C$5002+C428</f>
        <v>651</v>
      </c>
      <c r="D5428" s="2013">
        <f t="shared" si="426"/>
        <v>1303</v>
      </c>
      <c r="E5428" s="2013">
        <f t="shared" si="426"/>
        <v>868</v>
      </c>
      <c r="F5428" s="2013">
        <f t="shared" si="426"/>
        <v>868</v>
      </c>
      <c r="G5428" s="2013">
        <f t="shared" si="426"/>
        <v>868</v>
      </c>
      <c r="H5428" s="2013">
        <f t="shared" si="426"/>
        <v>868</v>
      </c>
    </row>
    <row r="5429">
      <c r="B5429" s="2013">
        <v>5427.0</v>
      </c>
      <c r="C5429" s="2013">
        <f t="shared" ref="C5429:H5429" si="427">C$5002+C429</f>
        <v>652</v>
      </c>
      <c r="D5429" s="2013">
        <f t="shared" si="427"/>
        <v>1303</v>
      </c>
      <c r="E5429" s="2013">
        <f t="shared" si="427"/>
        <v>868</v>
      </c>
      <c r="F5429" s="2013">
        <f t="shared" si="427"/>
        <v>868</v>
      </c>
      <c r="G5429" s="2013">
        <f t="shared" si="427"/>
        <v>868</v>
      </c>
      <c r="H5429" s="2013">
        <f t="shared" si="427"/>
        <v>868</v>
      </c>
    </row>
    <row r="5430">
      <c r="B5430" s="2013">
        <v>5428.0</v>
      </c>
      <c r="C5430" s="2013">
        <f t="shared" ref="C5430:H5430" si="428">C$5002+C430</f>
        <v>651</v>
      </c>
      <c r="D5430" s="2013">
        <f t="shared" si="428"/>
        <v>1303</v>
      </c>
      <c r="E5430" s="2013">
        <f t="shared" si="428"/>
        <v>868</v>
      </c>
      <c r="F5430" s="2013">
        <f t="shared" si="428"/>
        <v>868</v>
      </c>
      <c r="G5430" s="2013">
        <f t="shared" si="428"/>
        <v>869</v>
      </c>
      <c r="H5430" s="2013">
        <f t="shared" si="428"/>
        <v>869</v>
      </c>
    </row>
    <row r="5431">
      <c r="B5431" s="2013">
        <v>5429.0</v>
      </c>
      <c r="C5431" s="2013">
        <f t="shared" ref="C5431:H5431" si="429">C$5002+C431</f>
        <v>652</v>
      </c>
      <c r="D5431" s="2013">
        <f t="shared" si="429"/>
        <v>1303</v>
      </c>
      <c r="E5431" s="2013">
        <f t="shared" si="429"/>
        <v>868</v>
      </c>
      <c r="F5431" s="2013">
        <f t="shared" si="429"/>
        <v>868</v>
      </c>
      <c r="G5431" s="2013">
        <f t="shared" si="429"/>
        <v>869</v>
      </c>
      <c r="H5431" s="2013">
        <f t="shared" si="429"/>
        <v>869</v>
      </c>
    </row>
    <row r="5432">
      <c r="B5432" s="2013">
        <v>5430.0</v>
      </c>
      <c r="C5432" s="2013">
        <f t="shared" ref="C5432:H5432" si="430">C$5002+C432</f>
        <v>651</v>
      </c>
      <c r="D5432" s="2013">
        <f t="shared" si="430"/>
        <v>1303</v>
      </c>
      <c r="E5432" s="2013">
        <f t="shared" si="430"/>
        <v>869</v>
      </c>
      <c r="F5432" s="2013">
        <f t="shared" si="430"/>
        <v>869</v>
      </c>
      <c r="G5432" s="2013">
        <f t="shared" si="430"/>
        <v>869</v>
      </c>
      <c r="H5432" s="2013">
        <f t="shared" si="430"/>
        <v>869</v>
      </c>
    </row>
    <row r="5433">
      <c r="B5433" s="2013">
        <v>5431.0</v>
      </c>
      <c r="C5433" s="2013">
        <f t="shared" ref="C5433:H5433" si="431">C$5002+C433</f>
        <v>652</v>
      </c>
      <c r="D5433" s="2013">
        <f t="shared" si="431"/>
        <v>1303</v>
      </c>
      <c r="E5433" s="2013">
        <f t="shared" si="431"/>
        <v>869</v>
      </c>
      <c r="F5433" s="2013">
        <f t="shared" si="431"/>
        <v>869</v>
      </c>
      <c r="G5433" s="2013">
        <f t="shared" si="431"/>
        <v>869</v>
      </c>
      <c r="H5433" s="2013">
        <f t="shared" si="431"/>
        <v>869</v>
      </c>
    </row>
    <row r="5434">
      <c r="B5434" s="2013">
        <v>5432.0</v>
      </c>
      <c r="C5434" s="2013">
        <f t="shared" ref="C5434:H5434" si="432">C$5002+C434</f>
        <v>652</v>
      </c>
      <c r="D5434" s="2013">
        <f t="shared" si="432"/>
        <v>1304</v>
      </c>
      <c r="E5434" s="2013">
        <f t="shared" si="432"/>
        <v>869</v>
      </c>
      <c r="F5434" s="2013">
        <f t="shared" si="432"/>
        <v>869</v>
      </c>
      <c r="G5434" s="2013">
        <f t="shared" si="432"/>
        <v>869</v>
      </c>
      <c r="H5434" s="2013">
        <f t="shared" si="432"/>
        <v>869</v>
      </c>
    </row>
    <row r="5435">
      <c r="B5435" s="2013">
        <v>5433.0</v>
      </c>
      <c r="C5435" s="2013">
        <f t="shared" ref="C5435:H5435" si="433">C$5002+C435</f>
        <v>652</v>
      </c>
      <c r="D5435" s="2013">
        <f t="shared" si="433"/>
        <v>1303</v>
      </c>
      <c r="E5435" s="2013">
        <f t="shared" si="433"/>
        <v>869</v>
      </c>
      <c r="F5435" s="2013">
        <f t="shared" si="433"/>
        <v>869</v>
      </c>
      <c r="G5435" s="2013">
        <f t="shared" si="433"/>
        <v>870</v>
      </c>
      <c r="H5435" s="2013">
        <f t="shared" si="433"/>
        <v>870</v>
      </c>
    </row>
    <row r="5436">
      <c r="B5436" s="2013">
        <v>5434.0</v>
      </c>
      <c r="C5436" s="2013">
        <f t="shared" ref="C5436:H5436" si="434">C$5002+C436</f>
        <v>652</v>
      </c>
      <c r="D5436" s="2013">
        <f t="shared" si="434"/>
        <v>1304</v>
      </c>
      <c r="E5436" s="2013">
        <f t="shared" si="434"/>
        <v>869</v>
      </c>
      <c r="F5436" s="2013">
        <f t="shared" si="434"/>
        <v>869</v>
      </c>
      <c r="G5436" s="2013">
        <f t="shared" si="434"/>
        <v>870</v>
      </c>
      <c r="H5436" s="2013">
        <f t="shared" si="434"/>
        <v>870</v>
      </c>
    </row>
    <row r="5437">
      <c r="B5437" s="2013">
        <v>5435.0</v>
      </c>
      <c r="C5437" s="2013">
        <f t="shared" ref="C5437:H5437" si="435">C$5002+C437</f>
        <v>652</v>
      </c>
      <c r="D5437" s="2013">
        <f t="shared" si="435"/>
        <v>1305</v>
      </c>
      <c r="E5437" s="2013">
        <f t="shared" si="435"/>
        <v>869</v>
      </c>
      <c r="F5437" s="2013">
        <f t="shared" si="435"/>
        <v>869</v>
      </c>
      <c r="G5437" s="2013">
        <f t="shared" si="435"/>
        <v>870</v>
      </c>
      <c r="H5437" s="2013">
        <f t="shared" si="435"/>
        <v>870</v>
      </c>
    </row>
    <row r="5438">
      <c r="B5438" s="2013">
        <v>5436.0</v>
      </c>
      <c r="C5438" s="2013">
        <f t="shared" ref="C5438:H5438" si="436">C$5002+C438</f>
        <v>652</v>
      </c>
      <c r="D5438" s="2013">
        <f t="shared" si="436"/>
        <v>1304</v>
      </c>
      <c r="E5438" s="2013">
        <f t="shared" si="436"/>
        <v>870</v>
      </c>
      <c r="F5438" s="2013">
        <f t="shared" si="436"/>
        <v>870</v>
      </c>
      <c r="G5438" s="2013">
        <f t="shared" si="436"/>
        <v>870</v>
      </c>
      <c r="H5438" s="2013">
        <f t="shared" si="436"/>
        <v>870</v>
      </c>
    </row>
    <row r="5439">
      <c r="B5439" s="2013">
        <v>5437.0</v>
      </c>
      <c r="C5439" s="2013">
        <f t="shared" ref="C5439:H5439" si="437">C$5002+C439</f>
        <v>652</v>
      </c>
      <c r="D5439" s="2013">
        <f t="shared" si="437"/>
        <v>1305</v>
      </c>
      <c r="E5439" s="2013">
        <f t="shared" si="437"/>
        <v>870</v>
      </c>
      <c r="F5439" s="2013">
        <f t="shared" si="437"/>
        <v>870</v>
      </c>
      <c r="G5439" s="2013">
        <f t="shared" si="437"/>
        <v>870</v>
      </c>
      <c r="H5439" s="2013">
        <f t="shared" si="437"/>
        <v>870</v>
      </c>
    </row>
    <row r="5440">
      <c r="B5440" s="2013">
        <v>5438.0</v>
      </c>
      <c r="C5440" s="2013">
        <f t="shared" ref="C5440:H5440" si="438">C$5002+C440</f>
        <v>653</v>
      </c>
      <c r="D5440" s="2013">
        <f t="shared" si="438"/>
        <v>1305</v>
      </c>
      <c r="E5440" s="2013">
        <f t="shared" si="438"/>
        <v>870</v>
      </c>
      <c r="F5440" s="2013">
        <f t="shared" si="438"/>
        <v>870</v>
      </c>
      <c r="G5440" s="2013">
        <f t="shared" si="438"/>
        <v>870</v>
      </c>
      <c r="H5440" s="2013">
        <f t="shared" si="438"/>
        <v>870</v>
      </c>
    </row>
    <row r="5441">
      <c r="B5441" s="2013">
        <v>5439.0</v>
      </c>
      <c r="C5441" s="2013">
        <f t="shared" ref="C5441:H5441" si="439">C$5002+C441</f>
        <v>653</v>
      </c>
      <c r="D5441" s="2013">
        <f t="shared" si="439"/>
        <v>1306</v>
      </c>
      <c r="E5441" s="2013">
        <f t="shared" si="439"/>
        <v>870</v>
      </c>
      <c r="F5441" s="2013">
        <f t="shared" si="439"/>
        <v>870</v>
      </c>
      <c r="G5441" s="2013">
        <f t="shared" si="439"/>
        <v>870</v>
      </c>
      <c r="H5441" s="2013">
        <f t="shared" si="439"/>
        <v>870</v>
      </c>
    </row>
    <row r="5442">
      <c r="B5442" s="2013">
        <v>5440.0</v>
      </c>
      <c r="C5442" s="2013">
        <f t="shared" ref="C5442:H5442" si="440">C$5002+C442</f>
        <v>653</v>
      </c>
      <c r="D5442" s="2013">
        <f t="shared" si="440"/>
        <v>1305</v>
      </c>
      <c r="E5442" s="2013">
        <f t="shared" si="440"/>
        <v>870</v>
      </c>
      <c r="F5442" s="2013">
        <f t="shared" si="440"/>
        <v>870</v>
      </c>
      <c r="G5442" s="2013">
        <f t="shared" si="440"/>
        <v>871</v>
      </c>
      <c r="H5442" s="2013">
        <f t="shared" si="440"/>
        <v>871</v>
      </c>
    </row>
    <row r="5443">
      <c r="B5443" s="2013">
        <v>5441.0</v>
      </c>
      <c r="C5443" s="2013">
        <f t="shared" ref="C5443:H5443" si="441">C$5002+C443</f>
        <v>653</v>
      </c>
      <c r="D5443" s="2013">
        <f t="shared" si="441"/>
        <v>1306</v>
      </c>
      <c r="E5443" s="2013">
        <f t="shared" si="441"/>
        <v>870</v>
      </c>
      <c r="F5443" s="2013">
        <f t="shared" si="441"/>
        <v>870</v>
      </c>
      <c r="G5443" s="2013">
        <f t="shared" si="441"/>
        <v>871</v>
      </c>
      <c r="H5443" s="2013">
        <f t="shared" si="441"/>
        <v>871</v>
      </c>
    </row>
    <row r="5444">
      <c r="B5444" s="2013">
        <v>5442.0</v>
      </c>
      <c r="C5444" s="2013">
        <f t="shared" ref="C5444:H5444" si="442">C$5002+C444</f>
        <v>653</v>
      </c>
      <c r="D5444" s="2013">
        <f t="shared" si="442"/>
        <v>1307</v>
      </c>
      <c r="E5444" s="2013">
        <f t="shared" si="442"/>
        <v>870</v>
      </c>
      <c r="F5444" s="2013">
        <f t="shared" si="442"/>
        <v>870</v>
      </c>
      <c r="G5444" s="2013">
        <f t="shared" si="442"/>
        <v>871</v>
      </c>
      <c r="H5444" s="2013">
        <f t="shared" si="442"/>
        <v>871</v>
      </c>
    </row>
    <row r="5445">
      <c r="B5445" s="2013">
        <v>5443.0</v>
      </c>
      <c r="C5445" s="2013">
        <f t="shared" ref="C5445:H5445" si="443">C$5002+C445</f>
        <v>653</v>
      </c>
      <c r="D5445" s="2013">
        <f t="shared" si="443"/>
        <v>1306</v>
      </c>
      <c r="E5445" s="2013">
        <f t="shared" si="443"/>
        <v>871</v>
      </c>
      <c r="F5445" s="2013">
        <f t="shared" si="443"/>
        <v>871</v>
      </c>
      <c r="G5445" s="2013">
        <f t="shared" si="443"/>
        <v>871</v>
      </c>
      <c r="H5445" s="2013">
        <f t="shared" si="443"/>
        <v>871</v>
      </c>
    </row>
    <row r="5446">
      <c r="B5446" s="2013">
        <v>5444.0</v>
      </c>
      <c r="C5446" s="2013">
        <f t="shared" ref="C5446:H5446" si="444">C$5002+C446</f>
        <v>653</v>
      </c>
      <c r="D5446" s="2013">
        <f t="shared" si="444"/>
        <v>1307</v>
      </c>
      <c r="E5446" s="2013">
        <f t="shared" si="444"/>
        <v>871</v>
      </c>
      <c r="F5446" s="2013">
        <f t="shared" si="444"/>
        <v>871</v>
      </c>
      <c r="G5446" s="2013">
        <f t="shared" si="444"/>
        <v>871</v>
      </c>
      <c r="H5446" s="2013">
        <f t="shared" si="444"/>
        <v>871</v>
      </c>
    </row>
    <row r="5447">
      <c r="B5447" s="2013">
        <v>5445.0</v>
      </c>
      <c r="C5447" s="2013">
        <f t="shared" ref="C5447:H5447" si="445">C$5002+C447</f>
        <v>654</v>
      </c>
      <c r="D5447" s="2013">
        <f t="shared" si="445"/>
        <v>1307</v>
      </c>
      <c r="E5447" s="2013">
        <f t="shared" si="445"/>
        <v>871</v>
      </c>
      <c r="F5447" s="2013">
        <f t="shared" si="445"/>
        <v>871</v>
      </c>
      <c r="G5447" s="2013">
        <f t="shared" si="445"/>
        <v>871</v>
      </c>
      <c r="H5447" s="2013">
        <f t="shared" si="445"/>
        <v>871</v>
      </c>
    </row>
    <row r="5448">
      <c r="B5448" s="2013">
        <v>5446.0</v>
      </c>
      <c r="C5448" s="2013">
        <f t="shared" ref="C5448:H5448" si="446">C$5002+C448</f>
        <v>653</v>
      </c>
      <c r="D5448" s="2013">
        <f t="shared" si="446"/>
        <v>1307</v>
      </c>
      <c r="E5448" s="2013">
        <f t="shared" si="446"/>
        <v>871</v>
      </c>
      <c r="F5448" s="2013">
        <f t="shared" si="446"/>
        <v>871</v>
      </c>
      <c r="G5448" s="2013">
        <f t="shared" si="446"/>
        <v>872</v>
      </c>
      <c r="H5448" s="2013">
        <f t="shared" si="446"/>
        <v>872</v>
      </c>
    </row>
    <row r="5449">
      <c r="B5449" s="2013">
        <v>5447.0</v>
      </c>
      <c r="C5449" s="2013">
        <f t="shared" ref="C5449:H5449" si="447">C$5002+C449</f>
        <v>654</v>
      </c>
      <c r="D5449" s="2013">
        <f t="shared" si="447"/>
        <v>1307</v>
      </c>
      <c r="E5449" s="2013">
        <f t="shared" si="447"/>
        <v>871</v>
      </c>
      <c r="F5449" s="2013">
        <f t="shared" si="447"/>
        <v>871</v>
      </c>
      <c r="G5449" s="2013">
        <f t="shared" si="447"/>
        <v>872</v>
      </c>
      <c r="H5449" s="2013">
        <f t="shared" si="447"/>
        <v>872</v>
      </c>
    </row>
    <row r="5450">
      <c r="B5450" s="2013">
        <v>5448.0</v>
      </c>
      <c r="C5450" s="2013">
        <f t="shared" ref="C5450:H5450" si="448">C$5002+C450</f>
        <v>653</v>
      </c>
      <c r="D5450" s="2013">
        <f t="shared" si="448"/>
        <v>1307</v>
      </c>
      <c r="E5450" s="2013">
        <f t="shared" si="448"/>
        <v>872</v>
      </c>
      <c r="F5450" s="2013">
        <f t="shared" si="448"/>
        <v>872</v>
      </c>
      <c r="G5450" s="2013">
        <f t="shared" si="448"/>
        <v>872</v>
      </c>
      <c r="H5450" s="2013">
        <f t="shared" si="448"/>
        <v>872</v>
      </c>
    </row>
    <row r="5451">
      <c r="B5451" s="2013">
        <v>5449.0</v>
      </c>
      <c r="C5451" s="2013">
        <f t="shared" ref="C5451:H5451" si="449">C$5002+C451</f>
        <v>654</v>
      </c>
      <c r="D5451" s="2013">
        <f t="shared" si="449"/>
        <v>1307</v>
      </c>
      <c r="E5451" s="2013">
        <f t="shared" si="449"/>
        <v>872</v>
      </c>
      <c r="F5451" s="2013">
        <f t="shared" si="449"/>
        <v>872</v>
      </c>
      <c r="G5451" s="2013">
        <f t="shared" si="449"/>
        <v>872</v>
      </c>
      <c r="H5451" s="2013">
        <f t="shared" si="449"/>
        <v>872</v>
      </c>
    </row>
    <row r="5452">
      <c r="B5452" s="2013">
        <v>5450.0</v>
      </c>
      <c r="C5452" s="2013">
        <f t="shared" ref="C5452:H5452" si="450">C$5002+C452</f>
        <v>654</v>
      </c>
      <c r="D5452" s="2013">
        <f t="shared" si="450"/>
        <v>1308</v>
      </c>
      <c r="E5452" s="2013">
        <f t="shared" si="450"/>
        <v>872</v>
      </c>
      <c r="F5452" s="2013">
        <f t="shared" si="450"/>
        <v>872</v>
      </c>
      <c r="G5452" s="2013">
        <f t="shared" si="450"/>
        <v>872</v>
      </c>
      <c r="H5452" s="2013">
        <f t="shared" si="450"/>
        <v>872</v>
      </c>
    </row>
    <row r="5453">
      <c r="B5453" s="2013">
        <v>5451.0</v>
      </c>
      <c r="C5453" s="2013">
        <f t="shared" ref="C5453:H5453" si="451">C$5002+C453</f>
        <v>654</v>
      </c>
      <c r="D5453" s="2013">
        <f t="shared" si="451"/>
        <v>1309</v>
      </c>
      <c r="E5453" s="2013">
        <f t="shared" si="451"/>
        <v>872</v>
      </c>
      <c r="F5453" s="2013">
        <f t="shared" si="451"/>
        <v>872</v>
      </c>
      <c r="G5453" s="2013">
        <f t="shared" si="451"/>
        <v>872</v>
      </c>
      <c r="H5453" s="2013">
        <f t="shared" si="451"/>
        <v>872</v>
      </c>
    </row>
    <row r="5454">
      <c r="B5454" s="2013">
        <v>5452.0</v>
      </c>
      <c r="C5454" s="2013">
        <f t="shared" ref="C5454:H5454" si="452">C$5002+C454</f>
        <v>655</v>
      </c>
      <c r="D5454" s="2013">
        <f t="shared" si="452"/>
        <v>1309</v>
      </c>
      <c r="E5454" s="2013">
        <f t="shared" si="452"/>
        <v>872</v>
      </c>
      <c r="F5454" s="2013">
        <f t="shared" si="452"/>
        <v>872</v>
      </c>
      <c r="G5454" s="2013">
        <f t="shared" si="452"/>
        <v>872</v>
      </c>
      <c r="H5454" s="2013">
        <f t="shared" si="452"/>
        <v>872</v>
      </c>
    </row>
    <row r="5455">
      <c r="B5455" s="2013">
        <v>5453.0</v>
      </c>
      <c r="C5455" s="2013">
        <f t="shared" ref="C5455:H5455" si="453">C$5002+C455</f>
        <v>654</v>
      </c>
      <c r="D5455" s="2013">
        <f t="shared" si="453"/>
        <v>1309</v>
      </c>
      <c r="E5455" s="2013">
        <f t="shared" si="453"/>
        <v>872</v>
      </c>
      <c r="F5455" s="2013">
        <f t="shared" si="453"/>
        <v>872</v>
      </c>
      <c r="G5455" s="2013">
        <f t="shared" si="453"/>
        <v>873</v>
      </c>
      <c r="H5455" s="2013">
        <f t="shared" si="453"/>
        <v>873</v>
      </c>
    </row>
    <row r="5456">
      <c r="B5456" s="2013">
        <v>5454.0</v>
      </c>
      <c r="C5456" s="2013">
        <f t="shared" ref="C5456:H5456" si="454">C$5002+C456</f>
        <v>655</v>
      </c>
      <c r="D5456" s="2013">
        <f t="shared" si="454"/>
        <v>1309</v>
      </c>
      <c r="E5456" s="2013">
        <f t="shared" si="454"/>
        <v>872</v>
      </c>
      <c r="F5456" s="2013">
        <f t="shared" si="454"/>
        <v>872</v>
      </c>
      <c r="G5456" s="2013">
        <f t="shared" si="454"/>
        <v>873</v>
      </c>
      <c r="H5456" s="2013">
        <f t="shared" si="454"/>
        <v>873</v>
      </c>
    </row>
    <row r="5457">
      <c r="B5457" s="2013">
        <v>5455.0</v>
      </c>
      <c r="C5457" s="2013">
        <f t="shared" ref="C5457:H5457" si="455">C$5002+C457</f>
        <v>654</v>
      </c>
      <c r="D5457" s="2013">
        <f t="shared" si="455"/>
        <v>1309</v>
      </c>
      <c r="E5457" s="2013">
        <f t="shared" si="455"/>
        <v>873</v>
      </c>
      <c r="F5457" s="2013">
        <f t="shared" si="455"/>
        <v>873</v>
      </c>
      <c r="G5457" s="2013">
        <f t="shared" si="455"/>
        <v>873</v>
      </c>
      <c r="H5457" s="2013">
        <f t="shared" si="455"/>
        <v>873</v>
      </c>
    </row>
    <row r="5458">
      <c r="B5458" s="2013">
        <v>5456.0</v>
      </c>
      <c r="C5458" s="2013">
        <f t="shared" ref="C5458:H5458" si="456">C$5002+C458</f>
        <v>655</v>
      </c>
      <c r="D5458" s="2013">
        <f t="shared" si="456"/>
        <v>1309</v>
      </c>
      <c r="E5458" s="2013">
        <f t="shared" si="456"/>
        <v>873</v>
      </c>
      <c r="F5458" s="2013">
        <f t="shared" si="456"/>
        <v>873</v>
      </c>
      <c r="G5458" s="2013">
        <f t="shared" si="456"/>
        <v>873</v>
      </c>
      <c r="H5458" s="2013">
        <f t="shared" si="456"/>
        <v>873</v>
      </c>
    </row>
    <row r="5459">
      <c r="B5459" s="2013">
        <v>5457.0</v>
      </c>
      <c r="C5459" s="2013">
        <f t="shared" ref="C5459:H5459" si="457">C$5002+C459</f>
        <v>655</v>
      </c>
      <c r="D5459" s="2013">
        <f t="shared" si="457"/>
        <v>1310</v>
      </c>
      <c r="E5459" s="2013">
        <f t="shared" si="457"/>
        <v>873</v>
      </c>
      <c r="F5459" s="2013">
        <f t="shared" si="457"/>
        <v>873</v>
      </c>
      <c r="G5459" s="2013">
        <f t="shared" si="457"/>
        <v>873</v>
      </c>
      <c r="H5459" s="2013">
        <f t="shared" si="457"/>
        <v>873</v>
      </c>
    </row>
    <row r="5460">
      <c r="B5460" s="2013">
        <v>5458.0</v>
      </c>
      <c r="C5460" s="2013">
        <f t="shared" ref="C5460:H5460" si="458">C$5002+C460</f>
        <v>655</v>
      </c>
      <c r="D5460" s="2013">
        <f t="shared" si="458"/>
        <v>1309</v>
      </c>
      <c r="E5460" s="2013">
        <f t="shared" si="458"/>
        <v>873</v>
      </c>
      <c r="F5460" s="2013">
        <f t="shared" si="458"/>
        <v>873</v>
      </c>
      <c r="G5460" s="2013">
        <f t="shared" si="458"/>
        <v>874</v>
      </c>
      <c r="H5460" s="2013">
        <f t="shared" si="458"/>
        <v>874</v>
      </c>
    </row>
    <row r="5461">
      <c r="B5461" s="2013">
        <v>5459.0</v>
      </c>
      <c r="C5461" s="2013">
        <f t="shared" ref="C5461:H5461" si="459">C$5002+C461</f>
        <v>655</v>
      </c>
      <c r="D5461" s="2013">
        <f t="shared" si="459"/>
        <v>1310</v>
      </c>
      <c r="E5461" s="2013">
        <f t="shared" si="459"/>
        <v>873</v>
      </c>
      <c r="F5461" s="2013">
        <f t="shared" si="459"/>
        <v>873</v>
      </c>
      <c r="G5461" s="2013">
        <f t="shared" si="459"/>
        <v>874</v>
      </c>
      <c r="H5461" s="2013">
        <f t="shared" si="459"/>
        <v>874</v>
      </c>
    </row>
    <row r="5462">
      <c r="B5462" s="2013">
        <v>5460.0</v>
      </c>
      <c r="C5462" s="2013">
        <f t="shared" ref="C5462:H5462" si="460">C$5002+C462</f>
        <v>655</v>
      </c>
      <c r="D5462" s="2013">
        <f t="shared" si="460"/>
        <v>1311</v>
      </c>
      <c r="E5462" s="2013">
        <f t="shared" si="460"/>
        <v>873</v>
      </c>
      <c r="F5462" s="2013">
        <f t="shared" si="460"/>
        <v>873</v>
      </c>
      <c r="G5462" s="2013">
        <f t="shared" si="460"/>
        <v>874</v>
      </c>
      <c r="H5462" s="2013">
        <f t="shared" si="460"/>
        <v>874</v>
      </c>
    </row>
    <row r="5463">
      <c r="B5463" s="2013">
        <v>5461.0</v>
      </c>
      <c r="C5463" s="2013">
        <f t="shared" ref="C5463:H5463" si="461">C$5002+C463</f>
        <v>655</v>
      </c>
      <c r="D5463" s="2013">
        <f t="shared" si="461"/>
        <v>1310</v>
      </c>
      <c r="E5463" s="2013">
        <f t="shared" si="461"/>
        <v>874</v>
      </c>
      <c r="F5463" s="2013">
        <f t="shared" si="461"/>
        <v>874</v>
      </c>
      <c r="G5463" s="2013">
        <f t="shared" si="461"/>
        <v>874</v>
      </c>
      <c r="H5463" s="2013">
        <f t="shared" si="461"/>
        <v>874</v>
      </c>
    </row>
    <row r="5464">
      <c r="B5464" s="2013">
        <v>5462.0</v>
      </c>
      <c r="C5464" s="2013">
        <f t="shared" ref="C5464:H5464" si="462">C$5002+C464</f>
        <v>655</v>
      </c>
      <c r="D5464" s="2013">
        <f t="shared" si="462"/>
        <v>1311</v>
      </c>
      <c r="E5464" s="2013">
        <f t="shared" si="462"/>
        <v>874</v>
      </c>
      <c r="F5464" s="2013">
        <f t="shared" si="462"/>
        <v>874</v>
      </c>
      <c r="G5464" s="2013">
        <f t="shared" si="462"/>
        <v>874</v>
      </c>
      <c r="H5464" s="2013">
        <f t="shared" si="462"/>
        <v>874</v>
      </c>
    </row>
    <row r="5465">
      <c r="B5465" s="2013">
        <v>5463.0</v>
      </c>
      <c r="C5465" s="2013">
        <f t="shared" ref="C5465:H5465" si="463">C$5002+C465</f>
        <v>656</v>
      </c>
      <c r="D5465" s="2013">
        <f t="shared" si="463"/>
        <v>1311</v>
      </c>
      <c r="E5465" s="2013">
        <f t="shared" si="463"/>
        <v>874</v>
      </c>
      <c r="F5465" s="2013">
        <f t="shared" si="463"/>
        <v>874</v>
      </c>
      <c r="G5465" s="2013">
        <f t="shared" si="463"/>
        <v>874</v>
      </c>
      <c r="H5465" s="2013">
        <f t="shared" si="463"/>
        <v>874</v>
      </c>
    </row>
    <row r="5466">
      <c r="B5466" s="2013">
        <v>5464.0</v>
      </c>
      <c r="C5466" s="2013">
        <f t="shared" ref="C5466:H5466" si="464">C$5002+C466</f>
        <v>656</v>
      </c>
      <c r="D5466" s="2013">
        <f t="shared" si="464"/>
        <v>1312</v>
      </c>
      <c r="E5466" s="2013">
        <f t="shared" si="464"/>
        <v>874</v>
      </c>
      <c r="F5466" s="2013">
        <f t="shared" si="464"/>
        <v>874</v>
      </c>
      <c r="G5466" s="2013">
        <f t="shared" si="464"/>
        <v>874</v>
      </c>
      <c r="H5466" s="2013">
        <f t="shared" si="464"/>
        <v>874</v>
      </c>
    </row>
    <row r="5467">
      <c r="B5467" s="2013">
        <v>5465.0</v>
      </c>
      <c r="C5467" s="2013">
        <f t="shared" ref="C5467:H5467" si="465">C$5002+C467</f>
        <v>656</v>
      </c>
      <c r="D5467" s="2013">
        <f t="shared" si="465"/>
        <v>1311</v>
      </c>
      <c r="E5467" s="2013">
        <f t="shared" si="465"/>
        <v>874</v>
      </c>
      <c r="F5467" s="2013">
        <f t="shared" si="465"/>
        <v>874</v>
      </c>
      <c r="G5467" s="2013">
        <f t="shared" si="465"/>
        <v>875</v>
      </c>
      <c r="H5467" s="2013">
        <f t="shared" si="465"/>
        <v>875</v>
      </c>
    </row>
    <row r="5468">
      <c r="B5468" s="2013">
        <v>5466.0</v>
      </c>
      <c r="C5468" s="2013">
        <f t="shared" ref="C5468:H5468" si="466">C$5002+C468</f>
        <v>656</v>
      </c>
      <c r="D5468" s="2013">
        <f t="shared" si="466"/>
        <v>1312</v>
      </c>
      <c r="E5468" s="2013">
        <f t="shared" si="466"/>
        <v>874</v>
      </c>
      <c r="F5468" s="2013">
        <f t="shared" si="466"/>
        <v>874</v>
      </c>
      <c r="G5468" s="2013">
        <f t="shared" si="466"/>
        <v>875</v>
      </c>
      <c r="H5468" s="2013">
        <f t="shared" si="466"/>
        <v>875</v>
      </c>
    </row>
    <row r="5469">
      <c r="B5469" s="2013">
        <v>5467.0</v>
      </c>
      <c r="C5469" s="2013">
        <f t="shared" ref="C5469:H5469" si="467">C$5002+C469</f>
        <v>656</v>
      </c>
      <c r="D5469" s="2013">
        <f t="shared" si="467"/>
        <v>1313</v>
      </c>
      <c r="E5469" s="2013">
        <f t="shared" si="467"/>
        <v>874</v>
      </c>
      <c r="F5469" s="2013">
        <f t="shared" si="467"/>
        <v>874</v>
      </c>
      <c r="G5469" s="2013">
        <f t="shared" si="467"/>
        <v>875</v>
      </c>
      <c r="H5469" s="2013">
        <f t="shared" si="467"/>
        <v>875</v>
      </c>
    </row>
    <row r="5470">
      <c r="B5470" s="2013">
        <v>5468.0</v>
      </c>
      <c r="C5470" s="2013">
        <f t="shared" ref="C5470:H5470" si="468">C$5002+C470</f>
        <v>656</v>
      </c>
      <c r="D5470" s="2013">
        <f t="shared" si="468"/>
        <v>1312</v>
      </c>
      <c r="E5470" s="2013">
        <f t="shared" si="468"/>
        <v>875</v>
      </c>
      <c r="F5470" s="2013">
        <f t="shared" si="468"/>
        <v>875</v>
      </c>
      <c r="G5470" s="2013">
        <f t="shared" si="468"/>
        <v>875</v>
      </c>
      <c r="H5470" s="2013">
        <f t="shared" si="468"/>
        <v>875</v>
      </c>
    </row>
    <row r="5471">
      <c r="B5471" s="2013">
        <v>5469.0</v>
      </c>
      <c r="C5471" s="2013">
        <f t="shared" ref="C5471:H5471" si="469">C$5002+C471</f>
        <v>656</v>
      </c>
      <c r="D5471" s="2013">
        <f t="shared" si="469"/>
        <v>1313</v>
      </c>
      <c r="E5471" s="2013">
        <f t="shared" si="469"/>
        <v>875</v>
      </c>
      <c r="F5471" s="2013">
        <f t="shared" si="469"/>
        <v>875</v>
      </c>
      <c r="G5471" s="2013">
        <f t="shared" si="469"/>
        <v>875</v>
      </c>
      <c r="H5471" s="2013">
        <f t="shared" si="469"/>
        <v>875</v>
      </c>
    </row>
    <row r="5472">
      <c r="B5472" s="2013">
        <v>5470.0</v>
      </c>
      <c r="C5472" s="2013">
        <f t="shared" ref="C5472:H5472" si="470">C$5002+C472</f>
        <v>657</v>
      </c>
      <c r="D5472" s="2013">
        <f t="shared" si="470"/>
        <v>1313</v>
      </c>
      <c r="E5472" s="2013">
        <f t="shared" si="470"/>
        <v>875</v>
      </c>
      <c r="F5472" s="2013">
        <f t="shared" si="470"/>
        <v>875</v>
      </c>
      <c r="G5472" s="2013">
        <f t="shared" si="470"/>
        <v>875</v>
      </c>
      <c r="H5472" s="2013">
        <f t="shared" si="470"/>
        <v>875</v>
      </c>
    </row>
    <row r="5473">
      <c r="B5473" s="2013">
        <v>5471.0</v>
      </c>
      <c r="C5473" s="2013">
        <f t="shared" ref="C5473:H5473" si="471">C$5002+C473</f>
        <v>656</v>
      </c>
      <c r="D5473" s="2013">
        <f t="shared" si="471"/>
        <v>1313</v>
      </c>
      <c r="E5473" s="2013">
        <f t="shared" si="471"/>
        <v>875</v>
      </c>
      <c r="F5473" s="2013">
        <f t="shared" si="471"/>
        <v>875</v>
      </c>
      <c r="G5473" s="2013">
        <f t="shared" si="471"/>
        <v>876</v>
      </c>
      <c r="H5473" s="2013">
        <f t="shared" si="471"/>
        <v>876</v>
      </c>
    </row>
    <row r="5474">
      <c r="B5474" s="2013">
        <v>5472.0</v>
      </c>
      <c r="C5474" s="2013">
        <f t="shared" ref="C5474:H5474" si="472">C$5002+C474</f>
        <v>657</v>
      </c>
      <c r="D5474" s="2013">
        <f t="shared" si="472"/>
        <v>1313</v>
      </c>
      <c r="E5474" s="2013">
        <f t="shared" si="472"/>
        <v>875</v>
      </c>
      <c r="F5474" s="2013">
        <f t="shared" si="472"/>
        <v>875</v>
      </c>
      <c r="G5474" s="2013">
        <f t="shared" si="472"/>
        <v>876</v>
      </c>
      <c r="H5474" s="2013">
        <f t="shared" si="472"/>
        <v>876</v>
      </c>
    </row>
    <row r="5475">
      <c r="B5475" s="2013">
        <v>5473.0</v>
      </c>
      <c r="C5475" s="2013">
        <f t="shared" ref="C5475:H5475" si="473">C$5002+C475</f>
        <v>656</v>
      </c>
      <c r="D5475" s="2013">
        <f t="shared" si="473"/>
        <v>1313</v>
      </c>
      <c r="E5475" s="2013">
        <f t="shared" si="473"/>
        <v>876</v>
      </c>
      <c r="F5475" s="2013">
        <f t="shared" si="473"/>
        <v>876</v>
      </c>
      <c r="G5475" s="2013">
        <f t="shared" si="473"/>
        <v>876</v>
      </c>
      <c r="H5475" s="2013">
        <f t="shared" si="473"/>
        <v>876</v>
      </c>
    </row>
    <row r="5476">
      <c r="B5476" s="2013">
        <v>5474.0</v>
      </c>
      <c r="C5476" s="2013">
        <f t="shared" ref="C5476:H5476" si="474">C$5002+C476</f>
        <v>657</v>
      </c>
      <c r="D5476" s="2013">
        <f t="shared" si="474"/>
        <v>1313</v>
      </c>
      <c r="E5476" s="2013">
        <f t="shared" si="474"/>
        <v>876</v>
      </c>
      <c r="F5476" s="2013">
        <f t="shared" si="474"/>
        <v>876</v>
      </c>
      <c r="G5476" s="2013">
        <f t="shared" si="474"/>
        <v>876</v>
      </c>
      <c r="H5476" s="2013">
        <f t="shared" si="474"/>
        <v>876</v>
      </c>
    </row>
    <row r="5477">
      <c r="B5477" s="2013">
        <v>5475.0</v>
      </c>
      <c r="C5477" s="2013">
        <f t="shared" ref="C5477:H5477" si="475">C$5002+C477</f>
        <v>657</v>
      </c>
      <c r="D5477" s="2013">
        <f t="shared" si="475"/>
        <v>1314</v>
      </c>
      <c r="E5477" s="2013">
        <f t="shared" si="475"/>
        <v>876</v>
      </c>
      <c r="F5477" s="2013">
        <f t="shared" si="475"/>
        <v>876</v>
      </c>
      <c r="G5477" s="2013">
        <f t="shared" si="475"/>
        <v>876</v>
      </c>
      <c r="H5477" s="2013">
        <f t="shared" si="475"/>
        <v>876</v>
      </c>
    </row>
    <row r="5478">
      <c r="B5478" s="2013">
        <v>5476.0</v>
      </c>
      <c r="C5478" s="2013">
        <f t="shared" ref="C5478:H5478" si="476">C$5002+C478</f>
        <v>657</v>
      </c>
      <c r="D5478" s="2013">
        <f t="shared" si="476"/>
        <v>1315</v>
      </c>
      <c r="E5478" s="2013">
        <f t="shared" si="476"/>
        <v>876</v>
      </c>
      <c r="F5478" s="2013">
        <f t="shared" si="476"/>
        <v>876</v>
      </c>
      <c r="G5478" s="2013">
        <f t="shared" si="476"/>
        <v>876</v>
      </c>
      <c r="H5478" s="2013">
        <f t="shared" si="476"/>
        <v>876</v>
      </c>
    </row>
    <row r="5479">
      <c r="B5479" s="2013">
        <v>5477.0</v>
      </c>
      <c r="C5479" s="2013">
        <f t="shared" ref="C5479:H5479" si="477">C$5002+C479</f>
        <v>658</v>
      </c>
      <c r="D5479" s="2013">
        <f t="shared" si="477"/>
        <v>1315</v>
      </c>
      <c r="E5479" s="2013">
        <f t="shared" si="477"/>
        <v>876</v>
      </c>
      <c r="F5479" s="2013">
        <f t="shared" si="477"/>
        <v>876</v>
      </c>
      <c r="G5479" s="2013">
        <f t="shared" si="477"/>
        <v>876</v>
      </c>
      <c r="H5479" s="2013">
        <f t="shared" si="477"/>
        <v>876</v>
      </c>
    </row>
    <row r="5480">
      <c r="B5480" s="2013">
        <v>5478.0</v>
      </c>
      <c r="C5480" s="2013">
        <f t="shared" ref="C5480:H5480" si="478">C$5002+C480</f>
        <v>657</v>
      </c>
      <c r="D5480" s="2013">
        <f t="shared" si="478"/>
        <v>1315</v>
      </c>
      <c r="E5480" s="2013">
        <f t="shared" si="478"/>
        <v>876</v>
      </c>
      <c r="F5480" s="2013">
        <f t="shared" si="478"/>
        <v>876</v>
      </c>
      <c r="G5480" s="2013">
        <f t="shared" si="478"/>
        <v>877</v>
      </c>
      <c r="H5480" s="2013">
        <f t="shared" si="478"/>
        <v>877</v>
      </c>
    </row>
    <row r="5481">
      <c r="B5481" s="2013">
        <v>5479.0</v>
      </c>
      <c r="C5481" s="2013">
        <f t="shared" ref="C5481:H5481" si="479">C$5002+C481</f>
        <v>658</v>
      </c>
      <c r="D5481" s="2013">
        <f t="shared" si="479"/>
        <v>1315</v>
      </c>
      <c r="E5481" s="2013">
        <f t="shared" si="479"/>
        <v>876</v>
      </c>
      <c r="F5481" s="2013">
        <f t="shared" si="479"/>
        <v>876</v>
      </c>
      <c r="G5481" s="2013">
        <f t="shared" si="479"/>
        <v>877</v>
      </c>
      <c r="H5481" s="2013">
        <f t="shared" si="479"/>
        <v>877</v>
      </c>
    </row>
    <row r="5482">
      <c r="B5482" s="2013">
        <v>5480.0</v>
      </c>
      <c r="C5482" s="2013">
        <f t="shared" ref="C5482:H5482" si="480">C$5002+C482</f>
        <v>657</v>
      </c>
      <c r="D5482" s="2013">
        <f t="shared" si="480"/>
        <v>1315</v>
      </c>
      <c r="E5482" s="2013">
        <f t="shared" si="480"/>
        <v>877</v>
      </c>
      <c r="F5482" s="2013">
        <f t="shared" si="480"/>
        <v>877</v>
      </c>
      <c r="G5482" s="2013">
        <f t="shared" si="480"/>
        <v>877</v>
      </c>
      <c r="H5482" s="2013">
        <f t="shared" si="480"/>
        <v>877</v>
      </c>
    </row>
    <row r="5483">
      <c r="B5483" s="2013">
        <v>5481.0</v>
      </c>
      <c r="C5483" s="2013">
        <f t="shared" ref="C5483:H5483" si="481">C$5002+C483</f>
        <v>658</v>
      </c>
      <c r="D5483" s="2013">
        <f t="shared" si="481"/>
        <v>1315</v>
      </c>
      <c r="E5483" s="2013">
        <f t="shared" si="481"/>
        <v>877</v>
      </c>
      <c r="F5483" s="2013">
        <f t="shared" si="481"/>
        <v>877</v>
      </c>
      <c r="G5483" s="2013">
        <f t="shared" si="481"/>
        <v>877</v>
      </c>
      <c r="H5483" s="2013">
        <f t="shared" si="481"/>
        <v>877</v>
      </c>
    </row>
    <row r="5484">
      <c r="B5484" s="2013">
        <v>5482.0</v>
      </c>
      <c r="C5484" s="2013">
        <f t="shared" ref="C5484:H5484" si="482">C$5002+C484</f>
        <v>658</v>
      </c>
      <c r="D5484" s="2013">
        <f t="shared" si="482"/>
        <v>1316</v>
      </c>
      <c r="E5484" s="2013">
        <f t="shared" si="482"/>
        <v>877</v>
      </c>
      <c r="F5484" s="2013">
        <f t="shared" si="482"/>
        <v>877</v>
      </c>
      <c r="G5484" s="2013">
        <f t="shared" si="482"/>
        <v>877</v>
      </c>
      <c r="H5484" s="2013">
        <f t="shared" si="482"/>
        <v>877</v>
      </c>
    </row>
    <row r="5485">
      <c r="B5485" s="2013">
        <v>5483.0</v>
      </c>
      <c r="C5485" s="2013">
        <f t="shared" ref="C5485:H5485" si="483">C$5002+C485</f>
        <v>658</v>
      </c>
      <c r="D5485" s="2013">
        <f t="shared" si="483"/>
        <v>1315</v>
      </c>
      <c r="E5485" s="2013">
        <f t="shared" si="483"/>
        <v>877</v>
      </c>
      <c r="F5485" s="2013">
        <f t="shared" si="483"/>
        <v>877</v>
      </c>
      <c r="G5485" s="2013">
        <f t="shared" si="483"/>
        <v>878</v>
      </c>
      <c r="H5485" s="2013">
        <f t="shared" si="483"/>
        <v>878</v>
      </c>
    </row>
    <row r="5486">
      <c r="B5486" s="2013">
        <v>5484.0</v>
      </c>
      <c r="C5486" s="2013">
        <f t="shared" ref="C5486:H5486" si="484">C$5002+C486</f>
        <v>658</v>
      </c>
      <c r="D5486" s="2013">
        <f t="shared" si="484"/>
        <v>1316</v>
      </c>
      <c r="E5486" s="2013">
        <f t="shared" si="484"/>
        <v>877</v>
      </c>
      <c r="F5486" s="2013">
        <f t="shared" si="484"/>
        <v>877</v>
      </c>
      <c r="G5486" s="2013">
        <f t="shared" si="484"/>
        <v>878</v>
      </c>
      <c r="H5486" s="2013">
        <f t="shared" si="484"/>
        <v>878</v>
      </c>
    </row>
    <row r="5487">
      <c r="B5487" s="2013">
        <v>5485.0</v>
      </c>
      <c r="C5487" s="2013">
        <f t="shared" ref="C5487:H5487" si="485">C$5002+C487</f>
        <v>658</v>
      </c>
      <c r="D5487" s="2013">
        <f t="shared" si="485"/>
        <v>1317</v>
      </c>
      <c r="E5487" s="2013">
        <f t="shared" si="485"/>
        <v>877</v>
      </c>
      <c r="F5487" s="2013">
        <f t="shared" si="485"/>
        <v>877</v>
      </c>
      <c r="G5487" s="2013">
        <f t="shared" si="485"/>
        <v>878</v>
      </c>
      <c r="H5487" s="2013">
        <f t="shared" si="485"/>
        <v>878</v>
      </c>
    </row>
    <row r="5488">
      <c r="B5488" s="2013">
        <v>5486.0</v>
      </c>
      <c r="C5488" s="2013">
        <f t="shared" ref="C5488:H5488" si="486">C$5002+C488</f>
        <v>658</v>
      </c>
      <c r="D5488" s="2013">
        <f t="shared" si="486"/>
        <v>1316</v>
      </c>
      <c r="E5488" s="2013">
        <f t="shared" si="486"/>
        <v>878</v>
      </c>
      <c r="F5488" s="2013">
        <f t="shared" si="486"/>
        <v>878</v>
      </c>
      <c r="G5488" s="2013">
        <f t="shared" si="486"/>
        <v>878</v>
      </c>
      <c r="H5488" s="2013">
        <f t="shared" si="486"/>
        <v>878</v>
      </c>
    </row>
    <row r="5489">
      <c r="B5489" s="2013">
        <v>5487.0</v>
      </c>
      <c r="C5489" s="2013">
        <f t="shared" ref="C5489:H5489" si="487">C$5002+C489</f>
        <v>658</v>
      </c>
      <c r="D5489" s="2013">
        <f t="shared" si="487"/>
        <v>1317</v>
      </c>
      <c r="E5489" s="2013">
        <f t="shared" si="487"/>
        <v>878</v>
      </c>
      <c r="F5489" s="2013">
        <f t="shared" si="487"/>
        <v>878</v>
      </c>
      <c r="G5489" s="2013">
        <f t="shared" si="487"/>
        <v>878</v>
      </c>
      <c r="H5489" s="2013">
        <f t="shared" si="487"/>
        <v>878</v>
      </c>
    </row>
    <row r="5490">
      <c r="B5490" s="2013">
        <v>5488.0</v>
      </c>
      <c r="C5490" s="2013">
        <f t="shared" ref="C5490:H5490" si="488">C$5002+C490</f>
        <v>659</v>
      </c>
      <c r="D5490" s="2013">
        <f t="shared" si="488"/>
        <v>1317</v>
      </c>
      <c r="E5490" s="2013">
        <f t="shared" si="488"/>
        <v>878</v>
      </c>
      <c r="F5490" s="2013">
        <f t="shared" si="488"/>
        <v>878</v>
      </c>
      <c r="G5490" s="2013">
        <f t="shared" si="488"/>
        <v>878</v>
      </c>
      <c r="H5490" s="2013">
        <f t="shared" si="488"/>
        <v>878</v>
      </c>
    </row>
    <row r="5491">
      <c r="B5491" s="2013">
        <v>5489.0</v>
      </c>
      <c r="C5491" s="2013">
        <f t="shared" ref="C5491:H5491" si="489">C$5002+C491</f>
        <v>659</v>
      </c>
      <c r="D5491" s="2013">
        <f t="shared" si="489"/>
        <v>1318</v>
      </c>
      <c r="E5491" s="2013">
        <f t="shared" si="489"/>
        <v>878</v>
      </c>
      <c r="F5491" s="2013">
        <f t="shared" si="489"/>
        <v>878</v>
      </c>
      <c r="G5491" s="2013">
        <f t="shared" si="489"/>
        <v>878</v>
      </c>
      <c r="H5491" s="2013">
        <f t="shared" si="489"/>
        <v>878</v>
      </c>
    </row>
    <row r="5492">
      <c r="B5492" s="2013">
        <v>5490.0</v>
      </c>
      <c r="C5492" s="2013">
        <f t="shared" ref="C5492:H5492" si="490">C$5002+C492</f>
        <v>659</v>
      </c>
      <c r="D5492" s="2013">
        <f t="shared" si="490"/>
        <v>1317</v>
      </c>
      <c r="E5492" s="2013">
        <f t="shared" si="490"/>
        <v>878</v>
      </c>
      <c r="F5492" s="2013">
        <f t="shared" si="490"/>
        <v>878</v>
      </c>
      <c r="G5492" s="2013">
        <f t="shared" si="490"/>
        <v>879</v>
      </c>
      <c r="H5492" s="2013">
        <f t="shared" si="490"/>
        <v>879</v>
      </c>
    </row>
    <row r="5493">
      <c r="B5493" s="2013">
        <v>5491.0</v>
      </c>
      <c r="C5493" s="2013">
        <f t="shared" ref="C5493:H5493" si="491">C$5002+C493</f>
        <v>659</v>
      </c>
      <c r="D5493" s="2013">
        <f t="shared" si="491"/>
        <v>1318</v>
      </c>
      <c r="E5493" s="2013">
        <f t="shared" si="491"/>
        <v>878</v>
      </c>
      <c r="F5493" s="2013">
        <f t="shared" si="491"/>
        <v>878</v>
      </c>
      <c r="G5493" s="2013">
        <f t="shared" si="491"/>
        <v>879</v>
      </c>
      <c r="H5493" s="2013">
        <f t="shared" si="491"/>
        <v>879</v>
      </c>
    </row>
    <row r="5494">
      <c r="B5494" s="2013">
        <v>5492.0</v>
      </c>
      <c r="C5494" s="2013">
        <f t="shared" ref="C5494:H5494" si="492">C$5002+C494</f>
        <v>659</v>
      </c>
      <c r="D5494" s="2013">
        <f t="shared" si="492"/>
        <v>1319</v>
      </c>
      <c r="E5494" s="2013">
        <f t="shared" si="492"/>
        <v>878</v>
      </c>
      <c r="F5494" s="2013">
        <f t="shared" si="492"/>
        <v>878</v>
      </c>
      <c r="G5494" s="2013">
        <f t="shared" si="492"/>
        <v>879</v>
      </c>
      <c r="H5494" s="2013">
        <f t="shared" si="492"/>
        <v>879</v>
      </c>
    </row>
    <row r="5495">
      <c r="B5495" s="2013">
        <v>5493.0</v>
      </c>
      <c r="C5495" s="2013">
        <f t="shared" ref="C5495:H5495" si="493">C$5002+C495</f>
        <v>659</v>
      </c>
      <c r="D5495" s="2013">
        <f t="shared" si="493"/>
        <v>1318</v>
      </c>
      <c r="E5495" s="2013">
        <f t="shared" si="493"/>
        <v>879</v>
      </c>
      <c r="F5495" s="2013">
        <f t="shared" si="493"/>
        <v>879</v>
      </c>
      <c r="G5495" s="2013">
        <f t="shared" si="493"/>
        <v>879</v>
      </c>
      <c r="H5495" s="2013">
        <f t="shared" si="493"/>
        <v>879</v>
      </c>
    </row>
    <row r="5496">
      <c r="B5496" s="2013">
        <v>5494.0</v>
      </c>
      <c r="C5496" s="2013">
        <f t="shared" ref="C5496:H5496" si="494">C$5002+C496</f>
        <v>659</v>
      </c>
      <c r="D5496" s="2013">
        <f t="shared" si="494"/>
        <v>1319</v>
      </c>
      <c r="E5496" s="2013">
        <f t="shared" si="494"/>
        <v>879</v>
      </c>
      <c r="F5496" s="2013">
        <f t="shared" si="494"/>
        <v>879</v>
      </c>
      <c r="G5496" s="2013">
        <f t="shared" si="494"/>
        <v>879</v>
      </c>
      <c r="H5496" s="2013">
        <f t="shared" si="494"/>
        <v>879</v>
      </c>
    </row>
    <row r="5497">
      <c r="B5497" s="2013">
        <v>5495.0</v>
      </c>
      <c r="C5497" s="2013">
        <f t="shared" ref="C5497:H5497" si="495">C$5002+C497</f>
        <v>660</v>
      </c>
      <c r="D5497" s="2013">
        <f t="shared" si="495"/>
        <v>1319</v>
      </c>
      <c r="E5497" s="2013">
        <f t="shared" si="495"/>
        <v>879</v>
      </c>
      <c r="F5497" s="2013">
        <f t="shared" si="495"/>
        <v>879</v>
      </c>
      <c r="G5497" s="2013">
        <f t="shared" si="495"/>
        <v>879</v>
      </c>
      <c r="H5497" s="2013">
        <f t="shared" si="495"/>
        <v>879</v>
      </c>
    </row>
    <row r="5498">
      <c r="B5498" s="2013">
        <v>5496.0</v>
      </c>
      <c r="C5498" s="2013">
        <f t="shared" ref="C5498:H5498" si="496">C$5002+C498</f>
        <v>659</v>
      </c>
      <c r="D5498" s="2013">
        <f t="shared" si="496"/>
        <v>1319</v>
      </c>
      <c r="E5498" s="2013">
        <f t="shared" si="496"/>
        <v>879</v>
      </c>
      <c r="F5498" s="2013">
        <f t="shared" si="496"/>
        <v>879</v>
      </c>
      <c r="G5498" s="2013">
        <f t="shared" si="496"/>
        <v>880</v>
      </c>
      <c r="H5498" s="2013">
        <f t="shared" si="496"/>
        <v>880</v>
      </c>
    </row>
    <row r="5499">
      <c r="B5499" s="2013">
        <v>5497.0</v>
      </c>
      <c r="C5499" s="2013">
        <f t="shared" ref="C5499:H5499" si="497">C$5002+C499</f>
        <v>660</v>
      </c>
      <c r="D5499" s="2013">
        <f t="shared" si="497"/>
        <v>1319</v>
      </c>
      <c r="E5499" s="2013">
        <f t="shared" si="497"/>
        <v>879</v>
      </c>
      <c r="F5499" s="2013">
        <f t="shared" si="497"/>
        <v>879</v>
      </c>
      <c r="G5499" s="2013">
        <f t="shared" si="497"/>
        <v>880</v>
      </c>
      <c r="H5499" s="2013">
        <f t="shared" si="497"/>
        <v>880</v>
      </c>
    </row>
    <row r="5500">
      <c r="B5500" s="2013">
        <v>5498.0</v>
      </c>
      <c r="C5500" s="2013">
        <f t="shared" ref="C5500:H5500" si="498">C$5002+C500</f>
        <v>659</v>
      </c>
      <c r="D5500" s="2013">
        <f t="shared" si="498"/>
        <v>1319</v>
      </c>
      <c r="E5500" s="2013">
        <f t="shared" si="498"/>
        <v>880</v>
      </c>
      <c r="F5500" s="2013">
        <f t="shared" si="498"/>
        <v>880</v>
      </c>
      <c r="G5500" s="2013">
        <f t="shared" si="498"/>
        <v>880</v>
      </c>
      <c r="H5500" s="2013">
        <f t="shared" si="498"/>
        <v>880</v>
      </c>
    </row>
    <row r="5501">
      <c r="B5501" s="2013">
        <v>5499.0</v>
      </c>
      <c r="C5501" s="2013">
        <f t="shared" ref="C5501:H5501" si="499">C$5002+C501</f>
        <v>660</v>
      </c>
      <c r="D5501" s="2013">
        <f t="shared" si="499"/>
        <v>1319</v>
      </c>
      <c r="E5501" s="2013">
        <f t="shared" si="499"/>
        <v>880</v>
      </c>
      <c r="F5501" s="2013">
        <f t="shared" si="499"/>
        <v>880</v>
      </c>
      <c r="G5501" s="2013">
        <f t="shared" si="499"/>
        <v>880</v>
      </c>
      <c r="H5501" s="2013">
        <f t="shared" si="499"/>
        <v>880</v>
      </c>
    </row>
    <row r="5502">
      <c r="B5502" s="2013">
        <v>5500.0</v>
      </c>
      <c r="C5502" s="2013">
        <f t="shared" ref="C5502:H5502" si="500">C$5002+C502</f>
        <v>660</v>
      </c>
      <c r="D5502" s="2013">
        <f t="shared" si="500"/>
        <v>1320</v>
      </c>
      <c r="E5502" s="2013">
        <f t="shared" si="500"/>
        <v>880</v>
      </c>
      <c r="F5502" s="2013">
        <f t="shared" si="500"/>
        <v>880</v>
      </c>
      <c r="G5502" s="2013">
        <f t="shared" si="500"/>
        <v>880</v>
      </c>
      <c r="H5502" s="2013">
        <f t="shared" si="500"/>
        <v>880</v>
      </c>
    </row>
    <row r="5503">
      <c r="B5503" s="2013">
        <v>5501.0</v>
      </c>
      <c r="C5503" s="2013">
        <f t="shared" ref="C5503:H5503" si="501">C$5002+C503</f>
        <v>660</v>
      </c>
      <c r="D5503" s="2013">
        <f t="shared" si="501"/>
        <v>1321</v>
      </c>
      <c r="E5503" s="2013">
        <f t="shared" si="501"/>
        <v>880</v>
      </c>
      <c r="F5503" s="2013">
        <f t="shared" si="501"/>
        <v>880</v>
      </c>
      <c r="G5503" s="2013">
        <f t="shared" si="501"/>
        <v>880</v>
      </c>
      <c r="H5503" s="2013">
        <f t="shared" si="501"/>
        <v>880</v>
      </c>
    </row>
    <row r="5504">
      <c r="B5504" s="2013">
        <v>5502.0</v>
      </c>
      <c r="C5504" s="2013">
        <f t="shared" ref="C5504:H5504" si="502">C$5002+C504</f>
        <v>661</v>
      </c>
      <c r="D5504" s="2013">
        <f t="shared" si="502"/>
        <v>1321</v>
      </c>
      <c r="E5504" s="2013">
        <f t="shared" si="502"/>
        <v>880</v>
      </c>
      <c r="F5504" s="2013">
        <f t="shared" si="502"/>
        <v>880</v>
      </c>
      <c r="G5504" s="2013">
        <f t="shared" si="502"/>
        <v>880</v>
      </c>
      <c r="H5504" s="2013">
        <f t="shared" si="502"/>
        <v>880</v>
      </c>
    </row>
    <row r="5505">
      <c r="B5505" s="2013">
        <v>5503.0</v>
      </c>
      <c r="C5505" s="2013">
        <f t="shared" ref="C5505:H5505" si="503">C$5002+C505</f>
        <v>660</v>
      </c>
      <c r="D5505" s="2013">
        <f t="shared" si="503"/>
        <v>1321</v>
      </c>
      <c r="E5505" s="2013">
        <f t="shared" si="503"/>
        <v>880</v>
      </c>
      <c r="F5505" s="2013">
        <f t="shared" si="503"/>
        <v>880</v>
      </c>
      <c r="G5505" s="2013">
        <f t="shared" si="503"/>
        <v>881</v>
      </c>
      <c r="H5505" s="2013">
        <f t="shared" si="503"/>
        <v>881</v>
      </c>
    </row>
    <row r="5506">
      <c r="B5506" s="2013">
        <v>5504.0</v>
      </c>
      <c r="C5506" s="2013">
        <f t="shared" ref="C5506:H5506" si="504">C$5002+C506</f>
        <v>661</v>
      </c>
      <c r="D5506" s="2013">
        <f t="shared" si="504"/>
        <v>1321</v>
      </c>
      <c r="E5506" s="2013">
        <f t="shared" si="504"/>
        <v>880</v>
      </c>
      <c r="F5506" s="2013">
        <f t="shared" si="504"/>
        <v>880</v>
      </c>
      <c r="G5506" s="2013">
        <f t="shared" si="504"/>
        <v>881</v>
      </c>
      <c r="H5506" s="2013">
        <f t="shared" si="504"/>
        <v>881</v>
      </c>
    </row>
    <row r="5507">
      <c r="B5507" s="2013">
        <v>5505.0</v>
      </c>
      <c r="C5507" s="2013">
        <f t="shared" ref="C5507:H5507" si="505">C$5002+C507</f>
        <v>660</v>
      </c>
      <c r="D5507" s="2013">
        <f t="shared" si="505"/>
        <v>1321</v>
      </c>
      <c r="E5507" s="2013">
        <f t="shared" si="505"/>
        <v>881</v>
      </c>
      <c r="F5507" s="2013">
        <f t="shared" si="505"/>
        <v>881</v>
      </c>
      <c r="G5507" s="2013">
        <f t="shared" si="505"/>
        <v>881</v>
      </c>
      <c r="H5507" s="2013">
        <f t="shared" si="505"/>
        <v>881</v>
      </c>
    </row>
    <row r="5508">
      <c r="B5508" s="2013">
        <v>5506.0</v>
      </c>
      <c r="C5508" s="2013">
        <f t="shared" ref="C5508:H5508" si="506">C$5002+C508</f>
        <v>661</v>
      </c>
      <c r="D5508" s="2013">
        <f t="shared" si="506"/>
        <v>1321</v>
      </c>
      <c r="E5508" s="2013">
        <f t="shared" si="506"/>
        <v>881</v>
      </c>
      <c r="F5508" s="2013">
        <f t="shared" si="506"/>
        <v>881</v>
      </c>
      <c r="G5508" s="2013">
        <f t="shared" si="506"/>
        <v>881</v>
      </c>
      <c r="H5508" s="2013">
        <f t="shared" si="506"/>
        <v>881</v>
      </c>
    </row>
    <row r="5509">
      <c r="B5509" s="2013">
        <v>5507.0</v>
      </c>
      <c r="C5509" s="2013">
        <f t="shared" ref="C5509:H5509" si="507">C$5002+C509</f>
        <v>661</v>
      </c>
      <c r="D5509" s="2013">
        <f t="shared" si="507"/>
        <v>1322</v>
      </c>
      <c r="E5509" s="2013">
        <f t="shared" si="507"/>
        <v>881</v>
      </c>
      <c r="F5509" s="2013">
        <f t="shared" si="507"/>
        <v>881</v>
      </c>
      <c r="G5509" s="2013">
        <f t="shared" si="507"/>
        <v>881</v>
      </c>
      <c r="H5509" s="2013">
        <f t="shared" si="507"/>
        <v>881</v>
      </c>
    </row>
    <row r="5510">
      <c r="B5510" s="2013">
        <v>5508.0</v>
      </c>
      <c r="C5510" s="2013">
        <f t="shared" ref="C5510:H5510" si="508">C$5002+C510</f>
        <v>661</v>
      </c>
      <c r="D5510" s="2013">
        <f t="shared" si="508"/>
        <v>1321</v>
      </c>
      <c r="E5510" s="2013">
        <f t="shared" si="508"/>
        <v>881</v>
      </c>
      <c r="F5510" s="2013">
        <f t="shared" si="508"/>
        <v>881</v>
      </c>
      <c r="G5510" s="2013">
        <f t="shared" si="508"/>
        <v>882</v>
      </c>
      <c r="H5510" s="2013">
        <f t="shared" si="508"/>
        <v>882</v>
      </c>
    </row>
    <row r="5511">
      <c r="B5511" s="2013">
        <v>5509.0</v>
      </c>
      <c r="C5511" s="2013">
        <f t="shared" ref="C5511:H5511" si="509">C$5002+C511</f>
        <v>661</v>
      </c>
      <c r="D5511" s="2013">
        <f t="shared" si="509"/>
        <v>1322</v>
      </c>
      <c r="E5511" s="2013">
        <f t="shared" si="509"/>
        <v>881</v>
      </c>
      <c r="F5511" s="2013">
        <f t="shared" si="509"/>
        <v>881</v>
      </c>
      <c r="G5511" s="2013">
        <f t="shared" si="509"/>
        <v>882</v>
      </c>
      <c r="H5511" s="2013">
        <f t="shared" si="509"/>
        <v>882</v>
      </c>
    </row>
    <row r="5512">
      <c r="B5512" s="2013">
        <v>5510.0</v>
      </c>
      <c r="C5512" s="2013">
        <f t="shared" ref="C5512:H5512" si="510">C$5002+C512</f>
        <v>661</v>
      </c>
      <c r="D5512" s="2013">
        <f t="shared" si="510"/>
        <v>1323</v>
      </c>
      <c r="E5512" s="2013">
        <f t="shared" si="510"/>
        <v>881</v>
      </c>
      <c r="F5512" s="2013">
        <f t="shared" si="510"/>
        <v>881</v>
      </c>
      <c r="G5512" s="2013">
        <f t="shared" si="510"/>
        <v>882</v>
      </c>
      <c r="H5512" s="2013">
        <f t="shared" si="510"/>
        <v>882</v>
      </c>
    </row>
    <row r="5513">
      <c r="B5513" s="2013">
        <v>5511.0</v>
      </c>
      <c r="C5513" s="2013">
        <f t="shared" ref="C5513:H5513" si="511">C$5002+C513</f>
        <v>661</v>
      </c>
      <c r="D5513" s="2013">
        <f t="shared" si="511"/>
        <v>1322</v>
      </c>
      <c r="E5513" s="2013">
        <f t="shared" si="511"/>
        <v>882</v>
      </c>
      <c r="F5513" s="2013">
        <f t="shared" si="511"/>
        <v>882</v>
      </c>
      <c r="G5513" s="2013">
        <f t="shared" si="511"/>
        <v>882</v>
      </c>
      <c r="H5513" s="2013">
        <f t="shared" si="511"/>
        <v>882</v>
      </c>
    </row>
    <row r="5514">
      <c r="B5514" s="2013">
        <v>5512.0</v>
      </c>
      <c r="C5514" s="2013">
        <f t="shared" ref="C5514:H5514" si="512">C$5002+C514</f>
        <v>661</v>
      </c>
      <c r="D5514" s="2013">
        <f t="shared" si="512"/>
        <v>1323</v>
      </c>
      <c r="E5514" s="2013">
        <f t="shared" si="512"/>
        <v>882</v>
      </c>
      <c r="F5514" s="2013">
        <f t="shared" si="512"/>
        <v>882</v>
      </c>
      <c r="G5514" s="2013">
        <f t="shared" si="512"/>
        <v>882</v>
      </c>
      <c r="H5514" s="2013">
        <f t="shared" si="512"/>
        <v>882</v>
      </c>
    </row>
    <row r="5515">
      <c r="B5515" s="2013">
        <v>5513.0</v>
      </c>
      <c r="C5515" s="2013">
        <f t="shared" ref="C5515:H5515" si="513">C$5002+C515</f>
        <v>662</v>
      </c>
      <c r="D5515" s="2013">
        <f t="shared" si="513"/>
        <v>1323</v>
      </c>
      <c r="E5515" s="2013">
        <f t="shared" si="513"/>
        <v>882</v>
      </c>
      <c r="F5515" s="2013">
        <f t="shared" si="513"/>
        <v>882</v>
      </c>
      <c r="G5515" s="2013">
        <f t="shared" si="513"/>
        <v>882</v>
      </c>
      <c r="H5515" s="2013">
        <f t="shared" si="513"/>
        <v>882</v>
      </c>
    </row>
    <row r="5516">
      <c r="B5516" s="2013">
        <v>5514.0</v>
      </c>
      <c r="C5516" s="2013">
        <f t="shared" ref="C5516:H5516" si="514">C$5002+C516</f>
        <v>662</v>
      </c>
      <c r="D5516" s="2013">
        <f t="shared" si="514"/>
        <v>1324</v>
      </c>
      <c r="E5516" s="2013">
        <f t="shared" si="514"/>
        <v>882</v>
      </c>
      <c r="F5516" s="2013">
        <f t="shared" si="514"/>
        <v>882</v>
      </c>
      <c r="G5516" s="2013">
        <f t="shared" si="514"/>
        <v>882</v>
      </c>
      <c r="H5516" s="2013">
        <f t="shared" si="514"/>
        <v>882</v>
      </c>
    </row>
    <row r="5517">
      <c r="B5517" s="2013">
        <v>5515.0</v>
      </c>
      <c r="C5517" s="2013">
        <f t="shared" ref="C5517:H5517" si="515">C$5002+C517</f>
        <v>662</v>
      </c>
      <c r="D5517" s="2013">
        <f t="shared" si="515"/>
        <v>1323</v>
      </c>
      <c r="E5517" s="2013">
        <f t="shared" si="515"/>
        <v>882</v>
      </c>
      <c r="F5517" s="2013">
        <f t="shared" si="515"/>
        <v>882</v>
      </c>
      <c r="G5517" s="2013">
        <f t="shared" si="515"/>
        <v>883</v>
      </c>
      <c r="H5517" s="2013">
        <f t="shared" si="515"/>
        <v>883</v>
      </c>
    </row>
    <row r="5518">
      <c r="B5518" s="2013">
        <v>5516.0</v>
      </c>
      <c r="C5518" s="2013">
        <f t="shared" ref="C5518:H5518" si="516">C$5002+C518</f>
        <v>662</v>
      </c>
      <c r="D5518" s="2013">
        <f t="shared" si="516"/>
        <v>1324</v>
      </c>
      <c r="E5518" s="2013">
        <f t="shared" si="516"/>
        <v>882</v>
      </c>
      <c r="F5518" s="2013">
        <f t="shared" si="516"/>
        <v>882</v>
      </c>
      <c r="G5518" s="2013">
        <f t="shared" si="516"/>
        <v>883</v>
      </c>
      <c r="H5518" s="2013">
        <f t="shared" si="516"/>
        <v>883</v>
      </c>
    </row>
    <row r="5519">
      <c r="B5519" s="2013">
        <v>5517.0</v>
      </c>
      <c r="C5519" s="2013">
        <f t="shared" ref="C5519:H5519" si="517">C$5002+C519</f>
        <v>662</v>
      </c>
      <c r="D5519" s="2013">
        <f t="shared" si="517"/>
        <v>1325</v>
      </c>
      <c r="E5519" s="2013">
        <f t="shared" si="517"/>
        <v>882</v>
      </c>
      <c r="F5519" s="2013">
        <f t="shared" si="517"/>
        <v>882</v>
      </c>
      <c r="G5519" s="2013">
        <f t="shared" si="517"/>
        <v>883</v>
      </c>
      <c r="H5519" s="2013">
        <f t="shared" si="517"/>
        <v>883</v>
      </c>
    </row>
    <row r="5520">
      <c r="B5520" s="2013">
        <v>5518.0</v>
      </c>
      <c r="C5520" s="2013">
        <f t="shared" ref="C5520:H5520" si="518">C$5002+C520</f>
        <v>662</v>
      </c>
      <c r="D5520" s="2013">
        <f t="shared" si="518"/>
        <v>1324</v>
      </c>
      <c r="E5520" s="2013">
        <f t="shared" si="518"/>
        <v>883</v>
      </c>
      <c r="F5520" s="2013">
        <f t="shared" si="518"/>
        <v>883</v>
      </c>
      <c r="G5520" s="2013">
        <f t="shared" si="518"/>
        <v>883</v>
      </c>
      <c r="H5520" s="2013">
        <f t="shared" si="518"/>
        <v>883</v>
      </c>
    </row>
    <row r="5521">
      <c r="B5521" s="2013">
        <v>5519.0</v>
      </c>
      <c r="C5521" s="2013">
        <f t="shared" ref="C5521:H5521" si="519">C$5002+C521</f>
        <v>662</v>
      </c>
      <c r="D5521" s="2013">
        <f t="shared" si="519"/>
        <v>1325</v>
      </c>
      <c r="E5521" s="2013">
        <f t="shared" si="519"/>
        <v>883</v>
      </c>
      <c r="F5521" s="2013">
        <f t="shared" si="519"/>
        <v>883</v>
      </c>
      <c r="G5521" s="2013">
        <f t="shared" si="519"/>
        <v>883</v>
      </c>
      <c r="H5521" s="2013">
        <f t="shared" si="519"/>
        <v>883</v>
      </c>
    </row>
    <row r="5522">
      <c r="B5522" s="2013">
        <v>5520.0</v>
      </c>
      <c r="C5522" s="2013">
        <f t="shared" ref="C5522:H5522" si="520">C$5002+C522</f>
        <v>663</v>
      </c>
      <c r="D5522" s="2013">
        <f t="shared" si="520"/>
        <v>1325</v>
      </c>
      <c r="E5522" s="2013">
        <f t="shared" si="520"/>
        <v>883</v>
      </c>
      <c r="F5522" s="2013">
        <f t="shared" si="520"/>
        <v>883</v>
      </c>
      <c r="G5522" s="2013">
        <f t="shared" si="520"/>
        <v>883</v>
      </c>
      <c r="H5522" s="2013">
        <f t="shared" si="520"/>
        <v>883</v>
      </c>
    </row>
    <row r="5523">
      <c r="B5523" s="2013">
        <v>5521.0</v>
      </c>
      <c r="C5523" s="2013">
        <f t="shared" ref="C5523:H5523" si="521">C$5002+C523</f>
        <v>662</v>
      </c>
      <c r="D5523" s="2013">
        <f t="shared" si="521"/>
        <v>1325</v>
      </c>
      <c r="E5523" s="2013">
        <f t="shared" si="521"/>
        <v>883</v>
      </c>
      <c r="F5523" s="2013">
        <f t="shared" si="521"/>
        <v>883</v>
      </c>
      <c r="G5523" s="2013">
        <f t="shared" si="521"/>
        <v>884</v>
      </c>
      <c r="H5523" s="2013">
        <f t="shared" si="521"/>
        <v>884</v>
      </c>
    </row>
    <row r="5524">
      <c r="B5524" s="2013">
        <v>5522.0</v>
      </c>
      <c r="C5524" s="2013">
        <f t="shared" ref="C5524:H5524" si="522">C$5002+C524</f>
        <v>663</v>
      </c>
      <c r="D5524" s="2013">
        <f t="shared" si="522"/>
        <v>1325</v>
      </c>
      <c r="E5524" s="2013">
        <f t="shared" si="522"/>
        <v>883</v>
      </c>
      <c r="F5524" s="2013">
        <f t="shared" si="522"/>
        <v>883</v>
      </c>
      <c r="G5524" s="2013">
        <f t="shared" si="522"/>
        <v>884</v>
      </c>
      <c r="H5524" s="2013">
        <f t="shared" si="522"/>
        <v>884</v>
      </c>
    </row>
    <row r="5525">
      <c r="B5525" s="2013">
        <v>5523.0</v>
      </c>
      <c r="C5525" s="2013">
        <f t="shared" ref="C5525:H5525" si="523">C$5002+C525</f>
        <v>662</v>
      </c>
      <c r="D5525" s="2013">
        <f t="shared" si="523"/>
        <v>1325</v>
      </c>
      <c r="E5525" s="2013">
        <f t="shared" si="523"/>
        <v>884</v>
      </c>
      <c r="F5525" s="2013">
        <f t="shared" si="523"/>
        <v>884</v>
      </c>
      <c r="G5525" s="2013">
        <f t="shared" si="523"/>
        <v>884</v>
      </c>
      <c r="H5525" s="2013">
        <f t="shared" si="523"/>
        <v>884</v>
      </c>
    </row>
    <row r="5526">
      <c r="B5526" s="2013">
        <v>5524.0</v>
      </c>
      <c r="C5526" s="2013">
        <f t="shared" ref="C5526:H5526" si="524">C$5002+C526</f>
        <v>663</v>
      </c>
      <c r="D5526" s="2013">
        <f t="shared" si="524"/>
        <v>1325</v>
      </c>
      <c r="E5526" s="2013">
        <f t="shared" si="524"/>
        <v>884</v>
      </c>
      <c r="F5526" s="2013">
        <f t="shared" si="524"/>
        <v>884</v>
      </c>
      <c r="G5526" s="2013">
        <f t="shared" si="524"/>
        <v>884</v>
      </c>
      <c r="H5526" s="2013">
        <f t="shared" si="524"/>
        <v>884</v>
      </c>
    </row>
    <row r="5527">
      <c r="B5527" s="2013">
        <v>5525.0</v>
      </c>
      <c r="C5527" s="2013">
        <f t="shared" ref="C5527:H5527" si="525">C$5002+C527</f>
        <v>663</v>
      </c>
      <c r="D5527" s="2013">
        <f t="shared" si="525"/>
        <v>1326</v>
      </c>
      <c r="E5527" s="2013">
        <f t="shared" si="525"/>
        <v>884</v>
      </c>
      <c r="F5527" s="2013">
        <f t="shared" si="525"/>
        <v>884</v>
      </c>
      <c r="G5527" s="2013">
        <f t="shared" si="525"/>
        <v>884</v>
      </c>
      <c r="H5527" s="2013">
        <f t="shared" si="525"/>
        <v>884</v>
      </c>
    </row>
    <row r="5528">
      <c r="B5528" s="2013">
        <v>5526.0</v>
      </c>
      <c r="C5528" s="2013">
        <f t="shared" ref="C5528:H5528" si="526">C$5002+C528</f>
        <v>663</v>
      </c>
      <c r="D5528" s="2013">
        <f t="shared" si="526"/>
        <v>1327</v>
      </c>
      <c r="E5528" s="2013">
        <f t="shared" si="526"/>
        <v>884</v>
      </c>
      <c r="F5528" s="2013">
        <f t="shared" si="526"/>
        <v>884</v>
      </c>
      <c r="G5528" s="2013">
        <f t="shared" si="526"/>
        <v>884</v>
      </c>
      <c r="H5528" s="2013">
        <f t="shared" si="526"/>
        <v>884</v>
      </c>
    </row>
    <row r="5529">
      <c r="B5529" s="2013">
        <v>5527.0</v>
      </c>
      <c r="C5529" s="2013">
        <f t="shared" ref="C5529:H5529" si="527">C$5002+C529</f>
        <v>664</v>
      </c>
      <c r="D5529" s="2013">
        <f t="shared" si="527"/>
        <v>1327</v>
      </c>
      <c r="E5529" s="2013">
        <f t="shared" si="527"/>
        <v>884</v>
      </c>
      <c r="F5529" s="2013">
        <f t="shared" si="527"/>
        <v>884</v>
      </c>
      <c r="G5529" s="2013">
        <f t="shared" si="527"/>
        <v>884</v>
      </c>
      <c r="H5529" s="2013">
        <f t="shared" si="527"/>
        <v>884</v>
      </c>
    </row>
    <row r="5530">
      <c r="B5530" s="2013">
        <v>5528.0</v>
      </c>
      <c r="C5530" s="2013">
        <f t="shared" ref="C5530:H5530" si="528">C$5002+C530</f>
        <v>663</v>
      </c>
      <c r="D5530" s="2013">
        <f t="shared" si="528"/>
        <v>1327</v>
      </c>
      <c r="E5530" s="2013">
        <f t="shared" si="528"/>
        <v>884</v>
      </c>
      <c r="F5530" s="2013">
        <f t="shared" si="528"/>
        <v>884</v>
      </c>
      <c r="G5530" s="2013">
        <f t="shared" si="528"/>
        <v>885</v>
      </c>
      <c r="H5530" s="2013">
        <f t="shared" si="528"/>
        <v>885</v>
      </c>
    </row>
    <row r="5531">
      <c r="B5531" s="2013">
        <v>5529.0</v>
      </c>
      <c r="C5531" s="2013">
        <f t="shared" ref="C5531:H5531" si="529">C$5002+C531</f>
        <v>664</v>
      </c>
      <c r="D5531" s="2013">
        <f t="shared" si="529"/>
        <v>1327</v>
      </c>
      <c r="E5531" s="2013">
        <f t="shared" si="529"/>
        <v>884</v>
      </c>
      <c r="F5531" s="2013">
        <f t="shared" si="529"/>
        <v>884</v>
      </c>
      <c r="G5531" s="2013">
        <f t="shared" si="529"/>
        <v>885</v>
      </c>
      <c r="H5531" s="2013">
        <f t="shared" si="529"/>
        <v>885</v>
      </c>
    </row>
    <row r="5532">
      <c r="B5532" s="2013">
        <v>5530.0</v>
      </c>
      <c r="C5532" s="2013">
        <f t="shared" ref="C5532:H5532" si="530">C$5002+C532</f>
        <v>663</v>
      </c>
      <c r="D5532" s="2013">
        <f t="shared" si="530"/>
        <v>1327</v>
      </c>
      <c r="E5532" s="2013">
        <f t="shared" si="530"/>
        <v>885</v>
      </c>
      <c r="F5532" s="2013">
        <f t="shared" si="530"/>
        <v>885</v>
      </c>
      <c r="G5532" s="2013">
        <f t="shared" si="530"/>
        <v>885</v>
      </c>
      <c r="H5532" s="2013">
        <f t="shared" si="530"/>
        <v>885</v>
      </c>
    </row>
    <row r="5533">
      <c r="B5533" s="2013">
        <v>5531.0</v>
      </c>
      <c r="C5533" s="2013">
        <f t="shared" ref="C5533:H5533" si="531">C$5002+C533</f>
        <v>664</v>
      </c>
      <c r="D5533" s="2013">
        <f t="shared" si="531"/>
        <v>1327</v>
      </c>
      <c r="E5533" s="2013">
        <f t="shared" si="531"/>
        <v>885</v>
      </c>
      <c r="F5533" s="2013">
        <f t="shared" si="531"/>
        <v>885</v>
      </c>
      <c r="G5533" s="2013">
        <f t="shared" si="531"/>
        <v>885</v>
      </c>
      <c r="H5533" s="2013">
        <f t="shared" si="531"/>
        <v>885</v>
      </c>
    </row>
    <row r="5534">
      <c r="B5534" s="2013">
        <v>5532.0</v>
      </c>
      <c r="C5534" s="2013">
        <f t="shared" ref="C5534:H5534" si="532">C$5002+C534</f>
        <v>664</v>
      </c>
      <c r="D5534" s="2013">
        <f t="shared" si="532"/>
        <v>1328</v>
      </c>
      <c r="E5534" s="2013">
        <f t="shared" si="532"/>
        <v>885</v>
      </c>
      <c r="F5534" s="2013">
        <f t="shared" si="532"/>
        <v>885</v>
      </c>
      <c r="G5534" s="2013">
        <f t="shared" si="532"/>
        <v>885</v>
      </c>
      <c r="H5534" s="2013">
        <f t="shared" si="532"/>
        <v>885</v>
      </c>
    </row>
    <row r="5535">
      <c r="B5535" s="2013">
        <v>5533.0</v>
      </c>
      <c r="C5535" s="2013">
        <f t="shared" ref="C5535:H5535" si="533">C$5002+C535</f>
        <v>664</v>
      </c>
      <c r="D5535" s="2013">
        <f t="shared" si="533"/>
        <v>1327</v>
      </c>
      <c r="E5535" s="2013">
        <f t="shared" si="533"/>
        <v>885</v>
      </c>
      <c r="F5535" s="2013">
        <f t="shared" si="533"/>
        <v>885</v>
      </c>
      <c r="G5535" s="2013">
        <f t="shared" si="533"/>
        <v>886</v>
      </c>
      <c r="H5535" s="2013">
        <f t="shared" si="533"/>
        <v>886</v>
      </c>
    </row>
    <row r="5536">
      <c r="B5536" s="2013">
        <v>5534.0</v>
      </c>
      <c r="C5536" s="2013">
        <f t="shared" ref="C5536:H5536" si="534">C$5002+C536</f>
        <v>664</v>
      </c>
      <c r="D5536" s="2013">
        <f t="shared" si="534"/>
        <v>1328</v>
      </c>
      <c r="E5536" s="2013">
        <f t="shared" si="534"/>
        <v>885</v>
      </c>
      <c r="F5536" s="2013">
        <f t="shared" si="534"/>
        <v>885</v>
      </c>
      <c r="G5536" s="2013">
        <f t="shared" si="534"/>
        <v>886</v>
      </c>
      <c r="H5536" s="2013">
        <f t="shared" si="534"/>
        <v>886</v>
      </c>
    </row>
    <row r="5537">
      <c r="B5537" s="2013">
        <v>5535.0</v>
      </c>
      <c r="C5537" s="2013">
        <f t="shared" ref="C5537:H5537" si="535">C$5002+C537</f>
        <v>664</v>
      </c>
      <c r="D5537" s="2013">
        <f t="shared" si="535"/>
        <v>1329</v>
      </c>
      <c r="E5537" s="2013">
        <f t="shared" si="535"/>
        <v>885</v>
      </c>
      <c r="F5537" s="2013">
        <f t="shared" si="535"/>
        <v>885</v>
      </c>
      <c r="G5537" s="2013">
        <f t="shared" si="535"/>
        <v>886</v>
      </c>
      <c r="H5537" s="2013">
        <f t="shared" si="535"/>
        <v>886</v>
      </c>
    </row>
    <row r="5538">
      <c r="B5538" s="2013">
        <v>5536.0</v>
      </c>
      <c r="C5538" s="2013">
        <f t="shared" ref="C5538:H5538" si="536">C$5002+C538</f>
        <v>664</v>
      </c>
      <c r="D5538" s="2013">
        <f t="shared" si="536"/>
        <v>1328</v>
      </c>
      <c r="E5538" s="2013">
        <f t="shared" si="536"/>
        <v>886</v>
      </c>
      <c r="F5538" s="2013">
        <f t="shared" si="536"/>
        <v>886</v>
      </c>
      <c r="G5538" s="2013">
        <f t="shared" si="536"/>
        <v>886</v>
      </c>
      <c r="H5538" s="2013">
        <f t="shared" si="536"/>
        <v>886</v>
      </c>
    </row>
    <row r="5539">
      <c r="B5539" s="2013">
        <v>5537.0</v>
      </c>
      <c r="C5539" s="2013">
        <f t="shared" ref="C5539:H5539" si="537">C$5002+C539</f>
        <v>664</v>
      </c>
      <c r="D5539" s="2013">
        <f t="shared" si="537"/>
        <v>1329</v>
      </c>
      <c r="E5539" s="2013">
        <f t="shared" si="537"/>
        <v>886</v>
      </c>
      <c r="F5539" s="2013">
        <f t="shared" si="537"/>
        <v>886</v>
      </c>
      <c r="G5539" s="2013">
        <f t="shared" si="537"/>
        <v>886</v>
      </c>
      <c r="H5539" s="2013">
        <f t="shared" si="537"/>
        <v>886</v>
      </c>
    </row>
    <row r="5540">
      <c r="B5540" s="2013">
        <v>5538.0</v>
      </c>
      <c r="C5540" s="2013">
        <f t="shared" ref="C5540:H5540" si="538">C$5002+C540</f>
        <v>665</v>
      </c>
      <c r="D5540" s="2013">
        <f t="shared" si="538"/>
        <v>1329</v>
      </c>
      <c r="E5540" s="2013">
        <f t="shared" si="538"/>
        <v>886</v>
      </c>
      <c r="F5540" s="2013">
        <f t="shared" si="538"/>
        <v>886</v>
      </c>
      <c r="G5540" s="2013">
        <f t="shared" si="538"/>
        <v>886</v>
      </c>
      <c r="H5540" s="2013">
        <f t="shared" si="538"/>
        <v>886</v>
      </c>
    </row>
    <row r="5541">
      <c r="B5541" s="2013">
        <v>5539.0</v>
      </c>
      <c r="C5541" s="2013">
        <f t="shared" ref="C5541:H5541" si="539">C$5002+C541</f>
        <v>665</v>
      </c>
      <c r="D5541" s="2013">
        <f t="shared" si="539"/>
        <v>1330</v>
      </c>
      <c r="E5541" s="2013">
        <f t="shared" si="539"/>
        <v>886</v>
      </c>
      <c r="F5541" s="2013">
        <f t="shared" si="539"/>
        <v>886</v>
      </c>
      <c r="G5541" s="2013">
        <f t="shared" si="539"/>
        <v>886</v>
      </c>
      <c r="H5541" s="2013">
        <f t="shared" si="539"/>
        <v>886</v>
      </c>
    </row>
    <row r="5542">
      <c r="B5542" s="2013">
        <v>5540.0</v>
      </c>
      <c r="C5542" s="2013">
        <f t="shared" ref="C5542:H5542" si="540">C$5002+C542</f>
        <v>665</v>
      </c>
      <c r="D5542" s="2013">
        <f t="shared" si="540"/>
        <v>1329</v>
      </c>
      <c r="E5542" s="2013">
        <f t="shared" si="540"/>
        <v>886</v>
      </c>
      <c r="F5542" s="2013">
        <f t="shared" si="540"/>
        <v>886</v>
      </c>
      <c r="G5542" s="2013">
        <f t="shared" si="540"/>
        <v>887</v>
      </c>
      <c r="H5542" s="2013">
        <f t="shared" si="540"/>
        <v>887</v>
      </c>
    </row>
    <row r="5543">
      <c r="B5543" s="2013">
        <v>5541.0</v>
      </c>
      <c r="C5543" s="2013">
        <f t="shared" ref="C5543:H5543" si="541">C$5002+C543</f>
        <v>665</v>
      </c>
      <c r="D5543" s="2013">
        <f t="shared" si="541"/>
        <v>1330</v>
      </c>
      <c r="E5543" s="2013">
        <f t="shared" si="541"/>
        <v>886</v>
      </c>
      <c r="F5543" s="2013">
        <f t="shared" si="541"/>
        <v>886</v>
      </c>
      <c r="G5543" s="2013">
        <f t="shared" si="541"/>
        <v>887</v>
      </c>
      <c r="H5543" s="2013">
        <f t="shared" si="541"/>
        <v>887</v>
      </c>
    </row>
    <row r="5544">
      <c r="B5544" s="2013">
        <v>5542.0</v>
      </c>
      <c r="C5544" s="2013">
        <f t="shared" ref="C5544:H5544" si="542">C$5002+C544</f>
        <v>665</v>
      </c>
      <c r="D5544" s="2013">
        <f t="shared" si="542"/>
        <v>1331</v>
      </c>
      <c r="E5544" s="2013">
        <f t="shared" si="542"/>
        <v>886</v>
      </c>
      <c r="F5544" s="2013">
        <f t="shared" si="542"/>
        <v>886</v>
      </c>
      <c r="G5544" s="2013">
        <f t="shared" si="542"/>
        <v>887</v>
      </c>
      <c r="H5544" s="2013">
        <f t="shared" si="542"/>
        <v>887</v>
      </c>
    </row>
    <row r="5545">
      <c r="B5545" s="2013">
        <v>5543.0</v>
      </c>
      <c r="C5545" s="2013">
        <f t="shared" ref="C5545:H5545" si="543">C$5002+C545</f>
        <v>665</v>
      </c>
      <c r="D5545" s="2013">
        <f t="shared" si="543"/>
        <v>1330</v>
      </c>
      <c r="E5545" s="2013">
        <f t="shared" si="543"/>
        <v>887</v>
      </c>
      <c r="F5545" s="2013">
        <f t="shared" si="543"/>
        <v>887</v>
      </c>
      <c r="G5545" s="2013">
        <f t="shared" si="543"/>
        <v>887</v>
      </c>
      <c r="H5545" s="2013">
        <f t="shared" si="543"/>
        <v>887</v>
      </c>
    </row>
    <row r="5546">
      <c r="B5546" s="2013">
        <v>5544.0</v>
      </c>
      <c r="C5546" s="2013">
        <f t="shared" ref="C5546:H5546" si="544">C$5002+C546</f>
        <v>665</v>
      </c>
      <c r="D5546" s="2013">
        <f t="shared" si="544"/>
        <v>1331</v>
      </c>
      <c r="E5546" s="2013">
        <f t="shared" si="544"/>
        <v>887</v>
      </c>
      <c r="F5546" s="2013">
        <f t="shared" si="544"/>
        <v>887</v>
      </c>
      <c r="G5546" s="2013">
        <f t="shared" si="544"/>
        <v>887</v>
      </c>
      <c r="H5546" s="2013">
        <f t="shared" si="544"/>
        <v>887</v>
      </c>
    </row>
    <row r="5547">
      <c r="B5547" s="2013">
        <v>5545.0</v>
      </c>
      <c r="C5547" s="2013">
        <f t="shared" ref="C5547:H5547" si="545">C$5002+C547</f>
        <v>666</v>
      </c>
      <c r="D5547" s="2013">
        <f t="shared" si="545"/>
        <v>1331</v>
      </c>
      <c r="E5547" s="2013">
        <f t="shared" si="545"/>
        <v>887</v>
      </c>
      <c r="F5547" s="2013">
        <f t="shared" si="545"/>
        <v>887</v>
      </c>
      <c r="G5547" s="2013">
        <f t="shared" si="545"/>
        <v>887</v>
      </c>
      <c r="H5547" s="2013">
        <f t="shared" si="545"/>
        <v>887</v>
      </c>
    </row>
    <row r="5548">
      <c r="B5548" s="2013">
        <v>5546.0</v>
      </c>
      <c r="C5548" s="2013">
        <f t="shared" ref="C5548:H5548" si="546">C$5002+C548</f>
        <v>665</v>
      </c>
      <c r="D5548" s="2013">
        <f t="shared" si="546"/>
        <v>1331</v>
      </c>
      <c r="E5548" s="2013">
        <f t="shared" si="546"/>
        <v>887</v>
      </c>
      <c r="F5548" s="2013">
        <f t="shared" si="546"/>
        <v>887</v>
      </c>
      <c r="G5548" s="2013">
        <f t="shared" si="546"/>
        <v>888</v>
      </c>
      <c r="H5548" s="2013">
        <f t="shared" si="546"/>
        <v>888</v>
      </c>
    </row>
    <row r="5549">
      <c r="B5549" s="2013">
        <v>5547.0</v>
      </c>
      <c r="C5549" s="2013">
        <f t="shared" ref="C5549:H5549" si="547">C$5002+C549</f>
        <v>666</v>
      </c>
      <c r="D5549" s="2013">
        <f t="shared" si="547"/>
        <v>1331</v>
      </c>
      <c r="E5549" s="2013">
        <f t="shared" si="547"/>
        <v>887</v>
      </c>
      <c r="F5549" s="2013">
        <f t="shared" si="547"/>
        <v>887</v>
      </c>
      <c r="G5549" s="2013">
        <f t="shared" si="547"/>
        <v>888</v>
      </c>
      <c r="H5549" s="2013">
        <f t="shared" si="547"/>
        <v>888</v>
      </c>
    </row>
    <row r="5550">
      <c r="B5550" s="2013">
        <v>5548.0</v>
      </c>
      <c r="C5550" s="2013">
        <f t="shared" ref="C5550:H5550" si="548">C$5002+C550</f>
        <v>665</v>
      </c>
      <c r="D5550" s="2013">
        <f t="shared" si="548"/>
        <v>1331</v>
      </c>
      <c r="E5550" s="2013">
        <f t="shared" si="548"/>
        <v>888</v>
      </c>
      <c r="F5550" s="2013">
        <f t="shared" si="548"/>
        <v>888</v>
      </c>
      <c r="G5550" s="2013">
        <f t="shared" si="548"/>
        <v>888</v>
      </c>
      <c r="H5550" s="2013">
        <f t="shared" si="548"/>
        <v>888</v>
      </c>
    </row>
    <row r="5551">
      <c r="B5551" s="2013">
        <v>5549.0</v>
      </c>
      <c r="C5551" s="2013">
        <f t="shared" ref="C5551:H5551" si="549">C$5002+C551</f>
        <v>666</v>
      </c>
      <c r="D5551" s="2013">
        <f t="shared" si="549"/>
        <v>1331</v>
      </c>
      <c r="E5551" s="2013">
        <f t="shared" si="549"/>
        <v>888</v>
      </c>
      <c r="F5551" s="2013">
        <f t="shared" si="549"/>
        <v>888</v>
      </c>
      <c r="G5551" s="2013">
        <f t="shared" si="549"/>
        <v>888</v>
      </c>
      <c r="H5551" s="2013">
        <f t="shared" si="549"/>
        <v>888</v>
      </c>
    </row>
    <row r="5552">
      <c r="B5552" s="2013">
        <v>5550.0</v>
      </c>
      <c r="C5552" s="2013">
        <f t="shared" ref="C5552:H5552" si="550">C$5002+C552</f>
        <v>666</v>
      </c>
      <c r="D5552" s="2013">
        <f t="shared" si="550"/>
        <v>1332</v>
      </c>
      <c r="E5552" s="2013">
        <f t="shared" si="550"/>
        <v>888</v>
      </c>
      <c r="F5552" s="2013">
        <f t="shared" si="550"/>
        <v>888</v>
      </c>
      <c r="G5552" s="2013">
        <f t="shared" si="550"/>
        <v>888</v>
      </c>
      <c r="H5552" s="2013">
        <f t="shared" si="550"/>
        <v>888</v>
      </c>
    </row>
    <row r="5553">
      <c r="B5553" s="2013">
        <v>5551.0</v>
      </c>
      <c r="C5553" s="2013">
        <f t="shared" ref="C5553:H5553" si="551">C$5002+C553</f>
        <v>666</v>
      </c>
      <c r="D5553" s="2013">
        <f t="shared" si="551"/>
        <v>1333</v>
      </c>
      <c r="E5553" s="2013">
        <f t="shared" si="551"/>
        <v>888</v>
      </c>
      <c r="F5553" s="2013">
        <f t="shared" si="551"/>
        <v>888</v>
      </c>
      <c r="G5553" s="2013">
        <f t="shared" si="551"/>
        <v>888</v>
      </c>
      <c r="H5553" s="2013">
        <f t="shared" si="551"/>
        <v>888</v>
      </c>
    </row>
    <row r="5554">
      <c r="B5554" s="2013">
        <v>5552.0</v>
      </c>
      <c r="C5554" s="2013">
        <f t="shared" ref="C5554:H5554" si="552">C$5002+C554</f>
        <v>667</v>
      </c>
      <c r="D5554" s="2013">
        <f t="shared" si="552"/>
        <v>1333</v>
      </c>
      <c r="E5554" s="2013">
        <f t="shared" si="552"/>
        <v>888</v>
      </c>
      <c r="F5554" s="2013">
        <f t="shared" si="552"/>
        <v>888</v>
      </c>
      <c r="G5554" s="2013">
        <f t="shared" si="552"/>
        <v>888</v>
      </c>
      <c r="H5554" s="2013">
        <f t="shared" si="552"/>
        <v>888</v>
      </c>
    </row>
    <row r="5555">
      <c r="B5555" s="2013">
        <v>5553.0</v>
      </c>
      <c r="C5555" s="2013">
        <f t="shared" ref="C5555:H5555" si="553">C$5002+C555</f>
        <v>666</v>
      </c>
      <c r="D5555" s="2013">
        <f t="shared" si="553"/>
        <v>1333</v>
      </c>
      <c r="E5555" s="2013">
        <f t="shared" si="553"/>
        <v>888</v>
      </c>
      <c r="F5555" s="2013">
        <f t="shared" si="553"/>
        <v>888</v>
      </c>
      <c r="G5555" s="2013">
        <f t="shared" si="553"/>
        <v>889</v>
      </c>
      <c r="H5555" s="2013">
        <f t="shared" si="553"/>
        <v>889</v>
      </c>
    </row>
    <row r="5556">
      <c r="B5556" s="2013">
        <v>5554.0</v>
      </c>
      <c r="C5556" s="2013">
        <f t="shared" ref="C5556:H5556" si="554">C$5002+C556</f>
        <v>667</v>
      </c>
      <c r="D5556" s="2013">
        <f t="shared" si="554"/>
        <v>1333</v>
      </c>
      <c r="E5556" s="2013">
        <f t="shared" si="554"/>
        <v>888</v>
      </c>
      <c r="F5556" s="2013">
        <f t="shared" si="554"/>
        <v>888</v>
      </c>
      <c r="G5556" s="2013">
        <f t="shared" si="554"/>
        <v>889</v>
      </c>
      <c r="H5556" s="2013">
        <f t="shared" si="554"/>
        <v>889</v>
      </c>
    </row>
    <row r="5557">
      <c r="B5557" s="2013">
        <v>5555.0</v>
      </c>
      <c r="C5557" s="2013">
        <f t="shared" ref="C5557:H5557" si="555">C$5002+C557</f>
        <v>666</v>
      </c>
      <c r="D5557" s="2013">
        <f t="shared" si="555"/>
        <v>1333</v>
      </c>
      <c r="E5557" s="2013">
        <f t="shared" si="555"/>
        <v>889</v>
      </c>
      <c r="F5557" s="2013">
        <f t="shared" si="555"/>
        <v>889</v>
      </c>
      <c r="G5557" s="2013">
        <f t="shared" si="555"/>
        <v>889</v>
      </c>
      <c r="H5557" s="2013">
        <f t="shared" si="555"/>
        <v>889</v>
      </c>
    </row>
    <row r="5558">
      <c r="B5558" s="2013">
        <v>5556.0</v>
      </c>
      <c r="C5558" s="2013">
        <f t="shared" ref="C5558:H5558" si="556">C$5002+C558</f>
        <v>667</v>
      </c>
      <c r="D5558" s="2013">
        <f t="shared" si="556"/>
        <v>1333</v>
      </c>
      <c r="E5558" s="2013">
        <f t="shared" si="556"/>
        <v>889</v>
      </c>
      <c r="F5558" s="2013">
        <f t="shared" si="556"/>
        <v>889</v>
      </c>
      <c r="G5558" s="2013">
        <f t="shared" si="556"/>
        <v>889</v>
      </c>
      <c r="H5558" s="2013">
        <f t="shared" si="556"/>
        <v>889</v>
      </c>
    </row>
    <row r="5559">
      <c r="B5559" s="2013">
        <v>5557.0</v>
      </c>
      <c r="C5559" s="2013">
        <f t="shared" ref="C5559:H5559" si="557">C$5002+C559</f>
        <v>667</v>
      </c>
      <c r="D5559" s="2013">
        <f t="shared" si="557"/>
        <v>1334</v>
      </c>
      <c r="E5559" s="2013">
        <f t="shared" si="557"/>
        <v>889</v>
      </c>
      <c r="F5559" s="2013">
        <f t="shared" si="557"/>
        <v>889</v>
      </c>
      <c r="G5559" s="2013">
        <f t="shared" si="557"/>
        <v>889</v>
      </c>
      <c r="H5559" s="2013">
        <f t="shared" si="557"/>
        <v>889</v>
      </c>
    </row>
    <row r="5560">
      <c r="B5560" s="2013">
        <v>5558.0</v>
      </c>
      <c r="C5560" s="2013">
        <f t="shared" ref="C5560:H5560" si="558">C$5002+C560</f>
        <v>667</v>
      </c>
      <c r="D5560" s="2013">
        <f t="shared" si="558"/>
        <v>1333</v>
      </c>
      <c r="E5560" s="2013">
        <f t="shared" si="558"/>
        <v>889</v>
      </c>
      <c r="F5560" s="2013">
        <f t="shared" si="558"/>
        <v>889</v>
      </c>
      <c r="G5560" s="2013">
        <f t="shared" si="558"/>
        <v>890</v>
      </c>
      <c r="H5560" s="2013">
        <f t="shared" si="558"/>
        <v>890</v>
      </c>
    </row>
    <row r="5561">
      <c r="B5561" s="2013">
        <v>5559.0</v>
      </c>
      <c r="C5561" s="2013">
        <f t="shared" ref="C5561:H5561" si="559">C$5002+C561</f>
        <v>667</v>
      </c>
      <c r="D5561" s="2013">
        <f t="shared" si="559"/>
        <v>1334</v>
      </c>
      <c r="E5561" s="2013">
        <f t="shared" si="559"/>
        <v>889</v>
      </c>
      <c r="F5561" s="2013">
        <f t="shared" si="559"/>
        <v>889</v>
      </c>
      <c r="G5561" s="2013">
        <f t="shared" si="559"/>
        <v>890</v>
      </c>
      <c r="H5561" s="2013">
        <f t="shared" si="559"/>
        <v>890</v>
      </c>
    </row>
    <row r="5562">
      <c r="B5562" s="2013">
        <v>5560.0</v>
      </c>
      <c r="C5562" s="2013">
        <f t="shared" ref="C5562:H5562" si="560">C$5002+C562</f>
        <v>667</v>
      </c>
      <c r="D5562" s="2013">
        <f t="shared" si="560"/>
        <v>1335</v>
      </c>
      <c r="E5562" s="2013">
        <f t="shared" si="560"/>
        <v>889</v>
      </c>
      <c r="F5562" s="2013">
        <f t="shared" si="560"/>
        <v>889</v>
      </c>
      <c r="G5562" s="2013">
        <f t="shared" si="560"/>
        <v>890</v>
      </c>
      <c r="H5562" s="2013">
        <f t="shared" si="560"/>
        <v>890</v>
      </c>
    </row>
    <row r="5563">
      <c r="B5563" s="2013">
        <v>5561.0</v>
      </c>
      <c r="C5563" s="2013">
        <f t="shared" ref="C5563:H5563" si="561">C$5002+C563</f>
        <v>667</v>
      </c>
      <c r="D5563" s="2013">
        <f t="shared" si="561"/>
        <v>1334</v>
      </c>
      <c r="E5563" s="2013">
        <f t="shared" si="561"/>
        <v>890</v>
      </c>
      <c r="F5563" s="2013">
        <f t="shared" si="561"/>
        <v>890</v>
      </c>
      <c r="G5563" s="2013">
        <f t="shared" si="561"/>
        <v>890</v>
      </c>
      <c r="H5563" s="2013">
        <f t="shared" si="561"/>
        <v>890</v>
      </c>
    </row>
    <row r="5564">
      <c r="B5564" s="2013">
        <v>5562.0</v>
      </c>
      <c r="C5564" s="2013">
        <f t="shared" ref="C5564:H5564" si="562">C$5002+C564</f>
        <v>667</v>
      </c>
      <c r="D5564" s="2013">
        <f t="shared" si="562"/>
        <v>1335</v>
      </c>
      <c r="E5564" s="2013">
        <f t="shared" si="562"/>
        <v>890</v>
      </c>
      <c r="F5564" s="2013">
        <f t="shared" si="562"/>
        <v>890</v>
      </c>
      <c r="G5564" s="2013">
        <f t="shared" si="562"/>
        <v>890</v>
      </c>
      <c r="H5564" s="2013">
        <f t="shared" si="562"/>
        <v>890</v>
      </c>
    </row>
    <row r="5565">
      <c r="B5565" s="2013">
        <v>5563.0</v>
      </c>
      <c r="C5565" s="2013">
        <f t="shared" ref="C5565:H5565" si="563">C$5002+C565</f>
        <v>668</v>
      </c>
      <c r="D5565" s="2013">
        <f t="shared" si="563"/>
        <v>1335</v>
      </c>
      <c r="E5565" s="2013">
        <f t="shared" si="563"/>
        <v>890</v>
      </c>
      <c r="F5565" s="2013">
        <f t="shared" si="563"/>
        <v>890</v>
      </c>
      <c r="G5565" s="2013">
        <f t="shared" si="563"/>
        <v>890</v>
      </c>
      <c r="H5565" s="2013">
        <f t="shared" si="563"/>
        <v>890</v>
      </c>
    </row>
    <row r="5566">
      <c r="B5566" s="2013">
        <v>5564.0</v>
      </c>
      <c r="C5566" s="2013">
        <f t="shared" ref="C5566:H5566" si="564">C$5002+C566</f>
        <v>668</v>
      </c>
      <c r="D5566" s="2013">
        <f t="shared" si="564"/>
        <v>1336</v>
      </c>
      <c r="E5566" s="2013">
        <f t="shared" si="564"/>
        <v>890</v>
      </c>
      <c r="F5566" s="2013">
        <f t="shared" si="564"/>
        <v>890</v>
      </c>
      <c r="G5566" s="2013">
        <f t="shared" si="564"/>
        <v>890</v>
      </c>
      <c r="H5566" s="2013">
        <f t="shared" si="564"/>
        <v>890</v>
      </c>
    </row>
    <row r="5567">
      <c r="B5567" s="2013">
        <v>5565.0</v>
      </c>
      <c r="C5567" s="2013">
        <f t="shared" ref="C5567:H5567" si="565">C$5002+C567</f>
        <v>668</v>
      </c>
      <c r="D5567" s="2013">
        <f t="shared" si="565"/>
        <v>1335</v>
      </c>
      <c r="E5567" s="2013">
        <f t="shared" si="565"/>
        <v>890</v>
      </c>
      <c r="F5567" s="2013">
        <f t="shared" si="565"/>
        <v>890</v>
      </c>
      <c r="G5567" s="2013">
        <f t="shared" si="565"/>
        <v>891</v>
      </c>
      <c r="H5567" s="2013">
        <f t="shared" si="565"/>
        <v>891</v>
      </c>
    </row>
    <row r="5568">
      <c r="B5568" s="2013">
        <v>5566.0</v>
      </c>
      <c r="C5568" s="2013">
        <f t="shared" ref="C5568:H5568" si="566">C$5002+C568</f>
        <v>668</v>
      </c>
      <c r="D5568" s="2013">
        <f t="shared" si="566"/>
        <v>1336</v>
      </c>
      <c r="E5568" s="2013">
        <f t="shared" si="566"/>
        <v>890</v>
      </c>
      <c r="F5568" s="2013">
        <f t="shared" si="566"/>
        <v>890</v>
      </c>
      <c r="G5568" s="2013">
        <f t="shared" si="566"/>
        <v>891</v>
      </c>
      <c r="H5568" s="2013">
        <f t="shared" si="566"/>
        <v>891</v>
      </c>
    </row>
    <row r="5569">
      <c r="B5569" s="2013">
        <v>5567.0</v>
      </c>
      <c r="C5569" s="2013">
        <f t="shared" ref="C5569:H5569" si="567">C$5002+C569</f>
        <v>668</v>
      </c>
      <c r="D5569" s="2013">
        <f t="shared" si="567"/>
        <v>1337</v>
      </c>
      <c r="E5569" s="2013">
        <f t="shared" si="567"/>
        <v>890</v>
      </c>
      <c r="F5569" s="2013">
        <f t="shared" si="567"/>
        <v>890</v>
      </c>
      <c r="G5569" s="2013">
        <f t="shared" si="567"/>
        <v>891</v>
      </c>
      <c r="H5569" s="2013">
        <f t="shared" si="567"/>
        <v>891</v>
      </c>
    </row>
    <row r="5570">
      <c r="B5570" s="2013">
        <v>5568.0</v>
      </c>
      <c r="C5570" s="2013">
        <f t="shared" ref="C5570:H5570" si="568">C$5002+C570</f>
        <v>668</v>
      </c>
      <c r="D5570" s="2013">
        <f t="shared" si="568"/>
        <v>1336</v>
      </c>
      <c r="E5570" s="2013">
        <f t="shared" si="568"/>
        <v>891</v>
      </c>
      <c r="F5570" s="2013">
        <f t="shared" si="568"/>
        <v>891</v>
      </c>
      <c r="G5570" s="2013">
        <f t="shared" si="568"/>
        <v>891</v>
      </c>
      <c r="H5570" s="2013">
        <f t="shared" si="568"/>
        <v>891</v>
      </c>
    </row>
    <row r="5571">
      <c r="B5571" s="2013">
        <v>5569.0</v>
      </c>
      <c r="C5571" s="2013">
        <f t="shared" ref="C5571:H5571" si="569">C$5002+C571</f>
        <v>668</v>
      </c>
      <c r="D5571" s="2013">
        <f t="shared" si="569"/>
        <v>1337</v>
      </c>
      <c r="E5571" s="2013">
        <f t="shared" si="569"/>
        <v>891</v>
      </c>
      <c r="F5571" s="2013">
        <f t="shared" si="569"/>
        <v>891</v>
      </c>
      <c r="G5571" s="2013">
        <f t="shared" si="569"/>
        <v>891</v>
      </c>
      <c r="H5571" s="2013">
        <f t="shared" si="569"/>
        <v>891</v>
      </c>
    </row>
    <row r="5572">
      <c r="B5572" s="2013">
        <v>5570.0</v>
      </c>
      <c r="C5572" s="2013">
        <f t="shared" ref="C5572:H5572" si="570">C$5002+C572</f>
        <v>669</v>
      </c>
      <c r="D5572" s="2013">
        <f t="shared" si="570"/>
        <v>1337</v>
      </c>
      <c r="E5572" s="2013">
        <f t="shared" si="570"/>
        <v>891</v>
      </c>
      <c r="F5572" s="2013">
        <f t="shared" si="570"/>
        <v>891</v>
      </c>
      <c r="G5572" s="2013">
        <f t="shared" si="570"/>
        <v>891</v>
      </c>
      <c r="H5572" s="2013">
        <f t="shared" si="570"/>
        <v>891</v>
      </c>
    </row>
    <row r="5573">
      <c r="B5573" s="2013">
        <v>5571.0</v>
      </c>
      <c r="C5573" s="2013">
        <f t="shared" ref="C5573:H5573" si="571">C$5002+C573</f>
        <v>668</v>
      </c>
      <c r="D5573" s="2013">
        <f t="shared" si="571"/>
        <v>1337</v>
      </c>
      <c r="E5573" s="2013">
        <f t="shared" si="571"/>
        <v>891</v>
      </c>
      <c r="F5573" s="2013">
        <f t="shared" si="571"/>
        <v>891</v>
      </c>
      <c r="G5573" s="2013">
        <f t="shared" si="571"/>
        <v>892</v>
      </c>
      <c r="H5573" s="2013">
        <f t="shared" si="571"/>
        <v>892</v>
      </c>
    </row>
    <row r="5574">
      <c r="B5574" s="2013">
        <v>5572.0</v>
      </c>
      <c r="C5574" s="2013">
        <f t="shared" ref="C5574:H5574" si="572">C$5002+C574</f>
        <v>669</v>
      </c>
      <c r="D5574" s="2013">
        <f t="shared" si="572"/>
        <v>1337</v>
      </c>
      <c r="E5574" s="2013">
        <f t="shared" si="572"/>
        <v>891</v>
      </c>
      <c r="F5574" s="2013">
        <f t="shared" si="572"/>
        <v>891</v>
      </c>
      <c r="G5574" s="2013">
        <f t="shared" si="572"/>
        <v>892</v>
      </c>
      <c r="H5574" s="2013">
        <f t="shared" si="572"/>
        <v>892</v>
      </c>
    </row>
    <row r="5575">
      <c r="B5575" s="2013">
        <v>5573.0</v>
      </c>
      <c r="C5575" s="2013">
        <f t="shared" ref="C5575:H5575" si="573">C$5002+C575</f>
        <v>668</v>
      </c>
      <c r="D5575" s="2013">
        <f t="shared" si="573"/>
        <v>1337</v>
      </c>
      <c r="E5575" s="2013">
        <f t="shared" si="573"/>
        <v>892</v>
      </c>
      <c r="F5575" s="2013">
        <f t="shared" si="573"/>
        <v>892</v>
      </c>
      <c r="G5575" s="2013">
        <f t="shared" si="573"/>
        <v>892</v>
      </c>
      <c r="H5575" s="2013">
        <f t="shared" si="573"/>
        <v>892</v>
      </c>
    </row>
    <row r="5576">
      <c r="B5576" s="2013">
        <v>5574.0</v>
      </c>
      <c r="C5576" s="2013">
        <f t="shared" ref="C5576:H5576" si="574">C$5002+C576</f>
        <v>669</v>
      </c>
      <c r="D5576" s="2013">
        <f t="shared" si="574"/>
        <v>1337</v>
      </c>
      <c r="E5576" s="2013">
        <f t="shared" si="574"/>
        <v>892</v>
      </c>
      <c r="F5576" s="2013">
        <f t="shared" si="574"/>
        <v>892</v>
      </c>
      <c r="G5576" s="2013">
        <f t="shared" si="574"/>
        <v>892</v>
      </c>
      <c r="H5576" s="2013">
        <f t="shared" si="574"/>
        <v>892</v>
      </c>
    </row>
    <row r="5577">
      <c r="B5577" s="2013">
        <v>5575.0</v>
      </c>
      <c r="C5577" s="2013">
        <f t="shared" ref="C5577:H5577" si="575">C$5002+C577</f>
        <v>669</v>
      </c>
      <c r="D5577" s="2013">
        <f t="shared" si="575"/>
        <v>1338</v>
      </c>
      <c r="E5577" s="2013">
        <f t="shared" si="575"/>
        <v>892</v>
      </c>
      <c r="F5577" s="2013">
        <f t="shared" si="575"/>
        <v>892</v>
      </c>
      <c r="G5577" s="2013">
        <f t="shared" si="575"/>
        <v>892</v>
      </c>
      <c r="H5577" s="2013">
        <f t="shared" si="575"/>
        <v>892</v>
      </c>
    </row>
    <row r="5578">
      <c r="B5578" s="2013">
        <v>5576.0</v>
      </c>
      <c r="C5578" s="2013">
        <f t="shared" ref="C5578:H5578" si="576">C$5002+C578</f>
        <v>669</v>
      </c>
      <c r="D5578" s="2013">
        <f t="shared" si="576"/>
        <v>1339</v>
      </c>
      <c r="E5578" s="2013">
        <f t="shared" si="576"/>
        <v>892</v>
      </c>
      <c r="F5578" s="2013">
        <f t="shared" si="576"/>
        <v>892</v>
      </c>
      <c r="G5578" s="2013">
        <f t="shared" si="576"/>
        <v>892</v>
      </c>
      <c r="H5578" s="2013">
        <f t="shared" si="576"/>
        <v>892</v>
      </c>
    </row>
    <row r="5579">
      <c r="B5579" s="2013">
        <v>5577.0</v>
      </c>
      <c r="C5579" s="2013">
        <f t="shared" ref="C5579:H5579" si="577">C$5002+C579</f>
        <v>670</v>
      </c>
      <c r="D5579" s="2013">
        <f t="shared" si="577"/>
        <v>1339</v>
      </c>
      <c r="E5579" s="2013">
        <f t="shared" si="577"/>
        <v>892</v>
      </c>
      <c r="F5579" s="2013">
        <f t="shared" si="577"/>
        <v>892</v>
      </c>
      <c r="G5579" s="2013">
        <f t="shared" si="577"/>
        <v>892</v>
      </c>
      <c r="H5579" s="2013">
        <f t="shared" si="577"/>
        <v>892</v>
      </c>
    </row>
    <row r="5580">
      <c r="B5580" s="2013">
        <v>5578.0</v>
      </c>
      <c r="C5580" s="2013">
        <f t="shared" ref="C5580:H5580" si="578">C$5002+C580</f>
        <v>669</v>
      </c>
      <c r="D5580" s="2013">
        <f t="shared" si="578"/>
        <v>1339</v>
      </c>
      <c r="E5580" s="2013">
        <f t="shared" si="578"/>
        <v>892</v>
      </c>
      <c r="F5580" s="2013">
        <f t="shared" si="578"/>
        <v>892</v>
      </c>
      <c r="G5580" s="2013">
        <f t="shared" si="578"/>
        <v>893</v>
      </c>
      <c r="H5580" s="2013">
        <f t="shared" si="578"/>
        <v>893</v>
      </c>
    </row>
    <row r="5581">
      <c r="B5581" s="2013">
        <v>5579.0</v>
      </c>
      <c r="C5581" s="2013">
        <f t="shared" ref="C5581:H5581" si="579">C$5002+C581</f>
        <v>670</v>
      </c>
      <c r="D5581" s="2013">
        <f t="shared" si="579"/>
        <v>1339</v>
      </c>
      <c r="E5581" s="2013">
        <f t="shared" si="579"/>
        <v>892</v>
      </c>
      <c r="F5581" s="2013">
        <f t="shared" si="579"/>
        <v>892</v>
      </c>
      <c r="G5581" s="2013">
        <f t="shared" si="579"/>
        <v>893</v>
      </c>
      <c r="H5581" s="2013">
        <f t="shared" si="579"/>
        <v>893</v>
      </c>
    </row>
    <row r="5582">
      <c r="B5582" s="2013">
        <v>5580.0</v>
      </c>
      <c r="C5582" s="2013">
        <f t="shared" ref="C5582:H5582" si="580">C$5002+C582</f>
        <v>669</v>
      </c>
      <c r="D5582" s="2013">
        <f t="shared" si="580"/>
        <v>1339</v>
      </c>
      <c r="E5582" s="2013">
        <f t="shared" si="580"/>
        <v>893</v>
      </c>
      <c r="F5582" s="2013">
        <f t="shared" si="580"/>
        <v>893</v>
      </c>
      <c r="G5582" s="2013">
        <f t="shared" si="580"/>
        <v>893</v>
      </c>
      <c r="H5582" s="2013">
        <f t="shared" si="580"/>
        <v>893</v>
      </c>
    </row>
    <row r="5583">
      <c r="B5583" s="2013">
        <v>5581.0</v>
      </c>
      <c r="C5583" s="2013">
        <f t="shared" ref="C5583:H5583" si="581">C$5002+C583</f>
        <v>670</v>
      </c>
      <c r="D5583" s="2013">
        <f t="shared" si="581"/>
        <v>1339</v>
      </c>
      <c r="E5583" s="2013">
        <f t="shared" si="581"/>
        <v>893</v>
      </c>
      <c r="F5583" s="2013">
        <f t="shared" si="581"/>
        <v>893</v>
      </c>
      <c r="G5583" s="2013">
        <f t="shared" si="581"/>
        <v>893</v>
      </c>
      <c r="H5583" s="2013">
        <f t="shared" si="581"/>
        <v>893</v>
      </c>
    </row>
    <row r="5584">
      <c r="B5584" s="2013">
        <v>5582.0</v>
      </c>
      <c r="C5584" s="2013">
        <f t="shared" ref="C5584:H5584" si="582">C$5002+C584</f>
        <v>670</v>
      </c>
      <c r="D5584" s="2013">
        <f t="shared" si="582"/>
        <v>1340</v>
      </c>
      <c r="E5584" s="2013">
        <f t="shared" si="582"/>
        <v>893</v>
      </c>
      <c r="F5584" s="2013">
        <f t="shared" si="582"/>
        <v>893</v>
      </c>
      <c r="G5584" s="2013">
        <f t="shared" si="582"/>
        <v>893</v>
      </c>
      <c r="H5584" s="2013">
        <f t="shared" si="582"/>
        <v>893</v>
      </c>
    </row>
    <row r="5585">
      <c r="B5585" s="2013">
        <v>5583.0</v>
      </c>
      <c r="C5585" s="2013">
        <f t="shared" ref="C5585:H5585" si="583">C$5002+C585</f>
        <v>670</v>
      </c>
      <c r="D5585" s="2013">
        <f t="shared" si="583"/>
        <v>1339</v>
      </c>
      <c r="E5585" s="2013">
        <f t="shared" si="583"/>
        <v>893</v>
      </c>
      <c r="F5585" s="2013">
        <f t="shared" si="583"/>
        <v>893</v>
      </c>
      <c r="G5585" s="2013">
        <f t="shared" si="583"/>
        <v>894</v>
      </c>
      <c r="H5585" s="2013">
        <f t="shared" si="583"/>
        <v>894</v>
      </c>
    </row>
    <row r="5586">
      <c r="B5586" s="2013">
        <v>5584.0</v>
      </c>
      <c r="C5586" s="2013">
        <f t="shared" ref="C5586:H5586" si="584">C$5002+C586</f>
        <v>670</v>
      </c>
      <c r="D5586" s="2013">
        <f t="shared" si="584"/>
        <v>1340</v>
      </c>
      <c r="E5586" s="2013">
        <f t="shared" si="584"/>
        <v>893</v>
      </c>
      <c r="F5586" s="2013">
        <f t="shared" si="584"/>
        <v>893</v>
      </c>
      <c r="G5586" s="2013">
        <f t="shared" si="584"/>
        <v>894</v>
      </c>
      <c r="H5586" s="2013">
        <f t="shared" si="584"/>
        <v>894</v>
      </c>
    </row>
    <row r="5587">
      <c r="B5587" s="2013">
        <v>5585.0</v>
      </c>
      <c r="C5587" s="2013">
        <f t="shared" ref="C5587:H5587" si="585">C$5002+C587</f>
        <v>670</v>
      </c>
      <c r="D5587" s="2013">
        <f t="shared" si="585"/>
        <v>1341</v>
      </c>
      <c r="E5587" s="2013">
        <f t="shared" si="585"/>
        <v>893</v>
      </c>
      <c r="F5587" s="2013">
        <f t="shared" si="585"/>
        <v>893</v>
      </c>
      <c r="G5587" s="2013">
        <f t="shared" si="585"/>
        <v>894</v>
      </c>
      <c r="H5587" s="2013">
        <f t="shared" si="585"/>
        <v>894</v>
      </c>
    </row>
    <row r="5588">
      <c r="B5588" s="2013">
        <v>5586.0</v>
      </c>
      <c r="C5588" s="2013">
        <f t="shared" ref="C5588:H5588" si="586">C$5002+C588</f>
        <v>670</v>
      </c>
      <c r="D5588" s="2013">
        <f t="shared" si="586"/>
        <v>1340</v>
      </c>
      <c r="E5588" s="2013">
        <f t="shared" si="586"/>
        <v>894</v>
      </c>
      <c r="F5588" s="2013">
        <f t="shared" si="586"/>
        <v>894</v>
      </c>
      <c r="G5588" s="2013">
        <f t="shared" si="586"/>
        <v>894</v>
      </c>
      <c r="H5588" s="2013">
        <f t="shared" si="586"/>
        <v>894</v>
      </c>
    </row>
    <row r="5589">
      <c r="B5589" s="2013">
        <v>5587.0</v>
      </c>
      <c r="C5589" s="2013">
        <f t="shared" ref="C5589:H5589" si="587">C$5002+C589</f>
        <v>670</v>
      </c>
      <c r="D5589" s="2013">
        <f t="shared" si="587"/>
        <v>1341</v>
      </c>
      <c r="E5589" s="2013">
        <f t="shared" si="587"/>
        <v>894</v>
      </c>
      <c r="F5589" s="2013">
        <f t="shared" si="587"/>
        <v>894</v>
      </c>
      <c r="G5589" s="2013">
        <f t="shared" si="587"/>
        <v>894</v>
      </c>
      <c r="H5589" s="2013">
        <f t="shared" si="587"/>
        <v>894</v>
      </c>
    </row>
    <row r="5590">
      <c r="B5590" s="2013">
        <v>5588.0</v>
      </c>
      <c r="C5590" s="2013">
        <f t="shared" ref="C5590:H5590" si="588">C$5002+C590</f>
        <v>671</v>
      </c>
      <c r="D5590" s="2013">
        <f t="shared" si="588"/>
        <v>1341</v>
      </c>
      <c r="E5590" s="2013">
        <f t="shared" si="588"/>
        <v>894</v>
      </c>
      <c r="F5590" s="2013">
        <f t="shared" si="588"/>
        <v>894</v>
      </c>
      <c r="G5590" s="2013">
        <f t="shared" si="588"/>
        <v>894</v>
      </c>
      <c r="H5590" s="2013">
        <f t="shared" si="588"/>
        <v>894</v>
      </c>
    </row>
    <row r="5591">
      <c r="B5591" s="2013">
        <v>5589.0</v>
      </c>
      <c r="C5591" s="2013">
        <f t="shared" ref="C5591:H5591" si="589">C$5002+C591</f>
        <v>671</v>
      </c>
      <c r="D5591" s="2013">
        <f t="shared" si="589"/>
        <v>1342</v>
      </c>
      <c r="E5591" s="2013">
        <f t="shared" si="589"/>
        <v>894</v>
      </c>
      <c r="F5591" s="2013">
        <f t="shared" si="589"/>
        <v>894</v>
      </c>
      <c r="G5591" s="2013">
        <f t="shared" si="589"/>
        <v>894</v>
      </c>
      <c r="H5591" s="2013">
        <f t="shared" si="589"/>
        <v>894</v>
      </c>
    </row>
    <row r="5592">
      <c r="B5592" s="2013">
        <v>5590.0</v>
      </c>
      <c r="C5592" s="2013">
        <f t="shared" ref="C5592:H5592" si="590">C$5002+C592</f>
        <v>671</v>
      </c>
      <c r="D5592" s="2013">
        <f t="shared" si="590"/>
        <v>1341</v>
      </c>
      <c r="E5592" s="2013">
        <f t="shared" si="590"/>
        <v>894</v>
      </c>
      <c r="F5592" s="2013">
        <f t="shared" si="590"/>
        <v>894</v>
      </c>
      <c r="G5592" s="2013">
        <f t="shared" si="590"/>
        <v>895</v>
      </c>
      <c r="H5592" s="2013">
        <f t="shared" si="590"/>
        <v>895</v>
      </c>
    </row>
    <row r="5593">
      <c r="B5593" s="2013">
        <v>5591.0</v>
      </c>
      <c r="C5593" s="2013">
        <f t="shared" ref="C5593:H5593" si="591">C$5002+C593</f>
        <v>671</v>
      </c>
      <c r="D5593" s="2013">
        <f t="shared" si="591"/>
        <v>1342</v>
      </c>
      <c r="E5593" s="2013">
        <f t="shared" si="591"/>
        <v>894</v>
      </c>
      <c r="F5593" s="2013">
        <f t="shared" si="591"/>
        <v>894</v>
      </c>
      <c r="G5593" s="2013">
        <f t="shared" si="591"/>
        <v>895</v>
      </c>
      <c r="H5593" s="2013">
        <f t="shared" si="591"/>
        <v>895</v>
      </c>
    </row>
    <row r="5594">
      <c r="B5594" s="2013">
        <v>5592.0</v>
      </c>
      <c r="C5594" s="2013">
        <f t="shared" ref="C5594:H5594" si="592">C$5002+C594</f>
        <v>671</v>
      </c>
      <c r="D5594" s="2013">
        <f t="shared" si="592"/>
        <v>1343</v>
      </c>
      <c r="E5594" s="2013">
        <f t="shared" si="592"/>
        <v>894</v>
      </c>
      <c r="F5594" s="2013">
        <f t="shared" si="592"/>
        <v>894</v>
      </c>
      <c r="G5594" s="2013">
        <f t="shared" si="592"/>
        <v>895</v>
      </c>
      <c r="H5594" s="2013">
        <f t="shared" si="592"/>
        <v>895</v>
      </c>
    </row>
    <row r="5595">
      <c r="B5595" s="2013">
        <v>5593.0</v>
      </c>
      <c r="C5595" s="2013">
        <f t="shared" ref="C5595:H5595" si="593">C$5002+C595</f>
        <v>671</v>
      </c>
      <c r="D5595" s="2013">
        <f t="shared" si="593"/>
        <v>1342</v>
      </c>
      <c r="E5595" s="2013">
        <f t="shared" si="593"/>
        <v>895</v>
      </c>
      <c r="F5595" s="2013">
        <f t="shared" si="593"/>
        <v>895</v>
      </c>
      <c r="G5595" s="2013">
        <f t="shared" si="593"/>
        <v>895</v>
      </c>
      <c r="H5595" s="2013">
        <f t="shared" si="593"/>
        <v>895</v>
      </c>
    </row>
    <row r="5596">
      <c r="B5596" s="2013">
        <v>5594.0</v>
      </c>
      <c r="C5596" s="2013">
        <f t="shared" ref="C5596:H5596" si="594">C$5002+C596</f>
        <v>671</v>
      </c>
      <c r="D5596" s="2013">
        <f t="shared" si="594"/>
        <v>1343</v>
      </c>
      <c r="E5596" s="2013">
        <f t="shared" si="594"/>
        <v>895</v>
      </c>
      <c r="F5596" s="2013">
        <f t="shared" si="594"/>
        <v>895</v>
      </c>
      <c r="G5596" s="2013">
        <f t="shared" si="594"/>
        <v>895</v>
      </c>
      <c r="H5596" s="2013">
        <f t="shared" si="594"/>
        <v>895</v>
      </c>
    </row>
    <row r="5597">
      <c r="B5597" s="2013">
        <v>5595.0</v>
      </c>
      <c r="C5597" s="2013">
        <f t="shared" ref="C5597:H5597" si="595">C$5002+C597</f>
        <v>672</v>
      </c>
      <c r="D5597" s="2013">
        <f t="shared" si="595"/>
        <v>1343</v>
      </c>
      <c r="E5597" s="2013">
        <f t="shared" si="595"/>
        <v>895</v>
      </c>
      <c r="F5597" s="2013">
        <f t="shared" si="595"/>
        <v>895</v>
      </c>
      <c r="G5597" s="2013">
        <f t="shared" si="595"/>
        <v>895</v>
      </c>
      <c r="H5597" s="2013">
        <f t="shared" si="595"/>
        <v>895</v>
      </c>
    </row>
    <row r="5598">
      <c r="B5598" s="2013">
        <v>5596.0</v>
      </c>
      <c r="C5598" s="2013">
        <f t="shared" ref="C5598:H5598" si="596">C$5002+C598</f>
        <v>671</v>
      </c>
      <c r="D5598" s="2013">
        <f t="shared" si="596"/>
        <v>1343</v>
      </c>
      <c r="E5598" s="2013">
        <f t="shared" si="596"/>
        <v>895</v>
      </c>
      <c r="F5598" s="2013">
        <f t="shared" si="596"/>
        <v>895</v>
      </c>
      <c r="G5598" s="2013">
        <f t="shared" si="596"/>
        <v>896</v>
      </c>
      <c r="H5598" s="2013">
        <f t="shared" si="596"/>
        <v>896</v>
      </c>
    </row>
    <row r="5599">
      <c r="B5599" s="2013">
        <v>5597.0</v>
      </c>
      <c r="C5599" s="2013">
        <f t="shared" ref="C5599:H5599" si="597">C$5002+C599</f>
        <v>672</v>
      </c>
      <c r="D5599" s="2013">
        <f t="shared" si="597"/>
        <v>1343</v>
      </c>
      <c r="E5599" s="2013">
        <f t="shared" si="597"/>
        <v>895</v>
      </c>
      <c r="F5599" s="2013">
        <f t="shared" si="597"/>
        <v>895</v>
      </c>
      <c r="G5599" s="2013">
        <f t="shared" si="597"/>
        <v>896</v>
      </c>
      <c r="H5599" s="2013">
        <f t="shared" si="597"/>
        <v>896</v>
      </c>
    </row>
    <row r="5600">
      <c r="B5600" s="2013">
        <v>5598.0</v>
      </c>
      <c r="C5600" s="2013">
        <f t="shared" ref="C5600:H5600" si="598">C$5002+C600</f>
        <v>671</v>
      </c>
      <c r="D5600" s="2013">
        <f t="shared" si="598"/>
        <v>1343</v>
      </c>
      <c r="E5600" s="2013">
        <f t="shared" si="598"/>
        <v>896</v>
      </c>
      <c r="F5600" s="2013">
        <f t="shared" si="598"/>
        <v>896</v>
      </c>
      <c r="G5600" s="2013">
        <f t="shared" si="598"/>
        <v>896</v>
      </c>
      <c r="H5600" s="2013">
        <f t="shared" si="598"/>
        <v>896</v>
      </c>
    </row>
    <row r="5601">
      <c r="B5601" s="2013">
        <v>5599.0</v>
      </c>
      <c r="C5601" s="2013">
        <f t="shared" ref="C5601:H5601" si="599">C$5002+C601</f>
        <v>672</v>
      </c>
      <c r="D5601" s="2013">
        <f t="shared" si="599"/>
        <v>1343</v>
      </c>
      <c r="E5601" s="2013">
        <f t="shared" si="599"/>
        <v>896</v>
      </c>
      <c r="F5601" s="2013">
        <f t="shared" si="599"/>
        <v>896</v>
      </c>
      <c r="G5601" s="2013">
        <f t="shared" si="599"/>
        <v>896</v>
      </c>
      <c r="H5601" s="2013">
        <f t="shared" si="599"/>
        <v>896</v>
      </c>
    </row>
    <row r="5602">
      <c r="B5602" s="2013">
        <v>5600.0</v>
      </c>
      <c r="C5602" s="2013">
        <f t="shared" ref="C5602:H5602" si="600">C$5002+C602</f>
        <v>672</v>
      </c>
      <c r="D5602" s="2013">
        <f t="shared" si="600"/>
        <v>1344</v>
      </c>
      <c r="E5602" s="2013">
        <f t="shared" si="600"/>
        <v>896</v>
      </c>
      <c r="F5602" s="2013">
        <f t="shared" si="600"/>
        <v>896</v>
      </c>
      <c r="G5602" s="2013">
        <f t="shared" si="600"/>
        <v>896</v>
      </c>
      <c r="H5602" s="2013">
        <f t="shared" si="600"/>
        <v>896</v>
      </c>
    </row>
    <row r="5603">
      <c r="B5603" s="2013">
        <v>5601.0</v>
      </c>
      <c r="C5603" s="2013">
        <f t="shared" ref="C5603:H5603" si="601">C$5002+C603</f>
        <v>672</v>
      </c>
      <c r="D5603" s="2013">
        <f t="shared" si="601"/>
        <v>1345</v>
      </c>
      <c r="E5603" s="2013">
        <f t="shared" si="601"/>
        <v>896</v>
      </c>
      <c r="F5603" s="2013">
        <f t="shared" si="601"/>
        <v>896</v>
      </c>
      <c r="G5603" s="2013">
        <f t="shared" si="601"/>
        <v>896</v>
      </c>
      <c r="H5603" s="2013">
        <f t="shared" si="601"/>
        <v>896</v>
      </c>
    </row>
    <row r="5604">
      <c r="B5604" s="2013">
        <v>5602.0</v>
      </c>
      <c r="C5604" s="2013">
        <f t="shared" ref="C5604:H5604" si="602">C$5002+C604</f>
        <v>673</v>
      </c>
      <c r="D5604" s="2013">
        <f t="shared" si="602"/>
        <v>1345</v>
      </c>
      <c r="E5604" s="2013">
        <f t="shared" si="602"/>
        <v>896</v>
      </c>
      <c r="F5604" s="2013">
        <f t="shared" si="602"/>
        <v>896</v>
      </c>
      <c r="G5604" s="2013">
        <f t="shared" si="602"/>
        <v>896</v>
      </c>
      <c r="H5604" s="2013">
        <f t="shared" si="602"/>
        <v>896</v>
      </c>
    </row>
    <row r="5605">
      <c r="B5605" s="2013">
        <v>5603.0</v>
      </c>
      <c r="C5605" s="2013">
        <f t="shared" ref="C5605:H5605" si="603">C$5002+C605</f>
        <v>672</v>
      </c>
      <c r="D5605" s="2013">
        <f t="shared" si="603"/>
        <v>1345</v>
      </c>
      <c r="E5605" s="2013">
        <f t="shared" si="603"/>
        <v>896</v>
      </c>
      <c r="F5605" s="2013">
        <f t="shared" si="603"/>
        <v>896</v>
      </c>
      <c r="G5605" s="2013">
        <f t="shared" si="603"/>
        <v>897</v>
      </c>
      <c r="H5605" s="2013">
        <f t="shared" si="603"/>
        <v>897</v>
      </c>
    </row>
    <row r="5606">
      <c r="B5606" s="2013">
        <v>5604.0</v>
      </c>
      <c r="C5606" s="2013">
        <f t="shared" ref="C5606:H5606" si="604">C$5002+C606</f>
        <v>673</v>
      </c>
      <c r="D5606" s="2013">
        <f t="shared" si="604"/>
        <v>1345</v>
      </c>
      <c r="E5606" s="2013">
        <f t="shared" si="604"/>
        <v>896</v>
      </c>
      <c r="F5606" s="2013">
        <f t="shared" si="604"/>
        <v>896</v>
      </c>
      <c r="G5606" s="2013">
        <f t="shared" si="604"/>
        <v>897</v>
      </c>
      <c r="H5606" s="2013">
        <f t="shared" si="604"/>
        <v>897</v>
      </c>
    </row>
    <row r="5607">
      <c r="B5607" s="2013">
        <v>5605.0</v>
      </c>
      <c r="C5607" s="2013">
        <f t="shared" ref="C5607:H5607" si="605">C$5002+C607</f>
        <v>672</v>
      </c>
      <c r="D5607" s="2013">
        <f t="shared" si="605"/>
        <v>1345</v>
      </c>
      <c r="E5607" s="2013">
        <f t="shared" si="605"/>
        <v>897</v>
      </c>
      <c r="F5607" s="2013">
        <f t="shared" si="605"/>
        <v>897</v>
      </c>
      <c r="G5607" s="2013">
        <f t="shared" si="605"/>
        <v>897</v>
      </c>
      <c r="H5607" s="2013">
        <f t="shared" si="605"/>
        <v>897</v>
      </c>
    </row>
    <row r="5608">
      <c r="B5608" s="2013">
        <v>5606.0</v>
      </c>
      <c r="C5608" s="2013">
        <f t="shared" ref="C5608:H5608" si="606">C$5002+C608</f>
        <v>673</v>
      </c>
      <c r="D5608" s="2013">
        <f t="shared" si="606"/>
        <v>1345</v>
      </c>
      <c r="E5608" s="2013">
        <f t="shared" si="606"/>
        <v>897</v>
      </c>
      <c r="F5608" s="2013">
        <f t="shared" si="606"/>
        <v>897</v>
      </c>
      <c r="G5608" s="2013">
        <f t="shared" si="606"/>
        <v>897</v>
      </c>
      <c r="H5608" s="2013">
        <f t="shared" si="606"/>
        <v>897</v>
      </c>
    </row>
    <row r="5609">
      <c r="B5609" s="2013">
        <v>5607.0</v>
      </c>
      <c r="C5609" s="2013">
        <f t="shared" ref="C5609:H5609" si="607">C$5002+C609</f>
        <v>673</v>
      </c>
      <c r="D5609" s="2013">
        <f t="shared" si="607"/>
        <v>1346</v>
      </c>
      <c r="E5609" s="2013">
        <f t="shared" si="607"/>
        <v>897</v>
      </c>
      <c r="F5609" s="2013">
        <f t="shared" si="607"/>
        <v>897</v>
      </c>
      <c r="G5609" s="2013">
        <f t="shared" si="607"/>
        <v>897</v>
      </c>
      <c r="H5609" s="2013">
        <f t="shared" si="607"/>
        <v>897</v>
      </c>
    </row>
    <row r="5610">
      <c r="B5610" s="2013">
        <v>5608.0</v>
      </c>
      <c r="C5610" s="2013">
        <f t="shared" ref="C5610:H5610" si="608">C$5002+C610</f>
        <v>673</v>
      </c>
      <c r="D5610" s="2013">
        <f t="shared" si="608"/>
        <v>1345</v>
      </c>
      <c r="E5610" s="2013">
        <f t="shared" si="608"/>
        <v>897</v>
      </c>
      <c r="F5610" s="2013">
        <f t="shared" si="608"/>
        <v>897</v>
      </c>
      <c r="G5610" s="2013">
        <f t="shared" si="608"/>
        <v>898</v>
      </c>
      <c r="H5610" s="2013">
        <f t="shared" si="608"/>
        <v>898</v>
      </c>
    </row>
    <row r="5611">
      <c r="B5611" s="2013">
        <v>5609.0</v>
      </c>
      <c r="C5611" s="2013">
        <f t="shared" ref="C5611:H5611" si="609">C$5002+C611</f>
        <v>673</v>
      </c>
      <c r="D5611" s="2013">
        <f t="shared" si="609"/>
        <v>1346</v>
      </c>
      <c r="E5611" s="2013">
        <f t="shared" si="609"/>
        <v>897</v>
      </c>
      <c r="F5611" s="2013">
        <f t="shared" si="609"/>
        <v>897</v>
      </c>
      <c r="G5611" s="2013">
        <f t="shared" si="609"/>
        <v>898</v>
      </c>
      <c r="H5611" s="2013">
        <f t="shared" si="609"/>
        <v>898</v>
      </c>
    </row>
    <row r="5612">
      <c r="B5612" s="2013">
        <v>5610.0</v>
      </c>
      <c r="C5612" s="2013">
        <f t="shared" ref="C5612:H5612" si="610">C$5002+C612</f>
        <v>673</v>
      </c>
      <c r="D5612" s="2013">
        <f t="shared" si="610"/>
        <v>1347</v>
      </c>
      <c r="E5612" s="2013">
        <f t="shared" si="610"/>
        <v>897</v>
      </c>
      <c r="F5612" s="2013">
        <f t="shared" si="610"/>
        <v>897</v>
      </c>
      <c r="G5612" s="2013">
        <f t="shared" si="610"/>
        <v>898</v>
      </c>
      <c r="H5612" s="2013">
        <f t="shared" si="610"/>
        <v>898</v>
      </c>
    </row>
    <row r="5613">
      <c r="B5613" s="2013">
        <v>5611.0</v>
      </c>
      <c r="C5613" s="2013">
        <f t="shared" ref="C5613:H5613" si="611">C$5002+C613</f>
        <v>673</v>
      </c>
      <c r="D5613" s="2013">
        <f t="shared" si="611"/>
        <v>1346</v>
      </c>
      <c r="E5613" s="2013">
        <f t="shared" si="611"/>
        <v>898</v>
      </c>
      <c r="F5613" s="2013">
        <f t="shared" si="611"/>
        <v>898</v>
      </c>
      <c r="G5613" s="2013">
        <f t="shared" si="611"/>
        <v>898</v>
      </c>
      <c r="H5613" s="2013">
        <f t="shared" si="611"/>
        <v>898</v>
      </c>
    </row>
    <row r="5614">
      <c r="B5614" s="2013">
        <v>5612.0</v>
      </c>
      <c r="C5614" s="2013">
        <f t="shared" ref="C5614:H5614" si="612">C$5002+C614</f>
        <v>673</v>
      </c>
      <c r="D5614" s="2013">
        <f t="shared" si="612"/>
        <v>1347</v>
      </c>
      <c r="E5614" s="2013">
        <f t="shared" si="612"/>
        <v>898</v>
      </c>
      <c r="F5614" s="2013">
        <f t="shared" si="612"/>
        <v>898</v>
      </c>
      <c r="G5614" s="2013">
        <f t="shared" si="612"/>
        <v>898</v>
      </c>
      <c r="H5614" s="2013">
        <f t="shared" si="612"/>
        <v>898</v>
      </c>
    </row>
    <row r="5615">
      <c r="B5615" s="2013">
        <v>5613.0</v>
      </c>
      <c r="C5615" s="2013">
        <f t="shared" ref="C5615:H5615" si="613">C$5002+C615</f>
        <v>674</v>
      </c>
      <c r="D5615" s="2013">
        <f t="shared" si="613"/>
        <v>1347</v>
      </c>
      <c r="E5615" s="2013">
        <f t="shared" si="613"/>
        <v>898</v>
      </c>
      <c r="F5615" s="2013">
        <f t="shared" si="613"/>
        <v>898</v>
      </c>
      <c r="G5615" s="2013">
        <f t="shared" si="613"/>
        <v>898</v>
      </c>
      <c r="H5615" s="2013">
        <f t="shared" si="613"/>
        <v>898</v>
      </c>
    </row>
    <row r="5616">
      <c r="B5616" s="2013">
        <v>5614.0</v>
      </c>
      <c r="C5616" s="2013">
        <f t="shared" ref="C5616:H5616" si="614">C$5002+C616</f>
        <v>674</v>
      </c>
      <c r="D5616" s="2013">
        <f t="shared" si="614"/>
        <v>1348</v>
      </c>
      <c r="E5616" s="2013">
        <f t="shared" si="614"/>
        <v>898</v>
      </c>
      <c r="F5616" s="2013">
        <f t="shared" si="614"/>
        <v>898</v>
      </c>
      <c r="G5616" s="2013">
        <f t="shared" si="614"/>
        <v>898</v>
      </c>
      <c r="H5616" s="2013">
        <f t="shared" si="614"/>
        <v>898</v>
      </c>
    </row>
    <row r="5617">
      <c r="B5617" s="2013">
        <v>5615.0</v>
      </c>
      <c r="C5617" s="2013">
        <f t="shared" ref="C5617:H5617" si="615">C$5002+C617</f>
        <v>674</v>
      </c>
      <c r="D5617" s="2013">
        <f t="shared" si="615"/>
        <v>1347</v>
      </c>
      <c r="E5617" s="2013">
        <f t="shared" si="615"/>
        <v>898</v>
      </c>
      <c r="F5617" s="2013">
        <f t="shared" si="615"/>
        <v>898</v>
      </c>
      <c r="G5617" s="2013">
        <f t="shared" si="615"/>
        <v>899</v>
      </c>
      <c r="H5617" s="2013">
        <f t="shared" si="615"/>
        <v>899</v>
      </c>
    </row>
    <row r="5618">
      <c r="B5618" s="2013">
        <v>5616.0</v>
      </c>
      <c r="C5618" s="2013">
        <f t="shared" ref="C5618:H5618" si="616">C$5002+C618</f>
        <v>674</v>
      </c>
      <c r="D5618" s="2013">
        <f t="shared" si="616"/>
        <v>1348</v>
      </c>
      <c r="E5618" s="2013">
        <f t="shared" si="616"/>
        <v>898</v>
      </c>
      <c r="F5618" s="2013">
        <f t="shared" si="616"/>
        <v>898</v>
      </c>
      <c r="G5618" s="2013">
        <f t="shared" si="616"/>
        <v>899</v>
      </c>
      <c r="H5618" s="2013">
        <f t="shared" si="616"/>
        <v>899</v>
      </c>
    </row>
    <row r="5619">
      <c r="B5619" s="2013">
        <v>5617.0</v>
      </c>
      <c r="C5619" s="2013">
        <f t="shared" ref="C5619:H5619" si="617">C$5002+C619</f>
        <v>674</v>
      </c>
      <c r="D5619" s="2013">
        <f t="shared" si="617"/>
        <v>1349</v>
      </c>
      <c r="E5619" s="2013">
        <f t="shared" si="617"/>
        <v>898</v>
      </c>
      <c r="F5619" s="2013">
        <f t="shared" si="617"/>
        <v>898</v>
      </c>
      <c r="G5619" s="2013">
        <f t="shared" si="617"/>
        <v>899</v>
      </c>
      <c r="H5619" s="2013">
        <f t="shared" si="617"/>
        <v>899</v>
      </c>
    </row>
    <row r="5620">
      <c r="B5620" s="2013">
        <v>5618.0</v>
      </c>
      <c r="C5620" s="2013">
        <f t="shared" ref="C5620:H5620" si="618">C$5002+C620</f>
        <v>674</v>
      </c>
      <c r="D5620" s="2013">
        <f t="shared" si="618"/>
        <v>1348</v>
      </c>
      <c r="E5620" s="2013">
        <f t="shared" si="618"/>
        <v>899</v>
      </c>
      <c r="F5620" s="2013">
        <f t="shared" si="618"/>
        <v>899</v>
      </c>
      <c r="G5620" s="2013">
        <f t="shared" si="618"/>
        <v>899</v>
      </c>
      <c r="H5620" s="2013">
        <f t="shared" si="618"/>
        <v>899</v>
      </c>
    </row>
    <row r="5621">
      <c r="B5621" s="2013">
        <v>5619.0</v>
      </c>
      <c r="C5621" s="2013">
        <f t="shared" ref="C5621:H5621" si="619">C$5002+C621</f>
        <v>674</v>
      </c>
      <c r="D5621" s="2013">
        <f t="shared" si="619"/>
        <v>1349</v>
      </c>
      <c r="E5621" s="2013">
        <f t="shared" si="619"/>
        <v>899</v>
      </c>
      <c r="F5621" s="2013">
        <f t="shared" si="619"/>
        <v>899</v>
      </c>
      <c r="G5621" s="2013">
        <f t="shared" si="619"/>
        <v>899</v>
      </c>
      <c r="H5621" s="2013">
        <f t="shared" si="619"/>
        <v>899</v>
      </c>
    </row>
    <row r="5622">
      <c r="B5622" s="2013">
        <v>5620.0</v>
      </c>
      <c r="C5622" s="2013">
        <f t="shared" ref="C5622:H5622" si="620">C$5002+C622</f>
        <v>675</v>
      </c>
      <c r="D5622" s="2013">
        <f t="shared" si="620"/>
        <v>1349</v>
      </c>
      <c r="E5622" s="2013">
        <f t="shared" si="620"/>
        <v>899</v>
      </c>
      <c r="F5622" s="2013">
        <f t="shared" si="620"/>
        <v>899</v>
      </c>
      <c r="G5622" s="2013">
        <f t="shared" si="620"/>
        <v>899</v>
      </c>
      <c r="H5622" s="2013">
        <f t="shared" si="620"/>
        <v>899</v>
      </c>
    </row>
    <row r="5623">
      <c r="B5623" s="2013">
        <v>5621.0</v>
      </c>
      <c r="C5623" s="2013">
        <f t="shared" ref="C5623:H5623" si="621">C$5002+C623</f>
        <v>674</v>
      </c>
      <c r="D5623" s="2013">
        <f t="shared" si="621"/>
        <v>1349</v>
      </c>
      <c r="E5623" s="2013">
        <f t="shared" si="621"/>
        <v>899</v>
      </c>
      <c r="F5623" s="2013">
        <f t="shared" si="621"/>
        <v>899</v>
      </c>
      <c r="G5623" s="2013">
        <f t="shared" si="621"/>
        <v>900</v>
      </c>
      <c r="H5623" s="2013">
        <f t="shared" si="621"/>
        <v>900</v>
      </c>
    </row>
    <row r="5624">
      <c r="B5624" s="2013">
        <v>5622.0</v>
      </c>
      <c r="C5624" s="2013">
        <f t="shared" ref="C5624:H5624" si="622">C$5002+C624</f>
        <v>675</v>
      </c>
      <c r="D5624" s="2013">
        <f t="shared" si="622"/>
        <v>1349</v>
      </c>
      <c r="E5624" s="2013">
        <f t="shared" si="622"/>
        <v>899</v>
      </c>
      <c r="F5624" s="2013">
        <f t="shared" si="622"/>
        <v>899</v>
      </c>
      <c r="G5624" s="2013">
        <f t="shared" si="622"/>
        <v>900</v>
      </c>
      <c r="H5624" s="2013">
        <f t="shared" si="622"/>
        <v>900</v>
      </c>
    </row>
    <row r="5625">
      <c r="B5625" s="2013">
        <v>5623.0</v>
      </c>
      <c r="C5625" s="2013">
        <f t="shared" ref="C5625:H5625" si="623">C$5002+C625</f>
        <v>674</v>
      </c>
      <c r="D5625" s="2013">
        <f t="shared" si="623"/>
        <v>1349</v>
      </c>
      <c r="E5625" s="2013">
        <f t="shared" si="623"/>
        <v>900</v>
      </c>
      <c r="F5625" s="2013">
        <f t="shared" si="623"/>
        <v>900</v>
      </c>
      <c r="G5625" s="2013">
        <f t="shared" si="623"/>
        <v>900</v>
      </c>
      <c r="H5625" s="2013">
        <f t="shared" si="623"/>
        <v>900</v>
      </c>
    </row>
    <row r="5626">
      <c r="B5626" s="2013">
        <v>5624.0</v>
      </c>
      <c r="C5626" s="2013">
        <f t="shared" ref="C5626:H5626" si="624">C$5002+C626</f>
        <v>675</v>
      </c>
      <c r="D5626" s="2013">
        <f t="shared" si="624"/>
        <v>1349</v>
      </c>
      <c r="E5626" s="2013">
        <f t="shared" si="624"/>
        <v>900</v>
      </c>
      <c r="F5626" s="2013">
        <f t="shared" si="624"/>
        <v>900</v>
      </c>
      <c r="G5626" s="2013">
        <f t="shared" si="624"/>
        <v>900</v>
      </c>
      <c r="H5626" s="2013">
        <f t="shared" si="624"/>
        <v>900</v>
      </c>
    </row>
    <row r="5627">
      <c r="B5627" s="2013">
        <v>5625.0</v>
      </c>
      <c r="C5627" s="2013">
        <f t="shared" ref="C5627:H5627" si="625">C$5002+C627</f>
        <v>675</v>
      </c>
      <c r="D5627" s="2013">
        <f t="shared" si="625"/>
        <v>1350</v>
      </c>
      <c r="E5627" s="2013">
        <f t="shared" si="625"/>
        <v>900</v>
      </c>
      <c r="F5627" s="2013">
        <f t="shared" si="625"/>
        <v>900</v>
      </c>
      <c r="G5627" s="2013">
        <f t="shared" si="625"/>
        <v>900</v>
      </c>
      <c r="H5627" s="2013">
        <f t="shared" si="625"/>
        <v>900</v>
      </c>
    </row>
    <row r="5628">
      <c r="B5628" s="2013">
        <v>5626.0</v>
      </c>
      <c r="C5628" s="2013">
        <f t="shared" ref="C5628:H5628" si="626">C$5002+C628</f>
        <v>675</v>
      </c>
      <c r="D5628" s="2013">
        <f t="shared" si="626"/>
        <v>1351</v>
      </c>
      <c r="E5628" s="2013">
        <f t="shared" si="626"/>
        <v>900</v>
      </c>
      <c r="F5628" s="2013">
        <f t="shared" si="626"/>
        <v>900</v>
      </c>
      <c r="G5628" s="2013">
        <f t="shared" si="626"/>
        <v>900</v>
      </c>
      <c r="H5628" s="2013">
        <f t="shared" si="626"/>
        <v>900</v>
      </c>
    </row>
    <row r="5629">
      <c r="B5629" s="2013">
        <v>5627.0</v>
      </c>
      <c r="C5629" s="2013">
        <f t="shared" ref="C5629:H5629" si="627">C$5002+C629</f>
        <v>676</v>
      </c>
      <c r="D5629" s="2013">
        <f t="shared" si="627"/>
        <v>1351</v>
      </c>
      <c r="E5629" s="2013">
        <f t="shared" si="627"/>
        <v>900</v>
      </c>
      <c r="F5629" s="2013">
        <f t="shared" si="627"/>
        <v>900</v>
      </c>
      <c r="G5629" s="2013">
        <f t="shared" si="627"/>
        <v>900</v>
      </c>
      <c r="H5629" s="2013">
        <f t="shared" si="627"/>
        <v>900</v>
      </c>
    </row>
    <row r="5630">
      <c r="B5630" s="2013">
        <v>5628.0</v>
      </c>
      <c r="C5630" s="2013">
        <f t="shared" ref="C5630:H5630" si="628">C$5002+C630</f>
        <v>675</v>
      </c>
      <c r="D5630" s="2013">
        <f t="shared" si="628"/>
        <v>1351</v>
      </c>
      <c r="E5630" s="2013">
        <f t="shared" si="628"/>
        <v>900</v>
      </c>
      <c r="F5630" s="2013">
        <f t="shared" si="628"/>
        <v>900</v>
      </c>
      <c r="G5630" s="2013">
        <f t="shared" si="628"/>
        <v>901</v>
      </c>
      <c r="H5630" s="2013">
        <f t="shared" si="628"/>
        <v>901</v>
      </c>
    </row>
    <row r="5631">
      <c r="B5631" s="2013">
        <v>5629.0</v>
      </c>
      <c r="C5631" s="2013">
        <f t="shared" ref="C5631:H5631" si="629">C$5002+C631</f>
        <v>676</v>
      </c>
      <c r="D5631" s="2013">
        <f t="shared" si="629"/>
        <v>1351</v>
      </c>
      <c r="E5631" s="2013">
        <f t="shared" si="629"/>
        <v>900</v>
      </c>
      <c r="F5631" s="2013">
        <f t="shared" si="629"/>
        <v>900</v>
      </c>
      <c r="G5631" s="2013">
        <f t="shared" si="629"/>
        <v>901</v>
      </c>
      <c r="H5631" s="2013">
        <f t="shared" si="629"/>
        <v>901</v>
      </c>
    </row>
    <row r="5632">
      <c r="B5632" s="2013">
        <v>5630.0</v>
      </c>
      <c r="C5632" s="2013">
        <f t="shared" ref="C5632:H5632" si="630">C$5002+C632</f>
        <v>675</v>
      </c>
      <c r="D5632" s="2013">
        <f t="shared" si="630"/>
        <v>1351</v>
      </c>
      <c r="E5632" s="2013">
        <f t="shared" si="630"/>
        <v>901</v>
      </c>
      <c r="F5632" s="2013">
        <f t="shared" si="630"/>
        <v>901</v>
      </c>
      <c r="G5632" s="2013">
        <f t="shared" si="630"/>
        <v>901</v>
      </c>
      <c r="H5632" s="2013">
        <f t="shared" si="630"/>
        <v>901</v>
      </c>
    </row>
    <row r="5633">
      <c r="B5633" s="2013">
        <v>5631.0</v>
      </c>
      <c r="C5633" s="2013">
        <f t="shared" ref="C5633:H5633" si="631">C$5002+C633</f>
        <v>676</v>
      </c>
      <c r="D5633" s="2013">
        <f t="shared" si="631"/>
        <v>1351</v>
      </c>
      <c r="E5633" s="2013">
        <f t="shared" si="631"/>
        <v>901</v>
      </c>
      <c r="F5633" s="2013">
        <f t="shared" si="631"/>
        <v>901</v>
      </c>
      <c r="G5633" s="2013">
        <f t="shared" si="631"/>
        <v>901</v>
      </c>
      <c r="H5633" s="2013">
        <f t="shared" si="631"/>
        <v>901</v>
      </c>
    </row>
    <row r="5634">
      <c r="B5634" s="2013">
        <v>5632.0</v>
      </c>
      <c r="C5634" s="2013">
        <f t="shared" ref="C5634:H5634" si="632">C$5002+C634</f>
        <v>676</v>
      </c>
      <c r="D5634" s="2013">
        <f t="shared" si="632"/>
        <v>1352</v>
      </c>
      <c r="E5634" s="2013">
        <f t="shared" si="632"/>
        <v>901</v>
      </c>
      <c r="F5634" s="2013">
        <f t="shared" si="632"/>
        <v>901</v>
      </c>
      <c r="G5634" s="2013">
        <f t="shared" si="632"/>
        <v>901</v>
      </c>
      <c r="H5634" s="2013">
        <f t="shared" si="632"/>
        <v>901</v>
      </c>
    </row>
    <row r="5635">
      <c r="B5635" s="2013">
        <v>5633.0</v>
      </c>
      <c r="C5635" s="2013">
        <f t="shared" ref="C5635:H5635" si="633">C$5002+C635</f>
        <v>676</v>
      </c>
      <c r="D5635" s="2013">
        <f t="shared" si="633"/>
        <v>1351</v>
      </c>
      <c r="E5635" s="2013">
        <f t="shared" si="633"/>
        <v>901</v>
      </c>
      <c r="F5635" s="2013">
        <f t="shared" si="633"/>
        <v>901</v>
      </c>
      <c r="G5635" s="2013">
        <f t="shared" si="633"/>
        <v>902</v>
      </c>
      <c r="H5635" s="2013">
        <f t="shared" si="633"/>
        <v>902</v>
      </c>
    </row>
    <row r="5636">
      <c r="B5636" s="2013">
        <v>5634.0</v>
      </c>
      <c r="C5636" s="2013">
        <f t="shared" ref="C5636:H5636" si="634">C$5002+C636</f>
        <v>676</v>
      </c>
      <c r="D5636" s="2013">
        <f t="shared" si="634"/>
        <v>1352</v>
      </c>
      <c r="E5636" s="2013">
        <f t="shared" si="634"/>
        <v>901</v>
      </c>
      <c r="F5636" s="2013">
        <f t="shared" si="634"/>
        <v>901</v>
      </c>
      <c r="G5636" s="2013">
        <f t="shared" si="634"/>
        <v>902</v>
      </c>
      <c r="H5636" s="2013">
        <f t="shared" si="634"/>
        <v>902</v>
      </c>
    </row>
    <row r="5637">
      <c r="B5637" s="2013">
        <v>5635.0</v>
      </c>
      <c r="C5637" s="2013">
        <f t="shared" ref="C5637:H5637" si="635">C$5002+C637</f>
        <v>676</v>
      </c>
      <c r="D5637" s="2013">
        <f t="shared" si="635"/>
        <v>1353</v>
      </c>
      <c r="E5637" s="2013">
        <f t="shared" si="635"/>
        <v>901</v>
      </c>
      <c r="F5637" s="2013">
        <f t="shared" si="635"/>
        <v>901</v>
      </c>
      <c r="G5637" s="2013">
        <f t="shared" si="635"/>
        <v>902</v>
      </c>
      <c r="H5637" s="2013">
        <f t="shared" si="635"/>
        <v>902</v>
      </c>
    </row>
    <row r="5638">
      <c r="B5638" s="2013">
        <v>5636.0</v>
      </c>
      <c r="C5638" s="2013">
        <f t="shared" ref="C5638:H5638" si="636">C$5002+C638</f>
        <v>676</v>
      </c>
      <c r="D5638" s="2013">
        <f t="shared" si="636"/>
        <v>1352</v>
      </c>
      <c r="E5638" s="2013">
        <f t="shared" si="636"/>
        <v>902</v>
      </c>
      <c r="F5638" s="2013">
        <f t="shared" si="636"/>
        <v>902</v>
      </c>
      <c r="G5638" s="2013">
        <f t="shared" si="636"/>
        <v>902</v>
      </c>
      <c r="H5638" s="2013">
        <f t="shared" si="636"/>
        <v>902</v>
      </c>
    </row>
    <row r="5639">
      <c r="B5639" s="2013">
        <v>5637.0</v>
      </c>
      <c r="C5639" s="2013">
        <f t="shared" ref="C5639:H5639" si="637">C$5002+C639</f>
        <v>676</v>
      </c>
      <c r="D5639" s="2013">
        <f t="shared" si="637"/>
        <v>1353</v>
      </c>
      <c r="E5639" s="2013">
        <f t="shared" si="637"/>
        <v>902</v>
      </c>
      <c r="F5639" s="2013">
        <f t="shared" si="637"/>
        <v>902</v>
      </c>
      <c r="G5639" s="2013">
        <f t="shared" si="637"/>
        <v>902</v>
      </c>
      <c r="H5639" s="2013">
        <f t="shared" si="637"/>
        <v>902</v>
      </c>
    </row>
    <row r="5640">
      <c r="B5640" s="2013">
        <v>5638.0</v>
      </c>
      <c r="C5640" s="2013">
        <f t="shared" ref="C5640:H5640" si="638">C$5002+C640</f>
        <v>677</v>
      </c>
      <c r="D5640" s="2013">
        <f t="shared" si="638"/>
        <v>1353</v>
      </c>
      <c r="E5640" s="2013">
        <f t="shared" si="638"/>
        <v>902</v>
      </c>
      <c r="F5640" s="2013">
        <f t="shared" si="638"/>
        <v>902</v>
      </c>
      <c r="G5640" s="2013">
        <f t="shared" si="638"/>
        <v>902</v>
      </c>
      <c r="H5640" s="2013">
        <f t="shared" si="638"/>
        <v>902</v>
      </c>
    </row>
    <row r="5641">
      <c r="B5641" s="2013">
        <v>5639.0</v>
      </c>
      <c r="C5641" s="2013">
        <f t="shared" ref="C5641:H5641" si="639">C$5002+C641</f>
        <v>677</v>
      </c>
      <c r="D5641" s="2013">
        <f t="shared" si="639"/>
        <v>1354</v>
      </c>
      <c r="E5641" s="2013">
        <f t="shared" si="639"/>
        <v>902</v>
      </c>
      <c r="F5641" s="2013">
        <f t="shared" si="639"/>
        <v>902</v>
      </c>
      <c r="G5641" s="2013">
        <f t="shared" si="639"/>
        <v>902</v>
      </c>
      <c r="H5641" s="2013">
        <f t="shared" si="639"/>
        <v>902</v>
      </c>
    </row>
    <row r="5642">
      <c r="B5642" s="2013">
        <v>5640.0</v>
      </c>
      <c r="C5642" s="2013">
        <f t="shared" ref="C5642:H5642" si="640">C$5002+C642</f>
        <v>677</v>
      </c>
      <c r="D5642" s="2013">
        <f t="shared" si="640"/>
        <v>1353</v>
      </c>
      <c r="E5642" s="2013">
        <f t="shared" si="640"/>
        <v>902</v>
      </c>
      <c r="F5642" s="2013">
        <f t="shared" si="640"/>
        <v>902</v>
      </c>
      <c r="G5642" s="2013">
        <f t="shared" si="640"/>
        <v>903</v>
      </c>
      <c r="H5642" s="2013">
        <f t="shared" si="640"/>
        <v>903</v>
      </c>
    </row>
    <row r="5643">
      <c r="B5643" s="2013">
        <v>5641.0</v>
      </c>
      <c r="C5643" s="2013">
        <f t="shared" ref="C5643:H5643" si="641">C$5002+C643</f>
        <v>677</v>
      </c>
      <c r="D5643" s="2013">
        <f t="shared" si="641"/>
        <v>1354</v>
      </c>
      <c r="E5643" s="2013">
        <f t="shared" si="641"/>
        <v>902</v>
      </c>
      <c r="F5643" s="2013">
        <f t="shared" si="641"/>
        <v>902</v>
      </c>
      <c r="G5643" s="2013">
        <f t="shared" si="641"/>
        <v>903</v>
      </c>
      <c r="H5643" s="2013">
        <f t="shared" si="641"/>
        <v>903</v>
      </c>
    </row>
    <row r="5644">
      <c r="B5644" s="2013">
        <v>5642.0</v>
      </c>
      <c r="C5644" s="2013">
        <f t="shared" ref="C5644:H5644" si="642">C$5002+C644</f>
        <v>677</v>
      </c>
      <c r="D5644" s="2013">
        <f t="shared" si="642"/>
        <v>1355</v>
      </c>
      <c r="E5644" s="2013">
        <f t="shared" si="642"/>
        <v>902</v>
      </c>
      <c r="F5644" s="2013">
        <f t="shared" si="642"/>
        <v>902</v>
      </c>
      <c r="G5644" s="2013">
        <f t="shared" si="642"/>
        <v>903</v>
      </c>
      <c r="H5644" s="2013">
        <f t="shared" si="642"/>
        <v>903</v>
      </c>
    </row>
    <row r="5645">
      <c r="B5645" s="2013">
        <v>5643.0</v>
      </c>
      <c r="C5645" s="2013">
        <f t="shared" ref="C5645:H5645" si="643">C$5002+C645</f>
        <v>677</v>
      </c>
      <c r="D5645" s="2013">
        <f t="shared" si="643"/>
        <v>1354</v>
      </c>
      <c r="E5645" s="2013">
        <f t="shared" si="643"/>
        <v>903</v>
      </c>
      <c r="F5645" s="2013">
        <f t="shared" si="643"/>
        <v>903</v>
      </c>
      <c r="G5645" s="2013">
        <f t="shared" si="643"/>
        <v>903</v>
      </c>
      <c r="H5645" s="2013">
        <f t="shared" si="643"/>
        <v>903</v>
      </c>
    </row>
    <row r="5646">
      <c r="B5646" s="2013">
        <v>5644.0</v>
      </c>
      <c r="C5646" s="2013">
        <f t="shared" ref="C5646:H5646" si="644">C$5002+C646</f>
        <v>677</v>
      </c>
      <c r="D5646" s="2013">
        <f t="shared" si="644"/>
        <v>1355</v>
      </c>
      <c r="E5646" s="2013">
        <f t="shared" si="644"/>
        <v>903</v>
      </c>
      <c r="F5646" s="2013">
        <f t="shared" si="644"/>
        <v>903</v>
      </c>
      <c r="G5646" s="2013">
        <f t="shared" si="644"/>
        <v>903</v>
      </c>
      <c r="H5646" s="2013">
        <f t="shared" si="644"/>
        <v>903</v>
      </c>
    </row>
    <row r="5647">
      <c r="B5647" s="2013">
        <v>5645.0</v>
      </c>
      <c r="C5647" s="2013">
        <f t="shared" ref="C5647:H5647" si="645">C$5002+C647</f>
        <v>678</v>
      </c>
      <c r="D5647" s="2013">
        <f t="shared" si="645"/>
        <v>1355</v>
      </c>
      <c r="E5647" s="2013">
        <f t="shared" si="645"/>
        <v>903</v>
      </c>
      <c r="F5647" s="2013">
        <f t="shared" si="645"/>
        <v>903</v>
      </c>
      <c r="G5647" s="2013">
        <f t="shared" si="645"/>
        <v>903</v>
      </c>
      <c r="H5647" s="2013">
        <f t="shared" si="645"/>
        <v>903</v>
      </c>
    </row>
    <row r="5648">
      <c r="B5648" s="2013">
        <v>5646.0</v>
      </c>
      <c r="C5648" s="2013">
        <f t="shared" ref="C5648:H5648" si="646">C$5002+C648</f>
        <v>677</v>
      </c>
      <c r="D5648" s="2013">
        <f t="shared" si="646"/>
        <v>1355</v>
      </c>
      <c r="E5648" s="2013">
        <f t="shared" si="646"/>
        <v>903</v>
      </c>
      <c r="F5648" s="2013">
        <f t="shared" si="646"/>
        <v>903</v>
      </c>
      <c r="G5648" s="2013">
        <f t="shared" si="646"/>
        <v>904</v>
      </c>
      <c r="H5648" s="2013">
        <f t="shared" si="646"/>
        <v>904</v>
      </c>
    </row>
    <row r="5649">
      <c r="B5649" s="2013">
        <v>5647.0</v>
      </c>
      <c r="C5649" s="2013">
        <f t="shared" ref="C5649:H5649" si="647">C$5002+C649</f>
        <v>678</v>
      </c>
      <c r="D5649" s="2013">
        <f t="shared" si="647"/>
        <v>1355</v>
      </c>
      <c r="E5649" s="2013">
        <f t="shared" si="647"/>
        <v>903</v>
      </c>
      <c r="F5649" s="2013">
        <f t="shared" si="647"/>
        <v>903</v>
      </c>
      <c r="G5649" s="2013">
        <f t="shared" si="647"/>
        <v>904</v>
      </c>
      <c r="H5649" s="2013">
        <f t="shared" si="647"/>
        <v>904</v>
      </c>
    </row>
    <row r="5650">
      <c r="B5650" s="2013">
        <v>5648.0</v>
      </c>
      <c r="C5650" s="2013">
        <f t="shared" ref="C5650:H5650" si="648">C$5002+C650</f>
        <v>677</v>
      </c>
      <c r="D5650" s="2013">
        <f t="shared" si="648"/>
        <v>1355</v>
      </c>
      <c r="E5650" s="2013">
        <f t="shared" si="648"/>
        <v>904</v>
      </c>
      <c r="F5650" s="2013">
        <f t="shared" si="648"/>
        <v>904</v>
      </c>
      <c r="G5650" s="2013">
        <f t="shared" si="648"/>
        <v>904</v>
      </c>
      <c r="H5650" s="2013">
        <f t="shared" si="648"/>
        <v>904</v>
      </c>
    </row>
    <row r="5651">
      <c r="B5651" s="2013">
        <v>5649.0</v>
      </c>
      <c r="C5651" s="2013">
        <f t="shared" ref="C5651:H5651" si="649">C$5002+C651</f>
        <v>678</v>
      </c>
      <c r="D5651" s="2013">
        <f t="shared" si="649"/>
        <v>1355</v>
      </c>
      <c r="E5651" s="2013">
        <f t="shared" si="649"/>
        <v>904</v>
      </c>
      <c r="F5651" s="2013">
        <f t="shared" si="649"/>
        <v>904</v>
      </c>
      <c r="G5651" s="2013">
        <f t="shared" si="649"/>
        <v>904</v>
      </c>
      <c r="H5651" s="2013">
        <f t="shared" si="649"/>
        <v>904</v>
      </c>
    </row>
    <row r="5652">
      <c r="B5652" s="2013">
        <v>5650.0</v>
      </c>
      <c r="C5652" s="2013">
        <f t="shared" ref="C5652:H5652" si="650">C$5002+C652</f>
        <v>678</v>
      </c>
      <c r="D5652" s="2013">
        <f t="shared" si="650"/>
        <v>1356</v>
      </c>
      <c r="E5652" s="2013">
        <f t="shared" si="650"/>
        <v>904</v>
      </c>
      <c r="F5652" s="2013">
        <f t="shared" si="650"/>
        <v>904</v>
      </c>
      <c r="G5652" s="2013">
        <f t="shared" si="650"/>
        <v>904</v>
      </c>
      <c r="H5652" s="2013">
        <f t="shared" si="650"/>
        <v>904</v>
      </c>
    </row>
    <row r="5653">
      <c r="B5653" s="2013">
        <v>5651.0</v>
      </c>
      <c r="C5653" s="2013">
        <f t="shared" ref="C5653:H5653" si="651">C$5002+C653</f>
        <v>678</v>
      </c>
      <c r="D5653" s="2013">
        <f t="shared" si="651"/>
        <v>1357</v>
      </c>
      <c r="E5653" s="2013">
        <f t="shared" si="651"/>
        <v>904</v>
      </c>
      <c r="F5653" s="2013">
        <f t="shared" si="651"/>
        <v>904</v>
      </c>
      <c r="G5653" s="2013">
        <f t="shared" si="651"/>
        <v>904</v>
      </c>
      <c r="H5653" s="2013">
        <f t="shared" si="651"/>
        <v>904</v>
      </c>
    </row>
    <row r="5654">
      <c r="B5654" s="2013">
        <v>5652.0</v>
      </c>
      <c r="C5654" s="2013">
        <f t="shared" ref="C5654:H5654" si="652">C$5002+C654</f>
        <v>679</v>
      </c>
      <c r="D5654" s="2013">
        <f t="shared" si="652"/>
        <v>1357</v>
      </c>
      <c r="E5654" s="2013">
        <f t="shared" si="652"/>
        <v>904</v>
      </c>
      <c r="F5654" s="2013">
        <f t="shared" si="652"/>
        <v>904</v>
      </c>
      <c r="G5654" s="2013">
        <f t="shared" si="652"/>
        <v>904</v>
      </c>
      <c r="H5654" s="2013">
        <f t="shared" si="652"/>
        <v>904</v>
      </c>
    </row>
    <row r="5655">
      <c r="B5655" s="2013">
        <v>5653.0</v>
      </c>
      <c r="C5655" s="2013">
        <f t="shared" ref="C5655:H5655" si="653">C$5002+C655</f>
        <v>678</v>
      </c>
      <c r="D5655" s="2013">
        <f t="shared" si="653"/>
        <v>1357</v>
      </c>
      <c r="E5655" s="2013">
        <f t="shared" si="653"/>
        <v>904</v>
      </c>
      <c r="F5655" s="2013">
        <f t="shared" si="653"/>
        <v>904</v>
      </c>
      <c r="G5655" s="2013">
        <f t="shared" si="653"/>
        <v>905</v>
      </c>
      <c r="H5655" s="2013">
        <f t="shared" si="653"/>
        <v>905</v>
      </c>
    </row>
    <row r="5656">
      <c r="B5656" s="2013">
        <v>5654.0</v>
      </c>
      <c r="C5656" s="2013">
        <f t="shared" ref="C5656:H5656" si="654">C$5002+C656</f>
        <v>679</v>
      </c>
      <c r="D5656" s="2013">
        <f t="shared" si="654"/>
        <v>1357</v>
      </c>
      <c r="E5656" s="2013">
        <f t="shared" si="654"/>
        <v>904</v>
      </c>
      <c r="F5656" s="2013">
        <f t="shared" si="654"/>
        <v>904</v>
      </c>
      <c r="G5656" s="2013">
        <f t="shared" si="654"/>
        <v>905</v>
      </c>
      <c r="H5656" s="2013">
        <f t="shared" si="654"/>
        <v>905</v>
      </c>
    </row>
    <row r="5657">
      <c r="B5657" s="2013">
        <v>5655.0</v>
      </c>
      <c r="C5657" s="2013">
        <f t="shared" ref="C5657:H5657" si="655">C$5002+C657</f>
        <v>678</v>
      </c>
      <c r="D5657" s="2013">
        <f t="shared" si="655"/>
        <v>1357</v>
      </c>
      <c r="E5657" s="2013">
        <f t="shared" si="655"/>
        <v>905</v>
      </c>
      <c r="F5657" s="2013">
        <f t="shared" si="655"/>
        <v>905</v>
      </c>
      <c r="G5657" s="2013">
        <f t="shared" si="655"/>
        <v>905</v>
      </c>
      <c r="H5657" s="2013">
        <f t="shared" si="655"/>
        <v>905</v>
      </c>
    </row>
    <row r="5658">
      <c r="B5658" s="2013">
        <v>5656.0</v>
      </c>
      <c r="C5658" s="2013">
        <f t="shared" ref="C5658:H5658" si="656">C$5002+C658</f>
        <v>679</v>
      </c>
      <c r="D5658" s="2013">
        <f t="shared" si="656"/>
        <v>1357</v>
      </c>
      <c r="E5658" s="2013">
        <f t="shared" si="656"/>
        <v>905</v>
      </c>
      <c r="F5658" s="2013">
        <f t="shared" si="656"/>
        <v>905</v>
      </c>
      <c r="G5658" s="2013">
        <f t="shared" si="656"/>
        <v>905</v>
      </c>
      <c r="H5658" s="2013">
        <f t="shared" si="656"/>
        <v>905</v>
      </c>
    </row>
    <row r="5659">
      <c r="B5659" s="2013">
        <v>5657.0</v>
      </c>
      <c r="C5659" s="2013">
        <f t="shared" ref="C5659:H5659" si="657">C$5002+C659</f>
        <v>679</v>
      </c>
      <c r="D5659" s="2013">
        <f t="shared" si="657"/>
        <v>1358</v>
      </c>
      <c r="E5659" s="2013">
        <f t="shared" si="657"/>
        <v>905</v>
      </c>
      <c r="F5659" s="2013">
        <f t="shared" si="657"/>
        <v>905</v>
      </c>
      <c r="G5659" s="2013">
        <f t="shared" si="657"/>
        <v>905</v>
      </c>
      <c r="H5659" s="2013">
        <f t="shared" si="657"/>
        <v>905</v>
      </c>
    </row>
    <row r="5660">
      <c r="B5660" s="2013">
        <v>5658.0</v>
      </c>
      <c r="C5660" s="2013">
        <f t="shared" ref="C5660:H5660" si="658">C$5002+C660</f>
        <v>679</v>
      </c>
      <c r="D5660" s="2013">
        <f t="shared" si="658"/>
        <v>1357</v>
      </c>
      <c r="E5660" s="2013">
        <f t="shared" si="658"/>
        <v>905</v>
      </c>
      <c r="F5660" s="2013">
        <f t="shared" si="658"/>
        <v>905</v>
      </c>
      <c r="G5660" s="2013">
        <f t="shared" si="658"/>
        <v>906</v>
      </c>
      <c r="H5660" s="2013">
        <f t="shared" si="658"/>
        <v>906</v>
      </c>
    </row>
    <row r="5661">
      <c r="B5661" s="2013">
        <v>5659.0</v>
      </c>
      <c r="C5661" s="2013">
        <f t="shared" ref="C5661:H5661" si="659">C$5002+C661</f>
        <v>679</v>
      </c>
      <c r="D5661" s="2013">
        <f t="shared" si="659"/>
        <v>1358</v>
      </c>
      <c r="E5661" s="2013">
        <f t="shared" si="659"/>
        <v>905</v>
      </c>
      <c r="F5661" s="2013">
        <f t="shared" si="659"/>
        <v>905</v>
      </c>
      <c r="G5661" s="2013">
        <f t="shared" si="659"/>
        <v>906</v>
      </c>
      <c r="H5661" s="2013">
        <f t="shared" si="659"/>
        <v>906</v>
      </c>
    </row>
    <row r="5662">
      <c r="B5662" s="2013">
        <v>5660.0</v>
      </c>
      <c r="C5662" s="2013">
        <f t="shared" ref="C5662:H5662" si="660">C$5002+C662</f>
        <v>679</v>
      </c>
      <c r="D5662" s="2013">
        <f t="shared" si="660"/>
        <v>1359</v>
      </c>
      <c r="E5662" s="2013">
        <f t="shared" si="660"/>
        <v>905</v>
      </c>
      <c r="F5662" s="2013">
        <f t="shared" si="660"/>
        <v>905</v>
      </c>
      <c r="G5662" s="2013">
        <f t="shared" si="660"/>
        <v>906</v>
      </c>
      <c r="H5662" s="2013">
        <f t="shared" si="660"/>
        <v>906</v>
      </c>
    </row>
    <row r="5663">
      <c r="B5663" s="2013">
        <v>5661.0</v>
      </c>
      <c r="C5663" s="2013">
        <f t="shared" ref="C5663:H5663" si="661">C$5002+C663</f>
        <v>679</v>
      </c>
      <c r="D5663" s="2013">
        <f t="shared" si="661"/>
        <v>1358</v>
      </c>
      <c r="E5663" s="2013">
        <f t="shared" si="661"/>
        <v>906</v>
      </c>
      <c r="F5663" s="2013">
        <f t="shared" si="661"/>
        <v>906</v>
      </c>
      <c r="G5663" s="2013">
        <f t="shared" si="661"/>
        <v>906</v>
      </c>
      <c r="H5663" s="2013">
        <f t="shared" si="661"/>
        <v>906</v>
      </c>
    </row>
    <row r="5664">
      <c r="B5664" s="2013">
        <v>5662.0</v>
      </c>
      <c r="C5664" s="2013">
        <f t="shared" ref="C5664:H5664" si="662">C$5002+C664</f>
        <v>679</v>
      </c>
      <c r="D5664" s="2013">
        <f t="shared" si="662"/>
        <v>1359</v>
      </c>
      <c r="E5664" s="2013">
        <f t="shared" si="662"/>
        <v>906</v>
      </c>
      <c r="F5664" s="2013">
        <f t="shared" si="662"/>
        <v>906</v>
      </c>
      <c r="G5664" s="2013">
        <f t="shared" si="662"/>
        <v>906</v>
      </c>
      <c r="H5664" s="2013">
        <f t="shared" si="662"/>
        <v>906</v>
      </c>
    </row>
    <row r="5665">
      <c r="B5665" s="2013">
        <v>5663.0</v>
      </c>
      <c r="C5665" s="2013">
        <f t="shared" ref="C5665:H5665" si="663">C$5002+C665</f>
        <v>680</v>
      </c>
      <c r="D5665" s="2013">
        <f t="shared" si="663"/>
        <v>1359</v>
      </c>
      <c r="E5665" s="2013">
        <f t="shared" si="663"/>
        <v>906</v>
      </c>
      <c r="F5665" s="2013">
        <f t="shared" si="663"/>
        <v>906</v>
      </c>
      <c r="G5665" s="2013">
        <f t="shared" si="663"/>
        <v>906</v>
      </c>
      <c r="H5665" s="2013">
        <f t="shared" si="663"/>
        <v>906</v>
      </c>
    </row>
    <row r="5666">
      <c r="B5666" s="2013">
        <v>5664.0</v>
      </c>
      <c r="C5666" s="2013">
        <f t="shared" ref="C5666:H5666" si="664">C$5002+C666</f>
        <v>680</v>
      </c>
      <c r="D5666" s="2013">
        <f t="shared" si="664"/>
        <v>1360</v>
      </c>
      <c r="E5666" s="2013">
        <f t="shared" si="664"/>
        <v>906</v>
      </c>
      <c r="F5666" s="2013">
        <f t="shared" si="664"/>
        <v>906</v>
      </c>
      <c r="G5666" s="2013">
        <f t="shared" si="664"/>
        <v>906</v>
      </c>
      <c r="H5666" s="2013">
        <f t="shared" si="664"/>
        <v>906</v>
      </c>
    </row>
    <row r="5667">
      <c r="B5667" s="2013">
        <v>5665.0</v>
      </c>
      <c r="C5667" s="2013">
        <f t="shared" ref="C5667:H5667" si="665">C$5002+C667</f>
        <v>680</v>
      </c>
      <c r="D5667" s="2013">
        <f t="shared" si="665"/>
        <v>1359</v>
      </c>
      <c r="E5667" s="2013">
        <f t="shared" si="665"/>
        <v>906</v>
      </c>
      <c r="F5667" s="2013">
        <f t="shared" si="665"/>
        <v>906</v>
      </c>
      <c r="G5667" s="2013">
        <f t="shared" si="665"/>
        <v>907</v>
      </c>
      <c r="H5667" s="2013">
        <f t="shared" si="665"/>
        <v>907</v>
      </c>
    </row>
    <row r="5668">
      <c r="B5668" s="2013">
        <v>5666.0</v>
      </c>
      <c r="C5668" s="2013">
        <f t="shared" ref="C5668:H5668" si="666">C$5002+C668</f>
        <v>680</v>
      </c>
      <c r="D5668" s="2013">
        <f t="shared" si="666"/>
        <v>1360</v>
      </c>
      <c r="E5668" s="2013">
        <f t="shared" si="666"/>
        <v>906</v>
      </c>
      <c r="F5668" s="2013">
        <f t="shared" si="666"/>
        <v>906</v>
      </c>
      <c r="G5668" s="2013">
        <f t="shared" si="666"/>
        <v>907</v>
      </c>
      <c r="H5668" s="2013">
        <f t="shared" si="666"/>
        <v>907</v>
      </c>
    </row>
    <row r="5669">
      <c r="B5669" s="2013">
        <v>5667.0</v>
      </c>
      <c r="C5669" s="2013">
        <f t="shared" ref="C5669:H5669" si="667">C$5002+C669</f>
        <v>680</v>
      </c>
      <c r="D5669" s="2013">
        <f t="shared" si="667"/>
        <v>1361</v>
      </c>
      <c r="E5669" s="2013">
        <f t="shared" si="667"/>
        <v>906</v>
      </c>
      <c r="F5669" s="2013">
        <f t="shared" si="667"/>
        <v>906</v>
      </c>
      <c r="G5669" s="2013">
        <f t="shared" si="667"/>
        <v>907</v>
      </c>
      <c r="H5669" s="2013">
        <f t="shared" si="667"/>
        <v>907</v>
      </c>
    </row>
    <row r="5670">
      <c r="B5670" s="2013">
        <v>5668.0</v>
      </c>
      <c r="C5670" s="2013">
        <f t="shared" ref="C5670:H5670" si="668">C$5002+C670</f>
        <v>680</v>
      </c>
      <c r="D5670" s="2013">
        <f t="shared" si="668"/>
        <v>1360</v>
      </c>
      <c r="E5670" s="2013">
        <f t="shared" si="668"/>
        <v>907</v>
      </c>
      <c r="F5670" s="2013">
        <f t="shared" si="668"/>
        <v>907</v>
      </c>
      <c r="G5670" s="2013">
        <f t="shared" si="668"/>
        <v>907</v>
      </c>
      <c r="H5670" s="2013">
        <f t="shared" si="668"/>
        <v>907</v>
      </c>
    </row>
    <row r="5671">
      <c r="B5671" s="2013">
        <v>5669.0</v>
      </c>
      <c r="C5671" s="2013">
        <f t="shared" ref="C5671:H5671" si="669">C$5002+C671</f>
        <v>680</v>
      </c>
      <c r="D5671" s="2013">
        <f t="shared" si="669"/>
        <v>1361</v>
      </c>
      <c r="E5671" s="2013">
        <f t="shared" si="669"/>
        <v>907</v>
      </c>
      <c r="F5671" s="2013">
        <f t="shared" si="669"/>
        <v>907</v>
      </c>
      <c r="G5671" s="2013">
        <f t="shared" si="669"/>
        <v>907</v>
      </c>
      <c r="H5671" s="2013">
        <f t="shared" si="669"/>
        <v>907</v>
      </c>
    </row>
    <row r="5672">
      <c r="B5672" s="2013">
        <v>5670.0</v>
      </c>
      <c r="C5672" s="2013">
        <f t="shared" ref="C5672:H5672" si="670">C$5002+C672</f>
        <v>681</v>
      </c>
      <c r="D5672" s="2013">
        <f t="shared" si="670"/>
        <v>1361</v>
      </c>
      <c r="E5672" s="2013">
        <f t="shared" si="670"/>
        <v>907</v>
      </c>
      <c r="F5672" s="2013">
        <f t="shared" si="670"/>
        <v>907</v>
      </c>
      <c r="G5672" s="2013">
        <f t="shared" si="670"/>
        <v>907</v>
      </c>
      <c r="H5672" s="2013">
        <f t="shared" si="670"/>
        <v>907</v>
      </c>
    </row>
    <row r="5673">
      <c r="B5673" s="2013">
        <v>5671.0</v>
      </c>
      <c r="C5673" s="2013">
        <f t="shared" ref="C5673:H5673" si="671">C$5002+C673</f>
        <v>680</v>
      </c>
      <c r="D5673" s="2013">
        <f t="shared" si="671"/>
        <v>1361</v>
      </c>
      <c r="E5673" s="2013">
        <f t="shared" si="671"/>
        <v>907</v>
      </c>
      <c r="F5673" s="2013">
        <f t="shared" si="671"/>
        <v>907</v>
      </c>
      <c r="G5673" s="2013">
        <f t="shared" si="671"/>
        <v>908</v>
      </c>
      <c r="H5673" s="2013">
        <f t="shared" si="671"/>
        <v>908</v>
      </c>
    </row>
    <row r="5674">
      <c r="B5674" s="2013">
        <v>5672.0</v>
      </c>
      <c r="C5674" s="2013">
        <f t="shared" ref="C5674:H5674" si="672">C$5002+C674</f>
        <v>681</v>
      </c>
      <c r="D5674" s="2013">
        <f t="shared" si="672"/>
        <v>1361</v>
      </c>
      <c r="E5674" s="2013">
        <f t="shared" si="672"/>
        <v>907</v>
      </c>
      <c r="F5674" s="2013">
        <f t="shared" si="672"/>
        <v>907</v>
      </c>
      <c r="G5674" s="2013">
        <f t="shared" si="672"/>
        <v>908</v>
      </c>
      <c r="H5674" s="2013">
        <f t="shared" si="672"/>
        <v>908</v>
      </c>
    </row>
    <row r="5675">
      <c r="B5675" s="2013">
        <v>5673.0</v>
      </c>
      <c r="C5675" s="2013">
        <f t="shared" ref="C5675:H5675" si="673">C$5002+C675</f>
        <v>680</v>
      </c>
      <c r="D5675" s="2013">
        <f t="shared" si="673"/>
        <v>1361</v>
      </c>
      <c r="E5675" s="2013">
        <f t="shared" si="673"/>
        <v>908</v>
      </c>
      <c r="F5675" s="2013">
        <f t="shared" si="673"/>
        <v>908</v>
      </c>
      <c r="G5675" s="2013">
        <f t="shared" si="673"/>
        <v>908</v>
      </c>
      <c r="H5675" s="2013">
        <f t="shared" si="673"/>
        <v>908</v>
      </c>
    </row>
    <row r="5676">
      <c r="B5676" s="2013">
        <v>5674.0</v>
      </c>
      <c r="C5676" s="2013">
        <f t="shared" ref="C5676:H5676" si="674">C$5002+C676</f>
        <v>681</v>
      </c>
      <c r="D5676" s="2013">
        <f t="shared" si="674"/>
        <v>1361</v>
      </c>
      <c r="E5676" s="2013">
        <f t="shared" si="674"/>
        <v>908</v>
      </c>
      <c r="F5676" s="2013">
        <f t="shared" si="674"/>
        <v>908</v>
      </c>
      <c r="G5676" s="2013">
        <f t="shared" si="674"/>
        <v>908</v>
      </c>
      <c r="H5676" s="2013">
        <f t="shared" si="674"/>
        <v>908</v>
      </c>
    </row>
    <row r="5677">
      <c r="B5677" s="2013">
        <v>5675.0</v>
      </c>
      <c r="C5677" s="2013">
        <f t="shared" ref="C5677:H5677" si="675">C$5002+C677</f>
        <v>681</v>
      </c>
      <c r="D5677" s="2013">
        <f t="shared" si="675"/>
        <v>1362</v>
      </c>
      <c r="E5677" s="2013">
        <f t="shared" si="675"/>
        <v>908</v>
      </c>
      <c r="F5677" s="2013">
        <f t="shared" si="675"/>
        <v>908</v>
      </c>
      <c r="G5677" s="2013">
        <f t="shared" si="675"/>
        <v>908</v>
      </c>
      <c r="H5677" s="2013">
        <f t="shared" si="675"/>
        <v>908</v>
      </c>
    </row>
    <row r="5678">
      <c r="B5678" s="2013">
        <v>5676.0</v>
      </c>
      <c r="C5678" s="2013">
        <f t="shared" ref="C5678:H5678" si="676">C$5002+C678</f>
        <v>681</v>
      </c>
      <c r="D5678" s="2013">
        <f t="shared" si="676"/>
        <v>1363</v>
      </c>
      <c r="E5678" s="2013">
        <f t="shared" si="676"/>
        <v>908</v>
      </c>
      <c r="F5678" s="2013">
        <f t="shared" si="676"/>
        <v>908</v>
      </c>
      <c r="G5678" s="2013">
        <f t="shared" si="676"/>
        <v>908</v>
      </c>
      <c r="H5678" s="2013">
        <f t="shared" si="676"/>
        <v>908</v>
      </c>
    </row>
    <row r="5679">
      <c r="B5679" s="2013">
        <v>5677.0</v>
      </c>
      <c r="C5679" s="2013">
        <f t="shared" ref="C5679:H5679" si="677">C$5002+C679</f>
        <v>682</v>
      </c>
      <c r="D5679" s="2013">
        <f t="shared" si="677"/>
        <v>1363</v>
      </c>
      <c r="E5679" s="2013">
        <f t="shared" si="677"/>
        <v>908</v>
      </c>
      <c r="F5679" s="2013">
        <f t="shared" si="677"/>
        <v>908</v>
      </c>
      <c r="G5679" s="2013">
        <f t="shared" si="677"/>
        <v>908</v>
      </c>
      <c r="H5679" s="2013">
        <f t="shared" si="677"/>
        <v>908</v>
      </c>
    </row>
    <row r="5680">
      <c r="B5680" s="2013">
        <v>5678.0</v>
      </c>
      <c r="C5680" s="2013">
        <f t="shared" ref="C5680:H5680" si="678">C$5002+C680</f>
        <v>681</v>
      </c>
      <c r="D5680" s="2013">
        <f t="shared" si="678"/>
        <v>1363</v>
      </c>
      <c r="E5680" s="2013">
        <f t="shared" si="678"/>
        <v>908</v>
      </c>
      <c r="F5680" s="2013">
        <f t="shared" si="678"/>
        <v>908</v>
      </c>
      <c r="G5680" s="2013">
        <f t="shared" si="678"/>
        <v>909</v>
      </c>
      <c r="H5680" s="2013">
        <f t="shared" si="678"/>
        <v>909</v>
      </c>
    </row>
    <row r="5681">
      <c r="B5681" s="2013">
        <v>5679.0</v>
      </c>
      <c r="C5681" s="2013">
        <f t="shared" ref="C5681:H5681" si="679">C$5002+C681</f>
        <v>682</v>
      </c>
      <c r="D5681" s="2013">
        <f t="shared" si="679"/>
        <v>1363</v>
      </c>
      <c r="E5681" s="2013">
        <f t="shared" si="679"/>
        <v>908</v>
      </c>
      <c r="F5681" s="2013">
        <f t="shared" si="679"/>
        <v>908</v>
      </c>
      <c r="G5681" s="2013">
        <f t="shared" si="679"/>
        <v>909</v>
      </c>
      <c r="H5681" s="2013">
        <f t="shared" si="679"/>
        <v>909</v>
      </c>
    </row>
    <row r="5682">
      <c r="B5682" s="2013">
        <v>5680.0</v>
      </c>
      <c r="C5682" s="2013">
        <f t="shared" ref="C5682:H5682" si="680">C$5002+C682</f>
        <v>681</v>
      </c>
      <c r="D5682" s="2013">
        <f t="shared" si="680"/>
        <v>1363</v>
      </c>
      <c r="E5682" s="2013">
        <f t="shared" si="680"/>
        <v>909</v>
      </c>
      <c r="F5682" s="2013">
        <f t="shared" si="680"/>
        <v>909</v>
      </c>
      <c r="G5682" s="2013">
        <f t="shared" si="680"/>
        <v>909</v>
      </c>
      <c r="H5682" s="2013">
        <f t="shared" si="680"/>
        <v>909</v>
      </c>
    </row>
    <row r="5683">
      <c r="B5683" s="2013">
        <v>5681.0</v>
      </c>
      <c r="C5683" s="2013">
        <f t="shared" ref="C5683:H5683" si="681">C$5002+C683</f>
        <v>682</v>
      </c>
      <c r="D5683" s="2013">
        <f t="shared" si="681"/>
        <v>1363</v>
      </c>
      <c r="E5683" s="2013">
        <f t="shared" si="681"/>
        <v>909</v>
      </c>
      <c r="F5683" s="2013">
        <f t="shared" si="681"/>
        <v>909</v>
      </c>
      <c r="G5683" s="2013">
        <f t="shared" si="681"/>
        <v>909</v>
      </c>
      <c r="H5683" s="2013">
        <f t="shared" si="681"/>
        <v>909</v>
      </c>
    </row>
    <row r="5684">
      <c r="B5684" s="2013">
        <v>5682.0</v>
      </c>
      <c r="C5684" s="2013">
        <f t="shared" ref="C5684:H5684" si="682">C$5002+C684</f>
        <v>682</v>
      </c>
      <c r="D5684" s="2013">
        <f t="shared" si="682"/>
        <v>1364</v>
      </c>
      <c r="E5684" s="2013">
        <f t="shared" si="682"/>
        <v>909</v>
      </c>
      <c r="F5684" s="2013">
        <f t="shared" si="682"/>
        <v>909</v>
      </c>
      <c r="G5684" s="2013">
        <f t="shared" si="682"/>
        <v>909</v>
      </c>
      <c r="H5684" s="2013">
        <f t="shared" si="682"/>
        <v>909</v>
      </c>
    </row>
    <row r="5685">
      <c r="B5685" s="2013">
        <v>5683.0</v>
      </c>
      <c r="C5685" s="2013">
        <f t="shared" ref="C5685:H5685" si="683">C$5002+C685</f>
        <v>682</v>
      </c>
      <c r="D5685" s="2013">
        <f t="shared" si="683"/>
        <v>1363</v>
      </c>
      <c r="E5685" s="2013">
        <f t="shared" si="683"/>
        <v>909</v>
      </c>
      <c r="F5685" s="2013">
        <f t="shared" si="683"/>
        <v>909</v>
      </c>
      <c r="G5685" s="2013">
        <f t="shared" si="683"/>
        <v>910</v>
      </c>
      <c r="H5685" s="2013">
        <f t="shared" si="683"/>
        <v>910</v>
      </c>
    </row>
    <row r="5686">
      <c r="B5686" s="2013">
        <v>5684.0</v>
      </c>
      <c r="C5686" s="2013">
        <f t="shared" ref="C5686:H5686" si="684">C$5002+C686</f>
        <v>682</v>
      </c>
      <c r="D5686" s="2013">
        <f t="shared" si="684"/>
        <v>1364</v>
      </c>
      <c r="E5686" s="2013">
        <f t="shared" si="684"/>
        <v>909</v>
      </c>
      <c r="F5686" s="2013">
        <f t="shared" si="684"/>
        <v>909</v>
      </c>
      <c r="G5686" s="2013">
        <f t="shared" si="684"/>
        <v>910</v>
      </c>
      <c r="H5686" s="2013">
        <f t="shared" si="684"/>
        <v>910</v>
      </c>
    </row>
    <row r="5687">
      <c r="B5687" s="2013">
        <v>5685.0</v>
      </c>
      <c r="C5687" s="2013">
        <f t="shared" ref="C5687:H5687" si="685">C$5002+C687</f>
        <v>682</v>
      </c>
      <c r="D5687" s="2013">
        <f t="shared" si="685"/>
        <v>1365</v>
      </c>
      <c r="E5687" s="2013">
        <f t="shared" si="685"/>
        <v>909</v>
      </c>
      <c r="F5687" s="2013">
        <f t="shared" si="685"/>
        <v>909</v>
      </c>
      <c r="G5687" s="2013">
        <f t="shared" si="685"/>
        <v>910</v>
      </c>
      <c r="H5687" s="2013">
        <f t="shared" si="685"/>
        <v>910</v>
      </c>
    </row>
    <row r="5688">
      <c r="B5688" s="2013">
        <v>5686.0</v>
      </c>
      <c r="C5688" s="2013">
        <f t="shared" ref="C5688:H5688" si="686">C$5002+C688</f>
        <v>682</v>
      </c>
      <c r="D5688" s="2013">
        <f t="shared" si="686"/>
        <v>1364</v>
      </c>
      <c r="E5688" s="2013">
        <f t="shared" si="686"/>
        <v>910</v>
      </c>
      <c r="F5688" s="2013">
        <f t="shared" si="686"/>
        <v>910</v>
      </c>
      <c r="G5688" s="2013">
        <f t="shared" si="686"/>
        <v>910</v>
      </c>
      <c r="H5688" s="2013">
        <f t="shared" si="686"/>
        <v>910</v>
      </c>
    </row>
    <row r="5689">
      <c r="B5689" s="2013">
        <v>5687.0</v>
      </c>
      <c r="C5689" s="2013">
        <f t="shared" ref="C5689:H5689" si="687">C$5002+C689</f>
        <v>682</v>
      </c>
      <c r="D5689" s="2013">
        <f t="shared" si="687"/>
        <v>1365</v>
      </c>
      <c r="E5689" s="2013">
        <f t="shared" si="687"/>
        <v>910</v>
      </c>
      <c r="F5689" s="2013">
        <f t="shared" si="687"/>
        <v>910</v>
      </c>
      <c r="G5689" s="2013">
        <f t="shared" si="687"/>
        <v>910</v>
      </c>
      <c r="H5689" s="2013">
        <f t="shared" si="687"/>
        <v>910</v>
      </c>
    </row>
    <row r="5690">
      <c r="B5690" s="2013">
        <v>5688.0</v>
      </c>
      <c r="C5690" s="2013">
        <f t="shared" ref="C5690:H5690" si="688">C$5002+C690</f>
        <v>683</v>
      </c>
      <c r="D5690" s="2013">
        <f t="shared" si="688"/>
        <v>1365</v>
      </c>
      <c r="E5690" s="2013">
        <f t="shared" si="688"/>
        <v>910</v>
      </c>
      <c r="F5690" s="2013">
        <f t="shared" si="688"/>
        <v>910</v>
      </c>
      <c r="G5690" s="2013">
        <f t="shared" si="688"/>
        <v>910</v>
      </c>
      <c r="H5690" s="2013">
        <f t="shared" si="688"/>
        <v>910</v>
      </c>
    </row>
    <row r="5691">
      <c r="B5691" s="2013">
        <v>5689.0</v>
      </c>
      <c r="C5691" s="2013">
        <f t="shared" ref="C5691:H5691" si="689">C$5002+C691</f>
        <v>683</v>
      </c>
      <c r="D5691" s="2013">
        <f t="shared" si="689"/>
        <v>1366</v>
      </c>
      <c r="E5691" s="2013">
        <f t="shared" si="689"/>
        <v>910</v>
      </c>
      <c r="F5691" s="2013">
        <f t="shared" si="689"/>
        <v>910</v>
      </c>
      <c r="G5691" s="2013">
        <f t="shared" si="689"/>
        <v>910</v>
      </c>
      <c r="H5691" s="2013">
        <f t="shared" si="689"/>
        <v>910</v>
      </c>
    </row>
    <row r="5692">
      <c r="B5692" s="2013">
        <v>5690.0</v>
      </c>
      <c r="C5692" s="2013">
        <f t="shared" ref="C5692:H5692" si="690">C$5002+C692</f>
        <v>683</v>
      </c>
      <c r="D5692" s="2013">
        <f t="shared" si="690"/>
        <v>1365</v>
      </c>
      <c r="E5692" s="2013">
        <f t="shared" si="690"/>
        <v>910</v>
      </c>
      <c r="F5692" s="2013">
        <f t="shared" si="690"/>
        <v>910</v>
      </c>
      <c r="G5692" s="2013">
        <f t="shared" si="690"/>
        <v>911</v>
      </c>
      <c r="H5692" s="2013">
        <f t="shared" si="690"/>
        <v>911</v>
      </c>
    </row>
    <row r="5693">
      <c r="B5693" s="2013">
        <v>5691.0</v>
      </c>
      <c r="C5693" s="2013">
        <f t="shared" ref="C5693:H5693" si="691">C$5002+C693</f>
        <v>683</v>
      </c>
      <c r="D5693" s="2013">
        <f t="shared" si="691"/>
        <v>1366</v>
      </c>
      <c r="E5693" s="2013">
        <f t="shared" si="691"/>
        <v>910</v>
      </c>
      <c r="F5693" s="2013">
        <f t="shared" si="691"/>
        <v>910</v>
      </c>
      <c r="G5693" s="2013">
        <f t="shared" si="691"/>
        <v>911</v>
      </c>
      <c r="H5693" s="2013">
        <f t="shared" si="691"/>
        <v>911</v>
      </c>
    </row>
    <row r="5694">
      <c r="B5694" s="2013">
        <v>5692.0</v>
      </c>
      <c r="C5694" s="2013">
        <f t="shared" ref="C5694:H5694" si="692">C$5002+C694</f>
        <v>683</v>
      </c>
      <c r="D5694" s="2013">
        <f t="shared" si="692"/>
        <v>1367</v>
      </c>
      <c r="E5694" s="2013">
        <f t="shared" si="692"/>
        <v>910</v>
      </c>
      <c r="F5694" s="2013">
        <f t="shared" si="692"/>
        <v>910</v>
      </c>
      <c r="G5694" s="2013">
        <f t="shared" si="692"/>
        <v>911</v>
      </c>
      <c r="H5694" s="2013">
        <f t="shared" si="692"/>
        <v>911</v>
      </c>
    </row>
    <row r="5695">
      <c r="B5695" s="2013">
        <v>5693.0</v>
      </c>
      <c r="C5695" s="2013">
        <f t="shared" ref="C5695:H5695" si="693">C$5002+C695</f>
        <v>683</v>
      </c>
      <c r="D5695" s="2013">
        <f t="shared" si="693"/>
        <v>1366</v>
      </c>
      <c r="E5695" s="2013">
        <f t="shared" si="693"/>
        <v>911</v>
      </c>
      <c r="F5695" s="2013">
        <f t="shared" si="693"/>
        <v>911</v>
      </c>
      <c r="G5695" s="2013">
        <f t="shared" si="693"/>
        <v>911</v>
      </c>
      <c r="H5695" s="2013">
        <f t="shared" si="693"/>
        <v>911</v>
      </c>
    </row>
    <row r="5696">
      <c r="B5696" s="2013">
        <v>5694.0</v>
      </c>
      <c r="C5696" s="2013">
        <f t="shared" ref="C5696:H5696" si="694">C$5002+C696</f>
        <v>683</v>
      </c>
      <c r="D5696" s="2013">
        <f t="shared" si="694"/>
        <v>1367</v>
      </c>
      <c r="E5696" s="2013">
        <f t="shared" si="694"/>
        <v>911</v>
      </c>
      <c r="F5696" s="2013">
        <f t="shared" si="694"/>
        <v>911</v>
      </c>
      <c r="G5696" s="2013">
        <f t="shared" si="694"/>
        <v>911</v>
      </c>
      <c r="H5696" s="2013">
        <f t="shared" si="694"/>
        <v>911</v>
      </c>
    </row>
    <row r="5697">
      <c r="B5697" s="2013">
        <v>5695.0</v>
      </c>
      <c r="C5697" s="2013">
        <f t="shared" ref="C5697:H5697" si="695">C$5002+C697</f>
        <v>684</v>
      </c>
      <c r="D5697" s="2013">
        <f t="shared" si="695"/>
        <v>1367</v>
      </c>
      <c r="E5697" s="2013">
        <f t="shared" si="695"/>
        <v>911</v>
      </c>
      <c r="F5697" s="2013">
        <f t="shared" si="695"/>
        <v>911</v>
      </c>
      <c r="G5697" s="2013">
        <f t="shared" si="695"/>
        <v>911</v>
      </c>
      <c r="H5697" s="2013">
        <f t="shared" si="695"/>
        <v>911</v>
      </c>
    </row>
    <row r="5698">
      <c r="B5698" s="2013">
        <v>5696.0</v>
      </c>
      <c r="C5698" s="2013">
        <f t="shared" ref="C5698:H5698" si="696">C$5002+C698</f>
        <v>683</v>
      </c>
      <c r="D5698" s="2013">
        <f t="shared" si="696"/>
        <v>1367</v>
      </c>
      <c r="E5698" s="2013">
        <f t="shared" si="696"/>
        <v>911</v>
      </c>
      <c r="F5698" s="2013">
        <f t="shared" si="696"/>
        <v>911</v>
      </c>
      <c r="G5698" s="2013">
        <f t="shared" si="696"/>
        <v>912</v>
      </c>
      <c r="H5698" s="2013">
        <f t="shared" si="696"/>
        <v>912</v>
      </c>
    </row>
    <row r="5699">
      <c r="B5699" s="2013">
        <v>5697.0</v>
      </c>
      <c r="C5699" s="2013">
        <f t="shared" ref="C5699:H5699" si="697">C$5002+C699</f>
        <v>684</v>
      </c>
      <c r="D5699" s="2013">
        <f t="shared" si="697"/>
        <v>1367</v>
      </c>
      <c r="E5699" s="2013">
        <f t="shared" si="697"/>
        <v>911</v>
      </c>
      <c r="F5699" s="2013">
        <f t="shared" si="697"/>
        <v>911</v>
      </c>
      <c r="G5699" s="2013">
        <f t="shared" si="697"/>
        <v>912</v>
      </c>
      <c r="H5699" s="2013">
        <f t="shared" si="697"/>
        <v>912</v>
      </c>
    </row>
    <row r="5700">
      <c r="B5700" s="2013">
        <v>5698.0</v>
      </c>
      <c r="C5700" s="2013">
        <f t="shared" ref="C5700:H5700" si="698">C$5002+C700</f>
        <v>683</v>
      </c>
      <c r="D5700" s="2013">
        <f t="shared" si="698"/>
        <v>1367</v>
      </c>
      <c r="E5700" s="2013">
        <f t="shared" si="698"/>
        <v>912</v>
      </c>
      <c r="F5700" s="2013">
        <f t="shared" si="698"/>
        <v>912</v>
      </c>
      <c r="G5700" s="2013">
        <f t="shared" si="698"/>
        <v>912</v>
      </c>
      <c r="H5700" s="2013">
        <f t="shared" si="698"/>
        <v>912</v>
      </c>
    </row>
    <row r="5701">
      <c r="B5701" s="2013">
        <v>5699.0</v>
      </c>
      <c r="C5701" s="2013">
        <f t="shared" ref="C5701:H5701" si="699">C$5002+C701</f>
        <v>684</v>
      </c>
      <c r="D5701" s="2013">
        <f t="shared" si="699"/>
        <v>1367</v>
      </c>
      <c r="E5701" s="2013">
        <f t="shared" si="699"/>
        <v>912</v>
      </c>
      <c r="F5701" s="2013">
        <f t="shared" si="699"/>
        <v>912</v>
      </c>
      <c r="G5701" s="2013">
        <f t="shared" si="699"/>
        <v>912</v>
      </c>
      <c r="H5701" s="2013">
        <f t="shared" si="699"/>
        <v>912</v>
      </c>
    </row>
    <row r="5702">
      <c r="B5702" s="2013">
        <v>5700.0</v>
      </c>
      <c r="C5702" s="2013">
        <f t="shared" ref="C5702:H5702" si="700">C$5002+C702</f>
        <v>684</v>
      </c>
      <c r="D5702" s="2013">
        <f t="shared" si="700"/>
        <v>1368</v>
      </c>
      <c r="E5702" s="2013">
        <f t="shared" si="700"/>
        <v>912</v>
      </c>
      <c r="F5702" s="2013">
        <f t="shared" si="700"/>
        <v>912</v>
      </c>
      <c r="G5702" s="2013">
        <f t="shared" si="700"/>
        <v>912</v>
      </c>
      <c r="H5702" s="2013">
        <f t="shared" si="700"/>
        <v>912</v>
      </c>
    </row>
    <row r="5703">
      <c r="B5703" s="2013">
        <v>5701.0</v>
      </c>
      <c r="C5703" s="2013">
        <f t="shared" ref="C5703:H5703" si="701">C$5002+C703</f>
        <v>684</v>
      </c>
      <c r="D5703" s="2013">
        <f t="shared" si="701"/>
        <v>1369</v>
      </c>
      <c r="E5703" s="2013">
        <f t="shared" si="701"/>
        <v>912</v>
      </c>
      <c r="F5703" s="2013">
        <f t="shared" si="701"/>
        <v>912</v>
      </c>
      <c r="G5703" s="2013">
        <f t="shared" si="701"/>
        <v>912</v>
      </c>
      <c r="H5703" s="2013">
        <f t="shared" si="701"/>
        <v>912</v>
      </c>
    </row>
    <row r="5704">
      <c r="B5704" s="2013">
        <v>5702.0</v>
      </c>
      <c r="C5704" s="2013">
        <f t="shared" ref="C5704:H5704" si="702">C$5002+C704</f>
        <v>685</v>
      </c>
      <c r="D5704" s="2013">
        <f t="shared" si="702"/>
        <v>1369</v>
      </c>
      <c r="E5704" s="2013">
        <f t="shared" si="702"/>
        <v>912</v>
      </c>
      <c r="F5704" s="2013">
        <f t="shared" si="702"/>
        <v>912</v>
      </c>
      <c r="G5704" s="2013">
        <f t="shared" si="702"/>
        <v>912</v>
      </c>
      <c r="H5704" s="2013">
        <f t="shared" si="702"/>
        <v>912</v>
      </c>
    </row>
    <row r="5705">
      <c r="B5705" s="2013">
        <v>5703.0</v>
      </c>
      <c r="C5705" s="2013">
        <f t="shared" ref="C5705:H5705" si="703">C$5002+C705</f>
        <v>684</v>
      </c>
      <c r="D5705" s="2013">
        <f t="shared" si="703"/>
        <v>1369</v>
      </c>
      <c r="E5705" s="2013">
        <f t="shared" si="703"/>
        <v>912</v>
      </c>
      <c r="F5705" s="2013">
        <f t="shared" si="703"/>
        <v>912</v>
      </c>
      <c r="G5705" s="2013">
        <f t="shared" si="703"/>
        <v>913</v>
      </c>
      <c r="H5705" s="2013">
        <f t="shared" si="703"/>
        <v>913</v>
      </c>
    </row>
    <row r="5706">
      <c r="B5706" s="2013">
        <v>5704.0</v>
      </c>
      <c r="C5706" s="2013">
        <f t="shared" ref="C5706:H5706" si="704">C$5002+C706</f>
        <v>685</v>
      </c>
      <c r="D5706" s="2013">
        <f t="shared" si="704"/>
        <v>1369</v>
      </c>
      <c r="E5706" s="2013">
        <f t="shared" si="704"/>
        <v>912</v>
      </c>
      <c r="F5706" s="2013">
        <f t="shared" si="704"/>
        <v>912</v>
      </c>
      <c r="G5706" s="2013">
        <f t="shared" si="704"/>
        <v>913</v>
      </c>
      <c r="H5706" s="2013">
        <f t="shared" si="704"/>
        <v>913</v>
      </c>
    </row>
    <row r="5707">
      <c r="B5707" s="2013">
        <v>5705.0</v>
      </c>
      <c r="C5707" s="2013">
        <f t="shared" ref="C5707:H5707" si="705">C$5002+C707</f>
        <v>684</v>
      </c>
      <c r="D5707" s="2013">
        <f t="shared" si="705"/>
        <v>1369</v>
      </c>
      <c r="E5707" s="2013">
        <f t="shared" si="705"/>
        <v>913</v>
      </c>
      <c r="F5707" s="2013">
        <f t="shared" si="705"/>
        <v>913</v>
      </c>
      <c r="G5707" s="2013">
        <f t="shared" si="705"/>
        <v>913</v>
      </c>
      <c r="H5707" s="2013">
        <f t="shared" si="705"/>
        <v>913</v>
      </c>
    </row>
    <row r="5708">
      <c r="B5708" s="2013">
        <v>5706.0</v>
      </c>
      <c r="C5708" s="2013">
        <f t="shared" ref="C5708:H5708" si="706">C$5002+C708</f>
        <v>685</v>
      </c>
      <c r="D5708" s="2013">
        <f t="shared" si="706"/>
        <v>1369</v>
      </c>
      <c r="E5708" s="2013">
        <f t="shared" si="706"/>
        <v>913</v>
      </c>
      <c r="F5708" s="2013">
        <f t="shared" si="706"/>
        <v>913</v>
      </c>
      <c r="G5708" s="2013">
        <f t="shared" si="706"/>
        <v>913</v>
      </c>
      <c r="H5708" s="2013">
        <f t="shared" si="706"/>
        <v>913</v>
      </c>
    </row>
    <row r="5709">
      <c r="B5709" s="2013">
        <v>5707.0</v>
      </c>
      <c r="C5709" s="2013">
        <f t="shared" ref="C5709:H5709" si="707">C$5002+C709</f>
        <v>685</v>
      </c>
      <c r="D5709" s="2013">
        <f t="shared" si="707"/>
        <v>1370</v>
      </c>
      <c r="E5709" s="2013">
        <f t="shared" si="707"/>
        <v>913</v>
      </c>
      <c r="F5709" s="2013">
        <f t="shared" si="707"/>
        <v>913</v>
      </c>
      <c r="G5709" s="2013">
        <f t="shared" si="707"/>
        <v>913</v>
      </c>
      <c r="H5709" s="2013">
        <f t="shared" si="707"/>
        <v>913</v>
      </c>
    </row>
    <row r="5710">
      <c r="B5710" s="2013">
        <v>5708.0</v>
      </c>
      <c r="C5710" s="2013">
        <f t="shared" ref="C5710:H5710" si="708">C$5002+C710</f>
        <v>685</v>
      </c>
      <c r="D5710" s="2013">
        <f t="shared" si="708"/>
        <v>1369</v>
      </c>
      <c r="E5710" s="2013">
        <f t="shared" si="708"/>
        <v>913</v>
      </c>
      <c r="F5710" s="2013">
        <f t="shared" si="708"/>
        <v>913</v>
      </c>
      <c r="G5710" s="2013">
        <f t="shared" si="708"/>
        <v>914</v>
      </c>
      <c r="H5710" s="2013">
        <f t="shared" si="708"/>
        <v>914</v>
      </c>
    </row>
    <row r="5711">
      <c r="B5711" s="2013">
        <v>5709.0</v>
      </c>
      <c r="C5711" s="2013">
        <f t="shared" ref="C5711:H5711" si="709">C$5002+C711</f>
        <v>685</v>
      </c>
      <c r="D5711" s="2013">
        <f t="shared" si="709"/>
        <v>1370</v>
      </c>
      <c r="E5711" s="2013">
        <f t="shared" si="709"/>
        <v>913</v>
      </c>
      <c r="F5711" s="2013">
        <f t="shared" si="709"/>
        <v>913</v>
      </c>
      <c r="G5711" s="2013">
        <f t="shared" si="709"/>
        <v>914</v>
      </c>
      <c r="H5711" s="2013">
        <f t="shared" si="709"/>
        <v>914</v>
      </c>
    </row>
    <row r="5712">
      <c r="B5712" s="2013">
        <v>5710.0</v>
      </c>
      <c r="C5712" s="2013">
        <f t="shared" ref="C5712:H5712" si="710">C$5002+C712</f>
        <v>685</v>
      </c>
      <c r="D5712" s="2013">
        <f t="shared" si="710"/>
        <v>1371</v>
      </c>
      <c r="E5712" s="2013">
        <f t="shared" si="710"/>
        <v>913</v>
      </c>
      <c r="F5712" s="2013">
        <f t="shared" si="710"/>
        <v>913</v>
      </c>
      <c r="G5712" s="2013">
        <f t="shared" si="710"/>
        <v>914</v>
      </c>
      <c r="H5712" s="2013">
        <f t="shared" si="710"/>
        <v>914</v>
      </c>
    </row>
    <row r="5713">
      <c r="B5713" s="2013">
        <v>5711.0</v>
      </c>
      <c r="C5713" s="2013">
        <f t="shared" ref="C5713:H5713" si="711">C$5002+C713</f>
        <v>685</v>
      </c>
      <c r="D5713" s="2013">
        <f t="shared" si="711"/>
        <v>1370</v>
      </c>
      <c r="E5713" s="2013">
        <f t="shared" si="711"/>
        <v>914</v>
      </c>
      <c r="F5713" s="2013">
        <f t="shared" si="711"/>
        <v>914</v>
      </c>
      <c r="G5713" s="2013">
        <f t="shared" si="711"/>
        <v>914</v>
      </c>
      <c r="H5713" s="2013">
        <f t="shared" si="711"/>
        <v>914</v>
      </c>
    </row>
    <row r="5714">
      <c r="B5714" s="2013">
        <v>5712.0</v>
      </c>
      <c r="C5714" s="2013">
        <f t="shared" ref="C5714:H5714" si="712">C$5002+C714</f>
        <v>685</v>
      </c>
      <c r="D5714" s="2013">
        <f t="shared" si="712"/>
        <v>1371</v>
      </c>
      <c r="E5714" s="2013">
        <f t="shared" si="712"/>
        <v>914</v>
      </c>
      <c r="F5714" s="2013">
        <f t="shared" si="712"/>
        <v>914</v>
      </c>
      <c r="G5714" s="2013">
        <f t="shared" si="712"/>
        <v>914</v>
      </c>
      <c r="H5714" s="2013">
        <f t="shared" si="712"/>
        <v>914</v>
      </c>
    </row>
    <row r="5715">
      <c r="B5715" s="2013">
        <v>5713.0</v>
      </c>
      <c r="C5715" s="2013">
        <f t="shared" ref="C5715:H5715" si="713">C$5002+C715</f>
        <v>686</v>
      </c>
      <c r="D5715" s="2013">
        <f t="shared" si="713"/>
        <v>1371</v>
      </c>
      <c r="E5715" s="2013">
        <f t="shared" si="713"/>
        <v>914</v>
      </c>
      <c r="F5715" s="2013">
        <f t="shared" si="713"/>
        <v>914</v>
      </c>
      <c r="G5715" s="2013">
        <f t="shared" si="713"/>
        <v>914</v>
      </c>
      <c r="H5715" s="2013">
        <f t="shared" si="713"/>
        <v>914</v>
      </c>
    </row>
    <row r="5716">
      <c r="B5716" s="2013">
        <v>5714.0</v>
      </c>
      <c r="C5716" s="2013">
        <f t="shared" ref="C5716:H5716" si="714">C$5002+C716</f>
        <v>686</v>
      </c>
      <c r="D5716" s="2013">
        <f t="shared" si="714"/>
        <v>1372</v>
      </c>
      <c r="E5716" s="2013">
        <f t="shared" si="714"/>
        <v>914</v>
      </c>
      <c r="F5716" s="2013">
        <f t="shared" si="714"/>
        <v>914</v>
      </c>
      <c r="G5716" s="2013">
        <f t="shared" si="714"/>
        <v>914</v>
      </c>
      <c r="H5716" s="2013">
        <f t="shared" si="714"/>
        <v>914</v>
      </c>
    </row>
    <row r="5717">
      <c r="B5717" s="2013">
        <v>5715.0</v>
      </c>
      <c r="C5717" s="2013">
        <f t="shared" ref="C5717:H5717" si="715">C$5002+C717</f>
        <v>686</v>
      </c>
      <c r="D5717" s="2013">
        <f t="shared" si="715"/>
        <v>1371</v>
      </c>
      <c r="E5717" s="2013">
        <f t="shared" si="715"/>
        <v>914</v>
      </c>
      <c r="F5717" s="2013">
        <f t="shared" si="715"/>
        <v>914</v>
      </c>
      <c r="G5717" s="2013">
        <f t="shared" si="715"/>
        <v>915</v>
      </c>
      <c r="H5717" s="2013">
        <f t="shared" si="715"/>
        <v>915</v>
      </c>
    </row>
    <row r="5718">
      <c r="B5718" s="2013">
        <v>5716.0</v>
      </c>
      <c r="C5718" s="2013">
        <f t="shared" ref="C5718:H5718" si="716">C$5002+C718</f>
        <v>686</v>
      </c>
      <c r="D5718" s="2013">
        <f t="shared" si="716"/>
        <v>1372</v>
      </c>
      <c r="E5718" s="2013">
        <f t="shared" si="716"/>
        <v>914</v>
      </c>
      <c r="F5718" s="2013">
        <f t="shared" si="716"/>
        <v>914</v>
      </c>
      <c r="G5718" s="2013">
        <f t="shared" si="716"/>
        <v>915</v>
      </c>
      <c r="H5718" s="2013">
        <f t="shared" si="716"/>
        <v>915</v>
      </c>
    </row>
    <row r="5719">
      <c r="B5719" s="2013">
        <v>5717.0</v>
      </c>
      <c r="C5719" s="2013">
        <f t="shared" ref="C5719:H5719" si="717">C$5002+C719</f>
        <v>686</v>
      </c>
      <c r="D5719" s="2013">
        <f t="shared" si="717"/>
        <v>1373</v>
      </c>
      <c r="E5719" s="2013">
        <f t="shared" si="717"/>
        <v>914</v>
      </c>
      <c r="F5719" s="2013">
        <f t="shared" si="717"/>
        <v>914</v>
      </c>
      <c r="G5719" s="2013">
        <f t="shared" si="717"/>
        <v>915</v>
      </c>
      <c r="H5719" s="2013">
        <f t="shared" si="717"/>
        <v>915</v>
      </c>
    </row>
    <row r="5720">
      <c r="B5720" s="2013">
        <v>5718.0</v>
      </c>
      <c r="C5720" s="2013">
        <f t="shared" ref="C5720:H5720" si="718">C$5002+C720</f>
        <v>686</v>
      </c>
      <c r="D5720" s="2013">
        <f t="shared" si="718"/>
        <v>1372</v>
      </c>
      <c r="E5720" s="2013">
        <f t="shared" si="718"/>
        <v>915</v>
      </c>
      <c r="F5720" s="2013">
        <f t="shared" si="718"/>
        <v>915</v>
      </c>
      <c r="G5720" s="2013">
        <f t="shared" si="718"/>
        <v>915</v>
      </c>
      <c r="H5720" s="2013">
        <f t="shared" si="718"/>
        <v>915</v>
      </c>
    </row>
    <row r="5721">
      <c r="B5721" s="2013">
        <v>5719.0</v>
      </c>
      <c r="C5721" s="2013">
        <f t="shared" ref="C5721:H5721" si="719">C$5002+C721</f>
        <v>686</v>
      </c>
      <c r="D5721" s="2013">
        <f t="shared" si="719"/>
        <v>1373</v>
      </c>
      <c r="E5721" s="2013">
        <f t="shared" si="719"/>
        <v>915</v>
      </c>
      <c r="F5721" s="2013">
        <f t="shared" si="719"/>
        <v>915</v>
      </c>
      <c r="G5721" s="2013">
        <f t="shared" si="719"/>
        <v>915</v>
      </c>
      <c r="H5721" s="2013">
        <f t="shared" si="719"/>
        <v>915</v>
      </c>
    </row>
    <row r="5722">
      <c r="B5722" s="2013">
        <v>5720.0</v>
      </c>
      <c r="C5722" s="2013">
        <f t="shared" ref="C5722:H5722" si="720">C$5002+C722</f>
        <v>687</v>
      </c>
      <c r="D5722" s="2013">
        <f t="shared" si="720"/>
        <v>1373</v>
      </c>
      <c r="E5722" s="2013">
        <f t="shared" si="720"/>
        <v>915</v>
      </c>
      <c r="F5722" s="2013">
        <f t="shared" si="720"/>
        <v>915</v>
      </c>
      <c r="G5722" s="2013">
        <f t="shared" si="720"/>
        <v>915</v>
      </c>
      <c r="H5722" s="2013">
        <f t="shared" si="720"/>
        <v>915</v>
      </c>
    </row>
    <row r="5723">
      <c r="B5723" s="2013">
        <v>5721.0</v>
      </c>
      <c r="C5723" s="2013">
        <f t="shared" ref="C5723:H5723" si="721">C$5002+C723</f>
        <v>686</v>
      </c>
      <c r="D5723" s="2013">
        <f t="shared" si="721"/>
        <v>1373</v>
      </c>
      <c r="E5723" s="2013">
        <f t="shared" si="721"/>
        <v>915</v>
      </c>
      <c r="F5723" s="2013">
        <f t="shared" si="721"/>
        <v>915</v>
      </c>
      <c r="G5723" s="2013">
        <f t="shared" si="721"/>
        <v>916</v>
      </c>
      <c r="H5723" s="2013">
        <f t="shared" si="721"/>
        <v>916</v>
      </c>
    </row>
    <row r="5724">
      <c r="B5724" s="2013">
        <v>5722.0</v>
      </c>
      <c r="C5724" s="2013">
        <f t="shared" ref="C5724:H5724" si="722">C$5002+C724</f>
        <v>687</v>
      </c>
      <c r="D5724" s="2013">
        <f t="shared" si="722"/>
        <v>1373</v>
      </c>
      <c r="E5724" s="2013">
        <f t="shared" si="722"/>
        <v>915</v>
      </c>
      <c r="F5724" s="2013">
        <f t="shared" si="722"/>
        <v>915</v>
      </c>
      <c r="G5724" s="2013">
        <f t="shared" si="722"/>
        <v>916</v>
      </c>
      <c r="H5724" s="2013">
        <f t="shared" si="722"/>
        <v>916</v>
      </c>
    </row>
    <row r="5725">
      <c r="B5725" s="2013">
        <v>5723.0</v>
      </c>
      <c r="C5725" s="2013">
        <f t="shared" ref="C5725:H5725" si="723">C$5002+C725</f>
        <v>686</v>
      </c>
      <c r="D5725" s="2013">
        <f t="shared" si="723"/>
        <v>1373</v>
      </c>
      <c r="E5725" s="2013">
        <f t="shared" si="723"/>
        <v>916</v>
      </c>
      <c r="F5725" s="2013">
        <f t="shared" si="723"/>
        <v>916</v>
      </c>
      <c r="G5725" s="2013">
        <f t="shared" si="723"/>
        <v>916</v>
      </c>
      <c r="H5725" s="2013">
        <f t="shared" si="723"/>
        <v>916</v>
      </c>
    </row>
    <row r="5726">
      <c r="B5726" s="2013">
        <v>5724.0</v>
      </c>
      <c r="C5726" s="2013">
        <f t="shared" ref="C5726:H5726" si="724">C$5002+C726</f>
        <v>687</v>
      </c>
      <c r="D5726" s="2013">
        <f t="shared" si="724"/>
        <v>1373</v>
      </c>
      <c r="E5726" s="2013">
        <f t="shared" si="724"/>
        <v>916</v>
      </c>
      <c r="F5726" s="2013">
        <f t="shared" si="724"/>
        <v>916</v>
      </c>
      <c r="G5726" s="2013">
        <f t="shared" si="724"/>
        <v>916</v>
      </c>
      <c r="H5726" s="2013">
        <f t="shared" si="724"/>
        <v>916</v>
      </c>
    </row>
    <row r="5727">
      <c r="B5727" s="2013">
        <v>5725.0</v>
      </c>
      <c r="C5727" s="2013">
        <f t="shared" ref="C5727:H5727" si="725">C$5002+C727</f>
        <v>687</v>
      </c>
      <c r="D5727" s="2013">
        <f t="shared" si="725"/>
        <v>1374</v>
      </c>
      <c r="E5727" s="2013">
        <f t="shared" si="725"/>
        <v>916</v>
      </c>
      <c r="F5727" s="2013">
        <f t="shared" si="725"/>
        <v>916</v>
      </c>
      <c r="G5727" s="2013">
        <f t="shared" si="725"/>
        <v>916</v>
      </c>
      <c r="H5727" s="2013">
        <f t="shared" si="725"/>
        <v>916</v>
      </c>
    </row>
    <row r="5728">
      <c r="B5728" s="2013">
        <v>5726.0</v>
      </c>
      <c r="C5728" s="2013">
        <f t="shared" ref="C5728:H5728" si="726">C$5002+C728</f>
        <v>687</v>
      </c>
      <c r="D5728" s="2013">
        <f t="shared" si="726"/>
        <v>1375</v>
      </c>
      <c r="E5728" s="2013">
        <f t="shared" si="726"/>
        <v>916</v>
      </c>
      <c r="F5728" s="2013">
        <f t="shared" si="726"/>
        <v>916</v>
      </c>
      <c r="G5728" s="2013">
        <f t="shared" si="726"/>
        <v>916</v>
      </c>
      <c r="H5728" s="2013">
        <f t="shared" si="726"/>
        <v>916</v>
      </c>
    </row>
    <row r="5729">
      <c r="B5729" s="2013">
        <v>5727.0</v>
      </c>
      <c r="C5729" s="2013">
        <f t="shared" ref="C5729:H5729" si="727">C$5002+C729</f>
        <v>688</v>
      </c>
      <c r="D5729" s="2013">
        <f t="shared" si="727"/>
        <v>1375</v>
      </c>
      <c r="E5729" s="2013">
        <f t="shared" si="727"/>
        <v>916</v>
      </c>
      <c r="F5729" s="2013">
        <f t="shared" si="727"/>
        <v>916</v>
      </c>
      <c r="G5729" s="2013">
        <f t="shared" si="727"/>
        <v>916</v>
      </c>
      <c r="H5729" s="2013">
        <f t="shared" si="727"/>
        <v>916</v>
      </c>
    </row>
    <row r="5730">
      <c r="B5730" s="2013">
        <v>5728.0</v>
      </c>
      <c r="C5730" s="2013">
        <f t="shared" ref="C5730:H5730" si="728">C$5002+C730</f>
        <v>687</v>
      </c>
      <c r="D5730" s="2013">
        <f t="shared" si="728"/>
        <v>1375</v>
      </c>
      <c r="E5730" s="2013">
        <f t="shared" si="728"/>
        <v>916</v>
      </c>
      <c r="F5730" s="2013">
        <f t="shared" si="728"/>
        <v>916</v>
      </c>
      <c r="G5730" s="2013">
        <f t="shared" si="728"/>
        <v>917</v>
      </c>
      <c r="H5730" s="2013">
        <f t="shared" si="728"/>
        <v>917</v>
      </c>
    </row>
    <row r="5731">
      <c r="B5731" s="2013">
        <v>5729.0</v>
      </c>
      <c r="C5731" s="2013">
        <f t="shared" ref="C5731:H5731" si="729">C$5002+C731</f>
        <v>688</v>
      </c>
      <c r="D5731" s="2013">
        <f t="shared" si="729"/>
        <v>1375</v>
      </c>
      <c r="E5731" s="2013">
        <f t="shared" si="729"/>
        <v>916</v>
      </c>
      <c r="F5731" s="2013">
        <f t="shared" si="729"/>
        <v>916</v>
      </c>
      <c r="G5731" s="2013">
        <f t="shared" si="729"/>
        <v>917</v>
      </c>
      <c r="H5731" s="2013">
        <f t="shared" si="729"/>
        <v>917</v>
      </c>
    </row>
    <row r="5732">
      <c r="B5732" s="2013">
        <v>5730.0</v>
      </c>
      <c r="C5732" s="2013">
        <f t="shared" ref="C5732:H5732" si="730">C$5002+C732</f>
        <v>687</v>
      </c>
      <c r="D5732" s="2013">
        <f t="shared" si="730"/>
        <v>1375</v>
      </c>
      <c r="E5732" s="2013">
        <f t="shared" si="730"/>
        <v>917</v>
      </c>
      <c r="F5732" s="2013">
        <f t="shared" si="730"/>
        <v>917</v>
      </c>
      <c r="G5732" s="2013">
        <f t="shared" si="730"/>
        <v>917</v>
      </c>
      <c r="H5732" s="2013">
        <f t="shared" si="730"/>
        <v>917</v>
      </c>
    </row>
    <row r="5733">
      <c r="B5733" s="2013">
        <v>5731.0</v>
      </c>
      <c r="C5733" s="2013">
        <f t="shared" ref="C5733:H5733" si="731">C$5002+C733</f>
        <v>688</v>
      </c>
      <c r="D5733" s="2013">
        <f t="shared" si="731"/>
        <v>1375</v>
      </c>
      <c r="E5733" s="2013">
        <f t="shared" si="731"/>
        <v>917</v>
      </c>
      <c r="F5733" s="2013">
        <f t="shared" si="731"/>
        <v>917</v>
      </c>
      <c r="G5733" s="2013">
        <f t="shared" si="731"/>
        <v>917</v>
      </c>
      <c r="H5733" s="2013">
        <f t="shared" si="731"/>
        <v>917</v>
      </c>
    </row>
    <row r="5734">
      <c r="B5734" s="2013">
        <v>5732.0</v>
      </c>
      <c r="C5734" s="2013">
        <f t="shared" ref="C5734:H5734" si="732">C$5002+C734</f>
        <v>688</v>
      </c>
      <c r="D5734" s="2013">
        <f t="shared" si="732"/>
        <v>1376</v>
      </c>
      <c r="E5734" s="2013">
        <f t="shared" si="732"/>
        <v>917</v>
      </c>
      <c r="F5734" s="2013">
        <f t="shared" si="732"/>
        <v>917</v>
      </c>
      <c r="G5734" s="2013">
        <f t="shared" si="732"/>
        <v>917</v>
      </c>
      <c r="H5734" s="2013">
        <f t="shared" si="732"/>
        <v>917</v>
      </c>
    </row>
    <row r="5735">
      <c r="B5735" s="2013">
        <v>5733.0</v>
      </c>
      <c r="C5735" s="2013">
        <f t="shared" ref="C5735:H5735" si="733">C$5002+C735</f>
        <v>688</v>
      </c>
      <c r="D5735" s="2013">
        <f t="shared" si="733"/>
        <v>1375</v>
      </c>
      <c r="E5735" s="2013">
        <f t="shared" si="733"/>
        <v>917</v>
      </c>
      <c r="F5735" s="2013">
        <f t="shared" si="733"/>
        <v>917</v>
      </c>
      <c r="G5735" s="2013">
        <f t="shared" si="733"/>
        <v>918</v>
      </c>
      <c r="H5735" s="2013">
        <f t="shared" si="733"/>
        <v>918</v>
      </c>
    </row>
    <row r="5736">
      <c r="B5736" s="2013">
        <v>5734.0</v>
      </c>
      <c r="C5736" s="2013">
        <f t="shared" ref="C5736:H5736" si="734">C$5002+C736</f>
        <v>688</v>
      </c>
      <c r="D5736" s="2013">
        <f t="shared" si="734"/>
        <v>1376</v>
      </c>
      <c r="E5736" s="2013">
        <f t="shared" si="734"/>
        <v>917</v>
      </c>
      <c r="F5736" s="2013">
        <f t="shared" si="734"/>
        <v>917</v>
      </c>
      <c r="G5736" s="2013">
        <f t="shared" si="734"/>
        <v>918</v>
      </c>
      <c r="H5736" s="2013">
        <f t="shared" si="734"/>
        <v>918</v>
      </c>
    </row>
    <row r="5737">
      <c r="B5737" s="2013">
        <v>5735.0</v>
      </c>
      <c r="C5737" s="2013">
        <f t="shared" ref="C5737:H5737" si="735">C$5002+C737</f>
        <v>688</v>
      </c>
      <c r="D5737" s="2013">
        <f t="shared" si="735"/>
        <v>1377</v>
      </c>
      <c r="E5737" s="2013">
        <f t="shared" si="735"/>
        <v>917</v>
      </c>
      <c r="F5737" s="2013">
        <f t="shared" si="735"/>
        <v>917</v>
      </c>
      <c r="G5737" s="2013">
        <f t="shared" si="735"/>
        <v>918</v>
      </c>
      <c r="H5737" s="2013">
        <f t="shared" si="735"/>
        <v>918</v>
      </c>
    </row>
    <row r="5738">
      <c r="B5738" s="2013">
        <v>5736.0</v>
      </c>
      <c r="C5738" s="2013">
        <f t="shared" ref="C5738:H5738" si="736">C$5002+C738</f>
        <v>688</v>
      </c>
      <c r="D5738" s="2013">
        <f t="shared" si="736"/>
        <v>1376</v>
      </c>
      <c r="E5738" s="2013">
        <f t="shared" si="736"/>
        <v>918</v>
      </c>
      <c r="F5738" s="2013">
        <f t="shared" si="736"/>
        <v>918</v>
      </c>
      <c r="G5738" s="2013">
        <f t="shared" si="736"/>
        <v>918</v>
      </c>
      <c r="H5738" s="2013">
        <f t="shared" si="736"/>
        <v>918</v>
      </c>
    </row>
    <row r="5739">
      <c r="B5739" s="2013">
        <v>5737.0</v>
      </c>
      <c r="C5739" s="2013">
        <f t="shared" ref="C5739:H5739" si="737">C$5002+C739</f>
        <v>688</v>
      </c>
      <c r="D5739" s="2013">
        <f t="shared" si="737"/>
        <v>1377</v>
      </c>
      <c r="E5739" s="2013">
        <f t="shared" si="737"/>
        <v>918</v>
      </c>
      <c r="F5739" s="2013">
        <f t="shared" si="737"/>
        <v>918</v>
      </c>
      <c r="G5739" s="2013">
        <f t="shared" si="737"/>
        <v>918</v>
      </c>
      <c r="H5739" s="2013">
        <f t="shared" si="737"/>
        <v>918</v>
      </c>
    </row>
    <row r="5740">
      <c r="B5740" s="2013">
        <v>5738.0</v>
      </c>
      <c r="C5740" s="2013">
        <f t="shared" ref="C5740:H5740" si="738">C$5002+C740</f>
        <v>689</v>
      </c>
      <c r="D5740" s="2013">
        <f t="shared" si="738"/>
        <v>1377</v>
      </c>
      <c r="E5740" s="2013">
        <f t="shared" si="738"/>
        <v>918</v>
      </c>
      <c r="F5740" s="2013">
        <f t="shared" si="738"/>
        <v>918</v>
      </c>
      <c r="G5740" s="2013">
        <f t="shared" si="738"/>
        <v>918</v>
      </c>
      <c r="H5740" s="2013">
        <f t="shared" si="738"/>
        <v>918</v>
      </c>
    </row>
    <row r="5741">
      <c r="B5741" s="2013">
        <v>5739.0</v>
      </c>
      <c r="C5741" s="2013">
        <f t="shared" ref="C5741:H5741" si="739">C$5002+C741</f>
        <v>689</v>
      </c>
      <c r="D5741" s="2013">
        <f t="shared" si="739"/>
        <v>1378</v>
      </c>
      <c r="E5741" s="2013">
        <f t="shared" si="739"/>
        <v>918</v>
      </c>
      <c r="F5741" s="2013">
        <f t="shared" si="739"/>
        <v>918</v>
      </c>
      <c r="G5741" s="2013">
        <f t="shared" si="739"/>
        <v>918</v>
      </c>
      <c r="H5741" s="2013">
        <f t="shared" si="739"/>
        <v>918</v>
      </c>
    </row>
    <row r="5742">
      <c r="B5742" s="2013">
        <v>5740.0</v>
      </c>
      <c r="C5742" s="2013">
        <f t="shared" ref="C5742:H5742" si="740">C$5002+C742</f>
        <v>689</v>
      </c>
      <c r="D5742" s="2013">
        <f t="shared" si="740"/>
        <v>1377</v>
      </c>
      <c r="E5742" s="2013">
        <f t="shared" si="740"/>
        <v>918</v>
      </c>
      <c r="F5742" s="2013">
        <f t="shared" si="740"/>
        <v>918</v>
      </c>
      <c r="G5742" s="2013">
        <f t="shared" si="740"/>
        <v>919</v>
      </c>
      <c r="H5742" s="2013">
        <f t="shared" si="740"/>
        <v>919</v>
      </c>
    </row>
    <row r="5743">
      <c r="B5743" s="2013">
        <v>5741.0</v>
      </c>
      <c r="C5743" s="2013">
        <f t="shared" ref="C5743:H5743" si="741">C$5002+C743</f>
        <v>689</v>
      </c>
      <c r="D5743" s="2013">
        <f t="shared" si="741"/>
        <v>1378</v>
      </c>
      <c r="E5743" s="2013">
        <f t="shared" si="741"/>
        <v>918</v>
      </c>
      <c r="F5743" s="2013">
        <f t="shared" si="741"/>
        <v>918</v>
      </c>
      <c r="G5743" s="2013">
        <f t="shared" si="741"/>
        <v>919</v>
      </c>
      <c r="H5743" s="2013">
        <f t="shared" si="741"/>
        <v>919</v>
      </c>
    </row>
    <row r="5744">
      <c r="B5744" s="2013">
        <v>5742.0</v>
      </c>
      <c r="C5744" s="2013">
        <f t="shared" ref="C5744:H5744" si="742">C$5002+C744</f>
        <v>689</v>
      </c>
      <c r="D5744" s="2013">
        <f t="shared" si="742"/>
        <v>1379</v>
      </c>
      <c r="E5744" s="2013">
        <f t="shared" si="742"/>
        <v>918</v>
      </c>
      <c r="F5744" s="2013">
        <f t="shared" si="742"/>
        <v>918</v>
      </c>
      <c r="G5744" s="2013">
        <f t="shared" si="742"/>
        <v>919</v>
      </c>
      <c r="H5744" s="2013">
        <f t="shared" si="742"/>
        <v>919</v>
      </c>
    </row>
    <row r="5745">
      <c r="B5745" s="2013">
        <v>5743.0</v>
      </c>
      <c r="C5745" s="2013">
        <f t="shared" ref="C5745:H5745" si="743">C$5002+C745</f>
        <v>689</v>
      </c>
      <c r="D5745" s="2013">
        <f t="shared" si="743"/>
        <v>1378</v>
      </c>
      <c r="E5745" s="2013">
        <f t="shared" si="743"/>
        <v>919</v>
      </c>
      <c r="F5745" s="2013">
        <f t="shared" si="743"/>
        <v>919</v>
      </c>
      <c r="G5745" s="2013">
        <f t="shared" si="743"/>
        <v>919</v>
      </c>
      <c r="H5745" s="2013">
        <f t="shared" si="743"/>
        <v>919</v>
      </c>
    </row>
    <row r="5746">
      <c r="B5746" s="2013">
        <v>5744.0</v>
      </c>
      <c r="C5746" s="2013">
        <f t="shared" ref="C5746:H5746" si="744">C$5002+C746</f>
        <v>689</v>
      </c>
      <c r="D5746" s="2013">
        <f t="shared" si="744"/>
        <v>1379</v>
      </c>
      <c r="E5746" s="2013">
        <f t="shared" si="744"/>
        <v>919</v>
      </c>
      <c r="F5746" s="2013">
        <f t="shared" si="744"/>
        <v>919</v>
      </c>
      <c r="G5746" s="2013">
        <f t="shared" si="744"/>
        <v>919</v>
      </c>
      <c r="H5746" s="2013">
        <f t="shared" si="744"/>
        <v>919</v>
      </c>
    </row>
    <row r="5747">
      <c r="B5747" s="2013">
        <v>5745.0</v>
      </c>
      <c r="C5747" s="2013">
        <f t="shared" ref="C5747:H5747" si="745">C$5002+C747</f>
        <v>690</v>
      </c>
      <c r="D5747" s="2013">
        <f t="shared" si="745"/>
        <v>1379</v>
      </c>
      <c r="E5747" s="2013">
        <f t="shared" si="745"/>
        <v>919</v>
      </c>
      <c r="F5747" s="2013">
        <f t="shared" si="745"/>
        <v>919</v>
      </c>
      <c r="G5747" s="2013">
        <f t="shared" si="745"/>
        <v>919</v>
      </c>
      <c r="H5747" s="2013">
        <f t="shared" si="745"/>
        <v>919</v>
      </c>
    </row>
    <row r="5748">
      <c r="B5748" s="2013">
        <v>5746.0</v>
      </c>
      <c r="C5748" s="2013">
        <f t="shared" ref="C5748:H5748" si="746">C$5002+C748</f>
        <v>689</v>
      </c>
      <c r="D5748" s="2013">
        <f t="shared" si="746"/>
        <v>1379</v>
      </c>
      <c r="E5748" s="2013">
        <f t="shared" si="746"/>
        <v>919</v>
      </c>
      <c r="F5748" s="2013">
        <f t="shared" si="746"/>
        <v>919</v>
      </c>
      <c r="G5748" s="2013">
        <f t="shared" si="746"/>
        <v>920</v>
      </c>
      <c r="H5748" s="2013">
        <f t="shared" si="746"/>
        <v>920</v>
      </c>
    </row>
    <row r="5749">
      <c r="B5749" s="2013">
        <v>5747.0</v>
      </c>
      <c r="C5749" s="2013">
        <f t="shared" ref="C5749:H5749" si="747">C$5002+C749</f>
        <v>690</v>
      </c>
      <c r="D5749" s="2013">
        <f t="shared" si="747"/>
        <v>1379</v>
      </c>
      <c r="E5749" s="2013">
        <f t="shared" si="747"/>
        <v>919</v>
      </c>
      <c r="F5749" s="2013">
        <f t="shared" si="747"/>
        <v>919</v>
      </c>
      <c r="G5749" s="2013">
        <f t="shared" si="747"/>
        <v>920</v>
      </c>
      <c r="H5749" s="2013">
        <f t="shared" si="747"/>
        <v>920</v>
      </c>
    </row>
    <row r="5750">
      <c r="B5750" s="2013">
        <v>5748.0</v>
      </c>
      <c r="C5750" s="2013">
        <f t="shared" ref="C5750:H5750" si="748">C$5002+C750</f>
        <v>689</v>
      </c>
      <c r="D5750" s="2013">
        <f t="shared" si="748"/>
        <v>1379</v>
      </c>
      <c r="E5750" s="2013">
        <f t="shared" si="748"/>
        <v>920</v>
      </c>
      <c r="F5750" s="2013">
        <f t="shared" si="748"/>
        <v>920</v>
      </c>
      <c r="G5750" s="2013">
        <f t="shared" si="748"/>
        <v>920</v>
      </c>
      <c r="H5750" s="2013">
        <f t="shared" si="748"/>
        <v>920</v>
      </c>
    </row>
    <row r="5751">
      <c r="B5751" s="2013">
        <v>5749.0</v>
      </c>
      <c r="C5751" s="2013">
        <f t="shared" ref="C5751:H5751" si="749">C$5002+C751</f>
        <v>690</v>
      </c>
      <c r="D5751" s="2013">
        <f t="shared" si="749"/>
        <v>1379</v>
      </c>
      <c r="E5751" s="2013">
        <f t="shared" si="749"/>
        <v>920</v>
      </c>
      <c r="F5751" s="2013">
        <f t="shared" si="749"/>
        <v>920</v>
      </c>
      <c r="G5751" s="2013">
        <f t="shared" si="749"/>
        <v>920</v>
      </c>
      <c r="H5751" s="2013">
        <f t="shared" si="749"/>
        <v>920</v>
      </c>
    </row>
    <row r="5752">
      <c r="B5752" s="2013">
        <v>5750.0</v>
      </c>
      <c r="C5752" s="2013">
        <f t="shared" ref="C5752:H5752" si="750">C$5002+C752</f>
        <v>690</v>
      </c>
      <c r="D5752" s="2013">
        <f t="shared" si="750"/>
        <v>1380</v>
      </c>
      <c r="E5752" s="2013">
        <f t="shared" si="750"/>
        <v>920</v>
      </c>
      <c r="F5752" s="2013">
        <f t="shared" si="750"/>
        <v>920</v>
      </c>
      <c r="G5752" s="2013">
        <f t="shared" si="750"/>
        <v>920</v>
      </c>
      <c r="H5752" s="2013">
        <f t="shared" si="750"/>
        <v>920</v>
      </c>
    </row>
    <row r="5753">
      <c r="B5753" s="2013">
        <v>5751.0</v>
      </c>
      <c r="C5753" s="2013">
        <f t="shared" ref="C5753:H5753" si="751">C$5002+C753</f>
        <v>690</v>
      </c>
      <c r="D5753" s="2013">
        <f t="shared" si="751"/>
        <v>1381</v>
      </c>
      <c r="E5753" s="2013">
        <f t="shared" si="751"/>
        <v>920</v>
      </c>
      <c r="F5753" s="2013">
        <f t="shared" si="751"/>
        <v>920</v>
      </c>
      <c r="G5753" s="2013">
        <f t="shared" si="751"/>
        <v>920</v>
      </c>
      <c r="H5753" s="2013">
        <f t="shared" si="751"/>
        <v>920</v>
      </c>
    </row>
    <row r="5754">
      <c r="B5754" s="2013">
        <v>5752.0</v>
      </c>
      <c r="C5754" s="2013">
        <f t="shared" ref="C5754:H5754" si="752">C$5002+C754</f>
        <v>691</v>
      </c>
      <c r="D5754" s="2013">
        <f t="shared" si="752"/>
        <v>1381</v>
      </c>
      <c r="E5754" s="2013">
        <f t="shared" si="752"/>
        <v>920</v>
      </c>
      <c r="F5754" s="2013">
        <f t="shared" si="752"/>
        <v>920</v>
      </c>
      <c r="G5754" s="2013">
        <f t="shared" si="752"/>
        <v>920</v>
      </c>
      <c r="H5754" s="2013">
        <f t="shared" si="752"/>
        <v>920</v>
      </c>
    </row>
    <row r="5755">
      <c r="B5755" s="2013">
        <v>5753.0</v>
      </c>
      <c r="C5755" s="2013">
        <f t="shared" ref="C5755:H5755" si="753">C$5002+C755</f>
        <v>690</v>
      </c>
      <c r="D5755" s="2013">
        <f t="shared" si="753"/>
        <v>1381</v>
      </c>
      <c r="E5755" s="2013">
        <f t="shared" si="753"/>
        <v>920</v>
      </c>
      <c r="F5755" s="2013">
        <f t="shared" si="753"/>
        <v>920</v>
      </c>
      <c r="G5755" s="2013">
        <f t="shared" si="753"/>
        <v>921</v>
      </c>
      <c r="H5755" s="2013">
        <f t="shared" si="753"/>
        <v>921</v>
      </c>
    </row>
    <row r="5756">
      <c r="B5756" s="2013">
        <v>5754.0</v>
      </c>
      <c r="C5756" s="2013">
        <f t="shared" ref="C5756:H5756" si="754">C$5002+C756</f>
        <v>691</v>
      </c>
      <c r="D5756" s="2013">
        <f t="shared" si="754"/>
        <v>1381</v>
      </c>
      <c r="E5756" s="2013">
        <f t="shared" si="754"/>
        <v>920</v>
      </c>
      <c r="F5756" s="2013">
        <f t="shared" si="754"/>
        <v>920</v>
      </c>
      <c r="G5756" s="2013">
        <f t="shared" si="754"/>
        <v>921</v>
      </c>
      <c r="H5756" s="2013">
        <f t="shared" si="754"/>
        <v>921</v>
      </c>
    </row>
    <row r="5757">
      <c r="B5757" s="2013">
        <v>5755.0</v>
      </c>
      <c r="C5757" s="2013">
        <f t="shared" ref="C5757:H5757" si="755">C$5002+C757</f>
        <v>690</v>
      </c>
      <c r="D5757" s="2013">
        <f t="shared" si="755"/>
        <v>1381</v>
      </c>
      <c r="E5757" s="2013">
        <f t="shared" si="755"/>
        <v>921</v>
      </c>
      <c r="F5757" s="2013">
        <f t="shared" si="755"/>
        <v>921</v>
      </c>
      <c r="G5757" s="2013">
        <f t="shared" si="755"/>
        <v>921</v>
      </c>
      <c r="H5757" s="2013">
        <f t="shared" si="755"/>
        <v>921</v>
      </c>
    </row>
    <row r="5758">
      <c r="B5758" s="2013">
        <v>5756.0</v>
      </c>
      <c r="C5758" s="2013">
        <f t="shared" ref="C5758:H5758" si="756">C$5002+C758</f>
        <v>691</v>
      </c>
      <c r="D5758" s="2013">
        <f t="shared" si="756"/>
        <v>1381</v>
      </c>
      <c r="E5758" s="2013">
        <f t="shared" si="756"/>
        <v>921</v>
      </c>
      <c r="F5758" s="2013">
        <f t="shared" si="756"/>
        <v>921</v>
      </c>
      <c r="G5758" s="2013">
        <f t="shared" si="756"/>
        <v>921</v>
      </c>
      <c r="H5758" s="2013">
        <f t="shared" si="756"/>
        <v>921</v>
      </c>
    </row>
    <row r="5759">
      <c r="B5759" s="2013">
        <v>5757.0</v>
      </c>
      <c r="C5759" s="2013">
        <f t="shared" ref="C5759:H5759" si="757">C$5002+C759</f>
        <v>691</v>
      </c>
      <c r="D5759" s="2013">
        <f t="shared" si="757"/>
        <v>1382</v>
      </c>
      <c r="E5759" s="2013">
        <f t="shared" si="757"/>
        <v>921</v>
      </c>
      <c r="F5759" s="2013">
        <f t="shared" si="757"/>
        <v>921</v>
      </c>
      <c r="G5759" s="2013">
        <f t="shared" si="757"/>
        <v>921</v>
      </c>
      <c r="H5759" s="2013">
        <f t="shared" si="757"/>
        <v>921</v>
      </c>
    </row>
    <row r="5760">
      <c r="B5760" s="2013">
        <v>5758.0</v>
      </c>
      <c r="C5760" s="2013">
        <f t="shared" ref="C5760:H5760" si="758">C$5002+C760</f>
        <v>691</v>
      </c>
      <c r="D5760" s="2013">
        <f t="shared" si="758"/>
        <v>1381</v>
      </c>
      <c r="E5760" s="2013">
        <f t="shared" si="758"/>
        <v>921</v>
      </c>
      <c r="F5760" s="2013">
        <f t="shared" si="758"/>
        <v>921</v>
      </c>
      <c r="G5760" s="2013">
        <f t="shared" si="758"/>
        <v>922</v>
      </c>
      <c r="H5760" s="2013">
        <f t="shared" si="758"/>
        <v>922</v>
      </c>
    </row>
    <row r="5761">
      <c r="B5761" s="2013">
        <v>5759.0</v>
      </c>
      <c r="C5761" s="2013">
        <f t="shared" ref="C5761:H5761" si="759">C$5002+C761</f>
        <v>691</v>
      </c>
      <c r="D5761" s="2013">
        <f t="shared" si="759"/>
        <v>1382</v>
      </c>
      <c r="E5761" s="2013">
        <f t="shared" si="759"/>
        <v>921</v>
      </c>
      <c r="F5761" s="2013">
        <f t="shared" si="759"/>
        <v>921</v>
      </c>
      <c r="G5761" s="2013">
        <f t="shared" si="759"/>
        <v>922</v>
      </c>
      <c r="H5761" s="2013">
        <f t="shared" si="759"/>
        <v>922</v>
      </c>
    </row>
    <row r="5762">
      <c r="B5762" s="2013">
        <v>5760.0</v>
      </c>
      <c r="C5762" s="2013">
        <f t="shared" ref="C5762:H5762" si="760">C$5002+C762</f>
        <v>691</v>
      </c>
      <c r="D5762" s="2013">
        <f t="shared" si="760"/>
        <v>1383</v>
      </c>
      <c r="E5762" s="2013">
        <f t="shared" si="760"/>
        <v>921</v>
      </c>
      <c r="F5762" s="2013">
        <f t="shared" si="760"/>
        <v>921</v>
      </c>
      <c r="G5762" s="2013">
        <f t="shared" si="760"/>
        <v>922</v>
      </c>
      <c r="H5762" s="2013">
        <f t="shared" si="760"/>
        <v>922</v>
      </c>
    </row>
    <row r="5763">
      <c r="B5763" s="2013">
        <v>5761.0</v>
      </c>
      <c r="C5763" s="2013">
        <f t="shared" ref="C5763:H5763" si="761">C$5002+C763</f>
        <v>691</v>
      </c>
      <c r="D5763" s="2013">
        <f t="shared" si="761"/>
        <v>1382</v>
      </c>
      <c r="E5763" s="2013">
        <f t="shared" si="761"/>
        <v>922</v>
      </c>
      <c r="F5763" s="2013">
        <f t="shared" si="761"/>
        <v>922</v>
      </c>
      <c r="G5763" s="2013">
        <f t="shared" si="761"/>
        <v>922</v>
      </c>
      <c r="H5763" s="2013">
        <f t="shared" si="761"/>
        <v>922</v>
      </c>
    </row>
    <row r="5764">
      <c r="B5764" s="2013">
        <v>5762.0</v>
      </c>
      <c r="C5764" s="2013">
        <f t="shared" ref="C5764:H5764" si="762">C$5002+C764</f>
        <v>691</v>
      </c>
      <c r="D5764" s="2013">
        <f t="shared" si="762"/>
        <v>1383</v>
      </c>
      <c r="E5764" s="2013">
        <f t="shared" si="762"/>
        <v>922</v>
      </c>
      <c r="F5764" s="2013">
        <f t="shared" si="762"/>
        <v>922</v>
      </c>
      <c r="G5764" s="2013">
        <f t="shared" si="762"/>
        <v>922</v>
      </c>
      <c r="H5764" s="2013">
        <f t="shared" si="762"/>
        <v>922</v>
      </c>
    </row>
    <row r="5765">
      <c r="B5765" s="2013">
        <v>5763.0</v>
      </c>
      <c r="C5765" s="2013">
        <f t="shared" ref="C5765:H5765" si="763">C$5002+C765</f>
        <v>692</v>
      </c>
      <c r="D5765" s="2013">
        <f t="shared" si="763"/>
        <v>1383</v>
      </c>
      <c r="E5765" s="2013">
        <f t="shared" si="763"/>
        <v>922</v>
      </c>
      <c r="F5765" s="2013">
        <f t="shared" si="763"/>
        <v>922</v>
      </c>
      <c r="G5765" s="2013">
        <f t="shared" si="763"/>
        <v>922</v>
      </c>
      <c r="H5765" s="2013">
        <f t="shared" si="763"/>
        <v>922</v>
      </c>
    </row>
    <row r="5766">
      <c r="B5766" s="2013">
        <v>5764.0</v>
      </c>
      <c r="C5766" s="2013">
        <f t="shared" ref="C5766:H5766" si="764">C$5002+C766</f>
        <v>692</v>
      </c>
      <c r="D5766" s="2013">
        <f t="shared" si="764"/>
        <v>1384</v>
      </c>
      <c r="E5766" s="2013">
        <f t="shared" si="764"/>
        <v>922</v>
      </c>
      <c r="F5766" s="2013">
        <f t="shared" si="764"/>
        <v>922</v>
      </c>
      <c r="G5766" s="2013">
        <f t="shared" si="764"/>
        <v>922</v>
      </c>
      <c r="H5766" s="2013">
        <f t="shared" si="764"/>
        <v>922</v>
      </c>
    </row>
    <row r="5767">
      <c r="B5767" s="2013">
        <v>5765.0</v>
      </c>
      <c r="C5767" s="2013">
        <f t="shared" ref="C5767:H5767" si="765">C$5002+C767</f>
        <v>692</v>
      </c>
      <c r="D5767" s="2013">
        <f t="shared" si="765"/>
        <v>1383</v>
      </c>
      <c r="E5767" s="2013">
        <f t="shared" si="765"/>
        <v>922</v>
      </c>
      <c r="F5767" s="2013">
        <f t="shared" si="765"/>
        <v>922</v>
      </c>
      <c r="G5767" s="2013">
        <f t="shared" si="765"/>
        <v>923</v>
      </c>
      <c r="H5767" s="2013">
        <f t="shared" si="765"/>
        <v>923</v>
      </c>
    </row>
    <row r="5768">
      <c r="B5768" s="2013">
        <v>5766.0</v>
      </c>
      <c r="C5768" s="2013">
        <f t="shared" ref="C5768:H5768" si="766">C$5002+C768</f>
        <v>692</v>
      </c>
      <c r="D5768" s="2013">
        <f t="shared" si="766"/>
        <v>1384</v>
      </c>
      <c r="E5768" s="2013">
        <f t="shared" si="766"/>
        <v>922</v>
      </c>
      <c r="F5768" s="2013">
        <f t="shared" si="766"/>
        <v>922</v>
      </c>
      <c r="G5768" s="2013">
        <f t="shared" si="766"/>
        <v>923</v>
      </c>
      <c r="H5768" s="2013">
        <f t="shared" si="766"/>
        <v>923</v>
      </c>
    </row>
    <row r="5769">
      <c r="B5769" s="2013">
        <v>5767.0</v>
      </c>
      <c r="C5769" s="2013">
        <f t="shared" ref="C5769:H5769" si="767">C$5002+C769</f>
        <v>692</v>
      </c>
      <c r="D5769" s="2013">
        <f t="shared" si="767"/>
        <v>1385</v>
      </c>
      <c r="E5769" s="2013">
        <f t="shared" si="767"/>
        <v>922</v>
      </c>
      <c r="F5769" s="2013">
        <f t="shared" si="767"/>
        <v>922</v>
      </c>
      <c r="G5769" s="2013">
        <f t="shared" si="767"/>
        <v>923</v>
      </c>
      <c r="H5769" s="2013">
        <f t="shared" si="767"/>
        <v>923</v>
      </c>
    </row>
    <row r="5770">
      <c r="B5770" s="2013">
        <v>5768.0</v>
      </c>
      <c r="C5770" s="2013">
        <f t="shared" ref="C5770:H5770" si="768">C$5002+C770</f>
        <v>692</v>
      </c>
      <c r="D5770" s="2013">
        <f t="shared" si="768"/>
        <v>1384</v>
      </c>
      <c r="E5770" s="2013">
        <f t="shared" si="768"/>
        <v>923</v>
      </c>
      <c r="F5770" s="2013">
        <f t="shared" si="768"/>
        <v>923</v>
      </c>
      <c r="G5770" s="2013">
        <f t="shared" si="768"/>
        <v>923</v>
      </c>
      <c r="H5770" s="2013">
        <f t="shared" si="768"/>
        <v>923</v>
      </c>
    </row>
    <row r="5771">
      <c r="B5771" s="2013">
        <v>5769.0</v>
      </c>
      <c r="C5771" s="2013">
        <f t="shared" ref="C5771:H5771" si="769">C$5002+C771</f>
        <v>692</v>
      </c>
      <c r="D5771" s="2013">
        <f t="shared" si="769"/>
        <v>1385</v>
      </c>
      <c r="E5771" s="2013">
        <f t="shared" si="769"/>
        <v>923</v>
      </c>
      <c r="F5771" s="2013">
        <f t="shared" si="769"/>
        <v>923</v>
      </c>
      <c r="G5771" s="2013">
        <f t="shared" si="769"/>
        <v>923</v>
      </c>
      <c r="H5771" s="2013">
        <f t="shared" si="769"/>
        <v>923</v>
      </c>
    </row>
    <row r="5772">
      <c r="B5772" s="2013">
        <v>5770.0</v>
      </c>
      <c r="C5772" s="2013">
        <f t="shared" ref="C5772:H5772" si="770">C$5002+C772</f>
        <v>693</v>
      </c>
      <c r="D5772" s="2013">
        <f t="shared" si="770"/>
        <v>1385</v>
      </c>
      <c r="E5772" s="2013">
        <f t="shared" si="770"/>
        <v>923</v>
      </c>
      <c r="F5772" s="2013">
        <f t="shared" si="770"/>
        <v>923</v>
      </c>
      <c r="G5772" s="2013">
        <f t="shared" si="770"/>
        <v>923</v>
      </c>
      <c r="H5772" s="2013">
        <f t="shared" si="770"/>
        <v>923</v>
      </c>
    </row>
    <row r="5773">
      <c r="B5773" s="2013">
        <v>5771.0</v>
      </c>
      <c r="C5773" s="2013">
        <f t="shared" ref="C5773:H5773" si="771">C$5002+C773</f>
        <v>692</v>
      </c>
      <c r="D5773" s="2013">
        <f t="shared" si="771"/>
        <v>1385</v>
      </c>
      <c r="E5773" s="2013">
        <f t="shared" si="771"/>
        <v>923</v>
      </c>
      <c r="F5773" s="2013">
        <f t="shared" si="771"/>
        <v>923</v>
      </c>
      <c r="G5773" s="2013">
        <f t="shared" si="771"/>
        <v>924</v>
      </c>
      <c r="H5773" s="2013">
        <f t="shared" si="771"/>
        <v>924</v>
      </c>
    </row>
    <row r="5774">
      <c r="B5774" s="2013">
        <v>5772.0</v>
      </c>
      <c r="C5774" s="2013">
        <f t="shared" ref="C5774:H5774" si="772">C$5002+C774</f>
        <v>693</v>
      </c>
      <c r="D5774" s="2013">
        <f t="shared" si="772"/>
        <v>1385</v>
      </c>
      <c r="E5774" s="2013">
        <f t="shared" si="772"/>
        <v>923</v>
      </c>
      <c r="F5774" s="2013">
        <f t="shared" si="772"/>
        <v>923</v>
      </c>
      <c r="G5774" s="2013">
        <f t="shared" si="772"/>
        <v>924</v>
      </c>
      <c r="H5774" s="2013">
        <f t="shared" si="772"/>
        <v>924</v>
      </c>
    </row>
    <row r="5775">
      <c r="B5775" s="2013">
        <v>5773.0</v>
      </c>
      <c r="C5775" s="2013">
        <f t="shared" ref="C5775:H5775" si="773">C$5002+C775</f>
        <v>692</v>
      </c>
      <c r="D5775" s="2013">
        <f t="shared" si="773"/>
        <v>1385</v>
      </c>
      <c r="E5775" s="2013">
        <f t="shared" si="773"/>
        <v>924</v>
      </c>
      <c r="F5775" s="2013">
        <f t="shared" si="773"/>
        <v>924</v>
      </c>
      <c r="G5775" s="2013">
        <f t="shared" si="773"/>
        <v>924</v>
      </c>
      <c r="H5775" s="2013">
        <f t="shared" si="773"/>
        <v>924</v>
      </c>
    </row>
    <row r="5776">
      <c r="B5776" s="2013">
        <v>5774.0</v>
      </c>
      <c r="C5776" s="2013">
        <f t="shared" ref="C5776:H5776" si="774">C$5002+C776</f>
        <v>693</v>
      </c>
      <c r="D5776" s="2013">
        <f t="shared" si="774"/>
        <v>1385</v>
      </c>
      <c r="E5776" s="2013">
        <f t="shared" si="774"/>
        <v>924</v>
      </c>
      <c r="F5776" s="2013">
        <f t="shared" si="774"/>
        <v>924</v>
      </c>
      <c r="G5776" s="2013">
        <f t="shared" si="774"/>
        <v>924</v>
      </c>
      <c r="H5776" s="2013">
        <f t="shared" si="774"/>
        <v>924</v>
      </c>
    </row>
    <row r="5777">
      <c r="B5777" s="2013">
        <v>5775.0</v>
      </c>
      <c r="C5777" s="2013">
        <f t="shared" ref="C5777:H5777" si="775">C$5002+C777</f>
        <v>693</v>
      </c>
      <c r="D5777" s="2013">
        <f t="shared" si="775"/>
        <v>1386</v>
      </c>
      <c r="E5777" s="2013">
        <f t="shared" si="775"/>
        <v>924</v>
      </c>
      <c r="F5777" s="2013">
        <f t="shared" si="775"/>
        <v>924</v>
      </c>
      <c r="G5777" s="2013">
        <f t="shared" si="775"/>
        <v>924</v>
      </c>
      <c r="H5777" s="2013">
        <f t="shared" si="775"/>
        <v>924</v>
      </c>
    </row>
    <row r="5778">
      <c r="B5778" s="2013">
        <v>5776.0</v>
      </c>
      <c r="C5778" s="2013">
        <f t="shared" ref="C5778:H5778" si="776">C$5002+C778</f>
        <v>693</v>
      </c>
      <c r="D5778" s="2013">
        <f t="shared" si="776"/>
        <v>1387</v>
      </c>
      <c r="E5778" s="2013">
        <f t="shared" si="776"/>
        <v>924</v>
      </c>
      <c r="F5778" s="2013">
        <f t="shared" si="776"/>
        <v>924</v>
      </c>
      <c r="G5778" s="2013">
        <f t="shared" si="776"/>
        <v>924</v>
      </c>
      <c r="H5778" s="2013">
        <f t="shared" si="776"/>
        <v>924</v>
      </c>
    </row>
    <row r="5779">
      <c r="B5779" s="2013">
        <v>5777.0</v>
      </c>
      <c r="C5779" s="2013">
        <f t="shared" ref="C5779:H5779" si="777">C$5002+C779</f>
        <v>694</v>
      </c>
      <c r="D5779" s="2013">
        <f t="shared" si="777"/>
        <v>1387</v>
      </c>
      <c r="E5779" s="2013">
        <f t="shared" si="777"/>
        <v>924</v>
      </c>
      <c r="F5779" s="2013">
        <f t="shared" si="777"/>
        <v>924</v>
      </c>
      <c r="G5779" s="2013">
        <f t="shared" si="777"/>
        <v>924</v>
      </c>
      <c r="H5779" s="2013">
        <f t="shared" si="777"/>
        <v>924</v>
      </c>
    </row>
    <row r="5780">
      <c r="B5780" s="2013">
        <v>5778.0</v>
      </c>
      <c r="C5780" s="2013">
        <f t="shared" ref="C5780:H5780" si="778">C$5002+C780</f>
        <v>693</v>
      </c>
      <c r="D5780" s="2013">
        <f t="shared" si="778"/>
        <v>1387</v>
      </c>
      <c r="E5780" s="2013">
        <f t="shared" si="778"/>
        <v>924</v>
      </c>
      <c r="F5780" s="2013">
        <f t="shared" si="778"/>
        <v>924</v>
      </c>
      <c r="G5780" s="2013">
        <f t="shared" si="778"/>
        <v>925</v>
      </c>
      <c r="H5780" s="2013">
        <f t="shared" si="778"/>
        <v>925</v>
      </c>
    </row>
    <row r="5781">
      <c r="B5781" s="2013">
        <v>5779.0</v>
      </c>
      <c r="C5781" s="2013">
        <f t="shared" ref="C5781:H5781" si="779">C$5002+C781</f>
        <v>694</v>
      </c>
      <c r="D5781" s="2013">
        <f t="shared" si="779"/>
        <v>1387</v>
      </c>
      <c r="E5781" s="2013">
        <f t="shared" si="779"/>
        <v>924</v>
      </c>
      <c r="F5781" s="2013">
        <f t="shared" si="779"/>
        <v>924</v>
      </c>
      <c r="G5781" s="2013">
        <f t="shared" si="779"/>
        <v>925</v>
      </c>
      <c r="H5781" s="2013">
        <f t="shared" si="779"/>
        <v>925</v>
      </c>
    </row>
    <row r="5782">
      <c r="B5782" s="2013">
        <v>5780.0</v>
      </c>
      <c r="C5782" s="2013">
        <f t="shared" ref="C5782:H5782" si="780">C$5002+C782</f>
        <v>693</v>
      </c>
      <c r="D5782" s="2013">
        <f t="shared" si="780"/>
        <v>1387</v>
      </c>
      <c r="E5782" s="2013">
        <f t="shared" si="780"/>
        <v>925</v>
      </c>
      <c r="F5782" s="2013">
        <f t="shared" si="780"/>
        <v>925</v>
      </c>
      <c r="G5782" s="2013">
        <f t="shared" si="780"/>
        <v>925</v>
      </c>
      <c r="H5782" s="2013">
        <f t="shared" si="780"/>
        <v>925</v>
      </c>
    </row>
    <row r="5783">
      <c r="B5783" s="2013">
        <v>5781.0</v>
      </c>
      <c r="C5783" s="2013">
        <f t="shared" ref="C5783:H5783" si="781">C$5002+C783</f>
        <v>694</v>
      </c>
      <c r="D5783" s="2013">
        <f t="shared" si="781"/>
        <v>1387</v>
      </c>
      <c r="E5783" s="2013">
        <f t="shared" si="781"/>
        <v>925</v>
      </c>
      <c r="F5783" s="2013">
        <f t="shared" si="781"/>
        <v>925</v>
      </c>
      <c r="G5783" s="2013">
        <f t="shared" si="781"/>
        <v>925</v>
      </c>
      <c r="H5783" s="2013">
        <f t="shared" si="781"/>
        <v>925</v>
      </c>
    </row>
    <row r="5784">
      <c r="B5784" s="2013">
        <v>5782.0</v>
      </c>
      <c r="C5784" s="2013">
        <f t="shared" ref="C5784:H5784" si="782">C$5002+C784</f>
        <v>694</v>
      </c>
      <c r="D5784" s="2013">
        <f t="shared" si="782"/>
        <v>1388</v>
      </c>
      <c r="E5784" s="2013">
        <f t="shared" si="782"/>
        <v>925</v>
      </c>
      <c r="F5784" s="2013">
        <f t="shared" si="782"/>
        <v>925</v>
      </c>
      <c r="G5784" s="2013">
        <f t="shared" si="782"/>
        <v>925</v>
      </c>
      <c r="H5784" s="2013">
        <f t="shared" si="782"/>
        <v>925</v>
      </c>
    </row>
    <row r="5785">
      <c r="B5785" s="2013">
        <v>5783.0</v>
      </c>
      <c r="C5785" s="2013">
        <f t="shared" ref="C5785:H5785" si="783">C$5002+C785</f>
        <v>694</v>
      </c>
      <c r="D5785" s="2013">
        <f t="shared" si="783"/>
        <v>1387</v>
      </c>
      <c r="E5785" s="2013">
        <f t="shared" si="783"/>
        <v>925</v>
      </c>
      <c r="F5785" s="2013">
        <f t="shared" si="783"/>
        <v>925</v>
      </c>
      <c r="G5785" s="2013">
        <f t="shared" si="783"/>
        <v>926</v>
      </c>
      <c r="H5785" s="2013">
        <f t="shared" si="783"/>
        <v>926</v>
      </c>
    </row>
    <row r="5786">
      <c r="B5786" s="2013">
        <v>5784.0</v>
      </c>
      <c r="C5786" s="2013">
        <f t="shared" ref="C5786:H5786" si="784">C$5002+C786</f>
        <v>694</v>
      </c>
      <c r="D5786" s="2013">
        <f t="shared" si="784"/>
        <v>1388</v>
      </c>
      <c r="E5786" s="2013">
        <f t="shared" si="784"/>
        <v>925</v>
      </c>
      <c r="F5786" s="2013">
        <f t="shared" si="784"/>
        <v>925</v>
      </c>
      <c r="G5786" s="2013">
        <f t="shared" si="784"/>
        <v>926</v>
      </c>
      <c r="H5786" s="2013">
        <f t="shared" si="784"/>
        <v>926</v>
      </c>
    </row>
    <row r="5787">
      <c r="B5787" s="2013">
        <v>5785.0</v>
      </c>
      <c r="C5787" s="2013">
        <f t="shared" ref="C5787:H5787" si="785">C$5002+C787</f>
        <v>694</v>
      </c>
      <c r="D5787" s="2013">
        <f t="shared" si="785"/>
        <v>1389</v>
      </c>
      <c r="E5787" s="2013">
        <f t="shared" si="785"/>
        <v>925</v>
      </c>
      <c r="F5787" s="2013">
        <f t="shared" si="785"/>
        <v>925</v>
      </c>
      <c r="G5787" s="2013">
        <f t="shared" si="785"/>
        <v>926</v>
      </c>
      <c r="H5787" s="2013">
        <f t="shared" si="785"/>
        <v>926</v>
      </c>
    </row>
    <row r="5788">
      <c r="B5788" s="2013">
        <v>5786.0</v>
      </c>
      <c r="C5788" s="2013">
        <f t="shared" ref="C5788:H5788" si="786">C$5002+C788</f>
        <v>694</v>
      </c>
      <c r="D5788" s="2013">
        <f t="shared" si="786"/>
        <v>1388</v>
      </c>
      <c r="E5788" s="2013">
        <f t="shared" si="786"/>
        <v>926</v>
      </c>
      <c r="F5788" s="2013">
        <f t="shared" si="786"/>
        <v>926</v>
      </c>
      <c r="G5788" s="2013">
        <f t="shared" si="786"/>
        <v>926</v>
      </c>
      <c r="H5788" s="2013">
        <f t="shared" si="786"/>
        <v>926</v>
      </c>
    </row>
    <row r="5789">
      <c r="B5789" s="2013">
        <v>5787.0</v>
      </c>
      <c r="C5789" s="2013">
        <f t="shared" ref="C5789:H5789" si="787">C$5002+C789</f>
        <v>694</v>
      </c>
      <c r="D5789" s="2013">
        <f t="shared" si="787"/>
        <v>1389</v>
      </c>
      <c r="E5789" s="2013">
        <f t="shared" si="787"/>
        <v>926</v>
      </c>
      <c r="F5789" s="2013">
        <f t="shared" si="787"/>
        <v>926</v>
      </c>
      <c r="G5789" s="2013">
        <f t="shared" si="787"/>
        <v>926</v>
      </c>
      <c r="H5789" s="2013">
        <f t="shared" si="787"/>
        <v>926</v>
      </c>
    </row>
    <row r="5790">
      <c r="B5790" s="2013">
        <v>5788.0</v>
      </c>
      <c r="C5790" s="2013">
        <f t="shared" ref="C5790:H5790" si="788">C$5002+C790</f>
        <v>695</v>
      </c>
      <c r="D5790" s="2013">
        <f t="shared" si="788"/>
        <v>1389</v>
      </c>
      <c r="E5790" s="2013">
        <f t="shared" si="788"/>
        <v>926</v>
      </c>
      <c r="F5790" s="2013">
        <f t="shared" si="788"/>
        <v>926</v>
      </c>
      <c r="G5790" s="2013">
        <f t="shared" si="788"/>
        <v>926</v>
      </c>
      <c r="H5790" s="2013">
        <f t="shared" si="788"/>
        <v>926</v>
      </c>
    </row>
    <row r="5791">
      <c r="B5791" s="2013">
        <v>5789.0</v>
      </c>
      <c r="C5791" s="2013">
        <f t="shared" ref="C5791:H5791" si="789">C$5002+C791</f>
        <v>695</v>
      </c>
      <c r="D5791" s="2013">
        <f t="shared" si="789"/>
        <v>1390</v>
      </c>
      <c r="E5791" s="2013">
        <f t="shared" si="789"/>
        <v>926</v>
      </c>
      <c r="F5791" s="2013">
        <f t="shared" si="789"/>
        <v>926</v>
      </c>
      <c r="G5791" s="2013">
        <f t="shared" si="789"/>
        <v>926</v>
      </c>
      <c r="H5791" s="2013">
        <f t="shared" si="789"/>
        <v>926</v>
      </c>
    </row>
    <row r="5792">
      <c r="B5792" s="2013">
        <v>5790.0</v>
      </c>
      <c r="C5792" s="2013">
        <f t="shared" ref="C5792:H5792" si="790">C$5002+C792</f>
        <v>695</v>
      </c>
      <c r="D5792" s="2013">
        <f t="shared" si="790"/>
        <v>1389</v>
      </c>
      <c r="E5792" s="2013">
        <f t="shared" si="790"/>
        <v>926</v>
      </c>
      <c r="F5792" s="2013">
        <f t="shared" si="790"/>
        <v>926</v>
      </c>
      <c r="G5792" s="2013">
        <f t="shared" si="790"/>
        <v>927</v>
      </c>
      <c r="H5792" s="2013">
        <f t="shared" si="790"/>
        <v>927</v>
      </c>
    </row>
    <row r="5793">
      <c r="B5793" s="2013">
        <v>5791.0</v>
      </c>
      <c r="C5793" s="2013">
        <f t="shared" ref="C5793:H5793" si="791">C$5002+C793</f>
        <v>695</v>
      </c>
      <c r="D5793" s="2013">
        <f t="shared" si="791"/>
        <v>1390</v>
      </c>
      <c r="E5793" s="2013">
        <f t="shared" si="791"/>
        <v>926</v>
      </c>
      <c r="F5793" s="2013">
        <f t="shared" si="791"/>
        <v>926</v>
      </c>
      <c r="G5793" s="2013">
        <f t="shared" si="791"/>
        <v>927</v>
      </c>
      <c r="H5793" s="2013">
        <f t="shared" si="791"/>
        <v>927</v>
      </c>
    </row>
    <row r="5794">
      <c r="B5794" s="2013">
        <v>5792.0</v>
      </c>
      <c r="C5794" s="2013">
        <f t="shared" ref="C5794:H5794" si="792">C$5002+C794</f>
        <v>695</v>
      </c>
      <c r="D5794" s="2013">
        <f t="shared" si="792"/>
        <v>1391</v>
      </c>
      <c r="E5794" s="2013">
        <f t="shared" si="792"/>
        <v>926</v>
      </c>
      <c r="F5794" s="2013">
        <f t="shared" si="792"/>
        <v>926</v>
      </c>
      <c r="G5794" s="2013">
        <f t="shared" si="792"/>
        <v>927</v>
      </c>
      <c r="H5794" s="2013">
        <f t="shared" si="792"/>
        <v>927</v>
      </c>
    </row>
    <row r="5795">
      <c r="B5795" s="2013">
        <v>5793.0</v>
      </c>
      <c r="C5795" s="2013">
        <f t="shared" ref="C5795:H5795" si="793">C$5002+C795</f>
        <v>695</v>
      </c>
      <c r="D5795" s="2013">
        <f t="shared" si="793"/>
        <v>1390</v>
      </c>
      <c r="E5795" s="2013">
        <f t="shared" si="793"/>
        <v>927</v>
      </c>
      <c r="F5795" s="2013">
        <f t="shared" si="793"/>
        <v>927</v>
      </c>
      <c r="G5795" s="2013">
        <f t="shared" si="793"/>
        <v>927</v>
      </c>
      <c r="H5795" s="2013">
        <f t="shared" si="793"/>
        <v>927</v>
      </c>
    </row>
    <row r="5796">
      <c r="B5796" s="2013">
        <v>5794.0</v>
      </c>
      <c r="C5796" s="2013">
        <f t="shared" ref="C5796:H5796" si="794">C$5002+C796</f>
        <v>695</v>
      </c>
      <c r="D5796" s="2013">
        <f t="shared" si="794"/>
        <v>1391</v>
      </c>
      <c r="E5796" s="2013">
        <f t="shared" si="794"/>
        <v>927</v>
      </c>
      <c r="F5796" s="2013">
        <f t="shared" si="794"/>
        <v>927</v>
      </c>
      <c r="G5796" s="2013">
        <f t="shared" si="794"/>
        <v>927</v>
      </c>
      <c r="H5796" s="2013">
        <f t="shared" si="794"/>
        <v>927</v>
      </c>
    </row>
    <row r="5797">
      <c r="B5797" s="2013">
        <v>5795.0</v>
      </c>
      <c r="C5797" s="2013">
        <f t="shared" ref="C5797:H5797" si="795">C$5002+C797</f>
        <v>696</v>
      </c>
      <c r="D5797" s="2013">
        <f t="shared" si="795"/>
        <v>1391</v>
      </c>
      <c r="E5797" s="2013">
        <f t="shared" si="795"/>
        <v>927</v>
      </c>
      <c r="F5797" s="2013">
        <f t="shared" si="795"/>
        <v>927</v>
      </c>
      <c r="G5797" s="2013">
        <f t="shared" si="795"/>
        <v>927</v>
      </c>
      <c r="H5797" s="2013">
        <f t="shared" si="795"/>
        <v>927</v>
      </c>
    </row>
    <row r="5798">
      <c r="B5798" s="2013">
        <v>5796.0</v>
      </c>
      <c r="C5798" s="2013">
        <f t="shared" ref="C5798:H5798" si="796">C$5002+C798</f>
        <v>695</v>
      </c>
      <c r="D5798" s="2013">
        <f t="shared" si="796"/>
        <v>1391</v>
      </c>
      <c r="E5798" s="2013">
        <f t="shared" si="796"/>
        <v>927</v>
      </c>
      <c r="F5798" s="2013">
        <f t="shared" si="796"/>
        <v>927</v>
      </c>
      <c r="G5798" s="2013">
        <f t="shared" si="796"/>
        <v>928</v>
      </c>
      <c r="H5798" s="2013">
        <f t="shared" si="796"/>
        <v>928</v>
      </c>
    </row>
    <row r="5799">
      <c r="B5799" s="2013">
        <v>5797.0</v>
      </c>
      <c r="C5799" s="2013">
        <f t="shared" ref="C5799:H5799" si="797">C$5002+C799</f>
        <v>696</v>
      </c>
      <c r="D5799" s="2013">
        <f t="shared" si="797"/>
        <v>1391</v>
      </c>
      <c r="E5799" s="2013">
        <f t="shared" si="797"/>
        <v>927</v>
      </c>
      <c r="F5799" s="2013">
        <f t="shared" si="797"/>
        <v>927</v>
      </c>
      <c r="G5799" s="2013">
        <f t="shared" si="797"/>
        <v>928</v>
      </c>
      <c r="H5799" s="2013">
        <f t="shared" si="797"/>
        <v>928</v>
      </c>
    </row>
    <row r="5800">
      <c r="B5800" s="2013">
        <v>5798.0</v>
      </c>
      <c r="C5800" s="2013">
        <f t="shared" ref="C5800:H5800" si="798">C$5002+C800</f>
        <v>695</v>
      </c>
      <c r="D5800" s="2013">
        <f t="shared" si="798"/>
        <v>1391</v>
      </c>
      <c r="E5800" s="2013">
        <f t="shared" si="798"/>
        <v>928</v>
      </c>
      <c r="F5800" s="2013">
        <f t="shared" si="798"/>
        <v>928</v>
      </c>
      <c r="G5800" s="2013">
        <f t="shared" si="798"/>
        <v>928</v>
      </c>
      <c r="H5800" s="2013">
        <f t="shared" si="798"/>
        <v>928</v>
      </c>
    </row>
    <row r="5801">
      <c r="B5801" s="2013">
        <v>5799.0</v>
      </c>
      <c r="C5801" s="2013">
        <f t="shared" ref="C5801:H5801" si="799">C$5002+C801</f>
        <v>696</v>
      </c>
      <c r="D5801" s="2013">
        <f t="shared" si="799"/>
        <v>1391</v>
      </c>
      <c r="E5801" s="2013">
        <f t="shared" si="799"/>
        <v>928</v>
      </c>
      <c r="F5801" s="2013">
        <f t="shared" si="799"/>
        <v>928</v>
      </c>
      <c r="G5801" s="2013">
        <f t="shared" si="799"/>
        <v>928</v>
      </c>
      <c r="H5801" s="2013">
        <f t="shared" si="799"/>
        <v>928</v>
      </c>
    </row>
    <row r="5802">
      <c r="B5802" s="2013">
        <v>5800.0</v>
      </c>
      <c r="C5802" s="2013">
        <f t="shared" ref="C5802:H5802" si="800">C$5002+C802</f>
        <v>696</v>
      </c>
      <c r="D5802" s="2013">
        <f t="shared" si="800"/>
        <v>1392</v>
      </c>
      <c r="E5802" s="2013">
        <f t="shared" si="800"/>
        <v>928</v>
      </c>
      <c r="F5802" s="2013">
        <f t="shared" si="800"/>
        <v>928</v>
      </c>
      <c r="G5802" s="2013">
        <f t="shared" si="800"/>
        <v>928</v>
      </c>
      <c r="H5802" s="2013">
        <f t="shared" si="800"/>
        <v>928</v>
      </c>
    </row>
    <row r="5803">
      <c r="B5803" s="2013">
        <v>5801.0</v>
      </c>
      <c r="C5803" s="2013">
        <f t="shared" ref="C5803:H5803" si="801">C$5002+C803</f>
        <v>696</v>
      </c>
      <c r="D5803" s="2013">
        <f t="shared" si="801"/>
        <v>1393</v>
      </c>
      <c r="E5803" s="2013">
        <f t="shared" si="801"/>
        <v>928</v>
      </c>
      <c r="F5803" s="2013">
        <f t="shared" si="801"/>
        <v>928</v>
      </c>
      <c r="G5803" s="2013">
        <f t="shared" si="801"/>
        <v>928</v>
      </c>
      <c r="H5803" s="2013">
        <f t="shared" si="801"/>
        <v>928</v>
      </c>
    </row>
    <row r="5804">
      <c r="B5804" s="2013">
        <v>5802.0</v>
      </c>
      <c r="C5804" s="2013">
        <f t="shared" ref="C5804:H5804" si="802">C$5002+C804</f>
        <v>697</v>
      </c>
      <c r="D5804" s="2013">
        <f t="shared" si="802"/>
        <v>1393</v>
      </c>
      <c r="E5804" s="2013">
        <f t="shared" si="802"/>
        <v>928</v>
      </c>
      <c r="F5804" s="2013">
        <f t="shared" si="802"/>
        <v>928</v>
      </c>
      <c r="G5804" s="2013">
        <f t="shared" si="802"/>
        <v>928</v>
      </c>
      <c r="H5804" s="2013">
        <f t="shared" si="802"/>
        <v>928</v>
      </c>
    </row>
    <row r="5805">
      <c r="B5805" s="2013">
        <v>5803.0</v>
      </c>
      <c r="C5805" s="2013">
        <f t="shared" ref="C5805:H5805" si="803">C$5002+C805</f>
        <v>696</v>
      </c>
      <c r="D5805" s="2013">
        <f t="shared" si="803"/>
        <v>1393</v>
      </c>
      <c r="E5805" s="2013">
        <f t="shared" si="803"/>
        <v>928</v>
      </c>
      <c r="F5805" s="2013">
        <f t="shared" si="803"/>
        <v>928</v>
      </c>
      <c r="G5805" s="2013">
        <f t="shared" si="803"/>
        <v>929</v>
      </c>
      <c r="H5805" s="2013">
        <f t="shared" si="803"/>
        <v>929</v>
      </c>
    </row>
    <row r="5806">
      <c r="B5806" s="2013">
        <v>5804.0</v>
      </c>
      <c r="C5806" s="2013">
        <f t="shared" ref="C5806:H5806" si="804">C$5002+C806</f>
        <v>697</v>
      </c>
      <c r="D5806" s="2013">
        <f t="shared" si="804"/>
        <v>1393</v>
      </c>
      <c r="E5806" s="2013">
        <f t="shared" si="804"/>
        <v>928</v>
      </c>
      <c r="F5806" s="2013">
        <f t="shared" si="804"/>
        <v>928</v>
      </c>
      <c r="G5806" s="2013">
        <f t="shared" si="804"/>
        <v>929</v>
      </c>
      <c r="H5806" s="2013">
        <f t="shared" si="804"/>
        <v>929</v>
      </c>
    </row>
    <row r="5807">
      <c r="B5807" s="2013">
        <v>5805.0</v>
      </c>
      <c r="C5807" s="2013">
        <f t="shared" ref="C5807:H5807" si="805">C$5002+C807</f>
        <v>696</v>
      </c>
      <c r="D5807" s="2013">
        <f t="shared" si="805"/>
        <v>1393</v>
      </c>
      <c r="E5807" s="2013">
        <f t="shared" si="805"/>
        <v>929</v>
      </c>
      <c r="F5807" s="2013">
        <f t="shared" si="805"/>
        <v>929</v>
      </c>
      <c r="G5807" s="2013">
        <f t="shared" si="805"/>
        <v>929</v>
      </c>
      <c r="H5807" s="2013">
        <f t="shared" si="805"/>
        <v>929</v>
      </c>
    </row>
    <row r="5808">
      <c r="B5808" s="2013">
        <v>5806.0</v>
      </c>
      <c r="C5808" s="2013">
        <f t="shared" ref="C5808:H5808" si="806">C$5002+C808</f>
        <v>697</v>
      </c>
      <c r="D5808" s="2013">
        <f t="shared" si="806"/>
        <v>1393</v>
      </c>
      <c r="E5808" s="2013">
        <f t="shared" si="806"/>
        <v>929</v>
      </c>
      <c r="F5808" s="2013">
        <f t="shared" si="806"/>
        <v>929</v>
      </c>
      <c r="G5808" s="2013">
        <f t="shared" si="806"/>
        <v>929</v>
      </c>
      <c r="H5808" s="2013">
        <f t="shared" si="806"/>
        <v>929</v>
      </c>
    </row>
    <row r="5809">
      <c r="B5809" s="2013">
        <v>5807.0</v>
      </c>
      <c r="C5809" s="2013">
        <f t="shared" ref="C5809:H5809" si="807">C$5002+C809</f>
        <v>697</v>
      </c>
      <c r="D5809" s="2013">
        <f t="shared" si="807"/>
        <v>1394</v>
      </c>
      <c r="E5809" s="2013">
        <f t="shared" si="807"/>
        <v>929</v>
      </c>
      <c r="F5809" s="2013">
        <f t="shared" si="807"/>
        <v>929</v>
      </c>
      <c r="G5809" s="2013">
        <f t="shared" si="807"/>
        <v>929</v>
      </c>
      <c r="H5809" s="2013">
        <f t="shared" si="807"/>
        <v>929</v>
      </c>
    </row>
    <row r="5810">
      <c r="B5810" s="2013">
        <v>5808.0</v>
      </c>
      <c r="C5810" s="2013">
        <f t="shared" ref="C5810:H5810" si="808">C$5002+C810</f>
        <v>697</v>
      </c>
      <c r="D5810" s="2013">
        <f t="shared" si="808"/>
        <v>1393</v>
      </c>
      <c r="E5810" s="2013">
        <f t="shared" si="808"/>
        <v>929</v>
      </c>
      <c r="F5810" s="2013">
        <f t="shared" si="808"/>
        <v>929</v>
      </c>
      <c r="G5810" s="2013">
        <f t="shared" si="808"/>
        <v>930</v>
      </c>
      <c r="H5810" s="2013">
        <f t="shared" si="808"/>
        <v>930</v>
      </c>
    </row>
    <row r="5811">
      <c r="B5811" s="2013">
        <v>5809.0</v>
      </c>
      <c r="C5811" s="2013">
        <f t="shared" ref="C5811:H5811" si="809">C$5002+C811</f>
        <v>697</v>
      </c>
      <c r="D5811" s="2013">
        <f t="shared" si="809"/>
        <v>1394</v>
      </c>
      <c r="E5811" s="2013">
        <f t="shared" si="809"/>
        <v>929</v>
      </c>
      <c r="F5811" s="2013">
        <f t="shared" si="809"/>
        <v>929</v>
      </c>
      <c r="G5811" s="2013">
        <f t="shared" si="809"/>
        <v>930</v>
      </c>
      <c r="H5811" s="2013">
        <f t="shared" si="809"/>
        <v>930</v>
      </c>
    </row>
    <row r="5812">
      <c r="B5812" s="2013">
        <v>5810.0</v>
      </c>
      <c r="C5812" s="2013">
        <f t="shared" ref="C5812:H5812" si="810">C$5002+C812</f>
        <v>697</v>
      </c>
      <c r="D5812" s="2013">
        <f t="shared" si="810"/>
        <v>1395</v>
      </c>
      <c r="E5812" s="2013">
        <f t="shared" si="810"/>
        <v>929</v>
      </c>
      <c r="F5812" s="2013">
        <f t="shared" si="810"/>
        <v>929</v>
      </c>
      <c r="G5812" s="2013">
        <f t="shared" si="810"/>
        <v>930</v>
      </c>
      <c r="H5812" s="2013">
        <f t="shared" si="810"/>
        <v>930</v>
      </c>
    </row>
    <row r="5813">
      <c r="B5813" s="2013">
        <v>5811.0</v>
      </c>
      <c r="C5813" s="2013">
        <f t="shared" ref="C5813:H5813" si="811">C$5002+C813</f>
        <v>697</v>
      </c>
      <c r="D5813" s="2013">
        <f t="shared" si="811"/>
        <v>1394</v>
      </c>
      <c r="E5813" s="2013">
        <f t="shared" si="811"/>
        <v>930</v>
      </c>
      <c r="F5813" s="2013">
        <f t="shared" si="811"/>
        <v>930</v>
      </c>
      <c r="G5813" s="2013">
        <f t="shared" si="811"/>
        <v>930</v>
      </c>
      <c r="H5813" s="2013">
        <f t="shared" si="811"/>
        <v>930</v>
      </c>
    </row>
    <row r="5814">
      <c r="B5814" s="2013">
        <v>5812.0</v>
      </c>
      <c r="C5814" s="2013">
        <f t="shared" ref="C5814:H5814" si="812">C$5002+C814</f>
        <v>697</v>
      </c>
      <c r="D5814" s="2013">
        <f t="shared" si="812"/>
        <v>1395</v>
      </c>
      <c r="E5814" s="2013">
        <f t="shared" si="812"/>
        <v>930</v>
      </c>
      <c r="F5814" s="2013">
        <f t="shared" si="812"/>
        <v>930</v>
      </c>
      <c r="G5814" s="2013">
        <f t="shared" si="812"/>
        <v>930</v>
      </c>
      <c r="H5814" s="2013">
        <f t="shared" si="812"/>
        <v>930</v>
      </c>
    </row>
    <row r="5815">
      <c r="B5815" s="2013">
        <v>5813.0</v>
      </c>
      <c r="C5815" s="2013">
        <f t="shared" ref="C5815:H5815" si="813">C$5002+C815</f>
        <v>698</v>
      </c>
      <c r="D5815" s="2013">
        <f t="shared" si="813"/>
        <v>1395</v>
      </c>
      <c r="E5815" s="2013">
        <f t="shared" si="813"/>
        <v>930</v>
      </c>
      <c r="F5815" s="2013">
        <f t="shared" si="813"/>
        <v>930</v>
      </c>
      <c r="G5815" s="2013">
        <f t="shared" si="813"/>
        <v>930</v>
      </c>
      <c r="H5815" s="2013">
        <f t="shared" si="813"/>
        <v>930</v>
      </c>
    </row>
    <row r="5816">
      <c r="B5816" s="2013">
        <v>5814.0</v>
      </c>
      <c r="C5816" s="2013">
        <f t="shared" ref="C5816:H5816" si="814">C$5002+C816</f>
        <v>698</v>
      </c>
      <c r="D5816" s="2013">
        <f t="shared" si="814"/>
        <v>1396</v>
      </c>
      <c r="E5816" s="2013">
        <f t="shared" si="814"/>
        <v>930</v>
      </c>
      <c r="F5816" s="2013">
        <f t="shared" si="814"/>
        <v>930</v>
      </c>
      <c r="G5816" s="2013">
        <f t="shared" si="814"/>
        <v>930</v>
      </c>
      <c r="H5816" s="2013">
        <f t="shared" si="814"/>
        <v>930</v>
      </c>
    </row>
    <row r="5817">
      <c r="B5817" s="2013">
        <v>5815.0</v>
      </c>
      <c r="C5817" s="2013">
        <f t="shared" ref="C5817:H5817" si="815">C$5002+C817</f>
        <v>698</v>
      </c>
      <c r="D5817" s="2013">
        <f t="shared" si="815"/>
        <v>1395</v>
      </c>
      <c r="E5817" s="2013">
        <f t="shared" si="815"/>
        <v>930</v>
      </c>
      <c r="F5817" s="2013">
        <f t="shared" si="815"/>
        <v>930</v>
      </c>
      <c r="G5817" s="2013">
        <f t="shared" si="815"/>
        <v>931</v>
      </c>
      <c r="H5817" s="2013">
        <f t="shared" si="815"/>
        <v>931</v>
      </c>
    </row>
    <row r="5818">
      <c r="B5818" s="2013">
        <v>5816.0</v>
      </c>
      <c r="C5818" s="2013">
        <f t="shared" ref="C5818:H5818" si="816">C$5002+C818</f>
        <v>698</v>
      </c>
      <c r="D5818" s="2013">
        <f t="shared" si="816"/>
        <v>1396</v>
      </c>
      <c r="E5818" s="2013">
        <f t="shared" si="816"/>
        <v>930</v>
      </c>
      <c r="F5818" s="2013">
        <f t="shared" si="816"/>
        <v>930</v>
      </c>
      <c r="G5818" s="2013">
        <f t="shared" si="816"/>
        <v>931</v>
      </c>
      <c r="H5818" s="2013">
        <f t="shared" si="816"/>
        <v>931</v>
      </c>
    </row>
    <row r="5819">
      <c r="B5819" s="2013">
        <v>5817.0</v>
      </c>
      <c r="C5819" s="2013">
        <f t="shared" ref="C5819:H5819" si="817">C$5002+C819</f>
        <v>698</v>
      </c>
      <c r="D5819" s="2013">
        <f t="shared" si="817"/>
        <v>1397</v>
      </c>
      <c r="E5819" s="2013">
        <f t="shared" si="817"/>
        <v>930</v>
      </c>
      <c r="F5819" s="2013">
        <f t="shared" si="817"/>
        <v>930</v>
      </c>
      <c r="G5819" s="2013">
        <f t="shared" si="817"/>
        <v>931</v>
      </c>
      <c r="H5819" s="2013">
        <f t="shared" si="817"/>
        <v>931</v>
      </c>
    </row>
    <row r="5820">
      <c r="B5820" s="2013">
        <v>5818.0</v>
      </c>
      <c r="C5820" s="2013">
        <f t="shared" ref="C5820:H5820" si="818">C$5002+C820</f>
        <v>698</v>
      </c>
      <c r="D5820" s="2013">
        <f t="shared" si="818"/>
        <v>1396</v>
      </c>
      <c r="E5820" s="2013">
        <f t="shared" si="818"/>
        <v>931</v>
      </c>
      <c r="F5820" s="2013">
        <f t="shared" si="818"/>
        <v>931</v>
      </c>
      <c r="G5820" s="2013">
        <f t="shared" si="818"/>
        <v>931</v>
      </c>
      <c r="H5820" s="2013">
        <f t="shared" si="818"/>
        <v>931</v>
      </c>
    </row>
    <row r="5821">
      <c r="B5821" s="2013">
        <v>5819.0</v>
      </c>
      <c r="C5821" s="2013">
        <f t="shared" ref="C5821:H5821" si="819">C$5002+C821</f>
        <v>698</v>
      </c>
      <c r="D5821" s="2013">
        <f t="shared" si="819"/>
        <v>1397</v>
      </c>
      <c r="E5821" s="2013">
        <f t="shared" si="819"/>
        <v>931</v>
      </c>
      <c r="F5821" s="2013">
        <f t="shared" si="819"/>
        <v>931</v>
      </c>
      <c r="G5821" s="2013">
        <f t="shared" si="819"/>
        <v>931</v>
      </c>
      <c r="H5821" s="2013">
        <f t="shared" si="819"/>
        <v>931</v>
      </c>
    </row>
    <row r="5822">
      <c r="B5822" s="2013">
        <v>5820.0</v>
      </c>
      <c r="C5822" s="2013">
        <f t="shared" ref="C5822:H5822" si="820">C$5002+C822</f>
        <v>699</v>
      </c>
      <c r="D5822" s="2013">
        <f t="shared" si="820"/>
        <v>1397</v>
      </c>
      <c r="E5822" s="2013">
        <f t="shared" si="820"/>
        <v>931</v>
      </c>
      <c r="F5822" s="2013">
        <f t="shared" si="820"/>
        <v>931</v>
      </c>
      <c r="G5822" s="2013">
        <f t="shared" si="820"/>
        <v>931</v>
      </c>
      <c r="H5822" s="2013">
        <f t="shared" si="820"/>
        <v>931</v>
      </c>
    </row>
    <row r="5823">
      <c r="B5823" s="2013">
        <v>5821.0</v>
      </c>
      <c r="C5823" s="2013">
        <f t="shared" ref="C5823:H5823" si="821">C$5002+C823</f>
        <v>698</v>
      </c>
      <c r="D5823" s="2013">
        <f t="shared" si="821"/>
        <v>1397</v>
      </c>
      <c r="E5823" s="2013">
        <f t="shared" si="821"/>
        <v>931</v>
      </c>
      <c r="F5823" s="2013">
        <f t="shared" si="821"/>
        <v>931</v>
      </c>
      <c r="G5823" s="2013">
        <f t="shared" si="821"/>
        <v>932</v>
      </c>
      <c r="H5823" s="2013">
        <f t="shared" si="821"/>
        <v>932</v>
      </c>
    </row>
    <row r="5824">
      <c r="B5824" s="2013">
        <v>5822.0</v>
      </c>
      <c r="C5824" s="2013">
        <f t="shared" ref="C5824:H5824" si="822">C$5002+C824</f>
        <v>699</v>
      </c>
      <c r="D5824" s="2013">
        <f t="shared" si="822"/>
        <v>1397</v>
      </c>
      <c r="E5824" s="2013">
        <f t="shared" si="822"/>
        <v>931</v>
      </c>
      <c r="F5824" s="2013">
        <f t="shared" si="822"/>
        <v>931</v>
      </c>
      <c r="G5824" s="2013">
        <f t="shared" si="822"/>
        <v>932</v>
      </c>
      <c r="H5824" s="2013">
        <f t="shared" si="822"/>
        <v>932</v>
      </c>
    </row>
    <row r="5825">
      <c r="B5825" s="2013">
        <v>5823.0</v>
      </c>
      <c r="C5825" s="2013">
        <f t="shared" ref="C5825:H5825" si="823">C$5002+C825</f>
        <v>698</v>
      </c>
      <c r="D5825" s="2013">
        <f t="shared" si="823"/>
        <v>1397</v>
      </c>
      <c r="E5825" s="2013">
        <f t="shared" si="823"/>
        <v>932</v>
      </c>
      <c r="F5825" s="2013">
        <f t="shared" si="823"/>
        <v>932</v>
      </c>
      <c r="G5825" s="2013">
        <f t="shared" si="823"/>
        <v>932</v>
      </c>
      <c r="H5825" s="2013">
        <f t="shared" si="823"/>
        <v>932</v>
      </c>
    </row>
    <row r="5826">
      <c r="B5826" s="2013">
        <v>5824.0</v>
      </c>
      <c r="C5826" s="2013">
        <f t="shared" ref="C5826:H5826" si="824">C$5002+C826</f>
        <v>699</v>
      </c>
      <c r="D5826" s="2013">
        <f t="shared" si="824"/>
        <v>1397</v>
      </c>
      <c r="E5826" s="2013">
        <f t="shared" si="824"/>
        <v>932</v>
      </c>
      <c r="F5826" s="2013">
        <f t="shared" si="824"/>
        <v>932</v>
      </c>
      <c r="G5826" s="2013">
        <f t="shared" si="824"/>
        <v>932</v>
      </c>
      <c r="H5826" s="2013">
        <f t="shared" si="824"/>
        <v>932</v>
      </c>
    </row>
    <row r="5827">
      <c r="B5827" s="2013">
        <v>5825.0</v>
      </c>
      <c r="C5827" s="2013">
        <f t="shared" ref="C5827:H5827" si="825">C$5002+C827</f>
        <v>699</v>
      </c>
      <c r="D5827" s="2013">
        <f t="shared" si="825"/>
        <v>1398</v>
      </c>
      <c r="E5827" s="2013">
        <f t="shared" si="825"/>
        <v>932</v>
      </c>
      <c r="F5827" s="2013">
        <f t="shared" si="825"/>
        <v>932</v>
      </c>
      <c r="G5827" s="2013">
        <f t="shared" si="825"/>
        <v>932</v>
      </c>
      <c r="H5827" s="2013">
        <f t="shared" si="825"/>
        <v>932</v>
      </c>
    </row>
    <row r="5828">
      <c r="B5828" s="2013">
        <v>5826.0</v>
      </c>
      <c r="C5828" s="2013">
        <f t="shared" ref="C5828:H5828" si="826">C$5002+C828</f>
        <v>699</v>
      </c>
      <c r="D5828" s="2013">
        <f t="shared" si="826"/>
        <v>1399</v>
      </c>
      <c r="E5828" s="2013">
        <f t="shared" si="826"/>
        <v>932</v>
      </c>
      <c r="F5828" s="2013">
        <f t="shared" si="826"/>
        <v>932</v>
      </c>
      <c r="G5828" s="2013">
        <f t="shared" si="826"/>
        <v>932</v>
      </c>
      <c r="H5828" s="2013">
        <f t="shared" si="826"/>
        <v>932</v>
      </c>
    </row>
    <row r="5829">
      <c r="B5829" s="2013">
        <v>5827.0</v>
      </c>
      <c r="C5829" s="2013">
        <f t="shared" ref="C5829:H5829" si="827">C$5002+C829</f>
        <v>700</v>
      </c>
      <c r="D5829" s="2013">
        <f t="shared" si="827"/>
        <v>1399</v>
      </c>
      <c r="E5829" s="2013">
        <f t="shared" si="827"/>
        <v>932</v>
      </c>
      <c r="F5829" s="2013">
        <f t="shared" si="827"/>
        <v>932</v>
      </c>
      <c r="G5829" s="2013">
        <f t="shared" si="827"/>
        <v>932</v>
      </c>
      <c r="H5829" s="2013">
        <f t="shared" si="827"/>
        <v>932</v>
      </c>
    </row>
    <row r="5830">
      <c r="B5830" s="2013">
        <v>5828.0</v>
      </c>
      <c r="C5830" s="2013">
        <f t="shared" ref="C5830:H5830" si="828">C$5002+C830</f>
        <v>699</v>
      </c>
      <c r="D5830" s="2013">
        <f t="shared" si="828"/>
        <v>1399</v>
      </c>
      <c r="E5830" s="2013">
        <f t="shared" si="828"/>
        <v>932</v>
      </c>
      <c r="F5830" s="2013">
        <f t="shared" si="828"/>
        <v>932</v>
      </c>
      <c r="G5830" s="2013">
        <f t="shared" si="828"/>
        <v>933</v>
      </c>
      <c r="H5830" s="2013">
        <f t="shared" si="828"/>
        <v>933</v>
      </c>
    </row>
    <row r="5831">
      <c r="B5831" s="2013">
        <v>5829.0</v>
      </c>
      <c r="C5831" s="2013">
        <f t="shared" ref="C5831:H5831" si="829">C$5002+C831</f>
        <v>700</v>
      </c>
      <c r="D5831" s="2013">
        <f t="shared" si="829"/>
        <v>1399</v>
      </c>
      <c r="E5831" s="2013">
        <f t="shared" si="829"/>
        <v>932</v>
      </c>
      <c r="F5831" s="2013">
        <f t="shared" si="829"/>
        <v>932</v>
      </c>
      <c r="G5831" s="2013">
        <f t="shared" si="829"/>
        <v>933</v>
      </c>
      <c r="H5831" s="2013">
        <f t="shared" si="829"/>
        <v>933</v>
      </c>
    </row>
    <row r="5832">
      <c r="B5832" s="2013">
        <v>5830.0</v>
      </c>
      <c r="C5832" s="2013">
        <f t="shared" ref="C5832:H5832" si="830">C$5002+C832</f>
        <v>699</v>
      </c>
      <c r="D5832" s="2013">
        <f t="shared" si="830"/>
        <v>1399</v>
      </c>
      <c r="E5832" s="2013">
        <f t="shared" si="830"/>
        <v>933</v>
      </c>
      <c r="F5832" s="2013">
        <f t="shared" si="830"/>
        <v>933</v>
      </c>
      <c r="G5832" s="2013">
        <f t="shared" si="830"/>
        <v>933</v>
      </c>
      <c r="H5832" s="2013">
        <f t="shared" si="830"/>
        <v>933</v>
      </c>
    </row>
    <row r="5833">
      <c r="B5833" s="2013">
        <v>5831.0</v>
      </c>
      <c r="C5833" s="2013">
        <f t="shared" ref="C5833:H5833" si="831">C$5002+C833</f>
        <v>700</v>
      </c>
      <c r="D5833" s="2013">
        <f t="shared" si="831"/>
        <v>1399</v>
      </c>
      <c r="E5833" s="2013">
        <f t="shared" si="831"/>
        <v>933</v>
      </c>
      <c r="F5833" s="2013">
        <f t="shared" si="831"/>
        <v>933</v>
      </c>
      <c r="G5833" s="2013">
        <f t="shared" si="831"/>
        <v>933</v>
      </c>
      <c r="H5833" s="2013">
        <f t="shared" si="831"/>
        <v>933</v>
      </c>
    </row>
    <row r="5834">
      <c r="B5834" s="2013">
        <v>5832.0</v>
      </c>
      <c r="C5834" s="2013">
        <f t="shared" ref="C5834:H5834" si="832">C$5002+C834</f>
        <v>700</v>
      </c>
      <c r="D5834" s="2013">
        <f t="shared" si="832"/>
        <v>1400</v>
      </c>
      <c r="E5834" s="2013">
        <f t="shared" si="832"/>
        <v>933</v>
      </c>
      <c r="F5834" s="2013">
        <f t="shared" si="832"/>
        <v>933</v>
      </c>
      <c r="G5834" s="2013">
        <f t="shared" si="832"/>
        <v>933</v>
      </c>
      <c r="H5834" s="2013">
        <f t="shared" si="832"/>
        <v>933</v>
      </c>
    </row>
    <row r="5835">
      <c r="B5835" s="2013">
        <v>5833.0</v>
      </c>
      <c r="C5835" s="2013">
        <f t="shared" ref="C5835:H5835" si="833">C$5002+C835</f>
        <v>700</v>
      </c>
      <c r="D5835" s="2013">
        <f t="shared" si="833"/>
        <v>1399</v>
      </c>
      <c r="E5835" s="2013">
        <f t="shared" si="833"/>
        <v>933</v>
      </c>
      <c r="F5835" s="2013">
        <f t="shared" si="833"/>
        <v>933</v>
      </c>
      <c r="G5835" s="2013">
        <f t="shared" si="833"/>
        <v>934</v>
      </c>
      <c r="H5835" s="2013">
        <f t="shared" si="833"/>
        <v>934</v>
      </c>
    </row>
    <row r="5836">
      <c r="B5836" s="2013">
        <v>5834.0</v>
      </c>
      <c r="C5836" s="2013">
        <f t="shared" ref="C5836:H5836" si="834">C$5002+C836</f>
        <v>700</v>
      </c>
      <c r="D5836" s="2013">
        <f t="shared" si="834"/>
        <v>1400</v>
      </c>
      <c r="E5836" s="2013">
        <f t="shared" si="834"/>
        <v>933</v>
      </c>
      <c r="F5836" s="2013">
        <f t="shared" si="834"/>
        <v>933</v>
      </c>
      <c r="G5836" s="2013">
        <f t="shared" si="834"/>
        <v>934</v>
      </c>
      <c r="H5836" s="2013">
        <f t="shared" si="834"/>
        <v>934</v>
      </c>
    </row>
    <row r="5837">
      <c r="B5837" s="2013">
        <v>5835.0</v>
      </c>
      <c r="C5837" s="2013">
        <f t="shared" ref="C5837:H5837" si="835">C$5002+C837</f>
        <v>700</v>
      </c>
      <c r="D5837" s="2013">
        <f t="shared" si="835"/>
        <v>1401</v>
      </c>
      <c r="E5837" s="2013">
        <f t="shared" si="835"/>
        <v>933</v>
      </c>
      <c r="F5837" s="2013">
        <f t="shared" si="835"/>
        <v>933</v>
      </c>
      <c r="G5837" s="2013">
        <f t="shared" si="835"/>
        <v>934</v>
      </c>
      <c r="H5837" s="2013">
        <f t="shared" si="835"/>
        <v>934</v>
      </c>
    </row>
    <row r="5838">
      <c r="B5838" s="2013">
        <v>5836.0</v>
      </c>
      <c r="C5838" s="2013">
        <f t="shared" ref="C5838:H5838" si="836">C$5002+C838</f>
        <v>700</v>
      </c>
      <c r="D5838" s="2013">
        <f t="shared" si="836"/>
        <v>1400</v>
      </c>
      <c r="E5838" s="2013">
        <f t="shared" si="836"/>
        <v>934</v>
      </c>
      <c r="F5838" s="2013">
        <f t="shared" si="836"/>
        <v>934</v>
      </c>
      <c r="G5838" s="2013">
        <f t="shared" si="836"/>
        <v>934</v>
      </c>
      <c r="H5838" s="2013">
        <f t="shared" si="836"/>
        <v>934</v>
      </c>
    </row>
    <row r="5839">
      <c r="B5839" s="2013">
        <v>5837.0</v>
      </c>
      <c r="C5839" s="2013">
        <f t="shared" ref="C5839:H5839" si="837">C$5002+C839</f>
        <v>700</v>
      </c>
      <c r="D5839" s="2013">
        <f t="shared" si="837"/>
        <v>1401</v>
      </c>
      <c r="E5839" s="2013">
        <f t="shared" si="837"/>
        <v>934</v>
      </c>
      <c r="F5839" s="2013">
        <f t="shared" si="837"/>
        <v>934</v>
      </c>
      <c r="G5839" s="2013">
        <f t="shared" si="837"/>
        <v>934</v>
      </c>
      <c r="H5839" s="2013">
        <f t="shared" si="837"/>
        <v>934</v>
      </c>
    </row>
    <row r="5840">
      <c r="B5840" s="2013">
        <v>5838.0</v>
      </c>
      <c r="C5840" s="2013">
        <f t="shared" ref="C5840:H5840" si="838">C$5002+C840</f>
        <v>701</v>
      </c>
      <c r="D5840" s="2013">
        <f t="shared" si="838"/>
        <v>1401</v>
      </c>
      <c r="E5840" s="2013">
        <f t="shared" si="838"/>
        <v>934</v>
      </c>
      <c r="F5840" s="2013">
        <f t="shared" si="838"/>
        <v>934</v>
      </c>
      <c r="G5840" s="2013">
        <f t="shared" si="838"/>
        <v>934</v>
      </c>
      <c r="H5840" s="2013">
        <f t="shared" si="838"/>
        <v>934</v>
      </c>
    </row>
    <row r="5841">
      <c r="B5841" s="2013">
        <v>5839.0</v>
      </c>
      <c r="C5841" s="2013">
        <f t="shared" ref="C5841:H5841" si="839">C$5002+C841</f>
        <v>701</v>
      </c>
      <c r="D5841" s="2013">
        <f t="shared" si="839"/>
        <v>1402</v>
      </c>
      <c r="E5841" s="2013">
        <f t="shared" si="839"/>
        <v>934</v>
      </c>
      <c r="F5841" s="2013">
        <f t="shared" si="839"/>
        <v>934</v>
      </c>
      <c r="G5841" s="2013">
        <f t="shared" si="839"/>
        <v>934</v>
      </c>
      <c r="H5841" s="2013">
        <f t="shared" si="839"/>
        <v>934</v>
      </c>
    </row>
    <row r="5842">
      <c r="B5842" s="2013">
        <v>5840.0</v>
      </c>
      <c r="C5842" s="2013">
        <f t="shared" ref="C5842:H5842" si="840">C$5002+C842</f>
        <v>701</v>
      </c>
      <c r="D5842" s="2013">
        <f t="shared" si="840"/>
        <v>1401</v>
      </c>
      <c r="E5842" s="2013">
        <f t="shared" si="840"/>
        <v>934</v>
      </c>
      <c r="F5842" s="2013">
        <f t="shared" si="840"/>
        <v>934</v>
      </c>
      <c r="G5842" s="2013">
        <f t="shared" si="840"/>
        <v>935</v>
      </c>
      <c r="H5842" s="2013">
        <f t="shared" si="840"/>
        <v>935</v>
      </c>
    </row>
    <row r="5843">
      <c r="B5843" s="2013">
        <v>5841.0</v>
      </c>
      <c r="C5843" s="2013">
        <f t="shared" ref="C5843:H5843" si="841">C$5002+C843</f>
        <v>701</v>
      </c>
      <c r="D5843" s="2013">
        <f t="shared" si="841"/>
        <v>1402</v>
      </c>
      <c r="E5843" s="2013">
        <f t="shared" si="841"/>
        <v>934</v>
      </c>
      <c r="F5843" s="2013">
        <f t="shared" si="841"/>
        <v>934</v>
      </c>
      <c r="G5843" s="2013">
        <f t="shared" si="841"/>
        <v>935</v>
      </c>
      <c r="H5843" s="2013">
        <f t="shared" si="841"/>
        <v>935</v>
      </c>
    </row>
    <row r="5844">
      <c r="B5844" s="2013">
        <v>5842.0</v>
      </c>
      <c r="C5844" s="2013">
        <f t="shared" ref="C5844:H5844" si="842">C$5002+C844</f>
        <v>701</v>
      </c>
      <c r="D5844" s="2013">
        <f t="shared" si="842"/>
        <v>1403</v>
      </c>
      <c r="E5844" s="2013">
        <f t="shared" si="842"/>
        <v>934</v>
      </c>
      <c r="F5844" s="2013">
        <f t="shared" si="842"/>
        <v>934</v>
      </c>
      <c r="G5844" s="2013">
        <f t="shared" si="842"/>
        <v>935</v>
      </c>
      <c r="H5844" s="2013">
        <f t="shared" si="842"/>
        <v>935</v>
      </c>
    </row>
    <row r="5845">
      <c r="B5845" s="2013">
        <v>5843.0</v>
      </c>
      <c r="C5845" s="2013">
        <f t="shared" ref="C5845:H5845" si="843">C$5002+C845</f>
        <v>701</v>
      </c>
      <c r="D5845" s="2013">
        <f t="shared" si="843"/>
        <v>1402</v>
      </c>
      <c r="E5845" s="2013">
        <f t="shared" si="843"/>
        <v>935</v>
      </c>
      <c r="F5845" s="2013">
        <f t="shared" si="843"/>
        <v>935</v>
      </c>
      <c r="G5845" s="2013">
        <f t="shared" si="843"/>
        <v>935</v>
      </c>
      <c r="H5845" s="2013">
        <f t="shared" si="843"/>
        <v>935</v>
      </c>
    </row>
    <row r="5846">
      <c r="B5846" s="2013">
        <v>5844.0</v>
      </c>
      <c r="C5846" s="2013">
        <f t="shared" ref="C5846:H5846" si="844">C$5002+C846</f>
        <v>701</v>
      </c>
      <c r="D5846" s="2013">
        <f t="shared" si="844"/>
        <v>1403</v>
      </c>
      <c r="E5846" s="2013">
        <f t="shared" si="844"/>
        <v>935</v>
      </c>
      <c r="F5846" s="2013">
        <f t="shared" si="844"/>
        <v>935</v>
      </c>
      <c r="G5846" s="2013">
        <f t="shared" si="844"/>
        <v>935</v>
      </c>
      <c r="H5846" s="2013">
        <f t="shared" si="844"/>
        <v>935</v>
      </c>
    </row>
    <row r="5847">
      <c r="B5847" s="2013">
        <v>5845.0</v>
      </c>
      <c r="C5847" s="2013">
        <f t="shared" ref="C5847:H5847" si="845">C$5002+C847</f>
        <v>702</v>
      </c>
      <c r="D5847" s="2013">
        <f t="shared" si="845"/>
        <v>1403</v>
      </c>
      <c r="E5847" s="2013">
        <f t="shared" si="845"/>
        <v>935</v>
      </c>
      <c r="F5847" s="2013">
        <f t="shared" si="845"/>
        <v>935</v>
      </c>
      <c r="G5847" s="2013">
        <f t="shared" si="845"/>
        <v>935</v>
      </c>
      <c r="H5847" s="2013">
        <f t="shared" si="845"/>
        <v>935</v>
      </c>
    </row>
    <row r="5848">
      <c r="B5848" s="2013">
        <v>5846.0</v>
      </c>
      <c r="C5848" s="2013">
        <f t="shared" ref="C5848:H5848" si="846">C$5002+C848</f>
        <v>701</v>
      </c>
      <c r="D5848" s="2013">
        <f t="shared" si="846"/>
        <v>1403</v>
      </c>
      <c r="E5848" s="2013">
        <f t="shared" si="846"/>
        <v>935</v>
      </c>
      <c r="F5848" s="2013">
        <f t="shared" si="846"/>
        <v>935</v>
      </c>
      <c r="G5848" s="2013">
        <f t="shared" si="846"/>
        <v>936</v>
      </c>
      <c r="H5848" s="2013">
        <f t="shared" si="846"/>
        <v>936</v>
      </c>
    </row>
    <row r="5849">
      <c r="B5849" s="2013">
        <v>5847.0</v>
      </c>
      <c r="C5849" s="2013">
        <f t="shared" ref="C5849:H5849" si="847">C$5002+C849</f>
        <v>702</v>
      </c>
      <c r="D5849" s="2013">
        <f t="shared" si="847"/>
        <v>1403</v>
      </c>
      <c r="E5849" s="2013">
        <f t="shared" si="847"/>
        <v>935</v>
      </c>
      <c r="F5849" s="2013">
        <f t="shared" si="847"/>
        <v>935</v>
      </c>
      <c r="G5849" s="2013">
        <f t="shared" si="847"/>
        <v>936</v>
      </c>
      <c r="H5849" s="2013">
        <f t="shared" si="847"/>
        <v>936</v>
      </c>
    </row>
    <row r="5850">
      <c r="B5850" s="2013">
        <v>5848.0</v>
      </c>
      <c r="C5850" s="2013">
        <f t="shared" ref="C5850:H5850" si="848">C$5002+C850</f>
        <v>701</v>
      </c>
      <c r="D5850" s="2013">
        <f t="shared" si="848"/>
        <v>1403</v>
      </c>
      <c r="E5850" s="2013">
        <f t="shared" si="848"/>
        <v>936</v>
      </c>
      <c r="F5850" s="2013">
        <f t="shared" si="848"/>
        <v>936</v>
      </c>
      <c r="G5850" s="2013">
        <f t="shared" si="848"/>
        <v>936</v>
      </c>
      <c r="H5850" s="2013">
        <f t="shared" si="848"/>
        <v>936</v>
      </c>
    </row>
    <row r="5851">
      <c r="B5851" s="2013">
        <v>5849.0</v>
      </c>
      <c r="C5851" s="2013">
        <f t="shared" ref="C5851:H5851" si="849">C$5002+C851</f>
        <v>702</v>
      </c>
      <c r="D5851" s="2013">
        <f t="shared" si="849"/>
        <v>1403</v>
      </c>
      <c r="E5851" s="2013">
        <f t="shared" si="849"/>
        <v>936</v>
      </c>
      <c r="F5851" s="2013">
        <f t="shared" si="849"/>
        <v>936</v>
      </c>
      <c r="G5851" s="2013">
        <f t="shared" si="849"/>
        <v>936</v>
      </c>
      <c r="H5851" s="2013">
        <f t="shared" si="849"/>
        <v>936</v>
      </c>
    </row>
    <row r="5852">
      <c r="B5852" s="2013">
        <v>5850.0</v>
      </c>
      <c r="C5852" s="2013">
        <f t="shared" ref="C5852:H5852" si="850">C$5002+C852</f>
        <v>702</v>
      </c>
      <c r="D5852" s="2013">
        <f t="shared" si="850"/>
        <v>1404</v>
      </c>
      <c r="E5852" s="2013">
        <f t="shared" si="850"/>
        <v>936</v>
      </c>
      <c r="F5852" s="2013">
        <f t="shared" si="850"/>
        <v>936</v>
      </c>
      <c r="G5852" s="2013">
        <f t="shared" si="850"/>
        <v>936</v>
      </c>
      <c r="H5852" s="2013">
        <f t="shared" si="850"/>
        <v>936</v>
      </c>
    </row>
    <row r="5853">
      <c r="B5853" s="2013">
        <v>5851.0</v>
      </c>
      <c r="C5853" s="2013">
        <f t="shared" ref="C5853:H5853" si="851">C$5002+C853</f>
        <v>702</v>
      </c>
      <c r="D5853" s="2013">
        <f t="shared" si="851"/>
        <v>1405</v>
      </c>
      <c r="E5853" s="2013">
        <f t="shared" si="851"/>
        <v>936</v>
      </c>
      <c r="F5853" s="2013">
        <f t="shared" si="851"/>
        <v>936</v>
      </c>
      <c r="G5853" s="2013">
        <f t="shared" si="851"/>
        <v>936</v>
      </c>
      <c r="H5853" s="2013">
        <f t="shared" si="851"/>
        <v>936</v>
      </c>
    </row>
    <row r="5854">
      <c r="B5854" s="2013">
        <v>5852.0</v>
      </c>
      <c r="C5854" s="2013">
        <f t="shared" ref="C5854:H5854" si="852">C$5002+C854</f>
        <v>703</v>
      </c>
      <c r="D5854" s="2013">
        <f t="shared" si="852"/>
        <v>1405</v>
      </c>
      <c r="E5854" s="2013">
        <f t="shared" si="852"/>
        <v>936</v>
      </c>
      <c r="F5854" s="2013">
        <f t="shared" si="852"/>
        <v>936</v>
      </c>
      <c r="G5854" s="2013">
        <f t="shared" si="852"/>
        <v>936</v>
      </c>
      <c r="H5854" s="2013">
        <f t="shared" si="852"/>
        <v>936</v>
      </c>
    </row>
    <row r="5855">
      <c r="B5855" s="2013">
        <v>5853.0</v>
      </c>
      <c r="C5855" s="2013">
        <f t="shared" ref="C5855:H5855" si="853">C$5002+C855</f>
        <v>702</v>
      </c>
      <c r="D5855" s="2013">
        <f t="shared" si="853"/>
        <v>1405</v>
      </c>
      <c r="E5855" s="2013">
        <f t="shared" si="853"/>
        <v>936</v>
      </c>
      <c r="F5855" s="2013">
        <f t="shared" si="853"/>
        <v>936</v>
      </c>
      <c r="G5855" s="2013">
        <f t="shared" si="853"/>
        <v>937</v>
      </c>
      <c r="H5855" s="2013">
        <f t="shared" si="853"/>
        <v>937</v>
      </c>
    </row>
    <row r="5856">
      <c r="B5856" s="2013">
        <v>5854.0</v>
      </c>
      <c r="C5856" s="2013">
        <f t="shared" ref="C5856:H5856" si="854">C$5002+C856</f>
        <v>703</v>
      </c>
      <c r="D5856" s="2013">
        <f t="shared" si="854"/>
        <v>1405</v>
      </c>
      <c r="E5856" s="2013">
        <f t="shared" si="854"/>
        <v>936</v>
      </c>
      <c r="F5856" s="2013">
        <f t="shared" si="854"/>
        <v>936</v>
      </c>
      <c r="G5856" s="2013">
        <f t="shared" si="854"/>
        <v>937</v>
      </c>
      <c r="H5856" s="2013">
        <f t="shared" si="854"/>
        <v>937</v>
      </c>
    </row>
    <row r="5857">
      <c r="B5857" s="2013">
        <v>5855.0</v>
      </c>
      <c r="C5857" s="2013">
        <f t="shared" ref="C5857:H5857" si="855">C$5002+C857</f>
        <v>702</v>
      </c>
      <c r="D5857" s="2013">
        <f t="shared" si="855"/>
        <v>1405</v>
      </c>
      <c r="E5857" s="2013">
        <f t="shared" si="855"/>
        <v>937</v>
      </c>
      <c r="F5857" s="2013">
        <f t="shared" si="855"/>
        <v>937</v>
      </c>
      <c r="G5857" s="2013">
        <f t="shared" si="855"/>
        <v>937</v>
      </c>
      <c r="H5857" s="2013">
        <f t="shared" si="855"/>
        <v>937</v>
      </c>
    </row>
    <row r="5858">
      <c r="B5858" s="2013">
        <v>5856.0</v>
      </c>
      <c r="C5858" s="2013">
        <f t="shared" ref="C5858:H5858" si="856">C$5002+C858</f>
        <v>703</v>
      </c>
      <c r="D5858" s="2013">
        <f t="shared" si="856"/>
        <v>1405</v>
      </c>
      <c r="E5858" s="2013">
        <f t="shared" si="856"/>
        <v>937</v>
      </c>
      <c r="F5858" s="2013">
        <f t="shared" si="856"/>
        <v>937</v>
      </c>
      <c r="G5858" s="2013">
        <f t="shared" si="856"/>
        <v>937</v>
      </c>
      <c r="H5858" s="2013">
        <f t="shared" si="856"/>
        <v>937</v>
      </c>
    </row>
    <row r="5859">
      <c r="B5859" s="2013">
        <v>5857.0</v>
      </c>
      <c r="C5859" s="2013">
        <f t="shared" ref="C5859:H5859" si="857">C$5002+C859</f>
        <v>703</v>
      </c>
      <c r="D5859" s="2013">
        <f t="shared" si="857"/>
        <v>1406</v>
      </c>
      <c r="E5859" s="2013">
        <f t="shared" si="857"/>
        <v>937</v>
      </c>
      <c r="F5859" s="2013">
        <f t="shared" si="857"/>
        <v>937</v>
      </c>
      <c r="G5859" s="2013">
        <f t="shared" si="857"/>
        <v>937</v>
      </c>
      <c r="H5859" s="2013">
        <f t="shared" si="857"/>
        <v>937</v>
      </c>
    </row>
    <row r="5860">
      <c r="B5860" s="2013">
        <v>5858.0</v>
      </c>
      <c r="C5860" s="2013">
        <f t="shared" ref="C5860:H5860" si="858">C$5002+C860</f>
        <v>703</v>
      </c>
      <c r="D5860" s="2013">
        <f t="shared" si="858"/>
        <v>1405</v>
      </c>
      <c r="E5860" s="2013">
        <f t="shared" si="858"/>
        <v>937</v>
      </c>
      <c r="F5860" s="2013">
        <f t="shared" si="858"/>
        <v>937</v>
      </c>
      <c r="G5860" s="2013">
        <f t="shared" si="858"/>
        <v>938</v>
      </c>
      <c r="H5860" s="2013">
        <f t="shared" si="858"/>
        <v>938</v>
      </c>
    </row>
    <row r="5861">
      <c r="B5861" s="2013">
        <v>5859.0</v>
      </c>
      <c r="C5861" s="2013">
        <f t="shared" ref="C5861:H5861" si="859">C$5002+C861</f>
        <v>703</v>
      </c>
      <c r="D5861" s="2013">
        <f t="shared" si="859"/>
        <v>1406</v>
      </c>
      <c r="E5861" s="2013">
        <f t="shared" si="859"/>
        <v>937</v>
      </c>
      <c r="F5861" s="2013">
        <f t="shared" si="859"/>
        <v>937</v>
      </c>
      <c r="G5861" s="2013">
        <f t="shared" si="859"/>
        <v>938</v>
      </c>
      <c r="H5861" s="2013">
        <f t="shared" si="859"/>
        <v>938</v>
      </c>
    </row>
    <row r="5862">
      <c r="B5862" s="2013">
        <v>5860.0</v>
      </c>
      <c r="C5862" s="2013">
        <f t="shared" ref="C5862:H5862" si="860">C$5002+C862</f>
        <v>703</v>
      </c>
      <c r="D5862" s="2013">
        <f t="shared" si="860"/>
        <v>1407</v>
      </c>
      <c r="E5862" s="2013">
        <f t="shared" si="860"/>
        <v>937</v>
      </c>
      <c r="F5862" s="2013">
        <f t="shared" si="860"/>
        <v>937</v>
      </c>
      <c r="G5862" s="2013">
        <f t="shared" si="860"/>
        <v>938</v>
      </c>
      <c r="H5862" s="2013">
        <f t="shared" si="860"/>
        <v>938</v>
      </c>
    </row>
    <row r="5863">
      <c r="B5863" s="2013">
        <v>5861.0</v>
      </c>
      <c r="C5863" s="2013">
        <f t="shared" ref="C5863:H5863" si="861">C$5002+C863</f>
        <v>703</v>
      </c>
      <c r="D5863" s="2013">
        <f t="shared" si="861"/>
        <v>1406</v>
      </c>
      <c r="E5863" s="2013">
        <f t="shared" si="861"/>
        <v>938</v>
      </c>
      <c r="F5863" s="2013">
        <f t="shared" si="861"/>
        <v>938</v>
      </c>
      <c r="G5863" s="2013">
        <f t="shared" si="861"/>
        <v>938</v>
      </c>
      <c r="H5863" s="2013">
        <f t="shared" si="861"/>
        <v>938</v>
      </c>
    </row>
    <row r="5864">
      <c r="B5864" s="2013">
        <v>5862.0</v>
      </c>
      <c r="C5864" s="2013">
        <f t="shared" ref="C5864:H5864" si="862">C$5002+C864</f>
        <v>703</v>
      </c>
      <c r="D5864" s="2013">
        <f t="shared" si="862"/>
        <v>1407</v>
      </c>
      <c r="E5864" s="2013">
        <f t="shared" si="862"/>
        <v>938</v>
      </c>
      <c r="F5864" s="2013">
        <f t="shared" si="862"/>
        <v>938</v>
      </c>
      <c r="G5864" s="2013">
        <f t="shared" si="862"/>
        <v>938</v>
      </c>
      <c r="H5864" s="2013">
        <f t="shared" si="862"/>
        <v>938</v>
      </c>
    </row>
    <row r="5865">
      <c r="B5865" s="2013">
        <v>5863.0</v>
      </c>
      <c r="C5865" s="2013">
        <f t="shared" ref="C5865:H5865" si="863">C$5002+C865</f>
        <v>704</v>
      </c>
      <c r="D5865" s="2013">
        <f t="shared" si="863"/>
        <v>1407</v>
      </c>
      <c r="E5865" s="2013">
        <f t="shared" si="863"/>
        <v>938</v>
      </c>
      <c r="F5865" s="2013">
        <f t="shared" si="863"/>
        <v>938</v>
      </c>
      <c r="G5865" s="2013">
        <f t="shared" si="863"/>
        <v>938</v>
      </c>
      <c r="H5865" s="2013">
        <f t="shared" si="863"/>
        <v>938</v>
      </c>
    </row>
    <row r="5866">
      <c r="B5866" s="2013">
        <v>5864.0</v>
      </c>
      <c r="C5866" s="2013">
        <f t="shared" ref="C5866:H5866" si="864">C$5002+C866</f>
        <v>704</v>
      </c>
      <c r="D5866" s="2013">
        <f t="shared" si="864"/>
        <v>1408</v>
      </c>
      <c r="E5866" s="2013">
        <f t="shared" si="864"/>
        <v>938</v>
      </c>
      <c r="F5866" s="2013">
        <f t="shared" si="864"/>
        <v>938</v>
      </c>
      <c r="G5866" s="2013">
        <f t="shared" si="864"/>
        <v>938</v>
      </c>
      <c r="H5866" s="2013">
        <f t="shared" si="864"/>
        <v>938</v>
      </c>
    </row>
    <row r="5867">
      <c r="B5867" s="2013">
        <v>5865.0</v>
      </c>
      <c r="C5867" s="2013">
        <f t="shared" ref="C5867:H5867" si="865">C$5002+C867</f>
        <v>704</v>
      </c>
      <c r="D5867" s="2013">
        <f t="shared" si="865"/>
        <v>1407</v>
      </c>
      <c r="E5867" s="2013">
        <f t="shared" si="865"/>
        <v>938</v>
      </c>
      <c r="F5867" s="2013">
        <f t="shared" si="865"/>
        <v>938</v>
      </c>
      <c r="G5867" s="2013">
        <f t="shared" si="865"/>
        <v>939</v>
      </c>
      <c r="H5867" s="2013">
        <f t="shared" si="865"/>
        <v>939</v>
      </c>
    </row>
    <row r="5868">
      <c r="B5868" s="2013">
        <v>5866.0</v>
      </c>
      <c r="C5868" s="2013">
        <f t="shared" ref="C5868:H5868" si="866">C$5002+C868</f>
        <v>704</v>
      </c>
      <c r="D5868" s="2013">
        <f t="shared" si="866"/>
        <v>1408</v>
      </c>
      <c r="E5868" s="2013">
        <f t="shared" si="866"/>
        <v>938</v>
      </c>
      <c r="F5868" s="2013">
        <f t="shared" si="866"/>
        <v>938</v>
      </c>
      <c r="G5868" s="2013">
        <f t="shared" si="866"/>
        <v>939</v>
      </c>
      <c r="H5868" s="2013">
        <f t="shared" si="866"/>
        <v>939</v>
      </c>
    </row>
    <row r="5869">
      <c r="B5869" s="2013">
        <v>5867.0</v>
      </c>
      <c r="C5869" s="2013">
        <f t="shared" ref="C5869:H5869" si="867">C$5002+C869</f>
        <v>704</v>
      </c>
      <c r="D5869" s="2013">
        <f t="shared" si="867"/>
        <v>1409</v>
      </c>
      <c r="E5869" s="2013">
        <f t="shared" si="867"/>
        <v>938</v>
      </c>
      <c r="F5869" s="2013">
        <f t="shared" si="867"/>
        <v>938</v>
      </c>
      <c r="G5869" s="2013">
        <f t="shared" si="867"/>
        <v>939</v>
      </c>
      <c r="H5869" s="2013">
        <f t="shared" si="867"/>
        <v>939</v>
      </c>
    </row>
    <row r="5870">
      <c r="B5870" s="2013">
        <v>5868.0</v>
      </c>
      <c r="C5870" s="2013">
        <f t="shared" ref="C5870:H5870" si="868">C$5002+C870</f>
        <v>704</v>
      </c>
      <c r="D5870" s="2013">
        <f t="shared" si="868"/>
        <v>1408</v>
      </c>
      <c r="E5870" s="2013">
        <f t="shared" si="868"/>
        <v>939</v>
      </c>
      <c r="F5870" s="2013">
        <f t="shared" si="868"/>
        <v>939</v>
      </c>
      <c r="G5870" s="2013">
        <f t="shared" si="868"/>
        <v>939</v>
      </c>
      <c r="H5870" s="2013">
        <f t="shared" si="868"/>
        <v>939</v>
      </c>
    </row>
    <row r="5871">
      <c r="B5871" s="2013">
        <v>5869.0</v>
      </c>
      <c r="C5871" s="2013">
        <f t="shared" ref="C5871:H5871" si="869">C$5002+C871</f>
        <v>704</v>
      </c>
      <c r="D5871" s="2013">
        <f t="shared" si="869"/>
        <v>1409</v>
      </c>
      <c r="E5871" s="2013">
        <f t="shared" si="869"/>
        <v>939</v>
      </c>
      <c r="F5871" s="2013">
        <f t="shared" si="869"/>
        <v>939</v>
      </c>
      <c r="G5871" s="2013">
        <f t="shared" si="869"/>
        <v>939</v>
      </c>
      <c r="H5871" s="2013">
        <f t="shared" si="869"/>
        <v>939</v>
      </c>
    </row>
    <row r="5872">
      <c r="B5872" s="2013">
        <v>5870.0</v>
      </c>
      <c r="C5872" s="2013">
        <f t="shared" ref="C5872:H5872" si="870">C$5002+C872</f>
        <v>705</v>
      </c>
      <c r="D5872" s="2013">
        <f t="shared" si="870"/>
        <v>1409</v>
      </c>
      <c r="E5872" s="2013">
        <f t="shared" si="870"/>
        <v>939</v>
      </c>
      <c r="F5872" s="2013">
        <f t="shared" si="870"/>
        <v>939</v>
      </c>
      <c r="G5872" s="2013">
        <f t="shared" si="870"/>
        <v>939</v>
      </c>
      <c r="H5872" s="2013">
        <f t="shared" si="870"/>
        <v>939</v>
      </c>
    </row>
    <row r="5873">
      <c r="B5873" s="2013">
        <v>5871.0</v>
      </c>
      <c r="C5873" s="2013">
        <f t="shared" ref="C5873:H5873" si="871">C$5002+C873</f>
        <v>704</v>
      </c>
      <c r="D5873" s="2013">
        <f t="shared" si="871"/>
        <v>1409</v>
      </c>
      <c r="E5873" s="2013">
        <f t="shared" si="871"/>
        <v>939</v>
      </c>
      <c r="F5873" s="2013">
        <f t="shared" si="871"/>
        <v>939</v>
      </c>
      <c r="G5873" s="2013">
        <f t="shared" si="871"/>
        <v>940</v>
      </c>
      <c r="H5873" s="2013">
        <f t="shared" si="871"/>
        <v>940</v>
      </c>
    </row>
    <row r="5874">
      <c r="B5874" s="2013">
        <v>5872.0</v>
      </c>
      <c r="C5874" s="2013">
        <f t="shared" ref="C5874:H5874" si="872">C$5002+C874</f>
        <v>705</v>
      </c>
      <c r="D5874" s="2013">
        <f t="shared" si="872"/>
        <v>1409</v>
      </c>
      <c r="E5874" s="2013">
        <f t="shared" si="872"/>
        <v>939</v>
      </c>
      <c r="F5874" s="2013">
        <f t="shared" si="872"/>
        <v>939</v>
      </c>
      <c r="G5874" s="2013">
        <f t="shared" si="872"/>
        <v>940</v>
      </c>
      <c r="H5874" s="2013">
        <f t="shared" si="872"/>
        <v>940</v>
      </c>
    </row>
    <row r="5875">
      <c r="B5875" s="2013">
        <v>5873.0</v>
      </c>
      <c r="C5875" s="2013">
        <f t="shared" ref="C5875:H5875" si="873">C$5002+C875</f>
        <v>704</v>
      </c>
      <c r="D5875" s="2013">
        <f t="shared" si="873"/>
        <v>1409</v>
      </c>
      <c r="E5875" s="2013">
        <f t="shared" si="873"/>
        <v>940</v>
      </c>
      <c r="F5875" s="2013">
        <f t="shared" si="873"/>
        <v>940</v>
      </c>
      <c r="G5875" s="2013">
        <f t="shared" si="873"/>
        <v>940</v>
      </c>
      <c r="H5875" s="2013">
        <f t="shared" si="873"/>
        <v>940</v>
      </c>
    </row>
    <row r="5876">
      <c r="B5876" s="2013">
        <v>5874.0</v>
      </c>
      <c r="C5876" s="2013">
        <f t="shared" ref="C5876:H5876" si="874">C$5002+C876</f>
        <v>705</v>
      </c>
      <c r="D5876" s="2013">
        <f t="shared" si="874"/>
        <v>1409</v>
      </c>
      <c r="E5876" s="2013">
        <f t="shared" si="874"/>
        <v>940</v>
      </c>
      <c r="F5876" s="2013">
        <f t="shared" si="874"/>
        <v>940</v>
      </c>
      <c r="G5876" s="2013">
        <f t="shared" si="874"/>
        <v>940</v>
      </c>
      <c r="H5876" s="2013">
        <f t="shared" si="874"/>
        <v>940</v>
      </c>
    </row>
    <row r="5877">
      <c r="B5877" s="2013">
        <v>5875.0</v>
      </c>
      <c r="C5877" s="2013">
        <f t="shared" ref="C5877:H5877" si="875">C$5002+C877</f>
        <v>705</v>
      </c>
      <c r="D5877" s="2013">
        <f t="shared" si="875"/>
        <v>1410</v>
      </c>
      <c r="E5877" s="2013">
        <f t="shared" si="875"/>
        <v>940</v>
      </c>
      <c r="F5877" s="2013">
        <f t="shared" si="875"/>
        <v>940</v>
      </c>
      <c r="G5877" s="2013">
        <f t="shared" si="875"/>
        <v>940</v>
      </c>
      <c r="H5877" s="2013">
        <f t="shared" si="875"/>
        <v>940</v>
      </c>
    </row>
    <row r="5878">
      <c r="B5878" s="2013">
        <v>5876.0</v>
      </c>
      <c r="C5878" s="2013">
        <f t="shared" ref="C5878:H5878" si="876">C$5002+C878</f>
        <v>705</v>
      </c>
      <c r="D5878" s="2013">
        <f t="shared" si="876"/>
        <v>1411</v>
      </c>
      <c r="E5878" s="2013">
        <f t="shared" si="876"/>
        <v>940</v>
      </c>
      <c r="F5878" s="2013">
        <f t="shared" si="876"/>
        <v>940</v>
      </c>
      <c r="G5878" s="2013">
        <f t="shared" si="876"/>
        <v>940</v>
      </c>
      <c r="H5878" s="2013">
        <f t="shared" si="876"/>
        <v>940</v>
      </c>
    </row>
    <row r="5879">
      <c r="B5879" s="2013">
        <v>5877.0</v>
      </c>
      <c r="C5879" s="2013">
        <f t="shared" ref="C5879:H5879" si="877">C$5002+C879</f>
        <v>706</v>
      </c>
      <c r="D5879" s="2013">
        <f t="shared" si="877"/>
        <v>1411</v>
      </c>
      <c r="E5879" s="2013">
        <f t="shared" si="877"/>
        <v>940</v>
      </c>
      <c r="F5879" s="2013">
        <f t="shared" si="877"/>
        <v>940</v>
      </c>
      <c r="G5879" s="2013">
        <f t="shared" si="877"/>
        <v>940</v>
      </c>
      <c r="H5879" s="2013">
        <f t="shared" si="877"/>
        <v>940</v>
      </c>
    </row>
    <row r="5880">
      <c r="B5880" s="2013">
        <v>5878.0</v>
      </c>
      <c r="C5880" s="2013">
        <f t="shared" ref="C5880:H5880" si="878">C$5002+C880</f>
        <v>705</v>
      </c>
      <c r="D5880" s="2013">
        <f t="shared" si="878"/>
        <v>1411</v>
      </c>
      <c r="E5880" s="2013">
        <f t="shared" si="878"/>
        <v>940</v>
      </c>
      <c r="F5880" s="2013">
        <f t="shared" si="878"/>
        <v>940</v>
      </c>
      <c r="G5880" s="2013">
        <f t="shared" si="878"/>
        <v>941</v>
      </c>
      <c r="H5880" s="2013">
        <f t="shared" si="878"/>
        <v>941</v>
      </c>
    </row>
    <row r="5881">
      <c r="B5881" s="2013">
        <v>5879.0</v>
      </c>
      <c r="C5881" s="2013">
        <f t="shared" ref="C5881:H5881" si="879">C$5002+C881</f>
        <v>706</v>
      </c>
      <c r="D5881" s="2013">
        <f t="shared" si="879"/>
        <v>1411</v>
      </c>
      <c r="E5881" s="2013">
        <f t="shared" si="879"/>
        <v>940</v>
      </c>
      <c r="F5881" s="2013">
        <f t="shared" si="879"/>
        <v>940</v>
      </c>
      <c r="G5881" s="2013">
        <f t="shared" si="879"/>
        <v>941</v>
      </c>
      <c r="H5881" s="2013">
        <f t="shared" si="879"/>
        <v>941</v>
      </c>
    </row>
    <row r="5882">
      <c r="B5882" s="2013">
        <v>5880.0</v>
      </c>
      <c r="C5882" s="2013">
        <f t="shared" ref="C5882:H5882" si="880">C$5002+C882</f>
        <v>705</v>
      </c>
      <c r="D5882" s="2013">
        <f t="shared" si="880"/>
        <v>1411</v>
      </c>
      <c r="E5882" s="2013">
        <f t="shared" si="880"/>
        <v>941</v>
      </c>
      <c r="F5882" s="2013">
        <f t="shared" si="880"/>
        <v>941</v>
      </c>
      <c r="G5882" s="2013">
        <f t="shared" si="880"/>
        <v>941</v>
      </c>
      <c r="H5882" s="2013">
        <f t="shared" si="880"/>
        <v>941</v>
      </c>
    </row>
    <row r="5883">
      <c r="B5883" s="2013">
        <v>5881.0</v>
      </c>
      <c r="C5883" s="2013">
        <f t="shared" ref="C5883:H5883" si="881">C$5002+C883</f>
        <v>706</v>
      </c>
      <c r="D5883" s="2013">
        <f t="shared" si="881"/>
        <v>1411</v>
      </c>
      <c r="E5883" s="2013">
        <f t="shared" si="881"/>
        <v>941</v>
      </c>
      <c r="F5883" s="2013">
        <f t="shared" si="881"/>
        <v>941</v>
      </c>
      <c r="G5883" s="2013">
        <f t="shared" si="881"/>
        <v>941</v>
      </c>
      <c r="H5883" s="2013">
        <f t="shared" si="881"/>
        <v>941</v>
      </c>
    </row>
    <row r="5884">
      <c r="B5884" s="2013">
        <v>5882.0</v>
      </c>
      <c r="C5884" s="2013">
        <f t="shared" ref="C5884:H5884" si="882">C$5002+C884</f>
        <v>706</v>
      </c>
      <c r="D5884" s="2013">
        <f t="shared" si="882"/>
        <v>1412</v>
      </c>
      <c r="E5884" s="2013">
        <f t="shared" si="882"/>
        <v>941</v>
      </c>
      <c r="F5884" s="2013">
        <f t="shared" si="882"/>
        <v>941</v>
      </c>
      <c r="G5884" s="2013">
        <f t="shared" si="882"/>
        <v>941</v>
      </c>
      <c r="H5884" s="2013">
        <f t="shared" si="882"/>
        <v>941</v>
      </c>
    </row>
    <row r="5885">
      <c r="B5885" s="2013">
        <v>5883.0</v>
      </c>
      <c r="C5885" s="2013">
        <f t="shared" ref="C5885:H5885" si="883">C$5002+C885</f>
        <v>706</v>
      </c>
      <c r="D5885" s="2013">
        <f t="shared" si="883"/>
        <v>1411</v>
      </c>
      <c r="E5885" s="2013">
        <f t="shared" si="883"/>
        <v>941</v>
      </c>
      <c r="F5885" s="2013">
        <f t="shared" si="883"/>
        <v>941</v>
      </c>
      <c r="G5885" s="2013">
        <f t="shared" si="883"/>
        <v>942</v>
      </c>
      <c r="H5885" s="2013">
        <f t="shared" si="883"/>
        <v>942</v>
      </c>
    </row>
    <row r="5886">
      <c r="B5886" s="2013">
        <v>5884.0</v>
      </c>
      <c r="C5886" s="2013">
        <f t="shared" ref="C5886:H5886" si="884">C$5002+C886</f>
        <v>706</v>
      </c>
      <c r="D5886" s="2013">
        <f t="shared" si="884"/>
        <v>1412</v>
      </c>
      <c r="E5886" s="2013">
        <f t="shared" si="884"/>
        <v>941</v>
      </c>
      <c r="F5886" s="2013">
        <f t="shared" si="884"/>
        <v>941</v>
      </c>
      <c r="G5886" s="2013">
        <f t="shared" si="884"/>
        <v>942</v>
      </c>
      <c r="H5886" s="2013">
        <f t="shared" si="884"/>
        <v>942</v>
      </c>
    </row>
    <row r="5887">
      <c r="B5887" s="2013">
        <v>5885.0</v>
      </c>
      <c r="C5887" s="2013">
        <f t="shared" ref="C5887:H5887" si="885">C$5002+C887</f>
        <v>706</v>
      </c>
      <c r="D5887" s="2013">
        <f t="shared" si="885"/>
        <v>1413</v>
      </c>
      <c r="E5887" s="2013">
        <f t="shared" si="885"/>
        <v>941</v>
      </c>
      <c r="F5887" s="2013">
        <f t="shared" si="885"/>
        <v>941</v>
      </c>
      <c r="G5887" s="2013">
        <f t="shared" si="885"/>
        <v>942</v>
      </c>
      <c r="H5887" s="2013">
        <f t="shared" si="885"/>
        <v>942</v>
      </c>
    </row>
    <row r="5888">
      <c r="B5888" s="2013">
        <v>5886.0</v>
      </c>
      <c r="C5888" s="2013">
        <f t="shared" ref="C5888:H5888" si="886">C$5002+C888</f>
        <v>706</v>
      </c>
      <c r="D5888" s="2013">
        <f t="shared" si="886"/>
        <v>1412</v>
      </c>
      <c r="E5888" s="2013">
        <f t="shared" si="886"/>
        <v>942</v>
      </c>
      <c r="F5888" s="2013">
        <f t="shared" si="886"/>
        <v>942</v>
      </c>
      <c r="G5888" s="2013">
        <f t="shared" si="886"/>
        <v>942</v>
      </c>
      <c r="H5888" s="2013">
        <f t="shared" si="886"/>
        <v>942</v>
      </c>
    </row>
    <row r="5889">
      <c r="B5889" s="2013">
        <v>5887.0</v>
      </c>
      <c r="C5889" s="2013">
        <f t="shared" ref="C5889:H5889" si="887">C$5002+C889</f>
        <v>706</v>
      </c>
      <c r="D5889" s="2013">
        <f t="shared" si="887"/>
        <v>1413</v>
      </c>
      <c r="E5889" s="2013">
        <f t="shared" si="887"/>
        <v>942</v>
      </c>
      <c r="F5889" s="2013">
        <f t="shared" si="887"/>
        <v>942</v>
      </c>
      <c r="G5889" s="2013">
        <f t="shared" si="887"/>
        <v>942</v>
      </c>
      <c r="H5889" s="2013">
        <f t="shared" si="887"/>
        <v>942</v>
      </c>
    </row>
    <row r="5890">
      <c r="B5890" s="2013">
        <v>5888.0</v>
      </c>
      <c r="C5890" s="2013">
        <f t="shared" ref="C5890:H5890" si="888">C$5002+C890</f>
        <v>707</v>
      </c>
      <c r="D5890" s="2013">
        <f t="shared" si="888"/>
        <v>1413</v>
      </c>
      <c r="E5890" s="2013">
        <f t="shared" si="888"/>
        <v>942</v>
      </c>
      <c r="F5890" s="2013">
        <f t="shared" si="888"/>
        <v>942</v>
      </c>
      <c r="G5890" s="2013">
        <f t="shared" si="888"/>
        <v>942</v>
      </c>
      <c r="H5890" s="2013">
        <f t="shared" si="888"/>
        <v>942</v>
      </c>
    </row>
    <row r="5891">
      <c r="B5891" s="2013">
        <v>5889.0</v>
      </c>
      <c r="C5891" s="2013">
        <f t="shared" ref="C5891:H5891" si="889">C$5002+C891</f>
        <v>707</v>
      </c>
      <c r="D5891" s="2013">
        <f t="shared" si="889"/>
        <v>1414</v>
      </c>
      <c r="E5891" s="2013">
        <f t="shared" si="889"/>
        <v>942</v>
      </c>
      <c r="F5891" s="2013">
        <f t="shared" si="889"/>
        <v>942</v>
      </c>
      <c r="G5891" s="2013">
        <f t="shared" si="889"/>
        <v>942</v>
      </c>
      <c r="H5891" s="2013">
        <f t="shared" si="889"/>
        <v>942</v>
      </c>
    </row>
    <row r="5892">
      <c r="B5892" s="2013">
        <v>5890.0</v>
      </c>
      <c r="C5892" s="2013">
        <f t="shared" ref="C5892:H5892" si="890">C$5002+C892</f>
        <v>707</v>
      </c>
      <c r="D5892" s="2013">
        <f t="shared" si="890"/>
        <v>1413</v>
      </c>
      <c r="E5892" s="2013">
        <f t="shared" si="890"/>
        <v>942</v>
      </c>
      <c r="F5892" s="2013">
        <f t="shared" si="890"/>
        <v>942</v>
      </c>
      <c r="G5892" s="2013">
        <f t="shared" si="890"/>
        <v>943</v>
      </c>
      <c r="H5892" s="2013">
        <f t="shared" si="890"/>
        <v>943</v>
      </c>
    </row>
    <row r="5893">
      <c r="B5893" s="2013">
        <v>5891.0</v>
      </c>
      <c r="C5893" s="2013">
        <f t="shared" ref="C5893:H5893" si="891">C$5002+C893</f>
        <v>707</v>
      </c>
      <c r="D5893" s="2013">
        <f t="shared" si="891"/>
        <v>1414</v>
      </c>
      <c r="E5893" s="2013">
        <f t="shared" si="891"/>
        <v>942</v>
      </c>
      <c r="F5893" s="2013">
        <f t="shared" si="891"/>
        <v>942</v>
      </c>
      <c r="G5893" s="2013">
        <f t="shared" si="891"/>
        <v>943</v>
      </c>
      <c r="H5893" s="2013">
        <f t="shared" si="891"/>
        <v>943</v>
      </c>
    </row>
    <row r="5894">
      <c r="B5894" s="2013">
        <v>5892.0</v>
      </c>
      <c r="C5894" s="2013">
        <f t="shared" ref="C5894:H5894" si="892">C$5002+C894</f>
        <v>707</v>
      </c>
      <c r="D5894" s="2013">
        <f t="shared" si="892"/>
        <v>1415</v>
      </c>
      <c r="E5894" s="2013">
        <f t="shared" si="892"/>
        <v>942</v>
      </c>
      <c r="F5894" s="2013">
        <f t="shared" si="892"/>
        <v>942</v>
      </c>
      <c r="G5894" s="2013">
        <f t="shared" si="892"/>
        <v>943</v>
      </c>
      <c r="H5894" s="2013">
        <f t="shared" si="892"/>
        <v>943</v>
      </c>
    </row>
    <row r="5895">
      <c r="B5895" s="2013">
        <v>5893.0</v>
      </c>
      <c r="C5895" s="2013">
        <f t="shared" ref="C5895:H5895" si="893">C$5002+C895</f>
        <v>707</v>
      </c>
      <c r="D5895" s="2013">
        <f t="shared" si="893"/>
        <v>1414</v>
      </c>
      <c r="E5895" s="2013">
        <f t="shared" si="893"/>
        <v>943</v>
      </c>
      <c r="F5895" s="2013">
        <f t="shared" si="893"/>
        <v>943</v>
      </c>
      <c r="G5895" s="2013">
        <f t="shared" si="893"/>
        <v>943</v>
      </c>
      <c r="H5895" s="2013">
        <f t="shared" si="893"/>
        <v>943</v>
      </c>
    </row>
    <row r="5896">
      <c r="B5896" s="2013">
        <v>5894.0</v>
      </c>
      <c r="C5896" s="2013">
        <f t="shared" ref="C5896:H5896" si="894">C$5002+C896</f>
        <v>707</v>
      </c>
      <c r="D5896" s="2013">
        <f t="shared" si="894"/>
        <v>1415</v>
      </c>
      <c r="E5896" s="2013">
        <f t="shared" si="894"/>
        <v>943</v>
      </c>
      <c r="F5896" s="2013">
        <f t="shared" si="894"/>
        <v>943</v>
      </c>
      <c r="G5896" s="2013">
        <f t="shared" si="894"/>
        <v>943</v>
      </c>
      <c r="H5896" s="2013">
        <f t="shared" si="894"/>
        <v>943</v>
      </c>
    </row>
    <row r="5897">
      <c r="B5897" s="2013">
        <v>5895.0</v>
      </c>
      <c r="C5897" s="2013">
        <f t="shared" ref="C5897:H5897" si="895">C$5002+C897</f>
        <v>708</v>
      </c>
      <c r="D5897" s="2013">
        <f t="shared" si="895"/>
        <v>1415</v>
      </c>
      <c r="E5897" s="2013">
        <f t="shared" si="895"/>
        <v>943</v>
      </c>
      <c r="F5897" s="2013">
        <f t="shared" si="895"/>
        <v>943</v>
      </c>
      <c r="G5897" s="2013">
        <f t="shared" si="895"/>
        <v>943</v>
      </c>
      <c r="H5897" s="2013">
        <f t="shared" si="895"/>
        <v>943</v>
      </c>
    </row>
    <row r="5898">
      <c r="B5898" s="2013">
        <v>5896.0</v>
      </c>
      <c r="C5898" s="2013">
        <f t="shared" ref="C5898:H5898" si="896">C$5002+C898</f>
        <v>707</v>
      </c>
      <c r="D5898" s="2013">
        <f t="shared" si="896"/>
        <v>1415</v>
      </c>
      <c r="E5898" s="2013">
        <f t="shared" si="896"/>
        <v>943</v>
      </c>
      <c r="F5898" s="2013">
        <f t="shared" si="896"/>
        <v>943</v>
      </c>
      <c r="G5898" s="2013">
        <f t="shared" si="896"/>
        <v>944</v>
      </c>
      <c r="H5898" s="2013">
        <f t="shared" si="896"/>
        <v>944</v>
      </c>
    </row>
    <row r="5899">
      <c r="B5899" s="2013">
        <v>5897.0</v>
      </c>
      <c r="C5899" s="2013">
        <f t="shared" ref="C5899:H5899" si="897">C$5002+C899</f>
        <v>708</v>
      </c>
      <c r="D5899" s="2013">
        <f t="shared" si="897"/>
        <v>1415</v>
      </c>
      <c r="E5899" s="2013">
        <f t="shared" si="897"/>
        <v>943</v>
      </c>
      <c r="F5899" s="2013">
        <f t="shared" si="897"/>
        <v>943</v>
      </c>
      <c r="G5899" s="2013">
        <f t="shared" si="897"/>
        <v>944</v>
      </c>
      <c r="H5899" s="2013">
        <f t="shared" si="897"/>
        <v>944</v>
      </c>
    </row>
    <row r="5900">
      <c r="B5900" s="2013">
        <v>5898.0</v>
      </c>
      <c r="C5900" s="2013">
        <f t="shared" ref="C5900:H5900" si="898">C$5002+C900</f>
        <v>707</v>
      </c>
      <c r="D5900" s="2013">
        <f t="shared" si="898"/>
        <v>1415</v>
      </c>
      <c r="E5900" s="2013">
        <f t="shared" si="898"/>
        <v>944</v>
      </c>
      <c r="F5900" s="2013">
        <f t="shared" si="898"/>
        <v>944</v>
      </c>
      <c r="G5900" s="2013">
        <f t="shared" si="898"/>
        <v>944</v>
      </c>
      <c r="H5900" s="2013">
        <f t="shared" si="898"/>
        <v>944</v>
      </c>
    </row>
    <row r="5901">
      <c r="B5901" s="2013">
        <v>5899.0</v>
      </c>
      <c r="C5901" s="2013">
        <f t="shared" ref="C5901:H5901" si="899">C$5002+C901</f>
        <v>708</v>
      </c>
      <c r="D5901" s="2013">
        <f t="shared" si="899"/>
        <v>1415</v>
      </c>
      <c r="E5901" s="2013">
        <f t="shared" si="899"/>
        <v>944</v>
      </c>
      <c r="F5901" s="2013">
        <f t="shared" si="899"/>
        <v>944</v>
      </c>
      <c r="G5901" s="2013">
        <f t="shared" si="899"/>
        <v>944</v>
      </c>
      <c r="H5901" s="2013">
        <f t="shared" si="899"/>
        <v>944</v>
      </c>
    </row>
    <row r="5902">
      <c r="B5902" s="2013">
        <v>5900.0</v>
      </c>
      <c r="C5902" s="2013">
        <f t="shared" ref="C5902:H5902" si="900">C$5002+C902</f>
        <v>708</v>
      </c>
      <c r="D5902" s="2013">
        <f t="shared" si="900"/>
        <v>1416</v>
      </c>
      <c r="E5902" s="2013">
        <f t="shared" si="900"/>
        <v>944</v>
      </c>
      <c r="F5902" s="2013">
        <f t="shared" si="900"/>
        <v>944</v>
      </c>
      <c r="G5902" s="2013">
        <f t="shared" si="900"/>
        <v>944</v>
      </c>
      <c r="H5902" s="2013">
        <f t="shared" si="900"/>
        <v>944</v>
      </c>
    </row>
    <row r="5903">
      <c r="B5903" s="2013">
        <v>5901.0</v>
      </c>
      <c r="C5903" s="2013">
        <f t="shared" ref="C5903:H5903" si="901">C$5002+C903</f>
        <v>708</v>
      </c>
      <c r="D5903" s="2013">
        <f t="shared" si="901"/>
        <v>1417</v>
      </c>
      <c r="E5903" s="2013">
        <f t="shared" si="901"/>
        <v>944</v>
      </c>
      <c r="F5903" s="2013">
        <f t="shared" si="901"/>
        <v>944</v>
      </c>
      <c r="G5903" s="2013">
        <f t="shared" si="901"/>
        <v>944</v>
      </c>
      <c r="H5903" s="2013">
        <f t="shared" si="901"/>
        <v>944</v>
      </c>
    </row>
    <row r="5904">
      <c r="B5904" s="2013">
        <v>5902.0</v>
      </c>
      <c r="C5904" s="2013">
        <f t="shared" ref="C5904:H5904" si="902">C$5002+C904</f>
        <v>709</v>
      </c>
      <c r="D5904" s="2013">
        <f t="shared" si="902"/>
        <v>1417</v>
      </c>
      <c r="E5904" s="2013">
        <f t="shared" si="902"/>
        <v>944</v>
      </c>
      <c r="F5904" s="2013">
        <f t="shared" si="902"/>
        <v>944</v>
      </c>
      <c r="G5904" s="2013">
        <f t="shared" si="902"/>
        <v>944</v>
      </c>
      <c r="H5904" s="2013">
        <f t="shared" si="902"/>
        <v>944</v>
      </c>
    </row>
    <row r="5905">
      <c r="B5905" s="2013">
        <v>5903.0</v>
      </c>
      <c r="C5905" s="2013">
        <f t="shared" ref="C5905:H5905" si="903">C$5002+C905</f>
        <v>708</v>
      </c>
      <c r="D5905" s="2013">
        <f t="shared" si="903"/>
        <v>1417</v>
      </c>
      <c r="E5905" s="2013">
        <f t="shared" si="903"/>
        <v>944</v>
      </c>
      <c r="F5905" s="2013">
        <f t="shared" si="903"/>
        <v>944</v>
      </c>
      <c r="G5905" s="2013">
        <f t="shared" si="903"/>
        <v>945</v>
      </c>
      <c r="H5905" s="2013">
        <f t="shared" si="903"/>
        <v>945</v>
      </c>
    </row>
    <row r="5906">
      <c r="B5906" s="2013">
        <v>5904.0</v>
      </c>
      <c r="C5906" s="2013">
        <f t="shared" ref="C5906:H5906" si="904">C$5002+C906</f>
        <v>709</v>
      </c>
      <c r="D5906" s="2013">
        <f t="shared" si="904"/>
        <v>1417</v>
      </c>
      <c r="E5906" s="2013">
        <f t="shared" si="904"/>
        <v>944</v>
      </c>
      <c r="F5906" s="2013">
        <f t="shared" si="904"/>
        <v>944</v>
      </c>
      <c r="G5906" s="2013">
        <f t="shared" si="904"/>
        <v>945</v>
      </c>
      <c r="H5906" s="2013">
        <f t="shared" si="904"/>
        <v>945</v>
      </c>
    </row>
    <row r="5907">
      <c r="B5907" s="2013">
        <v>5905.0</v>
      </c>
      <c r="C5907" s="2013">
        <f t="shared" ref="C5907:H5907" si="905">C$5002+C907</f>
        <v>708</v>
      </c>
      <c r="D5907" s="2013">
        <f t="shared" si="905"/>
        <v>1417</v>
      </c>
      <c r="E5907" s="2013">
        <f t="shared" si="905"/>
        <v>945</v>
      </c>
      <c r="F5907" s="2013">
        <f t="shared" si="905"/>
        <v>945</v>
      </c>
      <c r="G5907" s="2013">
        <f t="shared" si="905"/>
        <v>945</v>
      </c>
      <c r="H5907" s="2013">
        <f t="shared" si="905"/>
        <v>945</v>
      </c>
    </row>
    <row r="5908">
      <c r="B5908" s="2013">
        <v>5906.0</v>
      </c>
      <c r="C5908" s="2013">
        <f t="shared" ref="C5908:H5908" si="906">C$5002+C908</f>
        <v>709</v>
      </c>
      <c r="D5908" s="2013">
        <f t="shared" si="906"/>
        <v>1417</v>
      </c>
      <c r="E5908" s="2013">
        <f t="shared" si="906"/>
        <v>945</v>
      </c>
      <c r="F5908" s="2013">
        <f t="shared" si="906"/>
        <v>945</v>
      </c>
      <c r="G5908" s="2013">
        <f t="shared" si="906"/>
        <v>945</v>
      </c>
      <c r="H5908" s="2013">
        <f t="shared" si="906"/>
        <v>945</v>
      </c>
    </row>
    <row r="5909">
      <c r="B5909" s="2013">
        <v>5907.0</v>
      </c>
      <c r="C5909" s="2013">
        <f t="shared" ref="C5909:H5909" si="907">C$5002+C909</f>
        <v>709</v>
      </c>
      <c r="D5909" s="2013">
        <f t="shared" si="907"/>
        <v>1418</v>
      </c>
      <c r="E5909" s="2013">
        <f t="shared" si="907"/>
        <v>945</v>
      </c>
      <c r="F5909" s="2013">
        <f t="shared" si="907"/>
        <v>945</v>
      </c>
      <c r="G5909" s="2013">
        <f t="shared" si="907"/>
        <v>945</v>
      </c>
      <c r="H5909" s="2013">
        <f t="shared" si="907"/>
        <v>945</v>
      </c>
    </row>
    <row r="5910">
      <c r="B5910" s="2013">
        <v>5908.0</v>
      </c>
      <c r="C5910" s="2013">
        <f t="shared" ref="C5910:H5910" si="908">C$5002+C910</f>
        <v>709</v>
      </c>
      <c r="D5910" s="2013">
        <f t="shared" si="908"/>
        <v>1417</v>
      </c>
      <c r="E5910" s="2013">
        <f t="shared" si="908"/>
        <v>945</v>
      </c>
      <c r="F5910" s="2013">
        <f t="shared" si="908"/>
        <v>945</v>
      </c>
      <c r="G5910" s="2013">
        <f t="shared" si="908"/>
        <v>946</v>
      </c>
      <c r="H5910" s="2013">
        <f t="shared" si="908"/>
        <v>946</v>
      </c>
    </row>
    <row r="5911">
      <c r="B5911" s="2013">
        <v>5909.0</v>
      </c>
      <c r="C5911" s="2013">
        <f t="shared" ref="C5911:H5911" si="909">C$5002+C911</f>
        <v>709</v>
      </c>
      <c r="D5911" s="2013">
        <f t="shared" si="909"/>
        <v>1418</v>
      </c>
      <c r="E5911" s="2013">
        <f t="shared" si="909"/>
        <v>945</v>
      </c>
      <c r="F5911" s="2013">
        <f t="shared" si="909"/>
        <v>945</v>
      </c>
      <c r="G5911" s="2013">
        <f t="shared" si="909"/>
        <v>946</v>
      </c>
      <c r="H5911" s="2013">
        <f t="shared" si="909"/>
        <v>946</v>
      </c>
    </row>
    <row r="5912">
      <c r="B5912" s="2013">
        <v>5910.0</v>
      </c>
      <c r="C5912" s="2013">
        <f t="shared" ref="C5912:H5912" si="910">C$5002+C912</f>
        <v>709</v>
      </c>
      <c r="D5912" s="2013">
        <f t="shared" si="910"/>
        <v>1419</v>
      </c>
      <c r="E5912" s="2013">
        <f t="shared" si="910"/>
        <v>945</v>
      </c>
      <c r="F5912" s="2013">
        <f t="shared" si="910"/>
        <v>945</v>
      </c>
      <c r="G5912" s="2013">
        <f t="shared" si="910"/>
        <v>946</v>
      </c>
      <c r="H5912" s="2013">
        <f t="shared" si="910"/>
        <v>946</v>
      </c>
    </row>
    <row r="5913">
      <c r="B5913" s="2013">
        <v>5911.0</v>
      </c>
      <c r="C5913" s="2013">
        <f t="shared" ref="C5913:H5913" si="911">C$5002+C913</f>
        <v>709</v>
      </c>
      <c r="D5913" s="2013">
        <f t="shared" si="911"/>
        <v>1418</v>
      </c>
      <c r="E5913" s="2013">
        <f t="shared" si="911"/>
        <v>946</v>
      </c>
      <c r="F5913" s="2013">
        <f t="shared" si="911"/>
        <v>946</v>
      </c>
      <c r="G5913" s="2013">
        <f t="shared" si="911"/>
        <v>946</v>
      </c>
      <c r="H5913" s="2013">
        <f t="shared" si="911"/>
        <v>946</v>
      </c>
    </row>
    <row r="5914">
      <c r="B5914" s="2013">
        <v>5912.0</v>
      </c>
      <c r="C5914" s="2013">
        <f t="shared" ref="C5914:H5914" si="912">C$5002+C914</f>
        <v>709</v>
      </c>
      <c r="D5914" s="2013">
        <f t="shared" si="912"/>
        <v>1419</v>
      </c>
      <c r="E5914" s="2013">
        <f t="shared" si="912"/>
        <v>946</v>
      </c>
      <c r="F5914" s="2013">
        <f t="shared" si="912"/>
        <v>946</v>
      </c>
      <c r="G5914" s="2013">
        <f t="shared" si="912"/>
        <v>946</v>
      </c>
      <c r="H5914" s="2013">
        <f t="shared" si="912"/>
        <v>946</v>
      </c>
    </row>
    <row r="5915">
      <c r="B5915" s="2013">
        <v>5913.0</v>
      </c>
      <c r="C5915" s="2013">
        <f t="shared" ref="C5915:H5915" si="913">C$5002+C915</f>
        <v>710</v>
      </c>
      <c r="D5915" s="2013">
        <f t="shared" si="913"/>
        <v>1419</v>
      </c>
      <c r="E5915" s="2013">
        <f t="shared" si="913"/>
        <v>946</v>
      </c>
      <c r="F5915" s="2013">
        <f t="shared" si="913"/>
        <v>946</v>
      </c>
      <c r="G5915" s="2013">
        <f t="shared" si="913"/>
        <v>946</v>
      </c>
      <c r="H5915" s="2013">
        <f t="shared" si="913"/>
        <v>946</v>
      </c>
    </row>
    <row r="5916">
      <c r="B5916" s="2013">
        <v>5914.0</v>
      </c>
      <c r="C5916" s="2013">
        <f t="shared" ref="C5916:H5916" si="914">C$5002+C916</f>
        <v>710</v>
      </c>
      <c r="D5916" s="2013">
        <f t="shared" si="914"/>
        <v>1420</v>
      </c>
      <c r="E5916" s="2013">
        <f t="shared" si="914"/>
        <v>946</v>
      </c>
      <c r="F5916" s="2013">
        <f t="shared" si="914"/>
        <v>946</v>
      </c>
      <c r="G5916" s="2013">
        <f t="shared" si="914"/>
        <v>946</v>
      </c>
      <c r="H5916" s="2013">
        <f t="shared" si="914"/>
        <v>946</v>
      </c>
    </row>
    <row r="5917">
      <c r="B5917" s="2013">
        <v>5915.0</v>
      </c>
      <c r="C5917" s="2013">
        <f t="shared" ref="C5917:H5917" si="915">C$5002+C917</f>
        <v>710</v>
      </c>
      <c r="D5917" s="2013">
        <f t="shared" si="915"/>
        <v>1419</v>
      </c>
      <c r="E5917" s="2013">
        <f t="shared" si="915"/>
        <v>946</v>
      </c>
      <c r="F5917" s="2013">
        <f t="shared" si="915"/>
        <v>946</v>
      </c>
      <c r="G5917" s="2013">
        <f t="shared" si="915"/>
        <v>947</v>
      </c>
      <c r="H5917" s="2013">
        <f t="shared" si="915"/>
        <v>947</v>
      </c>
    </row>
    <row r="5918">
      <c r="B5918" s="2013">
        <v>5916.0</v>
      </c>
      <c r="C5918" s="2013">
        <f t="shared" ref="C5918:H5918" si="916">C$5002+C918</f>
        <v>710</v>
      </c>
      <c r="D5918" s="2013">
        <f t="shared" si="916"/>
        <v>1420</v>
      </c>
      <c r="E5918" s="2013">
        <f t="shared" si="916"/>
        <v>946</v>
      </c>
      <c r="F5918" s="2013">
        <f t="shared" si="916"/>
        <v>946</v>
      </c>
      <c r="G5918" s="2013">
        <f t="shared" si="916"/>
        <v>947</v>
      </c>
      <c r="H5918" s="2013">
        <f t="shared" si="916"/>
        <v>947</v>
      </c>
    </row>
    <row r="5919">
      <c r="B5919" s="2013">
        <v>5917.0</v>
      </c>
      <c r="C5919" s="2013">
        <f t="shared" ref="C5919:H5919" si="917">C$5002+C919</f>
        <v>710</v>
      </c>
      <c r="D5919" s="2013">
        <f t="shared" si="917"/>
        <v>1421</v>
      </c>
      <c r="E5919" s="2013">
        <f t="shared" si="917"/>
        <v>946</v>
      </c>
      <c r="F5919" s="2013">
        <f t="shared" si="917"/>
        <v>946</v>
      </c>
      <c r="G5919" s="2013">
        <f t="shared" si="917"/>
        <v>947</v>
      </c>
      <c r="H5919" s="2013">
        <f t="shared" si="917"/>
        <v>947</v>
      </c>
    </row>
    <row r="5920">
      <c r="B5920" s="2013">
        <v>5918.0</v>
      </c>
      <c r="C5920" s="2013">
        <f t="shared" ref="C5920:H5920" si="918">C$5002+C920</f>
        <v>710</v>
      </c>
      <c r="D5920" s="2013">
        <f t="shared" si="918"/>
        <v>1420</v>
      </c>
      <c r="E5920" s="2013">
        <f t="shared" si="918"/>
        <v>947</v>
      </c>
      <c r="F5920" s="2013">
        <f t="shared" si="918"/>
        <v>947</v>
      </c>
      <c r="G5920" s="2013">
        <f t="shared" si="918"/>
        <v>947</v>
      </c>
      <c r="H5920" s="2013">
        <f t="shared" si="918"/>
        <v>947</v>
      </c>
    </row>
    <row r="5921">
      <c r="B5921" s="2013">
        <v>5919.0</v>
      </c>
      <c r="C5921" s="2013">
        <f t="shared" ref="C5921:H5921" si="919">C$5002+C921</f>
        <v>710</v>
      </c>
      <c r="D5921" s="2013">
        <f t="shared" si="919"/>
        <v>1421</v>
      </c>
      <c r="E5921" s="2013">
        <f t="shared" si="919"/>
        <v>947</v>
      </c>
      <c r="F5921" s="2013">
        <f t="shared" si="919"/>
        <v>947</v>
      </c>
      <c r="G5921" s="2013">
        <f t="shared" si="919"/>
        <v>947</v>
      </c>
      <c r="H5921" s="2013">
        <f t="shared" si="919"/>
        <v>947</v>
      </c>
    </row>
    <row r="5922">
      <c r="B5922" s="2013">
        <v>5920.0</v>
      </c>
      <c r="C5922" s="2013">
        <f t="shared" ref="C5922:H5922" si="920">C$5002+C922</f>
        <v>711</v>
      </c>
      <c r="D5922" s="2013">
        <f t="shared" si="920"/>
        <v>1421</v>
      </c>
      <c r="E5922" s="2013">
        <f t="shared" si="920"/>
        <v>947</v>
      </c>
      <c r="F5922" s="2013">
        <f t="shared" si="920"/>
        <v>947</v>
      </c>
      <c r="G5922" s="2013">
        <f t="shared" si="920"/>
        <v>947</v>
      </c>
      <c r="H5922" s="2013">
        <f t="shared" si="920"/>
        <v>947</v>
      </c>
    </row>
    <row r="5923">
      <c r="B5923" s="2013">
        <v>5921.0</v>
      </c>
      <c r="C5923" s="2013">
        <f t="shared" ref="C5923:H5923" si="921">C$5002+C923</f>
        <v>710</v>
      </c>
      <c r="D5923" s="2013">
        <f t="shared" si="921"/>
        <v>1421</v>
      </c>
      <c r="E5923" s="2013">
        <f t="shared" si="921"/>
        <v>947</v>
      </c>
      <c r="F5923" s="2013">
        <f t="shared" si="921"/>
        <v>947</v>
      </c>
      <c r="G5923" s="2013">
        <f t="shared" si="921"/>
        <v>948</v>
      </c>
      <c r="H5923" s="2013">
        <f t="shared" si="921"/>
        <v>948</v>
      </c>
    </row>
    <row r="5924">
      <c r="B5924" s="2013">
        <v>5922.0</v>
      </c>
      <c r="C5924" s="2013">
        <f t="shared" ref="C5924:H5924" si="922">C$5002+C924</f>
        <v>711</v>
      </c>
      <c r="D5924" s="2013">
        <f t="shared" si="922"/>
        <v>1421</v>
      </c>
      <c r="E5924" s="2013">
        <f t="shared" si="922"/>
        <v>947</v>
      </c>
      <c r="F5924" s="2013">
        <f t="shared" si="922"/>
        <v>947</v>
      </c>
      <c r="G5924" s="2013">
        <f t="shared" si="922"/>
        <v>948</v>
      </c>
      <c r="H5924" s="2013">
        <f t="shared" si="922"/>
        <v>948</v>
      </c>
    </row>
    <row r="5925">
      <c r="B5925" s="2013">
        <v>5923.0</v>
      </c>
      <c r="C5925" s="2013">
        <f t="shared" ref="C5925:H5925" si="923">C$5002+C925</f>
        <v>710</v>
      </c>
      <c r="D5925" s="2013">
        <f t="shared" si="923"/>
        <v>1421</v>
      </c>
      <c r="E5925" s="2013">
        <f t="shared" si="923"/>
        <v>948</v>
      </c>
      <c r="F5925" s="2013">
        <f t="shared" si="923"/>
        <v>948</v>
      </c>
      <c r="G5925" s="2013">
        <f t="shared" si="923"/>
        <v>948</v>
      </c>
      <c r="H5925" s="2013">
        <f t="shared" si="923"/>
        <v>948</v>
      </c>
    </row>
    <row r="5926">
      <c r="B5926" s="2013">
        <v>5924.0</v>
      </c>
      <c r="C5926" s="2013">
        <f t="shared" ref="C5926:H5926" si="924">C$5002+C926</f>
        <v>711</v>
      </c>
      <c r="D5926" s="2013">
        <f t="shared" si="924"/>
        <v>1421</v>
      </c>
      <c r="E5926" s="2013">
        <f t="shared" si="924"/>
        <v>948</v>
      </c>
      <c r="F5926" s="2013">
        <f t="shared" si="924"/>
        <v>948</v>
      </c>
      <c r="G5926" s="2013">
        <f t="shared" si="924"/>
        <v>948</v>
      </c>
      <c r="H5926" s="2013">
        <f t="shared" si="924"/>
        <v>948</v>
      </c>
    </row>
    <row r="5927">
      <c r="B5927" s="2013">
        <v>5925.0</v>
      </c>
      <c r="C5927" s="2013">
        <f t="shared" ref="C5927:H5927" si="925">C$5002+C927</f>
        <v>711</v>
      </c>
      <c r="D5927" s="2013">
        <f t="shared" si="925"/>
        <v>1422</v>
      </c>
      <c r="E5927" s="2013">
        <f t="shared" si="925"/>
        <v>948</v>
      </c>
      <c r="F5927" s="2013">
        <f t="shared" si="925"/>
        <v>948</v>
      </c>
      <c r="G5927" s="2013">
        <f t="shared" si="925"/>
        <v>948</v>
      </c>
      <c r="H5927" s="2013">
        <f t="shared" si="925"/>
        <v>948</v>
      </c>
    </row>
    <row r="5928">
      <c r="B5928" s="2013">
        <v>5926.0</v>
      </c>
      <c r="C5928" s="2013">
        <f t="shared" ref="C5928:H5928" si="926">C$5002+C928</f>
        <v>711</v>
      </c>
      <c r="D5928" s="2013">
        <f t="shared" si="926"/>
        <v>1423</v>
      </c>
      <c r="E5928" s="2013">
        <f t="shared" si="926"/>
        <v>948</v>
      </c>
      <c r="F5928" s="2013">
        <f t="shared" si="926"/>
        <v>948</v>
      </c>
      <c r="G5928" s="2013">
        <f t="shared" si="926"/>
        <v>948</v>
      </c>
      <c r="H5928" s="2013">
        <f t="shared" si="926"/>
        <v>948</v>
      </c>
    </row>
    <row r="5929">
      <c r="B5929" s="2013">
        <v>5927.0</v>
      </c>
      <c r="C5929" s="2013">
        <f t="shared" ref="C5929:H5929" si="927">C$5002+C929</f>
        <v>712</v>
      </c>
      <c r="D5929" s="2013">
        <f t="shared" si="927"/>
        <v>1423</v>
      </c>
      <c r="E5929" s="2013">
        <f t="shared" si="927"/>
        <v>948</v>
      </c>
      <c r="F5929" s="2013">
        <f t="shared" si="927"/>
        <v>948</v>
      </c>
      <c r="G5929" s="2013">
        <f t="shared" si="927"/>
        <v>948</v>
      </c>
      <c r="H5929" s="2013">
        <f t="shared" si="927"/>
        <v>948</v>
      </c>
    </row>
    <row r="5930">
      <c r="B5930" s="2013">
        <v>5928.0</v>
      </c>
      <c r="C5930" s="2013">
        <f t="shared" ref="C5930:H5930" si="928">C$5002+C930</f>
        <v>711</v>
      </c>
      <c r="D5930" s="2013">
        <f t="shared" si="928"/>
        <v>1423</v>
      </c>
      <c r="E5930" s="2013">
        <f t="shared" si="928"/>
        <v>948</v>
      </c>
      <c r="F5930" s="2013">
        <f t="shared" si="928"/>
        <v>948</v>
      </c>
      <c r="G5930" s="2013">
        <f t="shared" si="928"/>
        <v>949</v>
      </c>
      <c r="H5930" s="2013">
        <f t="shared" si="928"/>
        <v>949</v>
      </c>
    </row>
    <row r="5931">
      <c r="B5931" s="2013">
        <v>5929.0</v>
      </c>
      <c r="C5931" s="2013">
        <f t="shared" ref="C5931:H5931" si="929">C$5002+C931</f>
        <v>712</v>
      </c>
      <c r="D5931" s="2013">
        <f t="shared" si="929"/>
        <v>1423</v>
      </c>
      <c r="E5931" s="2013">
        <f t="shared" si="929"/>
        <v>948</v>
      </c>
      <c r="F5931" s="2013">
        <f t="shared" si="929"/>
        <v>948</v>
      </c>
      <c r="G5931" s="2013">
        <f t="shared" si="929"/>
        <v>949</v>
      </c>
      <c r="H5931" s="2013">
        <f t="shared" si="929"/>
        <v>949</v>
      </c>
    </row>
    <row r="5932">
      <c r="B5932" s="2013">
        <v>5930.0</v>
      </c>
      <c r="C5932" s="2013">
        <f t="shared" ref="C5932:H5932" si="930">C$5002+C932</f>
        <v>711</v>
      </c>
      <c r="D5932" s="2013">
        <f t="shared" si="930"/>
        <v>1423</v>
      </c>
      <c r="E5932" s="2013">
        <f t="shared" si="930"/>
        <v>949</v>
      </c>
      <c r="F5932" s="2013">
        <f t="shared" si="930"/>
        <v>949</v>
      </c>
      <c r="G5932" s="2013">
        <f t="shared" si="930"/>
        <v>949</v>
      </c>
      <c r="H5932" s="2013">
        <f t="shared" si="930"/>
        <v>949</v>
      </c>
    </row>
    <row r="5933">
      <c r="B5933" s="2013">
        <v>5931.0</v>
      </c>
      <c r="C5933" s="2013">
        <f t="shared" ref="C5933:H5933" si="931">C$5002+C933</f>
        <v>712</v>
      </c>
      <c r="D5933" s="2013">
        <f t="shared" si="931"/>
        <v>1423</v>
      </c>
      <c r="E5933" s="2013">
        <f t="shared" si="931"/>
        <v>949</v>
      </c>
      <c r="F5933" s="2013">
        <f t="shared" si="931"/>
        <v>949</v>
      </c>
      <c r="G5933" s="2013">
        <f t="shared" si="931"/>
        <v>949</v>
      </c>
      <c r="H5933" s="2013">
        <f t="shared" si="931"/>
        <v>949</v>
      </c>
    </row>
    <row r="5934">
      <c r="B5934" s="2013">
        <v>5932.0</v>
      </c>
      <c r="C5934" s="2013">
        <f t="shared" ref="C5934:H5934" si="932">C$5002+C934</f>
        <v>712</v>
      </c>
      <c r="D5934" s="2013">
        <f t="shared" si="932"/>
        <v>1424</v>
      </c>
      <c r="E5934" s="2013">
        <f t="shared" si="932"/>
        <v>949</v>
      </c>
      <c r="F5934" s="2013">
        <f t="shared" si="932"/>
        <v>949</v>
      </c>
      <c r="G5934" s="2013">
        <f t="shared" si="932"/>
        <v>949</v>
      </c>
      <c r="H5934" s="2013">
        <f t="shared" si="932"/>
        <v>949</v>
      </c>
    </row>
    <row r="5935">
      <c r="B5935" s="2013">
        <v>5933.0</v>
      </c>
      <c r="C5935" s="2013">
        <f t="shared" ref="C5935:H5935" si="933">C$5002+C935</f>
        <v>712</v>
      </c>
      <c r="D5935" s="2013">
        <f t="shared" si="933"/>
        <v>1423</v>
      </c>
      <c r="E5935" s="2013">
        <f t="shared" si="933"/>
        <v>949</v>
      </c>
      <c r="F5935" s="2013">
        <f t="shared" si="933"/>
        <v>949</v>
      </c>
      <c r="G5935" s="2013">
        <f t="shared" si="933"/>
        <v>950</v>
      </c>
      <c r="H5935" s="2013">
        <f t="shared" si="933"/>
        <v>950</v>
      </c>
    </row>
    <row r="5936">
      <c r="B5936" s="2013">
        <v>5934.0</v>
      </c>
      <c r="C5936" s="2013">
        <f t="shared" ref="C5936:H5936" si="934">C$5002+C936</f>
        <v>712</v>
      </c>
      <c r="D5936" s="2013">
        <f t="shared" si="934"/>
        <v>1424</v>
      </c>
      <c r="E5936" s="2013">
        <f t="shared" si="934"/>
        <v>949</v>
      </c>
      <c r="F5936" s="2013">
        <f t="shared" si="934"/>
        <v>949</v>
      </c>
      <c r="G5936" s="2013">
        <f t="shared" si="934"/>
        <v>950</v>
      </c>
      <c r="H5936" s="2013">
        <f t="shared" si="934"/>
        <v>950</v>
      </c>
    </row>
    <row r="5937">
      <c r="B5937" s="2013">
        <v>5935.0</v>
      </c>
      <c r="C5937" s="2013">
        <f t="shared" ref="C5937:H5937" si="935">C$5002+C937</f>
        <v>712</v>
      </c>
      <c r="D5937" s="2013">
        <f t="shared" si="935"/>
        <v>1425</v>
      </c>
      <c r="E5937" s="2013">
        <f t="shared" si="935"/>
        <v>949</v>
      </c>
      <c r="F5937" s="2013">
        <f t="shared" si="935"/>
        <v>949</v>
      </c>
      <c r="G5937" s="2013">
        <f t="shared" si="935"/>
        <v>950</v>
      </c>
      <c r="H5937" s="2013">
        <f t="shared" si="935"/>
        <v>950</v>
      </c>
    </row>
    <row r="5938">
      <c r="B5938" s="2013">
        <v>5936.0</v>
      </c>
      <c r="C5938" s="2013">
        <f t="shared" ref="C5938:H5938" si="936">C$5002+C938</f>
        <v>712</v>
      </c>
      <c r="D5938" s="2013">
        <f t="shared" si="936"/>
        <v>1424</v>
      </c>
      <c r="E5938" s="2013">
        <f t="shared" si="936"/>
        <v>950</v>
      </c>
      <c r="F5938" s="2013">
        <f t="shared" si="936"/>
        <v>950</v>
      </c>
      <c r="G5938" s="2013">
        <f t="shared" si="936"/>
        <v>950</v>
      </c>
      <c r="H5938" s="2013">
        <f t="shared" si="936"/>
        <v>950</v>
      </c>
    </row>
    <row r="5939">
      <c r="B5939" s="2013">
        <v>5937.0</v>
      </c>
      <c r="C5939" s="2013">
        <f t="shared" ref="C5939:H5939" si="937">C$5002+C939</f>
        <v>712</v>
      </c>
      <c r="D5939" s="2013">
        <f t="shared" si="937"/>
        <v>1425</v>
      </c>
      <c r="E5939" s="2013">
        <f t="shared" si="937"/>
        <v>950</v>
      </c>
      <c r="F5939" s="2013">
        <f t="shared" si="937"/>
        <v>950</v>
      </c>
      <c r="G5939" s="2013">
        <f t="shared" si="937"/>
        <v>950</v>
      </c>
      <c r="H5939" s="2013">
        <f t="shared" si="937"/>
        <v>950</v>
      </c>
    </row>
    <row r="5940">
      <c r="B5940" s="2013">
        <v>5938.0</v>
      </c>
      <c r="C5940" s="2013">
        <f t="shared" ref="C5940:H5940" si="938">C$5002+C940</f>
        <v>713</v>
      </c>
      <c r="D5940" s="2013">
        <f t="shared" si="938"/>
        <v>1425</v>
      </c>
      <c r="E5940" s="2013">
        <f t="shared" si="938"/>
        <v>950</v>
      </c>
      <c r="F5940" s="2013">
        <f t="shared" si="938"/>
        <v>950</v>
      </c>
      <c r="G5940" s="2013">
        <f t="shared" si="938"/>
        <v>950</v>
      </c>
      <c r="H5940" s="2013">
        <f t="shared" si="938"/>
        <v>950</v>
      </c>
    </row>
    <row r="5941">
      <c r="B5941" s="2013">
        <v>5939.0</v>
      </c>
      <c r="C5941" s="2013">
        <f t="shared" ref="C5941:H5941" si="939">C$5002+C941</f>
        <v>713</v>
      </c>
      <c r="D5941" s="2013">
        <f t="shared" si="939"/>
        <v>1426</v>
      </c>
      <c r="E5941" s="2013">
        <f t="shared" si="939"/>
        <v>950</v>
      </c>
      <c r="F5941" s="2013">
        <f t="shared" si="939"/>
        <v>950</v>
      </c>
      <c r="G5941" s="2013">
        <f t="shared" si="939"/>
        <v>950</v>
      </c>
      <c r="H5941" s="2013">
        <f t="shared" si="939"/>
        <v>950</v>
      </c>
    </row>
    <row r="5942">
      <c r="B5942" s="2013">
        <v>5940.0</v>
      </c>
      <c r="C5942" s="2013">
        <f t="shared" ref="C5942:H5942" si="940">C$5002+C942</f>
        <v>713</v>
      </c>
      <c r="D5942" s="2013">
        <f t="shared" si="940"/>
        <v>1425</v>
      </c>
      <c r="E5942" s="2013">
        <f t="shared" si="940"/>
        <v>950</v>
      </c>
      <c r="F5942" s="2013">
        <f t="shared" si="940"/>
        <v>950</v>
      </c>
      <c r="G5942" s="2013">
        <f t="shared" si="940"/>
        <v>951</v>
      </c>
      <c r="H5942" s="2013">
        <f t="shared" si="940"/>
        <v>951</v>
      </c>
    </row>
    <row r="5943">
      <c r="B5943" s="2013">
        <v>5941.0</v>
      </c>
      <c r="C5943" s="2013">
        <f t="shared" ref="C5943:H5943" si="941">C$5002+C943</f>
        <v>713</v>
      </c>
      <c r="D5943" s="2013">
        <f t="shared" si="941"/>
        <v>1426</v>
      </c>
      <c r="E5943" s="2013">
        <f t="shared" si="941"/>
        <v>950</v>
      </c>
      <c r="F5943" s="2013">
        <f t="shared" si="941"/>
        <v>950</v>
      </c>
      <c r="G5943" s="2013">
        <f t="shared" si="941"/>
        <v>951</v>
      </c>
      <c r="H5943" s="2013">
        <f t="shared" si="941"/>
        <v>951</v>
      </c>
    </row>
    <row r="5944">
      <c r="B5944" s="2013">
        <v>5942.0</v>
      </c>
      <c r="C5944" s="2013">
        <f t="shared" ref="C5944:H5944" si="942">C$5002+C944</f>
        <v>713</v>
      </c>
      <c r="D5944" s="2013">
        <f t="shared" si="942"/>
        <v>1427</v>
      </c>
      <c r="E5944" s="2013">
        <f t="shared" si="942"/>
        <v>950</v>
      </c>
      <c r="F5944" s="2013">
        <f t="shared" si="942"/>
        <v>950</v>
      </c>
      <c r="G5944" s="2013">
        <f t="shared" si="942"/>
        <v>951</v>
      </c>
      <c r="H5944" s="2013">
        <f t="shared" si="942"/>
        <v>951</v>
      </c>
    </row>
    <row r="5945">
      <c r="B5945" s="2013">
        <v>5943.0</v>
      </c>
      <c r="C5945" s="2013">
        <f t="shared" ref="C5945:H5945" si="943">C$5002+C945</f>
        <v>713</v>
      </c>
      <c r="D5945" s="2013">
        <f t="shared" si="943"/>
        <v>1426</v>
      </c>
      <c r="E5945" s="2013">
        <f t="shared" si="943"/>
        <v>951</v>
      </c>
      <c r="F5945" s="2013">
        <f t="shared" si="943"/>
        <v>951</v>
      </c>
      <c r="G5945" s="2013">
        <f t="shared" si="943"/>
        <v>951</v>
      </c>
      <c r="H5945" s="2013">
        <f t="shared" si="943"/>
        <v>951</v>
      </c>
    </row>
    <row r="5946">
      <c r="B5946" s="2013">
        <v>5944.0</v>
      </c>
      <c r="C5946" s="2013">
        <f t="shared" ref="C5946:H5946" si="944">C$5002+C946</f>
        <v>713</v>
      </c>
      <c r="D5946" s="2013">
        <f t="shared" si="944"/>
        <v>1427</v>
      </c>
      <c r="E5946" s="2013">
        <f t="shared" si="944"/>
        <v>951</v>
      </c>
      <c r="F5946" s="2013">
        <f t="shared" si="944"/>
        <v>951</v>
      </c>
      <c r="G5946" s="2013">
        <f t="shared" si="944"/>
        <v>951</v>
      </c>
      <c r="H5946" s="2013">
        <f t="shared" si="944"/>
        <v>951</v>
      </c>
    </row>
    <row r="5947">
      <c r="B5947" s="2013">
        <v>5945.0</v>
      </c>
      <c r="C5947" s="2013">
        <f t="shared" ref="C5947:H5947" si="945">C$5002+C947</f>
        <v>714</v>
      </c>
      <c r="D5947" s="2013">
        <f t="shared" si="945"/>
        <v>1427</v>
      </c>
      <c r="E5947" s="2013">
        <f t="shared" si="945"/>
        <v>951</v>
      </c>
      <c r="F5947" s="2013">
        <f t="shared" si="945"/>
        <v>951</v>
      </c>
      <c r="G5947" s="2013">
        <f t="shared" si="945"/>
        <v>951</v>
      </c>
      <c r="H5947" s="2013">
        <f t="shared" si="945"/>
        <v>951</v>
      </c>
    </row>
    <row r="5948">
      <c r="B5948" s="2013">
        <v>5946.0</v>
      </c>
      <c r="C5948" s="2013">
        <f t="shared" ref="C5948:H5948" si="946">C$5002+C948</f>
        <v>713</v>
      </c>
      <c r="D5948" s="2013">
        <f t="shared" si="946"/>
        <v>1427</v>
      </c>
      <c r="E5948" s="2013">
        <f t="shared" si="946"/>
        <v>951</v>
      </c>
      <c r="F5948" s="2013">
        <f t="shared" si="946"/>
        <v>951</v>
      </c>
      <c r="G5948" s="2013">
        <f t="shared" si="946"/>
        <v>952</v>
      </c>
      <c r="H5948" s="2013">
        <f t="shared" si="946"/>
        <v>952</v>
      </c>
    </row>
    <row r="5949">
      <c r="B5949" s="2013">
        <v>5947.0</v>
      </c>
      <c r="C5949" s="2013">
        <f t="shared" ref="C5949:H5949" si="947">C$5002+C949</f>
        <v>714</v>
      </c>
      <c r="D5949" s="2013">
        <f t="shared" si="947"/>
        <v>1427</v>
      </c>
      <c r="E5949" s="2013">
        <f t="shared" si="947"/>
        <v>951</v>
      </c>
      <c r="F5949" s="2013">
        <f t="shared" si="947"/>
        <v>951</v>
      </c>
      <c r="G5949" s="2013">
        <f t="shared" si="947"/>
        <v>952</v>
      </c>
      <c r="H5949" s="2013">
        <f t="shared" si="947"/>
        <v>952</v>
      </c>
    </row>
    <row r="5950">
      <c r="B5950" s="2013">
        <v>5948.0</v>
      </c>
      <c r="C5950" s="2013">
        <f t="shared" ref="C5950:H5950" si="948">C$5002+C950</f>
        <v>713</v>
      </c>
      <c r="D5950" s="2013">
        <f t="shared" si="948"/>
        <v>1427</v>
      </c>
      <c r="E5950" s="2013">
        <f t="shared" si="948"/>
        <v>952</v>
      </c>
      <c r="F5950" s="2013">
        <f t="shared" si="948"/>
        <v>952</v>
      </c>
      <c r="G5950" s="2013">
        <f t="shared" si="948"/>
        <v>952</v>
      </c>
      <c r="H5950" s="2013">
        <f t="shared" si="948"/>
        <v>952</v>
      </c>
    </row>
    <row r="5951">
      <c r="B5951" s="2013">
        <v>5949.0</v>
      </c>
      <c r="C5951" s="2013">
        <f t="shared" ref="C5951:H5951" si="949">C$5002+C951</f>
        <v>714</v>
      </c>
      <c r="D5951" s="2013">
        <f t="shared" si="949"/>
        <v>1427</v>
      </c>
      <c r="E5951" s="2013">
        <f t="shared" si="949"/>
        <v>952</v>
      </c>
      <c r="F5951" s="2013">
        <f t="shared" si="949"/>
        <v>952</v>
      </c>
      <c r="G5951" s="2013">
        <f t="shared" si="949"/>
        <v>952</v>
      </c>
      <c r="H5951" s="2013">
        <f t="shared" si="949"/>
        <v>952</v>
      </c>
    </row>
    <row r="5952">
      <c r="B5952" s="2013">
        <v>5950.0</v>
      </c>
      <c r="C5952" s="2013">
        <f t="shared" ref="C5952:H5952" si="950">C$5002+C952</f>
        <v>714</v>
      </c>
      <c r="D5952" s="2013">
        <f t="shared" si="950"/>
        <v>1428</v>
      </c>
      <c r="E5952" s="2013">
        <f t="shared" si="950"/>
        <v>952</v>
      </c>
      <c r="F5952" s="2013">
        <f t="shared" si="950"/>
        <v>952</v>
      </c>
      <c r="G5952" s="2013">
        <f t="shared" si="950"/>
        <v>952</v>
      </c>
      <c r="H5952" s="2013">
        <f t="shared" si="950"/>
        <v>952</v>
      </c>
    </row>
    <row r="5953">
      <c r="B5953" s="2013">
        <v>5951.0</v>
      </c>
      <c r="C5953" s="2013">
        <f t="shared" ref="C5953:H5953" si="951">C$5002+C953</f>
        <v>714</v>
      </c>
      <c r="D5953" s="2013">
        <f t="shared" si="951"/>
        <v>1429</v>
      </c>
      <c r="E5953" s="2013">
        <f t="shared" si="951"/>
        <v>952</v>
      </c>
      <c r="F5953" s="2013">
        <f t="shared" si="951"/>
        <v>952</v>
      </c>
      <c r="G5953" s="2013">
        <f t="shared" si="951"/>
        <v>952</v>
      </c>
      <c r="H5953" s="2013">
        <f t="shared" si="951"/>
        <v>952</v>
      </c>
    </row>
    <row r="5954">
      <c r="B5954" s="2013">
        <v>5952.0</v>
      </c>
      <c r="C5954" s="2013">
        <f t="shared" ref="C5954:H5954" si="952">C$5002+C954</f>
        <v>715</v>
      </c>
      <c r="D5954" s="2013">
        <f t="shared" si="952"/>
        <v>1429</v>
      </c>
      <c r="E5954" s="2013">
        <f t="shared" si="952"/>
        <v>952</v>
      </c>
      <c r="F5954" s="2013">
        <f t="shared" si="952"/>
        <v>952</v>
      </c>
      <c r="G5954" s="2013">
        <f t="shared" si="952"/>
        <v>952</v>
      </c>
      <c r="H5954" s="2013">
        <f t="shared" si="952"/>
        <v>952</v>
      </c>
    </row>
    <row r="5955">
      <c r="B5955" s="2013">
        <v>5953.0</v>
      </c>
      <c r="C5955" s="2013">
        <f t="shared" ref="C5955:H5955" si="953">C$5002+C955</f>
        <v>714</v>
      </c>
      <c r="D5955" s="2013">
        <f t="shared" si="953"/>
        <v>1429</v>
      </c>
      <c r="E5955" s="2013">
        <f t="shared" si="953"/>
        <v>952</v>
      </c>
      <c r="F5955" s="2013">
        <f t="shared" si="953"/>
        <v>952</v>
      </c>
      <c r="G5955" s="2013">
        <f t="shared" si="953"/>
        <v>953</v>
      </c>
      <c r="H5955" s="2013">
        <f t="shared" si="953"/>
        <v>953</v>
      </c>
    </row>
    <row r="5956">
      <c r="B5956" s="2013">
        <v>5954.0</v>
      </c>
      <c r="C5956" s="2013">
        <f t="shared" ref="C5956:H5956" si="954">C$5002+C956</f>
        <v>715</v>
      </c>
      <c r="D5956" s="2013">
        <f t="shared" si="954"/>
        <v>1429</v>
      </c>
      <c r="E5956" s="2013">
        <f t="shared" si="954"/>
        <v>952</v>
      </c>
      <c r="F5956" s="2013">
        <f t="shared" si="954"/>
        <v>952</v>
      </c>
      <c r="G5956" s="2013">
        <f t="shared" si="954"/>
        <v>953</v>
      </c>
      <c r="H5956" s="2013">
        <f t="shared" si="954"/>
        <v>953</v>
      </c>
    </row>
    <row r="5957">
      <c r="B5957" s="2013">
        <v>5955.0</v>
      </c>
      <c r="C5957" s="2013">
        <f t="shared" ref="C5957:H5957" si="955">C$5002+C957</f>
        <v>714</v>
      </c>
      <c r="D5957" s="2013">
        <f t="shared" si="955"/>
        <v>1429</v>
      </c>
      <c r="E5957" s="2013">
        <f t="shared" si="955"/>
        <v>953</v>
      </c>
      <c r="F5957" s="2013">
        <f t="shared" si="955"/>
        <v>953</v>
      </c>
      <c r="G5957" s="2013">
        <f t="shared" si="955"/>
        <v>953</v>
      </c>
      <c r="H5957" s="2013">
        <f t="shared" si="955"/>
        <v>953</v>
      </c>
    </row>
    <row r="5958">
      <c r="B5958" s="2013">
        <v>5956.0</v>
      </c>
      <c r="C5958" s="2013">
        <f t="shared" ref="C5958:H5958" si="956">C$5002+C958</f>
        <v>715</v>
      </c>
      <c r="D5958" s="2013">
        <f t="shared" si="956"/>
        <v>1429</v>
      </c>
      <c r="E5958" s="2013">
        <f t="shared" si="956"/>
        <v>953</v>
      </c>
      <c r="F5958" s="2013">
        <f t="shared" si="956"/>
        <v>953</v>
      </c>
      <c r="G5958" s="2013">
        <f t="shared" si="956"/>
        <v>953</v>
      </c>
      <c r="H5958" s="2013">
        <f t="shared" si="956"/>
        <v>953</v>
      </c>
    </row>
    <row r="5959">
      <c r="B5959" s="2013">
        <v>5957.0</v>
      </c>
      <c r="C5959" s="2013">
        <f t="shared" ref="C5959:H5959" si="957">C$5002+C959</f>
        <v>715</v>
      </c>
      <c r="D5959" s="2013">
        <f t="shared" si="957"/>
        <v>1430</v>
      </c>
      <c r="E5959" s="2013">
        <f t="shared" si="957"/>
        <v>953</v>
      </c>
      <c r="F5959" s="2013">
        <f t="shared" si="957"/>
        <v>953</v>
      </c>
      <c r="G5959" s="2013">
        <f t="shared" si="957"/>
        <v>953</v>
      </c>
      <c r="H5959" s="2013">
        <f t="shared" si="957"/>
        <v>953</v>
      </c>
    </row>
    <row r="5960">
      <c r="B5960" s="2013">
        <v>5958.0</v>
      </c>
      <c r="C5960" s="2013">
        <f t="shared" ref="C5960:H5960" si="958">C$5002+C960</f>
        <v>715</v>
      </c>
      <c r="D5960" s="2013">
        <f t="shared" si="958"/>
        <v>1429</v>
      </c>
      <c r="E5960" s="2013">
        <f t="shared" si="958"/>
        <v>953</v>
      </c>
      <c r="F5960" s="2013">
        <f t="shared" si="958"/>
        <v>953</v>
      </c>
      <c r="G5960" s="2013">
        <f t="shared" si="958"/>
        <v>954</v>
      </c>
      <c r="H5960" s="2013">
        <f t="shared" si="958"/>
        <v>954</v>
      </c>
    </row>
    <row r="5961">
      <c r="B5961" s="2013">
        <v>5959.0</v>
      </c>
      <c r="C5961" s="2013">
        <f t="shared" ref="C5961:H5961" si="959">C$5002+C961</f>
        <v>715</v>
      </c>
      <c r="D5961" s="2013">
        <f t="shared" si="959"/>
        <v>1430</v>
      </c>
      <c r="E5961" s="2013">
        <f t="shared" si="959"/>
        <v>953</v>
      </c>
      <c r="F5961" s="2013">
        <f t="shared" si="959"/>
        <v>953</v>
      </c>
      <c r="G5961" s="2013">
        <f t="shared" si="959"/>
        <v>954</v>
      </c>
      <c r="H5961" s="2013">
        <f t="shared" si="959"/>
        <v>954</v>
      </c>
    </row>
    <row r="5962">
      <c r="B5962" s="2013">
        <v>5960.0</v>
      </c>
      <c r="C5962" s="2013">
        <f t="shared" ref="C5962:H5962" si="960">C$5002+C962</f>
        <v>715</v>
      </c>
      <c r="D5962" s="2013">
        <f t="shared" si="960"/>
        <v>1431</v>
      </c>
      <c r="E5962" s="2013">
        <f t="shared" si="960"/>
        <v>953</v>
      </c>
      <c r="F5962" s="2013">
        <f t="shared" si="960"/>
        <v>953</v>
      </c>
      <c r="G5962" s="2013">
        <f t="shared" si="960"/>
        <v>954</v>
      </c>
      <c r="H5962" s="2013">
        <f t="shared" si="960"/>
        <v>954</v>
      </c>
    </row>
    <row r="5963">
      <c r="B5963" s="2013">
        <v>5961.0</v>
      </c>
      <c r="C5963" s="2013">
        <f t="shared" ref="C5963:H5963" si="961">C$5002+C963</f>
        <v>715</v>
      </c>
      <c r="D5963" s="2013">
        <f t="shared" si="961"/>
        <v>1430</v>
      </c>
      <c r="E5963" s="2013">
        <f t="shared" si="961"/>
        <v>954</v>
      </c>
      <c r="F5963" s="2013">
        <f t="shared" si="961"/>
        <v>954</v>
      </c>
      <c r="G5963" s="2013">
        <f t="shared" si="961"/>
        <v>954</v>
      </c>
      <c r="H5963" s="2013">
        <f t="shared" si="961"/>
        <v>954</v>
      </c>
    </row>
    <row r="5964">
      <c r="B5964" s="2013">
        <v>5962.0</v>
      </c>
      <c r="C5964" s="2013">
        <f t="shared" ref="C5964:H5964" si="962">C$5002+C964</f>
        <v>715</v>
      </c>
      <c r="D5964" s="2013">
        <f t="shared" si="962"/>
        <v>1431</v>
      </c>
      <c r="E5964" s="2013">
        <f t="shared" si="962"/>
        <v>954</v>
      </c>
      <c r="F5964" s="2013">
        <f t="shared" si="962"/>
        <v>954</v>
      </c>
      <c r="G5964" s="2013">
        <f t="shared" si="962"/>
        <v>954</v>
      </c>
      <c r="H5964" s="2013">
        <f t="shared" si="962"/>
        <v>954</v>
      </c>
    </row>
    <row r="5965">
      <c r="B5965" s="2013">
        <v>5963.0</v>
      </c>
      <c r="C5965" s="2013">
        <f t="shared" ref="C5965:H5965" si="963">C$5002+C965</f>
        <v>716</v>
      </c>
      <c r="D5965" s="2013">
        <f t="shared" si="963"/>
        <v>1431</v>
      </c>
      <c r="E5965" s="2013">
        <f t="shared" si="963"/>
        <v>954</v>
      </c>
      <c r="F5965" s="2013">
        <f t="shared" si="963"/>
        <v>954</v>
      </c>
      <c r="G5965" s="2013">
        <f t="shared" si="963"/>
        <v>954</v>
      </c>
      <c r="H5965" s="2013">
        <f t="shared" si="963"/>
        <v>954</v>
      </c>
    </row>
    <row r="5966">
      <c r="B5966" s="2013">
        <v>5964.0</v>
      </c>
      <c r="C5966" s="2013">
        <f t="shared" ref="C5966:H5966" si="964">C$5002+C966</f>
        <v>716</v>
      </c>
      <c r="D5966" s="2013">
        <f t="shared" si="964"/>
        <v>1432</v>
      </c>
      <c r="E5966" s="2013">
        <f t="shared" si="964"/>
        <v>954</v>
      </c>
      <c r="F5966" s="2013">
        <f t="shared" si="964"/>
        <v>954</v>
      </c>
      <c r="G5966" s="2013">
        <f t="shared" si="964"/>
        <v>954</v>
      </c>
      <c r="H5966" s="2013">
        <f t="shared" si="964"/>
        <v>954</v>
      </c>
    </row>
    <row r="5967">
      <c r="B5967" s="2013">
        <v>5965.0</v>
      </c>
      <c r="C5967" s="2013">
        <f t="shared" ref="C5967:H5967" si="965">C$5002+C967</f>
        <v>716</v>
      </c>
      <c r="D5967" s="2013">
        <f t="shared" si="965"/>
        <v>1431</v>
      </c>
      <c r="E5967" s="2013">
        <f t="shared" si="965"/>
        <v>954</v>
      </c>
      <c r="F5967" s="2013">
        <f t="shared" si="965"/>
        <v>954</v>
      </c>
      <c r="G5967" s="2013">
        <f t="shared" si="965"/>
        <v>955</v>
      </c>
      <c r="H5967" s="2013">
        <f t="shared" si="965"/>
        <v>955</v>
      </c>
    </row>
    <row r="5968">
      <c r="B5968" s="2013">
        <v>5966.0</v>
      </c>
      <c r="C5968" s="2013">
        <f t="shared" ref="C5968:H5968" si="966">C$5002+C968</f>
        <v>716</v>
      </c>
      <c r="D5968" s="2013">
        <f t="shared" si="966"/>
        <v>1432</v>
      </c>
      <c r="E5968" s="2013">
        <f t="shared" si="966"/>
        <v>954</v>
      </c>
      <c r="F5968" s="2013">
        <f t="shared" si="966"/>
        <v>954</v>
      </c>
      <c r="G5968" s="2013">
        <f t="shared" si="966"/>
        <v>955</v>
      </c>
      <c r="H5968" s="2013">
        <f t="shared" si="966"/>
        <v>955</v>
      </c>
    </row>
    <row r="5969">
      <c r="B5969" s="2013">
        <v>5967.0</v>
      </c>
      <c r="C5969" s="2013">
        <f t="shared" ref="C5969:H5969" si="967">C$5002+C969</f>
        <v>716</v>
      </c>
      <c r="D5969" s="2013">
        <f t="shared" si="967"/>
        <v>1433</v>
      </c>
      <c r="E5969" s="2013">
        <f t="shared" si="967"/>
        <v>954</v>
      </c>
      <c r="F5969" s="2013">
        <f t="shared" si="967"/>
        <v>954</v>
      </c>
      <c r="G5969" s="2013">
        <f t="shared" si="967"/>
        <v>955</v>
      </c>
      <c r="H5969" s="2013">
        <f t="shared" si="967"/>
        <v>955</v>
      </c>
    </row>
    <row r="5970">
      <c r="B5970" s="2013">
        <v>5968.0</v>
      </c>
      <c r="C5970" s="2013">
        <f t="shared" ref="C5970:H5970" si="968">C$5002+C970</f>
        <v>716</v>
      </c>
      <c r="D5970" s="2013">
        <f t="shared" si="968"/>
        <v>1432</v>
      </c>
      <c r="E5970" s="2013">
        <f t="shared" si="968"/>
        <v>955</v>
      </c>
      <c r="F5970" s="2013">
        <f t="shared" si="968"/>
        <v>955</v>
      </c>
      <c r="G5970" s="2013">
        <f t="shared" si="968"/>
        <v>955</v>
      </c>
      <c r="H5970" s="2013">
        <f t="shared" si="968"/>
        <v>955</v>
      </c>
    </row>
    <row r="5971">
      <c r="B5971" s="2013">
        <v>5969.0</v>
      </c>
      <c r="C5971" s="2013">
        <f t="shared" ref="C5971:H5971" si="969">C$5002+C971</f>
        <v>716</v>
      </c>
      <c r="D5971" s="2013">
        <f t="shared" si="969"/>
        <v>1433</v>
      </c>
      <c r="E5971" s="2013">
        <f t="shared" si="969"/>
        <v>955</v>
      </c>
      <c r="F5971" s="2013">
        <f t="shared" si="969"/>
        <v>955</v>
      </c>
      <c r="G5971" s="2013">
        <f t="shared" si="969"/>
        <v>955</v>
      </c>
      <c r="H5971" s="2013">
        <f t="shared" si="969"/>
        <v>955</v>
      </c>
    </row>
    <row r="5972">
      <c r="B5972" s="2013">
        <v>5970.0</v>
      </c>
      <c r="C5972" s="2013">
        <f t="shared" ref="C5972:H5972" si="970">C$5002+C972</f>
        <v>717</v>
      </c>
      <c r="D5972" s="2013">
        <f t="shared" si="970"/>
        <v>1433</v>
      </c>
      <c r="E5972" s="2013">
        <f t="shared" si="970"/>
        <v>955</v>
      </c>
      <c r="F5972" s="2013">
        <f t="shared" si="970"/>
        <v>955</v>
      </c>
      <c r="G5972" s="2013">
        <f t="shared" si="970"/>
        <v>955</v>
      </c>
      <c r="H5972" s="2013">
        <f t="shared" si="970"/>
        <v>955</v>
      </c>
    </row>
    <row r="5973">
      <c r="B5973" s="2013">
        <v>5971.0</v>
      </c>
      <c r="C5973" s="2013">
        <f t="shared" ref="C5973:H5973" si="971">C$5002+C973</f>
        <v>716</v>
      </c>
      <c r="D5973" s="2013">
        <f t="shared" si="971"/>
        <v>1433</v>
      </c>
      <c r="E5973" s="2013">
        <f t="shared" si="971"/>
        <v>955</v>
      </c>
      <c r="F5973" s="2013">
        <f t="shared" si="971"/>
        <v>955</v>
      </c>
      <c r="G5973" s="2013">
        <f t="shared" si="971"/>
        <v>956</v>
      </c>
      <c r="H5973" s="2013">
        <f t="shared" si="971"/>
        <v>956</v>
      </c>
    </row>
    <row r="5974">
      <c r="B5974" s="2013">
        <v>5972.0</v>
      </c>
      <c r="C5974" s="2013">
        <f t="shared" ref="C5974:H5974" si="972">C$5002+C974</f>
        <v>717</v>
      </c>
      <c r="D5974" s="2013">
        <f t="shared" si="972"/>
        <v>1433</v>
      </c>
      <c r="E5974" s="2013">
        <f t="shared" si="972"/>
        <v>955</v>
      </c>
      <c r="F5974" s="2013">
        <f t="shared" si="972"/>
        <v>955</v>
      </c>
      <c r="G5974" s="2013">
        <f t="shared" si="972"/>
        <v>956</v>
      </c>
      <c r="H5974" s="2013">
        <f t="shared" si="972"/>
        <v>956</v>
      </c>
    </row>
    <row r="5975">
      <c r="B5975" s="2013">
        <v>5973.0</v>
      </c>
      <c r="C5975" s="2013">
        <f t="shared" ref="C5975:H5975" si="973">C$5002+C975</f>
        <v>716</v>
      </c>
      <c r="D5975" s="2013">
        <f t="shared" si="973"/>
        <v>1433</v>
      </c>
      <c r="E5975" s="2013">
        <f t="shared" si="973"/>
        <v>956</v>
      </c>
      <c r="F5975" s="2013">
        <f t="shared" si="973"/>
        <v>956</v>
      </c>
      <c r="G5975" s="2013">
        <f t="shared" si="973"/>
        <v>956</v>
      </c>
      <c r="H5975" s="2013">
        <f t="shared" si="973"/>
        <v>956</v>
      </c>
    </row>
    <row r="5976">
      <c r="B5976" s="2013">
        <v>5974.0</v>
      </c>
      <c r="C5976" s="2013">
        <f t="shared" ref="C5976:H5976" si="974">C$5002+C976</f>
        <v>717</v>
      </c>
      <c r="D5976" s="2013">
        <f t="shared" si="974"/>
        <v>1433</v>
      </c>
      <c r="E5976" s="2013">
        <f t="shared" si="974"/>
        <v>956</v>
      </c>
      <c r="F5976" s="2013">
        <f t="shared" si="974"/>
        <v>956</v>
      </c>
      <c r="G5976" s="2013">
        <f t="shared" si="974"/>
        <v>956</v>
      </c>
      <c r="H5976" s="2013">
        <f t="shared" si="974"/>
        <v>956</v>
      </c>
    </row>
    <row r="5977">
      <c r="B5977" s="2013">
        <v>5975.0</v>
      </c>
      <c r="C5977" s="2013">
        <f t="shared" ref="C5977:H5977" si="975">C$5002+C977</f>
        <v>717</v>
      </c>
      <c r="D5977" s="2013">
        <f t="shared" si="975"/>
        <v>1434</v>
      </c>
      <c r="E5977" s="2013">
        <f t="shared" si="975"/>
        <v>956</v>
      </c>
      <c r="F5977" s="2013">
        <f t="shared" si="975"/>
        <v>956</v>
      </c>
      <c r="G5977" s="2013">
        <f t="shared" si="975"/>
        <v>956</v>
      </c>
      <c r="H5977" s="2013">
        <f t="shared" si="975"/>
        <v>956</v>
      </c>
    </row>
    <row r="5978">
      <c r="B5978" s="2013">
        <v>5976.0</v>
      </c>
      <c r="C5978" s="2013">
        <f t="shared" ref="C5978:H5978" si="976">C$5002+C978</f>
        <v>717</v>
      </c>
      <c r="D5978" s="2013">
        <f t="shared" si="976"/>
        <v>1435</v>
      </c>
      <c r="E5978" s="2013">
        <f t="shared" si="976"/>
        <v>956</v>
      </c>
      <c r="F5978" s="2013">
        <f t="shared" si="976"/>
        <v>956</v>
      </c>
      <c r="G5978" s="2013">
        <f t="shared" si="976"/>
        <v>956</v>
      </c>
      <c r="H5978" s="2013">
        <f t="shared" si="976"/>
        <v>956</v>
      </c>
    </row>
    <row r="5979">
      <c r="B5979" s="2013">
        <v>5977.0</v>
      </c>
      <c r="C5979" s="2013">
        <f t="shared" ref="C5979:H5979" si="977">C$5002+C979</f>
        <v>718</v>
      </c>
      <c r="D5979" s="2013">
        <f t="shared" si="977"/>
        <v>1435</v>
      </c>
      <c r="E5979" s="2013">
        <f t="shared" si="977"/>
        <v>956</v>
      </c>
      <c r="F5979" s="2013">
        <f t="shared" si="977"/>
        <v>956</v>
      </c>
      <c r="G5979" s="2013">
        <f t="shared" si="977"/>
        <v>956</v>
      </c>
      <c r="H5979" s="2013">
        <f t="shared" si="977"/>
        <v>956</v>
      </c>
    </row>
    <row r="5980">
      <c r="B5980" s="2013">
        <v>5978.0</v>
      </c>
      <c r="C5980" s="2013">
        <f t="shared" ref="C5980:H5980" si="978">C$5002+C980</f>
        <v>717</v>
      </c>
      <c r="D5980" s="2013">
        <f t="shared" si="978"/>
        <v>1435</v>
      </c>
      <c r="E5980" s="2013">
        <f t="shared" si="978"/>
        <v>956</v>
      </c>
      <c r="F5980" s="2013">
        <f t="shared" si="978"/>
        <v>956</v>
      </c>
      <c r="G5980" s="2013">
        <f t="shared" si="978"/>
        <v>957</v>
      </c>
      <c r="H5980" s="2013">
        <f t="shared" si="978"/>
        <v>957</v>
      </c>
    </row>
    <row r="5981">
      <c r="B5981" s="2013">
        <v>5979.0</v>
      </c>
      <c r="C5981" s="2013">
        <f t="shared" ref="C5981:H5981" si="979">C$5002+C981</f>
        <v>718</v>
      </c>
      <c r="D5981" s="2013">
        <f t="shared" si="979"/>
        <v>1435</v>
      </c>
      <c r="E5981" s="2013">
        <f t="shared" si="979"/>
        <v>956</v>
      </c>
      <c r="F5981" s="2013">
        <f t="shared" si="979"/>
        <v>956</v>
      </c>
      <c r="G5981" s="2013">
        <f t="shared" si="979"/>
        <v>957</v>
      </c>
      <c r="H5981" s="2013">
        <f t="shared" si="979"/>
        <v>957</v>
      </c>
    </row>
    <row r="5982">
      <c r="B5982" s="2013">
        <v>5980.0</v>
      </c>
      <c r="C5982" s="2013">
        <f t="shared" ref="C5982:H5982" si="980">C$5002+C982</f>
        <v>717</v>
      </c>
      <c r="D5982" s="2013">
        <f t="shared" si="980"/>
        <v>1435</v>
      </c>
      <c r="E5982" s="2013">
        <f t="shared" si="980"/>
        <v>957</v>
      </c>
      <c r="F5982" s="2013">
        <f t="shared" si="980"/>
        <v>957</v>
      </c>
      <c r="G5982" s="2013">
        <f t="shared" si="980"/>
        <v>957</v>
      </c>
      <c r="H5982" s="2013">
        <f t="shared" si="980"/>
        <v>957</v>
      </c>
    </row>
    <row r="5983">
      <c r="B5983" s="2013">
        <v>5981.0</v>
      </c>
      <c r="C5983" s="2013">
        <f t="shared" ref="C5983:H5983" si="981">C$5002+C983</f>
        <v>718</v>
      </c>
      <c r="D5983" s="2013">
        <f t="shared" si="981"/>
        <v>1435</v>
      </c>
      <c r="E5983" s="2013">
        <f t="shared" si="981"/>
        <v>957</v>
      </c>
      <c r="F5983" s="2013">
        <f t="shared" si="981"/>
        <v>957</v>
      </c>
      <c r="G5983" s="2013">
        <f t="shared" si="981"/>
        <v>957</v>
      </c>
      <c r="H5983" s="2013">
        <f t="shared" si="981"/>
        <v>957</v>
      </c>
    </row>
    <row r="5984">
      <c r="B5984" s="2013">
        <v>5982.0</v>
      </c>
      <c r="C5984" s="2013">
        <f t="shared" ref="C5984:H5984" si="982">C$5002+C984</f>
        <v>718</v>
      </c>
      <c r="D5984" s="2013">
        <f t="shared" si="982"/>
        <v>1436</v>
      </c>
      <c r="E5984" s="2013">
        <f t="shared" si="982"/>
        <v>957</v>
      </c>
      <c r="F5984" s="2013">
        <f t="shared" si="982"/>
        <v>957</v>
      </c>
      <c r="G5984" s="2013">
        <f t="shared" si="982"/>
        <v>957</v>
      </c>
      <c r="H5984" s="2013">
        <f t="shared" si="982"/>
        <v>957</v>
      </c>
    </row>
    <row r="5985">
      <c r="B5985" s="2013">
        <v>5983.0</v>
      </c>
      <c r="C5985" s="2013">
        <f t="shared" ref="C5985:H5985" si="983">C$5002+C985</f>
        <v>718</v>
      </c>
      <c r="D5985" s="2013">
        <f t="shared" si="983"/>
        <v>1435</v>
      </c>
      <c r="E5985" s="2013">
        <f t="shared" si="983"/>
        <v>957</v>
      </c>
      <c r="F5985" s="2013">
        <f t="shared" si="983"/>
        <v>957</v>
      </c>
      <c r="G5985" s="2013">
        <f t="shared" si="983"/>
        <v>958</v>
      </c>
      <c r="H5985" s="2013">
        <f t="shared" si="983"/>
        <v>958</v>
      </c>
    </row>
    <row r="5986">
      <c r="B5986" s="2013">
        <v>5984.0</v>
      </c>
      <c r="C5986" s="2013">
        <f t="shared" ref="C5986:H5986" si="984">C$5002+C986</f>
        <v>718</v>
      </c>
      <c r="D5986" s="2013">
        <f t="shared" si="984"/>
        <v>1436</v>
      </c>
      <c r="E5986" s="2013">
        <f t="shared" si="984"/>
        <v>957</v>
      </c>
      <c r="F5986" s="2013">
        <f t="shared" si="984"/>
        <v>957</v>
      </c>
      <c r="G5986" s="2013">
        <f t="shared" si="984"/>
        <v>958</v>
      </c>
      <c r="H5986" s="2013">
        <f t="shared" si="984"/>
        <v>958</v>
      </c>
    </row>
    <row r="5987">
      <c r="B5987" s="2013">
        <v>5985.0</v>
      </c>
      <c r="C5987" s="2013">
        <f t="shared" ref="C5987:H5987" si="985">C$5002+C987</f>
        <v>718</v>
      </c>
      <c r="D5987" s="2013">
        <f t="shared" si="985"/>
        <v>1437</v>
      </c>
      <c r="E5987" s="2013">
        <f t="shared" si="985"/>
        <v>957</v>
      </c>
      <c r="F5987" s="2013">
        <f t="shared" si="985"/>
        <v>957</v>
      </c>
      <c r="G5987" s="2013">
        <f t="shared" si="985"/>
        <v>958</v>
      </c>
      <c r="H5987" s="2013">
        <f t="shared" si="985"/>
        <v>958</v>
      </c>
    </row>
    <row r="5988">
      <c r="B5988" s="2013">
        <v>5986.0</v>
      </c>
      <c r="C5988" s="2013">
        <f t="shared" ref="C5988:H5988" si="986">C$5002+C988</f>
        <v>718</v>
      </c>
      <c r="D5988" s="2013">
        <f t="shared" si="986"/>
        <v>1436</v>
      </c>
      <c r="E5988" s="2013">
        <f t="shared" si="986"/>
        <v>958</v>
      </c>
      <c r="F5988" s="2013">
        <f t="shared" si="986"/>
        <v>958</v>
      </c>
      <c r="G5988" s="2013">
        <f t="shared" si="986"/>
        <v>958</v>
      </c>
      <c r="H5988" s="2013">
        <f t="shared" si="986"/>
        <v>958</v>
      </c>
    </row>
    <row r="5989">
      <c r="B5989" s="2013">
        <v>5987.0</v>
      </c>
      <c r="C5989" s="2013">
        <f t="shared" ref="C5989:H5989" si="987">C$5002+C989</f>
        <v>718</v>
      </c>
      <c r="D5989" s="2013">
        <f t="shared" si="987"/>
        <v>1437</v>
      </c>
      <c r="E5989" s="2013">
        <f t="shared" si="987"/>
        <v>958</v>
      </c>
      <c r="F5989" s="2013">
        <f t="shared" si="987"/>
        <v>958</v>
      </c>
      <c r="G5989" s="2013">
        <f t="shared" si="987"/>
        <v>958</v>
      </c>
      <c r="H5989" s="2013">
        <f t="shared" si="987"/>
        <v>958</v>
      </c>
    </row>
    <row r="5990">
      <c r="B5990" s="2013">
        <v>5988.0</v>
      </c>
      <c r="C5990" s="2013">
        <f t="shared" ref="C5990:H5990" si="988">C$5002+C990</f>
        <v>719</v>
      </c>
      <c r="D5990" s="2013">
        <f t="shared" si="988"/>
        <v>1437</v>
      </c>
      <c r="E5990" s="2013">
        <f t="shared" si="988"/>
        <v>958</v>
      </c>
      <c r="F5990" s="2013">
        <f t="shared" si="988"/>
        <v>958</v>
      </c>
      <c r="G5990" s="2013">
        <f t="shared" si="988"/>
        <v>958</v>
      </c>
      <c r="H5990" s="2013">
        <f t="shared" si="988"/>
        <v>958</v>
      </c>
    </row>
    <row r="5991">
      <c r="B5991" s="2013">
        <v>5989.0</v>
      </c>
      <c r="C5991" s="2013">
        <f t="shared" ref="C5991:H5991" si="989">C$5002+C991</f>
        <v>719</v>
      </c>
      <c r="D5991" s="2013">
        <f t="shared" si="989"/>
        <v>1438</v>
      </c>
      <c r="E5991" s="2013">
        <f t="shared" si="989"/>
        <v>958</v>
      </c>
      <c r="F5991" s="2013">
        <f t="shared" si="989"/>
        <v>958</v>
      </c>
      <c r="G5991" s="2013">
        <f t="shared" si="989"/>
        <v>958</v>
      </c>
      <c r="H5991" s="2013">
        <f t="shared" si="989"/>
        <v>958</v>
      </c>
    </row>
    <row r="5992">
      <c r="B5992" s="2013">
        <v>5990.0</v>
      </c>
      <c r="C5992" s="2013">
        <f t="shared" ref="C5992:H5992" si="990">C$5002+C992</f>
        <v>719</v>
      </c>
      <c r="D5992" s="2013">
        <f t="shared" si="990"/>
        <v>1437</v>
      </c>
      <c r="E5992" s="2013">
        <f t="shared" si="990"/>
        <v>958</v>
      </c>
      <c r="F5992" s="2013">
        <f t="shared" si="990"/>
        <v>958</v>
      </c>
      <c r="G5992" s="2013">
        <f t="shared" si="990"/>
        <v>959</v>
      </c>
      <c r="H5992" s="2013">
        <f t="shared" si="990"/>
        <v>959</v>
      </c>
    </row>
    <row r="5993">
      <c r="B5993" s="2013">
        <v>5991.0</v>
      </c>
      <c r="C5993" s="2013">
        <f t="shared" ref="C5993:H5993" si="991">C$5002+C993</f>
        <v>719</v>
      </c>
      <c r="D5993" s="2013">
        <f t="shared" si="991"/>
        <v>1438</v>
      </c>
      <c r="E5993" s="2013">
        <f t="shared" si="991"/>
        <v>958</v>
      </c>
      <c r="F5993" s="2013">
        <f t="shared" si="991"/>
        <v>958</v>
      </c>
      <c r="G5993" s="2013">
        <f t="shared" si="991"/>
        <v>959</v>
      </c>
      <c r="H5993" s="2013">
        <f t="shared" si="991"/>
        <v>959</v>
      </c>
    </row>
    <row r="5994">
      <c r="B5994" s="2013">
        <v>5992.0</v>
      </c>
      <c r="C5994" s="2013">
        <f t="shared" ref="C5994:H5994" si="992">C$5002+C994</f>
        <v>719</v>
      </c>
      <c r="D5994" s="2013">
        <f t="shared" si="992"/>
        <v>1439</v>
      </c>
      <c r="E5994" s="2013">
        <f t="shared" si="992"/>
        <v>958</v>
      </c>
      <c r="F5994" s="2013">
        <f t="shared" si="992"/>
        <v>958</v>
      </c>
      <c r="G5994" s="2013">
        <f t="shared" si="992"/>
        <v>959</v>
      </c>
      <c r="H5994" s="2013">
        <f t="shared" si="992"/>
        <v>959</v>
      </c>
    </row>
    <row r="5995">
      <c r="B5995" s="2013">
        <v>5993.0</v>
      </c>
      <c r="C5995" s="2013">
        <f t="shared" ref="C5995:H5995" si="993">C$5002+C995</f>
        <v>719</v>
      </c>
      <c r="D5995" s="2013">
        <f t="shared" si="993"/>
        <v>1438</v>
      </c>
      <c r="E5995" s="2013">
        <f t="shared" si="993"/>
        <v>959</v>
      </c>
      <c r="F5995" s="2013">
        <f t="shared" si="993"/>
        <v>959</v>
      </c>
      <c r="G5995" s="2013">
        <f t="shared" si="993"/>
        <v>959</v>
      </c>
      <c r="H5995" s="2013">
        <f t="shared" si="993"/>
        <v>959</v>
      </c>
    </row>
    <row r="5996">
      <c r="B5996" s="2013">
        <v>5994.0</v>
      </c>
      <c r="C5996" s="2013">
        <f t="shared" ref="C5996:H5996" si="994">C$5002+C996</f>
        <v>719</v>
      </c>
      <c r="D5996" s="2013">
        <f t="shared" si="994"/>
        <v>1439</v>
      </c>
      <c r="E5996" s="2013">
        <f t="shared" si="994"/>
        <v>959</v>
      </c>
      <c r="F5996" s="2013">
        <f t="shared" si="994"/>
        <v>959</v>
      </c>
      <c r="G5996" s="2013">
        <f t="shared" si="994"/>
        <v>959</v>
      </c>
      <c r="H5996" s="2013">
        <f t="shared" si="994"/>
        <v>959</v>
      </c>
    </row>
    <row r="5997">
      <c r="B5997" s="2013">
        <v>5995.0</v>
      </c>
      <c r="C5997" s="2013">
        <f t="shared" ref="C5997:H5997" si="995">C$5002+C997</f>
        <v>720</v>
      </c>
      <c r="D5997" s="2013">
        <f t="shared" si="995"/>
        <v>1439</v>
      </c>
      <c r="E5997" s="2013">
        <f t="shared" si="995"/>
        <v>959</v>
      </c>
      <c r="F5997" s="2013">
        <f t="shared" si="995"/>
        <v>959</v>
      </c>
      <c r="G5997" s="2013">
        <f t="shared" si="995"/>
        <v>959</v>
      </c>
      <c r="H5997" s="2013">
        <f t="shared" si="995"/>
        <v>959</v>
      </c>
    </row>
    <row r="5998">
      <c r="B5998" s="2013">
        <v>5996.0</v>
      </c>
      <c r="C5998" s="2013">
        <f t="shared" ref="C5998:H5998" si="996">C$5002+C998</f>
        <v>719</v>
      </c>
      <c r="D5998" s="2013">
        <f t="shared" si="996"/>
        <v>1439</v>
      </c>
      <c r="E5998" s="2013">
        <f t="shared" si="996"/>
        <v>959</v>
      </c>
      <c r="F5998" s="2013">
        <f t="shared" si="996"/>
        <v>959</v>
      </c>
      <c r="G5998" s="2013">
        <f t="shared" si="996"/>
        <v>960</v>
      </c>
      <c r="H5998" s="2013">
        <f t="shared" si="996"/>
        <v>960</v>
      </c>
    </row>
    <row r="5999">
      <c r="B5999" s="2013">
        <v>5997.0</v>
      </c>
      <c r="C5999" s="2013">
        <f t="shared" ref="C5999:H5999" si="997">C$5002+C999</f>
        <v>720</v>
      </c>
      <c r="D5999" s="2013">
        <f t="shared" si="997"/>
        <v>1439</v>
      </c>
      <c r="E5999" s="2013">
        <f t="shared" si="997"/>
        <v>959</v>
      </c>
      <c r="F5999" s="2013">
        <f t="shared" si="997"/>
        <v>959</v>
      </c>
      <c r="G5999" s="2013">
        <f t="shared" si="997"/>
        <v>960</v>
      </c>
      <c r="H5999" s="2013">
        <f t="shared" si="997"/>
        <v>960</v>
      </c>
    </row>
    <row r="6000">
      <c r="B6000" s="2013">
        <v>5998.0</v>
      </c>
      <c r="C6000" s="2013">
        <f t="shared" ref="C6000:H6000" si="998">C$5002+C1000</f>
        <v>719</v>
      </c>
      <c r="D6000" s="2013">
        <f t="shared" si="998"/>
        <v>1439</v>
      </c>
      <c r="E6000" s="2013">
        <f t="shared" si="998"/>
        <v>960</v>
      </c>
      <c r="F6000" s="2013">
        <f t="shared" si="998"/>
        <v>960</v>
      </c>
      <c r="G6000" s="2013">
        <f t="shared" si="998"/>
        <v>960</v>
      </c>
      <c r="H6000" s="2013">
        <f t="shared" si="998"/>
        <v>960</v>
      </c>
    </row>
    <row r="6001">
      <c r="B6001" s="2013">
        <v>5999.0</v>
      </c>
      <c r="C6001" s="2013">
        <f t="shared" ref="C6001:H6001" si="999">C$5002+C1001</f>
        <v>720</v>
      </c>
      <c r="D6001" s="2013">
        <f t="shared" si="999"/>
        <v>1439</v>
      </c>
      <c r="E6001" s="2013">
        <f t="shared" si="999"/>
        <v>960</v>
      </c>
      <c r="F6001" s="2013">
        <f t="shared" si="999"/>
        <v>960</v>
      </c>
      <c r="G6001" s="2013">
        <f t="shared" si="999"/>
        <v>960</v>
      </c>
      <c r="H6001" s="2013">
        <f t="shared" si="999"/>
        <v>960</v>
      </c>
    </row>
    <row r="6002">
      <c r="B6002" s="2013">
        <v>6000.0</v>
      </c>
      <c r="C6002" s="2013">
        <f t="shared" ref="C6002:H6002" si="1000">C$5002+C1002</f>
        <v>720</v>
      </c>
      <c r="D6002" s="2013">
        <f t="shared" si="1000"/>
        <v>1440</v>
      </c>
      <c r="E6002" s="2013">
        <f t="shared" si="1000"/>
        <v>960</v>
      </c>
      <c r="F6002" s="2013">
        <f t="shared" si="1000"/>
        <v>960</v>
      </c>
      <c r="G6002" s="2013">
        <f t="shared" si="1000"/>
        <v>960</v>
      </c>
      <c r="H6002" s="2013">
        <f t="shared" si="1000"/>
        <v>960</v>
      </c>
    </row>
    <row r="6003">
      <c r="B6003" s="2013">
        <v>6001.0</v>
      </c>
      <c r="C6003" s="2013">
        <f t="shared" ref="C6003:H6003" si="1001">C$5002+C1003</f>
        <v>720</v>
      </c>
      <c r="D6003" s="2013">
        <f t="shared" si="1001"/>
        <v>1441</v>
      </c>
      <c r="E6003" s="2013">
        <f t="shared" si="1001"/>
        <v>960</v>
      </c>
      <c r="F6003" s="2013">
        <f t="shared" si="1001"/>
        <v>960</v>
      </c>
      <c r="G6003" s="2013">
        <f t="shared" si="1001"/>
        <v>960</v>
      </c>
      <c r="H6003" s="2013">
        <f t="shared" si="1001"/>
        <v>960</v>
      </c>
    </row>
    <row r="6004">
      <c r="B6004" s="2013">
        <v>6002.0</v>
      </c>
      <c r="C6004" s="2013">
        <f t="shared" ref="C6004:H6004" si="1002">C$5002+C1004</f>
        <v>721</v>
      </c>
      <c r="D6004" s="2013">
        <f t="shared" si="1002"/>
        <v>1441</v>
      </c>
      <c r="E6004" s="2013">
        <f t="shared" si="1002"/>
        <v>960</v>
      </c>
      <c r="F6004" s="2013">
        <f t="shared" si="1002"/>
        <v>960</v>
      </c>
      <c r="G6004" s="2013">
        <f t="shared" si="1002"/>
        <v>960</v>
      </c>
      <c r="H6004" s="2013">
        <f t="shared" si="1002"/>
        <v>960</v>
      </c>
    </row>
    <row r="6005">
      <c r="B6005" s="2013">
        <v>6003.0</v>
      </c>
      <c r="C6005" s="2013">
        <f t="shared" ref="C6005:H6005" si="1003">C$5002+C1005</f>
        <v>720</v>
      </c>
      <c r="D6005" s="2013">
        <f t="shared" si="1003"/>
        <v>1441</v>
      </c>
      <c r="E6005" s="2013">
        <f t="shared" si="1003"/>
        <v>960</v>
      </c>
      <c r="F6005" s="2013">
        <f t="shared" si="1003"/>
        <v>960</v>
      </c>
      <c r="G6005" s="2013">
        <f t="shared" si="1003"/>
        <v>961</v>
      </c>
      <c r="H6005" s="2013">
        <f t="shared" si="1003"/>
        <v>961</v>
      </c>
    </row>
    <row r="6006">
      <c r="B6006" s="2013">
        <v>6004.0</v>
      </c>
      <c r="C6006" s="2013">
        <f t="shared" ref="C6006:H6006" si="1004">C$5002+C1006</f>
        <v>721</v>
      </c>
      <c r="D6006" s="2013">
        <f t="shared" si="1004"/>
        <v>1441</v>
      </c>
      <c r="E6006" s="2013">
        <f t="shared" si="1004"/>
        <v>960</v>
      </c>
      <c r="F6006" s="2013">
        <f t="shared" si="1004"/>
        <v>960</v>
      </c>
      <c r="G6006" s="2013">
        <f t="shared" si="1004"/>
        <v>961</v>
      </c>
      <c r="H6006" s="2013">
        <f t="shared" si="1004"/>
        <v>961</v>
      </c>
    </row>
    <row r="6007">
      <c r="B6007" s="2013">
        <v>6005.0</v>
      </c>
      <c r="C6007" s="2013">
        <f t="shared" ref="C6007:H6007" si="1005">C$5002+C1007</f>
        <v>720</v>
      </c>
      <c r="D6007" s="2013">
        <f t="shared" si="1005"/>
        <v>1441</v>
      </c>
      <c r="E6007" s="2013">
        <f t="shared" si="1005"/>
        <v>961</v>
      </c>
      <c r="F6007" s="2013">
        <f t="shared" si="1005"/>
        <v>961</v>
      </c>
      <c r="G6007" s="2013">
        <f t="shared" si="1005"/>
        <v>961</v>
      </c>
      <c r="H6007" s="2013">
        <f t="shared" si="1005"/>
        <v>961</v>
      </c>
    </row>
    <row r="6008">
      <c r="B6008" s="2013">
        <v>6006.0</v>
      </c>
      <c r="C6008" s="2013">
        <f t="shared" ref="C6008:H6008" si="1006">C$5002+C1008</f>
        <v>721</v>
      </c>
      <c r="D6008" s="2013">
        <f t="shared" si="1006"/>
        <v>1441</v>
      </c>
      <c r="E6008" s="2013">
        <f t="shared" si="1006"/>
        <v>961</v>
      </c>
      <c r="F6008" s="2013">
        <f t="shared" si="1006"/>
        <v>961</v>
      </c>
      <c r="G6008" s="2013">
        <f t="shared" si="1006"/>
        <v>961</v>
      </c>
      <c r="H6008" s="2013">
        <f t="shared" si="1006"/>
        <v>961</v>
      </c>
    </row>
    <row r="6009">
      <c r="B6009" s="2013">
        <v>6007.0</v>
      </c>
      <c r="C6009" s="2013">
        <f t="shared" ref="C6009:H6009" si="1007">C$5002+C1009</f>
        <v>721</v>
      </c>
      <c r="D6009" s="2013">
        <f t="shared" si="1007"/>
        <v>1442</v>
      </c>
      <c r="E6009" s="2013">
        <f t="shared" si="1007"/>
        <v>961</v>
      </c>
      <c r="F6009" s="2013">
        <f t="shared" si="1007"/>
        <v>961</v>
      </c>
      <c r="G6009" s="2013">
        <f t="shared" si="1007"/>
        <v>961</v>
      </c>
      <c r="H6009" s="2013">
        <f t="shared" si="1007"/>
        <v>961</v>
      </c>
    </row>
    <row r="6010">
      <c r="B6010" s="2013">
        <v>6008.0</v>
      </c>
      <c r="C6010" s="2013">
        <f t="shared" ref="C6010:H6010" si="1008">C$5002+C1010</f>
        <v>721</v>
      </c>
      <c r="D6010" s="2013">
        <f t="shared" si="1008"/>
        <v>1441</v>
      </c>
      <c r="E6010" s="2013">
        <f t="shared" si="1008"/>
        <v>961</v>
      </c>
      <c r="F6010" s="2013">
        <f t="shared" si="1008"/>
        <v>961</v>
      </c>
      <c r="G6010" s="2013">
        <f t="shared" si="1008"/>
        <v>962</v>
      </c>
      <c r="H6010" s="2013">
        <f t="shared" si="1008"/>
        <v>962</v>
      </c>
    </row>
    <row r="6011">
      <c r="B6011" s="2013">
        <v>6009.0</v>
      </c>
      <c r="C6011" s="2013">
        <f t="shared" ref="C6011:H6011" si="1009">C$5002+C1011</f>
        <v>721</v>
      </c>
      <c r="D6011" s="2013">
        <f t="shared" si="1009"/>
        <v>1442</v>
      </c>
      <c r="E6011" s="2013">
        <f t="shared" si="1009"/>
        <v>961</v>
      </c>
      <c r="F6011" s="2013">
        <f t="shared" si="1009"/>
        <v>961</v>
      </c>
      <c r="G6011" s="2013">
        <f t="shared" si="1009"/>
        <v>962</v>
      </c>
      <c r="H6011" s="2013">
        <f t="shared" si="1009"/>
        <v>962</v>
      </c>
    </row>
    <row r="6012">
      <c r="B6012" s="2013">
        <v>6010.0</v>
      </c>
      <c r="C6012" s="2013">
        <f t="shared" ref="C6012:H6012" si="1010">C$5002+C1012</f>
        <v>721</v>
      </c>
      <c r="D6012" s="2013">
        <f t="shared" si="1010"/>
        <v>1443</v>
      </c>
      <c r="E6012" s="2013">
        <f t="shared" si="1010"/>
        <v>961</v>
      </c>
      <c r="F6012" s="2013">
        <f t="shared" si="1010"/>
        <v>961</v>
      </c>
      <c r="G6012" s="2013">
        <f t="shared" si="1010"/>
        <v>962</v>
      </c>
      <c r="H6012" s="2013">
        <f t="shared" si="1010"/>
        <v>962</v>
      </c>
    </row>
    <row r="6013">
      <c r="B6013" s="2013">
        <v>6011.0</v>
      </c>
      <c r="C6013" s="2013">
        <f t="shared" ref="C6013:H6013" si="1011">C$5002+C1013</f>
        <v>721</v>
      </c>
      <c r="D6013" s="2013">
        <f t="shared" si="1011"/>
        <v>1442</v>
      </c>
      <c r="E6013" s="2013">
        <f t="shared" si="1011"/>
        <v>962</v>
      </c>
      <c r="F6013" s="2013">
        <f t="shared" si="1011"/>
        <v>962</v>
      </c>
      <c r="G6013" s="2013">
        <f t="shared" si="1011"/>
        <v>962</v>
      </c>
      <c r="H6013" s="2013">
        <f t="shared" si="1011"/>
        <v>962</v>
      </c>
    </row>
    <row r="6014">
      <c r="B6014" s="2013">
        <v>6012.0</v>
      </c>
      <c r="C6014" s="2013">
        <f t="shared" ref="C6014:H6014" si="1012">C$5002+C1014</f>
        <v>721</v>
      </c>
      <c r="D6014" s="2013">
        <f t="shared" si="1012"/>
        <v>1443</v>
      </c>
      <c r="E6014" s="2013">
        <f t="shared" si="1012"/>
        <v>962</v>
      </c>
      <c r="F6014" s="2013">
        <f t="shared" si="1012"/>
        <v>962</v>
      </c>
      <c r="G6014" s="2013">
        <f t="shared" si="1012"/>
        <v>962</v>
      </c>
      <c r="H6014" s="2013">
        <f t="shared" si="1012"/>
        <v>962</v>
      </c>
    </row>
    <row r="6015">
      <c r="B6015" s="2013">
        <v>6013.0</v>
      </c>
      <c r="C6015" s="2013">
        <f t="shared" ref="C6015:H6015" si="1013">C$5002+C1015</f>
        <v>722</v>
      </c>
      <c r="D6015" s="2013">
        <f t="shared" si="1013"/>
        <v>1443</v>
      </c>
      <c r="E6015" s="2013">
        <f t="shared" si="1013"/>
        <v>962</v>
      </c>
      <c r="F6015" s="2013">
        <f t="shared" si="1013"/>
        <v>962</v>
      </c>
      <c r="G6015" s="2013">
        <f t="shared" si="1013"/>
        <v>962</v>
      </c>
      <c r="H6015" s="2013">
        <f t="shared" si="1013"/>
        <v>962</v>
      </c>
    </row>
    <row r="6016">
      <c r="B6016" s="2013">
        <v>6014.0</v>
      </c>
      <c r="C6016" s="2013">
        <f t="shared" ref="C6016:H6016" si="1014">C$5002+C1016</f>
        <v>722</v>
      </c>
      <c r="D6016" s="2013">
        <f t="shared" si="1014"/>
        <v>1444</v>
      </c>
      <c r="E6016" s="2013">
        <f t="shared" si="1014"/>
        <v>962</v>
      </c>
      <c r="F6016" s="2013">
        <f t="shared" si="1014"/>
        <v>962</v>
      </c>
      <c r="G6016" s="2013">
        <f t="shared" si="1014"/>
        <v>962</v>
      </c>
      <c r="H6016" s="2013">
        <f t="shared" si="1014"/>
        <v>962</v>
      </c>
    </row>
    <row r="6017">
      <c r="B6017" s="2013">
        <v>6015.0</v>
      </c>
      <c r="C6017" s="2013">
        <f t="shared" ref="C6017:H6017" si="1015">C$5002+C1017</f>
        <v>722</v>
      </c>
      <c r="D6017" s="2013">
        <f t="shared" si="1015"/>
        <v>1443</v>
      </c>
      <c r="E6017" s="2013">
        <f t="shared" si="1015"/>
        <v>962</v>
      </c>
      <c r="F6017" s="2013">
        <f t="shared" si="1015"/>
        <v>962</v>
      </c>
      <c r="G6017" s="2013">
        <f t="shared" si="1015"/>
        <v>963</v>
      </c>
      <c r="H6017" s="2013">
        <f t="shared" si="1015"/>
        <v>963</v>
      </c>
    </row>
    <row r="6018">
      <c r="B6018" s="2013">
        <v>6016.0</v>
      </c>
      <c r="C6018" s="2013">
        <f t="shared" ref="C6018:H6018" si="1016">C$5002+C1018</f>
        <v>722</v>
      </c>
      <c r="D6018" s="2013">
        <f t="shared" si="1016"/>
        <v>1444</v>
      </c>
      <c r="E6018" s="2013">
        <f t="shared" si="1016"/>
        <v>962</v>
      </c>
      <c r="F6018" s="2013">
        <f t="shared" si="1016"/>
        <v>962</v>
      </c>
      <c r="G6018" s="2013">
        <f t="shared" si="1016"/>
        <v>963</v>
      </c>
      <c r="H6018" s="2013">
        <f t="shared" si="1016"/>
        <v>963</v>
      </c>
    </row>
    <row r="6019">
      <c r="B6019" s="2013">
        <v>6017.0</v>
      </c>
      <c r="C6019" s="2013">
        <f t="shared" ref="C6019:H6019" si="1017">C$5002+C1019</f>
        <v>722</v>
      </c>
      <c r="D6019" s="2013">
        <f t="shared" si="1017"/>
        <v>1445</v>
      </c>
      <c r="E6019" s="2013">
        <f t="shared" si="1017"/>
        <v>962</v>
      </c>
      <c r="F6019" s="2013">
        <f t="shared" si="1017"/>
        <v>962</v>
      </c>
      <c r="G6019" s="2013">
        <f t="shared" si="1017"/>
        <v>963</v>
      </c>
      <c r="H6019" s="2013">
        <f t="shared" si="1017"/>
        <v>963</v>
      </c>
    </row>
    <row r="6020">
      <c r="B6020" s="2013">
        <v>6018.0</v>
      </c>
      <c r="C6020" s="2013">
        <f t="shared" ref="C6020:H6020" si="1018">C$5002+C1020</f>
        <v>722</v>
      </c>
      <c r="D6020" s="2013">
        <f t="shared" si="1018"/>
        <v>1444</v>
      </c>
      <c r="E6020" s="2013">
        <f t="shared" si="1018"/>
        <v>963</v>
      </c>
      <c r="F6020" s="2013">
        <f t="shared" si="1018"/>
        <v>963</v>
      </c>
      <c r="G6020" s="2013">
        <f t="shared" si="1018"/>
        <v>963</v>
      </c>
      <c r="H6020" s="2013">
        <f t="shared" si="1018"/>
        <v>963</v>
      </c>
    </row>
    <row r="6021">
      <c r="B6021" s="2013">
        <v>6019.0</v>
      </c>
      <c r="C6021" s="2013">
        <f t="shared" ref="C6021:H6021" si="1019">C$5002+C1021</f>
        <v>722</v>
      </c>
      <c r="D6021" s="2013">
        <f t="shared" si="1019"/>
        <v>1445</v>
      </c>
      <c r="E6021" s="2013">
        <f t="shared" si="1019"/>
        <v>963</v>
      </c>
      <c r="F6021" s="2013">
        <f t="shared" si="1019"/>
        <v>963</v>
      </c>
      <c r="G6021" s="2013">
        <f t="shared" si="1019"/>
        <v>963</v>
      </c>
      <c r="H6021" s="2013">
        <f t="shared" si="1019"/>
        <v>963</v>
      </c>
    </row>
    <row r="6022">
      <c r="B6022" s="2013">
        <v>6020.0</v>
      </c>
      <c r="C6022" s="2013">
        <f t="shared" ref="C6022:H6022" si="1020">C$5002+C1022</f>
        <v>723</v>
      </c>
      <c r="D6022" s="2013">
        <f t="shared" si="1020"/>
        <v>1445</v>
      </c>
      <c r="E6022" s="2013">
        <f t="shared" si="1020"/>
        <v>963</v>
      </c>
      <c r="F6022" s="2013">
        <f t="shared" si="1020"/>
        <v>963</v>
      </c>
      <c r="G6022" s="2013">
        <f t="shared" si="1020"/>
        <v>963</v>
      </c>
      <c r="H6022" s="2013">
        <f t="shared" si="1020"/>
        <v>963</v>
      </c>
    </row>
    <row r="6023">
      <c r="B6023" s="2013">
        <v>6021.0</v>
      </c>
      <c r="C6023" s="2013">
        <f t="shared" ref="C6023:H6023" si="1021">C$5002+C1023</f>
        <v>722</v>
      </c>
      <c r="D6023" s="2013">
        <f t="shared" si="1021"/>
        <v>1445</v>
      </c>
      <c r="E6023" s="2013">
        <f t="shared" si="1021"/>
        <v>963</v>
      </c>
      <c r="F6023" s="2013">
        <f t="shared" si="1021"/>
        <v>963</v>
      </c>
      <c r="G6023" s="2013">
        <f t="shared" si="1021"/>
        <v>964</v>
      </c>
      <c r="H6023" s="2013">
        <f t="shared" si="1021"/>
        <v>964</v>
      </c>
    </row>
    <row r="6024">
      <c r="B6024" s="2013">
        <v>6022.0</v>
      </c>
      <c r="C6024" s="2013">
        <f t="shared" ref="C6024:H6024" si="1022">C$5002+C1024</f>
        <v>723</v>
      </c>
      <c r="D6024" s="2013">
        <f t="shared" si="1022"/>
        <v>1445</v>
      </c>
      <c r="E6024" s="2013">
        <f t="shared" si="1022"/>
        <v>963</v>
      </c>
      <c r="F6024" s="2013">
        <f t="shared" si="1022"/>
        <v>963</v>
      </c>
      <c r="G6024" s="2013">
        <f t="shared" si="1022"/>
        <v>964</v>
      </c>
      <c r="H6024" s="2013">
        <f t="shared" si="1022"/>
        <v>964</v>
      </c>
    </row>
    <row r="6025">
      <c r="B6025" s="2013">
        <v>6023.0</v>
      </c>
      <c r="C6025" s="2013">
        <f t="shared" ref="C6025:H6025" si="1023">C$5002+C1025</f>
        <v>722</v>
      </c>
      <c r="D6025" s="2013">
        <f t="shared" si="1023"/>
        <v>1445</v>
      </c>
      <c r="E6025" s="2013">
        <f t="shared" si="1023"/>
        <v>964</v>
      </c>
      <c r="F6025" s="2013">
        <f t="shared" si="1023"/>
        <v>964</v>
      </c>
      <c r="G6025" s="2013">
        <f t="shared" si="1023"/>
        <v>964</v>
      </c>
      <c r="H6025" s="2013">
        <f t="shared" si="1023"/>
        <v>964</v>
      </c>
    </row>
    <row r="6026">
      <c r="B6026" s="2013">
        <v>6024.0</v>
      </c>
      <c r="C6026" s="2013">
        <f t="shared" ref="C6026:H6026" si="1024">C$5002+C1026</f>
        <v>723</v>
      </c>
      <c r="D6026" s="2013">
        <f t="shared" si="1024"/>
        <v>1445</v>
      </c>
      <c r="E6026" s="2013">
        <f t="shared" si="1024"/>
        <v>964</v>
      </c>
      <c r="F6026" s="2013">
        <f t="shared" si="1024"/>
        <v>964</v>
      </c>
      <c r="G6026" s="2013">
        <f t="shared" si="1024"/>
        <v>964</v>
      </c>
      <c r="H6026" s="2013">
        <f t="shared" si="1024"/>
        <v>964</v>
      </c>
    </row>
    <row r="6027">
      <c r="B6027" s="2013">
        <v>6025.0</v>
      </c>
      <c r="C6027" s="2013">
        <f t="shared" ref="C6027:H6027" si="1025">C$5002+C1027</f>
        <v>723</v>
      </c>
      <c r="D6027" s="2013">
        <f t="shared" si="1025"/>
        <v>1446</v>
      </c>
      <c r="E6027" s="2013">
        <f t="shared" si="1025"/>
        <v>964</v>
      </c>
      <c r="F6027" s="2013">
        <f t="shared" si="1025"/>
        <v>964</v>
      </c>
      <c r="G6027" s="2013">
        <f t="shared" si="1025"/>
        <v>964</v>
      </c>
      <c r="H6027" s="2013">
        <f t="shared" si="1025"/>
        <v>964</v>
      </c>
    </row>
    <row r="6028">
      <c r="B6028" s="2013">
        <v>6026.0</v>
      </c>
      <c r="C6028" s="2013">
        <f t="shared" ref="C6028:H6028" si="1026">C$5002+C1028</f>
        <v>723</v>
      </c>
      <c r="D6028" s="2013">
        <f t="shared" si="1026"/>
        <v>1447</v>
      </c>
      <c r="E6028" s="2013">
        <f t="shared" si="1026"/>
        <v>964</v>
      </c>
      <c r="F6028" s="2013">
        <f t="shared" si="1026"/>
        <v>964</v>
      </c>
      <c r="G6028" s="2013">
        <f t="shared" si="1026"/>
        <v>964</v>
      </c>
      <c r="H6028" s="2013">
        <f t="shared" si="1026"/>
        <v>964</v>
      </c>
    </row>
    <row r="6029">
      <c r="B6029" s="2013">
        <v>6027.0</v>
      </c>
      <c r="C6029" s="2013">
        <f t="shared" ref="C6029:H6029" si="1027">C$5002+C1029</f>
        <v>724</v>
      </c>
      <c r="D6029" s="2013">
        <f t="shared" si="1027"/>
        <v>1447</v>
      </c>
      <c r="E6029" s="2013">
        <f t="shared" si="1027"/>
        <v>964</v>
      </c>
      <c r="F6029" s="2013">
        <f t="shared" si="1027"/>
        <v>964</v>
      </c>
      <c r="G6029" s="2013">
        <f t="shared" si="1027"/>
        <v>964</v>
      </c>
      <c r="H6029" s="2013">
        <f t="shared" si="1027"/>
        <v>964</v>
      </c>
    </row>
    <row r="6030">
      <c r="B6030" s="2013">
        <v>6028.0</v>
      </c>
      <c r="C6030" s="2013">
        <f t="shared" ref="C6030:H6030" si="1028">C$5002+C1030</f>
        <v>723</v>
      </c>
      <c r="D6030" s="2013">
        <f t="shared" si="1028"/>
        <v>1447</v>
      </c>
      <c r="E6030" s="2013">
        <f t="shared" si="1028"/>
        <v>964</v>
      </c>
      <c r="F6030" s="2013">
        <f t="shared" si="1028"/>
        <v>964</v>
      </c>
      <c r="G6030" s="2013">
        <f t="shared" si="1028"/>
        <v>965</v>
      </c>
      <c r="H6030" s="2013">
        <f t="shared" si="1028"/>
        <v>965</v>
      </c>
    </row>
    <row r="6031">
      <c r="B6031" s="2013">
        <v>6029.0</v>
      </c>
      <c r="C6031" s="2013">
        <f t="shared" ref="C6031:H6031" si="1029">C$5002+C1031</f>
        <v>724</v>
      </c>
      <c r="D6031" s="2013">
        <f t="shared" si="1029"/>
        <v>1447</v>
      </c>
      <c r="E6031" s="2013">
        <f t="shared" si="1029"/>
        <v>964</v>
      </c>
      <c r="F6031" s="2013">
        <f t="shared" si="1029"/>
        <v>964</v>
      </c>
      <c r="G6031" s="2013">
        <f t="shared" si="1029"/>
        <v>965</v>
      </c>
      <c r="H6031" s="2013">
        <f t="shared" si="1029"/>
        <v>965</v>
      </c>
    </row>
    <row r="6032">
      <c r="B6032" s="2013">
        <v>6030.0</v>
      </c>
      <c r="C6032" s="2013">
        <f t="shared" ref="C6032:H6032" si="1030">C$5002+C1032</f>
        <v>723</v>
      </c>
      <c r="D6032" s="2013">
        <f t="shared" si="1030"/>
        <v>1447</v>
      </c>
      <c r="E6032" s="2013">
        <f t="shared" si="1030"/>
        <v>965</v>
      </c>
      <c r="F6032" s="2013">
        <f t="shared" si="1030"/>
        <v>965</v>
      </c>
      <c r="G6032" s="2013">
        <f t="shared" si="1030"/>
        <v>965</v>
      </c>
      <c r="H6032" s="2013">
        <f t="shared" si="1030"/>
        <v>965</v>
      </c>
    </row>
    <row r="6033">
      <c r="B6033" s="2013">
        <v>6031.0</v>
      </c>
      <c r="C6033" s="2013">
        <f t="shared" ref="C6033:H6033" si="1031">C$5002+C1033</f>
        <v>724</v>
      </c>
      <c r="D6033" s="2013">
        <f t="shared" si="1031"/>
        <v>1447</v>
      </c>
      <c r="E6033" s="2013">
        <f t="shared" si="1031"/>
        <v>965</v>
      </c>
      <c r="F6033" s="2013">
        <f t="shared" si="1031"/>
        <v>965</v>
      </c>
      <c r="G6033" s="2013">
        <f t="shared" si="1031"/>
        <v>965</v>
      </c>
      <c r="H6033" s="2013">
        <f t="shared" si="1031"/>
        <v>965</v>
      </c>
    </row>
    <row r="6034">
      <c r="B6034" s="2013">
        <v>6032.0</v>
      </c>
      <c r="C6034" s="2013">
        <f t="shared" ref="C6034:H6034" si="1032">C$5002+C1034</f>
        <v>724</v>
      </c>
      <c r="D6034" s="2013">
        <f t="shared" si="1032"/>
        <v>1448</v>
      </c>
      <c r="E6034" s="2013">
        <f t="shared" si="1032"/>
        <v>965</v>
      </c>
      <c r="F6034" s="2013">
        <f t="shared" si="1032"/>
        <v>965</v>
      </c>
      <c r="G6034" s="2013">
        <f t="shared" si="1032"/>
        <v>965</v>
      </c>
      <c r="H6034" s="2013">
        <f t="shared" si="1032"/>
        <v>965</v>
      </c>
    </row>
    <row r="6035">
      <c r="B6035" s="2013">
        <v>6033.0</v>
      </c>
      <c r="C6035" s="2013">
        <f t="shared" ref="C6035:H6035" si="1033">C$5002+C1035</f>
        <v>724</v>
      </c>
      <c r="D6035" s="2013">
        <f t="shared" si="1033"/>
        <v>1447</v>
      </c>
      <c r="E6035" s="2013">
        <f t="shared" si="1033"/>
        <v>965</v>
      </c>
      <c r="F6035" s="2013">
        <f t="shared" si="1033"/>
        <v>965</v>
      </c>
      <c r="G6035" s="2013">
        <f t="shared" si="1033"/>
        <v>966</v>
      </c>
      <c r="H6035" s="2013">
        <f t="shared" si="1033"/>
        <v>966</v>
      </c>
    </row>
    <row r="6036">
      <c r="B6036" s="2013">
        <v>6034.0</v>
      </c>
      <c r="C6036" s="2013">
        <f t="shared" ref="C6036:H6036" si="1034">C$5002+C1036</f>
        <v>724</v>
      </c>
      <c r="D6036" s="2013">
        <f t="shared" si="1034"/>
        <v>1448</v>
      </c>
      <c r="E6036" s="2013">
        <f t="shared" si="1034"/>
        <v>965</v>
      </c>
      <c r="F6036" s="2013">
        <f t="shared" si="1034"/>
        <v>965</v>
      </c>
      <c r="G6036" s="2013">
        <f t="shared" si="1034"/>
        <v>966</v>
      </c>
      <c r="H6036" s="2013">
        <f t="shared" si="1034"/>
        <v>966</v>
      </c>
    </row>
    <row r="6037">
      <c r="B6037" s="2013">
        <v>6035.0</v>
      </c>
      <c r="C6037" s="2013">
        <f t="shared" ref="C6037:H6037" si="1035">C$5002+C1037</f>
        <v>724</v>
      </c>
      <c r="D6037" s="2013">
        <f t="shared" si="1035"/>
        <v>1449</v>
      </c>
      <c r="E6037" s="2013">
        <f t="shared" si="1035"/>
        <v>965</v>
      </c>
      <c r="F6037" s="2013">
        <f t="shared" si="1035"/>
        <v>965</v>
      </c>
      <c r="G6037" s="2013">
        <f t="shared" si="1035"/>
        <v>966</v>
      </c>
      <c r="H6037" s="2013">
        <f t="shared" si="1035"/>
        <v>966</v>
      </c>
    </row>
    <row r="6038">
      <c r="B6038" s="2013">
        <v>6036.0</v>
      </c>
      <c r="C6038" s="2013">
        <f t="shared" ref="C6038:H6038" si="1036">C$5002+C1038</f>
        <v>724</v>
      </c>
      <c r="D6038" s="2013">
        <f t="shared" si="1036"/>
        <v>1448</v>
      </c>
      <c r="E6038" s="2013">
        <f t="shared" si="1036"/>
        <v>966</v>
      </c>
      <c r="F6038" s="2013">
        <f t="shared" si="1036"/>
        <v>966</v>
      </c>
      <c r="G6038" s="2013">
        <f t="shared" si="1036"/>
        <v>966</v>
      </c>
      <c r="H6038" s="2013">
        <f t="shared" si="1036"/>
        <v>966</v>
      </c>
    </row>
    <row r="6039">
      <c r="B6039" s="2013">
        <v>6037.0</v>
      </c>
      <c r="C6039" s="2013">
        <f t="shared" ref="C6039:H6039" si="1037">C$5002+C1039</f>
        <v>724</v>
      </c>
      <c r="D6039" s="2013">
        <f t="shared" si="1037"/>
        <v>1449</v>
      </c>
      <c r="E6039" s="2013">
        <f t="shared" si="1037"/>
        <v>966</v>
      </c>
      <c r="F6039" s="2013">
        <f t="shared" si="1037"/>
        <v>966</v>
      </c>
      <c r="G6039" s="2013">
        <f t="shared" si="1037"/>
        <v>966</v>
      </c>
      <c r="H6039" s="2013">
        <f t="shared" si="1037"/>
        <v>966</v>
      </c>
    </row>
    <row r="6040">
      <c r="B6040" s="2013">
        <v>6038.0</v>
      </c>
      <c r="C6040" s="2013">
        <f t="shared" ref="C6040:H6040" si="1038">C$5002+C1040</f>
        <v>725</v>
      </c>
      <c r="D6040" s="2013">
        <f t="shared" si="1038"/>
        <v>1449</v>
      </c>
      <c r="E6040" s="2013">
        <f t="shared" si="1038"/>
        <v>966</v>
      </c>
      <c r="F6040" s="2013">
        <f t="shared" si="1038"/>
        <v>966</v>
      </c>
      <c r="G6040" s="2013">
        <f t="shared" si="1038"/>
        <v>966</v>
      </c>
      <c r="H6040" s="2013">
        <f t="shared" si="1038"/>
        <v>966</v>
      </c>
    </row>
    <row r="6041">
      <c r="B6041" s="2013">
        <v>6039.0</v>
      </c>
      <c r="C6041" s="2013">
        <f t="shared" ref="C6041:H6041" si="1039">C$5002+C1041</f>
        <v>725</v>
      </c>
      <c r="D6041" s="2013">
        <f t="shared" si="1039"/>
        <v>1450</v>
      </c>
      <c r="E6041" s="2013">
        <f t="shared" si="1039"/>
        <v>966</v>
      </c>
      <c r="F6041" s="2013">
        <f t="shared" si="1039"/>
        <v>966</v>
      </c>
      <c r="G6041" s="2013">
        <f t="shared" si="1039"/>
        <v>966</v>
      </c>
      <c r="H6041" s="2013">
        <f t="shared" si="1039"/>
        <v>966</v>
      </c>
    </row>
    <row r="6042">
      <c r="B6042" s="2013">
        <v>6040.0</v>
      </c>
      <c r="C6042" s="2013">
        <f t="shared" ref="C6042:H6042" si="1040">C$5002+C1042</f>
        <v>725</v>
      </c>
      <c r="D6042" s="2013">
        <f t="shared" si="1040"/>
        <v>1449</v>
      </c>
      <c r="E6042" s="2013">
        <f t="shared" si="1040"/>
        <v>966</v>
      </c>
      <c r="F6042" s="2013">
        <f t="shared" si="1040"/>
        <v>966</v>
      </c>
      <c r="G6042" s="2013">
        <f t="shared" si="1040"/>
        <v>967</v>
      </c>
      <c r="H6042" s="2013">
        <f t="shared" si="1040"/>
        <v>967</v>
      </c>
    </row>
    <row r="6043">
      <c r="B6043" s="2013">
        <v>6041.0</v>
      </c>
      <c r="C6043" s="2013">
        <f t="shared" ref="C6043:H6043" si="1041">C$5002+C1043</f>
        <v>725</v>
      </c>
      <c r="D6043" s="2013">
        <f t="shared" si="1041"/>
        <v>1450</v>
      </c>
      <c r="E6043" s="2013">
        <f t="shared" si="1041"/>
        <v>966</v>
      </c>
      <c r="F6043" s="2013">
        <f t="shared" si="1041"/>
        <v>966</v>
      </c>
      <c r="G6043" s="2013">
        <f t="shared" si="1041"/>
        <v>967</v>
      </c>
      <c r="H6043" s="2013">
        <f t="shared" si="1041"/>
        <v>967</v>
      </c>
    </row>
    <row r="6044">
      <c r="B6044" s="2013">
        <v>6042.0</v>
      </c>
      <c r="C6044" s="2013">
        <f t="shared" ref="C6044:H6044" si="1042">C$5002+C1044</f>
        <v>725</v>
      </c>
      <c r="D6044" s="2013">
        <f t="shared" si="1042"/>
        <v>1451</v>
      </c>
      <c r="E6044" s="2013">
        <f t="shared" si="1042"/>
        <v>966</v>
      </c>
      <c r="F6044" s="2013">
        <f t="shared" si="1042"/>
        <v>966</v>
      </c>
      <c r="G6044" s="2013">
        <f t="shared" si="1042"/>
        <v>967</v>
      </c>
      <c r="H6044" s="2013">
        <f t="shared" si="1042"/>
        <v>967</v>
      </c>
    </row>
    <row r="6045">
      <c r="B6045" s="2013">
        <v>6043.0</v>
      </c>
      <c r="C6045" s="2013">
        <f t="shared" ref="C6045:H6045" si="1043">C$5002+C1045</f>
        <v>725</v>
      </c>
      <c r="D6045" s="2013">
        <f t="shared" si="1043"/>
        <v>1450</v>
      </c>
      <c r="E6045" s="2013">
        <f t="shared" si="1043"/>
        <v>967</v>
      </c>
      <c r="F6045" s="2013">
        <f t="shared" si="1043"/>
        <v>967</v>
      </c>
      <c r="G6045" s="2013">
        <f t="shared" si="1043"/>
        <v>967</v>
      </c>
      <c r="H6045" s="2013">
        <f t="shared" si="1043"/>
        <v>967</v>
      </c>
    </row>
    <row r="6046">
      <c r="B6046" s="2013">
        <v>6044.0</v>
      </c>
      <c r="C6046" s="2013">
        <f t="shared" ref="C6046:H6046" si="1044">C$5002+C1046</f>
        <v>725</v>
      </c>
      <c r="D6046" s="2013">
        <f t="shared" si="1044"/>
        <v>1451</v>
      </c>
      <c r="E6046" s="2013">
        <f t="shared" si="1044"/>
        <v>967</v>
      </c>
      <c r="F6046" s="2013">
        <f t="shared" si="1044"/>
        <v>967</v>
      </c>
      <c r="G6046" s="2013">
        <f t="shared" si="1044"/>
        <v>967</v>
      </c>
      <c r="H6046" s="2013">
        <f t="shared" si="1044"/>
        <v>967</v>
      </c>
    </row>
    <row r="6047">
      <c r="B6047" s="2013">
        <v>6045.0</v>
      </c>
      <c r="C6047" s="2013">
        <f t="shared" ref="C6047:H6047" si="1045">C$5002+C1047</f>
        <v>726</v>
      </c>
      <c r="D6047" s="2013">
        <f t="shared" si="1045"/>
        <v>1451</v>
      </c>
      <c r="E6047" s="2013">
        <f t="shared" si="1045"/>
        <v>967</v>
      </c>
      <c r="F6047" s="2013">
        <f t="shared" si="1045"/>
        <v>967</v>
      </c>
      <c r="G6047" s="2013">
        <f t="shared" si="1045"/>
        <v>967</v>
      </c>
      <c r="H6047" s="2013">
        <f t="shared" si="1045"/>
        <v>967</v>
      </c>
    </row>
    <row r="6048">
      <c r="B6048" s="2013">
        <v>6046.0</v>
      </c>
      <c r="C6048" s="2013">
        <f t="shared" ref="C6048:H6048" si="1046">C$5002+C1048</f>
        <v>725</v>
      </c>
      <c r="D6048" s="2013">
        <f t="shared" si="1046"/>
        <v>1451</v>
      </c>
      <c r="E6048" s="2013">
        <f t="shared" si="1046"/>
        <v>967</v>
      </c>
      <c r="F6048" s="2013">
        <f t="shared" si="1046"/>
        <v>967</v>
      </c>
      <c r="G6048" s="2013">
        <f t="shared" si="1046"/>
        <v>968</v>
      </c>
      <c r="H6048" s="2013">
        <f t="shared" si="1046"/>
        <v>968</v>
      </c>
    </row>
    <row r="6049">
      <c r="B6049" s="2013">
        <v>6047.0</v>
      </c>
      <c r="C6049" s="2013">
        <f t="shared" ref="C6049:H6049" si="1047">C$5002+C1049</f>
        <v>726</v>
      </c>
      <c r="D6049" s="2013">
        <f t="shared" si="1047"/>
        <v>1451</v>
      </c>
      <c r="E6049" s="2013">
        <f t="shared" si="1047"/>
        <v>967</v>
      </c>
      <c r="F6049" s="2013">
        <f t="shared" si="1047"/>
        <v>967</v>
      </c>
      <c r="G6049" s="2013">
        <f t="shared" si="1047"/>
        <v>968</v>
      </c>
      <c r="H6049" s="2013">
        <f t="shared" si="1047"/>
        <v>968</v>
      </c>
    </row>
    <row r="6050">
      <c r="B6050" s="2013">
        <v>6048.0</v>
      </c>
      <c r="C6050" s="2013">
        <f t="shared" ref="C6050:H6050" si="1048">C$5002+C1050</f>
        <v>725</v>
      </c>
      <c r="D6050" s="2013">
        <f t="shared" si="1048"/>
        <v>1451</v>
      </c>
      <c r="E6050" s="2013">
        <f t="shared" si="1048"/>
        <v>968</v>
      </c>
      <c r="F6050" s="2013">
        <f t="shared" si="1048"/>
        <v>968</v>
      </c>
      <c r="G6050" s="2013">
        <f t="shared" si="1048"/>
        <v>968</v>
      </c>
      <c r="H6050" s="2013">
        <f t="shared" si="1048"/>
        <v>968</v>
      </c>
    </row>
    <row r="6051">
      <c r="B6051" s="2013">
        <v>6049.0</v>
      </c>
      <c r="C6051" s="2013">
        <f t="shared" ref="C6051:H6051" si="1049">C$5002+C1051</f>
        <v>726</v>
      </c>
      <c r="D6051" s="2013">
        <f t="shared" si="1049"/>
        <v>1451</v>
      </c>
      <c r="E6051" s="2013">
        <f t="shared" si="1049"/>
        <v>968</v>
      </c>
      <c r="F6051" s="2013">
        <f t="shared" si="1049"/>
        <v>968</v>
      </c>
      <c r="G6051" s="2013">
        <f t="shared" si="1049"/>
        <v>968</v>
      </c>
      <c r="H6051" s="2013">
        <f t="shared" si="1049"/>
        <v>968</v>
      </c>
    </row>
    <row r="6052">
      <c r="B6052" s="2013">
        <v>6050.0</v>
      </c>
      <c r="C6052" s="2013">
        <f t="shared" ref="C6052:H6052" si="1050">C$5002+C1052</f>
        <v>726</v>
      </c>
      <c r="D6052" s="2013">
        <f t="shared" si="1050"/>
        <v>1452</v>
      </c>
      <c r="E6052" s="2013">
        <f t="shared" si="1050"/>
        <v>968</v>
      </c>
      <c r="F6052" s="2013">
        <f t="shared" si="1050"/>
        <v>968</v>
      </c>
      <c r="G6052" s="2013">
        <f t="shared" si="1050"/>
        <v>968</v>
      </c>
      <c r="H6052" s="2013">
        <f t="shared" si="1050"/>
        <v>968</v>
      </c>
    </row>
    <row r="6053">
      <c r="B6053" s="2013">
        <v>6051.0</v>
      </c>
      <c r="C6053" s="2013">
        <f t="shared" ref="C6053:H6053" si="1051">C$5002+C1053</f>
        <v>726</v>
      </c>
      <c r="D6053" s="2013">
        <f t="shared" si="1051"/>
        <v>1453</v>
      </c>
      <c r="E6053" s="2013">
        <f t="shared" si="1051"/>
        <v>968</v>
      </c>
      <c r="F6053" s="2013">
        <f t="shared" si="1051"/>
        <v>968</v>
      </c>
      <c r="G6053" s="2013">
        <f t="shared" si="1051"/>
        <v>968</v>
      </c>
      <c r="H6053" s="2013">
        <f t="shared" si="1051"/>
        <v>968</v>
      </c>
    </row>
    <row r="6054">
      <c r="B6054" s="2013">
        <v>6052.0</v>
      </c>
      <c r="C6054" s="2013">
        <f t="shared" ref="C6054:H6054" si="1052">C$5002+C1054</f>
        <v>727</v>
      </c>
      <c r="D6054" s="2013">
        <f t="shared" si="1052"/>
        <v>1453</v>
      </c>
      <c r="E6054" s="2013">
        <f t="shared" si="1052"/>
        <v>968</v>
      </c>
      <c r="F6054" s="2013">
        <f t="shared" si="1052"/>
        <v>968</v>
      </c>
      <c r="G6054" s="2013">
        <f t="shared" si="1052"/>
        <v>968</v>
      </c>
      <c r="H6054" s="2013">
        <f t="shared" si="1052"/>
        <v>968</v>
      </c>
    </row>
    <row r="6055">
      <c r="B6055" s="2013">
        <v>6053.0</v>
      </c>
      <c r="C6055" s="2013">
        <f t="shared" ref="C6055:H6055" si="1053">C$5002+C1055</f>
        <v>726</v>
      </c>
      <c r="D6055" s="2013">
        <f t="shared" si="1053"/>
        <v>1453</v>
      </c>
      <c r="E6055" s="2013">
        <f t="shared" si="1053"/>
        <v>968</v>
      </c>
      <c r="F6055" s="2013">
        <f t="shared" si="1053"/>
        <v>968</v>
      </c>
      <c r="G6055" s="2013">
        <f t="shared" si="1053"/>
        <v>969</v>
      </c>
      <c r="H6055" s="2013">
        <f t="shared" si="1053"/>
        <v>969</v>
      </c>
    </row>
    <row r="6056">
      <c r="B6056" s="2013">
        <v>6054.0</v>
      </c>
      <c r="C6056" s="2013">
        <f t="shared" ref="C6056:H6056" si="1054">C$5002+C1056</f>
        <v>727</v>
      </c>
      <c r="D6056" s="2013">
        <f t="shared" si="1054"/>
        <v>1453</v>
      </c>
      <c r="E6056" s="2013">
        <f t="shared" si="1054"/>
        <v>968</v>
      </c>
      <c r="F6056" s="2013">
        <f t="shared" si="1054"/>
        <v>968</v>
      </c>
      <c r="G6056" s="2013">
        <f t="shared" si="1054"/>
        <v>969</v>
      </c>
      <c r="H6056" s="2013">
        <f t="shared" si="1054"/>
        <v>969</v>
      </c>
    </row>
    <row r="6057">
      <c r="B6057" s="2013">
        <v>6055.0</v>
      </c>
      <c r="C6057" s="2013">
        <f t="shared" ref="C6057:H6057" si="1055">C$5002+C1057</f>
        <v>726</v>
      </c>
      <c r="D6057" s="2013">
        <f t="shared" si="1055"/>
        <v>1453</v>
      </c>
      <c r="E6057" s="2013">
        <f t="shared" si="1055"/>
        <v>969</v>
      </c>
      <c r="F6057" s="2013">
        <f t="shared" si="1055"/>
        <v>969</v>
      </c>
      <c r="G6057" s="2013">
        <f t="shared" si="1055"/>
        <v>969</v>
      </c>
      <c r="H6057" s="2013">
        <f t="shared" si="1055"/>
        <v>969</v>
      </c>
    </row>
    <row r="6058">
      <c r="B6058" s="2013">
        <v>6056.0</v>
      </c>
      <c r="C6058" s="2013">
        <f t="shared" ref="C6058:H6058" si="1056">C$5002+C1058</f>
        <v>727</v>
      </c>
      <c r="D6058" s="2013">
        <f t="shared" si="1056"/>
        <v>1453</v>
      </c>
      <c r="E6058" s="2013">
        <f t="shared" si="1056"/>
        <v>969</v>
      </c>
      <c r="F6058" s="2013">
        <f t="shared" si="1056"/>
        <v>969</v>
      </c>
      <c r="G6058" s="2013">
        <f t="shared" si="1056"/>
        <v>969</v>
      </c>
      <c r="H6058" s="2013">
        <f t="shared" si="1056"/>
        <v>969</v>
      </c>
    </row>
    <row r="6059">
      <c r="B6059" s="2013">
        <v>6057.0</v>
      </c>
      <c r="C6059" s="2013">
        <f t="shared" ref="C6059:H6059" si="1057">C$5002+C1059</f>
        <v>727</v>
      </c>
      <c r="D6059" s="2013">
        <f t="shared" si="1057"/>
        <v>1454</v>
      </c>
      <c r="E6059" s="2013">
        <f t="shared" si="1057"/>
        <v>969</v>
      </c>
      <c r="F6059" s="2013">
        <f t="shared" si="1057"/>
        <v>969</v>
      </c>
      <c r="G6059" s="2013">
        <f t="shared" si="1057"/>
        <v>969</v>
      </c>
      <c r="H6059" s="2013">
        <f t="shared" si="1057"/>
        <v>969</v>
      </c>
    </row>
    <row r="6060">
      <c r="B6060" s="2013">
        <v>6058.0</v>
      </c>
      <c r="C6060" s="2013">
        <f t="shared" ref="C6060:H6060" si="1058">C$5002+C1060</f>
        <v>727</v>
      </c>
      <c r="D6060" s="2013">
        <f t="shared" si="1058"/>
        <v>1453</v>
      </c>
      <c r="E6060" s="2013">
        <f t="shared" si="1058"/>
        <v>969</v>
      </c>
      <c r="F6060" s="2013">
        <f t="shared" si="1058"/>
        <v>969</v>
      </c>
      <c r="G6060" s="2013">
        <f t="shared" si="1058"/>
        <v>970</v>
      </c>
      <c r="H6060" s="2013">
        <f t="shared" si="1058"/>
        <v>970</v>
      </c>
    </row>
    <row r="6061">
      <c r="B6061" s="2013">
        <v>6059.0</v>
      </c>
      <c r="C6061" s="2013">
        <f t="shared" ref="C6061:H6061" si="1059">C$5002+C1061</f>
        <v>727</v>
      </c>
      <c r="D6061" s="2013">
        <f t="shared" si="1059"/>
        <v>1454</v>
      </c>
      <c r="E6061" s="2013">
        <f t="shared" si="1059"/>
        <v>969</v>
      </c>
      <c r="F6061" s="2013">
        <f t="shared" si="1059"/>
        <v>969</v>
      </c>
      <c r="G6061" s="2013">
        <f t="shared" si="1059"/>
        <v>970</v>
      </c>
      <c r="H6061" s="2013">
        <f t="shared" si="1059"/>
        <v>970</v>
      </c>
    </row>
    <row r="6062">
      <c r="B6062" s="2013">
        <v>6060.0</v>
      </c>
      <c r="C6062" s="2013">
        <f t="shared" ref="C6062:H6062" si="1060">C$5002+C1062</f>
        <v>727</v>
      </c>
      <c r="D6062" s="2013">
        <f t="shared" si="1060"/>
        <v>1455</v>
      </c>
      <c r="E6062" s="2013">
        <f t="shared" si="1060"/>
        <v>969</v>
      </c>
      <c r="F6062" s="2013">
        <f t="shared" si="1060"/>
        <v>969</v>
      </c>
      <c r="G6062" s="2013">
        <f t="shared" si="1060"/>
        <v>970</v>
      </c>
      <c r="H6062" s="2013">
        <f t="shared" si="1060"/>
        <v>970</v>
      </c>
    </row>
    <row r="6063">
      <c r="B6063" s="2013">
        <v>6061.0</v>
      </c>
      <c r="C6063" s="2013">
        <f t="shared" ref="C6063:H6063" si="1061">C$5002+C1063</f>
        <v>727</v>
      </c>
      <c r="D6063" s="2013">
        <f t="shared" si="1061"/>
        <v>1454</v>
      </c>
      <c r="E6063" s="2013">
        <f t="shared" si="1061"/>
        <v>970</v>
      </c>
      <c r="F6063" s="2013">
        <f t="shared" si="1061"/>
        <v>970</v>
      </c>
      <c r="G6063" s="2013">
        <f t="shared" si="1061"/>
        <v>970</v>
      </c>
      <c r="H6063" s="2013">
        <f t="shared" si="1061"/>
        <v>970</v>
      </c>
    </row>
    <row r="6064">
      <c r="B6064" s="2013">
        <v>6062.0</v>
      </c>
      <c r="C6064" s="2013">
        <f t="shared" ref="C6064:H6064" si="1062">C$5002+C1064</f>
        <v>727</v>
      </c>
      <c r="D6064" s="2013">
        <f t="shared" si="1062"/>
        <v>1455</v>
      </c>
      <c r="E6064" s="2013">
        <f t="shared" si="1062"/>
        <v>970</v>
      </c>
      <c r="F6064" s="2013">
        <f t="shared" si="1062"/>
        <v>970</v>
      </c>
      <c r="G6064" s="2013">
        <f t="shared" si="1062"/>
        <v>970</v>
      </c>
      <c r="H6064" s="2013">
        <f t="shared" si="1062"/>
        <v>970</v>
      </c>
    </row>
    <row r="6065">
      <c r="B6065" s="2013">
        <v>6063.0</v>
      </c>
      <c r="C6065" s="2013">
        <f t="shared" ref="C6065:H6065" si="1063">C$5002+C1065</f>
        <v>728</v>
      </c>
      <c r="D6065" s="2013">
        <f t="shared" si="1063"/>
        <v>1455</v>
      </c>
      <c r="E6065" s="2013">
        <f t="shared" si="1063"/>
        <v>970</v>
      </c>
      <c r="F6065" s="2013">
        <f t="shared" si="1063"/>
        <v>970</v>
      </c>
      <c r="G6065" s="2013">
        <f t="shared" si="1063"/>
        <v>970</v>
      </c>
      <c r="H6065" s="2013">
        <f t="shared" si="1063"/>
        <v>970</v>
      </c>
    </row>
    <row r="6066">
      <c r="B6066" s="2013">
        <v>6064.0</v>
      </c>
      <c r="C6066" s="2013">
        <f t="shared" ref="C6066:H6066" si="1064">C$5002+C1066</f>
        <v>728</v>
      </c>
      <c r="D6066" s="2013">
        <f t="shared" si="1064"/>
        <v>1456</v>
      </c>
      <c r="E6066" s="2013">
        <f t="shared" si="1064"/>
        <v>970</v>
      </c>
      <c r="F6066" s="2013">
        <f t="shared" si="1064"/>
        <v>970</v>
      </c>
      <c r="G6066" s="2013">
        <f t="shared" si="1064"/>
        <v>970</v>
      </c>
      <c r="H6066" s="2013">
        <f t="shared" si="1064"/>
        <v>970</v>
      </c>
    </row>
    <row r="6067">
      <c r="B6067" s="2013">
        <v>6065.0</v>
      </c>
      <c r="C6067" s="2013">
        <f t="shared" ref="C6067:H6067" si="1065">C$5002+C1067</f>
        <v>728</v>
      </c>
      <c r="D6067" s="2013">
        <f t="shared" si="1065"/>
        <v>1455</v>
      </c>
      <c r="E6067" s="2013">
        <f t="shared" si="1065"/>
        <v>970</v>
      </c>
      <c r="F6067" s="2013">
        <f t="shared" si="1065"/>
        <v>970</v>
      </c>
      <c r="G6067" s="2013">
        <f t="shared" si="1065"/>
        <v>971</v>
      </c>
      <c r="H6067" s="2013">
        <f t="shared" si="1065"/>
        <v>971</v>
      </c>
    </row>
    <row r="6068">
      <c r="B6068" s="2013">
        <v>6066.0</v>
      </c>
      <c r="C6068" s="2013">
        <f t="shared" ref="C6068:H6068" si="1066">C$5002+C1068</f>
        <v>728</v>
      </c>
      <c r="D6068" s="2013">
        <f t="shared" si="1066"/>
        <v>1456</v>
      </c>
      <c r="E6068" s="2013">
        <f t="shared" si="1066"/>
        <v>970</v>
      </c>
      <c r="F6068" s="2013">
        <f t="shared" si="1066"/>
        <v>970</v>
      </c>
      <c r="G6068" s="2013">
        <f t="shared" si="1066"/>
        <v>971</v>
      </c>
      <c r="H6068" s="2013">
        <f t="shared" si="1066"/>
        <v>971</v>
      </c>
    </row>
    <row r="6069">
      <c r="B6069" s="2013">
        <v>6067.0</v>
      </c>
      <c r="C6069" s="2013">
        <f t="shared" ref="C6069:H6069" si="1067">C$5002+C1069</f>
        <v>728</v>
      </c>
      <c r="D6069" s="2013">
        <f t="shared" si="1067"/>
        <v>1457</v>
      </c>
      <c r="E6069" s="2013">
        <f t="shared" si="1067"/>
        <v>970</v>
      </c>
      <c r="F6069" s="2013">
        <f t="shared" si="1067"/>
        <v>970</v>
      </c>
      <c r="G6069" s="2013">
        <f t="shared" si="1067"/>
        <v>971</v>
      </c>
      <c r="H6069" s="2013">
        <f t="shared" si="1067"/>
        <v>971</v>
      </c>
    </row>
    <row r="6070">
      <c r="B6070" s="2013">
        <v>6068.0</v>
      </c>
      <c r="C6070" s="2013">
        <f t="shared" ref="C6070:H6070" si="1068">C$5002+C1070</f>
        <v>728</v>
      </c>
      <c r="D6070" s="2013">
        <f t="shared" si="1068"/>
        <v>1456</v>
      </c>
      <c r="E6070" s="2013">
        <f t="shared" si="1068"/>
        <v>971</v>
      </c>
      <c r="F6070" s="2013">
        <f t="shared" si="1068"/>
        <v>971</v>
      </c>
      <c r="G6070" s="2013">
        <f t="shared" si="1068"/>
        <v>971</v>
      </c>
      <c r="H6070" s="2013">
        <f t="shared" si="1068"/>
        <v>971</v>
      </c>
    </row>
    <row r="6071">
      <c r="B6071" s="2013">
        <v>6069.0</v>
      </c>
      <c r="C6071" s="2013">
        <f t="shared" ref="C6071:H6071" si="1069">C$5002+C1071</f>
        <v>728</v>
      </c>
      <c r="D6071" s="2013">
        <f t="shared" si="1069"/>
        <v>1457</v>
      </c>
      <c r="E6071" s="2013">
        <f t="shared" si="1069"/>
        <v>971</v>
      </c>
      <c r="F6071" s="2013">
        <f t="shared" si="1069"/>
        <v>971</v>
      </c>
      <c r="G6071" s="2013">
        <f t="shared" si="1069"/>
        <v>971</v>
      </c>
      <c r="H6071" s="2013">
        <f t="shared" si="1069"/>
        <v>971</v>
      </c>
    </row>
    <row r="6072">
      <c r="B6072" s="2013">
        <v>6070.0</v>
      </c>
      <c r="C6072" s="2013">
        <f t="shared" ref="C6072:H6072" si="1070">C$5002+C1072</f>
        <v>729</v>
      </c>
      <c r="D6072" s="2013">
        <f t="shared" si="1070"/>
        <v>1457</v>
      </c>
      <c r="E6072" s="2013">
        <f t="shared" si="1070"/>
        <v>971</v>
      </c>
      <c r="F6072" s="2013">
        <f t="shared" si="1070"/>
        <v>971</v>
      </c>
      <c r="G6072" s="2013">
        <f t="shared" si="1070"/>
        <v>971</v>
      </c>
      <c r="H6072" s="2013">
        <f t="shared" si="1070"/>
        <v>971</v>
      </c>
    </row>
    <row r="6073">
      <c r="B6073" s="2013">
        <v>6071.0</v>
      </c>
      <c r="C6073" s="2013">
        <f t="shared" ref="C6073:H6073" si="1071">C$5002+C1073</f>
        <v>728</v>
      </c>
      <c r="D6073" s="2013">
        <f t="shared" si="1071"/>
        <v>1457</v>
      </c>
      <c r="E6073" s="2013">
        <f t="shared" si="1071"/>
        <v>971</v>
      </c>
      <c r="F6073" s="2013">
        <f t="shared" si="1071"/>
        <v>971</v>
      </c>
      <c r="G6073" s="2013">
        <f t="shared" si="1071"/>
        <v>972</v>
      </c>
      <c r="H6073" s="2013">
        <f t="shared" si="1071"/>
        <v>972</v>
      </c>
    </row>
    <row r="6074">
      <c r="B6074" s="2013">
        <v>6072.0</v>
      </c>
      <c r="C6074" s="2013">
        <f t="shared" ref="C6074:H6074" si="1072">C$5002+C1074</f>
        <v>729</v>
      </c>
      <c r="D6074" s="2013">
        <f t="shared" si="1072"/>
        <v>1457</v>
      </c>
      <c r="E6074" s="2013">
        <f t="shared" si="1072"/>
        <v>971</v>
      </c>
      <c r="F6074" s="2013">
        <f t="shared" si="1072"/>
        <v>971</v>
      </c>
      <c r="G6074" s="2013">
        <f t="shared" si="1072"/>
        <v>972</v>
      </c>
      <c r="H6074" s="2013">
        <f t="shared" si="1072"/>
        <v>972</v>
      </c>
    </row>
    <row r="6075">
      <c r="B6075" s="2013">
        <v>6073.0</v>
      </c>
      <c r="C6075" s="2013">
        <f t="shared" ref="C6075:H6075" si="1073">C$5002+C1075</f>
        <v>728</v>
      </c>
      <c r="D6075" s="2013">
        <f t="shared" si="1073"/>
        <v>1457</v>
      </c>
      <c r="E6075" s="2013">
        <f t="shared" si="1073"/>
        <v>972</v>
      </c>
      <c r="F6075" s="2013">
        <f t="shared" si="1073"/>
        <v>972</v>
      </c>
      <c r="G6075" s="2013">
        <f t="shared" si="1073"/>
        <v>972</v>
      </c>
      <c r="H6075" s="2013">
        <f t="shared" si="1073"/>
        <v>972</v>
      </c>
    </row>
    <row r="6076">
      <c r="B6076" s="2013">
        <v>6074.0</v>
      </c>
      <c r="C6076" s="2013">
        <f t="shared" ref="C6076:H6076" si="1074">C$5002+C1076</f>
        <v>729</v>
      </c>
      <c r="D6076" s="2013">
        <f t="shared" si="1074"/>
        <v>1457</v>
      </c>
      <c r="E6076" s="2013">
        <f t="shared" si="1074"/>
        <v>972</v>
      </c>
      <c r="F6076" s="2013">
        <f t="shared" si="1074"/>
        <v>972</v>
      </c>
      <c r="G6076" s="2013">
        <f t="shared" si="1074"/>
        <v>972</v>
      </c>
      <c r="H6076" s="2013">
        <f t="shared" si="1074"/>
        <v>972</v>
      </c>
    </row>
    <row r="6077">
      <c r="B6077" s="2013">
        <v>6075.0</v>
      </c>
      <c r="C6077" s="2013">
        <f t="shared" ref="C6077:H6077" si="1075">C$5002+C1077</f>
        <v>729</v>
      </c>
      <c r="D6077" s="2013">
        <f t="shared" si="1075"/>
        <v>1458</v>
      </c>
      <c r="E6077" s="2013">
        <f t="shared" si="1075"/>
        <v>972</v>
      </c>
      <c r="F6077" s="2013">
        <f t="shared" si="1075"/>
        <v>972</v>
      </c>
      <c r="G6077" s="2013">
        <f t="shared" si="1075"/>
        <v>972</v>
      </c>
      <c r="H6077" s="2013">
        <f t="shared" si="1075"/>
        <v>972</v>
      </c>
    </row>
    <row r="6078">
      <c r="B6078" s="2013">
        <v>6076.0</v>
      </c>
      <c r="C6078" s="2013">
        <f t="shared" ref="C6078:H6078" si="1076">C$5002+C1078</f>
        <v>729</v>
      </c>
      <c r="D6078" s="2013">
        <f t="shared" si="1076"/>
        <v>1459</v>
      </c>
      <c r="E6078" s="2013">
        <f t="shared" si="1076"/>
        <v>972</v>
      </c>
      <c r="F6078" s="2013">
        <f t="shared" si="1076"/>
        <v>972</v>
      </c>
      <c r="G6078" s="2013">
        <f t="shared" si="1076"/>
        <v>972</v>
      </c>
      <c r="H6078" s="2013">
        <f t="shared" si="1076"/>
        <v>972</v>
      </c>
    </row>
    <row r="6079">
      <c r="B6079" s="2013">
        <v>6077.0</v>
      </c>
      <c r="C6079" s="2013">
        <f t="shared" ref="C6079:H6079" si="1077">C$5002+C1079</f>
        <v>730</v>
      </c>
      <c r="D6079" s="2013">
        <f t="shared" si="1077"/>
        <v>1459</v>
      </c>
      <c r="E6079" s="2013">
        <f t="shared" si="1077"/>
        <v>972</v>
      </c>
      <c r="F6079" s="2013">
        <f t="shared" si="1077"/>
        <v>972</v>
      </c>
      <c r="G6079" s="2013">
        <f t="shared" si="1077"/>
        <v>972</v>
      </c>
      <c r="H6079" s="2013">
        <f t="shared" si="1077"/>
        <v>972</v>
      </c>
    </row>
    <row r="6080">
      <c r="B6080" s="2013">
        <v>6078.0</v>
      </c>
      <c r="C6080" s="2013">
        <f t="shared" ref="C6080:H6080" si="1078">C$5002+C1080</f>
        <v>729</v>
      </c>
      <c r="D6080" s="2013">
        <f t="shared" si="1078"/>
        <v>1459</v>
      </c>
      <c r="E6080" s="2013">
        <f t="shared" si="1078"/>
        <v>972</v>
      </c>
      <c r="F6080" s="2013">
        <f t="shared" si="1078"/>
        <v>972</v>
      </c>
      <c r="G6080" s="2013">
        <f t="shared" si="1078"/>
        <v>973</v>
      </c>
      <c r="H6080" s="2013">
        <f t="shared" si="1078"/>
        <v>973</v>
      </c>
    </row>
    <row r="6081">
      <c r="B6081" s="2013">
        <v>6079.0</v>
      </c>
      <c r="C6081" s="2013">
        <f t="shared" ref="C6081:H6081" si="1079">C$5002+C1081</f>
        <v>730</v>
      </c>
      <c r="D6081" s="2013">
        <f t="shared" si="1079"/>
        <v>1459</v>
      </c>
      <c r="E6081" s="2013">
        <f t="shared" si="1079"/>
        <v>972</v>
      </c>
      <c r="F6081" s="2013">
        <f t="shared" si="1079"/>
        <v>972</v>
      </c>
      <c r="G6081" s="2013">
        <f t="shared" si="1079"/>
        <v>973</v>
      </c>
      <c r="H6081" s="2013">
        <f t="shared" si="1079"/>
        <v>973</v>
      </c>
    </row>
    <row r="6082">
      <c r="B6082" s="2013">
        <v>6080.0</v>
      </c>
      <c r="C6082" s="2013">
        <f t="shared" ref="C6082:H6082" si="1080">C$5002+C1082</f>
        <v>729</v>
      </c>
      <c r="D6082" s="2013">
        <f t="shared" si="1080"/>
        <v>1459</v>
      </c>
      <c r="E6082" s="2013">
        <f t="shared" si="1080"/>
        <v>973</v>
      </c>
      <c r="F6082" s="2013">
        <f t="shared" si="1080"/>
        <v>973</v>
      </c>
      <c r="G6082" s="2013">
        <f t="shared" si="1080"/>
        <v>973</v>
      </c>
      <c r="H6082" s="2013">
        <f t="shared" si="1080"/>
        <v>973</v>
      </c>
    </row>
    <row r="6083">
      <c r="B6083" s="2013">
        <v>6081.0</v>
      </c>
      <c r="C6083" s="2013">
        <f t="shared" ref="C6083:H6083" si="1081">C$5002+C1083</f>
        <v>730</v>
      </c>
      <c r="D6083" s="2013">
        <f t="shared" si="1081"/>
        <v>1459</v>
      </c>
      <c r="E6083" s="2013">
        <f t="shared" si="1081"/>
        <v>973</v>
      </c>
      <c r="F6083" s="2013">
        <f t="shared" si="1081"/>
        <v>973</v>
      </c>
      <c r="G6083" s="2013">
        <f t="shared" si="1081"/>
        <v>973</v>
      </c>
      <c r="H6083" s="2013">
        <f t="shared" si="1081"/>
        <v>973</v>
      </c>
    </row>
    <row r="6084">
      <c r="B6084" s="2013">
        <v>6082.0</v>
      </c>
      <c r="C6084" s="2013">
        <f t="shared" ref="C6084:H6084" si="1082">C$5002+C1084</f>
        <v>730</v>
      </c>
      <c r="D6084" s="2013">
        <f t="shared" si="1082"/>
        <v>1460</v>
      </c>
      <c r="E6084" s="2013">
        <f t="shared" si="1082"/>
        <v>973</v>
      </c>
      <c r="F6084" s="2013">
        <f t="shared" si="1082"/>
        <v>973</v>
      </c>
      <c r="G6084" s="2013">
        <f t="shared" si="1082"/>
        <v>973</v>
      </c>
      <c r="H6084" s="2013">
        <f t="shared" si="1082"/>
        <v>973</v>
      </c>
    </row>
    <row r="6085">
      <c r="B6085" s="2013">
        <v>6083.0</v>
      </c>
      <c r="C6085" s="2013">
        <f t="shared" ref="C6085:H6085" si="1083">C$5002+C1085</f>
        <v>730</v>
      </c>
      <c r="D6085" s="2013">
        <f t="shared" si="1083"/>
        <v>1459</v>
      </c>
      <c r="E6085" s="2013">
        <f t="shared" si="1083"/>
        <v>973</v>
      </c>
      <c r="F6085" s="2013">
        <f t="shared" si="1083"/>
        <v>973</v>
      </c>
      <c r="G6085" s="2013">
        <f t="shared" si="1083"/>
        <v>974</v>
      </c>
      <c r="H6085" s="2013">
        <f t="shared" si="1083"/>
        <v>974</v>
      </c>
    </row>
    <row r="6086">
      <c r="B6086" s="2013">
        <v>6084.0</v>
      </c>
      <c r="C6086" s="2013">
        <f t="shared" ref="C6086:H6086" si="1084">C$5002+C1086</f>
        <v>730</v>
      </c>
      <c r="D6086" s="2013">
        <f t="shared" si="1084"/>
        <v>1460</v>
      </c>
      <c r="E6086" s="2013">
        <f t="shared" si="1084"/>
        <v>973</v>
      </c>
      <c r="F6086" s="2013">
        <f t="shared" si="1084"/>
        <v>973</v>
      </c>
      <c r="G6086" s="2013">
        <f t="shared" si="1084"/>
        <v>974</v>
      </c>
      <c r="H6086" s="2013">
        <f t="shared" si="1084"/>
        <v>974</v>
      </c>
    </row>
    <row r="6087">
      <c r="B6087" s="2013">
        <v>6085.0</v>
      </c>
      <c r="C6087" s="2013">
        <f t="shared" ref="C6087:H6087" si="1085">C$5002+C1087</f>
        <v>730</v>
      </c>
      <c r="D6087" s="2013">
        <f t="shared" si="1085"/>
        <v>1461</v>
      </c>
      <c r="E6087" s="2013">
        <f t="shared" si="1085"/>
        <v>973</v>
      </c>
      <c r="F6087" s="2013">
        <f t="shared" si="1085"/>
        <v>973</v>
      </c>
      <c r="G6087" s="2013">
        <f t="shared" si="1085"/>
        <v>974</v>
      </c>
      <c r="H6087" s="2013">
        <f t="shared" si="1085"/>
        <v>974</v>
      </c>
    </row>
    <row r="6088">
      <c r="B6088" s="2013">
        <v>6086.0</v>
      </c>
      <c r="C6088" s="2013">
        <f t="shared" ref="C6088:H6088" si="1086">C$5002+C1088</f>
        <v>730</v>
      </c>
      <c r="D6088" s="2013">
        <f t="shared" si="1086"/>
        <v>1460</v>
      </c>
      <c r="E6088" s="2013">
        <f t="shared" si="1086"/>
        <v>974</v>
      </c>
      <c r="F6088" s="2013">
        <f t="shared" si="1086"/>
        <v>974</v>
      </c>
      <c r="G6088" s="2013">
        <f t="shared" si="1086"/>
        <v>974</v>
      </c>
      <c r="H6088" s="2013">
        <f t="shared" si="1086"/>
        <v>974</v>
      </c>
    </row>
    <row r="6089">
      <c r="B6089" s="2013">
        <v>6087.0</v>
      </c>
      <c r="C6089" s="2013">
        <f t="shared" ref="C6089:H6089" si="1087">C$5002+C1089</f>
        <v>730</v>
      </c>
      <c r="D6089" s="2013">
        <f t="shared" si="1087"/>
        <v>1461</v>
      </c>
      <c r="E6089" s="2013">
        <f t="shared" si="1087"/>
        <v>974</v>
      </c>
      <c r="F6089" s="2013">
        <f t="shared" si="1087"/>
        <v>974</v>
      </c>
      <c r="G6089" s="2013">
        <f t="shared" si="1087"/>
        <v>974</v>
      </c>
      <c r="H6089" s="2013">
        <f t="shared" si="1087"/>
        <v>974</v>
      </c>
    </row>
    <row r="6090">
      <c r="B6090" s="2013">
        <v>6088.0</v>
      </c>
      <c r="C6090" s="2013">
        <f t="shared" ref="C6090:H6090" si="1088">C$5002+C1090</f>
        <v>731</v>
      </c>
      <c r="D6090" s="2013">
        <f t="shared" si="1088"/>
        <v>1461</v>
      </c>
      <c r="E6090" s="2013">
        <f t="shared" si="1088"/>
        <v>974</v>
      </c>
      <c r="F6090" s="2013">
        <f t="shared" si="1088"/>
        <v>974</v>
      </c>
      <c r="G6090" s="2013">
        <f t="shared" si="1088"/>
        <v>974</v>
      </c>
      <c r="H6090" s="2013">
        <f t="shared" si="1088"/>
        <v>974</v>
      </c>
    </row>
    <row r="6091">
      <c r="B6091" s="2013">
        <v>6089.0</v>
      </c>
      <c r="C6091" s="2013">
        <f t="shared" ref="C6091:H6091" si="1089">C$5002+C1091</f>
        <v>731</v>
      </c>
      <c r="D6091" s="2013">
        <f t="shared" si="1089"/>
        <v>1462</v>
      </c>
      <c r="E6091" s="2013">
        <f t="shared" si="1089"/>
        <v>974</v>
      </c>
      <c r="F6091" s="2013">
        <f t="shared" si="1089"/>
        <v>974</v>
      </c>
      <c r="G6091" s="2013">
        <f t="shared" si="1089"/>
        <v>974</v>
      </c>
      <c r="H6091" s="2013">
        <f t="shared" si="1089"/>
        <v>974</v>
      </c>
    </row>
    <row r="6092">
      <c r="B6092" s="2013">
        <v>6090.0</v>
      </c>
      <c r="C6092" s="2013">
        <f t="shared" ref="C6092:H6092" si="1090">C$5002+C1092</f>
        <v>731</v>
      </c>
      <c r="D6092" s="2013">
        <f t="shared" si="1090"/>
        <v>1461</v>
      </c>
      <c r="E6092" s="2013">
        <f t="shared" si="1090"/>
        <v>974</v>
      </c>
      <c r="F6092" s="2013">
        <f t="shared" si="1090"/>
        <v>974</v>
      </c>
      <c r="G6092" s="2013">
        <f t="shared" si="1090"/>
        <v>975</v>
      </c>
      <c r="H6092" s="2013">
        <f t="shared" si="1090"/>
        <v>975</v>
      </c>
    </row>
    <row r="6093">
      <c r="B6093" s="2013">
        <v>6091.0</v>
      </c>
      <c r="C6093" s="2013">
        <f t="shared" ref="C6093:H6093" si="1091">C$5002+C1093</f>
        <v>731</v>
      </c>
      <c r="D6093" s="2013">
        <f t="shared" si="1091"/>
        <v>1462</v>
      </c>
      <c r="E6093" s="2013">
        <f t="shared" si="1091"/>
        <v>974</v>
      </c>
      <c r="F6093" s="2013">
        <f t="shared" si="1091"/>
        <v>974</v>
      </c>
      <c r="G6093" s="2013">
        <f t="shared" si="1091"/>
        <v>975</v>
      </c>
      <c r="H6093" s="2013">
        <f t="shared" si="1091"/>
        <v>975</v>
      </c>
    </row>
    <row r="6094">
      <c r="B6094" s="2013">
        <v>6092.0</v>
      </c>
      <c r="C6094" s="2013">
        <f t="shared" ref="C6094:H6094" si="1092">C$5002+C1094</f>
        <v>731</v>
      </c>
      <c r="D6094" s="2013">
        <f t="shared" si="1092"/>
        <v>1463</v>
      </c>
      <c r="E6094" s="2013">
        <f t="shared" si="1092"/>
        <v>974</v>
      </c>
      <c r="F6094" s="2013">
        <f t="shared" si="1092"/>
        <v>974</v>
      </c>
      <c r="G6094" s="2013">
        <f t="shared" si="1092"/>
        <v>975</v>
      </c>
      <c r="H6094" s="2013">
        <f t="shared" si="1092"/>
        <v>975</v>
      </c>
    </row>
    <row r="6095">
      <c r="B6095" s="2013">
        <v>6093.0</v>
      </c>
      <c r="C6095" s="2013">
        <f t="shared" ref="C6095:H6095" si="1093">C$5002+C1095</f>
        <v>731</v>
      </c>
      <c r="D6095" s="2013">
        <f t="shared" si="1093"/>
        <v>1462</v>
      </c>
      <c r="E6095" s="2013">
        <f t="shared" si="1093"/>
        <v>975</v>
      </c>
      <c r="F6095" s="2013">
        <f t="shared" si="1093"/>
        <v>975</v>
      </c>
      <c r="G6095" s="2013">
        <f t="shared" si="1093"/>
        <v>975</v>
      </c>
      <c r="H6095" s="2013">
        <f t="shared" si="1093"/>
        <v>975</v>
      </c>
    </row>
    <row r="6096">
      <c r="B6096" s="2013">
        <v>6094.0</v>
      </c>
      <c r="C6096" s="2013">
        <f t="shared" ref="C6096:H6096" si="1094">C$5002+C1096</f>
        <v>731</v>
      </c>
      <c r="D6096" s="2013">
        <f t="shared" si="1094"/>
        <v>1463</v>
      </c>
      <c r="E6096" s="2013">
        <f t="shared" si="1094"/>
        <v>975</v>
      </c>
      <c r="F6096" s="2013">
        <f t="shared" si="1094"/>
        <v>975</v>
      </c>
      <c r="G6096" s="2013">
        <f t="shared" si="1094"/>
        <v>975</v>
      </c>
      <c r="H6096" s="2013">
        <f t="shared" si="1094"/>
        <v>975</v>
      </c>
    </row>
    <row r="6097">
      <c r="B6097" s="2013">
        <v>6095.0</v>
      </c>
      <c r="C6097" s="2013">
        <f t="shared" ref="C6097:H6097" si="1095">C$5002+C1097</f>
        <v>732</v>
      </c>
      <c r="D6097" s="2013">
        <f t="shared" si="1095"/>
        <v>1463</v>
      </c>
      <c r="E6097" s="2013">
        <f t="shared" si="1095"/>
        <v>975</v>
      </c>
      <c r="F6097" s="2013">
        <f t="shared" si="1095"/>
        <v>975</v>
      </c>
      <c r="G6097" s="2013">
        <f t="shared" si="1095"/>
        <v>975</v>
      </c>
      <c r="H6097" s="2013">
        <f t="shared" si="1095"/>
        <v>975</v>
      </c>
    </row>
    <row r="6098">
      <c r="B6098" s="2013">
        <v>6096.0</v>
      </c>
      <c r="C6098" s="2013">
        <f t="shared" ref="C6098:H6098" si="1096">C$5002+C1098</f>
        <v>731</v>
      </c>
      <c r="D6098" s="2013">
        <f t="shared" si="1096"/>
        <v>1463</v>
      </c>
      <c r="E6098" s="2013">
        <f t="shared" si="1096"/>
        <v>975</v>
      </c>
      <c r="F6098" s="2013">
        <f t="shared" si="1096"/>
        <v>975</v>
      </c>
      <c r="G6098" s="2013">
        <f t="shared" si="1096"/>
        <v>976</v>
      </c>
      <c r="H6098" s="2013">
        <f t="shared" si="1096"/>
        <v>976</v>
      </c>
    </row>
    <row r="6099">
      <c r="B6099" s="2013">
        <v>6097.0</v>
      </c>
      <c r="C6099" s="2013">
        <f t="shared" ref="C6099:H6099" si="1097">C$5002+C1099</f>
        <v>732</v>
      </c>
      <c r="D6099" s="2013">
        <f t="shared" si="1097"/>
        <v>1463</v>
      </c>
      <c r="E6099" s="2013">
        <f t="shared" si="1097"/>
        <v>975</v>
      </c>
      <c r="F6099" s="2013">
        <f t="shared" si="1097"/>
        <v>975</v>
      </c>
      <c r="G6099" s="2013">
        <f t="shared" si="1097"/>
        <v>976</v>
      </c>
      <c r="H6099" s="2013">
        <f t="shared" si="1097"/>
        <v>976</v>
      </c>
    </row>
    <row r="6100">
      <c r="B6100" s="2013">
        <v>6098.0</v>
      </c>
      <c r="C6100" s="2013">
        <f t="shared" ref="C6100:H6100" si="1098">C$5002+C1100</f>
        <v>731</v>
      </c>
      <c r="D6100" s="2013">
        <f t="shared" si="1098"/>
        <v>1463</v>
      </c>
      <c r="E6100" s="2013">
        <f t="shared" si="1098"/>
        <v>976</v>
      </c>
      <c r="F6100" s="2013">
        <f t="shared" si="1098"/>
        <v>976</v>
      </c>
      <c r="G6100" s="2013">
        <f t="shared" si="1098"/>
        <v>976</v>
      </c>
      <c r="H6100" s="2013">
        <f t="shared" si="1098"/>
        <v>976</v>
      </c>
    </row>
    <row r="6101">
      <c r="B6101" s="2013">
        <v>6099.0</v>
      </c>
      <c r="C6101" s="2013">
        <f t="shared" ref="C6101:H6101" si="1099">C$5002+C1101</f>
        <v>732</v>
      </c>
      <c r="D6101" s="2013">
        <f t="shared" si="1099"/>
        <v>1463</v>
      </c>
      <c r="E6101" s="2013">
        <f t="shared" si="1099"/>
        <v>976</v>
      </c>
      <c r="F6101" s="2013">
        <f t="shared" si="1099"/>
        <v>976</v>
      </c>
      <c r="G6101" s="2013">
        <f t="shared" si="1099"/>
        <v>976</v>
      </c>
      <c r="H6101" s="2013">
        <f t="shared" si="1099"/>
        <v>976</v>
      </c>
    </row>
    <row r="6102">
      <c r="B6102" s="2013">
        <v>6100.0</v>
      </c>
      <c r="C6102" s="2013">
        <f t="shared" ref="C6102:H6102" si="1100">C$5002+C1102</f>
        <v>732</v>
      </c>
      <c r="D6102" s="2013">
        <f t="shared" si="1100"/>
        <v>1464</v>
      </c>
      <c r="E6102" s="2013">
        <f t="shared" si="1100"/>
        <v>976</v>
      </c>
      <c r="F6102" s="2013">
        <f t="shared" si="1100"/>
        <v>976</v>
      </c>
      <c r="G6102" s="2013">
        <f t="shared" si="1100"/>
        <v>976</v>
      </c>
      <c r="H6102" s="2013">
        <f t="shared" si="1100"/>
        <v>976</v>
      </c>
    </row>
    <row r="6103">
      <c r="B6103" s="2013">
        <v>6101.0</v>
      </c>
      <c r="C6103" s="2013">
        <f t="shared" ref="C6103:H6103" si="1101">C$5002+C1103</f>
        <v>732</v>
      </c>
      <c r="D6103" s="2013">
        <f t="shared" si="1101"/>
        <v>1465</v>
      </c>
      <c r="E6103" s="2013">
        <f t="shared" si="1101"/>
        <v>976</v>
      </c>
      <c r="F6103" s="2013">
        <f t="shared" si="1101"/>
        <v>976</v>
      </c>
      <c r="G6103" s="2013">
        <f t="shared" si="1101"/>
        <v>976</v>
      </c>
      <c r="H6103" s="2013">
        <f t="shared" si="1101"/>
        <v>976</v>
      </c>
    </row>
    <row r="6104">
      <c r="B6104" s="2013">
        <v>6102.0</v>
      </c>
      <c r="C6104" s="2013">
        <f t="shared" ref="C6104:H6104" si="1102">C$5002+C1104</f>
        <v>733</v>
      </c>
      <c r="D6104" s="2013">
        <f t="shared" si="1102"/>
        <v>1465</v>
      </c>
      <c r="E6104" s="2013">
        <f t="shared" si="1102"/>
        <v>976</v>
      </c>
      <c r="F6104" s="2013">
        <f t="shared" si="1102"/>
        <v>976</v>
      </c>
      <c r="G6104" s="2013">
        <f t="shared" si="1102"/>
        <v>976</v>
      </c>
      <c r="H6104" s="2013">
        <f t="shared" si="1102"/>
        <v>976</v>
      </c>
    </row>
    <row r="6105">
      <c r="B6105" s="2013">
        <v>6103.0</v>
      </c>
      <c r="C6105" s="2013">
        <f t="shared" ref="C6105:H6105" si="1103">C$5002+C1105</f>
        <v>732</v>
      </c>
      <c r="D6105" s="2013">
        <f t="shared" si="1103"/>
        <v>1465</v>
      </c>
      <c r="E6105" s="2013">
        <f t="shared" si="1103"/>
        <v>976</v>
      </c>
      <c r="F6105" s="2013">
        <f t="shared" si="1103"/>
        <v>976</v>
      </c>
      <c r="G6105" s="2013">
        <f t="shared" si="1103"/>
        <v>977</v>
      </c>
      <c r="H6105" s="2013">
        <f t="shared" si="1103"/>
        <v>977</v>
      </c>
    </row>
    <row r="6106">
      <c r="B6106" s="2013">
        <v>6104.0</v>
      </c>
      <c r="C6106" s="2013">
        <f t="shared" ref="C6106:H6106" si="1104">C$5002+C1106</f>
        <v>733</v>
      </c>
      <c r="D6106" s="2013">
        <f t="shared" si="1104"/>
        <v>1465</v>
      </c>
      <c r="E6106" s="2013">
        <f t="shared" si="1104"/>
        <v>976</v>
      </c>
      <c r="F6106" s="2013">
        <f t="shared" si="1104"/>
        <v>976</v>
      </c>
      <c r="G6106" s="2013">
        <f t="shared" si="1104"/>
        <v>977</v>
      </c>
      <c r="H6106" s="2013">
        <f t="shared" si="1104"/>
        <v>977</v>
      </c>
    </row>
    <row r="6107">
      <c r="B6107" s="2013">
        <v>6105.0</v>
      </c>
      <c r="C6107" s="2013">
        <f t="shared" ref="C6107:H6107" si="1105">C$5002+C1107</f>
        <v>732</v>
      </c>
      <c r="D6107" s="2013">
        <f t="shared" si="1105"/>
        <v>1465</v>
      </c>
      <c r="E6107" s="2013">
        <f t="shared" si="1105"/>
        <v>977</v>
      </c>
      <c r="F6107" s="2013">
        <f t="shared" si="1105"/>
        <v>977</v>
      </c>
      <c r="G6107" s="2013">
        <f t="shared" si="1105"/>
        <v>977</v>
      </c>
      <c r="H6107" s="2013">
        <f t="shared" si="1105"/>
        <v>977</v>
      </c>
    </row>
    <row r="6108">
      <c r="B6108" s="2013">
        <v>6106.0</v>
      </c>
      <c r="C6108" s="2013">
        <f t="shared" ref="C6108:H6108" si="1106">C$5002+C1108</f>
        <v>733</v>
      </c>
      <c r="D6108" s="2013">
        <f t="shared" si="1106"/>
        <v>1465</v>
      </c>
      <c r="E6108" s="2013">
        <f t="shared" si="1106"/>
        <v>977</v>
      </c>
      <c r="F6108" s="2013">
        <f t="shared" si="1106"/>
        <v>977</v>
      </c>
      <c r="G6108" s="2013">
        <f t="shared" si="1106"/>
        <v>977</v>
      </c>
      <c r="H6108" s="2013">
        <f t="shared" si="1106"/>
        <v>977</v>
      </c>
    </row>
    <row r="6109">
      <c r="B6109" s="2013">
        <v>6107.0</v>
      </c>
      <c r="C6109" s="2013">
        <f t="shared" ref="C6109:H6109" si="1107">C$5002+C1109</f>
        <v>733</v>
      </c>
      <c r="D6109" s="2013">
        <f t="shared" si="1107"/>
        <v>1466</v>
      </c>
      <c r="E6109" s="2013">
        <f t="shared" si="1107"/>
        <v>977</v>
      </c>
      <c r="F6109" s="2013">
        <f t="shared" si="1107"/>
        <v>977</v>
      </c>
      <c r="G6109" s="2013">
        <f t="shared" si="1107"/>
        <v>977</v>
      </c>
      <c r="H6109" s="2013">
        <f t="shared" si="1107"/>
        <v>977</v>
      </c>
    </row>
    <row r="6110">
      <c r="B6110" s="2013">
        <v>6108.0</v>
      </c>
      <c r="C6110" s="2013">
        <f t="shared" ref="C6110:H6110" si="1108">C$5002+C1110</f>
        <v>733</v>
      </c>
      <c r="D6110" s="2013">
        <f t="shared" si="1108"/>
        <v>1465</v>
      </c>
      <c r="E6110" s="2013">
        <f t="shared" si="1108"/>
        <v>977</v>
      </c>
      <c r="F6110" s="2013">
        <f t="shared" si="1108"/>
        <v>977</v>
      </c>
      <c r="G6110" s="2013">
        <f t="shared" si="1108"/>
        <v>978</v>
      </c>
      <c r="H6110" s="2013">
        <f t="shared" si="1108"/>
        <v>978</v>
      </c>
    </row>
    <row r="6111">
      <c r="B6111" s="2013">
        <v>6109.0</v>
      </c>
      <c r="C6111" s="2013">
        <f t="shared" ref="C6111:H6111" si="1109">C$5002+C1111</f>
        <v>733</v>
      </c>
      <c r="D6111" s="2013">
        <f t="shared" si="1109"/>
        <v>1466</v>
      </c>
      <c r="E6111" s="2013">
        <f t="shared" si="1109"/>
        <v>977</v>
      </c>
      <c r="F6111" s="2013">
        <f t="shared" si="1109"/>
        <v>977</v>
      </c>
      <c r="G6111" s="2013">
        <f t="shared" si="1109"/>
        <v>978</v>
      </c>
      <c r="H6111" s="2013">
        <f t="shared" si="1109"/>
        <v>978</v>
      </c>
    </row>
    <row r="6112">
      <c r="B6112" s="2013">
        <v>6110.0</v>
      </c>
      <c r="C6112" s="2013">
        <f t="shared" ref="C6112:H6112" si="1110">C$5002+C1112</f>
        <v>733</v>
      </c>
      <c r="D6112" s="2013">
        <f t="shared" si="1110"/>
        <v>1467</v>
      </c>
      <c r="E6112" s="2013">
        <f t="shared" si="1110"/>
        <v>977</v>
      </c>
      <c r="F6112" s="2013">
        <f t="shared" si="1110"/>
        <v>977</v>
      </c>
      <c r="G6112" s="2013">
        <f t="shared" si="1110"/>
        <v>978</v>
      </c>
      <c r="H6112" s="2013">
        <f t="shared" si="1110"/>
        <v>978</v>
      </c>
    </row>
    <row r="6113">
      <c r="B6113" s="2013">
        <v>6111.0</v>
      </c>
      <c r="C6113" s="2013">
        <f t="shared" ref="C6113:H6113" si="1111">C$5002+C1113</f>
        <v>733</v>
      </c>
      <c r="D6113" s="2013">
        <f t="shared" si="1111"/>
        <v>1466</v>
      </c>
      <c r="E6113" s="2013">
        <f t="shared" si="1111"/>
        <v>978</v>
      </c>
      <c r="F6113" s="2013">
        <f t="shared" si="1111"/>
        <v>978</v>
      </c>
      <c r="G6113" s="2013">
        <f t="shared" si="1111"/>
        <v>978</v>
      </c>
      <c r="H6113" s="2013">
        <f t="shared" si="1111"/>
        <v>978</v>
      </c>
    </row>
    <row r="6114">
      <c r="B6114" s="2013">
        <v>6112.0</v>
      </c>
      <c r="C6114" s="2013">
        <f t="shared" ref="C6114:H6114" si="1112">C$5002+C1114</f>
        <v>733</v>
      </c>
      <c r="D6114" s="2013">
        <f t="shared" si="1112"/>
        <v>1467</v>
      </c>
      <c r="E6114" s="2013">
        <f t="shared" si="1112"/>
        <v>978</v>
      </c>
      <c r="F6114" s="2013">
        <f t="shared" si="1112"/>
        <v>978</v>
      </c>
      <c r="G6114" s="2013">
        <f t="shared" si="1112"/>
        <v>978</v>
      </c>
      <c r="H6114" s="2013">
        <f t="shared" si="1112"/>
        <v>978</v>
      </c>
    </row>
    <row r="6115">
      <c r="B6115" s="2013">
        <v>6113.0</v>
      </c>
      <c r="C6115" s="2013">
        <f t="shared" ref="C6115:H6115" si="1113">C$5002+C1115</f>
        <v>734</v>
      </c>
      <c r="D6115" s="2013">
        <f t="shared" si="1113"/>
        <v>1467</v>
      </c>
      <c r="E6115" s="2013">
        <f t="shared" si="1113"/>
        <v>978</v>
      </c>
      <c r="F6115" s="2013">
        <f t="shared" si="1113"/>
        <v>978</v>
      </c>
      <c r="G6115" s="2013">
        <f t="shared" si="1113"/>
        <v>978</v>
      </c>
      <c r="H6115" s="2013">
        <f t="shared" si="1113"/>
        <v>978</v>
      </c>
    </row>
    <row r="6116">
      <c r="B6116" s="2013">
        <v>6114.0</v>
      </c>
      <c r="C6116" s="2013">
        <f t="shared" ref="C6116:H6116" si="1114">C$5002+C1116</f>
        <v>734</v>
      </c>
      <c r="D6116" s="2013">
        <f t="shared" si="1114"/>
        <v>1468</v>
      </c>
      <c r="E6116" s="2013">
        <f t="shared" si="1114"/>
        <v>978</v>
      </c>
      <c r="F6116" s="2013">
        <f t="shared" si="1114"/>
        <v>978</v>
      </c>
      <c r="G6116" s="2013">
        <f t="shared" si="1114"/>
        <v>978</v>
      </c>
      <c r="H6116" s="2013">
        <f t="shared" si="1114"/>
        <v>978</v>
      </c>
    </row>
    <row r="6117">
      <c r="B6117" s="2013">
        <v>6115.0</v>
      </c>
      <c r="C6117" s="2013">
        <f t="shared" ref="C6117:H6117" si="1115">C$5002+C1117</f>
        <v>734</v>
      </c>
      <c r="D6117" s="2013">
        <f t="shared" si="1115"/>
        <v>1467</v>
      </c>
      <c r="E6117" s="2013">
        <f t="shared" si="1115"/>
        <v>978</v>
      </c>
      <c r="F6117" s="2013">
        <f t="shared" si="1115"/>
        <v>978</v>
      </c>
      <c r="G6117" s="2013">
        <f t="shared" si="1115"/>
        <v>979</v>
      </c>
      <c r="H6117" s="2013">
        <f t="shared" si="1115"/>
        <v>979</v>
      </c>
    </row>
    <row r="6118">
      <c r="B6118" s="2013">
        <v>6116.0</v>
      </c>
      <c r="C6118" s="2013">
        <f t="shared" ref="C6118:H6118" si="1116">C$5002+C1118</f>
        <v>734</v>
      </c>
      <c r="D6118" s="2013">
        <f t="shared" si="1116"/>
        <v>1468</v>
      </c>
      <c r="E6118" s="2013">
        <f t="shared" si="1116"/>
        <v>978</v>
      </c>
      <c r="F6118" s="2013">
        <f t="shared" si="1116"/>
        <v>978</v>
      </c>
      <c r="G6118" s="2013">
        <f t="shared" si="1116"/>
        <v>979</v>
      </c>
      <c r="H6118" s="2013">
        <f t="shared" si="1116"/>
        <v>979</v>
      </c>
    </row>
    <row r="6119">
      <c r="B6119" s="2013">
        <v>6117.0</v>
      </c>
      <c r="C6119" s="2013">
        <f t="shared" ref="C6119:H6119" si="1117">C$5002+C1119</f>
        <v>734</v>
      </c>
      <c r="D6119" s="2013">
        <f t="shared" si="1117"/>
        <v>1469</v>
      </c>
      <c r="E6119" s="2013">
        <f t="shared" si="1117"/>
        <v>978</v>
      </c>
      <c r="F6119" s="2013">
        <f t="shared" si="1117"/>
        <v>978</v>
      </c>
      <c r="G6119" s="2013">
        <f t="shared" si="1117"/>
        <v>979</v>
      </c>
      <c r="H6119" s="2013">
        <f t="shared" si="1117"/>
        <v>979</v>
      </c>
    </row>
    <row r="6120">
      <c r="B6120" s="2013">
        <v>6118.0</v>
      </c>
      <c r="C6120" s="2013">
        <f t="shared" ref="C6120:H6120" si="1118">C$5002+C1120</f>
        <v>734</v>
      </c>
      <c r="D6120" s="2013">
        <f t="shared" si="1118"/>
        <v>1468</v>
      </c>
      <c r="E6120" s="2013">
        <f t="shared" si="1118"/>
        <v>979</v>
      </c>
      <c r="F6120" s="2013">
        <f t="shared" si="1118"/>
        <v>979</v>
      </c>
      <c r="G6120" s="2013">
        <f t="shared" si="1118"/>
        <v>979</v>
      </c>
      <c r="H6120" s="2013">
        <f t="shared" si="1118"/>
        <v>979</v>
      </c>
    </row>
    <row r="6121">
      <c r="B6121" s="2013">
        <v>6119.0</v>
      </c>
      <c r="C6121" s="2013">
        <f t="shared" ref="C6121:H6121" si="1119">C$5002+C1121</f>
        <v>734</v>
      </c>
      <c r="D6121" s="2013">
        <f t="shared" si="1119"/>
        <v>1469</v>
      </c>
      <c r="E6121" s="2013">
        <f t="shared" si="1119"/>
        <v>979</v>
      </c>
      <c r="F6121" s="2013">
        <f t="shared" si="1119"/>
        <v>979</v>
      </c>
      <c r="G6121" s="2013">
        <f t="shared" si="1119"/>
        <v>979</v>
      </c>
      <c r="H6121" s="2013">
        <f t="shared" si="1119"/>
        <v>979</v>
      </c>
    </row>
    <row r="6122">
      <c r="B6122" s="2013">
        <v>6120.0</v>
      </c>
      <c r="C6122" s="2013">
        <f t="shared" ref="C6122:H6122" si="1120">C$5002+C1122</f>
        <v>735</v>
      </c>
      <c r="D6122" s="2013">
        <f t="shared" si="1120"/>
        <v>1469</v>
      </c>
      <c r="E6122" s="2013">
        <f t="shared" si="1120"/>
        <v>979</v>
      </c>
      <c r="F6122" s="2013">
        <f t="shared" si="1120"/>
        <v>979</v>
      </c>
      <c r="G6122" s="2013">
        <f t="shared" si="1120"/>
        <v>979</v>
      </c>
      <c r="H6122" s="2013">
        <f t="shared" si="1120"/>
        <v>979</v>
      </c>
    </row>
    <row r="6123">
      <c r="B6123" s="2013">
        <v>6121.0</v>
      </c>
      <c r="C6123" s="2013">
        <f t="shared" ref="C6123:H6123" si="1121">C$5002+C1123</f>
        <v>734</v>
      </c>
      <c r="D6123" s="2013">
        <f t="shared" si="1121"/>
        <v>1469</v>
      </c>
      <c r="E6123" s="2013">
        <f t="shared" si="1121"/>
        <v>979</v>
      </c>
      <c r="F6123" s="2013">
        <f t="shared" si="1121"/>
        <v>979</v>
      </c>
      <c r="G6123" s="2013">
        <f t="shared" si="1121"/>
        <v>980</v>
      </c>
      <c r="H6123" s="2013">
        <f t="shared" si="1121"/>
        <v>980</v>
      </c>
    </row>
    <row r="6124">
      <c r="B6124" s="2013">
        <v>6122.0</v>
      </c>
      <c r="C6124" s="2013">
        <f t="shared" ref="C6124:H6124" si="1122">C$5002+C1124</f>
        <v>735</v>
      </c>
      <c r="D6124" s="2013">
        <f t="shared" si="1122"/>
        <v>1469</v>
      </c>
      <c r="E6124" s="2013">
        <f t="shared" si="1122"/>
        <v>979</v>
      </c>
      <c r="F6124" s="2013">
        <f t="shared" si="1122"/>
        <v>979</v>
      </c>
      <c r="G6124" s="2013">
        <f t="shared" si="1122"/>
        <v>980</v>
      </c>
      <c r="H6124" s="2013">
        <f t="shared" si="1122"/>
        <v>980</v>
      </c>
    </row>
    <row r="6125">
      <c r="B6125" s="2013">
        <v>6123.0</v>
      </c>
      <c r="C6125" s="2013">
        <f t="shared" ref="C6125:H6125" si="1123">C$5002+C1125</f>
        <v>734</v>
      </c>
      <c r="D6125" s="2013">
        <f t="shared" si="1123"/>
        <v>1469</v>
      </c>
      <c r="E6125" s="2013">
        <f t="shared" si="1123"/>
        <v>980</v>
      </c>
      <c r="F6125" s="2013">
        <f t="shared" si="1123"/>
        <v>980</v>
      </c>
      <c r="G6125" s="2013">
        <f t="shared" si="1123"/>
        <v>980</v>
      </c>
      <c r="H6125" s="2013">
        <f t="shared" si="1123"/>
        <v>980</v>
      </c>
    </row>
    <row r="6126">
      <c r="B6126" s="2013">
        <v>6124.0</v>
      </c>
      <c r="C6126" s="2013">
        <f t="shared" ref="C6126:H6126" si="1124">C$5002+C1126</f>
        <v>735</v>
      </c>
      <c r="D6126" s="2013">
        <f t="shared" si="1124"/>
        <v>1469</v>
      </c>
      <c r="E6126" s="2013">
        <f t="shared" si="1124"/>
        <v>980</v>
      </c>
      <c r="F6126" s="2013">
        <f t="shared" si="1124"/>
        <v>980</v>
      </c>
      <c r="G6126" s="2013">
        <f t="shared" si="1124"/>
        <v>980</v>
      </c>
      <c r="H6126" s="2013">
        <f t="shared" si="1124"/>
        <v>980</v>
      </c>
    </row>
    <row r="6127">
      <c r="B6127" s="2013">
        <v>6125.0</v>
      </c>
      <c r="C6127" s="2013">
        <f t="shared" ref="C6127:H6127" si="1125">C$5002+C1127</f>
        <v>735</v>
      </c>
      <c r="D6127" s="2013">
        <f t="shared" si="1125"/>
        <v>1470</v>
      </c>
      <c r="E6127" s="2013">
        <f t="shared" si="1125"/>
        <v>980</v>
      </c>
      <c r="F6127" s="2013">
        <f t="shared" si="1125"/>
        <v>980</v>
      </c>
      <c r="G6127" s="2013">
        <f t="shared" si="1125"/>
        <v>980</v>
      </c>
      <c r="H6127" s="2013">
        <f t="shared" si="1125"/>
        <v>980</v>
      </c>
    </row>
    <row r="6128">
      <c r="B6128" s="2013">
        <v>6126.0</v>
      </c>
      <c r="C6128" s="2013">
        <f t="shared" ref="C6128:H6128" si="1126">C$5002+C1128</f>
        <v>735</v>
      </c>
      <c r="D6128" s="2013">
        <f t="shared" si="1126"/>
        <v>1471</v>
      </c>
      <c r="E6128" s="2013">
        <f t="shared" si="1126"/>
        <v>980</v>
      </c>
      <c r="F6128" s="2013">
        <f t="shared" si="1126"/>
        <v>980</v>
      </c>
      <c r="G6128" s="2013">
        <f t="shared" si="1126"/>
        <v>980</v>
      </c>
      <c r="H6128" s="2013">
        <f t="shared" si="1126"/>
        <v>980</v>
      </c>
    </row>
    <row r="6129">
      <c r="B6129" s="2013">
        <v>6127.0</v>
      </c>
      <c r="C6129" s="2013">
        <f t="shared" ref="C6129:H6129" si="1127">C$5002+C1129</f>
        <v>736</v>
      </c>
      <c r="D6129" s="2013">
        <f t="shared" si="1127"/>
        <v>1471</v>
      </c>
      <c r="E6129" s="2013">
        <f t="shared" si="1127"/>
        <v>980</v>
      </c>
      <c r="F6129" s="2013">
        <f t="shared" si="1127"/>
        <v>980</v>
      </c>
      <c r="G6129" s="2013">
        <f t="shared" si="1127"/>
        <v>980</v>
      </c>
      <c r="H6129" s="2013">
        <f t="shared" si="1127"/>
        <v>980</v>
      </c>
    </row>
    <row r="6130">
      <c r="B6130" s="2013">
        <v>6128.0</v>
      </c>
      <c r="C6130" s="2013">
        <f t="shared" ref="C6130:H6130" si="1128">C$5002+C1130</f>
        <v>735</v>
      </c>
      <c r="D6130" s="2013">
        <f t="shared" si="1128"/>
        <v>1471</v>
      </c>
      <c r="E6130" s="2013">
        <f t="shared" si="1128"/>
        <v>980</v>
      </c>
      <c r="F6130" s="2013">
        <f t="shared" si="1128"/>
        <v>980</v>
      </c>
      <c r="G6130" s="2013">
        <f t="shared" si="1128"/>
        <v>981</v>
      </c>
      <c r="H6130" s="2013">
        <f t="shared" si="1128"/>
        <v>981</v>
      </c>
    </row>
    <row r="6131">
      <c r="B6131" s="2013">
        <v>6129.0</v>
      </c>
      <c r="C6131" s="2013">
        <f t="shared" ref="C6131:H6131" si="1129">C$5002+C1131</f>
        <v>736</v>
      </c>
      <c r="D6131" s="2013">
        <f t="shared" si="1129"/>
        <v>1471</v>
      </c>
      <c r="E6131" s="2013">
        <f t="shared" si="1129"/>
        <v>980</v>
      </c>
      <c r="F6131" s="2013">
        <f t="shared" si="1129"/>
        <v>980</v>
      </c>
      <c r="G6131" s="2013">
        <f t="shared" si="1129"/>
        <v>981</v>
      </c>
      <c r="H6131" s="2013">
        <f t="shared" si="1129"/>
        <v>981</v>
      </c>
    </row>
    <row r="6132">
      <c r="B6132" s="2013">
        <v>6130.0</v>
      </c>
      <c r="C6132" s="2013">
        <f t="shared" ref="C6132:H6132" si="1130">C$5002+C1132</f>
        <v>735</v>
      </c>
      <c r="D6132" s="2013">
        <f t="shared" si="1130"/>
        <v>1471</v>
      </c>
      <c r="E6132" s="2013">
        <f t="shared" si="1130"/>
        <v>981</v>
      </c>
      <c r="F6132" s="2013">
        <f t="shared" si="1130"/>
        <v>981</v>
      </c>
      <c r="G6132" s="2013">
        <f t="shared" si="1130"/>
        <v>981</v>
      </c>
      <c r="H6132" s="2013">
        <f t="shared" si="1130"/>
        <v>981</v>
      </c>
    </row>
    <row r="6133">
      <c r="B6133" s="2013">
        <v>6131.0</v>
      </c>
      <c r="C6133" s="2013">
        <f t="shared" ref="C6133:H6133" si="1131">C$5002+C1133</f>
        <v>736</v>
      </c>
      <c r="D6133" s="2013">
        <f t="shared" si="1131"/>
        <v>1471</v>
      </c>
      <c r="E6133" s="2013">
        <f t="shared" si="1131"/>
        <v>981</v>
      </c>
      <c r="F6133" s="2013">
        <f t="shared" si="1131"/>
        <v>981</v>
      </c>
      <c r="G6133" s="2013">
        <f t="shared" si="1131"/>
        <v>981</v>
      </c>
      <c r="H6133" s="2013">
        <f t="shared" si="1131"/>
        <v>981</v>
      </c>
    </row>
    <row r="6134">
      <c r="B6134" s="2013">
        <v>6132.0</v>
      </c>
      <c r="C6134" s="2013">
        <f t="shared" ref="C6134:H6134" si="1132">C$5002+C1134</f>
        <v>736</v>
      </c>
      <c r="D6134" s="2013">
        <f t="shared" si="1132"/>
        <v>1472</v>
      </c>
      <c r="E6134" s="2013">
        <f t="shared" si="1132"/>
        <v>981</v>
      </c>
      <c r="F6134" s="2013">
        <f t="shared" si="1132"/>
        <v>981</v>
      </c>
      <c r="G6134" s="2013">
        <f t="shared" si="1132"/>
        <v>981</v>
      </c>
      <c r="H6134" s="2013">
        <f t="shared" si="1132"/>
        <v>981</v>
      </c>
    </row>
    <row r="6135">
      <c r="B6135" s="2013">
        <v>6133.0</v>
      </c>
      <c r="C6135" s="2013">
        <f t="shared" ref="C6135:H6135" si="1133">C$5002+C1135</f>
        <v>736</v>
      </c>
      <c r="D6135" s="2013">
        <f t="shared" si="1133"/>
        <v>1471</v>
      </c>
      <c r="E6135" s="2013">
        <f t="shared" si="1133"/>
        <v>981</v>
      </c>
      <c r="F6135" s="2013">
        <f t="shared" si="1133"/>
        <v>981</v>
      </c>
      <c r="G6135" s="2013">
        <f t="shared" si="1133"/>
        <v>982</v>
      </c>
      <c r="H6135" s="2013">
        <f t="shared" si="1133"/>
        <v>982</v>
      </c>
    </row>
    <row r="6136">
      <c r="B6136" s="2013">
        <v>6134.0</v>
      </c>
      <c r="C6136" s="2013">
        <f t="shared" ref="C6136:H6136" si="1134">C$5002+C1136</f>
        <v>736</v>
      </c>
      <c r="D6136" s="2013">
        <f t="shared" si="1134"/>
        <v>1472</v>
      </c>
      <c r="E6136" s="2013">
        <f t="shared" si="1134"/>
        <v>981</v>
      </c>
      <c r="F6136" s="2013">
        <f t="shared" si="1134"/>
        <v>981</v>
      </c>
      <c r="G6136" s="2013">
        <f t="shared" si="1134"/>
        <v>982</v>
      </c>
      <c r="H6136" s="2013">
        <f t="shared" si="1134"/>
        <v>982</v>
      </c>
    </row>
    <row r="6137">
      <c r="B6137" s="2013">
        <v>6135.0</v>
      </c>
      <c r="C6137" s="2013">
        <f t="shared" ref="C6137:H6137" si="1135">C$5002+C1137</f>
        <v>736</v>
      </c>
      <c r="D6137" s="2013">
        <f t="shared" si="1135"/>
        <v>1473</v>
      </c>
      <c r="E6137" s="2013">
        <f t="shared" si="1135"/>
        <v>981</v>
      </c>
      <c r="F6137" s="2013">
        <f t="shared" si="1135"/>
        <v>981</v>
      </c>
      <c r="G6137" s="2013">
        <f t="shared" si="1135"/>
        <v>982</v>
      </c>
      <c r="H6137" s="2013">
        <f t="shared" si="1135"/>
        <v>982</v>
      </c>
    </row>
    <row r="6138">
      <c r="B6138" s="2013">
        <v>6136.0</v>
      </c>
      <c r="C6138" s="2013">
        <f t="shared" ref="C6138:H6138" si="1136">C$5002+C1138</f>
        <v>736</v>
      </c>
      <c r="D6138" s="2013">
        <f t="shared" si="1136"/>
        <v>1472</v>
      </c>
      <c r="E6138" s="2013">
        <f t="shared" si="1136"/>
        <v>982</v>
      </c>
      <c r="F6138" s="2013">
        <f t="shared" si="1136"/>
        <v>982</v>
      </c>
      <c r="G6138" s="2013">
        <f t="shared" si="1136"/>
        <v>982</v>
      </c>
      <c r="H6138" s="2013">
        <f t="shared" si="1136"/>
        <v>982</v>
      </c>
    </row>
    <row r="6139">
      <c r="B6139" s="2013">
        <v>6137.0</v>
      </c>
      <c r="C6139" s="2013">
        <f t="shared" ref="C6139:H6139" si="1137">C$5002+C1139</f>
        <v>736</v>
      </c>
      <c r="D6139" s="2013">
        <f t="shared" si="1137"/>
        <v>1473</v>
      </c>
      <c r="E6139" s="2013">
        <f t="shared" si="1137"/>
        <v>982</v>
      </c>
      <c r="F6139" s="2013">
        <f t="shared" si="1137"/>
        <v>982</v>
      </c>
      <c r="G6139" s="2013">
        <f t="shared" si="1137"/>
        <v>982</v>
      </c>
      <c r="H6139" s="2013">
        <f t="shared" si="1137"/>
        <v>982</v>
      </c>
    </row>
    <row r="6140">
      <c r="B6140" s="2013">
        <v>6138.0</v>
      </c>
      <c r="C6140" s="2013">
        <f t="shared" ref="C6140:H6140" si="1138">C$5002+C1140</f>
        <v>737</v>
      </c>
      <c r="D6140" s="2013">
        <f t="shared" si="1138"/>
        <v>1473</v>
      </c>
      <c r="E6140" s="2013">
        <f t="shared" si="1138"/>
        <v>982</v>
      </c>
      <c r="F6140" s="2013">
        <f t="shared" si="1138"/>
        <v>982</v>
      </c>
      <c r="G6140" s="2013">
        <f t="shared" si="1138"/>
        <v>982</v>
      </c>
      <c r="H6140" s="2013">
        <f t="shared" si="1138"/>
        <v>982</v>
      </c>
    </row>
    <row r="6141">
      <c r="B6141" s="2013">
        <v>6139.0</v>
      </c>
      <c r="C6141" s="2013">
        <f t="shared" ref="C6141:H6141" si="1139">C$5002+C1141</f>
        <v>737</v>
      </c>
      <c r="D6141" s="2013">
        <f t="shared" si="1139"/>
        <v>1474</v>
      </c>
      <c r="E6141" s="2013">
        <f t="shared" si="1139"/>
        <v>982</v>
      </c>
      <c r="F6141" s="2013">
        <f t="shared" si="1139"/>
        <v>982</v>
      </c>
      <c r="G6141" s="2013">
        <f t="shared" si="1139"/>
        <v>982</v>
      </c>
      <c r="H6141" s="2013">
        <f t="shared" si="1139"/>
        <v>982</v>
      </c>
    </row>
    <row r="6142">
      <c r="B6142" s="2013">
        <v>6140.0</v>
      </c>
      <c r="C6142" s="2013">
        <f t="shared" ref="C6142:H6142" si="1140">C$5002+C1142</f>
        <v>737</v>
      </c>
      <c r="D6142" s="2013">
        <f t="shared" si="1140"/>
        <v>1473</v>
      </c>
      <c r="E6142" s="2013">
        <f t="shared" si="1140"/>
        <v>982</v>
      </c>
      <c r="F6142" s="2013">
        <f t="shared" si="1140"/>
        <v>982</v>
      </c>
      <c r="G6142" s="2013">
        <f t="shared" si="1140"/>
        <v>983</v>
      </c>
      <c r="H6142" s="2013">
        <f t="shared" si="1140"/>
        <v>983</v>
      </c>
    </row>
    <row r="6143">
      <c r="B6143" s="2013">
        <v>6141.0</v>
      </c>
      <c r="C6143" s="2013">
        <f t="shared" ref="C6143:H6143" si="1141">C$5002+C1143</f>
        <v>737</v>
      </c>
      <c r="D6143" s="2013">
        <f t="shared" si="1141"/>
        <v>1474</v>
      </c>
      <c r="E6143" s="2013">
        <f t="shared" si="1141"/>
        <v>982</v>
      </c>
      <c r="F6143" s="2013">
        <f t="shared" si="1141"/>
        <v>982</v>
      </c>
      <c r="G6143" s="2013">
        <f t="shared" si="1141"/>
        <v>983</v>
      </c>
      <c r="H6143" s="2013">
        <f t="shared" si="1141"/>
        <v>983</v>
      </c>
    </row>
    <row r="6144">
      <c r="B6144" s="2013">
        <v>6142.0</v>
      </c>
      <c r="C6144" s="2013">
        <f t="shared" ref="C6144:H6144" si="1142">C$5002+C1144</f>
        <v>737</v>
      </c>
      <c r="D6144" s="2013">
        <f t="shared" si="1142"/>
        <v>1475</v>
      </c>
      <c r="E6144" s="2013">
        <f t="shared" si="1142"/>
        <v>982</v>
      </c>
      <c r="F6144" s="2013">
        <f t="shared" si="1142"/>
        <v>982</v>
      </c>
      <c r="G6144" s="2013">
        <f t="shared" si="1142"/>
        <v>983</v>
      </c>
      <c r="H6144" s="2013">
        <f t="shared" si="1142"/>
        <v>983</v>
      </c>
    </row>
    <row r="6145">
      <c r="B6145" s="2013">
        <v>6143.0</v>
      </c>
      <c r="C6145" s="2013">
        <f t="shared" ref="C6145:H6145" si="1143">C$5002+C1145</f>
        <v>737</v>
      </c>
      <c r="D6145" s="2013">
        <f t="shared" si="1143"/>
        <v>1474</v>
      </c>
      <c r="E6145" s="2013">
        <f t="shared" si="1143"/>
        <v>983</v>
      </c>
      <c r="F6145" s="2013">
        <f t="shared" si="1143"/>
        <v>983</v>
      </c>
      <c r="G6145" s="2013">
        <f t="shared" si="1143"/>
        <v>983</v>
      </c>
      <c r="H6145" s="2013">
        <f t="shared" si="1143"/>
        <v>983</v>
      </c>
    </row>
    <row r="6146">
      <c r="B6146" s="2013">
        <v>6144.0</v>
      </c>
      <c r="C6146" s="2013">
        <f t="shared" ref="C6146:H6146" si="1144">C$5002+C1146</f>
        <v>737</v>
      </c>
      <c r="D6146" s="2013">
        <f t="shared" si="1144"/>
        <v>1475</v>
      </c>
      <c r="E6146" s="2013">
        <f t="shared" si="1144"/>
        <v>983</v>
      </c>
      <c r="F6146" s="2013">
        <f t="shared" si="1144"/>
        <v>983</v>
      </c>
      <c r="G6146" s="2013">
        <f t="shared" si="1144"/>
        <v>983</v>
      </c>
      <c r="H6146" s="2013">
        <f t="shared" si="1144"/>
        <v>983</v>
      </c>
    </row>
    <row r="6147">
      <c r="B6147" s="2013">
        <v>6145.0</v>
      </c>
      <c r="C6147" s="2013">
        <f t="shared" ref="C6147:H6147" si="1145">C$5002+C1147</f>
        <v>738</v>
      </c>
      <c r="D6147" s="2013">
        <f t="shared" si="1145"/>
        <v>1475</v>
      </c>
      <c r="E6147" s="2013">
        <f t="shared" si="1145"/>
        <v>983</v>
      </c>
      <c r="F6147" s="2013">
        <f t="shared" si="1145"/>
        <v>983</v>
      </c>
      <c r="G6147" s="2013">
        <f t="shared" si="1145"/>
        <v>983</v>
      </c>
      <c r="H6147" s="2013">
        <f t="shared" si="1145"/>
        <v>983</v>
      </c>
    </row>
    <row r="6148">
      <c r="B6148" s="2013">
        <v>6146.0</v>
      </c>
      <c r="C6148" s="2013">
        <f t="shared" ref="C6148:H6148" si="1146">C$5002+C1148</f>
        <v>737</v>
      </c>
      <c r="D6148" s="2013">
        <f t="shared" si="1146"/>
        <v>1475</v>
      </c>
      <c r="E6148" s="2013">
        <f t="shared" si="1146"/>
        <v>983</v>
      </c>
      <c r="F6148" s="2013">
        <f t="shared" si="1146"/>
        <v>983</v>
      </c>
      <c r="G6148" s="2013">
        <f t="shared" si="1146"/>
        <v>984</v>
      </c>
      <c r="H6148" s="2013">
        <f t="shared" si="1146"/>
        <v>984</v>
      </c>
    </row>
    <row r="6149">
      <c r="B6149" s="2013">
        <v>6147.0</v>
      </c>
      <c r="C6149" s="2013">
        <f t="shared" ref="C6149:H6149" si="1147">C$5002+C1149</f>
        <v>738</v>
      </c>
      <c r="D6149" s="2013">
        <f t="shared" si="1147"/>
        <v>1475</v>
      </c>
      <c r="E6149" s="2013">
        <f t="shared" si="1147"/>
        <v>983</v>
      </c>
      <c r="F6149" s="2013">
        <f t="shared" si="1147"/>
        <v>983</v>
      </c>
      <c r="G6149" s="2013">
        <f t="shared" si="1147"/>
        <v>984</v>
      </c>
      <c r="H6149" s="2013">
        <f t="shared" si="1147"/>
        <v>984</v>
      </c>
    </row>
    <row r="6150">
      <c r="B6150" s="2013">
        <v>6148.0</v>
      </c>
      <c r="C6150" s="2013">
        <f t="shared" ref="C6150:H6150" si="1148">C$5002+C1150</f>
        <v>737</v>
      </c>
      <c r="D6150" s="2013">
        <f t="shared" si="1148"/>
        <v>1475</v>
      </c>
      <c r="E6150" s="2013">
        <f t="shared" si="1148"/>
        <v>984</v>
      </c>
      <c r="F6150" s="2013">
        <f t="shared" si="1148"/>
        <v>984</v>
      </c>
      <c r="G6150" s="2013">
        <f t="shared" si="1148"/>
        <v>984</v>
      </c>
      <c r="H6150" s="2013">
        <f t="shared" si="1148"/>
        <v>984</v>
      </c>
    </row>
    <row r="6151">
      <c r="B6151" s="2013">
        <v>6149.0</v>
      </c>
      <c r="C6151" s="2013">
        <f t="shared" ref="C6151:H6151" si="1149">C$5002+C1151</f>
        <v>738</v>
      </c>
      <c r="D6151" s="2013">
        <f t="shared" si="1149"/>
        <v>1475</v>
      </c>
      <c r="E6151" s="2013">
        <f t="shared" si="1149"/>
        <v>984</v>
      </c>
      <c r="F6151" s="2013">
        <f t="shared" si="1149"/>
        <v>984</v>
      </c>
      <c r="G6151" s="2013">
        <f t="shared" si="1149"/>
        <v>984</v>
      </c>
      <c r="H6151" s="2013">
        <f t="shared" si="1149"/>
        <v>984</v>
      </c>
    </row>
    <row r="6152">
      <c r="B6152" s="2013">
        <v>6150.0</v>
      </c>
      <c r="C6152" s="2013">
        <f t="shared" ref="C6152:H6152" si="1150">C$5002+C1152</f>
        <v>738</v>
      </c>
      <c r="D6152" s="2013">
        <f t="shared" si="1150"/>
        <v>1476</v>
      </c>
      <c r="E6152" s="2013">
        <f t="shared" si="1150"/>
        <v>984</v>
      </c>
      <c r="F6152" s="2013">
        <f t="shared" si="1150"/>
        <v>984</v>
      </c>
      <c r="G6152" s="2013">
        <f t="shared" si="1150"/>
        <v>984</v>
      </c>
      <c r="H6152" s="2013">
        <f t="shared" si="1150"/>
        <v>984</v>
      </c>
    </row>
    <row r="6153">
      <c r="B6153" s="2013">
        <v>6151.0</v>
      </c>
      <c r="C6153" s="2013">
        <f t="shared" ref="C6153:H6153" si="1151">C$5002+C1153</f>
        <v>738</v>
      </c>
      <c r="D6153" s="2013">
        <f t="shared" si="1151"/>
        <v>1477</v>
      </c>
      <c r="E6153" s="2013">
        <f t="shared" si="1151"/>
        <v>984</v>
      </c>
      <c r="F6153" s="2013">
        <f t="shared" si="1151"/>
        <v>984</v>
      </c>
      <c r="G6153" s="2013">
        <f t="shared" si="1151"/>
        <v>984</v>
      </c>
      <c r="H6153" s="2013">
        <f t="shared" si="1151"/>
        <v>984</v>
      </c>
    </row>
    <row r="6154">
      <c r="B6154" s="2013">
        <v>6152.0</v>
      </c>
      <c r="C6154" s="2013">
        <f t="shared" ref="C6154:H6154" si="1152">C$5002+C1154</f>
        <v>739</v>
      </c>
      <c r="D6154" s="2013">
        <f t="shared" si="1152"/>
        <v>1477</v>
      </c>
      <c r="E6154" s="2013">
        <f t="shared" si="1152"/>
        <v>984</v>
      </c>
      <c r="F6154" s="2013">
        <f t="shared" si="1152"/>
        <v>984</v>
      </c>
      <c r="G6154" s="2013">
        <f t="shared" si="1152"/>
        <v>984</v>
      </c>
      <c r="H6154" s="2013">
        <f t="shared" si="1152"/>
        <v>984</v>
      </c>
    </row>
    <row r="6155">
      <c r="B6155" s="2013">
        <v>6153.0</v>
      </c>
      <c r="C6155" s="2013">
        <f t="shared" ref="C6155:H6155" si="1153">C$5002+C1155</f>
        <v>738</v>
      </c>
      <c r="D6155" s="2013">
        <f t="shared" si="1153"/>
        <v>1477</v>
      </c>
      <c r="E6155" s="2013">
        <f t="shared" si="1153"/>
        <v>984</v>
      </c>
      <c r="F6155" s="2013">
        <f t="shared" si="1153"/>
        <v>984</v>
      </c>
      <c r="G6155" s="2013">
        <f t="shared" si="1153"/>
        <v>985</v>
      </c>
      <c r="H6155" s="2013">
        <f t="shared" si="1153"/>
        <v>985</v>
      </c>
    </row>
    <row r="6156">
      <c r="B6156" s="2013">
        <v>6154.0</v>
      </c>
      <c r="C6156" s="2013">
        <f t="shared" ref="C6156:H6156" si="1154">C$5002+C1156</f>
        <v>739</v>
      </c>
      <c r="D6156" s="2013">
        <f t="shared" si="1154"/>
        <v>1477</v>
      </c>
      <c r="E6156" s="2013">
        <f t="shared" si="1154"/>
        <v>984</v>
      </c>
      <c r="F6156" s="2013">
        <f t="shared" si="1154"/>
        <v>984</v>
      </c>
      <c r="G6156" s="2013">
        <f t="shared" si="1154"/>
        <v>985</v>
      </c>
      <c r="H6156" s="2013">
        <f t="shared" si="1154"/>
        <v>985</v>
      </c>
    </row>
    <row r="6157">
      <c r="B6157" s="2013">
        <v>6155.0</v>
      </c>
      <c r="C6157" s="2013">
        <f t="shared" ref="C6157:H6157" si="1155">C$5002+C1157</f>
        <v>738</v>
      </c>
      <c r="D6157" s="2013">
        <f t="shared" si="1155"/>
        <v>1477</v>
      </c>
      <c r="E6157" s="2013">
        <f t="shared" si="1155"/>
        <v>985</v>
      </c>
      <c r="F6157" s="2013">
        <f t="shared" si="1155"/>
        <v>985</v>
      </c>
      <c r="G6157" s="2013">
        <f t="shared" si="1155"/>
        <v>985</v>
      </c>
      <c r="H6157" s="2013">
        <f t="shared" si="1155"/>
        <v>985</v>
      </c>
    </row>
    <row r="6158">
      <c r="B6158" s="2013">
        <v>6156.0</v>
      </c>
      <c r="C6158" s="2013">
        <f t="shared" ref="C6158:H6158" si="1156">C$5002+C1158</f>
        <v>739</v>
      </c>
      <c r="D6158" s="2013">
        <f t="shared" si="1156"/>
        <v>1477</v>
      </c>
      <c r="E6158" s="2013">
        <f t="shared" si="1156"/>
        <v>985</v>
      </c>
      <c r="F6158" s="2013">
        <f t="shared" si="1156"/>
        <v>985</v>
      </c>
      <c r="G6158" s="2013">
        <f t="shared" si="1156"/>
        <v>985</v>
      </c>
      <c r="H6158" s="2013">
        <f t="shared" si="1156"/>
        <v>985</v>
      </c>
    </row>
    <row r="6159">
      <c r="B6159" s="2013">
        <v>6157.0</v>
      </c>
      <c r="C6159" s="2013">
        <f t="shared" ref="C6159:H6159" si="1157">C$5002+C1159</f>
        <v>739</v>
      </c>
      <c r="D6159" s="2013">
        <f t="shared" si="1157"/>
        <v>1478</v>
      </c>
      <c r="E6159" s="2013">
        <f t="shared" si="1157"/>
        <v>985</v>
      </c>
      <c r="F6159" s="2013">
        <f t="shared" si="1157"/>
        <v>985</v>
      </c>
      <c r="G6159" s="2013">
        <f t="shared" si="1157"/>
        <v>985</v>
      </c>
      <c r="H6159" s="2013">
        <f t="shared" si="1157"/>
        <v>985</v>
      </c>
    </row>
    <row r="6160">
      <c r="B6160" s="2013">
        <v>6158.0</v>
      </c>
      <c r="C6160" s="2013">
        <f t="shared" ref="C6160:H6160" si="1158">C$5002+C1160</f>
        <v>739</v>
      </c>
      <c r="D6160" s="2013">
        <f t="shared" si="1158"/>
        <v>1477</v>
      </c>
      <c r="E6160" s="2013">
        <f t="shared" si="1158"/>
        <v>985</v>
      </c>
      <c r="F6160" s="2013">
        <f t="shared" si="1158"/>
        <v>985</v>
      </c>
      <c r="G6160" s="2013">
        <f t="shared" si="1158"/>
        <v>986</v>
      </c>
      <c r="H6160" s="2013">
        <f t="shared" si="1158"/>
        <v>986</v>
      </c>
    </row>
    <row r="6161">
      <c r="B6161" s="2013">
        <v>6159.0</v>
      </c>
      <c r="C6161" s="2013">
        <f t="shared" ref="C6161:H6161" si="1159">C$5002+C1161</f>
        <v>739</v>
      </c>
      <c r="D6161" s="2013">
        <f t="shared" si="1159"/>
        <v>1478</v>
      </c>
      <c r="E6161" s="2013">
        <f t="shared" si="1159"/>
        <v>985</v>
      </c>
      <c r="F6161" s="2013">
        <f t="shared" si="1159"/>
        <v>985</v>
      </c>
      <c r="G6161" s="2013">
        <f t="shared" si="1159"/>
        <v>986</v>
      </c>
      <c r="H6161" s="2013">
        <f t="shared" si="1159"/>
        <v>986</v>
      </c>
    </row>
    <row r="6162">
      <c r="B6162" s="2013">
        <v>6160.0</v>
      </c>
      <c r="C6162" s="2013">
        <f t="shared" ref="C6162:H6162" si="1160">C$5002+C1162</f>
        <v>739</v>
      </c>
      <c r="D6162" s="2013">
        <f t="shared" si="1160"/>
        <v>1479</v>
      </c>
      <c r="E6162" s="2013">
        <f t="shared" si="1160"/>
        <v>985</v>
      </c>
      <c r="F6162" s="2013">
        <f t="shared" si="1160"/>
        <v>985</v>
      </c>
      <c r="G6162" s="2013">
        <f t="shared" si="1160"/>
        <v>986</v>
      </c>
      <c r="H6162" s="2013">
        <f t="shared" si="1160"/>
        <v>986</v>
      </c>
    </row>
    <row r="6163">
      <c r="B6163" s="2013">
        <v>6161.0</v>
      </c>
      <c r="C6163" s="2013">
        <f t="shared" ref="C6163:H6163" si="1161">C$5002+C1163</f>
        <v>739</v>
      </c>
      <c r="D6163" s="2013">
        <f t="shared" si="1161"/>
        <v>1478</v>
      </c>
      <c r="E6163" s="2013">
        <f t="shared" si="1161"/>
        <v>986</v>
      </c>
      <c r="F6163" s="2013">
        <f t="shared" si="1161"/>
        <v>986</v>
      </c>
      <c r="G6163" s="2013">
        <f t="shared" si="1161"/>
        <v>986</v>
      </c>
      <c r="H6163" s="2013">
        <f t="shared" si="1161"/>
        <v>986</v>
      </c>
    </row>
    <row r="6164">
      <c r="B6164" s="2013">
        <v>6162.0</v>
      </c>
      <c r="C6164" s="2013">
        <f t="shared" ref="C6164:H6164" si="1162">C$5002+C1164</f>
        <v>739</v>
      </c>
      <c r="D6164" s="2013">
        <f t="shared" si="1162"/>
        <v>1479</v>
      </c>
      <c r="E6164" s="2013">
        <f t="shared" si="1162"/>
        <v>986</v>
      </c>
      <c r="F6164" s="2013">
        <f t="shared" si="1162"/>
        <v>986</v>
      </c>
      <c r="G6164" s="2013">
        <f t="shared" si="1162"/>
        <v>986</v>
      </c>
      <c r="H6164" s="2013">
        <f t="shared" si="1162"/>
        <v>986</v>
      </c>
    </row>
    <row r="6165">
      <c r="B6165" s="2013">
        <v>6163.0</v>
      </c>
      <c r="C6165" s="2013">
        <f t="shared" ref="C6165:H6165" si="1163">C$5002+C1165</f>
        <v>740</v>
      </c>
      <c r="D6165" s="2013">
        <f t="shared" si="1163"/>
        <v>1479</v>
      </c>
      <c r="E6165" s="2013">
        <f t="shared" si="1163"/>
        <v>986</v>
      </c>
      <c r="F6165" s="2013">
        <f t="shared" si="1163"/>
        <v>986</v>
      </c>
      <c r="G6165" s="2013">
        <f t="shared" si="1163"/>
        <v>986</v>
      </c>
      <c r="H6165" s="2013">
        <f t="shared" si="1163"/>
        <v>986</v>
      </c>
    </row>
    <row r="6166">
      <c r="B6166" s="2013">
        <v>6164.0</v>
      </c>
      <c r="C6166" s="2013">
        <f t="shared" ref="C6166:H6166" si="1164">C$5002+C1166</f>
        <v>740</v>
      </c>
      <c r="D6166" s="2013">
        <f t="shared" si="1164"/>
        <v>1480</v>
      </c>
      <c r="E6166" s="2013">
        <f t="shared" si="1164"/>
        <v>986</v>
      </c>
      <c r="F6166" s="2013">
        <f t="shared" si="1164"/>
        <v>986</v>
      </c>
      <c r="G6166" s="2013">
        <f t="shared" si="1164"/>
        <v>986</v>
      </c>
      <c r="H6166" s="2013">
        <f t="shared" si="1164"/>
        <v>986</v>
      </c>
    </row>
    <row r="6167">
      <c r="B6167" s="2013">
        <v>6165.0</v>
      </c>
      <c r="C6167" s="2013">
        <f t="shared" ref="C6167:H6167" si="1165">C$5002+C1167</f>
        <v>740</v>
      </c>
      <c r="D6167" s="2013">
        <f t="shared" si="1165"/>
        <v>1479</v>
      </c>
      <c r="E6167" s="2013">
        <f t="shared" si="1165"/>
        <v>986</v>
      </c>
      <c r="F6167" s="2013">
        <f t="shared" si="1165"/>
        <v>986</v>
      </c>
      <c r="G6167" s="2013">
        <f t="shared" si="1165"/>
        <v>987</v>
      </c>
      <c r="H6167" s="2013">
        <f t="shared" si="1165"/>
        <v>987</v>
      </c>
    </row>
    <row r="6168">
      <c r="B6168" s="2013">
        <v>6166.0</v>
      </c>
      <c r="C6168" s="2013">
        <f t="shared" ref="C6168:H6168" si="1166">C$5002+C1168</f>
        <v>740</v>
      </c>
      <c r="D6168" s="2013">
        <f t="shared" si="1166"/>
        <v>1480</v>
      </c>
      <c r="E6168" s="2013">
        <f t="shared" si="1166"/>
        <v>986</v>
      </c>
      <c r="F6168" s="2013">
        <f t="shared" si="1166"/>
        <v>986</v>
      </c>
      <c r="G6168" s="2013">
        <f t="shared" si="1166"/>
        <v>987</v>
      </c>
      <c r="H6168" s="2013">
        <f t="shared" si="1166"/>
        <v>987</v>
      </c>
    </row>
    <row r="6169">
      <c r="B6169" s="2013">
        <v>6167.0</v>
      </c>
      <c r="C6169" s="2013">
        <f t="shared" ref="C6169:H6169" si="1167">C$5002+C1169</f>
        <v>740</v>
      </c>
      <c r="D6169" s="2013">
        <f t="shared" si="1167"/>
        <v>1481</v>
      </c>
      <c r="E6169" s="2013">
        <f t="shared" si="1167"/>
        <v>986</v>
      </c>
      <c r="F6169" s="2013">
        <f t="shared" si="1167"/>
        <v>986</v>
      </c>
      <c r="G6169" s="2013">
        <f t="shared" si="1167"/>
        <v>987</v>
      </c>
      <c r="H6169" s="2013">
        <f t="shared" si="1167"/>
        <v>987</v>
      </c>
    </row>
    <row r="6170">
      <c r="B6170" s="2013">
        <v>6168.0</v>
      </c>
      <c r="C6170" s="2013">
        <f t="shared" ref="C6170:H6170" si="1168">C$5002+C1170</f>
        <v>740</v>
      </c>
      <c r="D6170" s="2013">
        <f t="shared" si="1168"/>
        <v>1480</v>
      </c>
      <c r="E6170" s="2013">
        <f t="shared" si="1168"/>
        <v>987</v>
      </c>
      <c r="F6170" s="2013">
        <f t="shared" si="1168"/>
        <v>987</v>
      </c>
      <c r="G6170" s="2013">
        <f t="shared" si="1168"/>
        <v>987</v>
      </c>
      <c r="H6170" s="2013">
        <f t="shared" si="1168"/>
        <v>987</v>
      </c>
    </row>
    <row r="6171">
      <c r="B6171" s="2013">
        <v>6169.0</v>
      </c>
      <c r="C6171" s="2013">
        <f t="shared" ref="C6171:H6171" si="1169">C$5002+C1171</f>
        <v>740</v>
      </c>
      <c r="D6171" s="2013">
        <f t="shared" si="1169"/>
        <v>1481</v>
      </c>
      <c r="E6171" s="2013">
        <f t="shared" si="1169"/>
        <v>987</v>
      </c>
      <c r="F6171" s="2013">
        <f t="shared" si="1169"/>
        <v>987</v>
      </c>
      <c r="G6171" s="2013">
        <f t="shared" si="1169"/>
        <v>987</v>
      </c>
      <c r="H6171" s="2013">
        <f t="shared" si="1169"/>
        <v>987</v>
      </c>
    </row>
    <row r="6172">
      <c r="B6172" s="2013">
        <v>6170.0</v>
      </c>
      <c r="C6172" s="2013">
        <f t="shared" ref="C6172:H6172" si="1170">C$5002+C1172</f>
        <v>741</v>
      </c>
      <c r="D6172" s="2013">
        <f t="shared" si="1170"/>
        <v>1481</v>
      </c>
      <c r="E6172" s="2013">
        <f t="shared" si="1170"/>
        <v>987</v>
      </c>
      <c r="F6172" s="2013">
        <f t="shared" si="1170"/>
        <v>987</v>
      </c>
      <c r="G6172" s="2013">
        <f t="shared" si="1170"/>
        <v>987</v>
      </c>
      <c r="H6172" s="2013">
        <f t="shared" si="1170"/>
        <v>987</v>
      </c>
    </row>
    <row r="6173">
      <c r="B6173" s="2013">
        <v>6171.0</v>
      </c>
      <c r="C6173" s="2013">
        <f t="shared" ref="C6173:H6173" si="1171">C$5002+C1173</f>
        <v>740</v>
      </c>
      <c r="D6173" s="2013">
        <f t="shared" si="1171"/>
        <v>1481</v>
      </c>
      <c r="E6173" s="2013">
        <f t="shared" si="1171"/>
        <v>987</v>
      </c>
      <c r="F6173" s="2013">
        <f t="shared" si="1171"/>
        <v>987</v>
      </c>
      <c r="G6173" s="2013">
        <f t="shared" si="1171"/>
        <v>988</v>
      </c>
      <c r="H6173" s="2013">
        <f t="shared" si="1171"/>
        <v>988</v>
      </c>
    </row>
    <row r="6174">
      <c r="B6174" s="2013">
        <v>6172.0</v>
      </c>
      <c r="C6174" s="2013">
        <f t="shared" ref="C6174:H6174" si="1172">C$5002+C1174</f>
        <v>741</v>
      </c>
      <c r="D6174" s="2013">
        <f t="shared" si="1172"/>
        <v>1481</v>
      </c>
      <c r="E6174" s="2013">
        <f t="shared" si="1172"/>
        <v>987</v>
      </c>
      <c r="F6174" s="2013">
        <f t="shared" si="1172"/>
        <v>987</v>
      </c>
      <c r="G6174" s="2013">
        <f t="shared" si="1172"/>
        <v>988</v>
      </c>
      <c r="H6174" s="2013">
        <f t="shared" si="1172"/>
        <v>988</v>
      </c>
    </row>
    <row r="6175">
      <c r="B6175" s="2013">
        <v>6173.0</v>
      </c>
      <c r="C6175" s="2013">
        <f t="shared" ref="C6175:H6175" si="1173">C$5002+C1175</f>
        <v>740</v>
      </c>
      <c r="D6175" s="2013">
        <f t="shared" si="1173"/>
        <v>1481</v>
      </c>
      <c r="E6175" s="2013">
        <f t="shared" si="1173"/>
        <v>988</v>
      </c>
      <c r="F6175" s="2013">
        <f t="shared" si="1173"/>
        <v>988</v>
      </c>
      <c r="G6175" s="2013">
        <f t="shared" si="1173"/>
        <v>988</v>
      </c>
      <c r="H6175" s="2013">
        <f t="shared" si="1173"/>
        <v>988</v>
      </c>
    </row>
    <row r="6176">
      <c r="B6176" s="2013">
        <v>6174.0</v>
      </c>
      <c r="C6176" s="2013">
        <f t="shared" ref="C6176:H6176" si="1174">C$5002+C1176</f>
        <v>741</v>
      </c>
      <c r="D6176" s="2013">
        <f t="shared" si="1174"/>
        <v>1481</v>
      </c>
      <c r="E6176" s="2013">
        <f t="shared" si="1174"/>
        <v>988</v>
      </c>
      <c r="F6176" s="2013">
        <f t="shared" si="1174"/>
        <v>988</v>
      </c>
      <c r="G6176" s="2013">
        <f t="shared" si="1174"/>
        <v>988</v>
      </c>
      <c r="H6176" s="2013">
        <f t="shared" si="1174"/>
        <v>988</v>
      </c>
    </row>
    <row r="6177">
      <c r="B6177" s="2013">
        <v>6175.0</v>
      </c>
      <c r="C6177" s="2013">
        <f t="shared" ref="C6177:H6177" si="1175">C$5002+C1177</f>
        <v>741</v>
      </c>
      <c r="D6177" s="2013">
        <f t="shared" si="1175"/>
        <v>1482</v>
      </c>
      <c r="E6177" s="2013">
        <f t="shared" si="1175"/>
        <v>988</v>
      </c>
      <c r="F6177" s="2013">
        <f t="shared" si="1175"/>
        <v>988</v>
      </c>
      <c r="G6177" s="2013">
        <f t="shared" si="1175"/>
        <v>988</v>
      </c>
      <c r="H6177" s="2013">
        <f t="shared" si="1175"/>
        <v>988</v>
      </c>
    </row>
    <row r="6178">
      <c r="B6178" s="2013">
        <v>6176.0</v>
      </c>
      <c r="C6178" s="2013">
        <f t="shared" ref="C6178:H6178" si="1176">C$5002+C1178</f>
        <v>741</v>
      </c>
      <c r="D6178" s="2013">
        <f t="shared" si="1176"/>
        <v>1483</v>
      </c>
      <c r="E6178" s="2013">
        <f t="shared" si="1176"/>
        <v>988</v>
      </c>
      <c r="F6178" s="2013">
        <f t="shared" si="1176"/>
        <v>988</v>
      </c>
      <c r="G6178" s="2013">
        <f t="shared" si="1176"/>
        <v>988</v>
      </c>
      <c r="H6178" s="2013">
        <f t="shared" si="1176"/>
        <v>988</v>
      </c>
    </row>
    <row r="6179">
      <c r="B6179" s="2013">
        <v>6177.0</v>
      </c>
      <c r="C6179" s="2013">
        <f t="shared" ref="C6179:H6179" si="1177">C$5002+C1179</f>
        <v>742</v>
      </c>
      <c r="D6179" s="2013">
        <f t="shared" si="1177"/>
        <v>1483</v>
      </c>
      <c r="E6179" s="2013">
        <f t="shared" si="1177"/>
        <v>988</v>
      </c>
      <c r="F6179" s="2013">
        <f t="shared" si="1177"/>
        <v>988</v>
      </c>
      <c r="G6179" s="2013">
        <f t="shared" si="1177"/>
        <v>988</v>
      </c>
      <c r="H6179" s="2013">
        <f t="shared" si="1177"/>
        <v>988</v>
      </c>
    </row>
    <row r="6180">
      <c r="B6180" s="2013">
        <v>6178.0</v>
      </c>
      <c r="C6180" s="2013">
        <f t="shared" ref="C6180:H6180" si="1178">C$5002+C1180</f>
        <v>741</v>
      </c>
      <c r="D6180" s="2013">
        <f t="shared" si="1178"/>
        <v>1483</v>
      </c>
      <c r="E6180" s="2013">
        <f t="shared" si="1178"/>
        <v>988</v>
      </c>
      <c r="F6180" s="2013">
        <f t="shared" si="1178"/>
        <v>988</v>
      </c>
      <c r="G6180" s="2013">
        <f t="shared" si="1178"/>
        <v>989</v>
      </c>
      <c r="H6180" s="2013">
        <f t="shared" si="1178"/>
        <v>989</v>
      </c>
    </row>
    <row r="6181">
      <c r="B6181" s="2013">
        <v>6179.0</v>
      </c>
      <c r="C6181" s="2013">
        <f t="shared" ref="C6181:H6181" si="1179">C$5002+C1181</f>
        <v>742</v>
      </c>
      <c r="D6181" s="2013">
        <f t="shared" si="1179"/>
        <v>1483</v>
      </c>
      <c r="E6181" s="2013">
        <f t="shared" si="1179"/>
        <v>988</v>
      </c>
      <c r="F6181" s="2013">
        <f t="shared" si="1179"/>
        <v>988</v>
      </c>
      <c r="G6181" s="2013">
        <f t="shared" si="1179"/>
        <v>989</v>
      </c>
      <c r="H6181" s="2013">
        <f t="shared" si="1179"/>
        <v>989</v>
      </c>
    </row>
    <row r="6182">
      <c r="B6182" s="2013">
        <v>6180.0</v>
      </c>
      <c r="C6182" s="2013">
        <f t="shared" ref="C6182:H6182" si="1180">C$5002+C1182</f>
        <v>741</v>
      </c>
      <c r="D6182" s="2013">
        <f t="shared" si="1180"/>
        <v>1483</v>
      </c>
      <c r="E6182" s="2013">
        <f t="shared" si="1180"/>
        <v>989</v>
      </c>
      <c r="F6182" s="2013">
        <f t="shared" si="1180"/>
        <v>989</v>
      </c>
      <c r="G6182" s="2013">
        <f t="shared" si="1180"/>
        <v>989</v>
      </c>
      <c r="H6182" s="2013">
        <f t="shared" si="1180"/>
        <v>989</v>
      </c>
    </row>
    <row r="6183">
      <c r="B6183" s="2013">
        <v>6181.0</v>
      </c>
      <c r="C6183" s="2013">
        <f t="shared" ref="C6183:H6183" si="1181">C$5002+C1183</f>
        <v>742</v>
      </c>
      <c r="D6183" s="2013">
        <f t="shared" si="1181"/>
        <v>1483</v>
      </c>
      <c r="E6183" s="2013">
        <f t="shared" si="1181"/>
        <v>989</v>
      </c>
      <c r="F6183" s="2013">
        <f t="shared" si="1181"/>
        <v>989</v>
      </c>
      <c r="G6183" s="2013">
        <f t="shared" si="1181"/>
        <v>989</v>
      </c>
      <c r="H6183" s="2013">
        <f t="shared" si="1181"/>
        <v>989</v>
      </c>
    </row>
    <row r="6184">
      <c r="B6184" s="2013">
        <v>6182.0</v>
      </c>
      <c r="C6184" s="2013">
        <f t="shared" ref="C6184:H6184" si="1182">C$5002+C1184</f>
        <v>742</v>
      </c>
      <c r="D6184" s="2013">
        <f t="shared" si="1182"/>
        <v>1484</v>
      </c>
      <c r="E6184" s="2013">
        <f t="shared" si="1182"/>
        <v>989</v>
      </c>
      <c r="F6184" s="2013">
        <f t="shared" si="1182"/>
        <v>989</v>
      </c>
      <c r="G6184" s="2013">
        <f t="shared" si="1182"/>
        <v>989</v>
      </c>
      <c r="H6184" s="2013">
        <f t="shared" si="1182"/>
        <v>989</v>
      </c>
    </row>
    <row r="6185">
      <c r="B6185" s="2013">
        <v>6183.0</v>
      </c>
      <c r="C6185" s="2013">
        <f t="shared" ref="C6185:H6185" si="1183">C$5002+C1185</f>
        <v>742</v>
      </c>
      <c r="D6185" s="2013">
        <f t="shared" si="1183"/>
        <v>1483</v>
      </c>
      <c r="E6185" s="2013">
        <f t="shared" si="1183"/>
        <v>989</v>
      </c>
      <c r="F6185" s="2013">
        <f t="shared" si="1183"/>
        <v>989</v>
      </c>
      <c r="G6185" s="2013">
        <f t="shared" si="1183"/>
        <v>990</v>
      </c>
      <c r="H6185" s="2013">
        <f t="shared" si="1183"/>
        <v>990</v>
      </c>
    </row>
    <row r="6186">
      <c r="B6186" s="2013">
        <v>6184.0</v>
      </c>
      <c r="C6186" s="2013">
        <f t="shared" ref="C6186:H6186" si="1184">C$5002+C1186</f>
        <v>742</v>
      </c>
      <c r="D6186" s="2013">
        <f t="shared" si="1184"/>
        <v>1484</v>
      </c>
      <c r="E6186" s="2013">
        <f t="shared" si="1184"/>
        <v>989</v>
      </c>
      <c r="F6186" s="2013">
        <f t="shared" si="1184"/>
        <v>989</v>
      </c>
      <c r="G6186" s="2013">
        <f t="shared" si="1184"/>
        <v>990</v>
      </c>
      <c r="H6186" s="2013">
        <f t="shared" si="1184"/>
        <v>990</v>
      </c>
    </row>
    <row r="6187">
      <c r="B6187" s="2013">
        <v>6185.0</v>
      </c>
      <c r="C6187" s="2013">
        <f t="shared" ref="C6187:H6187" si="1185">C$5002+C1187</f>
        <v>742</v>
      </c>
      <c r="D6187" s="2013">
        <f t="shared" si="1185"/>
        <v>1485</v>
      </c>
      <c r="E6187" s="2013">
        <f t="shared" si="1185"/>
        <v>989</v>
      </c>
      <c r="F6187" s="2013">
        <f t="shared" si="1185"/>
        <v>989</v>
      </c>
      <c r="G6187" s="2013">
        <f t="shared" si="1185"/>
        <v>990</v>
      </c>
      <c r="H6187" s="2013">
        <f t="shared" si="1185"/>
        <v>990</v>
      </c>
    </row>
    <row r="6188">
      <c r="B6188" s="2013">
        <v>6186.0</v>
      </c>
      <c r="C6188" s="2013">
        <f t="shared" ref="C6188:H6188" si="1186">C$5002+C1188</f>
        <v>742</v>
      </c>
      <c r="D6188" s="2013">
        <f t="shared" si="1186"/>
        <v>1484</v>
      </c>
      <c r="E6188" s="2013">
        <f t="shared" si="1186"/>
        <v>990</v>
      </c>
      <c r="F6188" s="2013">
        <f t="shared" si="1186"/>
        <v>990</v>
      </c>
      <c r="G6188" s="2013">
        <f t="shared" si="1186"/>
        <v>990</v>
      </c>
      <c r="H6188" s="2013">
        <f t="shared" si="1186"/>
        <v>990</v>
      </c>
    </row>
    <row r="6189">
      <c r="B6189" s="2013">
        <v>6187.0</v>
      </c>
      <c r="C6189" s="2013">
        <f t="shared" ref="C6189:H6189" si="1187">C$5002+C1189</f>
        <v>742</v>
      </c>
      <c r="D6189" s="2013">
        <f t="shared" si="1187"/>
        <v>1485</v>
      </c>
      <c r="E6189" s="2013">
        <f t="shared" si="1187"/>
        <v>990</v>
      </c>
      <c r="F6189" s="2013">
        <f t="shared" si="1187"/>
        <v>990</v>
      </c>
      <c r="G6189" s="2013">
        <f t="shared" si="1187"/>
        <v>990</v>
      </c>
      <c r="H6189" s="2013">
        <f t="shared" si="1187"/>
        <v>990</v>
      </c>
    </row>
    <row r="6190">
      <c r="B6190" s="2013">
        <v>6188.0</v>
      </c>
      <c r="C6190" s="2013">
        <f t="shared" ref="C6190:H6190" si="1188">C$5002+C1190</f>
        <v>743</v>
      </c>
      <c r="D6190" s="2013">
        <f t="shared" si="1188"/>
        <v>1485</v>
      </c>
      <c r="E6190" s="2013">
        <f t="shared" si="1188"/>
        <v>990</v>
      </c>
      <c r="F6190" s="2013">
        <f t="shared" si="1188"/>
        <v>990</v>
      </c>
      <c r="G6190" s="2013">
        <f t="shared" si="1188"/>
        <v>990</v>
      </c>
      <c r="H6190" s="2013">
        <f t="shared" si="1188"/>
        <v>990</v>
      </c>
    </row>
    <row r="6191">
      <c r="B6191" s="2013">
        <v>6189.0</v>
      </c>
      <c r="C6191" s="2013">
        <f t="shared" ref="C6191:H6191" si="1189">C$5002+C1191</f>
        <v>743</v>
      </c>
      <c r="D6191" s="2013">
        <f t="shared" si="1189"/>
        <v>1486</v>
      </c>
      <c r="E6191" s="2013">
        <f t="shared" si="1189"/>
        <v>990</v>
      </c>
      <c r="F6191" s="2013">
        <f t="shared" si="1189"/>
        <v>990</v>
      </c>
      <c r="G6191" s="2013">
        <f t="shared" si="1189"/>
        <v>990</v>
      </c>
      <c r="H6191" s="2013">
        <f t="shared" si="1189"/>
        <v>990</v>
      </c>
    </row>
    <row r="6192">
      <c r="B6192" s="2013">
        <v>6190.0</v>
      </c>
      <c r="C6192" s="2013">
        <f t="shared" ref="C6192:H6192" si="1190">C$5002+C1192</f>
        <v>743</v>
      </c>
      <c r="D6192" s="2013">
        <f t="shared" si="1190"/>
        <v>1485</v>
      </c>
      <c r="E6192" s="2013">
        <f t="shared" si="1190"/>
        <v>990</v>
      </c>
      <c r="F6192" s="2013">
        <f t="shared" si="1190"/>
        <v>990</v>
      </c>
      <c r="G6192" s="2013">
        <f t="shared" si="1190"/>
        <v>991</v>
      </c>
      <c r="H6192" s="2013">
        <f t="shared" si="1190"/>
        <v>991</v>
      </c>
    </row>
    <row r="6193">
      <c r="B6193" s="2013">
        <v>6191.0</v>
      </c>
      <c r="C6193" s="2013">
        <f t="shared" ref="C6193:H6193" si="1191">C$5002+C1193</f>
        <v>743</v>
      </c>
      <c r="D6193" s="2013">
        <f t="shared" si="1191"/>
        <v>1486</v>
      </c>
      <c r="E6193" s="2013">
        <f t="shared" si="1191"/>
        <v>990</v>
      </c>
      <c r="F6193" s="2013">
        <f t="shared" si="1191"/>
        <v>990</v>
      </c>
      <c r="G6193" s="2013">
        <f t="shared" si="1191"/>
        <v>991</v>
      </c>
      <c r="H6193" s="2013">
        <f t="shared" si="1191"/>
        <v>991</v>
      </c>
    </row>
    <row r="6194">
      <c r="B6194" s="2013">
        <v>6192.0</v>
      </c>
      <c r="C6194" s="2013">
        <f t="shared" ref="C6194:H6194" si="1192">C$5002+C1194</f>
        <v>743</v>
      </c>
      <c r="D6194" s="2013">
        <f t="shared" si="1192"/>
        <v>1487</v>
      </c>
      <c r="E6194" s="2013">
        <f t="shared" si="1192"/>
        <v>990</v>
      </c>
      <c r="F6194" s="2013">
        <f t="shared" si="1192"/>
        <v>990</v>
      </c>
      <c r="G6194" s="2013">
        <f t="shared" si="1192"/>
        <v>991</v>
      </c>
      <c r="H6194" s="2013">
        <f t="shared" si="1192"/>
        <v>991</v>
      </c>
    </row>
    <row r="6195">
      <c r="B6195" s="2013">
        <v>6193.0</v>
      </c>
      <c r="C6195" s="2013">
        <f t="shared" ref="C6195:H6195" si="1193">C$5002+C1195</f>
        <v>743</v>
      </c>
      <c r="D6195" s="2013">
        <f t="shared" si="1193"/>
        <v>1486</v>
      </c>
      <c r="E6195" s="2013">
        <f t="shared" si="1193"/>
        <v>991</v>
      </c>
      <c r="F6195" s="2013">
        <f t="shared" si="1193"/>
        <v>991</v>
      </c>
      <c r="G6195" s="2013">
        <f t="shared" si="1193"/>
        <v>991</v>
      </c>
      <c r="H6195" s="2013">
        <f t="shared" si="1193"/>
        <v>991</v>
      </c>
    </row>
    <row r="6196">
      <c r="B6196" s="2013">
        <v>6194.0</v>
      </c>
      <c r="C6196" s="2013">
        <f t="shared" ref="C6196:H6196" si="1194">C$5002+C1196</f>
        <v>743</v>
      </c>
      <c r="D6196" s="2013">
        <f t="shared" si="1194"/>
        <v>1487</v>
      </c>
      <c r="E6196" s="2013">
        <f t="shared" si="1194"/>
        <v>991</v>
      </c>
      <c r="F6196" s="2013">
        <f t="shared" si="1194"/>
        <v>991</v>
      </c>
      <c r="G6196" s="2013">
        <f t="shared" si="1194"/>
        <v>991</v>
      </c>
      <c r="H6196" s="2013">
        <f t="shared" si="1194"/>
        <v>991</v>
      </c>
    </row>
    <row r="6197">
      <c r="B6197" s="2013">
        <v>6195.0</v>
      </c>
      <c r="C6197" s="2013">
        <f t="shared" ref="C6197:H6197" si="1195">C$5002+C1197</f>
        <v>744</v>
      </c>
      <c r="D6197" s="2013">
        <f t="shared" si="1195"/>
        <v>1487</v>
      </c>
      <c r="E6197" s="2013">
        <f t="shared" si="1195"/>
        <v>991</v>
      </c>
      <c r="F6197" s="2013">
        <f t="shared" si="1195"/>
        <v>991</v>
      </c>
      <c r="G6197" s="2013">
        <f t="shared" si="1195"/>
        <v>991</v>
      </c>
      <c r="H6197" s="2013">
        <f t="shared" si="1195"/>
        <v>991</v>
      </c>
    </row>
    <row r="6198">
      <c r="B6198" s="2013">
        <v>6196.0</v>
      </c>
      <c r="C6198" s="2013">
        <f t="shared" ref="C6198:H6198" si="1196">C$5002+C1198</f>
        <v>743</v>
      </c>
      <c r="D6198" s="2013">
        <f t="shared" si="1196"/>
        <v>1487</v>
      </c>
      <c r="E6198" s="2013">
        <f t="shared" si="1196"/>
        <v>991</v>
      </c>
      <c r="F6198" s="2013">
        <f t="shared" si="1196"/>
        <v>991</v>
      </c>
      <c r="G6198" s="2013">
        <f t="shared" si="1196"/>
        <v>992</v>
      </c>
      <c r="H6198" s="2013">
        <f t="shared" si="1196"/>
        <v>992</v>
      </c>
    </row>
    <row r="6199">
      <c r="B6199" s="2013">
        <v>6197.0</v>
      </c>
      <c r="C6199" s="2013">
        <f t="shared" ref="C6199:H6199" si="1197">C$5002+C1199</f>
        <v>744</v>
      </c>
      <c r="D6199" s="2013">
        <f t="shared" si="1197"/>
        <v>1487</v>
      </c>
      <c r="E6199" s="2013">
        <f t="shared" si="1197"/>
        <v>991</v>
      </c>
      <c r="F6199" s="2013">
        <f t="shared" si="1197"/>
        <v>991</v>
      </c>
      <c r="G6199" s="2013">
        <f t="shared" si="1197"/>
        <v>992</v>
      </c>
      <c r="H6199" s="2013">
        <f t="shared" si="1197"/>
        <v>992</v>
      </c>
    </row>
    <row r="6200">
      <c r="B6200" s="2013">
        <v>6198.0</v>
      </c>
      <c r="C6200" s="2013">
        <f t="shared" ref="C6200:H6200" si="1198">C$5002+C1200</f>
        <v>743</v>
      </c>
      <c r="D6200" s="2013">
        <f t="shared" si="1198"/>
        <v>1487</v>
      </c>
      <c r="E6200" s="2013">
        <f t="shared" si="1198"/>
        <v>992</v>
      </c>
      <c r="F6200" s="2013">
        <f t="shared" si="1198"/>
        <v>992</v>
      </c>
      <c r="G6200" s="2013">
        <f t="shared" si="1198"/>
        <v>992</v>
      </c>
      <c r="H6200" s="2013">
        <f t="shared" si="1198"/>
        <v>992</v>
      </c>
    </row>
    <row r="6201">
      <c r="B6201" s="2013">
        <v>6199.0</v>
      </c>
      <c r="C6201" s="2013">
        <f t="shared" ref="C6201:H6201" si="1199">C$5002+C1201</f>
        <v>744</v>
      </c>
      <c r="D6201" s="2013">
        <f t="shared" si="1199"/>
        <v>1487</v>
      </c>
      <c r="E6201" s="2013">
        <f t="shared" si="1199"/>
        <v>992</v>
      </c>
      <c r="F6201" s="2013">
        <f t="shared" si="1199"/>
        <v>992</v>
      </c>
      <c r="G6201" s="2013">
        <f t="shared" si="1199"/>
        <v>992</v>
      </c>
      <c r="H6201" s="2013">
        <f t="shared" si="1199"/>
        <v>992</v>
      </c>
    </row>
    <row r="6202">
      <c r="B6202" s="2013">
        <v>6200.0</v>
      </c>
      <c r="C6202" s="2013">
        <f t="shared" ref="C6202:H6202" si="1200">C$5002+C1202</f>
        <v>744</v>
      </c>
      <c r="D6202" s="2013">
        <f t="shared" si="1200"/>
        <v>1488</v>
      </c>
      <c r="E6202" s="2013">
        <f t="shared" si="1200"/>
        <v>992</v>
      </c>
      <c r="F6202" s="2013">
        <f t="shared" si="1200"/>
        <v>992</v>
      </c>
      <c r="G6202" s="2013">
        <f t="shared" si="1200"/>
        <v>992</v>
      </c>
      <c r="H6202" s="2013">
        <f t="shared" si="1200"/>
        <v>992</v>
      </c>
    </row>
    <row r="6203">
      <c r="B6203" s="2013">
        <v>6201.0</v>
      </c>
      <c r="C6203" s="2013">
        <f t="shared" ref="C6203:H6203" si="1201">C$5002+C1203</f>
        <v>744</v>
      </c>
      <c r="D6203" s="2013">
        <f t="shared" si="1201"/>
        <v>1489</v>
      </c>
      <c r="E6203" s="2013">
        <f t="shared" si="1201"/>
        <v>992</v>
      </c>
      <c r="F6203" s="2013">
        <f t="shared" si="1201"/>
        <v>992</v>
      </c>
      <c r="G6203" s="2013">
        <f t="shared" si="1201"/>
        <v>992</v>
      </c>
      <c r="H6203" s="2013">
        <f t="shared" si="1201"/>
        <v>992</v>
      </c>
    </row>
    <row r="6204">
      <c r="B6204" s="2013">
        <v>6202.0</v>
      </c>
      <c r="C6204" s="2013">
        <f t="shared" ref="C6204:H6204" si="1202">C$5002+C1204</f>
        <v>745</v>
      </c>
      <c r="D6204" s="2013">
        <f t="shared" si="1202"/>
        <v>1489</v>
      </c>
      <c r="E6204" s="2013">
        <f t="shared" si="1202"/>
        <v>992</v>
      </c>
      <c r="F6204" s="2013">
        <f t="shared" si="1202"/>
        <v>992</v>
      </c>
      <c r="G6204" s="2013">
        <f t="shared" si="1202"/>
        <v>992</v>
      </c>
      <c r="H6204" s="2013">
        <f t="shared" si="1202"/>
        <v>992</v>
      </c>
    </row>
    <row r="6205">
      <c r="B6205" s="2013">
        <v>6203.0</v>
      </c>
      <c r="C6205" s="2013">
        <f t="shared" ref="C6205:H6205" si="1203">C$5002+C1205</f>
        <v>744</v>
      </c>
      <c r="D6205" s="2013">
        <f t="shared" si="1203"/>
        <v>1489</v>
      </c>
      <c r="E6205" s="2013">
        <f t="shared" si="1203"/>
        <v>992</v>
      </c>
      <c r="F6205" s="2013">
        <f t="shared" si="1203"/>
        <v>992</v>
      </c>
      <c r="G6205" s="2013">
        <f t="shared" si="1203"/>
        <v>993</v>
      </c>
      <c r="H6205" s="2013">
        <f t="shared" si="1203"/>
        <v>993</v>
      </c>
    </row>
    <row r="6206">
      <c r="B6206" s="2013">
        <v>6204.0</v>
      </c>
      <c r="C6206" s="2013">
        <f t="shared" ref="C6206:H6206" si="1204">C$5002+C1206</f>
        <v>745</v>
      </c>
      <c r="D6206" s="2013">
        <f t="shared" si="1204"/>
        <v>1489</v>
      </c>
      <c r="E6206" s="2013">
        <f t="shared" si="1204"/>
        <v>992</v>
      </c>
      <c r="F6206" s="2013">
        <f t="shared" si="1204"/>
        <v>992</v>
      </c>
      <c r="G6206" s="2013">
        <f t="shared" si="1204"/>
        <v>993</v>
      </c>
      <c r="H6206" s="2013">
        <f t="shared" si="1204"/>
        <v>993</v>
      </c>
    </row>
    <row r="6207">
      <c r="B6207" s="2013">
        <v>6205.0</v>
      </c>
      <c r="C6207" s="2013">
        <f t="shared" ref="C6207:H6207" si="1205">C$5002+C1207</f>
        <v>744</v>
      </c>
      <c r="D6207" s="2013">
        <f t="shared" si="1205"/>
        <v>1489</v>
      </c>
      <c r="E6207" s="2013">
        <f t="shared" si="1205"/>
        <v>993</v>
      </c>
      <c r="F6207" s="2013">
        <f t="shared" si="1205"/>
        <v>993</v>
      </c>
      <c r="G6207" s="2013">
        <f t="shared" si="1205"/>
        <v>993</v>
      </c>
      <c r="H6207" s="2013">
        <f t="shared" si="1205"/>
        <v>993</v>
      </c>
    </row>
    <row r="6208">
      <c r="B6208" s="2013">
        <v>6206.0</v>
      </c>
      <c r="C6208" s="2013">
        <f t="shared" ref="C6208:H6208" si="1206">C$5002+C1208</f>
        <v>745</v>
      </c>
      <c r="D6208" s="2013">
        <f t="shared" si="1206"/>
        <v>1489</v>
      </c>
      <c r="E6208" s="2013">
        <f t="shared" si="1206"/>
        <v>993</v>
      </c>
      <c r="F6208" s="2013">
        <f t="shared" si="1206"/>
        <v>993</v>
      </c>
      <c r="G6208" s="2013">
        <f t="shared" si="1206"/>
        <v>993</v>
      </c>
      <c r="H6208" s="2013">
        <f t="shared" si="1206"/>
        <v>993</v>
      </c>
    </row>
    <row r="6209">
      <c r="B6209" s="2013">
        <v>6207.0</v>
      </c>
      <c r="C6209" s="2013">
        <f t="shared" ref="C6209:H6209" si="1207">C$5002+C1209</f>
        <v>745</v>
      </c>
      <c r="D6209" s="2013">
        <f t="shared" si="1207"/>
        <v>1490</v>
      </c>
      <c r="E6209" s="2013">
        <f t="shared" si="1207"/>
        <v>993</v>
      </c>
      <c r="F6209" s="2013">
        <f t="shared" si="1207"/>
        <v>993</v>
      </c>
      <c r="G6209" s="2013">
        <f t="shared" si="1207"/>
        <v>993</v>
      </c>
      <c r="H6209" s="2013">
        <f t="shared" si="1207"/>
        <v>993</v>
      </c>
    </row>
    <row r="6210">
      <c r="B6210" s="2013">
        <v>6208.0</v>
      </c>
      <c r="C6210" s="2013">
        <f t="shared" ref="C6210:H6210" si="1208">C$5002+C1210</f>
        <v>745</v>
      </c>
      <c r="D6210" s="2013">
        <f t="shared" si="1208"/>
        <v>1489</v>
      </c>
      <c r="E6210" s="2013">
        <f t="shared" si="1208"/>
        <v>993</v>
      </c>
      <c r="F6210" s="2013">
        <f t="shared" si="1208"/>
        <v>993</v>
      </c>
      <c r="G6210" s="2013">
        <f t="shared" si="1208"/>
        <v>994</v>
      </c>
      <c r="H6210" s="2013">
        <f t="shared" si="1208"/>
        <v>994</v>
      </c>
    </row>
    <row r="6211">
      <c r="B6211" s="2013">
        <v>6209.0</v>
      </c>
      <c r="C6211" s="2013">
        <f t="shared" ref="C6211:H6211" si="1209">C$5002+C1211</f>
        <v>745</v>
      </c>
      <c r="D6211" s="2013">
        <f t="shared" si="1209"/>
        <v>1490</v>
      </c>
      <c r="E6211" s="2013">
        <f t="shared" si="1209"/>
        <v>993</v>
      </c>
      <c r="F6211" s="2013">
        <f t="shared" si="1209"/>
        <v>993</v>
      </c>
      <c r="G6211" s="2013">
        <f t="shared" si="1209"/>
        <v>994</v>
      </c>
      <c r="H6211" s="2013">
        <f t="shared" si="1209"/>
        <v>994</v>
      </c>
    </row>
    <row r="6212">
      <c r="B6212" s="2013">
        <v>6210.0</v>
      </c>
      <c r="C6212" s="2013">
        <f t="shared" ref="C6212:H6212" si="1210">C$5002+C1212</f>
        <v>745</v>
      </c>
      <c r="D6212" s="2013">
        <f t="shared" si="1210"/>
        <v>1491</v>
      </c>
      <c r="E6212" s="2013">
        <f t="shared" si="1210"/>
        <v>993</v>
      </c>
      <c r="F6212" s="2013">
        <f t="shared" si="1210"/>
        <v>993</v>
      </c>
      <c r="G6212" s="2013">
        <f t="shared" si="1210"/>
        <v>994</v>
      </c>
      <c r="H6212" s="2013">
        <f t="shared" si="1210"/>
        <v>994</v>
      </c>
    </row>
    <row r="6213">
      <c r="B6213" s="2013">
        <v>6211.0</v>
      </c>
      <c r="C6213" s="2013">
        <f t="shared" ref="C6213:H6213" si="1211">C$5002+C1213</f>
        <v>745</v>
      </c>
      <c r="D6213" s="2013">
        <f t="shared" si="1211"/>
        <v>1490</v>
      </c>
      <c r="E6213" s="2013">
        <f t="shared" si="1211"/>
        <v>994</v>
      </c>
      <c r="F6213" s="2013">
        <f t="shared" si="1211"/>
        <v>994</v>
      </c>
      <c r="G6213" s="2013">
        <f t="shared" si="1211"/>
        <v>994</v>
      </c>
      <c r="H6213" s="2013">
        <f t="shared" si="1211"/>
        <v>994</v>
      </c>
    </row>
    <row r="6214">
      <c r="B6214" s="2013">
        <v>6212.0</v>
      </c>
      <c r="C6214" s="2013">
        <f t="shared" ref="C6214:H6214" si="1212">C$5002+C1214</f>
        <v>745</v>
      </c>
      <c r="D6214" s="2013">
        <f t="shared" si="1212"/>
        <v>1491</v>
      </c>
      <c r="E6214" s="2013">
        <f t="shared" si="1212"/>
        <v>994</v>
      </c>
      <c r="F6214" s="2013">
        <f t="shared" si="1212"/>
        <v>994</v>
      </c>
      <c r="G6214" s="2013">
        <f t="shared" si="1212"/>
        <v>994</v>
      </c>
      <c r="H6214" s="2013">
        <f t="shared" si="1212"/>
        <v>994</v>
      </c>
    </row>
    <row r="6215">
      <c r="B6215" s="2013">
        <v>6213.0</v>
      </c>
      <c r="C6215" s="2013">
        <f t="shared" ref="C6215:H6215" si="1213">C$5002+C1215</f>
        <v>746</v>
      </c>
      <c r="D6215" s="2013">
        <f t="shared" si="1213"/>
        <v>1491</v>
      </c>
      <c r="E6215" s="2013">
        <f t="shared" si="1213"/>
        <v>994</v>
      </c>
      <c r="F6215" s="2013">
        <f t="shared" si="1213"/>
        <v>994</v>
      </c>
      <c r="G6215" s="2013">
        <f t="shared" si="1213"/>
        <v>994</v>
      </c>
      <c r="H6215" s="2013">
        <f t="shared" si="1213"/>
        <v>994</v>
      </c>
    </row>
    <row r="6216">
      <c r="B6216" s="2013">
        <v>6214.0</v>
      </c>
      <c r="C6216" s="2013">
        <f t="shared" ref="C6216:H6216" si="1214">C$5002+C1216</f>
        <v>746</v>
      </c>
      <c r="D6216" s="2013">
        <f t="shared" si="1214"/>
        <v>1492</v>
      </c>
      <c r="E6216" s="2013">
        <f t="shared" si="1214"/>
        <v>994</v>
      </c>
      <c r="F6216" s="2013">
        <f t="shared" si="1214"/>
        <v>994</v>
      </c>
      <c r="G6216" s="2013">
        <f t="shared" si="1214"/>
        <v>994</v>
      </c>
      <c r="H6216" s="2013">
        <f t="shared" si="1214"/>
        <v>994</v>
      </c>
    </row>
    <row r="6217">
      <c r="B6217" s="2013">
        <v>6215.0</v>
      </c>
      <c r="C6217" s="2013">
        <f t="shared" ref="C6217:H6217" si="1215">C$5002+C1217</f>
        <v>746</v>
      </c>
      <c r="D6217" s="2013">
        <f t="shared" si="1215"/>
        <v>1491</v>
      </c>
      <c r="E6217" s="2013">
        <f t="shared" si="1215"/>
        <v>994</v>
      </c>
      <c r="F6217" s="2013">
        <f t="shared" si="1215"/>
        <v>994</v>
      </c>
      <c r="G6217" s="2013">
        <f t="shared" si="1215"/>
        <v>995</v>
      </c>
      <c r="H6217" s="2013">
        <f t="shared" si="1215"/>
        <v>995</v>
      </c>
    </row>
    <row r="6218">
      <c r="B6218" s="2013">
        <v>6216.0</v>
      </c>
      <c r="C6218" s="2013">
        <f t="shared" ref="C6218:H6218" si="1216">C$5002+C1218</f>
        <v>746</v>
      </c>
      <c r="D6218" s="2013">
        <f t="shared" si="1216"/>
        <v>1492</v>
      </c>
      <c r="E6218" s="2013">
        <f t="shared" si="1216"/>
        <v>994</v>
      </c>
      <c r="F6218" s="2013">
        <f t="shared" si="1216"/>
        <v>994</v>
      </c>
      <c r="G6218" s="2013">
        <f t="shared" si="1216"/>
        <v>995</v>
      </c>
      <c r="H6218" s="2013">
        <f t="shared" si="1216"/>
        <v>995</v>
      </c>
    </row>
    <row r="6219">
      <c r="B6219" s="2013">
        <v>6217.0</v>
      </c>
      <c r="C6219" s="2013">
        <f t="shared" ref="C6219:H6219" si="1217">C$5002+C1219</f>
        <v>746</v>
      </c>
      <c r="D6219" s="2013">
        <f t="shared" si="1217"/>
        <v>1493</v>
      </c>
      <c r="E6219" s="2013">
        <f t="shared" si="1217"/>
        <v>994</v>
      </c>
      <c r="F6219" s="2013">
        <f t="shared" si="1217"/>
        <v>994</v>
      </c>
      <c r="G6219" s="2013">
        <f t="shared" si="1217"/>
        <v>995</v>
      </c>
      <c r="H6219" s="2013">
        <f t="shared" si="1217"/>
        <v>995</v>
      </c>
    </row>
    <row r="6220">
      <c r="B6220" s="2013">
        <v>6218.0</v>
      </c>
      <c r="C6220" s="2013">
        <f t="shared" ref="C6220:H6220" si="1218">C$5002+C1220</f>
        <v>746</v>
      </c>
      <c r="D6220" s="2013">
        <f t="shared" si="1218"/>
        <v>1492</v>
      </c>
      <c r="E6220" s="2013">
        <f t="shared" si="1218"/>
        <v>995</v>
      </c>
      <c r="F6220" s="2013">
        <f t="shared" si="1218"/>
        <v>995</v>
      </c>
      <c r="G6220" s="2013">
        <f t="shared" si="1218"/>
        <v>995</v>
      </c>
      <c r="H6220" s="2013">
        <f t="shared" si="1218"/>
        <v>995</v>
      </c>
    </row>
    <row r="6221">
      <c r="B6221" s="2013">
        <v>6219.0</v>
      </c>
      <c r="C6221" s="2013">
        <f t="shared" ref="C6221:H6221" si="1219">C$5002+C1221</f>
        <v>746</v>
      </c>
      <c r="D6221" s="2013">
        <f t="shared" si="1219"/>
        <v>1493</v>
      </c>
      <c r="E6221" s="2013">
        <f t="shared" si="1219"/>
        <v>995</v>
      </c>
      <c r="F6221" s="2013">
        <f t="shared" si="1219"/>
        <v>995</v>
      </c>
      <c r="G6221" s="2013">
        <f t="shared" si="1219"/>
        <v>995</v>
      </c>
      <c r="H6221" s="2013">
        <f t="shared" si="1219"/>
        <v>995</v>
      </c>
    </row>
    <row r="6222">
      <c r="B6222" s="2013">
        <v>6220.0</v>
      </c>
      <c r="C6222" s="2013">
        <f t="shared" ref="C6222:H6222" si="1220">C$5002+C1222</f>
        <v>747</v>
      </c>
      <c r="D6222" s="2013">
        <f t="shared" si="1220"/>
        <v>1493</v>
      </c>
      <c r="E6222" s="2013">
        <f t="shared" si="1220"/>
        <v>995</v>
      </c>
      <c r="F6222" s="2013">
        <f t="shared" si="1220"/>
        <v>995</v>
      </c>
      <c r="G6222" s="2013">
        <f t="shared" si="1220"/>
        <v>995</v>
      </c>
      <c r="H6222" s="2013">
        <f t="shared" si="1220"/>
        <v>995</v>
      </c>
    </row>
    <row r="6223">
      <c r="B6223" s="2013">
        <v>6221.0</v>
      </c>
      <c r="C6223" s="2013">
        <f t="shared" ref="C6223:H6223" si="1221">C$5002+C1223</f>
        <v>746</v>
      </c>
      <c r="D6223" s="2013">
        <f t="shared" si="1221"/>
        <v>1493</v>
      </c>
      <c r="E6223" s="2013">
        <f t="shared" si="1221"/>
        <v>995</v>
      </c>
      <c r="F6223" s="2013">
        <f t="shared" si="1221"/>
        <v>995</v>
      </c>
      <c r="G6223" s="2013">
        <f t="shared" si="1221"/>
        <v>996</v>
      </c>
      <c r="H6223" s="2013">
        <f t="shared" si="1221"/>
        <v>996</v>
      </c>
    </row>
    <row r="6224">
      <c r="B6224" s="2013">
        <v>6222.0</v>
      </c>
      <c r="C6224" s="2013">
        <f t="shared" ref="C6224:H6224" si="1222">C$5002+C1224</f>
        <v>747</v>
      </c>
      <c r="D6224" s="2013">
        <f t="shared" si="1222"/>
        <v>1493</v>
      </c>
      <c r="E6224" s="2013">
        <f t="shared" si="1222"/>
        <v>995</v>
      </c>
      <c r="F6224" s="2013">
        <f t="shared" si="1222"/>
        <v>995</v>
      </c>
      <c r="G6224" s="2013">
        <f t="shared" si="1222"/>
        <v>996</v>
      </c>
      <c r="H6224" s="2013">
        <f t="shared" si="1222"/>
        <v>996</v>
      </c>
    </row>
    <row r="6225">
      <c r="B6225" s="2013">
        <v>6223.0</v>
      </c>
      <c r="C6225" s="2013">
        <f t="shared" ref="C6225:H6225" si="1223">C$5002+C1225</f>
        <v>746</v>
      </c>
      <c r="D6225" s="2013">
        <f t="shared" si="1223"/>
        <v>1493</v>
      </c>
      <c r="E6225" s="2013">
        <f t="shared" si="1223"/>
        <v>996</v>
      </c>
      <c r="F6225" s="2013">
        <f t="shared" si="1223"/>
        <v>996</v>
      </c>
      <c r="G6225" s="2013">
        <f t="shared" si="1223"/>
        <v>996</v>
      </c>
      <c r="H6225" s="2013">
        <f t="shared" si="1223"/>
        <v>996</v>
      </c>
    </row>
    <row r="6226">
      <c r="B6226" s="2013">
        <v>6224.0</v>
      </c>
      <c r="C6226" s="2013">
        <f t="shared" ref="C6226:H6226" si="1224">C$5002+C1226</f>
        <v>747</v>
      </c>
      <c r="D6226" s="2013">
        <f t="shared" si="1224"/>
        <v>1493</v>
      </c>
      <c r="E6226" s="2013">
        <f t="shared" si="1224"/>
        <v>996</v>
      </c>
      <c r="F6226" s="2013">
        <f t="shared" si="1224"/>
        <v>996</v>
      </c>
      <c r="G6226" s="2013">
        <f t="shared" si="1224"/>
        <v>996</v>
      </c>
      <c r="H6226" s="2013">
        <f t="shared" si="1224"/>
        <v>996</v>
      </c>
    </row>
    <row r="6227">
      <c r="B6227" s="2013">
        <v>6225.0</v>
      </c>
      <c r="C6227" s="2013">
        <f t="shared" ref="C6227:H6227" si="1225">C$5002+C1227</f>
        <v>747</v>
      </c>
      <c r="D6227" s="2013">
        <f t="shared" si="1225"/>
        <v>1494</v>
      </c>
      <c r="E6227" s="2013">
        <f t="shared" si="1225"/>
        <v>996</v>
      </c>
      <c r="F6227" s="2013">
        <f t="shared" si="1225"/>
        <v>996</v>
      </c>
      <c r="G6227" s="2013">
        <f t="shared" si="1225"/>
        <v>996</v>
      </c>
      <c r="H6227" s="2013">
        <f t="shared" si="1225"/>
        <v>996</v>
      </c>
    </row>
    <row r="6228">
      <c r="B6228" s="2013">
        <v>6226.0</v>
      </c>
      <c r="C6228" s="2013">
        <f t="shared" ref="C6228:H6228" si="1226">C$5002+C1228</f>
        <v>747</v>
      </c>
      <c r="D6228" s="2013">
        <f t="shared" si="1226"/>
        <v>1495</v>
      </c>
      <c r="E6228" s="2013">
        <f t="shared" si="1226"/>
        <v>996</v>
      </c>
      <c r="F6228" s="2013">
        <f t="shared" si="1226"/>
        <v>996</v>
      </c>
      <c r="G6228" s="2013">
        <f t="shared" si="1226"/>
        <v>996</v>
      </c>
      <c r="H6228" s="2013">
        <f t="shared" si="1226"/>
        <v>996</v>
      </c>
    </row>
    <row r="6229">
      <c r="B6229" s="2013">
        <v>6227.0</v>
      </c>
      <c r="C6229" s="2013">
        <f t="shared" ref="C6229:H6229" si="1227">C$5002+C1229</f>
        <v>748</v>
      </c>
      <c r="D6229" s="2013">
        <f t="shared" si="1227"/>
        <v>1495</v>
      </c>
      <c r="E6229" s="2013">
        <f t="shared" si="1227"/>
        <v>996</v>
      </c>
      <c r="F6229" s="2013">
        <f t="shared" si="1227"/>
        <v>996</v>
      </c>
      <c r="G6229" s="2013">
        <f t="shared" si="1227"/>
        <v>996</v>
      </c>
      <c r="H6229" s="2013">
        <f t="shared" si="1227"/>
        <v>996</v>
      </c>
    </row>
    <row r="6230">
      <c r="B6230" s="2013">
        <v>6228.0</v>
      </c>
      <c r="C6230" s="2013">
        <f t="shared" ref="C6230:H6230" si="1228">C$5002+C1230</f>
        <v>747</v>
      </c>
      <c r="D6230" s="2013">
        <f t="shared" si="1228"/>
        <v>1495</v>
      </c>
      <c r="E6230" s="2013">
        <f t="shared" si="1228"/>
        <v>996</v>
      </c>
      <c r="F6230" s="2013">
        <f t="shared" si="1228"/>
        <v>996</v>
      </c>
      <c r="G6230" s="2013">
        <f t="shared" si="1228"/>
        <v>997</v>
      </c>
      <c r="H6230" s="2013">
        <f t="shared" si="1228"/>
        <v>997</v>
      </c>
    </row>
    <row r="6231">
      <c r="B6231" s="2013">
        <v>6229.0</v>
      </c>
      <c r="C6231" s="2013">
        <f t="shared" ref="C6231:H6231" si="1229">C$5002+C1231</f>
        <v>748</v>
      </c>
      <c r="D6231" s="2013">
        <f t="shared" si="1229"/>
        <v>1495</v>
      </c>
      <c r="E6231" s="2013">
        <f t="shared" si="1229"/>
        <v>996</v>
      </c>
      <c r="F6231" s="2013">
        <f t="shared" si="1229"/>
        <v>996</v>
      </c>
      <c r="G6231" s="2013">
        <f t="shared" si="1229"/>
        <v>997</v>
      </c>
      <c r="H6231" s="2013">
        <f t="shared" si="1229"/>
        <v>997</v>
      </c>
    </row>
    <row r="6232">
      <c r="B6232" s="2013">
        <v>6230.0</v>
      </c>
      <c r="C6232" s="2013">
        <f t="shared" ref="C6232:H6232" si="1230">C$5002+C1232</f>
        <v>747</v>
      </c>
      <c r="D6232" s="2013">
        <f t="shared" si="1230"/>
        <v>1495</v>
      </c>
      <c r="E6232" s="2013">
        <f t="shared" si="1230"/>
        <v>997</v>
      </c>
      <c r="F6232" s="2013">
        <f t="shared" si="1230"/>
        <v>997</v>
      </c>
      <c r="G6232" s="2013">
        <f t="shared" si="1230"/>
        <v>997</v>
      </c>
      <c r="H6232" s="2013">
        <f t="shared" si="1230"/>
        <v>997</v>
      </c>
    </row>
    <row r="6233">
      <c r="B6233" s="2013">
        <v>6231.0</v>
      </c>
      <c r="C6233" s="2013">
        <f t="shared" ref="C6233:H6233" si="1231">C$5002+C1233</f>
        <v>748</v>
      </c>
      <c r="D6233" s="2013">
        <f t="shared" si="1231"/>
        <v>1495</v>
      </c>
      <c r="E6233" s="2013">
        <f t="shared" si="1231"/>
        <v>997</v>
      </c>
      <c r="F6233" s="2013">
        <f t="shared" si="1231"/>
        <v>997</v>
      </c>
      <c r="G6233" s="2013">
        <f t="shared" si="1231"/>
        <v>997</v>
      </c>
      <c r="H6233" s="2013">
        <f t="shared" si="1231"/>
        <v>997</v>
      </c>
    </row>
    <row r="6234">
      <c r="B6234" s="2013">
        <v>6232.0</v>
      </c>
      <c r="C6234" s="2013">
        <f t="shared" ref="C6234:H6234" si="1232">C$5002+C1234</f>
        <v>748</v>
      </c>
      <c r="D6234" s="2013">
        <f t="shared" si="1232"/>
        <v>1496</v>
      </c>
      <c r="E6234" s="2013">
        <f t="shared" si="1232"/>
        <v>997</v>
      </c>
      <c r="F6234" s="2013">
        <f t="shared" si="1232"/>
        <v>997</v>
      </c>
      <c r="G6234" s="2013">
        <f t="shared" si="1232"/>
        <v>997</v>
      </c>
      <c r="H6234" s="2013">
        <f t="shared" si="1232"/>
        <v>997</v>
      </c>
    </row>
    <row r="6235">
      <c r="B6235" s="2013">
        <v>6233.0</v>
      </c>
      <c r="C6235" s="2013">
        <f t="shared" ref="C6235:H6235" si="1233">C$5002+C1235</f>
        <v>748</v>
      </c>
      <c r="D6235" s="2013">
        <f t="shared" si="1233"/>
        <v>1495</v>
      </c>
      <c r="E6235" s="2013">
        <f t="shared" si="1233"/>
        <v>997</v>
      </c>
      <c r="F6235" s="2013">
        <f t="shared" si="1233"/>
        <v>997</v>
      </c>
      <c r="G6235" s="2013">
        <f t="shared" si="1233"/>
        <v>998</v>
      </c>
      <c r="H6235" s="2013">
        <f t="shared" si="1233"/>
        <v>998</v>
      </c>
    </row>
    <row r="6236">
      <c r="B6236" s="2013">
        <v>6234.0</v>
      </c>
      <c r="C6236" s="2013">
        <f t="shared" ref="C6236:H6236" si="1234">C$5002+C1236</f>
        <v>748</v>
      </c>
      <c r="D6236" s="2013">
        <f t="shared" si="1234"/>
        <v>1496</v>
      </c>
      <c r="E6236" s="2013">
        <f t="shared" si="1234"/>
        <v>997</v>
      </c>
      <c r="F6236" s="2013">
        <f t="shared" si="1234"/>
        <v>997</v>
      </c>
      <c r="G6236" s="2013">
        <f t="shared" si="1234"/>
        <v>998</v>
      </c>
      <c r="H6236" s="2013">
        <f t="shared" si="1234"/>
        <v>998</v>
      </c>
    </row>
    <row r="6237">
      <c r="B6237" s="2013">
        <v>6235.0</v>
      </c>
      <c r="C6237" s="2013">
        <f t="shared" ref="C6237:H6237" si="1235">C$5002+C1237</f>
        <v>748</v>
      </c>
      <c r="D6237" s="2013">
        <f t="shared" si="1235"/>
        <v>1497</v>
      </c>
      <c r="E6237" s="2013">
        <f t="shared" si="1235"/>
        <v>997</v>
      </c>
      <c r="F6237" s="2013">
        <f t="shared" si="1235"/>
        <v>997</v>
      </c>
      <c r="G6237" s="2013">
        <f t="shared" si="1235"/>
        <v>998</v>
      </c>
      <c r="H6237" s="2013">
        <f t="shared" si="1235"/>
        <v>998</v>
      </c>
    </row>
    <row r="6238">
      <c r="B6238" s="2013">
        <v>6236.0</v>
      </c>
      <c r="C6238" s="2013">
        <f t="shared" ref="C6238:H6238" si="1236">C$5002+C1238</f>
        <v>748</v>
      </c>
      <c r="D6238" s="2013">
        <f t="shared" si="1236"/>
        <v>1496</v>
      </c>
      <c r="E6238" s="2013">
        <f t="shared" si="1236"/>
        <v>998</v>
      </c>
      <c r="F6238" s="2013">
        <f t="shared" si="1236"/>
        <v>998</v>
      </c>
      <c r="G6238" s="2013">
        <f t="shared" si="1236"/>
        <v>998</v>
      </c>
      <c r="H6238" s="2013">
        <f t="shared" si="1236"/>
        <v>998</v>
      </c>
    </row>
    <row r="6239">
      <c r="B6239" s="2013">
        <v>6237.0</v>
      </c>
      <c r="C6239" s="2013">
        <f t="shared" ref="C6239:H6239" si="1237">C$5002+C1239</f>
        <v>748</v>
      </c>
      <c r="D6239" s="2013">
        <f t="shared" si="1237"/>
        <v>1497</v>
      </c>
      <c r="E6239" s="2013">
        <f t="shared" si="1237"/>
        <v>998</v>
      </c>
      <c r="F6239" s="2013">
        <f t="shared" si="1237"/>
        <v>998</v>
      </c>
      <c r="G6239" s="2013">
        <f t="shared" si="1237"/>
        <v>998</v>
      </c>
      <c r="H6239" s="2013">
        <f t="shared" si="1237"/>
        <v>998</v>
      </c>
    </row>
    <row r="6240">
      <c r="B6240" s="2013">
        <v>6238.0</v>
      </c>
      <c r="C6240" s="2013">
        <f t="shared" ref="C6240:H6240" si="1238">C$5002+C1240</f>
        <v>749</v>
      </c>
      <c r="D6240" s="2013">
        <f t="shared" si="1238"/>
        <v>1497</v>
      </c>
      <c r="E6240" s="2013">
        <f t="shared" si="1238"/>
        <v>998</v>
      </c>
      <c r="F6240" s="2013">
        <f t="shared" si="1238"/>
        <v>998</v>
      </c>
      <c r="G6240" s="2013">
        <f t="shared" si="1238"/>
        <v>998</v>
      </c>
      <c r="H6240" s="2013">
        <f t="shared" si="1238"/>
        <v>998</v>
      </c>
    </row>
    <row r="6241">
      <c r="B6241" s="2013">
        <v>6239.0</v>
      </c>
      <c r="C6241" s="2013">
        <f t="shared" ref="C6241:H6241" si="1239">C$5002+C1241</f>
        <v>749</v>
      </c>
      <c r="D6241" s="2013">
        <f t="shared" si="1239"/>
        <v>1498</v>
      </c>
      <c r="E6241" s="2013">
        <f t="shared" si="1239"/>
        <v>998</v>
      </c>
      <c r="F6241" s="2013">
        <f t="shared" si="1239"/>
        <v>998</v>
      </c>
      <c r="G6241" s="2013">
        <f t="shared" si="1239"/>
        <v>998</v>
      </c>
      <c r="H6241" s="2013">
        <f t="shared" si="1239"/>
        <v>998</v>
      </c>
    </row>
    <row r="6242">
      <c r="B6242" s="2013">
        <v>6240.0</v>
      </c>
      <c r="C6242" s="2013">
        <f t="shared" ref="C6242:H6242" si="1240">C$5002+C1242</f>
        <v>749</v>
      </c>
      <c r="D6242" s="2013">
        <f t="shared" si="1240"/>
        <v>1497</v>
      </c>
      <c r="E6242" s="2013">
        <f t="shared" si="1240"/>
        <v>998</v>
      </c>
      <c r="F6242" s="2013">
        <f t="shared" si="1240"/>
        <v>998</v>
      </c>
      <c r="G6242" s="2013">
        <f t="shared" si="1240"/>
        <v>999</v>
      </c>
      <c r="H6242" s="2013">
        <f t="shared" si="1240"/>
        <v>999</v>
      </c>
    </row>
    <row r="6243">
      <c r="B6243" s="2013">
        <v>6241.0</v>
      </c>
      <c r="C6243" s="2013">
        <f t="shared" ref="C6243:H6243" si="1241">C$5002+C1243</f>
        <v>749</v>
      </c>
      <c r="D6243" s="2013">
        <f t="shared" si="1241"/>
        <v>1498</v>
      </c>
      <c r="E6243" s="2013">
        <f t="shared" si="1241"/>
        <v>998</v>
      </c>
      <c r="F6243" s="2013">
        <f t="shared" si="1241"/>
        <v>998</v>
      </c>
      <c r="G6243" s="2013">
        <f t="shared" si="1241"/>
        <v>999</v>
      </c>
      <c r="H6243" s="2013">
        <f t="shared" si="1241"/>
        <v>999</v>
      </c>
    </row>
    <row r="6244">
      <c r="B6244" s="2013">
        <v>6242.0</v>
      </c>
      <c r="C6244" s="2013">
        <f t="shared" ref="C6244:H6244" si="1242">C$5002+C1244</f>
        <v>749</v>
      </c>
      <c r="D6244" s="2013">
        <f t="shared" si="1242"/>
        <v>1499</v>
      </c>
      <c r="E6244" s="2013">
        <f t="shared" si="1242"/>
        <v>998</v>
      </c>
      <c r="F6244" s="2013">
        <f t="shared" si="1242"/>
        <v>998</v>
      </c>
      <c r="G6244" s="2013">
        <f t="shared" si="1242"/>
        <v>999</v>
      </c>
      <c r="H6244" s="2013">
        <f t="shared" si="1242"/>
        <v>999</v>
      </c>
    </row>
    <row r="6245">
      <c r="B6245" s="2013">
        <v>6243.0</v>
      </c>
      <c r="C6245" s="2013">
        <f t="shared" ref="C6245:H6245" si="1243">C$5002+C1245</f>
        <v>749</v>
      </c>
      <c r="D6245" s="2013">
        <f t="shared" si="1243"/>
        <v>1498</v>
      </c>
      <c r="E6245" s="2013">
        <f t="shared" si="1243"/>
        <v>999</v>
      </c>
      <c r="F6245" s="2013">
        <f t="shared" si="1243"/>
        <v>999</v>
      </c>
      <c r="G6245" s="2013">
        <f t="shared" si="1243"/>
        <v>999</v>
      </c>
      <c r="H6245" s="2013">
        <f t="shared" si="1243"/>
        <v>999</v>
      </c>
    </row>
    <row r="6246">
      <c r="B6246" s="2013">
        <v>6244.0</v>
      </c>
      <c r="C6246" s="2013">
        <f t="shared" ref="C6246:H6246" si="1244">C$5002+C1246</f>
        <v>749</v>
      </c>
      <c r="D6246" s="2013">
        <f t="shared" si="1244"/>
        <v>1499</v>
      </c>
      <c r="E6246" s="2013">
        <f t="shared" si="1244"/>
        <v>999</v>
      </c>
      <c r="F6246" s="2013">
        <f t="shared" si="1244"/>
        <v>999</v>
      </c>
      <c r="G6246" s="2013">
        <f t="shared" si="1244"/>
        <v>999</v>
      </c>
      <c r="H6246" s="2013">
        <f t="shared" si="1244"/>
        <v>999</v>
      </c>
    </row>
    <row r="6247">
      <c r="B6247" s="2013">
        <v>6245.0</v>
      </c>
      <c r="C6247" s="2013">
        <f t="shared" ref="C6247:H6247" si="1245">C$5002+C1247</f>
        <v>750</v>
      </c>
      <c r="D6247" s="2013">
        <f t="shared" si="1245"/>
        <v>1499</v>
      </c>
      <c r="E6247" s="2013">
        <f t="shared" si="1245"/>
        <v>999</v>
      </c>
      <c r="F6247" s="2013">
        <f t="shared" si="1245"/>
        <v>999</v>
      </c>
      <c r="G6247" s="2013">
        <f t="shared" si="1245"/>
        <v>999</v>
      </c>
      <c r="H6247" s="2013">
        <f t="shared" si="1245"/>
        <v>999</v>
      </c>
    </row>
    <row r="6248">
      <c r="B6248" s="2013">
        <v>6246.0</v>
      </c>
      <c r="C6248" s="2013">
        <f t="shared" ref="C6248:H6248" si="1246">C$5002+C1248</f>
        <v>749</v>
      </c>
      <c r="D6248" s="2013">
        <f t="shared" si="1246"/>
        <v>1499</v>
      </c>
      <c r="E6248" s="2013">
        <f t="shared" si="1246"/>
        <v>999</v>
      </c>
      <c r="F6248" s="2013">
        <f t="shared" si="1246"/>
        <v>999</v>
      </c>
      <c r="G6248" s="2013">
        <f t="shared" si="1246"/>
        <v>1000</v>
      </c>
      <c r="H6248" s="2013">
        <f t="shared" si="1246"/>
        <v>1000</v>
      </c>
    </row>
    <row r="6249">
      <c r="B6249" s="2013">
        <v>6247.0</v>
      </c>
      <c r="C6249" s="2013">
        <f t="shared" ref="C6249:H6249" si="1247">C$5002+C1249</f>
        <v>750</v>
      </c>
      <c r="D6249" s="2013">
        <f t="shared" si="1247"/>
        <v>1499</v>
      </c>
      <c r="E6249" s="2013">
        <f t="shared" si="1247"/>
        <v>999</v>
      </c>
      <c r="F6249" s="2013">
        <f t="shared" si="1247"/>
        <v>999</v>
      </c>
      <c r="G6249" s="2013">
        <f t="shared" si="1247"/>
        <v>1000</v>
      </c>
      <c r="H6249" s="2013">
        <f t="shared" si="1247"/>
        <v>1000</v>
      </c>
    </row>
    <row r="6250">
      <c r="B6250" s="2013">
        <v>6248.0</v>
      </c>
      <c r="C6250" s="2013">
        <f t="shared" ref="C6250:H6250" si="1248">C$5002+C1250</f>
        <v>749</v>
      </c>
      <c r="D6250" s="2013">
        <f t="shared" si="1248"/>
        <v>1499</v>
      </c>
      <c r="E6250" s="2013">
        <f t="shared" si="1248"/>
        <v>1000</v>
      </c>
      <c r="F6250" s="2013">
        <f t="shared" si="1248"/>
        <v>1000</v>
      </c>
      <c r="G6250" s="2013">
        <f t="shared" si="1248"/>
        <v>1000</v>
      </c>
      <c r="H6250" s="2013">
        <f t="shared" si="1248"/>
        <v>1000</v>
      </c>
    </row>
    <row r="6251">
      <c r="B6251" s="2013">
        <v>6249.0</v>
      </c>
      <c r="C6251" s="2013">
        <f t="shared" ref="C6251:H6251" si="1249">C$5002+C1251</f>
        <v>750</v>
      </c>
      <c r="D6251" s="2013">
        <f t="shared" si="1249"/>
        <v>1499</v>
      </c>
      <c r="E6251" s="2013">
        <f t="shared" si="1249"/>
        <v>1000</v>
      </c>
      <c r="F6251" s="2013">
        <f t="shared" si="1249"/>
        <v>1000</v>
      </c>
      <c r="G6251" s="2013">
        <f t="shared" si="1249"/>
        <v>1000</v>
      </c>
      <c r="H6251" s="2013">
        <f t="shared" si="1249"/>
        <v>1000</v>
      </c>
    </row>
    <row r="6252">
      <c r="B6252" s="2013">
        <v>6250.0</v>
      </c>
      <c r="C6252" s="2013">
        <f t="shared" ref="C6252:H6252" si="1250">C$5002+C1252</f>
        <v>750</v>
      </c>
      <c r="D6252" s="2013">
        <f t="shared" si="1250"/>
        <v>1500</v>
      </c>
      <c r="E6252" s="2013">
        <f t="shared" si="1250"/>
        <v>1000</v>
      </c>
      <c r="F6252" s="2013">
        <f t="shared" si="1250"/>
        <v>1000</v>
      </c>
      <c r="G6252" s="2013">
        <f t="shared" si="1250"/>
        <v>1000</v>
      </c>
      <c r="H6252" s="2013">
        <f t="shared" si="1250"/>
        <v>1000</v>
      </c>
    </row>
    <row r="6253">
      <c r="B6253" s="2013">
        <v>6251.0</v>
      </c>
      <c r="C6253" s="2013">
        <f t="shared" ref="C6253:H6253" si="1251">C$5002+C1253</f>
        <v>750</v>
      </c>
      <c r="D6253" s="2013">
        <f t="shared" si="1251"/>
        <v>1501</v>
      </c>
      <c r="E6253" s="2013">
        <f t="shared" si="1251"/>
        <v>1000</v>
      </c>
      <c r="F6253" s="2013">
        <f t="shared" si="1251"/>
        <v>1000</v>
      </c>
      <c r="G6253" s="2013">
        <f t="shared" si="1251"/>
        <v>1000</v>
      </c>
      <c r="H6253" s="2013">
        <f t="shared" si="1251"/>
        <v>1000</v>
      </c>
    </row>
    <row r="6254">
      <c r="B6254" s="2013">
        <v>6252.0</v>
      </c>
      <c r="C6254" s="2013">
        <f t="shared" ref="C6254:H6254" si="1252">C$5002+C1254</f>
        <v>751</v>
      </c>
      <c r="D6254" s="2013">
        <f t="shared" si="1252"/>
        <v>1501</v>
      </c>
      <c r="E6254" s="2013">
        <f t="shared" si="1252"/>
        <v>1000</v>
      </c>
      <c r="F6254" s="2013">
        <f t="shared" si="1252"/>
        <v>1000</v>
      </c>
      <c r="G6254" s="2013">
        <f t="shared" si="1252"/>
        <v>1000</v>
      </c>
      <c r="H6254" s="2013">
        <f t="shared" si="1252"/>
        <v>1000</v>
      </c>
    </row>
    <row r="6255">
      <c r="B6255" s="2013">
        <v>6253.0</v>
      </c>
      <c r="C6255" s="2013">
        <f t="shared" ref="C6255:H6255" si="1253">C$5002+C1255</f>
        <v>750</v>
      </c>
      <c r="D6255" s="2013">
        <f t="shared" si="1253"/>
        <v>1501</v>
      </c>
      <c r="E6255" s="2013">
        <f t="shared" si="1253"/>
        <v>1000</v>
      </c>
      <c r="F6255" s="2013">
        <f t="shared" si="1253"/>
        <v>1000</v>
      </c>
      <c r="G6255" s="2013">
        <f t="shared" si="1253"/>
        <v>1001</v>
      </c>
      <c r="H6255" s="2013">
        <f t="shared" si="1253"/>
        <v>1001</v>
      </c>
    </row>
    <row r="6256">
      <c r="B6256" s="2013">
        <v>6254.0</v>
      </c>
      <c r="C6256" s="2013">
        <f t="shared" ref="C6256:H6256" si="1254">C$5002+C1256</f>
        <v>751</v>
      </c>
      <c r="D6256" s="2013">
        <f t="shared" si="1254"/>
        <v>1501</v>
      </c>
      <c r="E6256" s="2013">
        <f t="shared" si="1254"/>
        <v>1000</v>
      </c>
      <c r="F6256" s="2013">
        <f t="shared" si="1254"/>
        <v>1000</v>
      </c>
      <c r="G6256" s="2013">
        <f t="shared" si="1254"/>
        <v>1001</v>
      </c>
      <c r="H6256" s="2013">
        <f t="shared" si="1254"/>
        <v>1001</v>
      </c>
    </row>
    <row r="6257">
      <c r="B6257" s="2013">
        <v>6255.0</v>
      </c>
      <c r="C6257" s="2013">
        <f t="shared" ref="C6257:H6257" si="1255">C$5002+C1257</f>
        <v>750</v>
      </c>
      <c r="D6257" s="2013">
        <f t="shared" si="1255"/>
        <v>1501</v>
      </c>
      <c r="E6257" s="2013">
        <f t="shared" si="1255"/>
        <v>1001</v>
      </c>
      <c r="F6257" s="2013">
        <f t="shared" si="1255"/>
        <v>1001</v>
      </c>
      <c r="G6257" s="2013">
        <f t="shared" si="1255"/>
        <v>1001</v>
      </c>
      <c r="H6257" s="2013">
        <f t="shared" si="1255"/>
        <v>1001</v>
      </c>
    </row>
    <row r="6258">
      <c r="B6258" s="2013">
        <v>6256.0</v>
      </c>
      <c r="C6258" s="2013">
        <f t="shared" ref="C6258:H6258" si="1256">C$5002+C1258</f>
        <v>751</v>
      </c>
      <c r="D6258" s="2013">
        <f t="shared" si="1256"/>
        <v>1501</v>
      </c>
      <c r="E6258" s="2013">
        <f t="shared" si="1256"/>
        <v>1001</v>
      </c>
      <c r="F6258" s="2013">
        <f t="shared" si="1256"/>
        <v>1001</v>
      </c>
      <c r="G6258" s="2013">
        <f t="shared" si="1256"/>
        <v>1001</v>
      </c>
      <c r="H6258" s="2013">
        <f t="shared" si="1256"/>
        <v>1001</v>
      </c>
    </row>
    <row r="6259">
      <c r="B6259" s="2013">
        <v>6257.0</v>
      </c>
      <c r="C6259" s="2013">
        <f t="shared" ref="C6259:H6259" si="1257">C$5002+C1259</f>
        <v>751</v>
      </c>
      <c r="D6259" s="2013">
        <f t="shared" si="1257"/>
        <v>1502</v>
      </c>
      <c r="E6259" s="2013">
        <f t="shared" si="1257"/>
        <v>1001</v>
      </c>
      <c r="F6259" s="2013">
        <f t="shared" si="1257"/>
        <v>1001</v>
      </c>
      <c r="G6259" s="2013">
        <f t="shared" si="1257"/>
        <v>1001</v>
      </c>
      <c r="H6259" s="2013">
        <f t="shared" si="1257"/>
        <v>1001</v>
      </c>
    </row>
    <row r="6260">
      <c r="B6260" s="2013">
        <v>6258.0</v>
      </c>
      <c r="C6260" s="2013">
        <f t="shared" ref="C6260:H6260" si="1258">C$5002+C1260</f>
        <v>751</v>
      </c>
      <c r="D6260" s="2013">
        <f t="shared" si="1258"/>
        <v>1501</v>
      </c>
      <c r="E6260" s="2013">
        <f t="shared" si="1258"/>
        <v>1001</v>
      </c>
      <c r="F6260" s="2013">
        <f t="shared" si="1258"/>
        <v>1001</v>
      </c>
      <c r="G6260" s="2013">
        <f t="shared" si="1258"/>
        <v>1002</v>
      </c>
      <c r="H6260" s="2013">
        <f t="shared" si="1258"/>
        <v>1002</v>
      </c>
    </row>
    <row r="6261">
      <c r="B6261" s="2013">
        <v>6259.0</v>
      </c>
      <c r="C6261" s="2013">
        <f t="shared" ref="C6261:H6261" si="1259">C$5002+C1261</f>
        <v>751</v>
      </c>
      <c r="D6261" s="2013">
        <f t="shared" si="1259"/>
        <v>1502</v>
      </c>
      <c r="E6261" s="2013">
        <f t="shared" si="1259"/>
        <v>1001</v>
      </c>
      <c r="F6261" s="2013">
        <f t="shared" si="1259"/>
        <v>1001</v>
      </c>
      <c r="G6261" s="2013">
        <f t="shared" si="1259"/>
        <v>1002</v>
      </c>
      <c r="H6261" s="2013">
        <f t="shared" si="1259"/>
        <v>1002</v>
      </c>
    </row>
    <row r="6262">
      <c r="B6262" s="2013">
        <v>6260.0</v>
      </c>
      <c r="C6262" s="2013">
        <f t="shared" ref="C6262:H6262" si="1260">C$5002+C1262</f>
        <v>751</v>
      </c>
      <c r="D6262" s="2013">
        <f t="shared" si="1260"/>
        <v>1503</v>
      </c>
      <c r="E6262" s="2013">
        <f t="shared" si="1260"/>
        <v>1001</v>
      </c>
      <c r="F6262" s="2013">
        <f t="shared" si="1260"/>
        <v>1001</v>
      </c>
      <c r="G6262" s="2013">
        <f t="shared" si="1260"/>
        <v>1002</v>
      </c>
      <c r="H6262" s="2013">
        <f t="shared" si="1260"/>
        <v>1002</v>
      </c>
    </row>
    <row r="6263">
      <c r="B6263" s="2013">
        <v>6261.0</v>
      </c>
      <c r="C6263" s="2013">
        <f t="shared" ref="C6263:H6263" si="1261">C$5002+C1263</f>
        <v>751</v>
      </c>
      <c r="D6263" s="2013">
        <f t="shared" si="1261"/>
        <v>1502</v>
      </c>
      <c r="E6263" s="2013">
        <f t="shared" si="1261"/>
        <v>1002</v>
      </c>
      <c r="F6263" s="2013">
        <f t="shared" si="1261"/>
        <v>1002</v>
      </c>
      <c r="G6263" s="2013">
        <f t="shared" si="1261"/>
        <v>1002</v>
      </c>
      <c r="H6263" s="2013">
        <f t="shared" si="1261"/>
        <v>1002</v>
      </c>
    </row>
    <row r="6264">
      <c r="B6264" s="2013">
        <v>6262.0</v>
      </c>
      <c r="C6264" s="2013">
        <f t="shared" ref="C6264:H6264" si="1262">C$5002+C1264</f>
        <v>751</v>
      </c>
      <c r="D6264" s="2013">
        <f t="shared" si="1262"/>
        <v>1503</v>
      </c>
      <c r="E6264" s="2013">
        <f t="shared" si="1262"/>
        <v>1002</v>
      </c>
      <c r="F6264" s="2013">
        <f t="shared" si="1262"/>
        <v>1002</v>
      </c>
      <c r="G6264" s="2013">
        <f t="shared" si="1262"/>
        <v>1002</v>
      </c>
      <c r="H6264" s="2013">
        <f t="shared" si="1262"/>
        <v>1002</v>
      </c>
    </row>
    <row r="6265">
      <c r="B6265" s="2013">
        <v>6263.0</v>
      </c>
      <c r="C6265" s="2013">
        <f t="shared" ref="C6265:H6265" si="1263">C$5002+C1265</f>
        <v>752</v>
      </c>
      <c r="D6265" s="2013">
        <f t="shared" si="1263"/>
        <v>1503</v>
      </c>
      <c r="E6265" s="2013">
        <f t="shared" si="1263"/>
        <v>1002</v>
      </c>
      <c r="F6265" s="2013">
        <f t="shared" si="1263"/>
        <v>1002</v>
      </c>
      <c r="G6265" s="2013">
        <f t="shared" si="1263"/>
        <v>1002</v>
      </c>
      <c r="H6265" s="2013">
        <f t="shared" si="1263"/>
        <v>1002</v>
      </c>
    </row>
    <row r="6266">
      <c r="B6266" s="2013">
        <v>6264.0</v>
      </c>
      <c r="C6266" s="2013">
        <f t="shared" ref="C6266:H6266" si="1264">C$5002+C1266</f>
        <v>752</v>
      </c>
      <c r="D6266" s="2013">
        <f t="shared" si="1264"/>
        <v>1504</v>
      </c>
      <c r="E6266" s="2013">
        <f t="shared" si="1264"/>
        <v>1002</v>
      </c>
      <c r="F6266" s="2013">
        <f t="shared" si="1264"/>
        <v>1002</v>
      </c>
      <c r="G6266" s="2013">
        <f t="shared" si="1264"/>
        <v>1002</v>
      </c>
      <c r="H6266" s="2013">
        <f t="shared" si="1264"/>
        <v>1002</v>
      </c>
    </row>
    <row r="6267">
      <c r="B6267" s="2013">
        <v>6265.0</v>
      </c>
      <c r="C6267" s="2013">
        <f t="shared" ref="C6267:H6267" si="1265">C$5002+C1267</f>
        <v>752</v>
      </c>
      <c r="D6267" s="2013">
        <f t="shared" si="1265"/>
        <v>1503</v>
      </c>
      <c r="E6267" s="2013">
        <f t="shared" si="1265"/>
        <v>1002</v>
      </c>
      <c r="F6267" s="2013">
        <f t="shared" si="1265"/>
        <v>1002</v>
      </c>
      <c r="G6267" s="2013">
        <f t="shared" si="1265"/>
        <v>1003</v>
      </c>
      <c r="H6267" s="2013">
        <f t="shared" si="1265"/>
        <v>1003</v>
      </c>
    </row>
    <row r="6268">
      <c r="B6268" s="2013">
        <v>6266.0</v>
      </c>
      <c r="C6268" s="2013">
        <f t="shared" ref="C6268:H6268" si="1266">C$5002+C1268</f>
        <v>752</v>
      </c>
      <c r="D6268" s="2013">
        <f t="shared" si="1266"/>
        <v>1504</v>
      </c>
      <c r="E6268" s="2013">
        <f t="shared" si="1266"/>
        <v>1002</v>
      </c>
      <c r="F6268" s="2013">
        <f t="shared" si="1266"/>
        <v>1002</v>
      </c>
      <c r="G6268" s="2013">
        <f t="shared" si="1266"/>
        <v>1003</v>
      </c>
      <c r="H6268" s="2013">
        <f t="shared" si="1266"/>
        <v>1003</v>
      </c>
    </row>
    <row r="6269">
      <c r="B6269" s="2013">
        <v>6267.0</v>
      </c>
      <c r="C6269" s="2013">
        <f t="shared" ref="C6269:H6269" si="1267">C$5002+C1269</f>
        <v>752</v>
      </c>
      <c r="D6269" s="2013">
        <f t="shared" si="1267"/>
        <v>1505</v>
      </c>
      <c r="E6269" s="2013">
        <f t="shared" si="1267"/>
        <v>1002</v>
      </c>
      <c r="F6269" s="2013">
        <f t="shared" si="1267"/>
        <v>1002</v>
      </c>
      <c r="G6269" s="2013">
        <f t="shared" si="1267"/>
        <v>1003</v>
      </c>
      <c r="H6269" s="2013">
        <f t="shared" si="1267"/>
        <v>1003</v>
      </c>
    </row>
    <row r="6270">
      <c r="B6270" s="2013">
        <v>6268.0</v>
      </c>
      <c r="C6270" s="2013">
        <f t="shared" ref="C6270:H6270" si="1268">C$5002+C1270</f>
        <v>752</v>
      </c>
      <c r="D6270" s="2013">
        <f t="shared" si="1268"/>
        <v>1504</v>
      </c>
      <c r="E6270" s="2013">
        <f t="shared" si="1268"/>
        <v>1003</v>
      </c>
      <c r="F6270" s="2013">
        <f t="shared" si="1268"/>
        <v>1003</v>
      </c>
      <c r="G6270" s="2013">
        <f t="shared" si="1268"/>
        <v>1003</v>
      </c>
      <c r="H6270" s="2013">
        <f t="shared" si="1268"/>
        <v>1003</v>
      </c>
    </row>
    <row r="6271">
      <c r="B6271" s="2013">
        <v>6269.0</v>
      </c>
      <c r="C6271" s="2013">
        <f t="shared" ref="C6271:H6271" si="1269">C$5002+C1271</f>
        <v>752</v>
      </c>
      <c r="D6271" s="2013">
        <f t="shared" si="1269"/>
        <v>1505</v>
      </c>
      <c r="E6271" s="2013">
        <f t="shared" si="1269"/>
        <v>1003</v>
      </c>
      <c r="F6271" s="2013">
        <f t="shared" si="1269"/>
        <v>1003</v>
      </c>
      <c r="G6271" s="2013">
        <f t="shared" si="1269"/>
        <v>1003</v>
      </c>
      <c r="H6271" s="2013">
        <f t="shared" si="1269"/>
        <v>1003</v>
      </c>
    </row>
    <row r="6272">
      <c r="B6272" s="2013">
        <v>6270.0</v>
      </c>
      <c r="C6272" s="2013">
        <f t="shared" ref="C6272:H6272" si="1270">C$5002+C1272</f>
        <v>753</v>
      </c>
      <c r="D6272" s="2013">
        <f t="shared" si="1270"/>
        <v>1505</v>
      </c>
      <c r="E6272" s="2013">
        <f t="shared" si="1270"/>
        <v>1003</v>
      </c>
      <c r="F6272" s="2013">
        <f t="shared" si="1270"/>
        <v>1003</v>
      </c>
      <c r="G6272" s="2013">
        <f t="shared" si="1270"/>
        <v>1003</v>
      </c>
      <c r="H6272" s="2013">
        <f t="shared" si="1270"/>
        <v>1003</v>
      </c>
    </row>
    <row r="6273">
      <c r="B6273" s="2013">
        <v>6271.0</v>
      </c>
      <c r="C6273" s="2013">
        <f t="shared" ref="C6273:H6273" si="1271">C$5002+C1273</f>
        <v>752</v>
      </c>
      <c r="D6273" s="2013">
        <f t="shared" si="1271"/>
        <v>1505</v>
      </c>
      <c r="E6273" s="2013">
        <f t="shared" si="1271"/>
        <v>1003</v>
      </c>
      <c r="F6273" s="2013">
        <f t="shared" si="1271"/>
        <v>1003</v>
      </c>
      <c r="G6273" s="2013">
        <f t="shared" si="1271"/>
        <v>1004</v>
      </c>
      <c r="H6273" s="2013">
        <f t="shared" si="1271"/>
        <v>1004</v>
      </c>
    </row>
    <row r="6274">
      <c r="B6274" s="2013">
        <v>6272.0</v>
      </c>
      <c r="C6274" s="2013">
        <f t="shared" ref="C6274:H6274" si="1272">C$5002+C1274</f>
        <v>753</v>
      </c>
      <c r="D6274" s="2013">
        <f t="shared" si="1272"/>
        <v>1505</v>
      </c>
      <c r="E6274" s="2013">
        <f t="shared" si="1272"/>
        <v>1003</v>
      </c>
      <c r="F6274" s="2013">
        <f t="shared" si="1272"/>
        <v>1003</v>
      </c>
      <c r="G6274" s="2013">
        <f t="shared" si="1272"/>
        <v>1004</v>
      </c>
      <c r="H6274" s="2013">
        <f t="shared" si="1272"/>
        <v>1004</v>
      </c>
    </row>
    <row r="6275">
      <c r="B6275" s="2013">
        <v>6273.0</v>
      </c>
      <c r="C6275" s="2013">
        <f t="shared" ref="C6275:H6275" si="1273">C$5002+C1275</f>
        <v>752</v>
      </c>
      <c r="D6275" s="2013">
        <f t="shared" si="1273"/>
        <v>1505</v>
      </c>
      <c r="E6275" s="2013">
        <f t="shared" si="1273"/>
        <v>1004</v>
      </c>
      <c r="F6275" s="2013">
        <f t="shared" si="1273"/>
        <v>1004</v>
      </c>
      <c r="G6275" s="2013">
        <f t="shared" si="1273"/>
        <v>1004</v>
      </c>
      <c r="H6275" s="2013">
        <f t="shared" si="1273"/>
        <v>1004</v>
      </c>
    </row>
    <row r="6276">
      <c r="B6276" s="2013">
        <v>6274.0</v>
      </c>
      <c r="C6276" s="2013">
        <f t="shared" ref="C6276:H6276" si="1274">C$5002+C1276</f>
        <v>753</v>
      </c>
      <c r="D6276" s="2013">
        <f t="shared" si="1274"/>
        <v>1505</v>
      </c>
      <c r="E6276" s="2013">
        <f t="shared" si="1274"/>
        <v>1004</v>
      </c>
      <c r="F6276" s="2013">
        <f t="shared" si="1274"/>
        <v>1004</v>
      </c>
      <c r="G6276" s="2013">
        <f t="shared" si="1274"/>
        <v>1004</v>
      </c>
      <c r="H6276" s="2013">
        <f t="shared" si="1274"/>
        <v>1004</v>
      </c>
    </row>
    <row r="6277">
      <c r="B6277" s="2013">
        <v>6275.0</v>
      </c>
      <c r="C6277" s="2013">
        <f t="shared" ref="C6277:H6277" si="1275">C$5002+C1277</f>
        <v>753</v>
      </c>
      <c r="D6277" s="2013">
        <f t="shared" si="1275"/>
        <v>1506</v>
      </c>
      <c r="E6277" s="2013">
        <f t="shared" si="1275"/>
        <v>1004</v>
      </c>
      <c r="F6277" s="2013">
        <f t="shared" si="1275"/>
        <v>1004</v>
      </c>
      <c r="G6277" s="2013">
        <f t="shared" si="1275"/>
        <v>1004</v>
      </c>
      <c r="H6277" s="2013">
        <f t="shared" si="1275"/>
        <v>1004</v>
      </c>
    </row>
    <row r="6278">
      <c r="B6278" s="2013">
        <v>6276.0</v>
      </c>
      <c r="C6278" s="2013">
        <f t="shared" ref="C6278:H6278" si="1276">C$5002+C1278</f>
        <v>753</v>
      </c>
      <c r="D6278" s="2013">
        <f t="shared" si="1276"/>
        <v>1507</v>
      </c>
      <c r="E6278" s="2013">
        <f t="shared" si="1276"/>
        <v>1004</v>
      </c>
      <c r="F6278" s="2013">
        <f t="shared" si="1276"/>
        <v>1004</v>
      </c>
      <c r="G6278" s="2013">
        <f t="shared" si="1276"/>
        <v>1004</v>
      </c>
      <c r="H6278" s="2013">
        <f t="shared" si="1276"/>
        <v>1004</v>
      </c>
    </row>
    <row r="6279">
      <c r="B6279" s="2013">
        <v>6277.0</v>
      </c>
      <c r="C6279" s="2013">
        <f t="shared" ref="C6279:H6279" si="1277">C$5002+C1279</f>
        <v>754</v>
      </c>
      <c r="D6279" s="2013">
        <f t="shared" si="1277"/>
        <v>1507</v>
      </c>
      <c r="E6279" s="2013">
        <f t="shared" si="1277"/>
        <v>1004</v>
      </c>
      <c r="F6279" s="2013">
        <f t="shared" si="1277"/>
        <v>1004</v>
      </c>
      <c r="G6279" s="2013">
        <f t="shared" si="1277"/>
        <v>1004</v>
      </c>
      <c r="H6279" s="2013">
        <f t="shared" si="1277"/>
        <v>1004</v>
      </c>
    </row>
    <row r="6280">
      <c r="B6280" s="2013">
        <v>6278.0</v>
      </c>
      <c r="C6280" s="2013">
        <f t="shared" ref="C6280:H6280" si="1278">C$5002+C1280</f>
        <v>753</v>
      </c>
      <c r="D6280" s="2013">
        <f t="shared" si="1278"/>
        <v>1507</v>
      </c>
      <c r="E6280" s="2013">
        <f t="shared" si="1278"/>
        <v>1004</v>
      </c>
      <c r="F6280" s="2013">
        <f t="shared" si="1278"/>
        <v>1004</v>
      </c>
      <c r="G6280" s="2013">
        <f t="shared" si="1278"/>
        <v>1005</v>
      </c>
      <c r="H6280" s="2013">
        <f t="shared" si="1278"/>
        <v>1005</v>
      </c>
    </row>
    <row r="6281">
      <c r="B6281" s="2013">
        <v>6279.0</v>
      </c>
      <c r="C6281" s="2013">
        <f t="shared" ref="C6281:H6281" si="1279">C$5002+C1281</f>
        <v>754</v>
      </c>
      <c r="D6281" s="2013">
        <f t="shared" si="1279"/>
        <v>1507</v>
      </c>
      <c r="E6281" s="2013">
        <f t="shared" si="1279"/>
        <v>1004</v>
      </c>
      <c r="F6281" s="2013">
        <f t="shared" si="1279"/>
        <v>1004</v>
      </c>
      <c r="G6281" s="2013">
        <f t="shared" si="1279"/>
        <v>1005</v>
      </c>
      <c r="H6281" s="2013">
        <f t="shared" si="1279"/>
        <v>1005</v>
      </c>
    </row>
    <row r="6282">
      <c r="B6282" s="2013">
        <v>6280.0</v>
      </c>
      <c r="C6282" s="2013">
        <f t="shared" ref="C6282:H6282" si="1280">C$5002+C1282</f>
        <v>753</v>
      </c>
      <c r="D6282" s="2013">
        <f t="shared" si="1280"/>
        <v>1507</v>
      </c>
      <c r="E6282" s="2013">
        <f t="shared" si="1280"/>
        <v>1005</v>
      </c>
      <c r="F6282" s="2013">
        <f t="shared" si="1280"/>
        <v>1005</v>
      </c>
      <c r="G6282" s="2013">
        <f t="shared" si="1280"/>
        <v>1005</v>
      </c>
      <c r="H6282" s="2013">
        <f t="shared" si="1280"/>
        <v>1005</v>
      </c>
    </row>
    <row r="6283">
      <c r="B6283" s="2013">
        <v>6281.0</v>
      </c>
      <c r="C6283" s="2013">
        <f t="shared" ref="C6283:H6283" si="1281">C$5002+C1283</f>
        <v>754</v>
      </c>
      <c r="D6283" s="2013">
        <f t="shared" si="1281"/>
        <v>1507</v>
      </c>
      <c r="E6283" s="2013">
        <f t="shared" si="1281"/>
        <v>1005</v>
      </c>
      <c r="F6283" s="2013">
        <f t="shared" si="1281"/>
        <v>1005</v>
      </c>
      <c r="G6283" s="2013">
        <f t="shared" si="1281"/>
        <v>1005</v>
      </c>
      <c r="H6283" s="2013">
        <f t="shared" si="1281"/>
        <v>1005</v>
      </c>
    </row>
    <row r="6284">
      <c r="B6284" s="2013">
        <v>6282.0</v>
      </c>
      <c r="C6284" s="2013">
        <f t="shared" ref="C6284:H6284" si="1282">C$5002+C1284</f>
        <v>754</v>
      </c>
      <c r="D6284" s="2013">
        <f t="shared" si="1282"/>
        <v>1508</v>
      </c>
      <c r="E6284" s="2013">
        <f t="shared" si="1282"/>
        <v>1005</v>
      </c>
      <c r="F6284" s="2013">
        <f t="shared" si="1282"/>
        <v>1005</v>
      </c>
      <c r="G6284" s="2013">
        <f t="shared" si="1282"/>
        <v>1005</v>
      </c>
      <c r="H6284" s="2013">
        <f t="shared" si="1282"/>
        <v>1005</v>
      </c>
    </row>
    <row r="6285">
      <c r="B6285" s="2013">
        <v>6283.0</v>
      </c>
      <c r="C6285" s="2013">
        <f t="shared" ref="C6285:H6285" si="1283">C$5002+C1285</f>
        <v>754</v>
      </c>
      <c r="D6285" s="2013">
        <f t="shared" si="1283"/>
        <v>1507</v>
      </c>
      <c r="E6285" s="2013">
        <f t="shared" si="1283"/>
        <v>1005</v>
      </c>
      <c r="F6285" s="2013">
        <f t="shared" si="1283"/>
        <v>1005</v>
      </c>
      <c r="G6285" s="2013">
        <f t="shared" si="1283"/>
        <v>1006</v>
      </c>
      <c r="H6285" s="2013">
        <f t="shared" si="1283"/>
        <v>1006</v>
      </c>
    </row>
    <row r="6286">
      <c r="B6286" s="2013">
        <v>6284.0</v>
      </c>
      <c r="C6286" s="2013">
        <f t="shared" ref="C6286:H6286" si="1284">C$5002+C1286</f>
        <v>754</v>
      </c>
      <c r="D6286" s="2013">
        <f t="shared" si="1284"/>
        <v>1508</v>
      </c>
      <c r="E6286" s="2013">
        <f t="shared" si="1284"/>
        <v>1005</v>
      </c>
      <c r="F6286" s="2013">
        <f t="shared" si="1284"/>
        <v>1005</v>
      </c>
      <c r="G6286" s="2013">
        <f t="shared" si="1284"/>
        <v>1006</v>
      </c>
      <c r="H6286" s="2013">
        <f t="shared" si="1284"/>
        <v>1006</v>
      </c>
    </row>
    <row r="6287">
      <c r="B6287" s="2013">
        <v>6285.0</v>
      </c>
      <c r="C6287" s="2013">
        <f t="shared" ref="C6287:H6287" si="1285">C$5002+C1287</f>
        <v>754</v>
      </c>
      <c r="D6287" s="2013">
        <f t="shared" si="1285"/>
        <v>1509</v>
      </c>
      <c r="E6287" s="2013">
        <f t="shared" si="1285"/>
        <v>1005</v>
      </c>
      <c r="F6287" s="2013">
        <f t="shared" si="1285"/>
        <v>1005</v>
      </c>
      <c r="G6287" s="2013">
        <f t="shared" si="1285"/>
        <v>1006</v>
      </c>
      <c r="H6287" s="2013">
        <f t="shared" si="1285"/>
        <v>1006</v>
      </c>
    </row>
    <row r="6288">
      <c r="B6288" s="2013">
        <v>6286.0</v>
      </c>
      <c r="C6288" s="2013">
        <f t="shared" ref="C6288:H6288" si="1286">C$5002+C1288</f>
        <v>754</v>
      </c>
      <c r="D6288" s="2013">
        <f t="shared" si="1286"/>
        <v>1508</v>
      </c>
      <c r="E6288" s="2013">
        <f t="shared" si="1286"/>
        <v>1006</v>
      </c>
      <c r="F6288" s="2013">
        <f t="shared" si="1286"/>
        <v>1006</v>
      </c>
      <c r="G6288" s="2013">
        <f t="shared" si="1286"/>
        <v>1006</v>
      </c>
      <c r="H6288" s="2013">
        <f t="shared" si="1286"/>
        <v>1006</v>
      </c>
    </row>
    <row r="6289">
      <c r="B6289" s="2013">
        <v>6287.0</v>
      </c>
      <c r="C6289" s="2013">
        <f t="shared" ref="C6289:H6289" si="1287">C$5002+C1289</f>
        <v>754</v>
      </c>
      <c r="D6289" s="2013">
        <f t="shared" si="1287"/>
        <v>1509</v>
      </c>
      <c r="E6289" s="2013">
        <f t="shared" si="1287"/>
        <v>1006</v>
      </c>
      <c r="F6289" s="2013">
        <f t="shared" si="1287"/>
        <v>1006</v>
      </c>
      <c r="G6289" s="2013">
        <f t="shared" si="1287"/>
        <v>1006</v>
      </c>
      <c r="H6289" s="2013">
        <f t="shared" si="1287"/>
        <v>1006</v>
      </c>
    </row>
    <row r="6290">
      <c r="B6290" s="2013">
        <v>6288.0</v>
      </c>
      <c r="C6290" s="2013">
        <f t="shared" ref="C6290:H6290" si="1288">C$5002+C1290</f>
        <v>755</v>
      </c>
      <c r="D6290" s="2013">
        <f t="shared" si="1288"/>
        <v>1509</v>
      </c>
      <c r="E6290" s="2013">
        <f t="shared" si="1288"/>
        <v>1006</v>
      </c>
      <c r="F6290" s="2013">
        <f t="shared" si="1288"/>
        <v>1006</v>
      </c>
      <c r="G6290" s="2013">
        <f t="shared" si="1288"/>
        <v>1006</v>
      </c>
      <c r="H6290" s="2013">
        <f t="shared" si="1288"/>
        <v>1006</v>
      </c>
    </row>
    <row r="6291">
      <c r="B6291" s="2013">
        <v>6289.0</v>
      </c>
      <c r="C6291" s="2013">
        <f t="shared" ref="C6291:H6291" si="1289">C$5002+C1291</f>
        <v>755</v>
      </c>
      <c r="D6291" s="2013">
        <f t="shared" si="1289"/>
        <v>1510</v>
      </c>
      <c r="E6291" s="2013">
        <f t="shared" si="1289"/>
        <v>1006</v>
      </c>
      <c r="F6291" s="2013">
        <f t="shared" si="1289"/>
        <v>1006</v>
      </c>
      <c r="G6291" s="2013">
        <f t="shared" si="1289"/>
        <v>1006</v>
      </c>
      <c r="H6291" s="2013">
        <f t="shared" si="1289"/>
        <v>1006</v>
      </c>
    </row>
    <row r="6292">
      <c r="B6292" s="2013">
        <v>6290.0</v>
      </c>
      <c r="C6292" s="2013">
        <f t="shared" ref="C6292:H6292" si="1290">C$5002+C1292</f>
        <v>755</v>
      </c>
      <c r="D6292" s="2013">
        <f t="shared" si="1290"/>
        <v>1509</v>
      </c>
      <c r="E6292" s="2013">
        <f t="shared" si="1290"/>
        <v>1006</v>
      </c>
      <c r="F6292" s="2013">
        <f t="shared" si="1290"/>
        <v>1006</v>
      </c>
      <c r="G6292" s="2013">
        <f t="shared" si="1290"/>
        <v>1007</v>
      </c>
      <c r="H6292" s="2013">
        <f t="shared" si="1290"/>
        <v>1007</v>
      </c>
    </row>
    <row r="6293">
      <c r="B6293" s="2013">
        <v>6291.0</v>
      </c>
      <c r="C6293" s="2013">
        <f t="shared" ref="C6293:H6293" si="1291">C$5002+C1293</f>
        <v>755</v>
      </c>
      <c r="D6293" s="2013">
        <f t="shared" si="1291"/>
        <v>1510</v>
      </c>
      <c r="E6293" s="2013">
        <f t="shared" si="1291"/>
        <v>1006</v>
      </c>
      <c r="F6293" s="2013">
        <f t="shared" si="1291"/>
        <v>1006</v>
      </c>
      <c r="G6293" s="2013">
        <f t="shared" si="1291"/>
        <v>1007</v>
      </c>
      <c r="H6293" s="2013">
        <f t="shared" si="1291"/>
        <v>1007</v>
      </c>
    </row>
    <row r="6294">
      <c r="B6294" s="2013">
        <v>6292.0</v>
      </c>
      <c r="C6294" s="2013">
        <f t="shared" ref="C6294:H6294" si="1292">C$5002+C1294</f>
        <v>755</v>
      </c>
      <c r="D6294" s="2013">
        <f t="shared" si="1292"/>
        <v>1511</v>
      </c>
      <c r="E6294" s="2013">
        <f t="shared" si="1292"/>
        <v>1006</v>
      </c>
      <c r="F6294" s="2013">
        <f t="shared" si="1292"/>
        <v>1006</v>
      </c>
      <c r="G6294" s="2013">
        <f t="shared" si="1292"/>
        <v>1007</v>
      </c>
      <c r="H6294" s="2013">
        <f t="shared" si="1292"/>
        <v>1007</v>
      </c>
    </row>
    <row r="6295">
      <c r="B6295" s="2013">
        <v>6293.0</v>
      </c>
      <c r="C6295" s="2013">
        <f t="shared" ref="C6295:H6295" si="1293">C$5002+C1295</f>
        <v>755</v>
      </c>
      <c r="D6295" s="2013">
        <f t="shared" si="1293"/>
        <v>1510</v>
      </c>
      <c r="E6295" s="2013">
        <f t="shared" si="1293"/>
        <v>1007</v>
      </c>
      <c r="F6295" s="2013">
        <f t="shared" si="1293"/>
        <v>1007</v>
      </c>
      <c r="G6295" s="2013">
        <f t="shared" si="1293"/>
        <v>1007</v>
      </c>
      <c r="H6295" s="2013">
        <f t="shared" si="1293"/>
        <v>1007</v>
      </c>
    </row>
    <row r="6296">
      <c r="B6296" s="2013">
        <v>6294.0</v>
      </c>
      <c r="C6296" s="2013">
        <f t="shared" ref="C6296:H6296" si="1294">C$5002+C1296</f>
        <v>755</v>
      </c>
      <c r="D6296" s="2013">
        <f t="shared" si="1294"/>
        <v>1511</v>
      </c>
      <c r="E6296" s="2013">
        <f t="shared" si="1294"/>
        <v>1007</v>
      </c>
      <c r="F6296" s="2013">
        <f t="shared" si="1294"/>
        <v>1007</v>
      </c>
      <c r="G6296" s="2013">
        <f t="shared" si="1294"/>
        <v>1007</v>
      </c>
      <c r="H6296" s="2013">
        <f t="shared" si="1294"/>
        <v>1007</v>
      </c>
    </row>
    <row r="6297">
      <c r="B6297" s="2013">
        <v>6295.0</v>
      </c>
      <c r="C6297" s="2013">
        <f t="shared" ref="C6297:H6297" si="1295">C$5002+C1297</f>
        <v>756</v>
      </c>
      <c r="D6297" s="2013">
        <f t="shared" si="1295"/>
        <v>1511</v>
      </c>
      <c r="E6297" s="2013">
        <f t="shared" si="1295"/>
        <v>1007</v>
      </c>
      <c r="F6297" s="2013">
        <f t="shared" si="1295"/>
        <v>1007</v>
      </c>
      <c r="G6297" s="2013">
        <f t="shared" si="1295"/>
        <v>1007</v>
      </c>
      <c r="H6297" s="2013">
        <f t="shared" si="1295"/>
        <v>1007</v>
      </c>
    </row>
    <row r="6298">
      <c r="B6298" s="2013">
        <v>6296.0</v>
      </c>
      <c r="C6298" s="2013">
        <f t="shared" ref="C6298:H6298" si="1296">C$5002+C1298</f>
        <v>755</v>
      </c>
      <c r="D6298" s="2013">
        <f t="shared" si="1296"/>
        <v>1511</v>
      </c>
      <c r="E6298" s="2013">
        <f t="shared" si="1296"/>
        <v>1007</v>
      </c>
      <c r="F6298" s="2013">
        <f t="shared" si="1296"/>
        <v>1007</v>
      </c>
      <c r="G6298" s="2013">
        <f t="shared" si="1296"/>
        <v>1008</v>
      </c>
      <c r="H6298" s="2013">
        <f t="shared" si="1296"/>
        <v>1008</v>
      </c>
    </row>
    <row r="6299">
      <c r="B6299" s="2013">
        <v>6297.0</v>
      </c>
      <c r="C6299" s="2013">
        <f t="shared" ref="C6299:H6299" si="1297">C$5002+C1299</f>
        <v>756</v>
      </c>
      <c r="D6299" s="2013">
        <f t="shared" si="1297"/>
        <v>1511</v>
      </c>
      <c r="E6299" s="2013">
        <f t="shared" si="1297"/>
        <v>1007</v>
      </c>
      <c r="F6299" s="2013">
        <f t="shared" si="1297"/>
        <v>1007</v>
      </c>
      <c r="G6299" s="2013">
        <f t="shared" si="1297"/>
        <v>1008</v>
      </c>
      <c r="H6299" s="2013">
        <f t="shared" si="1297"/>
        <v>1008</v>
      </c>
    </row>
    <row r="6300">
      <c r="B6300" s="2013">
        <v>6298.0</v>
      </c>
      <c r="C6300" s="2013">
        <f t="shared" ref="C6300:H6300" si="1298">C$5002+C1300</f>
        <v>755</v>
      </c>
      <c r="D6300" s="2013">
        <f t="shared" si="1298"/>
        <v>1511</v>
      </c>
      <c r="E6300" s="2013">
        <f t="shared" si="1298"/>
        <v>1008</v>
      </c>
      <c r="F6300" s="2013">
        <f t="shared" si="1298"/>
        <v>1008</v>
      </c>
      <c r="G6300" s="2013">
        <f t="shared" si="1298"/>
        <v>1008</v>
      </c>
      <c r="H6300" s="2013">
        <f t="shared" si="1298"/>
        <v>1008</v>
      </c>
    </row>
    <row r="6301">
      <c r="B6301" s="2013">
        <v>6299.0</v>
      </c>
      <c r="C6301" s="2013">
        <f t="shared" ref="C6301:H6301" si="1299">C$5002+C1301</f>
        <v>756</v>
      </c>
      <c r="D6301" s="2013">
        <f t="shared" si="1299"/>
        <v>1511</v>
      </c>
      <c r="E6301" s="2013">
        <f t="shared" si="1299"/>
        <v>1008</v>
      </c>
      <c r="F6301" s="2013">
        <f t="shared" si="1299"/>
        <v>1008</v>
      </c>
      <c r="G6301" s="2013">
        <f t="shared" si="1299"/>
        <v>1008</v>
      </c>
      <c r="H6301" s="2013">
        <f t="shared" si="1299"/>
        <v>1008</v>
      </c>
    </row>
    <row r="6302">
      <c r="B6302" s="2013">
        <v>6300.0</v>
      </c>
      <c r="C6302" s="2013">
        <f t="shared" ref="C6302:H6302" si="1300">C$5002+C1302</f>
        <v>756</v>
      </c>
      <c r="D6302" s="2013">
        <f t="shared" si="1300"/>
        <v>1512</v>
      </c>
      <c r="E6302" s="2013">
        <f t="shared" si="1300"/>
        <v>1008</v>
      </c>
      <c r="F6302" s="2013">
        <f t="shared" si="1300"/>
        <v>1008</v>
      </c>
      <c r="G6302" s="2013">
        <f t="shared" si="1300"/>
        <v>1008</v>
      </c>
      <c r="H6302" s="2013">
        <f t="shared" si="1300"/>
        <v>1008</v>
      </c>
    </row>
    <row r="6303">
      <c r="B6303" s="2013">
        <v>6301.0</v>
      </c>
      <c r="C6303" s="2013">
        <f t="shared" ref="C6303:H6303" si="1301">C$5002+C1303</f>
        <v>756</v>
      </c>
      <c r="D6303" s="2013">
        <f t="shared" si="1301"/>
        <v>1513</v>
      </c>
      <c r="E6303" s="2013">
        <f t="shared" si="1301"/>
        <v>1008</v>
      </c>
      <c r="F6303" s="2013">
        <f t="shared" si="1301"/>
        <v>1008</v>
      </c>
      <c r="G6303" s="2013">
        <f t="shared" si="1301"/>
        <v>1008</v>
      </c>
      <c r="H6303" s="2013">
        <f t="shared" si="1301"/>
        <v>1008</v>
      </c>
    </row>
    <row r="6304">
      <c r="B6304" s="2013">
        <v>6302.0</v>
      </c>
      <c r="C6304" s="2013">
        <f t="shared" ref="C6304:H6304" si="1302">C$5002+C1304</f>
        <v>757</v>
      </c>
      <c r="D6304" s="2013">
        <f t="shared" si="1302"/>
        <v>1513</v>
      </c>
      <c r="E6304" s="2013">
        <f t="shared" si="1302"/>
        <v>1008</v>
      </c>
      <c r="F6304" s="2013">
        <f t="shared" si="1302"/>
        <v>1008</v>
      </c>
      <c r="G6304" s="2013">
        <f t="shared" si="1302"/>
        <v>1008</v>
      </c>
      <c r="H6304" s="2013">
        <f t="shared" si="1302"/>
        <v>1008</v>
      </c>
    </row>
    <row r="6305">
      <c r="B6305" s="2013">
        <v>6303.0</v>
      </c>
      <c r="C6305" s="2013">
        <f t="shared" ref="C6305:H6305" si="1303">C$5002+C1305</f>
        <v>756</v>
      </c>
      <c r="D6305" s="2013">
        <f t="shared" si="1303"/>
        <v>1513</v>
      </c>
      <c r="E6305" s="2013">
        <f t="shared" si="1303"/>
        <v>1008</v>
      </c>
      <c r="F6305" s="2013">
        <f t="shared" si="1303"/>
        <v>1008</v>
      </c>
      <c r="G6305" s="2013">
        <f t="shared" si="1303"/>
        <v>1009</v>
      </c>
      <c r="H6305" s="2013">
        <f t="shared" si="1303"/>
        <v>1009</v>
      </c>
    </row>
    <row r="6306">
      <c r="B6306" s="2013">
        <v>6304.0</v>
      </c>
      <c r="C6306" s="2013">
        <f t="shared" ref="C6306:H6306" si="1304">C$5002+C1306</f>
        <v>757</v>
      </c>
      <c r="D6306" s="2013">
        <f t="shared" si="1304"/>
        <v>1513</v>
      </c>
      <c r="E6306" s="2013">
        <f t="shared" si="1304"/>
        <v>1008</v>
      </c>
      <c r="F6306" s="2013">
        <f t="shared" si="1304"/>
        <v>1008</v>
      </c>
      <c r="G6306" s="2013">
        <f t="shared" si="1304"/>
        <v>1009</v>
      </c>
      <c r="H6306" s="2013">
        <f t="shared" si="1304"/>
        <v>1009</v>
      </c>
    </row>
    <row r="6307">
      <c r="B6307" s="2013">
        <v>6305.0</v>
      </c>
      <c r="C6307" s="2013">
        <f t="shared" ref="C6307:H6307" si="1305">C$5002+C1307</f>
        <v>756</v>
      </c>
      <c r="D6307" s="2013">
        <f t="shared" si="1305"/>
        <v>1513</v>
      </c>
      <c r="E6307" s="2013">
        <f t="shared" si="1305"/>
        <v>1009</v>
      </c>
      <c r="F6307" s="2013">
        <f t="shared" si="1305"/>
        <v>1009</v>
      </c>
      <c r="G6307" s="2013">
        <f t="shared" si="1305"/>
        <v>1009</v>
      </c>
      <c r="H6307" s="2013">
        <f t="shared" si="1305"/>
        <v>1009</v>
      </c>
    </row>
    <row r="6308">
      <c r="B6308" s="2013">
        <v>6306.0</v>
      </c>
      <c r="C6308" s="2013">
        <f t="shared" ref="C6308:H6308" si="1306">C$5002+C1308</f>
        <v>757</v>
      </c>
      <c r="D6308" s="2013">
        <f t="shared" si="1306"/>
        <v>1513</v>
      </c>
      <c r="E6308" s="2013">
        <f t="shared" si="1306"/>
        <v>1009</v>
      </c>
      <c r="F6308" s="2013">
        <f t="shared" si="1306"/>
        <v>1009</v>
      </c>
      <c r="G6308" s="2013">
        <f t="shared" si="1306"/>
        <v>1009</v>
      </c>
      <c r="H6308" s="2013">
        <f t="shared" si="1306"/>
        <v>1009</v>
      </c>
    </row>
    <row r="6309">
      <c r="B6309" s="2013">
        <v>6307.0</v>
      </c>
      <c r="C6309" s="2013">
        <f t="shared" ref="C6309:H6309" si="1307">C$5002+C1309</f>
        <v>757</v>
      </c>
      <c r="D6309" s="2013">
        <f t="shared" si="1307"/>
        <v>1514</v>
      </c>
      <c r="E6309" s="2013">
        <f t="shared" si="1307"/>
        <v>1009</v>
      </c>
      <c r="F6309" s="2013">
        <f t="shared" si="1307"/>
        <v>1009</v>
      </c>
      <c r="G6309" s="2013">
        <f t="shared" si="1307"/>
        <v>1009</v>
      </c>
      <c r="H6309" s="2013">
        <f t="shared" si="1307"/>
        <v>1009</v>
      </c>
    </row>
    <row r="6310">
      <c r="B6310" s="2013">
        <v>6308.0</v>
      </c>
      <c r="C6310" s="2013">
        <f t="shared" ref="C6310:H6310" si="1308">C$5002+C1310</f>
        <v>757</v>
      </c>
      <c r="D6310" s="2013">
        <f t="shared" si="1308"/>
        <v>1513</v>
      </c>
      <c r="E6310" s="2013">
        <f t="shared" si="1308"/>
        <v>1009</v>
      </c>
      <c r="F6310" s="2013">
        <f t="shared" si="1308"/>
        <v>1009</v>
      </c>
      <c r="G6310" s="2013">
        <f t="shared" si="1308"/>
        <v>1010</v>
      </c>
      <c r="H6310" s="2013">
        <f t="shared" si="1308"/>
        <v>1010</v>
      </c>
    </row>
    <row r="6311">
      <c r="B6311" s="2013">
        <v>6309.0</v>
      </c>
      <c r="C6311" s="2013">
        <f t="shared" ref="C6311:H6311" si="1309">C$5002+C1311</f>
        <v>757</v>
      </c>
      <c r="D6311" s="2013">
        <f t="shared" si="1309"/>
        <v>1514</v>
      </c>
      <c r="E6311" s="2013">
        <f t="shared" si="1309"/>
        <v>1009</v>
      </c>
      <c r="F6311" s="2013">
        <f t="shared" si="1309"/>
        <v>1009</v>
      </c>
      <c r="G6311" s="2013">
        <f t="shared" si="1309"/>
        <v>1010</v>
      </c>
      <c r="H6311" s="2013">
        <f t="shared" si="1309"/>
        <v>1010</v>
      </c>
    </row>
    <row r="6312">
      <c r="B6312" s="2013">
        <v>6310.0</v>
      </c>
      <c r="C6312" s="2013">
        <f t="shared" ref="C6312:H6312" si="1310">C$5002+C1312</f>
        <v>757</v>
      </c>
      <c r="D6312" s="2013">
        <f t="shared" si="1310"/>
        <v>1515</v>
      </c>
      <c r="E6312" s="2013">
        <f t="shared" si="1310"/>
        <v>1009</v>
      </c>
      <c r="F6312" s="2013">
        <f t="shared" si="1310"/>
        <v>1009</v>
      </c>
      <c r="G6312" s="2013">
        <f t="shared" si="1310"/>
        <v>1010</v>
      </c>
      <c r="H6312" s="2013">
        <f t="shared" si="1310"/>
        <v>1010</v>
      </c>
    </row>
    <row r="6313">
      <c r="B6313" s="2013">
        <v>6311.0</v>
      </c>
      <c r="C6313" s="2013">
        <f t="shared" ref="C6313:H6313" si="1311">C$5002+C1313</f>
        <v>757</v>
      </c>
      <c r="D6313" s="2013">
        <f t="shared" si="1311"/>
        <v>1514</v>
      </c>
      <c r="E6313" s="2013">
        <f t="shared" si="1311"/>
        <v>1010</v>
      </c>
      <c r="F6313" s="2013">
        <f t="shared" si="1311"/>
        <v>1010</v>
      </c>
      <c r="G6313" s="2013">
        <f t="shared" si="1311"/>
        <v>1010</v>
      </c>
      <c r="H6313" s="2013">
        <f t="shared" si="1311"/>
        <v>1010</v>
      </c>
    </row>
    <row r="6314">
      <c r="B6314" s="2013">
        <v>6312.0</v>
      </c>
      <c r="C6314" s="2013">
        <f t="shared" ref="C6314:H6314" si="1312">C$5002+C1314</f>
        <v>757</v>
      </c>
      <c r="D6314" s="2013">
        <f t="shared" si="1312"/>
        <v>1515</v>
      </c>
      <c r="E6314" s="2013">
        <f t="shared" si="1312"/>
        <v>1010</v>
      </c>
      <c r="F6314" s="2013">
        <f t="shared" si="1312"/>
        <v>1010</v>
      </c>
      <c r="G6314" s="2013">
        <f t="shared" si="1312"/>
        <v>1010</v>
      </c>
      <c r="H6314" s="2013">
        <f t="shared" si="1312"/>
        <v>1010</v>
      </c>
    </row>
    <row r="6315">
      <c r="B6315" s="2013">
        <v>6313.0</v>
      </c>
      <c r="C6315" s="2013">
        <f t="shared" ref="C6315:H6315" si="1313">C$5002+C1315</f>
        <v>758</v>
      </c>
      <c r="D6315" s="2013">
        <f t="shared" si="1313"/>
        <v>1515</v>
      </c>
      <c r="E6315" s="2013">
        <f t="shared" si="1313"/>
        <v>1010</v>
      </c>
      <c r="F6315" s="2013">
        <f t="shared" si="1313"/>
        <v>1010</v>
      </c>
      <c r="G6315" s="2013">
        <f t="shared" si="1313"/>
        <v>1010</v>
      </c>
      <c r="H6315" s="2013">
        <f t="shared" si="1313"/>
        <v>1010</v>
      </c>
    </row>
    <row r="6316">
      <c r="B6316" s="2013">
        <v>6314.0</v>
      </c>
      <c r="C6316" s="2013">
        <f t="shared" ref="C6316:H6316" si="1314">C$5002+C1316</f>
        <v>758</v>
      </c>
      <c r="D6316" s="2013">
        <f t="shared" si="1314"/>
        <v>1516</v>
      </c>
      <c r="E6316" s="2013">
        <f t="shared" si="1314"/>
        <v>1010</v>
      </c>
      <c r="F6316" s="2013">
        <f t="shared" si="1314"/>
        <v>1010</v>
      </c>
      <c r="G6316" s="2013">
        <f t="shared" si="1314"/>
        <v>1010</v>
      </c>
      <c r="H6316" s="2013">
        <f t="shared" si="1314"/>
        <v>1010</v>
      </c>
    </row>
    <row r="6317">
      <c r="B6317" s="2013">
        <v>6315.0</v>
      </c>
      <c r="C6317" s="2013">
        <f t="shared" ref="C6317:H6317" si="1315">C$5002+C1317</f>
        <v>758</v>
      </c>
      <c r="D6317" s="2013">
        <f t="shared" si="1315"/>
        <v>1515</v>
      </c>
      <c r="E6317" s="2013">
        <f t="shared" si="1315"/>
        <v>1010</v>
      </c>
      <c r="F6317" s="2013">
        <f t="shared" si="1315"/>
        <v>1010</v>
      </c>
      <c r="G6317" s="2013">
        <f t="shared" si="1315"/>
        <v>1011</v>
      </c>
      <c r="H6317" s="2013">
        <f t="shared" si="1315"/>
        <v>1011</v>
      </c>
    </row>
    <row r="6318">
      <c r="B6318" s="2013">
        <v>6316.0</v>
      </c>
      <c r="C6318" s="2013">
        <f t="shared" ref="C6318:H6318" si="1316">C$5002+C1318</f>
        <v>758</v>
      </c>
      <c r="D6318" s="2013">
        <f t="shared" si="1316"/>
        <v>1516</v>
      </c>
      <c r="E6318" s="2013">
        <f t="shared" si="1316"/>
        <v>1010</v>
      </c>
      <c r="F6318" s="2013">
        <f t="shared" si="1316"/>
        <v>1010</v>
      </c>
      <c r="G6318" s="2013">
        <f t="shared" si="1316"/>
        <v>1011</v>
      </c>
      <c r="H6318" s="2013">
        <f t="shared" si="1316"/>
        <v>1011</v>
      </c>
    </row>
    <row r="6319">
      <c r="B6319" s="2013">
        <v>6317.0</v>
      </c>
      <c r="C6319" s="2013">
        <f t="shared" ref="C6319:H6319" si="1317">C$5002+C1319</f>
        <v>758</v>
      </c>
      <c r="D6319" s="2013">
        <f t="shared" si="1317"/>
        <v>1517</v>
      </c>
      <c r="E6319" s="2013">
        <f t="shared" si="1317"/>
        <v>1010</v>
      </c>
      <c r="F6319" s="2013">
        <f t="shared" si="1317"/>
        <v>1010</v>
      </c>
      <c r="G6319" s="2013">
        <f t="shared" si="1317"/>
        <v>1011</v>
      </c>
      <c r="H6319" s="2013">
        <f t="shared" si="1317"/>
        <v>1011</v>
      </c>
    </row>
    <row r="6320">
      <c r="B6320" s="2013">
        <v>6318.0</v>
      </c>
      <c r="C6320" s="2013">
        <f t="shared" ref="C6320:H6320" si="1318">C$5002+C1320</f>
        <v>758</v>
      </c>
      <c r="D6320" s="2013">
        <f t="shared" si="1318"/>
        <v>1516</v>
      </c>
      <c r="E6320" s="2013">
        <f t="shared" si="1318"/>
        <v>1011</v>
      </c>
      <c r="F6320" s="2013">
        <f t="shared" si="1318"/>
        <v>1011</v>
      </c>
      <c r="G6320" s="2013">
        <f t="shared" si="1318"/>
        <v>1011</v>
      </c>
      <c r="H6320" s="2013">
        <f t="shared" si="1318"/>
        <v>1011</v>
      </c>
    </row>
    <row r="6321">
      <c r="B6321" s="2013">
        <v>6319.0</v>
      </c>
      <c r="C6321" s="2013">
        <f t="shared" ref="C6321:H6321" si="1319">C$5002+C1321</f>
        <v>758</v>
      </c>
      <c r="D6321" s="2013">
        <f t="shared" si="1319"/>
        <v>1517</v>
      </c>
      <c r="E6321" s="2013">
        <f t="shared" si="1319"/>
        <v>1011</v>
      </c>
      <c r="F6321" s="2013">
        <f t="shared" si="1319"/>
        <v>1011</v>
      </c>
      <c r="G6321" s="2013">
        <f t="shared" si="1319"/>
        <v>1011</v>
      </c>
      <c r="H6321" s="2013">
        <f t="shared" si="1319"/>
        <v>1011</v>
      </c>
    </row>
    <row r="6322">
      <c r="B6322" s="2013">
        <v>6320.0</v>
      </c>
      <c r="C6322" s="2013">
        <f t="shared" ref="C6322:H6322" si="1320">C$5002+C1322</f>
        <v>759</v>
      </c>
      <c r="D6322" s="2013">
        <f t="shared" si="1320"/>
        <v>1517</v>
      </c>
      <c r="E6322" s="2013">
        <f t="shared" si="1320"/>
        <v>1011</v>
      </c>
      <c r="F6322" s="2013">
        <f t="shared" si="1320"/>
        <v>1011</v>
      </c>
      <c r="G6322" s="2013">
        <f t="shared" si="1320"/>
        <v>1011</v>
      </c>
      <c r="H6322" s="2013">
        <f t="shared" si="1320"/>
        <v>1011</v>
      </c>
    </row>
    <row r="6323">
      <c r="B6323" s="2013">
        <v>6321.0</v>
      </c>
      <c r="C6323" s="2013">
        <f t="shared" ref="C6323:H6323" si="1321">C$5002+C1323</f>
        <v>758</v>
      </c>
      <c r="D6323" s="2013">
        <f t="shared" si="1321"/>
        <v>1517</v>
      </c>
      <c r="E6323" s="2013">
        <f t="shared" si="1321"/>
        <v>1011</v>
      </c>
      <c r="F6323" s="2013">
        <f t="shared" si="1321"/>
        <v>1011</v>
      </c>
      <c r="G6323" s="2013">
        <f t="shared" si="1321"/>
        <v>1012</v>
      </c>
      <c r="H6323" s="2013">
        <f t="shared" si="1321"/>
        <v>1012</v>
      </c>
    </row>
    <row r="6324">
      <c r="B6324" s="2013">
        <v>6322.0</v>
      </c>
      <c r="C6324" s="2013">
        <f t="shared" ref="C6324:H6324" si="1322">C$5002+C1324</f>
        <v>759</v>
      </c>
      <c r="D6324" s="2013">
        <f t="shared" si="1322"/>
        <v>1517</v>
      </c>
      <c r="E6324" s="2013">
        <f t="shared" si="1322"/>
        <v>1011</v>
      </c>
      <c r="F6324" s="2013">
        <f t="shared" si="1322"/>
        <v>1011</v>
      </c>
      <c r="G6324" s="2013">
        <f t="shared" si="1322"/>
        <v>1012</v>
      </c>
      <c r="H6324" s="2013">
        <f t="shared" si="1322"/>
        <v>1012</v>
      </c>
    </row>
    <row r="6325">
      <c r="B6325" s="2013">
        <v>6323.0</v>
      </c>
      <c r="C6325" s="2013">
        <f t="shared" ref="C6325:H6325" si="1323">C$5002+C1325</f>
        <v>758</v>
      </c>
      <c r="D6325" s="2013">
        <f t="shared" si="1323"/>
        <v>1517</v>
      </c>
      <c r="E6325" s="2013">
        <f t="shared" si="1323"/>
        <v>1012</v>
      </c>
      <c r="F6325" s="2013">
        <f t="shared" si="1323"/>
        <v>1012</v>
      </c>
      <c r="G6325" s="2013">
        <f t="shared" si="1323"/>
        <v>1012</v>
      </c>
      <c r="H6325" s="2013">
        <f t="shared" si="1323"/>
        <v>1012</v>
      </c>
    </row>
    <row r="6326">
      <c r="B6326" s="2013">
        <v>6324.0</v>
      </c>
      <c r="C6326" s="2013">
        <f t="shared" ref="C6326:H6326" si="1324">C$5002+C1326</f>
        <v>759</v>
      </c>
      <c r="D6326" s="2013">
        <f t="shared" si="1324"/>
        <v>1517</v>
      </c>
      <c r="E6326" s="2013">
        <f t="shared" si="1324"/>
        <v>1012</v>
      </c>
      <c r="F6326" s="2013">
        <f t="shared" si="1324"/>
        <v>1012</v>
      </c>
      <c r="G6326" s="2013">
        <f t="shared" si="1324"/>
        <v>1012</v>
      </c>
      <c r="H6326" s="2013">
        <f t="shared" si="1324"/>
        <v>1012</v>
      </c>
    </row>
    <row r="6327">
      <c r="B6327" s="2013">
        <v>6325.0</v>
      </c>
      <c r="C6327" s="2013">
        <f t="shared" ref="C6327:H6327" si="1325">C$5002+C1327</f>
        <v>759</v>
      </c>
      <c r="D6327" s="2013">
        <f t="shared" si="1325"/>
        <v>1518</v>
      </c>
      <c r="E6327" s="2013">
        <f t="shared" si="1325"/>
        <v>1012</v>
      </c>
      <c r="F6327" s="2013">
        <f t="shared" si="1325"/>
        <v>1012</v>
      </c>
      <c r="G6327" s="2013">
        <f t="shared" si="1325"/>
        <v>1012</v>
      </c>
      <c r="H6327" s="2013">
        <f t="shared" si="1325"/>
        <v>1012</v>
      </c>
    </row>
    <row r="6328">
      <c r="B6328" s="2013">
        <v>6326.0</v>
      </c>
      <c r="C6328" s="2013">
        <f t="shared" ref="C6328:H6328" si="1326">C$5002+C1328</f>
        <v>759</v>
      </c>
      <c r="D6328" s="2013">
        <f t="shared" si="1326"/>
        <v>1519</v>
      </c>
      <c r="E6328" s="2013">
        <f t="shared" si="1326"/>
        <v>1012</v>
      </c>
      <c r="F6328" s="2013">
        <f t="shared" si="1326"/>
        <v>1012</v>
      </c>
      <c r="G6328" s="2013">
        <f t="shared" si="1326"/>
        <v>1012</v>
      </c>
      <c r="H6328" s="2013">
        <f t="shared" si="1326"/>
        <v>1012</v>
      </c>
    </row>
    <row r="6329">
      <c r="B6329" s="2013">
        <v>6327.0</v>
      </c>
      <c r="C6329" s="2013">
        <f t="shared" ref="C6329:H6329" si="1327">C$5002+C1329</f>
        <v>760</v>
      </c>
      <c r="D6329" s="2013">
        <f t="shared" si="1327"/>
        <v>1519</v>
      </c>
      <c r="E6329" s="2013">
        <f t="shared" si="1327"/>
        <v>1012</v>
      </c>
      <c r="F6329" s="2013">
        <f t="shared" si="1327"/>
        <v>1012</v>
      </c>
      <c r="G6329" s="2013">
        <f t="shared" si="1327"/>
        <v>1012</v>
      </c>
      <c r="H6329" s="2013">
        <f t="shared" si="1327"/>
        <v>1012</v>
      </c>
    </row>
    <row r="6330">
      <c r="B6330" s="2013">
        <v>6328.0</v>
      </c>
      <c r="C6330" s="2013">
        <f t="shared" ref="C6330:H6330" si="1328">C$5002+C1330</f>
        <v>759</v>
      </c>
      <c r="D6330" s="2013">
        <f t="shared" si="1328"/>
        <v>1519</v>
      </c>
      <c r="E6330" s="2013">
        <f t="shared" si="1328"/>
        <v>1012</v>
      </c>
      <c r="F6330" s="2013">
        <f t="shared" si="1328"/>
        <v>1012</v>
      </c>
      <c r="G6330" s="2013">
        <f t="shared" si="1328"/>
        <v>1013</v>
      </c>
      <c r="H6330" s="2013">
        <f t="shared" si="1328"/>
        <v>1013</v>
      </c>
    </row>
    <row r="6331">
      <c r="B6331" s="2013">
        <v>6329.0</v>
      </c>
      <c r="C6331" s="2013">
        <f t="shared" ref="C6331:H6331" si="1329">C$5002+C1331</f>
        <v>760</v>
      </c>
      <c r="D6331" s="2013">
        <f t="shared" si="1329"/>
        <v>1519</v>
      </c>
      <c r="E6331" s="2013">
        <f t="shared" si="1329"/>
        <v>1012</v>
      </c>
      <c r="F6331" s="2013">
        <f t="shared" si="1329"/>
        <v>1012</v>
      </c>
      <c r="G6331" s="2013">
        <f t="shared" si="1329"/>
        <v>1013</v>
      </c>
      <c r="H6331" s="2013">
        <f t="shared" si="1329"/>
        <v>1013</v>
      </c>
    </row>
    <row r="6332">
      <c r="B6332" s="2013">
        <v>6330.0</v>
      </c>
      <c r="C6332" s="2013">
        <f t="shared" ref="C6332:H6332" si="1330">C$5002+C1332</f>
        <v>759</v>
      </c>
      <c r="D6332" s="2013">
        <f t="shared" si="1330"/>
        <v>1519</v>
      </c>
      <c r="E6332" s="2013">
        <f t="shared" si="1330"/>
        <v>1013</v>
      </c>
      <c r="F6332" s="2013">
        <f t="shared" si="1330"/>
        <v>1013</v>
      </c>
      <c r="G6332" s="2013">
        <f t="shared" si="1330"/>
        <v>1013</v>
      </c>
      <c r="H6332" s="2013">
        <f t="shared" si="1330"/>
        <v>1013</v>
      </c>
    </row>
    <row r="6333">
      <c r="B6333" s="2013">
        <v>6331.0</v>
      </c>
      <c r="C6333" s="2013">
        <f t="shared" ref="C6333:H6333" si="1331">C$5002+C1333</f>
        <v>760</v>
      </c>
      <c r="D6333" s="2013">
        <f t="shared" si="1331"/>
        <v>1519</v>
      </c>
      <c r="E6333" s="2013">
        <f t="shared" si="1331"/>
        <v>1013</v>
      </c>
      <c r="F6333" s="2013">
        <f t="shared" si="1331"/>
        <v>1013</v>
      </c>
      <c r="G6333" s="2013">
        <f t="shared" si="1331"/>
        <v>1013</v>
      </c>
      <c r="H6333" s="2013">
        <f t="shared" si="1331"/>
        <v>1013</v>
      </c>
    </row>
    <row r="6334">
      <c r="B6334" s="2013">
        <v>6332.0</v>
      </c>
      <c r="C6334" s="2013">
        <f t="shared" ref="C6334:H6334" si="1332">C$5002+C1334</f>
        <v>760</v>
      </c>
      <c r="D6334" s="2013">
        <f t="shared" si="1332"/>
        <v>1520</v>
      </c>
      <c r="E6334" s="2013">
        <f t="shared" si="1332"/>
        <v>1013</v>
      </c>
      <c r="F6334" s="2013">
        <f t="shared" si="1332"/>
        <v>1013</v>
      </c>
      <c r="G6334" s="2013">
        <f t="shared" si="1332"/>
        <v>1013</v>
      </c>
      <c r="H6334" s="2013">
        <f t="shared" si="1332"/>
        <v>1013</v>
      </c>
    </row>
    <row r="6335">
      <c r="B6335" s="2013">
        <v>6333.0</v>
      </c>
      <c r="C6335" s="2013">
        <f t="shared" ref="C6335:H6335" si="1333">C$5002+C1335</f>
        <v>760</v>
      </c>
      <c r="D6335" s="2013">
        <f t="shared" si="1333"/>
        <v>1519</v>
      </c>
      <c r="E6335" s="2013">
        <f t="shared" si="1333"/>
        <v>1013</v>
      </c>
      <c r="F6335" s="2013">
        <f t="shared" si="1333"/>
        <v>1013</v>
      </c>
      <c r="G6335" s="2013">
        <f t="shared" si="1333"/>
        <v>1014</v>
      </c>
      <c r="H6335" s="2013">
        <f t="shared" si="1333"/>
        <v>1014</v>
      </c>
    </row>
    <row r="6336">
      <c r="B6336" s="2013">
        <v>6334.0</v>
      </c>
      <c r="C6336" s="2013">
        <f t="shared" ref="C6336:H6336" si="1334">C$5002+C1336</f>
        <v>760</v>
      </c>
      <c r="D6336" s="2013">
        <f t="shared" si="1334"/>
        <v>1520</v>
      </c>
      <c r="E6336" s="2013">
        <f t="shared" si="1334"/>
        <v>1013</v>
      </c>
      <c r="F6336" s="2013">
        <f t="shared" si="1334"/>
        <v>1013</v>
      </c>
      <c r="G6336" s="2013">
        <f t="shared" si="1334"/>
        <v>1014</v>
      </c>
      <c r="H6336" s="2013">
        <f t="shared" si="1334"/>
        <v>1014</v>
      </c>
    </row>
    <row r="6337">
      <c r="B6337" s="2013">
        <v>6335.0</v>
      </c>
      <c r="C6337" s="2013">
        <f t="shared" ref="C6337:H6337" si="1335">C$5002+C1337</f>
        <v>760</v>
      </c>
      <c r="D6337" s="2013">
        <f t="shared" si="1335"/>
        <v>1521</v>
      </c>
      <c r="E6337" s="2013">
        <f t="shared" si="1335"/>
        <v>1013</v>
      </c>
      <c r="F6337" s="2013">
        <f t="shared" si="1335"/>
        <v>1013</v>
      </c>
      <c r="G6337" s="2013">
        <f t="shared" si="1335"/>
        <v>1014</v>
      </c>
      <c r="H6337" s="2013">
        <f t="shared" si="1335"/>
        <v>1014</v>
      </c>
    </row>
    <row r="6338">
      <c r="B6338" s="2013">
        <v>6336.0</v>
      </c>
      <c r="C6338" s="2013">
        <f t="shared" ref="C6338:H6338" si="1336">C$5002+C1338</f>
        <v>760</v>
      </c>
      <c r="D6338" s="2013">
        <f t="shared" si="1336"/>
        <v>1520</v>
      </c>
      <c r="E6338" s="2013">
        <f t="shared" si="1336"/>
        <v>1014</v>
      </c>
      <c r="F6338" s="2013">
        <f t="shared" si="1336"/>
        <v>1014</v>
      </c>
      <c r="G6338" s="2013">
        <f t="shared" si="1336"/>
        <v>1014</v>
      </c>
      <c r="H6338" s="2013">
        <f t="shared" si="1336"/>
        <v>1014</v>
      </c>
    </row>
    <row r="6339">
      <c r="B6339" s="2013">
        <v>6337.0</v>
      </c>
      <c r="C6339" s="2013">
        <f t="shared" ref="C6339:H6339" si="1337">C$5002+C1339</f>
        <v>760</v>
      </c>
      <c r="D6339" s="2013">
        <f t="shared" si="1337"/>
        <v>1521</v>
      </c>
      <c r="E6339" s="2013">
        <f t="shared" si="1337"/>
        <v>1014</v>
      </c>
      <c r="F6339" s="2013">
        <f t="shared" si="1337"/>
        <v>1014</v>
      </c>
      <c r="G6339" s="2013">
        <f t="shared" si="1337"/>
        <v>1014</v>
      </c>
      <c r="H6339" s="2013">
        <f t="shared" si="1337"/>
        <v>1014</v>
      </c>
    </row>
    <row r="6340">
      <c r="B6340" s="2013">
        <v>6338.0</v>
      </c>
      <c r="C6340" s="2013">
        <f t="shared" ref="C6340:H6340" si="1338">C$5002+C1340</f>
        <v>761</v>
      </c>
      <c r="D6340" s="2013">
        <f t="shared" si="1338"/>
        <v>1521</v>
      </c>
      <c r="E6340" s="2013">
        <f t="shared" si="1338"/>
        <v>1014</v>
      </c>
      <c r="F6340" s="2013">
        <f t="shared" si="1338"/>
        <v>1014</v>
      </c>
      <c r="G6340" s="2013">
        <f t="shared" si="1338"/>
        <v>1014</v>
      </c>
      <c r="H6340" s="2013">
        <f t="shared" si="1338"/>
        <v>1014</v>
      </c>
    </row>
    <row r="6341">
      <c r="B6341" s="2013">
        <v>6339.0</v>
      </c>
      <c r="C6341" s="2013">
        <f t="shared" ref="C6341:H6341" si="1339">C$5002+C1341</f>
        <v>761</v>
      </c>
      <c r="D6341" s="2013">
        <f t="shared" si="1339"/>
        <v>1522</v>
      </c>
      <c r="E6341" s="2013">
        <f t="shared" si="1339"/>
        <v>1014</v>
      </c>
      <c r="F6341" s="2013">
        <f t="shared" si="1339"/>
        <v>1014</v>
      </c>
      <c r="G6341" s="2013">
        <f t="shared" si="1339"/>
        <v>1014</v>
      </c>
      <c r="H6341" s="2013">
        <f t="shared" si="1339"/>
        <v>1014</v>
      </c>
    </row>
    <row r="6342">
      <c r="B6342" s="2013">
        <v>6340.0</v>
      </c>
      <c r="C6342" s="2013">
        <f t="shared" ref="C6342:H6342" si="1340">C$5002+C1342</f>
        <v>761</v>
      </c>
      <c r="D6342" s="2013">
        <f t="shared" si="1340"/>
        <v>1521</v>
      </c>
      <c r="E6342" s="2013">
        <f t="shared" si="1340"/>
        <v>1014</v>
      </c>
      <c r="F6342" s="2013">
        <f t="shared" si="1340"/>
        <v>1014</v>
      </c>
      <c r="G6342" s="2013">
        <f t="shared" si="1340"/>
        <v>1015</v>
      </c>
      <c r="H6342" s="2013">
        <f t="shared" si="1340"/>
        <v>1015</v>
      </c>
    </row>
    <row r="6343">
      <c r="B6343" s="2013">
        <v>6341.0</v>
      </c>
      <c r="C6343" s="2013">
        <f t="shared" ref="C6343:H6343" si="1341">C$5002+C1343</f>
        <v>761</v>
      </c>
      <c r="D6343" s="2013">
        <f t="shared" si="1341"/>
        <v>1522</v>
      </c>
      <c r="E6343" s="2013">
        <f t="shared" si="1341"/>
        <v>1014</v>
      </c>
      <c r="F6343" s="2013">
        <f t="shared" si="1341"/>
        <v>1014</v>
      </c>
      <c r="G6343" s="2013">
        <f t="shared" si="1341"/>
        <v>1015</v>
      </c>
      <c r="H6343" s="2013">
        <f t="shared" si="1341"/>
        <v>1015</v>
      </c>
    </row>
    <row r="6344">
      <c r="B6344" s="2013">
        <v>6342.0</v>
      </c>
      <c r="C6344" s="2013">
        <f t="shared" ref="C6344:H6344" si="1342">C$5002+C1344</f>
        <v>761</v>
      </c>
      <c r="D6344" s="2013">
        <f t="shared" si="1342"/>
        <v>1523</v>
      </c>
      <c r="E6344" s="2013">
        <f t="shared" si="1342"/>
        <v>1014</v>
      </c>
      <c r="F6344" s="2013">
        <f t="shared" si="1342"/>
        <v>1014</v>
      </c>
      <c r="G6344" s="2013">
        <f t="shared" si="1342"/>
        <v>1015</v>
      </c>
      <c r="H6344" s="2013">
        <f t="shared" si="1342"/>
        <v>1015</v>
      </c>
    </row>
    <row r="6345">
      <c r="B6345" s="2013">
        <v>6343.0</v>
      </c>
      <c r="C6345" s="2013">
        <f t="shared" ref="C6345:H6345" si="1343">C$5002+C1345</f>
        <v>761</v>
      </c>
      <c r="D6345" s="2013">
        <f t="shared" si="1343"/>
        <v>1522</v>
      </c>
      <c r="E6345" s="2013">
        <f t="shared" si="1343"/>
        <v>1015</v>
      </c>
      <c r="F6345" s="2013">
        <f t="shared" si="1343"/>
        <v>1015</v>
      </c>
      <c r="G6345" s="2013">
        <f t="shared" si="1343"/>
        <v>1015</v>
      </c>
      <c r="H6345" s="2013">
        <f t="shared" si="1343"/>
        <v>1015</v>
      </c>
    </row>
    <row r="6346">
      <c r="B6346" s="2013">
        <v>6344.0</v>
      </c>
      <c r="C6346" s="2013">
        <f t="shared" ref="C6346:H6346" si="1344">C$5002+C1346</f>
        <v>761</v>
      </c>
      <c r="D6346" s="2013">
        <f t="shared" si="1344"/>
        <v>1523</v>
      </c>
      <c r="E6346" s="2013">
        <f t="shared" si="1344"/>
        <v>1015</v>
      </c>
      <c r="F6346" s="2013">
        <f t="shared" si="1344"/>
        <v>1015</v>
      </c>
      <c r="G6346" s="2013">
        <f t="shared" si="1344"/>
        <v>1015</v>
      </c>
      <c r="H6346" s="2013">
        <f t="shared" si="1344"/>
        <v>1015</v>
      </c>
    </row>
    <row r="6347">
      <c r="B6347" s="2013">
        <v>6345.0</v>
      </c>
      <c r="C6347" s="2013">
        <f t="shared" ref="C6347:H6347" si="1345">C$5002+C1347</f>
        <v>762</v>
      </c>
      <c r="D6347" s="2013">
        <f t="shared" si="1345"/>
        <v>1523</v>
      </c>
      <c r="E6347" s="2013">
        <f t="shared" si="1345"/>
        <v>1015</v>
      </c>
      <c r="F6347" s="2013">
        <f t="shared" si="1345"/>
        <v>1015</v>
      </c>
      <c r="G6347" s="2013">
        <f t="shared" si="1345"/>
        <v>1015</v>
      </c>
      <c r="H6347" s="2013">
        <f t="shared" si="1345"/>
        <v>1015</v>
      </c>
    </row>
    <row r="6348">
      <c r="B6348" s="2013">
        <v>6346.0</v>
      </c>
      <c r="C6348" s="2013">
        <f t="shared" ref="C6348:H6348" si="1346">C$5002+C1348</f>
        <v>761</v>
      </c>
      <c r="D6348" s="2013">
        <f t="shared" si="1346"/>
        <v>1523</v>
      </c>
      <c r="E6348" s="2013">
        <f t="shared" si="1346"/>
        <v>1015</v>
      </c>
      <c r="F6348" s="2013">
        <f t="shared" si="1346"/>
        <v>1015</v>
      </c>
      <c r="G6348" s="2013">
        <f t="shared" si="1346"/>
        <v>1016</v>
      </c>
      <c r="H6348" s="2013">
        <f t="shared" si="1346"/>
        <v>1016</v>
      </c>
    </row>
    <row r="6349">
      <c r="B6349" s="2013">
        <v>6347.0</v>
      </c>
      <c r="C6349" s="2013">
        <f t="shared" ref="C6349:H6349" si="1347">C$5002+C1349</f>
        <v>762</v>
      </c>
      <c r="D6349" s="2013">
        <f t="shared" si="1347"/>
        <v>1523</v>
      </c>
      <c r="E6349" s="2013">
        <f t="shared" si="1347"/>
        <v>1015</v>
      </c>
      <c r="F6349" s="2013">
        <f t="shared" si="1347"/>
        <v>1015</v>
      </c>
      <c r="G6349" s="2013">
        <f t="shared" si="1347"/>
        <v>1016</v>
      </c>
      <c r="H6349" s="2013">
        <f t="shared" si="1347"/>
        <v>1016</v>
      </c>
    </row>
    <row r="6350">
      <c r="B6350" s="2013">
        <v>6348.0</v>
      </c>
      <c r="C6350" s="2013">
        <f t="shared" ref="C6350:H6350" si="1348">C$5002+C1350</f>
        <v>761</v>
      </c>
      <c r="D6350" s="2013">
        <f t="shared" si="1348"/>
        <v>1523</v>
      </c>
      <c r="E6350" s="2013">
        <f t="shared" si="1348"/>
        <v>1016</v>
      </c>
      <c r="F6350" s="2013">
        <f t="shared" si="1348"/>
        <v>1016</v>
      </c>
      <c r="G6350" s="2013">
        <f t="shared" si="1348"/>
        <v>1016</v>
      </c>
      <c r="H6350" s="2013">
        <f t="shared" si="1348"/>
        <v>1016</v>
      </c>
    </row>
    <row r="6351">
      <c r="B6351" s="2013">
        <v>6349.0</v>
      </c>
      <c r="C6351" s="2013">
        <f t="shared" ref="C6351:H6351" si="1349">C$5002+C1351</f>
        <v>762</v>
      </c>
      <c r="D6351" s="2013">
        <f t="shared" si="1349"/>
        <v>1523</v>
      </c>
      <c r="E6351" s="2013">
        <f t="shared" si="1349"/>
        <v>1016</v>
      </c>
      <c r="F6351" s="2013">
        <f t="shared" si="1349"/>
        <v>1016</v>
      </c>
      <c r="G6351" s="2013">
        <f t="shared" si="1349"/>
        <v>1016</v>
      </c>
      <c r="H6351" s="2013">
        <f t="shared" si="1349"/>
        <v>1016</v>
      </c>
    </row>
    <row r="6352">
      <c r="B6352" s="2013">
        <v>6350.0</v>
      </c>
      <c r="C6352" s="2013">
        <f t="shared" ref="C6352:H6352" si="1350">C$5002+C1352</f>
        <v>762</v>
      </c>
      <c r="D6352" s="2013">
        <f t="shared" si="1350"/>
        <v>1524</v>
      </c>
      <c r="E6352" s="2013">
        <f t="shared" si="1350"/>
        <v>1016</v>
      </c>
      <c r="F6352" s="2013">
        <f t="shared" si="1350"/>
        <v>1016</v>
      </c>
      <c r="G6352" s="2013">
        <f t="shared" si="1350"/>
        <v>1016</v>
      </c>
      <c r="H6352" s="2013">
        <f t="shared" si="1350"/>
        <v>1016</v>
      </c>
    </row>
    <row r="6353">
      <c r="B6353" s="2013">
        <v>6351.0</v>
      </c>
      <c r="C6353" s="2013">
        <f t="shared" ref="C6353:H6353" si="1351">C$5002+C1353</f>
        <v>762</v>
      </c>
      <c r="D6353" s="2013">
        <f t="shared" si="1351"/>
        <v>1525</v>
      </c>
      <c r="E6353" s="2013">
        <f t="shared" si="1351"/>
        <v>1016</v>
      </c>
      <c r="F6353" s="2013">
        <f t="shared" si="1351"/>
        <v>1016</v>
      </c>
      <c r="G6353" s="2013">
        <f t="shared" si="1351"/>
        <v>1016</v>
      </c>
      <c r="H6353" s="2013">
        <f t="shared" si="1351"/>
        <v>1016</v>
      </c>
    </row>
    <row r="6354">
      <c r="B6354" s="2013">
        <v>6352.0</v>
      </c>
      <c r="C6354" s="2013">
        <f t="shared" ref="C6354:H6354" si="1352">C$5002+C1354</f>
        <v>763</v>
      </c>
      <c r="D6354" s="2013">
        <f t="shared" si="1352"/>
        <v>1525</v>
      </c>
      <c r="E6354" s="2013">
        <f t="shared" si="1352"/>
        <v>1016</v>
      </c>
      <c r="F6354" s="2013">
        <f t="shared" si="1352"/>
        <v>1016</v>
      </c>
      <c r="G6354" s="2013">
        <f t="shared" si="1352"/>
        <v>1016</v>
      </c>
      <c r="H6354" s="2013">
        <f t="shared" si="1352"/>
        <v>1016</v>
      </c>
    </row>
    <row r="6355">
      <c r="B6355" s="2013">
        <v>6353.0</v>
      </c>
      <c r="C6355" s="2013">
        <f t="shared" ref="C6355:H6355" si="1353">C$5002+C1355</f>
        <v>762</v>
      </c>
      <c r="D6355" s="2013">
        <f t="shared" si="1353"/>
        <v>1525</v>
      </c>
      <c r="E6355" s="2013">
        <f t="shared" si="1353"/>
        <v>1016</v>
      </c>
      <c r="F6355" s="2013">
        <f t="shared" si="1353"/>
        <v>1016</v>
      </c>
      <c r="G6355" s="2013">
        <f t="shared" si="1353"/>
        <v>1017</v>
      </c>
      <c r="H6355" s="2013">
        <f t="shared" si="1353"/>
        <v>1017</v>
      </c>
    </row>
    <row r="6356">
      <c r="B6356" s="2013">
        <v>6354.0</v>
      </c>
      <c r="C6356" s="2013">
        <f t="shared" ref="C6356:H6356" si="1354">C$5002+C1356</f>
        <v>763</v>
      </c>
      <c r="D6356" s="2013">
        <f t="shared" si="1354"/>
        <v>1525</v>
      </c>
      <c r="E6356" s="2013">
        <f t="shared" si="1354"/>
        <v>1016</v>
      </c>
      <c r="F6356" s="2013">
        <f t="shared" si="1354"/>
        <v>1016</v>
      </c>
      <c r="G6356" s="2013">
        <f t="shared" si="1354"/>
        <v>1017</v>
      </c>
      <c r="H6356" s="2013">
        <f t="shared" si="1354"/>
        <v>1017</v>
      </c>
    </row>
    <row r="6357">
      <c r="B6357" s="2013">
        <v>6355.0</v>
      </c>
      <c r="C6357" s="2013">
        <f t="shared" ref="C6357:H6357" si="1355">C$5002+C1357</f>
        <v>762</v>
      </c>
      <c r="D6357" s="2013">
        <f t="shared" si="1355"/>
        <v>1525</v>
      </c>
      <c r="E6357" s="2013">
        <f t="shared" si="1355"/>
        <v>1017</v>
      </c>
      <c r="F6357" s="2013">
        <f t="shared" si="1355"/>
        <v>1017</v>
      </c>
      <c r="G6357" s="2013">
        <f t="shared" si="1355"/>
        <v>1017</v>
      </c>
      <c r="H6357" s="2013">
        <f t="shared" si="1355"/>
        <v>1017</v>
      </c>
    </row>
    <row r="6358">
      <c r="B6358" s="2013">
        <v>6356.0</v>
      </c>
      <c r="C6358" s="2013">
        <f t="shared" ref="C6358:H6358" si="1356">C$5002+C1358</f>
        <v>763</v>
      </c>
      <c r="D6358" s="2013">
        <f t="shared" si="1356"/>
        <v>1525</v>
      </c>
      <c r="E6358" s="2013">
        <f t="shared" si="1356"/>
        <v>1017</v>
      </c>
      <c r="F6358" s="2013">
        <f t="shared" si="1356"/>
        <v>1017</v>
      </c>
      <c r="G6358" s="2013">
        <f t="shared" si="1356"/>
        <v>1017</v>
      </c>
      <c r="H6358" s="2013">
        <f t="shared" si="1356"/>
        <v>1017</v>
      </c>
    </row>
    <row r="6359">
      <c r="B6359" s="2013">
        <v>6357.0</v>
      </c>
      <c r="C6359" s="2013">
        <f t="shared" ref="C6359:H6359" si="1357">C$5002+C1359</f>
        <v>763</v>
      </c>
      <c r="D6359" s="2013">
        <f t="shared" si="1357"/>
        <v>1526</v>
      </c>
      <c r="E6359" s="2013">
        <f t="shared" si="1357"/>
        <v>1017</v>
      </c>
      <c r="F6359" s="2013">
        <f t="shared" si="1357"/>
        <v>1017</v>
      </c>
      <c r="G6359" s="2013">
        <f t="shared" si="1357"/>
        <v>1017</v>
      </c>
      <c r="H6359" s="2013">
        <f t="shared" si="1357"/>
        <v>1017</v>
      </c>
    </row>
    <row r="6360">
      <c r="B6360" s="2013">
        <v>6358.0</v>
      </c>
      <c r="C6360" s="2013">
        <f t="shared" ref="C6360:H6360" si="1358">C$5002+C1360</f>
        <v>763</v>
      </c>
      <c r="D6360" s="2013">
        <f t="shared" si="1358"/>
        <v>1525</v>
      </c>
      <c r="E6360" s="2013">
        <f t="shared" si="1358"/>
        <v>1017</v>
      </c>
      <c r="F6360" s="2013">
        <f t="shared" si="1358"/>
        <v>1017</v>
      </c>
      <c r="G6360" s="2013">
        <f t="shared" si="1358"/>
        <v>1018</v>
      </c>
      <c r="H6360" s="2013">
        <f t="shared" si="1358"/>
        <v>1018</v>
      </c>
    </row>
    <row r="6361">
      <c r="B6361" s="2013">
        <v>6359.0</v>
      </c>
      <c r="C6361" s="2013">
        <f t="shared" ref="C6361:H6361" si="1359">C$5002+C1361</f>
        <v>763</v>
      </c>
      <c r="D6361" s="2013">
        <f t="shared" si="1359"/>
        <v>1526</v>
      </c>
      <c r="E6361" s="2013">
        <f t="shared" si="1359"/>
        <v>1017</v>
      </c>
      <c r="F6361" s="2013">
        <f t="shared" si="1359"/>
        <v>1017</v>
      </c>
      <c r="G6361" s="2013">
        <f t="shared" si="1359"/>
        <v>1018</v>
      </c>
      <c r="H6361" s="2013">
        <f t="shared" si="1359"/>
        <v>1018</v>
      </c>
    </row>
    <row r="6362">
      <c r="B6362" s="2013">
        <v>6360.0</v>
      </c>
      <c r="C6362" s="2013">
        <f t="shared" ref="C6362:H6362" si="1360">C$5002+C1362</f>
        <v>763</v>
      </c>
      <c r="D6362" s="2013">
        <f t="shared" si="1360"/>
        <v>1527</v>
      </c>
      <c r="E6362" s="2013">
        <f t="shared" si="1360"/>
        <v>1017</v>
      </c>
      <c r="F6362" s="2013">
        <f t="shared" si="1360"/>
        <v>1017</v>
      </c>
      <c r="G6362" s="2013">
        <f t="shared" si="1360"/>
        <v>1018</v>
      </c>
      <c r="H6362" s="2013">
        <f t="shared" si="1360"/>
        <v>1018</v>
      </c>
    </row>
    <row r="6363">
      <c r="B6363" s="2013">
        <v>6361.0</v>
      </c>
      <c r="C6363" s="2013">
        <f t="shared" ref="C6363:H6363" si="1361">C$5002+C1363</f>
        <v>763</v>
      </c>
      <c r="D6363" s="2013">
        <f t="shared" si="1361"/>
        <v>1526</v>
      </c>
      <c r="E6363" s="2013">
        <f t="shared" si="1361"/>
        <v>1018</v>
      </c>
      <c r="F6363" s="2013">
        <f t="shared" si="1361"/>
        <v>1018</v>
      </c>
      <c r="G6363" s="2013">
        <f t="shared" si="1361"/>
        <v>1018</v>
      </c>
      <c r="H6363" s="2013">
        <f t="shared" si="1361"/>
        <v>1018</v>
      </c>
    </row>
    <row r="6364">
      <c r="B6364" s="2013">
        <v>6362.0</v>
      </c>
      <c r="C6364" s="2013">
        <f t="shared" ref="C6364:H6364" si="1362">C$5002+C1364</f>
        <v>763</v>
      </c>
      <c r="D6364" s="2013">
        <f t="shared" si="1362"/>
        <v>1527</v>
      </c>
      <c r="E6364" s="2013">
        <f t="shared" si="1362"/>
        <v>1018</v>
      </c>
      <c r="F6364" s="2013">
        <f t="shared" si="1362"/>
        <v>1018</v>
      </c>
      <c r="G6364" s="2013">
        <f t="shared" si="1362"/>
        <v>1018</v>
      </c>
      <c r="H6364" s="2013">
        <f t="shared" si="1362"/>
        <v>1018</v>
      </c>
    </row>
    <row r="6365">
      <c r="B6365" s="2013">
        <v>6363.0</v>
      </c>
      <c r="C6365" s="2013">
        <f t="shared" ref="C6365:H6365" si="1363">C$5002+C1365</f>
        <v>764</v>
      </c>
      <c r="D6365" s="2013">
        <f t="shared" si="1363"/>
        <v>1527</v>
      </c>
      <c r="E6365" s="2013">
        <f t="shared" si="1363"/>
        <v>1018</v>
      </c>
      <c r="F6365" s="2013">
        <f t="shared" si="1363"/>
        <v>1018</v>
      </c>
      <c r="G6365" s="2013">
        <f t="shared" si="1363"/>
        <v>1018</v>
      </c>
      <c r="H6365" s="2013">
        <f t="shared" si="1363"/>
        <v>1018</v>
      </c>
    </row>
    <row r="6366">
      <c r="B6366" s="2013">
        <v>6364.0</v>
      </c>
      <c r="C6366" s="2013">
        <f t="shared" ref="C6366:H6366" si="1364">C$5002+C1366</f>
        <v>764</v>
      </c>
      <c r="D6366" s="2013">
        <f t="shared" si="1364"/>
        <v>1528</v>
      </c>
      <c r="E6366" s="2013">
        <f t="shared" si="1364"/>
        <v>1018</v>
      </c>
      <c r="F6366" s="2013">
        <f t="shared" si="1364"/>
        <v>1018</v>
      </c>
      <c r="G6366" s="2013">
        <f t="shared" si="1364"/>
        <v>1018</v>
      </c>
      <c r="H6366" s="2013">
        <f t="shared" si="1364"/>
        <v>1018</v>
      </c>
    </row>
    <row r="6367">
      <c r="B6367" s="2013">
        <v>6365.0</v>
      </c>
      <c r="C6367" s="2013">
        <f t="shared" ref="C6367:H6367" si="1365">C$5002+C1367</f>
        <v>764</v>
      </c>
      <c r="D6367" s="2013">
        <f t="shared" si="1365"/>
        <v>1527</v>
      </c>
      <c r="E6367" s="2013">
        <f t="shared" si="1365"/>
        <v>1018</v>
      </c>
      <c r="F6367" s="2013">
        <f t="shared" si="1365"/>
        <v>1018</v>
      </c>
      <c r="G6367" s="2013">
        <f t="shared" si="1365"/>
        <v>1019</v>
      </c>
      <c r="H6367" s="2013">
        <f t="shared" si="1365"/>
        <v>1019</v>
      </c>
    </row>
    <row r="6368">
      <c r="B6368" s="2013">
        <v>6366.0</v>
      </c>
      <c r="C6368" s="2013">
        <f t="shared" ref="C6368:H6368" si="1366">C$5002+C1368</f>
        <v>764</v>
      </c>
      <c r="D6368" s="2013">
        <f t="shared" si="1366"/>
        <v>1528</v>
      </c>
      <c r="E6368" s="2013">
        <f t="shared" si="1366"/>
        <v>1018</v>
      </c>
      <c r="F6368" s="2013">
        <f t="shared" si="1366"/>
        <v>1018</v>
      </c>
      <c r="G6368" s="2013">
        <f t="shared" si="1366"/>
        <v>1019</v>
      </c>
      <c r="H6368" s="2013">
        <f t="shared" si="1366"/>
        <v>1019</v>
      </c>
    </row>
    <row r="6369">
      <c r="B6369" s="2013">
        <v>6367.0</v>
      </c>
      <c r="C6369" s="2013">
        <f t="shared" ref="C6369:H6369" si="1367">C$5002+C1369</f>
        <v>764</v>
      </c>
      <c r="D6369" s="2013">
        <f t="shared" si="1367"/>
        <v>1529</v>
      </c>
      <c r="E6369" s="2013">
        <f t="shared" si="1367"/>
        <v>1018</v>
      </c>
      <c r="F6369" s="2013">
        <f t="shared" si="1367"/>
        <v>1018</v>
      </c>
      <c r="G6369" s="2013">
        <f t="shared" si="1367"/>
        <v>1019</v>
      </c>
      <c r="H6369" s="2013">
        <f t="shared" si="1367"/>
        <v>1019</v>
      </c>
    </row>
    <row r="6370">
      <c r="B6370" s="2013">
        <v>6368.0</v>
      </c>
      <c r="C6370" s="2013">
        <f t="shared" ref="C6370:H6370" si="1368">C$5002+C1370</f>
        <v>764</v>
      </c>
      <c r="D6370" s="2013">
        <f t="shared" si="1368"/>
        <v>1528</v>
      </c>
      <c r="E6370" s="2013">
        <f t="shared" si="1368"/>
        <v>1019</v>
      </c>
      <c r="F6370" s="2013">
        <f t="shared" si="1368"/>
        <v>1019</v>
      </c>
      <c r="G6370" s="2013">
        <f t="shared" si="1368"/>
        <v>1019</v>
      </c>
      <c r="H6370" s="2013">
        <f t="shared" si="1368"/>
        <v>1019</v>
      </c>
    </row>
    <row r="6371">
      <c r="B6371" s="2013">
        <v>6369.0</v>
      </c>
      <c r="C6371" s="2013">
        <f t="shared" ref="C6371:H6371" si="1369">C$5002+C1371</f>
        <v>764</v>
      </c>
      <c r="D6371" s="2013">
        <f t="shared" si="1369"/>
        <v>1529</v>
      </c>
      <c r="E6371" s="2013">
        <f t="shared" si="1369"/>
        <v>1019</v>
      </c>
      <c r="F6371" s="2013">
        <f t="shared" si="1369"/>
        <v>1019</v>
      </c>
      <c r="G6371" s="2013">
        <f t="shared" si="1369"/>
        <v>1019</v>
      </c>
      <c r="H6371" s="2013">
        <f t="shared" si="1369"/>
        <v>1019</v>
      </c>
    </row>
    <row r="6372">
      <c r="B6372" s="2013">
        <v>6370.0</v>
      </c>
      <c r="C6372" s="2013">
        <f t="shared" ref="C6372:H6372" si="1370">C$5002+C1372</f>
        <v>765</v>
      </c>
      <c r="D6372" s="2013">
        <f t="shared" si="1370"/>
        <v>1529</v>
      </c>
      <c r="E6372" s="2013">
        <f t="shared" si="1370"/>
        <v>1019</v>
      </c>
      <c r="F6372" s="2013">
        <f t="shared" si="1370"/>
        <v>1019</v>
      </c>
      <c r="G6372" s="2013">
        <f t="shared" si="1370"/>
        <v>1019</v>
      </c>
      <c r="H6372" s="2013">
        <f t="shared" si="1370"/>
        <v>1019</v>
      </c>
    </row>
    <row r="6373">
      <c r="B6373" s="2013">
        <v>6371.0</v>
      </c>
      <c r="C6373" s="2013">
        <f t="shared" ref="C6373:H6373" si="1371">C$5002+C1373</f>
        <v>764</v>
      </c>
      <c r="D6373" s="2013">
        <f t="shared" si="1371"/>
        <v>1529</v>
      </c>
      <c r="E6373" s="2013">
        <f t="shared" si="1371"/>
        <v>1019</v>
      </c>
      <c r="F6373" s="2013">
        <f t="shared" si="1371"/>
        <v>1019</v>
      </c>
      <c r="G6373" s="2013">
        <f t="shared" si="1371"/>
        <v>1020</v>
      </c>
      <c r="H6373" s="2013">
        <f t="shared" si="1371"/>
        <v>1020</v>
      </c>
    </row>
    <row r="6374">
      <c r="B6374" s="2013">
        <v>6372.0</v>
      </c>
      <c r="C6374" s="2013">
        <f t="shared" ref="C6374:H6374" si="1372">C$5002+C1374</f>
        <v>765</v>
      </c>
      <c r="D6374" s="2013">
        <f t="shared" si="1372"/>
        <v>1529</v>
      </c>
      <c r="E6374" s="2013">
        <f t="shared" si="1372"/>
        <v>1019</v>
      </c>
      <c r="F6374" s="2013">
        <f t="shared" si="1372"/>
        <v>1019</v>
      </c>
      <c r="G6374" s="2013">
        <f t="shared" si="1372"/>
        <v>1020</v>
      </c>
      <c r="H6374" s="2013">
        <f t="shared" si="1372"/>
        <v>1020</v>
      </c>
    </row>
    <row r="6375">
      <c r="B6375" s="2013">
        <v>6373.0</v>
      </c>
      <c r="C6375" s="2013">
        <f t="shared" ref="C6375:H6375" si="1373">C$5002+C1375</f>
        <v>764</v>
      </c>
      <c r="D6375" s="2013">
        <f t="shared" si="1373"/>
        <v>1529</v>
      </c>
      <c r="E6375" s="2013">
        <f t="shared" si="1373"/>
        <v>1020</v>
      </c>
      <c r="F6375" s="2013">
        <f t="shared" si="1373"/>
        <v>1020</v>
      </c>
      <c r="G6375" s="2013">
        <f t="shared" si="1373"/>
        <v>1020</v>
      </c>
      <c r="H6375" s="2013">
        <f t="shared" si="1373"/>
        <v>1020</v>
      </c>
    </row>
    <row r="6376">
      <c r="B6376" s="2013">
        <v>6374.0</v>
      </c>
      <c r="C6376" s="2013">
        <f t="shared" ref="C6376:H6376" si="1374">C$5002+C1376</f>
        <v>765</v>
      </c>
      <c r="D6376" s="2013">
        <f t="shared" si="1374"/>
        <v>1529</v>
      </c>
      <c r="E6376" s="2013">
        <f t="shared" si="1374"/>
        <v>1020</v>
      </c>
      <c r="F6376" s="2013">
        <f t="shared" si="1374"/>
        <v>1020</v>
      </c>
      <c r="G6376" s="2013">
        <f t="shared" si="1374"/>
        <v>1020</v>
      </c>
      <c r="H6376" s="2013">
        <f t="shared" si="1374"/>
        <v>1020</v>
      </c>
    </row>
    <row r="6377">
      <c r="B6377" s="2013">
        <v>6375.0</v>
      </c>
      <c r="C6377" s="2013">
        <f t="shared" ref="C6377:H6377" si="1375">C$5002+C1377</f>
        <v>765</v>
      </c>
      <c r="D6377" s="2013">
        <f t="shared" si="1375"/>
        <v>1530</v>
      </c>
      <c r="E6377" s="2013">
        <f t="shared" si="1375"/>
        <v>1020</v>
      </c>
      <c r="F6377" s="2013">
        <f t="shared" si="1375"/>
        <v>1020</v>
      </c>
      <c r="G6377" s="2013">
        <f t="shared" si="1375"/>
        <v>1020</v>
      </c>
      <c r="H6377" s="2013">
        <f t="shared" si="1375"/>
        <v>1020</v>
      </c>
    </row>
    <row r="6378">
      <c r="B6378" s="2013">
        <v>6376.0</v>
      </c>
      <c r="C6378" s="2013">
        <f t="shared" ref="C6378:H6378" si="1376">C$5002+C1378</f>
        <v>765</v>
      </c>
      <c r="D6378" s="2013">
        <f t="shared" si="1376"/>
        <v>1531</v>
      </c>
      <c r="E6378" s="2013">
        <f t="shared" si="1376"/>
        <v>1020</v>
      </c>
      <c r="F6378" s="2013">
        <f t="shared" si="1376"/>
        <v>1020</v>
      </c>
      <c r="G6378" s="2013">
        <f t="shared" si="1376"/>
        <v>1020</v>
      </c>
      <c r="H6378" s="2013">
        <f t="shared" si="1376"/>
        <v>1020</v>
      </c>
    </row>
    <row r="6379">
      <c r="B6379" s="2013">
        <v>6377.0</v>
      </c>
      <c r="C6379" s="2013">
        <f t="shared" ref="C6379:H6379" si="1377">C$5002+C1379</f>
        <v>766</v>
      </c>
      <c r="D6379" s="2013">
        <f t="shared" si="1377"/>
        <v>1531</v>
      </c>
      <c r="E6379" s="2013">
        <f t="shared" si="1377"/>
        <v>1020</v>
      </c>
      <c r="F6379" s="2013">
        <f t="shared" si="1377"/>
        <v>1020</v>
      </c>
      <c r="G6379" s="2013">
        <f t="shared" si="1377"/>
        <v>1020</v>
      </c>
      <c r="H6379" s="2013">
        <f t="shared" si="1377"/>
        <v>1020</v>
      </c>
    </row>
    <row r="6380">
      <c r="B6380" s="2013">
        <v>6378.0</v>
      </c>
      <c r="C6380" s="2013">
        <f t="shared" ref="C6380:H6380" si="1378">C$5002+C1380</f>
        <v>765</v>
      </c>
      <c r="D6380" s="2013">
        <f t="shared" si="1378"/>
        <v>1531</v>
      </c>
      <c r="E6380" s="2013">
        <f t="shared" si="1378"/>
        <v>1020</v>
      </c>
      <c r="F6380" s="2013">
        <f t="shared" si="1378"/>
        <v>1020</v>
      </c>
      <c r="G6380" s="2013">
        <f t="shared" si="1378"/>
        <v>1021</v>
      </c>
      <c r="H6380" s="2013">
        <f t="shared" si="1378"/>
        <v>1021</v>
      </c>
    </row>
    <row r="6381">
      <c r="B6381" s="2013">
        <v>6379.0</v>
      </c>
      <c r="C6381" s="2013">
        <f t="shared" ref="C6381:H6381" si="1379">C$5002+C1381</f>
        <v>766</v>
      </c>
      <c r="D6381" s="2013">
        <f t="shared" si="1379"/>
        <v>1531</v>
      </c>
      <c r="E6381" s="2013">
        <f t="shared" si="1379"/>
        <v>1020</v>
      </c>
      <c r="F6381" s="2013">
        <f t="shared" si="1379"/>
        <v>1020</v>
      </c>
      <c r="G6381" s="2013">
        <f t="shared" si="1379"/>
        <v>1021</v>
      </c>
      <c r="H6381" s="2013">
        <f t="shared" si="1379"/>
        <v>1021</v>
      </c>
    </row>
    <row r="6382">
      <c r="B6382" s="2013">
        <v>6380.0</v>
      </c>
      <c r="C6382" s="2013">
        <f t="shared" ref="C6382:H6382" si="1380">C$5002+C1382</f>
        <v>765</v>
      </c>
      <c r="D6382" s="2013">
        <f t="shared" si="1380"/>
        <v>1531</v>
      </c>
      <c r="E6382" s="2013">
        <f t="shared" si="1380"/>
        <v>1021</v>
      </c>
      <c r="F6382" s="2013">
        <f t="shared" si="1380"/>
        <v>1021</v>
      </c>
      <c r="G6382" s="2013">
        <f t="shared" si="1380"/>
        <v>1021</v>
      </c>
      <c r="H6382" s="2013">
        <f t="shared" si="1380"/>
        <v>1021</v>
      </c>
    </row>
    <row r="6383">
      <c r="B6383" s="2013">
        <v>6381.0</v>
      </c>
      <c r="C6383" s="2013">
        <f t="shared" ref="C6383:H6383" si="1381">C$5002+C1383</f>
        <v>766</v>
      </c>
      <c r="D6383" s="2013">
        <f t="shared" si="1381"/>
        <v>1531</v>
      </c>
      <c r="E6383" s="2013">
        <f t="shared" si="1381"/>
        <v>1021</v>
      </c>
      <c r="F6383" s="2013">
        <f t="shared" si="1381"/>
        <v>1021</v>
      </c>
      <c r="G6383" s="2013">
        <f t="shared" si="1381"/>
        <v>1021</v>
      </c>
      <c r="H6383" s="2013">
        <f t="shared" si="1381"/>
        <v>1021</v>
      </c>
    </row>
    <row r="6384">
      <c r="B6384" s="2013">
        <v>6382.0</v>
      </c>
      <c r="C6384" s="2013">
        <f t="shared" ref="C6384:H6384" si="1382">C$5002+C1384</f>
        <v>766</v>
      </c>
      <c r="D6384" s="2013">
        <f t="shared" si="1382"/>
        <v>1532</v>
      </c>
      <c r="E6384" s="2013">
        <f t="shared" si="1382"/>
        <v>1021</v>
      </c>
      <c r="F6384" s="2013">
        <f t="shared" si="1382"/>
        <v>1021</v>
      </c>
      <c r="G6384" s="2013">
        <f t="shared" si="1382"/>
        <v>1021</v>
      </c>
      <c r="H6384" s="2013">
        <f t="shared" si="1382"/>
        <v>1021</v>
      </c>
    </row>
    <row r="6385">
      <c r="B6385" s="2013">
        <v>6383.0</v>
      </c>
      <c r="C6385" s="2013">
        <f t="shared" ref="C6385:H6385" si="1383">C$5002+C1385</f>
        <v>766</v>
      </c>
      <c r="D6385" s="2013">
        <f t="shared" si="1383"/>
        <v>1531</v>
      </c>
      <c r="E6385" s="2013">
        <f t="shared" si="1383"/>
        <v>1021</v>
      </c>
      <c r="F6385" s="2013">
        <f t="shared" si="1383"/>
        <v>1021</v>
      </c>
      <c r="G6385" s="2013">
        <f t="shared" si="1383"/>
        <v>1022</v>
      </c>
      <c r="H6385" s="2013">
        <f t="shared" si="1383"/>
        <v>1022</v>
      </c>
    </row>
    <row r="6386">
      <c r="B6386" s="2013">
        <v>6384.0</v>
      </c>
      <c r="C6386" s="2013">
        <f t="shared" ref="C6386:H6386" si="1384">C$5002+C1386</f>
        <v>766</v>
      </c>
      <c r="D6386" s="2013">
        <f t="shared" si="1384"/>
        <v>1532</v>
      </c>
      <c r="E6386" s="2013">
        <f t="shared" si="1384"/>
        <v>1021</v>
      </c>
      <c r="F6386" s="2013">
        <f t="shared" si="1384"/>
        <v>1021</v>
      </c>
      <c r="G6386" s="2013">
        <f t="shared" si="1384"/>
        <v>1022</v>
      </c>
      <c r="H6386" s="2013">
        <f t="shared" si="1384"/>
        <v>1022</v>
      </c>
    </row>
    <row r="6387">
      <c r="B6387" s="2013">
        <v>6385.0</v>
      </c>
      <c r="C6387" s="2013">
        <f t="shared" ref="C6387:H6387" si="1385">C$5002+C1387</f>
        <v>766</v>
      </c>
      <c r="D6387" s="2013">
        <f t="shared" si="1385"/>
        <v>1533</v>
      </c>
      <c r="E6387" s="2013">
        <f t="shared" si="1385"/>
        <v>1021</v>
      </c>
      <c r="F6387" s="2013">
        <f t="shared" si="1385"/>
        <v>1021</v>
      </c>
      <c r="G6387" s="2013">
        <f t="shared" si="1385"/>
        <v>1022</v>
      </c>
      <c r="H6387" s="2013">
        <f t="shared" si="1385"/>
        <v>1022</v>
      </c>
    </row>
    <row r="6388">
      <c r="B6388" s="2013">
        <v>6386.0</v>
      </c>
      <c r="C6388" s="2013">
        <f t="shared" ref="C6388:H6388" si="1386">C$5002+C1388</f>
        <v>766</v>
      </c>
      <c r="D6388" s="2013">
        <f t="shared" si="1386"/>
        <v>1532</v>
      </c>
      <c r="E6388" s="2013">
        <f t="shared" si="1386"/>
        <v>1022</v>
      </c>
      <c r="F6388" s="2013">
        <f t="shared" si="1386"/>
        <v>1022</v>
      </c>
      <c r="G6388" s="2013">
        <f t="shared" si="1386"/>
        <v>1022</v>
      </c>
      <c r="H6388" s="2013">
        <f t="shared" si="1386"/>
        <v>1022</v>
      </c>
    </row>
    <row r="6389">
      <c r="B6389" s="2013">
        <v>6387.0</v>
      </c>
      <c r="C6389" s="2013">
        <f t="shared" ref="C6389:H6389" si="1387">C$5002+C1389</f>
        <v>766</v>
      </c>
      <c r="D6389" s="2013">
        <f t="shared" si="1387"/>
        <v>1533</v>
      </c>
      <c r="E6389" s="2013">
        <f t="shared" si="1387"/>
        <v>1022</v>
      </c>
      <c r="F6389" s="2013">
        <f t="shared" si="1387"/>
        <v>1022</v>
      </c>
      <c r="G6389" s="2013">
        <f t="shared" si="1387"/>
        <v>1022</v>
      </c>
      <c r="H6389" s="2013">
        <f t="shared" si="1387"/>
        <v>1022</v>
      </c>
    </row>
    <row r="6390">
      <c r="B6390" s="2013">
        <v>6388.0</v>
      </c>
      <c r="C6390" s="2013">
        <f t="shared" ref="C6390:H6390" si="1388">C$5002+C1390</f>
        <v>767</v>
      </c>
      <c r="D6390" s="2013">
        <f t="shared" si="1388"/>
        <v>1533</v>
      </c>
      <c r="E6390" s="2013">
        <f t="shared" si="1388"/>
        <v>1022</v>
      </c>
      <c r="F6390" s="2013">
        <f t="shared" si="1388"/>
        <v>1022</v>
      </c>
      <c r="G6390" s="2013">
        <f t="shared" si="1388"/>
        <v>1022</v>
      </c>
      <c r="H6390" s="2013">
        <f t="shared" si="1388"/>
        <v>1022</v>
      </c>
    </row>
    <row r="6391">
      <c r="B6391" s="2013">
        <v>6389.0</v>
      </c>
      <c r="C6391" s="2013">
        <f t="shared" ref="C6391:H6391" si="1389">C$5002+C1391</f>
        <v>767</v>
      </c>
      <c r="D6391" s="2013">
        <f t="shared" si="1389"/>
        <v>1534</v>
      </c>
      <c r="E6391" s="2013">
        <f t="shared" si="1389"/>
        <v>1022</v>
      </c>
      <c r="F6391" s="2013">
        <f t="shared" si="1389"/>
        <v>1022</v>
      </c>
      <c r="G6391" s="2013">
        <f t="shared" si="1389"/>
        <v>1022</v>
      </c>
      <c r="H6391" s="2013">
        <f t="shared" si="1389"/>
        <v>1022</v>
      </c>
    </row>
    <row r="6392">
      <c r="B6392" s="2013">
        <v>6390.0</v>
      </c>
      <c r="C6392" s="2013">
        <f t="shared" ref="C6392:H6392" si="1390">C$5002+C1392</f>
        <v>767</v>
      </c>
      <c r="D6392" s="2013">
        <f t="shared" si="1390"/>
        <v>1533</v>
      </c>
      <c r="E6392" s="2013">
        <f t="shared" si="1390"/>
        <v>1022</v>
      </c>
      <c r="F6392" s="2013">
        <f t="shared" si="1390"/>
        <v>1022</v>
      </c>
      <c r="G6392" s="2013">
        <f t="shared" si="1390"/>
        <v>1023</v>
      </c>
      <c r="H6392" s="2013">
        <f t="shared" si="1390"/>
        <v>1023</v>
      </c>
    </row>
    <row r="6393">
      <c r="B6393" s="2013">
        <v>6391.0</v>
      </c>
      <c r="C6393" s="2013">
        <f t="shared" ref="C6393:H6393" si="1391">C$5002+C1393</f>
        <v>767</v>
      </c>
      <c r="D6393" s="2013">
        <f t="shared" si="1391"/>
        <v>1534</v>
      </c>
      <c r="E6393" s="2013">
        <f t="shared" si="1391"/>
        <v>1022</v>
      </c>
      <c r="F6393" s="2013">
        <f t="shared" si="1391"/>
        <v>1022</v>
      </c>
      <c r="G6393" s="2013">
        <f t="shared" si="1391"/>
        <v>1023</v>
      </c>
      <c r="H6393" s="2013">
        <f t="shared" si="1391"/>
        <v>1023</v>
      </c>
    </row>
    <row r="6394">
      <c r="B6394" s="2013">
        <v>6392.0</v>
      </c>
      <c r="C6394" s="2013">
        <f t="shared" ref="C6394:H6394" si="1392">C$5002+C1394</f>
        <v>767</v>
      </c>
      <c r="D6394" s="2013">
        <f t="shared" si="1392"/>
        <v>1535</v>
      </c>
      <c r="E6394" s="2013">
        <f t="shared" si="1392"/>
        <v>1022</v>
      </c>
      <c r="F6394" s="2013">
        <f t="shared" si="1392"/>
        <v>1022</v>
      </c>
      <c r="G6394" s="2013">
        <f t="shared" si="1392"/>
        <v>1023</v>
      </c>
      <c r="H6394" s="2013">
        <f t="shared" si="1392"/>
        <v>1023</v>
      </c>
    </row>
    <row r="6395">
      <c r="B6395" s="2013">
        <v>6393.0</v>
      </c>
      <c r="C6395" s="2013">
        <f t="shared" ref="C6395:H6395" si="1393">C$5002+C1395</f>
        <v>767</v>
      </c>
      <c r="D6395" s="2013">
        <f t="shared" si="1393"/>
        <v>1534</v>
      </c>
      <c r="E6395" s="2013">
        <f t="shared" si="1393"/>
        <v>1023</v>
      </c>
      <c r="F6395" s="2013">
        <f t="shared" si="1393"/>
        <v>1023</v>
      </c>
      <c r="G6395" s="2013">
        <f t="shared" si="1393"/>
        <v>1023</v>
      </c>
      <c r="H6395" s="2013">
        <f t="shared" si="1393"/>
        <v>1023</v>
      </c>
    </row>
    <row r="6396">
      <c r="B6396" s="2013">
        <v>6394.0</v>
      </c>
      <c r="C6396" s="2013">
        <f t="shared" ref="C6396:H6396" si="1394">C$5002+C1396</f>
        <v>767</v>
      </c>
      <c r="D6396" s="2013">
        <f t="shared" si="1394"/>
        <v>1535</v>
      </c>
      <c r="E6396" s="2013">
        <f t="shared" si="1394"/>
        <v>1023</v>
      </c>
      <c r="F6396" s="2013">
        <f t="shared" si="1394"/>
        <v>1023</v>
      </c>
      <c r="G6396" s="2013">
        <f t="shared" si="1394"/>
        <v>1023</v>
      </c>
      <c r="H6396" s="2013">
        <f t="shared" si="1394"/>
        <v>1023</v>
      </c>
    </row>
    <row r="6397">
      <c r="B6397" s="2013">
        <v>6395.0</v>
      </c>
      <c r="C6397" s="2013">
        <f t="shared" ref="C6397:H6397" si="1395">C$5002+C1397</f>
        <v>768</v>
      </c>
      <c r="D6397" s="2013">
        <f t="shared" si="1395"/>
        <v>1535</v>
      </c>
      <c r="E6397" s="2013">
        <f t="shared" si="1395"/>
        <v>1023</v>
      </c>
      <c r="F6397" s="2013">
        <f t="shared" si="1395"/>
        <v>1023</v>
      </c>
      <c r="G6397" s="2013">
        <f t="shared" si="1395"/>
        <v>1023</v>
      </c>
      <c r="H6397" s="2013">
        <f t="shared" si="1395"/>
        <v>1023</v>
      </c>
    </row>
    <row r="6398">
      <c r="B6398" s="2013">
        <v>6396.0</v>
      </c>
      <c r="C6398" s="2013">
        <f t="shared" ref="C6398:H6398" si="1396">C$5002+C1398</f>
        <v>767</v>
      </c>
      <c r="D6398" s="2013">
        <f t="shared" si="1396"/>
        <v>1535</v>
      </c>
      <c r="E6398" s="2013">
        <f t="shared" si="1396"/>
        <v>1023</v>
      </c>
      <c r="F6398" s="2013">
        <f t="shared" si="1396"/>
        <v>1023</v>
      </c>
      <c r="G6398" s="2013">
        <f t="shared" si="1396"/>
        <v>1024</v>
      </c>
      <c r="H6398" s="2013">
        <f t="shared" si="1396"/>
        <v>1024</v>
      </c>
    </row>
    <row r="6399">
      <c r="B6399" s="2013">
        <v>6397.0</v>
      </c>
      <c r="C6399" s="2013">
        <f t="shared" ref="C6399:H6399" si="1397">C$5002+C1399</f>
        <v>768</v>
      </c>
      <c r="D6399" s="2013">
        <f t="shared" si="1397"/>
        <v>1535</v>
      </c>
      <c r="E6399" s="2013">
        <f t="shared" si="1397"/>
        <v>1023</v>
      </c>
      <c r="F6399" s="2013">
        <f t="shared" si="1397"/>
        <v>1023</v>
      </c>
      <c r="G6399" s="2013">
        <f t="shared" si="1397"/>
        <v>1024</v>
      </c>
      <c r="H6399" s="2013">
        <f t="shared" si="1397"/>
        <v>1024</v>
      </c>
    </row>
    <row r="6400">
      <c r="B6400" s="2013">
        <v>6398.0</v>
      </c>
      <c r="C6400" s="2013">
        <f t="shared" ref="C6400:H6400" si="1398">C$5002+C1400</f>
        <v>767</v>
      </c>
      <c r="D6400" s="2013">
        <f t="shared" si="1398"/>
        <v>1535</v>
      </c>
      <c r="E6400" s="2013">
        <f t="shared" si="1398"/>
        <v>1024</v>
      </c>
      <c r="F6400" s="2013">
        <f t="shared" si="1398"/>
        <v>1024</v>
      </c>
      <c r="G6400" s="2013">
        <f t="shared" si="1398"/>
        <v>1024</v>
      </c>
      <c r="H6400" s="2013">
        <f t="shared" si="1398"/>
        <v>1024</v>
      </c>
    </row>
    <row r="6401">
      <c r="B6401" s="2013">
        <v>6399.0</v>
      </c>
      <c r="C6401" s="2013">
        <f t="shared" ref="C6401:H6401" si="1399">C$5002+C1401</f>
        <v>768</v>
      </c>
      <c r="D6401" s="2013">
        <f t="shared" si="1399"/>
        <v>1535</v>
      </c>
      <c r="E6401" s="2013">
        <f t="shared" si="1399"/>
        <v>1024</v>
      </c>
      <c r="F6401" s="2013">
        <f t="shared" si="1399"/>
        <v>1024</v>
      </c>
      <c r="G6401" s="2013">
        <f t="shared" si="1399"/>
        <v>1024</v>
      </c>
      <c r="H6401" s="2013">
        <f t="shared" si="1399"/>
        <v>1024</v>
      </c>
    </row>
    <row r="6402">
      <c r="B6402" s="2013">
        <v>6400.0</v>
      </c>
      <c r="C6402" s="2013">
        <f t="shared" ref="C6402:H6402" si="1400">C$5002+C1402</f>
        <v>768</v>
      </c>
      <c r="D6402" s="2013">
        <f t="shared" si="1400"/>
        <v>1536</v>
      </c>
      <c r="E6402" s="2013">
        <f t="shared" si="1400"/>
        <v>1024</v>
      </c>
      <c r="F6402" s="2013">
        <f t="shared" si="1400"/>
        <v>1024</v>
      </c>
      <c r="G6402" s="2013">
        <f t="shared" si="1400"/>
        <v>1024</v>
      </c>
      <c r="H6402" s="2013">
        <f t="shared" si="1400"/>
        <v>1024</v>
      </c>
    </row>
    <row r="6403">
      <c r="B6403" s="2013">
        <v>6401.0</v>
      </c>
      <c r="C6403" s="2013">
        <f t="shared" ref="C6403:H6403" si="1401">C$5002+C1403</f>
        <v>768</v>
      </c>
      <c r="D6403" s="2013">
        <f t="shared" si="1401"/>
        <v>1537</v>
      </c>
      <c r="E6403" s="2013">
        <f t="shared" si="1401"/>
        <v>1024</v>
      </c>
      <c r="F6403" s="2013">
        <f t="shared" si="1401"/>
        <v>1024</v>
      </c>
      <c r="G6403" s="2013">
        <f t="shared" si="1401"/>
        <v>1024</v>
      </c>
      <c r="H6403" s="2013">
        <f t="shared" si="1401"/>
        <v>1024</v>
      </c>
    </row>
    <row r="6404">
      <c r="B6404" s="2013">
        <v>6402.0</v>
      </c>
      <c r="C6404" s="2013">
        <f t="shared" ref="C6404:H6404" si="1402">C$5002+C1404</f>
        <v>769</v>
      </c>
      <c r="D6404" s="2013">
        <f t="shared" si="1402"/>
        <v>1537</v>
      </c>
      <c r="E6404" s="2013">
        <f t="shared" si="1402"/>
        <v>1024</v>
      </c>
      <c r="F6404" s="2013">
        <f t="shared" si="1402"/>
        <v>1024</v>
      </c>
      <c r="G6404" s="2013">
        <f t="shared" si="1402"/>
        <v>1024</v>
      </c>
      <c r="H6404" s="2013">
        <f t="shared" si="1402"/>
        <v>1024</v>
      </c>
    </row>
    <row r="6405">
      <c r="B6405" s="2013">
        <v>6403.0</v>
      </c>
      <c r="C6405" s="2013">
        <f t="shared" ref="C6405:H6405" si="1403">C$5002+C1405</f>
        <v>768</v>
      </c>
      <c r="D6405" s="2013">
        <f t="shared" si="1403"/>
        <v>1537</v>
      </c>
      <c r="E6405" s="2013">
        <f t="shared" si="1403"/>
        <v>1024</v>
      </c>
      <c r="F6405" s="2013">
        <f t="shared" si="1403"/>
        <v>1024</v>
      </c>
      <c r="G6405" s="2013">
        <f t="shared" si="1403"/>
        <v>1025</v>
      </c>
      <c r="H6405" s="2013">
        <f t="shared" si="1403"/>
        <v>1025</v>
      </c>
    </row>
    <row r="6406">
      <c r="B6406" s="2013">
        <v>6404.0</v>
      </c>
      <c r="C6406" s="2013">
        <f t="shared" ref="C6406:H6406" si="1404">C$5002+C1406</f>
        <v>769</v>
      </c>
      <c r="D6406" s="2013">
        <f t="shared" si="1404"/>
        <v>1537</v>
      </c>
      <c r="E6406" s="2013">
        <f t="shared" si="1404"/>
        <v>1024</v>
      </c>
      <c r="F6406" s="2013">
        <f t="shared" si="1404"/>
        <v>1024</v>
      </c>
      <c r="G6406" s="2013">
        <f t="shared" si="1404"/>
        <v>1025</v>
      </c>
      <c r="H6406" s="2013">
        <f t="shared" si="1404"/>
        <v>1025</v>
      </c>
    </row>
    <row r="6407">
      <c r="B6407" s="2013">
        <v>6405.0</v>
      </c>
      <c r="C6407" s="2013">
        <f t="shared" ref="C6407:H6407" si="1405">C$5002+C1407</f>
        <v>768</v>
      </c>
      <c r="D6407" s="2013">
        <f t="shared" si="1405"/>
        <v>1537</v>
      </c>
      <c r="E6407" s="2013">
        <f t="shared" si="1405"/>
        <v>1025</v>
      </c>
      <c r="F6407" s="2013">
        <f t="shared" si="1405"/>
        <v>1025</v>
      </c>
      <c r="G6407" s="2013">
        <f t="shared" si="1405"/>
        <v>1025</v>
      </c>
      <c r="H6407" s="2013">
        <f t="shared" si="1405"/>
        <v>1025</v>
      </c>
    </row>
    <row r="6408">
      <c r="B6408" s="2013">
        <v>6406.0</v>
      </c>
      <c r="C6408" s="2013">
        <f t="shared" ref="C6408:H6408" si="1406">C$5002+C1408</f>
        <v>769</v>
      </c>
      <c r="D6408" s="2013">
        <f t="shared" si="1406"/>
        <v>1537</v>
      </c>
      <c r="E6408" s="2013">
        <f t="shared" si="1406"/>
        <v>1025</v>
      </c>
      <c r="F6408" s="2013">
        <f t="shared" si="1406"/>
        <v>1025</v>
      </c>
      <c r="G6408" s="2013">
        <f t="shared" si="1406"/>
        <v>1025</v>
      </c>
      <c r="H6408" s="2013">
        <f t="shared" si="1406"/>
        <v>1025</v>
      </c>
    </row>
    <row r="6409">
      <c r="B6409" s="2013">
        <v>6407.0</v>
      </c>
      <c r="C6409" s="2013">
        <f t="shared" ref="C6409:H6409" si="1407">C$5002+C1409</f>
        <v>769</v>
      </c>
      <c r="D6409" s="2013">
        <f t="shared" si="1407"/>
        <v>1538</v>
      </c>
      <c r="E6409" s="2013">
        <f t="shared" si="1407"/>
        <v>1025</v>
      </c>
      <c r="F6409" s="2013">
        <f t="shared" si="1407"/>
        <v>1025</v>
      </c>
      <c r="G6409" s="2013">
        <f t="shared" si="1407"/>
        <v>1025</v>
      </c>
      <c r="H6409" s="2013">
        <f t="shared" si="1407"/>
        <v>1025</v>
      </c>
    </row>
    <row r="6410">
      <c r="B6410" s="2013">
        <v>6408.0</v>
      </c>
      <c r="C6410" s="2013">
        <f t="shared" ref="C6410:H6410" si="1408">C$5002+C1410</f>
        <v>769</v>
      </c>
      <c r="D6410" s="2013">
        <f t="shared" si="1408"/>
        <v>1537</v>
      </c>
      <c r="E6410" s="2013">
        <f t="shared" si="1408"/>
        <v>1025</v>
      </c>
      <c r="F6410" s="2013">
        <f t="shared" si="1408"/>
        <v>1025</v>
      </c>
      <c r="G6410" s="2013">
        <f t="shared" si="1408"/>
        <v>1026</v>
      </c>
      <c r="H6410" s="2013">
        <f t="shared" si="1408"/>
        <v>1026</v>
      </c>
    </row>
    <row r="6411">
      <c r="B6411" s="2013">
        <v>6409.0</v>
      </c>
      <c r="C6411" s="2013">
        <f t="shared" ref="C6411:H6411" si="1409">C$5002+C1411</f>
        <v>769</v>
      </c>
      <c r="D6411" s="2013">
        <f t="shared" si="1409"/>
        <v>1538</v>
      </c>
      <c r="E6411" s="2013">
        <f t="shared" si="1409"/>
        <v>1025</v>
      </c>
      <c r="F6411" s="2013">
        <f t="shared" si="1409"/>
        <v>1025</v>
      </c>
      <c r="G6411" s="2013">
        <f t="shared" si="1409"/>
        <v>1026</v>
      </c>
      <c r="H6411" s="2013">
        <f t="shared" si="1409"/>
        <v>1026</v>
      </c>
    </row>
    <row r="6412">
      <c r="B6412" s="2013">
        <v>6410.0</v>
      </c>
      <c r="C6412" s="2013">
        <f t="shared" ref="C6412:H6412" si="1410">C$5002+C1412</f>
        <v>769</v>
      </c>
      <c r="D6412" s="2013">
        <f t="shared" si="1410"/>
        <v>1539</v>
      </c>
      <c r="E6412" s="2013">
        <f t="shared" si="1410"/>
        <v>1025</v>
      </c>
      <c r="F6412" s="2013">
        <f t="shared" si="1410"/>
        <v>1025</v>
      </c>
      <c r="G6412" s="2013">
        <f t="shared" si="1410"/>
        <v>1026</v>
      </c>
      <c r="H6412" s="2013">
        <f t="shared" si="1410"/>
        <v>1026</v>
      </c>
    </row>
    <row r="6413">
      <c r="B6413" s="2013">
        <v>6411.0</v>
      </c>
      <c r="C6413" s="2013">
        <f t="shared" ref="C6413:H6413" si="1411">C$5002+C1413</f>
        <v>769</v>
      </c>
      <c r="D6413" s="2013">
        <f t="shared" si="1411"/>
        <v>1538</v>
      </c>
      <c r="E6413" s="2013">
        <f t="shared" si="1411"/>
        <v>1026</v>
      </c>
      <c r="F6413" s="2013">
        <f t="shared" si="1411"/>
        <v>1026</v>
      </c>
      <c r="G6413" s="2013">
        <f t="shared" si="1411"/>
        <v>1026</v>
      </c>
      <c r="H6413" s="2013">
        <f t="shared" si="1411"/>
        <v>1026</v>
      </c>
    </row>
    <row r="6414">
      <c r="B6414" s="2013">
        <v>6412.0</v>
      </c>
      <c r="C6414" s="2013">
        <f t="shared" ref="C6414:H6414" si="1412">C$5002+C1414</f>
        <v>769</v>
      </c>
      <c r="D6414" s="2013">
        <f t="shared" si="1412"/>
        <v>1539</v>
      </c>
      <c r="E6414" s="2013">
        <f t="shared" si="1412"/>
        <v>1026</v>
      </c>
      <c r="F6414" s="2013">
        <f t="shared" si="1412"/>
        <v>1026</v>
      </c>
      <c r="G6414" s="2013">
        <f t="shared" si="1412"/>
        <v>1026</v>
      </c>
      <c r="H6414" s="2013">
        <f t="shared" si="1412"/>
        <v>1026</v>
      </c>
    </row>
    <row r="6415">
      <c r="B6415" s="2013">
        <v>6413.0</v>
      </c>
      <c r="C6415" s="2013">
        <f t="shared" ref="C6415:H6415" si="1413">C$5002+C1415</f>
        <v>770</v>
      </c>
      <c r="D6415" s="2013">
        <f t="shared" si="1413"/>
        <v>1539</v>
      </c>
      <c r="E6415" s="2013">
        <f t="shared" si="1413"/>
        <v>1026</v>
      </c>
      <c r="F6415" s="2013">
        <f t="shared" si="1413"/>
        <v>1026</v>
      </c>
      <c r="G6415" s="2013">
        <f t="shared" si="1413"/>
        <v>1026</v>
      </c>
      <c r="H6415" s="2013">
        <f t="shared" si="1413"/>
        <v>1026</v>
      </c>
    </row>
    <row r="6416">
      <c r="B6416" s="2013">
        <v>6414.0</v>
      </c>
      <c r="C6416" s="2013">
        <f t="shared" ref="C6416:H6416" si="1414">C$5002+C1416</f>
        <v>770</v>
      </c>
      <c r="D6416" s="2013">
        <f t="shared" si="1414"/>
        <v>1540</v>
      </c>
      <c r="E6416" s="2013">
        <f t="shared" si="1414"/>
        <v>1026</v>
      </c>
      <c r="F6416" s="2013">
        <f t="shared" si="1414"/>
        <v>1026</v>
      </c>
      <c r="G6416" s="2013">
        <f t="shared" si="1414"/>
        <v>1026</v>
      </c>
      <c r="H6416" s="2013">
        <f t="shared" si="1414"/>
        <v>1026</v>
      </c>
    </row>
    <row r="6417">
      <c r="B6417" s="2013">
        <v>6415.0</v>
      </c>
      <c r="C6417" s="2013">
        <f t="shared" ref="C6417:H6417" si="1415">C$5002+C1417</f>
        <v>770</v>
      </c>
      <c r="D6417" s="2013">
        <f t="shared" si="1415"/>
        <v>1539</v>
      </c>
      <c r="E6417" s="2013">
        <f t="shared" si="1415"/>
        <v>1026</v>
      </c>
      <c r="F6417" s="2013">
        <f t="shared" si="1415"/>
        <v>1026</v>
      </c>
      <c r="G6417" s="2013">
        <f t="shared" si="1415"/>
        <v>1027</v>
      </c>
      <c r="H6417" s="2013">
        <f t="shared" si="1415"/>
        <v>1027</v>
      </c>
    </row>
    <row r="6418">
      <c r="B6418" s="2013">
        <v>6416.0</v>
      </c>
      <c r="C6418" s="2013">
        <f t="shared" ref="C6418:H6418" si="1416">C$5002+C1418</f>
        <v>770</v>
      </c>
      <c r="D6418" s="2013">
        <f t="shared" si="1416"/>
        <v>1540</v>
      </c>
      <c r="E6418" s="2013">
        <f t="shared" si="1416"/>
        <v>1026</v>
      </c>
      <c r="F6418" s="2013">
        <f t="shared" si="1416"/>
        <v>1026</v>
      </c>
      <c r="G6418" s="2013">
        <f t="shared" si="1416"/>
        <v>1027</v>
      </c>
      <c r="H6418" s="2013">
        <f t="shared" si="1416"/>
        <v>1027</v>
      </c>
    </row>
    <row r="6419">
      <c r="B6419" s="2013">
        <v>6417.0</v>
      </c>
      <c r="C6419" s="2013">
        <f t="shared" ref="C6419:H6419" si="1417">C$5002+C1419</f>
        <v>770</v>
      </c>
      <c r="D6419" s="2013">
        <f t="shared" si="1417"/>
        <v>1541</v>
      </c>
      <c r="E6419" s="2013">
        <f t="shared" si="1417"/>
        <v>1026</v>
      </c>
      <c r="F6419" s="2013">
        <f t="shared" si="1417"/>
        <v>1026</v>
      </c>
      <c r="G6419" s="2013">
        <f t="shared" si="1417"/>
        <v>1027</v>
      </c>
      <c r="H6419" s="2013">
        <f t="shared" si="1417"/>
        <v>1027</v>
      </c>
    </row>
    <row r="6420">
      <c r="B6420" s="2013">
        <v>6418.0</v>
      </c>
      <c r="C6420" s="2013">
        <f t="shared" ref="C6420:H6420" si="1418">C$5002+C1420</f>
        <v>770</v>
      </c>
      <c r="D6420" s="2013">
        <f t="shared" si="1418"/>
        <v>1540</v>
      </c>
      <c r="E6420" s="2013">
        <f t="shared" si="1418"/>
        <v>1027</v>
      </c>
      <c r="F6420" s="2013">
        <f t="shared" si="1418"/>
        <v>1027</v>
      </c>
      <c r="G6420" s="2013">
        <f t="shared" si="1418"/>
        <v>1027</v>
      </c>
      <c r="H6420" s="2013">
        <f t="shared" si="1418"/>
        <v>1027</v>
      </c>
    </row>
    <row r="6421">
      <c r="B6421" s="2013">
        <v>6419.0</v>
      </c>
      <c r="C6421" s="2013">
        <f t="shared" ref="C6421:H6421" si="1419">C$5002+C1421</f>
        <v>770</v>
      </c>
      <c r="D6421" s="2013">
        <f t="shared" si="1419"/>
        <v>1541</v>
      </c>
      <c r="E6421" s="2013">
        <f t="shared" si="1419"/>
        <v>1027</v>
      </c>
      <c r="F6421" s="2013">
        <f t="shared" si="1419"/>
        <v>1027</v>
      </c>
      <c r="G6421" s="2013">
        <f t="shared" si="1419"/>
        <v>1027</v>
      </c>
      <c r="H6421" s="2013">
        <f t="shared" si="1419"/>
        <v>1027</v>
      </c>
    </row>
    <row r="6422">
      <c r="B6422" s="2013">
        <v>6420.0</v>
      </c>
      <c r="C6422" s="2013">
        <f t="shared" ref="C6422:H6422" si="1420">C$5002+C1422</f>
        <v>771</v>
      </c>
      <c r="D6422" s="2013">
        <f t="shared" si="1420"/>
        <v>1541</v>
      </c>
      <c r="E6422" s="2013">
        <f t="shared" si="1420"/>
        <v>1027</v>
      </c>
      <c r="F6422" s="2013">
        <f t="shared" si="1420"/>
        <v>1027</v>
      </c>
      <c r="G6422" s="2013">
        <f t="shared" si="1420"/>
        <v>1027</v>
      </c>
      <c r="H6422" s="2013">
        <f t="shared" si="1420"/>
        <v>1027</v>
      </c>
    </row>
    <row r="6423">
      <c r="B6423" s="2013">
        <v>6421.0</v>
      </c>
      <c r="C6423" s="2013">
        <f t="shared" ref="C6423:H6423" si="1421">C$5002+C1423</f>
        <v>770</v>
      </c>
      <c r="D6423" s="2013">
        <f t="shared" si="1421"/>
        <v>1541</v>
      </c>
      <c r="E6423" s="2013">
        <f t="shared" si="1421"/>
        <v>1027</v>
      </c>
      <c r="F6423" s="2013">
        <f t="shared" si="1421"/>
        <v>1027</v>
      </c>
      <c r="G6423" s="2013">
        <f t="shared" si="1421"/>
        <v>1028</v>
      </c>
      <c r="H6423" s="2013">
        <f t="shared" si="1421"/>
        <v>1028</v>
      </c>
    </row>
    <row r="6424">
      <c r="B6424" s="2013">
        <v>6422.0</v>
      </c>
      <c r="C6424" s="2013">
        <f t="shared" ref="C6424:H6424" si="1422">C$5002+C1424</f>
        <v>771</v>
      </c>
      <c r="D6424" s="2013">
        <f t="shared" si="1422"/>
        <v>1541</v>
      </c>
      <c r="E6424" s="2013">
        <f t="shared" si="1422"/>
        <v>1027</v>
      </c>
      <c r="F6424" s="2013">
        <f t="shared" si="1422"/>
        <v>1027</v>
      </c>
      <c r="G6424" s="2013">
        <f t="shared" si="1422"/>
        <v>1028</v>
      </c>
      <c r="H6424" s="2013">
        <f t="shared" si="1422"/>
        <v>1028</v>
      </c>
    </row>
    <row r="6425">
      <c r="B6425" s="2013">
        <v>6423.0</v>
      </c>
      <c r="C6425" s="2013">
        <f t="shared" ref="C6425:H6425" si="1423">C$5002+C1425</f>
        <v>770</v>
      </c>
      <c r="D6425" s="2013">
        <f t="shared" si="1423"/>
        <v>1541</v>
      </c>
      <c r="E6425" s="2013">
        <f t="shared" si="1423"/>
        <v>1028</v>
      </c>
      <c r="F6425" s="2013">
        <f t="shared" si="1423"/>
        <v>1028</v>
      </c>
      <c r="G6425" s="2013">
        <f t="shared" si="1423"/>
        <v>1028</v>
      </c>
      <c r="H6425" s="2013">
        <f t="shared" si="1423"/>
        <v>1028</v>
      </c>
    </row>
    <row r="6426">
      <c r="B6426" s="2013">
        <v>6424.0</v>
      </c>
      <c r="C6426" s="2013">
        <f t="shared" ref="C6426:H6426" si="1424">C$5002+C1426</f>
        <v>771</v>
      </c>
      <c r="D6426" s="2013">
        <f t="shared" si="1424"/>
        <v>1541</v>
      </c>
      <c r="E6426" s="2013">
        <f t="shared" si="1424"/>
        <v>1028</v>
      </c>
      <c r="F6426" s="2013">
        <f t="shared" si="1424"/>
        <v>1028</v>
      </c>
      <c r="G6426" s="2013">
        <f t="shared" si="1424"/>
        <v>1028</v>
      </c>
      <c r="H6426" s="2013">
        <f t="shared" si="1424"/>
        <v>1028</v>
      </c>
    </row>
    <row r="6427">
      <c r="B6427" s="2013">
        <v>6425.0</v>
      </c>
      <c r="C6427" s="2013">
        <f t="shared" ref="C6427:H6427" si="1425">C$5002+C1427</f>
        <v>771</v>
      </c>
      <c r="D6427" s="2013">
        <f t="shared" si="1425"/>
        <v>1542</v>
      </c>
      <c r="E6427" s="2013">
        <f t="shared" si="1425"/>
        <v>1028</v>
      </c>
      <c r="F6427" s="2013">
        <f t="shared" si="1425"/>
        <v>1028</v>
      </c>
      <c r="G6427" s="2013">
        <f t="shared" si="1425"/>
        <v>1028</v>
      </c>
      <c r="H6427" s="2013">
        <f t="shared" si="1425"/>
        <v>1028</v>
      </c>
    </row>
    <row r="6428">
      <c r="B6428" s="2013">
        <v>6426.0</v>
      </c>
      <c r="C6428" s="2013">
        <f t="shared" ref="C6428:H6428" si="1426">C$5002+C1428</f>
        <v>771</v>
      </c>
      <c r="D6428" s="2013">
        <f t="shared" si="1426"/>
        <v>1543</v>
      </c>
      <c r="E6428" s="2013">
        <f t="shared" si="1426"/>
        <v>1028</v>
      </c>
      <c r="F6428" s="2013">
        <f t="shared" si="1426"/>
        <v>1028</v>
      </c>
      <c r="G6428" s="2013">
        <f t="shared" si="1426"/>
        <v>1028</v>
      </c>
      <c r="H6428" s="2013">
        <f t="shared" si="1426"/>
        <v>1028</v>
      </c>
    </row>
    <row r="6429">
      <c r="B6429" s="2013">
        <v>6427.0</v>
      </c>
      <c r="C6429" s="2013">
        <f t="shared" ref="C6429:H6429" si="1427">C$5002+C1429</f>
        <v>772</v>
      </c>
      <c r="D6429" s="2013">
        <f t="shared" si="1427"/>
        <v>1543</v>
      </c>
      <c r="E6429" s="2013">
        <f t="shared" si="1427"/>
        <v>1028</v>
      </c>
      <c r="F6429" s="2013">
        <f t="shared" si="1427"/>
        <v>1028</v>
      </c>
      <c r="G6429" s="2013">
        <f t="shared" si="1427"/>
        <v>1028</v>
      </c>
      <c r="H6429" s="2013">
        <f t="shared" si="1427"/>
        <v>1028</v>
      </c>
    </row>
    <row r="6430">
      <c r="B6430" s="2013">
        <v>6428.0</v>
      </c>
      <c r="C6430" s="2013">
        <f t="shared" ref="C6430:H6430" si="1428">C$5002+C1430</f>
        <v>771</v>
      </c>
      <c r="D6430" s="2013">
        <f t="shared" si="1428"/>
        <v>1543</v>
      </c>
      <c r="E6430" s="2013">
        <f t="shared" si="1428"/>
        <v>1028</v>
      </c>
      <c r="F6430" s="2013">
        <f t="shared" si="1428"/>
        <v>1028</v>
      </c>
      <c r="G6430" s="2013">
        <f t="shared" si="1428"/>
        <v>1029</v>
      </c>
      <c r="H6430" s="2013">
        <f t="shared" si="1428"/>
        <v>1029</v>
      </c>
    </row>
    <row r="6431">
      <c r="B6431" s="2013">
        <v>6429.0</v>
      </c>
      <c r="C6431" s="2013">
        <f t="shared" ref="C6431:H6431" si="1429">C$5002+C1431</f>
        <v>772</v>
      </c>
      <c r="D6431" s="2013">
        <f t="shared" si="1429"/>
        <v>1543</v>
      </c>
      <c r="E6431" s="2013">
        <f t="shared" si="1429"/>
        <v>1028</v>
      </c>
      <c r="F6431" s="2013">
        <f t="shared" si="1429"/>
        <v>1028</v>
      </c>
      <c r="G6431" s="2013">
        <f t="shared" si="1429"/>
        <v>1029</v>
      </c>
      <c r="H6431" s="2013">
        <f t="shared" si="1429"/>
        <v>1029</v>
      </c>
    </row>
    <row r="6432">
      <c r="B6432" s="2013">
        <v>6430.0</v>
      </c>
      <c r="C6432" s="2013">
        <f t="shared" ref="C6432:H6432" si="1430">C$5002+C1432</f>
        <v>771</v>
      </c>
      <c r="D6432" s="2013">
        <f t="shared" si="1430"/>
        <v>1543</v>
      </c>
      <c r="E6432" s="2013">
        <f t="shared" si="1430"/>
        <v>1029</v>
      </c>
      <c r="F6432" s="2013">
        <f t="shared" si="1430"/>
        <v>1029</v>
      </c>
      <c r="G6432" s="2013">
        <f t="shared" si="1430"/>
        <v>1029</v>
      </c>
      <c r="H6432" s="2013">
        <f t="shared" si="1430"/>
        <v>1029</v>
      </c>
    </row>
    <row r="6433">
      <c r="B6433" s="2013">
        <v>6431.0</v>
      </c>
      <c r="C6433" s="2013">
        <f t="shared" ref="C6433:H6433" si="1431">C$5002+C1433</f>
        <v>772</v>
      </c>
      <c r="D6433" s="2013">
        <f t="shared" si="1431"/>
        <v>1543</v>
      </c>
      <c r="E6433" s="2013">
        <f t="shared" si="1431"/>
        <v>1029</v>
      </c>
      <c r="F6433" s="2013">
        <f t="shared" si="1431"/>
        <v>1029</v>
      </c>
      <c r="G6433" s="2013">
        <f t="shared" si="1431"/>
        <v>1029</v>
      </c>
      <c r="H6433" s="2013">
        <f t="shared" si="1431"/>
        <v>1029</v>
      </c>
    </row>
    <row r="6434">
      <c r="B6434" s="2013">
        <v>6432.0</v>
      </c>
      <c r="C6434" s="2013">
        <f t="shared" ref="C6434:H6434" si="1432">C$5002+C1434</f>
        <v>772</v>
      </c>
      <c r="D6434" s="2013">
        <f t="shared" si="1432"/>
        <v>1544</v>
      </c>
      <c r="E6434" s="2013">
        <f t="shared" si="1432"/>
        <v>1029</v>
      </c>
      <c r="F6434" s="2013">
        <f t="shared" si="1432"/>
        <v>1029</v>
      </c>
      <c r="G6434" s="2013">
        <f t="shared" si="1432"/>
        <v>1029</v>
      </c>
      <c r="H6434" s="2013">
        <f t="shared" si="1432"/>
        <v>1029</v>
      </c>
    </row>
    <row r="6435">
      <c r="B6435" s="2013">
        <v>6433.0</v>
      </c>
      <c r="C6435" s="2013">
        <f t="shared" ref="C6435:H6435" si="1433">C$5002+C1435</f>
        <v>772</v>
      </c>
      <c r="D6435" s="2013">
        <f t="shared" si="1433"/>
        <v>1543</v>
      </c>
      <c r="E6435" s="2013">
        <f t="shared" si="1433"/>
        <v>1029</v>
      </c>
      <c r="F6435" s="2013">
        <f t="shared" si="1433"/>
        <v>1029</v>
      </c>
      <c r="G6435" s="2013">
        <f t="shared" si="1433"/>
        <v>1030</v>
      </c>
      <c r="H6435" s="2013">
        <f t="shared" si="1433"/>
        <v>1030</v>
      </c>
    </row>
    <row r="6436">
      <c r="B6436" s="2013">
        <v>6434.0</v>
      </c>
      <c r="C6436" s="2013">
        <f t="shared" ref="C6436:H6436" si="1434">C$5002+C1436</f>
        <v>772</v>
      </c>
      <c r="D6436" s="2013">
        <f t="shared" si="1434"/>
        <v>1544</v>
      </c>
      <c r="E6436" s="2013">
        <f t="shared" si="1434"/>
        <v>1029</v>
      </c>
      <c r="F6436" s="2013">
        <f t="shared" si="1434"/>
        <v>1029</v>
      </c>
      <c r="G6436" s="2013">
        <f t="shared" si="1434"/>
        <v>1030</v>
      </c>
      <c r="H6436" s="2013">
        <f t="shared" si="1434"/>
        <v>1030</v>
      </c>
    </row>
    <row r="6437">
      <c r="B6437" s="2013">
        <v>6435.0</v>
      </c>
      <c r="C6437" s="2013">
        <f t="shared" ref="C6437:H6437" si="1435">C$5002+C1437</f>
        <v>772</v>
      </c>
      <c r="D6437" s="2013">
        <f t="shared" si="1435"/>
        <v>1545</v>
      </c>
      <c r="E6437" s="2013">
        <f t="shared" si="1435"/>
        <v>1029</v>
      </c>
      <c r="F6437" s="2013">
        <f t="shared" si="1435"/>
        <v>1029</v>
      </c>
      <c r="G6437" s="2013">
        <f t="shared" si="1435"/>
        <v>1030</v>
      </c>
      <c r="H6437" s="2013">
        <f t="shared" si="1435"/>
        <v>1030</v>
      </c>
    </row>
    <row r="6438">
      <c r="B6438" s="2013">
        <v>6436.0</v>
      </c>
      <c r="C6438" s="2013">
        <f t="shared" ref="C6438:H6438" si="1436">C$5002+C1438</f>
        <v>772</v>
      </c>
      <c r="D6438" s="2013">
        <f t="shared" si="1436"/>
        <v>1544</v>
      </c>
      <c r="E6438" s="2013">
        <f t="shared" si="1436"/>
        <v>1030</v>
      </c>
      <c r="F6438" s="2013">
        <f t="shared" si="1436"/>
        <v>1030</v>
      </c>
      <c r="G6438" s="2013">
        <f t="shared" si="1436"/>
        <v>1030</v>
      </c>
      <c r="H6438" s="2013">
        <f t="shared" si="1436"/>
        <v>1030</v>
      </c>
    </row>
    <row r="6439">
      <c r="B6439" s="2013">
        <v>6437.0</v>
      </c>
      <c r="C6439" s="2013">
        <f t="shared" ref="C6439:H6439" si="1437">C$5002+C1439</f>
        <v>772</v>
      </c>
      <c r="D6439" s="2013">
        <f t="shared" si="1437"/>
        <v>1545</v>
      </c>
      <c r="E6439" s="2013">
        <f t="shared" si="1437"/>
        <v>1030</v>
      </c>
      <c r="F6439" s="2013">
        <f t="shared" si="1437"/>
        <v>1030</v>
      </c>
      <c r="G6439" s="2013">
        <f t="shared" si="1437"/>
        <v>1030</v>
      </c>
      <c r="H6439" s="2013">
        <f t="shared" si="1437"/>
        <v>1030</v>
      </c>
    </row>
    <row r="6440">
      <c r="B6440" s="2013">
        <v>6438.0</v>
      </c>
      <c r="C6440" s="2013">
        <f t="shared" ref="C6440:H6440" si="1438">C$5002+C1440</f>
        <v>773</v>
      </c>
      <c r="D6440" s="2013">
        <f t="shared" si="1438"/>
        <v>1545</v>
      </c>
      <c r="E6440" s="2013">
        <f t="shared" si="1438"/>
        <v>1030</v>
      </c>
      <c r="F6440" s="2013">
        <f t="shared" si="1438"/>
        <v>1030</v>
      </c>
      <c r="G6440" s="2013">
        <f t="shared" si="1438"/>
        <v>1030</v>
      </c>
      <c r="H6440" s="2013">
        <f t="shared" si="1438"/>
        <v>1030</v>
      </c>
    </row>
    <row r="6441">
      <c r="B6441" s="2013">
        <v>6439.0</v>
      </c>
      <c r="C6441" s="2013">
        <f t="shared" ref="C6441:H6441" si="1439">C$5002+C1441</f>
        <v>773</v>
      </c>
      <c r="D6441" s="2013">
        <f t="shared" si="1439"/>
        <v>1546</v>
      </c>
      <c r="E6441" s="2013">
        <f t="shared" si="1439"/>
        <v>1030</v>
      </c>
      <c r="F6441" s="2013">
        <f t="shared" si="1439"/>
        <v>1030</v>
      </c>
      <c r="G6441" s="2013">
        <f t="shared" si="1439"/>
        <v>1030</v>
      </c>
      <c r="H6441" s="2013">
        <f t="shared" si="1439"/>
        <v>1030</v>
      </c>
    </row>
    <row r="6442">
      <c r="B6442" s="2013">
        <v>6440.0</v>
      </c>
      <c r="C6442" s="2013">
        <f t="shared" ref="C6442:H6442" si="1440">C$5002+C1442</f>
        <v>773</v>
      </c>
      <c r="D6442" s="2013">
        <f t="shared" si="1440"/>
        <v>1545</v>
      </c>
      <c r="E6442" s="2013">
        <f t="shared" si="1440"/>
        <v>1030</v>
      </c>
      <c r="F6442" s="2013">
        <f t="shared" si="1440"/>
        <v>1030</v>
      </c>
      <c r="G6442" s="2013">
        <f t="shared" si="1440"/>
        <v>1031</v>
      </c>
      <c r="H6442" s="2013">
        <f t="shared" si="1440"/>
        <v>1031</v>
      </c>
    </row>
    <row r="6443">
      <c r="B6443" s="2013">
        <v>6441.0</v>
      </c>
      <c r="C6443" s="2013">
        <f t="shared" ref="C6443:H6443" si="1441">C$5002+C1443</f>
        <v>773</v>
      </c>
      <c r="D6443" s="2013">
        <f t="shared" si="1441"/>
        <v>1546</v>
      </c>
      <c r="E6443" s="2013">
        <f t="shared" si="1441"/>
        <v>1030</v>
      </c>
      <c r="F6443" s="2013">
        <f t="shared" si="1441"/>
        <v>1030</v>
      </c>
      <c r="G6443" s="2013">
        <f t="shared" si="1441"/>
        <v>1031</v>
      </c>
      <c r="H6443" s="2013">
        <f t="shared" si="1441"/>
        <v>1031</v>
      </c>
    </row>
    <row r="6444">
      <c r="B6444" s="2013">
        <v>6442.0</v>
      </c>
      <c r="C6444" s="2013">
        <f t="shared" ref="C6444:H6444" si="1442">C$5002+C1444</f>
        <v>773</v>
      </c>
      <c r="D6444" s="2013">
        <f t="shared" si="1442"/>
        <v>1547</v>
      </c>
      <c r="E6444" s="2013">
        <f t="shared" si="1442"/>
        <v>1030</v>
      </c>
      <c r="F6444" s="2013">
        <f t="shared" si="1442"/>
        <v>1030</v>
      </c>
      <c r="G6444" s="2013">
        <f t="shared" si="1442"/>
        <v>1031</v>
      </c>
      <c r="H6444" s="2013">
        <f t="shared" si="1442"/>
        <v>1031</v>
      </c>
    </row>
    <row r="6445">
      <c r="B6445" s="2013">
        <v>6443.0</v>
      </c>
      <c r="C6445" s="2013">
        <f t="shared" ref="C6445:H6445" si="1443">C$5002+C1445</f>
        <v>773</v>
      </c>
      <c r="D6445" s="2013">
        <f t="shared" si="1443"/>
        <v>1546</v>
      </c>
      <c r="E6445" s="2013">
        <f t="shared" si="1443"/>
        <v>1031</v>
      </c>
      <c r="F6445" s="2013">
        <f t="shared" si="1443"/>
        <v>1031</v>
      </c>
      <c r="G6445" s="2013">
        <f t="shared" si="1443"/>
        <v>1031</v>
      </c>
      <c r="H6445" s="2013">
        <f t="shared" si="1443"/>
        <v>1031</v>
      </c>
    </row>
    <row r="6446">
      <c r="B6446" s="2013">
        <v>6444.0</v>
      </c>
      <c r="C6446" s="2013">
        <f t="shared" ref="C6446:H6446" si="1444">C$5002+C1446</f>
        <v>773</v>
      </c>
      <c r="D6446" s="2013">
        <f t="shared" si="1444"/>
        <v>1547</v>
      </c>
      <c r="E6446" s="2013">
        <f t="shared" si="1444"/>
        <v>1031</v>
      </c>
      <c r="F6446" s="2013">
        <f t="shared" si="1444"/>
        <v>1031</v>
      </c>
      <c r="G6446" s="2013">
        <f t="shared" si="1444"/>
        <v>1031</v>
      </c>
      <c r="H6446" s="2013">
        <f t="shared" si="1444"/>
        <v>1031</v>
      </c>
    </row>
    <row r="6447">
      <c r="B6447" s="2013">
        <v>6445.0</v>
      </c>
      <c r="C6447" s="2013">
        <f t="shared" ref="C6447:H6447" si="1445">C$5002+C1447</f>
        <v>774</v>
      </c>
      <c r="D6447" s="2013">
        <f t="shared" si="1445"/>
        <v>1547</v>
      </c>
      <c r="E6447" s="2013">
        <f t="shared" si="1445"/>
        <v>1031</v>
      </c>
      <c r="F6447" s="2013">
        <f t="shared" si="1445"/>
        <v>1031</v>
      </c>
      <c r="G6447" s="2013">
        <f t="shared" si="1445"/>
        <v>1031</v>
      </c>
      <c r="H6447" s="2013">
        <f t="shared" si="1445"/>
        <v>1031</v>
      </c>
    </row>
    <row r="6448">
      <c r="B6448" s="2013">
        <v>6446.0</v>
      </c>
      <c r="C6448" s="2013">
        <f t="shared" ref="C6448:H6448" si="1446">C$5002+C1448</f>
        <v>773</v>
      </c>
      <c r="D6448" s="2013">
        <f t="shared" si="1446"/>
        <v>1547</v>
      </c>
      <c r="E6448" s="2013">
        <f t="shared" si="1446"/>
        <v>1031</v>
      </c>
      <c r="F6448" s="2013">
        <f t="shared" si="1446"/>
        <v>1031</v>
      </c>
      <c r="G6448" s="2013">
        <f t="shared" si="1446"/>
        <v>1032</v>
      </c>
      <c r="H6448" s="2013">
        <f t="shared" si="1446"/>
        <v>1032</v>
      </c>
    </row>
    <row r="6449">
      <c r="B6449" s="2013">
        <v>6447.0</v>
      </c>
      <c r="C6449" s="2013">
        <f t="shared" ref="C6449:H6449" si="1447">C$5002+C1449</f>
        <v>774</v>
      </c>
      <c r="D6449" s="2013">
        <f t="shared" si="1447"/>
        <v>1547</v>
      </c>
      <c r="E6449" s="2013">
        <f t="shared" si="1447"/>
        <v>1031</v>
      </c>
      <c r="F6449" s="2013">
        <f t="shared" si="1447"/>
        <v>1031</v>
      </c>
      <c r="G6449" s="2013">
        <f t="shared" si="1447"/>
        <v>1032</v>
      </c>
      <c r="H6449" s="2013">
        <f t="shared" si="1447"/>
        <v>1032</v>
      </c>
    </row>
    <row r="6450">
      <c r="B6450" s="2013">
        <v>6448.0</v>
      </c>
      <c r="C6450" s="2013">
        <f t="shared" ref="C6450:H6450" si="1448">C$5002+C1450</f>
        <v>773</v>
      </c>
      <c r="D6450" s="2013">
        <f t="shared" si="1448"/>
        <v>1547</v>
      </c>
      <c r="E6450" s="2013">
        <f t="shared" si="1448"/>
        <v>1032</v>
      </c>
      <c r="F6450" s="2013">
        <f t="shared" si="1448"/>
        <v>1032</v>
      </c>
      <c r="G6450" s="2013">
        <f t="shared" si="1448"/>
        <v>1032</v>
      </c>
      <c r="H6450" s="2013">
        <f t="shared" si="1448"/>
        <v>1032</v>
      </c>
    </row>
    <row r="6451">
      <c r="B6451" s="2013">
        <v>6449.0</v>
      </c>
      <c r="C6451" s="2013">
        <f t="shared" ref="C6451:H6451" si="1449">C$5002+C1451</f>
        <v>774</v>
      </c>
      <c r="D6451" s="2013">
        <f t="shared" si="1449"/>
        <v>1547</v>
      </c>
      <c r="E6451" s="2013">
        <f t="shared" si="1449"/>
        <v>1032</v>
      </c>
      <c r="F6451" s="2013">
        <f t="shared" si="1449"/>
        <v>1032</v>
      </c>
      <c r="G6451" s="2013">
        <f t="shared" si="1449"/>
        <v>1032</v>
      </c>
      <c r="H6451" s="2013">
        <f t="shared" si="1449"/>
        <v>1032</v>
      </c>
    </row>
    <row r="6452">
      <c r="B6452" s="2013">
        <v>6450.0</v>
      </c>
      <c r="C6452" s="2013">
        <f t="shared" ref="C6452:H6452" si="1450">C$5002+C1452</f>
        <v>774</v>
      </c>
      <c r="D6452" s="2013">
        <f t="shared" si="1450"/>
        <v>1548</v>
      </c>
      <c r="E6452" s="2013">
        <f t="shared" si="1450"/>
        <v>1032</v>
      </c>
      <c r="F6452" s="2013">
        <f t="shared" si="1450"/>
        <v>1032</v>
      </c>
      <c r="G6452" s="2013">
        <f t="shared" si="1450"/>
        <v>1032</v>
      </c>
      <c r="H6452" s="2013">
        <f t="shared" si="1450"/>
        <v>1032</v>
      </c>
    </row>
    <row r="6453">
      <c r="B6453" s="2013">
        <v>6451.0</v>
      </c>
      <c r="C6453" s="2013">
        <f t="shared" ref="C6453:H6453" si="1451">C$5002+C1453</f>
        <v>774</v>
      </c>
      <c r="D6453" s="2013">
        <f t="shared" si="1451"/>
        <v>1549</v>
      </c>
      <c r="E6453" s="2013">
        <f t="shared" si="1451"/>
        <v>1032</v>
      </c>
      <c r="F6453" s="2013">
        <f t="shared" si="1451"/>
        <v>1032</v>
      </c>
      <c r="G6453" s="2013">
        <f t="shared" si="1451"/>
        <v>1032</v>
      </c>
      <c r="H6453" s="2013">
        <f t="shared" si="1451"/>
        <v>1032</v>
      </c>
    </row>
    <row r="6454">
      <c r="B6454" s="2013">
        <v>6452.0</v>
      </c>
      <c r="C6454" s="2013">
        <f t="shared" ref="C6454:H6454" si="1452">C$5002+C1454</f>
        <v>775</v>
      </c>
      <c r="D6454" s="2013">
        <f t="shared" si="1452"/>
        <v>1549</v>
      </c>
      <c r="E6454" s="2013">
        <f t="shared" si="1452"/>
        <v>1032</v>
      </c>
      <c r="F6454" s="2013">
        <f t="shared" si="1452"/>
        <v>1032</v>
      </c>
      <c r="G6454" s="2013">
        <f t="shared" si="1452"/>
        <v>1032</v>
      </c>
      <c r="H6454" s="2013">
        <f t="shared" si="1452"/>
        <v>1032</v>
      </c>
    </row>
    <row r="6455">
      <c r="B6455" s="2013">
        <v>6453.0</v>
      </c>
      <c r="C6455" s="2013">
        <f t="shared" ref="C6455:H6455" si="1453">C$5002+C1455</f>
        <v>774</v>
      </c>
      <c r="D6455" s="2013">
        <f t="shared" si="1453"/>
        <v>1549</v>
      </c>
      <c r="E6455" s="2013">
        <f t="shared" si="1453"/>
        <v>1032</v>
      </c>
      <c r="F6455" s="2013">
        <f t="shared" si="1453"/>
        <v>1032</v>
      </c>
      <c r="G6455" s="2013">
        <f t="shared" si="1453"/>
        <v>1033</v>
      </c>
      <c r="H6455" s="2013">
        <f t="shared" si="1453"/>
        <v>1033</v>
      </c>
    </row>
    <row r="6456">
      <c r="B6456" s="2013">
        <v>6454.0</v>
      </c>
      <c r="C6456" s="2013">
        <f t="shared" ref="C6456:H6456" si="1454">C$5002+C1456</f>
        <v>775</v>
      </c>
      <c r="D6456" s="2013">
        <f t="shared" si="1454"/>
        <v>1549</v>
      </c>
      <c r="E6456" s="2013">
        <f t="shared" si="1454"/>
        <v>1032</v>
      </c>
      <c r="F6456" s="2013">
        <f t="shared" si="1454"/>
        <v>1032</v>
      </c>
      <c r="G6456" s="2013">
        <f t="shared" si="1454"/>
        <v>1033</v>
      </c>
      <c r="H6456" s="2013">
        <f t="shared" si="1454"/>
        <v>1033</v>
      </c>
    </row>
    <row r="6457">
      <c r="B6457" s="2013">
        <v>6455.0</v>
      </c>
      <c r="C6457" s="2013">
        <f t="shared" ref="C6457:H6457" si="1455">C$5002+C1457</f>
        <v>774</v>
      </c>
      <c r="D6457" s="2013">
        <f t="shared" si="1455"/>
        <v>1549</v>
      </c>
      <c r="E6457" s="2013">
        <f t="shared" si="1455"/>
        <v>1033</v>
      </c>
      <c r="F6457" s="2013">
        <f t="shared" si="1455"/>
        <v>1033</v>
      </c>
      <c r="G6457" s="2013">
        <f t="shared" si="1455"/>
        <v>1033</v>
      </c>
      <c r="H6457" s="2013">
        <f t="shared" si="1455"/>
        <v>1033</v>
      </c>
    </row>
    <row r="6458">
      <c r="B6458" s="2013">
        <v>6456.0</v>
      </c>
      <c r="C6458" s="2013">
        <f t="shared" ref="C6458:H6458" si="1456">C$5002+C1458</f>
        <v>775</v>
      </c>
      <c r="D6458" s="2013">
        <f t="shared" si="1456"/>
        <v>1549</v>
      </c>
      <c r="E6458" s="2013">
        <f t="shared" si="1456"/>
        <v>1033</v>
      </c>
      <c r="F6458" s="2013">
        <f t="shared" si="1456"/>
        <v>1033</v>
      </c>
      <c r="G6458" s="2013">
        <f t="shared" si="1456"/>
        <v>1033</v>
      </c>
      <c r="H6458" s="2013">
        <f t="shared" si="1456"/>
        <v>1033</v>
      </c>
    </row>
    <row r="6459">
      <c r="B6459" s="2013">
        <v>6457.0</v>
      </c>
      <c r="C6459" s="2013">
        <f t="shared" ref="C6459:H6459" si="1457">C$5002+C1459</f>
        <v>775</v>
      </c>
      <c r="D6459" s="2013">
        <f t="shared" si="1457"/>
        <v>1550</v>
      </c>
      <c r="E6459" s="2013">
        <f t="shared" si="1457"/>
        <v>1033</v>
      </c>
      <c r="F6459" s="2013">
        <f t="shared" si="1457"/>
        <v>1033</v>
      </c>
      <c r="G6459" s="2013">
        <f t="shared" si="1457"/>
        <v>1033</v>
      </c>
      <c r="H6459" s="2013">
        <f t="shared" si="1457"/>
        <v>1033</v>
      </c>
    </row>
    <row r="6460">
      <c r="B6460" s="2013">
        <v>6458.0</v>
      </c>
      <c r="C6460" s="2013">
        <f t="shared" ref="C6460:H6460" si="1458">C$5002+C1460</f>
        <v>775</v>
      </c>
      <c r="D6460" s="2013">
        <f t="shared" si="1458"/>
        <v>1549</v>
      </c>
      <c r="E6460" s="2013">
        <f t="shared" si="1458"/>
        <v>1033</v>
      </c>
      <c r="F6460" s="2013">
        <f t="shared" si="1458"/>
        <v>1033</v>
      </c>
      <c r="G6460" s="2013">
        <f t="shared" si="1458"/>
        <v>1034</v>
      </c>
      <c r="H6460" s="2013">
        <f t="shared" si="1458"/>
        <v>1034</v>
      </c>
    </row>
    <row r="6461">
      <c r="B6461" s="2013">
        <v>6459.0</v>
      </c>
      <c r="C6461" s="2013">
        <f t="shared" ref="C6461:H6461" si="1459">C$5002+C1461</f>
        <v>775</v>
      </c>
      <c r="D6461" s="2013">
        <f t="shared" si="1459"/>
        <v>1550</v>
      </c>
      <c r="E6461" s="2013">
        <f t="shared" si="1459"/>
        <v>1033</v>
      </c>
      <c r="F6461" s="2013">
        <f t="shared" si="1459"/>
        <v>1033</v>
      </c>
      <c r="G6461" s="2013">
        <f t="shared" si="1459"/>
        <v>1034</v>
      </c>
      <c r="H6461" s="2013">
        <f t="shared" si="1459"/>
        <v>1034</v>
      </c>
    </row>
    <row r="6462">
      <c r="B6462" s="2013">
        <v>6460.0</v>
      </c>
      <c r="C6462" s="2013">
        <f t="shared" ref="C6462:H6462" si="1460">C$5002+C1462</f>
        <v>775</v>
      </c>
      <c r="D6462" s="2013">
        <f t="shared" si="1460"/>
        <v>1551</v>
      </c>
      <c r="E6462" s="2013">
        <f t="shared" si="1460"/>
        <v>1033</v>
      </c>
      <c r="F6462" s="2013">
        <f t="shared" si="1460"/>
        <v>1033</v>
      </c>
      <c r="G6462" s="2013">
        <f t="shared" si="1460"/>
        <v>1034</v>
      </c>
      <c r="H6462" s="2013">
        <f t="shared" si="1460"/>
        <v>1034</v>
      </c>
    </row>
    <row r="6463">
      <c r="B6463" s="2013">
        <v>6461.0</v>
      </c>
      <c r="C6463" s="2013">
        <f t="shared" ref="C6463:H6463" si="1461">C$5002+C1463</f>
        <v>775</v>
      </c>
      <c r="D6463" s="2013">
        <f t="shared" si="1461"/>
        <v>1550</v>
      </c>
      <c r="E6463" s="2013">
        <f t="shared" si="1461"/>
        <v>1034</v>
      </c>
      <c r="F6463" s="2013">
        <f t="shared" si="1461"/>
        <v>1034</v>
      </c>
      <c r="G6463" s="2013">
        <f t="shared" si="1461"/>
        <v>1034</v>
      </c>
      <c r="H6463" s="2013">
        <f t="shared" si="1461"/>
        <v>1034</v>
      </c>
    </row>
    <row r="6464">
      <c r="B6464" s="2013">
        <v>6462.0</v>
      </c>
      <c r="C6464" s="2013">
        <f t="shared" ref="C6464:H6464" si="1462">C$5002+C1464</f>
        <v>775</v>
      </c>
      <c r="D6464" s="2013">
        <f t="shared" si="1462"/>
        <v>1551</v>
      </c>
      <c r="E6464" s="2013">
        <f t="shared" si="1462"/>
        <v>1034</v>
      </c>
      <c r="F6464" s="2013">
        <f t="shared" si="1462"/>
        <v>1034</v>
      </c>
      <c r="G6464" s="2013">
        <f t="shared" si="1462"/>
        <v>1034</v>
      </c>
      <c r="H6464" s="2013">
        <f t="shared" si="1462"/>
        <v>1034</v>
      </c>
    </row>
    <row r="6465">
      <c r="B6465" s="2013">
        <v>6463.0</v>
      </c>
      <c r="C6465" s="2013">
        <f t="shared" ref="C6465:H6465" si="1463">C$5002+C1465</f>
        <v>776</v>
      </c>
      <c r="D6465" s="2013">
        <f t="shared" si="1463"/>
        <v>1551</v>
      </c>
      <c r="E6465" s="2013">
        <f t="shared" si="1463"/>
        <v>1034</v>
      </c>
      <c r="F6465" s="2013">
        <f t="shared" si="1463"/>
        <v>1034</v>
      </c>
      <c r="G6465" s="2013">
        <f t="shared" si="1463"/>
        <v>1034</v>
      </c>
      <c r="H6465" s="2013">
        <f t="shared" si="1463"/>
        <v>1034</v>
      </c>
    </row>
    <row r="6466">
      <c r="B6466" s="2013">
        <v>6464.0</v>
      </c>
      <c r="C6466" s="2013">
        <f t="shared" ref="C6466:H6466" si="1464">C$5002+C1466</f>
        <v>776</v>
      </c>
      <c r="D6466" s="2013">
        <f t="shared" si="1464"/>
        <v>1552</v>
      </c>
      <c r="E6466" s="2013">
        <f t="shared" si="1464"/>
        <v>1034</v>
      </c>
      <c r="F6466" s="2013">
        <f t="shared" si="1464"/>
        <v>1034</v>
      </c>
      <c r="G6466" s="2013">
        <f t="shared" si="1464"/>
        <v>1034</v>
      </c>
      <c r="H6466" s="2013">
        <f t="shared" si="1464"/>
        <v>1034</v>
      </c>
    </row>
    <row r="6467">
      <c r="B6467" s="2013">
        <v>6465.0</v>
      </c>
      <c r="C6467" s="2013">
        <f t="shared" ref="C6467:H6467" si="1465">C$5002+C1467</f>
        <v>776</v>
      </c>
      <c r="D6467" s="2013">
        <f t="shared" si="1465"/>
        <v>1551</v>
      </c>
      <c r="E6467" s="2013">
        <f t="shared" si="1465"/>
        <v>1034</v>
      </c>
      <c r="F6467" s="2013">
        <f t="shared" si="1465"/>
        <v>1034</v>
      </c>
      <c r="G6467" s="2013">
        <f t="shared" si="1465"/>
        <v>1035</v>
      </c>
      <c r="H6467" s="2013">
        <f t="shared" si="1465"/>
        <v>1035</v>
      </c>
    </row>
    <row r="6468">
      <c r="B6468" s="2013">
        <v>6466.0</v>
      </c>
      <c r="C6468" s="2013">
        <f t="shared" ref="C6468:H6468" si="1466">C$5002+C1468</f>
        <v>776</v>
      </c>
      <c r="D6468" s="2013">
        <f t="shared" si="1466"/>
        <v>1552</v>
      </c>
      <c r="E6468" s="2013">
        <f t="shared" si="1466"/>
        <v>1034</v>
      </c>
      <c r="F6468" s="2013">
        <f t="shared" si="1466"/>
        <v>1034</v>
      </c>
      <c r="G6468" s="2013">
        <f t="shared" si="1466"/>
        <v>1035</v>
      </c>
      <c r="H6468" s="2013">
        <f t="shared" si="1466"/>
        <v>1035</v>
      </c>
    </row>
    <row r="6469">
      <c r="B6469" s="2013">
        <v>6467.0</v>
      </c>
      <c r="C6469" s="2013">
        <f t="shared" ref="C6469:H6469" si="1467">C$5002+C1469</f>
        <v>776</v>
      </c>
      <c r="D6469" s="2013">
        <f t="shared" si="1467"/>
        <v>1553</v>
      </c>
      <c r="E6469" s="2013">
        <f t="shared" si="1467"/>
        <v>1034</v>
      </c>
      <c r="F6469" s="2013">
        <f t="shared" si="1467"/>
        <v>1034</v>
      </c>
      <c r="G6469" s="2013">
        <f t="shared" si="1467"/>
        <v>1035</v>
      </c>
      <c r="H6469" s="2013">
        <f t="shared" si="1467"/>
        <v>1035</v>
      </c>
    </row>
    <row r="6470">
      <c r="B6470" s="2013">
        <v>6468.0</v>
      </c>
      <c r="C6470" s="2013">
        <f t="shared" ref="C6470:H6470" si="1468">C$5002+C1470</f>
        <v>776</v>
      </c>
      <c r="D6470" s="2013">
        <f t="shared" si="1468"/>
        <v>1552</v>
      </c>
      <c r="E6470" s="2013">
        <f t="shared" si="1468"/>
        <v>1035</v>
      </c>
      <c r="F6470" s="2013">
        <f t="shared" si="1468"/>
        <v>1035</v>
      </c>
      <c r="G6470" s="2013">
        <f t="shared" si="1468"/>
        <v>1035</v>
      </c>
      <c r="H6470" s="2013">
        <f t="shared" si="1468"/>
        <v>1035</v>
      </c>
    </row>
    <row r="6471">
      <c r="B6471" s="2013">
        <v>6469.0</v>
      </c>
      <c r="C6471" s="2013">
        <f t="shared" ref="C6471:H6471" si="1469">C$5002+C1471</f>
        <v>776</v>
      </c>
      <c r="D6471" s="2013">
        <f t="shared" si="1469"/>
        <v>1553</v>
      </c>
      <c r="E6471" s="2013">
        <f t="shared" si="1469"/>
        <v>1035</v>
      </c>
      <c r="F6471" s="2013">
        <f t="shared" si="1469"/>
        <v>1035</v>
      </c>
      <c r="G6471" s="2013">
        <f t="shared" si="1469"/>
        <v>1035</v>
      </c>
      <c r="H6471" s="2013">
        <f t="shared" si="1469"/>
        <v>1035</v>
      </c>
    </row>
    <row r="6472">
      <c r="B6472" s="2013">
        <v>6470.0</v>
      </c>
      <c r="C6472" s="2013">
        <f t="shared" ref="C6472:H6472" si="1470">C$5002+C1472</f>
        <v>777</v>
      </c>
      <c r="D6472" s="2013">
        <f t="shared" si="1470"/>
        <v>1553</v>
      </c>
      <c r="E6472" s="2013">
        <f t="shared" si="1470"/>
        <v>1035</v>
      </c>
      <c r="F6472" s="2013">
        <f t="shared" si="1470"/>
        <v>1035</v>
      </c>
      <c r="G6472" s="2013">
        <f t="shared" si="1470"/>
        <v>1035</v>
      </c>
      <c r="H6472" s="2013">
        <f t="shared" si="1470"/>
        <v>1035</v>
      </c>
    </row>
    <row r="6473">
      <c r="B6473" s="2013">
        <v>6471.0</v>
      </c>
      <c r="C6473" s="2013">
        <f t="shared" ref="C6473:H6473" si="1471">C$5002+C1473</f>
        <v>776</v>
      </c>
      <c r="D6473" s="2013">
        <f t="shared" si="1471"/>
        <v>1553</v>
      </c>
      <c r="E6473" s="2013">
        <f t="shared" si="1471"/>
        <v>1035</v>
      </c>
      <c r="F6473" s="2013">
        <f t="shared" si="1471"/>
        <v>1035</v>
      </c>
      <c r="G6473" s="2013">
        <f t="shared" si="1471"/>
        <v>1036</v>
      </c>
      <c r="H6473" s="2013">
        <f t="shared" si="1471"/>
        <v>1036</v>
      </c>
    </row>
    <row r="6474">
      <c r="B6474" s="2013">
        <v>6472.0</v>
      </c>
      <c r="C6474" s="2013">
        <f t="shared" ref="C6474:H6474" si="1472">C$5002+C1474</f>
        <v>777</v>
      </c>
      <c r="D6474" s="2013">
        <f t="shared" si="1472"/>
        <v>1553</v>
      </c>
      <c r="E6474" s="2013">
        <f t="shared" si="1472"/>
        <v>1035</v>
      </c>
      <c r="F6474" s="2013">
        <f t="shared" si="1472"/>
        <v>1035</v>
      </c>
      <c r="G6474" s="2013">
        <f t="shared" si="1472"/>
        <v>1036</v>
      </c>
      <c r="H6474" s="2013">
        <f t="shared" si="1472"/>
        <v>1036</v>
      </c>
    </row>
    <row r="6475">
      <c r="B6475" s="2013">
        <v>6473.0</v>
      </c>
      <c r="C6475" s="2013">
        <f t="shared" ref="C6475:H6475" si="1473">C$5002+C1475</f>
        <v>776</v>
      </c>
      <c r="D6475" s="2013">
        <f t="shared" si="1473"/>
        <v>1553</v>
      </c>
      <c r="E6475" s="2013">
        <f t="shared" si="1473"/>
        <v>1036</v>
      </c>
      <c r="F6475" s="2013">
        <f t="shared" si="1473"/>
        <v>1036</v>
      </c>
      <c r="G6475" s="2013">
        <f t="shared" si="1473"/>
        <v>1036</v>
      </c>
      <c r="H6475" s="2013">
        <f t="shared" si="1473"/>
        <v>1036</v>
      </c>
    </row>
    <row r="6476">
      <c r="B6476" s="2013">
        <v>6474.0</v>
      </c>
      <c r="C6476" s="2013">
        <f t="shared" ref="C6476:H6476" si="1474">C$5002+C1476</f>
        <v>777</v>
      </c>
      <c r="D6476" s="2013">
        <f t="shared" si="1474"/>
        <v>1553</v>
      </c>
      <c r="E6476" s="2013">
        <f t="shared" si="1474"/>
        <v>1036</v>
      </c>
      <c r="F6476" s="2013">
        <f t="shared" si="1474"/>
        <v>1036</v>
      </c>
      <c r="G6476" s="2013">
        <f t="shared" si="1474"/>
        <v>1036</v>
      </c>
      <c r="H6476" s="2013">
        <f t="shared" si="1474"/>
        <v>1036</v>
      </c>
    </row>
    <row r="6477">
      <c r="B6477" s="2013">
        <v>6475.0</v>
      </c>
      <c r="C6477" s="2013">
        <f t="shared" ref="C6477:H6477" si="1475">C$5002+C1477</f>
        <v>777</v>
      </c>
      <c r="D6477" s="2013">
        <f t="shared" si="1475"/>
        <v>1554</v>
      </c>
      <c r="E6477" s="2013">
        <f t="shared" si="1475"/>
        <v>1036</v>
      </c>
      <c r="F6477" s="2013">
        <f t="shared" si="1475"/>
        <v>1036</v>
      </c>
      <c r="G6477" s="2013">
        <f t="shared" si="1475"/>
        <v>1036</v>
      </c>
      <c r="H6477" s="2013">
        <f t="shared" si="1475"/>
        <v>1036</v>
      </c>
    </row>
    <row r="6478">
      <c r="B6478" s="2013">
        <v>6476.0</v>
      </c>
      <c r="C6478" s="2013">
        <f t="shared" ref="C6478:H6478" si="1476">C$5002+C1478</f>
        <v>777</v>
      </c>
      <c r="D6478" s="2013">
        <f t="shared" si="1476"/>
        <v>1555</v>
      </c>
      <c r="E6478" s="2013">
        <f t="shared" si="1476"/>
        <v>1036</v>
      </c>
      <c r="F6478" s="2013">
        <f t="shared" si="1476"/>
        <v>1036</v>
      </c>
      <c r="G6478" s="2013">
        <f t="shared" si="1476"/>
        <v>1036</v>
      </c>
      <c r="H6478" s="2013">
        <f t="shared" si="1476"/>
        <v>1036</v>
      </c>
    </row>
    <row r="6479">
      <c r="B6479" s="2013">
        <v>6477.0</v>
      </c>
      <c r="C6479" s="2013">
        <f t="shared" ref="C6479:H6479" si="1477">C$5002+C1479</f>
        <v>778</v>
      </c>
      <c r="D6479" s="2013">
        <f t="shared" si="1477"/>
        <v>1555</v>
      </c>
      <c r="E6479" s="2013">
        <f t="shared" si="1477"/>
        <v>1036</v>
      </c>
      <c r="F6479" s="2013">
        <f t="shared" si="1477"/>
        <v>1036</v>
      </c>
      <c r="G6479" s="2013">
        <f t="shared" si="1477"/>
        <v>1036</v>
      </c>
      <c r="H6479" s="2013">
        <f t="shared" si="1477"/>
        <v>1036</v>
      </c>
    </row>
    <row r="6480">
      <c r="B6480" s="2013">
        <v>6478.0</v>
      </c>
      <c r="C6480" s="2013">
        <f t="shared" ref="C6480:H6480" si="1478">C$5002+C1480</f>
        <v>777</v>
      </c>
      <c r="D6480" s="2013">
        <f t="shared" si="1478"/>
        <v>1555</v>
      </c>
      <c r="E6480" s="2013">
        <f t="shared" si="1478"/>
        <v>1036</v>
      </c>
      <c r="F6480" s="2013">
        <f t="shared" si="1478"/>
        <v>1036</v>
      </c>
      <c r="G6480" s="2013">
        <f t="shared" si="1478"/>
        <v>1037</v>
      </c>
      <c r="H6480" s="2013">
        <f t="shared" si="1478"/>
        <v>1037</v>
      </c>
    </row>
    <row r="6481">
      <c r="B6481" s="2013">
        <v>6479.0</v>
      </c>
      <c r="C6481" s="2013">
        <f t="shared" ref="C6481:H6481" si="1479">C$5002+C1481</f>
        <v>778</v>
      </c>
      <c r="D6481" s="2013">
        <f t="shared" si="1479"/>
        <v>1555</v>
      </c>
      <c r="E6481" s="2013">
        <f t="shared" si="1479"/>
        <v>1036</v>
      </c>
      <c r="F6481" s="2013">
        <f t="shared" si="1479"/>
        <v>1036</v>
      </c>
      <c r="G6481" s="2013">
        <f t="shared" si="1479"/>
        <v>1037</v>
      </c>
      <c r="H6481" s="2013">
        <f t="shared" si="1479"/>
        <v>1037</v>
      </c>
    </row>
    <row r="6482">
      <c r="B6482" s="2013">
        <v>6480.0</v>
      </c>
      <c r="C6482" s="2013">
        <f t="shared" ref="C6482:H6482" si="1480">C$5002+C1482</f>
        <v>777</v>
      </c>
      <c r="D6482" s="2013">
        <f t="shared" si="1480"/>
        <v>1555</v>
      </c>
      <c r="E6482" s="2013">
        <f t="shared" si="1480"/>
        <v>1037</v>
      </c>
      <c r="F6482" s="2013">
        <f t="shared" si="1480"/>
        <v>1037</v>
      </c>
      <c r="G6482" s="2013">
        <f t="shared" si="1480"/>
        <v>1037</v>
      </c>
      <c r="H6482" s="2013">
        <f t="shared" si="1480"/>
        <v>1037</v>
      </c>
    </row>
    <row r="6483">
      <c r="B6483" s="2013">
        <v>6481.0</v>
      </c>
      <c r="C6483" s="2013">
        <f t="shared" ref="C6483:H6483" si="1481">C$5002+C1483</f>
        <v>778</v>
      </c>
      <c r="D6483" s="2013">
        <f t="shared" si="1481"/>
        <v>1555</v>
      </c>
      <c r="E6483" s="2013">
        <f t="shared" si="1481"/>
        <v>1037</v>
      </c>
      <c r="F6483" s="2013">
        <f t="shared" si="1481"/>
        <v>1037</v>
      </c>
      <c r="G6483" s="2013">
        <f t="shared" si="1481"/>
        <v>1037</v>
      </c>
      <c r="H6483" s="2013">
        <f t="shared" si="1481"/>
        <v>1037</v>
      </c>
    </row>
    <row r="6484">
      <c r="B6484" s="2013">
        <v>6482.0</v>
      </c>
      <c r="C6484" s="2013">
        <f t="shared" ref="C6484:H6484" si="1482">C$5002+C1484</f>
        <v>778</v>
      </c>
      <c r="D6484" s="2013">
        <f t="shared" si="1482"/>
        <v>1556</v>
      </c>
      <c r="E6484" s="2013">
        <f t="shared" si="1482"/>
        <v>1037</v>
      </c>
      <c r="F6484" s="2013">
        <f t="shared" si="1482"/>
        <v>1037</v>
      </c>
      <c r="G6484" s="2013">
        <f t="shared" si="1482"/>
        <v>1037</v>
      </c>
      <c r="H6484" s="2013">
        <f t="shared" si="1482"/>
        <v>1037</v>
      </c>
    </row>
    <row r="6485">
      <c r="B6485" s="2013">
        <v>6483.0</v>
      </c>
      <c r="C6485" s="2013">
        <f t="shared" ref="C6485:H6485" si="1483">C$5002+C1485</f>
        <v>778</v>
      </c>
      <c r="D6485" s="2013">
        <f t="shared" si="1483"/>
        <v>1555</v>
      </c>
      <c r="E6485" s="2013">
        <f t="shared" si="1483"/>
        <v>1037</v>
      </c>
      <c r="F6485" s="2013">
        <f t="shared" si="1483"/>
        <v>1037</v>
      </c>
      <c r="G6485" s="2013">
        <f t="shared" si="1483"/>
        <v>1038</v>
      </c>
      <c r="H6485" s="2013">
        <f t="shared" si="1483"/>
        <v>1038</v>
      </c>
    </row>
    <row r="6486">
      <c r="B6486" s="2013">
        <v>6484.0</v>
      </c>
      <c r="C6486" s="2013">
        <f t="shared" ref="C6486:H6486" si="1484">C$5002+C1486</f>
        <v>778</v>
      </c>
      <c r="D6486" s="2013">
        <f t="shared" si="1484"/>
        <v>1556</v>
      </c>
      <c r="E6486" s="2013">
        <f t="shared" si="1484"/>
        <v>1037</v>
      </c>
      <c r="F6486" s="2013">
        <f t="shared" si="1484"/>
        <v>1037</v>
      </c>
      <c r="G6486" s="2013">
        <f t="shared" si="1484"/>
        <v>1038</v>
      </c>
      <c r="H6486" s="2013">
        <f t="shared" si="1484"/>
        <v>1038</v>
      </c>
    </row>
    <row r="6487">
      <c r="B6487" s="2013">
        <v>6485.0</v>
      </c>
      <c r="C6487" s="2013">
        <f t="shared" ref="C6487:H6487" si="1485">C$5002+C1487</f>
        <v>778</v>
      </c>
      <c r="D6487" s="2013">
        <f t="shared" si="1485"/>
        <v>1557</v>
      </c>
      <c r="E6487" s="2013">
        <f t="shared" si="1485"/>
        <v>1037</v>
      </c>
      <c r="F6487" s="2013">
        <f t="shared" si="1485"/>
        <v>1037</v>
      </c>
      <c r="G6487" s="2013">
        <f t="shared" si="1485"/>
        <v>1038</v>
      </c>
      <c r="H6487" s="2013">
        <f t="shared" si="1485"/>
        <v>1038</v>
      </c>
    </row>
    <row r="6488">
      <c r="B6488" s="2013">
        <v>6486.0</v>
      </c>
      <c r="C6488" s="2013">
        <f t="shared" ref="C6488:H6488" si="1486">C$5002+C1488</f>
        <v>778</v>
      </c>
      <c r="D6488" s="2013">
        <f t="shared" si="1486"/>
        <v>1556</v>
      </c>
      <c r="E6488" s="2013">
        <f t="shared" si="1486"/>
        <v>1038</v>
      </c>
      <c r="F6488" s="2013">
        <f t="shared" si="1486"/>
        <v>1038</v>
      </c>
      <c r="G6488" s="2013">
        <f t="shared" si="1486"/>
        <v>1038</v>
      </c>
      <c r="H6488" s="2013">
        <f t="shared" si="1486"/>
        <v>1038</v>
      </c>
    </row>
    <row r="6489">
      <c r="B6489" s="2013">
        <v>6487.0</v>
      </c>
      <c r="C6489" s="2013">
        <f t="shared" ref="C6489:H6489" si="1487">C$5002+C1489</f>
        <v>778</v>
      </c>
      <c r="D6489" s="2013">
        <f t="shared" si="1487"/>
        <v>1557</v>
      </c>
      <c r="E6489" s="2013">
        <f t="shared" si="1487"/>
        <v>1038</v>
      </c>
      <c r="F6489" s="2013">
        <f t="shared" si="1487"/>
        <v>1038</v>
      </c>
      <c r="G6489" s="2013">
        <f t="shared" si="1487"/>
        <v>1038</v>
      </c>
      <c r="H6489" s="2013">
        <f t="shared" si="1487"/>
        <v>1038</v>
      </c>
    </row>
    <row r="6490">
      <c r="B6490" s="2013">
        <v>6488.0</v>
      </c>
      <c r="C6490" s="2013">
        <f t="shared" ref="C6490:H6490" si="1488">C$5002+C1490</f>
        <v>779</v>
      </c>
      <c r="D6490" s="2013">
        <f t="shared" si="1488"/>
        <v>1557</v>
      </c>
      <c r="E6490" s="2013">
        <f t="shared" si="1488"/>
        <v>1038</v>
      </c>
      <c r="F6490" s="2013">
        <f t="shared" si="1488"/>
        <v>1038</v>
      </c>
      <c r="G6490" s="2013">
        <f t="shared" si="1488"/>
        <v>1038</v>
      </c>
      <c r="H6490" s="2013">
        <f t="shared" si="1488"/>
        <v>1038</v>
      </c>
    </row>
    <row r="6491">
      <c r="B6491" s="2013">
        <v>6489.0</v>
      </c>
      <c r="C6491" s="2013">
        <f t="shared" ref="C6491:H6491" si="1489">C$5002+C1491</f>
        <v>779</v>
      </c>
      <c r="D6491" s="2013">
        <f t="shared" si="1489"/>
        <v>1558</v>
      </c>
      <c r="E6491" s="2013">
        <f t="shared" si="1489"/>
        <v>1038</v>
      </c>
      <c r="F6491" s="2013">
        <f t="shared" si="1489"/>
        <v>1038</v>
      </c>
      <c r="G6491" s="2013">
        <f t="shared" si="1489"/>
        <v>1038</v>
      </c>
      <c r="H6491" s="2013">
        <f t="shared" si="1489"/>
        <v>1038</v>
      </c>
    </row>
    <row r="6492">
      <c r="B6492" s="2013">
        <v>6490.0</v>
      </c>
      <c r="C6492" s="2013">
        <f t="shared" ref="C6492:H6492" si="1490">C$5002+C1492</f>
        <v>779</v>
      </c>
      <c r="D6492" s="2013">
        <f t="shared" si="1490"/>
        <v>1557</v>
      </c>
      <c r="E6492" s="2013">
        <f t="shared" si="1490"/>
        <v>1038</v>
      </c>
      <c r="F6492" s="2013">
        <f t="shared" si="1490"/>
        <v>1038</v>
      </c>
      <c r="G6492" s="2013">
        <f t="shared" si="1490"/>
        <v>1039</v>
      </c>
      <c r="H6492" s="2013">
        <f t="shared" si="1490"/>
        <v>1039</v>
      </c>
    </row>
    <row r="6493">
      <c r="B6493" s="2013">
        <v>6491.0</v>
      </c>
      <c r="C6493" s="2013">
        <f t="shared" ref="C6493:H6493" si="1491">C$5002+C1493</f>
        <v>779</v>
      </c>
      <c r="D6493" s="2013">
        <f t="shared" si="1491"/>
        <v>1558</v>
      </c>
      <c r="E6493" s="2013">
        <f t="shared" si="1491"/>
        <v>1038</v>
      </c>
      <c r="F6493" s="2013">
        <f t="shared" si="1491"/>
        <v>1038</v>
      </c>
      <c r="G6493" s="2013">
        <f t="shared" si="1491"/>
        <v>1039</v>
      </c>
      <c r="H6493" s="2013">
        <f t="shared" si="1491"/>
        <v>1039</v>
      </c>
    </row>
    <row r="6494">
      <c r="B6494" s="2013">
        <v>6492.0</v>
      </c>
      <c r="C6494" s="2013">
        <f t="shared" ref="C6494:H6494" si="1492">C$5002+C1494</f>
        <v>779</v>
      </c>
      <c r="D6494" s="2013">
        <f t="shared" si="1492"/>
        <v>1559</v>
      </c>
      <c r="E6494" s="2013">
        <f t="shared" si="1492"/>
        <v>1038</v>
      </c>
      <c r="F6494" s="2013">
        <f t="shared" si="1492"/>
        <v>1038</v>
      </c>
      <c r="G6494" s="2013">
        <f t="shared" si="1492"/>
        <v>1039</v>
      </c>
      <c r="H6494" s="2013">
        <f t="shared" si="1492"/>
        <v>1039</v>
      </c>
    </row>
    <row r="6495">
      <c r="B6495" s="2013">
        <v>6493.0</v>
      </c>
      <c r="C6495" s="2013">
        <f t="shared" ref="C6495:H6495" si="1493">C$5002+C1495</f>
        <v>779</v>
      </c>
      <c r="D6495" s="2013">
        <f t="shared" si="1493"/>
        <v>1558</v>
      </c>
      <c r="E6495" s="2013">
        <f t="shared" si="1493"/>
        <v>1039</v>
      </c>
      <c r="F6495" s="2013">
        <f t="shared" si="1493"/>
        <v>1039</v>
      </c>
      <c r="G6495" s="2013">
        <f t="shared" si="1493"/>
        <v>1039</v>
      </c>
      <c r="H6495" s="2013">
        <f t="shared" si="1493"/>
        <v>1039</v>
      </c>
    </row>
    <row r="6496">
      <c r="B6496" s="2013">
        <v>6494.0</v>
      </c>
      <c r="C6496" s="2013">
        <f t="shared" ref="C6496:H6496" si="1494">C$5002+C1496</f>
        <v>779</v>
      </c>
      <c r="D6496" s="2013">
        <f t="shared" si="1494"/>
        <v>1559</v>
      </c>
      <c r="E6496" s="2013">
        <f t="shared" si="1494"/>
        <v>1039</v>
      </c>
      <c r="F6496" s="2013">
        <f t="shared" si="1494"/>
        <v>1039</v>
      </c>
      <c r="G6496" s="2013">
        <f t="shared" si="1494"/>
        <v>1039</v>
      </c>
      <c r="H6496" s="2013">
        <f t="shared" si="1494"/>
        <v>1039</v>
      </c>
    </row>
    <row r="6497">
      <c r="B6497" s="2013">
        <v>6495.0</v>
      </c>
      <c r="C6497" s="2013">
        <f t="shared" ref="C6497:H6497" si="1495">C$5002+C1497</f>
        <v>780</v>
      </c>
      <c r="D6497" s="2013">
        <f t="shared" si="1495"/>
        <v>1559</v>
      </c>
      <c r="E6497" s="2013">
        <f t="shared" si="1495"/>
        <v>1039</v>
      </c>
      <c r="F6497" s="2013">
        <f t="shared" si="1495"/>
        <v>1039</v>
      </c>
      <c r="G6497" s="2013">
        <f t="shared" si="1495"/>
        <v>1039</v>
      </c>
      <c r="H6497" s="2013">
        <f t="shared" si="1495"/>
        <v>1039</v>
      </c>
    </row>
    <row r="6498">
      <c r="B6498" s="2013">
        <v>6496.0</v>
      </c>
      <c r="C6498" s="2013">
        <f t="shared" ref="C6498:H6498" si="1496">C$5002+C1498</f>
        <v>779</v>
      </c>
      <c r="D6498" s="2013">
        <f t="shared" si="1496"/>
        <v>1559</v>
      </c>
      <c r="E6498" s="2013">
        <f t="shared" si="1496"/>
        <v>1039</v>
      </c>
      <c r="F6498" s="2013">
        <f t="shared" si="1496"/>
        <v>1039</v>
      </c>
      <c r="G6498" s="2013">
        <f t="shared" si="1496"/>
        <v>1040</v>
      </c>
      <c r="H6498" s="2013">
        <f t="shared" si="1496"/>
        <v>1040</v>
      </c>
    </row>
    <row r="6499">
      <c r="B6499" s="2013">
        <v>6497.0</v>
      </c>
      <c r="C6499" s="2013">
        <f t="shared" ref="C6499:H6499" si="1497">C$5002+C1499</f>
        <v>780</v>
      </c>
      <c r="D6499" s="2013">
        <f t="shared" si="1497"/>
        <v>1559</v>
      </c>
      <c r="E6499" s="2013">
        <f t="shared" si="1497"/>
        <v>1039</v>
      </c>
      <c r="F6499" s="2013">
        <f t="shared" si="1497"/>
        <v>1039</v>
      </c>
      <c r="G6499" s="2013">
        <f t="shared" si="1497"/>
        <v>1040</v>
      </c>
      <c r="H6499" s="2013">
        <f t="shared" si="1497"/>
        <v>1040</v>
      </c>
    </row>
    <row r="6500">
      <c r="B6500" s="2013">
        <v>6498.0</v>
      </c>
      <c r="C6500" s="2013">
        <f t="shared" ref="C6500:H6500" si="1498">C$5002+C1500</f>
        <v>779</v>
      </c>
      <c r="D6500" s="2013">
        <f t="shared" si="1498"/>
        <v>1559</v>
      </c>
      <c r="E6500" s="2013">
        <f t="shared" si="1498"/>
        <v>1040</v>
      </c>
      <c r="F6500" s="2013">
        <f t="shared" si="1498"/>
        <v>1040</v>
      </c>
      <c r="G6500" s="2013">
        <f t="shared" si="1498"/>
        <v>1040</v>
      </c>
      <c r="H6500" s="2013">
        <f t="shared" si="1498"/>
        <v>1040</v>
      </c>
    </row>
    <row r="6501">
      <c r="B6501" s="2013">
        <v>6499.0</v>
      </c>
      <c r="C6501" s="2013">
        <f t="shared" ref="C6501:H6501" si="1499">C$5002+C1501</f>
        <v>780</v>
      </c>
      <c r="D6501" s="2013">
        <f t="shared" si="1499"/>
        <v>1559</v>
      </c>
      <c r="E6501" s="2013">
        <f t="shared" si="1499"/>
        <v>1040</v>
      </c>
      <c r="F6501" s="2013">
        <f t="shared" si="1499"/>
        <v>1040</v>
      </c>
      <c r="G6501" s="2013">
        <f t="shared" si="1499"/>
        <v>1040</v>
      </c>
      <c r="H6501" s="2013">
        <f t="shared" si="1499"/>
        <v>1040</v>
      </c>
    </row>
    <row r="6502">
      <c r="B6502" s="2013">
        <v>6500.0</v>
      </c>
      <c r="C6502" s="2013">
        <f t="shared" ref="C6502:H6502" si="1500">C$5002+C1502</f>
        <v>780</v>
      </c>
      <c r="D6502" s="2013">
        <f t="shared" si="1500"/>
        <v>1560</v>
      </c>
      <c r="E6502" s="2013">
        <f t="shared" si="1500"/>
        <v>1040</v>
      </c>
      <c r="F6502" s="2013">
        <f t="shared" si="1500"/>
        <v>1040</v>
      </c>
      <c r="G6502" s="2013">
        <f t="shared" si="1500"/>
        <v>1040</v>
      </c>
      <c r="H6502" s="2013">
        <f t="shared" si="1500"/>
        <v>1040</v>
      </c>
    </row>
    <row r="6503">
      <c r="B6503" s="2013">
        <v>6501.0</v>
      </c>
      <c r="C6503" s="2013">
        <f t="shared" ref="C6503:H6503" si="1501">C$5002+C1503</f>
        <v>780</v>
      </c>
      <c r="D6503" s="2013">
        <f t="shared" si="1501"/>
        <v>1561</v>
      </c>
      <c r="E6503" s="2013">
        <f t="shared" si="1501"/>
        <v>1040</v>
      </c>
      <c r="F6503" s="2013">
        <f t="shared" si="1501"/>
        <v>1040</v>
      </c>
      <c r="G6503" s="2013">
        <f t="shared" si="1501"/>
        <v>1040</v>
      </c>
      <c r="H6503" s="2013">
        <f t="shared" si="1501"/>
        <v>1040</v>
      </c>
    </row>
    <row r="6504">
      <c r="B6504" s="2013">
        <v>6502.0</v>
      </c>
      <c r="C6504" s="2013">
        <f t="shared" ref="C6504:H6504" si="1502">C$5002+C1504</f>
        <v>781</v>
      </c>
      <c r="D6504" s="2013">
        <f t="shared" si="1502"/>
        <v>1561</v>
      </c>
      <c r="E6504" s="2013">
        <f t="shared" si="1502"/>
        <v>1040</v>
      </c>
      <c r="F6504" s="2013">
        <f t="shared" si="1502"/>
        <v>1040</v>
      </c>
      <c r="G6504" s="2013">
        <f t="shared" si="1502"/>
        <v>1040</v>
      </c>
      <c r="H6504" s="2013">
        <f t="shared" si="1502"/>
        <v>1040</v>
      </c>
    </row>
    <row r="6505">
      <c r="B6505" s="2013">
        <v>6503.0</v>
      </c>
      <c r="C6505" s="2013">
        <f t="shared" ref="C6505:H6505" si="1503">C$5002+C1505</f>
        <v>780</v>
      </c>
      <c r="D6505" s="2013">
        <f t="shared" si="1503"/>
        <v>1561</v>
      </c>
      <c r="E6505" s="2013">
        <f t="shared" si="1503"/>
        <v>1040</v>
      </c>
      <c r="F6505" s="2013">
        <f t="shared" si="1503"/>
        <v>1040</v>
      </c>
      <c r="G6505" s="2013">
        <f t="shared" si="1503"/>
        <v>1041</v>
      </c>
      <c r="H6505" s="2013">
        <f t="shared" si="1503"/>
        <v>1041</v>
      </c>
    </row>
    <row r="6506">
      <c r="B6506" s="2013">
        <v>6504.0</v>
      </c>
      <c r="C6506" s="2013">
        <f t="shared" ref="C6506:H6506" si="1504">C$5002+C1506</f>
        <v>781</v>
      </c>
      <c r="D6506" s="2013">
        <f t="shared" si="1504"/>
        <v>1561</v>
      </c>
      <c r="E6506" s="2013">
        <f t="shared" si="1504"/>
        <v>1040</v>
      </c>
      <c r="F6506" s="2013">
        <f t="shared" si="1504"/>
        <v>1040</v>
      </c>
      <c r="G6506" s="2013">
        <f t="shared" si="1504"/>
        <v>1041</v>
      </c>
      <c r="H6506" s="2013">
        <f t="shared" si="1504"/>
        <v>1041</v>
      </c>
    </row>
    <row r="6507">
      <c r="B6507" s="2013">
        <v>6505.0</v>
      </c>
      <c r="C6507" s="2013">
        <f t="shared" ref="C6507:H6507" si="1505">C$5002+C1507</f>
        <v>780</v>
      </c>
      <c r="D6507" s="2013">
        <f t="shared" si="1505"/>
        <v>1561</v>
      </c>
      <c r="E6507" s="2013">
        <f t="shared" si="1505"/>
        <v>1041</v>
      </c>
      <c r="F6507" s="2013">
        <f t="shared" si="1505"/>
        <v>1041</v>
      </c>
      <c r="G6507" s="2013">
        <f t="shared" si="1505"/>
        <v>1041</v>
      </c>
      <c r="H6507" s="2013">
        <f t="shared" si="1505"/>
        <v>1041</v>
      </c>
    </row>
    <row r="6508">
      <c r="B6508" s="2013">
        <v>6506.0</v>
      </c>
      <c r="C6508" s="2013">
        <f t="shared" ref="C6508:H6508" si="1506">C$5002+C1508</f>
        <v>781</v>
      </c>
      <c r="D6508" s="2013">
        <f t="shared" si="1506"/>
        <v>1561</v>
      </c>
      <c r="E6508" s="2013">
        <f t="shared" si="1506"/>
        <v>1041</v>
      </c>
      <c r="F6508" s="2013">
        <f t="shared" si="1506"/>
        <v>1041</v>
      </c>
      <c r="G6508" s="2013">
        <f t="shared" si="1506"/>
        <v>1041</v>
      </c>
      <c r="H6508" s="2013">
        <f t="shared" si="1506"/>
        <v>1041</v>
      </c>
    </row>
    <row r="6509">
      <c r="B6509" s="2013">
        <v>6507.0</v>
      </c>
      <c r="C6509" s="2013">
        <f t="shared" ref="C6509:H6509" si="1507">C$5002+C1509</f>
        <v>781</v>
      </c>
      <c r="D6509" s="2013">
        <f t="shared" si="1507"/>
        <v>1562</v>
      </c>
      <c r="E6509" s="2013">
        <f t="shared" si="1507"/>
        <v>1041</v>
      </c>
      <c r="F6509" s="2013">
        <f t="shared" si="1507"/>
        <v>1041</v>
      </c>
      <c r="G6509" s="2013">
        <f t="shared" si="1507"/>
        <v>1041</v>
      </c>
      <c r="H6509" s="2013">
        <f t="shared" si="1507"/>
        <v>1041</v>
      </c>
    </row>
    <row r="6510">
      <c r="B6510" s="2013">
        <v>6508.0</v>
      </c>
      <c r="C6510" s="2013">
        <f t="shared" ref="C6510:H6510" si="1508">C$5002+C1510</f>
        <v>781</v>
      </c>
      <c r="D6510" s="2013">
        <f t="shared" si="1508"/>
        <v>1561</v>
      </c>
      <c r="E6510" s="2013">
        <f t="shared" si="1508"/>
        <v>1041</v>
      </c>
      <c r="F6510" s="2013">
        <f t="shared" si="1508"/>
        <v>1041</v>
      </c>
      <c r="G6510" s="2013">
        <f t="shared" si="1508"/>
        <v>1042</v>
      </c>
      <c r="H6510" s="2013">
        <f t="shared" si="1508"/>
        <v>1042</v>
      </c>
    </row>
    <row r="6511">
      <c r="B6511" s="2013">
        <v>6509.0</v>
      </c>
      <c r="C6511" s="2013">
        <f t="shared" ref="C6511:H6511" si="1509">C$5002+C1511</f>
        <v>781</v>
      </c>
      <c r="D6511" s="2013">
        <f t="shared" si="1509"/>
        <v>1562</v>
      </c>
      <c r="E6511" s="2013">
        <f t="shared" si="1509"/>
        <v>1041</v>
      </c>
      <c r="F6511" s="2013">
        <f t="shared" si="1509"/>
        <v>1041</v>
      </c>
      <c r="G6511" s="2013">
        <f t="shared" si="1509"/>
        <v>1042</v>
      </c>
      <c r="H6511" s="2013">
        <f t="shared" si="1509"/>
        <v>1042</v>
      </c>
    </row>
    <row r="6512">
      <c r="B6512" s="2013">
        <v>6510.0</v>
      </c>
      <c r="C6512" s="2013">
        <f t="shared" ref="C6512:H6512" si="1510">C$5002+C1512</f>
        <v>781</v>
      </c>
      <c r="D6512" s="2013">
        <f t="shared" si="1510"/>
        <v>1563</v>
      </c>
      <c r="E6512" s="2013">
        <f t="shared" si="1510"/>
        <v>1041</v>
      </c>
      <c r="F6512" s="2013">
        <f t="shared" si="1510"/>
        <v>1041</v>
      </c>
      <c r="G6512" s="2013">
        <f t="shared" si="1510"/>
        <v>1042</v>
      </c>
      <c r="H6512" s="2013">
        <f t="shared" si="1510"/>
        <v>1042</v>
      </c>
    </row>
    <row r="6513">
      <c r="B6513" s="2013">
        <v>6511.0</v>
      </c>
      <c r="C6513" s="2013">
        <f t="shared" ref="C6513:H6513" si="1511">C$5002+C1513</f>
        <v>781</v>
      </c>
      <c r="D6513" s="2013">
        <f t="shared" si="1511"/>
        <v>1562</v>
      </c>
      <c r="E6513" s="2013">
        <f t="shared" si="1511"/>
        <v>1042</v>
      </c>
      <c r="F6513" s="2013">
        <f t="shared" si="1511"/>
        <v>1042</v>
      </c>
      <c r="G6513" s="2013">
        <f t="shared" si="1511"/>
        <v>1042</v>
      </c>
      <c r="H6513" s="2013">
        <f t="shared" si="1511"/>
        <v>1042</v>
      </c>
    </row>
    <row r="6514">
      <c r="B6514" s="2013">
        <v>6512.0</v>
      </c>
      <c r="C6514" s="2013">
        <f t="shared" ref="C6514:H6514" si="1512">C$5002+C1514</f>
        <v>781</v>
      </c>
      <c r="D6514" s="2013">
        <f t="shared" si="1512"/>
        <v>1563</v>
      </c>
      <c r="E6514" s="2013">
        <f t="shared" si="1512"/>
        <v>1042</v>
      </c>
      <c r="F6514" s="2013">
        <f t="shared" si="1512"/>
        <v>1042</v>
      </c>
      <c r="G6514" s="2013">
        <f t="shared" si="1512"/>
        <v>1042</v>
      </c>
      <c r="H6514" s="2013">
        <f t="shared" si="1512"/>
        <v>1042</v>
      </c>
    </row>
    <row r="6515">
      <c r="B6515" s="2013">
        <v>6513.0</v>
      </c>
      <c r="C6515" s="2013">
        <f t="shared" ref="C6515:H6515" si="1513">C$5002+C1515</f>
        <v>782</v>
      </c>
      <c r="D6515" s="2013">
        <f t="shared" si="1513"/>
        <v>1563</v>
      </c>
      <c r="E6515" s="2013">
        <f t="shared" si="1513"/>
        <v>1042</v>
      </c>
      <c r="F6515" s="2013">
        <f t="shared" si="1513"/>
        <v>1042</v>
      </c>
      <c r="G6515" s="2013">
        <f t="shared" si="1513"/>
        <v>1042</v>
      </c>
      <c r="H6515" s="2013">
        <f t="shared" si="1513"/>
        <v>1042</v>
      </c>
    </row>
    <row r="6516">
      <c r="B6516" s="2013">
        <v>6514.0</v>
      </c>
      <c r="C6516" s="2013">
        <f t="shared" ref="C6516:H6516" si="1514">C$5002+C1516</f>
        <v>782</v>
      </c>
      <c r="D6516" s="2013">
        <f t="shared" si="1514"/>
        <v>1564</v>
      </c>
      <c r="E6516" s="2013">
        <f t="shared" si="1514"/>
        <v>1042</v>
      </c>
      <c r="F6516" s="2013">
        <f t="shared" si="1514"/>
        <v>1042</v>
      </c>
      <c r="G6516" s="2013">
        <f t="shared" si="1514"/>
        <v>1042</v>
      </c>
      <c r="H6516" s="2013">
        <f t="shared" si="1514"/>
        <v>1042</v>
      </c>
    </row>
    <row r="6517">
      <c r="B6517" s="2013">
        <v>6515.0</v>
      </c>
      <c r="C6517" s="2013">
        <f t="shared" ref="C6517:H6517" si="1515">C$5002+C1517</f>
        <v>782</v>
      </c>
      <c r="D6517" s="2013">
        <f t="shared" si="1515"/>
        <v>1563</v>
      </c>
      <c r="E6517" s="2013">
        <f t="shared" si="1515"/>
        <v>1042</v>
      </c>
      <c r="F6517" s="2013">
        <f t="shared" si="1515"/>
        <v>1042</v>
      </c>
      <c r="G6517" s="2013">
        <f t="shared" si="1515"/>
        <v>1043</v>
      </c>
      <c r="H6517" s="2013">
        <f t="shared" si="1515"/>
        <v>1043</v>
      </c>
    </row>
    <row r="6518">
      <c r="B6518" s="2013">
        <v>6516.0</v>
      </c>
      <c r="C6518" s="2013">
        <f t="shared" ref="C6518:H6518" si="1516">C$5002+C1518</f>
        <v>782</v>
      </c>
      <c r="D6518" s="2013">
        <f t="shared" si="1516"/>
        <v>1564</v>
      </c>
      <c r="E6518" s="2013">
        <f t="shared" si="1516"/>
        <v>1042</v>
      </c>
      <c r="F6518" s="2013">
        <f t="shared" si="1516"/>
        <v>1042</v>
      </c>
      <c r="G6518" s="2013">
        <f t="shared" si="1516"/>
        <v>1043</v>
      </c>
      <c r="H6518" s="2013">
        <f t="shared" si="1516"/>
        <v>1043</v>
      </c>
    </row>
    <row r="6519">
      <c r="B6519" s="2013">
        <v>6517.0</v>
      </c>
      <c r="C6519" s="2013">
        <f t="shared" ref="C6519:H6519" si="1517">C$5002+C1519</f>
        <v>782</v>
      </c>
      <c r="D6519" s="2013">
        <f t="shared" si="1517"/>
        <v>1565</v>
      </c>
      <c r="E6519" s="2013">
        <f t="shared" si="1517"/>
        <v>1042</v>
      </c>
      <c r="F6519" s="2013">
        <f t="shared" si="1517"/>
        <v>1042</v>
      </c>
      <c r="G6519" s="2013">
        <f t="shared" si="1517"/>
        <v>1043</v>
      </c>
      <c r="H6519" s="2013">
        <f t="shared" si="1517"/>
        <v>1043</v>
      </c>
    </row>
    <row r="6520">
      <c r="B6520" s="2013">
        <v>6518.0</v>
      </c>
      <c r="C6520" s="2013">
        <f t="shared" ref="C6520:H6520" si="1518">C$5002+C1520</f>
        <v>782</v>
      </c>
      <c r="D6520" s="2013">
        <f t="shared" si="1518"/>
        <v>1564</v>
      </c>
      <c r="E6520" s="2013">
        <f t="shared" si="1518"/>
        <v>1043</v>
      </c>
      <c r="F6520" s="2013">
        <f t="shared" si="1518"/>
        <v>1043</v>
      </c>
      <c r="G6520" s="2013">
        <f t="shared" si="1518"/>
        <v>1043</v>
      </c>
      <c r="H6520" s="2013">
        <f t="shared" si="1518"/>
        <v>1043</v>
      </c>
    </row>
    <row r="6521">
      <c r="B6521" s="2013">
        <v>6519.0</v>
      </c>
      <c r="C6521" s="2013">
        <f t="shared" ref="C6521:H6521" si="1519">C$5002+C1521</f>
        <v>782</v>
      </c>
      <c r="D6521" s="2013">
        <f t="shared" si="1519"/>
        <v>1565</v>
      </c>
      <c r="E6521" s="2013">
        <f t="shared" si="1519"/>
        <v>1043</v>
      </c>
      <c r="F6521" s="2013">
        <f t="shared" si="1519"/>
        <v>1043</v>
      </c>
      <c r="G6521" s="2013">
        <f t="shared" si="1519"/>
        <v>1043</v>
      </c>
      <c r="H6521" s="2013">
        <f t="shared" si="1519"/>
        <v>1043</v>
      </c>
    </row>
    <row r="6522">
      <c r="B6522" s="2013">
        <v>6520.0</v>
      </c>
      <c r="C6522" s="2013">
        <f t="shared" ref="C6522:H6522" si="1520">C$5002+C1522</f>
        <v>783</v>
      </c>
      <c r="D6522" s="2013">
        <f t="shared" si="1520"/>
        <v>1565</v>
      </c>
      <c r="E6522" s="2013">
        <f t="shared" si="1520"/>
        <v>1043</v>
      </c>
      <c r="F6522" s="2013">
        <f t="shared" si="1520"/>
        <v>1043</v>
      </c>
      <c r="G6522" s="2013">
        <f t="shared" si="1520"/>
        <v>1043</v>
      </c>
      <c r="H6522" s="2013">
        <f t="shared" si="1520"/>
        <v>1043</v>
      </c>
    </row>
    <row r="6523">
      <c r="B6523" s="2013">
        <v>6521.0</v>
      </c>
      <c r="C6523" s="2013">
        <f t="shared" ref="C6523:H6523" si="1521">C$5002+C1523</f>
        <v>782</v>
      </c>
      <c r="D6523" s="2013">
        <f t="shared" si="1521"/>
        <v>1565</v>
      </c>
      <c r="E6523" s="2013">
        <f t="shared" si="1521"/>
        <v>1043</v>
      </c>
      <c r="F6523" s="2013">
        <f t="shared" si="1521"/>
        <v>1043</v>
      </c>
      <c r="G6523" s="2013">
        <f t="shared" si="1521"/>
        <v>1044</v>
      </c>
      <c r="H6523" s="2013">
        <f t="shared" si="1521"/>
        <v>1044</v>
      </c>
    </row>
    <row r="6524">
      <c r="B6524" s="2013">
        <v>6522.0</v>
      </c>
      <c r="C6524" s="2013">
        <f t="shared" ref="C6524:H6524" si="1522">C$5002+C1524</f>
        <v>783</v>
      </c>
      <c r="D6524" s="2013">
        <f t="shared" si="1522"/>
        <v>1565</v>
      </c>
      <c r="E6524" s="2013">
        <f t="shared" si="1522"/>
        <v>1043</v>
      </c>
      <c r="F6524" s="2013">
        <f t="shared" si="1522"/>
        <v>1043</v>
      </c>
      <c r="G6524" s="2013">
        <f t="shared" si="1522"/>
        <v>1044</v>
      </c>
      <c r="H6524" s="2013">
        <f t="shared" si="1522"/>
        <v>1044</v>
      </c>
    </row>
    <row r="6525">
      <c r="B6525" s="2013">
        <v>6523.0</v>
      </c>
      <c r="C6525" s="2013">
        <f t="shared" ref="C6525:H6525" si="1523">C$5002+C1525</f>
        <v>782</v>
      </c>
      <c r="D6525" s="2013">
        <f t="shared" si="1523"/>
        <v>1565</v>
      </c>
      <c r="E6525" s="2013">
        <f t="shared" si="1523"/>
        <v>1044</v>
      </c>
      <c r="F6525" s="2013">
        <f t="shared" si="1523"/>
        <v>1044</v>
      </c>
      <c r="G6525" s="2013">
        <f t="shared" si="1523"/>
        <v>1044</v>
      </c>
      <c r="H6525" s="2013">
        <f t="shared" si="1523"/>
        <v>1044</v>
      </c>
    </row>
    <row r="6526">
      <c r="B6526" s="2013">
        <v>6524.0</v>
      </c>
      <c r="C6526" s="2013">
        <f t="shared" ref="C6526:H6526" si="1524">C$5002+C1526</f>
        <v>783</v>
      </c>
      <c r="D6526" s="2013">
        <f t="shared" si="1524"/>
        <v>1565</v>
      </c>
      <c r="E6526" s="2013">
        <f t="shared" si="1524"/>
        <v>1044</v>
      </c>
      <c r="F6526" s="2013">
        <f t="shared" si="1524"/>
        <v>1044</v>
      </c>
      <c r="G6526" s="2013">
        <f t="shared" si="1524"/>
        <v>1044</v>
      </c>
      <c r="H6526" s="2013">
        <f t="shared" si="1524"/>
        <v>1044</v>
      </c>
    </row>
    <row r="6527">
      <c r="B6527" s="2013">
        <v>6525.0</v>
      </c>
      <c r="C6527" s="2013">
        <f t="shared" ref="C6527:H6527" si="1525">C$5002+C1527</f>
        <v>783</v>
      </c>
      <c r="D6527" s="2013">
        <f t="shared" si="1525"/>
        <v>1566</v>
      </c>
      <c r="E6527" s="2013">
        <f t="shared" si="1525"/>
        <v>1044</v>
      </c>
      <c r="F6527" s="2013">
        <f t="shared" si="1525"/>
        <v>1044</v>
      </c>
      <c r="G6527" s="2013">
        <f t="shared" si="1525"/>
        <v>1044</v>
      </c>
      <c r="H6527" s="2013">
        <f t="shared" si="1525"/>
        <v>1044</v>
      </c>
    </row>
    <row r="6528">
      <c r="B6528" s="2013">
        <v>6526.0</v>
      </c>
      <c r="C6528" s="2013">
        <f t="shared" ref="C6528:H6528" si="1526">C$5002+C1528</f>
        <v>783</v>
      </c>
      <c r="D6528" s="2013">
        <f t="shared" si="1526"/>
        <v>1567</v>
      </c>
      <c r="E6528" s="2013">
        <f t="shared" si="1526"/>
        <v>1044</v>
      </c>
      <c r="F6528" s="2013">
        <f t="shared" si="1526"/>
        <v>1044</v>
      </c>
      <c r="G6528" s="2013">
        <f t="shared" si="1526"/>
        <v>1044</v>
      </c>
      <c r="H6528" s="2013">
        <f t="shared" si="1526"/>
        <v>1044</v>
      </c>
    </row>
    <row r="6529">
      <c r="B6529" s="2013">
        <v>6527.0</v>
      </c>
      <c r="C6529" s="2013">
        <f t="shared" ref="C6529:H6529" si="1527">C$5002+C1529</f>
        <v>784</v>
      </c>
      <c r="D6529" s="2013">
        <f t="shared" si="1527"/>
        <v>1567</v>
      </c>
      <c r="E6529" s="2013">
        <f t="shared" si="1527"/>
        <v>1044</v>
      </c>
      <c r="F6529" s="2013">
        <f t="shared" si="1527"/>
        <v>1044</v>
      </c>
      <c r="G6529" s="2013">
        <f t="shared" si="1527"/>
        <v>1044</v>
      </c>
      <c r="H6529" s="2013">
        <f t="shared" si="1527"/>
        <v>1044</v>
      </c>
    </row>
    <row r="6530">
      <c r="B6530" s="2013">
        <v>6528.0</v>
      </c>
      <c r="C6530" s="2013">
        <f t="shared" ref="C6530:H6530" si="1528">C$5002+C1530</f>
        <v>783</v>
      </c>
      <c r="D6530" s="2013">
        <f t="shared" si="1528"/>
        <v>1567</v>
      </c>
      <c r="E6530" s="2013">
        <f t="shared" si="1528"/>
        <v>1044</v>
      </c>
      <c r="F6530" s="2013">
        <f t="shared" si="1528"/>
        <v>1044</v>
      </c>
      <c r="G6530" s="2013">
        <f t="shared" si="1528"/>
        <v>1045</v>
      </c>
      <c r="H6530" s="2013">
        <f t="shared" si="1528"/>
        <v>1045</v>
      </c>
    </row>
    <row r="6531">
      <c r="B6531" s="2013">
        <v>6529.0</v>
      </c>
      <c r="C6531" s="2013">
        <f t="shared" ref="C6531:H6531" si="1529">C$5002+C1531</f>
        <v>784</v>
      </c>
      <c r="D6531" s="2013">
        <f t="shared" si="1529"/>
        <v>1567</v>
      </c>
      <c r="E6531" s="2013">
        <f t="shared" si="1529"/>
        <v>1044</v>
      </c>
      <c r="F6531" s="2013">
        <f t="shared" si="1529"/>
        <v>1044</v>
      </c>
      <c r="G6531" s="2013">
        <f t="shared" si="1529"/>
        <v>1045</v>
      </c>
      <c r="H6531" s="2013">
        <f t="shared" si="1529"/>
        <v>1045</v>
      </c>
    </row>
    <row r="6532">
      <c r="B6532" s="2013">
        <v>6530.0</v>
      </c>
      <c r="C6532" s="2013">
        <f t="shared" ref="C6532:H6532" si="1530">C$5002+C1532</f>
        <v>783</v>
      </c>
      <c r="D6532" s="2013">
        <f t="shared" si="1530"/>
        <v>1567</v>
      </c>
      <c r="E6532" s="2013">
        <f t="shared" si="1530"/>
        <v>1045</v>
      </c>
      <c r="F6532" s="2013">
        <f t="shared" si="1530"/>
        <v>1045</v>
      </c>
      <c r="G6532" s="2013">
        <f t="shared" si="1530"/>
        <v>1045</v>
      </c>
      <c r="H6532" s="2013">
        <f t="shared" si="1530"/>
        <v>1045</v>
      </c>
    </row>
    <row r="6533">
      <c r="B6533" s="2013">
        <v>6531.0</v>
      </c>
      <c r="C6533" s="2013">
        <f t="shared" ref="C6533:H6533" si="1531">C$5002+C1533</f>
        <v>784</v>
      </c>
      <c r="D6533" s="2013">
        <f t="shared" si="1531"/>
        <v>1567</v>
      </c>
      <c r="E6533" s="2013">
        <f t="shared" si="1531"/>
        <v>1045</v>
      </c>
      <c r="F6533" s="2013">
        <f t="shared" si="1531"/>
        <v>1045</v>
      </c>
      <c r="G6533" s="2013">
        <f t="shared" si="1531"/>
        <v>1045</v>
      </c>
      <c r="H6533" s="2013">
        <f t="shared" si="1531"/>
        <v>1045</v>
      </c>
    </row>
    <row r="6534">
      <c r="B6534" s="2013">
        <v>6532.0</v>
      </c>
      <c r="C6534" s="2013">
        <f t="shared" ref="C6534:H6534" si="1532">C$5002+C1534</f>
        <v>784</v>
      </c>
      <c r="D6534" s="2013">
        <f t="shared" si="1532"/>
        <v>1568</v>
      </c>
      <c r="E6534" s="2013">
        <f t="shared" si="1532"/>
        <v>1045</v>
      </c>
      <c r="F6534" s="2013">
        <f t="shared" si="1532"/>
        <v>1045</v>
      </c>
      <c r="G6534" s="2013">
        <f t="shared" si="1532"/>
        <v>1045</v>
      </c>
      <c r="H6534" s="2013">
        <f t="shared" si="1532"/>
        <v>1045</v>
      </c>
    </row>
    <row r="6535">
      <c r="B6535" s="2013">
        <v>6533.0</v>
      </c>
      <c r="C6535" s="2013">
        <f t="shared" ref="C6535:H6535" si="1533">C$5002+C1535</f>
        <v>784</v>
      </c>
      <c r="D6535" s="2013">
        <f t="shared" si="1533"/>
        <v>1567</v>
      </c>
      <c r="E6535" s="2013">
        <f t="shared" si="1533"/>
        <v>1045</v>
      </c>
      <c r="F6535" s="2013">
        <f t="shared" si="1533"/>
        <v>1045</v>
      </c>
      <c r="G6535" s="2013">
        <f t="shared" si="1533"/>
        <v>1046</v>
      </c>
      <c r="H6535" s="2013">
        <f t="shared" si="1533"/>
        <v>1046</v>
      </c>
    </row>
    <row r="6536">
      <c r="B6536" s="2013">
        <v>6534.0</v>
      </c>
      <c r="C6536" s="2013">
        <f t="shared" ref="C6536:H6536" si="1534">C$5002+C1536</f>
        <v>784</v>
      </c>
      <c r="D6536" s="2013">
        <f t="shared" si="1534"/>
        <v>1568</v>
      </c>
      <c r="E6536" s="2013">
        <f t="shared" si="1534"/>
        <v>1045</v>
      </c>
      <c r="F6536" s="2013">
        <f t="shared" si="1534"/>
        <v>1045</v>
      </c>
      <c r="G6536" s="2013">
        <f t="shared" si="1534"/>
        <v>1046</v>
      </c>
      <c r="H6536" s="2013">
        <f t="shared" si="1534"/>
        <v>1046</v>
      </c>
    </row>
    <row r="6537">
      <c r="B6537" s="2013">
        <v>6535.0</v>
      </c>
      <c r="C6537" s="2013">
        <f t="shared" ref="C6537:H6537" si="1535">C$5002+C1537</f>
        <v>784</v>
      </c>
      <c r="D6537" s="2013">
        <f t="shared" si="1535"/>
        <v>1569</v>
      </c>
      <c r="E6537" s="2013">
        <f t="shared" si="1535"/>
        <v>1045</v>
      </c>
      <c r="F6537" s="2013">
        <f t="shared" si="1535"/>
        <v>1045</v>
      </c>
      <c r="G6537" s="2013">
        <f t="shared" si="1535"/>
        <v>1046</v>
      </c>
      <c r="H6537" s="2013">
        <f t="shared" si="1535"/>
        <v>1046</v>
      </c>
    </row>
    <row r="6538">
      <c r="B6538" s="2013">
        <v>6536.0</v>
      </c>
      <c r="C6538" s="2013">
        <f t="shared" ref="C6538:H6538" si="1536">C$5002+C1538</f>
        <v>784</v>
      </c>
      <c r="D6538" s="2013">
        <f t="shared" si="1536"/>
        <v>1568</v>
      </c>
      <c r="E6538" s="2013">
        <f t="shared" si="1536"/>
        <v>1046</v>
      </c>
      <c r="F6538" s="2013">
        <f t="shared" si="1536"/>
        <v>1046</v>
      </c>
      <c r="G6538" s="2013">
        <f t="shared" si="1536"/>
        <v>1046</v>
      </c>
      <c r="H6538" s="2013">
        <f t="shared" si="1536"/>
        <v>1046</v>
      </c>
    </row>
    <row r="6539">
      <c r="B6539" s="2013">
        <v>6537.0</v>
      </c>
      <c r="C6539" s="2013">
        <f t="shared" ref="C6539:H6539" si="1537">C$5002+C1539</f>
        <v>784</v>
      </c>
      <c r="D6539" s="2013">
        <f t="shared" si="1537"/>
        <v>1569</v>
      </c>
      <c r="E6539" s="2013">
        <f t="shared" si="1537"/>
        <v>1046</v>
      </c>
      <c r="F6539" s="2013">
        <f t="shared" si="1537"/>
        <v>1046</v>
      </c>
      <c r="G6539" s="2013">
        <f t="shared" si="1537"/>
        <v>1046</v>
      </c>
      <c r="H6539" s="2013">
        <f t="shared" si="1537"/>
        <v>1046</v>
      </c>
    </row>
    <row r="6540">
      <c r="B6540" s="2013">
        <v>6538.0</v>
      </c>
      <c r="C6540" s="2013">
        <f t="shared" ref="C6540:H6540" si="1538">C$5002+C1540</f>
        <v>785</v>
      </c>
      <c r="D6540" s="2013">
        <f t="shared" si="1538"/>
        <v>1569</v>
      </c>
      <c r="E6540" s="2013">
        <f t="shared" si="1538"/>
        <v>1046</v>
      </c>
      <c r="F6540" s="2013">
        <f t="shared" si="1538"/>
        <v>1046</v>
      </c>
      <c r="G6540" s="2013">
        <f t="shared" si="1538"/>
        <v>1046</v>
      </c>
      <c r="H6540" s="2013">
        <f t="shared" si="1538"/>
        <v>1046</v>
      </c>
    </row>
    <row r="6541">
      <c r="B6541" s="2013">
        <v>6539.0</v>
      </c>
      <c r="C6541" s="2013">
        <f t="shared" ref="C6541:H6541" si="1539">C$5002+C1541</f>
        <v>785</v>
      </c>
      <c r="D6541" s="2013">
        <f t="shared" si="1539"/>
        <v>1570</v>
      </c>
      <c r="E6541" s="2013">
        <f t="shared" si="1539"/>
        <v>1046</v>
      </c>
      <c r="F6541" s="2013">
        <f t="shared" si="1539"/>
        <v>1046</v>
      </c>
      <c r="G6541" s="2013">
        <f t="shared" si="1539"/>
        <v>1046</v>
      </c>
      <c r="H6541" s="2013">
        <f t="shared" si="1539"/>
        <v>1046</v>
      </c>
    </row>
    <row r="6542">
      <c r="B6542" s="2013">
        <v>6540.0</v>
      </c>
      <c r="C6542" s="2013">
        <f t="shared" ref="C6542:H6542" si="1540">C$5002+C1542</f>
        <v>785</v>
      </c>
      <c r="D6542" s="2013">
        <f t="shared" si="1540"/>
        <v>1569</v>
      </c>
      <c r="E6542" s="2013">
        <f t="shared" si="1540"/>
        <v>1046</v>
      </c>
      <c r="F6542" s="2013">
        <f t="shared" si="1540"/>
        <v>1046</v>
      </c>
      <c r="G6542" s="2013">
        <f t="shared" si="1540"/>
        <v>1047</v>
      </c>
      <c r="H6542" s="2013">
        <f t="shared" si="1540"/>
        <v>1047</v>
      </c>
    </row>
    <row r="6543">
      <c r="B6543" s="2013">
        <v>6541.0</v>
      </c>
      <c r="C6543" s="2013">
        <f t="shared" ref="C6543:H6543" si="1541">C$5002+C1543</f>
        <v>785</v>
      </c>
      <c r="D6543" s="2013">
        <f t="shared" si="1541"/>
        <v>1570</v>
      </c>
      <c r="E6543" s="2013">
        <f t="shared" si="1541"/>
        <v>1046</v>
      </c>
      <c r="F6543" s="2013">
        <f t="shared" si="1541"/>
        <v>1046</v>
      </c>
      <c r="G6543" s="2013">
        <f t="shared" si="1541"/>
        <v>1047</v>
      </c>
      <c r="H6543" s="2013">
        <f t="shared" si="1541"/>
        <v>1047</v>
      </c>
    </row>
    <row r="6544">
      <c r="B6544" s="2013">
        <v>6542.0</v>
      </c>
      <c r="C6544" s="2013">
        <f t="shared" ref="C6544:H6544" si="1542">C$5002+C1544</f>
        <v>785</v>
      </c>
      <c r="D6544" s="2013">
        <f t="shared" si="1542"/>
        <v>1571</v>
      </c>
      <c r="E6544" s="2013">
        <f t="shared" si="1542"/>
        <v>1046</v>
      </c>
      <c r="F6544" s="2013">
        <f t="shared" si="1542"/>
        <v>1046</v>
      </c>
      <c r="G6544" s="2013">
        <f t="shared" si="1542"/>
        <v>1047</v>
      </c>
      <c r="H6544" s="2013">
        <f t="shared" si="1542"/>
        <v>1047</v>
      </c>
    </row>
    <row r="6545">
      <c r="B6545" s="2013">
        <v>6543.0</v>
      </c>
      <c r="C6545" s="2013">
        <f t="shared" ref="C6545:H6545" si="1543">C$5002+C1545</f>
        <v>785</v>
      </c>
      <c r="D6545" s="2013">
        <f t="shared" si="1543"/>
        <v>1570</v>
      </c>
      <c r="E6545" s="2013">
        <f t="shared" si="1543"/>
        <v>1047</v>
      </c>
      <c r="F6545" s="2013">
        <f t="shared" si="1543"/>
        <v>1047</v>
      </c>
      <c r="G6545" s="2013">
        <f t="shared" si="1543"/>
        <v>1047</v>
      </c>
      <c r="H6545" s="2013">
        <f t="shared" si="1543"/>
        <v>1047</v>
      </c>
    </row>
    <row r="6546">
      <c r="B6546" s="2013">
        <v>6544.0</v>
      </c>
      <c r="C6546" s="2013">
        <f t="shared" ref="C6546:H6546" si="1544">C$5002+C1546</f>
        <v>785</v>
      </c>
      <c r="D6546" s="2013">
        <f t="shared" si="1544"/>
        <v>1571</v>
      </c>
      <c r="E6546" s="2013">
        <f t="shared" si="1544"/>
        <v>1047</v>
      </c>
      <c r="F6546" s="2013">
        <f t="shared" si="1544"/>
        <v>1047</v>
      </c>
      <c r="G6546" s="2013">
        <f t="shared" si="1544"/>
        <v>1047</v>
      </c>
      <c r="H6546" s="2013">
        <f t="shared" si="1544"/>
        <v>1047</v>
      </c>
    </row>
    <row r="6547">
      <c r="B6547" s="2013">
        <v>6545.0</v>
      </c>
      <c r="C6547" s="2013">
        <f t="shared" ref="C6547:H6547" si="1545">C$5002+C1547</f>
        <v>786</v>
      </c>
      <c r="D6547" s="2013">
        <f t="shared" si="1545"/>
        <v>1571</v>
      </c>
      <c r="E6547" s="2013">
        <f t="shared" si="1545"/>
        <v>1047</v>
      </c>
      <c r="F6547" s="2013">
        <f t="shared" si="1545"/>
        <v>1047</v>
      </c>
      <c r="G6547" s="2013">
        <f t="shared" si="1545"/>
        <v>1047</v>
      </c>
      <c r="H6547" s="2013">
        <f t="shared" si="1545"/>
        <v>1047</v>
      </c>
    </row>
    <row r="6548">
      <c r="B6548" s="2013">
        <v>6546.0</v>
      </c>
      <c r="C6548" s="2013">
        <f t="shared" ref="C6548:H6548" si="1546">C$5002+C1548</f>
        <v>785</v>
      </c>
      <c r="D6548" s="2013">
        <f t="shared" si="1546"/>
        <v>1571</v>
      </c>
      <c r="E6548" s="2013">
        <f t="shared" si="1546"/>
        <v>1047</v>
      </c>
      <c r="F6548" s="2013">
        <f t="shared" si="1546"/>
        <v>1047</v>
      </c>
      <c r="G6548" s="2013">
        <f t="shared" si="1546"/>
        <v>1048</v>
      </c>
      <c r="H6548" s="2013">
        <f t="shared" si="1546"/>
        <v>1048</v>
      </c>
    </row>
    <row r="6549">
      <c r="B6549" s="2013">
        <v>6547.0</v>
      </c>
      <c r="C6549" s="2013">
        <f t="shared" ref="C6549:H6549" si="1547">C$5002+C1549</f>
        <v>786</v>
      </c>
      <c r="D6549" s="2013">
        <f t="shared" si="1547"/>
        <v>1571</v>
      </c>
      <c r="E6549" s="2013">
        <f t="shared" si="1547"/>
        <v>1047</v>
      </c>
      <c r="F6549" s="2013">
        <f t="shared" si="1547"/>
        <v>1047</v>
      </c>
      <c r="G6549" s="2013">
        <f t="shared" si="1547"/>
        <v>1048</v>
      </c>
      <c r="H6549" s="2013">
        <f t="shared" si="1547"/>
        <v>1048</v>
      </c>
    </row>
    <row r="6550">
      <c r="B6550" s="2013">
        <v>6548.0</v>
      </c>
      <c r="C6550" s="2013">
        <f t="shared" ref="C6550:H6550" si="1548">C$5002+C1550</f>
        <v>785</v>
      </c>
      <c r="D6550" s="2013">
        <f t="shared" si="1548"/>
        <v>1571</v>
      </c>
      <c r="E6550" s="2013">
        <f t="shared" si="1548"/>
        <v>1048</v>
      </c>
      <c r="F6550" s="2013">
        <f t="shared" si="1548"/>
        <v>1048</v>
      </c>
      <c r="G6550" s="2013">
        <f t="shared" si="1548"/>
        <v>1048</v>
      </c>
      <c r="H6550" s="2013">
        <f t="shared" si="1548"/>
        <v>1048</v>
      </c>
    </row>
    <row r="6551">
      <c r="B6551" s="2013">
        <v>6549.0</v>
      </c>
      <c r="C6551" s="2013">
        <f t="shared" ref="C6551:H6551" si="1549">C$5002+C1551</f>
        <v>786</v>
      </c>
      <c r="D6551" s="2013">
        <f t="shared" si="1549"/>
        <v>1571</v>
      </c>
      <c r="E6551" s="2013">
        <f t="shared" si="1549"/>
        <v>1048</v>
      </c>
      <c r="F6551" s="2013">
        <f t="shared" si="1549"/>
        <v>1048</v>
      </c>
      <c r="G6551" s="2013">
        <f t="shared" si="1549"/>
        <v>1048</v>
      </c>
      <c r="H6551" s="2013">
        <f t="shared" si="1549"/>
        <v>1048</v>
      </c>
    </row>
    <row r="6552">
      <c r="B6552" s="2013">
        <v>6550.0</v>
      </c>
      <c r="C6552" s="2013">
        <f t="shared" ref="C6552:H6552" si="1550">C$5002+C1552</f>
        <v>786</v>
      </c>
      <c r="D6552" s="2013">
        <f t="shared" si="1550"/>
        <v>1572</v>
      </c>
      <c r="E6552" s="2013">
        <f t="shared" si="1550"/>
        <v>1048</v>
      </c>
      <c r="F6552" s="2013">
        <f t="shared" si="1550"/>
        <v>1048</v>
      </c>
      <c r="G6552" s="2013">
        <f t="shared" si="1550"/>
        <v>1048</v>
      </c>
      <c r="H6552" s="2013">
        <f t="shared" si="1550"/>
        <v>1048</v>
      </c>
    </row>
    <row r="6553">
      <c r="B6553" s="2013">
        <v>6551.0</v>
      </c>
      <c r="C6553" s="2013">
        <f t="shared" ref="C6553:H6553" si="1551">C$5002+C1553</f>
        <v>786</v>
      </c>
      <c r="D6553" s="2013">
        <f t="shared" si="1551"/>
        <v>1573</v>
      </c>
      <c r="E6553" s="2013">
        <f t="shared" si="1551"/>
        <v>1048</v>
      </c>
      <c r="F6553" s="2013">
        <f t="shared" si="1551"/>
        <v>1048</v>
      </c>
      <c r="G6553" s="2013">
        <f t="shared" si="1551"/>
        <v>1048</v>
      </c>
      <c r="H6553" s="2013">
        <f t="shared" si="1551"/>
        <v>1048</v>
      </c>
    </row>
    <row r="6554">
      <c r="B6554" s="2013">
        <v>6552.0</v>
      </c>
      <c r="C6554" s="2013">
        <f t="shared" ref="C6554:H6554" si="1552">C$5002+C1554</f>
        <v>787</v>
      </c>
      <c r="D6554" s="2013">
        <f t="shared" si="1552"/>
        <v>1573</v>
      </c>
      <c r="E6554" s="2013">
        <f t="shared" si="1552"/>
        <v>1048</v>
      </c>
      <c r="F6554" s="2013">
        <f t="shared" si="1552"/>
        <v>1048</v>
      </c>
      <c r="G6554" s="2013">
        <f t="shared" si="1552"/>
        <v>1048</v>
      </c>
      <c r="H6554" s="2013">
        <f t="shared" si="1552"/>
        <v>1048</v>
      </c>
    </row>
    <row r="6555">
      <c r="B6555" s="2013">
        <v>6553.0</v>
      </c>
      <c r="C6555" s="2013">
        <f t="shared" ref="C6555:H6555" si="1553">C$5002+C1555</f>
        <v>786</v>
      </c>
      <c r="D6555" s="2013">
        <f t="shared" si="1553"/>
        <v>1573</v>
      </c>
      <c r="E6555" s="2013">
        <f t="shared" si="1553"/>
        <v>1048</v>
      </c>
      <c r="F6555" s="2013">
        <f t="shared" si="1553"/>
        <v>1048</v>
      </c>
      <c r="G6555" s="2013">
        <f t="shared" si="1553"/>
        <v>1049</v>
      </c>
      <c r="H6555" s="2013">
        <f t="shared" si="1553"/>
        <v>1049</v>
      </c>
    </row>
    <row r="6556">
      <c r="B6556" s="2013">
        <v>6554.0</v>
      </c>
      <c r="C6556" s="2013">
        <f t="shared" ref="C6556:H6556" si="1554">C$5002+C1556</f>
        <v>787</v>
      </c>
      <c r="D6556" s="2013">
        <f t="shared" si="1554"/>
        <v>1573</v>
      </c>
      <c r="E6556" s="2013">
        <f t="shared" si="1554"/>
        <v>1048</v>
      </c>
      <c r="F6556" s="2013">
        <f t="shared" si="1554"/>
        <v>1048</v>
      </c>
      <c r="G6556" s="2013">
        <f t="shared" si="1554"/>
        <v>1049</v>
      </c>
      <c r="H6556" s="2013">
        <f t="shared" si="1554"/>
        <v>1049</v>
      </c>
    </row>
    <row r="6557">
      <c r="B6557" s="2013">
        <v>6555.0</v>
      </c>
      <c r="C6557" s="2013">
        <f t="shared" ref="C6557:H6557" si="1555">C$5002+C1557</f>
        <v>786</v>
      </c>
      <c r="D6557" s="2013">
        <f t="shared" si="1555"/>
        <v>1573</v>
      </c>
      <c r="E6557" s="2013">
        <f t="shared" si="1555"/>
        <v>1049</v>
      </c>
      <c r="F6557" s="2013">
        <f t="shared" si="1555"/>
        <v>1049</v>
      </c>
      <c r="G6557" s="2013">
        <f t="shared" si="1555"/>
        <v>1049</v>
      </c>
      <c r="H6557" s="2013">
        <f t="shared" si="1555"/>
        <v>1049</v>
      </c>
    </row>
    <row r="6558">
      <c r="B6558" s="2013">
        <v>6556.0</v>
      </c>
      <c r="C6558" s="2013">
        <f t="shared" ref="C6558:H6558" si="1556">C$5002+C1558</f>
        <v>787</v>
      </c>
      <c r="D6558" s="2013">
        <f t="shared" si="1556"/>
        <v>1573</v>
      </c>
      <c r="E6558" s="2013">
        <f t="shared" si="1556"/>
        <v>1049</v>
      </c>
      <c r="F6558" s="2013">
        <f t="shared" si="1556"/>
        <v>1049</v>
      </c>
      <c r="G6558" s="2013">
        <f t="shared" si="1556"/>
        <v>1049</v>
      </c>
      <c r="H6558" s="2013">
        <f t="shared" si="1556"/>
        <v>1049</v>
      </c>
    </row>
    <row r="6559">
      <c r="B6559" s="2013">
        <v>6557.0</v>
      </c>
      <c r="C6559" s="2013">
        <f t="shared" ref="C6559:H6559" si="1557">C$5002+C1559</f>
        <v>787</v>
      </c>
      <c r="D6559" s="2013">
        <f t="shared" si="1557"/>
        <v>1574</v>
      </c>
      <c r="E6559" s="2013">
        <f t="shared" si="1557"/>
        <v>1049</v>
      </c>
      <c r="F6559" s="2013">
        <f t="shared" si="1557"/>
        <v>1049</v>
      </c>
      <c r="G6559" s="2013">
        <f t="shared" si="1557"/>
        <v>1049</v>
      </c>
      <c r="H6559" s="2013">
        <f t="shared" si="1557"/>
        <v>1049</v>
      </c>
    </row>
    <row r="6560">
      <c r="B6560" s="2013">
        <v>6558.0</v>
      </c>
      <c r="C6560" s="2013">
        <f t="shared" ref="C6560:H6560" si="1558">C$5002+C1560</f>
        <v>787</v>
      </c>
      <c r="D6560" s="2013">
        <f t="shared" si="1558"/>
        <v>1573</v>
      </c>
      <c r="E6560" s="2013">
        <f t="shared" si="1558"/>
        <v>1049</v>
      </c>
      <c r="F6560" s="2013">
        <f t="shared" si="1558"/>
        <v>1049</v>
      </c>
      <c r="G6560" s="2013">
        <f t="shared" si="1558"/>
        <v>1050</v>
      </c>
      <c r="H6560" s="2013">
        <f t="shared" si="1558"/>
        <v>1050</v>
      </c>
    </row>
    <row r="6561">
      <c r="B6561" s="2013">
        <v>6559.0</v>
      </c>
      <c r="C6561" s="2013">
        <f t="shared" ref="C6561:H6561" si="1559">C$5002+C1561</f>
        <v>787</v>
      </c>
      <c r="D6561" s="2013">
        <f t="shared" si="1559"/>
        <v>1574</v>
      </c>
      <c r="E6561" s="2013">
        <f t="shared" si="1559"/>
        <v>1049</v>
      </c>
      <c r="F6561" s="2013">
        <f t="shared" si="1559"/>
        <v>1049</v>
      </c>
      <c r="G6561" s="2013">
        <f t="shared" si="1559"/>
        <v>1050</v>
      </c>
      <c r="H6561" s="2013">
        <f t="shared" si="1559"/>
        <v>1050</v>
      </c>
    </row>
    <row r="6562">
      <c r="B6562" s="2013">
        <v>6560.0</v>
      </c>
      <c r="C6562" s="2013">
        <f t="shared" ref="C6562:H6562" si="1560">C$5002+C1562</f>
        <v>787</v>
      </c>
      <c r="D6562" s="2013">
        <f t="shared" si="1560"/>
        <v>1575</v>
      </c>
      <c r="E6562" s="2013">
        <f t="shared" si="1560"/>
        <v>1049</v>
      </c>
      <c r="F6562" s="2013">
        <f t="shared" si="1560"/>
        <v>1049</v>
      </c>
      <c r="G6562" s="2013">
        <f t="shared" si="1560"/>
        <v>1050</v>
      </c>
      <c r="H6562" s="2013">
        <f t="shared" si="1560"/>
        <v>1050</v>
      </c>
    </row>
    <row r="6563">
      <c r="B6563" s="2013">
        <v>6561.0</v>
      </c>
      <c r="C6563" s="2013">
        <f t="shared" ref="C6563:H6563" si="1561">C$5002+C1563</f>
        <v>787</v>
      </c>
      <c r="D6563" s="2013">
        <f t="shared" si="1561"/>
        <v>1574</v>
      </c>
      <c r="E6563" s="2013">
        <f t="shared" si="1561"/>
        <v>1050</v>
      </c>
      <c r="F6563" s="2013">
        <f t="shared" si="1561"/>
        <v>1050</v>
      </c>
      <c r="G6563" s="2013">
        <f t="shared" si="1561"/>
        <v>1050</v>
      </c>
      <c r="H6563" s="2013">
        <f t="shared" si="1561"/>
        <v>1050</v>
      </c>
    </row>
    <row r="6564">
      <c r="B6564" s="2013">
        <v>6562.0</v>
      </c>
      <c r="C6564" s="2013">
        <f t="shared" ref="C6564:H6564" si="1562">C$5002+C1564</f>
        <v>787</v>
      </c>
      <c r="D6564" s="2013">
        <f t="shared" si="1562"/>
        <v>1575</v>
      </c>
      <c r="E6564" s="2013">
        <f t="shared" si="1562"/>
        <v>1050</v>
      </c>
      <c r="F6564" s="2013">
        <f t="shared" si="1562"/>
        <v>1050</v>
      </c>
      <c r="G6564" s="2013">
        <f t="shared" si="1562"/>
        <v>1050</v>
      </c>
      <c r="H6564" s="2013">
        <f t="shared" si="1562"/>
        <v>1050</v>
      </c>
    </row>
    <row r="6565">
      <c r="B6565" s="2013">
        <v>6563.0</v>
      </c>
      <c r="C6565" s="2013">
        <f t="shared" ref="C6565:H6565" si="1563">C$5002+C1565</f>
        <v>788</v>
      </c>
      <c r="D6565" s="2013">
        <f t="shared" si="1563"/>
        <v>1575</v>
      </c>
      <c r="E6565" s="2013">
        <f t="shared" si="1563"/>
        <v>1050</v>
      </c>
      <c r="F6565" s="2013">
        <f t="shared" si="1563"/>
        <v>1050</v>
      </c>
      <c r="G6565" s="2013">
        <f t="shared" si="1563"/>
        <v>1050</v>
      </c>
      <c r="H6565" s="2013">
        <f t="shared" si="1563"/>
        <v>1050</v>
      </c>
    </row>
    <row r="6566">
      <c r="B6566" s="2013">
        <v>6564.0</v>
      </c>
      <c r="C6566" s="2013">
        <f t="shared" ref="C6566:H6566" si="1564">C$5002+C1566</f>
        <v>788</v>
      </c>
      <c r="D6566" s="2013">
        <f t="shared" si="1564"/>
        <v>1576</v>
      </c>
      <c r="E6566" s="2013">
        <f t="shared" si="1564"/>
        <v>1050</v>
      </c>
      <c r="F6566" s="2013">
        <f t="shared" si="1564"/>
        <v>1050</v>
      </c>
      <c r="G6566" s="2013">
        <f t="shared" si="1564"/>
        <v>1050</v>
      </c>
      <c r="H6566" s="2013">
        <f t="shared" si="1564"/>
        <v>1050</v>
      </c>
    </row>
    <row r="6567">
      <c r="B6567" s="2013">
        <v>6565.0</v>
      </c>
      <c r="C6567" s="2013">
        <f t="shared" ref="C6567:H6567" si="1565">C$5002+C1567</f>
        <v>788</v>
      </c>
      <c r="D6567" s="2013">
        <f t="shared" si="1565"/>
        <v>1575</v>
      </c>
      <c r="E6567" s="2013">
        <f t="shared" si="1565"/>
        <v>1050</v>
      </c>
      <c r="F6567" s="2013">
        <f t="shared" si="1565"/>
        <v>1050</v>
      </c>
      <c r="G6567" s="2013">
        <f t="shared" si="1565"/>
        <v>1051</v>
      </c>
      <c r="H6567" s="2013">
        <f t="shared" si="1565"/>
        <v>1051</v>
      </c>
    </row>
    <row r="6568">
      <c r="B6568" s="2013">
        <v>6566.0</v>
      </c>
      <c r="C6568" s="2013">
        <f t="shared" ref="C6568:H6568" si="1566">C$5002+C1568</f>
        <v>788</v>
      </c>
      <c r="D6568" s="2013">
        <f t="shared" si="1566"/>
        <v>1576</v>
      </c>
      <c r="E6568" s="2013">
        <f t="shared" si="1566"/>
        <v>1050</v>
      </c>
      <c r="F6568" s="2013">
        <f t="shared" si="1566"/>
        <v>1050</v>
      </c>
      <c r="G6568" s="2013">
        <f t="shared" si="1566"/>
        <v>1051</v>
      </c>
      <c r="H6568" s="2013">
        <f t="shared" si="1566"/>
        <v>1051</v>
      </c>
    </row>
    <row r="6569">
      <c r="B6569" s="2013">
        <v>6567.0</v>
      </c>
      <c r="C6569" s="2013">
        <f t="shared" ref="C6569:H6569" si="1567">C$5002+C1569</f>
        <v>788</v>
      </c>
      <c r="D6569" s="2013">
        <f t="shared" si="1567"/>
        <v>1577</v>
      </c>
      <c r="E6569" s="2013">
        <f t="shared" si="1567"/>
        <v>1050</v>
      </c>
      <c r="F6569" s="2013">
        <f t="shared" si="1567"/>
        <v>1050</v>
      </c>
      <c r="G6569" s="2013">
        <f t="shared" si="1567"/>
        <v>1051</v>
      </c>
      <c r="H6569" s="2013">
        <f t="shared" si="1567"/>
        <v>1051</v>
      </c>
    </row>
    <row r="6570">
      <c r="B6570" s="2013">
        <v>6568.0</v>
      </c>
      <c r="C6570" s="2013">
        <f t="shared" ref="C6570:H6570" si="1568">C$5002+C1570</f>
        <v>788</v>
      </c>
      <c r="D6570" s="2013">
        <f t="shared" si="1568"/>
        <v>1576</v>
      </c>
      <c r="E6570" s="2013">
        <f t="shared" si="1568"/>
        <v>1051</v>
      </c>
      <c r="F6570" s="2013">
        <f t="shared" si="1568"/>
        <v>1051</v>
      </c>
      <c r="G6570" s="2013">
        <f t="shared" si="1568"/>
        <v>1051</v>
      </c>
      <c r="H6570" s="2013">
        <f t="shared" si="1568"/>
        <v>1051</v>
      </c>
    </row>
    <row r="6571">
      <c r="B6571" s="2013">
        <v>6569.0</v>
      </c>
      <c r="C6571" s="2013">
        <f t="shared" ref="C6571:H6571" si="1569">C$5002+C1571</f>
        <v>788</v>
      </c>
      <c r="D6571" s="2013">
        <f t="shared" si="1569"/>
        <v>1577</v>
      </c>
      <c r="E6571" s="2013">
        <f t="shared" si="1569"/>
        <v>1051</v>
      </c>
      <c r="F6571" s="2013">
        <f t="shared" si="1569"/>
        <v>1051</v>
      </c>
      <c r="G6571" s="2013">
        <f t="shared" si="1569"/>
        <v>1051</v>
      </c>
      <c r="H6571" s="2013">
        <f t="shared" si="1569"/>
        <v>1051</v>
      </c>
    </row>
    <row r="6572">
      <c r="B6572" s="2013">
        <v>6570.0</v>
      </c>
      <c r="C6572" s="2013">
        <f t="shared" ref="C6572:H6572" si="1570">C$5002+C1572</f>
        <v>789</v>
      </c>
      <c r="D6572" s="2013">
        <f t="shared" si="1570"/>
        <v>1577</v>
      </c>
      <c r="E6572" s="2013">
        <f t="shared" si="1570"/>
        <v>1051</v>
      </c>
      <c r="F6572" s="2013">
        <f t="shared" si="1570"/>
        <v>1051</v>
      </c>
      <c r="G6572" s="2013">
        <f t="shared" si="1570"/>
        <v>1051</v>
      </c>
      <c r="H6572" s="2013">
        <f t="shared" si="1570"/>
        <v>1051</v>
      </c>
    </row>
    <row r="6573">
      <c r="B6573" s="2013">
        <v>6571.0</v>
      </c>
      <c r="C6573" s="2013">
        <f t="shared" ref="C6573:H6573" si="1571">C$5002+C1573</f>
        <v>788</v>
      </c>
      <c r="D6573" s="2013">
        <f t="shared" si="1571"/>
        <v>1577</v>
      </c>
      <c r="E6573" s="2013">
        <f t="shared" si="1571"/>
        <v>1051</v>
      </c>
      <c r="F6573" s="2013">
        <f t="shared" si="1571"/>
        <v>1051</v>
      </c>
      <c r="G6573" s="2013">
        <f t="shared" si="1571"/>
        <v>1052</v>
      </c>
      <c r="H6573" s="2013">
        <f t="shared" si="1571"/>
        <v>1052</v>
      </c>
    </row>
    <row r="6574">
      <c r="B6574" s="2013">
        <v>6572.0</v>
      </c>
      <c r="C6574" s="2013">
        <f t="shared" ref="C6574:H6574" si="1572">C$5002+C1574</f>
        <v>789</v>
      </c>
      <c r="D6574" s="2013">
        <f t="shared" si="1572"/>
        <v>1577</v>
      </c>
      <c r="E6574" s="2013">
        <f t="shared" si="1572"/>
        <v>1051</v>
      </c>
      <c r="F6574" s="2013">
        <f t="shared" si="1572"/>
        <v>1051</v>
      </c>
      <c r="G6574" s="2013">
        <f t="shared" si="1572"/>
        <v>1052</v>
      </c>
      <c r="H6574" s="2013">
        <f t="shared" si="1572"/>
        <v>1052</v>
      </c>
    </row>
    <row r="6575">
      <c r="B6575" s="2013">
        <v>6573.0</v>
      </c>
      <c r="C6575" s="2013">
        <f t="shared" ref="C6575:H6575" si="1573">C$5002+C1575</f>
        <v>788</v>
      </c>
      <c r="D6575" s="2013">
        <f t="shared" si="1573"/>
        <v>1577</v>
      </c>
      <c r="E6575" s="2013">
        <f t="shared" si="1573"/>
        <v>1052</v>
      </c>
      <c r="F6575" s="2013">
        <f t="shared" si="1573"/>
        <v>1052</v>
      </c>
      <c r="G6575" s="2013">
        <f t="shared" si="1573"/>
        <v>1052</v>
      </c>
      <c r="H6575" s="2013">
        <f t="shared" si="1573"/>
        <v>1052</v>
      </c>
    </row>
    <row r="6576">
      <c r="B6576" s="2013">
        <v>6574.0</v>
      </c>
      <c r="C6576" s="2013">
        <f t="shared" ref="C6576:H6576" si="1574">C$5002+C1576</f>
        <v>789</v>
      </c>
      <c r="D6576" s="2013">
        <f t="shared" si="1574"/>
        <v>1577</v>
      </c>
      <c r="E6576" s="2013">
        <f t="shared" si="1574"/>
        <v>1052</v>
      </c>
      <c r="F6576" s="2013">
        <f t="shared" si="1574"/>
        <v>1052</v>
      </c>
      <c r="G6576" s="2013">
        <f t="shared" si="1574"/>
        <v>1052</v>
      </c>
      <c r="H6576" s="2013">
        <f t="shared" si="1574"/>
        <v>1052</v>
      </c>
    </row>
    <row r="6577">
      <c r="B6577" s="2013">
        <v>6575.0</v>
      </c>
      <c r="C6577" s="2013">
        <f t="shared" ref="C6577:H6577" si="1575">C$5002+C1577</f>
        <v>789</v>
      </c>
      <c r="D6577" s="2013">
        <f t="shared" si="1575"/>
        <v>1578</v>
      </c>
      <c r="E6577" s="2013">
        <f t="shared" si="1575"/>
        <v>1052</v>
      </c>
      <c r="F6577" s="2013">
        <f t="shared" si="1575"/>
        <v>1052</v>
      </c>
      <c r="G6577" s="2013">
        <f t="shared" si="1575"/>
        <v>1052</v>
      </c>
      <c r="H6577" s="2013">
        <f t="shared" si="1575"/>
        <v>1052</v>
      </c>
    </row>
    <row r="6578">
      <c r="B6578" s="2013">
        <v>6576.0</v>
      </c>
      <c r="C6578" s="2013">
        <f t="shared" ref="C6578:H6578" si="1576">C$5002+C1578</f>
        <v>789</v>
      </c>
      <c r="D6578" s="2013">
        <f t="shared" si="1576"/>
        <v>1579</v>
      </c>
      <c r="E6578" s="2013">
        <f t="shared" si="1576"/>
        <v>1052</v>
      </c>
      <c r="F6578" s="2013">
        <f t="shared" si="1576"/>
        <v>1052</v>
      </c>
      <c r="G6578" s="2013">
        <f t="shared" si="1576"/>
        <v>1052</v>
      </c>
      <c r="H6578" s="2013">
        <f t="shared" si="1576"/>
        <v>1052</v>
      </c>
    </row>
    <row r="6579">
      <c r="B6579" s="2013">
        <v>6577.0</v>
      </c>
      <c r="C6579" s="2013">
        <f t="shared" ref="C6579:H6579" si="1577">C$5002+C1579</f>
        <v>790</v>
      </c>
      <c r="D6579" s="2013">
        <f t="shared" si="1577"/>
        <v>1579</v>
      </c>
      <c r="E6579" s="2013">
        <f t="shared" si="1577"/>
        <v>1052</v>
      </c>
      <c r="F6579" s="2013">
        <f t="shared" si="1577"/>
        <v>1052</v>
      </c>
      <c r="G6579" s="2013">
        <f t="shared" si="1577"/>
        <v>1052</v>
      </c>
      <c r="H6579" s="2013">
        <f t="shared" si="1577"/>
        <v>1052</v>
      </c>
    </row>
    <row r="6580">
      <c r="B6580" s="2013">
        <v>6578.0</v>
      </c>
      <c r="C6580" s="2013">
        <f t="shared" ref="C6580:H6580" si="1578">C$5002+C1580</f>
        <v>789</v>
      </c>
      <c r="D6580" s="2013">
        <f t="shared" si="1578"/>
        <v>1579</v>
      </c>
      <c r="E6580" s="2013">
        <f t="shared" si="1578"/>
        <v>1052</v>
      </c>
      <c r="F6580" s="2013">
        <f t="shared" si="1578"/>
        <v>1052</v>
      </c>
      <c r="G6580" s="2013">
        <f t="shared" si="1578"/>
        <v>1053</v>
      </c>
      <c r="H6580" s="2013">
        <f t="shared" si="1578"/>
        <v>1053</v>
      </c>
    </row>
    <row r="6581">
      <c r="B6581" s="2013">
        <v>6579.0</v>
      </c>
      <c r="C6581" s="2013">
        <f t="shared" ref="C6581:H6581" si="1579">C$5002+C1581</f>
        <v>790</v>
      </c>
      <c r="D6581" s="2013">
        <f t="shared" si="1579"/>
        <v>1579</v>
      </c>
      <c r="E6581" s="2013">
        <f t="shared" si="1579"/>
        <v>1052</v>
      </c>
      <c r="F6581" s="2013">
        <f t="shared" si="1579"/>
        <v>1052</v>
      </c>
      <c r="G6581" s="2013">
        <f t="shared" si="1579"/>
        <v>1053</v>
      </c>
      <c r="H6581" s="2013">
        <f t="shared" si="1579"/>
        <v>1053</v>
      </c>
    </row>
    <row r="6582">
      <c r="B6582" s="2013">
        <v>6580.0</v>
      </c>
      <c r="C6582" s="2013">
        <f t="shared" ref="C6582:H6582" si="1580">C$5002+C1582</f>
        <v>789</v>
      </c>
      <c r="D6582" s="2013">
        <f t="shared" si="1580"/>
        <v>1579</v>
      </c>
      <c r="E6582" s="2013">
        <f t="shared" si="1580"/>
        <v>1053</v>
      </c>
      <c r="F6582" s="2013">
        <f t="shared" si="1580"/>
        <v>1053</v>
      </c>
      <c r="G6582" s="2013">
        <f t="shared" si="1580"/>
        <v>1053</v>
      </c>
      <c r="H6582" s="2013">
        <f t="shared" si="1580"/>
        <v>1053</v>
      </c>
    </row>
    <row r="6583">
      <c r="B6583" s="2013">
        <v>6581.0</v>
      </c>
      <c r="C6583" s="2013">
        <f t="shared" ref="C6583:H6583" si="1581">C$5002+C1583</f>
        <v>790</v>
      </c>
      <c r="D6583" s="2013">
        <f t="shared" si="1581"/>
        <v>1579</v>
      </c>
      <c r="E6583" s="2013">
        <f t="shared" si="1581"/>
        <v>1053</v>
      </c>
      <c r="F6583" s="2013">
        <f t="shared" si="1581"/>
        <v>1053</v>
      </c>
      <c r="G6583" s="2013">
        <f t="shared" si="1581"/>
        <v>1053</v>
      </c>
      <c r="H6583" s="2013">
        <f t="shared" si="1581"/>
        <v>1053</v>
      </c>
    </row>
    <row r="6584">
      <c r="B6584" s="2013">
        <v>6582.0</v>
      </c>
      <c r="C6584" s="2013">
        <f t="shared" ref="C6584:H6584" si="1582">C$5002+C1584</f>
        <v>790</v>
      </c>
      <c r="D6584" s="2013">
        <f t="shared" si="1582"/>
        <v>1580</v>
      </c>
      <c r="E6584" s="2013">
        <f t="shared" si="1582"/>
        <v>1053</v>
      </c>
      <c r="F6584" s="2013">
        <f t="shared" si="1582"/>
        <v>1053</v>
      </c>
      <c r="G6584" s="2013">
        <f t="shared" si="1582"/>
        <v>1053</v>
      </c>
      <c r="H6584" s="2013">
        <f t="shared" si="1582"/>
        <v>1053</v>
      </c>
    </row>
    <row r="6585">
      <c r="B6585" s="2013">
        <v>6583.0</v>
      </c>
      <c r="C6585" s="2013">
        <f t="shared" ref="C6585:H6585" si="1583">C$5002+C1585</f>
        <v>790</v>
      </c>
      <c r="D6585" s="2013">
        <f t="shared" si="1583"/>
        <v>1579</v>
      </c>
      <c r="E6585" s="2013">
        <f t="shared" si="1583"/>
        <v>1053</v>
      </c>
      <c r="F6585" s="2013">
        <f t="shared" si="1583"/>
        <v>1053</v>
      </c>
      <c r="G6585" s="2013">
        <f t="shared" si="1583"/>
        <v>1054</v>
      </c>
      <c r="H6585" s="2013">
        <f t="shared" si="1583"/>
        <v>1054</v>
      </c>
    </row>
    <row r="6586">
      <c r="B6586" s="2013">
        <v>6584.0</v>
      </c>
      <c r="C6586" s="2013">
        <f t="shared" ref="C6586:H6586" si="1584">C$5002+C1586</f>
        <v>790</v>
      </c>
      <c r="D6586" s="2013">
        <f t="shared" si="1584"/>
        <v>1580</v>
      </c>
      <c r="E6586" s="2013">
        <f t="shared" si="1584"/>
        <v>1053</v>
      </c>
      <c r="F6586" s="2013">
        <f t="shared" si="1584"/>
        <v>1053</v>
      </c>
      <c r="G6586" s="2013">
        <f t="shared" si="1584"/>
        <v>1054</v>
      </c>
      <c r="H6586" s="2013">
        <f t="shared" si="1584"/>
        <v>1054</v>
      </c>
    </row>
    <row r="6587">
      <c r="B6587" s="2013">
        <v>6585.0</v>
      </c>
      <c r="C6587" s="2013">
        <f t="shared" ref="C6587:H6587" si="1585">C$5002+C1587</f>
        <v>790</v>
      </c>
      <c r="D6587" s="2013">
        <f t="shared" si="1585"/>
        <v>1581</v>
      </c>
      <c r="E6587" s="2013">
        <f t="shared" si="1585"/>
        <v>1053</v>
      </c>
      <c r="F6587" s="2013">
        <f t="shared" si="1585"/>
        <v>1053</v>
      </c>
      <c r="G6587" s="2013">
        <f t="shared" si="1585"/>
        <v>1054</v>
      </c>
      <c r="H6587" s="2013">
        <f t="shared" si="1585"/>
        <v>1054</v>
      </c>
    </row>
    <row r="6588">
      <c r="B6588" s="2013">
        <v>6586.0</v>
      </c>
      <c r="C6588" s="2013">
        <f t="shared" ref="C6588:H6588" si="1586">C$5002+C1588</f>
        <v>790</v>
      </c>
      <c r="D6588" s="2013">
        <f t="shared" si="1586"/>
        <v>1580</v>
      </c>
      <c r="E6588" s="2013">
        <f t="shared" si="1586"/>
        <v>1054</v>
      </c>
      <c r="F6588" s="2013">
        <f t="shared" si="1586"/>
        <v>1054</v>
      </c>
      <c r="G6588" s="2013">
        <f t="shared" si="1586"/>
        <v>1054</v>
      </c>
      <c r="H6588" s="2013">
        <f t="shared" si="1586"/>
        <v>1054</v>
      </c>
    </row>
    <row r="6589">
      <c r="B6589" s="2013">
        <v>6587.0</v>
      </c>
      <c r="C6589" s="2013">
        <f t="shared" ref="C6589:H6589" si="1587">C$5002+C1589</f>
        <v>790</v>
      </c>
      <c r="D6589" s="2013">
        <f t="shared" si="1587"/>
        <v>1581</v>
      </c>
      <c r="E6589" s="2013">
        <f t="shared" si="1587"/>
        <v>1054</v>
      </c>
      <c r="F6589" s="2013">
        <f t="shared" si="1587"/>
        <v>1054</v>
      </c>
      <c r="G6589" s="2013">
        <f t="shared" si="1587"/>
        <v>1054</v>
      </c>
      <c r="H6589" s="2013">
        <f t="shared" si="1587"/>
        <v>1054</v>
      </c>
    </row>
    <row r="6590">
      <c r="B6590" s="2013">
        <v>6588.0</v>
      </c>
      <c r="C6590" s="2013">
        <f t="shared" ref="C6590:H6590" si="1588">C$5002+C1590</f>
        <v>791</v>
      </c>
      <c r="D6590" s="2013">
        <f t="shared" si="1588"/>
        <v>1581</v>
      </c>
      <c r="E6590" s="2013">
        <f t="shared" si="1588"/>
        <v>1054</v>
      </c>
      <c r="F6590" s="2013">
        <f t="shared" si="1588"/>
        <v>1054</v>
      </c>
      <c r="G6590" s="2013">
        <f t="shared" si="1588"/>
        <v>1054</v>
      </c>
      <c r="H6590" s="2013">
        <f t="shared" si="1588"/>
        <v>1054</v>
      </c>
    </row>
    <row r="6591">
      <c r="B6591" s="2013">
        <v>6589.0</v>
      </c>
      <c r="C6591" s="2013">
        <f t="shared" ref="C6591:H6591" si="1589">C$5002+C1591</f>
        <v>791</v>
      </c>
      <c r="D6591" s="2013">
        <f t="shared" si="1589"/>
        <v>1582</v>
      </c>
      <c r="E6591" s="2013">
        <f t="shared" si="1589"/>
        <v>1054</v>
      </c>
      <c r="F6591" s="2013">
        <f t="shared" si="1589"/>
        <v>1054</v>
      </c>
      <c r="G6591" s="2013">
        <f t="shared" si="1589"/>
        <v>1054</v>
      </c>
      <c r="H6591" s="2013">
        <f t="shared" si="1589"/>
        <v>1054</v>
      </c>
    </row>
    <row r="6592">
      <c r="B6592" s="2013">
        <v>6590.0</v>
      </c>
      <c r="C6592" s="2013">
        <f t="shared" ref="C6592:H6592" si="1590">C$5002+C1592</f>
        <v>791</v>
      </c>
      <c r="D6592" s="2013">
        <f t="shared" si="1590"/>
        <v>1581</v>
      </c>
      <c r="E6592" s="2013">
        <f t="shared" si="1590"/>
        <v>1054</v>
      </c>
      <c r="F6592" s="2013">
        <f t="shared" si="1590"/>
        <v>1054</v>
      </c>
      <c r="G6592" s="2013">
        <f t="shared" si="1590"/>
        <v>1055</v>
      </c>
      <c r="H6592" s="2013">
        <f t="shared" si="1590"/>
        <v>1055</v>
      </c>
    </row>
    <row r="6593">
      <c r="B6593" s="2013">
        <v>6591.0</v>
      </c>
      <c r="C6593" s="2013">
        <f t="shared" ref="C6593:H6593" si="1591">C$5002+C1593</f>
        <v>791</v>
      </c>
      <c r="D6593" s="2013">
        <f t="shared" si="1591"/>
        <v>1582</v>
      </c>
      <c r="E6593" s="2013">
        <f t="shared" si="1591"/>
        <v>1054</v>
      </c>
      <c r="F6593" s="2013">
        <f t="shared" si="1591"/>
        <v>1054</v>
      </c>
      <c r="G6593" s="2013">
        <f t="shared" si="1591"/>
        <v>1055</v>
      </c>
      <c r="H6593" s="2013">
        <f t="shared" si="1591"/>
        <v>1055</v>
      </c>
    </row>
    <row r="6594">
      <c r="B6594" s="2013">
        <v>6592.0</v>
      </c>
      <c r="C6594" s="2013">
        <f t="shared" ref="C6594:H6594" si="1592">C$5002+C1594</f>
        <v>791</v>
      </c>
      <c r="D6594" s="2013">
        <f t="shared" si="1592"/>
        <v>1583</v>
      </c>
      <c r="E6594" s="2013">
        <f t="shared" si="1592"/>
        <v>1054</v>
      </c>
      <c r="F6594" s="2013">
        <f t="shared" si="1592"/>
        <v>1054</v>
      </c>
      <c r="G6594" s="2013">
        <f t="shared" si="1592"/>
        <v>1055</v>
      </c>
      <c r="H6594" s="2013">
        <f t="shared" si="1592"/>
        <v>1055</v>
      </c>
    </row>
    <row r="6595">
      <c r="B6595" s="2013">
        <v>6593.0</v>
      </c>
      <c r="C6595" s="2013">
        <f t="shared" ref="C6595:H6595" si="1593">C$5002+C1595</f>
        <v>791</v>
      </c>
      <c r="D6595" s="2013">
        <f t="shared" si="1593"/>
        <v>1582</v>
      </c>
      <c r="E6595" s="2013">
        <f t="shared" si="1593"/>
        <v>1055</v>
      </c>
      <c r="F6595" s="2013">
        <f t="shared" si="1593"/>
        <v>1055</v>
      </c>
      <c r="G6595" s="2013">
        <f t="shared" si="1593"/>
        <v>1055</v>
      </c>
      <c r="H6595" s="2013">
        <f t="shared" si="1593"/>
        <v>1055</v>
      </c>
    </row>
    <row r="6596">
      <c r="B6596" s="2013">
        <v>6594.0</v>
      </c>
      <c r="C6596" s="2013">
        <f t="shared" ref="C6596:H6596" si="1594">C$5002+C1596</f>
        <v>791</v>
      </c>
      <c r="D6596" s="2013">
        <f t="shared" si="1594"/>
        <v>1583</v>
      </c>
      <c r="E6596" s="2013">
        <f t="shared" si="1594"/>
        <v>1055</v>
      </c>
      <c r="F6596" s="2013">
        <f t="shared" si="1594"/>
        <v>1055</v>
      </c>
      <c r="G6596" s="2013">
        <f t="shared" si="1594"/>
        <v>1055</v>
      </c>
      <c r="H6596" s="2013">
        <f t="shared" si="1594"/>
        <v>1055</v>
      </c>
    </row>
    <row r="6597">
      <c r="B6597" s="2013">
        <v>6595.0</v>
      </c>
      <c r="C6597" s="2013">
        <f t="shared" ref="C6597:H6597" si="1595">C$5002+C1597</f>
        <v>792</v>
      </c>
      <c r="D6597" s="2013">
        <f t="shared" si="1595"/>
        <v>1583</v>
      </c>
      <c r="E6597" s="2013">
        <f t="shared" si="1595"/>
        <v>1055</v>
      </c>
      <c r="F6597" s="2013">
        <f t="shared" si="1595"/>
        <v>1055</v>
      </c>
      <c r="G6597" s="2013">
        <f t="shared" si="1595"/>
        <v>1055</v>
      </c>
      <c r="H6597" s="2013">
        <f t="shared" si="1595"/>
        <v>1055</v>
      </c>
    </row>
    <row r="6598">
      <c r="B6598" s="2013">
        <v>6596.0</v>
      </c>
      <c r="C6598" s="2013">
        <f t="shared" ref="C6598:H6598" si="1596">C$5002+C1598</f>
        <v>791</v>
      </c>
      <c r="D6598" s="2013">
        <f t="shared" si="1596"/>
        <v>1583</v>
      </c>
      <c r="E6598" s="2013">
        <f t="shared" si="1596"/>
        <v>1055</v>
      </c>
      <c r="F6598" s="2013">
        <f t="shared" si="1596"/>
        <v>1055</v>
      </c>
      <c r="G6598" s="2013">
        <f t="shared" si="1596"/>
        <v>1056</v>
      </c>
      <c r="H6598" s="2013">
        <f t="shared" si="1596"/>
        <v>1056</v>
      </c>
    </row>
    <row r="6599">
      <c r="B6599" s="2013">
        <v>6597.0</v>
      </c>
      <c r="C6599" s="2013">
        <f t="shared" ref="C6599:H6599" si="1597">C$5002+C1599</f>
        <v>792</v>
      </c>
      <c r="D6599" s="2013">
        <f t="shared" si="1597"/>
        <v>1583</v>
      </c>
      <c r="E6599" s="2013">
        <f t="shared" si="1597"/>
        <v>1055</v>
      </c>
      <c r="F6599" s="2013">
        <f t="shared" si="1597"/>
        <v>1055</v>
      </c>
      <c r="G6599" s="2013">
        <f t="shared" si="1597"/>
        <v>1056</v>
      </c>
      <c r="H6599" s="2013">
        <f t="shared" si="1597"/>
        <v>1056</v>
      </c>
    </row>
    <row r="6600">
      <c r="B6600" s="2013">
        <v>6598.0</v>
      </c>
      <c r="C6600" s="2013">
        <f t="shared" ref="C6600:H6600" si="1598">C$5002+C1600</f>
        <v>791</v>
      </c>
      <c r="D6600" s="2013">
        <f t="shared" si="1598"/>
        <v>1583</v>
      </c>
      <c r="E6600" s="2013">
        <f t="shared" si="1598"/>
        <v>1056</v>
      </c>
      <c r="F6600" s="2013">
        <f t="shared" si="1598"/>
        <v>1056</v>
      </c>
      <c r="G6600" s="2013">
        <f t="shared" si="1598"/>
        <v>1056</v>
      </c>
      <c r="H6600" s="2013">
        <f t="shared" si="1598"/>
        <v>1056</v>
      </c>
    </row>
    <row r="6601">
      <c r="B6601" s="2013">
        <v>6599.0</v>
      </c>
      <c r="C6601" s="2013">
        <f t="shared" ref="C6601:H6601" si="1599">C$5002+C1601</f>
        <v>792</v>
      </c>
      <c r="D6601" s="2013">
        <f t="shared" si="1599"/>
        <v>1583</v>
      </c>
      <c r="E6601" s="2013">
        <f t="shared" si="1599"/>
        <v>1056</v>
      </c>
      <c r="F6601" s="2013">
        <f t="shared" si="1599"/>
        <v>1056</v>
      </c>
      <c r="G6601" s="2013">
        <f t="shared" si="1599"/>
        <v>1056</v>
      </c>
      <c r="H6601" s="2013">
        <f t="shared" si="1599"/>
        <v>1056</v>
      </c>
    </row>
    <row r="6602">
      <c r="B6602" s="2013">
        <v>6600.0</v>
      </c>
      <c r="C6602" s="2013">
        <f t="shared" ref="C6602:H6602" si="1600">C$5002+C1602</f>
        <v>792</v>
      </c>
      <c r="D6602" s="2013">
        <f t="shared" si="1600"/>
        <v>1584</v>
      </c>
      <c r="E6602" s="2013">
        <f t="shared" si="1600"/>
        <v>1056</v>
      </c>
      <c r="F6602" s="2013">
        <f t="shared" si="1600"/>
        <v>1056</v>
      </c>
      <c r="G6602" s="2013">
        <f t="shared" si="1600"/>
        <v>1056</v>
      </c>
      <c r="H6602" s="2013">
        <f t="shared" si="1600"/>
        <v>1056</v>
      </c>
    </row>
    <row r="6603">
      <c r="B6603" s="2013">
        <v>6601.0</v>
      </c>
      <c r="C6603" s="2013">
        <f t="shared" ref="C6603:H6603" si="1601">C$5002+C1603</f>
        <v>792</v>
      </c>
      <c r="D6603" s="2013">
        <f t="shared" si="1601"/>
        <v>1585</v>
      </c>
      <c r="E6603" s="2013">
        <f t="shared" si="1601"/>
        <v>1056</v>
      </c>
      <c r="F6603" s="2013">
        <f t="shared" si="1601"/>
        <v>1056</v>
      </c>
      <c r="G6603" s="2013">
        <f t="shared" si="1601"/>
        <v>1056</v>
      </c>
      <c r="H6603" s="2013">
        <f t="shared" si="1601"/>
        <v>1056</v>
      </c>
    </row>
    <row r="6604">
      <c r="B6604" s="2013">
        <v>6602.0</v>
      </c>
      <c r="C6604" s="2013">
        <f t="shared" ref="C6604:H6604" si="1602">C$5002+C1604</f>
        <v>793</v>
      </c>
      <c r="D6604" s="2013">
        <f t="shared" si="1602"/>
        <v>1585</v>
      </c>
      <c r="E6604" s="2013">
        <f t="shared" si="1602"/>
        <v>1056</v>
      </c>
      <c r="F6604" s="2013">
        <f t="shared" si="1602"/>
        <v>1056</v>
      </c>
      <c r="G6604" s="2013">
        <f t="shared" si="1602"/>
        <v>1056</v>
      </c>
      <c r="H6604" s="2013">
        <f t="shared" si="1602"/>
        <v>1056</v>
      </c>
    </row>
    <row r="6605">
      <c r="B6605" s="2013">
        <v>6603.0</v>
      </c>
      <c r="C6605" s="2013">
        <f t="shared" ref="C6605:H6605" si="1603">C$5002+C1605</f>
        <v>792</v>
      </c>
      <c r="D6605" s="2013">
        <f t="shared" si="1603"/>
        <v>1585</v>
      </c>
      <c r="E6605" s="2013">
        <f t="shared" si="1603"/>
        <v>1056</v>
      </c>
      <c r="F6605" s="2013">
        <f t="shared" si="1603"/>
        <v>1056</v>
      </c>
      <c r="G6605" s="2013">
        <f t="shared" si="1603"/>
        <v>1057</v>
      </c>
      <c r="H6605" s="2013">
        <f t="shared" si="1603"/>
        <v>1057</v>
      </c>
    </row>
    <row r="6606">
      <c r="B6606" s="2013">
        <v>6604.0</v>
      </c>
      <c r="C6606" s="2013">
        <f t="shared" ref="C6606:H6606" si="1604">C$5002+C1606</f>
        <v>793</v>
      </c>
      <c r="D6606" s="2013">
        <f t="shared" si="1604"/>
        <v>1585</v>
      </c>
      <c r="E6606" s="2013">
        <f t="shared" si="1604"/>
        <v>1056</v>
      </c>
      <c r="F6606" s="2013">
        <f t="shared" si="1604"/>
        <v>1056</v>
      </c>
      <c r="G6606" s="2013">
        <f t="shared" si="1604"/>
        <v>1057</v>
      </c>
      <c r="H6606" s="2013">
        <f t="shared" si="1604"/>
        <v>1057</v>
      </c>
    </row>
    <row r="6607">
      <c r="B6607" s="2013">
        <v>6605.0</v>
      </c>
      <c r="C6607" s="2013">
        <f t="shared" ref="C6607:H6607" si="1605">C$5002+C1607</f>
        <v>792</v>
      </c>
      <c r="D6607" s="2013">
        <f t="shared" si="1605"/>
        <v>1585</v>
      </c>
      <c r="E6607" s="2013">
        <f t="shared" si="1605"/>
        <v>1057</v>
      </c>
      <c r="F6607" s="2013">
        <f t="shared" si="1605"/>
        <v>1057</v>
      </c>
      <c r="G6607" s="2013">
        <f t="shared" si="1605"/>
        <v>1057</v>
      </c>
      <c r="H6607" s="2013">
        <f t="shared" si="1605"/>
        <v>1057</v>
      </c>
    </row>
    <row r="6608">
      <c r="B6608" s="2013">
        <v>6606.0</v>
      </c>
      <c r="C6608" s="2013">
        <f t="shared" ref="C6608:H6608" si="1606">C$5002+C1608</f>
        <v>793</v>
      </c>
      <c r="D6608" s="2013">
        <f t="shared" si="1606"/>
        <v>1585</v>
      </c>
      <c r="E6608" s="2013">
        <f t="shared" si="1606"/>
        <v>1057</v>
      </c>
      <c r="F6608" s="2013">
        <f t="shared" si="1606"/>
        <v>1057</v>
      </c>
      <c r="G6608" s="2013">
        <f t="shared" si="1606"/>
        <v>1057</v>
      </c>
      <c r="H6608" s="2013">
        <f t="shared" si="1606"/>
        <v>1057</v>
      </c>
    </row>
    <row r="6609">
      <c r="B6609" s="2013">
        <v>6607.0</v>
      </c>
      <c r="C6609" s="2013">
        <f t="shared" ref="C6609:H6609" si="1607">C$5002+C1609</f>
        <v>793</v>
      </c>
      <c r="D6609" s="2013">
        <f t="shared" si="1607"/>
        <v>1586</v>
      </c>
      <c r="E6609" s="2013">
        <f t="shared" si="1607"/>
        <v>1057</v>
      </c>
      <c r="F6609" s="2013">
        <f t="shared" si="1607"/>
        <v>1057</v>
      </c>
      <c r="G6609" s="2013">
        <f t="shared" si="1607"/>
        <v>1057</v>
      </c>
      <c r="H6609" s="2013">
        <f t="shared" si="1607"/>
        <v>1057</v>
      </c>
    </row>
    <row r="6610">
      <c r="B6610" s="2013">
        <v>6608.0</v>
      </c>
      <c r="C6610" s="2013">
        <f t="shared" ref="C6610:H6610" si="1608">C$5002+C1610</f>
        <v>793</v>
      </c>
      <c r="D6610" s="2013">
        <f t="shared" si="1608"/>
        <v>1585</v>
      </c>
      <c r="E6610" s="2013">
        <f t="shared" si="1608"/>
        <v>1057</v>
      </c>
      <c r="F6610" s="2013">
        <f t="shared" si="1608"/>
        <v>1057</v>
      </c>
      <c r="G6610" s="2013">
        <f t="shared" si="1608"/>
        <v>1058</v>
      </c>
      <c r="H6610" s="2013">
        <f t="shared" si="1608"/>
        <v>1058</v>
      </c>
    </row>
    <row r="6611">
      <c r="B6611" s="2013">
        <v>6609.0</v>
      </c>
      <c r="C6611" s="2013">
        <f t="shared" ref="C6611:H6611" si="1609">C$5002+C1611</f>
        <v>793</v>
      </c>
      <c r="D6611" s="2013">
        <f t="shared" si="1609"/>
        <v>1586</v>
      </c>
      <c r="E6611" s="2013">
        <f t="shared" si="1609"/>
        <v>1057</v>
      </c>
      <c r="F6611" s="2013">
        <f t="shared" si="1609"/>
        <v>1057</v>
      </c>
      <c r="G6611" s="2013">
        <f t="shared" si="1609"/>
        <v>1058</v>
      </c>
      <c r="H6611" s="2013">
        <f t="shared" si="1609"/>
        <v>1058</v>
      </c>
    </row>
    <row r="6612">
      <c r="B6612" s="2013">
        <v>6610.0</v>
      </c>
      <c r="C6612" s="2013">
        <f t="shared" ref="C6612:H6612" si="1610">C$5002+C1612</f>
        <v>793</v>
      </c>
      <c r="D6612" s="2013">
        <f t="shared" si="1610"/>
        <v>1587</v>
      </c>
      <c r="E6612" s="2013">
        <f t="shared" si="1610"/>
        <v>1057</v>
      </c>
      <c r="F6612" s="2013">
        <f t="shared" si="1610"/>
        <v>1057</v>
      </c>
      <c r="G6612" s="2013">
        <f t="shared" si="1610"/>
        <v>1058</v>
      </c>
      <c r="H6612" s="2013">
        <f t="shared" si="1610"/>
        <v>1058</v>
      </c>
    </row>
    <row r="6613">
      <c r="B6613" s="2013">
        <v>6611.0</v>
      </c>
      <c r="C6613" s="2013">
        <f t="shared" ref="C6613:H6613" si="1611">C$5002+C1613</f>
        <v>793</v>
      </c>
      <c r="D6613" s="2013">
        <f t="shared" si="1611"/>
        <v>1586</v>
      </c>
      <c r="E6613" s="2013">
        <f t="shared" si="1611"/>
        <v>1058</v>
      </c>
      <c r="F6613" s="2013">
        <f t="shared" si="1611"/>
        <v>1058</v>
      </c>
      <c r="G6613" s="2013">
        <f t="shared" si="1611"/>
        <v>1058</v>
      </c>
      <c r="H6613" s="2013">
        <f t="shared" si="1611"/>
        <v>1058</v>
      </c>
    </row>
    <row r="6614">
      <c r="B6614" s="2013">
        <v>6612.0</v>
      </c>
      <c r="C6614" s="2013">
        <f t="shared" ref="C6614:H6614" si="1612">C$5002+C1614</f>
        <v>793</v>
      </c>
      <c r="D6614" s="2013">
        <f t="shared" si="1612"/>
        <v>1587</v>
      </c>
      <c r="E6614" s="2013">
        <f t="shared" si="1612"/>
        <v>1058</v>
      </c>
      <c r="F6614" s="2013">
        <f t="shared" si="1612"/>
        <v>1058</v>
      </c>
      <c r="G6614" s="2013">
        <f t="shared" si="1612"/>
        <v>1058</v>
      </c>
      <c r="H6614" s="2013">
        <f t="shared" si="1612"/>
        <v>1058</v>
      </c>
    </row>
    <row r="6615">
      <c r="B6615" s="2013">
        <v>6613.0</v>
      </c>
      <c r="C6615" s="2013">
        <f t="shared" ref="C6615:H6615" si="1613">C$5002+C1615</f>
        <v>794</v>
      </c>
      <c r="D6615" s="2013">
        <f t="shared" si="1613"/>
        <v>1587</v>
      </c>
      <c r="E6615" s="2013">
        <f t="shared" si="1613"/>
        <v>1058</v>
      </c>
      <c r="F6615" s="2013">
        <f t="shared" si="1613"/>
        <v>1058</v>
      </c>
      <c r="G6615" s="2013">
        <f t="shared" si="1613"/>
        <v>1058</v>
      </c>
      <c r="H6615" s="2013">
        <f t="shared" si="1613"/>
        <v>1058</v>
      </c>
    </row>
    <row r="6616">
      <c r="B6616" s="2013">
        <v>6614.0</v>
      </c>
      <c r="C6616" s="2013">
        <f t="shared" ref="C6616:H6616" si="1614">C$5002+C1616</f>
        <v>794</v>
      </c>
      <c r="D6616" s="2013">
        <f t="shared" si="1614"/>
        <v>1588</v>
      </c>
      <c r="E6616" s="2013">
        <f t="shared" si="1614"/>
        <v>1058</v>
      </c>
      <c r="F6616" s="2013">
        <f t="shared" si="1614"/>
        <v>1058</v>
      </c>
      <c r="G6616" s="2013">
        <f t="shared" si="1614"/>
        <v>1058</v>
      </c>
      <c r="H6616" s="2013">
        <f t="shared" si="1614"/>
        <v>1058</v>
      </c>
    </row>
    <row r="6617">
      <c r="B6617" s="2013">
        <v>6615.0</v>
      </c>
      <c r="C6617" s="2013">
        <f t="shared" ref="C6617:H6617" si="1615">C$5002+C1617</f>
        <v>794</v>
      </c>
      <c r="D6617" s="2013">
        <f t="shared" si="1615"/>
        <v>1587</v>
      </c>
      <c r="E6617" s="2013">
        <f t="shared" si="1615"/>
        <v>1058</v>
      </c>
      <c r="F6617" s="2013">
        <f t="shared" si="1615"/>
        <v>1058</v>
      </c>
      <c r="G6617" s="2013">
        <f t="shared" si="1615"/>
        <v>1059</v>
      </c>
      <c r="H6617" s="2013">
        <f t="shared" si="1615"/>
        <v>1059</v>
      </c>
    </row>
    <row r="6618">
      <c r="B6618" s="2013">
        <v>6616.0</v>
      </c>
      <c r="C6618" s="2013">
        <f t="shared" ref="C6618:H6618" si="1616">C$5002+C1618</f>
        <v>794</v>
      </c>
      <c r="D6618" s="2013">
        <f t="shared" si="1616"/>
        <v>1588</v>
      </c>
      <c r="E6618" s="2013">
        <f t="shared" si="1616"/>
        <v>1058</v>
      </c>
      <c r="F6618" s="2013">
        <f t="shared" si="1616"/>
        <v>1058</v>
      </c>
      <c r="G6618" s="2013">
        <f t="shared" si="1616"/>
        <v>1059</v>
      </c>
      <c r="H6618" s="2013">
        <f t="shared" si="1616"/>
        <v>1059</v>
      </c>
    </row>
    <row r="6619">
      <c r="B6619" s="2013">
        <v>6617.0</v>
      </c>
      <c r="C6619" s="2013">
        <f t="shared" ref="C6619:H6619" si="1617">C$5002+C1619</f>
        <v>794</v>
      </c>
      <c r="D6619" s="2013">
        <f t="shared" si="1617"/>
        <v>1589</v>
      </c>
      <c r="E6619" s="2013">
        <f t="shared" si="1617"/>
        <v>1058</v>
      </c>
      <c r="F6619" s="2013">
        <f t="shared" si="1617"/>
        <v>1058</v>
      </c>
      <c r="G6619" s="2013">
        <f t="shared" si="1617"/>
        <v>1059</v>
      </c>
      <c r="H6619" s="2013">
        <f t="shared" si="1617"/>
        <v>1059</v>
      </c>
    </row>
    <row r="6620">
      <c r="B6620" s="2013">
        <v>6618.0</v>
      </c>
      <c r="C6620" s="2013">
        <f t="shared" ref="C6620:H6620" si="1618">C$5002+C1620</f>
        <v>794</v>
      </c>
      <c r="D6620" s="2013">
        <f t="shared" si="1618"/>
        <v>1588</v>
      </c>
      <c r="E6620" s="2013">
        <f t="shared" si="1618"/>
        <v>1059</v>
      </c>
      <c r="F6620" s="2013">
        <f t="shared" si="1618"/>
        <v>1059</v>
      </c>
      <c r="G6620" s="2013">
        <f t="shared" si="1618"/>
        <v>1059</v>
      </c>
      <c r="H6620" s="2013">
        <f t="shared" si="1618"/>
        <v>1059</v>
      </c>
    </row>
    <row r="6621">
      <c r="B6621" s="2013">
        <v>6619.0</v>
      </c>
      <c r="C6621" s="2013">
        <f t="shared" ref="C6621:H6621" si="1619">C$5002+C1621</f>
        <v>794</v>
      </c>
      <c r="D6621" s="2013">
        <f t="shared" si="1619"/>
        <v>1589</v>
      </c>
      <c r="E6621" s="2013">
        <f t="shared" si="1619"/>
        <v>1059</v>
      </c>
      <c r="F6621" s="2013">
        <f t="shared" si="1619"/>
        <v>1059</v>
      </c>
      <c r="G6621" s="2013">
        <f t="shared" si="1619"/>
        <v>1059</v>
      </c>
      <c r="H6621" s="2013">
        <f t="shared" si="1619"/>
        <v>1059</v>
      </c>
    </row>
    <row r="6622">
      <c r="B6622" s="2013">
        <v>6620.0</v>
      </c>
      <c r="C6622" s="2013">
        <f t="shared" ref="C6622:H6622" si="1620">C$5002+C1622</f>
        <v>795</v>
      </c>
      <c r="D6622" s="2013">
        <f t="shared" si="1620"/>
        <v>1589</v>
      </c>
      <c r="E6622" s="2013">
        <f t="shared" si="1620"/>
        <v>1059</v>
      </c>
      <c r="F6622" s="2013">
        <f t="shared" si="1620"/>
        <v>1059</v>
      </c>
      <c r="G6622" s="2013">
        <f t="shared" si="1620"/>
        <v>1059</v>
      </c>
      <c r="H6622" s="2013">
        <f t="shared" si="1620"/>
        <v>1059</v>
      </c>
    </row>
    <row r="6623">
      <c r="B6623" s="2013">
        <v>6621.0</v>
      </c>
      <c r="C6623" s="2013">
        <f t="shared" ref="C6623:H6623" si="1621">C$5002+C1623</f>
        <v>794</v>
      </c>
      <c r="D6623" s="2013">
        <f t="shared" si="1621"/>
        <v>1589</v>
      </c>
      <c r="E6623" s="2013">
        <f t="shared" si="1621"/>
        <v>1059</v>
      </c>
      <c r="F6623" s="2013">
        <f t="shared" si="1621"/>
        <v>1059</v>
      </c>
      <c r="G6623" s="2013">
        <f t="shared" si="1621"/>
        <v>1060</v>
      </c>
      <c r="H6623" s="2013">
        <f t="shared" si="1621"/>
        <v>1060</v>
      </c>
    </row>
    <row r="6624">
      <c r="B6624" s="2013">
        <v>6622.0</v>
      </c>
      <c r="C6624" s="2013">
        <f t="shared" ref="C6624:H6624" si="1622">C$5002+C1624</f>
        <v>795</v>
      </c>
      <c r="D6624" s="2013">
        <f t="shared" si="1622"/>
        <v>1589</v>
      </c>
      <c r="E6624" s="2013">
        <f t="shared" si="1622"/>
        <v>1059</v>
      </c>
      <c r="F6624" s="2013">
        <f t="shared" si="1622"/>
        <v>1059</v>
      </c>
      <c r="G6624" s="2013">
        <f t="shared" si="1622"/>
        <v>1060</v>
      </c>
      <c r="H6624" s="2013">
        <f t="shared" si="1622"/>
        <v>1060</v>
      </c>
    </row>
    <row r="6625">
      <c r="B6625" s="2013">
        <v>6623.0</v>
      </c>
      <c r="C6625" s="2013">
        <f t="shared" ref="C6625:H6625" si="1623">C$5002+C1625</f>
        <v>794</v>
      </c>
      <c r="D6625" s="2013">
        <f t="shared" si="1623"/>
        <v>1589</v>
      </c>
      <c r="E6625" s="2013">
        <f t="shared" si="1623"/>
        <v>1060</v>
      </c>
      <c r="F6625" s="2013">
        <f t="shared" si="1623"/>
        <v>1060</v>
      </c>
      <c r="G6625" s="2013">
        <f t="shared" si="1623"/>
        <v>1060</v>
      </c>
      <c r="H6625" s="2013">
        <f t="shared" si="1623"/>
        <v>1060</v>
      </c>
    </row>
    <row r="6626">
      <c r="B6626" s="2013">
        <v>6624.0</v>
      </c>
      <c r="C6626" s="2013">
        <f t="shared" ref="C6626:H6626" si="1624">C$5002+C1626</f>
        <v>795</v>
      </c>
      <c r="D6626" s="2013">
        <f t="shared" si="1624"/>
        <v>1589</v>
      </c>
      <c r="E6626" s="2013">
        <f t="shared" si="1624"/>
        <v>1060</v>
      </c>
      <c r="F6626" s="2013">
        <f t="shared" si="1624"/>
        <v>1060</v>
      </c>
      <c r="G6626" s="2013">
        <f t="shared" si="1624"/>
        <v>1060</v>
      </c>
      <c r="H6626" s="2013">
        <f t="shared" si="1624"/>
        <v>1060</v>
      </c>
    </row>
    <row r="6627">
      <c r="B6627" s="2013">
        <v>6625.0</v>
      </c>
      <c r="C6627" s="2013">
        <f t="shared" ref="C6627:H6627" si="1625">C$5002+C1627</f>
        <v>795</v>
      </c>
      <c r="D6627" s="2013">
        <f t="shared" si="1625"/>
        <v>1590</v>
      </c>
      <c r="E6627" s="2013">
        <f t="shared" si="1625"/>
        <v>1060</v>
      </c>
      <c r="F6627" s="2013">
        <f t="shared" si="1625"/>
        <v>1060</v>
      </c>
      <c r="G6627" s="2013">
        <f t="shared" si="1625"/>
        <v>1060</v>
      </c>
      <c r="H6627" s="2013">
        <f t="shared" si="1625"/>
        <v>1060</v>
      </c>
    </row>
    <row r="6628">
      <c r="B6628" s="2013">
        <v>6626.0</v>
      </c>
      <c r="C6628" s="2013">
        <f t="shared" ref="C6628:H6628" si="1626">C$5002+C1628</f>
        <v>795</v>
      </c>
      <c r="D6628" s="2013">
        <f t="shared" si="1626"/>
        <v>1591</v>
      </c>
      <c r="E6628" s="2013">
        <f t="shared" si="1626"/>
        <v>1060</v>
      </c>
      <c r="F6628" s="2013">
        <f t="shared" si="1626"/>
        <v>1060</v>
      </c>
      <c r="G6628" s="2013">
        <f t="shared" si="1626"/>
        <v>1060</v>
      </c>
      <c r="H6628" s="2013">
        <f t="shared" si="1626"/>
        <v>1060</v>
      </c>
    </row>
    <row r="6629">
      <c r="B6629" s="2013">
        <v>6627.0</v>
      </c>
      <c r="C6629" s="2013">
        <f t="shared" ref="C6629:H6629" si="1627">C$5002+C1629</f>
        <v>796</v>
      </c>
      <c r="D6629" s="2013">
        <f t="shared" si="1627"/>
        <v>1591</v>
      </c>
      <c r="E6629" s="2013">
        <f t="shared" si="1627"/>
        <v>1060</v>
      </c>
      <c r="F6629" s="2013">
        <f t="shared" si="1627"/>
        <v>1060</v>
      </c>
      <c r="G6629" s="2013">
        <f t="shared" si="1627"/>
        <v>1060</v>
      </c>
      <c r="H6629" s="2013">
        <f t="shared" si="1627"/>
        <v>1060</v>
      </c>
    </row>
    <row r="6630">
      <c r="B6630" s="2013">
        <v>6628.0</v>
      </c>
      <c r="C6630" s="2013">
        <f t="shared" ref="C6630:H6630" si="1628">C$5002+C1630</f>
        <v>795</v>
      </c>
      <c r="D6630" s="2013">
        <f t="shared" si="1628"/>
        <v>1591</v>
      </c>
      <c r="E6630" s="2013">
        <f t="shared" si="1628"/>
        <v>1060</v>
      </c>
      <c r="F6630" s="2013">
        <f t="shared" si="1628"/>
        <v>1060</v>
      </c>
      <c r="G6630" s="2013">
        <f t="shared" si="1628"/>
        <v>1061</v>
      </c>
      <c r="H6630" s="2013">
        <f t="shared" si="1628"/>
        <v>1061</v>
      </c>
    </row>
    <row r="6631">
      <c r="B6631" s="2013">
        <v>6629.0</v>
      </c>
      <c r="C6631" s="2013">
        <f t="shared" ref="C6631:H6631" si="1629">C$5002+C1631</f>
        <v>796</v>
      </c>
      <c r="D6631" s="2013">
        <f t="shared" si="1629"/>
        <v>1591</v>
      </c>
      <c r="E6631" s="2013">
        <f t="shared" si="1629"/>
        <v>1060</v>
      </c>
      <c r="F6631" s="2013">
        <f t="shared" si="1629"/>
        <v>1060</v>
      </c>
      <c r="G6631" s="2013">
        <f t="shared" si="1629"/>
        <v>1061</v>
      </c>
      <c r="H6631" s="2013">
        <f t="shared" si="1629"/>
        <v>1061</v>
      </c>
    </row>
    <row r="6632">
      <c r="B6632" s="2013">
        <v>6630.0</v>
      </c>
      <c r="C6632" s="2013">
        <f t="shared" ref="C6632:H6632" si="1630">C$5002+C1632</f>
        <v>795</v>
      </c>
      <c r="D6632" s="2013">
        <f t="shared" si="1630"/>
        <v>1591</v>
      </c>
      <c r="E6632" s="2013">
        <f t="shared" si="1630"/>
        <v>1061</v>
      </c>
      <c r="F6632" s="2013">
        <f t="shared" si="1630"/>
        <v>1061</v>
      </c>
      <c r="G6632" s="2013">
        <f t="shared" si="1630"/>
        <v>1061</v>
      </c>
      <c r="H6632" s="2013">
        <f t="shared" si="1630"/>
        <v>1061</v>
      </c>
    </row>
    <row r="6633">
      <c r="B6633" s="2013">
        <v>6631.0</v>
      </c>
      <c r="C6633" s="2013">
        <f t="shared" ref="C6633:H6633" si="1631">C$5002+C1633</f>
        <v>796</v>
      </c>
      <c r="D6633" s="2013">
        <f t="shared" si="1631"/>
        <v>1591</v>
      </c>
      <c r="E6633" s="2013">
        <f t="shared" si="1631"/>
        <v>1061</v>
      </c>
      <c r="F6633" s="2013">
        <f t="shared" si="1631"/>
        <v>1061</v>
      </c>
      <c r="G6633" s="2013">
        <f t="shared" si="1631"/>
        <v>1061</v>
      </c>
      <c r="H6633" s="2013">
        <f t="shared" si="1631"/>
        <v>1061</v>
      </c>
    </row>
    <row r="6634">
      <c r="B6634" s="2013">
        <v>6632.0</v>
      </c>
      <c r="C6634" s="2013">
        <f t="shared" ref="C6634:H6634" si="1632">C$5002+C1634</f>
        <v>796</v>
      </c>
      <c r="D6634" s="2013">
        <f t="shared" si="1632"/>
        <v>1592</v>
      </c>
      <c r="E6634" s="2013">
        <f t="shared" si="1632"/>
        <v>1061</v>
      </c>
      <c r="F6634" s="2013">
        <f t="shared" si="1632"/>
        <v>1061</v>
      </c>
      <c r="G6634" s="2013">
        <f t="shared" si="1632"/>
        <v>1061</v>
      </c>
      <c r="H6634" s="2013">
        <f t="shared" si="1632"/>
        <v>1061</v>
      </c>
    </row>
    <row r="6635">
      <c r="B6635" s="2013">
        <v>6633.0</v>
      </c>
      <c r="C6635" s="2013">
        <f t="shared" ref="C6635:H6635" si="1633">C$5002+C1635</f>
        <v>796</v>
      </c>
      <c r="D6635" s="2013">
        <f t="shared" si="1633"/>
        <v>1591</v>
      </c>
      <c r="E6635" s="2013">
        <f t="shared" si="1633"/>
        <v>1061</v>
      </c>
      <c r="F6635" s="2013">
        <f t="shared" si="1633"/>
        <v>1061</v>
      </c>
      <c r="G6635" s="2013">
        <f t="shared" si="1633"/>
        <v>1062</v>
      </c>
      <c r="H6635" s="2013">
        <f t="shared" si="1633"/>
        <v>1062</v>
      </c>
    </row>
    <row r="6636">
      <c r="B6636" s="2013">
        <v>6634.0</v>
      </c>
      <c r="C6636" s="2013">
        <f t="shared" ref="C6636:H6636" si="1634">C$5002+C1636</f>
        <v>796</v>
      </c>
      <c r="D6636" s="2013">
        <f t="shared" si="1634"/>
        <v>1592</v>
      </c>
      <c r="E6636" s="2013">
        <f t="shared" si="1634"/>
        <v>1061</v>
      </c>
      <c r="F6636" s="2013">
        <f t="shared" si="1634"/>
        <v>1061</v>
      </c>
      <c r="G6636" s="2013">
        <f t="shared" si="1634"/>
        <v>1062</v>
      </c>
      <c r="H6636" s="2013">
        <f t="shared" si="1634"/>
        <v>1062</v>
      </c>
    </row>
    <row r="6637">
      <c r="B6637" s="2013">
        <v>6635.0</v>
      </c>
      <c r="C6637" s="2013">
        <f t="shared" ref="C6637:H6637" si="1635">C$5002+C1637</f>
        <v>796</v>
      </c>
      <c r="D6637" s="2013">
        <f t="shared" si="1635"/>
        <v>1593</v>
      </c>
      <c r="E6637" s="2013">
        <f t="shared" si="1635"/>
        <v>1061</v>
      </c>
      <c r="F6637" s="2013">
        <f t="shared" si="1635"/>
        <v>1061</v>
      </c>
      <c r="G6637" s="2013">
        <f t="shared" si="1635"/>
        <v>1062</v>
      </c>
      <c r="H6637" s="2013">
        <f t="shared" si="1635"/>
        <v>1062</v>
      </c>
    </row>
    <row r="6638">
      <c r="B6638" s="2013">
        <v>6636.0</v>
      </c>
      <c r="C6638" s="2013">
        <f t="shared" ref="C6638:H6638" si="1636">C$5002+C1638</f>
        <v>796</v>
      </c>
      <c r="D6638" s="2013">
        <f t="shared" si="1636"/>
        <v>1592</v>
      </c>
      <c r="E6638" s="2013">
        <f t="shared" si="1636"/>
        <v>1062</v>
      </c>
      <c r="F6638" s="2013">
        <f t="shared" si="1636"/>
        <v>1062</v>
      </c>
      <c r="G6638" s="2013">
        <f t="shared" si="1636"/>
        <v>1062</v>
      </c>
      <c r="H6638" s="2013">
        <f t="shared" si="1636"/>
        <v>1062</v>
      </c>
    </row>
    <row r="6639">
      <c r="B6639" s="2013">
        <v>6637.0</v>
      </c>
      <c r="C6639" s="2013">
        <f t="shared" ref="C6639:H6639" si="1637">C$5002+C1639</f>
        <v>796</v>
      </c>
      <c r="D6639" s="2013">
        <f t="shared" si="1637"/>
        <v>1593</v>
      </c>
      <c r="E6639" s="2013">
        <f t="shared" si="1637"/>
        <v>1062</v>
      </c>
      <c r="F6639" s="2013">
        <f t="shared" si="1637"/>
        <v>1062</v>
      </c>
      <c r="G6639" s="2013">
        <f t="shared" si="1637"/>
        <v>1062</v>
      </c>
      <c r="H6639" s="2013">
        <f t="shared" si="1637"/>
        <v>1062</v>
      </c>
    </row>
    <row r="6640">
      <c r="B6640" s="2013">
        <v>6638.0</v>
      </c>
      <c r="C6640" s="2013">
        <f t="shared" ref="C6640:H6640" si="1638">C$5002+C1640</f>
        <v>797</v>
      </c>
      <c r="D6640" s="2013">
        <f t="shared" si="1638"/>
        <v>1593</v>
      </c>
      <c r="E6640" s="2013">
        <f t="shared" si="1638"/>
        <v>1062</v>
      </c>
      <c r="F6640" s="2013">
        <f t="shared" si="1638"/>
        <v>1062</v>
      </c>
      <c r="G6640" s="2013">
        <f t="shared" si="1638"/>
        <v>1062</v>
      </c>
      <c r="H6640" s="2013">
        <f t="shared" si="1638"/>
        <v>1062</v>
      </c>
    </row>
    <row r="6641">
      <c r="B6641" s="2013">
        <v>6639.0</v>
      </c>
      <c r="C6641" s="2013">
        <f t="shared" ref="C6641:H6641" si="1639">C$5002+C1641</f>
        <v>797</v>
      </c>
      <c r="D6641" s="2013">
        <f t="shared" si="1639"/>
        <v>1594</v>
      </c>
      <c r="E6641" s="2013">
        <f t="shared" si="1639"/>
        <v>1062</v>
      </c>
      <c r="F6641" s="2013">
        <f t="shared" si="1639"/>
        <v>1062</v>
      </c>
      <c r="G6641" s="2013">
        <f t="shared" si="1639"/>
        <v>1062</v>
      </c>
      <c r="H6641" s="2013">
        <f t="shared" si="1639"/>
        <v>1062</v>
      </c>
    </row>
    <row r="6642">
      <c r="B6642" s="2013">
        <v>6640.0</v>
      </c>
      <c r="C6642" s="2013">
        <f t="shared" ref="C6642:H6642" si="1640">C$5002+C1642</f>
        <v>797</v>
      </c>
      <c r="D6642" s="2013">
        <f t="shared" si="1640"/>
        <v>1593</v>
      </c>
      <c r="E6642" s="2013">
        <f t="shared" si="1640"/>
        <v>1062</v>
      </c>
      <c r="F6642" s="2013">
        <f t="shared" si="1640"/>
        <v>1062</v>
      </c>
      <c r="G6642" s="2013">
        <f t="shared" si="1640"/>
        <v>1063</v>
      </c>
      <c r="H6642" s="2013">
        <f t="shared" si="1640"/>
        <v>1063</v>
      </c>
    </row>
    <row r="6643">
      <c r="B6643" s="2013">
        <v>6641.0</v>
      </c>
      <c r="C6643" s="2013">
        <f t="shared" ref="C6643:H6643" si="1641">C$5002+C1643</f>
        <v>797</v>
      </c>
      <c r="D6643" s="2013">
        <f t="shared" si="1641"/>
        <v>1594</v>
      </c>
      <c r="E6643" s="2013">
        <f t="shared" si="1641"/>
        <v>1062</v>
      </c>
      <c r="F6643" s="2013">
        <f t="shared" si="1641"/>
        <v>1062</v>
      </c>
      <c r="G6643" s="2013">
        <f t="shared" si="1641"/>
        <v>1063</v>
      </c>
      <c r="H6643" s="2013">
        <f t="shared" si="1641"/>
        <v>1063</v>
      </c>
    </row>
    <row r="6644">
      <c r="B6644" s="2013">
        <v>6642.0</v>
      </c>
      <c r="C6644" s="2013">
        <f t="shared" ref="C6644:H6644" si="1642">C$5002+C1644</f>
        <v>797</v>
      </c>
      <c r="D6644" s="2013">
        <f t="shared" si="1642"/>
        <v>1595</v>
      </c>
      <c r="E6644" s="2013">
        <f t="shared" si="1642"/>
        <v>1062</v>
      </c>
      <c r="F6644" s="2013">
        <f t="shared" si="1642"/>
        <v>1062</v>
      </c>
      <c r="G6644" s="2013">
        <f t="shared" si="1642"/>
        <v>1063</v>
      </c>
      <c r="H6644" s="2013">
        <f t="shared" si="1642"/>
        <v>1063</v>
      </c>
    </row>
    <row r="6645">
      <c r="B6645" s="2013">
        <v>6643.0</v>
      </c>
      <c r="C6645" s="2013">
        <f t="shared" ref="C6645:H6645" si="1643">C$5002+C1645</f>
        <v>797</v>
      </c>
      <c r="D6645" s="2013">
        <f t="shared" si="1643"/>
        <v>1594</v>
      </c>
      <c r="E6645" s="2013">
        <f t="shared" si="1643"/>
        <v>1063</v>
      </c>
      <c r="F6645" s="2013">
        <f t="shared" si="1643"/>
        <v>1063</v>
      </c>
      <c r="G6645" s="2013">
        <f t="shared" si="1643"/>
        <v>1063</v>
      </c>
      <c r="H6645" s="2013">
        <f t="shared" si="1643"/>
        <v>1063</v>
      </c>
    </row>
    <row r="6646">
      <c r="B6646" s="2013">
        <v>6644.0</v>
      </c>
      <c r="C6646" s="2013">
        <f t="shared" ref="C6646:H6646" si="1644">C$5002+C1646</f>
        <v>797</v>
      </c>
      <c r="D6646" s="2013">
        <f t="shared" si="1644"/>
        <v>1595</v>
      </c>
      <c r="E6646" s="2013">
        <f t="shared" si="1644"/>
        <v>1063</v>
      </c>
      <c r="F6646" s="2013">
        <f t="shared" si="1644"/>
        <v>1063</v>
      </c>
      <c r="G6646" s="2013">
        <f t="shared" si="1644"/>
        <v>1063</v>
      </c>
      <c r="H6646" s="2013">
        <f t="shared" si="1644"/>
        <v>1063</v>
      </c>
    </row>
    <row r="6647">
      <c r="B6647" s="2013">
        <v>6645.0</v>
      </c>
      <c r="C6647" s="2013">
        <f t="shared" ref="C6647:H6647" si="1645">C$5002+C1647</f>
        <v>798</v>
      </c>
      <c r="D6647" s="2013">
        <f t="shared" si="1645"/>
        <v>1595</v>
      </c>
      <c r="E6647" s="2013">
        <f t="shared" si="1645"/>
        <v>1063</v>
      </c>
      <c r="F6647" s="2013">
        <f t="shared" si="1645"/>
        <v>1063</v>
      </c>
      <c r="G6647" s="2013">
        <f t="shared" si="1645"/>
        <v>1063</v>
      </c>
      <c r="H6647" s="2013">
        <f t="shared" si="1645"/>
        <v>1063</v>
      </c>
    </row>
    <row r="6648">
      <c r="B6648" s="2013">
        <v>6646.0</v>
      </c>
      <c r="C6648" s="2013">
        <f t="shared" ref="C6648:H6648" si="1646">C$5002+C1648</f>
        <v>797</v>
      </c>
      <c r="D6648" s="2013">
        <f t="shared" si="1646"/>
        <v>1595</v>
      </c>
      <c r="E6648" s="2013">
        <f t="shared" si="1646"/>
        <v>1063</v>
      </c>
      <c r="F6648" s="2013">
        <f t="shared" si="1646"/>
        <v>1063</v>
      </c>
      <c r="G6648" s="2013">
        <f t="shared" si="1646"/>
        <v>1064</v>
      </c>
      <c r="H6648" s="2013">
        <f t="shared" si="1646"/>
        <v>1064</v>
      </c>
    </row>
    <row r="6649">
      <c r="B6649" s="2013">
        <v>6647.0</v>
      </c>
      <c r="C6649" s="2013">
        <f t="shared" ref="C6649:H6649" si="1647">C$5002+C1649</f>
        <v>798</v>
      </c>
      <c r="D6649" s="2013">
        <f t="shared" si="1647"/>
        <v>1595</v>
      </c>
      <c r="E6649" s="2013">
        <f t="shared" si="1647"/>
        <v>1063</v>
      </c>
      <c r="F6649" s="2013">
        <f t="shared" si="1647"/>
        <v>1063</v>
      </c>
      <c r="G6649" s="2013">
        <f t="shared" si="1647"/>
        <v>1064</v>
      </c>
      <c r="H6649" s="2013">
        <f t="shared" si="1647"/>
        <v>1064</v>
      </c>
    </row>
    <row r="6650">
      <c r="B6650" s="2013">
        <v>6648.0</v>
      </c>
      <c r="C6650" s="2013">
        <f t="shared" ref="C6650:H6650" si="1648">C$5002+C1650</f>
        <v>797</v>
      </c>
      <c r="D6650" s="2013">
        <f t="shared" si="1648"/>
        <v>1595</v>
      </c>
      <c r="E6650" s="2013">
        <f t="shared" si="1648"/>
        <v>1064</v>
      </c>
      <c r="F6650" s="2013">
        <f t="shared" si="1648"/>
        <v>1064</v>
      </c>
      <c r="G6650" s="2013">
        <f t="shared" si="1648"/>
        <v>1064</v>
      </c>
      <c r="H6650" s="2013">
        <f t="shared" si="1648"/>
        <v>1064</v>
      </c>
    </row>
    <row r="6651">
      <c r="B6651" s="2013">
        <v>6649.0</v>
      </c>
      <c r="C6651" s="2013">
        <f t="shared" ref="C6651:H6651" si="1649">C$5002+C1651</f>
        <v>798</v>
      </c>
      <c r="D6651" s="2013">
        <f t="shared" si="1649"/>
        <v>1595</v>
      </c>
      <c r="E6651" s="2013">
        <f t="shared" si="1649"/>
        <v>1064</v>
      </c>
      <c r="F6651" s="2013">
        <f t="shared" si="1649"/>
        <v>1064</v>
      </c>
      <c r="G6651" s="2013">
        <f t="shared" si="1649"/>
        <v>1064</v>
      </c>
      <c r="H6651" s="2013">
        <f t="shared" si="1649"/>
        <v>1064</v>
      </c>
    </row>
    <row r="6652">
      <c r="B6652" s="2013">
        <v>6650.0</v>
      </c>
      <c r="C6652" s="2013">
        <f t="shared" ref="C6652:H6652" si="1650">C$5002+C1652</f>
        <v>798</v>
      </c>
      <c r="D6652" s="2013">
        <f t="shared" si="1650"/>
        <v>1596</v>
      </c>
      <c r="E6652" s="2013">
        <f t="shared" si="1650"/>
        <v>1064</v>
      </c>
      <c r="F6652" s="2013">
        <f t="shared" si="1650"/>
        <v>1064</v>
      </c>
      <c r="G6652" s="2013">
        <f t="shared" si="1650"/>
        <v>1064</v>
      </c>
      <c r="H6652" s="2013">
        <f t="shared" si="1650"/>
        <v>1064</v>
      </c>
    </row>
    <row r="6653">
      <c r="B6653" s="2013">
        <v>6651.0</v>
      </c>
      <c r="C6653" s="2013">
        <f t="shared" ref="C6653:H6653" si="1651">C$5002+C1653</f>
        <v>798</v>
      </c>
      <c r="D6653" s="2013">
        <f t="shared" si="1651"/>
        <v>1597</v>
      </c>
      <c r="E6653" s="2013">
        <f t="shared" si="1651"/>
        <v>1064</v>
      </c>
      <c r="F6653" s="2013">
        <f t="shared" si="1651"/>
        <v>1064</v>
      </c>
      <c r="G6653" s="2013">
        <f t="shared" si="1651"/>
        <v>1064</v>
      </c>
      <c r="H6653" s="2013">
        <f t="shared" si="1651"/>
        <v>1064</v>
      </c>
    </row>
    <row r="6654">
      <c r="B6654" s="2013">
        <v>6652.0</v>
      </c>
      <c r="C6654" s="2013">
        <f t="shared" ref="C6654:H6654" si="1652">C$5002+C1654</f>
        <v>799</v>
      </c>
      <c r="D6654" s="2013">
        <f t="shared" si="1652"/>
        <v>1597</v>
      </c>
      <c r="E6654" s="2013">
        <f t="shared" si="1652"/>
        <v>1064</v>
      </c>
      <c r="F6654" s="2013">
        <f t="shared" si="1652"/>
        <v>1064</v>
      </c>
      <c r="G6654" s="2013">
        <f t="shared" si="1652"/>
        <v>1064</v>
      </c>
      <c r="H6654" s="2013">
        <f t="shared" si="1652"/>
        <v>1064</v>
      </c>
    </row>
    <row r="6655">
      <c r="B6655" s="2013">
        <v>6653.0</v>
      </c>
      <c r="C6655" s="2013">
        <f t="shared" ref="C6655:H6655" si="1653">C$5002+C1655</f>
        <v>798</v>
      </c>
      <c r="D6655" s="2013">
        <f t="shared" si="1653"/>
        <v>1597</v>
      </c>
      <c r="E6655" s="2013">
        <f t="shared" si="1653"/>
        <v>1064</v>
      </c>
      <c r="F6655" s="2013">
        <f t="shared" si="1653"/>
        <v>1064</v>
      </c>
      <c r="G6655" s="2013">
        <f t="shared" si="1653"/>
        <v>1065</v>
      </c>
      <c r="H6655" s="2013">
        <f t="shared" si="1653"/>
        <v>1065</v>
      </c>
    </row>
    <row r="6656">
      <c r="B6656" s="2013">
        <v>6654.0</v>
      </c>
      <c r="C6656" s="2013">
        <f t="shared" ref="C6656:H6656" si="1654">C$5002+C1656</f>
        <v>799</v>
      </c>
      <c r="D6656" s="2013">
        <f t="shared" si="1654"/>
        <v>1597</v>
      </c>
      <c r="E6656" s="2013">
        <f t="shared" si="1654"/>
        <v>1064</v>
      </c>
      <c r="F6656" s="2013">
        <f t="shared" si="1654"/>
        <v>1064</v>
      </c>
      <c r="G6656" s="2013">
        <f t="shared" si="1654"/>
        <v>1065</v>
      </c>
      <c r="H6656" s="2013">
        <f t="shared" si="1654"/>
        <v>1065</v>
      </c>
    </row>
    <row r="6657">
      <c r="B6657" s="2013">
        <v>6655.0</v>
      </c>
      <c r="C6657" s="2013">
        <f t="shared" ref="C6657:H6657" si="1655">C$5002+C1657</f>
        <v>798</v>
      </c>
      <c r="D6657" s="2013">
        <f t="shared" si="1655"/>
        <v>1597</v>
      </c>
      <c r="E6657" s="2013">
        <f t="shared" si="1655"/>
        <v>1065</v>
      </c>
      <c r="F6657" s="2013">
        <f t="shared" si="1655"/>
        <v>1065</v>
      </c>
      <c r="G6657" s="2013">
        <f t="shared" si="1655"/>
        <v>1065</v>
      </c>
      <c r="H6657" s="2013">
        <f t="shared" si="1655"/>
        <v>1065</v>
      </c>
    </row>
    <row r="6658">
      <c r="B6658" s="2013">
        <v>6656.0</v>
      </c>
      <c r="C6658" s="2013">
        <f t="shared" ref="C6658:H6658" si="1656">C$5002+C1658</f>
        <v>799</v>
      </c>
      <c r="D6658" s="2013">
        <f t="shared" si="1656"/>
        <v>1597</v>
      </c>
      <c r="E6658" s="2013">
        <f t="shared" si="1656"/>
        <v>1065</v>
      </c>
      <c r="F6658" s="2013">
        <f t="shared" si="1656"/>
        <v>1065</v>
      </c>
      <c r="G6658" s="2013">
        <f t="shared" si="1656"/>
        <v>1065</v>
      </c>
      <c r="H6658" s="2013">
        <f t="shared" si="1656"/>
        <v>1065</v>
      </c>
    </row>
    <row r="6659">
      <c r="B6659" s="2013">
        <v>6657.0</v>
      </c>
      <c r="C6659" s="2013">
        <f t="shared" ref="C6659:H6659" si="1657">C$5002+C1659</f>
        <v>799</v>
      </c>
      <c r="D6659" s="2013">
        <f t="shared" si="1657"/>
        <v>1598</v>
      </c>
      <c r="E6659" s="2013">
        <f t="shared" si="1657"/>
        <v>1065</v>
      </c>
      <c r="F6659" s="2013">
        <f t="shared" si="1657"/>
        <v>1065</v>
      </c>
      <c r="G6659" s="2013">
        <f t="shared" si="1657"/>
        <v>1065</v>
      </c>
      <c r="H6659" s="2013">
        <f t="shared" si="1657"/>
        <v>1065</v>
      </c>
    </row>
    <row r="6660">
      <c r="B6660" s="2013">
        <v>6658.0</v>
      </c>
      <c r="C6660" s="2013">
        <f t="shared" ref="C6660:H6660" si="1658">C$5002+C1660</f>
        <v>799</v>
      </c>
      <c r="D6660" s="2013">
        <f t="shared" si="1658"/>
        <v>1597</v>
      </c>
      <c r="E6660" s="2013">
        <f t="shared" si="1658"/>
        <v>1065</v>
      </c>
      <c r="F6660" s="2013">
        <f t="shared" si="1658"/>
        <v>1065</v>
      </c>
      <c r="G6660" s="2013">
        <f t="shared" si="1658"/>
        <v>1066</v>
      </c>
      <c r="H6660" s="2013">
        <f t="shared" si="1658"/>
        <v>1066</v>
      </c>
    </row>
    <row r="6661">
      <c r="B6661" s="2013">
        <v>6659.0</v>
      </c>
      <c r="C6661" s="2013">
        <f t="shared" ref="C6661:H6661" si="1659">C$5002+C1661</f>
        <v>799</v>
      </c>
      <c r="D6661" s="2013">
        <f t="shared" si="1659"/>
        <v>1598</v>
      </c>
      <c r="E6661" s="2013">
        <f t="shared" si="1659"/>
        <v>1065</v>
      </c>
      <c r="F6661" s="2013">
        <f t="shared" si="1659"/>
        <v>1065</v>
      </c>
      <c r="G6661" s="2013">
        <f t="shared" si="1659"/>
        <v>1066</v>
      </c>
      <c r="H6661" s="2013">
        <f t="shared" si="1659"/>
        <v>1066</v>
      </c>
    </row>
    <row r="6662">
      <c r="B6662" s="2013">
        <v>6660.0</v>
      </c>
      <c r="C6662" s="2013">
        <f t="shared" ref="C6662:H6662" si="1660">C$5002+C1662</f>
        <v>799</v>
      </c>
      <c r="D6662" s="2013">
        <f t="shared" si="1660"/>
        <v>1599</v>
      </c>
      <c r="E6662" s="2013">
        <f t="shared" si="1660"/>
        <v>1065</v>
      </c>
      <c r="F6662" s="2013">
        <f t="shared" si="1660"/>
        <v>1065</v>
      </c>
      <c r="G6662" s="2013">
        <f t="shared" si="1660"/>
        <v>1066</v>
      </c>
      <c r="H6662" s="2013">
        <f t="shared" si="1660"/>
        <v>1066</v>
      </c>
    </row>
    <row r="6663">
      <c r="B6663" s="2013">
        <v>6661.0</v>
      </c>
      <c r="C6663" s="2013">
        <f t="shared" ref="C6663:H6663" si="1661">C$5002+C1663</f>
        <v>799</v>
      </c>
      <c r="D6663" s="2013">
        <f t="shared" si="1661"/>
        <v>1598</v>
      </c>
      <c r="E6663" s="2013">
        <f t="shared" si="1661"/>
        <v>1066</v>
      </c>
      <c r="F6663" s="2013">
        <f t="shared" si="1661"/>
        <v>1066</v>
      </c>
      <c r="G6663" s="2013">
        <f t="shared" si="1661"/>
        <v>1066</v>
      </c>
      <c r="H6663" s="2013">
        <f t="shared" si="1661"/>
        <v>1066</v>
      </c>
    </row>
    <row r="6664">
      <c r="B6664" s="2013">
        <v>6662.0</v>
      </c>
      <c r="C6664" s="2013">
        <f t="shared" ref="C6664:H6664" si="1662">C$5002+C1664</f>
        <v>799</v>
      </c>
      <c r="D6664" s="2013">
        <f t="shared" si="1662"/>
        <v>1599</v>
      </c>
      <c r="E6664" s="2013">
        <f t="shared" si="1662"/>
        <v>1066</v>
      </c>
      <c r="F6664" s="2013">
        <f t="shared" si="1662"/>
        <v>1066</v>
      </c>
      <c r="G6664" s="2013">
        <f t="shared" si="1662"/>
        <v>1066</v>
      </c>
      <c r="H6664" s="2013">
        <f t="shared" si="1662"/>
        <v>1066</v>
      </c>
    </row>
    <row r="6665">
      <c r="B6665" s="2013">
        <v>6663.0</v>
      </c>
      <c r="C6665" s="2013">
        <f t="shared" ref="C6665:H6665" si="1663">C$5002+C1665</f>
        <v>800</v>
      </c>
      <c r="D6665" s="2013">
        <f t="shared" si="1663"/>
        <v>1599</v>
      </c>
      <c r="E6665" s="2013">
        <f t="shared" si="1663"/>
        <v>1066</v>
      </c>
      <c r="F6665" s="2013">
        <f t="shared" si="1663"/>
        <v>1066</v>
      </c>
      <c r="G6665" s="2013">
        <f t="shared" si="1663"/>
        <v>1066</v>
      </c>
      <c r="H6665" s="2013">
        <f t="shared" si="1663"/>
        <v>1066</v>
      </c>
    </row>
    <row r="6666">
      <c r="B6666" s="2013">
        <v>6664.0</v>
      </c>
      <c r="C6666" s="2013">
        <f t="shared" ref="C6666:H6666" si="1664">C$5002+C1666</f>
        <v>800</v>
      </c>
      <c r="D6666" s="2013">
        <f t="shared" si="1664"/>
        <v>1600</v>
      </c>
      <c r="E6666" s="2013">
        <f t="shared" si="1664"/>
        <v>1066</v>
      </c>
      <c r="F6666" s="2013">
        <f t="shared" si="1664"/>
        <v>1066</v>
      </c>
      <c r="G6666" s="2013">
        <f t="shared" si="1664"/>
        <v>1066</v>
      </c>
      <c r="H6666" s="2013">
        <f t="shared" si="1664"/>
        <v>1066</v>
      </c>
    </row>
    <row r="6667">
      <c r="B6667" s="2013">
        <v>6665.0</v>
      </c>
      <c r="C6667" s="2013">
        <f t="shared" ref="C6667:H6667" si="1665">C$5002+C1667</f>
        <v>800</v>
      </c>
      <c r="D6667" s="2013">
        <f t="shared" si="1665"/>
        <v>1599</v>
      </c>
      <c r="E6667" s="2013">
        <f t="shared" si="1665"/>
        <v>1066</v>
      </c>
      <c r="F6667" s="2013">
        <f t="shared" si="1665"/>
        <v>1066</v>
      </c>
      <c r="G6667" s="2013">
        <f t="shared" si="1665"/>
        <v>1067</v>
      </c>
      <c r="H6667" s="2013">
        <f t="shared" si="1665"/>
        <v>1067</v>
      </c>
    </row>
    <row r="6668">
      <c r="B6668" s="2013">
        <v>6666.0</v>
      </c>
      <c r="C6668" s="2013">
        <f t="shared" ref="C6668:H6668" si="1666">C$5002+C1668</f>
        <v>800</v>
      </c>
      <c r="D6668" s="2013">
        <f t="shared" si="1666"/>
        <v>1600</v>
      </c>
      <c r="E6668" s="2013">
        <f t="shared" si="1666"/>
        <v>1066</v>
      </c>
      <c r="F6668" s="2013">
        <f t="shared" si="1666"/>
        <v>1066</v>
      </c>
      <c r="G6668" s="2013">
        <f t="shared" si="1666"/>
        <v>1067</v>
      </c>
      <c r="H6668" s="2013">
        <f t="shared" si="1666"/>
        <v>1067</v>
      </c>
    </row>
    <row r="6669">
      <c r="B6669" s="2013">
        <v>6667.0</v>
      </c>
      <c r="C6669" s="2013">
        <f t="shared" ref="C6669:H6669" si="1667">C$5002+C1669</f>
        <v>800</v>
      </c>
      <c r="D6669" s="2013">
        <f t="shared" si="1667"/>
        <v>1601</v>
      </c>
      <c r="E6669" s="2013">
        <f t="shared" si="1667"/>
        <v>1066</v>
      </c>
      <c r="F6669" s="2013">
        <f t="shared" si="1667"/>
        <v>1066</v>
      </c>
      <c r="G6669" s="2013">
        <f t="shared" si="1667"/>
        <v>1067</v>
      </c>
      <c r="H6669" s="2013">
        <f t="shared" si="1667"/>
        <v>1067</v>
      </c>
    </row>
    <row r="6670">
      <c r="B6670" s="2013">
        <v>6668.0</v>
      </c>
      <c r="C6670" s="2013">
        <f t="shared" ref="C6670:H6670" si="1668">C$5002+C1670</f>
        <v>800</v>
      </c>
      <c r="D6670" s="2013">
        <f t="shared" si="1668"/>
        <v>1600</v>
      </c>
      <c r="E6670" s="2013">
        <f t="shared" si="1668"/>
        <v>1067</v>
      </c>
      <c r="F6670" s="2013">
        <f t="shared" si="1668"/>
        <v>1067</v>
      </c>
      <c r="G6670" s="2013">
        <f t="shared" si="1668"/>
        <v>1067</v>
      </c>
      <c r="H6670" s="2013">
        <f t="shared" si="1668"/>
        <v>1067</v>
      </c>
    </row>
    <row r="6671">
      <c r="B6671" s="2013">
        <v>6669.0</v>
      </c>
      <c r="C6671" s="2013">
        <f t="shared" ref="C6671:H6671" si="1669">C$5002+C1671</f>
        <v>800</v>
      </c>
      <c r="D6671" s="2013">
        <f t="shared" si="1669"/>
        <v>1601</v>
      </c>
      <c r="E6671" s="2013">
        <f t="shared" si="1669"/>
        <v>1067</v>
      </c>
      <c r="F6671" s="2013">
        <f t="shared" si="1669"/>
        <v>1067</v>
      </c>
      <c r="G6671" s="2013">
        <f t="shared" si="1669"/>
        <v>1067</v>
      </c>
      <c r="H6671" s="2013">
        <f t="shared" si="1669"/>
        <v>1067</v>
      </c>
    </row>
    <row r="6672">
      <c r="B6672" s="2013">
        <v>6670.0</v>
      </c>
      <c r="C6672" s="2013">
        <f t="shared" ref="C6672:H6672" si="1670">C$5002+C1672</f>
        <v>801</v>
      </c>
      <c r="D6672" s="2013">
        <f t="shared" si="1670"/>
        <v>1601</v>
      </c>
      <c r="E6672" s="2013">
        <f t="shared" si="1670"/>
        <v>1067</v>
      </c>
      <c r="F6672" s="2013">
        <f t="shared" si="1670"/>
        <v>1067</v>
      </c>
      <c r="G6672" s="2013">
        <f t="shared" si="1670"/>
        <v>1067</v>
      </c>
      <c r="H6672" s="2013">
        <f t="shared" si="1670"/>
        <v>1067</v>
      </c>
    </row>
    <row r="6673">
      <c r="B6673" s="2013">
        <v>6671.0</v>
      </c>
      <c r="C6673" s="2013">
        <f t="shared" ref="C6673:H6673" si="1671">C$5002+C1673</f>
        <v>800</v>
      </c>
      <c r="D6673" s="2013">
        <f t="shared" si="1671"/>
        <v>1601</v>
      </c>
      <c r="E6673" s="2013">
        <f t="shared" si="1671"/>
        <v>1067</v>
      </c>
      <c r="F6673" s="2013">
        <f t="shared" si="1671"/>
        <v>1067</v>
      </c>
      <c r="G6673" s="2013">
        <f t="shared" si="1671"/>
        <v>1068</v>
      </c>
      <c r="H6673" s="2013">
        <f t="shared" si="1671"/>
        <v>1068</v>
      </c>
    </row>
    <row r="6674">
      <c r="B6674" s="2013">
        <v>6672.0</v>
      </c>
      <c r="C6674" s="2013">
        <f t="shared" ref="C6674:H6674" si="1672">C$5002+C1674</f>
        <v>801</v>
      </c>
      <c r="D6674" s="2013">
        <f t="shared" si="1672"/>
        <v>1601</v>
      </c>
      <c r="E6674" s="2013">
        <f t="shared" si="1672"/>
        <v>1067</v>
      </c>
      <c r="F6674" s="2013">
        <f t="shared" si="1672"/>
        <v>1067</v>
      </c>
      <c r="G6674" s="2013">
        <f t="shared" si="1672"/>
        <v>1068</v>
      </c>
      <c r="H6674" s="2013">
        <f t="shared" si="1672"/>
        <v>1068</v>
      </c>
    </row>
    <row r="6675">
      <c r="B6675" s="2013">
        <v>6673.0</v>
      </c>
      <c r="C6675" s="2013">
        <f t="shared" ref="C6675:H6675" si="1673">C$5002+C1675</f>
        <v>800</v>
      </c>
      <c r="D6675" s="2013">
        <f t="shared" si="1673"/>
        <v>1601</v>
      </c>
      <c r="E6675" s="2013">
        <f t="shared" si="1673"/>
        <v>1068</v>
      </c>
      <c r="F6675" s="2013">
        <f t="shared" si="1673"/>
        <v>1068</v>
      </c>
      <c r="G6675" s="2013">
        <f t="shared" si="1673"/>
        <v>1068</v>
      </c>
      <c r="H6675" s="2013">
        <f t="shared" si="1673"/>
        <v>1068</v>
      </c>
    </row>
    <row r="6676">
      <c r="B6676" s="2013">
        <v>6674.0</v>
      </c>
      <c r="C6676" s="2013">
        <f t="shared" ref="C6676:H6676" si="1674">C$5002+C1676</f>
        <v>801</v>
      </c>
      <c r="D6676" s="2013">
        <f t="shared" si="1674"/>
        <v>1601</v>
      </c>
      <c r="E6676" s="2013">
        <f t="shared" si="1674"/>
        <v>1068</v>
      </c>
      <c r="F6676" s="2013">
        <f t="shared" si="1674"/>
        <v>1068</v>
      </c>
      <c r="G6676" s="2013">
        <f t="shared" si="1674"/>
        <v>1068</v>
      </c>
      <c r="H6676" s="2013">
        <f t="shared" si="1674"/>
        <v>1068</v>
      </c>
    </row>
    <row r="6677">
      <c r="B6677" s="2013">
        <v>6675.0</v>
      </c>
      <c r="C6677" s="2013">
        <f t="shared" ref="C6677:H6677" si="1675">C$5002+C1677</f>
        <v>801</v>
      </c>
      <c r="D6677" s="2013">
        <f t="shared" si="1675"/>
        <v>1602</v>
      </c>
      <c r="E6677" s="2013">
        <f t="shared" si="1675"/>
        <v>1068</v>
      </c>
      <c r="F6677" s="2013">
        <f t="shared" si="1675"/>
        <v>1068</v>
      </c>
      <c r="G6677" s="2013">
        <f t="shared" si="1675"/>
        <v>1068</v>
      </c>
      <c r="H6677" s="2013">
        <f t="shared" si="1675"/>
        <v>1068</v>
      </c>
    </row>
    <row r="6678">
      <c r="B6678" s="2013">
        <v>6676.0</v>
      </c>
      <c r="C6678" s="2013">
        <f t="shared" ref="C6678:H6678" si="1676">C$5002+C1678</f>
        <v>801</v>
      </c>
      <c r="D6678" s="2013">
        <f t="shared" si="1676"/>
        <v>1603</v>
      </c>
      <c r="E6678" s="2013">
        <f t="shared" si="1676"/>
        <v>1068</v>
      </c>
      <c r="F6678" s="2013">
        <f t="shared" si="1676"/>
        <v>1068</v>
      </c>
      <c r="G6678" s="2013">
        <f t="shared" si="1676"/>
        <v>1068</v>
      </c>
      <c r="H6678" s="2013">
        <f t="shared" si="1676"/>
        <v>1068</v>
      </c>
    </row>
    <row r="6679">
      <c r="B6679" s="2013">
        <v>6677.0</v>
      </c>
      <c r="C6679" s="2013">
        <f t="shared" ref="C6679:H6679" si="1677">C$5002+C1679</f>
        <v>802</v>
      </c>
      <c r="D6679" s="2013">
        <f t="shared" si="1677"/>
        <v>1603</v>
      </c>
      <c r="E6679" s="2013">
        <f t="shared" si="1677"/>
        <v>1068</v>
      </c>
      <c r="F6679" s="2013">
        <f t="shared" si="1677"/>
        <v>1068</v>
      </c>
      <c r="G6679" s="2013">
        <f t="shared" si="1677"/>
        <v>1068</v>
      </c>
      <c r="H6679" s="2013">
        <f t="shared" si="1677"/>
        <v>1068</v>
      </c>
    </row>
    <row r="6680">
      <c r="B6680" s="2013">
        <v>6678.0</v>
      </c>
      <c r="C6680" s="2013">
        <f t="shared" ref="C6680:H6680" si="1678">C$5002+C1680</f>
        <v>801</v>
      </c>
      <c r="D6680" s="2013">
        <f t="shared" si="1678"/>
        <v>1603</v>
      </c>
      <c r="E6680" s="2013">
        <f t="shared" si="1678"/>
        <v>1068</v>
      </c>
      <c r="F6680" s="2013">
        <f t="shared" si="1678"/>
        <v>1068</v>
      </c>
      <c r="G6680" s="2013">
        <f t="shared" si="1678"/>
        <v>1069</v>
      </c>
      <c r="H6680" s="2013">
        <f t="shared" si="1678"/>
        <v>1069</v>
      </c>
    </row>
    <row r="6681">
      <c r="B6681" s="2013">
        <v>6679.0</v>
      </c>
      <c r="C6681" s="2013">
        <f t="shared" ref="C6681:H6681" si="1679">C$5002+C1681</f>
        <v>802</v>
      </c>
      <c r="D6681" s="2013">
        <f t="shared" si="1679"/>
        <v>1603</v>
      </c>
      <c r="E6681" s="2013">
        <f t="shared" si="1679"/>
        <v>1068</v>
      </c>
      <c r="F6681" s="2013">
        <f t="shared" si="1679"/>
        <v>1068</v>
      </c>
      <c r="G6681" s="2013">
        <f t="shared" si="1679"/>
        <v>1069</v>
      </c>
      <c r="H6681" s="2013">
        <f t="shared" si="1679"/>
        <v>1069</v>
      </c>
    </row>
    <row r="6682">
      <c r="B6682" s="2013">
        <v>6680.0</v>
      </c>
      <c r="C6682" s="2013">
        <f t="shared" ref="C6682:H6682" si="1680">C$5002+C1682</f>
        <v>801</v>
      </c>
      <c r="D6682" s="2013">
        <f t="shared" si="1680"/>
        <v>1603</v>
      </c>
      <c r="E6682" s="2013">
        <f t="shared" si="1680"/>
        <v>1069</v>
      </c>
      <c r="F6682" s="2013">
        <f t="shared" si="1680"/>
        <v>1069</v>
      </c>
      <c r="G6682" s="2013">
        <f t="shared" si="1680"/>
        <v>1069</v>
      </c>
      <c r="H6682" s="2013">
        <f t="shared" si="1680"/>
        <v>1069</v>
      </c>
    </row>
    <row r="6683">
      <c r="B6683" s="2013">
        <v>6681.0</v>
      </c>
      <c r="C6683" s="2013">
        <f t="shared" ref="C6683:H6683" si="1681">C$5002+C1683</f>
        <v>802</v>
      </c>
      <c r="D6683" s="2013">
        <f t="shared" si="1681"/>
        <v>1603</v>
      </c>
      <c r="E6683" s="2013">
        <f t="shared" si="1681"/>
        <v>1069</v>
      </c>
      <c r="F6683" s="2013">
        <f t="shared" si="1681"/>
        <v>1069</v>
      </c>
      <c r="G6683" s="2013">
        <f t="shared" si="1681"/>
        <v>1069</v>
      </c>
      <c r="H6683" s="2013">
        <f t="shared" si="1681"/>
        <v>1069</v>
      </c>
    </row>
    <row r="6684">
      <c r="B6684" s="2013">
        <v>6682.0</v>
      </c>
      <c r="C6684" s="2013">
        <f t="shared" ref="C6684:H6684" si="1682">C$5002+C1684</f>
        <v>802</v>
      </c>
      <c r="D6684" s="2013">
        <f t="shared" si="1682"/>
        <v>1604</v>
      </c>
      <c r="E6684" s="2013">
        <f t="shared" si="1682"/>
        <v>1069</v>
      </c>
      <c r="F6684" s="2013">
        <f t="shared" si="1682"/>
        <v>1069</v>
      </c>
      <c r="G6684" s="2013">
        <f t="shared" si="1682"/>
        <v>1069</v>
      </c>
      <c r="H6684" s="2013">
        <f t="shared" si="1682"/>
        <v>1069</v>
      </c>
    </row>
    <row r="6685">
      <c r="B6685" s="2013">
        <v>6683.0</v>
      </c>
      <c r="C6685" s="2013">
        <f t="shared" ref="C6685:H6685" si="1683">C$5002+C1685</f>
        <v>802</v>
      </c>
      <c r="D6685" s="2013">
        <f t="shared" si="1683"/>
        <v>1603</v>
      </c>
      <c r="E6685" s="2013">
        <f t="shared" si="1683"/>
        <v>1069</v>
      </c>
      <c r="F6685" s="2013">
        <f t="shared" si="1683"/>
        <v>1069</v>
      </c>
      <c r="G6685" s="2013">
        <f t="shared" si="1683"/>
        <v>1070</v>
      </c>
      <c r="H6685" s="2013">
        <f t="shared" si="1683"/>
        <v>1070</v>
      </c>
    </row>
    <row r="6686">
      <c r="B6686" s="2013">
        <v>6684.0</v>
      </c>
      <c r="C6686" s="2013">
        <f t="shared" ref="C6686:H6686" si="1684">C$5002+C1686</f>
        <v>802</v>
      </c>
      <c r="D6686" s="2013">
        <f t="shared" si="1684"/>
        <v>1604</v>
      </c>
      <c r="E6686" s="2013">
        <f t="shared" si="1684"/>
        <v>1069</v>
      </c>
      <c r="F6686" s="2013">
        <f t="shared" si="1684"/>
        <v>1069</v>
      </c>
      <c r="G6686" s="2013">
        <f t="shared" si="1684"/>
        <v>1070</v>
      </c>
      <c r="H6686" s="2013">
        <f t="shared" si="1684"/>
        <v>1070</v>
      </c>
    </row>
    <row r="6687">
      <c r="B6687" s="2013">
        <v>6685.0</v>
      </c>
      <c r="C6687" s="2013">
        <f t="shared" ref="C6687:H6687" si="1685">C$5002+C1687</f>
        <v>802</v>
      </c>
      <c r="D6687" s="2013">
        <f t="shared" si="1685"/>
        <v>1605</v>
      </c>
      <c r="E6687" s="2013">
        <f t="shared" si="1685"/>
        <v>1069</v>
      </c>
      <c r="F6687" s="2013">
        <f t="shared" si="1685"/>
        <v>1069</v>
      </c>
      <c r="G6687" s="2013">
        <f t="shared" si="1685"/>
        <v>1070</v>
      </c>
      <c r="H6687" s="2013">
        <f t="shared" si="1685"/>
        <v>1070</v>
      </c>
    </row>
    <row r="6688">
      <c r="B6688" s="2013">
        <v>6686.0</v>
      </c>
      <c r="C6688" s="2013">
        <f t="shared" ref="C6688:H6688" si="1686">C$5002+C1688</f>
        <v>802</v>
      </c>
      <c r="D6688" s="2013">
        <f t="shared" si="1686"/>
        <v>1604</v>
      </c>
      <c r="E6688" s="2013">
        <f t="shared" si="1686"/>
        <v>1070</v>
      </c>
      <c r="F6688" s="2013">
        <f t="shared" si="1686"/>
        <v>1070</v>
      </c>
      <c r="G6688" s="2013">
        <f t="shared" si="1686"/>
        <v>1070</v>
      </c>
      <c r="H6688" s="2013">
        <f t="shared" si="1686"/>
        <v>1070</v>
      </c>
    </row>
    <row r="6689">
      <c r="B6689" s="2013">
        <v>6687.0</v>
      </c>
      <c r="C6689" s="2013">
        <f t="shared" ref="C6689:H6689" si="1687">C$5002+C1689</f>
        <v>802</v>
      </c>
      <c r="D6689" s="2013">
        <f t="shared" si="1687"/>
        <v>1605</v>
      </c>
      <c r="E6689" s="2013">
        <f t="shared" si="1687"/>
        <v>1070</v>
      </c>
      <c r="F6689" s="2013">
        <f t="shared" si="1687"/>
        <v>1070</v>
      </c>
      <c r="G6689" s="2013">
        <f t="shared" si="1687"/>
        <v>1070</v>
      </c>
      <c r="H6689" s="2013">
        <f t="shared" si="1687"/>
        <v>1070</v>
      </c>
    </row>
    <row r="6690">
      <c r="B6690" s="2013">
        <v>6688.0</v>
      </c>
      <c r="C6690" s="2013">
        <f t="shared" ref="C6690:H6690" si="1688">C$5002+C1690</f>
        <v>803</v>
      </c>
      <c r="D6690" s="2013">
        <f t="shared" si="1688"/>
        <v>1605</v>
      </c>
      <c r="E6690" s="2013">
        <f t="shared" si="1688"/>
        <v>1070</v>
      </c>
      <c r="F6690" s="2013">
        <f t="shared" si="1688"/>
        <v>1070</v>
      </c>
      <c r="G6690" s="2013">
        <f t="shared" si="1688"/>
        <v>1070</v>
      </c>
      <c r="H6690" s="2013">
        <f t="shared" si="1688"/>
        <v>1070</v>
      </c>
    </row>
    <row r="6691">
      <c r="B6691" s="2013">
        <v>6689.0</v>
      </c>
      <c r="C6691" s="2013">
        <f t="shared" ref="C6691:H6691" si="1689">C$5002+C1691</f>
        <v>803</v>
      </c>
      <c r="D6691" s="2013">
        <f t="shared" si="1689"/>
        <v>1606</v>
      </c>
      <c r="E6691" s="2013">
        <f t="shared" si="1689"/>
        <v>1070</v>
      </c>
      <c r="F6691" s="2013">
        <f t="shared" si="1689"/>
        <v>1070</v>
      </c>
      <c r="G6691" s="2013">
        <f t="shared" si="1689"/>
        <v>1070</v>
      </c>
      <c r="H6691" s="2013">
        <f t="shared" si="1689"/>
        <v>1070</v>
      </c>
    </row>
    <row r="6692">
      <c r="B6692" s="2013">
        <v>6690.0</v>
      </c>
      <c r="C6692" s="2013">
        <f t="shared" ref="C6692:H6692" si="1690">C$5002+C1692</f>
        <v>803</v>
      </c>
      <c r="D6692" s="2013">
        <f t="shared" si="1690"/>
        <v>1605</v>
      </c>
      <c r="E6692" s="2013">
        <f t="shared" si="1690"/>
        <v>1070</v>
      </c>
      <c r="F6692" s="2013">
        <f t="shared" si="1690"/>
        <v>1070</v>
      </c>
      <c r="G6692" s="2013">
        <f t="shared" si="1690"/>
        <v>1071</v>
      </c>
      <c r="H6692" s="2013">
        <f t="shared" si="1690"/>
        <v>1071</v>
      </c>
    </row>
    <row r="6693">
      <c r="B6693" s="2013">
        <v>6691.0</v>
      </c>
      <c r="C6693" s="2013">
        <f t="shared" ref="C6693:H6693" si="1691">C$5002+C1693</f>
        <v>803</v>
      </c>
      <c r="D6693" s="2013">
        <f t="shared" si="1691"/>
        <v>1606</v>
      </c>
      <c r="E6693" s="2013">
        <f t="shared" si="1691"/>
        <v>1070</v>
      </c>
      <c r="F6693" s="2013">
        <f t="shared" si="1691"/>
        <v>1070</v>
      </c>
      <c r="G6693" s="2013">
        <f t="shared" si="1691"/>
        <v>1071</v>
      </c>
      <c r="H6693" s="2013">
        <f t="shared" si="1691"/>
        <v>1071</v>
      </c>
    </row>
    <row r="6694">
      <c r="B6694" s="2013">
        <v>6692.0</v>
      </c>
      <c r="C6694" s="2013">
        <f t="shared" ref="C6694:H6694" si="1692">C$5002+C1694</f>
        <v>803</v>
      </c>
      <c r="D6694" s="2013">
        <f t="shared" si="1692"/>
        <v>1607</v>
      </c>
      <c r="E6694" s="2013">
        <f t="shared" si="1692"/>
        <v>1070</v>
      </c>
      <c r="F6694" s="2013">
        <f t="shared" si="1692"/>
        <v>1070</v>
      </c>
      <c r="G6694" s="2013">
        <f t="shared" si="1692"/>
        <v>1071</v>
      </c>
      <c r="H6694" s="2013">
        <f t="shared" si="1692"/>
        <v>1071</v>
      </c>
    </row>
    <row r="6695">
      <c r="B6695" s="2013">
        <v>6693.0</v>
      </c>
      <c r="C6695" s="2013">
        <f t="shared" ref="C6695:H6695" si="1693">C$5002+C1695</f>
        <v>803</v>
      </c>
      <c r="D6695" s="2013">
        <f t="shared" si="1693"/>
        <v>1606</v>
      </c>
      <c r="E6695" s="2013">
        <f t="shared" si="1693"/>
        <v>1071</v>
      </c>
      <c r="F6695" s="2013">
        <f t="shared" si="1693"/>
        <v>1071</v>
      </c>
      <c r="G6695" s="2013">
        <f t="shared" si="1693"/>
        <v>1071</v>
      </c>
      <c r="H6695" s="2013">
        <f t="shared" si="1693"/>
        <v>1071</v>
      </c>
    </row>
    <row r="6696">
      <c r="B6696" s="2013">
        <v>6694.0</v>
      </c>
      <c r="C6696" s="2013">
        <f t="shared" ref="C6696:H6696" si="1694">C$5002+C1696</f>
        <v>803</v>
      </c>
      <c r="D6696" s="2013">
        <f t="shared" si="1694"/>
        <v>1607</v>
      </c>
      <c r="E6696" s="2013">
        <f t="shared" si="1694"/>
        <v>1071</v>
      </c>
      <c r="F6696" s="2013">
        <f t="shared" si="1694"/>
        <v>1071</v>
      </c>
      <c r="G6696" s="2013">
        <f t="shared" si="1694"/>
        <v>1071</v>
      </c>
      <c r="H6696" s="2013">
        <f t="shared" si="1694"/>
        <v>1071</v>
      </c>
    </row>
    <row r="6697">
      <c r="B6697" s="2013">
        <v>6695.0</v>
      </c>
      <c r="C6697" s="2013">
        <f t="shared" ref="C6697:H6697" si="1695">C$5002+C1697</f>
        <v>804</v>
      </c>
      <c r="D6697" s="2013">
        <f t="shared" si="1695"/>
        <v>1607</v>
      </c>
      <c r="E6697" s="2013">
        <f t="shared" si="1695"/>
        <v>1071</v>
      </c>
      <c r="F6697" s="2013">
        <f t="shared" si="1695"/>
        <v>1071</v>
      </c>
      <c r="G6697" s="2013">
        <f t="shared" si="1695"/>
        <v>1071</v>
      </c>
      <c r="H6697" s="2013">
        <f t="shared" si="1695"/>
        <v>1071</v>
      </c>
    </row>
    <row r="6698">
      <c r="B6698" s="2013">
        <v>6696.0</v>
      </c>
      <c r="C6698" s="2013">
        <f t="shared" ref="C6698:H6698" si="1696">C$5002+C1698</f>
        <v>803</v>
      </c>
      <c r="D6698" s="2013">
        <f t="shared" si="1696"/>
        <v>1607</v>
      </c>
      <c r="E6698" s="2013">
        <f t="shared" si="1696"/>
        <v>1071</v>
      </c>
      <c r="F6698" s="2013">
        <f t="shared" si="1696"/>
        <v>1071</v>
      </c>
      <c r="G6698" s="2013">
        <f t="shared" si="1696"/>
        <v>1072</v>
      </c>
      <c r="H6698" s="2013">
        <f t="shared" si="1696"/>
        <v>1072</v>
      </c>
    </row>
    <row r="6699">
      <c r="B6699" s="2013">
        <v>6697.0</v>
      </c>
      <c r="C6699" s="2013">
        <f t="shared" ref="C6699:H6699" si="1697">C$5002+C1699</f>
        <v>804</v>
      </c>
      <c r="D6699" s="2013">
        <f t="shared" si="1697"/>
        <v>1607</v>
      </c>
      <c r="E6699" s="2013">
        <f t="shared" si="1697"/>
        <v>1071</v>
      </c>
      <c r="F6699" s="2013">
        <f t="shared" si="1697"/>
        <v>1071</v>
      </c>
      <c r="G6699" s="2013">
        <f t="shared" si="1697"/>
        <v>1072</v>
      </c>
      <c r="H6699" s="2013">
        <f t="shared" si="1697"/>
        <v>1072</v>
      </c>
    </row>
    <row r="6700">
      <c r="B6700" s="2013">
        <v>6698.0</v>
      </c>
      <c r="C6700" s="2013">
        <f t="shared" ref="C6700:H6700" si="1698">C$5002+C1700</f>
        <v>803</v>
      </c>
      <c r="D6700" s="2013">
        <f t="shared" si="1698"/>
        <v>1607</v>
      </c>
      <c r="E6700" s="2013">
        <f t="shared" si="1698"/>
        <v>1072</v>
      </c>
      <c r="F6700" s="2013">
        <f t="shared" si="1698"/>
        <v>1072</v>
      </c>
      <c r="G6700" s="2013">
        <f t="shared" si="1698"/>
        <v>1072</v>
      </c>
      <c r="H6700" s="2013">
        <f t="shared" si="1698"/>
        <v>1072</v>
      </c>
    </row>
    <row r="6701">
      <c r="B6701" s="2013">
        <v>6699.0</v>
      </c>
      <c r="C6701" s="2013">
        <f t="shared" ref="C6701:H6701" si="1699">C$5002+C1701</f>
        <v>804</v>
      </c>
      <c r="D6701" s="2013">
        <f t="shared" si="1699"/>
        <v>1607</v>
      </c>
      <c r="E6701" s="2013">
        <f t="shared" si="1699"/>
        <v>1072</v>
      </c>
      <c r="F6701" s="2013">
        <f t="shared" si="1699"/>
        <v>1072</v>
      </c>
      <c r="G6701" s="2013">
        <f t="shared" si="1699"/>
        <v>1072</v>
      </c>
      <c r="H6701" s="2013">
        <f t="shared" si="1699"/>
        <v>1072</v>
      </c>
    </row>
    <row r="6702">
      <c r="B6702" s="2013">
        <v>6700.0</v>
      </c>
      <c r="C6702" s="2013">
        <f t="shared" ref="C6702:H6702" si="1700">C$5002+C1702</f>
        <v>804</v>
      </c>
      <c r="D6702" s="2013">
        <f t="shared" si="1700"/>
        <v>1608</v>
      </c>
      <c r="E6702" s="2013">
        <f t="shared" si="1700"/>
        <v>1072</v>
      </c>
      <c r="F6702" s="2013">
        <f t="shared" si="1700"/>
        <v>1072</v>
      </c>
      <c r="G6702" s="2013">
        <f t="shared" si="1700"/>
        <v>1072</v>
      </c>
      <c r="H6702" s="2013">
        <f t="shared" si="1700"/>
        <v>1072</v>
      </c>
    </row>
    <row r="6703">
      <c r="B6703" s="2013">
        <v>6701.0</v>
      </c>
      <c r="C6703" s="2013">
        <f t="shared" ref="C6703:H6703" si="1701">C$5002+C1703</f>
        <v>804</v>
      </c>
      <c r="D6703" s="2013">
        <f t="shared" si="1701"/>
        <v>1609</v>
      </c>
      <c r="E6703" s="2013">
        <f t="shared" si="1701"/>
        <v>1072</v>
      </c>
      <c r="F6703" s="2013">
        <f t="shared" si="1701"/>
        <v>1072</v>
      </c>
      <c r="G6703" s="2013">
        <f t="shared" si="1701"/>
        <v>1072</v>
      </c>
      <c r="H6703" s="2013">
        <f t="shared" si="1701"/>
        <v>1072</v>
      </c>
    </row>
    <row r="6704">
      <c r="B6704" s="2013">
        <v>6702.0</v>
      </c>
      <c r="C6704" s="2013">
        <f t="shared" ref="C6704:H6704" si="1702">C$5002+C1704</f>
        <v>805</v>
      </c>
      <c r="D6704" s="2013">
        <f t="shared" si="1702"/>
        <v>1609</v>
      </c>
      <c r="E6704" s="2013">
        <f t="shared" si="1702"/>
        <v>1072</v>
      </c>
      <c r="F6704" s="2013">
        <f t="shared" si="1702"/>
        <v>1072</v>
      </c>
      <c r="G6704" s="2013">
        <f t="shared" si="1702"/>
        <v>1072</v>
      </c>
      <c r="H6704" s="2013">
        <f t="shared" si="1702"/>
        <v>1072</v>
      </c>
    </row>
    <row r="6705">
      <c r="B6705" s="2013">
        <v>6703.0</v>
      </c>
      <c r="C6705" s="2013">
        <f t="shared" ref="C6705:H6705" si="1703">C$5002+C1705</f>
        <v>804</v>
      </c>
      <c r="D6705" s="2013">
        <f t="shared" si="1703"/>
        <v>1609</v>
      </c>
      <c r="E6705" s="2013">
        <f t="shared" si="1703"/>
        <v>1072</v>
      </c>
      <c r="F6705" s="2013">
        <f t="shared" si="1703"/>
        <v>1072</v>
      </c>
      <c r="G6705" s="2013">
        <f t="shared" si="1703"/>
        <v>1073</v>
      </c>
      <c r="H6705" s="2013">
        <f t="shared" si="1703"/>
        <v>1073</v>
      </c>
    </row>
    <row r="6706">
      <c r="B6706" s="2013">
        <v>6704.0</v>
      </c>
      <c r="C6706" s="2013">
        <f t="shared" ref="C6706:H6706" si="1704">C$5002+C1706</f>
        <v>805</v>
      </c>
      <c r="D6706" s="2013">
        <f t="shared" si="1704"/>
        <v>1609</v>
      </c>
      <c r="E6706" s="2013">
        <f t="shared" si="1704"/>
        <v>1072</v>
      </c>
      <c r="F6706" s="2013">
        <f t="shared" si="1704"/>
        <v>1072</v>
      </c>
      <c r="G6706" s="2013">
        <f t="shared" si="1704"/>
        <v>1073</v>
      </c>
      <c r="H6706" s="2013">
        <f t="shared" si="1704"/>
        <v>1073</v>
      </c>
    </row>
    <row r="6707">
      <c r="B6707" s="2013">
        <v>6705.0</v>
      </c>
      <c r="C6707" s="2013">
        <f t="shared" ref="C6707:H6707" si="1705">C$5002+C1707</f>
        <v>804</v>
      </c>
      <c r="D6707" s="2013">
        <f t="shared" si="1705"/>
        <v>1609</v>
      </c>
      <c r="E6707" s="2013">
        <f t="shared" si="1705"/>
        <v>1073</v>
      </c>
      <c r="F6707" s="2013">
        <f t="shared" si="1705"/>
        <v>1073</v>
      </c>
      <c r="G6707" s="2013">
        <f t="shared" si="1705"/>
        <v>1073</v>
      </c>
      <c r="H6707" s="2013">
        <f t="shared" si="1705"/>
        <v>1073</v>
      </c>
    </row>
    <row r="6708">
      <c r="B6708" s="2013">
        <v>6706.0</v>
      </c>
      <c r="C6708" s="2013">
        <f t="shared" ref="C6708:H6708" si="1706">C$5002+C1708</f>
        <v>805</v>
      </c>
      <c r="D6708" s="2013">
        <f t="shared" si="1706"/>
        <v>1609</v>
      </c>
      <c r="E6708" s="2013">
        <f t="shared" si="1706"/>
        <v>1073</v>
      </c>
      <c r="F6708" s="2013">
        <f t="shared" si="1706"/>
        <v>1073</v>
      </c>
      <c r="G6708" s="2013">
        <f t="shared" si="1706"/>
        <v>1073</v>
      </c>
      <c r="H6708" s="2013">
        <f t="shared" si="1706"/>
        <v>1073</v>
      </c>
    </row>
    <row r="6709">
      <c r="B6709" s="2013">
        <v>6707.0</v>
      </c>
      <c r="C6709" s="2013">
        <f t="shared" ref="C6709:H6709" si="1707">C$5002+C1709</f>
        <v>805</v>
      </c>
      <c r="D6709" s="2013">
        <f t="shared" si="1707"/>
        <v>1610</v>
      </c>
      <c r="E6709" s="2013">
        <f t="shared" si="1707"/>
        <v>1073</v>
      </c>
      <c r="F6709" s="2013">
        <f t="shared" si="1707"/>
        <v>1073</v>
      </c>
      <c r="G6709" s="2013">
        <f t="shared" si="1707"/>
        <v>1073</v>
      </c>
      <c r="H6709" s="2013">
        <f t="shared" si="1707"/>
        <v>1073</v>
      </c>
    </row>
    <row r="6710">
      <c r="B6710" s="2013">
        <v>6708.0</v>
      </c>
      <c r="C6710" s="2013">
        <f t="shared" ref="C6710:H6710" si="1708">C$5002+C1710</f>
        <v>805</v>
      </c>
      <c r="D6710" s="2013">
        <f t="shared" si="1708"/>
        <v>1609</v>
      </c>
      <c r="E6710" s="2013">
        <f t="shared" si="1708"/>
        <v>1073</v>
      </c>
      <c r="F6710" s="2013">
        <f t="shared" si="1708"/>
        <v>1073</v>
      </c>
      <c r="G6710" s="2013">
        <f t="shared" si="1708"/>
        <v>1074</v>
      </c>
      <c r="H6710" s="2013">
        <f t="shared" si="1708"/>
        <v>1074</v>
      </c>
    </row>
    <row r="6711">
      <c r="B6711" s="2013">
        <v>6709.0</v>
      </c>
      <c r="C6711" s="2013">
        <f t="shared" ref="C6711:H6711" si="1709">C$5002+C1711</f>
        <v>805</v>
      </c>
      <c r="D6711" s="2013">
        <f t="shared" si="1709"/>
        <v>1610</v>
      </c>
      <c r="E6711" s="2013">
        <f t="shared" si="1709"/>
        <v>1073</v>
      </c>
      <c r="F6711" s="2013">
        <f t="shared" si="1709"/>
        <v>1073</v>
      </c>
      <c r="G6711" s="2013">
        <f t="shared" si="1709"/>
        <v>1074</v>
      </c>
      <c r="H6711" s="2013">
        <f t="shared" si="1709"/>
        <v>1074</v>
      </c>
    </row>
    <row r="6712">
      <c r="B6712" s="2013">
        <v>6710.0</v>
      </c>
      <c r="C6712" s="2013">
        <f t="shared" ref="C6712:H6712" si="1710">C$5002+C1712</f>
        <v>805</v>
      </c>
      <c r="D6712" s="2013">
        <f t="shared" si="1710"/>
        <v>1611</v>
      </c>
      <c r="E6712" s="2013">
        <f t="shared" si="1710"/>
        <v>1073</v>
      </c>
      <c r="F6712" s="2013">
        <f t="shared" si="1710"/>
        <v>1073</v>
      </c>
      <c r="G6712" s="2013">
        <f t="shared" si="1710"/>
        <v>1074</v>
      </c>
      <c r="H6712" s="2013">
        <f t="shared" si="1710"/>
        <v>1074</v>
      </c>
    </row>
    <row r="6713">
      <c r="B6713" s="2013">
        <v>6711.0</v>
      </c>
      <c r="C6713" s="2013">
        <f t="shared" ref="C6713:H6713" si="1711">C$5002+C1713</f>
        <v>805</v>
      </c>
      <c r="D6713" s="2013">
        <f t="shared" si="1711"/>
        <v>1610</v>
      </c>
      <c r="E6713" s="2013">
        <f t="shared" si="1711"/>
        <v>1074</v>
      </c>
      <c r="F6713" s="2013">
        <f t="shared" si="1711"/>
        <v>1074</v>
      </c>
      <c r="G6713" s="2013">
        <f t="shared" si="1711"/>
        <v>1074</v>
      </c>
      <c r="H6713" s="2013">
        <f t="shared" si="1711"/>
        <v>1074</v>
      </c>
    </row>
    <row r="6714">
      <c r="B6714" s="2013">
        <v>6712.0</v>
      </c>
      <c r="C6714" s="2013">
        <f t="shared" ref="C6714:H6714" si="1712">C$5002+C1714</f>
        <v>805</v>
      </c>
      <c r="D6714" s="2013">
        <f t="shared" si="1712"/>
        <v>1611</v>
      </c>
      <c r="E6714" s="2013">
        <f t="shared" si="1712"/>
        <v>1074</v>
      </c>
      <c r="F6714" s="2013">
        <f t="shared" si="1712"/>
        <v>1074</v>
      </c>
      <c r="G6714" s="2013">
        <f t="shared" si="1712"/>
        <v>1074</v>
      </c>
      <c r="H6714" s="2013">
        <f t="shared" si="1712"/>
        <v>1074</v>
      </c>
    </row>
    <row r="6715">
      <c r="B6715" s="2013">
        <v>6713.0</v>
      </c>
      <c r="C6715" s="2013">
        <f t="shared" ref="C6715:H6715" si="1713">C$5002+C1715</f>
        <v>806</v>
      </c>
      <c r="D6715" s="2013">
        <f t="shared" si="1713"/>
        <v>1611</v>
      </c>
      <c r="E6715" s="2013">
        <f t="shared" si="1713"/>
        <v>1074</v>
      </c>
      <c r="F6715" s="2013">
        <f t="shared" si="1713"/>
        <v>1074</v>
      </c>
      <c r="G6715" s="2013">
        <f t="shared" si="1713"/>
        <v>1074</v>
      </c>
      <c r="H6715" s="2013">
        <f t="shared" si="1713"/>
        <v>1074</v>
      </c>
    </row>
    <row r="6716">
      <c r="B6716" s="2013">
        <v>6714.0</v>
      </c>
      <c r="C6716" s="2013">
        <f t="shared" ref="C6716:H6716" si="1714">C$5002+C1716</f>
        <v>806</v>
      </c>
      <c r="D6716" s="2013">
        <f t="shared" si="1714"/>
        <v>1612</v>
      </c>
      <c r="E6716" s="2013">
        <f t="shared" si="1714"/>
        <v>1074</v>
      </c>
      <c r="F6716" s="2013">
        <f t="shared" si="1714"/>
        <v>1074</v>
      </c>
      <c r="G6716" s="2013">
        <f t="shared" si="1714"/>
        <v>1074</v>
      </c>
      <c r="H6716" s="2013">
        <f t="shared" si="1714"/>
        <v>1074</v>
      </c>
    </row>
    <row r="6717">
      <c r="B6717" s="2013">
        <v>6715.0</v>
      </c>
      <c r="C6717" s="2013">
        <f t="shared" ref="C6717:H6717" si="1715">C$5002+C1717</f>
        <v>806</v>
      </c>
      <c r="D6717" s="2013">
        <f t="shared" si="1715"/>
        <v>1611</v>
      </c>
      <c r="E6717" s="2013">
        <f t="shared" si="1715"/>
        <v>1074</v>
      </c>
      <c r="F6717" s="2013">
        <f t="shared" si="1715"/>
        <v>1074</v>
      </c>
      <c r="G6717" s="2013">
        <f t="shared" si="1715"/>
        <v>1075</v>
      </c>
      <c r="H6717" s="2013">
        <f t="shared" si="1715"/>
        <v>1075</v>
      </c>
    </row>
    <row r="6718">
      <c r="B6718" s="2013">
        <v>6716.0</v>
      </c>
      <c r="C6718" s="2013">
        <f t="shared" ref="C6718:H6718" si="1716">C$5002+C1718</f>
        <v>806</v>
      </c>
      <c r="D6718" s="2013">
        <f t="shared" si="1716"/>
        <v>1612</v>
      </c>
      <c r="E6718" s="2013">
        <f t="shared" si="1716"/>
        <v>1074</v>
      </c>
      <c r="F6718" s="2013">
        <f t="shared" si="1716"/>
        <v>1074</v>
      </c>
      <c r="G6718" s="2013">
        <f t="shared" si="1716"/>
        <v>1075</v>
      </c>
      <c r="H6718" s="2013">
        <f t="shared" si="1716"/>
        <v>1075</v>
      </c>
    </row>
    <row r="6719">
      <c r="B6719" s="2013">
        <v>6717.0</v>
      </c>
      <c r="C6719" s="2013">
        <f t="shared" ref="C6719:H6719" si="1717">C$5002+C1719</f>
        <v>806</v>
      </c>
      <c r="D6719" s="2013">
        <f t="shared" si="1717"/>
        <v>1613</v>
      </c>
      <c r="E6719" s="2013">
        <f t="shared" si="1717"/>
        <v>1074</v>
      </c>
      <c r="F6719" s="2013">
        <f t="shared" si="1717"/>
        <v>1074</v>
      </c>
      <c r="G6719" s="2013">
        <f t="shared" si="1717"/>
        <v>1075</v>
      </c>
      <c r="H6719" s="2013">
        <f t="shared" si="1717"/>
        <v>1075</v>
      </c>
    </row>
    <row r="6720">
      <c r="B6720" s="2013">
        <v>6718.0</v>
      </c>
      <c r="C6720" s="2013">
        <f t="shared" ref="C6720:H6720" si="1718">C$5002+C1720</f>
        <v>806</v>
      </c>
      <c r="D6720" s="2013">
        <f t="shared" si="1718"/>
        <v>1612</v>
      </c>
      <c r="E6720" s="2013">
        <f t="shared" si="1718"/>
        <v>1075</v>
      </c>
      <c r="F6720" s="2013">
        <f t="shared" si="1718"/>
        <v>1075</v>
      </c>
      <c r="G6720" s="2013">
        <f t="shared" si="1718"/>
        <v>1075</v>
      </c>
      <c r="H6720" s="2013">
        <f t="shared" si="1718"/>
        <v>1075</v>
      </c>
    </row>
    <row r="6721">
      <c r="B6721" s="2013">
        <v>6719.0</v>
      </c>
      <c r="C6721" s="2013">
        <f t="shared" ref="C6721:H6721" si="1719">C$5002+C1721</f>
        <v>806</v>
      </c>
      <c r="D6721" s="2013">
        <f t="shared" si="1719"/>
        <v>1613</v>
      </c>
      <c r="E6721" s="2013">
        <f t="shared" si="1719"/>
        <v>1075</v>
      </c>
      <c r="F6721" s="2013">
        <f t="shared" si="1719"/>
        <v>1075</v>
      </c>
      <c r="G6721" s="2013">
        <f t="shared" si="1719"/>
        <v>1075</v>
      </c>
      <c r="H6721" s="2013">
        <f t="shared" si="1719"/>
        <v>1075</v>
      </c>
    </row>
    <row r="6722">
      <c r="B6722" s="2013">
        <v>6720.0</v>
      </c>
      <c r="C6722" s="2013">
        <f t="shared" ref="C6722:H6722" si="1720">C$5002+C1722</f>
        <v>807</v>
      </c>
      <c r="D6722" s="2013">
        <f t="shared" si="1720"/>
        <v>1613</v>
      </c>
      <c r="E6722" s="2013">
        <f t="shared" si="1720"/>
        <v>1075</v>
      </c>
      <c r="F6722" s="2013">
        <f t="shared" si="1720"/>
        <v>1075</v>
      </c>
      <c r="G6722" s="2013">
        <f t="shared" si="1720"/>
        <v>1075</v>
      </c>
      <c r="H6722" s="2013">
        <f t="shared" si="1720"/>
        <v>1075</v>
      </c>
    </row>
    <row r="6723">
      <c r="B6723" s="2013">
        <v>6721.0</v>
      </c>
      <c r="C6723" s="2013">
        <f t="shared" ref="C6723:H6723" si="1721">C$5002+C1723</f>
        <v>806</v>
      </c>
      <c r="D6723" s="2013">
        <f t="shared" si="1721"/>
        <v>1613</v>
      </c>
      <c r="E6723" s="2013">
        <f t="shared" si="1721"/>
        <v>1075</v>
      </c>
      <c r="F6723" s="2013">
        <f t="shared" si="1721"/>
        <v>1075</v>
      </c>
      <c r="G6723" s="2013">
        <f t="shared" si="1721"/>
        <v>1076</v>
      </c>
      <c r="H6723" s="2013">
        <f t="shared" si="1721"/>
        <v>1076</v>
      </c>
    </row>
    <row r="6724">
      <c r="B6724" s="2013">
        <v>6722.0</v>
      </c>
      <c r="C6724" s="2013">
        <f t="shared" ref="C6724:H6724" si="1722">C$5002+C1724</f>
        <v>807</v>
      </c>
      <c r="D6724" s="2013">
        <f t="shared" si="1722"/>
        <v>1613</v>
      </c>
      <c r="E6724" s="2013">
        <f t="shared" si="1722"/>
        <v>1075</v>
      </c>
      <c r="F6724" s="2013">
        <f t="shared" si="1722"/>
        <v>1075</v>
      </c>
      <c r="G6724" s="2013">
        <f t="shared" si="1722"/>
        <v>1076</v>
      </c>
      <c r="H6724" s="2013">
        <f t="shared" si="1722"/>
        <v>1076</v>
      </c>
    </row>
    <row r="6725">
      <c r="B6725" s="2013">
        <v>6723.0</v>
      </c>
      <c r="C6725" s="2013">
        <f t="shared" ref="C6725:H6725" si="1723">C$5002+C1725</f>
        <v>806</v>
      </c>
      <c r="D6725" s="2013">
        <f t="shared" si="1723"/>
        <v>1613</v>
      </c>
      <c r="E6725" s="2013">
        <f t="shared" si="1723"/>
        <v>1076</v>
      </c>
      <c r="F6725" s="2013">
        <f t="shared" si="1723"/>
        <v>1076</v>
      </c>
      <c r="G6725" s="2013">
        <f t="shared" si="1723"/>
        <v>1076</v>
      </c>
      <c r="H6725" s="2013">
        <f t="shared" si="1723"/>
        <v>1076</v>
      </c>
    </row>
    <row r="6726">
      <c r="B6726" s="2013">
        <v>6724.0</v>
      </c>
      <c r="C6726" s="2013">
        <f t="shared" ref="C6726:H6726" si="1724">C$5002+C1726</f>
        <v>807</v>
      </c>
      <c r="D6726" s="2013">
        <f t="shared" si="1724"/>
        <v>1613</v>
      </c>
      <c r="E6726" s="2013">
        <f t="shared" si="1724"/>
        <v>1076</v>
      </c>
      <c r="F6726" s="2013">
        <f t="shared" si="1724"/>
        <v>1076</v>
      </c>
      <c r="G6726" s="2013">
        <f t="shared" si="1724"/>
        <v>1076</v>
      </c>
      <c r="H6726" s="2013">
        <f t="shared" si="1724"/>
        <v>1076</v>
      </c>
    </row>
    <row r="6727">
      <c r="B6727" s="2013">
        <v>6725.0</v>
      </c>
      <c r="C6727" s="2013">
        <f t="shared" ref="C6727:H6727" si="1725">C$5002+C1727</f>
        <v>807</v>
      </c>
      <c r="D6727" s="2013">
        <f t="shared" si="1725"/>
        <v>1614</v>
      </c>
      <c r="E6727" s="2013">
        <f t="shared" si="1725"/>
        <v>1076</v>
      </c>
      <c r="F6727" s="2013">
        <f t="shared" si="1725"/>
        <v>1076</v>
      </c>
      <c r="G6727" s="2013">
        <f t="shared" si="1725"/>
        <v>1076</v>
      </c>
      <c r="H6727" s="2013">
        <f t="shared" si="1725"/>
        <v>1076</v>
      </c>
    </row>
    <row r="6728">
      <c r="B6728" s="2013">
        <v>6726.0</v>
      </c>
      <c r="C6728" s="2013">
        <f t="shared" ref="C6728:H6728" si="1726">C$5002+C1728</f>
        <v>807</v>
      </c>
      <c r="D6728" s="2013">
        <f t="shared" si="1726"/>
        <v>1615</v>
      </c>
      <c r="E6728" s="2013">
        <f t="shared" si="1726"/>
        <v>1076</v>
      </c>
      <c r="F6728" s="2013">
        <f t="shared" si="1726"/>
        <v>1076</v>
      </c>
      <c r="G6728" s="2013">
        <f t="shared" si="1726"/>
        <v>1076</v>
      </c>
      <c r="H6728" s="2013">
        <f t="shared" si="1726"/>
        <v>1076</v>
      </c>
    </row>
    <row r="6729">
      <c r="B6729" s="2013">
        <v>6727.0</v>
      </c>
      <c r="C6729" s="2013">
        <f t="shared" ref="C6729:H6729" si="1727">C$5002+C1729</f>
        <v>808</v>
      </c>
      <c r="D6729" s="2013">
        <f t="shared" si="1727"/>
        <v>1615</v>
      </c>
      <c r="E6729" s="2013">
        <f t="shared" si="1727"/>
        <v>1076</v>
      </c>
      <c r="F6729" s="2013">
        <f t="shared" si="1727"/>
        <v>1076</v>
      </c>
      <c r="G6729" s="2013">
        <f t="shared" si="1727"/>
        <v>1076</v>
      </c>
      <c r="H6729" s="2013">
        <f t="shared" si="1727"/>
        <v>1076</v>
      </c>
    </row>
    <row r="6730">
      <c r="B6730" s="2013">
        <v>6728.0</v>
      </c>
      <c r="C6730" s="2013">
        <f t="shared" ref="C6730:H6730" si="1728">C$5002+C1730</f>
        <v>807</v>
      </c>
      <c r="D6730" s="2013">
        <f t="shared" si="1728"/>
        <v>1615</v>
      </c>
      <c r="E6730" s="2013">
        <f t="shared" si="1728"/>
        <v>1076</v>
      </c>
      <c r="F6730" s="2013">
        <f t="shared" si="1728"/>
        <v>1076</v>
      </c>
      <c r="G6730" s="2013">
        <f t="shared" si="1728"/>
        <v>1077</v>
      </c>
      <c r="H6730" s="2013">
        <f t="shared" si="1728"/>
        <v>1077</v>
      </c>
    </row>
    <row r="6731">
      <c r="B6731" s="2013">
        <v>6729.0</v>
      </c>
      <c r="C6731" s="2013">
        <f t="shared" ref="C6731:H6731" si="1729">C$5002+C1731</f>
        <v>808</v>
      </c>
      <c r="D6731" s="2013">
        <f t="shared" si="1729"/>
        <v>1615</v>
      </c>
      <c r="E6731" s="2013">
        <f t="shared" si="1729"/>
        <v>1076</v>
      </c>
      <c r="F6731" s="2013">
        <f t="shared" si="1729"/>
        <v>1076</v>
      </c>
      <c r="G6731" s="2013">
        <f t="shared" si="1729"/>
        <v>1077</v>
      </c>
      <c r="H6731" s="2013">
        <f t="shared" si="1729"/>
        <v>1077</v>
      </c>
    </row>
    <row r="6732">
      <c r="B6732" s="2013">
        <v>6730.0</v>
      </c>
      <c r="C6732" s="2013">
        <f t="shared" ref="C6732:H6732" si="1730">C$5002+C1732</f>
        <v>807</v>
      </c>
      <c r="D6732" s="2013">
        <f t="shared" si="1730"/>
        <v>1615</v>
      </c>
      <c r="E6732" s="2013">
        <f t="shared" si="1730"/>
        <v>1077</v>
      </c>
      <c r="F6732" s="2013">
        <f t="shared" si="1730"/>
        <v>1077</v>
      </c>
      <c r="G6732" s="2013">
        <f t="shared" si="1730"/>
        <v>1077</v>
      </c>
      <c r="H6732" s="2013">
        <f t="shared" si="1730"/>
        <v>1077</v>
      </c>
    </row>
    <row r="6733">
      <c r="B6733" s="2013">
        <v>6731.0</v>
      </c>
      <c r="C6733" s="2013">
        <f t="shared" ref="C6733:H6733" si="1731">C$5002+C1733</f>
        <v>808</v>
      </c>
      <c r="D6733" s="2013">
        <f t="shared" si="1731"/>
        <v>1615</v>
      </c>
      <c r="E6733" s="2013">
        <f t="shared" si="1731"/>
        <v>1077</v>
      </c>
      <c r="F6733" s="2013">
        <f t="shared" si="1731"/>
        <v>1077</v>
      </c>
      <c r="G6733" s="2013">
        <f t="shared" si="1731"/>
        <v>1077</v>
      </c>
      <c r="H6733" s="2013">
        <f t="shared" si="1731"/>
        <v>1077</v>
      </c>
    </row>
    <row r="6734">
      <c r="B6734" s="2013">
        <v>6732.0</v>
      </c>
      <c r="C6734" s="2013">
        <f t="shared" ref="C6734:H6734" si="1732">C$5002+C1734</f>
        <v>808</v>
      </c>
      <c r="D6734" s="2013">
        <f t="shared" si="1732"/>
        <v>1616</v>
      </c>
      <c r="E6734" s="2013">
        <f t="shared" si="1732"/>
        <v>1077</v>
      </c>
      <c r="F6734" s="2013">
        <f t="shared" si="1732"/>
        <v>1077</v>
      </c>
      <c r="G6734" s="2013">
        <f t="shared" si="1732"/>
        <v>1077</v>
      </c>
      <c r="H6734" s="2013">
        <f t="shared" si="1732"/>
        <v>1077</v>
      </c>
    </row>
    <row r="6735">
      <c r="B6735" s="2013">
        <v>6733.0</v>
      </c>
      <c r="C6735" s="2013">
        <f t="shared" ref="C6735:H6735" si="1733">C$5002+C1735</f>
        <v>808</v>
      </c>
      <c r="D6735" s="2013">
        <f t="shared" si="1733"/>
        <v>1615</v>
      </c>
      <c r="E6735" s="2013">
        <f t="shared" si="1733"/>
        <v>1077</v>
      </c>
      <c r="F6735" s="2013">
        <f t="shared" si="1733"/>
        <v>1077</v>
      </c>
      <c r="G6735" s="2013">
        <f t="shared" si="1733"/>
        <v>1078</v>
      </c>
      <c r="H6735" s="2013">
        <f t="shared" si="1733"/>
        <v>1078</v>
      </c>
    </row>
    <row r="6736">
      <c r="B6736" s="2013">
        <v>6734.0</v>
      </c>
      <c r="C6736" s="2013">
        <f t="shared" ref="C6736:H6736" si="1734">C$5002+C1736</f>
        <v>808</v>
      </c>
      <c r="D6736" s="2013">
        <f t="shared" si="1734"/>
        <v>1616</v>
      </c>
      <c r="E6736" s="2013">
        <f t="shared" si="1734"/>
        <v>1077</v>
      </c>
      <c r="F6736" s="2013">
        <f t="shared" si="1734"/>
        <v>1077</v>
      </c>
      <c r="G6736" s="2013">
        <f t="shared" si="1734"/>
        <v>1078</v>
      </c>
      <c r="H6736" s="2013">
        <f t="shared" si="1734"/>
        <v>1078</v>
      </c>
    </row>
    <row r="6737">
      <c r="B6737" s="2013">
        <v>6735.0</v>
      </c>
      <c r="C6737" s="2013">
        <f t="shared" ref="C6737:H6737" si="1735">C$5002+C1737</f>
        <v>808</v>
      </c>
      <c r="D6737" s="2013">
        <f t="shared" si="1735"/>
        <v>1617</v>
      </c>
      <c r="E6737" s="2013">
        <f t="shared" si="1735"/>
        <v>1077</v>
      </c>
      <c r="F6737" s="2013">
        <f t="shared" si="1735"/>
        <v>1077</v>
      </c>
      <c r="G6737" s="2013">
        <f t="shared" si="1735"/>
        <v>1078</v>
      </c>
      <c r="H6737" s="2013">
        <f t="shared" si="1735"/>
        <v>1078</v>
      </c>
    </row>
    <row r="6738">
      <c r="B6738" s="2013">
        <v>6736.0</v>
      </c>
      <c r="C6738" s="2013">
        <f t="shared" ref="C6738:H6738" si="1736">C$5002+C1738</f>
        <v>808</v>
      </c>
      <c r="D6738" s="2013">
        <f t="shared" si="1736"/>
        <v>1616</v>
      </c>
      <c r="E6738" s="2013">
        <f t="shared" si="1736"/>
        <v>1078</v>
      </c>
      <c r="F6738" s="2013">
        <f t="shared" si="1736"/>
        <v>1078</v>
      </c>
      <c r="G6738" s="2013">
        <f t="shared" si="1736"/>
        <v>1078</v>
      </c>
      <c r="H6738" s="2013">
        <f t="shared" si="1736"/>
        <v>1078</v>
      </c>
    </row>
    <row r="6739">
      <c r="B6739" s="2013">
        <v>6737.0</v>
      </c>
      <c r="C6739" s="2013">
        <f t="shared" ref="C6739:H6739" si="1737">C$5002+C1739</f>
        <v>808</v>
      </c>
      <c r="D6739" s="2013">
        <f t="shared" si="1737"/>
        <v>1617</v>
      </c>
      <c r="E6739" s="2013">
        <f t="shared" si="1737"/>
        <v>1078</v>
      </c>
      <c r="F6739" s="2013">
        <f t="shared" si="1737"/>
        <v>1078</v>
      </c>
      <c r="G6739" s="2013">
        <f t="shared" si="1737"/>
        <v>1078</v>
      </c>
      <c r="H6739" s="2013">
        <f t="shared" si="1737"/>
        <v>1078</v>
      </c>
    </row>
    <row r="6740">
      <c r="B6740" s="2013">
        <v>6738.0</v>
      </c>
      <c r="C6740" s="2013">
        <f t="shared" ref="C6740:H6740" si="1738">C$5002+C1740</f>
        <v>809</v>
      </c>
      <c r="D6740" s="2013">
        <f t="shared" si="1738"/>
        <v>1617</v>
      </c>
      <c r="E6740" s="2013">
        <f t="shared" si="1738"/>
        <v>1078</v>
      </c>
      <c r="F6740" s="2013">
        <f t="shared" si="1738"/>
        <v>1078</v>
      </c>
      <c r="G6740" s="2013">
        <f t="shared" si="1738"/>
        <v>1078</v>
      </c>
      <c r="H6740" s="2013">
        <f t="shared" si="1738"/>
        <v>1078</v>
      </c>
    </row>
    <row r="6741">
      <c r="B6741" s="2013">
        <v>6739.0</v>
      </c>
      <c r="C6741" s="2013">
        <f t="shared" ref="C6741:H6741" si="1739">C$5002+C1741</f>
        <v>809</v>
      </c>
      <c r="D6741" s="2013">
        <f t="shared" si="1739"/>
        <v>1618</v>
      </c>
      <c r="E6741" s="2013">
        <f t="shared" si="1739"/>
        <v>1078</v>
      </c>
      <c r="F6741" s="2013">
        <f t="shared" si="1739"/>
        <v>1078</v>
      </c>
      <c r="G6741" s="2013">
        <f t="shared" si="1739"/>
        <v>1078</v>
      </c>
      <c r="H6741" s="2013">
        <f t="shared" si="1739"/>
        <v>1078</v>
      </c>
    </row>
    <row r="6742">
      <c r="B6742" s="2013">
        <v>6740.0</v>
      </c>
      <c r="C6742" s="2013">
        <f t="shared" ref="C6742:H6742" si="1740">C$5002+C1742</f>
        <v>809</v>
      </c>
      <c r="D6742" s="2013">
        <f t="shared" si="1740"/>
        <v>1617</v>
      </c>
      <c r="E6742" s="2013">
        <f t="shared" si="1740"/>
        <v>1078</v>
      </c>
      <c r="F6742" s="2013">
        <f t="shared" si="1740"/>
        <v>1078</v>
      </c>
      <c r="G6742" s="2013">
        <f t="shared" si="1740"/>
        <v>1079</v>
      </c>
      <c r="H6742" s="2013">
        <f t="shared" si="1740"/>
        <v>1079</v>
      </c>
    </row>
    <row r="6743">
      <c r="B6743" s="2013">
        <v>6741.0</v>
      </c>
      <c r="C6743" s="2013">
        <f t="shared" ref="C6743:H6743" si="1741">C$5002+C1743</f>
        <v>809</v>
      </c>
      <c r="D6743" s="2013">
        <f t="shared" si="1741"/>
        <v>1618</v>
      </c>
      <c r="E6743" s="2013">
        <f t="shared" si="1741"/>
        <v>1078</v>
      </c>
      <c r="F6743" s="2013">
        <f t="shared" si="1741"/>
        <v>1078</v>
      </c>
      <c r="G6743" s="2013">
        <f t="shared" si="1741"/>
        <v>1079</v>
      </c>
      <c r="H6743" s="2013">
        <f t="shared" si="1741"/>
        <v>1079</v>
      </c>
    </row>
    <row r="6744">
      <c r="B6744" s="2013">
        <v>6742.0</v>
      </c>
      <c r="C6744" s="2013">
        <f t="shared" ref="C6744:H6744" si="1742">C$5002+C1744</f>
        <v>809</v>
      </c>
      <c r="D6744" s="2013">
        <f t="shared" si="1742"/>
        <v>1619</v>
      </c>
      <c r="E6744" s="2013">
        <f t="shared" si="1742"/>
        <v>1078</v>
      </c>
      <c r="F6744" s="2013">
        <f t="shared" si="1742"/>
        <v>1078</v>
      </c>
      <c r="G6744" s="2013">
        <f t="shared" si="1742"/>
        <v>1079</v>
      </c>
      <c r="H6744" s="2013">
        <f t="shared" si="1742"/>
        <v>1079</v>
      </c>
    </row>
    <row r="6745">
      <c r="B6745" s="2013">
        <v>6743.0</v>
      </c>
      <c r="C6745" s="2013">
        <f t="shared" ref="C6745:H6745" si="1743">C$5002+C1745</f>
        <v>809</v>
      </c>
      <c r="D6745" s="2013">
        <f t="shared" si="1743"/>
        <v>1618</v>
      </c>
      <c r="E6745" s="2013">
        <f t="shared" si="1743"/>
        <v>1079</v>
      </c>
      <c r="F6745" s="2013">
        <f t="shared" si="1743"/>
        <v>1079</v>
      </c>
      <c r="G6745" s="2013">
        <f t="shared" si="1743"/>
        <v>1079</v>
      </c>
      <c r="H6745" s="2013">
        <f t="shared" si="1743"/>
        <v>1079</v>
      </c>
    </row>
    <row r="6746">
      <c r="B6746" s="2013">
        <v>6744.0</v>
      </c>
      <c r="C6746" s="2013">
        <f t="shared" ref="C6746:H6746" si="1744">C$5002+C1746</f>
        <v>809</v>
      </c>
      <c r="D6746" s="2013">
        <f t="shared" si="1744"/>
        <v>1619</v>
      </c>
      <c r="E6746" s="2013">
        <f t="shared" si="1744"/>
        <v>1079</v>
      </c>
      <c r="F6746" s="2013">
        <f t="shared" si="1744"/>
        <v>1079</v>
      </c>
      <c r="G6746" s="2013">
        <f t="shared" si="1744"/>
        <v>1079</v>
      </c>
      <c r="H6746" s="2013">
        <f t="shared" si="1744"/>
        <v>1079</v>
      </c>
    </row>
    <row r="6747">
      <c r="B6747" s="2013">
        <v>6745.0</v>
      </c>
      <c r="C6747" s="2013">
        <f t="shared" ref="C6747:H6747" si="1745">C$5002+C1747</f>
        <v>810</v>
      </c>
      <c r="D6747" s="2013">
        <f t="shared" si="1745"/>
        <v>1619</v>
      </c>
      <c r="E6747" s="2013">
        <f t="shared" si="1745"/>
        <v>1079</v>
      </c>
      <c r="F6747" s="2013">
        <f t="shared" si="1745"/>
        <v>1079</v>
      </c>
      <c r="G6747" s="2013">
        <f t="shared" si="1745"/>
        <v>1079</v>
      </c>
      <c r="H6747" s="2013">
        <f t="shared" si="1745"/>
        <v>1079</v>
      </c>
    </row>
    <row r="6748">
      <c r="B6748" s="2013">
        <v>6746.0</v>
      </c>
      <c r="C6748" s="2013">
        <f t="shared" ref="C6748:H6748" si="1746">C$5002+C1748</f>
        <v>809</v>
      </c>
      <c r="D6748" s="2013">
        <f t="shared" si="1746"/>
        <v>1619</v>
      </c>
      <c r="E6748" s="2013">
        <f t="shared" si="1746"/>
        <v>1079</v>
      </c>
      <c r="F6748" s="2013">
        <f t="shared" si="1746"/>
        <v>1079</v>
      </c>
      <c r="G6748" s="2013">
        <f t="shared" si="1746"/>
        <v>1080</v>
      </c>
      <c r="H6748" s="2013">
        <f t="shared" si="1746"/>
        <v>1080</v>
      </c>
    </row>
    <row r="6749">
      <c r="B6749" s="2013">
        <v>6747.0</v>
      </c>
      <c r="C6749" s="2013">
        <f t="shared" ref="C6749:H6749" si="1747">C$5002+C1749</f>
        <v>810</v>
      </c>
      <c r="D6749" s="2013">
        <f t="shared" si="1747"/>
        <v>1619</v>
      </c>
      <c r="E6749" s="2013">
        <f t="shared" si="1747"/>
        <v>1079</v>
      </c>
      <c r="F6749" s="2013">
        <f t="shared" si="1747"/>
        <v>1079</v>
      </c>
      <c r="G6749" s="2013">
        <f t="shared" si="1747"/>
        <v>1080</v>
      </c>
      <c r="H6749" s="2013">
        <f t="shared" si="1747"/>
        <v>1080</v>
      </c>
    </row>
    <row r="6750">
      <c r="B6750" s="2013">
        <v>6748.0</v>
      </c>
      <c r="C6750" s="2013">
        <f t="shared" ref="C6750:H6750" si="1748">C$5002+C1750</f>
        <v>809</v>
      </c>
      <c r="D6750" s="2013">
        <f t="shared" si="1748"/>
        <v>1619</v>
      </c>
      <c r="E6750" s="2013">
        <f t="shared" si="1748"/>
        <v>1080</v>
      </c>
      <c r="F6750" s="2013">
        <f t="shared" si="1748"/>
        <v>1080</v>
      </c>
      <c r="G6750" s="2013">
        <f t="shared" si="1748"/>
        <v>1080</v>
      </c>
      <c r="H6750" s="2013">
        <f t="shared" si="1748"/>
        <v>1080</v>
      </c>
    </row>
    <row r="6751">
      <c r="B6751" s="2013">
        <v>6749.0</v>
      </c>
      <c r="C6751" s="2013">
        <f t="shared" ref="C6751:H6751" si="1749">C$5002+C1751</f>
        <v>810</v>
      </c>
      <c r="D6751" s="2013">
        <f t="shared" si="1749"/>
        <v>1619</v>
      </c>
      <c r="E6751" s="2013">
        <f t="shared" si="1749"/>
        <v>1080</v>
      </c>
      <c r="F6751" s="2013">
        <f t="shared" si="1749"/>
        <v>1080</v>
      </c>
      <c r="G6751" s="2013">
        <f t="shared" si="1749"/>
        <v>1080</v>
      </c>
      <c r="H6751" s="2013">
        <f t="shared" si="1749"/>
        <v>1080</v>
      </c>
    </row>
    <row r="6752">
      <c r="B6752" s="2013">
        <v>6750.0</v>
      </c>
      <c r="C6752" s="2013">
        <f t="shared" ref="C6752:H6752" si="1750">C$5002+C1752</f>
        <v>810</v>
      </c>
      <c r="D6752" s="2013">
        <f t="shared" si="1750"/>
        <v>1620</v>
      </c>
      <c r="E6752" s="2013">
        <f t="shared" si="1750"/>
        <v>1080</v>
      </c>
      <c r="F6752" s="2013">
        <f t="shared" si="1750"/>
        <v>1080</v>
      </c>
      <c r="G6752" s="2013">
        <f t="shared" si="1750"/>
        <v>1080</v>
      </c>
      <c r="H6752" s="2013">
        <f t="shared" si="1750"/>
        <v>1080</v>
      </c>
    </row>
    <row r="6753">
      <c r="B6753" s="2013">
        <v>6751.0</v>
      </c>
      <c r="C6753" s="2013">
        <f t="shared" ref="C6753:H6753" si="1751">C$5002+C1753</f>
        <v>810</v>
      </c>
      <c r="D6753" s="2013">
        <f t="shared" si="1751"/>
        <v>1621</v>
      </c>
      <c r="E6753" s="2013">
        <f t="shared" si="1751"/>
        <v>1080</v>
      </c>
      <c r="F6753" s="2013">
        <f t="shared" si="1751"/>
        <v>1080</v>
      </c>
      <c r="G6753" s="2013">
        <f t="shared" si="1751"/>
        <v>1080</v>
      </c>
      <c r="H6753" s="2013">
        <f t="shared" si="1751"/>
        <v>1080</v>
      </c>
    </row>
    <row r="6754">
      <c r="B6754" s="2013">
        <v>6752.0</v>
      </c>
      <c r="C6754" s="2013">
        <f t="shared" ref="C6754:H6754" si="1752">C$5002+C1754</f>
        <v>811</v>
      </c>
      <c r="D6754" s="2013">
        <f t="shared" si="1752"/>
        <v>1621</v>
      </c>
      <c r="E6754" s="2013">
        <f t="shared" si="1752"/>
        <v>1080</v>
      </c>
      <c r="F6754" s="2013">
        <f t="shared" si="1752"/>
        <v>1080</v>
      </c>
      <c r="G6754" s="2013">
        <f t="shared" si="1752"/>
        <v>1080</v>
      </c>
      <c r="H6754" s="2013">
        <f t="shared" si="1752"/>
        <v>1080</v>
      </c>
    </row>
    <row r="6755">
      <c r="B6755" s="2013">
        <v>6753.0</v>
      </c>
      <c r="C6755" s="2013">
        <f t="shared" ref="C6755:H6755" si="1753">C$5002+C1755</f>
        <v>810</v>
      </c>
      <c r="D6755" s="2013">
        <f t="shared" si="1753"/>
        <v>1621</v>
      </c>
      <c r="E6755" s="2013">
        <f t="shared" si="1753"/>
        <v>1080</v>
      </c>
      <c r="F6755" s="2013">
        <f t="shared" si="1753"/>
        <v>1080</v>
      </c>
      <c r="G6755" s="2013">
        <f t="shared" si="1753"/>
        <v>1081</v>
      </c>
      <c r="H6755" s="2013">
        <f t="shared" si="1753"/>
        <v>1081</v>
      </c>
    </row>
    <row r="6756">
      <c r="B6756" s="2013">
        <v>6754.0</v>
      </c>
      <c r="C6756" s="2013">
        <f t="shared" ref="C6756:H6756" si="1754">C$5002+C1756</f>
        <v>811</v>
      </c>
      <c r="D6756" s="2013">
        <f t="shared" si="1754"/>
        <v>1621</v>
      </c>
      <c r="E6756" s="2013">
        <f t="shared" si="1754"/>
        <v>1080</v>
      </c>
      <c r="F6756" s="2013">
        <f t="shared" si="1754"/>
        <v>1080</v>
      </c>
      <c r="G6756" s="2013">
        <f t="shared" si="1754"/>
        <v>1081</v>
      </c>
      <c r="H6756" s="2013">
        <f t="shared" si="1754"/>
        <v>1081</v>
      </c>
    </row>
    <row r="6757">
      <c r="B6757" s="2013">
        <v>6755.0</v>
      </c>
      <c r="C6757" s="2013">
        <f t="shared" ref="C6757:H6757" si="1755">C$5002+C1757</f>
        <v>810</v>
      </c>
      <c r="D6757" s="2013">
        <f t="shared" si="1755"/>
        <v>1621</v>
      </c>
      <c r="E6757" s="2013">
        <f t="shared" si="1755"/>
        <v>1081</v>
      </c>
      <c r="F6757" s="2013">
        <f t="shared" si="1755"/>
        <v>1081</v>
      </c>
      <c r="G6757" s="2013">
        <f t="shared" si="1755"/>
        <v>1081</v>
      </c>
      <c r="H6757" s="2013">
        <f t="shared" si="1755"/>
        <v>1081</v>
      </c>
    </row>
    <row r="6758">
      <c r="B6758" s="2013">
        <v>6756.0</v>
      </c>
      <c r="C6758" s="2013">
        <f t="shared" ref="C6758:H6758" si="1756">C$5002+C1758</f>
        <v>811</v>
      </c>
      <c r="D6758" s="2013">
        <f t="shared" si="1756"/>
        <v>1621</v>
      </c>
      <c r="E6758" s="2013">
        <f t="shared" si="1756"/>
        <v>1081</v>
      </c>
      <c r="F6758" s="2013">
        <f t="shared" si="1756"/>
        <v>1081</v>
      </c>
      <c r="G6758" s="2013">
        <f t="shared" si="1756"/>
        <v>1081</v>
      </c>
      <c r="H6758" s="2013">
        <f t="shared" si="1756"/>
        <v>1081</v>
      </c>
    </row>
    <row r="6759">
      <c r="B6759" s="2013">
        <v>6757.0</v>
      </c>
      <c r="C6759" s="2013">
        <f t="shared" ref="C6759:H6759" si="1757">C$5002+C1759</f>
        <v>811</v>
      </c>
      <c r="D6759" s="2013">
        <f t="shared" si="1757"/>
        <v>1622</v>
      </c>
      <c r="E6759" s="2013">
        <f t="shared" si="1757"/>
        <v>1081</v>
      </c>
      <c r="F6759" s="2013">
        <f t="shared" si="1757"/>
        <v>1081</v>
      </c>
      <c r="G6759" s="2013">
        <f t="shared" si="1757"/>
        <v>1081</v>
      </c>
      <c r="H6759" s="2013">
        <f t="shared" si="1757"/>
        <v>1081</v>
      </c>
    </row>
    <row r="6760">
      <c r="B6760" s="2013">
        <v>6758.0</v>
      </c>
      <c r="C6760" s="2013">
        <f t="shared" ref="C6760:H6760" si="1758">C$5002+C1760</f>
        <v>811</v>
      </c>
      <c r="D6760" s="2013">
        <f t="shared" si="1758"/>
        <v>1621</v>
      </c>
      <c r="E6760" s="2013">
        <f t="shared" si="1758"/>
        <v>1081</v>
      </c>
      <c r="F6760" s="2013">
        <f t="shared" si="1758"/>
        <v>1081</v>
      </c>
      <c r="G6760" s="2013">
        <f t="shared" si="1758"/>
        <v>1082</v>
      </c>
      <c r="H6760" s="2013">
        <f t="shared" si="1758"/>
        <v>1082</v>
      </c>
    </row>
    <row r="6761">
      <c r="B6761" s="2013">
        <v>6759.0</v>
      </c>
      <c r="C6761" s="2013">
        <f t="shared" ref="C6761:H6761" si="1759">C$5002+C1761</f>
        <v>811</v>
      </c>
      <c r="D6761" s="2013">
        <f t="shared" si="1759"/>
        <v>1622</v>
      </c>
      <c r="E6761" s="2013">
        <f t="shared" si="1759"/>
        <v>1081</v>
      </c>
      <c r="F6761" s="2013">
        <f t="shared" si="1759"/>
        <v>1081</v>
      </c>
      <c r="G6761" s="2013">
        <f t="shared" si="1759"/>
        <v>1082</v>
      </c>
      <c r="H6761" s="2013">
        <f t="shared" si="1759"/>
        <v>1082</v>
      </c>
    </row>
    <row r="6762">
      <c r="B6762" s="2013">
        <v>6760.0</v>
      </c>
      <c r="C6762" s="2013">
        <f t="shared" ref="C6762:H6762" si="1760">C$5002+C1762</f>
        <v>811</v>
      </c>
      <c r="D6762" s="2013">
        <f t="shared" si="1760"/>
        <v>1623</v>
      </c>
      <c r="E6762" s="2013">
        <f t="shared" si="1760"/>
        <v>1081</v>
      </c>
      <c r="F6762" s="2013">
        <f t="shared" si="1760"/>
        <v>1081</v>
      </c>
      <c r="G6762" s="2013">
        <f t="shared" si="1760"/>
        <v>1082</v>
      </c>
      <c r="H6762" s="2013">
        <f t="shared" si="1760"/>
        <v>1082</v>
      </c>
    </row>
    <row r="6763">
      <c r="B6763" s="2013">
        <v>6761.0</v>
      </c>
      <c r="C6763" s="2013">
        <f t="shared" ref="C6763:H6763" si="1761">C$5002+C1763</f>
        <v>811</v>
      </c>
      <c r="D6763" s="2013">
        <f t="shared" si="1761"/>
        <v>1622</v>
      </c>
      <c r="E6763" s="2013">
        <f t="shared" si="1761"/>
        <v>1082</v>
      </c>
      <c r="F6763" s="2013">
        <f t="shared" si="1761"/>
        <v>1082</v>
      </c>
      <c r="G6763" s="2013">
        <f t="shared" si="1761"/>
        <v>1082</v>
      </c>
      <c r="H6763" s="2013">
        <f t="shared" si="1761"/>
        <v>1082</v>
      </c>
    </row>
    <row r="6764">
      <c r="B6764" s="2013">
        <v>6762.0</v>
      </c>
      <c r="C6764" s="2013">
        <f t="shared" ref="C6764:H6764" si="1762">C$5002+C1764</f>
        <v>811</v>
      </c>
      <c r="D6764" s="2013">
        <f t="shared" si="1762"/>
        <v>1623</v>
      </c>
      <c r="E6764" s="2013">
        <f t="shared" si="1762"/>
        <v>1082</v>
      </c>
      <c r="F6764" s="2013">
        <f t="shared" si="1762"/>
        <v>1082</v>
      </c>
      <c r="G6764" s="2013">
        <f t="shared" si="1762"/>
        <v>1082</v>
      </c>
      <c r="H6764" s="2013">
        <f t="shared" si="1762"/>
        <v>1082</v>
      </c>
    </row>
    <row r="6765">
      <c r="B6765" s="2013">
        <v>6763.0</v>
      </c>
      <c r="C6765" s="2013">
        <f t="shared" ref="C6765:H6765" si="1763">C$5002+C1765</f>
        <v>812</v>
      </c>
      <c r="D6765" s="2013">
        <f t="shared" si="1763"/>
        <v>1623</v>
      </c>
      <c r="E6765" s="2013">
        <f t="shared" si="1763"/>
        <v>1082</v>
      </c>
      <c r="F6765" s="2013">
        <f t="shared" si="1763"/>
        <v>1082</v>
      </c>
      <c r="G6765" s="2013">
        <f t="shared" si="1763"/>
        <v>1082</v>
      </c>
      <c r="H6765" s="2013">
        <f t="shared" si="1763"/>
        <v>1082</v>
      </c>
    </row>
    <row r="6766">
      <c r="B6766" s="2013">
        <v>6764.0</v>
      </c>
      <c r="C6766" s="2013">
        <f t="shared" ref="C6766:H6766" si="1764">C$5002+C1766</f>
        <v>812</v>
      </c>
      <c r="D6766" s="2013">
        <f t="shared" si="1764"/>
        <v>1624</v>
      </c>
      <c r="E6766" s="2013">
        <f t="shared" si="1764"/>
        <v>1082</v>
      </c>
      <c r="F6766" s="2013">
        <f t="shared" si="1764"/>
        <v>1082</v>
      </c>
      <c r="G6766" s="2013">
        <f t="shared" si="1764"/>
        <v>1082</v>
      </c>
      <c r="H6766" s="2013">
        <f t="shared" si="1764"/>
        <v>1082</v>
      </c>
    </row>
    <row r="6767">
      <c r="B6767" s="2013">
        <v>6765.0</v>
      </c>
      <c r="C6767" s="2013">
        <f t="shared" ref="C6767:H6767" si="1765">C$5002+C1767</f>
        <v>812</v>
      </c>
      <c r="D6767" s="2013">
        <f t="shared" si="1765"/>
        <v>1623</v>
      </c>
      <c r="E6767" s="2013">
        <f t="shared" si="1765"/>
        <v>1082</v>
      </c>
      <c r="F6767" s="2013">
        <f t="shared" si="1765"/>
        <v>1082</v>
      </c>
      <c r="G6767" s="2013">
        <f t="shared" si="1765"/>
        <v>1083</v>
      </c>
      <c r="H6767" s="2013">
        <f t="shared" si="1765"/>
        <v>1083</v>
      </c>
    </row>
    <row r="6768">
      <c r="B6768" s="2013">
        <v>6766.0</v>
      </c>
      <c r="C6768" s="2013">
        <f t="shared" ref="C6768:H6768" si="1766">C$5002+C1768</f>
        <v>812</v>
      </c>
      <c r="D6768" s="2013">
        <f t="shared" si="1766"/>
        <v>1624</v>
      </c>
      <c r="E6768" s="2013">
        <f t="shared" si="1766"/>
        <v>1082</v>
      </c>
      <c r="F6768" s="2013">
        <f t="shared" si="1766"/>
        <v>1082</v>
      </c>
      <c r="G6768" s="2013">
        <f t="shared" si="1766"/>
        <v>1083</v>
      </c>
      <c r="H6768" s="2013">
        <f t="shared" si="1766"/>
        <v>1083</v>
      </c>
    </row>
    <row r="6769">
      <c r="B6769" s="2013">
        <v>6767.0</v>
      </c>
      <c r="C6769" s="2013">
        <f t="shared" ref="C6769:H6769" si="1767">C$5002+C1769</f>
        <v>812</v>
      </c>
      <c r="D6769" s="2013">
        <f t="shared" si="1767"/>
        <v>1625</v>
      </c>
      <c r="E6769" s="2013">
        <f t="shared" si="1767"/>
        <v>1082</v>
      </c>
      <c r="F6769" s="2013">
        <f t="shared" si="1767"/>
        <v>1082</v>
      </c>
      <c r="G6769" s="2013">
        <f t="shared" si="1767"/>
        <v>1083</v>
      </c>
      <c r="H6769" s="2013">
        <f t="shared" si="1767"/>
        <v>1083</v>
      </c>
    </row>
    <row r="6770">
      <c r="B6770" s="2013">
        <v>6768.0</v>
      </c>
      <c r="C6770" s="2013">
        <f t="shared" ref="C6770:H6770" si="1768">C$5002+C1770</f>
        <v>812</v>
      </c>
      <c r="D6770" s="2013">
        <f t="shared" si="1768"/>
        <v>1624</v>
      </c>
      <c r="E6770" s="2013">
        <f t="shared" si="1768"/>
        <v>1083</v>
      </c>
      <c r="F6770" s="2013">
        <f t="shared" si="1768"/>
        <v>1083</v>
      </c>
      <c r="G6770" s="2013">
        <f t="shared" si="1768"/>
        <v>1083</v>
      </c>
      <c r="H6770" s="2013">
        <f t="shared" si="1768"/>
        <v>1083</v>
      </c>
    </row>
    <row r="6771">
      <c r="B6771" s="2013">
        <v>6769.0</v>
      </c>
      <c r="C6771" s="2013">
        <f t="shared" ref="C6771:H6771" si="1769">C$5002+C1771</f>
        <v>812</v>
      </c>
      <c r="D6771" s="2013">
        <f t="shared" si="1769"/>
        <v>1625</v>
      </c>
      <c r="E6771" s="2013">
        <f t="shared" si="1769"/>
        <v>1083</v>
      </c>
      <c r="F6771" s="2013">
        <f t="shared" si="1769"/>
        <v>1083</v>
      </c>
      <c r="G6771" s="2013">
        <f t="shared" si="1769"/>
        <v>1083</v>
      </c>
      <c r="H6771" s="2013">
        <f t="shared" si="1769"/>
        <v>1083</v>
      </c>
    </row>
    <row r="6772">
      <c r="B6772" s="2013">
        <v>6770.0</v>
      </c>
      <c r="C6772" s="2013">
        <f t="shared" ref="C6772:H6772" si="1770">C$5002+C1772</f>
        <v>813</v>
      </c>
      <c r="D6772" s="2013">
        <f t="shared" si="1770"/>
        <v>1625</v>
      </c>
      <c r="E6772" s="2013">
        <f t="shared" si="1770"/>
        <v>1083</v>
      </c>
      <c r="F6772" s="2013">
        <f t="shared" si="1770"/>
        <v>1083</v>
      </c>
      <c r="G6772" s="2013">
        <f t="shared" si="1770"/>
        <v>1083</v>
      </c>
      <c r="H6772" s="2013">
        <f t="shared" si="1770"/>
        <v>1083</v>
      </c>
    </row>
    <row r="6773">
      <c r="B6773" s="2013">
        <v>6771.0</v>
      </c>
      <c r="C6773" s="2013">
        <f t="shared" ref="C6773:H6773" si="1771">C$5002+C1773</f>
        <v>812</v>
      </c>
      <c r="D6773" s="2013">
        <f t="shared" si="1771"/>
        <v>1625</v>
      </c>
      <c r="E6773" s="2013">
        <f t="shared" si="1771"/>
        <v>1083</v>
      </c>
      <c r="F6773" s="2013">
        <f t="shared" si="1771"/>
        <v>1083</v>
      </c>
      <c r="G6773" s="2013">
        <f t="shared" si="1771"/>
        <v>1084</v>
      </c>
      <c r="H6773" s="2013">
        <f t="shared" si="1771"/>
        <v>1084</v>
      </c>
    </row>
    <row r="6774">
      <c r="B6774" s="2013">
        <v>6772.0</v>
      </c>
      <c r="C6774" s="2013">
        <f t="shared" ref="C6774:H6774" si="1772">C$5002+C1774</f>
        <v>813</v>
      </c>
      <c r="D6774" s="2013">
        <f t="shared" si="1772"/>
        <v>1625</v>
      </c>
      <c r="E6774" s="2013">
        <f t="shared" si="1772"/>
        <v>1083</v>
      </c>
      <c r="F6774" s="2013">
        <f t="shared" si="1772"/>
        <v>1083</v>
      </c>
      <c r="G6774" s="2013">
        <f t="shared" si="1772"/>
        <v>1084</v>
      </c>
      <c r="H6774" s="2013">
        <f t="shared" si="1772"/>
        <v>1084</v>
      </c>
    </row>
    <row r="6775">
      <c r="B6775" s="2013">
        <v>6773.0</v>
      </c>
      <c r="C6775" s="2013">
        <f t="shared" ref="C6775:H6775" si="1773">C$5002+C1775</f>
        <v>812</v>
      </c>
      <c r="D6775" s="2013">
        <f t="shared" si="1773"/>
        <v>1625</v>
      </c>
      <c r="E6775" s="2013">
        <f t="shared" si="1773"/>
        <v>1084</v>
      </c>
      <c r="F6775" s="2013">
        <f t="shared" si="1773"/>
        <v>1084</v>
      </c>
      <c r="G6775" s="2013">
        <f t="shared" si="1773"/>
        <v>1084</v>
      </c>
      <c r="H6775" s="2013">
        <f t="shared" si="1773"/>
        <v>1084</v>
      </c>
    </row>
    <row r="6776">
      <c r="B6776" s="2013">
        <v>6774.0</v>
      </c>
      <c r="C6776" s="2013">
        <f t="shared" ref="C6776:H6776" si="1774">C$5002+C1776</f>
        <v>813</v>
      </c>
      <c r="D6776" s="2013">
        <f t="shared" si="1774"/>
        <v>1625</v>
      </c>
      <c r="E6776" s="2013">
        <f t="shared" si="1774"/>
        <v>1084</v>
      </c>
      <c r="F6776" s="2013">
        <f t="shared" si="1774"/>
        <v>1084</v>
      </c>
      <c r="G6776" s="2013">
        <f t="shared" si="1774"/>
        <v>1084</v>
      </c>
      <c r="H6776" s="2013">
        <f t="shared" si="1774"/>
        <v>1084</v>
      </c>
    </row>
    <row r="6777">
      <c r="B6777" s="2013">
        <v>6775.0</v>
      </c>
      <c r="C6777" s="2013">
        <f t="shared" ref="C6777:H6777" si="1775">C$5002+C1777</f>
        <v>813</v>
      </c>
      <c r="D6777" s="2013">
        <f t="shared" si="1775"/>
        <v>1626</v>
      </c>
      <c r="E6777" s="2013">
        <f t="shared" si="1775"/>
        <v>1084</v>
      </c>
      <c r="F6777" s="2013">
        <f t="shared" si="1775"/>
        <v>1084</v>
      </c>
      <c r="G6777" s="2013">
        <f t="shared" si="1775"/>
        <v>1084</v>
      </c>
      <c r="H6777" s="2013">
        <f t="shared" si="1775"/>
        <v>1084</v>
      </c>
    </row>
    <row r="6778">
      <c r="B6778" s="2013">
        <v>6776.0</v>
      </c>
      <c r="C6778" s="2013">
        <f t="shared" ref="C6778:H6778" si="1776">C$5002+C1778</f>
        <v>813</v>
      </c>
      <c r="D6778" s="2013">
        <f t="shared" si="1776"/>
        <v>1627</v>
      </c>
      <c r="E6778" s="2013">
        <f t="shared" si="1776"/>
        <v>1084</v>
      </c>
      <c r="F6778" s="2013">
        <f t="shared" si="1776"/>
        <v>1084</v>
      </c>
      <c r="G6778" s="2013">
        <f t="shared" si="1776"/>
        <v>1084</v>
      </c>
      <c r="H6778" s="2013">
        <f t="shared" si="1776"/>
        <v>1084</v>
      </c>
    </row>
    <row r="6779">
      <c r="B6779" s="2013">
        <v>6777.0</v>
      </c>
      <c r="C6779" s="2013">
        <f t="shared" ref="C6779:H6779" si="1777">C$5002+C1779</f>
        <v>814</v>
      </c>
      <c r="D6779" s="2013">
        <f t="shared" si="1777"/>
        <v>1627</v>
      </c>
      <c r="E6779" s="2013">
        <f t="shared" si="1777"/>
        <v>1084</v>
      </c>
      <c r="F6779" s="2013">
        <f t="shared" si="1777"/>
        <v>1084</v>
      </c>
      <c r="G6779" s="2013">
        <f t="shared" si="1777"/>
        <v>1084</v>
      </c>
      <c r="H6779" s="2013">
        <f t="shared" si="1777"/>
        <v>1084</v>
      </c>
    </row>
    <row r="6780">
      <c r="B6780" s="2013">
        <v>6778.0</v>
      </c>
      <c r="C6780" s="2013">
        <f t="shared" ref="C6780:H6780" si="1778">C$5002+C1780</f>
        <v>813</v>
      </c>
      <c r="D6780" s="2013">
        <f t="shared" si="1778"/>
        <v>1627</v>
      </c>
      <c r="E6780" s="2013">
        <f t="shared" si="1778"/>
        <v>1084</v>
      </c>
      <c r="F6780" s="2013">
        <f t="shared" si="1778"/>
        <v>1084</v>
      </c>
      <c r="G6780" s="2013">
        <f t="shared" si="1778"/>
        <v>1085</v>
      </c>
      <c r="H6780" s="2013">
        <f t="shared" si="1778"/>
        <v>1085</v>
      </c>
    </row>
    <row r="6781">
      <c r="B6781" s="2013">
        <v>6779.0</v>
      </c>
      <c r="C6781" s="2013">
        <f t="shared" ref="C6781:H6781" si="1779">C$5002+C1781</f>
        <v>814</v>
      </c>
      <c r="D6781" s="2013">
        <f t="shared" si="1779"/>
        <v>1627</v>
      </c>
      <c r="E6781" s="2013">
        <f t="shared" si="1779"/>
        <v>1084</v>
      </c>
      <c r="F6781" s="2013">
        <f t="shared" si="1779"/>
        <v>1084</v>
      </c>
      <c r="G6781" s="2013">
        <f t="shared" si="1779"/>
        <v>1085</v>
      </c>
      <c r="H6781" s="2013">
        <f t="shared" si="1779"/>
        <v>1085</v>
      </c>
    </row>
    <row r="6782">
      <c r="B6782" s="2013">
        <v>6780.0</v>
      </c>
      <c r="C6782" s="2013">
        <f t="shared" ref="C6782:H6782" si="1780">C$5002+C1782</f>
        <v>813</v>
      </c>
      <c r="D6782" s="2013">
        <f t="shared" si="1780"/>
        <v>1627</v>
      </c>
      <c r="E6782" s="2013">
        <f t="shared" si="1780"/>
        <v>1085</v>
      </c>
      <c r="F6782" s="2013">
        <f t="shared" si="1780"/>
        <v>1085</v>
      </c>
      <c r="G6782" s="2013">
        <f t="shared" si="1780"/>
        <v>1085</v>
      </c>
      <c r="H6782" s="2013">
        <f t="shared" si="1780"/>
        <v>1085</v>
      </c>
    </row>
    <row r="6783">
      <c r="B6783" s="2013">
        <v>6781.0</v>
      </c>
      <c r="C6783" s="2013">
        <f t="shared" ref="C6783:H6783" si="1781">C$5002+C1783</f>
        <v>814</v>
      </c>
      <c r="D6783" s="2013">
        <f t="shared" si="1781"/>
        <v>1627</v>
      </c>
      <c r="E6783" s="2013">
        <f t="shared" si="1781"/>
        <v>1085</v>
      </c>
      <c r="F6783" s="2013">
        <f t="shared" si="1781"/>
        <v>1085</v>
      </c>
      <c r="G6783" s="2013">
        <f t="shared" si="1781"/>
        <v>1085</v>
      </c>
      <c r="H6783" s="2013">
        <f t="shared" si="1781"/>
        <v>1085</v>
      </c>
    </row>
    <row r="6784">
      <c r="B6784" s="2013">
        <v>6782.0</v>
      </c>
      <c r="C6784" s="2013">
        <f t="shared" ref="C6784:H6784" si="1782">C$5002+C1784</f>
        <v>814</v>
      </c>
      <c r="D6784" s="2013">
        <f t="shared" si="1782"/>
        <v>1628</v>
      </c>
      <c r="E6784" s="2013">
        <f t="shared" si="1782"/>
        <v>1085</v>
      </c>
      <c r="F6784" s="2013">
        <f t="shared" si="1782"/>
        <v>1085</v>
      </c>
      <c r="G6784" s="2013">
        <f t="shared" si="1782"/>
        <v>1085</v>
      </c>
      <c r="H6784" s="2013">
        <f t="shared" si="1782"/>
        <v>1085</v>
      </c>
    </row>
    <row r="6785">
      <c r="B6785" s="2013">
        <v>6783.0</v>
      </c>
      <c r="C6785" s="2013">
        <f t="shared" ref="C6785:H6785" si="1783">C$5002+C1785</f>
        <v>814</v>
      </c>
      <c r="D6785" s="2013">
        <f t="shared" si="1783"/>
        <v>1627</v>
      </c>
      <c r="E6785" s="2013">
        <f t="shared" si="1783"/>
        <v>1085</v>
      </c>
      <c r="F6785" s="2013">
        <f t="shared" si="1783"/>
        <v>1085</v>
      </c>
      <c r="G6785" s="2013">
        <f t="shared" si="1783"/>
        <v>1086</v>
      </c>
      <c r="H6785" s="2013">
        <f t="shared" si="1783"/>
        <v>1086</v>
      </c>
    </row>
    <row r="6786">
      <c r="B6786" s="2013">
        <v>6784.0</v>
      </c>
      <c r="C6786" s="2013">
        <f t="shared" ref="C6786:H6786" si="1784">C$5002+C1786</f>
        <v>814</v>
      </c>
      <c r="D6786" s="2013">
        <f t="shared" si="1784"/>
        <v>1628</v>
      </c>
      <c r="E6786" s="2013">
        <f t="shared" si="1784"/>
        <v>1085</v>
      </c>
      <c r="F6786" s="2013">
        <f t="shared" si="1784"/>
        <v>1085</v>
      </c>
      <c r="G6786" s="2013">
        <f t="shared" si="1784"/>
        <v>1086</v>
      </c>
      <c r="H6786" s="2013">
        <f t="shared" si="1784"/>
        <v>1086</v>
      </c>
    </row>
    <row r="6787">
      <c r="B6787" s="2013">
        <v>6785.0</v>
      </c>
      <c r="C6787" s="2013">
        <f t="shared" ref="C6787:H6787" si="1785">C$5002+C1787</f>
        <v>814</v>
      </c>
      <c r="D6787" s="2013">
        <f t="shared" si="1785"/>
        <v>1629</v>
      </c>
      <c r="E6787" s="2013">
        <f t="shared" si="1785"/>
        <v>1085</v>
      </c>
      <c r="F6787" s="2013">
        <f t="shared" si="1785"/>
        <v>1085</v>
      </c>
      <c r="G6787" s="2013">
        <f t="shared" si="1785"/>
        <v>1086</v>
      </c>
      <c r="H6787" s="2013">
        <f t="shared" si="1785"/>
        <v>1086</v>
      </c>
    </row>
    <row r="6788">
      <c r="B6788" s="2013">
        <v>6786.0</v>
      </c>
      <c r="C6788" s="2013">
        <f t="shared" ref="C6788:H6788" si="1786">C$5002+C1788</f>
        <v>814</v>
      </c>
      <c r="D6788" s="2013">
        <f t="shared" si="1786"/>
        <v>1628</v>
      </c>
      <c r="E6788" s="2013">
        <f t="shared" si="1786"/>
        <v>1086</v>
      </c>
      <c r="F6788" s="2013">
        <f t="shared" si="1786"/>
        <v>1086</v>
      </c>
      <c r="G6788" s="2013">
        <f t="shared" si="1786"/>
        <v>1086</v>
      </c>
      <c r="H6788" s="2013">
        <f t="shared" si="1786"/>
        <v>1086</v>
      </c>
    </row>
    <row r="6789">
      <c r="B6789" s="2013">
        <v>6787.0</v>
      </c>
      <c r="C6789" s="2013">
        <f t="shared" ref="C6789:H6789" si="1787">C$5002+C1789</f>
        <v>814</v>
      </c>
      <c r="D6789" s="2013">
        <f t="shared" si="1787"/>
        <v>1629</v>
      </c>
      <c r="E6789" s="2013">
        <f t="shared" si="1787"/>
        <v>1086</v>
      </c>
      <c r="F6789" s="2013">
        <f t="shared" si="1787"/>
        <v>1086</v>
      </c>
      <c r="G6789" s="2013">
        <f t="shared" si="1787"/>
        <v>1086</v>
      </c>
      <c r="H6789" s="2013">
        <f t="shared" si="1787"/>
        <v>1086</v>
      </c>
    </row>
    <row r="6790">
      <c r="B6790" s="2013">
        <v>6788.0</v>
      </c>
      <c r="C6790" s="2013">
        <f t="shared" ref="C6790:H6790" si="1788">C$5002+C1790</f>
        <v>815</v>
      </c>
      <c r="D6790" s="2013">
        <f t="shared" si="1788"/>
        <v>1629</v>
      </c>
      <c r="E6790" s="2013">
        <f t="shared" si="1788"/>
        <v>1086</v>
      </c>
      <c r="F6790" s="2013">
        <f t="shared" si="1788"/>
        <v>1086</v>
      </c>
      <c r="G6790" s="2013">
        <f t="shared" si="1788"/>
        <v>1086</v>
      </c>
      <c r="H6790" s="2013">
        <f t="shared" si="1788"/>
        <v>1086</v>
      </c>
    </row>
    <row r="6791">
      <c r="B6791" s="2013">
        <v>6789.0</v>
      </c>
      <c r="C6791" s="2013">
        <f t="shared" ref="C6791:H6791" si="1789">C$5002+C1791</f>
        <v>815</v>
      </c>
      <c r="D6791" s="2013">
        <f t="shared" si="1789"/>
        <v>1630</v>
      </c>
      <c r="E6791" s="2013">
        <f t="shared" si="1789"/>
        <v>1086</v>
      </c>
      <c r="F6791" s="2013">
        <f t="shared" si="1789"/>
        <v>1086</v>
      </c>
      <c r="G6791" s="2013">
        <f t="shared" si="1789"/>
        <v>1086</v>
      </c>
      <c r="H6791" s="2013">
        <f t="shared" si="1789"/>
        <v>1086</v>
      </c>
    </row>
    <row r="6792">
      <c r="B6792" s="2013">
        <v>6790.0</v>
      </c>
      <c r="C6792" s="2013">
        <f t="shared" ref="C6792:H6792" si="1790">C$5002+C1792</f>
        <v>815</v>
      </c>
      <c r="D6792" s="2013">
        <f t="shared" si="1790"/>
        <v>1629</v>
      </c>
      <c r="E6792" s="2013">
        <f t="shared" si="1790"/>
        <v>1086</v>
      </c>
      <c r="F6792" s="2013">
        <f t="shared" si="1790"/>
        <v>1086</v>
      </c>
      <c r="G6792" s="2013">
        <f t="shared" si="1790"/>
        <v>1087</v>
      </c>
      <c r="H6792" s="2013">
        <f t="shared" si="1790"/>
        <v>1087</v>
      </c>
    </row>
    <row r="6793">
      <c r="B6793" s="2013">
        <v>6791.0</v>
      </c>
      <c r="C6793" s="2013">
        <f t="shared" ref="C6793:H6793" si="1791">C$5002+C1793</f>
        <v>815</v>
      </c>
      <c r="D6793" s="2013">
        <f t="shared" si="1791"/>
        <v>1630</v>
      </c>
      <c r="E6793" s="2013">
        <f t="shared" si="1791"/>
        <v>1086</v>
      </c>
      <c r="F6793" s="2013">
        <f t="shared" si="1791"/>
        <v>1086</v>
      </c>
      <c r="G6793" s="2013">
        <f t="shared" si="1791"/>
        <v>1087</v>
      </c>
      <c r="H6793" s="2013">
        <f t="shared" si="1791"/>
        <v>1087</v>
      </c>
    </row>
    <row r="6794">
      <c r="B6794" s="2013">
        <v>6792.0</v>
      </c>
      <c r="C6794" s="2013">
        <f t="shared" ref="C6794:H6794" si="1792">C$5002+C1794</f>
        <v>815</v>
      </c>
      <c r="D6794" s="2013">
        <f t="shared" si="1792"/>
        <v>1631</v>
      </c>
      <c r="E6794" s="2013">
        <f t="shared" si="1792"/>
        <v>1086</v>
      </c>
      <c r="F6794" s="2013">
        <f t="shared" si="1792"/>
        <v>1086</v>
      </c>
      <c r="G6794" s="2013">
        <f t="shared" si="1792"/>
        <v>1087</v>
      </c>
      <c r="H6794" s="2013">
        <f t="shared" si="1792"/>
        <v>1087</v>
      </c>
    </row>
    <row r="6795">
      <c r="B6795" s="2013">
        <v>6793.0</v>
      </c>
      <c r="C6795" s="2013">
        <f t="shared" ref="C6795:H6795" si="1793">C$5002+C1795</f>
        <v>815</v>
      </c>
      <c r="D6795" s="2013">
        <f t="shared" si="1793"/>
        <v>1630</v>
      </c>
      <c r="E6795" s="2013">
        <f t="shared" si="1793"/>
        <v>1087</v>
      </c>
      <c r="F6795" s="2013">
        <f t="shared" si="1793"/>
        <v>1087</v>
      </c>
      <c r="G6795" s="2013">
        <f t="shared" si="1793"/>
        <v>1087</v>
      </c>
      <c r="H6795" s="2013">
        <f t="shared" si="1793"/>
        <v>1087</v>
      </c>
    </row>
    <row r="6796">
      <c r="B6796" s="2013">
        <v>6794.0</v>
      </c>
      <c r="C6796" s="2013">
        <f t="shared" ref="C6796:H6796" si="1794">C$5002+C1796</f>
        <v>815</v>
      </c>
      <c r="D6796" s="2013">
        <f t="shared" si="1794"/>
        <v>1631</v>
      </c>
      <c r="E6796" s="2013">
        <f t="shared" si="1794"/>
        <v>1087</v>
      </c>
      <c r="F6796" s="2013">
        <f t="shared" si="1794"/>
        <v>1087</v>
      </c>
      <c r="G6796" s="2013">
        <f t="shared" si="1794"/>
        <v>1087</v>
      </c>
      <c r="H6796" s="2013">
        <f t="shared" si="1794"/>
        <v>1087</v>
      </c>
    </row>
    <row r="6797">
      <c r="B6797" s="2013">
        <v>6795.0</v>
      </c>
      <c r="C6797" s="2013">
        <f t="shared" ref="C6797:H6797" si="1795">C$5002+C1797</f>
        <v>816</v>
      </c>
      <c r="D6797" s="2013">
        <f t="shared" si="1795"/>
        <v>1631</v>
      </c>
      <c r="E6797" s="2013">
        <f t="shared" si="1795"/>
        <v>1087</v>
      </c>
      <c r="F6797" s="2013">
        <f t="shared" si="1795"/>
        <v>1087</v>
      </c>
      <c r="G6797" s="2013">
        <f t="shared" si="1795"/>
        <v>1087</v>
      </c>
      <c r="H6797" s="2013">
        <f t="shared" si="1795"/>
        <v>1087</v>
      </c>
    </row>
    <row r="6798">
      <c r="B6798" s="2013">
        <v>6796.0</v>
      </c>
      <c r="C6798" s="2013">
        <f t="shared" ref="C6798:H6798" si="1796">C$5002+C1798</f>
        <v>815</v>
      </c>
      <c r="D6798" s="2013">
        <f t="shared" si="1796"/>
        <v>1631</v>
      </c>
      <c r="E6798" s="2013">
        <f t="shared" si="1796"/>
        <v>1087</v>
      </c>
      <c r="F6798" s="2013">
        <f t="shared" si="1796"/>
        <v>1087</v>
      </c>
      <c r="G6798" s="2013">
        <f t="shared" si="1796"/>
        <v>1088</v>
      </c>
      <c r="H6798" s="2013">
        <f t="shared" si="1796"/>
        <v>1088</v>
      </c>
    </row>
    <row r="6799">
      <c r="B6799" s="2013">
        <v>6797.0</v>
      </c>
      <c r="C6799" s="2013">
        <f t="shared" ref="C6799:H6799" si="1797">C$5002+C1799</f>
        <v>816</v>
      </c>
      <c r="D6799" s="2013">
        <f t="shared" si="1797"/>
        <v>1631</v>
      </c>
      <c r="E6799" s="2013">
        <f t="shared" si="1797"/>
        <v>1087</v>
      </c>
      <c r="F6799" s="2013">
        <f t="shared" si="1797"/>
        <v>1087</v>
      </c>
      <c r="G6799" s="2013">
        <f t="shared" si="1797"/>
        <v>1088</v>
      </c>
      <c r="H6799" s="2013">
        <f t="shared" si="1797"/>
        <v>1088</v>
      </c>
    </row>
    <row r="6800">
      <c r="B6800" s="2013">
        <v>6798.0</v>
      </c>
      <c r="C6800" s="2013">
        <f t="shared" ref="C6800:H6800" si="1798">C$5002+C1800</f>
        <v>815</v>
      </c>
      <c r="D6800" s="2013">
        <f t="shared" si="1798"/>
        <v>1631</v>
      </c>
      <c r="E6800" s="2013">
        <f t="shared" si="1798"/>
        <v>1088</v>
      </c>
      <c r="F6800" s="2013">
        <f t="shared" si="1798"/>
        <v>1088</v>
      </c>
      <c r="G6800" s="2013">
        <f t="shared" si="1798"/>
        <v>1088</v>
      </c>
      <c r="H6800" s="2013">
        <f t="shared" si="1798"/>
        <v>1088</v>
      </c>
    </row>
    <row r="6801">
      <c r="B6801" s="2013">
        <v>6799.0</v>
      </c>
      <c r="C6801" s="2013">
        <f t="shared" ref="C6801:H6801" si="1799">C$5002+C1801</f>
        <v>816</v>
      </c>
      <c r="D6801" s="2013">
        <f t="shared" si="1799"/>
        <v>1631</v>
      </c>
      <c r="E6801" s="2013">
        <f t="shared" si="1799"/>
        <v>1088</v>
      </c>
      <c r="F6801" s="2013">
        <f t="shared" si="1799"/>
        <v>1088</v>
      </c>
      <c r="G6801" s="2013">
        <f t="shared" si="1799"/>
        <v>1088</v>
      </c>
      <c r="H6801" s="2013">
        <f t="shared" si="1799"/>
        <v>1088</v>
      </c>
    </row>
    <row r="6802">
      <c r="B6802" s="2013">
        <v>6800.0</v>
      </c>
      <c r="C6802" s="2013">
        <f t="shared" ref="C6802:H6802" si="1800">C$5002+C1802</f>
        <v>816</v>
      </c>
      <c r="D6802" s="2013">
        <f t="shared" si="1800"/>
        <v>1632</v>
      </c>
      <c r="E6802" s="2013">
        <f t="shared" si="1800"/>
        <v>1088</v>
      </c>
      <c r="F6802" s="2013">
        <f t="shared" si="1800"/>
        <v>1088</v>
      </c>
      <c r="G6802" s="2013">
        <f t="shared" si="1800"/>
        <v>1088</v>
      </c>
      <c r="H6802" s="2013">
        <f t="shared" si="1800"/>
        <v>1088</v>
      </c>
    </row>
    <row r="6803">
      <c r="B6803" s="2013">
        <v>6801.0</v>
      </c>
      <c r="C6803" s="2013">
        <f t="shared" ref="C6803:H6803" si="1801">C$5002+C1803</f>
        <v>816</v>
      </c>
      <c r="D6803" s="2013">
        <f t="shared" si="1801"/>
        <v>1633</v>
      </c>
      <c r="E6803" s="2013">
        <f t="shared" si="1801"/>
        <v>1088</v>
      </c>
      <c r="F6803" s="2013">
        <f t="shared" si="1801"/>
        <v>1088</v>
      </c>
      <c r="G6803" s="2013">
        <f t="shared" si="1801"/>
        <v>1088</v>
      </c>
      <c r="H6803" s="2013">
        <f t="shared" si="1801"/>
        <v>1088</v>
      </c>
    </row>
    <row r="6804">
      <c r="B6804" s="2013">
        <v>6802.0</v>
      </c>
      <c r="C6804" s="2013">
        <f t="shared" ref="C6804:H6804" si="1802">C$5002+C1804</f>
        <v>817</v>
      </c>
      <c r="D6804" s="2013">
        <f t="shared" si="1802"/>
        <v>1633</v>
      </c>
      <c r="E6804" s="2013">
        <f t="shared" si="1802"/>
        <v>1088</v>
      </c>
      <c r="F6804" s="2013">
        <f t="shared" si="1802"/>
        <v>1088</v>
      </c>
      <c r="G6804" s="2013">
        <f t="shared" si="1802"/>
        <v>1088</v>
      </c>
      <c r="H6804" s="2013">
        <f t="shared" si="1802"/>
        <v>1088</v>
      </c>
    </row>
    <row r="6805">
      <c r="B6805" s="2013">
        <v>6803.0</v>
      </c>
      <c r="C6805" s="2013">
        <f t="shared" ref="C6805:H6805" si="1803">C$5002+C1805</f>
        <v>816</v>
      </c>
      <c r="D6805" s="2013">
        <f t="shared" si="1803"/>
        <v>1633</v>
      </c>
      <c r="E6805" s="2013">
        <f t="shared" si="1803"/>
        <v>1088</v>
      </c>
      <c r="F6805" s="2013">
        <f t="shared" si="1803"/>
        <v>1088</v>
      </c>
      <c r="G6805" s="2013">
        <f t="shared" si="1803"/>
        <v>1089</v>
      </c>
      <c r="H6805" s="2013">
        <f t="shared" si="1803"/>
        <v>1089</v>
      </c>
    </row>
    <row r="6806">
      <c r="B6806" s="2013">
        <v>6804.0</v>
      </c>
      <c r="C6806" s="2013">
        <f t="shared" ref="C6806:H6806" si="1804">C$5002+C1806</f>
        <v>817</v>
      </c>
      <c r="D6806" s="2013">
        <f t="shared" si="1804"/>
        <v>1633</v>
      </c>
      <c r="E6806" s="2013">
        <f t="shared" si="1804"/>
        <v>1088</v>
      </c>
      <c r="F6806" s="2013">
        <f t="shared" si="1804"/>
        <v>1088</v>
      </c>
      <c r="G6806" s="2013">
        <f t="shared" si="1804"/>
        <v>1089</v>
      </c>
      <c r="H6806" s="2013">
        <f t="shared" si="1804"/>
        <v>1089</v>
      </c>
    </row>
    <row r="6807">
      <c r="B6807" s="2013">
        <v>6805.0</v>
      </c>
      <c r="C6807" s="2013">
        <f t="shared" ref="C6807:H6807" si="1805">C$5002+C1807</f>
        <v>816</v>
      </c>
      <c r="D6807" s="2013">
        <f t="shared" si="1805"/>
        <v>1633</v>
      </c>
      <c r="E6807" s="2013">
        <f t="shared" si="1805"/>
        <v>1089</v>
      </c>
      <c r="F6807" s="2013">
        <f t="shared" si="1805"/>
        <v>1089</v>
      </c>
      <c r="G6807" s="2013">
        <f t="shared" si="1805"/>
        <v>1089</v>
      </c>
      <c r="H6807" s="2013">
        <f t="shared" si="1805"/>
        <v>1089</v>
      </c>
    </row>
    <row r="6808">
      <c r="B6808" s="2013">
        <v>6806.0</v>
      </c>
      <c r="C6808" s="2013">
        <f t="shared" ref="C6808:H6808" si="1806">C$5002+C1808</f>
        <v>817</v>
      </c>
      <c r="D6808" s="2013">
        <f t="shared" si="1806"/>
        <v>1633</v>
      </c>
      <c r="E6808" s="2013">
        <f t="shared" si="1806"/>
        <v>1089</v>
      </c>
      <c r="F6808" s="2013">
        <f t="shared" si="1806"/>
        <v>1089</v>
      </c>
      <c r="G6808" s="2013">
        <f t="shared" si="1806"/>
        <v>1089</v>
      </c>
      <c r="H6808" s="2013">
        <f t="shared" si="1806"/>
        <v>1089</v>
      </c>
    </row>
    <row r="6809">
      <c r="B6809" s="2013">
        <v>6807.0</v>
      </c>
      <c r="C6809" s="2013">
        <f t="shared" ref="C6809:H6809" si="1807">C$5002+C1809</f>
        <v>817</v>
      </c>
      <c r="D6809" s="2013">
        <f t="shared" si="1807"/>
        <v>1634</v>
      </c>
      <c r="E6809" s="2013">
        <f t="shared" si="1807"/>
        <v>1089</v>
      </c>
      <c r="F6809" s="2013">
        <f t="shared" si="1807"/>
        <v>1089</v>
      </c>
      <c r="G6809" s="2013">
        <f t="shared" si="1807"/>
        <v>1089</v>
      </c>
      <c r="H6809" s="2013">
        <f t="shared" si="1807"/>
        <v>1089</v>
      </c>
    </row>
    <row r="6810">
      <c r="B6810" s="2013">
        <v>6808.0</v>
      </c>
      <c r="C6810" s="2013">
        <f t="shared" ref="C6810:H6810" si="1808">C$5002+C1810</f>
        <v>817</v>
      </c>
      <c r="D6810" s="2013">
        <f t="shared" si="1808"/>
        <v>1633</v>
      </c>
      <c r="E6810" s="2013">
        <f t="shared" si="1808"/>
        <v>1089</v>
      </c>
      <c r="F6810" s="2013">
        <f t="shared" si="1808"/>
        <v>1089</v>
      </c>
      <c r="G6810" s="2013">
        <f t="shared" si="1808"/>
        <v>1090</v>
      </c>
      <c r="H6810" s="2013">
        <f t="shared" si="1808"/>
        <v>1090</v>
      </c>
    </row>
    <row r="6811">
      <c r="B6811" s="2013">
        <v>6809.0</v>
      </c>
      <c r="C6811" s="2013">
        <f t="shared" ref="C6811:H6811" si="1809">C$5002+C1811</f>
        <v>817</v>
      </c>
      <c r="D6811" s="2013">
        <f t="shared" si="1809"/>
        <v>1634</v>
      </c>
      <c r="E6811" s="2013">
        <f t="shared" si="1809"/>
        <v>1089</v>
      </c>
      <c r="F6811" s="2013">
        <f t="shared" si="1809"/>
        <v>1089</v>
      </c>
      <c r="G6811" s="2013">
        <f t="shared" si="1809"/>
        <v>1090</v>
      </c>
      <c r="H6811" s="2013">
        <f t="shared" si="1809"/>
        <v>1090</v>
      </c>
    </row>
    <row r="6812">
      <c r="B6812" s="2013">
        <v>6810.0</v>
      </c>
      <c r="C6812" s="2013">
        <f t="shared" ref="C6812:H6812" si="1810">C$5002+C1812</f>
        <v>817</v>
      </c>
      <c r="D6812" s="2013">
        <f t="shared" si="1810"/>
        <v>1635</v>
      </c>
      <c r="E6812" s="2013">
        <f t="shared" si="1810"/>
        <v>1089</v>
      </c>
      <c r="F6812" s="2013">
        <f t="shared" si="1810"/>
        <v>1089</v>
      </c>
      <c r="G6812" s="2013">
        <f t="shared" si="1810"/>
        <v>1090</v>
      </c>
      <c r="H6812" s="2013">
        <f t="shared" si="1810"/>
        <v>1090</v>
      </c>
    </row>
    <row r="6813">
      <c r="B6813" s="2013">
        <v>6811.0</v>
      </c>
      <c r="C6813" s="2013">
        <f t="shared" ref="C6813:H6813" si="1811">C$5002+C1813</f>
        <v>817</v>
      </c>
      <c r="D6813" s="2013">
        <f t="shared" si="1811"/>
        <v>1634</v>
      </c>
      <c r="E6813" s="2013">
        <f t="shared" si="1811"/>
        <v>1090</v>
      </c>
      <c r="F6813" s="2013">
        <f t="shared" si="1811"/>
        <v>1090</v>
      </c>
      <c r="G6813" s="2013">
        <f t="shared" si="1811"/>
        <v>1090</v>
      </c>
      <c r="H6813" s="2013">
        <f t="shared" si="1811"/>
        <v>1090</v>
      </c>
    </row>
    <row r="6814">
      <c r="B6814" s="2013">
        <v>6812.0</v>
      </c>
      <c r="C6814" s="2013">
        <f t="shared" ref="C6814:H6814" si="1812">C$5002+C1814</f>
        <v>817</v>
      </c>
      <c r="D6814" s="2013">
        <f t="shared" si="1812"/>
        <v>1635</v>
      </c>
      <c r="E6814" s="2013">
        <f t="shared" si="1812"/>
        <v>1090</v>
      </c>
      <c r="F6814" s="2013">
        <f t="shared" si="1812"/>
        <v>1090</v>
      </c>
      <c r="G6814" s="2013">
        <f t="shared" si="1812"/>
        <v>1090</v>
      </c>
      <c r="H6814" s="2013">
        <f t="shared" si="1812"/>
        <v>1090</v>
      </c>
    </row>
    <row r="6815">
      <c r="B6815" s="2013">
        <v>6813.0</v>
      </c>
      <c r="C6815" s="2013">
        <f t="shared" ref="C6815:H6815" si="1813">C$5002+C1815</f>
        <v>818</v>
      </c>
      <c r="D6815" s="2013">
        <f t="shared" si="1813"/>
        <v>1635</v>
      </c>
      <c r="E6815" s="2013">
        <f t="shared" si="1813"/>
        <v>1090</v>
      </c>
      <c r="F6815" s="2013">
        <f t="shared" si="1813"/>
        <v>1090</v>
      </c>
      <c r="G6815" s="2013">
        <f t="shared" si="1813"/>
        <v>1090</v>
      </c>
      <c r="H6815" s="2013">
        <f t="shared" si="1813"/>
        <v>1090</v>
      </c>
    </row>
    <row r="6816">
      <c r="B6816" s="2013">
        <v>6814.0</v>
      </c>
      <c r="C6816" s="2013">
        <f t="shared" ref="C6816:H6816" si="1814">C$5002+C1816</f>
        <v>818</v>
      </c>
      <c r="D6816" s="2013">
        <f t="shared" si="1814"/>
        <v>1636</v>
      </c>
      <c r="E6816" s="2013">
        <f t="shared" si="1814"/>
        <v>1090</v>
      </c>
      <c r="F6816" s="2013">
        <f t="shared" si="1814"/>
        <v>1090</v>
      </c>
      <c r="G6816" s="2013">
        <f t="shared" si="1814"/>
        <v>1090</v>
      </c>
      <c r="H6816" s="2013">
        <f t="shared" si="1814"/>
        <v>1090</v>
      </c>
    </row>
    <row r="6817">
      <c r="B6817" s="2013">
        <v>6815.0</v>
      </c>
      <c r="C6817" s="2013">
        <f t="shared" ref="C6817:H6817" si="1815">C$5002+C1817</f>
        <v>818</v>
      </c>
      <c r="D6817" s="2013">
        <f t="shared" si="1815"/>
        <v>1635</v>
      </c>
      <c r="E6817" s="2013">
        <f t="shared" si="1815"/>
        <v>1090</v>
      </c>
      <c r="F6817" s="2013">
        <f t="shared" si="1815"/>
        <v>1090</v>
      </c>
      <c r="G6817" s="2013">
        <f t="shared" si="1815"/>
        <v>1091</v>
      </c>
      <c r="H6817" s="2013">
        <f t="shared" si="1815"/>
        <v>1091</v>
      </c>
    </row>
    <row r="6818">
      <c r="B6818" s="2013">
        <v>6816.0</v>
      </c>
      <c r="C6818" s="2013">
        <f t="shared" ref="C6818:H6818" si="1816">C$5002+C1818</f>
        <v>818</v>
      </c>
      <c r="D6818" s="2013">
        <f t="shared" si="1816"/>
        <v>1636</v>
      </c>
      <c r="E6818" s="2013">
        <f t="shared" si="1816"/>
        <v>1090</v>
      </c>
      <c r="F6818" s="2013">
        <f t="shared" si="1816"/>
        <v>1090</v>
      </c>
      <c r="G6818" s="2013">
        <f t="shared" si="1816"/>
        <v>1091</v>
      </c>
      <c r="H6818" s="2013">
        <f t="shared" si="1816"/>
        <v>1091</v>
      </c>
    </row>
    <row r="6819">
      <c r="B6819" s="2013">
        <v>6817.0</v>
      </c>
      <c r="C6819" s="2013">
        <f t="shared" ref="C6819:H6819" si="1817">C$5002+C1819</f>
        <v>818</v>
      </c>
      <c r="D6819" s="2013">
        <f t="shared" si="1817"/>
        <v>1637</v>
      </c>
      <c r="E6819" s="2013">
        <f t="shared" si="1817"/>
        <v>1090</v>
      </c>
      <c r="F6819" s="2013">
        <f t="shared" si="1817"/>
        <v>1090</v>
      </c>
      <c r="G6819" s="2013">
        <f t="shared" si="1817"/>
        <v>1091</v>
      </c>
      <c r="H6819" s="2013">
        <f t="shared" si="1817"/>
        <v>1091</v>
      </c>
    </row>
    <row r="6820">
      <c r="B6820" s="2013">
        <v>6818.0</v>
      </c>
      <c r="C6820" s="2013">
        <f t="shared" ref="C6820:H6820" si="1818">C$5002+C1820</f>
        <v>818</v>
      </c>
      <c r="D6820" s="2013">
        <f t="shared" si="1818"/>
        <v>1636</v>
      </c>
      <c r="E6820" s="2013">
        <f t="shared" si="1818"/>
        <v>1091</v>
      </c>
      <c r="F6820" s="2013">
        <f t="shared" si="1818"/>
        <v>1091</v>
      </c>
      <c r="G6820" s="2013">
        <f t="shared" si="1818"/>
        <v>1091</v>
      </c>
      <c r="H6820" s="2013">
        <f t="shared" si="1818"/>
        <v>1091</v>
      </c>
    </row>
    <row r="6821">
      <c r="B6821" s="2013">
        <v>6819.0</v>
      </c>
      <c r="C6821" s="2013">
        <f t="shared" ref="C6821:H6821" si="1819">C$5002+C1821</f>
        <v>818</v>
      </c>
      <c r="D6821" s="2013">
        <f t="shared" si="1819"/>
        <v>1637</v>
      </c>
      <c r="E6821" s="2013">
        <f t="shared" si="1819"/>
        <v>1091</v>
      </c>
      <c r="F6821" s="2013">
        <f t="shared" si="1819"/>
        <v>1091</v>
      </c>
      <c r="G6821" s="2013">
        <f t="shared" si="1819"/>
        <v>1091</v>
      </c>
      <c r="H6821" s="2013">
        <f t="shared" si="1819"/>
        <v>1091</v>
      </c>
    </row>
    <row r="6822">
      <c r="B6822" s="2013">
        <v>6820.0</v>
      </c>
      <c r="C6822" s="2013">
        <f t="shared" ref="C6822:H6822" si="1820">C$5002+C1822</f>
        <v>819</v>
      </c>
      <c r="D6822" s="2013">
        <f t="shared" si="1820"/>
        <v>1637</v>
      </c>
      <c r="E6822" s="2013">
        <f t="shared" si="1820"/>
        <v>1091</v>
      </c>
      <c r="F6822" s="2013">
        <f t="shared" si="1820"/>
        <v>1091</v>
      </c>
      <c r="G6822" s="2013">
        <f t="shared" si="1820"/>
        <v>1091</v>
      </c>
      <c r="H6822" s="2013">
        <f t="shared" si="1820"/>
        <v>1091</v>
      </c>
    </row>
    <row r="6823">
      <c r="B6823" s="2013">
        <v>6821.0</v>
      </c>
      <c r="C6823" s="2013">
        <f t="shared" ref="C6823:H6823" si="1821">C$5002+C1823</f>
        <v>818</v>
      </c>
      <c r="D6823" s="2013">
        <f t="shared" si="1821"/>
        <v>1637</v>
      </c>
      <c r="E6823" s="2013">
        <f t="shared" si="1821"/>
        <v>1091</v>
      </c>
      <c r="F6823" s="2013">
        <f t="shared" si="1821"/>
        <v>1091</v>
      </c>
      <c r="G6823" s="2013">
        <f t="shared" si="1821"/>
        <v>1092</v>
      </c>
      <c r="H6823" s="2013">
        <f t="shared" si="1821"/>
        <v>1092</v>
      </c>
    </row>
    <row r="6824">
      <c r="B6824" s="2013">
        <v>6822.0</v>
      </c>
      <c r="C6824" s="2013">
        <f t="shared" ref="C6824:H6824" si="1822">C$5002+C1824</f>
        <v>819</v>
      </c>
      <c r="D6824" s="2013">
        <f t="shared" si="1822"/>
        <v>1637</v>
      </c>
      <c r="E6824" s="2013">
        <f t="shared" si="1822"/>
        <v>1091</v>
      </c>
      <c r="F6824" s="2013">
        <f t="shared" si="1822"/>
        <v>1091</v>
      </c>
      <c r="G6824" s="2013">
        <f t="shared" si="1822"/>
        <v>1092</v>
      </c>
      <c r="H6824" s="2013">
        <f t="shared" si="1822"/>
        <v>1092</v>
      </c>
    </row>
    <row r="6825">
      <c r="B6825" s="2013">
        <v>6823.0</v>
      </c>
      <c r="C6825" s="2013">
        <f t="shared" ref="C6825:H6825" si="1823">C$5002+C1825</f>
        <v>818</v>
      </c>
      <c r="D6825" s="2013">
        <f t="shared" si="1823"/>
        <v>1637</v>
      </c>
      <c r="E6825" s="2013">
        <f t="shared" si="1823"/>
        <v>1092</v>
      </c>
      <c r="F6825" s="2013">
        <f t="shared" si="1823"/>
        <v>1092</v>
      </c>
      <c r="G6825" s="2013">
        <f t="shared" si="1823"/>
        <v>1092</v>
      </c>
      <c r="H6825" s="2013">
        <f t="shared" si="1823"/>
        <v>1092</v>
      </c>
    </row>
    <row r="6826">
      <c r="B6826" s="2013">
        <v>6824.0</v>
      </c>
      <c r="C6826" s="2013">
        <f t="shared" ref="C6826:H6826" si="1824">C$5002+C1826</f>
        <v>819</v>
      </c>
      <c r="D6826" s="2013">
        <f t="shared" si="1824"/>
        <v>1637</v>
      </c>
      <c r="E6826" s="2013">
        <f t="shared" si="1824"/>
        <v>1092</v>
      </c>
      <c r="F6826" s="2013">
        <f t="shared" si="1824"/>
        <v>1092</v>
      </c>
      <c r="G6826" s="2013">
        <f t="shared" si="1824"/>
        <v>1092</v>
      </c>
      <c r="H6826" s="2013">
        <f t="shared" si="1824"/>
        <v>1092</v>
      </c>
    </row>
    <row r="6827">
      <c r="B6827" s="2013">
        <v>6825.0</v>
      </c>
      <c r="C6827" s="2013">
        <f t="shared" ref="C6827:H6827" si="1825">C$5002+C1827</f>
        <v>819</v>
      </c>
      <c r="D6827" s="2013">
        <f t="shared" si="1825"/>
        <v>1638</v>
      </c>
      <c r="E6827" s="2013">
        <f t="shared" si="1825"/>
        <v>1092</v>
      </c>
      <c r="F6827" s="2013">
        <f t="shared" si="1825"/>
        <v>1092</v>
      </c>
      <c r="G6827" s="2013">
        <f t="shared" si="1825"/>
        <v>1092</v>
      </c>
      <c r="H6827" s="2013">
        <f t="shared" si="1825"/>
        <v>1092</v>
      </c>
    </row>
    <row r="6828">
      <c r="B6828" s="2013">
        <v>6826.0</v>
      </c>
      <c r="C6828" s="2013">
        <f t="shared" ref="C6828:H6828" si="1826">C$5002+C1828</f>
        <v>819</v>
      </c>
      <c r="D6828" s="2013">
        <f t="shared" si="1826"/>
        <v>1639</v>
      </c>
      <c r="E6828" s="2013">
        <f t="shared" si="1826"/>
        <v>1092</v>
      </c>
      <c r="F6828" s="2013">
        <f t="shared" si="1826"/>
        <v>1092</v>
      </c>
      <c r="G6828" s="2013">
        <f t="shared" si="1826"/>
        <v>1092</v>
      </c>
      <c r="H6828" s="2013">
        <f t="shared" si="1826"/>
        <v>1092</v>
      </c>
    </row>
    <row r="6829">
      <c r="B6829" s="2013">
        <v>6827.0</v>
      </c>
      <c r="C6829" s="2013">
        <f t="shared" ref="C6829:H6829" si="1827">C$5002+C1829</f>
        <v>820</v>
      </c>
      <c r="D6829" s="2013">
        <f t="shared" si="1827"/>
        <v>1639</v>
      </c>
      <c r="E6829" s="2013">
        <f t="shared" si="1827"/>
        <v>1092</v>
      </c>
      <c r="F6829" s="2013">
        <f t="shared" si="1827"/>
        <v>1092</v>
      </c>
      <c r="G6829" s="2013">
        <f t="shared" si="1827"/>
        <v>1092</v>
      </c>
      <c r="H6829" s="2013">
        <f t="shared" si="1827"/>
        <v>1092</v>
      </c>
    </row>
    <row r="6830">
      <c r="B6830" s="2013">
        <v>6828.0</v>
      </c>
      <c r="C6830" s="2013">
        <f t="shared" ref="C6830:H6830" si="1828">C$5002+C1830</f>
        <v>819</v>
      </c>
      <c r="D6830" s="2013">
        <f t="shared" si="1828"/>
        <v>1639</v>
      </c>
      <c r="E6830" s="2013">
        <f t="shared" si="1828"/>
        <v>1092</v>
      </c>
      <c r="F6830" s="2013">
        <f t="shared" si="1828"/>
        <v>1092</v>
      </c>
      <c r="G6830" s="2013">
        <f t="shared" si="1828"/>
        <v>1093</v>
      </c>
      <c r="H6830" s="2013">
        <f t="shared" si="1828"/>
        <v>1093</v>
      </c>
    </row>
    <row r="6831">
      <c r="B6831" s="2013">
        <v>6829.0</v>
      </c>
      <c r="C6831" s="2013">
        <f t="shared" ref="C6831:H6831" si="1829">C$5002+C1831</f>
        <v>820</v>
      </c>
      <c r="D6831" s="2013">
        <f t="shared" si="1829"/>
        <v>1639</v>
      </c>
      <c r="E6831" s="2013">
        <f t="shared" si="1829"/>
        <v>1092</v>
      </c>
      <c r="F6831" s="2013">
        <f t="shared" si="1829"/>
        <v>1092</v>
      </c>
      <c r="G6831" s="2013">
        <f t="shared" si="1829"/>
        <v>1093</v>
      </c>
      <c r="H6831" s="2013">
        <f t="shared" si="1829"/>
        <v>1093</v>
      </c>
    </row>
    <row r="6832">
      <c r="B6832" s="2013">
        <v>6830.0</v>
      </c>
      <c r="C6832" s="2013">
        <f t="shared" ref="C6832:H6832" si="1830">C$5002+C1832</f>
        <v>819</v>
      </c>
      <c r="D6832" s="2013">
        <f t="shared" si="1830"/>
        <v>1639</v>
      </c>
      <c r="E6832" s="2013">
        <f t="shared" si="1830"/>
        <v>1093</v>
      </c>
      <c r="F6832" s="2013">
        <f t="shared" si="1830"/>
        <v>1093</v>
      </c>
      <c r="G6832" s="2013">
        <f t="shared" si="1830"/>
        <v>1093</v>
      </c>
      <c r="H6832" s="2013">
        <f t="shared" si="1830"/>
        <v>1093</v>
      </c>
    </row>
    <row r="6833">
      <c r="B6833" s="2013">
        <v>6831.0</v>
      </c>
      <c r="C6833" s="2013">
        <f t="shared" ref="C6833:H6833" si="1831">C$5002+C1833</f>
        <v>820</v>
      </c>
      <c r="D6833" s="2013">
        <f t="shared" si="1831"/>
        <v>1639</v>
      </c>
      <c r="E6833" s="2013">
        <f t="shared" si="1831"/>
        <v>1093</v>
      </c>
      <c r="F6833" s="2013">
        <f t="shared" si="1831"/>
        <v>1093</v>
      </c>
      <c r="G6833" s="2013">
        <f t="shared" si="1831"/>
        <v>1093</v>
      </c>
      <c r="H6833" s="2013">
        <f t="shared" si="1831"/>
        <v>1093</v>
      </c>
    </row>
    <row r="6834">
      <c r="B6834" s="2013">
        <v>6832.0</v>
      </c>
      <c r="C6834" s="2013">
        <f t="shared" ref="C6834:H6834" si="1832">C$5002+C1834</f>
        <v>820</v>
      </c>
      <c r="D6834" s="2013">
        <f t="shared" si="1832"/>
        <v>1640</v>
      </c>
      <c r="E6834" s="2013">
        <f t="shared" si="1832"/>
        <v>1093</v>
      </c>
      <c r="F6834" s="2013">
        <f t="shared" si="1832"/>
        <v>1093</v>
      </c>
      <c r="G6834" s="2013">
        <f t="shared" si="1832"/>
        <v>1093</v>
      </c>
      <c r="H6834" s="2013">
        <f t="shared" si="1832"/>
        <v>1093</v>
      </c>
    </row>
    <row r="6835">
      <c r="B6835" s="2013">
        <v>6833.0</v>
      </c>
      <c r="C6835" s="2013">
        <f t="shared" ref="C6835:H6835" si="1833">C$5002+C1835</f>
        <v>820</v>
      </c>
      <c r="D6835" s="2013">
        <f t="shared" si="1833"/>
        <v>1639</v>
      </c>
      <c r="E6835" s="2013">
        <f t="shared" si="1833"/>
        <v>1093</v>
      </c>
      <c r="F6835" s="2013">
        <f t="shared" si="1833"/>
        <v>1093</v>
      </c>
      <c r="G6835" s="2013">
        <f t="shared" si="1833"/>
        <v>1094</v>
      </c>
      <c r="H6835" s="2013">
        <f t="shared" si="1833"/>
        <v>1094</v>
      </c>
    </row>
    <row r="6836">
      <c r="B6836" s="2013">
        <v>6834.0</v>
      </c>
      <c r="C6836" s="2013">
        <f t="shared" ref="C6836:H6836" si="1834">C$5002+C1836</f>
        <v>820</v>
      </c>
      <c r="D6836" s="2013">
        <f t="shared" si="1834"/>
        <v>1640</v>
      </c>
      <c r="E6836" s="2013">
        <f t="shared" si="1834"/>
        <v>1093</v>
      </c>
      <c r="F6836" s="2013">
        <f t="shared" si="1834"/>
        <v>1093</v>
      </c>
      <c r="G6836" s="2013">
        <f t="shared" si="1834"/>
        <v>1094</v>
      </c>
      <c r="H6836" s="2013">
        <f t="shared" si="1834"/>
        <v>1094</v>
      </c>
    </row>
    <row r="6837">
      <c r="B6837" s="2013">
        <v>6835.0</v>
      </c>
      <c r="C6837" s="2013">
        <f t="shared" ref="C6837:H6837" si="1835">C$5002+C1837</f>
        <v>820</v>
      </c>
      <c r="D6837" s="2013">
        <f t="shared" si="1835"/>
        <v>1641</v>
      </c>
      <c r="E6837" s="2013">
        <f t="shared" si="1835"/>
        <v>1093</v>
      </c>
      <c r="F6837" s="2013">
        <f t="shared" si="1835"/>
        <v>1093</v>
      </c>
      <c r="G6837" s="2013">
        <f t="shared" si="1835"/>
        <v>1094</v>
      </c>
      <c r="H6837" s="2013">
        <f t="shared" si="1835"/>
        <v>1094</v>
      </c>
    </row>
    <row r="6838">
      <c r="B6838" s="2013">
        <v>6836.0</v>
      </c>
      <c r="C6838" s="2013">
        <f t="shared" ref="C6838:H6838" si="1836">C$5002+C1838</f>
        <v>820</v>
      </c>
      <c r="D6838" s="2013">
        <f t="shared" si="1836"/>
        <v>1640</v>
      </c>
      <c r="E6838" s="2013">
        <f t="shared" si="1836"/>
        <v>1094</v>
      </c>
      <c r="F6838" s="2013">
        <f t="shared" si="1836"/>
        <v>1094</v>
      </c>
      <c r="G6838" s="2013">
        <f t="shared" si="1836"/>
        <v>1094</v>
      </c>
      <c r="H6838" s="2013">
        <f t="shared" si="1836"/>
        <v>1094</v>
      </c>
    </row>
    <row r="6839">
      <c r="B6839" s="2013">
        <v>6837.0</v>
      </c>
      <c r="C6839" s="2013">
        <f t="shared" ref="C6839:H6839" si="1837">C$5002+C1839</f>
        <v>820</v>
      </c>
      <c r="D6839" s="2013">
        <f t="shared" si="1837"/>
        <v>1641</v>
      </c>
      <c r="E6839" s="2013">
        <f t="shared" si="1837"/>
        <v>1094</v>
      </c>
      <c r="F6839" s="2013">
        <f t="shared" si="1837"/>
        <v>1094</v>
      </c>
      <c r="G6839" s="2013">
        <f t="shared" si="1837"/>
        <v>1094</v>
      </c>
      <c r="H6839" s="2013">
        <f t="shared" si="1837"/>
        <v>1094</v>
      </c>
    </row>
    <row r="6840">
      <c r="B6840" s="2013">
        <v>6838.0</v>
      </c>
      <c r="C6840" s="2013">
        <f t="shared" ref="C6840:H6840" si="1838">C$5002+C1840</f>
        <v>821</v>
      </c>
      <c r="D6840" s="2013">
        <f t="shared" si="1838"/>
        <v>1641</v>
      </c>
      <c r="E6840" s="2013">
        <f t="shared" si="1838"/>
        <v>1094</v>
      </c>
      <c r="F6840" s="2013">
        <f t="shared" si="1838"/>
        <v>1094</v>
      </c>
      <c r="G6840" s="2013">
        <f t="shared" si="1838"/>
        <v>1094</v>
      </c>
      <c r="H6840" s="2013">
        <f t="shared" si="1838"/>
        <v>1094</v>
      </c>
    </row>
    <row r="6841">
      <c r="B6841" s="2013">
        <v>6839.0</v>
      </c>
      <c r="C6841" s="2013">
        <f t="shared" ref="C6841:H6841" si="1839">C$5002+C1841</f>
        <v>821</v>
      </c>
      <c r="D6841" s="2013">
        <f t="shared" si="1839"/>
        <v>1642</v>
      </c>
      <c r="E6841" s="2013">
        <f t="shared" si="1839"/>
        <v>1094</v>
      </c>
      <c r="F6841" s="2013">
        <f t="shared" si="1839"/>
        <v>1094</v>
      </c>
      <c r="G6841" s="2013">
        <f t="shared" si="1839"/>
        <v>1094</v>
      </c>
      <c r="H6841" s="2013">
        <f t="shared" si="1839"/>
        <v>1094</v>
      </c>
    </row>
    <row r="6842">
      <c r="B6842" s="2013">
        <v>6840.0</v>
      </c>
      <c r="C6842" s="2013">
        <f t="shared" ref="C6842:H6842" si="1840">C$5002+C1842</f>
        <v>821</v>
      </c>
      <c r="D6842" s="2013">
        <f t="shared" si="1840"/>
        <v>1641</v>
      </c>
      <c r="E6842" s="2013">
        <f t="shared" si="1840"/>
        <v>1094</v>
      </c>
      <c r="F6842" s="2013">
        <f t="shared" si="1840"/>
        <v>1094</v>
      </c>
      <c r="G6842" s="2013">
        <f t="shared" si="1840"/>
        <v>1095</v>
      </c>
      <c r="H6842" s="2013">
        <f t="shared" si="1840"/>
        <v>1095</v>
      </c>
    </row>
    <row r="6843">
      <c r="B6843" s="2013">
        <v>6841.0</v>
      </c>
      <c r="C6843" s="2013">
        <f t="shared" ref="C6843:H6843" si="1841">C$5002+C1843</f>
        <v>821</v>
      </c>
      <c r="D6843" s="2013">
        <f t="shared" si="1841"/>
        <v>1642</v>
      </c>
      <c r="E6843" s="2013">
        <f t="shared" si="1841"/>
        <v>1094</v>
      </c>
      <c r="F6843" s="2013">
        <f t="shared" si="1841"/>
        <v>1094</v>
      </c>
      <c r="G6843" s="2013">
        <f t="shared" si="1841"/>
        <v>1095</v>
      </c>
      <c r="H6843" s="2013">
        <f t="shared" si="1841"/>
        <v>1095</v>
      </c>
    </row>
    <row r="6844">
      <c r="B6844" s="2013">
        <v>6842.0</v>
      </c>
      <c r="C6844" s="2013">
        <f t="shared" ref="C6844:H6844" si="1842">C$5002+C1844</f>
        <v>821</v>
      </c>
      <c r="D6844" s="2013">
        <f t="shared" si="1842"/>
        <v>1643</v>
      </c>
      <c r="E6844" s="2013">
        <f t="shared" si="1842"/>
        <v>1094</v>
      </c>
      <c r="F6844" s="2013">
        <f t="shared" si="1842"/>
        <v>1094</v>
      </c>
      <c r="G6844" s="2013">
        <f t="shared" si="1842"/>
        <v>1095</v>
      </c>
      <c r="H6844" s="2013">
        <f t="shared" si="1842"/>
        <v>1095</v>
      </c>
    </row>
    <row r="6845">
      <c r="B6845" s="2013">
        <v>6843.0</v>
      </c>
      <c r="C6845" s="2013">
        <f t="shared" ref="C6845:H6845" si="1843">C$5002+C1845</f>
        <v>821</v>
      </c>
      <c r="D6845" s="2013">
        <f t="shared" si="1843"/>
        <v>1642</v>
      </c>
      <c r="E6845" s="2013">
        <f t="shared" si="1843"/>
        <v>1095</v>
      </c>
      <c r="F6845" s="2013">
        <f t="shared" si="1843"/>
        <v>1095</v>
      </c>
      <c r="G6845" s="2013">
        <f t="shared" si="1843"/>
        <v>1095</v>
      </c>
      <c r="H6845" s="2013">
        <f t="shared" si="1843"/>
        <v>1095</v>
      </c>
    </row>
    <row r="6846">
      <c r="B6846" s="2013">
        <v>6844.0</v>
      </c>
      <c r="C6846" s="2013">
        <f t="shared" ref="C6846:H6846" si="1844">C$5002+C1846</f>
        <v>821</v>
      </c>
      <c r="D6846" s="2013">
        <f t="shared" si="1844"/>
        <v>1643</v>
      </c>
      <c r="E6846" s="2013">
        <f t="shared" si="1844"/>
        <v>1095</v>
      </c>
      <c r="F6846" s="2013">
        <f t="shared" si="1844"/>
        <v>1095</v>
      </c>
      <c r="G6846" s="2013">
        <f t="shared" si="1844"/>
        <v>1095</v>
      </c>
      <c r="H6846" s="2013">
        <f t="shared" si="1844"/>
        <v>1095</v>
      </c>
    </row>
    <row r="6847">
      <c r="B6847" s="2013">
        <v>6845.0</v>
      </c>
      <c r="C6847" s="2013">
        <f t="shared" ref="C6847:H6847" si="1845">C$5002+C1847</f>
        <v>822</v>
      </c>
      <c r="D6847" s="2013">
        <f t="shared" si="1845"/>
        <v>1643</v>
      </c>
      <c r="E6847" s="2013">
        <f t="shared" si="1845"/>
        <v>1095</v>
      </c>
      <c r="F6847" s="2013">
        <f t="shared" si="1845"/>
        <v>1095</v>
      </c>
      <c r="G6847" s="2013">
        <f t="shared" si="1845"/>
        <v>1095</v>
      </c>
      <c r="H6847" s="2013">
        <f t="shared" si="1845"/>
        <v>1095</v>
      </c>
    </row>
    <row r="6848">
      <c r="B6848" s="2013">
        <v>6846.0</v>
      </c>
      <c r="C6848" s="2013">
        <f t="shared" ref="C6848:H6848" si="1846">C$5002+C1848</f>
        <v>821</v>
      </c>
      <c r="D6848" s="2013">
        <f t="shared" si="1846"/>
        <v>1643</v>
      </c>
      <c r="E6848" s="2013">
        <f t="shared" si="1846"/>
        <v>1095</v>
      </c>
      <c r="F6848" s="2013">
        <f t="shared" si="1846"/>
        <v>1095</v>
      </c>
      <c r="G6848" s="2013">
        <f t="shared" si="1846"/>
        <v>1096</v>
      </c>
      <c r="H6848" s="2013">
        <f t="shared" si="1846"/>
        <v>1096</v>
      </c>
    </row>
    <row r="6849">
      <c r="B6849" s="2013">
        <v>6847.0</v>
      </c>
      <c r="C6849" s="2013">
        <f t="shared" ref="C6849:H6849" si="1847">C$5002+C1849</f>
        <v>822</v>
      </c>
      <c r="D6849" s="2013">
        <f t="shared" si="1847"/>
        <v>1643</v>
      </c>
      <c r="E6849" s="2013">
        <f t="shared" si="1847"/>
        <v>1095</v>
      </c>
      <c r="F6849" s="2013">
        <f t="shared" si="1847"/>
        <v>1095</v>
      </c>
      <c r="G6849" s="2013">
        <f t="shared" si="1847"/>
        <v>1096</v>
      </c>
      <c r="H6849" s="2013">
        <f t="shared" si="1847"/>
        <v>1096</v>
      </c>
    </row>
    <row r="6850">
      <c r="B6850" s="2013">
        <v>6848.0</v>
      </c>
      <c r="C6850" s="2013">
        <f t="shared" ref="C6850:H6850" si="1848">C$5002+C1850</f>
        <v>821</v>
      </c>
      <c r="D6850" s="2013">
        <f t="shared" si="1848"/>
        <v>1643</v>
      </c>
      <c r="E6850" s="2013">
        <f t="shared" si="1848"/>
        <v>1096</v>
      </c>
      <c r="F6850" s="2013">
        <f t="shared" si="1848"/>
        <v>1096</v>
      </c>
      <c r="G6850" s="2013">
        <f t="shared" si="1848"/>
        <v>1096</v>
      </c>
      <c r="H6850" s="2013">
        <f t="shared" si="1848"/>
        <v>1096</v>
      </c>
    </row>
    <row r="6851">
      <c r="B6851" s="2013">
        <v>6849.0</v>
      </c>
      <c r="C6851" s="2013">
        <f t="shared" ref="C6851:H6851" si="1849">C$5002+C1851</f>
        <v>822</v>
      </c>
      <c r="D6851" s="2013">
        <f t="shared" si="1849"/>
        <v>1643</v>
      </c>
      <c r="E6851" s="2013">
        <f t="shared" si="1849"/>
        <v>1096</v>
      </c>
      <c r="F6851" s="2013">
        <f t="shared" si="1849"/>
        <v>1096</v>
      </c>
      <c r="G6851" s="2013">
        <f t="shared" si="1849"/>
        <v>1096</v>
      </c>
      <c r="H6851" s="2013">
        <f t="shared" si="1849"/>
        <v>1096</v>
      </c>
    </row>
    <row r="6852">
      <c r="B6852" s="2013">
        <v>6850.0</v>
      </c>
      <c r="C6852" s="2013">
        <f t="shared" ref="C6852:H6852" si="1850">C$5002+C1852</f>
        <v>822</v>
      </c>
      <c r="D6852" s="2013">
        <f t="shared" si="1850"/>
        <v>1644</v>
      </c>
      <c r="E6852" s="2013">
        <f t="shared" si="1850"/>
        <v>1096</v>
      </c>
      <c r="F6852" s="2013">
        <f t="shared" si="1850"/>
        <v>1096</v>
      </c>
      <c r="G6852" s="2013">
        <f t="shared" si="1850"/>
        <v>1096</v>
      </c>
      <c r="H6852" s="2013">
        <f t="shared" si="1850"/>
        <v>1096</v>
      </c>
    </row>
    <row r="6853">
      <c r="B6853" s="2013">
        <v>6851.0</v>
      </c>
      <c r="C6853" s="2013">
        <f t="shared" ref="C6853:H6853" si="1851">C$5002+C1853</f>
        <v>822</v>
      </c>
      <c r="D6853" s="2013">
        <f t="shared" si="1851"/>
        <v>1645</v>
      </c>
      <c r="E6853" s="2013">
        <f t="shared" si="1851"/>
        <v>1096</v>
      </c>
      <c r="F6853" s="2013">
        <f t="shared" si="1851"/>
        <v>1096</v>
      </c>
      <c r="G6853" s="2013">
        <f t="shared" si="1851"/>
        <v>1096</v>
      </c>
      <c r="H6853" s="2013">
        <f t="shared" si="1851"/>
        <v>1096</v>
      </c>
    </row>
    <row r="6854">
      <c r="B6854" s="2013">
        <v>6852.0</v>
      </c>
      <c r="C6854" s="2013">
        <f t="shared" ref="C6854:H6854" si="1852">C$5002+C1854</f>
        <v>823</v>
      </c>
      <c r="D6854" s="2013">
        <f t="shared" si="1852"/>
        <v>1645</v>
      </c>
      <c r="E6854" s="2013">
        <f t="shared" si="1852"/>
        <v>1096</v>
      </c>
      <c r="F6854" s="2013">
        <f t="shared" si="1852"/>
        <v>1096</v>
      </c>
      <c r="G6854" s="2013">
        <f t="shared" si="1852"/>
        <v>1096</v>
      </c>
      <c r="H6854" s="2013">
        <f t="shared" si="1852"/>
        <v>1096</v>
      </c>
    </row>
    <row r="6855">
      <c r="B6855" s="2013">
        <v>6853.0</v>
      </c>
      <c r="C6855" s="2013">
        <f t="shared" ref="C6855:H6855" si="1853">C$5002+C1855</f>
        <v>822</v>
      </c>
      <c r="D6855" s="2013">
        <f t="shared" si="1853"/>
        <v>1645</v>
      </c>
      <c r="E6855" s="2013">
        <f t="shared" si="1853"/>
        <v>1096</v>
      </c>
      <c r="F6855" s="2013">
        <f t="shared" si="1853"/>
        <v>1096</v>
      </c>
      <c r="G6855" s="2013">
        <f t="shared" si="1853"/>
        <v>1097</v>
      </c>
      <c r="H6855" s="2013">
        <f t="shared" si="1853"/>
        <v>1097</v>
      </c>
    </row>
    <row r="6856">
      <c r="B6856" s="2013">
        <v>6854.0</v>
      </c>
      <c r="C6856" s="2013">
        <f t="shared" ref="C6856:H6856" si="1854">C$5002+C1856</f>
        <v>823</v>
      </c>
      <c r="D6856" s="2013">
        <f t="shared" si="1854"/>
        <v>1645</v>
      </c>
      <c r="E6856" s="2013">
        <f t="shared" si="1854"/>
        <v>1096</v>
      </c>
      <c r="F6856" s="2013">
        <f t="shared" si="1854"/>
        <v>1096</v>
      </c>
      <c r="G6856" s="2013">
        <f t="shared" si="1854"/>
        <v>1097</v>
      </c>
      <c r="H6856" s="2013">
        <f t="shared" si="1854"/>
        <v>1097</v>
      </c>
    </row>
    <row r="6857">
      <c r="B6857" s="2013">
        <v>6855.0</v>
      </c>
      <c r="C6857" s="2013">
        <f t="shared" ref="C6857:H6857" si="1855">C$5002+C1857</f>
        <v>822</v>
      </c>
      <c r="D6857" s="2013">
        <f t="shared" si="1855"/>
        <v>1645</v>
      </c>
      <c r="E6857" s="2013">
        <f t="shared" si="1855"/>
        <v>1097</v>
      </c>
      <c r="F6857" s="2013">
        <f t="shared" si="1855"/>
        <v>1097</v>
      </c>
      <c r="G6857" s="2013">
        <f t="shared" si="1855"/>
        <v>1097</v>
      </c>
      <c r="H6857" s="2013">
        <f t="shared" si="1855"/>
        <v>1097</v>
      </c>
    </row>
    <row r="6858">
      <c r="B6858" s="2013">
        <v>6856.0</v>
      </c>
      <c r="C6858" s="2013">
        <f t="shared" ref="C6858:H6858" si="1856">C$5002+C1858</f>
        <v>823</v>
      </c>
      <c r="D6858" s="2013">
        <f t="shared" si="1856"/>
        <v>1645</v>
      </c>
      <c r="E6858" s="2013">
        <f t="shared" si="1856"/>
        <v>1097</v>
      </c>
      <c r="F6858" s="2013">
        <f t="shared" si="1856"/>
        <v>1097</v>
      </c>
      <c r="G6858" s="2013">
        <f t="shared" si="1856"/>
        <v>1097</v>
      </c>
      <c r="H6858" s="2013">
        <f t="shared" si="1856"/>
        <v>1097</v>
      </c>
    </row>
    <row r="6859">
      <c r="B6859" s="2013">
        <v>6857.0</v>
      </c>
      <c r="C6859" s="2013">
        <f t="shared" ref="C6859:H6859" si="1857">C$5002+C1859</f>
        <v>823</v>
      </c>
      <c r="D6859" s="2013">
        <f t="shared" si="1857"/>
        <v>1646</v>
      </c>
      <c r="E6859" s="2013">
        <f t="shared" si="1857"/>
        <v>1097</v>
      </c>
      <c r="F6859" s="2013">
        <f t="shared" si="1857"/>
        <v>1097</v>
      </c>
      <c r="G6859" s="2013">
        <f t="shared" si="1857"/>
        <v>1097</v>
      </c>
      <c r="H6859" s="2013">
        <f t="shared" si="1857"/>
        <v>1097</v>
      </c>
    </row>
    <row r="6860">
      <c r="B6860" s="2013">
        <v>6858.0</v>
      </c>
      <c r="C6860" s="2013">
        <f t="shared" ref="C6860:H6860" si="1858">C$5002+C1860</f>
        <v>823</v>
      </c>
      <c r="D6860" s="2013">
        <f t="shared" si="1858"/>
        <v>1645</v>
      </c>
      <c r="E6860" s="2013">
        <f t="shared" si="1858"/>
        <v>1097</v>
      </c>
      <c r="F6860" s="2013">
        <f t="shared" si="1858"/>
        <v>1097</v>
      </c>
      <c r="G6860" s="2013">
        <f t="shared" si="1858"/>
        <v>1098</v>
      </c>
      <c r="H6860" s="2013">
        <f t="shared" si="1858"/>
        <v>1098</v>
      </c>
    </row>
    <row r="6861">
      <c r="B6861" s="2013">
        <v>6859.0</v>
      </c>
      <c r="C6861" s="2013">
        <f t="shared" ref="C6861:H6861" si="1859">C$5002+C1861</f>
        <v>823</v>
      </c>
      <c r="D6861" s="2013">
        <f t="shared" si="1859"/>
        <v>1646</v>
      </c>
      <c r="E6861" s="2013">
        <f t="shared" si="1859"/>
        <v>1097</v>
      </c>
      <c r="F6861" s="2013">
        <f t="shared" si="1859"/>
        <v>1097</v>
      </c>
      <c r="G6861" s="2013">
        <f t="shared" si="1859"/>
        <v>1098</v>
      </c>
      <c r="H6861" s="2013">
        <f t="shared" si="1859"/>
        <v>1098</v>
      </c>
    </row>
    <row r="6862">
      <c r="B6862" s="2013">
        <v>6860.0</v>
      </c>
      <c r="C6862" s="2013">
        <f t="shared" ref="C6862:H6862" si="1860">C$5002+C1862</f>
        <v>823</v>
      </c>
      <c r="D6862" s="2013">
        <f t="shared" si="1860"/>
        <v>1647</v>
      </c>
      <c r="E6862" s="2013">
        <f t="shared" si="1860"/>
        <v>1097</v>
      </c>
      <c r="F6862" s="2013">
        <f t="shared" si="1860"/>
        <v>1097</v>
      </c>
      <c r="G6862" s="2013">
        <f t="shared" si="1860"/>
        <v>1098</v>
      </c>
      <c r="H6862" s="2013">
        <f t="shared" si="1860"/>
        <v>1098</v>
      </c>
    </row>
    <row r="6863">
      <c r="B6863" s="2013">
        <v>6861.0</v>
      </c>
      <c r="C6863" s="2013">
        <f t="shared" ref="C6863:H6863" si="1861">C$5002+C1863</f>
        <v>823</v>
      </c>
      <c r="D6863" s="2013">
        <f t="shared" si="1861"/>
        <v>1646</v>
      </c>
      <c r="E6863" s="2013">
        <f t="shared" si="1861"/>
        <v>1098</v>
      </c>
      <c r="F6863" s="2013">
        <f t="shared" si="1861"/>
        <v>1098</v>
      </c>
      <c r="G6863" s="2013">
        <f t="shared" si="1861"/>
        <v>1098</v>
      </c>
      <c r="H6863" s="2013">
        <f t="shared" si="1861"/>
        <v>1098</v>
      </c>
    </row>
    <row r="6864">
      <c r="B6864" s="2013">
        <v>6862.0</v>
      </c>
      <c r="C6864" s="2013">
        <f t="shared" ref="C6864:H6864" si="1862">C$5002+C1864</f>
        <v>823</v>
      </c>
      <c r="D6864" s="2013">
        <f t="shared" si="1862"/>
        <v>1647</v>
      </c>
      <c r="E6864" s="2013">
        <f t="shared" si="1862"/>
        <v>1098</v>
      </c>
      <c r="F6864" s="2013">
        <f t="shared" si="1862"/>
        <v>1098</v>
      </c>
      <c r="G6864" s="2013">
        <f t="shared" si="1862"/>
        <v>1098</v>
      </c>
      <c r="H6864" s="2013">
        <f t="shared" si="1862"/>
        <v>1098</v>
      </c>
    </row>
    <row r="6865">
      <c r="B6865" s="2013">
        <v>6863.0</v>
      </c>
      <c r="C6865" s="2013">
        <f t="shared" ref="C6865:H6865" si="1863">C$5002+C1865</f>
        <v>824</v>
      </c>
      <c r="D6865" s="2013">
        <f t="shared" si="1863"/>
        <v>1647</v>
      </c>
      <c r="E6865" s="2013">
        <f t="shared" si="1863"/>
        <v>1098</v>
      </c>
      <c r="F6865" s="2013">
        <f t="shared" si="1863"/>
        <v>1098</v>
      </c>
      <c r="G6865" s="2013">
        <f t="shared" si="1863"/>
        <v>1098</v>
      </c>
      <c r="H6865" s="2013">
        <f t="shared" si="1863"/>
        <v>1098</v>
      </c>
    </row>
    <row r="6866">
      <c r="B6866" s="2013">
        <v>6864.0</v>
      </c>
      <c r="C6866" s="2013">
        <f t="shared" ref="C6866:H6866" si="1864">C$5002+C1866</f>
        <v>824</v>
      </c>
      <c r="D6866" s="2013">
        <f t="shared" si="1864"/>
        <v>1648</v>
      </c>
      <c r="E6866" s="2013">
        <f t="shared" si="1864"/>
        <v>1098</v>
      </c>
      <c r="F6866" s="2013">
        <f t="shared" si="1864"/>
        <v>1098</v>
      </c>
      <c r="G6866" s="2013">
        <f t="shared" si="1864"/>
        <v>1098</v>
      </c>
      <c r="H6866" s="2013">
        <f t="shared" si="1864"/>
        <v>1098</v>
      </c>
    </row>
    <row r="6867">
      <c r="B6867" s="2013">
        <v>6865.0</v>
      </c>
      <c r="C6867" s="2013">
        <f t="shared" ref="C6867:H6867" si="1865">C$5002+C1867</f>
        <v>824</v>
      </c>
      <c r="D6867" s="2013">
        <f t="shared" si="1865"/>
        <v>1647</v>
      </c>
      <c r="E6867" s="2013">
        <f t="shared" si="1865"/>
        <v>1098</v>
      </c>
      <c r="F6867" s="2013">
        <f t="shared" si="1865"/>
        <v>1098</v>
      </c>
      <c r="G6867" s="2013">
        <f t="shared" si="1865"/>
        <v>1099</v>
      </c>
      <c r="H6867" s="2013">
        <f t="shared" si="1865"/>
        <v>1099</v>
      </c>
    </row>
    <row r="6868">
      <c r="B6868" s="2013">
        <v>6866.0</v>
      </c>
      <c r="C6868" s="2013">
        <f t="shared" ref="C6868:H6868" si="1866">C$5002+C1868</f>
        <v>824</v>
      </c>
      <c r="D6868" s="2013">
        <f t="shared" si="1866"/>
        <v>1648</v>
      </c>
      <c r="E6868" s="2013">
        <f t="shared" si="1866"/>
        <v>1098</v>
      </c>
      <c r="F6868" s="2013">
        <f t="shared" si="1866"/>
        <v>1098</v>
      </c>
      <c r="G6868" s="2013">
        <f t="shared" si="1866"/>
        <v>1099</v>
      </c>
      <c r="H6868" s="2013">
        <f t="shared" si="1866"/>
        <v>1099</v>
      </c>
    </row>
    <row r="6869">
      <c r="B6869" s="2013">
        <v>6867.0</v>
      </c>
      <c r="C6869" s="2013">
        <f t="shared" ref="C6869:H6869" si="1867">C$5002+C1869</f>
        <v>824</v>
      </c>
      <c r="D6869" s="2013">
        <f t="shared" si="1867"/>
        <v>1649</v>
      </c>
      <c r="E6869" s="2013">
        <f t="shared" si="1867"/>
        <v>1098</v>
      </c>
      <c r="F6869" s="2013">
        <f t="shared" si="1867"/>
        <v>1098</v>
      </c>
      <c r="G6869" s="2013">
        <f t="shared" si="1867"/>
        <v>1099</v>
      </c>
      <c r="H6869" s="2013">
        <f t="shared" si="1867"/>
        <v>1099</v>
      </c>
    </row>
    <row r="6870">
      <c r="B6870" s="2013">
        <v>6868.0</v>
      </c>
      <c r="C6870" s="2013">
        <f t="shared" ref="C6870:H6870" si="1868">C$5002+C1870</f>
        <v>824</v>
      </c>
      <c r="D6870" s="2013">
        <f t="shared" si="1868"/>
        <v>1648</v>
      </c>
      <c r="E6870" s="2013">
        <f t="shared" si="1868"/>
        <v>1099</v>
      </c>
      <c r="F6870" s="2013">
        <f t="shared" si="1868"/>
        <v>1099</v>
      </c>
      <c r="G6870" s="2013">
        <f t="shared" si="1868"/>
        <v>1099</v>
      </c>
      <c r="H6870" s="2013">
        <f t="shared" si="1868"/>
        <v>1099</v>
      </c>
    </row>
    <row r="6871">
      <c r="B6871" s="2013">
        <v>6869.0</v>
      </c>
      <c r="C6871" s="2013">
        <f t="shared" ref="C6871:H6871" si="1869">C$5002+C1871</f>
        <v>824</v>
      </c>
      <c r="D6871" s="2013">
        <f t="shared" si="1869"/>
        <v>1649</v>
      </c>
      <c r="E6871" s="2013">
        <f t="shared" si="1869"/>
        <v>1099</v>
      </c>
      <c r="F6871" s="2013">
        <f t="shared" si="1869"/>
        <v>1099</v>
      </c>
      <c r="G6871" s="2013">
        <f t="shared" si="1869"/>
        <v>1099</v>
      </c>
      <c r="H6871" s="2013">
        <f t="shared" si="1869"/>
        <v>1099</v>
      </c>
    </row>
    <row r="6872">
      <c r="B6872" s="2013">
        <v>6870.0</v>
      </c>
      <c r="C6872" s="2013">
        <f t="shared" ref="C6872:H6872" si="1870">C$5002+C1872</f>
        <v>825</v>
      </c>
      <c r="D6872" s="2013">
        <f t="shared" si="1870"/>
        <v>1649</v>
      </c>
      <c r="E6872" s="2013">
        <f t="shared" si="1870"/>
        <v>1099</v>
      </c>
      <c r="F6872" s="2013">
        <f t="shared" si="1870"/>
        <v>1099</v>
      </c>
      <c r="G6872" s="2013">
        <f t="shared" si="1870"/>
        <v>1099</v>
      </c>
      <c r="H6872" s="2013">
        <f t="shared" si="1870"/>
        <v>1099</v>
      </c>
    </row>
    <row r="6873">
      <c r="B6873" s="2013">
        <v>6871.0</v>
      </c>
      <c r="C6873" s="2013">
        <f t="shared" ref="C6873:H6873" si="1871">C$5002+C1873</f>
        <v>824</v>
      </c>
      <c r="D6873" s="2013">
        <f t="shared" si="1871"/>
        <v>1649</v>
      </c>
      <c r="E6873" s="2013">
        <f t="shared" si="1871"/>
        <v>1099</v>
      </c>
      <c r="F6873" s="2013">
        <f t="shared" si="1871"/>
        <v>1099</v>
      </c>
      <c r="G6873" s="2013">
        <f t="shared" si="1871"/>
        <v>1100</v>
      </c>
      <c r="H6873" s="2013">
        <f t="shared" si="1871"/>
        <v>1100</v>
      </c>
    </row>
    <row r="6874">
      <c r="B6874" s="2013">
        <v>6872.0</v>
      </c>
      <c r="C6874" s="2013">
        <f t="shared" ref="C6874:H6874" si="1872">C$5002+C1874</f>
        <v>825</v>
      </c>
      <c r="D6874" s="2013">
        <f t="shared" si="1872"/>
        <v>1649</v>
      </c>
      <c r="E6874" s="2013">
        <f t="shared" si="1872"/>
        <v>1099</v>
      </c>
      <c r="F6874" s="2013">
        <f t="shared" si="1872"/>
        <v>1099</v>
      </c>
      <c r="G6874" s="2013">
        <f t="shared" si="1872"/>
        <v>1100</v>
      </c>
      <c r="H6874" s="2013">
        <f t="shared" si="1872"/>
        <v>1100</v>
      </c>
    </row>
    <row r="6875">
      <c r="B6875" s="2013">
        <v>6873.0</v>
      </c>
      <c r="C6875" s="2013">
        <f t="shared" ref="C6875:H6875" si="1873">C$5002+C1875</f>
        <v>824</v>
      </c>
      <c r="D6875" s="2013">
        <f t="shared" si="1873"/>
        <v>1649</v>
      </c>
      <c r="E6875" s="2013">
        <f t="shared" si="1873"/>
        <v>1100</v>
      </c>
      <c r="F6875" s="2013">
        <f t="shared" si="1873"/>
        <v>1100</v>
      </c>
      <c r="G6875" s="2013">
        <f t="shared" si="1873"/>
        <v>1100</v>
      </c>
      <c r="H6875" s="2013">
        <f t="shared" si="1873"/>
        <v>1100</v>
      </c>
    </row>
    <row r="6876">
      <c r="B6876" s="2013">
        <v>6874.0</v>
      </c>
      <c r="C6876" s="2013">
        <f t="shared" ref="C6876:H6876" si="1874">C$5002+C1876</f>
        <v>825</v>
      </c>
      <c r="D6876" s="2013">
        <f t="shared" si="1874"/>
        <v>1649</v>
      </c>
      <c r="E6876" s="2013">
        <f t="shared" si="1874"/>
        <v>1100</v>
      </c>
      <c r="F6876" s="2013">
        <f t="shared" si="1874"/>
        <v>1100</v>
      </c>
      <c r="G6876" s="2013">
        <f t="shared" si="1874"/>
        <v>1100</v>
      </c>
      <c r="H6876" s="2013">
        <f t="shared" si="1874"/>
        <v>1100</v>
      </c>
    </row>
    <row r="6877">
      <c r="B6877" s="2013">
        <v>6875.0</v>
      </c>
      <c r="C6877" s="2013">
        <f t="shared" ref="C6877:H6877" si="1875">C$5002+C1877</f>
        <v>825</v>
      </c>
      <c r="D6877" s="2013">
        <f t="shared" si="1875"/>
        <v>1650</v>
      </c>
      <c r="E6877" s="2013">
        <f t="shared" si="1875"/>
        <v>1100</v>
      </c>
      <c r="F6877" s="2013">
        <f t="shared" si="1875"/>
        <v>1100</v>
      </c>
      <c r="G6877" s="2013">
        <f t="shared" si="1875"/>
        <v>1100</v>
      </c>
      <c r="H6877" s="2013">
        <f t="shared" si="1875"/>
        <v>1100</v>
      </c>
    </row>
    <row r="6878">
      <c r="B6878" s="2013">
        <v>6876.0</v>
      </c>
      <c r="C6878" s="2013">
        <f t="shared" ref="C6878:H6878" si="1876">C$5002+C1878</f>
        <v>825</v>
      </c>
      <c r="D6878" s="2013">
        <f t="shared" si="1876"/>
        <v>1651</v>
      </c>
      <c r="E6878" s="2013">
        <f t="shared" si="1876"/>
        <v>1100</v>
      </c>
      <c r="F6878" s="2013">
        <f t="shared" si="1876"/>
        <v>1100</v>
      </c>
      <c r="G6878" s="2013">
        <f t="shared" si="1876"/>
        <v>1100</v>
      </c>
      <c r="H6878" s="2013">
        <f t="shared" si="1876"/>
        <v>1100</v>
      </c>
    </row>
    <row r="6879">
      <c r="B6879" s="2013">
        <v>6877.0</v>
      </c>
      <c r="C6879" s="2013">
        <f t="shared" ref="C6879:H6879" si="1877">C$5002+C1879</f>
        <v>826</v>
      </c>
      <c r="D6879" s="2013">
        <f t="shared" si="1877"/>
        <v>1651</v>
      </c>
      <c r="E6879" s="2013">
        <f t="shared" si="1877"/>
        <v>1100</v>
      </c>
      <c r="F6879" s="2013">
        <f t="shared" si="1877"/>
        <v>1100</v>
      </c>
      <c r="G6879" s="2013">
        <f t="shared" si="1877"/>
        <v>1100</v>
      </c>
      <c r="H6879" s="2013">
        <f t="shared" si="1877"/>
        <v>1100</v>
      </c>
    </row>
    <row r="6880">
      <c r="B6880" s="2013">
        <v>6878.0</v>
      </c>
      <c r="C6880" s="2013">
        <f t="shared" ref="C6880:H6880" si="1878">C$5002+C1880</f>
        <v>825</v>
      </c>
      <c r="D6880" s="2013">
        <f t="shared" si="1878"/>
        <v>1651</v>
      </c>
      <c r="E6880" s="2013">
        <f t="shared" si="1878"/>
        <v>1100</v>
      </c>
      <c r="F6880" s="2013">
        <f t="shared" si="1878"/>
        <v>1100</v>
      </c>
      <c r="G6880" s="2013">
        <f t="shared" si="1878"/>
        <v>1101</v>
      </c>
      <c r="H6880" s="2013">
        <f t="shared" si="1878"/>
        <v>1101</v>
      </c>
    </row>
    <row r="6881">
      <c r="B6881" s="2013">
        <v>6879.0</v>
      </c>
      <c r="C6881" s="2013">
        <f t="shared" ref="C6881:H6881" si="1879">C$5002+C1881</f>
        <v>826</v>
      </c>
      <c r="D6881" s="2013">
        <f t="shared" si="1879"/>
        <v>1651</v>
      </c>
      <c r="E6881" s="2013">
        <f t="shared" si="1879"/>
        <v>1100</v>
      </c>
      <c r="F6881" s="2013">
        <f t="shared" si="1879"/>
        <v>1100</v>
      </c>
      <c r="G6881" s="2013">
        <f t="shared" si="1879"/>
        <v>1101</v>
      </c>
      <c r="H6881" s="2013">
        <f t="shared" si="1879"/>
        <v>1101</v>
      </c>
    </row>
    <row r="6882">
      <c r="B6882" s="2013">
        <v>6880.0</v>
      </c>
      <c r="C6882" s="2013">
        <f t="shared" ref="C6882:H6882" si="1880">C$5002+C1882</f>
        <v>825</v>
      </c>
      <c r="D6882" s="2013">
        <f t="shared" si="1880"/>
        <v>1651</v>
      </c>
      <c r="E6882" s="2013">
        <f t="shared" si="1880"/>
        <v>1101</v>
      </c>
      <c r="F6882" s="2013">
        <f t="shared" si="1880"/>
        <v>1101</v>
      </c>
      <c r="G6882" s="2013">
        <f t="shared" si="1880"/>
        <v>1101</v>
      </c>
      <c r="H6882" s="2013">
        <f t="shared" si="1880"/>
        <v>1101</v>
      </c>
    </row>
    <row r="6883">
      <c r="B6883" s="2013">
        <v>6881.0</v>
      </c>
      <c r="C6883" s="2013">
        <f t="shared" ref="C6883:H6883" si="1881">C$5002+C1883</f>
        <v>826</v>
      </c>
      <c r="D6883" s="2013">
        <f t="shared" si="1881"/>
        <v>1651</v>
      </c>
      <c r="E6883" s="2013">
        <f t="shared" si="1881"/>
        <v>1101</v>
      </c>
      <c r="F6883" s="2013">
        <f t="shared" si="1881"/>
        <v>1101</v>
      </c>
      <c r="G6883" s="2013">
        <f t="shared" si="1881"/>
        <v>1101</v>
      </c>
      <c r="H6883" s="2013">
        <f t="shared" si="1881"/>
        <v>1101</v>
      </c>
    </row>
    <row r="6884">
      <c r="B6884" s="2013">
        <v>6882.0</v>
      </c>
      <c r="C6884" s="2013">
        <f t="shared" ref="C6884:H6884" si="1882">C$5002+C1884</f>
        <v>826</v>
      </c>
      <c r="D6884" s="2013">
        <f t="shared" si="1882"/>
        <v>1652</v>
      </c>
      <c r="E6884" s="2013">
        <f t="shared" si="1882"/>
        <v>1101</v>
      </c>
      <c r="F6884" s="2013">
        <f t="shared" si="1882"/>
        <v>1101</v>
      </c>
      <c r="G6884" s="2013">
        <f t="shared" si="1882"/>
        <v>1101</v>
      </c>
      <c r="H6884" s="2013">
        <f t="shared" si="1882"/>
        <v>1101</v>
      </c>
    </row>
    <row r="6885">
      <c r="B6885" s="2013">
        <v>6883.0</v>
      </c>
      <c r="C6885" s="2013">
        <f t="shared" ref="C6885:H6885" si="1883">C$5002+C1885</f>
        <v>826</v>
      </c>
      <c r="D6885" s="2013">
        <f t="shared" si="1883"/>
        <v>1651</v>
      </c>
      <c r="E6885" s="2013">
        <f t="shared" si="1883"/>
        <v>1101</v>
      </c>
      <c r="F6885" s="2013">
        <f t="shared" si="1883"/>
        <v>1101</v>
      </c>
      <c r="G6885" s="2013">
        <f t="shared" si="1883"/>
        <v>1102</v>
      </c>
      <c r="H6885" s="2013">
        <f t="shared" si="1883"/>
        <v>1102</v>
      </c>
    </row>
    <row r="6886">
      <c r="B6886" s="2013">
        <v>6884.0</v>
      </c>
      <c r="C6886" s="2013">
        <f t="shared" ref="C6886:H6886" si="1884">C$5002+C1886</f>
        <v>826</v>
      </c>
      <c r="D6886" s="2013">
        <f t="shared" si="1884"/>
        <v>1652</v>
      </c>
      <c r="E6886" s="2013">
        <f t="shared" si="1884"/>
        <v>1101</v>
      </c>
      <c r="F6886" s="2013">
        <f t="shared" si="1884"/>
        <v>1101</v>
      </c>
      <c r="G6886" s="2013">
        <f t="shared" si="1884"/>
        <v>1102</v>
      </c>
      <c r="H6886" s="2013">
        <f t="shared" si="1884"/>
        <v>1102</v>
      </c>
    </row>
    <row r="6887">
      <c r="B6887" s="2013">
        <v>6885.0</v>
      </c>
      <c r="C6887" s="2013">
        <f t="shared" ref="C6887:H6887" si="1885">C$5002+C1887</f>
        <v>826</v>
      </c>
      <c r="D6887" s="2013">
        <f t="shared" si="1885"/>
        <v>1653</v>
      </c>
      <c r="E6887" s="2013">
        <f t="shared" si="1885"/>
        <v>1101</v>
      </c>
      <c r="F6887" s="2013">
        <f t="shared" si="1885"/>
        <v>1101</v>
      </c>
      <c r="G6887" s="2013">
        <f t="shared" si="1885"/>
        <v>1102</v>
      </c>
      <c r="H6887" s="2013">
        <f t="shared" si="1885"/>
        <v>1102</v>
      </c>
    </row>
    <row r="6888">
      <c r="B6888" s="2013">
        <v>6886.0</v>
      </c>
      <c r="C6888" s="2013">
        <f t="shared" ref="C6888:H6888" si="1886">C$5002+C1888</f>
        <v>826</v>
      </c>
      <c r="D6888" s="2013">
        <f t="shared" si="1886"/>
        <v>1652</v>
      </c>
      <c r="E6888" s="2013">
        <f t="shared" si="1886"/>
        <v>1102</v>
      </c>
      <c r="F6888" s="2013">
        <f t="shared" si="1886"/>
        <v>1102</v>
      </c>
      <c r="G6888" s="2013">
        <f t="shared" si="1886"/>
        <v>1102</v>
      </c>
      <c r="H6888" s="2013">
        <f t="shared" si="1886"/>
        <v>1102</v>
      </c>
    </row>
    <row r="6889">
      <c r="B6889" s="2013">
        <v>6887.0</v>
      </c>
      <c r="C6889" s="2013">
        <f t="shared" ref="C6889:H6889" si="1887">C$5002+C1889</f>
        <v>826</v>
      </c>
      <c r="D6889" s="2013">
        <f t="shared" si="1887"/>
        <v>1653</v>
      </c>
      <c r="E6889" s="2013">
        <f t="shared" si="1887"/>
        <v>1102</v>
      </c>
      <c r="F6889" s="2013">
        <f t="shared" si="1887"/>
        <v>1102</v>
      </c>
      <c r="G6889" s="2013">
        <f t="shared" si="1887"/>
        <v>1102</v>
      </c>
      <c r="H6889" s="2013">
        <f t="shared" si="1887"/>
        <v>1102</v>
      </c>
    </row>
    <row r="6890">
      <c r="B6890" s="2013">
        <v>6888.0</v>
      </c>
      <c r="C6890" s="2013">
        <f t="shared" ref="C6890:H6890" si="1888">C$5002+C1890</f>
        <v>827</v>
      </c>
      <c r="D6890" s="2013">
        <f t="shared" si="1888"/>
        <v>1653</v>
      </c>
      <c r="E6890" s="2013">
        <f t="shared" si="1888"/>
        <v>1102</v>
      </c>
      <c r="F6890" s="2013">
        <f t="shared" si="1888"/>
        <v>1102</v>
      </c>
      <c r="G6890" s="2013">
        <f t="shared" si="1888"/>
        <v>1102</v>
      </c>
      <c r="H6890" s="2013">
        <f t="shared" si="1888"/>
        <v>1102</v>
      </c>
    </row>
    <row r="6891">
      <c r="B6891" s="2013">
        <v>6889.0</v>
      </c>
      <c r="C6891" s="2013">
        <f t="shared" ref="C6891:H6891" si="1889">C$5002+C1891</f>
        <v>827</v>
      </c>
      <c r="D6891" s="2013">
        <f t="shared" si="1889"/>
        <v>1654</v>
      </c>
      <c r="E6891" s="2013">
        <f t="shared" si="1889"/>
        <v>1102</v>
      </c>
      <c r="F6891" s="2013">
        <f t="shared" si="1889"/>
        <v>1102</v>
      </c>
      <c r="G6891" s="2013">
        <f t="shared" si="1889"/>
        <v>1102</v>
      </c>
      <c r="H6891" s="2013">
        <f t="shared" si="1889"/>
        <v>1102</v>
      </c>
    </row>
    <row r="6892">
      <c r="B6892" s="2013">
        <v>6890.0</v>
      </c>
      <c r="C6892" s="2013">
        <f t="shared" ref="C6892:H6892" si="1890">C$5002+C1892</f>
        <v>827</v>
      </c>
      <c r="D6892" s="2013">
        <f t="shared" si="1890"/>
        <v>1653</v>
      </c>
      <c r="E6892" s="2013">
        <f t="shared" si="1890"/>
        <v>1102</v>
      </c>
      <c r="F6892" s="2013">
        <f t="shared" si="1890"/>
        <v>1102</v>
      </c>
      <c r="G6892" s="2013">
        <f t="shared" si="1890"/>
        <v>1103</v>
      </c>
      <c r="H6892" s="2013">
        <f t="shared" si="1890"/>
        <v>1103</v>
      </c>
    </row>
    <row r="6893">
      <c r="B6893" s="2013">
        <v>6891.0</v>
      </c>
      <c r="C6893" s="2013">
        <f t="shared" ref="C6893:H6893" si="1891">C$5002+C1893</f>
        <v>827</v>
      </c>
      <c r="D6893" s="2013">
        <f t="shared" si="1891"/>
        <v>1654</v>
      </c>
      <c r="E6893" s="2013">
        <f t="shared" si="1891"/>
        <v>1102</v>
      </c>
      <c r="F6893" s="2013">
        <f t="shared" si="1891"/>
        <v>1102</v>
      </c>
      <c r="G6893" s="2013">
        <f t="shared" si="1891"/>
        <v>1103</v>
      </c>
      <c r="H6893" s="2013">
        <f t="shared" si="1891"/>
        <v>1103</v>
      </c>
    </row>
    <row r="6894">
      <c r="B6894" s="2013">
        <v>6892.0</v>
      </c>
      <c r="C6894" s="2013">
        <f t="shared" ref="C6894:H6894" si="1892">C$5002+C1894</f>
        <v>827</v>
      </c>
      <c r="D6894" s="2013">
        <f t="shared" si="1892"/>
        <v>1655</v>
      </c>
      <c r="E6894" s="2013">
        <f t="shared" si="1892"/>
        <v>1102</v>
      </c>
      <c r="F6894" s="2013">
        <f t="shared" si="1892"/>
        <v>1102</v>
      </c>
      <c r="G6894" s="2013">
        <f t="shared" si="1892"/>
        <v>1103</v>
      </c>
      <c r="H6894" s="2013">
        <f t="shared" si="1892"/>
        <v>1103</v>
      </c>
    </row>
    <row r="6895">
      <c r="B6895" s="2013">
        <v>6893.0</v>
      </c>
      <c r="C6895" s="2013">
        <f t="shared" ref="C6895:H6895" si="1893">C$5002+C1895</f>
        <v>827</v>
      </c>
      <c r="D6895" s="2013">
        <f t="shared" si="1893"/>
        <v>1654</v>
      </c>
      <c r="E6895" s="2013">
        <f t="shared" si="1893"/>
        <v>1103</v>
      </c>
      <c r="F6895" s="2013">
        <f t="shared" si="1893"/>
        <v>1103</v>
      </c>
      <c r="G6895" s="2013">
        <f t="shared" si="1893"/>
        <v>1103</v>
      </c>
      <c r="H6895" s="2013">
        <f t="shared" si="1893"/>
        <v>1103</v>
      </c>
    </row>
    <row r="6896">
      <c r="B6896" s="2013">
        <v>6894.0</v>
      </c>
      <c r="C6896" s="2013">
        <f t="shared" ref="C6896:H6896" si="1894">C$5002+C1896</f>
        <v>827</v>
      </c>
      <c r="D6896" s="2013">
        <f t="shared" si="1894"/>
        <v>1655</v>
      </c>
      <c r="E6896" s="2013">
        <f t="shared" si="1894"/>
        <v>1103</v>
      </c>
      <c r="F6896" s="2013">
        <f t="shared" si="1894"/>
        <v>1103</v>
      </c>
      <c r="G6896" s="2013">
        <f t="shared" si="1894"/>
        <v>1103</v>
      </c>
      <c r="H6896" s="2013">
        <f t="shared" si="1894"/>
        <v>1103</v>
      </c>
    </row>
    <row r="6897">
      <c r="B6897" s="2013">
        <v>6895.0</v>
      </c>
      <c r="C6897" s="2013">
        <f t="shared" ref="C6897:H6897" si="1895">C$5002+C1897</f>
        <v>828</v>
      </c>
      <c r="D6897" s="2013">
        <f t="shared" si="1895"/>
        <v>1655</v>
      </c>
      <c r="E6897" s="2013">
        <f t="shared" si="1895"/>
        <v>1103</v>
      </c>
      <c r="F6897" s="2013">
        <f t="shared" si="1895"/>
        <v>1103</v>
      </c>
      <c r="G6897" s="2013">
        <f t="shared" si="1895"/>
        <v>1103</v>
      </c>
      <c r="H6897" s="2013">
        <f t="shared" si="1895"/>
        <v>1103</v>
      </c>
    </row>
    <row r="6898">
      <c r="B6898" s="2013">
        <v>6896.0</v>
      </c>
      <c r="C6898" s="2013">
        <f t="shared" ref="C6898:H6898" si="1896">C$5002+C1898</f>
        <v>827</v>
      </c>
      <c r="D6898" s="2013">
        <f t="shared" si="1896"/>
        <v>1655</v>
      </c>
      <c r="E6898" s="2013">
        <f t="shared" si="1896"/>
        <v>1103</v>
      </c>
      <c r="F6898" s="2013">
        <f t="shared" si="1896"/>
        <v>1103</v>
      </c>
      <c r="G6898" s="2013">
        <f t="shared" si="1896"/>
        <v>1104</v>
      </c>
      <c r="H6898" s="2013">
        <f t="shared" si="1896"/>
        <v>1104</v>
      </c>
    </row>
    <row r="6899">
      <c r="B6899" s="2013">
        <v>6897.0</v>
      </c>
      <c r="C6899" s="2013">
        <f t="shared" ref="C6899:H6899" si="1897">C$5002+C1899</f>
        <v>828</v>
      </c>
      <c r="D6899" s="2013">
        <f t="shared" si="1897"/>
        <v>1655</v>
      </c>
      <c r="E6899" s="2013">
        <f t="shared" si="1897"/>
        <v>1103</v>
      </c>
      <c r="F6899" s="2013">
        <f t="shared" si="1897"/>
        <v>1103</v>
      </c>
      <c r="G6899" s="2013">
        <f t="shared" si="1897"/>
        <v>1104</v>
      </c>
      <c r="H6899" s="2013">
        <f t="shared" si="1897"/>
        <v>1104</v>
      </c>
    </row>
    <row r="6900">
      <c r="B6900" s="2013">
        <v>6898.0</v>
      </c>
      <c r="C6900" s="2013">
        <f t="shared" ref="C6900:H6900" si="1898">C$5002+C1900</f>
        <v>827</v>
      </c>
      <c r="D6900" s="2013">
        <f t="shared" si="1898"/>
        <v>1655</v>
      </c>
      <c r="E6900" s="2013">
        <f t="shared" si="1898"/>
        <v>1104</v>
      </c>
      <c r="F6900" s="2013">
        <f t="shared" si="1898"/>
        <v>1104</v>
      </c>
      <c r="G6900" s="2013">
        <f t="shared" si="1898"/>
        <v>1104</v>
      </c>
      <c r="H6900" s="2013">
        <f t="shared" si="1898"/>
        <v>1104</v>
      </c>
    </row>
    <row r="6901">
      <c r="B6901" s="2013">
        <v>6899.0</v>
      </c>
      <c r="C6901" s="2013">
        <f t="shared" ref="C6901:H6901" si="1899">C$5002+C1901</f>
        <v>828</v>
      </c>
      <c r="D6901" s="2013">
        <f t="shared" si="1899"/>
        <v>1655</v>
      </c>
      <c r="E6901" s="2013">
        <f t="shared" si="1899"/>
        <v>1104</v>
      </c>
      <c r="F6901" s="2013">
        <f t="shared" si="1899"/>
        <v>1104</v>
      </c>
      <c r="G6901" s="2013">
        <f t="shared" si="1899"/>
        <v>1104</v>
      </c>
      <c r="H6901" s="2013">
        <f t="shared" si="1899"/>
        <v>1104</v>
      </c>
    </row>
    <row r="6902">
      <c r="B6902" s="2013">
        <v>6900.0</v>
      </c>
      <c r="C6902" s="2013">
        <f t="shared" ref="C6902:H6902" si="1900">C$5002+C1902</f>
        <v>828</v>
      </c>
      <c r="D6902" s="2013">
        <f t="shared" si="1900"/>
        <v>1656</v>
      </c>
      <c r="E6902" s="2013">
        <f t="shared" si="1900"/>
        <v>1104</v>
      </c>
      <c r="F6902" s="2013">
        <f t="shared" si="1900"/>
        <v>1104</v>
      </c>
      <c r="G6902" s="2013">
        <f t="shared" si="1900"/>
        <v>1104</v>
      </c>
      <c r="H6902" s="2013">
        <f t="shared" si="1900"/>
        <v>1104</v>
      </c>
    </row>
    <row r="6903">
      <c r="B6903" s="2013">
        <v>6901.0</v>
      </c>
      <c r="C6903" s="2013">
        <f t="shared" ref="C6903:H6903" si="1901">C$5002+C1903</f>
        <v>828</v>
      </c>
      <c r="D6903" s="2013">
        <f t="shared" si="1901"/>
        <v>1657</v>
      </c>
      <c r="E6903" s="2013">
        <f t="shared" si="1901"/>
        <v>1104</v>
      </c>
      <c r="F6903" s="2013">
        <f t="shared" si="1901"/>
        <v>1104</v>
      </c>
      <c r="G6903" s="2013">
        <f t="shared" si="1901"/>
        <v>1104</v>
      </c>
      <c r="H6903" s="2013">
        <f t="shared" si="1901"/>
        <v>1104</v>
      </c>
    </row>
    <row r="6904">
      <c r="B6904" s="2013">
        <v>6902.0</v>
      </c>
      <c r="C6904" s="2013">
        <f t="shared" ref="C6904:H6904" si="1902">C$5002+C1904</f>
        <v>829</v>
      </c>
      <c r="D6904" s="2013">
        <f t="shared" si="1902"/>
        <v>1657</v>
      </c>
      <c r="E6904" s="2013">
        <f t="shared" si="1902"/>
        <v>1104</v>
      </c>
      <c r="F6904" s="2013">
        <f t="shared" si="1902"/>
        <v>1104</v>
      </c>
      <c r="G6904" s="2013">
        <f t="shared" si="1902"/>
        <v>1104</v>
      </c>
      <c r="H6904" s="2013">
        <f t="shared" si="1902"/>
        <v>1104</v>
      </c>
    </row>
    <row r="6905">
      <c r="B6905" s="2013">
        <v>6903.0</v>
      </c>
      <c r="C6905" s="2013">
        <f t="shared" ref="C6905:H6905" si="1903">C$5002+C1905</f>
        <v>828</v>
      </c>
      <c r="D6905" s="2013">
        <f t="shared" si="1903"/>
        <v>1657</v>
      </c>
      <c r="E6905" s="2013">
        <f t="shared" si="1903"/>
        <v>1104</v>
      </c>
      <c r="F6905" s="2013">
        <f t="shared" si="1903"/>
        <v>1104</v>
      </c>
      <c r="G6905" s="2013">
        <f t="shared" si="1903"/>
        <v>1105</v>
      </c>
      <c r="H6905" s="2013">
        <f t="shared" si="1903"/>
        <v>1105</v>
      </c>
    </row>
    <row r="6906">
      <c r="B6906" s="2013">
        <v>6904.0</v>
      </c>
      <c r="C6906" s="2013">
        <f t="shared" ref="C6906:H6906" si="1904">C$5002+C1906</f>
        <v>829</v>
      </c>
      <c r="D6906" s="2013">
        <f t="shared" si="1904"/>
        <v>1657</v>
      </c>
      <c r="E6906" s="2013">
        <f t="shared" si="1904"/>
        <v>1104</v>
      </c>
      <c r="F6906" s="2013">
        <f t="shared" si="1904"/>
        <v>1104</v>
      </c>
      <c r="G6906" s="2013">
        <f t="shared" si="1904"/>
        <v>1105</v>
      </c>
      <c r="H6906" s="2013">
        <f t="shared" si="1904"/>
        <v>1105</v>
      </c>
    </row>
    <row r="6907">
      <c r="B6907" s="2013">
        <v>6905.0</v>
      </c>
      <c r="C6907" s="2013">
        <f t="shared" ref="C6907:H6907" si="1905">C$5002+C1907</f>
        <v>828</v>
      </c>
      <c r="D6907" s="2013">
        <f t="shared" si="1905"/>
        <v>1657</v>
      </c>
      <c r="E6907" s="2013">
        <f t="shared" si="1905"/>
        <v>1105</v>
      </c>
      <c r="F6907" s="2013">
        <f t="shared" si="1905"/>
        <v>1105</v>
      </c>
      <c r="G6907" s="2013">
        <f t="shared" si="1905"/>
        <v>1105</v>
      </c>
      <c r="H6907" s="2013">
        <f t="shared" si="1905"/>
        <v>1105</v>
      </c>
    </row>
    <row r="6908">
      <c r="B6908" s="2013">
        <v>6906.0</v>
      </c>
      <c r="C6908" s="2013">
        <f t="shared" ref="C6908:H6908" si="1906">C$5002+C1908</f>
        <v>829</v>
      </c>
      <c r="D6908" s="2013">
        <f t="shared" si="1906"/>
        <v>1657</v>
      </c>
      <c r="E6908" s="2013">
        <f t="shared" si="1906"/>
        <v>1105</v>
      </c>
      <c r="F6908" s="2013">
        <f t="shared" si="1906"/>
        <v>1105</v>
      </c>
      <c r="G6908" s="2013">
        <f t="shared" si="1906"/>
        <v>1105</v>
      </c>
      <c r="H6908" s="2013">
        <f t="shared" si="1906"/>
        <v>1105</v>
      </c>
    </row>
    <row r="6909">
      <c r="B6909" s="2013">
        <v>6907.0</v>
      </c>
      <c r="C6909" s="2013">
        <f t="shared" ref="C6909:H6909" si="1907">C$5002+C1909</f>
        <v>829</v>
      </c>
      <c r="D6909" s="2013">
        <f t="shared" si="1907"/>
        <v>1658</v>
      </c>
      <c r="E6909" s="2013">
        <f t="shared" si="1907"/>
        <v>1105</v>
      </c>
      <c r="F6909" s="2013">
        <f t="shared" si="1907"/>
        <v>1105</v>
      </c>
      <c r="G6909" s="2013">
        <f t="shared" si="1907"/>
        <v>1105</v>
      </c>
      <c r="H6909" s="2013">
        <f t="shared" si="1907"/>
        <v>1105</v>
      </c>
    </row>
    <row r="6910">
      <c r="B6910" s="2013">
        <v>6908.0</v>
      </c>
      <c r="C6910" s="2013">
        <f t="shared" ref="C6910:H6910" si="1908">C$5002+C1910</f>
        <v>829</v>
      </c>
      <c r="D6910" s="2013">
        <f t="shared" si="1908"/>
        <v>1657</v>
      </c>
      <c r="E6910" s="2013">
        <f t="shared" si="1908"/>
        <v>1105</v>
      </c>
      <c r="F6910" s="2013">
        <f t="shared" si="1908"/>
        <v>1105</v>
      </c>
      <c r="G6910" s="2013">
        <f t="shared" si="1908"/>
        <v>1106</v>
      </c>
      <c r="H6910" s="2013">
        <f t="shared" si="1908"/>
        <v>1106</v>
      </c>
    </row>
    <row r="6911">
      <c r="B6911" s="2013">
        <v>6909.0</v>
      </c>
      <c r="C6911" s="2013">
        <f t="shared" ref="C6911:H6911" si="1909">C$5002+C1911</f>
        <v>829</v>
      </c>
      <c r="D6911" s="2013">
        <f t="shared" si="1909"/>
        <v>1658</v>
      </c>
      <c r="E6911" s="2013">
        <f t="shared" si="1909"/>
        <v>1105</v>
      </c>
      <c r="F6911" s="2013">
        <f t="shared" si="1909"/>
        <v>1105</v>
      </c>
      <c r="G6911" s="2013">
        <f t="shared" si="1909"/>
        <v>1106</v>
      </c>
      <c r="H6911" s="2013">
        <f t="shared" si="1909"/>
        <v>1106</v>
      </c>
    </row>
    <row r="6912">
      <c r="B6912" s="2013">
        <v>6910.0</v>
      </c>
      <c r="C6912" s="2013">
        <f t="shared" ref="C6912:H6912" si="1910">C$5002+C1912</f>
        <v>829</v>
      </c>
      <c r="D6912" s="2013">
        <f t="shared" si="1910"/>
        <v>1659</v>
      </c>
      <c r="E6912" s="2013">
        <f t="shared" si="1910"/>
        <v>1105</v>
      </c>
      <c r="F6912" s="2013">
        <f t="shared" si="1910"/>
        <v>1105</v>
      </c>
      <c r="G6912" s="2013">
        <f t="shared" si="1910"/>
        <v>1106</v>
      </c>
      <c r="H6912" s="2013">
        <f t="shared" si="1910"/>
        <v>1106</v>
      </c>
    </row>
    <row r="6913">
      <c r="B6913" s="2013">
        <v>6911.0</v>
      </c>
      <c r="C6913" s="2013">
        <f t="shared" ref="C6913:H6913" si="1911">C$5002+C1913</f>
        <v>829</v>
      </c>
      <c r="D6913" s="2013">
        <f t="shared" si="1911"/>
        <v>1658</v>
      </c>
      <c r="E6913" s="2013">
        <f t="shared" si="1911"/>
        <v>1106</v>
      </c>
      <c r="F6913" s="2013">
        <f t="shared" si="1911"/>
        <v>1106</v>
      </c>
      <c r="G6913" s="2013">
        <f t="shared" si="1911"/>
        <v>1106</v>
      </c>
      <c r="H6913" s="2013">
        <f t="shared" si="1911"/>
        <v>1106</v>
      </c>
    </row>
    <row r="6914">
      <c r="B6914" s="2013">
        <v>6912.0</v>
      </c>
      <c r="C6914" s="2013">
        <f t="shared" ref="C6914:H6914" si="1912">C$5002+C1914</f>
        <v>829</v>
      </c>
      <c r="D6914" s="2013">
        <f t="shared" si="1912"/>
        <v>1659</v>
      </c>
      <c r="E6914" s="2013">
        <f t="shared" si="1912"/>
        <v>1106</v>
      </c>
      <c r="F6914" s="2013">
        <f t="shared" si="1912"/>
        <v>1106</v>
      </c>
      <c r="G6914" s="2013">
        <f t="shared" si="1912"/>
        <v>1106</v>
      </c>
      <c r="H6914" s="2013">
        <f t="shared" si="1912"/>
        <v>1106</v>
      </c>
    </row>
    <row r="6915">
      <c r="B6915" s="2013">
        <v>6913.0</v>
      </c>
      <c r="C6915" s="2013">
        <f t="shared" ref="C6915:H6915" si="1913">C$5002+C1915</f>
        <v>830</v>
      </c>
      <c r="D6915" s="2013">
        <f t="shared" si="1913"/>
        <v>1659</v>
      </c>
      <c r="E6915" s="2013">
        <f t="shared" si="1913"/>
        <v>1106</v>
      </c>
      <c r="F6915" s="2013">
        <f t="shared" si="1913"/>
        <v>1106</v>
      </c>
      <c r="G6915" s="2013">
        <f t="shared" si="1913"/>
        <v>1106</v>
      </c>
      <c r="H6915" s="2013">
        <f t="shared" si="1913"/>
        <v>1106</v>
      </c>
    </row>
    <row r="6916">
      <c r="B6916" s="2013">
        <v>6914.0</v>
      </c>
      <c r="C6916" s="2013">
        <f t="shared" ref="C6916:H6916" si="1914">C$5002+C1916</f>
        <v>830</v>
      </c>
      <c r="D6916" s="2013">
        <f t="shared" si="1914"/>
        <v>1660</v>
      </c>
      <c r="E6916" s="2013">
        <f t="shared" si="1914"/>
        <v>1106</v>
      </c>
      <c r="F6916" s="2013">
        <f t="shared" si="1914"/>
        <v>1106</v>
      </c>
      <c r="G6916" s="2013">
        <f t="shared" si="1914"/>
        <v>1106</v>
      </c>
      <c r="H6916" s="2013">
        <f t="shared" si="1914"/>
        <v>1106</v>
      </c>
    </row>
    <row r="6917">
      <c r="B6917" s="2013">
        <v>6915.0</v>
      </c>
      <c r="C6917" s="2013">
        <f t="shared" ref="C6917:H6917" si="1915">C$5002+C1917</f>
        <v>830</v>
      </c>
      <c r="D6917" s="2013">
        <f t="shared" si="1915"/>
        <v>1659</v>
      </c>
      <c r="E6917" s="2013">
        <f t="shared" si="1915"/>
        <v>1106</v>
      </c>
      <c r="F6917" s="2013">
        <f t="shared" si="1915"/>
        <v>1106</v>
      </c>
      <c r="G6917" s="2013">
        <f t="shared" si="1915"/>
        <v>1107</v>
      </c>
      <c r="H6917" s="2013">
        <f t="shared" si="1915"/>
        <v>1107</v>
      </c>
    </row>
    <row r="6918">
      <c r="B6918" s="2013">
        <v>6916.0</v>
      </c>
      <c r="C6918" s="2013">
        <f t="shared" ref="C6918:H6918" si="1916">C$5002+C1918</f>
        <v>830</v>
      </c>
      <c r="D6918" s="2013">
        <f t="shared" si="1916"/>
        <v>1660</v>
      </c>
      <c r="E6918" s="2013">
        <f t="shared" si="1916"/>
        <v>1106</v>
      </c>
      <c r="F6918" s="2013">
        <f t="shared" si="1916"/>
        <v>1106</v>
      </c>
      <c r="G6918" s="2013">
        <f t="shared" si="1916"/>
        <v>1107</v>
      </c>
      <c r="H6918" s="2013">
        <f t="shared" si="1916"/>
        <v>1107</v>
      </c>
    </row>
    <row r="6919">
      <c r="B6919" s="2013">
        <v>6917.0</v>
      </c>
      <c r="C6919" s="2013">
        <f t="shared" ref="C6919:H6919" si="1917">C$5002+C1919</f>
        <v>830</v>
      </c>
      <c r="D6919" s="2013">
        <f t="shared" si="1917"/>
        <v>1661</v>
      </c>
      <c r="E6919" s="2013">
        <f t="shared" si="1917"/>
        <v>1106</v>
      </c>
      <c r="F6919" s="2013">
        <f t="shared" si="1917"/>
        <v>1106</v>
      </c>
      <c r="G6919" s="2013">
        <f t="shared" si="1917"/>
        <v>1107</v>
      </c>
      <c r="H6919" s="2013">
        <f t="shared" si="1917"/>
        <v>1107</v>
      </c>
    </row>
    <row r="6920">
      <c r="B6920" s="2013">
        <v>6918.0</v>
      </c>
      <c r="C6920" s="2013">
        <f t="shared" ref="C6920:H6920" si="1918">C$5002+C1920</f>
        <v>830</v>
      </c>
      <c r="D6920" s="2013">
        <f t="shared" si="1918"/>
        <v>1660</v>
      </c>
      <c r="E6920" s="2013">
        <f t="shared" si="1918"/>
        <v>1107</v>
      </c>
      <c r="F6920" s="2013">
        <f t="shared" si="1918"/>
        <v>1107</v>
      </c>
      <c r="G6920" s="2013">
        <f t="shared" si="1918"/>
        <v>1107</v>
      </c>
      <c r="H6920" s="2013">
        <f t="shared" si="1918"/>
        <v>1107</v>
      </c>
    </row>
    <row r="6921">
      <c r="B6921" s="2013">
        <v>6919.0</v>
      </c>
      <c r="C6921" s="2013">
        <f t="shared" ref="C6921:H6921" si="1919">C$5002+C1921</f>
        <v>830</v>
      </c>
      <c r="D6921" s="2013">
        <f t="shared" si="1919"/>
        <v>1661</v>
      </c>
      <c r="E6921" s="2013">
        <f t="shared" si="1919"/>
        <v>1107</v>
      </c>
      <c r="F6921" s="2013">
        <f t="shared" si="1919"/>
        <v>1107</v>
      </c>
      <c r="G6921" s="2013">
        <f t="shared" si="1919"/>
        <v>1107</v>
      </c>
      <c r="H6921" s="2013">
        <f t="shared" si="1919"/>
        <v>1107</v>
      </c>
    </row>
    <row r="6922">
      <c r="B6922" s="2013">
        <v>6920.0</v>
      </c>
      <c r="C6922" s="2013">
        <f t="shared" ref="C6922:H6922" si="1920">C$5002+C1922</f>
        <v>831</v>
      </c>
      <c r="D6922" s="2013">
        <f t="shared" si="1920"/>
        <v>1661</v>
      </c>
      <c r="E6922" s="2013">
        <f t="shared" si="1920"/>
        <v>1107</v>
      </c>
      <c r="F6922" s="2013">
        <f t="shared" si="1920"/>
        <v>1107</v>
      </c>
      <c r="G6922" s="2013">
        <f t="shared" si="1920"/>
        <v>1107</v>
      </c>
      <c r="H6922" s="2013">
        <f t="shared" si="1920"/>
        <v>1107</v>
      </c>
    </row>
    <row r="6923">
      <c r="B6923" s="2013">
        <v>6921.0</v>
      </c>
      <c r="C6923" s="2013">
        <f t="shared" ref="C6923:H6923" si="1921">C$5002+C1923</f>
        <v>830</v>
      </c>
      <c r="D6923" s="2013">
        <f t="shared" si="1921"/>
        <v>1661</v>
      </c>
      <c r="E6923" s="2013">
        <f t="shared" si="1921"/>
        <v>1107</v>
      </c>
      <c r="F6923" s="2013">
        <f t="shared" si="1921"/>
        <v>1107</v>
      </c>
      <c r="G6923" s="2013">
        <f t="shared" si="1921"/>
        <v>1108</v>
      </c>
      <c r="H6923" s="2013">
        <f t="shared" si="1921"/>
        <v>1108</v>
      </c>
    </row>
    <row r="6924">
      <c r="B6924" s="2013">
        <v>6922.0</v>
      </c>
      <c r="C6924" s="2013">
        <f t="shared" ref="C6924:H6924" si="1922">C$5002+C1924</f>
        <v>831</v>
      </c>
      <c r="D6924" s="2013">
        <f t="shared" si="1922"/>
        <v>1661</v>
      </c>
      <c r="E6924" s="2013">
        <f t="shared" si="1922"/>
        <v>1107</v>
      </c>
      <c r="F6924" s="2013">
        <f t="shared" si="1922"/>
        <v>1107</v>
      </c>
      <c r="G6924" s="2013">
        <f t="shared" si="1922"/>
        <v>1108</v>
      </c>
      <c r="H6924" s="2013">
        <f t="shared" si="1922"/>
        <v>1108</v>
      </c>
    </row>
    <row r="6925">
      <c r="B6925" s="2013">
        <v>6923.0</v>
      </c>
      <c r="C6925" s="2013">
        <f t="shared" ref="C6925:H6925" si="1923">C$5002+C1925</f>
        <v>830</v>
      </c>
      <c r="D6925" s="2013">
        <f t="shared" si="1923"/>
        <v>1661</v>
      </c>
      <c r="E6925" s="2013">
        <f t="shared" si="1923"/>
        <v>1108</v>
      </c>
      <c r="F6925" s="2013">
        <f t="shared" si="1923"/>
        <v>1108</v>
      </c>
      <c r="G6925" s="2013">
        <f t="shared" si="1923"/>
        <v>1108</v>
      </c>
      <c r="H6925" s="2013">
        <f t="shared" si="1923"/>
        <v>1108</v>
      </c>
    </row>
    <row r="6926">
      <c r="B6926" s="2013">
        <v>6924.0</v>
      </c>
      <c r="C6926" s="2013">
        <f t="shared" ref="C6926:H6926" si="1924">C$5002+C1926</f>
        <v>831</v>
      </c>
      <c r="D6926" s="2013">
        <f t="shared" si="1924"/>
        <v>1661</v>
      </c>
      <c r="E6926" s="2013">
        <f t="shared" si="1924"/>
        <v>1108</v>
      </c>
      <c r="F6926" s="2013">
        <f t="shared" si="1924"/>
        <v>1108</v>
      </c>
      <c r="G6926" s="2013">
        <f t="shared" si="1924"/>
        <v>1108</v>
      </c>
      <c r="H6926" s="2013">
        <f t="shared" si="1924"/>
        <v>1108</v>
      </c>
    </row>
    <row r="6927">
      <c r="B6927" s="2013">
        <v>6925.0</v>
      </c>
      <c r="C6927" s="2013">
        <f t="shared" ref="C6927:H6927" si="1925">C$5002+C1927</f>
        <v>831</v>
      </c>
      <c r="D6927" s="2013">
        <f t="shared" si="1925"/>
        <v>1662</v>
      </c>
      <c r="E6927" s="2013">
        <f t="shared" si="1925"/>
        <v>1108</v>
      </c>
      <c r="F6927" s="2013">
        <f t="shared" si="1925"/>
        <v>1108</v>
      </c>
      <c r="G6927" s="2013">
        <f t="shared" si="1925"/>
        <v>1108</v>
      </c>
      <c r="H6927" s="2013">
        <f t="shared" si="1925"/>
        <v>1108</v>
      </c>
    </row>
    <row r="6928">
      <c r="B6928" s="2013">
        <v>6926.0</v>
      </c>
      <c r="C6928" s="2013">
        <f t="shared" ref="C6928:H6928" si="1926">C$5002+C1928</f>
        <v>831</v>
      </c>
      <c r="D6928" s="2013">
        <f t="shared" si="1926"/>
        <v>1663</v>
      </c>
      <c r="E6928" s="2013">
        <f t="shared" si="1926"/>
        <v>1108</v>
      </c>
      <c r="F6928" s="2013">
        <f t="shared" si="1926"/>
        <v>1108</v>
      </c>
      <c r="G6928" s="2013">
        <f t="shared" si="1926"/>
        <v>1108</v>
      </c>
      <c r="H6928" s="2013">
        <f t="shared" si="1926"/>
        <v>1108</v>
      </c>
    </row>
    <row r="6929">
      <c r="B6929" s="2013">
        <v>6927.0</v>
      </c>
      <c r="C6929" s="2013">
        <f t="shared" ref="C6929:H6929" si="1927">C$5002+C1929</f>
        <v>832</v>
      </c>
      <c r="D6929" s="2013">
        <f t="shared" si="1927"/>
        <v>1663</v>
      </c>
      <c r="E6929" s="2013">
        <f t="shared" si="1927"/>
        <v>1108</v>
      </c>
      <c r="F6929" s="2013">
        <f t="shared" si="1927"/>
        <v>1108</v>
      </c>
      <c r="G6929" s="2013">
        <f t="shared" si="1927"/>
        <v>1108</v>
      </c>
      <c r="H6929" s="2013">
        <f t="shared" si="1927"/>
        <v>1108</v>
      </c>
    </row>
    <row r="6930">
      <c r="B6930" s="2013">
        <v>6928.0</v>
      </c>
      <c r="C6930" s="2013">
        <f t="shared" ref="C6930:H6930" si="1928">C$5002+C1930</f>
        <v>831</v>
      </c>
      <c r="D6930" s="2013">
        <f t="shared" si="1928"/>
        <v>1663</v>
      </c>
      <c r="E6930" s="2013">
        <f t="shared" si="1928"/>
        <v>1108</v>
      </c>
      <c r="F6930" s="2013">
        <f t="shared" si="1928"/>
        <v>1108</v>
      </c>
      <c r="G6930" s="2013">
        <f t="shared" si="1928"/>
        <v>1109</v>
      </c>
      <c r="H6930" s="2013">
        <f t="shared" si="1928"/>
        <v>1109</v>
      </c>
    </row>
    <row r="6931">
      <c r="B6931" s="2013">
        <v>6929.0</v>
      </c>
      <c r="C6931" s="2013">
        <f t="shared" ref="C6931:H6931" si="1929">C$5002+C1931</f>
        <v>832</v>
      </c>
      <c r="D6931" s="2013">
        <f t="shared" si="1929"/>
        <v>1663</v>
      </c>
      <c r="E6931" s="2013">
        <f t="shared" si="1929"/>
        <v>1108</v>
      </c>
      <c r="F6931" s="2013">
        <f t="shared" si="1929"/>
        <v>1108</v>
      </c>
      <c r="G6931" s="2013">
        <f t="shared" si="1929"/>
        <v>1109</v>
      </c>
      <c r="H6931" s="2013">
        <f t="shared" si="1929"/>
        <v>1109</v>
      </c>
    </row>
    <row r="6932">
      <c r="B6932" s="2013">
        <v>6930.0</v>
      </c>
      <c r="C6932" s="2013">
        <f t="shared" ref="C6932:H6932" si="1930">C$5002+C1932</f>
        <v>831</v>
      </c>
      <c r="D6932" s="2013">
        <f t="shared" si="1930"/>
        <v>1663</v>
      </c>
      <c r="E6932" s="2013">
        <f t="shared" si="1930"/>
        <v>1109</v>
      </c>
      <c r="F6932" s="2013">
        <f t="shared" si="1930"/>
        <v>1109</v>
      </c>
      <c r="G6932" s="2013">
        <f t="shared" si="1930"/>
        <v>1109</v>
      </c>
      <c r="H6932" s="2013">
        <f t="shared" si="1930"/>
        <v>1109</v>
      </c>
    </row>
    <row r="6933">
      <c r="B6933" s="2013">
        <v>6931.0</v>
      </c>
      <c r="C6933" s="2013">
        <f t="shared" ref="C6933:H6933" si="1931">C$5002+C1933</f>
        <v>832</v>
      </c>
      <c r="D6933" s="2013">
        <f t="shared" si="1931"/>
        <v>1663</v>
      </c>
      <c r="E6933" s="2013">
        <f t="shared" si="1931"/>
        <v>1109</v>
      </c>
      <c r="F6933" s="2013">
        <f t="shared" si="1931"/>
        <v>1109</v>
      </c>
      <c r="G6933" s="2013">
        <f t="shared" si="1931"/>
        <v>1109</v>
      </c>
      <c r="H6933" s="2013">
        <f t="shared" si="1931"/>
        <v>1109</v>
      </c>
    </row>
    <row r="6934">
      <c r="B6934" s="2013">
        <v>6932.0</v>
      </c>
      <c r="C6934" s="2013">
        <f t="shared" ref="C6934:H6934" si="1932">C$5002+C1934</f>
        <v>832</v>
      </c>
      <c r="D6934" s="2013">
        <f t="shared" si="1932"/>
        <v>1664</v>
      </c>
      <c r="E6934" s="2013">
        <f t="shared" si="1932"/>
        <v>1109</v>
      </c>
      <c r="F6934" s="2013">
        <f t="shared" si="1932"/>
        <v>1109</v>
      </c>
      <c r="G6934" s="2013">
        <f t="shared" si="1932"/>
        <v>1109</v>
      </c>
      <c r="H6934" s="2013">
        <f t="shared" si="1932"/>
        <v>1109</v>
      </c>
    </row>
    <row r="6935">
      <c r="B6935" s="2013">
        <v>6933.0</v>
      </c>
      <c r="C6935" s="2013">
        <f t="shared" ref="C6935:H6935" si="1933">C$5002+C1935</f>
        <v>832</v>
      </c>
      <c r="D6935" s="2013">
        <f t="shared" si="1933"/>
        <v>1663</v>
      </c>
      <c r="E6935" s="2013">
        <f t="shared" si="1933"/>
        <v>1109</v>
      </c>
      <c r="F6935" s="2013">
        <f t="shared" si="1933"/>
        <v>1109</v>
      </c>
      <c r="G6935" s="2013">
        <f t="shared" si="1933"/>
        <v>1110</v>
      </c>
      <c r="H6935" s="2013">
        <f t="shared" si="1933"/>
        <v>1110</v>
      </c>
    </row>
    <row r="6936">
      <c r="B6936" s="2013">
        <v>6934.0</v>
      </c>
      <c r="C6936" s="2013">
        <f t="shared" ref="C6936:H6936" si="1934">C$5002+C1936</f>
        <v>832</v>
      </c>
      <c r="D6936" s="2013">
        <f t="shared" si="1934"/>
        <v>1664</v>
      </c>
      <c r="E6936" s="2013">
        <f t="shared" si="1934"/>
        <v>1109</v>
      </c>
      <c r="F6936" s="2013">
        <f t="shared" si="1934"/>
        <v>1109</v>
      </c>
      <c r="G6936" s="2013">
        <f t="shared" si="1934"/>
        <v>1110</v>
      </c>
      <c r="H6936" s="2013">
        <f t="shared" si="1934"/>
        <v>1110</v>
      </c>
    </row>
    <row r="6937">
      <c r="B6937" s="2013">
        <v>6935.0</v>
      </c>
      <c r="C6937" s="2013">
        <f t="shared" ref="C6937:H6937" si="1935">C$5002+C1937</f>
        <v>832</v>
      </c>
      <c r="D6937" s="2013">
        <f t="shared" si="1935"/>
        <v>1665</v>
      </c>
      <c r="E6937" s="2013">
        <f t="shared" si="1935"/>
        <v>1109</v>
      </c>
      <c r="F6937" s="2013">
        <f t="shared" si="1935"/>
        <v>1109</v>
      </c>
      <c r="G6937" s="2013">
        <f t="shared" si="1935"/>
        <v>1110</v>
      </c>
      <c r="H6937" s="2013">
        <f t="shared" si="1935"/>
        <v>1110</v>
      </c>
    </row>
    <row r="6938">
      <c r="B6938" s="2013">
        <v>6936.0</v>
      </c>
      <c r="C6938" s="2013">
        <f t="shared" ref="C6938:H6938" si="1936">C$5002+C1938</f>
        <v>832</v>
      </c>
      <c r="D6938" s="2013">
        <f t="shared" si="1936"/>
        <v>1664</v>
      </c>
      <c r="E6938" s="2013">
        <f t="shared" si="1936"/>
        <v>1110</v>
      </c>
      <c r="F6938" s="2013">
        <f t="shared" si="1936"/>
        <v>1110</v>
      </c>
      <c r="G6938" s="2013">
        <f t="shared" si="1936"/>
        <v>1110</v>
      </c>
      <c r="H6938" s="2013">
        <f t="shared" si="1936"/>
        <v>1110</v>
      </c>
    </row>
    <row r="6939">
      <c r="B6939" s="2013">
        <v>6937.0</v>
      </c>
      <c r="C6939" s="2013">
        <f t="shared" ref="C6939:H6939" si="1937">C$5002+C1939</f>
        <v>832</v>
      </c>
      <c r="D6939" s="2013">
        <f t="shared" si="1937"/>
        <v>1665</v>
      </c>
      <c r="E6939" s="2013">
        <f t="shared" si="1937"/>
        <v>1110</v>
      </c>
      <c r="F6939" s="2013">
        <f t="shared" si="1937"/>
        <v>1110</v>
      </c>
      <c r="G6939" s="2013">
        <f t="shared" si="1937"/>
        <v>1110</v>
      </c>
      <c r="H6939" s="2013">
        <f t="shared" si="1937"/>
        <v>1110</v>
      </c>
    </row>
    <row r="6940">
      <c r="B6940" s="2013">
        <v>6938.0</v>
      </c>
      <c r="C6940" s="2013">
        <f t="shared" ref="C6940:H6940" si="1938">C$5002+C1940</f>
        <v>833</v>
      </c>
      <c r="D6940" s="2013">
        <f t="shared" si="1938"/>
        <v>1665</v>
      </c>
      <c r="E6940" s="2013">
        <f t="shared" si="1938"/>
        <v>1110</v>
      </c>
      <c r="F6940" s="2013">
        <f t="shared" si="1938"/>
        <v>1110</v>
      </c>
      <c r="G6940" s="2013">
        <f t="shared" si="1938"/>
        <v>1110</v>
      </c>
      <c r="H6940" s="2013">
        <f t="shared" si="1938"/>
        <v>1110</v>
      </c>
    </row>
    <row r="6941">
      <c r="B6941" s="2013">
        <v>6939.0</v>
      </c>
      <c r="C6941" s="2013">
        <f t="shared" ref="C6941:H6941" si="1939">C$5002+C1941</f>
        <v>833</v>
      </c>
      <c r="D6941" s="2013">
        <f t="shared" si="1939"/>
        <v>1666</v>
      </c>
      <c r="E6941" s="2013">
        <f t="shared" si="1939"/>
        <v>1110</v>
      </c>
      <c r="F6941" s="2013">
        <f t="shared" si="1939"/>
        <v>1110</v>
      </c>
      <c r="G6941" s="2013">
        <f t="shared" si="1939"/>
        <v>1110</v>
      </c>
      <c r="H6941" s="2013">
        <f t="shared" si="1939"/>
        <v>1110</v>
      </c>
    </row>
    <row r="6942">
      <c r="B6942" s="2013">
        <v>6940.0</v>
      </c>
      <c r="C6942" s="2013">
        <f t="shared" ref="C6942:H6942" si="1940">C$5002+C1942</f>
        <v>833</v>
      </c>
      <c r="D6942" s="2013">
        <f t="shared" si="1940"/>
        <v>1665</v>
      </c>
      <c r="E6942" s="2013">
        <f t="shared" si="1940"/>
        <v>1110</v>
      </c>
      <c r="F6942" s="2013">
        <f t="shared" si="1940"/>
        <v>1110</v>
      </c>
      <c r="G6942" s="2013">
        <f t="shared" si="1940"/>
        <v>1111</v>
      </c>
      <c r="H6942" s="2013">
        <f t="shared" si="1940"/>
        <v>1111</v>
      </c>
    </row>
    <row r="6943">
      <c r="B6943" s="2013">
        <v>6941.0</v>
      </c>
      <c r="C6943" s="2013">
        <f t="shared" ref="C6943:H6943" si="1941">C$5002+C1943</f>
        <v>833</v>
      </c>
      <c r="D6943" s="2013">
        <f t="shared" si="1941"/>
        <v>1666</v>
      </c>
      <c r="E6943" s="2013">
        <f t="shared" si="1941"/>
        <v>1110</v>
      </c>
      <c r="F6943" s="2013">
        <f t="shared" si="1941"/>
        <v>1110</v>
      </c>
      <c r="G6943" s="2013">
        <f t="shared" si="1941"/>
        <v>1111</v>
      </c>
      <c r="H6943" s="2013">
        <f t="shared" si="1941"/>
        <v>1111</v>
      </c>
    </row>
    <row r="6944">
      <c r="B6944" s="2013">
        <v>6942.0</v>
      </c>
      <c r="C6944" s="2013">
        <f t="shared" ref="C6944:H6944" si="1942">C$5002+C1944</f>
        <v>833</v>
      </c>
      <c r="D6944" s="2013">
        <f t="shared" si="1942"/>
        <v>1667</v>
      </c>
      <c r="E6944" s="2013">
        <f t="shared" si="1942"/>
        <v>1110</v>
      </c>
      <c r="F6944" s="2013">
        <f t="shared" si="1942"/>
        <v>1110</v>
      </c>
      <c r="G6944" s="2013">
        <f t="shared" si="1942"/>
        <v>1111</v>
      </c>
      <c r="H6944" s="2013">
        <f t="shared" si="1942"/>
        <v>1111</v>
      </c>
    </row>
    <row r="6945">
      <c r="B6945" s="2013">
        <v>6943.0</v>
      </c>
      <c r="C6945" s="2013">
        <f t="shared" ref="C6945:H6945" si="1943">C$5002+C1945</f>
        <v>833</v>
      </c>
      <c r="D6945" s="2013">
        <f t="shared" si="1943"/>
        <v>1666</v>
      </c>
      <c r="E6945" s="2013">
        <f t="shared" si="1943"/>
        <v>1111</v>
      </c>
      <c r="F6945" s="2013">
        <f t="shared" si="1943"/>
        <v>1111</v>
      </c>
      <c r="G6945" s="2013">
        <f t="shared" si="1943"/>
        <v>1111</v>
      </c>
      <c r="H6945" s="2013">
        <f t="shared" si="1943"/>
        <v>1111</v>
      </c>
    </row>
    <row r="6946">
      <c r="B6946" s="2013">
        <v>6944.0</v>
      </c>
      <c r="C6946" s="2013">
        <f t="shared" ref="C6946:H6946" si="1944">C$5002+C1946</f>
        <v>833</v>
      </c>
      <c r="D6946" s="2013">
        <f t="shared" si="1944"/>
        <v>1667</v>
      </c>
      <c r="E6946" s="2013">
        <f t="shared" si="1944"/>
        <v>1111</v>
      </c>
      <c r="F6946" s="2013">
        <f t="shared" si="1944"/>
        <v>1111</v>
      </c>
      <c r="G6946" s="2013">
        <f t="shared" si="1944"/>
        <v>1111</v>
      </c>
      <c r="H6946" s="2013">
        <f t="shared" si="1944"/>
        <v>1111</v>
      </c>
    </row>
    <row r="6947">
      <c r="B6947" s="2013">
        <v>6945.0</v>
      </c>
      <c r="C6947" s="2013">
        <f t="shared" ref="C6947:H6947" si="1945">C$5002+C1947</f>
        <v>834</v>
      </c>
      <c r="D6947" s="2013">
        <f t="shared" si="1945"/>
        <v>1667</v>
      </c>
      <c r="E6947" s="2013">
        <f t="shared" si="1945"/>
        <v>1111</v>
      </c>
      <c r="F6947" s="2013">
        <f t="shared" si="1945"/>
        <v>1111</v>
      </c>
      <c r="G6947" s="2013">
        <f t="shared" si="1945"/>
        <v>1111</v>
      </c>
      <c r="H6947" s="2013">
        <f t="shared" si="1945"/>
        <v>1111</v>
      </c>
    </row>
    <row r="6948">
      <c r="B6948" s="2013">
        <v>6946.0</v>
      </c>
      <c r="C6948" s="2013">
        <f t="shared" ref="C6948:H6948" si="1946">C$5002+C1948</f>
        <v>833</v>
      </c>
      <c r="D6948" s="2013">
        <f t="shared" si="1946"/>
        <v>1667</v>
      </c>
      <c r="E6948" s="2013">
        <f t="shared" si="1946"/>
        <v>1111</v>
      </c>
      <c r="F6948" s="2013">
        <f t="shared" si="1946"/>
        <v>1111</v>
      </c>
      <c r="G6948" s="2013">
        <f t="shared" si="1946"/>
        <v>1112</v>
      </c>
      <c r="H6948" s="2013">
        <f t="shared" si="1946"/>
        <v>1112</v>
      </c>
    </row>
    <row r="6949">
      <c r="B6949" s="2013">
        <v>6947.0</v>
      </c>
      <c r="C6949" s="2013">
        <f t="shared" ref="C6949:H6949" si="1947">C$5002+C1949</f>
        <v>834</v>
      </c>
      <c r="D6949" s="2013">
        <f t="shared" si="1947"/>
        <v>1667</v>
      </c>
      <c r="E6949" s="2013">
        <f t="shared" si="1947"/>
        <v>1111</v>
      </c>
      <c r="F6949" s="2013">
        <f t="shared" si="1947"/>
        <v>1111</v>
      </c>
      <c r="G6949" s="2013">
        <f t="shared" si="1947"/>
        <v>1112</v>
      </c>
      <c r="H6949" s="2013">
        <f t="shared" si="1947"/>
        <v>1112</v>
      </c>
    </row>
    <row r="6950">
      <c r="B6950" s="2013">
        <v>6948.0</v>
      </c>
      <c r="C6950" s="2013">
        <f t="shared" ref="C6950:H6950" si="1948">C$5002+C1950</f>
        <v>833</v>
      </c>
      <c r="D6950" s="2013">
        <f t="shared" si="1948"/>
        <v>1667</v>
      </c>
      <c r="E6950" s="2013">
        <f t="shared" si="1948"/>
        <v>1112</v>
      </c>
      <c r="F6950" s="2013">
        <f t="shared" si="1948"/>
        <v>1112</v>
      </c>
      <c r="G6950" s="2013">
        <f t="shared" si="1948"/>
        <v>1112</v>
      </c>
      <c r="H6950" s="2013">
        <f t="shared" si="1948"/>
        <v>1112</v>
      </c>
    </row>
    <row r="6951">
      <c r="B6951" s="2013">
        <v>6949.0</v>
      </c>
      <c r="C6951" s="2013">
        <f t="shared" ref="C6951:H6951" si="1949">C$5002+C1951</f>
        <v>834</v>
      </c>
      <c r="D6951" s="2013">
        <f t="shared" si="1949"/>
        <v>1667</v>
      </c>
      <c r="E6951" s="2013">
        <f t="shared" si="1949"/>
        <v>1112</v>
      </c>
      <c r="F6951" s="2013">
        <f t="shared" si="1949"/>
        <v>1112</v>
      </c>
      <c r="G6951" s="2013">
        <f t="shared" si="1949"/>
        <v>1112</v>
      </c>
      <c r="H6951" s="2013">
        <f t="shared" si="1949"/>
        <v>1112</v>
      </c>
    </row>
    <row r="6952">
      <c r="B6952" s="2013">
        <v>6950.0</v>
      </c>
      <c r="C6952" s="2013">
        <f t="shared" ref="C6952:H6952" si="1950">C$5002+C1952</f>
        <v>834</v>
      </c>
      <c r="D6952" s="2013">
        <f t="shared" si="1950"/>
        <v>1668</v>
      </c>
      <c r="E6952" s="2013">
        <f t="shared" si="1950"/>
        <v>1112</v>
      </c>
      <c r="F6952" s="2013">
        <f t="shared" si="1950"/>
        <v>1112</v>
      </c>
      <c r="G6952" s="2013">
        <f t="shared" si="1950"/>
        <v>1112</v>
      </c>
      <c r="H6952" s="2013">
        <f t="shared" si="1950"/>
        <v>1112</v>
      </c>
    </row>
    <row r="6953">
      <c r="B6953" s="2013">
        <v>6951.0</v>
      </c>
      <c r="C6953" s="2013">
        <f t="shared" ref="C6953:H6953" si="1951">C$5002+C1953</f>
        <v>834</v>
      </c>
      <c r="D6953" s="2013">
        <f t="shared" si="1951"/>
        <v>1669</v>
      </c>
      <c r="E6953" s="2013">
        <f t="shared" si="1951"/>
        <v>1112</v>
      </c>
      <c r="F6953" s="2013">
        <f t="shared" si="1951"/>
        <v>1112</v>
      </c>
      <c r="G6953" s="2013">
        <f t="shared" si="1951"/>
        <v>1112</v>
      </c>
      <c r="H6953" s="2013">
        <f t="shared" si="1951"/>
        <v>1112</v>
      </c>
    </row>
    <row r="6954">
      <c r="B6954" s="2013">
        <v>6952.0</v>
      </c>
      <c r="C6954" s="2013">
        <f t="shared" ref="C6954:H6954" si="1952">C$5002+C1954</f>
        <v>835</v>
      </c>
      <c r="D6954" s="2013">
        <f t="shared" si="1952"/>
        <v>1669</v>
      </c>
      <c r="E6954" s="2013">
        <f t="shared" si="1952"/>
        <v>1112</v>
      </c>
      <c r="F6954" s="2013">
        <f t="shared" si="1952"/>
        <v>1112</v>
      </c>
      <c r="G6954" s="2013">
        <f t="shared" si="1952"/>
        <v>1112</v>
      </c>
      <c r="H6954" s="2013">
        <f t="shared" si="1952"/>
        <v>1112</v>
      </c>
    </row>
    <row r="6955">
      <c r="B6955" s="2013">
        <v>6953.0</v>
      </c>
      <c r="C6955" s="2013">
        <f t="shared" ref="C6955:H6955" si="1953">C$5002+C1955</f>
        <v>834</v>
      </c>
      <c r="D6955" s="2013">
        <f t="shared" si="1953"/>
        <v>1669</v>
      </c>
      <c r="E6955" s="2013">
        <f t="shared" si="1953"/>
        <v>1112</v>
      </c>
      <c r="F6955" s="2013">
        <f t="shared" si="1953"/>
        <v>1112</v>
      </c>
      <c r="G6955" s="2013">
        <f t="shared" si="1953"/>
        <v>1113</v>
      </c>
      <c r="H6955" s="2013">
        <f t="shared" si="1953"/>
        <v>1113</v>
      </c>
    </row>
    <row r="6956">
      <c r="B6956" s="2013">
        <v>6954.0</v>
      </c>
      <c r="C6956" s="2013">
        <f t="shared" ref="C6956:H6956" si="1954">C$5002+C1956</f>
        <v>835</v>
      </c>
      <c r="D6956" s="2013">
        <f t="shared" si="1954"/>
        <v>1669</v>
      </c>
      <c r="E6956" s="2013">
        <f t="shared" si="1954"/>
        <v>1112</v>
      </c>
      <c r="F6956" s="2013">
        <f t="shared" si="1954"/>
        <v>1112</v>
      </c>
      <c r="G6956" s="2013">
        <f t="shared" si="1954"/>
        <v>1113</v>
      </c>
      <c r="H6956" s="2013">
        <f t="shared" si="1954"/>
        <v>1113</v>
      </c>
    </row>
    <row r="6957">
      <c r="B6957" s="2013">
        <v>6955.0</v>
      </c>
      <c r="C6957" s="2013">
        <f t="shared" ref="C6957:H6957" si="1955">C$5002+C1957</f>
        <v>834</v>
      </c>
      <c r="D6957" s="2013">
        <f t="shared" si="1955"/>
        <v>1669</v>
      </c>
      <c r="E6957" s="2013">
        <f t="shared" si="1955"/>
        <v>1113</v>
      </c>
      <c r="F6957" s="2013">
        <f t="shared" si="1955"/>
        <v>1113</v>
      </c>
      <c r="G6957" s="2013">
        <f t="shared" si="1955"/>
        <v>1113</v>
      </c>
      <c r="H6957" s="2013">
        <f t="shared" si="1955"/>
        <v>1113</v>
      </c>
    </row>
    <row r="6958">
      <c r="B6958" s="2013">
        <v>6956.0</v>
      </c>
      <c r="C6958" s="2013">
        <f t="shared" ref="C6958:H6958" si="1956">C$5002+C1958</f>
        <v>835</v>
      </c>
      <c r="D6958" s="2013">
        <f t="shared" si="1956"/>
        <v>1669</v>
      </c>
      <c r="E6958" s="2013">
        <f t="shared" si="1956"/>
        <v>1113</v>
      </c>
      <c r="F6958" s="2013">
        <f t="shared" si="1956"/>
        <v>1113</v>
      </c>
      <c r="G6958" s="2013">
        <f t="shared" si="1956"/>
        <v>1113</v>
      </c>
      <c r="H6958" s="2013">
        <f t="shared" si="1956"/>
        <v>1113</v>
      </c>
    </row>
    <row r="6959">
      <c r="B6959" s="2013">
        <v>6957.0</v>
      </c>
      <c r="C6959" s="2013">
        <f t="shared" ref="C6959:H6959" si="1957">C$5002+C1959</f>
        <v>835</v>
      </c>
      <c r="D6959" s="2013">
        <f t="shared" si="1957"/>
        <v>1670</v>
      </c>
      <c r="E6959" s="2013">
        <f t="shared" si="1957"/>
        <v>1113</v>
      </c>
      <c r="F6959" s="2013">
        <f t="shared" si="1957"/>
        <v>1113</v>
      </c>
      <c r="G6959" s="2013">
        <f t="shared" si="1957"/>
        <v>1113</v>
      </c>
      <c r="H6959" s="2013">
        <f t="shared" si="1957"/>
        <v>1113</v>
      </c>
    </row>
    <row r="6960">
      <c r="B6960" s="2013">
        <v>6958.0</v>
      </c>
      <c r="C6960" s="2013">
        <f t="shared" ref="C6960:H6960" si="1958">C$5002+C1960</f>
        <v>835</v>
      </c>
      <c r="D6960" s="2013">
        <f t="shared" si="1958"/>
        <v>1669</v>
      </c>
      <c r="E6960" s="2013">
        <f t="shared" si="1958"/>
        <v>1113</v>
      </c>
      <c r="F6960" s="2013">
        <f t="shared" si="1958"/>
        <v>1113</v>
      </c>
      <c r="G6960" s="2013">
        <f t="shared" si="1958"/>
        <v>1114</v>
      </c>
      <c r="H6960" s="2013">
        <f t="shared" si="1958"/>
        <v>1114</v>
      </c>
    </row>
    <row r="6961">
      <c r="B6961" s="2013">
        <v>6959.0</v>
      </c>
      <c r="C6961" s="2013">
        <f t="shared" ref="C6961:H6961" si="1959">C$5002+C1961</f>
        <v>835</v>
      </c>
      <c r="D6961" s="2013">
        <f t="shared" si="1959"/>
        <v>1670</v>
      </c>
      <c r="E6961" s="2013">
        <f t="shared" si="1959"/>
        <v>1113</v>
      </c>
      <c r="F6961" s="2013">
        <f t="shared" si="1959"/>
        <v>1113</v>
      </c>
      <c r="G6961" s="2013">
        <f t="shared" si="1959"/>
        <v>1114</v>
      </c>
      <c r="H6961" s="2013">
        <f t="shared" si="1959"/>
        <v>1114</v>
      </c>
    </row>
    <row r="6962">
      <c r="B6962" s="2013">
        <v>6960.0</v>
      </c>
      <c r="C6962" s="2013">
        <f t="shared" ref="C6962:H6962" si="1960">C$5002+C1962</f>
        <v>835</v>
      </c>
      <c r="D6962" s="2013">
        <f t="shared" si="1960"/>
        <v>1671</v>
      </c>
      <c r="E6962" s="2013">
        <f t="shared" si="1960"/>
        <v>1113</v>
      </c>
      <c r="F6962" s="2013">
        <f t="shared" si="1960"/>
        <v>1113</v>
      </c>
      <c r="G6962" s="2013">
        <f t="shared" si="1960"/>
        <v>1114</v>
      </c>
      <c r="H6962" s="2013">
        <f t="shared" si="1960"/>
        <v>1114</v>
      </c>
    </row>
    <row r="6963">
      <c r="B6963" s="2013">
        <v>6961.0</v>
      </c>
      <c r="C6963" s="2013">
        <f t="shared" ref="C6963:H6963" si="1961">C$5002+C1963</f>
        <v>835</v>
      </c>
      <c r="D6963" s="2013">
        <f t="shared" si="1961"/>
        <v>1670</v>
      </c>
      <c r="E6963" s="2013">
        <f t="shared" si="1961"/>
        <v>1114</v>
      </c>
      <c r="F6963" s="2013">
        <f t="shared" si="1961"/>
        <v>1114</v>
      </c>
      <c r="G6963" s="2013">
        <f t="shared" si="1961"/>
        <v>1114</v>
      </c>
      <c r="H6963" s="2013">
        <f t="shared" si="1961"/>
        <v>1114</v>
      </c>
    </row>
    <row r="6964">
      <c r="B6964" s="2013">
        <v>6962.0</v>
      </c>
      <c r="C6964" s="2013">
        <f t="shared" ref="C6964:H6964" si="1962">C$5002+C1964</f>
        <v>835</v>
      </c>
      <c r="D6964" s="2013">
        <f t="shared" si="1962"/>
        <v>1671</v>
      </c>
      <c r="E6964" s="2013">
        <f t="shared" si="1962"/>
        <v>1114</v>
      </c>
      <c r="F6964" s="2013">
        <f t="shared" si="1962"/>
        <v>1114</v>
      </c>
      <c r="G6964" s="2013">
        <f t="shared" si="1962"/>
        <v>1114</v>
      </c>
      <c r="H6964" s="2013">
        <f t="shared" si="1962"/>
        <v>1114</v>
      </c>
    </row>
    <row r="6965">
      <c r="B6965" s="2013">
        <v>6963.0</v>
      </c>
      <c r="C6965" s="2013">
        <f t="shared" ref="C6965:H6965" si="1963">C$5002+C1965</f>
        <v>836</v>
      </c>
      <c r="D6965" s="2013">
        <f t="shared" si="1963"/>
        <v>1671</v>
      </c>
      <c r="E6965" s="2013">
        <f t="shared" si="1963"/>
        <v>1114</v>
      </c>
      <c r="F6965" s="2013">
        <f t="shared" si="1963"/>
        <v>1114</v>
      </c>
      <c r="G6965" s="2013">
        <f t="shared" si="1963"/>
        <v>1114</v>
      </c>
      <c r="H6965" s="2013">
        <f t="shared" si="1963"/>
        <v>1114</v>
      </c>
    </row>
    <row r="6966">
      <c r="B6966" s="2013">
        <v>6964.0</v>
      </c>
      <c r="C6966" s="2013">
        <f t="shared" ref="C6966:H6966" si="1964">C$5002+C1966</f>
        <v>836</v>
      </c>
      <c r="D6966" s="2013">
        <f t="shared" si="1964"/>
        <v>1672</v>
      </c>
      <c r="E6966" s="2013">
        <f t="shared" si="1964"/>
        <v>1114</v>
      </c>
      <c r="F6966" s="2013">
        <f t="shared" si="1964"/>
        <v>1114</v>
      </c>
      <c r="G6966" s="2013">
        <f t="shared" si="1964"/>
        <v>1114</v>
      </c>
      <c r="H6966" s="2013">
        <f t="shared" si="1964"/>
        <v>1114</v>
      </c>
    </row>
    <row r="6967">
      <c r="B6967" s="2013">
        <v>6965.0</v>
      </c>
      <c r="C6967" s="2013">
        <f t="shared" ref="C6967:H6967" si="1965">C$5002+C1967</f>
        <v>836</v>
      </c>
      <c r="D6967" s="2013">
        <f t="shared" si="1965"/>
        <v>1671</v>
      </c>
      <c r="E6967" s="2013">
        <f t="shared" si="1965"/>
        <v>1114</v>
      </c>
      <c r="F6967" s="2013">
        <f t="shared" si="1965"/>
        <v>1114</v>
      </c>
      <c r="G6967" s="2013">
        <f t="shared" si="1965"/>
        <v>1115</v>
      </c>
      <c r="H6967" s="2013">
        <f t="shared" si="1965"/>
        <v>1115</v>
      </c>
    </row>
    <row r="6968">
      <c r="B6968" s="2013">
        <v>6966.0</v>
      </c>
      <c r="C6968" s="2013">
        <f t="shared" ref="C6968:H6968" si="1966">C$5002+C1968</f>
        <v>836</v>
      </c>
      <c r="D6968" s="2013">
        <f t="shared" si="1966"/>
        <v>1672</v>
      </c>
      <c r="E6968" s="2013">
        <f t="shared" si="1966"/>
        <v>1114</v>
      </c>
      <c r="F6968" s="2013">
        <f t="shared" si="1966"/>
        <v>1114</v>
      </c>
      <c r="G6968" s="2013">
        <f t="shared" si="1966"/>
        <v>1115</v>
      </c>
      <c r="H6968" s="2013">
        <f t="shared" si="1966"/>
        <v>1115</v>
      </c>
    </row>
    <row r="6969">
      <c r="B6969" s="2013">
        <v>6967.0</v>
      </c>
      <c r="C6969" s="2013">
        <f t="shared" ref="C6969:H6969" si="1967">C$5002+C1969</f>
        <v>836</v>
      </c>
      <c r="D6969" s="2013">
        <f t="shared" si="1967"/>
        <v>1673</v>
      </c>
      <c r="E6969" s="2013">
        <f t="shared" si="1967"/>
        <v>1114</v>
      </c>
      <c r="F6969" s="2013">
        <f t="shared" si="1967"/>
        <v>1114</v>
      </c>
      <c r="G6969" s="2013">
        <f t="shared" si="1967"/>
        <v>1115</v>
      </c>
      <c r="H6969" s="2013">
        <f t="shared" si="1967"/>
        <v>1115</v>
      </c>
    </row>
    <row r="6970">
      <c r="B6970" s="2013">
        <v>6968.0</v>
      </c>
      <c r="C6970" s="2013">
        <f t="shared" ref="C6970:H6970" si="1968">C$5002+C1970</f>
        <v>836</v>
      </c>
      <c r="D6970" s="2013">
        <f t="shared" si="1968"/>
        <v>1672</v>
      </c>
      <c r="E6970" s="2013">
        <f t="shared" si="1968"/>
        <v>1115</v>
      </c>
      <c r="F6970" s="2013">
        <f t="shared" si="1968"/>
        <v>1115</v>
      </c>
      <c r="G6970" s="2013">
        <f t="shared" si="1968"/>
        <v>1115</v>
      </c>
      <c r="H6970" s="2013">
        <f t="shared" si="1968"/>
        <v>1115</v>
      </c>
    </row>
    <row r="6971">
      <c r="B6971" s="2013">
        <v>6969.0</v>
      </c>
      <c r="C6971" s="2013">
        <f t="shared" ref="C6971:H6971" si="1969">C$5002+C1971</f>
        <v>836</v>
      </c>
      <c r="D6971" s="2013">
        <f t="shared" si="1969"/>
        <v>1673</v>
      </c>
      <c r="E6971" s="2013">
        <f t="shared" si="1969"/>
        <v>1115</v>
      </c>
      <c r="F6971" s="2013">
        <f t="shared" si="1969"/>
        <v>1115</v>
      </c>
      <c r="G6971" s="2013">
        <f t="shared" si="1969"/>
        <v>1115</v>
      </c>
      <c r="H6971" s="2013">
        <f t="shared" si="1969"/>
        <v>1115</v>
      </c>
    </row>
    <row r="6972">
      <c r="B6972" s="2013">
        <v>6970.0</v>
      </c>
      <c r="C6972" s="2013">
        <f t="shared" ref="C6972:H6972" si="1970">C$5002+C1972</f>
        <v>837</v>
      </c>
      <c r="D6972" s="2013">
        <f t="shared" si="1970"/>
        <v>1673</v>
      </c>
      <c r="E6972" s="2013">
        <f t="shared" si="1970"/>
        <v>1115</v>
      </c>
      <c r="F6972" s="2013">
        <f t="shared" si="1970"/>
        <v>1115</v>
      </c>
      <c r="G6972" s="2013">
        <f t="shared" si="1970"/>
        <v>1115</v>
      </c>
      <c r="H6972" s="2013">
        <f t="shared" si="1970"/>
        <v>1115</v>
      </c>
    </row>
    <row r="6973">
      <c r="B6973" s="2013">
        <v>6971.0</v>
      </c>
      <c r="C6973" s="2013">
        <f t="shared" ref="C6973:H6973" si="1971">C$5002+C1973</f>
        <v>836</v>
      </c>
      <c r="D6973" s="2013">
        <f t="shared" si="1971"/>
        <v>1673</v>
      </c>
      <c r="E6973" s="2013">
        <f t="shared" si="1971"/>
        <v>1115</v>
      </c>
      <c r="F6973" s="2013">
        <f t="shared" si="1971"/>
        <v>1115</v>
      </c>
      <c r="G6973" s="2013">
        <f t="shared" si="1971"/>
        <v>1116</v>
      </c>
      <c r="H6973" s="2013">
        <f t="shared" si="1971"/>
        <v>1116</v>
      </c>
    </row>
    <row r="6974">
      <c r="B6974" s="2013">
        <v>6972.0</v>
      </c>
      <c r="C6974" s="2013">
        <f t="shared" ref="C6974:H6974" si="1972">C$5002+C1974</f>
        <v>837</v>
      </c>
      <c r="D6974" s="2013">
        <f t="shared" si="1972"/>
        <v>1673</v>
      </c>
      <c r="E6974" s="2013">
        <f t="shared" si="1972"/>
        <v>1115</v>
      </c>
      <c r="F6974" s="2013">
        <f t="shared" si="1972"/>
        <v>1115</v>
      </c>
      <c r="G6974" s="2013">
        <f t="shared" si="1972"/>
        <v>1116</v>
      </c>
      <c r="H6974" s="2013">
        <f t="shared" si="1972"/>
        <v>1116</v>
      </c>
    </row>
    <row r="6975">
      <c r="B6975" s="2013">
        <v>6973.0</v>
      </c>
      <c r="C6975" s="2013">
        <f t="shared" ref="C6975:H6975" si="1973">C$5002+C1975</f>
        <v>836</v>
      </c>
      <c r="D6975" s="2013">
        <f t="shared" si="1973"/>
        <v>1673</v>
      </c>
      <c r="E6975" s="2013">
        <f t="shared" si="1973"/>
        <v>1116</v>
      </c>
      <c r="F6975" s="2013">
        <f t="shared" si="1973"/>
        <v>1116</v>
      </c>
      <c r="G6975" s="2013">
        <f t="shared" si="1973"/>
        <v>1116</v>
      </c>
      <c r="H6975" s="2013">
        <f t="shared" si="1973"/>
        <v>1116</v>
      </c>
    </row>
    <row r="6976">
      <c r="B6976" s="2013">
        <v>6974.0</v>
      </c>
      <c r="C6976" s="2013">
        <f t="shared" ref="C6976:H6976" si="1974">C$5002+C1976</f>
        <v>837</v>
      </c>
      <c r="D6976" s="2013">
        <f t="shared" si="1974"/>
        <v>1673</v>
      </c>
      <c r="E6976" s="2013">
        <f t="shared" si="1974"/>
        <v>1116</v>
      </c>
      <c r="F6976" s="2013">
        <f t="shared" si="1974"/>
        <v>1116</v>
      </c>
      <c r="G6976" s="2013">
        <f t="shared" si="1974"/>
        <v>1116</v>
      </c>
      <c r="H6976" s="2013">
        <f t="shared" si="1974"/>
        <v>1116</v>
      </c>
    </row>
    <row r="6977">
      <c r="B6977" s="2013">
        <v>6975.0</v>
      </c>
      <c r="C6977" s="2013">
        <f t="shared" ref="C6977:H6977" si="1975">C$5002+C1977</f>
        <v>837</v>
      </c>
      <c r="D6977" s="2013">
        <f t="shared" si="1975"/>
        <v>1674</v>
      </c>
      <c r="E6977" s="2013">
        <f t="shared" si="1975"/>
        <v>1116</v>
      </c>
      <c r="F6977" s="2013">
        <f t="shared" si="1975"/>
        <v>1116</v>
      </c>
      <c r="G6977" s="2013">
        <f t="shared" si="1975"/>
        <v>1116</v>
      </c>
      <c r="H6977" s="2013">
        <f t="shared" si="1975"/>
        <v>1116</v>
      </c>
    </row>
    <row r="6978">
      <c r="B6978" s="2013">
        <v>6976.0</v>
      </c>
      <c r="C6978" s="2013">
        <f t="shared" ref="C6978:H6978" si="1976">C$5002+C1978</f>
        <v>837</v>
      </c>
      <c r="D6978" s="2013">
        <f t="shared" si="1976"/>
        <v>1675</v>
      </c>
      <c r="E6978" s="2013">
        <f t="shared" si="1976"/>
        <v>1116</v>
      </c>
      <c r="F6978" s="2013">
        <f t="shared" si="1976"/>
        <v>1116</v>
      </c>
      <c r="G6978" s="2013">
        <f t="shared" si="1976"/>
        <v>1116</v>
      </c>
      <c r="H6978" s="2013">
        <f t="shared" si="1976"/>
        <v>1116</v>
      </c>
    </row>
    <row r="6979">
      <c r="B6979" s="2013">
        <v>6977.0</v>
      </c>
      <c r="C6979" s="2013">
        <f t="shared" ref="C6979:H6979" si="1977">C$5002+C1979</f>
        <v>838</v>
      </c>
      <c r="D6979" s="2013">
        <f t="shared" si="1977"/>
        <v>1675</v>
      </c>
      <c r="E6979" s="2013">
        <f t="shared" si="1977"/>
        <v>1116</v>
      </c>
      <c r="F6979" s="2013">
        <f t="shared" si="1977"/>
        <v>1116</v>
      </c>
      <c r="G6979" s="2013">
        <f t="shared" si="1977"/>
        <v>1116</v>
      </c>
      <c r="H6979" s="2013">
        <f t="shared" si="1977"/>
        <v>1116</v>
      </c>
    </row>
    <row r="6980">
      <c r="B6980" s="2013">
        <v>6978.0</v>
      </c>
      <c r="C6980" s="2013">
        <f t="shared" ref="C6980:H6980" si="1978">C$5002+C1980</f>
        <v>837</v>
      </c>
      <c r="D6980" s="2013">
        <f t="shared" si="1978"/>
        <v>1675</v>
      </c>
      <c r="E6980" s="2013">
        <f t="shared" si="1978"/>
        <v>1116</v>
      </c>
      <c r="F6980" s="2013">
        <f t="shared" si="1978"/>
        <v>1116</v>
      </c>
      <c r="G6980" s="2013">
        <f t="shared" si="1978"/>
        <v>1117</v>
      </c>
      <c r="H6980" s="2013">
        <f t="shared" si="1978"/>
        <v>1117</v>
      </c>
    </row>
    <row r="6981">
      <c r="B6981" s="2013">
        <v>6979.0</v>
      </c>
      <c r="C6981" s="2013">
        <f t="shared" ref="C6981:H6981" si="1979">C$5002+C1981</f>
        <v>838</v>
      </c>
      <c r="D6981" s="2013">
        <f t="shared" si="1979"/>
        <v>1675</v>
      </c>
      <c r="E6981" s="2013">
        <f t="shared" si="1979"/>
        <v>1116</v>
      </c>
      <c r="F6981" s="2013">
        <f t="shared" si="1979"/>
        <v>1116</v>
      </c>
      <c r="G6981" s="2013">
        <f t="shared" si="1979"/>
        <v>1117</v>
      </c>
      <c r="H6981" s="2013">
        <f t="shared" si="1979"/>
        <v>1117</v>
      </c>
    </row>
    <row r="6982">
      <c r="B6982" s="2013">
        <v>6980.0</v>
      </c>
      <c r="C6982" s="2013">
        <f t="shared" ref="C6982:H6982" si="1980">C$5002+C1982</f>
        <v>837</v>
      </c>
      <c r="D6982" s="2013">
        <f t="shared" si="1980"/>
        <v>1675</v>
      </c>
      <c r="E6982" s="2013">
        <f t="shared" si="1980"/>
        <v>1117</v>
      </c>
      <c r="F6982" s="2013">
        <f t="shared" si="1980"/>
        <v>1117</v>
      </c>
      <c r="G6982" s="2013">
        <f t="shared" si="1980"/>
        <v>1117</v>
      </c>
      <c r="H6982" s="2013">
        <f t="shared" si="1980"/>
        <v>1117</v>
      </c>
    </row>
    <row r="6983">
      <c r="B6983" s="2013">
        <v>6981.0</v>
      </c>
      <c r="C6983" s="2013">
        <f t="shared" ref="C6983:H6983" si="1981">C$5002+C1983</f>
        <v>838</v>
      </c>
      <c r="D6983" s="2013">
        <f t="shared" si="1981"/>
        <v>1675</v>
      </c>
      <c r="E6983" s="2013">
        <f t="shared" si="1981"/>
        <v>1117</v>
      </c>
      <c r="F6983" s="2013">
        <f t="shared" si="1981"/>
        <v>1117</v>
      </c>
      <c r="G6983" s="2013">
        <f t="shared" si="1981"/>
        <v>1117</v>
      </c>
      <c r="H6983" s="2013">
        <f t="shared" si="1981"/>
        <v>1117</v>
      </c>
    </row>
    <row r="6984">
      <c r="B6984" s="2013">
        <v>6982.0</v>
      </c>
      <c r="C6984" s="2013">
        <f t="shared" ref="C6984:H6984" si="1982">C$5002+C1984</f>
        <v>838</v>
      </c>
      <c r="D6984" s="2013">
        <f t="shared" si="1982"/>
        <v>1676</v>
      </c>
      <c r="E6984" s="2013">
        <f t="shared" si="1982"/>
        <v>1117</v>
      </c>
      <c r="F6984" s="2013">
        <f t="shared" si="1982"/>
        <v>1117</v>
      </c>
      <c r="G6984" s="2013">
        <f t="shared" si="1982"/>
        <v>1117</v>
      </c>
      <c r="H6984" s="2013">
        <f t="shared" si="1982"/>
        <v>1117</v>
      </c>
    </row>
    <row r="6985">
      <c r="B6985" s="2013">
        <v>6983.0</v>
      </c>
      <c r="C6985" s="2013">
        <f t="shared" ref="C6985:H6985" si="1983">C$5002+C1985</f>
        <v>838</v>
      </c>
      <c r="D6985" s="2013">
        <f t="shared" si="1983"/>
        <v>1675</v>
      </c>
      <c r="E6985" s="2013">
        <f t="shared" si="1983"/>
        <v>1117</v>
      </c>
      <c r="F6985" s="2013">
        <f t="shared" si="1983"/>
        <v>1117</v>
      </c>
      <c r="G6985" s="2013">
        <f t="shared" si="1983"/>
        <v>1118</v>
      </c>
      <c r="H6985" s="2013">
        <f t="shared" si="1983"/>
        <v>1118</v>
      </c>
    </row>
    <row r="6986">
      <c r="B6986" s="2013">
        <v>6984.0</v>
      </c>
      <c r="C6986" s="2013">
        <f t="shared" ref="C6986:H6986" si="1984">C$5002+C1986</f>
        <v>838</v>
      </c>
      <c r="D6986" s="2013">
        <f t="shared" si="1984"/>
        <v>1676</v>
      </c>
      <c r="E6986" s="2013">
        <f t="shared" si="1984"/>
        <v>1117</v>
      </c>
      <c r="F6986" s="2013">
        <f t="shared" si="1984"/>
        <v>1117</v>
      </c>
      <c r="G6986" s="2013">
        <f t="shared" si="1984"/>
        <v>1118</v>
      </c>
      <c r="H6986" s="2013">
        <f t="shared" si="1984"/>
        <v>1118</v>
      </c>
    </row>
    <row r="6987">
      <c r="B6987" s="2013">
        <v>6985.0</v>
      </c>
      <c r="C6987" s="2013">
        <f t="shared" ref="C6987:H6987" si="1985">C$5002+C1987</f>
        <v>838</v>
      </c>
      <c r="D6987" s="2013">
        <f t="shared" si="1985"/>
        <v>1677</v>
      </c>
      <c r="E6987" s="2013">
        <f t="shared" si="1985"/>
        <v>1117</v>
      </c>
      <c r="F6987" s="2013">
        <f t="shared" si="1985"/>
        <v>1117</v>
      </c>
      <c r="G6987" s="2013">
        <f t="shared" si="1985"/>
        <v>1118</v>
      </c>
      <c r="H6987" s="2013">
        <f t="shared" si="1985"/>
        <v>1118</v>
      </c>
    </row>
    <row r="6988">
      <c r="B6988" s="2013">
        <v>6986.0</v>
      </c>
      <c r="C6988" s="2013">
        <f t="shared" ref="C6988:H6988" si="1986">C$5002+C1988</f>
        <v>838</v>
      </c>
      <c r="D6988" s="2013">
        <f t="shared" si="1986"/>
        <v>1676</v>
      </c>
      <c r="E6988" s="2013">
        <f t="shared" si="1986"/>
        <v>1118</v>
      </c>
      <c r="F6988" s="2013">
        <f t="shared" si="1986"/>
        <v>1118</v>
      </c>
      <c r="G6988" s="2013">
        <f t="shared" si="1986"/>
        <v>1118</v>
      </c>
      <c r="H6988" s="2013">
        <f t="shared" si="1986"/>
        <v>1118</v>
      </c>
    </row>
    <row r="6989">
      <c r="B6989" s="2013">
        <v>6987.0</v>
      </c>
      <c r="C6989" s="2013">
        <f t="shared" ref="C6989:H6989" si="1987">C$5002+C1989</f>
        <v>838</v>
      </c>
      <c r="D6989" s="2013">
        <f t="shared" si="1987"/>
        <v>1677</v>
      </c>
      <c r="E6989" s="2013">
        <f t="shared" si="1987"/>
        <v>1118</v>
      </c>
      <c r="F6989" s="2013">
        <f t="shared" si="1987"/>
        <v>1118</v>
      </c>
      <c r="G6989" s="2013">
        <f t="shared" si="1987"/>
        <v>1118</v>
      </c>
      <c r="H6989" s="2013">
        <f t="shared" si="1987"/>
        <v>1118</v>
      </c>
    </row>
    <row r="6990">
      <c r="B6990" s="2013">
        <v>6988.0</v>
      </c>
      <c r="C6990" s="2013">
        <f t="shared" ref="C6990:H6990" si="1988">C$5002+C1990</f>
        <v>839</v>
      </c>
      <c r="D6990" s="2013">
        <f t="shared" si="1988"/>
        <v>1677</v>
      </c>
      <c r="E6990" s="2013">
        <f t="shared" si="1988"/>
        <v>1118</v>
      </c>
      <c r="F6990" s="2013">
        <f t="shared" si="1988"/>
        <v>1118</v>
      </c>
      <c r="G6990" s="2013">
        <f t="shared" si="1988"/>
        <v>1118</v>
      </c>
      <c r="H6990" s="2013">
        <f t="shared" si="1988"/>
        <v>1118</v>
      </c>
    </row>
    <row r="6991">
      <c r="B6991" s="2013">
        <v>6989.0</v>
      </c>
      <c r="C6991" s="2013">
        <f t="shared" ref="C6991:H6991" si="1989">C$5002+C1991</f>
        <v>839</v>
      </c>
      <c r="D6991" s="2013">
        <f t="shared" si="1989"/>
        <v>1678</v>
      </c>
      <c r="E6991" s="2013">
        <f t="shared" si="1989"/>
        <v>1118</v>
      </c>
      <c r="F6991" s="2013">
        <f t="shared" si="1989"/>
        <v>1118</v>
      </c>
      <c r="G6991" s="2013">
        <f t="shared" si="1989"/>
        <v>1118</v>
      </c>
      <c r="H6991" s="2013">
        <f t="shared" si="1989"/>
        <v>1118</v>
      </c>
    </row>
    <row r="6992">
      <c r="B6992" s="2013">
        <v>6990.0</v>
      </c>
      <c r="C6992" s="2013">
        <f t="shared" ref="C6992:H6992" si="1990">C$5002+C1992</f>
        <v>839</v>
      </c>
      <c r="D6992" s="2013">
        <f t="shared" si="1990"/>
        <v>1677</v>
      </c>
      <c r="E6992" s="2013">
        <f t="shared" si="1990"/>
        <v>1118</v>
      </c>
      <c r="F6992" s="2013">
        <f t="shared" si="1990"/>
        <v>1118</v>
      </c>
      <c r="G6992" s="2013">
        <f t="shared" si="1990"/>
        <v>1119</v>
      </c>
      <c r="H6992" s="2013">
        <f t="shared" si="1990"/>
        <v>1119</v>
      </c>
    </row>
    <row r="6993">
      <c r="B6993" s="2013">
        <v>6991.0</v>
      </c>
      <c r="C6993" s="2013">
        <f t="shared" ref="C6993:H6993" si="1991">C$5002+C1993</f>
        <v>839</v>
      </c>
      <c r="D6993" s="2013">
        <f t="shared" si="1991"/>
        <v>1678</v>
      </c>
      <c r="E6993" s="2013">
        <f t="shared" si="1991"/>
        <v>1118</v>
      </c>
      <c r="F6993" s="2013">
        <f t="shared" si="1991"/>
        <v>1118</v>
      </c>
      <c r="G6993" s="2013">
        <f t="shared" si="1991"/>
        <v>1119</v>
      </c>
      <c r="H6993" s="2013">
        <f t="shared" si="1991"/>
        <v>1119</v>
      </c>
    </row>
    <row r="6994">
      <c r="B6994" s="2013">
        <v>6992.0</v>
      </c>
      <c r="C6994" s="2013">
        <f t="shared" ref="C6994:H6994" si="1992">C$5002+C1994</f>
        <v>839</v>
      </c>
      <c r="D6994" s="2013">
        <f t="shared" si="1992"/>
        <v>1679</v>
      </c>
      <c r="E6994" s="2013">
        <f t="shared" si="1992"/>
        <v>1118</v>
      </c>
      <c r="F6994" s="2013">
        <f t="shared" si="1992"/>
        <v>1118</v>
      </c>
      <c r="G6994" s="2013">
        <f t="shared" si="1992"/>
        <v>1119</v>
      </c>
      <c r="H6994" s="2013">
        <f t="shared" si="1992"/>
        <v>1119</v>
      </c>
    </row>
    <row r="6995">
      <c r="B6995" s="2013">
        <v>6993.0</v>
      </c>
      <c r="C6995" s="2013">
        <f t="shared" ref="C6995:H6995" si="1993">C$5002+C1995</f>
        <v>839</v>
      </c>
      <c r="D6995" s="2013">
        <f t="shared" si="1993"/>
        <v>1678</v>
      </c>
      <c r="E6995" s="2013">
        <f t="shared" si="1993"/>
        <v>1119</v>
      </c>
      <c r="F6995" s="2013">
        <f t="shared" si="1993"/>
        <v>1119</v>
      </c>
      <c r="G6995" s="2013">
        <f t="shared" si="1993"/>
        <v>1119</v>
      </c>
      <c r="H6995" s="2013">
        <f t="shared" si="1993"/>
        <v>1119</v>
      </c>
    </row>
    <row r="6996">
      <c r="B6996" s="2013">
        <v>6994.0</v>
      </c>
      <c r="C6996" s="2013">
        <f t="shared" ref="C6996:H6996" si="1994">C$5002+C1996</f>
        <v>839</v>
      </c>
      <c r="D6996" s="2013">
        <f t="shared" si="1994"/>
        <v>1679</v>
      </c>
      <c r="E6996" s="2013">
        <f t="shared" si="1994"/>
        <v>1119</v>
      </c>
      <c r="F6996" s="2013">
        <f t="shared" si="1994"/>
        <v>1119</v>
      </c>
      <c r="G6996" s="2013">
        <f t="shared" si="1994"/>
        <v>1119</v>
      </c>
      <c r="H6996" s="2013">
        <f t="shared" si="1994"/>
        <v>1119</v>
      </c>
    </row>
    <row r="6997">
      <c r="B6997" s="2013">
        <v>6995.0</v>
      </c>
      <c r="C6997" s="2013">
        <f t="shared" ref="C6997:H6997" si="1995">C$5002+C1997</f>
        <v>840</v>
      </c>
      <c r="D6997" s="2013">
        <f t="shared" si="1995"/>
        <v>1679</v>
      </c>
      <c r="E6997" s="2013">
        <f t="shared" si="1995"/>
        <v>1119</v>
      </c>
      <c r="F6997" s="2013">
        <f t="shared" si="1995"/>
        <v>1119</v>
      </c>
      <c r="G6997" s="2013">
        <f t="shared" si="1995"/>
        <v>1119</v>
      </c>
      <c r="H6997" s="2013">
        <f t="shared" si="1995"/>
        <v>1119</v>
      </c>
    </row>
    <row r="6998">
      <c r="B6998" s="2013">
        <v>6996.0</v>
      </c>
      <c r="C6998" s="2013">
        <f t="shared" ref="C6998:H6998" si="1996">C$5002+C1998</f>
        <v>839</v>
      </c>
      <c r="D6998" s="2013">
        <f t="shared" si="1996"/>
        <v>1679</v>
      </c>
      <c r="E6998" s="2013">
        <f t="shared" si="1996"/>
        <v>1119</v>
      </c>
      <c r="F6998" s="2013">
        <f t="shared" si="1996"/>
        <v>1119</v>
      </c>
      <c r="G6998" s="2013">
        <f t="shared" si="1996"/>
        <v>1120</v>
      </c>
      <c r="H6998" s="2013">
        <f t="shared" si="1996"/>
        <v>1120</v>
      </c>
    </row>
    <row r="6999">
      <c r="B6999" s="2013">
        <v>6997.0</v>
      </c>
      <c r="C6999" s="2013">
        <f t="shared" ref="C6999:H6999" si="1997">C$5002+C1999</f>
        <v>840</v>
      </c>
      <c r="D6999" s="2013">
        <f t="shared" si="1997"/>
        <v>1679</v>
      </c>
      <c r="E6999" s="2013">
        <f t="shared" si="1997"/>
        <v>1119</v>
      </c>
      <c r="F6999" s="2013">
        <f t="shared" si="1997"/>
        <v>1119</v>
      </c>
      <c r="G6999" s="2013">
        <f t="shared" si="1997"/>
        <v>1120</v>
      </c>
      <c r="H6999" s="2013">
        <f t="shared" si="1997"/>
        <v>1120</v>
      </c>
    </row>
    <row r="7000">
      <c r="B7000" s="2013">
        <v>6998.0</v>
      </c>
      <c r="C7000" s="2013">
        <f t="shared" ref="C7000:H7000" si="1998">C$5002+C2000</f>
        <v>839</v>
      </c>
      <c r="D7000" s="2013">
        <f t="shared" si="1998"/>
        <v>1679</v>
      </c>
      <c r="E7000" s="2013">
        <f t="shared" si="1998"/>
        <v>1120</v>
      </c>
      <c r="F7000" s="2013">
        <f t="shared" si="1998"/>
        <v>1120</v>
      </c>
      <c r="G7000" s="2013">
        <f t="shared" si="1998"/>
        <v>1120</v>
      </c>
      <c r="H7000" s="2013">
        <f t="shared" si="1998"/>
        <v>1120</v>
      </c>
    </row>
    <row r="7001">
      <c r="B7001" s="2013">
        <v>6999.0</v>
      </c>
      <c r="C7001" s="2013">
        <f t="shared" ref="C7001:H7001" si="1999">C$5002+C2001</f>
        <v>840</v>
      </c>
      <c r="D7001" s="2013">
        <f t="shared" si="1999"/>
        <v>1679</v>
      </c>
      <c r="E7001" s="2013">
        <f t="shared" si="1999"/>
        <v>1120</v>
      </c>
      <c r="F7001" s="2013">
        <f t="shared" si="1999"/>
        <v>1120</v>
      </c>
      <c r="G7001" s="2013">
        <f t="shared" si="1999"/>
        <v>1120</v>
      </c>
      <c r="H7001" s="2013">
        <f t="shared" si="1999"/>
        <v>1120</v>
      </c>
    </row>
    <row r="7002">
      <c r="B7002" s="2013">
        <v>7000.0</v>
      </c>
      <c r="C7002" s="2013">
        <f t="shared" ref="C7002:H7002" si="2000">C$5002+C2002</f>
        <v>840</v>
      </c>
      <c r="D7002" s="2013">
        <f t="shared" si="2000"/>
        <v>1680</v>
      </c>
      <c r="E7002" s="2013">
        <f t="shared" si="2000"/>
        <v>1120</v>
      </c>
      <c r="F7002" s="2013">
        <f t="shared" si="2000"/>
        <v>1120</v>
      </c>
      <c r="G7002" s="2013">
        <f t="shared" si="2000"/>
        <v>1120</v>
      </c>
      <c r="H7002" s="2013">
        <f t="shared" si="2000"/>
        <v>1120</v>
      </c>
    </row>
    <row r="7003">
      <c r="B7003" s="2013">
        <v>7001.0</v>
      </c>
      <c r="C7003" s="2013">
        <f t="shared" ref="C7003:H7003" si="2001">C$5002+C2003</f>
        <v>840</v>
      </c>
      <c r="D7003" s="2013">
        <f t="shared" si="2001"/>
        <v>1681</v>
      </c>
      <c r="E7003" s="2013">
        <f t="shared" si="2001"/>
        <v>1120</v>
      </c>
      <c r="F7003" s="2013">
        <f t="shared" si="2001"/>
        <v>1120</v>
      </c>
      <c r="G7003" s="2013">
        <f t="shared" si="2001"/>
        <v>1120</v>
      </c>
      <c r="H7003" s="2013">
        <f t="shared" si="2001"/>
        <v>1120</v>
      </c>
    </row>
    <row r="7004">
      <c r="B7004" s="2013">
        <v>7002.0</v>
      </c>
      <c r="C7004" s="2013">
        <f t="shared" ref="C7004:H7004" si="2002">C$5002+C2004</f>
        <v>841</v>
      </c>
      <c r="D7004" s="2013">
        <f t="shared" si="2002"/>
        <v>1681</v>
      </c>
      <c r="E7004" s="2013">
        <f t="shared" si="2002"/>
        <v>1120</v>
      </c>
      <c r="F7004" s="2013">
        <f t="shared" si="2002"/>
        <v>1120</v>
      </c>
      <c r="G7004" s="2013">
        <f t="shared" si="2002"/>
        <v>1120</v>
      </c>
      <c r="H7004" s="2013">
        <f t="shared" si="2002"/>
        <v>1120</v>
      </c>
    </row>
    <row r="7005">
      <c r="B7005" s="2013">
        <v>7003.0</v>
      </c>
      <c r="C7005" s="2013">
        <f t="shared" ref="C7005:H7005" si="2003">C$5002+C2005</f>
        <v>840</v>
      </c>
      <c r="D7005" s="2013">
        <f t="shared" si="2003"/>
        <v>1681</v>
      </c>
      <c r="E7005" s="2013">
        <f t="shared" si="2003"/>
        <v>1120</v>
      </c>
      <c r="F7005" s="2013">
        <f t="shared" si="2003"/>
        <v>1120</v>
      </c>
      <c r="G7005" s="2013">
        <f t="shared" si="2003"/>
        <v>1121</v>
      </c>
      <c r="H7005" s="2013">
        <f t="shared" si="2003"/>
        <v>1121</v>
      </c>
    </row>
    <row r="7006">
      <c r="B7006" s="2013">
        <v>7004.0</v>
      </c>
      <c r="C7006" s="2013">
        <f t="shared" ref="C7006:H7006" si="2004">C$5002+C2006</f>
        <v>841</v>
      </c>
      <c r="D7006" s="2013">
        <f t="shared" si="2004"/>
        <v>1681</v>
      </c>
      <c r="E7006" s="2013">
        <f t="shared" si="2004"/>
        <v>1120</v>
      </c>
      <c r="F7006" s="2013">
        <f t="shared" si="2004"/>
        <v>1120</v>
      </c>
      <c r="G7006" s="2013">
        <f t="shared" si="2004"/>
        <v>1121</v>
      </c>
      <c r="H7006" s="2013">
        <f t="shared" si="2004"/>
        <v>1121</v>
      </c>
    </row>
    <row r="7007">
      <c r="B7007" s="2013">
        <v>7005.0</v>
      </c>
      <c r="C7007" s="2013">
        <f t="shared" ref="C7007:H7007" si="2005">C$5002+C2007</f>
        <v>840</v>
      </c>
      <c r="D7007" s="2013">
        <f t="shared" si="2005"/>
        <v>1681</v>
      </c>
      <c r="E7007" s="2013">
        <f t="shared" si="2005"/>
        <v>1121</v>
      </c>
      <c r="F7007" s="2013">
        <f t="shared" si="2005"/>
        <v>1121</v>
      </c>
      <c r="G7007" s="2013">
        <f t="shared" si="2005"/>
        <v>1121</v>
      </c>
      <c r="H7007" s="2013">
        <f t="shared" si="2005"/>
        <v>1121</v>
      </c>
    </row>
    <row r="7008">
      <c r="B7008" s="2013">
        <v>7006.0</v>
      </c>
      <c r="C7008" s="2013">
        <f t="shared" ref="C7008:H7008" si="2006">C$5002+C2008</f>
        <v>841</v>
      </c>
      <c r="D7008" s="2013">
        <f t="shared" si="2006"/>
        <v>1681</v>
      </c>
      <c r="E7008" s="2013">
        <f t="shared" si="2006"/>
        <v>1121</v>
      </c>
      <c r="F7008" s="2013">
        <f t="shared" si="2006"/>
        <v>1121</v>
      </c>
      <c r="G7008" s="2013">
        <f t="shared" si="2006"/>
        <v>1121</v>
      </c>
      <c r="H7008" s="2013">
        <f t="shared" si="2006"/>
        <v>1121</v>
      </c>
    </row>
    <row r="7009">
      <c r="B7009" s="2013">
        <v>7007.0</v>
      </c>
      <c r="C7009" s="2013">
        <f t="shared" ref="C7009:H7009" si="2007">C$5002+C2009</f>
        <v>841</v>
      </c>
      <c r="D7009" s="2013">
        <f t="shared" si="2007"/>
        <v>1682</v>
      </c>
      <c r="E7009" s="2013">
        <f t="shared" si="2007"/>
        <v>1121</v>
      </c>
      <c r="F7009" s="2013">
        <f t="shared" si="2007"/>
        <v>1121</v>
      </c>
      <c r="G7009" s="2013">
        <f t="shared" si="2007"/>
        <v>1121</v>
      </c>
      <c r="H7009" s="2013">
        <f t="shared" si="2007"/>
        <v>1121</v>
      </c>
    </row>
    <row r="7010">
      <c r="B7010" s="2013">
        <v>7008.0</v>
      </c>
      <c r="C7010" s="2013">
        <f t="shared" ref="C7010:H7010" si="2008">C$5002+C2010</f>
        <v>841</v>
      </c>
      <c r="D7010" s="2013">
        <f t="shared" si="2008"/>
        <v>1681</v>
      </c>
      <c r="E7010" s="2013">
        <f t="shared" si="2008"/>
        <v>1121</v>
      </c>
      <c r="F7010" s="2013">
        <f t="shared" si="2008"/>
        <v>1121</v>
      </c>
      <c r="G7010" s="2013">
        <f t="shared" si="2008"/>
        <v>1122</v>
      </c>
      <c r="H7010" s="2013">
        <f t="shared" si="2008"/>
        <v>1122</v>
      </c>
    </row>
    <row r="7011">
      <c r="B7011" s="2013">
        <v>7009.0</v>
      </c>
      <c r="C7011" s="2013">
        <f t="shared" ref="C7011:H7011" si="2009">C$5002+C2011</f>
        <v>841</v>
      </c>
      <c r="D7011" s="2013">
        <f t="shared" si="2009"/>
        <v>1682</v>
      </c>
      <c r="E7011" s="2013">
        <f t="shared" si="2009"/>
        <v>1121</v>
      </c>
      <c r="F7011" s="2013">
        <f t="shared" si="2009"/>
        <v>1121</v>
      </c>
      <c r="G7011" s="2013">
        <f t="shared" si="2009"/>
        <v>1122</v>
      </c>
      <c r="H7011" s="2013">
        <f t="shared" si="2009"/>
        <v>1122</v>
      </c>
    </row>
    <row r="7012">
      <c r="B7012" s="2013">
        <v>7010.0</v>
      </c>
      <c r="C7012" s="2013">
        <f t="shared" ref="C7012:H7012" si="2010">C$5002+C2012</f>
        <v>841</v>
      </c>
      <c r="D7012" s="2013">
        <f t="shared" si="2010"/>
        <v>1683</v>
      </c>
      <c r="E7012" s="2013">
        <f t="shared" si="2010"/>
        <v>1121</v>
      </c>
      <c r="F7012" s="2013">
        <f t="shared" si="2010"/>
        <v>1121</v>
      </c>
      <c r="G7012" s="2013">
        <f t="shared" si="2010"/>
        <v>1122</v>
      </c>
      <c r="H7012" s="2013">
        <f t="shared" si="2010"/>
        <v>1122</v>
      </c>
    </row>
    <row r="7013">
      <c r="B7013" s="2013">
        <v>7011.0</v>
      </c>
      <c r="C7013" s="2013">
        <f t="shared" ref="C7013:H7013" si="2011">C$5002+C2013</f>
        <v>841</v>
      </c>
      <c r="D7013" s="2013">
        <f t="shared" si="2011"/>
        <v>1682</v>
      </c>
      <c r="E7013" s="2013">
        <f t="shared" si="2011"/>
        <v>1122</v>
      </c>
      <c r="F7013" s="2013">
        <f t="shared" si="2011"/>
        <v>1122</v>
      </c>
      <c r="G7013" s="2013">
        <f t="shared" si="2011"/>
        <v>1122</v>
      </c>
      <c r="H7013" s="2013">
        <f t="shared" si="2011"/>
        <v>1122</v>
      </c>
    </row>
    <row r="7014">
      <c r="B7014" s="2013">
        <v>7012.0</v>
      </c>
      <c r="C7014" s="2013">
        <f t="shared" ref="C7014:H7014" si="2012">C$5002+C2014</f>
        <v>841</v>
      </c>
      <c r="D7014" s="2013">
        <f t="shared" si="2012"/>
        <v>1683</v>
      </c>
      <c r="E7014" s="2013">
        <f t="shared" si="2012"/>
        <v>1122</v>
      </c>
      <c r="F7014" s="2013">
        <f t="shared" si="2012"/>
        <v>1122</v>
      </c>
      <c r="G7014" s="2013">
        <f t="shared" si="2012"/>
        <v>1122</v>
      </c>
      <c r="H7014" s="2013">
        <f t="shared" si="2012"/>
        <v>1122</v>
      </c>
    </row>
    <row r="7015">
      <c r="B7015" s="2013">
        <v>7013.0</v>
      </c>
      <c r="C7015" s="2013">
        <f t="shared" ref="C7015:H7015" si="2013">C$5002+C2015</f>
        <v>842</v>
      </c>
      <c r="D7015" s="2013">
        <f t="shared" si="2013"/>
        <v>1683</v>
      </c>
      <c r="E7015" s="2013">
        <f t="shared" si="2013"/>
        <v>1122</v>
      </c>
      <c r="F7015" s="2013">
        <f t="shared" si="2013"/>
        <v>1122</v>
      </c>
      <c r="G7015" s="2013">
        <f t="shared" si="2013"/>
        <v>1122</v>
      </c>
      <c r="H7015" s="2013">
        <f t="shared" si="2013"/>
        <v>1122</v>
      </c>
    </row>
    <row r="7016">
      <c r="B7016" s="2013">
        <v>7014.0</v>
      </c>
      <c r="C7016" s="2013">
        <f t="shared" ref="C7016:H7016" si="2014">C$5002+C2016</f>
        <v>842</v>
      </c>
      <c r="D7016" s="2013">
        <f t="shared" si="2014"/>
        <v>1684</v>
      </c>
      <c r="E7016" s="2013">
        <f t="shared" si="2014"/>
        <v>1122</v>
      </c>
      <c r="F7016" s="2013">
        <f t="shared" si="2014"/>
        <v>1122</v>
      </c>
      <c r="G7016" s="2013">
        <f t="shared" si="2014"/>
        <v>1122</v>
      </c>
      <c r="H7016" s="2013">
        <f t="shared" si="2014"/>
        <v>1122</v>
      </c>
    </row>
    <row r="7017">
      <c r="B7017" s="2013">
        <v>7015.0</v>
      </c>
      <c r="C7017" s="2013">
        <f t="shared" ref="C7017:H7017" si="2015">C$5002+C2017</f>
        <v>842</v>
      </c>
      <c r="D7017" s="2013">
        <f t="shared" si="2015"/>
        <v>1683</v>
      </c>
      <c r="E7017" s="2013">
        <f t="shared" si="2015"/>
        <v>1122</v>
      </c>
      <c r="F7017" s="2013">
        <f t="shared" si="2015"/>
        <v>1122</v>
      </c>
      <c r="G7017" s="2013">
        <f t="shared" si="2015"/>
        <v>1123</v>
      </c>
      <c r="H7017" s="2013">
        <f t="shared" si="2015"/>
        <v>1123</v>
      </c>
    </row>
    <row r="7018">
      <c r="B7018" s="2013">
        <v>7016.0</v>
      </c>
      <c r="C7018" s="2013">
        <f t="shared" ref="C7018:H7018" si="2016">C$5002+C2018</f>
        <v>842</v>
      </c>
      <c r="D7018" s="2013">
        <f t="shared" si="2016"/>
        <v>1684</v>
      </c>
      <c r="E7018" s="2013">
        <f t="shared" si="2016"/>
        <v>1122</v>
      </c>
      <c r="F7018" s="2013">
        <f t="shared" si="2016"/>
        <v>1122</v>
      </c>
      <c r="G7018" s="2013">
        <f t="shared" si="2016"/>
        <v>1123</v>
      </c>
      <c r="H7018" s="2013">
        <f t="shared" si="2016"/>
        <v>1123</v>
      </c>
    </row>
    <row r="7019">
      <c r="B7019" s="2013">
        <v>7017.0</v>
      </c>
      <c r="C7019" s="2013">
        <f t="shared" ref="C7019:H7019" si="2017">C$5002+C2019</f>
        <v>842</v>
      </c>
      <c r="D7019" s="2013">
        <f t="shared" si="2017"/>
        <v>1685</v>
      </c>
      <c r="E7019" s="2013">
        <f t="shared" si="2017"/>
        <v>1122</v>
      </c>
      <c r="F7019" s="2013">
        <f t="shared" si="2017"/>
        <v>1122</v>
      </c>
      <c r="G7019" s="2013">
        <f t="shared" si="2017"/>
        <v>1123</v>
      </c>
      <c r="H7019" s="2013">
        <f t="shared" si="2017"/>
        <v>1123</v>
      </c>
    </row>
    <row r="7020">
      <c r="B7020" s="2013">
        <v>7018.0</v>
      </c>
      <c r="C7020" s="2013">
        <f t="shared" ref="C7020:H7020" si="2018">C$5002+C2020</f>
        <v>842</v>
      </c>
      <c r="D7020" s="2013">
        <f t="shared" si="2018"/>
        <v>1684</v>
      </c>
      <c r="E7020" s="2013">
        <f t="shared" si="2018"/>
        <v>1123</v>
      </c>
      <c r="F7020" s="2013">
        <f t="shared" si="2018"/>
        <v>1123</v>
      </c>
      <c r="G7020" s="2013">
        <f t="shared" si="2018"/>
        <v>1123</v>
      </c>
      <c r="H7020" s="2013">
        <f t="shared" si="2018"/>
        <v>1123</v>
      </c>
    </row>
    <row r="7021">
      <c r="B7021" s="2013">
        <v>7019.0</v>
      </c>
      <c r="C7021" s="2013">
        <f t="shared" ref="C7021:H7021" si="2019">C$5002+C2021</f>
        <v>842</v>
      </c>
      <c r="D7021" s="2013">
        <f t="shared" si="2019"/>
        <v>1685</v>
      </c>
      <c r="E7021" s="2013">
        <f t="shared" si="2019"/>
        <v>1123</v>
      </c>
      <c r="F7021" s="2013">
        <f t="shared" si="2019"/>
        <v>1123</v>
      </c>
      <c r="G7021" s="2013">
        <f t="shared" si="2019"/>
        <v>1123</v>
      </c>
      <c r="H7021" s="2013">
        <f t="shared" si="2019"/>
        <v>1123</v>
      </c>
    </row>
    <row r="7022">
      <c r="B7022" s="2013">
        <v>7020.0</v>
      </c>
      <c r="C7022" s="2013">
        <f t="shared" ref="C7022:H7022" si="2020">C$5002+C2022</f>
        <v>843</v>
      </c>
      <c r="D7022" s="2013">
        <f t="shared" si="2020"/>
        <v>1685</v>
      </c>
      <c r="E7022" s="2013">
        <f t="shared" si="2020"/>
        <v>1123</v>
      </c>
      <c r="F7022" s="2013">
        <f t="shared" si="2020"/>
        <v>1123</v>
      </c>
      <c r="G7022" s="2013">
        <f t="shared" si="2020"/>
        <v>1123</v>
      </c>
      <c r="H7022" s="2013">
        <f t="shared" si="2020"/>
        <v>1123</v>
      </c>
    </row>
    <row r="7023">
      <c r="B7023" s="2013">
        <v>7021.0</v>
      </c>
      <c r="C7023" s="2013">
        <f t="shared" ref="C7023:H7023" si="2021">C$5002+C2023</f>
        <v>842</v>
      </c>
      <c r="D7023" s="2013">
        <f t="shared" si="2021"/>
        <v>1685</v>
      </c>
      <c r="E7023" s="2013">
        <f t="shared" si="2021"/>
        <v>1123</v>
      </c>
      <c r="F7023" s="2013">
        <f t="shared" si="2021"/>
        <v>1123</v>
      </c>
      <c r="G7023" s="2013">
        <f t="shared" si="2021"/>
        <v>1124</v>
      </c>
      <c r="H7023" s="2013">
        <f t="shared" si="2021"/>
        <v>1124</v>
      </c>
    </row>
    <row r="7024">
      <c r="B7024" s="2013">
        <v>7022.0</v>
      </c>
      <c r="C7024" s="2013">
        <f t="shared" ref="C7024:H7024" si="2022">C$5002+C2024</f>
        <v>843</v>
      </c>
      <c r="D7024" s="2013">
        <f t="shared" si="2022"/>
        <v>1685</v>
      </c>
      <c r="E7024" s="2013">
        <f t="shared" si="2022"/>
        <v>1123</v>
      </c>
      <c r="F7024" s="2013">
        <f t="shared" si="2022"/>
        <v>1123</v>
      </c>
      <c r="G7024" s="2013">
        <f t="shared" si="2022"/>
        <v>1124</v>
      </c>
      <c r="H7024" s="2013">
        <f t="shared" si="2022"/>
        <v>1124</v>
      </c>
    </row>
    <row r="7025">
      <c r="B7025" s="2013">
        <v>7023.0</v>
      </c>
      <c r="C7025" s="2013">
        <f t="shared" ref="C7025:H7025" si="2023">C$5002+C2025</f>
        <v>842</v>
      </c>
      <c r="D7025" s="2013">
        <f t="shared" si="2023"/>
        <v>1685</v>
      </c>
      <c r="E7025" s="2013">
        <f t="shared" si="2023"/>
        <v>1124</v>
      </c>
      <c r="F7025" s="2013">
        <f t="shared" si="2023"/>
        <v>1124</v>
      </c>
      <c r="G7025" s="2013">
        <f t="shared" si="2023"/>
        <v>1124</v>
      </c>
      <c r="H7025" s="2013">
        <f t="shared" si="2023"/>
        <v>1124</v>
      </c>
    </row>
    <row r="7026">
      <c r="B7026" s="2013">
        <v>7024.0</v>
      </c>
      <c r="C7026" s="2013">
        <f t="shared" ref="C7026:H7026" si="2024">C$5002+C2026</f>
        <v>843</v>
      </c>
      <c r="D7026" s="2013">
        <f t="shared" si="2024"/>
        <v>1685</v>
      </c>
      <c r="E7026" s="2013">
        <f t="shared" si="2024"/>
        <v>1124</v>
      </c>
      <c r="F7026" s="2013">
        <f t="shared" si="2024"/>
        <v>1124</v>
      </c>
      <c r="G7026" s="2013">
        <f t="shared" si="2024"/>
        <v>1124</v>
      </c>
      <c r="H7026" s="2013">
        <f t="shared" si="2024"/>
        <v>1124</v>
      </c>
    </row>
    <row r="7027">
      <c r="B7027" s="2013">
        <v>7025.0</v>
      </c>
      <c r="C7027" s="2013">
        <f t="shared" ref="C7027:H7027" si="2025">C$5002+C2027</f>
        <v>843</v>
      </c>
      <c r="D7027" s="2013">
        <f t="shared" si="2025"/>
        <v>1686</v>
      </c>
      <c r="E7027" s="2013">
        <f t="shared" si="2025"/>
        <v>1124</v>
      </c>
      <c r="F7027" s="2013">
        <f t="shared" si="2025"/>
        <v>1124</v>
      </c>
      <c r="G7027" s="2013">
        <f t="shared" si="2025"/>
        <v>1124</v>
      </c>
      <c r="H7027" s="2013">
        <f t="shared" si="2025"/>
        <v>1124</v>
      </c>
    </row>
    <row r="7028">
      <c r="B7028" s="2013">
        <v>7026.0</v>
      </c>
      <c r="C7028" s="2013">
        <f t="shared" ref="C7028:H7028" si="2026">C$5002+C2028</f>
        <v>843</v>
      </c>
      <c r="D7028" s="2013">
        <f t="shared" si="2026"/>
        <v>1687</v>
      </c>
      <c r="E7028" s="2013">
        <f t="shared" si="2026"/>
        <v>1124</v>
      </c>
      <c r="F7028" s="2013">
        <f t="shared" si="2026"/>
        <v>1124</v>
      </c>
      <c r="G7028" s="2013">
        <f t="shared" si="2026"/>
        <v>1124</v>
      </c>
      <c r="H7028" s="2013">
        <f t="shared" si="2026"/>
        <v>1124</v>
      </c>
    </row>
    <row r="7029">
      <c r="B7029" s="2013">
        <v>7027.0</v>
      </c>
      <c r="C7029" s="2013">
        <f t="shared" ref="C7029:H7029" si="2027">C$5002+C2029</f>
        <v>844</v>
      </c>
      <c r="D7029" s="2013">
        <f t="shared" si="2027"/>
        <v>1687</v>
      </c>
      <c r="E7029" s="2013">
        <f t="shared" si="2027"/>
        <v>1124</v>
      </c>
      <c r="F7029" s="2013">
        <f t="shared" si="2027"/>
        <v>1124</v>
      </c>
      <c r="G7029" s="2013">
        <f t="shared" si="2027"/>
        <v>1124</v>
      </c>
      <c r="H7029" s="2013">
        <f t="shared" si="2027"/>
        <v>1124</v>
      </c>
    </row>
    <row r="7030">
      <c r="B7030" s="2013">
        <v>7028.0</v>
      </c>
      <c r="C7030" s="2013">
        <f t="shared" ref="C7030:H7030" si="2028">C$5002+C2030</f>
        <v>843</v>
      </c>
      <c r="D7030" s="2013">
        <f t="shared" si="2028"/>
        <v>1687</v>
      </c>
      <c r="E7030" s="2013">
        <f t="shared" si="2028"/>
        <v>1124</v>
      </c>
      <c r="F7030" s="2013">
        <f t="shared" si="2028"/>
        <v>1124</v>
      </c>
      <c r="G7030" s="2013">
        <f t="shared" si="2028"/>
        <v>1125</v>
      </c>
      <c r="H7030" s="2013">
        <f t="shared" si="2028"/>
        <v>1125</v>
      </c>
    </row>
    <row r="7031">
      <c r="B7031" s="2013">
        <v>7029.0</v>
      </c>
      <c r="C7031" s="2013">
        <f t="shared" ref="C7031:H7031" si="2029">C$5002+C2031</f>
        <v>844</v>
      </c>
      <c r="D7031" s="2013">
        <f t="shared" si="2029"/>
        <v>1687</v>
      </c>
      <c r="E7031" s="2013">
        <f t="shared" si="2029"/>
        <v>1124</v>
      </c>
      <c r="F7031" s="2013">
        <f t="shared" si="2029"/>
        <v>1124</v>
      </c>
      <c r="G7031" s="2013">
        <f t="shared" si="2029"/>
        <v>1125</v>
      </c>
      <c r="H7031" s="2013">
        <f t="shared" si="2029"/>
        <v>1125</v>
      </c>
    </row>
    <row r="7032">
      <c r="B7032" s="2013">
        <v>7030.0</v>
      </c>
      <c r="C7032" s="2013">
        <f t="shared" ref="C7032:H7032" si="2030">C$5002+C2032</f>
        <v>843</v>
      </c>
      <c r="D7032" s="2013">
        <f t="shared" si="2030"/>
        <v>1687</v>
      </c>
      <c r="E7032" s="2013">
        <f t="shared" si="2030"/>
        <v>1125</v>
      </c>
      <c r="F7032" s="2013">
        <f t="shared" si="2030"/>
        <v>1125</v>
      </c>
      <c r="G7032" s="2013">
        <f t="shared" si="2030"/>
        <v>1125</v>
      </c>
      <c r="H7032" s="2013">
        <f t="shared" si="2030"/>
        <v>1125</v>
      </c>
    </row>
    <row r="7033">
      <c r="B7033" s="2013">
        <v>7031.0</v>
      </c>
      <c r="C7033" s="2013">
        <f t="shared" ref="C7033:H7033" si="2031">C$5002+C2033</f>
        <v>844</v>
      </c>
      <c r="D7033" s="2013">
        <f t="shared" si="2031"/>
        <v>1687</v>
      </c>
      <c r="E7033" s="2013">
        <f t="shared" si="2031"/>
        <v>1125</v>
      </c>
      <c r="F7033" s="2013">
        <f t="shared" si="2031"/>
        <v>1125</v>
      </c>
      <c r="G7033" s="2013">
        <f t="shared" si="2031"/>
        <v>1125</v>
      </c>
      <c r="H7033" s="2013">
        <f t="shared" si="2031"/>
        <v>1125</v>
      </c>
    </row>
    <row r="7034">
      <c r="B7034" s="2013">
        <v>7032.0</v>
      </c>
      <c r="C7034" s="2013">
        <f t="shared" ref="C7034:H7034" si="2032">C$5002+C2034</f>
        <v>844</v>
      </c>
      <c r="D7034" s="2013">
        <f t="shared" si="2032"/>
        <v>1688</v>
      </c>
      <c r="E7034" s="2013">
        <f t="shared" si="2032"/>
        <v>1125</v>
      </c>
      <c r="F7034" s="2013">
        <f t="shared" si="2032"/>
        <v>1125</v>
      </c>
      <c r="G7034" s="2013">
        <f t="shared" si="2032"/>
        <v>1125</v>
      </c>
      <c r="H7034" s="2013">
        <f t="shared" si="2032"/>
        <v>1125</v>
      </c>
    </row>
    <row r="7035">
      <c r="B7035" s="2013">
        <v>7033.0</v>
      </c>
      <c r="C7035" s="2013">
        <f t="shared" ref="C7035:H7035" si="2033">C$5002+C2035</f>
        <v>844</v>
      </c>
      <c r="D7035" s="2013">
        <f t="shared" si="2033"/>
        <v>1687</v>
      </c>
      <c r="E7035" s="2013">
        <f t="shared" si="2033"/>
        <v>1125</v>
      </c>
      <c r="F7035" s="2013">
        <f t="shared" si="2033"/>
        <v>1125</v>
      </c>
      <c r="G7035" s="2013">
        <f t="shared" si="2033"/>
        <v>1126</v>
      </c>
      <c r="H7035" s="2013">
        <f t="shared" si="2033"/>
        <v>1126</v>
      </c>
    </row>
    <row r="7036">
      <c r="B7036" s="2013">
        <v>7034.0</v>
      </c>
      <c r="C7036" s="2013">
        <f t="shared" ref="C7036:H7036" si="2034">C$5002+C2036</f>
        <v>844</v>
      </c>
      <c r="D7036" s="2013">
        <f t="shared" si="2034"/>
        <v>1688</v>
      </c>
      <c r="E7036" s="2013">
        <f t="shared" si="2034"/>
        <v>1125</v>
      </c>
      <c r="F7036" s="2013">
        <f t="shared" si="2034"/>
        <v>1125</v>
      </c>
      <c r="G7036" s="2013">
        <f t="shared" si="2034"/>
        <v>1126</v>
      </c>
      <c r="H7036" s="2013">
        <f t="shared" si="2034"/>
        <v>1126</v>
      </c>
    </row>
    <row r="7037">
      <c r="B7037" s="2013">
        <v>7035.0</v>
      </c>
      <c r="C7037" s="2013">
        <f t="shared" ref="C7037:H7037" si="2035">C$5002+C2037</f>
        <v>844</v>
      </c>
      <c r="D7037" s="2013">
        <f t="shared" si="2035"/>
        <v>1689</v>
      </c>
      <c r="E7037" s="2013">
        <f t="shared" si="2035"/>
        <v>1125</v>
      </c>
      <c r="F7037" s="2013">
        <f t="shared" si="2035"/>
        <v>1125</v>
      </c>
      <c r="G7037" s="2013">
        <f t="shared" si="2035"/>
        <v>1126</v>
      </c>
      <c r="H7037" s="2013">
        <f t="shared" si="2035"/>
        <v>1126</v>
      </c>
    </row>
    <row r="7038">
      <c r="B7038" s="2013">
        <v>7036.0</v>
      </c>
      <c r="C7038" s="2013">
        <f t="shared" ref="C7038:H7038" si="2036">C$5002+C2038</f>
        <v>844</v>
      </c>
      <c r="D7038" s="2013">
        <f t="shared" si="2036"/>
        <v>1688</v>
      </c>
      <c r="E7038" s="2013">
        <f t="shared" si="2036"/>
        <v>1126</v>
      </c>
      <c r="F7038" s="2013">
        <f t="shared" si="2036"/>
        <v>1126</v>
      </c>
      <c r="G7038" s="2013">
        <f t="shared" si="2036"/>
        <v>1126</v>
      </c>
      <c r="H7038" s="2013">
        <f t="shared" si="2036"/>
        <v>1126</v>
      </c>
    </row>
    <row r="7039">
      <c r="B7039" s="2013">
        <v>7037.0</v>
      </c>
      <c r="C7039" s="2013">
        <f t="shared" ref="C7039:H7039" si="2037">C$5002+C2039</f>
        <v>844</v>
      </c>
      <c r="D7039" s="2013">
        <f t="shared" si="2037"/>
        <v>1689</v>
      </c>
      <c r="E7039" s="2013">
        <f t="shared" si="2037"/>
        <v>1126</v>
      </c>
      <c r="F7039" s="2013">
        <f t="shared" si="2037"/>
        <v>1126</v>
      </c>
      <c r="G7039" s="2013">
        <f t="shared" si="2037"/>
        <v>1126</v>
      </c>
      <c r="H7039" s="2013">
        <f t="shared" si="2037"/>
        <v>1126</v>
      </c>
    </row>
    <row r="7040">
      <c r="B7040" s="2013">
        <v>7038.0</v>
      </c>
      <c r="C7040" s="2013">
        <f t="shared" ref="C7040:H7040" si="2038">C$5002+C2040</f>
        <v>845</v>
      </c>
      <c r="D7040" s="2013">
        <f t="shared" si="2038"/>
        <v>1689</v>
      </c>
      <c r="E7040" s="2013">
        <f t="shared" si="2038"/>
        <v>1126</v>
      </c>
      <c r="F7040" s="2013">
        <f t="shared" si="2038"/>
        <v>1126</v>
      </c>
      <c r="G7040" s="2013">
        <f t="shared" si="2038"/>
        <v>1126</v>
      </c>
      <c r="H7040" s="2013">
        <f t="shared" si="2038"/>
        <v>1126</v>
      </c>
    </row>
    <row r="7041">
      <c r="B7041" s="2013">
        <v>7039.0</v>
      </c>
      <c r="C7041" s="2013">
        <f t="shared" ref="C7041:H7041" si="2039">C$5002+C2041</f>
        <v>845</v>
      </c>
      <c r="D7041" s="2013">
        <f t="shared" si="2039"/>
        <v>1690</v>
      </c>
      <c r="E7041" s="2013">
        <f t="shared" si="2039"/>
        <v>1126</v>
      </c>
      <c r="F7041" s="2013">
        <f t="shared" si="2039"/>
        <v>1126</v>
      </c>
      <c r="G7041" s="2013">
        <f t="shared" si="2039"/>
        <v>1126</v>
      </c>
      <c r="H7041" s="2013">
        <f t="shared" si="2039"/>
        <v>1126</v>
      </c>
    </row>
    <row r="7042">
      <c r="B7042" s="2013">
        <v>7040.0</v>
      </c>
      <c r="C7042" s="2013">
        <f t="shared" ref="C7042:H7042" si="2040">C$5002+C2042</f>
        <v>845</v>
      </c>
      <c r="D7042" s="2013">
        <f t="shared" si="2040"/>
        <v>1689</v>
      </c>
      <c r="E7042" s="2013">
        <f t="shared" si="2040"/>
        <v>1126</v>
      </c>
      <c r="F7042" s="2013">
        <f t="shared" si="2040"/>
        <v>1126</v>
      </c>
      <c r="G7042" s="2013">
        <f t="shared" si="2040"/>
        <v>1127</v>
      </c>
      <c r="H7042" s="2013">
        <f t="shared" si="2040"/>
        <v>1127</v>
      </c>
    </row>
    <row r="7043">
      <c r="B7043" s="2013">
        <v>7041.0</v>
      </c>
      <c r="C7043" s="2013">
        <f t="shared" ref="C7043:H7043" si="2041">C$5002+C2043</f>
        <v>845</v>
      </c>
      <c r="D7043" s="2013">
        <f t="shared" si="2041"/>
        <v>1690</v>
      </c>
      <c r="E7043" s="2013">
        <f t="shared" si="2041"/>
        <v>1126</v>
      </c>
      <c r="F7043" s="2013">
        <f t="shared" si="2041"/>
        <v>1126</v>
      </c>
      <c r="G7043" s="2013">
        <f t="shared" si="2041"/>
        <v>1127</v>
      </c>
      <c r="H7043" s="2013">
        <f t="shared" si="2041"/>
        <v>1127</v>
      </c>
    </row>
    <row r="7044">
      <c r="B7044" s="2013">
        <v>7042.0</v>
      </c>
      <c r="C7044" s="2013">
        <f t="shared" ref="C7044:H7044" si="2042">C$5002+C2044</f>
        <v>845</v>
      </c>
      <c r="D7044" s="2013">
        <f t="shared" si="2042"/>
        <v>1691</v>
      </c>
      <c r="E7044" s="2013">
        <f t="shared" si="2042"/>
        <v>1126</v>
      </c>
      <c r="F7044" s="2013">
        <f t="shared" si="2042"/>
        <v>1126</v>
      </c>
      <c r="G7044" s="2013">
        <f t="shared" si="2042"/>
        <v>1127</v>
      </c>
      <c r="H7044" s="2013">
        <f t="shared" si="2042"/>
        <v>1127</v>
      </c>
    </row>
    <row r="7045">
      <c r="B7045" s="2013">
        <v>7043.0</v>
      </c>
      <c r="C7045" s="2013">
        <f t="shared" ref="C7045:H7045" si="2043">C$5002+C2045</f>
        <v>845</v>
      </c>
      <c r="D7045" s="2013">
        <f t="shared" si="2043"/>
        <v>1690</v>
      </c>
      <c r="E7045" s="2013">
        <f t="shared" si="2043"/>
        <v>1127</v>
      </c>
      <c r="F7045" s="2013">
        <f t="shared" si="2043"/>
        <v>1127</v>
      </c>
      <c r="G7045" s="2013">
        <f t="shared" si="2043"/>
        <v>1127</v>
      </c>
      <c r="H7045" s="2013">
        <f t="shared" si="2043"/>
        <v>1127</v>
      </c>
    </row>
    <row r="7046">
      <c r="B7046" s="2013">
        <v>7044.0</v>
      </c>
      <c r="C7046" s="2013">
        <f t="shared" ref="C7046:H7046" si="2044">C$5002+C2046</f>
        <v>845</v>
      </c>
      <c r="D7046" s="2013">
        <f t="shared" si="2044"/>
        <v>1691</v>
      </c>
      <c r="E7046" s="2013">
        <f t="shared" si="2044"/>
        <v>1127</v>
      </c>
      <c r="F7046" s="2013">
        <f t="shared" si="2044"/>
        <v>1127</v>
      </c>
      <c r="G7046" s="2013">
        <f t="shared" si="2044"/>
        <v>1127</v>
      </c>
      <c r="H7046" s="2013">
        <f t="shared" si="2044"/>
        <v>1127</v>
      </c>
    </row>
    <row r="7047">
      <c r="B7047" s="2013">
        <v>7045.0</v>
      </c>
      <c r="C7047" s="2013">
        <f t="shared" ref="C7047:H7047" si="2045">C$5002+C2047</f>
        <v>846</v>
      </c>
      <c r="D7047" s="2013">
        <f t="shared" si="2045"/>
        <v>1691</v>
      </c>
      <c r="E7047" s="2013">
        <f t="shared" si="2045"/>
        <v>1127</v>
      </c>
      <c r="F7047" s="2013">
        <f t="shared" si="2045"/>
        <v>1127</v>
      </c>
      <c r="G7047" s="2013">
        <f t="shared" si="2045"/>
        <v>1127</v>
      </c>
      <c r="H7047" s="2013">
        <f t="shared" si="2045"/>
        <v>1127</v>
      </c>
    </row>
    <row r="7048">
      <c r="B7048" s="2013">
        <v>7046.0</v>
      </c>
      <c r="C7048" s="2013">
        <f t="shared" ref="C7048:H7048" si="2046">C$5002+C2048</f>
        <v>845</v>
      </c>
      <c r="D7048" s="2013">
        <f t="shared" si="2046"/>
        <v>1691</v>
      </c>
      <c r="E7048" s="2013">
        <f t="shared" si="2046"/>
        <v>1127</v>
      </c>
      <c r="F7048" s="2013">
        <f t="shared" si="2046"/>
        <v>1127</v>
      </c>
      <c r="G7048" s="2013">
        <f t="shared" si="2046"/>
        <v>1128</v>
      </c>
      <c r="H7048" s="2013">
        <f t="shared" si="2046"/>
        <v>1128</v>
      </c>
    </row>
    <row r="7049">
      <c r="B7049" s="2013">
        <v>7047.0</v>
      </c>
      <c r="C7049" s="2013">
        <f t="shared" ref="C7049:H7049" si="2047">C$5002+C2049</f>
        <v>846</v>
      </c>
      <c r="D7049" s="2013">
        <f t="shared" si="2047"/>
        <v>1691</v>
      </c>
      <c r="E7049" s="2013">
        <f t="shared" si="2047"/>
        <v>1127</v>
      </c>
      <c r="F7049" s="2013">
        <f t="shared" si="2047"/>
        <v>1127</v>
      </c>
      <c r="G7049" s="2013">
        <f t="shared" si="2047"/>
        <v>1128</v>
      </c>
      <c r="H7049" s="2013">
        <f t="shared" si="2047"/>
        <v>1128</v>
      </c>
    </row>
    <row r="7050">
      <c r="B7050" s="2013">
        <v>7048.0</v>
      </c>
      <c r="C7050" s="2013">
        <f t="shared" ref="C7050:H7050" si="2048">C$5002+C2050</f>
        <v>845</v>
      </c>
      <c r="D7050" s="2013">
        <f t="shared" si="2048"/>
        <v>1691</v>
      </c>
      <c r="E7050" s="2013">
        <f t="shared" si="2048"/>
        <v>1128</v>
      </c>
      <c r="F7050" s="2013">
        <f t="shared" si="2048"/>
        <v>1128</v>
      </c>
      <c r="G7050" s="2013">
        <f t="shared" si="2048"/>
        <v>1128</v>
      </c>
      <c r="H7050" s="2013">
        <f t="shared" si="2048"/>
        <v>1128</v>
      </c>
    </row>
    <row r="7051">
      <c r="B7051" s="2013">
        <v>7049.0</v>
      </c>
      <c r="C7051" s="2013">
        <f t="shared" ref="C7051:H7051" si="2049">C$5002+C2051</f>
        <v>846</v>
      </c>
      <c r="D7051" s="2013">
        <f t="shared" si="2049"/>
        <v>1691</v>
      </c>
      <c r="E7051" s="2013">
        <f t="shared" si="2049"/>
        <v>1128</v>
      </c>
      <c r="F7051" s="2013">
        <f t="shared" si="2049"/>
        <v>1128</v>
      </c>
      <c r="G7051" s="2013">
        <f t="shared" si="2049"/>
        <v>1128</v>
      </c>
      <c r="H7051" s="2013">
        <f t="shared" si="2049"/>
        <v>1128</v>
      </c>
    </row>
    <row r="7052">
      <c r="B7052" s="2013">
        <v>7050.0</v>
      </c>
      <c r="C7052" s="2013">
        <f t="shared" ref="C7052:H7052" si="2050">C$5002+C2052</f>
        <v>846</v>
      </c>
      <c r="D7052" s="2013">
        <f t="shared" si="2050"/>
        <v>1692</v>
      </c>
      <c r="E7052" s="2013">
        <f t="shared" si="2050"/>
        <v>1128</v>
      </c>
      <c r="F7052" s="2013">
        <f t="shared" si="2050"/>
        <v>1128</v>
      </c>
      <c r="G7052" s="2013">
        <f t="shared" si="2050"/>
        <v>1128</v>
      </c>
      <c r="H7052" s="2013">
        <f t="shared" si="2050"/>
        <v>1128</v>
      </c>
    </row>
    <row r="7053">
      <c r="B7053" s="2013">
        <v>7051.0</v>
      </c>
      <c r="C7053" s="2013">
        <f t="shared" ref="C7053:H7053" si="2051">C$5002+C2053</f>
        <v>846</v>
      </c>
      <c r="D7053" s="2013">
        <f t="shared" si="2051"/>
        <v>1693</v>
      </c>
      <c r="E7053" s="2013">
        <f t="shared" si="2051"/>
        <v>1128</v>
      </c>
      <c r="F7053" s="2013">
        <f t="shared" si="2051"/>
        <v>1128</v>
      </c>
      <c r="G7053" s="2013">
        <f t="shared" si="2051"/>
        <v>1128</v>
      </c>
      <c r="H7053" s="2013">
        <f t="shared" si="2051"/>
        <v>1128</v>
      </c>
    </row>
    <row r="7054">
      <c r="B7054" s="2013">
        <v>7052.0</v>
      </c>
      <c r="C7054" s="2013">
        <f t="shared" ref="C7054:H7054" si="2052">C$5002+C2054</f>
        <v>847</v>
      </c>
      <c r="D7054" s="2013">
        <f t="shared" si="2052"/>
        <v>1693</v>
      </c>
      <c r="E7054" s="2013">
        <f t="shared" si="2052"/>
        <v>1128</v>
      </c>
      <c r="F7054" s="2013">
        <f t="shared" si="2052"/>
        <v>1128</v>
      </c>
      <c r="G7054" s="2013">
        <f t="shared" si="2052"/>
        <v>1128</v>
      </c>
      <c r="H7054" s="2013">
        <f t="shared" si="2052"/>
        <v>1128</v>
      </c>
    </row>
    <row r="7055">
      <c r="B7055" s="2013">
        <v>7053.0</v>
      </c>
      <c r="C7055" s="2013">
        <f t="shared" ref="C7055:H7055" si="2053">C$5002+C2055</f>
        <v>846</v>
      </c>
      <c r="D7055" s="2013">
        <f t="shared" si="2053"/>
        <v>1693</v>
      </c>
      <c r="E7055" s="2013">
        <f t="shared" si="2053"/>
        <v>1128</v>
      </c>
      <c r="F7055" s="2013">
        <f t="shared" si="2053"/>
        <v>1128</v>
      </c>
      <c r="G7055" s="2013">
        <f t="shared" si="2053"/>
        <v>1129</v>
      </c>
      <c r="H7055" s="2013">
        <f t="shared" si="2053"/>
        <v>1129</v>
      </c>
    </row>
    <row r="7056">
      <c r="B7056" s="2013">
        <v>7054.0</v>
      </c>
      <c r="C7056" s="2013">
        <f t="shared" ref="C7056:H7056" si="2054">C$5002+C2056</f>
        <v>847</v>
      </c>
      <c r="D7056" s="2013">
        <f t="shared" si="2054"/>
        <v>1693</v>
      </c>
      <c r="E7056" s="2013">
        <f t="shared" si="2054"/>
        <v>1128</v>
      </c>
      <c r="F7056" s="2013">
        <f t="shared" si="2054"/>
        <v>1128</v>
      </c>
      <c r="G7056" s="2013">
        <f t="shared" si="2054"/>
        <v>1129</v>
      </c>
      <c r="H7056" s="2013">
        <f t="shared" si="2054"/>
        <v>1129</v>
      </c>
    </row>
    <row r="7057">
      <c r="B7057" s="2013">
        <v>7055.0</v>
      </c>
      <c r="C7057" s="2013">
        <f t="shared" ref="C7057:H7057" si="2055">C$5002+C2057</f>
        <v>846</v>
      </c>
      <c r="D7057" s="2013">
        <f t="shared" si="2055"/>
        <v>1693</v>
      </c>
      <c r="E7057" s="2013">
        <f t="shared" si="2055"/>
        <v>1129</v>
      </c>
      <c r="F7057" s="2013">
        <f t="shared" si="2055"/>
        <v>1129</v>
      </c>
      <c r="G7057" s="2013">
        <f t="shared" si="2055"/>
        <v>1129</v>
      </c>
      <c r="H7057" s="2013">
        <f t="shared" si="2055"/>
        <v>1129</v>
      </c>
    </row>
    <row r="7058">
      <c r="B7058" s="2013">
        <v>7056.0</v>
      </c>
      <c r="C7058" s="2013">
        <f t="shared" ref="C7058:H7058" si="2056">C$5002+C2058</f>
        <v>847</v>
      </c>
      <c r="D7058" s="2013">
        <f t="shared" si="2056"/>
        <v>1693</v>
      </c>
      <c r="E7058" s="2013">
        <f t="shared" si="2056"/>
        <v>1129</v>
      </c>
      <c r="F7058" s="2013">
        <f t="shared" si="2056"/>
        <v>1129</v>
      </c>
      <c r="G7058" s="2013">
        <f t="shared" si="2056"/>
        <v>1129</v>
      </c>
      <c r="H7058" s="2013">
        <f t="shared" si="2056"/>
        <v>1129</v>
      </c>
    </row>
    <row r="7059">
      <c r="B7059" s="2013">
        <v>7057.0</v>
      </c>
      <c r="C7059" s="2013">
        <f t="shared" ref="C7059:H7059" si="2057">C$5002+C2059</f>
        <v>847</v>
      </c>
      <c r="D7059" s="2013">
        <f t="shared" si="2057"/>
        <v>1694</v>
      </c>
      <c r="E7059" s="2013">
        <f t="shared" si="2057"/>
        <v>1129</v>
      </c>
      <c r="F7059" s="2013">
        <f t="shared" si="2057"/>
        <v>1129</v>
      </c>
      <c r="G7059" s="2013">
        <f t="shared" si="2057"/>
        <v>1129</v>
      </c>
      <c r="H7059" s="2013">
        <f t="shared" si="2057"/>
        <v>1129</v>
      </c>
    </row>
    <row r="7060">
      <c r="B7060" s="2013">
        <v>7058.0</v>
      </c>
      <c r="C7060" s="2013">
        <f t="shared" ref="C7060:H7060" si="2058">C$5002+C2060</f>
        <v>847</v>
      </c>
      <c r="D7060" s="2013">
        <f t="shared" si="2058"/>
        <v>1693</v>
      </c>
      <c r="E7060" s="2013">
        <f t="shared" si="2058"/>
        <v>1129</v>
      </c>
      <c r="F7060" s="2013">
        <f t="shared" si="2058"/>
        <v>1129</v>
      </c>
      <c r="G7060" s="2013">
        <f t="shared" si="2058"/>
        <v>1130</v>
      </c>
      <c r="H7060" s="2013">
        <f t="shared" si="2058"/>
        <v>1130</v>
      </c>
    </row>
    <row r="7061">
      <c r="B7061" s="2013">
        <v>7059.0</v>
      </c>
      <c r="C7061" s="2013">
        <f t="shared" ref="C7061:H7061" si="2059">C$5002+C2061</f>
        <v>847</v>
      </c>
      <c r="D7061" s="2013">
        <f t="shared" si="2059"/>
        <v>1694</v>
      </c>
      <c r="E7061" s="2013">
        <f t="shared" si="2059"/>
        <v>1129</v>
      </c>
      <c r="F7061" s="2013">
        <f t="shared" si="2059"/>
        <v>1129</v>
      </c>
      <c r="G7061" s="2013">
        <f t="shared" si="2059"/>
        <v>1130</v>
      </c>
      <c r="H7061" s="2013">
        <f t="shared" si="2059"/>
        <v>1130</v>
      </c>
    </row>
    <row r="7062">
      <c r="B7062" s="2013">
        <v>7060.0</v>
      </c>
      <c r="C7062" s="2013">
        <f t="shared" ref="C7062:H7062" si="2060">C$5002+C2062</f>
        <v>847</v>
      </c>
      <c r="D7062" s="2013">
        <f t="shared" si="2060"/>
        <v>1695</v>
      </c>
      <c r="E7062" s="2013">
        <f t="shared" si="2060"/>
        <v>1129</v>
      </c>
      <c r="F7062" s="2013">
        <f t="shared" si="2060"/>
        <v>1129</v>
      </c>
      <c r="G7062" s="2013">
        <f t="shared" si="2060"/>
        <v>1130</v>
      </c>
      <c r="H7062" s="2013">
        <f t="shared" si="2060"/>
        <v>1130</v>
      </c>
    </row>
    <row r="7063">
      <c r="B7063" s="2013">
        <v>7061.0</v>
      </c>
      <c r="C7063" s="2013">
        <f t="shared" ref="C7063:H7063" si="2061">C$5002+C2063</f>
        <v>847</v>
      </c>
      <c r="D7063" s="2013">
        <f t="shared" si="2061"/>
        <v>1694</v>
      </c>
      <c r="E7063" s="2013">
        <f t="shared" si="2061"/>
        <v>1130</v>
      </c>
      <c r="F7063" s="2013">
        <f t="shared" si="2061"/>
        <v>1130</v>
      </c>
      <c r="G7063" s="2013">
        <f t="shared" si="2061"/>
        <v>1130</v>
      </c>
      <c r="H7063" s="2013">
        <f t="shared" si="2061"/>
        <v>1130</v>
      </c>
    </row>
    <row r="7064">
      <c r="B7064" s="2013">
        <v>7062.0</v>
      </c>
      <c r="C7064" s="2013">
        <f t="shared" ref="C7064:H7064" si="2062">C$5002+C2064</f>
        <v>847</v>
      </c>
      <c r="D7064" s="2013">
        <f t="shared" si="2062"/>
        <v>1695</v>
      </c>
      <c r="E7064" s="2013">
        <f t="shared" si="2062"/>
        <v>1130</v>
      </c>
      <c r="F7064" s="2013">
        <f t="shared" si="2062"/>
        <v>1130</v>
      </c>
      <c r="G7064" s="2013">
        <f t="shared" si="2062"/>
        <v>1130</v>
      </c>
      <c r="H7064" s="2013">
        <f t="shared" si="2062"/>
        <v>1130</v>
      </c>
    </row>
    <row r="7065">
      <c r="B7065" s="2013">
        <v>7063.0</v>
      </c>
      <c r="C7065" s="2013">
        <f t="shared" ref="C7065:H7065" si="2063">C$5002+C2065</f>
        <v>848</v>
      </c>
      <c r="D7065" s="2013">
        <f t="shared" si="2063"/>
        <v>1695</v>
      </c>
      <c r="E7065" s="2013">
        <f t="shared" si="2063"/>
        <v>1130</v>
      </c>
      <c r="F7065" s="2013">
        <f t="shared" si="2063"/>
        <v>1130</v>
      </c>
      <c r="G7065" s="2013">
        <f t="shared" si="2063"/>
        <v>1130</v>
      </c>
      <c r="H7065" s="2013">
        <f t="shared" si="2063"/>
        <v>1130</v>
      </c>
    </row>
    <row r="7066">
      <c r="B7066" s="2013">
        <v>7064.0</v>
      </c>
      <c r="C7066" s="2013">
        <f t="shared" ref="C7066:H7066" si="2064">C$5002+C2066</f>
        <v>848</v>
      </c>
      <c r="D7066" s="2013">
        <f t="shared" si="2064"/>
        <v>1696</v>
      </c>
      <c r="E7066" s="2013">
        <f t="shared" si="2064"/>
        <v>1130</v>
      </c>
      <c r="F7066" s="2013">
        <f t="shared" si="2064"/>
        <v>1130</v>
      </c>
      <c r="G7066" s="2013">
        <f t="shared" si="2064"/>
        <v>1130</v>
      </c>
      <c r="H7066" s="2013">
        <f t="shared" si="2064"/>
        <v>1130</v>
      </c>
    </row>
    <row r="7067">
      <c r="B7067" s="2013">
        <v>7065.0</v>
      </c>
      <c r="C7067" s="2013">
        <f t="shared" ref="C7067:H7067" si="2065">C$5002+C2067</f>
        <v>848</v>
      </c>
      <c r="D7067" s="2013">
        <f t="shared" si="2065"/>
        <v>1695</v>
      </c>
      <c r="E7067" s="2013">
        <f t="shared" si="2065"/>
        <v>1130</v>
      </c>
      <c r="F7067" s="2013">
        <f t="shared" si="2065"/>
        <v>1130</v>
      </c>
      <c r="G7067" s="2013">
        <f t="shared" si="2065"/>
        <v>1131</v>
      </c>
      <c r="H7067" s="2013">
        <f t="shared" si="2065"/>
        <v>1131</v>
      </c>
    </row>
    <row r="7068">
      <c r="B7068" s="2013">
        <v>7066.0</v>
      </c>
      <c r="C7068" s="2013">
        <f t="shared" ref="C7068:H7068" si="2066">C$5002+C2068</f>
        <v>848</v>
      </c>
      <c r="D7068" s="2013">
        <f t="shared" si="2066"/>
        <v>1696</v>
      </c>
      <c r="E7068" s="2013">
        <f t="shared" si="2066"/>
        <v>1130</v>
      </c>
      <c r="F7068" s="2013">
        <f t="shared" si="2066"/>
        <v>1130</v>
      </c>
      <c r="G7068" s="2013">
        <f t="shared" si="2066"/>
        <v>1131</v>
      </c>
      <c r="H7068" s="2013">
        <f t="shared" si="2066"/>
        <v>1131</v>
      </c>
    </row>
    <row r="7069">
      <c r="B7069" s="2013">
        <v>7067.0</v>
      </c>
      <c r="C7069" s="2013">
        <f t="shared" ref="C7069:H7069" si="2067">C$5002+C2069</f>
        <v>848</v>
      </c>
      <c r="D7069" s="2013">
        <f t="shared" si="2067"/>
        <v>1697</v>
      </c>
      <c r="E7069" s="2013">
        <f t="shared" si="2067"/>
        <v>1130</v>
      </c>
      <c r="F7069" s="2013">
        <f t="shared" si="2067"/>
        <v>1130</v>
      </c>
      <c r="G7069" s="2013">
        <f t="shared" si="2067"/>
        <v>1131</v>
      </c>
      <c r="H7069" s="2013">
        <f t="shared" si="2067"/>
        <v>1131</v>
      </c>
    </row>
    <row r="7070">
      <c r="B7070" s="2013">
        <v>7068.0</v>
      </c>
      <c r="C7070" s="2013">
        <f t="shared" ref="C7070:H7070" si="2068">C$5002+C2070</f>
        <v>848</v>
      </c>
      <c r="D7070" s="2013">
        <f t="shared" si="2068"/>
        <v>1696</v>
      </c>
      <c r="E7070" s="2013">
        <f t="shared" si="2068"/>
        <v>1131</v>
      </c>
      <c r="F7070" s="2013">
        <f t="shared" si="2068"/>
        <v>1131</v>
      </c>
      <c r="G7070" s="2013">
        <f t="shared" si="2068"/>
        <v>1131</v>
      </c>
      <c r="H7070" s="2013">
        <f t="shared" si="2068"/>
        <v>1131</v>
      </c>
    </row>
    <row r="7071">
      <c r="B7071" s="2013">
        <v>7069.0</v>
      </c>
      <c r="C7071" s="2013">
        <f t="shared" ref="C7071:H7071" si="2069">C$5002+C2071</f>
        <v>848</v>
      </c>
      <c r="D7071" s="2013">
        <f t="shared" si="2069"/>
        <v>1697</v>
      </c>
      <c r="E7071" s="2013">
        <f t="shared" si="2069"/>
        <v>1131</v>
      </c>
      <c r="F7071" s="2013">
        <f t="shared" si="2069"/>
        <v>1131</v>
      </c>
      <c r="G7071" s="2013">
        <f t="shared" si="2069"/>
        <v>1131</v>
      </c>
      <c r="H7071" s="2013">
        <f t="shared" si="2069"/>
        <v>1131</v>
      </c>
    </row>
    <row r="7072">
      <c r="B7072" s="2013">
        <v>7070.0</v>
      </c>
      <c r="C7072" s="2013">
        <f t="shared" ref="C7072:H7072" si="2070">C$5002+C2072</f>
        <v>849</v>
      </c>
      <c r="D7072" s="2013">
        <f t="shared" si="2070"/>
        <v>1697</v>
      </c>
      <c r="E7072" s="2013">
        <f t="shared" si="2070"/>
        <v>1131</v>
      </c>
      <c r="F7072" s="2013">
        <f t="shared" si="2070"/>
        <v>1131</v>
      </c>
      <c r="G7072" s="2013">
        <f t="shared" si="2070"/>
        <v>1131</v>
      </c>
      <c r="H7072" s="2013">
        <f t="shared" si="2070"/>
        <v>1131</v>
      </c>
    </row>
    <row r="7073">
      <c r="B7073" s="2013">
        <v>7071.0</v>
      </c>
      <c r="C7073" s="2013">
        <f t="shared" ref="C7073:H7073" si="2071">C$5002+C2073</f>
        <v>848</v>
      </c>
      <c r="D7073" s="2013">
        <f t="shared" si="2071"/>
        <v>1697</v>
      </c>
      <c r="E7073" s="2013">
        <f t="shared" si="2071"/>
        <v>1131</v>
      </c>
      <c r="F7073" s="2013">
        <f t="shared" si="2071"/>
        <v>1131</v>
      </c>
      <c r="G7073" s="2013">
        <f t="shared" si="2071"/>
        <v>1132</v>
      </c>
      <c r="H7073" s="2013">
        <f t="shared" si="2071"/>
        <v>1132</v>
      </c>
    </row>
    <row r="7074">
      <c r="B7074" s="2013">
        <v>7072.0</v>
      </c>
      <c r="C7074" s="2013">
        <f t="shared" ref="C7074:H7074" si="2072">C$5002+C2074</f>
        <v>849</v>
      </c>
      <c r="D7074" s="2013">
        <f t="shared" si="2072"/>
        <v>1697</v>
      </c>
      <c r="E7074" s="2013">
        <f t="shared" si="2072"/>
        <v>1131</v>
      </c>
      <c r="F7074" s="2013">
        <f t="shared" si="2072"/>
        <v>1131</v>
      </c>
      <c r="G7074" s="2013">
        <f t="shared" si="2072"/>
        <v>1132</v>
      </c>
      <c r="H7074" s="2013">
        <f t="shared" si="2072"/>
        <v>1132</v>
      </c>
    </row>
    <row r="7075">
      <c r="B7075" s="2013">
        <v>7073.0</v>
      </c>
      <c r="C7075" s="2013">
        <f t="shared" ref="C7075:H7075" si="2073">C$5002+C2075</f>
        <v>848</v>
      </c>
      <c r="D7075" s="2013">
        <f t="shared" si="2073"/>
        <v>1697</v>
      </c>
      <c r="E7075" s="2013">
        <f t="shared" si="2073"/>
        <v>1132</v>
      </c>
      <c r="F7075" s="2013">
        <f t="shared" si="2073"/>
        <v>1132</v>
      </c>
      <c r="G7075" s="2013">
        <f t="shared" si="2073"/>
        <v>1132</v>
      </c>
      <c r="H7075" s="2013">
        <f t="shared" si="2073"/>
        <v>1132</v>
      </c>
    </row>
    <row r="7076">
      <c r="B7076" s="2013">
        <v>7074.0</v>
      </c>
      <c r="C7076" s="2013">
        <f t="shared" ref="C7076:H7076" si="2074">C$5002+C2076</f>
        <v>849</v>
      </c>
      <c r="D7076" s="2013">
        <f t="shared" si="2074"/>
        <v>1697</v>
      </c>
      <c r="E7076" s="2013">
        <f t="shared" si="2074"/>
        <v>1132</v>
      </c>
      <c r="F7076" s="2013">
        <f t="shared" si="2074"/>
        <v>1132</v>
      </c>
      <c r="G7076" s="2013">
        <f t="shared" si="2074"/>
        <v>1132</v>
      </c>
      <c r="H7076" s="2013">
        <f t="shared" si="2074"/>
        <v>1132</v>
      </c>
    </row>
    <row r="7077">
      <c r="B7077" s="2013">
        <v>7075.0</v>
      </c>
      <c r="C7077" s="2013">
        <f t="shared" ref="C7077:H7077" si="2075">C$5002+C2077</f>
        <v>849</v>
      </c>
      <c r="D7077" s="2013">
        <f t="shared" si="2075"/>
        <v>1698</v>
      </c>
      <c r="E7077" s="2013">
        <f t="shared" si="2075"/>
        <v>1132</v>
      </c>
      <c r="F7077" s="2013">
        <f t="shared" si="2075"/>
        <v>1132</v>
      </c>
      <c r="G7077" s="2013">
        <f t="shared" si="2075"/>
        <v>1132</v>
      </c>
      <c r="H7077" s="2013">
        <f t="shared" si="2075"/>
        <v>1132</v>
      </c>
    </row>
    <row r="7078">
      <c r="B7078" s="2013">
        <v>7076.0</v>
      </c>
      <c r="C7078" s="2013">
        <f t="shared" ref="C7078:H7078" si="2076">C$5002+C2078</f>
        <v>849</v>
      </c>
      <c r="D7078" s="2013">
        <f t="shared" si="2076"/>
        <v>1699</v>
      </c>
      <c r="E7078" s="2013">
        <f t="shared" si="2076"/>
        <v>1132</v>
      </c>
      <c r="F7078" s="2013">
        <f t="shared" si="2076"/>
        <v>1132</v>
      </c>
      <c r="G7078" s="2013">
        <f t="shared" si="2076"/>
        <v>1132</v>
      </c>
      <c r="H7078" s="2013">
        <f t="shared" si="2076"/>
        <v>1132</v>
      </c>
    </row>
    <row r="7079">
      <c r="B7079" s="2013">
        <v>7077.0</v>
      </c>
      <c r="C7079" s="2013">
        <f t="shared" ref="C7079:H7079" si="2077">C$5002+C2079</f>
        <v>850</v>
      </c>
      <c r="D7079" s="2013">
        <f t="shared" si="2077"/>
        <v>1699</v>
      </c>
      <c r="E7079" s="2013">
        <f t="shared" si="2077"/>
        <v>1132</v>
      </c>
      <c r="F7079" s="2013">
        <f t="shared" si="2077"/>
        <v>1132</v>
      </c>
      <c r="G7079" s="2013">
        <f t="shared" si="2077"/>
        <v>1132</v>
      </c>
      <c r="H7079" s="2013">
        <f t="shared" si="2077"/>
        <v>1132</v>
      </c>
    </row>
    <row r="7080">
      <c r="B7080" s="2013">
        <v>7078.0</v>
      </c>
      <c r="C7080" s="2013">
        <f t="shared" ref="C7080:H7080" si="2078">C$5002+C2080</f>
        <v>849</v>
      </c>
      <c r="D7080" s="2013">
        <f t="shared" si="2078"/>
        <v>1699</v>
      </c>
      <c r="E7080" s="2013">
        <f t="shared" si="2078"/>
        <v>1132</v>
      </c>
      <c r="F7080" s="2013">
        <f t="shared" si="2078"/>
        <v>1132</v>
      </c>
      <c r="G7080" s="2013">
        <f t="shared" si="2078"/>
        <v>1133</v>
      </c>
      <c r="H7080" s="2013">
        <f t="shared" si="2078"/>
        <v>1133</v>
      </c>
    </row>
    <row r="7081">
      <c r="B7081" s="2013">
        <v>7079.0</v>
      </c>
      <c r="C7081" s="2013">
        <f t="shared" ref="C7081:H7081" si="2079">C$5002+C2081</f>
        <v>850</v>
      </c>
      <c r="D7081" s="2013">
        <f t="shared" si="2079"/>
        <v>1699</v>
      </c>
      <c r="E7081" s="2013">
        <f t="shared" si="2079"/>
        <v>1132</v>
      </c>
      <c r="F7081" s="2013">
        <f t="shared" si="2079"/>
        <v>1132</v>
      </c>
      <c r="G7081" s="2013">
        <f t="shared" si="2079"/>
        <v>1133</v>
      </c>
      <c r="H7081" s="2013">
        <f t="shared" si="2079"/>
        <v>1133</v>
      </c>
    </row>
    <row r="7082">
      <c r="B7082" s="2013">
        <v>7080.0</v>
      </c>
      <c r="C7082" s="2013">
        <f t="shared" ref="C7082:H7082" si="2080">C$5002+C2082</f>
        <v>849</v>
      </c>
      <c r="D7082" s="2013">
        <f t="shared" si="2080"/>
        <v>1699</v>
      </c>
      <c r="E7082" s="2013">
        <f t="shared" si="2080"/>
        <v>1133</v>
      </c>
      <c r="F7082" s="2013">
        <f t="shared" si="2080"/>
        <v>1133</v>
      </c>
      <c r="G7082" s="2013">
        <f t="shared" si="2080"/>
        <v>1133</v>
      </c>
      <c r="H7082" s="2013">
        <f t="shared" si="2080"/>
        <v>1133</v>
      </c>
    </row>
    <row r="7083">
      <c r="B7083" s="2013">
        <v>7081.0</v>
      </c>
      <c r="C7083" s="2013">
        <f t="shared" ref="C7083:H7083" si="2081">C$5002+C2083</f>
        <v>850</v>
      </c>
      <c r="D7083" s="2013">
        <f t="shared" si="2081"/>
        <v>1699</v>
      </c>
      <c r="E7083" s="2013">
        <f t="shared" si="2081"/>
        <v>1133</v>
      </c>
      <c r="F7083" s="2013">
        <f t="shared" si="2081"/>
        <v>1133</v>
      </c>
      <c r="G7083" s="2013">
        <f t="shared" si="2081"/>
        <v>1133</v>
      </c>
      <c r="H7083" s="2013">
        <f t="shared" si="2081"/>
        <v>1133</v>
      </c>
    </row>
    <row r="7084">
      <c r="B7084" s="2013">
        <v>7082.0</v>
      </c>
      <c r="C7084" s="2013">
        <f t="shared" ref="C7084:H7084" si="2082">C$5002+C2084</f>
        <v>850</v>
      </c>
      <c r="D7084" s="2013">
        <f t="shared" si="2082"/>
        <v>1700</v>
      </c>
      <c r="E7084" s="2013">
        <f t="shared" si="2082"/>
        <v>1133</v>
      </c>
      <c r="F7084" s="2013">
        <f t="shared" si="2082"/>
        <v>1133</v>
      </c>
      <c r="G7084" s="2013">
        <f t="shared" si="2082"/>
        <v>1133</v>
      </c>
      <c r="H7084" s="2013">
        <f t="shared" si="2082"/>
        <v>1133</v>
      </c>
    </row>
    <row r="7085">
      <c r="B7085" s="2013">
        <v>7083.0</v>
      </c>
      <c r="C7085" s="2013">
        <f t="shared" ref="C7085:H7085" si="2083">C$5002+C2085</f>
        <v>850</v>
      </c>
      <c r="D7085" s="2013">
        <f t="shared" si="2083"/>
        <v>1699</v>
      </c>
      <c r="E7085" s="2013">
        <f t="shared" si="2083"/>
        <v>1133</v>
      </c>
      <c r="F7085" s="2013">
        <f t="shared" si="2083"/>
        <v>1133</v>
      </c>
      <c r="G7085" s="2013">
        <f t="shared" si="2083"/>
        <v>1134</v>
      </c>
      <c r="H7085" s="2013">
        <f t="shared" si="2083"/>
        <v>1134</v>
      </c>
    </row>
    <row r="7086">
      <c r="B7086" s="2013">
        <v>7084.0</v>
      </c>
      <c r="C7086" s="2013">
        <f t="shared" ref="C7086:H7086" si="2084">C$5002+C2086</f>
        <v>850</v>
      </c>
      <c r="D7086" s="2013">
        <f t="shared" si="2084"/>
        <v>1700</v>
      </c>
      <c r="E7086" s="2013">
        <f t="shared" si="2084"/>
        <v>1133</v>
      </c>
      <c r="F7086" s="2013">
        <f t="shared" si="2084"/>
        <v>1133</v>
      </c>
      <c r="G7086" s="2013">
        <f t="shared" si="2084"/>
        <v>1134</v>
      </c>
      <c r="H7086" s="2013">
        <f t="shared" si="2084"/>
        <v>1134</v>
      </c>
    </row>
    <row r="7087">
      <c r="B7087" s="2013">
        <v>7085.0</v>
      </c>
      <c r="C7087" s="2013">
        <f t="shared" ref="C7087:H7087" si="2085">C$5002+C2087</f>
        <v>850</v>
      </c>
      <c r="D7087" s="2013">
        <f t="shared" si="2085"/>
        <v>1701</v>
      </c>
      <c r="E7087" s="2013">
        <f t="shared" si="2085"/>
        <v>1133</v>
      </c>
      <c r="F7087" s="2013">
        <f t="shared" si="2085"/>
        <v>1133</v>
      </c>
      <c r="G7087" s="2013">
        <f t="shared" si="2085"/>
        <v>1134</v>
      </c>
      <c r="H7087" s="2013">
        <f t="shared" si="2085"/>
        <v>1134</v>
      </c>
    </row>
    <row r="7088">
      <c r="B7088" s="2013">
        <v>7086.0</v>
      </c>
      <c r="C7088" s="2013">
        <f t="shared" ref="C7088:H7088" si="2086">C$5002+C2088</f>
        <v>850</v>
      </c>
      <c r="D7088" s="2013">
        <f t="shared" si="2086"/>
        <v>1700</v>
      </c>
      <c r="E7088" s="2013">
        <f t="shared" si="2086"/>
        <v>1134</v>
      </c>
      <c r="F7088" s="2013">
        <f t="shared" si="2086"/>
        <v>1134</v>
      </c>
      <c r="G7088" s="2013">
        <f t="shared" si="2086"/>
        <v>1134</v>
      </c>
      <c r="H7088" s="2013">
        <f t="shared" si="2086"/>
        <v>1134</v>
      </c>
    </row>
    <row r="7089">
      <c r="B7089" s="2013">
        <v>7087.0</v>
      </c>
      <c r="C7089" s="2013">
        <f t="shared" ref="C7089:H7089" si="2087">C$5002+C2089</f>
        <v>850</v>
      </c>
      <c r="D7089" s="2013">
        <f t="shared" si="2087"/>
        <v>1701</v>
      </c>
      <c r="E7089" s="2013">
        <f t="shared" si="2087"/>
        <v>1134</v>
      </c>
      <c r="F7089" s="2013">
        <f t="shared" si="2087"/>
        <v>1134</v>
      </c>
      <c r="G7089" s="2013">
        <f t="shared" si="2087"/>
        <v>1134</v>
      </c>
      <c r="H7089" s="2013">
        <f t="shared" si="2087"/>
        <v>1134</v>
      </c>
    </row>
    <row r="7090">
      <c r="B7090" s="2013">
        <v>7088.0</v>
      </c>
      <c r="C7090" s="2013">
        <f t="shared" ref="C7090:H7090" si="2088">C$5002+C2090</f>
        <v>851</v>
      </c>
      <c r="D7090" s="2013">
        <f t="shared" si="2088"/>
        <v>1701</v>
      </c>
      <c r="E7090" s="2013">
        <f t="shared" si="2088"/>
        <v>1134</v>
      </c>
      <c r="F7090" s="2013">
        <f t="shared" si="2088"/>
        <v>1134</v>
      </c>
      <c r="G7090" s="2013">
        <f t="shared" si="2088"/>
        <v>1134</v>
      </c>
      <c r="H7090" s="2013">
        <f t="shared" si="2088"/>
        <v>1134</v>
      </c>
    </row>
    <row r="7091">
      <c r="B7091" s="2013">
        <v>7089.0</v>
      </c>
      <c r="C7091" s="2013">
        <f t="shared" ref="C7091:H7091" si="2089">C$5002+C2091</f>
        <v>851</v>
      </c>
      <c r="D7091" s="2013">
        <f t="shared" si="2089"/>
        <v>1702</v>
      </c>
      <c r="E7091" s="2013">
        <f t="shared" si="2089"/>
        <v>1134</v>
      </c>
      <c r="F7091" s="2013">
        <f t="shared" si="2089"/>
        <v>1134</v>
      </c>
      <c r="G7091" s="2013">
        <f t="shared" si="2089"/>
        <v>1134</v>
      </c>
      <c r="H7091" s="2013">
        <f t="shared" si="2089"/>
        <v>1134</v>
      </c>
    </row>
    <row r="7092">
      <c r="B7092" s="2013">
        <v>7090.0</v>
      </c>
      <c r="C7092" s="2013">
        <f t="shared" ref="C7092:H7092" si="2090">C$5002+C2092</f>
        <v>851</v>
      </c>
      <c r="D7092" s="2013">
        <f t="shared" si="2090"/>
        <v>1701</v>
      </c>
      <c r="E7092" s="2013">
        <f t="shared" si="2090"/>
        <v>1134</v>
      </c>
      <c r="F7092" s="2013">
        <f t="shared" si="2090"/>
        <v>1134</v>
      </c>
      <c r="G7092" s="2013">
        <f t="shared" si="2090"/>
        <v>1135</v>
      </c>
      <c r="H7092" s="2013">
        <f t="shared" si="2090"/>
        <v>1135</v>
      </c>
    </row>
    <row r="7093">
      <c r="B7093" s="2013">
        <v>7091.0</v>
      </c>
      <c r="C7093" s="2013">
        <f t="shared" ref="C7093:H7093" si="2091">C$5002+C2093</f>
        <v>851</v>
      </c>
      <c r="D7093" s="2013">
        <f t="shared" si="2091"/>
        <v>1702</v>
      </c>
      <c r="E7093" s="2013">
        <f t="shared" si="2091"/>
        <v>1134</v>
      </c>
      <c r="F7093" s="2013">
        <f t="shared" si="2091"/>
        <v>1134</v>
      </c>
      <c r="G7093" s="2013">
        <f t="shared" si="2091"/>
        <v>1135</v>
      </c>
      <c r="H7093" s="2013">
        <f t="shared" si="2091"/>
        <v>1135</v>
      </c>
    </row>
    <row r="7094">
      <c r="B7094" s="2013">
        <v>7092.0</v>
      </c>
      <c r="C7094" s="2013">
        <f t="shared" ref="C7094:H7094" si="2092">C$5002+C2094</f>
        <v>851</v>
      </c>
      <c r="D7094" s="2013">
        <f t="shared" si="2092"/>
        <v>1703</v>
      </c>
      <c r="E7094" s="2013">
        <f t="shared" si="2092"/>
        <v>1134</v>
      </c>
      <c r="F7094" s="2013">
        <f t="shared" si="2092"/>
        <v>1134</v>
      </c>
      <c r="G7094" s="2013">
        <f t="shared" si="2092"/>
        <v>1135</v>
      </c>
      <c r="H7094" s="2013">
        <f t="shared" si="2092"/>
        <v>1135</v>
      </c>
    </row>
    <row r="7095">
      <c r="B7095" s="2013">
        <v>7093.0</v>
      </c>
      <c r="C7095" s="2013">
        <f t="shared" ref="C7095:H7095" si="2093">C$5002+C2095</f>
        <v>851</v>
      </c>
      <c r="D7095" s="2013">
        <f t="shared" si="2093"/>
        <v>1702</v>
      </c>
      <c r="E7095" s="2013">
        <f t="shared" si="2093"/>
        <v>1135</v>
      </c>
      <c r="F7095" s="2013">
        <f t="shared" si="2093"/>
        <v>1135</v>
      </c>
      <c r="G7095" s="2013">
        <f t="shared" si="2093"/>
        <v>1135</v>
      </c>
      <c r="H7095" s="2013">
        <f t="shared" si="2093"/>
        <v>1135</v>
      </c>
    </row>
    <row r="7096">
      <c r="B7096" s="2013">
        <v>7094.0</v>
      </c>
      <c r="C7096" s="2013">
        <f t="shared" ref="C7096:H7096" si="2094">C$5002+C2096</f>
        <v>851</v>
      </c>
      <c r="D7096" s="2013">
        <f t="shared" si="2094"/>
        <v>1703</v>
      </c>
      <c r="E7096" s="2013">
        <f t="shared" si="2094"/>
        <v>1135</v>
      </c>
      <c r="F7096" s="2013">
        <f t="shared" si="2094"/>
        <v>1135</v>
      </c>
      <c r="G7096" s="2013">
        <f t="shared" si="2094"/>
        <v>1135</v>
      </c>
      <c r="H7096" s="2013">
        <f t="shared" si="2094"/>
        <v>1135</v>
      </c>
    </row>
    <row r="7097">
      <c r="B7097" s="2013">
        <v>7095.0</v>
      </c>
      <c r="C7097" s="2013">
        <f t="shared" ref="C7097:H7097" si="2095">C$5002+C2097</f>
        <v>852</v>
      </c>
      <c r="D7097" s="2013">
        <f t="shared" si="2095"/>
        <v>1703</v>
      </c>
      <c r="E7097" s="2013">
        <f t="shared" si="2095"/>
        <v>1135</v>
      </c>
      <c r="F7097" s="2013">
        <f t="shared" si="2095"/>
        <v>1135</v>
      </c>
      <c r="G7097" s="2013">
        <f t="shared" si="2095"/>
        <v>1135</v>
      </c>
      <c r="H7097" s="2013">
        <f t="shared" si="2095"/>
        <v>1135</v>
      </c>
    </row>
    <row r="7098">
      <c r="B7098" s="2013">
        <v>7096.0</v>
      </c>
      <c r="C7098" s="2013">
        <f t="shared" ref="C7098:H7098" si="2096">C$5002+C2098</f>
        <v>851</v>
      </c>
      <c r="D7098" s="2013">
        <f t="shared" si="2096"/>
        <v>1703</v>
      </c>
      <c r="E7098" s="2013">
        <f t="shared" si="2096"/>
        <v>1135</v>
      </c>
      <c r="F7098" s="2013">
        <f t="shared" si="2096"/>
        <v>1135</v>
      </c>
      <c r="G7098" s="2013">
        <f t="shared" si="2096"/>
        <v>1136</v>
      </c>
      <c r="H7098" s="2013">
        <f t="shared" si="2096"/>
        <v>1136</v>
      </c>
    </row>
    <row r="7099">
      <c r="B7099" s="2013">
        <v>7097.0</v>
      </c>
      <c r="C7099" s="2013">
        <f t="shared" ref="C7099:H7099" si="2097">C$5002+C2099</f>
        <v>852</v>
      </c>
      <c r="D7099" s="2013">
        <f t="shared" si="2097"/>
        <v>1703</v>
      </c>
      <c r="E7099" s="2013">
        <f t="shared" si="2097"/>
        <v>1135</v>
      </c>
      <c r="F7099" s="2013">
        <f t="shared" si="2097"/>
        <v>1135</v>
      </c>
      <c r="G7099" s="2013">
        <f t="shared" si="2097"/>
        <v>1136</v>
      </c>
      <c r="H7099" s="2013">
        <f t="shared" si="2097"/>
        <v>1136</v>
      </c>
    </row>
    <row r="7100">
      <c r="B7100" s="2013">
        <v>7098.0</v>
      </c>
      <c r="C7100" s="2013">
        <f t="shared" ref="C7100:H7100" si="2098">C$5002+C2100</f>
        <v>851</v>
      </c>
      <c r="D7100" s="2013">
        <f t="shared" si="2098"/>
        <v>1703</v>
      </c>
      <c r="E7100" s="2013">
        <f t="shared" si="2098"/>
        <v>1136</v>
      </c>
      <c r="F7100" s="2013">
        <f t="shared" si="2098"/>
        <v>1136</v>
      </c>
      <c r="G7100" s="2013">
        <f t="shared" si="2098"/>
        <v>1136</v>
      </c>
      <c r="H7100" s="2013">
        <f t="shared" si="2098"/>
        <v>1136</v>
      </c>
    </row>
    <row r="7101">
      <c r="B7101" s="2013">
        <v>7099.0</v>
      </c>
      <c r="C7101" s="2013">
        <f t="shared" ref="C7101:H7101" si="2099">C$5002+C2101</f>
        <v>852</v>
      </c>
      <c r="D7101" s="2013">
        <f t="shared" si="2099"/>
        <v>1703</v>
      </c>
      <c r="E7101" s="2013">
        <f t="shared" si="2099"/>
        <v>1136</v>
      </c>
      <c r="F7101" s="2013">
        <f t="shared" si="2099"/>
        <v>1136</v>
      </c>
      <c r="G7101" s="2013">
        <f t="shared" si="2099"/>
        <v>1136</v>
      </c>
      <c r="H7101" s="2013">
        <f t="shared" si="2099"/>
        <v>1136</v>
      </c>
    </row>
    <row r="7102">
      <c r="B7102" s="2013">
        <v>7100.0</v>
      </c>
      <c r="C7102" s="2013">
        <f t="shared" ref="C7102:H7102" si="2100">C$5002+C2102</f>
        <v>852</v>
      </c>
      <c r="D7102" s="2013">
        <f t="shared" si="2100"/>
        <v>1704</v>
      </c>
      <c r="E7102" s="2013">
        <f t="shared" si="2100"/>
        <v>1136</v>
      </c>
      <c r="F7102" s="2013">
        <f t="shared" si="2100"/>
        <v>1136</v>
      </c>
      <c r="G7102" s="2013">
        <f t="shared" si="2100"/>
        <v>1136</v>
      </c>
      <c r="H7102" s="2013">
        <f t="shared" si="2100"/>
        <v>1136</v>
      </c>
    </row>
    <row r="7103">
      <c r="B7103" s="2013">
        <v>7101.0</v>
      </c>
      <c r="C7103" s="2013">
        <f t="shared" ref="C7103:H7103" si="2101">C$5002+C2103</f>
        <v>852</v>
      </c>
      <c r="D7103" s="2013">
        <f t="shared" si="2101"/>
        <v>1705</v>
      </c>
      <c r="E7103" s="2013">
        <f t="shared" si="2101"/>
        <v>1136</v>
      </c>
      <c r="F7103" s="2013">
        <f t="shared" si="2101"/>
        <v>1136</v>
      </c>
      <c r="G7103" s="2013">
        <f t="shared" si="2101"/>
        <v>1136</v>
      </c>
      <c r="H7103" s="2013">
        <f t="shared" si="2101"/>
        <v>1136</v>
      </c>
    </row>
    <row r="7104">
      <c r="B7104" s="2013">
        <v>7102.0</v>
      </c>
      <c r="C7104" s="2013">
        <f t="shared" ref="C7104:H7104" si="2102">C$5002+C2104</f>
        <v>853</v>
      </c>
      <c r="D7104" s="2013">
        <f t="shared" si="2102"/>
        <v>1705</v>
      </c>
      <c r="E7104" s="2013">
        <f t="shared" si="2102"/>
        <v>1136</v>
      </c>
      <c r="F7104" s="2013">
        <f t="shared" si="2102"/>
        <v>1136</v>
      </c>
      <c r="G7104" s="2013">
        <f t="shared" si="2102"/>
        <v>1136</v>
      </c>
      <c r="H7104" s="2013">
        <f t="shared" si="2102"/>
        <v>1136</v>
      </c>
    </row>
    <row r="7105">
      <c r="B7105" s="2013">
        <v>7103.0</v>
      </c>
      <c r="C7105" s="2013">
        <f t="shared" ref="C7105:H7105" si="2103">C$5002+C2105</f>
        <v>852</v>
      </c>
      <c r="D7105" s="2013">
        <f t="shared" si="2103"/>
        <v>1705</v>
      </c>
      <c r="E7105" s="2013">
        <f t="shared" si="2103"/>
        <v>1136</v>
      </c>
      <c r="F7105" s="2013">
        <f t="shared" si="2103"/>
        <v>1136</v>
      </c>
      <c r="G7105" s="2013">
        <f t="shared" si="2103"/>
        <v>1137</v>
      </c>
      <c r="H7105" s="2013">
        <f t="shared" si="2103"/>
        <v>1137</v>
      </c>
    </row>
    <row r="7106">
      <c r="B7106" s="2013">
        <v>7104.0</v>
      </c>
      <c r="C7106" s="2013">
        <f t="shared" ref="C7106:H7106" si="2104">C$5002+C2106</f>
        <v>853</v>
      </c>
      <c r="D7106" s="2013">
        <f t="shared" si="2104"/>
        <v>1705</v>
      </c>
      <c r="E7106" s="2013">
        <f t="shared" si="2104"/>
        <v>1136</v>
      </c>
      <c r="F7106" s="2013">
        <f t="shared" si="2104"/>
        <v>1136</v>
      </c>
      <c r="G7106" s="2013">
        <f t="shared" si="2104"/>
        <v>1137</v>
      </c>
      <c r="H7106" s="2013">
        <f t="shared" si="2104"/>
        <v>1137</v>
      </c>
    </row>
    <row r="7107">
      <c r="B7107" s="2013">
        <v>7105.0</v>
      </c>
      <c r="C7107" s="2013">
        <f t="shared" ref="C7107:H7107" si="2105">C$5002+C2107</f>
        <v>852</v>
      </c>
      <c r="D7107" s="2013">
        <f t="shared" si="2105"/>
        <v>1705</v>
      </c>
      <c r="E7107" s="2013">
        <f t="shared" si="2105"/>
        <v>1137</v>
      </c>
      <c r="F7107" s="2013">
        <f t="shared" si="2105"/>
        <v>1137</v>
      </c>
      <c r="G7107" s="2013">
        <f t="shared" si="2105"/>
        <v>1137</v>
      </c>
      <c r="H7107" s="2013">
        <f t="shared" si="2105"/>
        <v>1137</v>
      </c>
    </row>
    <row r="7108">
      <c r="B7108" s="2013">
        <v>7106.0</v>
      </c>
      <c r="C7108" s="2013">
        <f t="shared" ref="C7108:H7108" si="2106">C$5002+C2108</f>
        <v>853</v>
      </c>
      <c r="D7108" s="2013">
        <f t="shared" si="2106"/>
        <v>1705</v>
      </c>
      <c r="E7108" s="2013">
        <f t="shared" si="2106"/>
        <v>1137</v>
      </c>
      <c r="F7108" s="2013">
        <f t="shared" si="2106"/>
        <v>1137</v>
      </c>
      <c r="G7108" s="2013">
        <f t="shared" si="2106"/>
        <v>1137</v>
      </c>
      <c r="H7108" s="2013">
        <f t="shared" si="2106"/>
        <v>1137</v>
      </c>
    </row>
    <row r="7109">
      <c r="B7109" s="2013">
        <v>7107.0</v>
      </c>
      <c r="C7109" s="2013">
        <f t="shared" ref="C7109:H7109" si="2107">C$5002+C2109</f>
        <v>853</v>
      </c>
      <c r="D7109" s="2013">
        <f t="shared" si="2107"/>
        <v>1706</v>
      </c>
      <c r="E7109" s="2013">
        <f t="shared" si="2107"/>
        <v>1137</v>
      </c>
      <c r="F7109" s="2013">
        <f t="shared" si="2107"/>
        <v>1137</v>
      </c>
      <c r="G7109" s="2013">
        <f t="shared" si="2107"/>
        <v>1137</v>
      </c>
      <c r="H7109" s="2013">
        <f t="shared" si="2107"/>
        <v>1137</v>
      </c>
    </row>
    <row r="7110">
      <c r="B7110" s="2013">
        <v>7108.0</v>
      </c>
      <c r="C7110" s="2013">
        <f t="shared" ref="C7110:H7110" si="2108">C$5002+C2110</f>
        <v>853</v>
      </c>
      <c r="D7110" s="2013">
        <f t="shared" si="2108"/>
        <v>1705</v>
      </c>
      <c r="E7110" s="2013">
        <f t="shared" si="2108"/>
        <v>1137</v>
      </c>
      <c r="F7110" s="2013">
        <f t="shared" si="2108"/>
        <v>1137</v>
      </c>
      <c r="G7110" s="2013">
        <f t="shared" si="2108"/>
        <v>1138</v>
      </c>
      <c r="H7110" s="2013">
        <f t="shared" si="2108"/>
        <v>1138</v>
      </c>
    </row>
    <row r="7111">
      <c r="B7111" s="2013">
        <v>7109.0</v>
      </c>
      <c r="C7111" s="2013">
        <f t="shared" ref="C7111:H7111" si="2109">C$5002+C2111</f>
        <v>853</v>
      </c>
      <c r="D7111" s="2013">
        <f t="shared" si="2109"/>
        <v>1706</v>
      </c>
      <c r="E7111" s="2013">
        <f t="shared" si="2109"/>
        <v>1137</v>
      </c>
      <c r="F7111" s="2013">
        <f t="shared" si="2109"/>
        <v>1137</v>
      </c>
      <c r="G7111" s="2013">
        <f t="shared" si="2109"/>
        <v>1138</v>
      </c>
      <c r="H7111" s="2013">
        <f t="shared" si="2109"/>
        <v>1138</v>
      </c>
    </row>
    <row r="7112">
      <c r="B7112" s="2013">
        <v>7110.0</v>
      </c>
      <c r="C7112" s="2013">
        <f t="shared" ref="C7112:H7112" si="2110">C$5002+C2112</f>
        <v>853</v>
      </c>
      <c r="D7112" s="2013">
        <f t="shared" si="2110"/>
        <v>1707</v>
      </c>
      <c r="E7112" s="2013">
        <f t="shared" si="2110"/>
        <v>1137</v>
      </c>
      <c r="F7112" s="2013">
        <f t="shared" si="2110"/>
        <v>1137</v>
      </c>
      <c r="G7112" s="2013">
        <f t="shared" si="2110"/>
        <v>1138</v>
      </c>
      <c r="H7112" s="2013">
        <f t="shared" si="2110"/>
        <v>1138</v>
      </c>
    </row>
    <row r="7113">
      <c r="B7113" s="2013">
        <v>7111.0</v>
      </c>
      <c r="C7113" s="2013">
        <f t="shared" ref="C7113:H7113" si="2111">C$5002+C2113</f>
        <v>853</v>
      </c>
      <c r="D7113" s="2013">
        <f t="shared" si="2111"/>
        <v>1706</v>
      </c>
      <c r="E7113" s="2013">
        <f t="shared" si="2111"/>
        <v>1138</v>
      </c>
      <c r="F7113" s="2013">
        <f t="shared" si="2111"/>
        <v>1138</v>
      </c>
      <c r="G7113" s="2013">
        <f t="shared" si="2111"/>
        <v>1138</v>
      </c>
      <c r="H7113" s="2013">
        <f t="shared" si="2111"/>
        <v>1138</v>
      </c>
    </row>
    <row r="7114">
      <c r="B7114" s="2013">
        <v>7112.0</v>
      </c>
      <c r="C7114" s="2013">
        <f t="shared" ref="C7114:H7114" si="2112">C$5002+C2114</f>
        <v>853</v>
      </c>
      <c r="D7114" s="2013">
        <f t="shared" si="2112"/>
        <v>1707</v>
      </c>
      <c r="E7114" s="2013">
        <f t="shared" si="2112"/>
        <v>1138</v>
      </c>
      <c r="F7114" s="2013">
        <f t="shared" si="2112"/>
        <v>1138</v>
      </c>
      <c r="G7114" s="2013">
        <f t="shared" si="2112"/>
        <v>1138</v>
      </c>
      <c r="H7114" s="2013">
        <f t="shared" si="2112"/>
        <v>1138</v>
      </c>
    </row>
    <row r="7115">
      <c r="B7115" s="2013">
        <v>7113.0</v>
      </c>
      <c r="C7115" s="2013">
        <f t="shared" ref="C7115:H7115" si="2113">C$5002+C2115</f>
        <v>854</v>
      </c>
      <c r="D7115" s="2013">
        <f t="shared" si="2113"/>
        <v>1707</v>
      </c>
      <c r="E7115" s="2013">
        <f t="shared" si="2113"/>
        <v>1138</v>
      </c>
      <c r="F7115" s="2013">
        <f t="shared" si="2113"/>
        <v>1138</v>
      </c>
      <c r="G7115" s="2013">
        <f t="shared" si="2113"/>
        <v>1138</v>
      </c>
      <c r="H7115" s="2013">
        <f t="shared" si="2113"/>
        <v>1138</v>
      </c>
    </row>
    <row r="7116">
      <c r="B7116" s="2013">
        <v>7114.0</v>
      </c>
      <c r="C7116" s="2013">
        <f t="shared" ref="C7116:H7116" si="2114">C$5002+C2116</f>
        <v>854</v>
      </c>
      <c r="D7116" s="2013">
        <f t="shared" si="2114"/>
        <v>1708</v>
      </c>
      <c r="E7116" s="2013">
        <f t="shared" si="2114"/>
        <v>1138</v>
      </c>
      <c r="F7116" s="2013">
        <f t="shared" si="2114"/>
        <v>1138</v>
      </c>
      <c r="G7116" s="2013">
        <f t="shared" si="2114"/>
        <v>1138</v>
      </c>
      <c r="H7116" s="2013">
        <f t="shared" si="2114"/>
        <v>1138</v>
      </c>
    </row>
    <row r="7117">
      <c r="B7117" s="2013">
        <v>7115.0</v>
      </c>
      <c r="C7117" s="2013">
        <f t="shared" ref="C7117:H7117" si="2115">C$5002+C2117</f>
        <v>854</v>
      </c>
      <c r="D7117" s="2013">
        <f t="shared" si="2115"/>
        <v>1707</v>
      </c>
      <c r="E7117" s="2013">
        <f t="shared" si="2115"/>
        <v>1138</v>
      </c>
      <c r="F7117" s="2013">
        <f t="shared" si="2115"/>
        <v>1138</v>
      </c>
      <c r="G7117" s="2013">
        <f t="shared" si="2115"/>
        <v>1139</v>
      </c>
      <c r="H7117" s="2013">
        <f t="shared" si="2115"/>
        <v>1139</v>
      </c>
    </row>
    <row r="7118">
      <c r="B7118" s="2013">
        <v>7116.0</v>
      </c>
      <c r="C7118" s="2013">
        <f t="shared" ref="C7118:H7118" si="2116">C$5002+C2118</f>
        <v>854</v>
      </c>
      <c r="D7118" s="2013">
        <f t="shared" si="2116"/>
        <v>1708</v>
      </c>
      <c r="E7118" s="2013">
        <f t="shared" si="2116"/>
        <v>1138</v>
      </c>
      <c r="F7118" s="2013">
        <f t="shared" si="2116"/>
        <v>1138</v>
      </c>
      <c r="G7118" s="2013">
        <f t="shared" si="2116"/>
        <v>1139</v>
      </c>
      <c r="H7118" s="2013">
        <f t="shared" si="2116"/>
        <v>1139</v>
      </c>
    </row>
    <row r="7119">
      <c r="B7119" s="2013">
        <v>7117.0</v>
      </c>
      <c r="C7119" s="2013">
        <f t="shared" ref="C7119:H7119" si="2117">C$5002+C2119</f>
        <v>854</v>
      </c>
      <c r="D7119" s="2013">
        <f t="shared" si="2117"/>
        <v>1709</v>
      </c>
      <c r="E7119" s="2013">
        <f t="shared" si="2117"/>
        <v>1138</v>
      </c>
      <c r="F7119" s="2013">
        <f t="shared" si="2117"/>
        <v>1138</v>
      </c>
      <c r="G7119" s="2013">
        <f t="shared" si="2117"/>
        <v>1139</v>
      </c>
      <c r="H7119" s="2013">
        <f t="shared" si="2117"/>
        <v>1139</v>
      </c>
    </row>
    <row r="7120">
      <c r="B7120" s="2013">
        <v>7118.0</v>
      </c>
      <c r="C7120" s="2013">
        <f t="shared" ref="C7120:H7120" si="2118">C$5002+C2120</f>
        <v>854</v>
      </c>
      <c r="D7120" s="2013">
        <f t="shared" si="2118"/>
        <v>1708</v>
      </c>
      <c r="E7120" s="2013">
        <f t="shared" si="2118"/>
        <v>1139</v>
      </c>
      <c r="F7120" s="2013">
        <f t="shared" si="2118"/>
        <v>1139</v>
      </c>
      <c r="G7120" s="2013">
        <f t="shared" si="2118"/>
        <v>1139</v>
      </c>
      <c r="H7120" s="2013">
        <f t="shared" si="2118"/>
        <v>1139</v>
      </c>
    </row>
    <row r="7121">
      <c r="B7121" s="2013">
        <v>7119.0</v>
      </c>
      <c r="C7121" s="2013">
        <f t="shared" ref="C7121:H7121" si="2119">C$5002+C2121</f>
        <v>854</v>
      </c>
      <c r="D7121" s="2013">
        <f t="shared" si="2119"/>
        <v>1709</v>
      </c>
      <c r="E7121" s="2013">
        <f t="shared" si="2119"/>
        <v>1139</v>
      </c>
      <c r="F7121" s="2013">
        <f t="shared" si="2119"/>
        <v>1139</v>
      </c>
      <c r="G7121" s="2013">
        <f t="shared" si="2119"/>
        <v>1139</v>
      </c>
      <c r="H7121" s="2013">
        <f t="shared" si="2119"/>
        <v>1139</v>
      </c>
    </row>
    <row r="7122">
      <c r="B7122" s="2013">
        <v>7120.0</v>
      </c>
      <c r="C7122" s="2013">
        <f t="shared" ref="C7122:H7122" si="2120">C$5002+C2122</f>
        <v>855</v>
      </c>
      <c r="D7122" s="2013">
        <f t="shared" si="2120"/>
        <v>1709</v>
      </c>
      <c r="E7122" s="2013">
        <f t="shared" si="2120"/>
        <v>1139</v>
      </c>
      <c r="F7122" s="2013">
        <f t="shared" si="2120"/>
        <v>1139</v>
      </c>
      <c r="G7122" s="2013">
        <f t="shared" si="2120"/>
        <v>1139</v>
      </c>
      <c r="H7122" s="2013">
        <f t="shared" si="2120"/>
        <v>1139</v>
      </c>
    </row>
    <row r="7123">
      <c r="B7123" s="2013">
        <v>7121.0</v>
      </c>
      <c r="C7123" s="2013">
        <f t="shared" ref="C7123:H7123" si="2121">C$5002+C2123</f>
        <v>854</v>
      </c>
      <c r="D7123" s="2013">
        <f t="shared" si="2121"/>
        <v>1709</v>
      </c>
      <c r="E7123" s="2013">
        <f t="shared" si="2121"/>
        <v>1139</v>
      </c>
      <c r="F7123" s="2013">
        <f t="shared" si="2121"/>
        <v>1139</v>
      </c>
      <c r="G7123" s="2013">
        <f t="shared" si="2121"/>
        <v>1140</v>
      </c>
      <c r="H7123" s="2013">
        <f t="shared" si="2121"/>
        <v>1140</v>
      </c>
    </row>
    <row r="7124">
      <c r="B7124" s="2013">
        <v>7122.0</v>
      </c>
      <c r="C7124" s="2013">
        <f t="shared" ref="C7124:H7124" si="2122">C$5002+C2124</f>
        <v>855</v>
      </c>
      <c r="D7124" s="2013">
        <f t="shared" si="2122"/>
        <v>1709</v>
      </c>
      <c r="E7124" s="2013">
        <f t="shared" si="2122"/>
        <v>1139</v>
      </c>
      <c r="F7124" s="2013">
        <f t="shared" si="2122"/>
        <v>1139</v>
      </c>
      <c r="G7124" s="2013">
        <f t="shared" si="2122"/>
        <v>1140</v>
      </c>
      <c r="H7124" s="2013">
        <f t="shared" si="2122"/>
        <v>1140</v>
      </c>
    </row>
    <row r="7125">
      <c r="B7125" s="2013">
        <v>7123.0</v>
      </c>
      <c r="C7125" s="2013">
        <f t="shared" ref="C7125:H7125" si="2123">C$5002+C2125</f>
        <v>854</v>
      </c>
      <c r="D7125" s="2013">
        <f t="shared" si="2123"/>
        <v>1709</v>
      </c>
      <c r="E7125" s="2013">
        <f t="shared" si="2123"/>
        <v>1140</v>
      </c>
      <c r="F7125" s="2013">
        <f t="shared" si="2123"/>
        <v>1140</v>
      </c>
      <c r="G7125" s="2013">
        <f t="shared" si="2123"/>
        <v>1140</v>
      </c>
      <c r="H7125" s="2013">
        <f t="shared" si="2123"/>
        <v>1140</v>
      </c>
    </row>
    <row r="7126">
      <c r="B7126" s="2013">
        <v>7124.0</v>
      </c>
      <c r="C7126" s="2013">
        <f t="shared" ref="C7126:H7126" si="2124">C$5002+C2126</f>
        <v>855</v>
      </c>
      <c r="D7126" s="2013">
        <f t="shared" si="2124"/>
        <v>1709</v>
      </c>
      <c r="E7126" s="2013">
        <f t="shared" si="2124"/>
        <v>1140</v>
      </c>
      <c r="F7126" s="2013">
        <f t="shared" si="2124"/>
        <v>1140</v>
      </c>
      <c r="G7126" s="2013">
        <f t="shared" si="2124"/>
        <v>1140</v>
      </c>
      <c r="H7126" s="2013">
        <f t="shared" si="2124"/>
        <v>1140</v>
      </c>
    </row>
    <row r="7127">
      <c r="B7127" s="2013">
        <v>7125.0</v>
      </c>
      <c r="C7127" s="2013">
        <f t="shared" ref="C7127:H7127" si="2125">C$5002+C2127</f>
        <v>855</v>
      </c>
      <c r="D7127" s="2013">
        <f t="shared" si="2125"/>
        <v>1710</v>
      </c>
      <c r="E7127" s="2013">
        <f t="shared" si="2125"/>
        <v>1140</v>
      </c>
      <c r="F7127" s="2013">
        <f t="shared" si="2125"/>
        <v>1140</v>
      </c>
      <c r="G7127" s="2013">
        <f t="shared" si="2125"/>
        <v>1140</v>
      </c>
      <c r="H7127" s="2013">
        <f t="shared" si="2125"/>
        <v>1140</v>
      </c>
    </row>
    <row r="7128">
      <c r="B7128" s="2013">
        <v>7126.0</v>
      </c>
      <c r="C7128" s="2013">
        <f t="shared" ref="C7128:H7128" si="2126">C$5002+C2128</f>
        <v>855</v>
      </c>
      <c r="D7128" s="2013">
        <f t="shared" si="2126"/>
        <v>1711</v>
      </c>
      <c r="E7128" s="2013">
        <f t="shared" si="2126"/>
        <v>1140</v>
      </c>
      <c r="F7128" s="2013">
        <f t="shared" si="2126"/>
        <v>1140</v>
      </c>
      <c r="G7128" s="2013">
        <f t="shared" si="2126"/>
        <v>1140</v>
      </c>
      <c r="H7128" s="2013">
        <f t="shared" si="2126"/>
        <v>1140</v>
      </c>
    </row>
    <row r="7129">
      <c r="B7129" s="2013">
        <v>7127.0</v>
      </c>
      <c r="C7129" s="2013">
        <f t="shared" ref="C7129:H7129" si="2127">C$5002+C2129</f>
        <v>856</v>
      </c>
      <c r="D7129" s="2013">
        <f t="shared" si="2127"/>
        <v>1711</v>
      </c>
      <c r="E7129" s="2013">
        <f t="shared" si="2127"/>
        <v>1140</v>
      </c>
      <c r="F7129" s="2013">
        <f t="shared" si="2127"/>
        <v>1140</v>
      </c>
      <c r="G7129" s="2013">
        <f t="shared" si="2127"/>
        <v>1140</v>
      </c>
      <c r="H7129" s="2013">
        <f t="shared" si="2127"/>
        <v>1140</v>
      </c>
    </row>
    <row r="7130">
      <c r="B7130" s="2013">
        <v>7128.0</v>
      </c>
      <c r="C7130" s="2013">
        <f t="shared" ref="C7130:H7130" si="2128">C$5002+C2130</f>
        <v>855</v>
      </c>
      <c r="D7130" s="2013">
        <f t="shared" si="2128"/>
        <v>1711</v>
      </c>
      <c r="E7130" s="2013">
        <f t="shared" si="2128"/>
        <v>1140</v>
      </c>
      <c r="F7130" s="2013">
        <f t="shared" si="2128"/>
        <v>1140</v>
      </c>
      <c r="G7130" s="2013">
        <f t="shared" si="2128"/>
        <v>1141</v>
      </c>
      <c r="H7130" s="2013">
        <f t="shared" si="2128"/>
        <v>1141</v>
      </c>
    </row>
    <row r="7131">
      <c r="B7131" s="2013">
        <v>7129.0</v>
      </c>
      <c r="C7131" s="2013">
        <f t="shared" ref="C7131:H7131" si="2129">C$5002+C2131</f>
        <v>856</v>
      </c>
      <c r="D7131" s="2013">
        <f t="shared" si="2129"/>
        <v>1711</v>
      </c>
      <c r="E7131" s="2013">
        <f t="shared" si="2129"/>
        <v>1140</v>
      </c>
      <c r="F7131" s="2013">
        <f t="shared" si="2129"/>
        <v>1140</v>
      </c>
      <c r="G7131" s="2013">
        <f t="shared" si="2129"/>
        <v>1141</v>
      </c>
      <c r="H7131" s="2013">
        <f t="shared" si="2129"/>
        <v>1141</v>
      </c>
    </row>
    <row r="7132">
      <c r="B7132" s="2013">
        <v>7130.0</v>
      </c>
      <c r="C7132" s="2013">
        <f t="shared" ref="C7132:H7132" si="2130">C$5002+C2132</f>
        <v>855</v>
      </c>
      <c r="D7132" s="2013">
        <f t="shared" si="2130"/>
        <v>1711</v>
      </c>
      <c r="E7132" s="2013">
        <f t="shared" si="2130"/>
        <v>1141</v>
      </c>
      <c r="F7132" s="2013">
        <f t="shared" si="2130"/>
        <v>1141</v>
      </c>
      <c r="G7132" s="2013">
        <f t="shared" si="2130"/>
        <v>1141</v>
      </c>
      <c r="H7132" s="2013">
        <f t="shared" si="2130"/>
        <v>1141</v>
      </c>
    </row>
    <row r="7133">
      <c r="B7133" s="2013">
        <v>7131.0</v>
      </c>
      <c r="C7133" s="2013">
        <f t="shared" ref="C7133:H7133" si="2131">C$5002+C2133</f>
        <v>856</v>
      </c>
      <c r="D7133" s="2013">
        <f t="shared" si="2131"/>
        <v>1711</v>
      </c>
      <c r="E7133" s="2013">
        <f t="shared" si="2131"/>
        <v>1141</v>
      </c>
      <c r="F7133" s="2013">
        <f t="shared" si="2131"/>
        <v>1141</v>
      </c>
      <c r="G7133" s="2013">
        <f t="shared" si="2131"/>
        <v>1141</v>
      </c>
      <c r="H7133" s="2013">
        <f t="shared" si="2131"/>
        <v>1141</v>
      </c>
    </row>
    <row r="7134">
      <c r="B7134" s="2013">
        <v>7132.0</v>
      </c>
      <c r="C7134" s="2013">
        <f t="shared" ref="C7134:H7134" si="2132">C$5002+C2134</f>
        <v>856</v>
      </c>
      <c r="D7134" s="2013">
        <f t="shared" si="2132"/>
        <v>1712</v>
      </c>
      <c r="E7134" s="2013">
        <f t="shared" si="2132"/>
        <v>1141</v>
      </c>
      <c r="F7134" s="2013">
        <f t="shared" si="2132"/>
        <v>1141</v>
      </c>
      <c r="G7134" s="2013">
        <f t="shared" si="2132"/>
        <v>1141</v>
      </c>
      <c r="H7134" s="2013">
        <f t="shared" si="2132"/>
        <v>1141</v>
      </c>
    </row>
    <row r="7135">
      <c r="B7135" s="2013">
        <v>7133.0</v>
      </c>
      <c r="C7135" s="2013">
        <f t="shared" ref="C7135:H7135" si="2133">C$5002+C2135</f>
        <v>856</v>
      </c>
      <c r="D7135" s="2013">
        <f t="shared" si="2133"/>
        <v>1711</v>
      </c>
      <c r="E7135" s="2013">
        <f t="shared" si="2133"/>
        <v>1141</v>
      </c>
      <c r="F7135" s="2013">
        <f t="shared" si="2133"/>
        <v>1141</v>
      </c>
      <c r="G7135" s="2013">
        <f t="shared" si="2133"/>
        <v>1142</v>
      </c>
      <c r="H7135" s="2013">
        <f t="shared" si="2133"/>
        <v>1142</v>
      </c>
    </row>
    <row r="7136">
      <c r="B7136" s="2013">
        <v>7134.0</v>
      </c>
      <c r="C7136" s="2013">
        <f t="shared" ref="C7136:H7136" si="2134">C$5002+C2136</f>
        <v>856</v>
      </c>
      <c r="D7136" s="2013">
        <f t="shared" si="2134"/>
        <v>1712</v>
      </c>
      <c r="E7136" s="2013">
        <f t="shared" si="2134"/>
        <v>1141</v>
      </c>
      <c r="F7136" s="2013">
        <f t="shared" si="2134"/>
        <v>1141</v>
      </c>
      <c r="G7136" s="2013">
        <f t="shared" si="2134"/>
        <v>1142</v>
      </c>
      <c r="H7136" s="2013">
        <f t="shared" si="2134"/>
        <v>1142</v>
      </c>
    </row>
    <row r="7137">
      <c r="B7137" s="2013">
        <v>7135.0</v>
      </c>
      <c r="C7137" s="2013">
        <f t="shared" ref="C7137:H7137" si="2135">C$5002+C2137</f>
        <v>856</v>
      </c>
      <c r="D7137" s="2013">
        <f t="shared" si="2135"/>
        <v>1713</v>
      </c>
      <c r="E7137" s="2013">
        <f t="shared" si="2135"/>
        <v>1141</v>
      </c>
      <c r="F7137" s="2013">
        <f t="shared" si="2135"/>
        <v>1141</v>
      </c>
      <c r="G7137" s="2013">
        <f t="shared" si="2135"/>
        <v>1142</v>
      </c>
      <c r="H7137" s="2013">
        <f t="shared" si="2135"/>
        <v>1142</v>
      </c>
    </row>
    <row r="7138">
      <c r="B7138" s="2013">
        <v>7136.0</v>
      </c>
      <c r="C7138" s="2013">
        <f t="shared" ref="C7138:H7138" si="2136">C$5002+C2138</f>
        <v>856</v>
      </c>
      <c r="D7138" s="2013">
        <f t="shared" si="2136"/>
        <v>1712</v>
      </c>
      <c r="E7138" s="2013">
        <f t="shared" si="2136"/>
        <v>1142</v>
      </c>
      <c r="F7138" s="2013">
        <f t="shared" si="2136"/>
        <v>1142</v>
      </c>
      <c r="G7138" s="2013">
        <f t="shared" si="2136"/>
        <v>1142</v>
      </c>
      <c r="H7138" s="2013">
        <f t="shared" si="2136"/>
        <v>1142</v>
      </c>
    </row>
    <row r="7139">
      <c r="B7139" s="2013">
        <v>7137.0</v>
      </c>
      <c r="C7139" s="2013">
        <f t="shared" ref="C7139:H7139" si="2137">C$5002+C2139</f>
        <v>856</v>
      </c>
      <c r="D7139" s="2013">
        <f t="shared" si="2137"/>
        <v>1713</v>
      </c>
      <c r="E7139" s="2013">
        <f t="shared" si="2137"/>
        <v>1142</v>
      </c>
      <c r="F7139" s="2013">
        <f t="shared" si="2137"/>
        <v>1142</v>
      </c>
      <c r="G7139" s="2013">
        <f t="shared" si="2137"/>
        <v>1142</v>
      </c>
      <c r="H7139" s="2013">
        <f t="shared" si="2137"/>
        <v>1142</v>
      </c>
    </row>
    <row r="7140">
      <c r="B7140" s="2013">
        <v>7138.0</v>
      </c>
      <c r="C7140" s="2013">
        <f t="shared" ref="C7140:H7140" si="2138">C$5002+C2140</f>
        <v>857</v>
      </c>
      <c r="D7140" s="2013">
        <f t="shared" si="2138"/>
        <v>1713</v>
      </c>
      <c r="E7140" s="2013">
        <f t="shared" si="2138"/>
        <v>1142</v>
      </c>
      <c r="F7140" s="2013">
        <f t="shared" si="2138"/>
        <v>1142</v>
      </c>
      <c r="G7140" s="2013">
        <f t="shared" si="2138"/>
        <v>1142</v>
      </c>
      <c r="H7140" s="2013">
        <f t="shared" si="2138"/>
        <v>1142</v>
      </c>
    </row>
    <row r="7141">
      <c r="B7141" s="2013">
        <v>7139.0</v>
      </c>
      <c r="C7141" s="2013">
        <f t="shared" ref="C7141:H7141" si="2139">C$5002+C2141</f>
        <v>857</v>
      </c>
      <c r="D7141" s="2013">
        <f t="shared" si="2139"/>
        <v>1714</v>
      </c>
      <c r="E7141" s="2013">
        <f t="shared" si="2139"/>
        <v>1142</v>
      </c>
      <c r="F7141" s="2013">
        <f t="shared" si="2139"/>
        <v>1142</v>
      </c>
      <c r="G7141" s="2013">
        <f t="shared" si="2139"/>
        <v>1142</v>
      </c>
      <c r="H7141" s="2013">
        <f t="shared" si="2139"/>
        <v>1142</v>
      </c>
    </row>
    <row r="7142">
      <c r="B7142" s="2013">
        <v>7140.0</v>
      </c>
      <c r="C7142" s="2013">
        <f t="shared" ref="C7142:H7142" si="2140">C$5002+C2142</f>
        <v>857</v>
      </c>
      <c r="D7142" s="2013">
        <f t="shared" si="2140"/>
        <v>1713</v>
      </c>
      <c r="E7142" s="2013">
        <f t="shared" si="2140"/>
        <v>1142</v>
      </c>
      <c r="F7142" s="2013">
        <f t="shared" si="2140"/>
        <v>1142</v>
      </c>
      <c r="G7142" s="2013">
        <f t="shared" si="2140"/>
        <v>1143</v>
      </c>
      <c r="H7142" s="2013">
        <f t="shared" si="2140"/>
        <v>1143</v>
      </c>
    </row>
    <row r="7143">
      <c r="B7143" s="2013">
        <v>7141.0</v>
      </c>
      <c r="C7143" s="2013">
        <f t="shared" ref="C7143:H7143" si="2141">C$5002+C2143</f>
        <v>857</v>
      </c>
      <c r="D7143" s="2013">
        <f t="shared" si="2141"/>
        <v>1714</v>
      </c>
      <c r="E7143" s="2013">
        <f t="shared" si="2141"/>
        <v>1142</v>
      </c>
      <c r="F7143" s="2013">
        <f t="shared" si="2141"/>
        <v>1142</v>
      </c>
      <c r="G7143" s="2013">
        <f t="shared" si="2141"/>
        <v>1143</v>
      </c>
      <c r="H7143" s="2013">
        <f t="shared" si="2141"/>
        <v>1143</v>
      </c>
    </row>
    <row r="7144">
      <c r="B7144" s="2013">
        <v>7142.0</v>
      </c>
      <c r="C7144" s="2013">
        <f t="shared" ref="C7144:H7144" si="2142">C$5002+C2144</f>
        <v>857</v>
      </c>
      <c r="D7144" s="2013">
        <f t="shared" si="2142"/>
        <v>1715</v>
      </c>
      <c r="E7144" s="2013">
        <f t="shared" si="2142"/>
        <v>1142</v>
      </c>
      <c r="F7144" s="2013">
        <f t="shared" si="2142"/>
        <v>1142</v>
      </c>
      <c r="G7144" s="2013">
        <f t="shared" si="2142"/>
        <v>1143</v>
      </c>
      <c r="H7144" s="2013">
        <f t="shared" si="2142"/>
        <v>1143</v>
      </c>
    </row>
    <row r="7145">
      <c r="B7145" s="2013">
        <v>7143.0</v>
      </c>
      <c r="C7145" s="2013">
        <f t="shared" ref="C7145:H7145" si="2143">C$5002+C2145</f>
        <v>857</v>
      </c>
      <c r="D7145" s="2013">
        <f t="shared" si="2143"/>
        <v>1714</v>
      </c>
      <c r="E7145" s="2013">
        <f t="shared" si="2143"/>
        <v>1143</v>
      </c>
      <c r="F7145" s="2013">
        <f t="shared" si="2143"/>
        <v>1143</v>
      </c>
      <c r="G7145" s="2013">
        <f t="shared" si="2143"/>
        <v>1143</v>
      </c>
      <c r="H7145" s="2013">
        <f t="shared" si="2143"/>
        <v>1143</v>
      </c>
    </row>
    <row r="7146">
      <c r="B7146" s="2013">
        <v>7144.0</v>
      </c>
      <c r="C7146" s="2013">
        <f t="shared" ref="C7146:H7146" si="2144">C$5002+C2146</f>
        <v>857</v>
      </c>
      <c r="D7146" s="2013">
        <f t="shared" si="2144"/>
        <v>1715</v>
      </c>
      <c r="E7146" s="2013">
        <f t="shared" si="2144"/>
        <v>1143</v>
      </c>
      <c r="F7146" s="2013">
        <f t="shared" si="2144"/>
        <v>1143</v>
      </c>
      <c r="G7146" s="2013">
        <f t="shared" si="2144"/>
        <v>1143</v>
      </c>
      <c r="H7146" s="2013">
        <f t="shared" si="2144"/>
        <v>1143</v>
      </c>
    </row>
    <row r="7147">
      <c r="B7147" s="2013">
        <v>7145.0</v>
      </c>
      <c r="C7147" s="2013">
        <f t="shared" ref="C7147:H7147" si="2145">C$5002+C2147</f>
        <v>858</v>
      </c>
      <c r="D7147" s="2013">
        <f t="shared" si="2145"/>
        <v>1715</v>
      </c>
      <c r="E7147" s="2013">
        <f t="shared" si="2145"/>
        <v>1143</v>
      </c>
      <c r="F7147" s="2013">
        <f t="shared" si="2145"/>
        <v>1143</v>
      </c>
      <c r="G7147" s="2013">
        <f t="shared" si="2145"/>
        <v>1143</v>
      </c>
      <c r="H7147" s="2013">
        <f t="shared" si="2145"/>
        <v>1143</v>
      </c>
    </row>
    <row r="7148">
      <c r="B7148" s="2013">
        <v>7146.0</v>
      </c>
      <c r="C7148" s="2013">
        <f t="shared" ref="C7148:H7148" si="2146">C$5002+C2148</f>
        <v>857</v>
      </c>
      <c r="D7148" s="2013">
        <f t="shared" si="2146"/>
        <v>1715</v>
      </c>
      <c r="E7148" s="2013">
        <f t="shared" si="2146"/>
        <v>1143</v>
      </c>
      <c r="F7148" s="2013">
        <f t="shared" si="2146"/>
        <v>1143</v>
      </c>
      <c r="G7148" s="2013">
        <f t="shared" si="2146"/>
        <v>1144</v>
      </c>
      <c r="H7148" s="2013">
        <f t="shared" si="2146"/>
        <v>1144</v>
      </c>
    </row>
    <row r="7149">
      <c r="B7149" s="2013">
        <v>7147.0</v>
      </c>
      <c r="C7149" s="2013">
        <f t="shared" ref="C7149:H7149" si="2147">C$5002+C2149</f>
        <v>858</v>
      </c>
      <c r="D7149" s="2013">
        <f t="shared" si="2147"/>
        <v>1715</v>
      </c>
      <c r="E7149" s="2013">
        <f t="shared" si="2147"/>
        <v>1143</v>
      </c>
      <c r="F7149" s="2013">
        <f t="shared" si="2147"/>
        <v>1143</v>
      </c>
      <c r="G7149" s="2013">
        <f t="shared" si="2147"/>
        <v>1144</v>
      </c>
      <c r="H7149" s="2013">
        <f t="shared" si="2147"/>
        <v>1144</v>
      </c>
    </row>
    <row r="7150">
      <c r="B7150" s="2013">
        <v>7148.0</v>
      </c>
      <c r="C7150" s="2013">
        <f t="shared" ref="C7150:H7150" si="2148">C$5002+C2150</f>
        <v>857</v>
      </c>
      <c r="D7150" s="2013">
        <f t="shared" si="2148"/>
        <v>1715</v>
      </c>
      <c r="E7150" s="2013">
        <f t="shared" si="2148"/>
        <v>1144</v>
      </c>
      <c r="F7150" s="2013">
        <f t="shared" si="2148"/>
        <v>1144</v>
      </c>
      <c r="G7150" s="2013">
        <f t="shared" si="2148"/>
        <v>1144</v>
      </c>
      <c r="H7150" s="2013">
        <f t="shared" si="2148"/>
        <v>1144</v>
      </c>
    </row>
    <row r="7151">
      <c r="B7151" s="2013">
        <v>7149.0</v>
      </c>
      <c r="C7151" s="2013">
        <f t="shared" ref="C7151:H7151" si="2149">C$5002+C2151</f>
        <v>858</v>
      </c>
      <c r="D7151" s="2013">
        <f t="shared" si="2149"/>
        <v>1715</v>
      </c>
      <c r="E7151" s="2013">
        <f t="shared" si="2149"/>
        <v>1144</v>
      </c>
      <c r="F7151" s="2013">
        <f t="shared" si="2149"/>
        <v>1144</v>
      </c>
      <c r="G7151" s="2013">
        <f t="shared" si="2149"/>
        <v>1144</v>
      </c>
      <c r="H7151" s="2013">
        <f t="shared" si="2149"/>
        <v>1144</v>
      </c>
    </row>
    <row r="7152">
      <c r="B7152" s="2013">
        <v>7150.0</v>
      </c>
      <c r="C7152" s="2013">
        <f t="shared" ref="C7152:H7152" si="2150">C$5002+C2152</f>
        <v>858</v>
      </c>
      <c r="D7152" s="2013">
        <f t="shared" si="2150"/>
        <v>1716</v>
      </c>
      <c r="E7152" s="2013">
        <f t="shared" si="2150"/>
        <v>1144</v>
      </c>
      <c r="F7152" s="2013">
        <f t="shared" si="2150"/>
        <v>1144</v>
      </c>
      <c r="G7152" s="2013">
        <f t="shared" si="2150"/>
        <v>1144</v>
      </c>
      <c r="H7152" s="2013">
        <f t="shared" si="2150"/>
        <v>1144</v>
      </c>
    </row>
    <row r="7153">
      <c r="B7153" s="2013">
        <v>7151.0</v>
      </c>
      <c r="C7153" s="2013">
        <f t="shared" ref="C7153:H7153" si="2151">C$5002+C2153</f>
        <v>858</v>
      </c>
      <c r="D7153" s="2013">
        <f t="shared" si="2151"/>
        <v>1717</v>
      </c>
      <c r="E7153" s="2013">
        <f t="shared" si="2151"/>
        <v>1144</v>
      </c>
      <c r="F7153" s="2013">
        <f t="shared" si="2151"/>
        <v>1144</v>
      </c>
      <c r="G7153" s="2013">
        <f t="shared" si="2151"/>
        <v>1144</v>
      </c>
      <c r="H7153" s="2013">
        <f t="shared" si="2151"/>
        <v>1144</v>
      </c>
    </row>
    <row r="7154">
      <c r="B7154" s="2013">
        <v>7152.0</v>
      </c>
      <c r="C7154" s="2013">
        <f t="shared" ref="C7154:H7154" si="2152">C$5002+C2154</f>
        <v>859</v>
      </c>
      <c r="D7154" s="2013">
        <f t="shared" si="2152"/>
        <v>1717</v>
      </c>
      <c r="E7154" s="2013">
        <f t="shared" si="2152"/>
        <v>1144</v>
      </c>
      <c r="F7154" s="2013">
        <f t="shared" si="2152"/>
        <v>1144</v>
      </c>
      <c r="G7154" s="2013">
        <f t="shared" si="2152"/>
        <v>1144</v>
      </c>
      <c r="H7154" s="2013">
        <f t="shared" si="2152"/>
        <v>1144</v>
      </c>
    </row>
    <row r="7155">
      <c r="B7155" s="2013">
        <v>7153.0</v>
      </c>
      <c r="C7155" s="2013">
        <f t="shared" ref="C7155:H7155" si="2153">C$5002+C2155</f>
        <v>858</v>
      </c>
      <c r="D7155" s="2013">
        <f t="shared" si="2153"/>
        <v>1717</v>
      </c>
      <c r="E7155" s="2013">
        <f t="shared" si="2153"/>
        <v>1144</v>
      </c>
      <c r="F7155" s="2013">
        <f t="shared" si="2153"/>
        <v>1144</v>
      </c>
      <c r="G7155" s="2013">
        <f t="shared" si="2153"/>
        <v>1145</v>
      </c>
      <c r="H7155" s="2013">
        <f t="shared" si="2153"/>
        <v>1145</v>
      </c>
    </row>
    <row r="7156">
      <c r="B7156" s="2013">
        <v>7154.0</v>
      </c>
      <c r="C7156" s="2013">
        <f t="shared" ref="C7156:H7156" si="2154">C$5002+C2156</f>
        <v>859</v>
      </c>
      <c r="D7156" s="2013">
        <f t="shared" si="2154"/>
        <v>1717</v>
      </c>
      <c r="E7156" s="2013">
        <f t="shared" si="2154"/>
        <v>1144</v>
      </c>
      <c r="F7156" s="2013">
        <f t="shared" si="2154"/>
        <v>1144</v>
      </c>
      <c r="G7156" s="2013">
        <f t="shared" si="2154"/>
        <v>1145</v>
      </c>
      <c r="H7156" s="2013">
        <f t="shared" si="2154"/>
        <v>1145</v>
      </c>
    </row>
    <row r="7157">
      <c r="B7157" s="2013">
        <v>7155.0</v>
      </c>
      <c r="C7157" s="2013">
        <f t="shared" ref="C7157:H7157" si="2155">C$5002+C2157</f>
        <v>858</v>
      </c>
      <c r="D7157" s="2013">
        <f t="shared" si="2155"/>
        <v>1717</v>
      </c>
      <c r="E7157" s="2013">
        <f t="shared" si="2155"/>
        <v>1145</v>
      </c>
      <c r="F7157" s="2013">
        <f t="shared" si="2155"/>
        <v>1145</v>
      </c>
      <c r="G7157" s="2013">
        <f t="shared" si="2155"/>
        <v>1145</v>
      </c>
      <c r="H7157" s="2013">
        <f t="shared" si="2155"/>
        <v>1145</v>
      </c>
    </row>
    <row r="7158">
      <c r="B7158" s="2013">
        <v>7156.0</v>
      </c>
      <c r="C7158" s="2013">
        <f t="shared" ref="C7158:H7158" si="2156">C$5002+C2158</f>
        <v>859</v>
      </c>
      <c r="D7158" s="2013">
        <f t="shared" si="2156"/>
        <v>1717</v>
      </c>
      <c r="E7158" s="2013">
        <f t="shared" si="2156"/>
        <v>1145</v>
      </c>
      <c r="F7158" s="2013">
        <f t="shared" si="2156"/>
        <v>1145</v>
      </c>
      <c r="G7158" s="2013">
        <f t="shared" si="2156"/>
        <v>1145</v>
      </c>
      <c r="H7158" s="2013">
        <f t="shared" si="2156"/>
        <v>1145</v>
      </c>
    </row>
    <row r="7159">
      <c r="B7159" s="2013">
        <v>7157.0</v>
      </c>
      <c r="C7159" s="2013">
        <f t="shared" ref="C7159:H7159" si="2157">C$5002+C2159</f>
        <v>859</v>
      </c>
      <c r="D7159" s="2013">
        <f t="shared" si="2157"/>
        <v>1718</v>
      </c>
      <c r="E7159" s="2013">
        <f t="shared" si="2157"/>
        <v>1145</v>
      </c>
      <c r="F7159" s="2013">
        <f t="shared" si="2157"/>
        <v>1145</v>
      </c>
      <c r="G7159" s="2013">
        <f t="shared" si="2157"/>
        <v>1145</v>
      </c>
      <c r="H7159" s="2013">
        <f t="shared" si="2157"/>
        <v>1145</v>
      </c>
    </row>
    <row r="7160">
      <c r="B7160" s="2013">
        <v>7158.0</v>
      </c>
      <c r="C7160" s="2013">
        <f t="shared" ref="C7160:H7160" si="2158">C$5002+C2160</f>
        <v>859</v>
      </c>
      <c r="D7160" s="2013">
        <f t="shared" si="2158"/>
        <v>1717</v>
      </c>
      <c r="E7160" s="2013">
        <f t="shared" si="2158"/>
        <v>1145</v>
      </c>
      <c r="F7160" s="2013">
        <f t="shared" si="2158"/>
        <v>1145</v>
      </c>
      <c r="G7160" s="2013">
        <f t="shared" si="2158"/>
        <v>1146</v>
      </c>
      <c r="H7160" s="2013">
        <f t="shared" si="2158"/>
        <v>1146</v>
      </c>
    </row>
    <row r="7161">
      <c r="B7161" s="2013">
        <v>7159.0</v>
      </c>
      <c r="C7161" s="2013">
        <f t="shared" ref="C7161:H7161" si="2159">C$5002+C2161</f>
        <v>859</v>
      </c>
      <c r="D7161" s="2013">
        <f t="shared" si="2159"/>
        <v>1718</v>
      </c>
      <c r="E7161" s="2013">
        <f t="shared" si="2159"/>
        <v>1145</v>
      </c>
      <c r="F7161" s="2013">
        <f t="shared" si="2159"/>
        <v>1145</v>
      </c>
      <c r="G7161" s="2013">
        <f t="shared" si="2159"/>
        <v>1146</v>
      </c>
      <c r="H7161" s="2013">
        <f t="shared" si="2159"/>
        <v>1146</v>
      </c>
    </row>
    <row r="7162">
      <c r="B7162" s="2013">
        <v>7160.0</v>
      </c>
      <c r="C7162" s="2013">
        <f t="shared" ref="C7162:H7162" si="2160">C$5002+C2162</f>
        <v>859</v>
      </c>
      <c r="D7162" s="2013">
        <f t="shared" si="2160"/>
        <v>1719</v>
      </c>
      <c r="E7162" s="2013">
        <f t="shared" si="2160"/>
        <v>1145</v>
      </c>
      <c r="F7162" s="2013">
        <f t="shared" si="2160"/>
        <v>1145</v>
      </c>
      <c r="G7162" s="2013">
        <f t="shared" si="2160"/>
        <v>1146</v>
      </c>
      <c r="H7162" s="2013">
        <f t="shared" si="2160"/>
        <v>1146</v>
      </c>
    </row>
    <row r="7163">
      <c r="B7163" s="2013">
        <v>7161.0</v>
      </c>
      <c r="C7163" s="2013">
        <f t="shared" ref="C7163:H7163" si="2161">C$5002+C2163</f>
        <v>859</v>
      </c>
      <c r="D7163" s="2013">
        <f t="shared" si="2161"/>
        <v>1718</v>
      </c>
      <c r="E7163" s="2013">
        <f t="shared" si="2161"/>
        <v>1146</v>
      </c>
      <c r="F7163" s="2013">
        <f t="shared" si="2161"/>
        <v>1146</v>
      </c>
      <c r="G7163" s="2013">
        <f t="shared" si="2161"/>
        <v>1146</v>
      </c>
      <c r="H7163" s="2013">
        <f t="shared" si="2161"/>
        <v>1146</v>
      </c>
    </row>
    <row r="7164">
      <c r="B7164" s="2013">
        <v>7162.0</v>
      </c>
      <c r="C7164" s="2013">
        <f t="shared" ref="C7164:H7164" si="2162">C$5002+C2164</f>
        <v>859</v>
      </c>
      <c r="D7164" s="2013">
        <f t="shared" si="2162"/>
        <v>1719</v>
      </c>
      <c r="E7164" s="2013">
        <f t="shared" si="2162"/>
        <v>1146</v>
      </c>
      <c r="F7164" s="2013">
        <f t="shared" si="2162"/>
        <v>1146</v>
      </c>
      <c r="G7164" s="2013">
        <f t="shared" si="2162"/>
        <v>1146</v>
      </c>
      <c r="H7164" s="2013">
        <f t="shared" si="2162"/>
        <v>1146</v>
      </c>
    </row>
    <row r="7165">
      <c r="B7165" s="2013">
        <v>7163.0</v>
      </c>
      <c r="C7165" s="2013">
        <f t="shared" ref="C7165:H7165" si="2163">C$5002+C2165</f>
        <v>860</v>
      </c>
      <c r="D7165" s="2013">
        <f t="shared" si="2163"/>
        <v>1719</v>
      </c>
      <c r="E7165" s="2013">
        <f t="shared" si="2163"/>
        <v>1146</v>
      </c>
      <c r="F7165" s="2013">
        <f t="shared" si="2163"/>
        <v>1146</v>
      </c>
      <c r="G7165" s="2013">
        <f t="shared" si="2163"/>
        <v>1146</v>
      </c>
      <c r="H7165" s="2013">
        <f t="shared" si="2163"/>
        <v>1146</v>
      </c>
    </row>
    <row r="7166">
      <c r="B7166" s="2013">
        <v>7164.0</v>
      </c>
      <c r="C7166" s="2013">
        <f t="shared" ref="C7166:H7166" si="2164">C$5002+C2166</f>
        <v>860</v>
      </c>
      <c r="D7166" s="2013">
        <f t="shared" si="2164"/>
        <v>1720</v>
      </c>
      <c r="E7166" s="2013">
        <f t="shared" si="2164"/>
        <v>1146</v>
      </c>
      <c r="F7166" s="2013">
        <f t="shared" si="2164"/>
        <v>1146</v>
      </c>
      <c r="G7166" s="2013">
        <f t="shared" si="2164"/>
        <v>1146</v>
      </c>
      <c r="H7166" s="2013">
        <f t="shared" si="2164"/>
        <v>1146</v>
      </c>
    </row>
    <row r="7167">
      <c r="B7167" s="2013">
        <v>7165.0</v>
      </c>
      <c r="C7167" s="2013">
        <f t="shared" ref="C7167:H7167" si="2165">C$5002+C2167</f>
        <v>860</v>
      </c>
      <c r="D7167" s="2013">
        <f t="shared" si="2165"/>
        <v>1719</v>
      </c>
      <c r="E7167" s="2013">
        <f t="shared" si="2165"/>
        <v>1146</v>
      </c>
      <c r="F7167" s="2013">
        <f t="shared" si="2165"/>
        <v>1146</v>
      </c>
      <c r="G7167" s="2013">
        <f t="shared" si="2165"/>
        <v>1147</v>
      </c>
      <c r="H7167" s="2013">
        <f t="shared" si="2165"/>
        <v>1147</v>
      </c>
    </row>
    <row r="7168">
      <c r="B7168" s="2013">
        <v>7166.0</v>
      </c>
      <c r="C7168" s="2013">
        <f t="shared" ref="C7168:H7168" si="2166">C$5002+C2168</f>
        <v>860</v>
      </c>
      <c r="D7168" s="2013">
        <f t="shared" si="2166"/>
        <v>1720</v>
      </c>
      <c r="E7168" s="2013">
        <f t="shared" si="2166"/>
        <v>1146</v>
      </c>
      <c r="F7168" s="2013">
        <f t="shared" si="2166"/>
        <v>1146</v>
      </c>
      <c r="G7168" s="2013">
        <f t="shared" si="2166"/>
        <v>1147</v>
      </c>
      <c r="H7168" s="2013">
        <f t="shared" si="2166"/>
        <v>1147</v>
      </c>
    </row>
    <row r="7169">
      <c r="B7169" s="2013">
        <v>7167.0</v>
      </c>
      <c r="C7169" s="2013">
        <f t="shared" ref="C7169:H7169" si="2167">C$5002+C2169</f>
        <v>860</v>
      </c>
      <c r="D7169" s="2013">
        <f t="shared" si="2167"/>
        <v>1721</v>
      </c>
      <c r="E7169" s="2013">
        <f t="shared" si="2167"/>
        <v>1146</v>
      </c>
      <c r="F7169" s="2013">
        <f t="shared" si="2167"/>
        <v>1146</v>
      </c>
      <c r="G7169" s="2013">
        <f t="shared" si="2167"/>
        <v>1147</v>
      </c>
      <c r="H7169" s="2013">
        <f t="shared" si="2167"/>
        <v>1147</v>
      </c>
    </row>
    <row r="7170">
      <c r="B7170" s="2013">
        <v>7168.0</v>
      </c>
      <c r="C7170" s="2013">
        <f t="shared" ref="C7170:H7170" si="2168">C$5002+C2170</f>
        <v>860</v>
      </c>
      <c r="D7170" s="2013">
        <f t="shared" si="2168"/>
        <v>1720</v>
      </c>
      <c r="E7170" s="2013">
        <f t="shared" si="2168"/>
        <v>1147</v>
      </c>
      <c r="F7170" s="2013">
        <f t="shared" si="2168"/>
        <v>1147</v>
      </c>
      <c r="G7170" s="2013">
        <f t="shared" si="2168"/>
        <v>1147</v>
      </c>
      <c r="H7170" s="2013">
        <f t="shared" si="2168"/>
        <v>1147</v>
      </c>
    </row>
    <row r="7171">
      <c r="B7171" s="2013">
        <v>7169.0</v>
      </c>
      <c r="C7171" s="2013">
        <f t="shared" ref="C7171:H7171" si="2169">C$5002+C2171</f>
        <v>860</v>
      </c>
      <c r="D7171" s="2013">
        <f t="shared" si="2169"/>
        <v>1721</v>
      </c>
      <c r="E7171" s="2013">
        <f t="shared" si="2169"/>
        <v>1147</v>
      </c>
      <c r="F7171" s="2013">
        <f t="shared" si="2169"/>
        <v>1147</v>
      </c>
      <c r="G7171" s="2013">
        <f t="shared" si="2169"/>
        <v>1147</v>
      </c>
      <c r="H7171" s="2013">
        <f t="shared" si="2169"/>
        <v>1147</v>
      </c>
    </row>
    <row r="7172">
      <c r="B7172" s="2013">
        <v>7170.0</v>
      </c>
      <c r="C7172" s="2013">
        <f t="shared" ref="C7172:H7172" si="2170">C$5002+C2172</f>
        <v>861</v>
      </c>
      <c r="D7172" s="2013">
        <f t="shared" si="2170"/>
        <v>1721</v>
      </c>
      <c r="E7172" s="2013">
        <f t="shared" si="2170"/>
        <v>1147</v>
      </c>
      <c r="F7172" s="2013">
        <f t="shared" si="2170"/>
        <v>1147</v>
      </c>
      <c r="G7172" s="2013">
        <f t="shared" si="2170"/>
        <v>1147</v>
      </c>
      <c r="H7172" s="2013">
        <f t="shared" si="2170"/>
        <v>1147</v>
      </c>
    </row>
    <row r="7173">
      <c r="B7173" s="2013">
        <v>7171.0</v>
      </c>
      <c r="C7173" s="2013">
        <f t="shared" ref="C7173:H7173" si="2171">C$5002+C2173</f>
        <v>860</v>
      </c>
      <c r="D7173" s="2013">
        <f t="shared" si="2171"/>
        <v>1721</v>
      </c>
      <c r="E7173" s="2013">
        <f t="shared" si="2171"/>
        <v>1147</v>
      </c>
      <c r="F7173" s="2013">
        <f t="shared" si="2171"/>
        <v>1147</v>
      </c>
      <c r="G7173" s="2013">
        <f t="shared" si="2171"/>
        <v>1148</v>
      </c>
      <c r="H7173" s="2013">
        <f t="shared" si="2171"/>
        <v>1148</v>
      </c>
    </row>
    <row r="7174">
      <c r="B7174" s="2013">
        <v>7172.0</v>
      </c>
      <c r="C7174" s="2013">
        <f t="shared" ref="C7174:H7174" si="2172">C$5002+C2174</f>
        <v>861</v>
      </c>
      <c r="D7174" s="2013">
        <f t="shared" si="2172"/>
        <v>1721</v>
      </c>
      <c r="E7174" s="2013">
        <f t="shared" si="2172"/>
        <v>1147</v>
      </c>
      <c r="F7174" s="2013">
        <f t="shared" si="2172"/>
        <v>1147</v>
      </c>
      <c r="G7174" s="2013">
        <f t="shared" si="2172"/>
        <v>1148</v>
      </c>
      <c r="H7174" s="2013">
        <f t="shared" si="2172"/>
        <v>1148</v>
      </c>
    </row>
    <row r="7175">
      <c r="B7175" s="2013">
        <v>7173.0</v>
      </c>
      <c r="C7175" s="2013">
        <f t="shared" ref="C7175:H7175" si="2173">C$5002+C2175</f>
        <v>860</v>
      </c>
      <c r="D7175" s="2013">
        <f t="shared" si="2173"/>
        <v>1721</v>
      </c>
      <c r="E7175" s="2013">
        <f t="shared" si="2173"/>
        <v>1148</v>
      </c>
      <c r="F7175" s="2013">
        <f t="shared" si="2173"/>
        <v>1148</v>
      </c>
      <c r="G7175" s="2013">
        <f t="shared" si="2173"/>
        <v>1148</v>
      </c>
      <c r="H7175" s="2013">
        <f t="shared" si="2173"/>
        <v>1148</v>
      </c>
    </row>
    <row r="7176">
      <c r="B7176" s="2013">
        <v>7174.0</v>
      </c>
      <c r="C7176" s="2013">
        <f t="shared" ref="C7176:H7176" si="2174">C$5002+C2176</f>
        <v>861</v>
      </c>
      <c r="D7176" s="2013">
        <f t="shared" si="2174"/>
        <v>1721</v>
      </c>
      <c r="E7176" s="2013">
        <f t="shared" si="2174"/>
        <v>1148</v>
      </c>
      <c r="F7176" s="2013">
        <f t="shared" si="2174"/>
        <v>1148</v>
      </c>
      <c r="G7176" s="2013">
        <f t="shared" si="2174"/>
        <v>1148</v>
      </c>
      <c r="H7176" s="2013">
        <f t="shared" si="2174"/>
        <v>1148</v>
      </c>
    </row>
    <row r="7177">
      <c r="B7177" s="2013">
        <v>7175.0</v>
      </c>
      <c r="C7177" s="2013">
        <f t="shared" ref="C7177:H7177" si="2175">C$5002+C2177</f>
        <v>861</v>
      </c>
      <c r="D7177" s="2013">
        <f t="shared" si="2175"/>
        <v>1722</v>
      </c>
      <c r="E7177" s="2013">
        <f t="shared" si="2175"/>
        <v>1148</v>
      </c>
      <c r="F7177" s="2013">
        <f t="shared" si="2175"/>
        <v>1148</v>
      </c>
      <c r="G7177" s="2013">
        <f t="shared" si="2175"/>
        <v>1148</v>
      </c>
      <c r="H7177" s="2013">
        <f t="shared" si="2175"/>
        <v>1148</v>
      </c>
    </row>
    <row r="7178">
      <c r="B7178" s="2013">
        <v>7176.0</v>
      </c>
      <c r="C7178" s="2013">
        <f t="shared" ref="C7178:H7178" si="2176">C$5002+C2178</f>
        <v>861</v>
      </c>
      <c r="D7178" s="2013">
        <f t="shared" si="2176"/>
        <v>1723</v>
      </c>
      <c r="E7178" s="2013">
        <f t="shared" si="2176"/>
        <v>1148</v>
      </c>
      <c r="F7178" s="2013">
        <f t="shared" si="2176"/>
        <v>1148</v>
      </c>
      <c r="G7178" s="2013">
        <f t="shared" si="2176"/>
        <v>1148</v>
      </c>
      <c r="H7178" s="2013">
        <f t="shared" si="2176"/>
        <v>1148</v>
      </c>
    </row>
    <row r="7179">
      <c r="B7179" s="2013">
        <v>7177.0</v>
      </c>
      <c r="C7179" s="2013">
        <f t="shared" ref="C7179:H7179" si="2177">C$5002+C2179</f>
        <v>862</v>
      </c>
      <c r="D7179" s="2013">
        <f t="shared" si="2177"/>
        <v>1723</v>
      </c>
      <c r="E7179" s="2013">
        <f t="shared" si="2177"/>
        <v>1148</v>
      </c>
      <c r="F7179" s="2013">
        <f t="shared" si="2177"/>
        <v>1148</v>
      </c>
      <c r="G7179" s="2013">
        <f t="shared" si="2177"/>
        <v>1148</v>
      </c>
      <c r="H7179" s="2013">
        <f t="shared" si="2177"/>
        <v>1148</v>
      </c>
    </row>
    <row r="7180">
      <c r="B7180" s="2013">
        <v>7178.0</v>
      </c>
      <c r="C7180" s="2013">
        <f t="shared" ref="C7180:H7180" si="2178">C$5002+C2180</f>
        <v>861</v>
      </c>
      <c r="D7180" s="2013">
        <f t="shared" si="2178"/>
        <v>1723</v>
      </c>
      <c r="E7180" s="2013">
        <f t="shared" si="2178"/>
        <v>1148</v>
      </c>
      <c r="F7180" s="2013">
        <f t="shared" si="2178"/>
        <v>1148</v>
      </c>
      <c r="G7180" s="2013">
        <f t="shared" si="2178"/>
        <v>1149</v>
      </c>
      <c r="H7180" s="2013">
        <f t="shared" si="2178"/>
        <v>1149</v>
      </c>
    </row>
    <row r="7181">
      <c r="B7181" s="2013">
        <v>7179.0</v>
      </c>
      <c r="C7181" s="2013">
        <f t="shared" ref="C7181:H7181" si="2179">C$5002+C2181</f>
        <v>862</v>
      </c>
      <c r="D7181" s="2013">
        <f t="shared" si="2179"/>
        <v>1723</v>
      </c>
      <c r="E7181" s="2013">
        <f t="shared" si="2179"/>
        <v>1148</v>
      </c>
      <c r="F7181" s="2013">
        <f t="shared" si="2179"/>
        <v>1148</v>
      </c>
      <c r="G7181" s="2013">
        <f t="shared" si="2179"/>
        <v>1149</v>
      </c>
      <c r="H7181" s="2013">
        <f t="shared" si="2179"/>
        <v>1149</v>
      </c>
    </row>
    <row r="7182">
      <c r="B7182" s="2013">
        <v>7180.0</v>
      </c>
      <c r="C7182" s="2013">
        <f t="shared" ref="C7182:H7182" si="2180">C$5002+C2182</f>
        <v>861</v>
      </c>
      <c r="D7182" s="2013">
        <f t="shared" si="2180"/>
        <v>1723</v>
      </c>
      <c r="E7182" s="2013">
        <f t="shared" si="2180"/>
        <v>1149</v>
      </c>
      <c r="F7182" s="2013">
        <f t="shared" si="2180"/>
        <v>1149</v>
      </c>
      <c r="G7182" s="2013">
        <f t="shared" si="2180"/>
        <v>1149</v>
      </c>
      <c r="H7182" s="2013">
        <f t="shared" si="2180"/>
        <v>1149</v>
      </c>
    </row>
    <row r="7183">
      <c r="B7183" s="2013">
        <v>7181.0</v>
      </c>
      <c r="C7183" s="2013">
        <f t="shared" ref="C7183:H7183" si="2181">C$5002+C2183</f>
        <v>862</v>
      </c>
      <c r="D7183" s="2013">
        <f t="shared" si="2181"/>
        <v>1723</v>
      </c>
      <c r="E7183" s="2013">
        <f t="shared" si="2181"/>
        <v>1149</v>
      </c>
      <c r="F7183" s="2013">
        <f t="shared" si="2181"/>
        <v>1149</v>
      </c>
      <c r="G7183" s="2013">
        <f t="shared" si="2181"/>
        <v>1149</v>
      </c>
      <c r="H7183" s="2013">
        <f t="shared" si="2181"/>
        <v>1149</v>
      </c>
    </row>
    <row r="7184">
      <c r="B7184" s="2013">
        <v>7182.0</v>
      </c>
      <c r="C7184" s="2013">
        <f t="shared" ref="C7184:H7184" si="2182">C$5002+C2184</f>
        <v>862</v>
      </c>
      <c r="D7184" s="2013">
        <f t="shared" si="2182"/>
        <v>1724</v>
      </c>
      <c r="E7184" s="2013">
        <f t="shared" si="2182"/>
        <v>1149</v>
      </c>
      <c r="F7184" s="2013">
        <f t="shared" si="2182"/>
        <v>1149</v>
      </c>
      <c r="G7184" s="2013">
        <f t="shared" si="2182"/>
        <v>1149</v>
      </c>
      <c r="H7184" s="2013">
        <f t="shared" si="2182"/>
        <v>1149</v>
      </c>
    </row>
    <row r="7185">
      <c r="B7185" s="2013">
        <v>7183.0</v>
      </c>
      <c r="C7185" s="2013">
        <f t="shared" ref="C7185:H7185" si="2183">C$5002+C2185</f>
        <v>862</v>
      </c>
      <c r="D7185" s="2013">
        <f t="shared" si="2183"/>
        <v>1723</v>
      </c>
      <c r="E7185" s="2013">
        <f t="shared" si="2183"/>
        <v>1149</v>
      </c>
      <c r="F7185" s="2013">
        <f t="shared" si="2183"/>
        <v>1149</v>
      </c>
      <c r="G7185" s="2013">
        <f t="shared" si="2183"/>
        <v>1150</v>
      </c>
      <c r="H7185" s="2013">
        <f t="shared" si="2183"/>
        <v>1150</v>
      </c>
    </row>
    <row r="7186">
      <c r="B7186" s="2013">
        <v>7184.0</v>
      </c>
      <c r="C7186" s="2013">
        <f t="shared" ref="C7186:H7186" si="2184">C$5002+C2186</f>
        <v>862</v>
      </c>
      <c r="D7186" s="2013">
        <f t="shared" si="2184"/>
        <v>1724</v>
      </c>
      <c r="E7186" s="2013">
        <f t="shared" si="2184"/>
        <v>1149</v>
      </c>
      <c r="F7186" s="2013">
        <f t="shared" si="2184"/>
        <v>1149</v>
      </c>
      <c r="G7186" s="2013">
        <f t="shared" si="2184"/>
        <v>1150</v>
      </c>
      <c r="H7186" s="2013">
        <f t="shared" si="2184"/>
        <v>1150</v>
      </c>
    </row>
    <row r="7187">
      <c r="B7187" s="2013">
        <v>7185.0</v>
      </c>
      <c r="C7187" s="2013">
        <f t="shared" ref="C7187:H7187" si="2185">C$5002+C2187</f>
        <v>862</v>
      </c>
      <c r="D7187" s="2013">
        <f t="shared" si="2185"/>
        <v>1725</v>
      </c>
      <c r="E7187" s="2013">
        <f t="shared" si="2185"/>
        <v>1149</v>
      </c>
      <c r="F7187" s="2013">
        <f t="shared" si="2185"/>
        <v>1149</v>
      </c>
      <c r="G7187" s="2013">
        <f t="shared" si="2185"/>
        <v>1150</v>
      </c>
      <c r="H7187" s="2013">
        <f t="shared" si="2185"/>
        <v>1150</v>
      </c>
    </row>
    <row r="7188">
      <c r="B7188" s="2013">
        <v>7186.0</v>
      </c>
      <c r="C7188" s="2013">
        <f t="shared" ref="C7188:H7188" si="2186">C$5002+C2188</f>
        <v>862</v>
      </c>
      <c r="D7188" s="2013">
        <f t="shared" si="2186"/>
        <v>1724</v>
      </c>
      <c r="E7188" s="2013">
        <f t="shared" si="2186"/>
        <v>1150</v>
      </c>
      <c r="F7188" s="2013">
        <f t="shared" si="2186"/>
        <v>1150</v>
      </c>
      <c r="G7188" s="2013">
        <f t="shared" si="2186"/>
        <v>1150</v>
      </c>
      <c r="H7188" s="2013">
        <f t="shared" si="2186"/>
        <v>1150</v>
      </c>
    </row>
    <row r="7189">
      <c r="B7189" s="2013">
        <v>7187.0</v>
      </c>
      <c r="C7189" s="2013">
        <f t="shared" ref="C7189:H7189" si="2187">C$5002+C2189</f>
        <v>862</v>
      </c>
      <c r="D7189" s="2013">
        <f t="shared" si="2187"/>
        <v>1725</v>
      </c>
      <c r="E7189" s="2013">
        <f t="shared" si="2187"/>
        <v>1150</v>
      </c>
      <c r="F7189" s="2013">
        <f t="shared" si="2187"/>
        <v>1150</v>
      </c>
      <c r="G7189" s="2013">
        <f t="shared" si="2187"/>
        <v>1150</v>
      </c>
      <c r="H7189" s="2013">
        <f t="shared" si="2187"/>
        <v>1150</v>
      </c>
    </row>
    <row r="7190">
      <c r="B7190" s="2013">
        <v>7188.0</v>
      </c>
      <c r="C7190" s="2013">
        <f t="shared" ref="C7190:H7190" si="2188">C$5002+C2190</f>
        <v>863</v>
      </c>
      <c r="D7190" s="2013">
        <f t="shared" si="2188"/>
        <v>1725</v>
      </c>
      <c r="E7190" s="2013">
        <f t="shared" si="2188"/>
        <v>1150</v>
      </c>
      <c r="F7190" s="2013">
        <f t="shared" si="2188"/>
        <v>1150</v>
      </c>
      <c r="G7190" s="2013">
        <f t="shared" si="2188"/>
        <v>1150</v>
      </c>
      <c r="H7190" s="2013">
        <f t="shared" si="2188"/>
        <v>1150</v>
      </c>
    </row>
    <row r="7191">
      <c r="B7191" s="2013">
        <v>7189.0</v>
      </c>
      <c r="C7191" s="2013">
        <f t="shared" ref="C7191:H7191" si="2189">C$5002+C2191</f>
        <v>863</v>
      </c>
      <c r="D7191" s="2013">
        <f t="shared" si="2189"/>
        <v>1726</v>
      </c>
      <c r="E7191" s="2013">
        <f t="shared" si="2189"/>
        <v>1150</v>
      </c>
      <c r="F7191" s="2013">
        <f t="shared" si="2189"/>
        <v>1150</v>
      </c>
      <c r="G7191" s="2013">
        <f t="shared" si="2189"/>
        <v>1150</v>
      </c>
      <c r="H7191" s="2013">
        <f t="shared" si="2189"/>
        <v>1150</v>
      </c>
    </row>
    <row r="7192">
      <c r="B7192" s="2013">
        <v>7190.0</v>
      </c>
      <c r="C7192" s="2013">
        <f t="shared" ref="C7192:H7192" si="2190">C$5002+C2192</f>
        <v>863</v>
      </c>
      <c r="D7192" s="2013">
        <f t="shared" si="2190"/>
        <v>1725</v>
      </c>
      <c r="E7192" s="2013">
        <f t="shared" si="2190"/>
        <v>1150</v>
      </c>
      <c r="F7192" s="2013">
        <f t="shared" si="2190"/>
        <v>1150</v>
      </c>
      <c r="G7192" s="2013">
        <f t="shared" si="2190"/>
        <v>1151</v>
      </c>
      <c r="H7192" s="2013">
        <f t="shared" si="2190"/>
        <v>1151</v>
      </c>
    </row>
    <row r="7193">
      <c r="B7193" s="2013">
        <v>7191.0</v>
      </c>
      <c r="C7193" s="2013">
        <f t="shared" ref="C7193:H7193" si="2191">C$5002+C2193</f>
        <v>863</v>
      </c>
      <c r="D7193" s="2013">
        <f t="shared" si="2191"/>
        <v>1726</v>
      </c>
      <c r="E7193" s="2013">
        <f t="shared" si="2191"/>
        <v>1150</v>
      </c>
      <c r="F7193" s="2013">
        <f t="shared" si="2191"/>
        <v>1150</v>
      </c>
      <c r="G7193" s="2013">
        <f t="shared" si="2191"/>
        <v>1151</v>
      </c>
      <c r="H7193" s="2013">
        <f t="shared" si="2191"/>
        <v>1151</v>
      </c>
    </row>
    <row r="7194">
      <c r="B7194" s="2013">
        <v>7192.0</v>
      </c>
      <c r="C7194" s="2013">
        <f t="shared" ref="C7194:H7194" si="2192">C$5002+C2194</f>
        <v>863</v>
      </c>
      <c r="D7194" s="2013">
        <f t="shared" si="2192"/>
        <v>1727</v>
      </c>
      <c r="E7194" s="2013">
        <f t="shared" si="2192"/>
        <v>1150</v>
      </c>
      <c r="F7194" s="2013">
        <f t="shared" si="2192"/>
        <v>1150</v>
      </c>
      <c r="G7194" s="2013">
        <f t="shared" si="2192"/>
        <v>1151</v>
      </c>
      <c r="H7194" s="2013">
        <f t="shared" si="2192"/>
        <v>1151</v>
      </c>
    </row>
    <row r="7195">
      <c r="B7195" s="2013">
        <v>7193.0</v>
      </c>
      <c r="C7195" s="2013">
        <f t="shared" ref="C7195:H7195" si="2193">C$5002+C2195</f>
        <v>863</v>
      </c>
      <c r="D7195" s="2013">
        <f t="shared" si="2193"/>
        <v>1726</v>
      </c>
      <c r="E7195" s="2013">
        <f t="shared" si="2193"/>
        <v>1151</v>
      </c>
      <c r="F7195" s="2013">
        <f t="shared" si="2193"/>
        <v>1151</v>
      </c>
      <c r="G7195" s="2013">
        <f t="shared" si="2193"/>
        <v>1151</v>
      </c>
      <c r="H7195" s="2013">
        <f t="shared" si="2193"/>
        <v>1151</v>
      </c>
    </row>
    <row r="7196">
      <c r="B7196" s="2013">
        <v>7194.0</v>
      </c>
      <c r="C7196" s="2013">
        <f t="shared" ref="C7196:H7196" si="2194">C$5002+C2196</f>
        <v>863</v>
      </c>
      <c r="D7196" s="2013">
        <f t="shared" si="2194"/>
        <v>1727</v>
      </c>
      <c r="E7196" s="2013">
        <f t="shared" si="2194"/>
        <v>1151</v>
      </c>
      <c r="F7196" s="2013">
        <f t="shared" si="2194"/>
        <v>1151</v>
      </c>
      <c r="G7196" s="2013">
        <f t="shared" si="2194"/>
        <v>1151</v>
      </c>
      <c r="H7196" s="2013">
        <f t="shared" si="2194"/>
        <v>1151</v>
      </c>
    </row>
    <row r="7197">
      <c r="B7197" s="2013">
        <v>7195.0</v>
      </c>
      <c r="C7197" s="2013">
        <f t="shared" ref="C7197:H7197" si="2195">C$5002+C2197</f>
        <v>864</v>
      </c>
      <c r="D7197" s="2013">
        <f t="shared" si="2195"/>
        <v>1727</v>
      </c>
      <c r="E7197" s="2013">
        <f t="shared" si="2195"/>
        <v>1151</v>
      </c>
      <c r="F7197" s="2013">
        <f t="shared" si="2195"/>
        <v>1151</v>
      </c>
      <c r="G7197" s="2013">
        <f t="shared" si="2195"/>
        <v>1151</v>
      </c>
      <c r="H7197" s="2013">
        <f t="shared" si="2195"/>
        <v>1151</v>
      </c>
    </row>
    <row r="7198">
      <c r="B7198" s="2013">
        <v>7196.0</v>
      </c>
      <c r="C7198" s="2013">
        <f t="shared" ref="C7198:H7198" si="2196">C$5002+C2198</f>
        <v>863</v>
      </c>
      <c r="D7198" s="2013">
        <f t="shared" si="2196"/>
        <v>1727</v>
      </c>
      <c r="E7198" s="2013">
        <f t="shared" si="2196"/>
        <v>1151</v>
      </c>
      <c r="F7198" s="2013">
        <f t="shared" si="2196"/>
        <v>1151</v>
      </c>
      <c r="G7198" s="2013">
        <f t="shared" si="2196"/>
        <v>1152</v>
      </c>
      <c r="H7198" s="2013">
        <f t="shared" si="2196"/>
        <v>1152</v>
      </c>
    </row>
    <row r="7199">
      <c r="B7199" s="2013">
        <v>7197.0</v>
      </c>
      <c r="C7199" s="2013">
        <f t="shared" ref="C7199:H7199" si="2197">C$5002+C2199</f>
        <v>864</v>
      </c>
      <c r="D7199" s="2013">
        <f t="shared" si="2197"/>
        <v>1727</v>
      </c>
      <c r="E7199" s="2013">
        <f t="shared" si="2197"/>
        <v>1151</v>
      </c>
      <c r="F7199" s="2013">
        <f t="shared" si="2197"/>
        <v>1151</v>
      </c>
      <c r="G7199" s="2013">
        <f t="shared" si="2197"/>
        <v>1152</v>
      </c>
      <c r="H7199" s="2013">
        <f t="shared" si="2197"/>
        <v>1152</v>
      </c>
    </row>
    <row r="7200">
      <c r="B7200" s="2013">
        <v>7198.0</v>
      </c>
      <c r="C7200" s="2013">
        <f t="shared" ref="C7200:H7200" si="2198">C$5002+C2200</f>
        <v>863</v>
      </c>
      <c r="D7200" s="2013">
        <f t="shared" si="2198"/>
        <v>1727</v>
      </c>
      <c r="E7200" s="2013">
        <f t="shared" si="2198"/>
        <v>1152</v>
      </c>
      <c r="F7200" s="2013">
        <f t="shared" si="2198"/>
        <v>1152</v>
      </c>
      <c r="G7200" s="2013">
        <f t="shared" si="2198"/>
        <v>1152</v>
      </c>
      <c r="H7200" s="2013">
        <f t="shared" si="2198"/>
        <v>1152</v>
      </c>
    </row>
    <row r="7201">
      <c r="B7201" s="2013">
        <v>7199.0</v>
      </c>
      <c r="C7201" s="2013">
        <f t="shared" ref="C7201:H7201" si="2199">C$5002+C2201</f>
        <v>864</v>
      </c>
      <c r="D7201" s="2013">
        <f t="shared" si="2199"/>
        <v>1727</v>
      </c>
      <c r="E7201" s="2013">
        <f t="shared" si="2199"/>
        <v>1152</v>
      </c>
      <c r="F7201" s="2013">
        <f t="shared" si="2199"/>
        <v>1152</v>
      </c>
      <c r="G7201" s="2013">
        <f t="shared" si="2199"/>
        <v>1152</v>
      </c>
      <c r="H7201" s="2013">
        <f t="shared" si="2199"/>
        <v>1152</v>
      </c>
    </row>
    <row r="7202">
      <c r="B7202" s="2013">
        <v>7200.0</v>
      </c>
      <c r="C7202" s="2013">
        <f t="shared" ref="C7202:H7202" si="2200">C$5002+C2202</f>
        <v>864</v>
      </c>
      <c r="D7202" s="2013">
        <f t="shared" si="2200"/>
        <v>1728</v>
      </c>
      <c r="E7202" s="2013">
        <f t="shared" si="2200"/>
        <v>1152</v>
      </c>
      <c r="F7202" s="2013">
        <f t="shared" si="2200"/>
        <v>1152</v>
      </c>
      <c r="G7202" s="2013">
        <f t="shared" si="2200"/>
        <v>1152</v>
      </c>
      <c r="H7202" s="2013">
        <f t="shared" si="2200"/>
        <v>1152</v>
      </c>
    </row>
    <row r="7203">
      <c r="B7203" s="2013">
        <v>7201.0</v>
      </c>
      <c r="C7203" s="2013">
        <f t="shared" ref="C7203:H7203" si="2201">C$5002+C2203</f>
        <v>864</v>
      </c>
      <c r="D7203" s="2013">
        <f t="shared" si="2201"/>
        <v>1729</v>
      </c>
      <c r="E7203" s="2013">
        <f t="shared" si="2201"/>
        <v>1152</v>
      </c>
      <c r="F7203" s="2013">
        <f t="shared" si="2201"/>
        <v>1152</v>
      </c>
      <c r="G7203" s="2013">
        <f t="shared" si="2201"/>
        <v>1152</v>
      </c>
      <c r="H7203" s="2013">
        <f t="shared" si="2201"/>
        <v>1152</v>
      </c>
    </row>
    <row r="7204">
      <c r="B7204" s="2013">
        <v>7202.0</v>
      </c>
      <c r="C7204" s="2013">
        <f t="shared" ref="C7204:H7204" si="2202">C$5002+C2204</f>
        <v>865</v>
      </c>
      <c r="D7204" s="2013">
        <f t="shared" si="2202"/>
        <v>1729</v>
      </c>
      <c r="E7204" s="2013">
        <f t="shared" si="2202"/>
        <v>1152</v>
      </c>
      <c r="F7204" s="2013">
        <f t="shared" si="2202"/>
        <v>1152</v>
      </c>
      <c r="G7204" s="2013">
        <f t="shared" si="2202"/>
        <v>1152</v>
      </c>
      <c r="H7204" s="2013">
        <f t="shared" si="2202"/>
        <v>1152</v>
      </c>
    </row>
    <row r="7205">
      <c r="B7205" s="2013">
        <v>7203.0</v>
      </c>
      <c r="C7205" s="2013">
        <f t="shared" ref="C7205:H7205" si="2203">C$5002+C2205</f>
        <v>864</v>
      </c>
      <c r="D7205" s="2013">
        <f t="shared" si="2203"/>
        <v>1729</v>
      </c>
      <c r="E7205" s="2013">
        <f t="shared" si="2203"/>
        <v>1152</v>
      </c>
      <c r="F7205" s="2013">
        <f t="shared" si="2203"/>
        <v>1152</v>
      </c>
      <c r="G7205" s="2013">
        <f t="shared" si="2203"/>
        <v>1153</v>
      </c>
      <c r="H7205" s="2013">
        <f t="shared" si="2203"/>
        <v>1153</v>
      </c>
    </row>
    <row r="7206">
      <c r="B7206" s="2013">
        <v>7204.0</v>
      </c>
      <c r="C7206" s="2013">
        <f t="shared" ref="C7206:H7206" si="2204">C$5002+C2206</f>
        <v>865</v>
      </c>
      <c r="D7206" s="2013">
        <f t="shared" si="2204"/>
        <v>1729</v>
      </c>
      <c r="E7206" s="2013">
        <f t="shared" si="2204"/>
        <v>1152</v>
      </c>
      <c r="F7206" s="2013">
        <f t="shared" si="2204"/>
        <v>1152</v>
      </c>
      <c r="G7206" s="2013">
        <f t="shared" si="2204"/>
        <v>1153</v>
      </c>
      <c r="H7206" s="2013">
        <f t="shared" si="2204"/>
        <v>1153</v>
      </c>
    </row>
    <row r="7207">
      <c r="B7207" s="2013">
        <v>7205.0</v>
      </c>
      <c r="C7207" s="2013">
        <f t="shared" ref="C7207:H7207" si="2205">C$5002+C2207</f>
        <v>864</v>
      </c>
      <c r="D7207" s="2013">
        <f t="shared" si="2205"/>
        <v>1729</v>
      </c>
      <c r="E7207" s="2013">
        <f t="shared" si="2205"/>
        <v>1153</v>
      </c>
      <c r="F7207" s="2013">
        <f t="shared" si="2205"/>
        <v>1153</v>
      </c>
      <c r="G7207" s="2013">
        <f t="shared" si="2205"/>
        <v>1153</v>
      </c>
      <c r="H7207" s="2013">
        <f t="shared" si="2205"/>
        <v>1153</v>
      </c>
    </row>
    <row r="7208">
      <c r="B7208" s="2013">
        <v>7206.0</v>
      </c>
      <c r="C7208" s="2013">
        <f t="shared" ref="C7208:H7208" si="2206">C$5002+C2208</f>
        <v>865</v>
      </c>
      <c r="D7208" s="2013">
        <f t="shared" si="2206"/>
        <v>1729</v>
      </c>
      <c r="E7208" s="2013">
        <f t="shared" si="2206"/>
        <v>1153</v>
      </c>
      <c r="F7208" s="2013">
        <f t="shared" si="2206"/>
        <v>1153</v>
      </c>
      <c r="G7208" s="2013">
        <f t="shared" si="2206"/>
        <v>1153</v>
      </c>
      <c r="H7208" s="2013">
        <f t="shared" si="2206"/>
        <v>1153</v>
      </c>
    </row>
    <row r="7209">
      <c r="B7209" s="2013">
        <v>7207.0</v>
      </c>
      <c r="C7209" s="2013">
        <f t="shared" ref="C7209:H7209" si="2207">C$5002+C2209</f>
        <v>865</v>
      </c>
      <c r="D7209" s="2013">
        <f t="shared" si="2207"/>
        <v>1730</v>
      </c>
      <c r="E7209" s="2013">
        <f t="shared" si="2207"/>
        <v>1153</v>
      </c>
      <c r="F7209" s="2013">
        <f t="shared" si="2207"/>
        <v>1153</v>
      </c>
      <c r="G7209" s="2013">
        <f t="shared" si="2207"/>
        <v>1153</v>
      </c>
      <c r="H7209" s="2013">
        <f t="shared" si="2207"/>
        <v>1153</v>
      </c>
    </row>
    <row r="7210">
      <c r="B7210" s="2013">
        <v>7208.0</v>
      </c>
      <c r="C7210" s="2013">
        <f t="shared" ref="C7210:H7210" si="2208">C$5002+C2210</f>
        <v>865</v>
      </c>
      <c r="D7210" s="2013">
        <f t="shared" si="2208"/>
        <v>1729</v>
      </c>
      <c r="E7210" s="2013">
        <f t="shared" si="2208"/>
        <v>1153</v>
      </c>
      <c r="F7210" s="2013">
        <f t="shared" si="2208"/>
        <v>1153</v>
      </c>
      <c r="G7210" s="2013">
        <f t="shared" si="2208"/>
        <v>1154</v>
      </c>
      <c r="H7210" s="2013">
        <f t="shared" si="2208"/>
        <v>1154</v>
      </c>
    </row>
    <row r="7211">
      <c r="B7211" s="2013">
        <v>7209.0</v>
      </c>
      <c r="C7211" s="2013">
        <f t="shared" ref="C7211:H7211" si="2209">C$5002+C2211</f>
        <v>865</v>
      </c>
      <c r="D7211" s="2013">
        <f t="shared" si="2209"/>
        <v>1730</v>
      </c>
      <c r="E7211" s="2013">
        <f t="shared" si="2209"/>
        <v>1153</v>
      </c>
      <c r="F7211" s="2013">
        <f t="shared" si="2209"/>
        <v>1153</v>
      </c>
      <c r="G7211" s="2013">
        <f t="shared" si="2209"/>
        <v>1154</v>
      </c>
      <c r="H7211" s="2013">
        <f t="shared" si="2209"/>
        <v>1154</v>
      </c>
    </row>
    <row r="7212">
      <c r="B7212" s="2013">
        <v>7210.0</v>
      </c>
      <c r="C7212" s="2013">
        <f t="shared" ref="C7212:H7212" si="2210">C$5002+C2212</f>
        <v>865</v>
      </c>
      <c r="D7212" s="2013">
        <f t="shared" si="2210"/>
        <v>1731</v>
      </c>
      <c r="E7212" s="2013">
        <f t="shared" si="2210"/>
        <v>1153</v>
      </c>
      <c r="F7212" s="2013">
        <f t="shared" si="2210"/>
        <v>1153</v>
      </c>
      <c r="G7212" s="2013">
        <f t="shared" si="2210"/>
        <v>1154</v>
      </c>
      <c r="H7212" s="2013">
        <f t="shared" si="2210"/>
        <v>1154</v>
      </c>
    </row>
    <row r="7213">
      <c r="B7213" s="2013">
        <v>7211.0</v>
      </c>
      <c r="C7213" s="2013">
        <f t="shared" ref="C7213:H7213" si="2211">C$5002+C2213</f>
        <v>865</v>
      </c>
      <c r="D7213" s="2013">
        <f t="shared" si="2211"/>
        <v>1730</v>
      </c>
      <c r="E7213" s="2013">
        <f t="shared" si="2211"/>
        <v>1154</v>
      </c>
      <c r="F7213" s="2013">
        <f t="shared" si="2211"/>
        <v>1154</v>
      </c>
      <c r="G7213" s="2013">
        <f t="shared" si="2211"/>
        <v>1154</v>
      </c>
      <c r="H7213" s="2013">
        <f t="shared" si="2211"/>
        <v>1154</v>
      </c>
    </row>
    <row r="7214">
      <c r="B7214" s="2013">
        <v>7212.0</v>
      </c>
      <c r="C7214" s="2013">
        <f t="shared" ref="C7214:H7214" si="2212">C$5002+C2214</f>
        <v>865</v>
      </c>
      <c r="D7214" s="2013">
        <f t="shared" si="2212"/>
        <v>1731</v>
      </c>
      <c r="E7214" s="2013">
        <f t="shared" si="2212"/>
        <v>1154</v>
      </c>
      <c r="F7214" s="2013">
        <f t="shared" si="2212"/>
        <v>1154</v>
      </c>
      <c r="G7214" s="2013">
        <f t="shared" si="2212"/>
        <v>1154</v>
      </c>
      <c r="H7214" s="2013">
        <f t="shared" si="2212"/>
        <v>1154</v>
      </c>
    </row>
    <row r="7215">
      <c r="B7215" s="2013">
        <v>7213.0</v>
      </c>
      <c r="C7215" s="2013">
        <f t="shared" ref="C7215:H7215" si="2213">C$5002+C2215</f>
        <v>866</v>
      </c>
      <c r="D7215" s="2013">
        <f t="shared" si="2213"/>
        <v>1731</v>
      </c>
      <c r="E7215" s="2013">
        <f t="shared" si="2213"/>
        <v>1154</v>
      </c>
      <c r="F7215" s="2013">
        <f t="shared" si="2213"/>
        <v>1154</v>
      </c>
      <c r="G7215" s="2013">
        <f t="shared" si="2213"/>
        <v>1154</v>
      </c>
      <c r="H7215" s="2013">
        <f t="shared" si="2213"/>
        <v>1154</v>
      </c>
    </row>
    <row r="7216">
      <c r="B7216" s="2013">
        <v>7214.0</v>
      </c>
      <c r="C7216" s="2013">
        <f t="shared" ref="C7216:H7216" si="2214">C$5002+C2216</f>
        <v>866</v>
      </c>
      <c r="D7216" s="2013">
        <f t="shared" si="2214"/>
        <v>1732</v>
      </c>
      <c r="E7216" s="2013">
        <f t="shared" si="2214"/>
        <v>1154</v>
      </c>
      <c r="F7216" s="2013">
        <f t="shared" si="2214"/>
        <v>1154</v>
      </c>
      <c r="G7216" s="2013">
        <f t="shared" si="2214"/>
        <v>1154</v>
      </c>
      <c r="H7216" s="2013">
        <f t="shared" si="2214"/>
        <v>1154</v>
      </c>
    </row>
    <row r="7217">
      <c r="B7217" s="2013">
        <v>7215.0</v>
      </c>
      <c r="C7217" s="2013">
        <f t="shared" ref="C7217:H7217" si="2215">C$5002+C2217</f>
        <v>866</v>
      </c>
      <c r="D7217" s="2013">
        <f t="shared" si="2215"/>
        <v>1731</v>
      </c>
      <c r="E7217" s="2013">
        <f t="shared" si="2215"/>
        <v>1154</v>
      </c>
      <c r="F7217" s="2013">
        <f t="shared" si="2215"/>
        <v>1154</v>
      </c>
      <c r="G7217" s="2013">
        <f t="shared" si="2215"/>
        <v>1155</v>
      </c>
      <c r="H7217" s="2013">
        <f t="shared" si="2215"/>
        <v>1155</v>
      </c>
    </row>
    <row r="7218">
      <c r="B7218" s="2013">
        <v>7216.0</v>
      </c>
      <c r="C7218" s="2013">
        <f t="shared" ref="C7218:H7218" si="2216">C$5002+C2218</f>
        <v>866</v>
      </c>
      <c r="D7218" s="2013">
        <f t="shared" si="2216"/>
        <v>1732</v>
      </c>
      <c r="E7218" s="2013">
        <f t="shared" si="2216"/>
        <v>1154</v>
      </c>
      <c r="F7218" s="2013">
        <f t="shared" si="2216"/>
        <v>1154</v>
      </c>
      <c r="G7218" s="2013">
        <f t="shared" si="2216"/>
        <v>1155</v>
      </c>
      <c r="H7218" s="2013">
        <f t="shared" si="2216"/>
        <v>1155</v>
      </c>
    </row>
    <row r="7219">
      <c r="B7219" s="2013">
        <v>7217.0</v>
      </c>
      <c r="C7219" s="2013">
        <f t="shared" ref="C7219:H7219" si="2217">C$5002+C2219</f>
        <v>866</v>
      </c>
      <c r="D7219" s="2013">
        <f t="shared" si="2217"/>
        <v>1733</v>
      </c>
      <c r="E7219" s="2013">
        <f t="shared" si="2217"/>
        <v>1154</v>
      </c>
      <c r="F7219" s="2013">
        <f t="shared" si="2217"/>
        <v>1154</v>
      </c>
      <c r="G7219" s="2013">
        <f t="shared" si="2217"/>
        <v>1155</v>
      </c>
      <c r="H7219" s="2013">
        <f t="shared" si="2217"/>
        <v>1155</v>
      </c>
    </row>
    <row r="7220">
      <c r="B7220" s="2013">
        <v>7218.0</v>
      </c>
      <c r="C7220" s="2013">
        <f t="shared" ref="C7220:H7220" si="2218">C$5002+C2220</f>
        <v>866</v>
      </c>
      <c r="D7220" s="2013">
        <f t="shared" si="2218"/>
        <v>1732</v>
      </c>
      <c r="E7220" s="2013">
        <f t="shared" si="2218"/>
        <v>1155</v>
      </c>
      <c r="F7220" s="2013">
        <f t="shared" si="2218"/>
        <v>1155</v>
      </c>
      <c r="G7220" s="2013">
        <f t="shared" si="2218"/>
        <v>1155</v>
      </c>
      <c r="H7220" s="2013">
        <f t="shared" si="2218"/>
        <v>1155</v>
      </c>
    </row>
    <row r="7221">
      <c r="B7221" s="2013">
        <v>7219.0</v>
      </c>
      <c r="C7221" s="2013">
        <f t="shared" ref="C7221:H7221" si="2219">C$5002+C2221</f>
        <v>866</v>
      </c>
      <c r="D7221" s="2013">
        <f t="shared" si="2219"/>
        <v>1733</v>
      </c>
      <c r="E7221" s="2013">
        <f t="shared" si="2219"/>
        <v>1155</v>
      </c>
      <c r="F7221" s="2013">
        <f t="shared" si="2219"/>
        <v>1155</v>
      </c>
      <c r="G7221" s="2013">
        <f t="shared" si="2219"/>
        <v>1155</v>
      </c>
      <c r="H7221" s="2013">
        <f t="shared" si="2219"/>
        <v>1155</v>
      </c>
    </row>
    <row r="7222">
      <c r="B7222" s="2013">
        <v>7220.0</v>
      </c>
      <c r="C7222" s="2013">
        <f t="shared" ref="C7222:H7222" si="2220">C$5002+C2222</f>
        <v>867</v>
      </c>
      <c r="D7222" s="2013">
        <f t="shared" si="2220"/>
        <v>1733</v>
      </c>
      <c r="E7222" s="2013">
        <f t="shared" si="2220"/>
        <v>1155</v>
      </c>
      <c r="F7222" s="2013">
        <f t="shared" si="2220"/>
        <v>1155</v>
      </c>
      <c r="G7222" s="2013">
        <f t="shared" si="2220"/>
        <v>1155</v>
      </c>
      <c r="H7222" s="2013">
        <f t="shared" si="2220"/>
        <v>1155</v>
      </c>
    </row>
    <row r="7223">
      <c r="B7223" s="2013">
        <v>7221.0</v>
      </c>
      <c r="C7223" s="2013">
        <f t="shared" ref="C7223:H7223" si="2221">C$5002+C2223</f>
        <v>866</v>
      </c>
      <c r="D7223" s="2013">
        <f t="shared" si="2221"/>
        <v>1733</v>
      </c>
      <c r="E7223" s="2013">
        <f t="shared" si="2221"/>
        <v>1155</v>
      </c>
      <c r="F7223" s="2013">
        <f t="shared" si="2221"/>
        <v>1155</v>
      </c>
      <c r="G7223" s="2013">
        <f t="shared" si="2221"/>
        <v>1156</v>
      </c>
      <c r="H7223" s="2013">
        <f t="shared" si="2221"/>
        <v>1156</v>
      </c>
    </row>
    <row r="7224">
      <c r="B7224" s="2013">
        <v>7222.0</v>
      </c>
      <c r="C7224" s="2013">
        <f t="shared" ref="C7224:H7224" si="2222">C$5002+C2224</f>
        <v>867</v>
      </c>
      <c r="D7224" s="2013">
        <f t="shared" si="2222"/>
        <v>1733</v>
      </c>
      <c r="E7224" s="2013">
        <f t="shared" si="2222"/>
        <v>1155</v>
      </c>
      <c r="F7224" s="2013">
        <f t="shared" si="2222"/>
        <v>1155</v>
      </c>
      <c r="G7224" s="2013">
        <f t="shared" si="2222"/>
        <v>1156</v>
      </c>
      <c r="H7224" s="2013">
        <f t="shared" si="2222"/>
        <v>1156</v>
      </c>
    </row>
    <row r="7225">
      <c r="B7225" s="2013">
        <v>7223.0</v>
      </c>
      <c r="C7225" s="2013">
        <f t="shared" ref="C7225:H7225" si="2223">C$5002+C2225</f>
        <v>866</v>
      </c>
      <c r="D7225" s="2013">
        <f t="shared" si="2223"/>
        <v>1733</v>
      </c>
      <c r="E7225" s="2013">
        <f t="shared" si="2223"/>
        <v>1156</v>
      </c>
      <c r="F7225" s="2013">
        <f t="shared" si="2223"/>
        <v>1156</v>
      </c>
      <c r="G7225" s="2013">
        <f t="shared" si="2223"/>
        <v>1156</v>
      </c>
      <c r="H7225" s="2013">
        <f t="shared" si="2223"/>
        <v>1156</v>
      </c>
    </row>
    <row r="7226">
      <c r="B7226" s="2013">
        <v>7224.0</v>
      </c>
      <c r="C7226" s="2013">
        <f t="shared" ref="C7226:H7226" si="2224">C$5002+C2226</f>
        <v>867</v>
      </c>
      <c r="D7226" s="2013">
        <f t="shared" si="2224"/>
        <v>1733</v>
      </c>
      <c r="E7226" s="2013">
        <f t="shared" si="2224"/>
        <v>1156</v>
      </c>
      <c r="F7226" s="2013">
        <f t="shared" si="2224"/>
        <v>1156</v>
      </c>
      <c r="G7226" s="2013">
        <f t="shared" si="2224"/>
        <v>1156</v>
      </c>
      <c r="H7226" s="2013">
        <f t="shared" si="2224"/>
        <v>1156</v>
      </c>
    </row>
    <row r="7227">
      <c r="B7227" s="2013">
        <v>7225.0</v>
      </c>
      <c r="C7227" s="2013">
        <f t="shared" ref="C7227:H7227" si="2225">C$5002+C2227</f>
        <v>867</v>
      </c>
      <c r="D7227" s="2013">
        <f t="shared" si="2225"/>
        <v>1734</v>
      </c>
      <c r="E7227" s="2013">
        <f t="shared" si="2225"/>
        <v>1156</v>
      </c>
      <c r="F7227" s="2013">
        <f t="shared" si="2225"/>
        <v>1156</v>
      </c>
      <c r="G7227" s="2013">
        <f t="shared" si="2225"/>
        <v>1156</v>
      </c>
      <c r="H7227" s="2013">
        <f t="shared" si="2225"/>
        <v>1156</v>
      </c>
    </row>
    <row r="7228">
      <c r="B7228" s="2013">
        <v>7226.0</v>
      </c>
      <c r="C7228" s="2013">
        <f t="shared" ref="C7228:H7228" si="2226">C$5002+C2228</f>
        <v>867</v>
      </c>
      <c r="D7228" s="2013">
        <f t="shared" si="2226"/>
        <v>1735</v>
      </c>
      <c r="E7228" s="2013">
        <f t="shared" si="2226"/>
        <v>1156</v>
      </c>
      <c r="F7228" s="2013">
        <f t="shared" si="2226"/>
        <v>1156</v>
      </c>
      <c r="G7228" s="2013">
        <f t="shared" si="2226"/>
        <v>1156</v>
      </c>
      <c r="H7228" s="2013">
        <f t="shared" si="2226"/>
        <v>1156</v>
      </c>
    </row>
    <row r="7229">
      <c r="B7229" s="2013">
        <v>7227.0</v>
      </c>
      <c r="C7229" s="2013">
        <f t="shared" ref="C7229:H7229" si="2227">C$5002+C2229</f>
        <v>868</v>
      </c>
      <c r="D7229" s="2013">
        <f t="shared" si="2227"/>
        <v>1735</v>
      </c>
      <c r="E7229" s="2013">
        <f t="shared" si="2227"/>
        <v>1156</v>
      </c>
      <c r="F7229" s="2013">
        <f t="shared" si="2227"/>
        <v>1156</v>
      </c>
      <c r="G7229" s="2013">
        <f t="shared" si="2227"/>
        <v>1156</v>
      </c>
      <c r="H7229" s="2013">
        <f t="shared" si="2227"/>
        <v>1156</v>
      </c>
    </row>
    <row r="7230">
      <c r="B7230" s="2013">
        <v>7228.0</v>
      </c>
      <c r="C7230" s="2013">
        <f t="shared" ref="C7230:H7230" si="2228">C$5002+C2230</f>
        <v>867</v>
      </c>
      <c r="D7230" s="2013">
        <f t="shared" si="2228"/>
        <v>1735</v>
      </c>
      <c r="E7230" s="2013">
        <f t="shared" si="2228"/>
        <v>1156</v>
      </c>
      <c r="F7230" s="2013">
        <f t="shared" si="2228"/>
        <v>1156</v>
      </c>
      <c r="G7230" s="2013">
        <f t="shared" si="2228"/>
        <v>1157</v>
      </c>
      <c r="H7230" s="2013">
        <f t="shared" si="2228"/>
        <v>1157</v>
      </c>
    </row>
    <row r="7231">
      <c r="B7231" s="2013">
        <v>7229.0</v>
      </c>
      <c r="C7231" s="2013">
        <f t="shared" ref="C7231:H7231" si="2229">C$5002+C2231</f>
        <v>868</v>
      </c>
      <c r="D7231" s="2013">
        <f t="shared" si="2229"/>
        <v>1735</v>
      </c>
      <c r="E7231" s="2013">
        <f t="shared" si="2229"/>
        <v>1156</v>
      </c>
      <c r="F7231" s="2013">
        <f t="shared" si="2229"/>
        <v>1156</v>
      </c>
      <c r="G7231" s="2013">
        <f t="shared" si="2229"/>
        <v>1157</v>
      </c>
      <c r="H7231" s="2013">
        <f t="shared" si="2229"/>
        <v>1157</v>
      </c>
    </row>
    <row r="7232">
      <c r="B7232" s="2013">
        <v>7230.0</v>
      </c>
      <c r="C7232" s="2013">
        <f t="shared" ref="C7232:H7232" si="2230">C$5002+C2232</f>
        <v>867</v>
      </c>
      <c r="D7232" s="2013">
        <f t="shared" si="2230"/>
        <v>1735</v>
      </c>
      <c r="E7232" s="2013">
        <f t="shared" si="2230"/>
        <v>1157</v>
      </c>
      <c r="F7232" s="2013">
        <f t="shared" si="2230"/>
        <v>1157</v>
      </c>
      <c r="G7232" s="2013">
        <f t="shared" si="2230"/>
        <v>1157</v>
      </c>
      <c r="H7232" s="2013">
        <f t="shared" si="2230"/>
        <v>1157</v>
      </c>
    </row>
    <row r="7233">
      <c r="B7233" s="2013">
        <v>7231.0</v>
      </c>
      <c r="C7233" s="2013">
        <f t="shared" ref="C7233:H7233" si="2231">C$5002+C2233</f>
        <v>868</v>
      </c>
      <c r="D7233" s="2013">
        <f t="shared" si="2231"/>
        <v>1735</v>
      </c>
      <c r="E7233" s="2013">
        <f t="shared" si="2231"/>
        <v>1157</v>
      </c>
      <c r="F7233" s="2013">
        <f t="shared" si="2231"/>
        <v>1157</v>
      </c>
      <c r="G7233" s="2013">
        <f t="shared" si="2231"/>
        <v>1157</v>
      </c>
      <c r="H7233" s="2013">
        <f t="shared" si="2231"/>
        <v>1157</v>
      </c>
    </row>
    <row r="7234">
      <c r="B7234" s="2013">
        <v>7232.0</v>
      </c>
      <c r="C7234" s="2013">
        <f t="shared" ref="C7234:H7234" si="2232">C$5002+C2234</f>
        <v>868</v>
      </c>
      <c r="D7234" s="2013">
        <f t="shared" si="2232"/>
        <v>1736</v>
      </c>
      <c r="E7234" s="2013">
        <f t="shared" si="2232"/>
        <v>1157</v>
      </c>
      <c r="F7234" s="2013">
        <f t="shared" si="2232"/>
        <v>1157</v>
      </c>
      <c r="G7234" s="2013">
        <f t="shared" si="2232"/>
        <v>1157</v>
      </c>
      <c r="H7234" s="2013">
        <f t="shared" si="2232"/>
        <v>1157</v>
      </c>
    </row>
    <row r="7235">
      <c r="B7235" s="2013">
        <v>7233.0</v>
      </c>
      <c r="C7235" s="2013">
        <f t="shared" ref="C7235:H7235" si="2233">C$5002+C2235</f>
        <v>868</v>
      </c>
      <c r="D7235" s="2013">
        <f t="shared" si="2233"/>
        <v>1735</v>
      </c>
      <c r="E7235" s="2013">
        <f t="shared" si="2233"/>
        <v>1157</v>
      </c>
      <c r="F7235" s="2013">
        <f t="shared" si="2233"/>
        <v>1157</v>
      </c>
      <c r="G7235" s="2013">
        <f t="shared" si="2233"/>
        <v>1158</v>
      </c>
      <c r="H7235" s="2013">
        <f t="shared" si="2233"/>
        <v>1158</v>
      </c>
    </row>
    <row r="7236">
      <c r="B7236" s="2013">
        <v>7234.0</v>
      </c>
      <c r="C7236" s="2013">
        <f t="shared" ref="C7236:H7236" si="2234">C$5002+C2236</f>
        <v>868</v>
      </c>
      <c r="D7236" s="2013">
        <f t="shared" si="2234"/>
        <v>1736</v>
      </c>
      <c r="E7236" s="2013">
        <f t="shared" si="2234"/>
        <v>1157</v>
      </c>
      <c r="F7236" s="2013">
        <f t="shared" si="2234"/>
        <v>1157</v>
      </c>
      <c r="G7236" s="2013">
        <f t="shared" si="2234"/>
        <v>1158</v>
      </c>
      <c r="H7236" s="2013">
        <f t="shared" si="2234"/>
        <v>1158</v>
      </c>
    </row>
    <row r="7237">
      <c r="B7237" s="2013">
        <v>7235.0</v>
      </c>
      <c r="C7237" s="2013">
        <f t="shared" ref="C7237:H7237" si="2235">C$5002+C2237</f>
        <v>868</v>
      </c>
      <c r="D7237" s="2013">
        <f t="shared" si="2235"/>
        <v>1737</v>
      </c>
      <c r="E7237" s="2013">
        <f t="shared" si="2235"/>
        <v>1157</v>
      </c>
      <c r="F7237" s="2013">
        <f t="shared" si="2235"/>
        <v>1157</v>
      </c>
      <c r="G7237" s="2013">
        <f t="shared" si="2235"/>
        <v>1158</v>
      </c>
      <c r="H7237" s="2013">
        <f t="shared" si="2235"/>
        <v>1158</v>
      </c>
    </row>
    <row r="7238">
      <c r="B7238" s="2013">
        <v>7236.0</v>
      </c>
      <c r="C7238" s="2013">
        <f t="shared" ref="C7238:H7238" si="2236">C$5002+C2238</f>
        <v>868</v>
      </c>
      <c r="D7238" s="2013">
        <f t="shared" si="2236"/>
        <v>1736</v>
      </c>
      <c r="E7238" s="2013">
        <f t="shared" si="2236"/>
        <v>1158</v>
      </c>
      <c r="F7238" s="2013">
        <f t="shared" si="2236"/>
        <v>1158</v>
      </c>
      <c r="G7238" s="2013">
        <f t="shared" si="2236"/>
        <v>1158</v>
      </c>
      <c r="H7238" s="2013">
        <f t="shared" si="2236"/>
        <v>1158</v>
      </c>
    </row>
    <row r="7239">
      <c r="B7239" s="2013">
        <v>7237.0</v>
      </c>
      <c r="C7239" s="2013">
        <f t="shared" ref="C7239:H7239" si="2237">C$5002+C2239</f>
        <v>868</v>
      </c>
      <c r="D7239" s="2013">
        <f t="shared" si="2237"/>
        <v>1737</v>
      </c>
      <c r="E7239" s="2013">
        <f t="shared" si="2237"/>
        <v>1158</v>
      </c>
      <c r="F7239" s="2013">
        <f t="shared" si="2237"/>
        <v>1158</v>
      </c>
      <c r="G7239" s="2013">
        <f t="shared" si="2237"/>
        <v>1158</v>
      </c>
      <c r="H7239" s="2013">
        <f t="shared" si="2237"/>
        <v>1158</v>
      </c>
    </row>
    <row r="7240">
      <c r="B7240" s="2013">
        <v>7238.0</v>
      </c>
      <c r="C7240" s="2013">
        <f t="shared" ref="C7240:H7240" si="2238">C$5002+C2240</f>
        <v>869</v>
      </c>
      <c r="D7240" s="2013">
        <f t="shared" si="2238"/>
        <v>1737</v>
      </c>
      <c r="E7240" s="2013">
        <f t="shared" si="2238"/>
        <v>1158</v>
      </c>
      <c r="F7240" s="2013">
        <f t="shared" si="2238"/>
        <v>1158</v>
      </c>
      <c r="G7240" s="2013">
        <f t="shared" si="2238"/>
        <v>1158</v>
      </c>
      <c r="H7240" s="2013">
        <f t="shared" si="2238"/>
        <v>1158</v>
      </c>
    </row>
    <row r="7241">
      <c r="B7241" s="2013">
        <v>7239.0</v>
      </c>
      <c r="C7241" s="2013">
        <f t="shared" ref="C7241:H7241" si="2239">C$5002+C2241</f>
        <v>869</v>
      </c>
      <c r="D7241" s="2013">
        <f t="shared" si="2239"/>
        <v>1738</v>
      </c>
      <c r="E7241" s="2013">
        <f t="shared" si="2239"/>
        <v>1158</v>
      </c>
      <c r="F7241" s="2013">
        <f t="shared" si="2239"/>
        <v>1158</v>
      </c>
      <c r="G7241" s="2013">
        <f t="shared" si="2239"/>
        <v>1158</v>
      </c>
      <c r="H7241" s="2013">
        <f t="shared" si="2239"/>
        <v>1158</v>
      </c>
    </row>
    <row r="7242">
      <c r="B7242" s="2013">
        <v>7240.0</v>
      </c>
      <c r="C7242" s="2013">
        <f t="shared" ref="C7242:H7242" si="2240">C$5002+C2242</f>
        <v>869</v>
      </c>
      <c r="D7242" s="2013">
        <f t="shared" si="2240"/>
        <v>1737</v>
      </c>
      <c r="E7242" s="2013">
        <f t="shared" si="2240"/>
        <v>1158</v>
      </c>
      <c r="F7242" s="2013">
        <f t="shared" si="2240"/>
        <v>1158</v>
      </c>
      <c r="G7242" s="2013">
        <f t="shared" si="2240"/>
        <v>1159</v>
      </c>
      <c r="H7242" s="2013">
        <f t="shared" si="2240"/>
        <v>1159</v>
      </c>
    </row>
    <row r="7243">
      <c r="B7243" s="2013">
        <v>7241.0</v>
      </c>
      <c r="C7243" s="2013">
        <f t="shared" ref="C7243:H7243" si="2241">C$5002+C2243</f>
        <v>869</v>
      </c>
      <c r="D7243" s="2013">
        <f t="shared" si="2241"/>
        <v>1738</v>
      </c>
      <c r="E7243" s="2013">
        <f t="shared" si="2241"/>
        <v>1158</v>
      </c>
      <c r="F7243" s="2013">
        <f t="shared" si="2241"/>
        <v>1158</v>
      </c>
      <c r="G7243" s="2013">
        <f t="shared" si="2241"/>
        <v>1159</v>
      </c>
      <c r="H7243" s="2013">
        <f t="shared" si="2241"/>
        <v>1159</v>
      </c>
    </row>
    <row r="7244">
      <c r="B7244" s="2013">
        <v>7242.0</v>
      </c>
      <c r="C7244" s="2013">
        <f t="shared" ref="C7244:H7244" si="2242">C$5002+C2244</f>
        <v>869</v>
      </c>
      <c r="D7244" s="2013">
        <f t="shared" si="2242"/>
        <v>1739</v>
      </c>
      <c r="E7244" s="2013">
        <f t="shared" si="2242"/>
        <v>1158</v>
      </c>
      <c r="F7244" s="2013">
        <f t="shared" si="2242"/>
        <v>1158</v>
      </c>
      <c r="G7244" s="2013">
        <f t="shared" si="2242"/>
        <v>1159</v>
      </c>
      <c r="H7244" s="2013">
        <f t="shared" si="2242"/>
        <v>1159</v>
      </c>
    </row>
    <row r="7245">
      <c r="B7245" s="2013">
        <v>7243.0</v>
      </c>
      <c r="C7245" s="2013">
        <f t="shared" ref="C7245:H7245" si="2243">C$5002+C2245</f>
        <v>869</v>
      </c>
      <c r="D7245" s="2013">
        <f t="shared" si="2243"/>
        <v>1738</v>
      </c>
      <c r="E7245" s="2013">
        <f t="shared" si="2243"/>
        <v>1159</v>
      </c>
      <c r="F7245" s="2013">
        <f t="shared" si="2243"/>
        <v>1159</v>
      </c>
      <c r="G7245" s="2013">
        <f t="shared" si="2243"/>
        <v>1159</v>
      </c>
      <c r="H7245" s="2013">
        <f t="shared" si="2243"/>
        <v>1159</v>
      </c>
    </row>
    <row r="7246">
      <c r="B7246" s="2013">
        <v>7244.0</v>
      </c>
      <c r="C7246" s="2013">
        <f t="shared" ref="C7246:H7246" si="2244">C$5002+C2246</f>
        <v>869</v>
      </c>
      <c r="D7246" s="2013">
        <f t="shared" si="2244"/>
        <v>1739</v>
      </c>
      <c r="E7246" s="2013">
        <f t="shared" si="2244"/>
        <v>1159</v>
      </c>
      <c r="F7246" s="2013">
        <f t="shared" si="2244"/>
        <v>1159</v>
      </c>
      <c r="G7246" s="2013">
        <f t="shared" si="2244"/>
        <v>1159</v>
      </c>
      <c r="H7246" s="2013">
        <f t="shared" si="2244"/>
        <v>1159</v>
      </c>
    </row>
    <row r="7247">
      <c r="B7247" s="2013">
        <v>7245.0</v>
      </c>
      <c r="C7247" s="2013">
        <f t="shared" ref="C7247:H7247" si="2245">C$5002+C2247</f>
        <v>870</v>
      </c>
      <c r="D7247" s="2013">
        <f t="shared" si="2245"/>
        <v>1739</v>
      </c>
      <c r="E7247" s="2013">
        <f t="shared" si="2245"/>
        <v>1159</v>
      </c>
      <c r="F7247" s="2013">
        <f t="shared" si="2245"/>
        <v>1159</v>
      </c>
      <c r="G7247" s="2013">
        <f t="shared" si="2245"/>
        <v>1159</v>
      </c>
      <c r="H7247" s="2013">
        <f t="shared" si="2245"/>
        <v>1159</v>
      </c>
    </row>
    <row r="7248">
      <c r="B7248" s="2013">
        <v>7246.0</v>
      </c>
      <c r="C7248" s="2013">
        <f t="shared" ref="C7248:H7248" si="2246">C$5002+C2248</f>
        <v>869</v>
      </c>
      <c r="D7248" s="2013">
        <f t="shared" si="2246"/>
        <v>1739</v>
      </c>
      <c r="E7248" s="2013">
        <f t="shared" si="2246"/>
        <v>1159</v>
      </c>
      <c r="F7248" s="2013">
        <f t="shared" si="2246"/>
        <v>1159</v>
      </c>
      <c r="G7248" s="2013">
        <f t="shared" si="2246"/>
        <v>1160</v>
      </c>
      <c r="H7248" s="2013">
        <f t="shared" si="2246"/>
        <v>1160</v>
      </c>
    </row>
    <row r="7249">
      <c r="B7249" s="2013">
        <v>7247.0</v>
      </c>
      <c r="C7249" s="2013">
        <f t="shared" ref="C7249:H7249" si="2247">C$5002+C2249</f>
        <v>870</v>
      </c>
      <c r="D7249" s="2013">
        <f t="shared" si="2247"/>
        <v>1739</v>
      </c>
      <c r="E7249" s="2013">
        <f t="shared" si="2247"/>
        <v>1159</v>
      </c>
      <c r="F7249" s="2013">
        <f t="shared" si="2247"/>
        <v>1159</v>
      </c>
      <c r="G7249" s="2013">
        <f t="shared" si="2247"/>
        <v>1160</v>
      </c>
      <c r="H7249" s="2013">
        <f t="shared" si="2247"/>
        <v>1160</v>
      </c>
    </row>
    <row r="7250">
      <c r="B7250" s="2013">
        <v>7248.0</v>
      </c>
      <c r="C7250" s="2013">
        <f t="shared" ref="C7250:H7250" si="2248">C$5002+C2250</f>
        <v>869</v>
      </c>
      <c r="D7250" s="2013">
        <f t="shared" si="2248"/>
        <v>1739</v>
      </c>
      <c r="E7250" s="2013">
        <f t="shared" si="2248"/>
        <v>1160</v>
      </c>
      <c r="F7250" s="2013">
        <f t="shared" si="2248"/>
        <v>1160</v>
      </c>
      <c r="G7250" s="2013">
        <f t="shared" si="2248"/>
        <v>1160</v>
      </c>
      <c r="H7250" s="2013">
        <f t="shared" si="2248"/>
        <v>1160</v>
      </c>
    </row>
    <row r="7251">
      <c r="B7251" s="2013">
        <v>7249.0</v>
      </c>
      <c r="C7251" s="2013">
        <f t="shared" ref="C7251:H7251" si="2249">C$5002+C2251</f>
        <v>870</v>
      </c>
      <c r="D7251" s="2013">
        <f t="shared" si="2249"/>
        <v>1739</v>
      </c>
      <c r="E7251" s="2013">
        <f t="shared" si="2249"/>
        <v>1160</v>
      </c>
      <c r="F7251" s="2013">
        <f t="shared" si="2249"/>
        <v>1160</v>
      </c>
      <c r="G7251" s="2013">
        <f t="shared" si="2249"/>
        <v>1160</v>
      </c>
      <c r="H7251" s="2013">
        <f t="shared" si="2249"/>
        <v>1160</v>
      </c>
    </row>
    <row r="7252">
      <c r="B7252" s="2013">
        <v>7250.0</v>
      </c>
      <c r="C7252" s="2013">
        <f t="shared" ref="C7252:H7252" si="2250">C$5002+C2252</f>
        <v>870</v>
      </c>
      <c r="D7252" s="2013">
        <f t="shared" si="2250"/>
        <v>1740</v>
      </c>
      <c r="E7252" s="2013">
        <f t="shared" si="2250"/>
        <v>1160</v>
      </c>
      <c r="F7252" s="2013">
        <f t="shared" si="2250"/>
        <v>1160</v>
      </c>
      <c r="G7252" s="2013">
        <f t="shared" si="2250"/>
        <v>1160</v>
      </c>
      <c r="H7252" s="2013">
        <f t="shared" si="2250"/>
        <v>1160</v>
      </c>
    </row>
    <row r="7253">
      <c r="B7253" s="2013">
        <v>7251.0</v>
      </c>
      <c r="C7253" s="2013">
        <f t="shared" ref="C7253:H7253" si="2251">C$5002+C2253</f>
        <v>870</v>
      </c>
      <c r="D7253" s="2013">
        <f t="shared" si="2251"/>
        <v>1741</v>
      </c>
      <c r="E7253" s="2013">
        <f t="shared" si="2251"/>
        <v>1160</v>
      </c>
      <c r="F7253" s="2013">
        <f t="shared" si="2251"/>
        <v>1160</v>
      </c>
      <c r="G7253" s="2013">
        <f t="shared" si="2251"/>
        <v>1160</v>
      </c>
      <c r="H7253" s="2013">
        <f t="shared" si="2251"/>
        <v>1160</v>
      </c>
    </row>
    <row r="7254">
      <c r="B7254" s="2013">
        <v>7252.0</v>
      </c>
      <c r="C7254" s="2013">
        <f t="shared" ref="C7254:H7254" si="2252">C$5002+C2254</f>
        <v>871</v>
      </c>
      <c r="D7254" s="2013">
        <f t="shared" si="2252"/>
        <v>1741</v>
      </c>
      <c r="E7254" s="2013">
        <f t="shared" si="2252"/>
        <v>1160</v>
      </c>
      <c r="F7254" s="2013">
        <f t="shared" si="2252"/>
        <v>1160</v>
      </c>
      <c r="G7254" s="2013">
        <f t="shared" si="2252"/>
        <v>1160</v>
      </c>
      <c r="H7254" s="2013">
        <f t="shared" si="2252"/>
        <v>1160</v>
      </c>
    </row>
    <row r="7255">
      <c r="B7255" s="2013">
        <v>7253.0</v>
      </c>
      <c r="C7255" s="2013">
        <f t="shared" ref="C7255:H7255" si="2253">C$5002+C2255</f>
        <v>870</v>
      </c>
      <c r="D7255" s="2013">
        <f t="shared" si="2253"/>
        <v>1741</v>
      </c>
      <c r="E7255" s="2013">
        <f t="shared" si="2253"/>
        <v>1160</v>
      </c>
      <c r="F7255" s="2013">
        <f t="shared" si="2253"/>
        <v>1160</v>
      </c>
      <c r="G7255" s="2013">
        <f t="shared" si="2253"/>
        <v>1161</v>
      </c>
      <c r="H7255" s="2013">
        <f t="shared" si="2253"/>
        <v>1161</v>
      </c>
    </row>
    <row r="7256">
      <c r="B7256" s="2013">
        <v>7254.0</v>
      </c>
      <c r="C7256" s="2013">
        <f t="shared" ref="C7256:H7256" si="2254">C$5002+C2256</f>
        <v>871</v>
      </c>
      <c r="D7256" s="2013">
        <f t="shared" si="2254"/>
        <v>1741</v>
      </c>
      <c r="E7256" s="2013">
        <f t="shared" si="2254"/>
        <v>1160</v>
      </c>
      <c r="F7256" s="2013">
        <f t="shared" si="2254"/>
        <v>1160</v>
      </c>
      <c r="G7256" s="2013">
        <f t="shared" si="2254"/>
        <v>1161</v>
      </c>
      <c r="H7256" s="2013">
        <f t="shared" si="2254"/>
        <v>1161</v>
      </c>
    </row>
    <row r="7257">
      <c r="B7257" s="2013">
        <v>7255.0</v>
      </c>
      <c r="C7257" s="2013">
        <f t="shared" ref="C7257:H7257" si="2255">C$5002+C2257</f>
        <v>870</v>
      </c>
      <c r="D7257" s="2013">
        <f t="shared" si="2255"/>
        <v>1741</v>
      </c>
      <c r="E7257" s="2013">
        <f t="shared" si="2255"/>
        <v>1161</v>
      </c>
      <c r="F7257" s="2013">
        <f t="shared" si="2255"/>
        <v>1161</v>
      </c>
      <c r="G7257" s="2013">
        <f t="shared" si="2255"/>
        <v>1161</v>
      </c>
      <c r="H7257" s="2013">
        <f t="shared" si="2255"/>
        <v>1161</v>
      </c>
    </row>
    <row r="7258">
      <c r="B7258" s="2013">
        <v>7256.0</v>
      </c>
      <c r="C7258" s="2013">
        <f t="shared" ref="C7258:H7258" si="2256">C$5002+C2258</f>
        <v>871</v>
      </c>
      <c r="D7258" s="2013">
        <f t="shared" si="2256"/>
        <v>1741</v>
      </c>
      <c r="E7258" s="2013">
        <f t="shared" si="2256"/>
        <v>1161</v>
      </c>
      <c r="F7258" s="2013">
        <f t="shared" si="2256"/>
        <v>1161</v>
      </c>
      <c r="G7258" s="2013">
        <f t="shared" si="2256"/>
        <v>1161</v>
      </c>
      <c r="H7258" s="2013">
        <f t="shared" si="2256"/>
        <v>1161</v>
      </c>
    </row>
    <row r="7259">
      <c r="B7259" s="2013">
        <v>7257.0</v>
      </c>
      <c r="C7259" s="2013">
        <f t="shared" ref="C7259:H7259" si="2257">C$5002+C2259</f>
        <v>871</v>
      </c>
      <c r="D7259" s="2013">
        <f t="shared" si="2257"/>
        <v>1742</v>
      </c>
      <c r="E7259" s="2013">
        <f t="shared" si="2257"/>
        <v>1161</v>
      </c>
      <c r="F7259" s="2013">
        <f t="shared" si="2257"/>
        <v>1161</v>
      </c>
      <c r="G7259" s="2013">
        <f t="shared" si="2257"/>
        <v>1161</v>
      </c>
      <c r="H7259" s="2013">
        <f t="shared" si="2257"/>
        <v>1161</v>
      </c>
    </row>
    <row r="7260">
      <c r="B7260" s="2013">
        <v>7258.0</v>
      </c>
      <c r="C7260" s="2013">
        <f t="shared" ref="C7260:H7260" si="2258">C$5002+C2260</f>
        <v>871</v>
      </c>
      <c r="D7260" s="2013">
        <f t="shared" si="2258"/>
        <v>1741</v>
      </c>
      <c r="E7260" s="2013">
        <f t="shared" si="2258"/>
        <v>1161</v>
      </c>
      <c r="F7260" s="2013">
        <f t="shared" si="2258"/>
        <v>1161</v>
      </c>
      <c r="G7260" s="2013">
        <f t="shared" si="2258"/>
        <v>1162</v>
      </c>
      <c r="H7260" s="2013">
        <f t="shared" si="2258"/>
        <v>1162</v>
      </c>
    </row>
    <row r="7261">
      <c r="B7261" s="2013">
        <v>7259.0</v>
      </c>
      <c r="C7261" s="2013">
        <f t="shared" ref="C7261:H7261" si="2259">C$5002+C2261</f>
        <v>871</v>
      </c>
      <c r="D7261" s="2013">
        <f t="shared" si="2259"/>
        <v>1742</v>
      </c>
      <c r="E7261" s="2013">
        <f t="shared" si="2259"/>
        <v>1161</v>
      </c>
      <c r="F7261" s="2013">
        <f t="shared" si="2259"/>
        <v>1161</v>
      </c>
      <c r="G7261" s="2013">
        <f t="shared" si="2259"/>
        <v>1162</v>
      </c>
      <c r="H7261" s="2013">
        <f t="shared" si="2259"/>
        <v>1162</v>
      </c>
    </row>
    <row r="7262">
      <c r="B7262" s="2013">
        <v>7260.0</v>
      </c>
      <c r="C7262" s="2013">
        <f t="shared" ref="C7262:H7262" si="2260">C$5002+C2262</f>
        <v>871</v>
      </c>
      <c r="D7262" s="2013">
        <f t="shared" si="2260"/>
        <v>1743</v>
      </c>
      <c r="E7262" s="2013">
        <f t="shared" si="2260"/>
        <v>1161</v>
      </c>
      <c r="F7262" s="2013">
        <f t="shared" si="2260"/>
        <v>1161</v>
      </c>
      <c r="G7262" s="2013">
        <f t="shared" si="2260"/>
        <v>1162</v>
      </c>
      <c r="H7262" s="2013">
        <f t="shared" si="2260"/>
        <v>1162</v>
      </c>
    </row>
    <row r="7263">
      <c r="B7263" s="2013">
        <v>7261.0</v>
      </c>
      <c r="C7263" s="2013">
        <f t="shared" ref="C7263:H7263" si="2261">C$5002+C2263</f>
        <v>871</v>
      </c>
      <c r="D7263" s="2013">
        <f t="shared" si="2261"/>
        <v>1742</v>
      </c>
      <c r="E7263" s="2013">
        <f t="shared" si="2261"/>
        <v>1162</v>
      </c>
      <c r="F7263" s="2013">
        <f t="shared" si="2261"/>
        <v>1162</v>
      </c>
      <c r="G7263" s="2013">
        <f t="shared" si="2261"/>
        <v>1162</v>
      </c>
      <c r="H7263" s="2013">
        <f t="shared" si="2261"/>
        <v>1162</v>
      </c>
    </row>
    <row r="7264">
      <c r="B7264" s="2013">
        <v>7262.0</v>
      </c>
      <c r="C7264" s="2013">
        <f t="shared" ref="C7264:H7264" si="2262">C$5002+C2264</f>
        <v>871</v>
      </c>
      <c r="D7264" s="2013">
        <f t="shared" si="2262"/>
        <v>1743</v>
      </c>
      <c r="E7264" s="2013">
        <f t="shared" si="2262"/>
        <v>1162</v>
      </c>
      <c r="F7264" s="2013">
        <f t="shared" si="2262"/>
        <v>1162</v>
      </c>
      <c r="G7264" s="2013">
        <f t="shared" si="2262"/>
        <v>1162</v>
      </c>
      <c r="H7264" s="2013">
        <f t="shared" si="2262"/>
        <v>1162</v>
      </c>
    </row>
    <row r="7265">
      <c r="B7265" s="2013">
        <v>7263.0</v>
      </c>
      <c r="C7265" s="2013">
        <f t="shared" ref="C7265:H7265" si="2263">C$5002+C2265</f>
        <v>872</v>
      </c>
      <c r="D7265" s="2013">
        <f t="shared" si="2263"/>
        <v>1743</v>
      </c>
      <c r="E7265" s="2013">
        <f t="shared" si="2263"/>
        <v>1162</v>
      </c>
      <c r="F7265" s="2013">
        <f t="shared" si="2263"/>
        <v>1162</v>
      </c>
      <c r="G7265" s="2013">
        <f t="shared" si="2263"/>
        <v>1162</v>
      </c>
      <c r="H7265" s="2013">
        <f t="shared" si="2263"/>
        <v>1162</v>
      </c>
    </row>
    <row r="7266">
      <c r="B7266" s="2013">
        <v>7264.0</v>
      </c>
      <c r="C7266" s="2013">
        <f t="shared" ref="C7266:H7266" si="2264">C$5002+C2266</f>
        <v>872</v>
      </c>
      <c r="D7266" s="2013">
        <f t="shared" si="2264"/>
        <v>1744</v>
      </c>
      <c r="E7266" s="2013">
        <f t="shared" si="2264"/>
        <v>1162</v>
      </c>
      <c r="F7266" s="2013">
        <f t="shared" si="2264"/>
        <v>1162</v>
      </c>
      <c r="G7266" s="2013">
        <f t="shared" si="2264"/>
        <v>1162</v>
      </c>
      <c r="H7266" s="2013">
        <f t="shared" si="2264"/>
        <v>1162</v>
      </c>
    </row>
    <row r="7267">
      <c r="B7267" s="2013">
        <v>7265.0</v>
      </c>
      <c r="C7267" s="2013">
        <f t="shared" ref="C7267:H7267" si="2265">C$5002+C2267</f>
        <v>872</v>
      </c>
      <c r="D7267" s="2013">
        <f t="shared" si="2265"/>
        <v>1743</v>
      </c>
      <c r="E7267" s="2013">
        <f t="shared" si="2265"/>
        <v>1162</v>
      </c>
      <c r="F7267" s="2013">
        <f t="shared" si="2265"/>
        <v>1162</v>
      </c>
      <c r="G7267" s="2013">
        <f t="shared" si="2265"/>
        <v>1163</v>
      </c>
      <c r="H7267" s="2013">
        <f t="shared" si="2265"/>
        <v>1163</v>
      </c>
    </row>
    <row r="7268">
      <c r="B7268" s="2013">
        <v>7266.0</v>
      </c>
      <c r="C7268" s="2013">
        <f t="shared" ref="C7268:H7268" si="2266">C$5002+C2268</f>
        <v>872</v>
      </c>
      <c r="D7268" s="2013">
        <f t="shared" si="2266"/>
        <v>1744</v>
      </c>
      <c r="E7268" s="2013">
        <f t="shared" si="2266"/>
        <v>1162</v>
      </c>
      <c r="F7268" s="2013">
        <f t="shared" si="2266"/>
        <v>1162</v>
      </c>
      <c r="G7268" s="2013">
        <f t="shared" si="2266"/>
        <v>1163</v>
      </c>
      <c r="H7268" s="2013">
        <f t="shared" si="2266"/>
        <v>1163</v>
      </c>
    </row>
    <row r="7269">
      <c r="B7269" s="2013">
        <v>7267.0</v>
      </c>
      <c r="C7269" s="2013">
        <f t="shared" ref="C7269:H7269" si="2267">C$5002+C2269</f>
        <v>872</v>
      </c>
      <c r="D7269" s="2013">
        <f t="shared" si="2267"/>
        <v>1745</v>
      </c>
      <c r="E7269" s="2013">
        <f t="shared" si="2267"/>
        <v>1162</v>
      </c>
      <c r="F7269" s="2013">
        <f t="shared" si="2267"/>
        <v>1162</v>
      </c>
      <c r="G7269" s="2013">
        <f t="shared" si="2267"/>
        <v>1163</v>
      </c>
      <c r="H7269" s="2013">
        <f t="shared" si="2267"/>
        <v>1163</v>
      </c>
    </row>
    <row r="7270">
      <c r="B7270" s="2013">
        <v>7268.0</v>
      </c>
      <c r="C7270" s="2013">
        <f t="shared" ref="C7270:H7270" si="2268">C$5002+C2270</f>
        <v>872</v>
      </c>
      <c r="D7270" s="2013">
        <f t="shared" si="2268"/>
        <v>1744</v>
      </c>
      <c r="E7270" s="2013">
        <f t="shared" si="2268"/>
        <v>1163</v>
      </c>
      <c r="F7270" s="2013">
        <f t="shared" si="2268"/>
        <v>1163</v>
      </c>
      <c r="G7270" s="2013">
        <f t="shared" si="2268"/>
        <v>1163</v>
      </c>
      <c r="H7270" s="2013">
        <f t="shared" si="2268"/>
        <v>1163</v>
      </c>
    </row>
    <row r="7271">
      <c r="B7271" s="2013">
        <v>7269.0</v>
      </c>
      <c r="C7271" s="2013">
        <f t="shared" ref="C7271:H7271" si="2269">C$5002+C2271</f>
        <v>872</v>
      </c>
      <c r="D7271" s="2013">
        <f t="shared" si="2269"/>
        <v>1745</v>
      </c>
      <c r="E7271" s="2013">
        <f t="shared" si="2269"/>
        <v>1163</v>
      </c>
      <c r="F7271" s="2013">
        <f t="shared" si="2269"/>
        <v>1163</v>
      </c>
      <c r="G7271" s="2013">
        <f t="shared" si="2269"/>
        <v>1163</v>
      </c>
      <c r="H7271" s="2013">
        <f t="shared" si="2269"/>
        <v>1163</v>
      </c>
    </row>
    <row r="7272">
      <c r="B7272" s="2013">
        <v>7270.0</v>
      </c>
      <c r="C7272" s="2013">
        <f t="shared" ref="C7272:H7272" si="2270">C$5002+C2272</f>
        <v>873</v>
      </c>
      <c r="D7272" s="2013">
        <f t="shared" si="2270"/>
        <v>1745</v>
      </c>
      <c r="E7272" s="2013">
        <f t="shared" si="2270"/>
        <v>1163</v>
      </c>
      <c r="F7272" s="2013">
        <f t="shared" si="2270"/>
        <v>1163</v>
      </c>
      <c r="G7272" s="2013">
        <f t="shared" si="2270"/>
        <v>1163</v>
      </c>
      <c r="H7272" s="2013">
        <f t="shared" si="2270"/>
        <v>1163</v>
      </c>
    </row>
    <row r="7273">
      <c r="B7273" s="2013">
        <v>7271.0</v>
      </c>
      <c r="C7273" s="2013">
        <f t="shared" ref="C7273:H7273" si="2271">C$5002+C2273</f>
        <v>872</v>
      </c>
      <c r="D7273" s="2013">
        <f t="shared" si="2271"/>
        <v>1745</v>
      </c>
      <c r="E7273" s="2013">
        <f t="shared" si="2271"/>
        <v>1163</v>
      </c>
      <c r="F7273" s="2013">
        <f t="shared" si="2271"/>
        <v>1163</v>
      </c>
      <c r="G7273" s="2013">
        <f t="shared" si="2271"/>
        <v>1164</v>
      </c>
      <c r="H7273" s="2013">
        <f t="shared" si="2271"/>
        <v>1164</v>
      </c>
    </row>
    <row r="7274">
      <c r="B7274" s="2013">
        <v>7272.0</v>
      </c>
      <c r="C7274" s="2013">
        <f t="shared" ref="C7274:H7274" si="2272">C$5002+C2274</f>
        <v>873</v>
      </c>
      <c r="D7274" s="2013">
        <f t="shared" si="2272"/>
        <v>1745</v>
      </c>
      <c r="E7274" s="2013">
        <f t="shared" si="2272"/>
        <v>1163</v>
      </c>
      <c r="F7274" s="2013">
        <f t="shared" si="2272"/>
        <v>1163</v>
      </c>
      <c r="G7274" s="2013">
        <f t="shared" si="2272"/>
        <v>1164</v>
      </c>
      <c r="H7274" s="2013">
        <f t="shared" si="2272"/>
        <v>1164</v>
      </c>
    </row>
    <row r="7275">
      <c r="B7275" s="2013">
        <v>7273.0</v>
      </c>
      <c r="C7275" s="2013">
        <f t="shared" ref="C7275:H7275" si="2273">C$5002+C2275</f>
        <v>872</v>
      </c>
      <c r="D7275" s="2013">
        <f t="shared" si="2273"/>
        <v>1745</v>
      </c>
      <c r="E7275" s="2013">
        <f t="shared" si="2273"/>
        <v>1164</v>
      </c>
      <c r="F7275" s="2013">
        <f t="shared" si="2273"/>
        <v>1164</v>
      </c>
      <c r="G7275" s="2013">
        <f t="shared" si="2273"/>
        <v>1164</v>
      </c>
      <c r="H7275" s="2013">
        <f t="shared" si="2273"/>
        <v>1164</v>
      </c>
    </row>
    <row r="7276">
      <c r="B7276" s="2013">
        <v>7274.0</v>
      </c>
      <c r="C7276" s="2013">
        <f t="shared" ref="C7276:H7276" si="2274">C$5002+C2276</f>
        <v>873</v>
      </c>
      <c r="D7276" s="2013">
        <f t="shared" si="2274"/>
        <v>1745</v>
      </c>
      <c r="E7276" s="2013">
        <f t="shared" si="2274"/>
        <v>1164</v>
      </c>
      <c r="F7276" s="2013">
        <f t="shared" si="2274"/>
        <v>1164</v>
      </c>
      <c r="G7276" s="2013">
        <f t="shared" si="2274"/>
        <v>1164</v>
      </c>
      <c r="H7276" s="2013">
        <f t="shared" si="2274"/>
        <v>1164</v>
      </c>
    </row>
    <row r="7277">
      <c r="B7277" s="2013">
        <v>7275.0</v>
      </c>
      <c r="C7277" s="2013">
        <f t="shared" ref="C7277:H7277" si="2275">C$5002+C2277</f>
        <v>873</v>
      </c>
      <c r="D7277" s="2013">
        <f t="shared" si="2275"/>
        <v>1746</v>
      </c>
      <c r="E7277" s="2013">
        <f t="shared" si="2275"/>
        <v>1164</v>
      </c>
      <c r="F7277" s="2013">
        <f t="shared" si="2275"/>
        <v>1164</v>
      </c>
      <c r="G7277" s="2013">
        <f t="shared" si="2275"/>
        <v>1164</v>
      </c>
      <c r="H7277" s="2013">
        <f t="shared" si="2275"/>
        <v>1164</v>
      </c>
    </row>
    <row r="7278">
      <c r="B7278" s="2013">
        <v>7276.0</v>
      </c>
      <c r="C7278" s="2013">
        <f t="shared" ref="C7278:H7278" si="2276">C$5002+C2278</f>
        <v>873</v>
      </c>
      <c r="D7278" s="2013">
        <f t="shared" si="2276"/>
        <v>1747</v>
      </c>
      <c r="E7278" s="2013">
        <f t="shared" si="2276"/>
        <v>1164</v>
      </c>
      <c r="F7278" s="2013">
        <f t="shared" si="2276"/>
        <v>1164</v>
      </c>
      <c r="G7278" s="2013">
        <f t="shared" si="2276"/>
        <v>1164</v>
      </c>
      <c r="H7278" s="2013">
        <f t="shared" si="2276"/>
        <v>1164</v>
      </c>
    </row>
    <row r="7279">
      <c r="B7279" s="2013">
        <v>7277.0</v>
      </c>
      <c r="C7279" s="2013">
        <f t="shared" ref="C7279:H7279" si="2277">C$5002+C2279</f>
        <v>874</v>
      </c>
      <c r="D7279" s="2013">
        <f t="shared" si="2277"/>
        <v>1747</v>
      </c>
      <c r="E7279" s="2013">
        <f t="shared" si="2277"/>
        <v>1164</v>
      </c>
      <c r="F7279" s="2013">
        <f t="shared" si="2277"/>
        <v>1164</v>
      </c>
      <c r="G7279" s="2013">
        <f t="shared" si="2277"/>
        <v>1164</v>
      </c>
      <c r="H7279" s="2013">
        <f t="shared" si="2277"/>
        <v>1164</v>
      </c>
    </row>
    <row r="7280">
      <c r="B7280" s="2013">
        <v>7278.0</v>
      </c>
      <c r="C7280" s="2013">
        <f t="shared" ref="C7280:H7280" si="2278">C$5002+C2280</f>
        <v>873</v>
      </c>
      <c r="D7280" s="2013">
        <f t="shared" si="2278"/>
        <v>1747</v>
      </c>
      <c r="E7280" s="2013">
        <f t="shared" si="2278"/>
        <v>1164</v>
      </c>
      <c r="F7280" s="2013">
        <f t="shared" si="2278"/>
        <v>1164</v>
      </c>
      <c r="G7280" s="2013">
        <f t="shared" si="2278"/>
        <v>1165</v>
      </c>
      <c r="H7280" s="2013">
        <f t="shared" si="2278"/>
        <v>1165</v>
      </c>
    </row>
    <row r="7281">
      <c r="B7281" s="2013">
        <v>7279.0</v>
      </c>
      <c r="C7281" s="2013">
        <f t="shared" ref="C7281:H7281" si="2279">C$5002+C2281</f>
        <v>874</v>
      </c>
      <c r="D7281" s="2013">
        <f t="shared" si="2279"/>
        <v>1747</v>
      </c>
      <c r="E7281" s="2013">
        <f t="shared" si="2279"/>
        <v>1164</v>
      </c>
      <c r="F7281" s="2013">
        <f t="shared" si="2279"/>
        <v>1164</v>
      </c>
      <c r="G7281" s="2013">
        <f t="shared" si="2279"/>
        <v>1165</v>
      </c>
      <c r="H7281" s="2013">
        <f t="shared" si="2279"/>
        <v>1165</v>
      </c>
    </row>
    <row r="7282">
      <c r="B7282" s="2013">
        <v>7280.0</v>
      </c>
      <c r="C7282" s="2013">
        <f t="shared" ref="C7282:H7282" si="2280">C$5002+C2282</f>
        <v>873</v>
      </c>
      <c r="D7282" s="2013">
        <f t="shared" si="2280"/>
        <v>1747</v>
      </c>
      <c r="E7282" s="2013">
        <f t="shared" si="2280"/>
        <v>1165</v>
      </c>
      <c r="F7282" s="2013">
        <f t="shared" si="2280"/>
        <v>1165</v>
      </c>
      <c r="G7282" s="2013">
        <f t="shared" si="2280"/>
        <v>1165</v>
      </c>
      <c r="H7282" s="2013">
        <f t="shared" si="2280"/>
        <v>1165</v>
      </c>
    </row>
    <row r="7283">
      <c r="B7283" s="2013">
        <v>7281.0</v>
      </c>
      <c r="C7283" s="2013">
        <f t="shared" ref="C7283:H7283" si="2281">C$5002+C2283</f>
        <v>874</v>
      </c>
      <c r="D7283" s="2013">
        <f t="shared" si="2281"/>
        <v>1747</v>
      </c>
      <c r="E7283" s="2013">
        <f t="shared" si="2281"/>
        <v>1165</v>
      </c>
      <c r="F7283" s="2013">
        <f t="shared" si="2281"/>
        <v>1165</v>
      </c>
      <c r="G7283" s="2013">
        <f t="shared" si="2281"/>
        <v>1165</v>
      </c>
      <c r="H7283" s="2013">
        <f t="shared" si="2281"/>
        <v>1165</v>
      </c>
    </row>
    <row r="7284">
      <c r="B7284" s="2013">
        <v>7282.0</v>
      </c>
      <c r="C7284" s="2013">
        <f t="shared" ref="C7284:H7284" si="2282">C$5002+C2284</f>
        <v>874</v>
      </c>
      <c r="D7284" s="2013">
        <f t="shared" si="2282"/>
        <v>1748</v>
      </c>
      <c r="E7284" s="2013">
        <f t="shared" si="2282"/>
        <v>1165</v>
      </c>
      <c r="F7284" s="2013">
        <f t="shared" si="2282"/>
        <v>1165</v>
      </c>
      <c r="G7284" s="2013">
        <f t="shared" si="2282"/>
        <v>1165</v>
      </c>
      <c r="H7284" s="2013">
        <f t="shared" si="2282"/>
        <v>1165</v>
      </c>
    </row>
    <row r="7285">
      <c r="B7285" s="2013">
        <v>7283.0</v>
      </c>
      <c r="C7285" s="2013">
        <f t="shared" ref="C7285:H7285" si="2283">C$5002+C2285</f>
        <v>874</v>
      </c>
      <c r="D7285" s="2013">
        <f t="shared" si="2283"/>
        <v>1747</v>
      </c>
      <c r="E7285" s="2013">
        <f t="shared" si="2283"/>
        <v>1165</v>
      </c>
      <c r="F7285" s="2013">
        <f t="shared" si="2283"/>
        <v>1165</v>
      </c>
      <c r="G7285" s="2013">
        <f t="shared" si="2283"/>
        <v>1166</v>
      </c>
      <c r="H7285" s="2013">
        <f t="shared" si="2283"/>
        <v>1166</v>
      </c>
    </row>
    <row r="7286">
      <c r="B7286" s="2013">
        <v>7284.0</v>
      </c>
      <c r="C7286" s="2013">
        <f t="shared" ref="C7286:H7286" si="2284">C$5002+C2286</f>
        <v>874</v>
      </c>
      <c r="D7286" s="2013">
        <f t="shared" si="2284"/>
        <v>1748</v>
      </c>
      <c r="E7286" s="2013">
        <f t="shared" si="2284"/>
        <v>1165</v>
      </c>
      <c r="F7286" s="2013">
        <f t="shared" si="2284"/>
        <v>1165</v>
      </c>
      <c r="G7286" s="2013">
        <f t="shared" si="2284"/>
        <v>1166</v>
      </c>
      <c r="H7286" s="2013">
        <f t="shared" si="2284"/>
        <v>1166</v>
      </c>
    </row>
    <row r="7287">
      <c r="B7287" s="2013">
        <v>7285.0</v>
      </c>
      <c r="C7287" s="2013">
        <f t="shared" ref="C7287:H7287" si="2285">C$5002+C2287</f>
        <v>874</v>
      </c>
      <c r="D7287" s="2013">
        <f t="shared" si="2285"/>
        <v>1749</v>
      </c>
      <c r="E7287" s="2013">
        <f t="shared" si="2285"/>
        <v>1165</v>
      </c>
      <c r="F7287" s="2013">
        <f t="shared" si="2285"/>
        <v>1165</v>
      </c>
      <c r="G7287" s="2013">
        <f t="shared" si="2285"/>
        <v>1166</v>
      </c>
      <c r="H7287" s="2013">
        <f t="shared" si="2285"/>
        <v>1166</v>
      </c>
    </row>
    <row r="7288">
      <c r="B7288" s="2013">
        <v>7286.0</v>
      </c>
      <c r="C7288" s="2013">
        <f t="shared" ref="C7288:H7288" si="2286">C$5002+C2288</f>
        <v>874</v>
      </c>
      <c r="D7288" s="2013">
        <f t="shared" si="2286"/>
        <v>1748</v>
      </c>
      <c r="E7288" s="2013">
        <f t="shared" si="2286"/>
        <v>1166</v>
      </c>
      <c r="F7288" s="2013">
        <f t="shared" si="2286"/>
        <v>1166</v>
      </c>
      <c r="G7288" s="2013">
        <f t="shared" si="2286"/>
        <v>1166</v>
      </c>
      <c r="H7288" s="2013">
        <f t="shared" si="2286"/>
        <v>1166</v>
      </c>
    </row>
    <row r="7289">
      <c r="B7289" s="2013">
        <v>7287.0</v>
      </c>
      <c r="C7289" s="2013">
        <f t="shared" ref="C7289:H7289" si="2287">C$5002+C2289</f>
        <v>874</v>
      </c>
      <c r="D7289" s="2013">
        <f t="shared" si="2287"/>
        <v>1749</v>
      </c>
      <c r="E7289" s="2013">
        <f t="shared" si="2287"/>
        <v>1166</v>
      </c>
      <c r="F7289" s="2013">
        <f t="shared" si="2287"/>
        <v>1166</v>
      </c>
      <c r="G7289" s="2013">
        <f t="shared" si="2287"/>
        <v>1166</v>
      </c>
      <c r="H7289" s="2013">
        <f t="shared" si="2287"/>
        <v>1166</v>
      </c>
    </row>
    <row r="7290">
      <c r="B7290" s="2013">
        <v>7288.0</v>
      </c>
      <c r="C7290" s="2013">
        <f t="shared" ref="C7290:H7290" si="2288">C$5002+C2290</f>
        <v>875</v>
      </c>
      <c r="D7290" s="2013">
        <f t="shared" si="2288"/>
        <v>1749</v>
      </c>
      <c r="E7290" s="2013">
        <f t="shared" si="2288"/>
        <v>1166</v>
      </c>
      <c r="F7290" s="2013">
        <f t="shared" si="2288"/>
        <v>1166</v>
      </c>
      <c r="G7290" s="2013">
        <f t="shared" si="2288"/>
        <v>1166</v>
      </c>
      <c r="H7290" s="2013">
        <f t="shared" si="2288"/>
        <v>1166</v>
      </c>
    </row>
    <row r="7291">
      <c r="B7291" s="2013">
        <v>7289.0</v>
      </c>
      <c r="C7291" s="2013">
        <f t="shared" ref="C7291:H7291" si="2289">C$5002+C2291</f>
        <v>875</v>
      </c>
      <c r="D7291" s="2013">
        <f t="shared" si="2289"/>
        <v>1750</v>
      </c>
      <c r="E7291" s="2013">
        <f t="shared" si="2289"/>
        <v>1166</v>
      </c>
      <c r="F7291" s="2013">
        <f t="shared" si="2289"/>
        <v>1166</v>
      </c>
      <c r="G7291" s="2013">
        <f t="shared" si="2289"/>
        <v>1166</v>
      </c>
      <c r="H7291" s="2013">
        <f t="shared" si="2289"/>
        <v>1166</v>
      </c>
    </row>
    <row r="7292">
      <c r="B7292" s="2013">
        <v>7290.0</v>
      </c>
      <c r="C7292" s="2013">
        <f t="shared" ref="C7292:H7292" si="2290">C$5002+C2292</f>
        <v>875</v>
      </c>
      <c r="D7292" s="2013">
        <f t="shared" si="2290"/>
        <v>1749</v>
      </c>
      <c r="E7292" s="2013">
        <f t="shared" si="2290"/>
        <v>1166</v>
      </c>
      <c r="F7292" s="2013">
        <f t="shared" si="2290"/>
        <v>1166</v>
      </c>
      <c r="G7292" s="2013">
        <f t="shared" si="2290"/>
        <v>1167</v>
      </c>
      <c r="H7292" s="2013">
        <f t="shared" si="2290"/>
        <v>1167</v>
      </c>
    </row>
    <row r="7293">
      <c r="B7293" s="2013">
        <v>7291.0</v>
      </c>
      <c r="C7293" s="2013">
        <f t="shared" ref="C7293:H7293" si="2291">C$5002+C2293</f>
        <v>875</v>
      </c>
      <c r="D7293" s="2013">
        <f t="shared" si="2291"/>
        <v>1750</v>
      </c>
      <c r="E7293" s="2013">
        <f t="shared" si="2291"/>
        <v>1166</v>
      </c>
      <c r="F7293" s="2013">
        <f t="shared" si="2291"/>
        <v>1166</v>
      </c>
      <c r="G7293" s="2013">
        <f t="shared" si="2291"/>
        <v>1167</v>
      </c>
      <c r="H7293" s="2013">
        <f t="shared" si="2291"/>
        <v>1167</v>
      </c>
    </row>
    <row r="7294">
      <c r="B7294" s="2013">
        <v>7292.0</v>
      </c>
      <c r="C7294" s="2013">
        <f t="shared" ref="C7294:H7294" si="2292">C$5002+C2294</f>
        <v>875</v>
      </c>
      <c r="D7294" s="2013">
        <f t="shared" si="2292"/>
        <v>1751</v>
      </c>
      <c r="E7294" s="2013">
        <f t="shared" si="2292"/>
        <v>1166</v>
      </c>
      <c r="F7294" s="2013">
        <f t="shared" si="2292"/>
        <v>1166</v>
      </c>
      <c r="G7294" s="2013">
        <f t="shared" si="2292"/>
        <v>1167</v>
      </c>
      <c r="H7294" s="2013">
        <f t="shared" si="2292"/>
        <v>1167</v>
      </c>
    </row>
    <row r="7295">
      <c r="B7295" s="2013">
        <v>7293.0</v>
      </c>
      <c r="C7295" s="2013">
        <f t="shared" ref="C7295:H7295" si="2293">C$5002+C2295</f>
        <v>875</v>
      </c>
      <c r="D7295" s="2013">
        <f t="shared" si="2293"/>
        <v>1750</v>
      </c>
      <c r="E7295" s="2013">
        <f t="shared" si="2293"/>
        <v>1167</v>
      </c>
      <c r="F7295" s="2013">
        <f t="shared" si="2293"/>
        <v>1167</v>
      </c>
      <c r="G7295" s="2013">
        <f t="shared" si="2293"/>
        <v>1167</v>
      </c>
      <c r="H7295" s="2013">
        <f t="shared" si="2293"/>
        <v>1167</v>
      </c>
    </row>
    <row r="7296">
      <c r="B7296" s="2013">
        <v>7294.0</v>
      </c>
      <c r="C7296" s="2013">
        <f t="shared" ref="C7296:H7296" si="2294">C$5002+C2296</f>
        <v>875</v>
      </c>
      <c r="D7296" s="2013">
        <f t="shared" si="2294"/>
        <v>1751</v>
      </c>
      <c r="E7296" s="2013">
        <f t="shared" si="2294"/>
        <v>1167</v>
      </c>
      <c r="F7296" s="2013">
        <f t="shared" si="2294"/>
        <v>1167</v>
      </c>
      <c r="G7296" s="2013">
        <f t="shared" si="2294"/>
        <v>1167</v>
      </c>
      <c r="H7296" s="2013">
        <f t="shared" si="2294"/>
        <v>1167</v>
      </c>
    </row>
    <row r="7297">
      <c r="B7297" s="2013">
        <v>7295.0</v>
      </c>
      <c r="C7297" s="2013">
        <f t="shared" ref="C7297:H7297" si="2295">C$5002+C2297</f>
        <v>876</v>
      </c>
      <c r="D7297" s="2013">
        <f t="shared" si="2295"/>
        <v>1751</v>
      </c>
      <c r="E7297" s="2013">
        <f t="shared" si="2295"/>
        <v>1167</v>
      </c>
      <c r="F7297" s="2013">
        <f t="shared" si="2295"/>
        <v>1167</v>
      </c>
      <c r="G7297" s="2013">
        <f t="shared" si="2295"/>
        <v>1167</v>
      </c>
      <c r="H7297" s="2013">
        <f t="shared" si="2295"/>
        <v>1167</v>
      </c>
    </row>
    <row r="7298">
      <c r="B7298" s="2013">
        <v>7296.0</v>
      </c>
      <c r="C7298" s="2013">
        <f t="shared" ref="C7298:H7298" si="2296">C$5002+C2298</f>
        <v>875</v>
      </c>
      <c r="D7298" s="2013">
        <f t="shared" si="2296"/>
        <v>1751</v>
      </c>
      <c r="E7298" s="2013">
        <f t="shared" si="2296"/>
        <v>1167</v>
      </c>
      <c r="F7298" s="2013">
        <f t="shared" si="2296"/>
        <v>1167</v>
      </c>
      <c r="G7298" s="2013">
        <f t="shared" si="2296"/>
        <v>1168</v>
      </c>
      <c r="H7298" s="2013">
        <f t="shared" si="2296"/>
        <v>1168</v>
      </c>
    </row>
    <row r="7299">
      <c r="B7299" s="2013">
        <v>7297.0</v>
      </c>
      <c r="C7299" s="2013">
        <f t="shared" ref="C7299:H7299" si="2297">C$5002+C2299</f>
        <v>876</v>
      </c>
      <c r="D7299" s="2013">
        <f t="shared" si="2297"/>
        <v>1751</v>
      </c>
      <c r="E7299" s="2013">
        <f t="shared" si="2297"/>
        <v>1167</v>
      </c>
      <c r="F7299" s="2013">
        <f t="shared" si="2297"/>
        <v>1167</v>
      </c>
      <c r="G7299" s="2013">
        <f t="shared" si="2297"/>
        <v>1168</v>
      </c>
      <c r="H7299" s="2013">
        <f t="shared" si="2297"/>
        <v>1168</v>
      </c>
    </row>
    <row r="7300">
      <c r="B7300" s="2013">
        <v>7298.0</v>
      </c>
      <c r="C7300" s="2013">
        <f t="shared" ref="C7300:H7300" si="2298">C$5002+C2300</f>
        <v>875</v>
      </c>
      <c r="D7300" s="2013">
        <f t="shared" si="2298"/>
        <v>1751</v>
      </c>
      <c r="E7300" s="2013">
        <f t="shared" si="2298"/>
        <v>1168</v>
      </c>
      <c r="F7300" s="2013">
        <f t="shared" si="2298"/>
        <v>1168</v>
      </c>
      <c r="G7300" s="2013">
        <f t="shared" si="2298"/>
        <v>1168</v>
      </c>
      <c r="H7300" s="2013">
        <f t="shared" si="2298"/>
        <v>1168</v>
      </c>
    </row>
    <row r="7301">
      <c r="B7301" s="2013">
        <v>7299.0</v>
      </c>
      <c r="C7301" s="2013">
        <f t="shared" ref="C7301:H7301" si="2299">C$5002+C2301</f>
        <v>876</v>
      </c>
      <c r="D7301" s="2013">
        <f t="shared" si="2299"/>
        <v>1751</v>
      </c>
      <c r="E7301" s="2013">
        <f t="shared" si="2299"/>
        <v>1168</v>
      </c>
      <c r="F7301" s="2013">
        <f t="shared" si="2299"/>
        <v>1168</v>
      </c>
      <c r="G7301" s="2013">
        <f t="shared" si="2299"/>
        <v>1168</v>
      </c>
      <c r="H7301" s="2013">
        <f t="shared" si="2299"/>
        <v>1168</v>
      </c>
    </row>
    <row r="7302">
      <c r="B7302" s="2013">
        <v>7300.0</v>
      </c>
      <c r="C7302" s="2013">
        <f t="shared" ref="C7302:H7302" si="2300">C$5002+C2302</f>
        <v>876</v>
      </c>
      <c r="D7302" s="2013">
        <f t="shared" si="2300"/>
        <v>1752</v>
      </c>
      <c r="E7302" s="2013">
        <f t="shared" si="2300"/>
        <v>1168</v>
      </c>
      <c r="F7302" s="2013">
        <f t="shared" si="2300"/>
        <v>1168</v>
      </c>
      <c r="G7302" s="2013">
        <f t="shared" si="2300"/>
        <v>1168</v>
      </c>
      <c r="H7302" s="2013">
        <f t="shared" si="2300"/>
        <v>1168</v>
      </c>
    </row>
    <row r="7303">
      <c r="B7303" s="2013">
        <v>7301.0</v>
      </c>
      <c r="C7303" s="2013">
        <f t="shared" ref="C7303:H7303" si="2301">C$5002+C2303</f>
        <v>876</v>
      </c>
      <c r="D7303" s="2013">
        <f t="shared" si="2301"/>
        <v>1753</v>
      </c>
      <c r="E7303" s="2013">
        <f t="shared" si="2301"/>
        <v>1168</v>
      </c>
      <c r="F7303" s="2013">
        <f t="shared" si="2301"/>
        <v>1168</v>
      </c>
      <c r="G7303" s="2013">
        <f t="shared" si="2301"/>
        <v>1168</v>
      </c>
      <c r="H7303" s="2013">
        <f t="shared" si="2301"/>
        <v>1168</v>
      </c>
    </row>
    <row r="7304">
      <c r="B7304" s="2013">
        <v>7302.0</v>
      </c>
      <c r="C7304" s="2013">
        <f t="shared" ref="C7304:H7304" si="2302">C$5002+C2304</f>
        <v>877</v>
      </c>
      <c r="D7304" s="2013">
        <f t="shared" si="2302"/>
        <v>1753</v>
      </c>
      <c r="E7304" s="2013">
        <f t="shared" si="2302"/>
        <v>1168</v>
      </c>
      <c r="F7304" s="2013">
        <f t="shared" si="2302"/>
        <v>1168</v>
      </c>
      <c r="G7304" s="2013">
        <f t="shared" si="2302"/>
        <v>1168</v>
      </c>
      <c r="H7304" s="2013">
        <f t="shared" si="2302"/>
        <v>1168</v>
      </c>
    </row>
    <row r="7305">
      <c r="B7305" s="2013">
        <v>7303.0</v>
      </c>
      <c r="C7305" s="2013">
        <f t="shared" ref="C7305:H7305" si="2303">C$5002+C2305</f>
        <v>876</v>
      </c>
      <c r="D7305" s="2013">
        <f t="shared" si="2303"/>
        <v>1753</v>
      </c>
      <c r="E7305" s="2013">
        <f t="shared" si="2303"/>
        <v>1168</v>
      </c>
      <c r="F7305" s="2013">
        <f t="shared" si="2303"/>
        <v>1168</v>
      </c>
      <c r="G7305" s="2013">
        <f t="shared" si="2303"/>
        <v>1169</v>
      </c>
      <c r="H7305" s="2013">
        <f t="shared" si="2303"/>
        <v>1169</v>
      </c>
    </row>
    <row r="7306">
      <c r="B7306" s="2013">
        <v>7304.0</v>
      </c>
      <c r="C7306" s="2013">
        <f t="shared" ref="C7306:H7306" si="2304">C$5002+C2306</f>
        <v>877</v>
      </c>
      <c r="D7306" s="2013">
        <f t="shared" si="2304"/>
        <v>1753</v>
      </c>
      <c r="E7306" s="2013">
        <f t="shared" si="2304"/>
        <v>1168</v>
      </c>
      <c r="F7306" s="2013">
        <f t="shared" si="2304"/>
        <v>1168</v>
      </c>
      <c r="G7306" s="2013">
        <f t="shared" si="2304"/>
        <v>1169</v>
      </c>
      <c r="H7306" s="2013">
        <f t="shared" si="2304"/>
        <v>1169</v>
      </c>
    </row>
    <row r="7307">
      <c r="B7307" s="2013">
        <v>7305.0</v>
      </c>
      <c r="C7307" s="2013">
        <f t="shared" ref="C7307:H7307" si="2305">C$5002+C2307</f>
        <v>876</v>
      </c>
      <c r="D7307" s="2013">
        <f t="shared" si="2305"/>
        <v>1753</v>
      </c>
      <c r="E7307" s="2013">
        <f t="shared" si="2305"/>
        <v>1169</v>
      </c>
      <c r="F7307" s="2013">
        <f t="shared" si="2305"/>
        <v>1169</v>
      </c>
      <c r="G7307" s="2013">
        <f t="shared" si="2305"/>
        <v>1169</v>
      </c>
      <c r="H7307" s="2013">
        <f t="shared" si="2305"/>
        <v>1169</v>
      </c>
    </row>
    <row r="7308">
      <c r="B7308" s="2013">
        <v>7306.0</v>
      </c>
      <c r="C7308" s="2013">
        <f t="shared" ref="C7308:H7308" si="2306">C$5002+C2308</f>
        <v>877</v>
      </c>
      <c r="D7308" s="2013">
        <f t="shared" si="2306"/>
        <v>1753</v>
      </c>
      <c r="E7308" s="2013">
        <f t="shared" si="2306"/>
        <v>1169</v>
      </c>
      <c r="F7308" s="2013">
        <f t="shared" si="2306"/>
        <v>1169</v>
      </c>
      <c r="G7308" s="2013">
        <f t="shared" si="2306"/>
        <v>1169</v>
      </c>
      <c r="H7308" s="2013">
        <f t="shared" si="2306"/>
        <v>1169</v>
      </c>
    </row>
    <row r="7309">
      <c r="B7309" s="2013">
        <v>7307.0</v>
      </c>
      <c r="C7309" s="2013">
        <f t="shared" ref="C7309:H7309" si="2307">C$5002+C2309</f>
        <v>877</v>
      </c>
      <c r="D7309" s="2013">
        <f t="shared" si="2307"/>
        <v>1754</v>
      </c>
      <c r="E7309" s="2013">
        <f t="shared" si="2307"/>
        <v>1169</v>
      </c>
      <c r="F7309" s="2013">
        <f t="shared" si="2307"/>
        <v>1169</v>
      </c>
      <c r="G7309" s="2013">
        <f t="shared" si="2307"/>
        <v>1169</v>
      </c>
      <c r="H7309" s="2013">
        <f t="shared" si="2307"/>
        <v>1169</v>
      </c>
    </row>
    <row r="7310">
      <c r="B7310" s="2013">
        <v>7308.0</v>
      </c>
      <c r="C7310" s="2013">
        <f t="shared" ref="C7310:H7310" si="2308">C$5002+C2310</f>
        <v>877</v>
      </c>
      <c r="D7310" s="2013">
        <f t="shared" si="2308"/>
        <v>1753</v>
      </c>
      <c r="E7310" s="2013">
        <f t="shared" si="2308"/>
        <v>1169</v>
      </c>
      <c r="F7310" s="2013">
        <f t="shared" si="2308"/>
        <v>1169</v>
      </c>
      <c r="G7310" s="2013">
        <f t="shared" si="2308"/>
        <v>1170</v>
      </c>
      <c r="H7310" s="2013">
        <f t="shared" si="2308"/>
        <v>1170</v>
      </c>
    </row>
    <row r="7311">
      <c r="B7311" s="2013">
        <v>7309.0</v>
      </c>
      <c r="C7311" s="2013">
        <f t="shared" ref="C7311:H7311" si="2309">C$5002+C2311</f>
        <v>877</v>
      </c>
      <c r="D7311" s="2013">
        <f t="shared" si="2309"/>
        <v>1754</v>
      </c>
      <c r="E7311" s="2013">
        <f t="shared" si="2309"/>
        <v>1169</v>
      </c>
      <c r="F7311" s="2013">
        <f t="shared" si="2309"/>
        <v>1169</v>
      </c>
      <c r="G7311" s="2013">
        <f t="shared" si="2309"/>
        <v>1170</v>
      </c>
      <c r="H7311" s="2013">
        <f t="shared" si="2309"/>
        <v>1170</v>
      </c>
    </row>
    <row r="7312">
      <c r="B7312" s="2013">
        <v>7310.0</v>
      </c>
      <c r="C7312" s="2013">
        <f t="shared" ref="C7312:H7312" si="2310">C$5002+C2312</f>
        <v>877</v>
      </c>
      <c r="D7312" s="2013">
        <f t="shared" si="2310"/>
        <v>1755</v>
      </c>
      <c r="E7312" s="2013">
        <f t="shared" si="2310"/>
        <v>1169</v>
      </c>
      <c r="F7312" s="2013">
        <f t="shared" si="2310"/>
        <v>1169</v>
      </c>
      <c r="G7312" s="2013">
        <f t="shared" si="2310"/>
        <v>1170</v>
      </c>
      <c r="H7312" s="2013">
        <f t="shared" si="2310"/>
        <v>1170</v>
      </c>
    </row>
    <row r="7313">
      <c r="B7313" s="2013">
        <v>7311.0</v>
      </c>
      <c r="C7313" s="2013">
        <f t="shared" ref="C7313:H7313" si="2311">C$5002+C2313</f>
        <v>877</v>
      </c>
      <c r="D7313" s="2013">
        <f t="shared" si="2311"/>
        <v>1754</v>
      </c>
      <c r="E7313" s="2013">
        <f t="shared" si="2311"/>
        <v>1170</v>
      </c>
      <c r="F7313" s="2013">
        <f t="shared" si="2311"/>
        <v>1170</v>
      </c>
      <c r="G7313" s="2013">
        <f t="shared" si="2311"/>
        <v>1170</v>
      </c>
      <c r="H7313" s="2013">
        <f t="shared" si="2311"/>
        <v>1170</v>
      </c>
    </row>
    <row r="7314">
      <c r="B7314" s="2013">
        <v>7312.0</v>
      </c>
      <c r="C7314" s="2013">
        <f t="shared" ref="C7314:H7314" si="2312">C$5002+C2314</f>
        <v>877</v>
      </c>
      <c r="D7314" s="2013">
        <f t="shared" si="2312"/>
        <v>1755</v>
      </c>
      <c r="E7314" s="2013">
        <f t="shared" si="2312"/>
        <v>1170</v>
      </c>
      <c r="F7314" s="2013">
        <f t="shared" si="2312"/>
        <v>1170</v>
      </c>
      <c r="G7314" s="2013">
        <f t="shared" si="2312"/>
        <v>1170</v>
      </c>
      <c r="H7314" s="2013">
        <f t="shared" si="2312"/>
        <v>1170</v>
      </c>
    </row>
    <row r="7315">
      <c r="B7315" s="2013">
        <v>7313.0</v>
      </c>
      <c r="C7315" s="2013">
        <f t="shared" ref="C7315:H7315" si="2313">C$5002+C2315</f>
        <v>878</v>
      </c>
      <c r="D7315" s="2013">
        <f t="shared" si="2313"/>
        <v>1755</v>
      </c>
      <c r="E7315" s="2013">
        <f t="shared" si="2313"/>
        <v>1170</v>
      </c>
      <c r="F7315" s="2013">
        <f t="shared" si="2313"/>
        <v>1170</v>
      </c>
      <c r="G7315" s="2013">
        <f t="shared" si="2313"/>
        <v>1170</v>
      </c>
      <c r="H7315" s="2013">
        <f t="shared" si="2313"/>
        <v>1170</v>
      </c>
    </row>
    <row r="7316">
      <c r="B7316" s="2013">
        <v>7314.0</v>
      </c>
      <c r="C7316" s="2013">
        <f t="shared" ref="C7316:H7316" si="2314">C$5002+C2316</f>
        <v>878</v>
      </c>
      <c r="D7316" s="2013">
        <f t="shared" si="2314"/>
        <v>1756</v>
      </c>
      <c r="E7316" s="2013">
        <f t="shared" si="2314"/>
        <v>1170</v>
      </c>
      <c r="F7316" s="2013">
        <f t="shared" si="2314"/>
        <v>1170</v>
      </c>
      <c r="G7316" s="2013">
        <f t="shared" si="2314"/>
        <v>1170</v>
      </c>
      <c r="H7316" s="2013">
        <f t="shared" si="2314"/>
        <v>1170</v>
      </c>
    </row>
    <row r="7317">
      <c r="B7317" s="2013">
        <v>7315.0</v>
      </c>
      <c r="C7317" s="2013">
        <f t="shared" ref="C7317:H7317" si="2315">C$5002+C2317</f>
        <v>878</v>
      </c>
      <c r="D7317" s="2013">
        <f t="shared" si="2315"/>
        <v>1755</v>
      </c>
      <c r="E7317" s="2013">
        <f t="shared" si="2315"/>
        <v>1170</v>
      </c>
      <c r="F7317" s="2013">
        <f t="shared" si="2315"/>
        <v>1170</v>
      </c>
      <c r="G7317" s="2013">
        <f t="shared" si="2315"/>
        <v>1171</v>
      </c>
      <c r="H7317" s="2013">
        <f t="shared" si="2315"/>
        <v>1171</v>
      </c>
    </row>
    <row r="7318">
      <c r="B7318" s="2013">
        <v>7316.0</v>
      </c>
      <c r="C7318" s="2013">
        <f t="shared" ref="C7318:H7318" si="2316">C$5002+C2318</f>
        <v>878</v>
      </c>
      <c r="D7318" s="2013">
        <f t="shared" si="2316"/>
        <v>1756</v>
      </c>
      <c r="E7318" s="2013">
        <f t="shared" si="2316"/>
        <v>1170</v>
      </c>
      <c r="F7318" s="2013">
        <f t="shared" si="2316"/>
        <v>1170</v>
      </c>
      <c r="G7318" s="2013">
        <f t="shared" si="2316"/>
        <v>1171</v>
      </c>
      <c r="H7318" s="2013">
        <f t="shared" si="2316"/>
        <v>1171</v>
      </c>
    </row>
    <row r="7319">
      <c r="B7319" s="2013">
        <v>7317.0</v>
      </c>
      <c r="C7319" s="2013">
        <f t="shared" ref="C7319:H7319" si="2317">C$5002+C2319</f>
        <v>878</v>
      </c>
      <c r="D7319" s="2013">
        <f t="shared" si="2317"/>
        <v>1757</v>
      </c>
      <c r="E7319" s="2013">
        <f t="shared" si="2317"/>
        <v>1170</v>
      </c>
      <c r="F7319" s="2013">
        <f t="shared" si="2317"/>
        <v>1170</v>
      </c>
      <c r="G7319" s="2013">
        <f t="shared" si="2317"/>
        <v>1171</v>
      </c>
      <c r="H7319" s="2013">
        <f t="shared" si="2317"/>
        <v>1171</v>
      </c>
    </row>
    <row r="7320">
      <c r="B7320" s="2013">
        <v>7318.0</v>
      </c>
      <c r="C7320" s="2013">
        <f t="shared" ref="C7320:H7320" si="2318">C$5002+C2320</f>
        <v>878</v>
      </c>
      <c r="D7320" s="2013">
        <f t="shared" si="2318"/>
        <v>1756</v>
      </c>
      <c r="E7320" s="2013">
        <f t="shared" si="2318"/>
        <v>1171</v>
      </c>
      <c r="F7320" s="2013">
        <f t="shared" si="2318"/>
        <v>1171</v>
      </c>
      <c r="G7320" s="2013">
        <f t="shared" si="2318"/>
        <v>1171</v>
      </c>
      <c r="H7320" s="2013">
        <f t="shared" si="2318"/>
        <v>1171</v>
      </c>
    </row>
    <row r="7321">
      <c r="B7321" s="2013">
        <v>7319.0</v>
      </c>
      <c r="C7321" s="2013">
        <f t="shared" ref="C7321:H7321" si="2319">C$5002+C2321</f>
        <v>878</v>
      </c>
      <c r="D7321" s="2013">
        <f t="shared" si="2319"/>
        <v>1757</v>
      </c>
      <c r="E7321" s="2013">
        <f t="shared" si="2319"/>
        <v>1171</v>
      </c>
      <c r="F7321" s="2013">
        <f t="shared" si="2319"/>
        <v>1171</v>
      </c>
      <c r="G7321" s="2013">
        <f t="shared" si="2319"/>
        <v>1171</v>
      </c>
      <c r="H7321" s="2013">
        <f t="shared" si="2319"/>
        <v>1171</v>
      </c>
    </row>
    <row r="7322">
      <c r="B7322" s="2013">
        <v>7320.0</v>
      </c>
      <c r="C7322" s="2013">
        <f t="shared" ref="C7322:H7322" si="2320">C$5002+C2322</f>
        <v>879</v>
      </c>
      <c r="D7322" s="2013">
        <f t="shared" si="2320"/>
        <v>1757</v>
      </c>
      <c r="E7322" s="2013">
        <f t="shared" si="2320"/>
        <v>1171</v>
      </c>
      <c r="F7322" s="2013">
        <f t="shared" si="2320"/>
        <v>1171</v>
      </c>
      <c r="G7322" s="2013">
        <f t="shared" si="2320"/>
        <v>1171</v>
      </c>
      <c r="H7322" s="2013">
        <f t="shared" si="2320"/>
        <v>1171</v>
      </c>
    </row>
    <row r="7323">
      <c r="B7323" s="2013">
        <v>7321.0</v>
      </c>
      <c r="C7323" s="2013">
        <f t="shared" ref="C7323:H7323" si="2321">C$5002+C2323</f>
        <v>878</v>
      </c>
      <c r="D7323" s="2013">
        <f t="shared" si="2321"/>
        <v>1757</v>
      </c>
      <c r="E7323" s="2013">
        <f t="shared" si="2321"/>
        <v>1171</v>
      </c>
      <c r="F7323" s="2013">
        <f t="shared" si="2321"/>
        <v>1171</v>
      </c>
      <c r="G7323" s="2013">
        <f t="shared" si="2321"/>
        <v>1172</v>
      </c>
      <c r="H7323" s="2013">
        <f t="shared" si="2321"/>
        <v>1172</v>
      </c>
    </row>
    <row r="7324">
      <c r="B7324" s="2013">
        <v>7322.0</v>
      </c>
      <c r="C7324" s="2013">
        <f t="shared" ref="C7324:H7324" si="2322">C$5002+C2324</f>
        <v>879</v>
      </c>
      <c r="D7324" s="2013">
        <f t="shared" si="2322"/>
        <v>1757</v>
      </c>
      <c r="E7324" s="2013">
        <f t="shared" si="2322"/>
        <v>1171</v>
      </c>
      <c r="F7324" s="2013">
        <f t="shared" si="2322"/>
        <v>1171</v>
      </c>
      <c r="G7324" s="2013">
        <f t="shared" si="2322"/>
        <v>1172</v>
      </c>
      <c r="H7324" s="2013">
        <f t="shared" si="2322"/>
        <v>1172</v>
      </c>
    </row>
    <row r="7325">
      <c r="B7325" s="2013">
        <v>7323.0</v>
      </c>
      <c r="C7325" s="2013">
        <f t="shared" ref="C7325:H7325" si="2323">C$5002+C2325</f>
        <v>878</v>
      </c>
      <c r="D7325" s="2013">
        <f t="shared" si="2323"/>
        <v>1757</v>
      </c>
      <c r="E7325" s="2013">
        <f t="shared" si="2323"/>
        <v>1172</v>
      </c>
      <c r="F7325" s="2013">
        <f t="shared" si="2323"/>
        <v>1172</v>
      </c>
      <c r="G7325" s="2013">
        <f t="shared" si="2323"/>
        <v>1172</v>
      </c>
      <c r="H7325" s="2013">
        <f t="shared" si="2323"/>
        <v>1172</v>
      </c>
    </row>
    <row r="7326">
      <c r="B7326" s="2013">
        <v>7324.0</v>
      </c>
      <c r="C7326" s="2013">
        <f t="shared" ref="C7326:H7326" si="2324">C$5002+C2326</f>
        <v>879</v>
      </c>
      <c r="D7326" s="2013">
        <f t="shared" si="2324"/>
        <v>1757</v>
      </c>
      <c r="E7326" s="2013">
        <f t="shared" si="2324"/>
        <v>1172</v>
      </c>
      <c r="F7326" s="2013">
        <f t="shared" si="2324"/>
        <v>1172</v>
      </c>
      <c r="G7326" s="2013">
        <f t="shared" si="2324"/>
        <v>1172</v>
      </c>
      <c r="H7326" s="2013">
        <f t="shared" si="2324"/>
        <v>1172</v>
      </c>
    </row>
    <row r="7327">
      <c r="B7327" s="2013">
        <v>7325.0</v>
      </c>
      <c r="C7327" s="2013">
        <f t="shared" ref="C7327:H7327" si="2325">C$5002+C2327</f>
        <v>879</v>
      </c>
      <c r="D7327" s="2013">
        <f t="shared" si="2325"/>
        <v>1758</v>
      </c>
      <c r="E7327" s="2013">
        <f t="shared" si="2325"/>
        <v>1172</v>
      </c>
      <c r="F7327" s="2013">
        <f t="shared" si="2325"/>
        <v>1172</v>
      </c>
      <c r="G7327" s="2013">
        <f t="shared" si="2325"/>
        <v>1172</v>
      </c>
      <c r="H7327" s="2013">
        <f t="shared" si="2325"/>
        <v>1172</v>
      </c>
    </row>
    <row r="7328">
      <c r="B7328" s="2013">
        <v>7326.0</v>
      </c>
      <c r="C7328" s="2013">
        <f t="shared" ref="C7328:H7328" si="2326">C$5002+C2328</f>
        <v>879</v>
      </c>
      <c r="D7328" s="2013">
        <f t="shared" si="2326"/>
        <v>1759</v>
      </c>
      <c r="E7328" s="2013">
        <f t="shared" si="2326"/>
        <v>1172</v>
      </c>
      <c r="F7328" s="2013">
        <f t="shared" si="2326"/>
        <v>1172</v>
      </c>
      <c r="G7328" s="2013">
        <f t="shared" si="2326"/>
        <v>1172</v>
      </c>
      <c r="H7328" s="2013">
        <f t="shared" si="2326"/>
        <v>1172</v>
      </c>
    </row>
    <row r="7329">
      <c r="B7329" s="2013">
        <v>7327.0</v>
      </c>
      <c r="C7329" s="2013">
        <f t="shared" ref="C7329:H7329" si="2327">C$5002+C2329</f>
        <v>880</v>
      </c>
      <c r="D7329" s="2013">
        <f t="shared" si="2327"/>
        <v>1759</v>
      </c>
      <c r="E7329" s="2013">
        <f t="shared" si="2327"/>
        <v>1172</v>
      </c>
      <c r="F7329" s="2013">
        <f t="shared" si="2327"/>
        <v>1172</v>
      </c>
      <c r="G7329" s="2013">
        <f t="shared" si="2327"/>
        <v>1172</v>
      </c>
      <c r="H7329" s="2013">
        <f t="shared" si="2327"/>
        <v>1172</v>
      </c>
    </row>
    <row r="7330">
      <c r="B7330" s="2013">
        <v>7328.0</v>
      </c>
      <c r="C7330" s="2013">
        <f t="shared" ref="C7330:H7330" si="2328">C$5002+C2330</f>
        <v>879</v>
      </c>
      <c r="D7330" s="2013">
        <f t="shared" si="2328"/>
        <v>1759</v>
      </c>
      <c r="E7330" s="2013">
        <f t="shared" si="2328"/>
        <v>1172</v>
      </c>
      <c r="F7330" s="2013">
        <f t="shared" si="2328"/>
        <v>1172</v>
      </c>
      <c r="G7330" s="2013">
        <f t="shared" si="2328"/>
        <v>1173</v>
      </c>
      <c r="H7330" s="2013">
        <f t="shared" si="2328"/>
        <v>1173</v>
      </c>
    </row>
    <row r="7331">
      <c r="B7331" s="2013">
        <v>7329.0</v>
      </c>
      <c r="C7331" s="2013">
        <f t="shared" ref="C7331:H7331" si="2329">C$5002+C2331</f>
        <v>880</v>
      </c>
      <c r="D7331" s="2013">
        <f t="shared" si="2329"/>
        <v>1759</v>
      </c>
      <c r="E7331" s="2013">
        <f t="shared" si="2329"/>
        <v>1172</v>
      </c>
      <c r="F7331" s="2013">
        <f t="shared" si="2329"/>
        <v>1172</v>
      </c>
      <c r="G7331" s="2013">
        <f t="shared" si="2329"/>
        <v>1173</v>
      </c>
      <c r="H7331" s="2013">
        <f t="shared" si="2329"/>
        <v>1173</v>
      </c>
    </row>
    <row r="7332">
      <c r="B7332" s="2013">
        <v>7330.0</v>
      </c>
      <c r="C7332" s="2013">
        <f t="shared" ref="C7332:H7332" si="2330">C$5002+C2332</f>
        <v>879</v>
      </c>
      <c r="D7332" s="2013">
        <f t="shared" si="2330"/>
        <v>1759</v>
      </c>
      <c r="E7332" s="2013">
        <f t="shared" si="2330"/>
        <v>1173</v>
      </c>
      <c r="F7332" s="2013">
        <f t="shared" si="2330"/>
        <v>1173</v>
      </c>
      <c r="G7332" s="2013">
        <f t="shared" si="2330"/>
        <v>1173</v>
      </c>
      <c r="H7332" s="2013">
        <f t="shared" si="2330"/>
        <v>1173</v>
      </c>
    </row>
    <row r="7333">
      <c r="B7333" s="2013">
        <v>7331.0</v>
      </c>
      <c r="C7333" s="2013">
        <f t="shared" ref="C7333:H7333" si="2331">C$5002+C2333</f>
        <v>880</v>
      </c>
      <c r="D7333" s="2013">
        <f t="shared" si="2331"/>
        <v>1759</v>
      </c>
      <c r="E7333" s="2013">
        <f t="shared" si="2331"/>
        <v>1173</v>
      </c>
      <c r="F7333" s="2013">
        <f t="shared" si="2331"/>
        <v>1173</v>
      </c>
      <c r="G7333" s="2013">
        <f t="shared" si="2331"/>
        <v>1173</v>
      </c>
      <c r="H7333" s="2013">
        <f t="shared" si="2331"/>
        <v>1173</v>
      </c>
    </row>
    <row r="7334">
      <c r="B7334" s="2013">
        <v>7332.0</v>
      </c>
      <c r="C7334" s="2013">
        <f t="shared" ref="C7334:H7334" si="2332">C$5002+C2334</f>
        <v>880</v>
      </c>
      <c r="D7334" s="2013">
        <f t="shared" si="2332"/>
        <v>1760</v>
      </c>
      <c r="E7334" s="2013">
        <f t="shared" si="2332"/>
        <v>1173</v>
      </c>
      <c r="F7334" s="2013">
        <f t="shared" si="2332"/>
        <v>1173</v>
      </c>
      <c r="G7334" s="2013">
        <f t="shared" si="2332"/>
        <v>1173</v>
      </c>
      <c r="H7334" s="2013">
        <f t="shared" si="2332"/>
        <v>1173</v>
      </c>
    </row>
    <row r="7335">
      <c r="B7335" s="2013">
        <v>7333.0</v>
      </c>
      <c r="C7335" s="2013">
        <f t="shared" ref="C7335:H7335" si="2333">C$5002+C2335</f>
        <v>880</v>
      </c>
      <c r="D7335" s="2013">
        <f t="shared" si="2333"/>
        <v>1759</v>
      </c>
      <c r="E7335" s="2013">
        <f t="shared" si="2333"/>
        <v>1173</v>
      </c>
      <c r="F7335" s="2013">
        <f t="shared" si="2333"/>
        <v>1173</v>
      </c>
      <c r="G7335" s="2013">
        <f t="shared" si="2333"/>
        <v>1174</v>
      </c>
      <c r="H7335" s="2013">
        <f t="shared" si="2333"/>
        <v>1174</v>
      </c>
    </row>
    <row r="7336">
      <c r="B7336" s="2013">
        <v>7334.0</v>
      </c>
      <c r="C7336" s="2013">
        <f t="shared" ref="C7336:H7336" si="2334">C$5002+C2336</f>
        <v>880</v>
      </c>
      <c r="D7336" s="2013">
        <f t="shared" si="2334"/>
        <v>1760</v>
      </c>
      <c r="E7336" s="2013">
        <f t="shared" si="2334"/>
        <v>1173</v>
      </c>
      <c r="F7336" s="2013">
        <f t="shared" si="2334"/>
        <v>1173</v>
      </c>
      <c r="G7336" s="2013">
        <f t="shared" si="2334"/>
        <v>1174</v>
      </c>
      <c r="H7336" s="2013">
        <f t="shared" si="2334"/>
        <v>1174</v>
      </c>
    </row>
    <row r="7337">
      <c r="B7337" s="2013">
        <v>7335.0</v>
      </c>
      <c r="C7337" s="2013">
        <f t="shared" ref="C7337:H7337" si="2335">C$5002+C2337</f>
        <v>880</v>
      </c>
      <c r="D7337" s="2013">
        <f t="shared" si="2335"/>
        <v>1761</v>
      </c>
      <c r="E7337" s="2013">
        <f t="shared" si="2335"/>
        <v>1173</v>
      </c>
      <c r="F7337" s="2013">
        <f t="shared" si="2335"/>
        <v>1173</v>
      </c>
      <c r="G7337" s="2013">
        <f t="shared" si="2335"/>
        <v>1174</v>
      </c>
      <c r="H7337" s="2013">
        <f t="shared" si="2335"/>
        <v>1174</v>
      </c>
    </row>
    <row r="7338">
      <c r="B7338" s="2013">
        <v>7336.0</v>
      </c>
      <c r="C7338" s="2013">
        <f t="shared" ref="C7338:H7338" si="2336">C$5002+C2338</f>
        <v>880</v>
      </c>
      <c r="D7338" s="2013">
        <f t="shared" si="2336"/>
        <v>1760</v>
      </c>
      <c r="E7338" s="2013">
        <f t="shared" si="2336"/>
        <v>1174</v>
      </c>
      <c r="F7338" s="2013">
        <f t="shared" si="2336"/>
        <v>1174</v>
      </c>
      <c r="G7338" s="2013">
        <f t="shared" si="2336"/>
        <v>1174</v>
      </c>
      <c r="H7338" s="2013">
        <f t="shared" si="2336"/>
        <v>1174</v>
      </c>
    </row>
    <row r="7339">
      <c r="B7339" s="2013">
        <v>7337.0</v>
      </c>
      <c r="C7339" s="2013">
        <f t="shared" ref="C7339:H7339" si="2337">C$5002+C2339</f>
        <v>880</v>
      </c>
      <c r="D7339" s="2013">
        <f t="shared" si="2337"/>
        <v>1761</v>
      </c>
      <c r="E7339" s="2013">
        <f t="shared" si="2337"/>
        <v>1174</v>
      </c>
      <c r="F7339" s="2013">
        <f t="shared" si="2337"/>
        <v>1174</v>
      </c>
      <c r="G7339" s="2013">
        <f t="shared" si="2337"/>
        <v>1174</v>
      </c>
      <c r="H7339" s="2013">
        <f t="shared" si="2337"/>
        <v>1174</v>
      </c>
    </row>
    <row r="7340">
      <c r="B7340" s="2013">
        <v>7338.0</v>
      </c>
      <c r="C7340" s="2013">
        <f t="shared" ref="C7340:H7340" si="2338">C$5002+C2340</f>
        <v>881</v>
      </c>
      <c r="D7340" s="2013">
        <f t="shared" si="2338"/>
        <v>1761</v>
      </c>
      <c r="E7340" s="2013">
        <f t="shared" si="2338"/>
        <v>1174</v>
      </c>
      <c r="F7340" s="2013">
        <f t="shared" si="2338"/>
        <v>1174</v>
      </c>
      <c r="G7340" s="2013">
        <f t="shared" si="2338"/>
        <v>1174</v>
      </c>
      <c r="H7340" s="2013">
        <f t="shared" si="2338"/>
        <v>1174</v>
      </c>
    </row>
    <row r="7341">
      <c r="B7341" s="2013">
        <v>7339.0</v>
      </c>
      <c r="C7341" s="2013">
        <f t="shared" ref="C7341:H7341" si="2339">C$5002+C2341</f>
        <v>881</v>
      </c>
      <c r="D7341" s="2013">
        <f t="shared" si="2339"/>
        <v>1762</v>
      </c>
      <c r="E7341" s="2013">
        <f t="shared" si="2339"/>
        <v>1174</v>
      </c>
      <c r="F7341" s="2013">
        <f t="shared" si="2339"/>
        <v>1174</v>
      </c>
      <c r="G7341" s="2013">
        <f t="shared" si="2339"/>
        <v>1174</v>
      </c>
      <c r="H7341" s="2013">
        <f t="shared" si="2339"/>
        <v>1174</v>
      </c>
    </row>
    <row r="7342">
      <c r="B7342" s="2013">
        <v>7340.0</v>
      </c>
      <c r="C7342" s="2013">
        <f t="shared" ref="C7342:H7342" si="2340">C$5002+C2342</f>
        <v>881</v>
      </c>
      <c r="D7342" s="2013">
        <f t="shared" si="2340"/>
        <v>1761</v>
      </c>
      <c r="E7342" s="2013">
        <f t="shared" si="2340"/>
        <v>1174</v>
      </c>
      <c r="F7342" s="2013">
        <f t="shared" si="2340"/>
        <v>1174</v>
      </c>
      <c r="G7342" s="2013">
        <f t="shared" si="2340"/>
        <v>1175</v>
      </c>
      <c r="H7342" s="2013">
        <f t="shared" si="2340"/>
        <v>1175</v>
      </c>
    </row>
    <row r="7343">
      <c r="B7343" s="2013">
        <v>7341.0</v>
      </c>
      <c r="C7343" s="2013">
        <f t="shared" ref="C7343:H7343" si="2341">C$5002+C2343</f>
        <v>881</v>
      </c>
      <c r="D7343" s="2013">
        <f t="shared" si="2341"/>
        <v>1762</v>
      </c>
      <c r="E7343" s="2013">
        <f t="shared" si="2341"/>
        <v>1174</v>
      </c>
      <c r="F7343" s="2013">
        <f t="shared" si="2341"/>
        <v>1174</v>
      </c>
      <c r="G7343" s="2013">
        <f t="shared" si="2341"/>
        <v>1175</v>
      </c>
      <c r="H7343" s="2013">
        <f t="shared" si="2341"/>
        <v>1175</v>
      </c>
    </row>
    <row r="7344">
      <c r="B7344" s="2013">
        <v>7342.0</v>
      </c>
      <c r="C7344" s="2013">
        <f t="shared" ref="C7344:H7344" si="2342">C$5002+C2344</f>
        <v>881</v>
      </c>
      <c r="D7344" s="2013">
        <f t="shared" si="2342"/>
        <v>1763</v>
      </c>
      <c r="E7344" s="2013">
        <f t="shared" si="2342"/>
        <v>1174</v>
      </c>
      <c r="F7344" s="2013">
        <f t="shared" si="2342"/>
        <v>1174</v>
      </c>
      <c r="G7344" s="2013">
        <f t="shared" si="2342"/>
        <v>1175</v>
      </c>
      <c r="H7344" s="2013">
        <f t="shared" si="2342"/>
        <v>1175</v>
      </c>
    </row>
    <row r="7345">
      <c r="B7345" s="2013">
        <v>7343.0</v>
      </c>
      <c r="C7345" s="2013">
        <f t="shared" ref="C7345:H7345" si="2343">C$5002+C2345</f>
        <v>881</v>
      </c>
      <c r="D7345" s="2013">
        <f t="shared" si="2343"/>
        <v>1762</v>
      </c>
      <c r="E7345" s="2013">
        <f t="shared" si="2343"/>
        <v>1175</v>
      </c>
      <c r="F7345" s="2013">
        <f t="shared" si="2343"/>
        <v>1175</v>
      </c>
      <c r="G7345" s="2013">
        <f t="shared" si="2343"/>
        <v>1175</v>
      </c>
      <c r="H7345" s="2013">
        <f t="shared" si="2343"/>
        <v>1175</v>
      </c>
    </row>
    <row r="7346">
      <c r="B7346" s="2013">
        <v>7344.0</v>
      </c>
      <c r="C7346" s="2013">
        <f t="shared" ref="C7346:H7346" si="2344">C$5002+C2346</f>
        <v>881</v>
      </c>
      <c r="D7346" s="2013">
        <f t="shared" si="2344"/>
        <v>1763</v>
      </c>
      <c r="E7346" s="2013">
        <f t="shared" si="2344"/>
        <v>1175</v>
      </c>
      <c r="F7346" s="2013">
        <f t="shared" si="2344"/>
        <v>1175</v>
      </c>
      <c r="G7346" s="2013">
        <f t="shared" si="2344"/>
        <v>1175</v>
      </c>
      <c r="H7346" s="2013">
        <f t="shared" si="2344"/>
        <v>1175</v>
      </c>
    </row>
    <row r="7347">
      <c r="B7347" s="2013">
        <v>7345.0</v>
      </c>
      <c r="C7347" s="2013">
        <f t="shared" ref="C7347:H7347" si="2345">C$5002+C2347</f>
        <v>882</v>
      </c>
      <c r="D7347" s="2013">
        <f t="shared" si="2345"/>
        <v>1763</v>
      </c>
      <c r="E7347" s="2013">
        <f t="shared" si="2345"/>
        <v>1175</v>
      </c>
      <c r="F7347" s="2013">
        <f t="shared" si="2345"/>
        <v>1175</v>
      </c>
      <c r="G7347" s="2013">
        <f t="shared" si="2345"/>
        <v>1175</v>
      </c>
      <c r="H7347" s="2013">
        <f t="shared" si="2345"/>
        <v>1175</v>
      </c>
    </row>
    <row r="7348">
      <c r="B7348" s="2013">
        <v>7346.0</v>
      </c>
      <c r="C7348" s="2013">
        <f t="shared" ref="C7348:H7348" si="2346">C$5002+C2348</f>
        <v>881</v>
      </c>
      <c r="D7348" s="2013">
        <f t="shared" si="2346"/>
        <v>1763</v>
      </c>
      <c r="E7348" s="2013">
        <f t="shared" si="2346"/>
        <v>1175</v>
      </c>
      <c r="F7348" s="2013">
        <f t="shared" si="2346"/>
        <v>1175</v>
      </c>
      <c r="G7348" s="2013">
        <f t="shared" si="2346"/>
        <v>1176</v>
      </c>
      <c r="H7348" s="2013">
        <f t="shared" si="2346"/>
        <v>1176</v>
      </c>
    </row>
    <row r="7349">
      <c r="B7349" s="2013">
        <v>7347.0</v>
      </c>
      <c r="C7349" s="2013">
        <f t="shared" ref="C7349:H7349" si="2347">C$5002+C2349</f>
        <v>882</v>
      </c>
      <c r="D7349" s="2013">
        <f t="shared" si="2347"/>
        <v>1763</v>
      </c>
      <c r="E7349" s="2013">
        <f t="shared" si="2347"/>
        <v>1175</v>
      </c>
      <c r="F7349" s="2013">
        <f t="shared" si="2347"/>
        <v>1175</v>
      </c>
      <c r="G7349" s="2013">
        <f t="shared" si="2347"/>
        <v>1176</v>
      </c>
      <c r="H7349" s="2013">
        <f t="shared" si="2347"/>
        <v>1176</v>
      </c>
    </row>
    <row r="7350">
      <c r="B7350" s="2013">
        <v>7348.0</v>
      </c>
      <c r="C7350" s="2013">
        <f t="shared" ref="C7350:H7350" si="2348">C$5002+C2350</f>
        <v>881</v>
      </c>
      <c r="D7350" s="2013">
        <f t="shared" si="2348"/>
        <v>1763</v>
      </c>
      <c r="E7350" s="2013">
        <f t="shared" si="2348"/>
        <v>1176</v>
      </c>
      <c r="F7350" s="2013">
        <f t="shared" si="2348"/>
        <v>1176</v>
      </c>
      <c r="G7350" s="2013">
        <f t="shared" si="2348"/>
        <v>1176</v>
      </c>
      <c r="H7350" s="2013">
        <f t="shared" si="2348"/>
        <v>1176</v>
      </c>
    </row>
    <row r="7351">
      <c r="B7351" s="2013">
        <v>7349.0</v>
      </c>
      <c r="C7351" s="2013">
        <f t="shared" ref="C7351:H7351" si="2349">C$5002+C2351</f>
        <v>882</v>
      </c>
      <c r="D7351" s="2013">
        <f t="shared" si="2349"/>
        <v>1763</v>
      </c>
      <c r="E7351" s="2013">
        <f t="shared" si="2349"/>
        <v>1176</v>
      </c>
      <c r="F7351" s="2013">
        <f t="shared" si="2349"/>
        <v>1176</v>
      </c>
      <c r="G7351" s="2013">
        <f t="shared" si="2349"/>
        <v>1176</v>
      </c>
      <c r="H7351" s="2013">
        <f t="shared" si="2349"/>
        <v>1176</v>
      </c>
    </row>
    <row r="7352">
      <c r="B7352" s="2013">
        <v>7350.0</v>
      </c>
      <c r="C7352" s="2013">
        <f t="shared" ref="C7352:H7352" si="2350">C$5002+C2352</f>
        <v>882</v>
      </c>
      <c r="D7352" s="2013">
        <f t="shared" si="2350"/>
        <v>1764</v>
      </c>
      <c r="E7352" s="2013">
        <f t="shared" si="2350"/>
        <v>1176</v>
      </c>
      <c r="F7352" s="2013">
        <f t="shared" si="2350"/>
        <v>1176</v>
      </c>
      <c r="G7352" s="2013">
        <f t="shared" si="2350"/>
        <v>1176</v>
      </c>
      <c r="H7352" s="2013">
        <f t="shared" si="2350"/>
        <v>1176</v>
      </c>
    </row>
    <row r="7353">
      <c r="B7353" s="2013">
        <v>7351.0</v>
      </c>
      <c r="C7353" s="2013">
        <f t="shared" ref="C7353:H7353" si="2351">C$5002+C2353</f>
        <v>882</v>
      </c>
      <c r="D7353" s="2013">
        <f t="shared" si="2351"/>
        <v>1765</v>
      </c>
      <c r="E7353" s="2013">
        <f t="shared" si="2351"/>
        <v>1176</v>
      </c>
      <c r="F7353" s="2013">
        <f t="shared" si="2351"/>
        <v>1176</v>
      </c>
      <c r="G7353" s="2013">
        <f t="shared" si="2351"/>
        <v>1176</v>
      </c>
      <c r="H7353" s="2013">
        <f t="shared" si="2351"/>
        <v>1176</v>
      </c>
    </row>
    <row r="7354">
      <c r="B7354" s="2013">
        <v>7352.0</v>
      </c>
      <c r="C7354" s="2013">
        <f t="shared" ref="C7354:H7354" si="2352">C$5002+C2354</f>
        <v>883</v>
      </c>
      <c r="D7354" s="2013">
        <f t="shared" si="2352"/>
        <v>1765</v>
      </c>
      <c r="E7354" s="2013">
        <f t="shared" si="2352"/>
        <v>1176</v>
      </c>
      <c r="F7354" s="2013">
        <f t="shared" si="2352"/>
        <v>1176</v>
      </c>
      <c r="G7354" s="2013">
        <f t="shared" si="2352"/>
        <v>1176</v>
      </c>
      <c r="H7354" s="2013">
        <f t="shared" si="2352"/>
        <v>1176</v>
      </c>
    </row>
    <row r="7355">
      <c r="B7355" s="2013">
        <v>7353.0</v>
      </c>
      <c r="C7355" s="2013">
        <f t="shared" ref="C7355:H7355" si="2353">C$5002+C2355</f>
        <v>882</v>
      </c>
      <c r="D7355" s="2013">
        <f t="shared" si="2353"/>
        <v>1765</v>
      </c>
      <c r="E7355" s="2013">
        <f t="shared" si="2353"/>
        <v>1176</v>
      </c>
      <c r="F7355" s="2013">
        <f t="shared" si="2353"/>
        <v>1176</v>
      </c>
      <c r="G7355" s="2013">
        <f t="shared" si="2353"/>
        <v>1177</v>
      </c>
      <c r="H7355" s="2013">
        <f t="shared" si="2353"/>
        <v>1177</v>
      </c>
    </row>
    <row r="7356">
      <c r="B7356" s="2013">
        <v>7354.0</v>
      </c>
      <c r="C7356" s="2013">
        <f t="shared" ref="C7356:H7356" si="2354">C$5002+C2356</f>
        <v>883</v>
      </c>
      <c r="D7356" s="2013">
        <f t="shared" si="2354"/>
        <v>1765</v>
      </c>
      <c r="E7356" s="2013">
        <f t="shared" si="2354"/>
        <v>1176</v>
      </c>
      <c r="F7356" s="2013">
        <f t="shared" si="2354"/>
        <v>1176</v>
      </c>
      <c r="G7356" s="2013">
        <f t="shared" si="2354"/>
        <v>1177</v>
      </c>
      <c r="H7356" s="2013">
        <f t="shared" si="2354"/>
        <v>1177</v>
      </c>
    </row>
    <row r="7357">
      <c r="B7357" s="2013">
        <v>7355.0</v>
      </c>
      <c r="C7357" s="2013">
        <f t="shared" ref="C7357:H7357" si="2355">C$5002+C2357</f>
        <v>882</v>
      </c>
      <c r="D7357" s="2013">
        <f t="shared" si="2355"/>
        <v>1765</v>
      </c>
      <c r="E7357" s="2013">
        <f t="shared" si="2355"/>
        <v>1177</v>
      </c>
      <c r="F7357" s="2013">
        <f t="shared" si="2355"/>
        <v>1177</v>
      </c>
      <c r="G7357" s="2013">
        <f t="shared" si="2355"/>
        <v>1177</v>
      </c>
      <c r="H7357" s="2013">
        <f t="shared" si="2355"/>
        <v>1177</v>
      </c>
    </row>
    <row r="7358">
      <c r="B7358" s="2013">
        <v>7356.0</v>
      </c>
      <c r="C7358" s="2013">
        <f t="shared" ref="C7358:H7358" si="2356">C$5002+C2358</f>
        <v>883</v>
      </c>
      <c r="D7358" s="2013">
        <f t="shared" si="2356"/>
        <v>1765</v>
      </c>
      <c r="E7358" s="2013">
        <f t="shared" si="2356"/>
        <v>1177</v>
      </c>
      <c r="F7358" s="2013">
        <f t="shared" si="2356"/>
        <v>1177</v>
      </c>
      <c r="G7358" s="2013">
        <f t="shared" si="2356"/>
        <v>1177</v>
      </c>
      <c r="H7358" s="2013">
        <f t="shared" si="2356"/>
        <v>1177</v>
      </c>
    </row>
    <row r="7359">
      <c r="B7359" s="2013">
        <v>7357.0</v>
      </c>
      <c r="C7359" s="2013">
        <f t="shared" ref="C7359:H7359" si="2357">C$5002+C2359</f>
        <v>883</v>
      </c>
      <c r="D7359" s="2013">
        <f t="shared" si="2357"/>
        <v>1766</v>
      </c>
      <c r="E7359" s="2013">
        <f t="shared" si="2357"/>
        <v>1177</v>
      </c>
      <c r="F7359" s="2013">
        <f t="shared" si="2357"/>
        <v>1177</v>
      </c>
      <c r="G7359" s="2013">
        <f t="shared" si="2357"/>
        <v>1177</v>
      </c>
      <c r="H7359" s="2013">
        <f t="shared" si="2357"/>
        <v>1177</v>
      </c>
    </row>
    <row r="7360">
      <c r="B7360" s="2013">
        <v>7358.0</v>
      </c>
      <c r="C7360" s="2013">
        <f t="shared" ref="C7360:H7360" si="2358">C$5002+C2360</f>
        <v>883</v>
      </c>
      <c r="D7360" s="2013">
        <f t="shared" si="2358"/>
        <v>1765</v>
      </c>
      <c r="E7360" s="2013">
        <f t="shared" si="2358"/>
        <v>1177</v>
      </c>
      <c r="F7360" s="2013">
        <f t="shared" si="2358"/>
        <v>1177</v>
      </c>
      <c r="G7360" s="2013">
        <f t="shared" si="2358"/>
        <v>1178</v>
      </c>
      <c r="H7360" s="2013">
        <f t="shared" si="2358"/>
        <v>1178</v>
      </c>
    </row>
    <row r="7361">
      <c r="B7361" s="2013">
        <v>7359.0</v>
      </c>
      <c r="C7361" s="2013">
        <f t="shared" ref="C7361:H7361" si="2359">C$5002+C2361</f>
        <v>883</v>
      </c>
      <c r="D7361" s="2013">
        <f t="shared" si="2359"/>
        <v>1766</v>
      </c>
      <c r="E7361" s="2013">
        <f t="shared" si="2359"/>
        <v>1177</v>
      </c>
      <c r="F7361" s="2013">
        <f t="shared" si="2359"/>
        <v>1177</v>
      </c>
      <c r="G7361" s="2013">
        <f t="shared" si="2359"/>
        <v>1178</v>
      </c>
      <c r="H7361" s="2013">
        <f t="shared" si="2359"/>
        <v>1178</v>
      </c>
    </row>
    <row r="7362">
      <c r="B7362" s="2013">
        <v>7360.0</v>
      </c>
      <c r="C7362" s="2013">
        <f t="shared" ref="C7362:H7362" si="2360">C$5002+C2362</f>
        <v>883</v>
      </c>
      <c r="D7362" s="2013">
        <f t="shared" si="2360"/>
        <v>1767</v>
      </c>
      <c r="E7362" s="2013">
        <f t="shared" si="2360"/>
        <v>1177</v>
      </c>
      <c r="F7362" s="2013">
        <f t="shared" si="2360"/>
        <v>1177</v>
      </c>
      <c r="G7362" s="2013">
        <f t="shared" si="2360"/>
        <v>1178</v>
      </c>
      <c r="H7362" s="2013">
        <f t="shared" si="2360"/>
        <v>1178</v>
      </c>
    </row>
    <row r="7363">
      <c r="B7363" s="2013">
        <v>7361.0</v>
      </c>
      <c r="C7363" s="2013">
        <f t="shared" ref="C7363:H7363" si="2361">C$5002+C2363</f>
        <v>883</v>
      </c>
      <c r="D7363" s="2013">
        <f t="shared" si="2361"/>
        <v>1766</v>
      </c>
      <c r="E7363" s="2013">
        <f t="shared" si="2361"/>
        <v>1178</v>
      </c>
      <c r="F7363" s="2013">
        <f t="shared" si="2361"/>
        <v>1178</v>
      </c>
      <c r="G7363" s="2013">
        <f t="shared" si="2361"/>
        <v>1178</v>
      </c>
      <c r="H7363" s="2013">
        <f t="shared" si="2361"/>
        <v>1178</v>
      </c>
    </row>
    <row r="7364">
      <c r="B7364" s="2013">
        <v>7362.0</v>
      </c>
      <c r="C7364" s="2013">
        <f t="shared" ref="C7364:H7364" si="2362">C$5002+C2364</f>
        <v>883</v>
      </c>
      <c r="D7364" s="2013">
        <f t="shared" si="2362"/>
        <v>1767</v>
      </c>
      <c r="E7364" s="2013">
        <f t="shared" si="2362"/>
        <v>1178</v>
      </c>
      <c r="F7364" s="2013">
        <f t="shared" si="2362"/>
        <v>1178</v>
      </c>
      <c r="G7364" s="2013">
        <f t="shared" si="2362"/>
        <v>1178</v>
      </c>
      <c r="H7364" s="2013">
        <f t="shared" si="2362"/>
        <v>1178</v>
      </c>
    </row>
    <row r="7365">
      <c r="B7365" s="2013">
        <v>7363.0</v>
      </c>
      <c r="C7365" s="2013">
        <f t="shared" ref="C7365:H7365" si="2363">C$5002+C2365</f>
        <v>884</v>
      </c>
      <c r="D7365" s="2013">
        <f t="shared" si="2363"/>
        <v>1767</v>
      </c>
      <c r="E7365" s="2013">
        <f t="shared" si="2363"/>
        <v>1178</v>
      </c>
      <c r="F7365" s="2013">
        <f t="shared" si="2363"/>
        <v>1178</v>
      </c>
      <c r="G7365" s="2013">
        <f t="shared" si="2363"/>
        <v>1178</v>
      </c>
      <c r="H7365" s="2013">
        <f t="shared" si="2363"/>
        <v>1178</v>
      </c>
    </row>
    <row r="7366">
      <c r="B7366" s="2013">
        <v>7364.0</v>
      </c>
      <c r="C7366" s="2013">
        <f t="shared" ref="C7366:H7366" si="2364">C$5002+C2366</f>
        <v>884</v>
      </c>
      <c r="D7366" s="2013">
        <f t="shared" si="2364"/>
        <v>1768</v>
      </c>
      <c r="E7366" s="2013">
        <f t="shared" si="2364"/>
        <v>1178</v>
      </c>
      <c r="F7366" s="2013">
        <f t="shared" si="2364"/>
        <v>1178</v>
      </c>
      <c r="G7366" s="2013">
        <f t="shared" si="2364"/>
        <v>1178</v>
      </c>
      <c r="H7366" s="2013">
        <f t="shared" si="2364"/>
        <v>1178</v>
      </c>
    </row>
    <row r="7367">
      <c r="B7367" s="2013">
        <v>7365.0</v>
      </c>
      <c r="C7367" s="2013">
        <f t="shared" ref="C7367:H7367" si="2365">C$5002+C2367</f>
        <v>884</v>
      </c>
      <c r="D7367" s="2013">
        <f t="shared" si="2365"/>
        <v>1767</v>
      </c>
      <c r="E7367" s="2013">
        <f t="shared" si="2365"/>
        <v>1178</v>
      </c>
      <c r="F7367" s="2013">
        <f t="shared" si="2365"/>
        <v>1178</v>
      </c>
      <c r="G7367" s="2013">
        <f t="shared" si="2365"/>
        <v>1179</v>
      </c>
      <c r="H7367" s="2013">
        <f t="shared" si="2365"/>
        <v>1179</v>
      </c>
    </row>
    <row r="7368">
      <c r="B7368" s="2013">
        <v>7366.0</v>
      </c>
      <c r="C7368" s="2013">
        <f t="shared" ref="C7368:H7368" si="2366">C$5002+C2368</f>
        <v>884</v>
      </c>
      <c r="D7368" s="2013">
        <f t="shared" si="2366"/>
        <v>1768</v>
      </c>
      <c r="E7368" s="2013">
        <f t="shared" si="2366"/>
        <v>1178</v>
      </c>
      <c r="F7368" s="2013">
        <f t="shared" si="2366"/>
        <v>1178</v>
      </c>
      <c r="G7368" s="2013">
        <f t="shared" si="2366"/>
        <v>1179</v>
      </c>
      <c r="H7368" s="2013">
        <f t="shared" si="2366"/>
        <v>1179</v>
      </c>
    </row>
    <row r="7369">
      <c r="B7369" s="2013">
        <v>7367.0</v>
      </c>
      <c r="C7369" s="2013">
        <f t="shared" ref="C7369:H7369" si="2367">C$5002+C2369</f>
        <v>884</v>
      </c>
      <c r="D7369" s="2013">
        <f t="shared" si="2367"/>
        <v>1769</v>
      </c>
      <c r="E7369" s="2013">
        <f t="shared" si="2367"/>
        <v>1178</v>
      </c>
      <c r="F7369" s="2013">
        <f t="shared" si="2367"/>
        <v>1178</v>
      </c>
      <c r="G7369" s="2013">
        <f t="shared" si="2367"/>
        <v>1179</v>
      </c>
      <c r="H7369" s="2013">
        <f t="shared" si="2367"/>
        <v>1179</v>
      </c>
    </row>
    <row r="7370">
      <c r="B7370" s="2013">
        <v>7368.0</v>
      </c>
      <c r="C7370" s="2013">
        <f t="shared" ref="C7370:H7370" si="2368">C$5002+C2370</f>
        <v>884</v>
      </c>
      <c r="D7370" s="2013">
        <f t="shared" si="2368"/>
        <v>1768</v>
      </c>
      <c r="E7370" s="2013">
        <f t="shared" si="2368"/>
        <v>1179</v>
      </c>
      <c r="F7370" s="2013">
        <f t="shared" si="2368"/>
        <v>1179</v>
      </c>
      <c r="G7370" s="2013">
        <f t="shared" si="2368"/>
        <v>1179</v>
      </c>
      <c r="H7370" s="2013">
        <f t="shared" si="2368"/>
        <v>1179</v>
      </c>
    </row>
    <row r="7371">
      <c r="B7371" s="2013">
        <v>7369.0</v>
      </c>
      <c r="C7371" s="2013">
        <f t="shared" ref="C7371:H7371" si="2369">C$5002+C2371</f>
        <v>884</v>
      </c>
      <c r="D7371" s="2013">
        <f t="shared" si="2369"/>
        <v>1769</v>
      </c>
      <c r="E7371" s="2013">
        <f t="shared" si="2369"/>
        <v>1179</v>
      </c>
      <c r="F7371" s="2013">
        <f t="shared" si="2369"/>
        <v>1179</v>
      </c>
      <c r="G7371" s="2013">
        <f t="shared" si="2369"/>
        <v>1179</v>
      </c>
      <c r="H7371" s="2013">
        <f t="shared" si="2369"/>
        <v>1179</v>
      </c>
    </row>
    <row r="7372">
      <c r="B7372" s="2013">
        <v>7370.0</v>
      </c>
      <c r="C7372" s="2013">
        <f t="shared" ref="C7372:H7372" si="2370">C$5002+C2372</f>
        <v>885</v>
      </c>
      <c r="D7372" s="2013">
        <f t="shared" si="2370"/>
        <v>1769</v>
      </c>
      <c r="E7372" s="2013">
        <f t="shared" si="2370"/>
        <v>1179</v>
      </c>
      <c r="F7372" s="2013">
        <f t="shared" si="2370"/>
        <v>1179</v>
      </c>
      <c r="G7372" s="2013">
        <f t="shared" si="2370"/>
        <v>1179</v>
      </c>
      <c r="H7372" s="2013">
        <f t="shared" si="2370"/>
        <v>1179</v>
      </c>
    </row>
    <row r="7373">
      <c r="B7373" s="2013">
        <v>7371.0</v>
      </c>
      <c r="C7373" s="2013">
        <f t="shared" ref="C7373:H7373" si="2371">C$5002+C2373</f>
        <v>884</v>
      </c>
      <c r="D7373" s="2013">
        <f t="shared" si="2371"/>
        <v>1769</v>
      </c>
      <c r="E7373" s="2013">
        <f t="shared" si="2371"/>
        <v>1179</v>
      </c>
      <c r="F7373" s="2013">
        <f t="shared" si="2371"/>
        <v>1179</v>
      </c>
      <c r="G7373" s="2013">
        <f t="shared" si="2371"/>
        <v>1180</v>
      </c>
      <c r="H7373" s="2013">
        <f t="shared" si="2371"/>
        <v>1180</v>
      </c>
    </row>
    <row r="7374">
      <c r="B7374" s="2013">
        <v>7372.0</v>
      </c>
      <c r="C7374" s="2013">
        <f t="shared" ref="C7374:H7374" si="2372">C$5002+C2374</f>
        <v>885</v>
      </c>
      <c r="D7374" s="2013">
        <f t="shared" si="2372"/>
        <v>1769</v>
      </c>
      <c r="E7374" s="2013">
        <f t="shared" si="2372"/>
        <v>1179</v>
      </c>
      <c r="F7374" s="2013">
        <f t="shared" si="2372"/>
        <v>1179</v>
      </c>
      <c r="G7374" s="2013">
        <f t="shared" si="2372"/>
        <v>1180</v>
      </c>
      <c r="H7374" s="2013">
        <f t="shared" si="2372"/>
        <v>1180</v>
      </c>
    </row>
    <row r="7375">
      <c r="B7375" s="2013">
        <v>7373.0</v>
      </c>
      <c r="C7375" s="2013">
        <f t="shared" ref="C7375:H7375" si="2373">C$5002+C2375</f>
        <v>884</v>
      </c>
      <c r="D7375" s="2013">
        <f t="shared" si="2373"/>
        <v>1769</v>
      </c>
      <c r="E7375" s="2013">
        <f t="shared" si="2373"/>
        <v>1180</v>
      </c>
      <c r="F7375" s="2013">
        <f t="shared" si="2373"/>
        <v>1180</v>
      </c>
      <c r="G7375" s="2013">
        <f t="shared" si="2373"/>
        <v>1180</v>
      </c>
      <c r="H7375" s="2013">
        <f t="shared" si="2373"/>
        <v>1180</v>
      </c>
    </row>
    <row r="7376">
      <c r="B7376" s="2013">
        <v>7374.0</v>
      </c>
      <c r="C7376" s="2013">
        <f t="shared" ref="C7376:H7376" si="2374">C$5002+C2376</f>
        <v>885</v>
      </c>
      <c r="D7376" s="2013">
        <f t="shared" si="2374"/>
        <v>1769</v>
      </c>
      <c r="E7376" s="2013">
        <f t="shared" si="2374"/>
        <v>1180</v>
      </c>
      <c r="F7376" s="2013">
        <f t="shared" si="2374"/>
        <v>1180</v>
      </c>
      <c r="G7376" s="2013">
        <f t="shared" si="2374"/>
        <v>1180</v>
      </c>
      <c r="H7376" s="2013">
        <f t="shared" si="2374"/>
        <v>1180</v>
      </c>
    </row>
    <row r="7377">
      <c r="B7377" s="2013">
        <v>7375.0</v>
      </c>
      <c r="C7377" s="2013">
        <f t="shared" ref="C7377:H7377" si="2375">C$5002+C2377</f>
        <v>885</v>
      </c>
      <c r="D7377" s="2013">
        <f t="shared" si="2375"/>
        <v>1770</v>
      </c>
      <c r="E7377" s="2013">
        <f t="shared" si="2375"/>
        <v>1180</v>
      </c>
      <c r="F7377" s="2013">
        <f t="shared" si="2375"/>
        <v>1180</v>
      </c>
      <c r="G7377" s="2013">
        <f t="shared" si="2375"/>
        <v>1180</v>
      </c>
      <c r="H7377" s="2013">
        <f t="shared" si="2375"/>
        <v>1180</v>
      </c>
    </row>
    <row r="7378">
      <c r="B7378" s="2013">
        <v>7376.0</v>
      </c>
      <c r="C7378" s="2013">
        <f t="shared" ref="C7378:H7378" si="2376">C$5002+C2378</f>
        <v>885</v>
      </c>
      <c r="D7378" s="2013">
        <f t="shared" si="2376"/>
        <v>1771</v>
      </c>
      <c r="E7378" s="2013">
        <f t="shared" si="2376"/>
        <v>1180</v>
      </c>
      <c r="F7378" s="2013">
        <f t="shared" si="2376"/>
        <v>1180</v>
      </c>
      <c r="G7378" s="2013">
        <f t="shared" si="2376"/>
        <v>1180</v>
      </c>
      <c r="H7378" s="2013">
        <f t="shared" si="2376"/>
        <v>1180</v>
      </c>
    </row>
    <row r="7379">
      <c r="B7379" s="2013">
        <v>7377.0</v>
      </c>
      <c r="C7379" s="2013">
        <f t="shared" ref="C7379:H7379" si="2377">C$5002+C2379</f>
        <v>886</v>
      </c>
      <c r="D7379" s="2013">
        <f t="shared" si="2377"/>
        <v>1771</v>
      </c>
      <c r="E7379" s="2013">
        <f t="shared" si="2377"/>
        <v>1180</v>
      </c>
      <c r="F7379" s="2013">
        <f t="shared" si="2377"/>
        <v>1180</v>
      </c>
      <c r="G7379" s="2013">
        <f t="shared" si="2377"/>
        <v>1180</v>
      </c>
      <c r="H7379" s="2013">
        <f t="shared" si="2377"/>
        <v>1180</v>
      </c>
    </row>
    <row r="7380">
      <c r="B7380" s="2013">
        <v>7378.0</v>
      </c>
      <c r="C7380" s="2013">
        <f t="shared" ref="C7380:H7380" si="2378">C$5002+C2380</f>
        <v>885</v>
      </c>
      <c r="D7380" s="2013">
        <f t="shared" si="2378"/>
        <v>1771</v>
      </c>
      <c r="E7380" s="2013">
        <f t="shared" si="2378"/>
        <v>1180</v>
      </c>
      <c r="F7380" s="2013">
        <f t="shared" si="2378"/>
        <v>1180</v>
      </c>
      <c r="G7380" s="2013">
        <f t="shared" si="2378"/>
        <v>1181</v>
      </c>
      <c r="H7380" s="2013">
        <f t="shared" si="2378"/>
        <v>1181</v>
      </c>
    </row>
    <row r="7381">
      <c r="B7381" s="2013">
        <v>7379.0</v>
      </c>
      <c r="C7381" s="2013">
        <f t="shared" ref="C7381:H7381" si="2379">C$5002+C2381</f>
        <v>886</v>
      </c>
      <c r="D7381" s="2013">
        <f t="shared" si="2379"/>
        <v>1771</v>
      </c>
      <c r="E7381" s="2013">
        <f t="shared" si="2379"/>
        <v>1180</v>
      </c>
      <c r="F7381" s="2013">
        <f t="shared" si="2379"/>
        <v>1180</v>
      </c>
      <c r="G7381" s="2013">
        <f t="shared" si="2379"/>
        <v>1181</v>
      </c>
      <c r="H7381" s="2013">
        <f t="shared" si="2379"/>
        <v>1181</v>
      </c>
    </row>
    <row r="7382">
      <c r="B7382" s="2013">
        <v>7380.0</v>
      </c>
      <c r="C7382" s="2013">
        <f t="shared" ref="C7382:H7382" si="2380">C$5002+C2382</f>
        <v>885</v>
      </c>
      <c r="D7382" s="2013">
        <f t="shared" si="2380"/>
        <v>1771</v>
      </c>
      <c r="E7382" s="2013">
        <f t="shared" si="2380"/>
        <v>1181</v>
      </c>
      <c r="F7382" s="2013">
        <f t="shared" si="2380"/>
        <v>1181</v>
      </c>
      <c r="G7382" s="2013">
        <f t="shared" si="2380"/>
        <v>1181</v>
      </c>
      <c r="H7382" s="2013">
        <f t="shared" si="2380"/>
        <v>1181</v>
      </c>
    </row>
    <row r="7383">
      <c r="B7383" s="2013">
        <v>7381.0</v>
      </c>
      <c r="C7383" s="2013">
        <f t="shared" ref="C7383:H7383" si="2381">C$5002+C2383</f>
        <v>886</v>
      </c>
      <c r="D7383" s="2013">
        <f t="shared" si="2381"/>
        <v>1771</v>
      </c>
      <c r="E7383" s="2013">
        <f t="shared" si="2381"/>
        <v>1181</v>
      </c>
      <c r="F7383" s="2013">
        <f t="shared" si="2381"/>
        <v>1181</v>
      </c>
      <c r="G7383" s="2013">
        <f t="shared" si="2381"/>
        <v>1181</v>
      </c>
      <c r="H7383" s="2013">
        <f t="shared" si="2381"/>
        <v>1181</v>
      </c>
    </row>
    <row r="7384">
      <c r="B7384" s="2013">
        <v>7382.0</v>
      </c>
      <c r="C7384" s="2013">
        <f t="shared" ref="C7384:H7384" si="2382">C$5002+C2384</f>
        <v>886</v>
      </c>
      <c r="D7384" s="2013">
        <f t="shared" si="2382"/>
        <v>1772</v>
      </c>
      <c r="E7384" s="2013">
        <f t="shared" si="2382"/>
        <v>1181</v>
      </c>
      <c r="F7384" s="2013">
        <f t="shared" si="2382"/>
        <v>1181</v>
      </c>
      <c r="G7384" s="2013">
        <f t="shared" si="2382"/>
        <v>1181</v>
      </c>
      <c r="H7384" s="2013">
        <f t="shared" si="2382"/>
        <v>1181</v>
      </c>
    </row>
    <row r="7385">
      <c r="B7385" s="2013">
        <v>7383.0</v>
      </c>
      <c r="C7385" s="2013">
        <f t="shared" ref="C7385:H7385" si="2383">C$5002+C2385</f>
        <v>886</v>
      </c>
      <c r="D7385" s="2013">
        <f t="shared" si="2383"/>
        <v>1771</v>
      </c>
      <c r="E7385" s="2013">
        <f t="shared" si="2383"/>
        <v>1181</v>
      </c>
      <c r="F7385" s="2013">
        <f t="shared" si="2383"/>
        <v>1181</v>
      </c>
      <c r="G7385" s="2013">
        <f t="shared" si="2383"/>
        <v>1182</v>
      </c>
      <c r="H7385" s="2013">
        <f t="shared" si="2383"/>
        <v>1182</v>
      </c>
    </row>
    <row r="7386">
      <c r="B7386" s="2013">
        <v>7384.0</v>
      </c>
      <c r="C7386" s="2013">
        <f t="shared" ref="C7386:H7386" si="2384">C$5002+C2386</f>
        <v>886</v>
      </c>
      <c r="D7386" s="2013">
        <f t="shared" si="2384"/>
        <v>1772</v>
      </c>
      <c r="E7386" s="2013">
        <f t="shared" si="2384"/>
        <v>1181</v>
      </c>
      <c r="F7386" s="2013">
        <f t="shared" si="2384"/>
        <v>1181</v>
      </c>
      <c r="G7386" s="2013">
        <f t="shared" si="2384"/>
        <v>1182</v>
      </c>
      <c r="H7386" s="2013">
        <f t="shared" si="2384"/>
        <v>1182</v>
      </c>
    </row>
    <row r="7387">
      <c r="B7387" s="2013">
        <v>7385.0</v>
      </c>
      <c r="C7387" s="2013">
        <f t="shared" ref="C7387:H7387" si="2385">C$5002+C2387</f>
        <v>886</v>
      </c>
      <c r="D7387" s="2013">
        <f t="shared" si="2385"/>
        <v>1773</v>
      </c>
      <c r="E7387" s="2013">
        <f t="shared" si="2385"/>
        <v>1181</v>
      </c>
      <c r="F7387" s="2013">
        <f t="shared" si="2385"/>
        <v>1181</v>
      </c>
      <c r="G7387" s="2013">
        <f t="shared" si="2385"/>
        <v>1182</v>
      </c>
      <c r="H7387" s="2013">
        <f t="shared" si="2385"/>
        <v>1182</v>
      </c>
    </row>
    <row r="7388">
      <c r="B7388" s="2013">
        <v>7386.0</v>
      </c>
      <c r="C7388" s="2013">
        <f t="shared" ref="C7388:H7388" si="2386">C$5002+C2388</f>
        <v>886</v>
      </c>
      <c r="D7388" s="2013">
        <f t="shared" si="2386"/>
        <v>1772</v>
      </c>
      <c r="E7388" s="2013">
        <f t="shared" si="2386"/>
        <v>1182</v>
      </c>
      <c r="F7388" s="2013">
        <f t="shared" si="2386"/>
        <v>1182</v>
      </c>
      <c r="G7388" s="2013">
        <f t="shared" si="2386"/>
        <v>1182</v>
      </c>
      <c r="H7388" s="2013">
        <f t="shared" si="2386"/>
        <v>1182</v>
      </c>
    </row>
    <row r="7389">
      <c r="B7389" s="2013">
        <v>7387.0</v>
      </c>
      <c r="C7389" s="2013">
        <f t="shared" ref="C7389:H7389" si="2387">C$5002+C2389</f>
        <v>886</v>
      </c>
      <c r="D7389" s="2013">
        <f t="shared" si="2387"/>
        <v>1773</v>
      </c>
      <c r="E7389" s="2013">
        <f t="shared" si="2387"/>
        <v>1182</v>
      </c>
      <c r="F7389" s="2013">
        <f t="shared" si="2387"/>
        <v>1182</v>
      </c>
      <c r="G7389" s="2013">
        <f t="shared" si="2387"/>
        <v>1182</v>
      </c>
      <c r="H7389" s="2013">
        <f t="shared" si="2387"/>
        <v>1182</v>
      </c>
    </row>
    <row r="7390">
      <c r="B7390" s="2013">
        <v>7388.0</v>
      </c>
      <c r="C7390" s="2013">
        <f t="shared" ref="C7390:H7390" si="2388">C$5002+C2390</f>
        <v>887</v>
      </c>
      <c r="D7390" s="2013">
        <f t="shared" si="2388"/>
        <v>1773</v>
      </c>
      <c r="E7390" s="2013">
        <f t="shared" si="2388"/>
        <v>1182</v>
      </c>
      <c r="F7390" s="2013">
        <f t="shared" si="2388"/>
        <v>1182</v>
      </c>
      <c r="G7390" s="2013">
        <f t="shared" si="2388"/>
        <v>1182</v>
      </c>
      <c r="H7390" s="2013">
        <f t="shared" si="2388"/>
        <v>1182</v>
      </c>
    </row>
    <row r="7391">
      <c r="B7391" s="2013">
        <v>7389.0</v>
      </c>
      <c r="C7391" s="2013">
        <f t="shared" ref="C7391:H7391" si="2389">C$5002+C2391</f>
        <v>887</v>
      </c>
      <c r="D7391" s="2013">
        <f t="shared" si="2389"/>
        <v>1774</v>
      </c>
      <c r="E7391" s="2013">
        <f t="shared" si="2389"/>
        <v>1182</v>
      </c>
      <c r="F7391" s="2013">
        <f t="shared" si="2389"/>
        <v>1182</v>
      </c>
      <c r="G7391" s="2013">
        <f t="shared" si="2389"/>
        <v>1182</v>
      </c>
      <c r="H7391" s="2013">
        <f t="shared" si="2389"/>
        <v>1182</v>
      </c>
    </row>
    <row r="7392">
      <c r="B7392" s="2013">
        <v>7390.0</v>
      </c>
      <c r="C7392" s="2013">
        <f t="shared" ref="C7392:H7392" si="2390">C$5002+C2392</f>
        <v>887</v>
      </c>
      <c r="D7392" s="2013">
        <f t="shared" si="2390"/>
        <v>1773</v>
      </c>
      <c r="E7392" s="2013">
        <f t="shared" si="2390"/>
        <v>1182</v>
      </c>
      <c r="F7392" s="2013">
        <f t="shared" si="2390"/>
        <v>1182</v>
      </c>
      <c r="G7392" s="2013">
        <f t="shared" si="2390"/>
        <v>1183</v>
      </c>
      <c r="H7392" s="2013">
        <f t="shared" si="2390"/>
        <v>1183</v>
      </c>
    </row>
    <row r="7393">
      <c r="B7393" s="2013">
        <v>7391.0</v>
      </c>
      <c r="C7393" s="2013">
        <f t="shared" ref="C7393:H7393" si="2391">C$5002+C2393</f>
        <v>887</v>
      </c>
      <c r="D7393" s="2013">
        <f t="shared" si="2391"/>
        <v>1774</v>
      </c>
      <c r="E7393" s="2013">
        <f t="shared" si="2391"/>
        <v>1182</v>
      </c>
      <c r="F7393" s="2013">
        <f t="shared" si="2391"/>
        <v>1182</v>
      </c>
      <c r="G7393" s="2013">
        <f t="shared" si="2391"/>
        <v>1183</v>
      </c>
      <c r="H7393" s="2013">
        <f t="shared" si="2391"/>
        <v>1183</v>
      </c>
    </row>
    <row r="7394">
      <c r="B7394" s="2013">
        <v>7392.0</v>
      </c>
      <c r="C7394" s="2013">
        <f t="shared" ref="C7394:H7394" si="2392">C$5002+C2394</f>
        <v>887</v>
      </c>
      <c r="D7394" s="2013">
        <f t="shared" si="2392"/>
        <v>1775</v>
      </c>
      <c r="E7394" s="2013">
        <f t="shared" si="2392"/>
        <v>1182</v>
      </c>
      <c r="F7394" s="2013">
        <f t="shared" si="2392"/>
        <v>1182</v>
      </c>
      <c r="G7394" s="2013">
        <f t="shared" si="2392"/>
        <v>1183</v>
      </c>
      <c r="H7394" s="2013">
        <f t="shared" si="2392"/>
        <v>1183</v>
      </c>
    </row>
    <row r="7395">
      <c r="B7395" s="2013">
        <v>7393.0</v>
      </c>
      <c r="C7395" s="2013">
        <f t="shared" ref="C7395:H7395" si="2393">C$5002+C2395</f>
        <v>887</v>
      </c>
      <c r="D7395" s="2013">
        <f t="shared" si="2393"/>
        <v>1774</v>
      </c>
      <c r="E7395" s="2013">
        <f t="shared" si="2393"/>
        <v>1183</v>
      </c>
      <c r="F7395" s="2013">
        <f t="shared" si="2393"/>
        <v>1183</v>
      </c>
      <c r="G7395" s="2013">
        <f t="shared" si="2393"/>
        <v>1183</v>
      </c>
      <c r="H7395" s="2013">
        <f t="shared" si="2393"/>
        <v>1183</v>
      </c>
    </row>
    <row r="7396">
      <c r="B7396" s="2013">
        <v>7394.0</v>
      </c>
      <c r="C7396" s="2013">
        <f t="shared" ref="C7396:H7396" si="2394">C$5002+C2396</f>
        <v>887</v>
      </c>
      <c r="D7396" s="2013">
        <f t="shared" si="2394"/>
        <v>1775</v>
      </c>
      <c r="E7396" s="2013">
        <f t="shared" si="2394"/>
        <v>1183</v>
      </c>
      <c r="F7396" s="2013">
        <f t="shared" si="2394"/>
        <v>1183</v>
      </c>
      <c r="G7396" s="2013">
        <f t="shared" si="2394"/>
        <v>1183</v>
      </c>
      <c r="H7396" s="2013">
        <f t="shared" si="2394"/>
        <v>1183</v>
      </c>
    </row>
    <row r="7397">
      <c r="B7397" s="2013">
        <v>7395.0</v>
      </c>
      <c r="C7397" s="2013">
        <f t="shared" ref="C7397:H7397" si="2395">C$5002+C2397</f>
        <v>888</v>
      </c>
      <c r="D7397" s="2013">
        <f t="shared" si="2395"/>
        <v>1775</v>
      </c>
      <c r="E7397" s="2013">
        <f t="shared" si="2395"/>
        <v>1183</v>
      </c>
      <c r="F7397" s="2013">
        <f t="shared" si="2395"/>
        <v>1183</v>
      </c>
      <c r="G7397" s="2013">
        <f t="shared" si="2395"/>
        <v>1183</v>
      </c>
      <c r="H7397" s="2013">
        <f t="shared" si="2395"/>
        <v>1183</v>
      </c>
    </row>
    <row r="7398">
      <c r="B7398" s="2013">
        <v>7396.0</v>
      </c>
      <c r="C7398" s="2013">
        <f t="shared" ref="C7398:H7398" si="2396">C$5002+C2398</f>
        <v>887</v>
      </c>
      <c r="D7398" s="2013">
        <f t="shared" si="2396"/>
        <v>1775</v>
      </c>
      <c r="E7398" s="2013">
        <f t="shared" si="2396"/>
        <v>1183</v>
      </c>
      <c r="F7398" s="2013">
        <f t="shared" si="2396"/>
        <v>1183</v>
      </c>
      <c r="G7398" s="2013">
        <f t="shared" si="2396"/>
        <v>1184</v>
      </c>
      <c r="H7398" s="2013">
        <f t="shared" si="2396"/>
        <v>1184</v>
      </c>
    </row>
    <row r="7399">
      <c r="B7399" s="2013">
        <v>7397.0</v>
      </c>
      <c r="C7399" s="2013">
        <f t="shared" ref="C7399:H7399" si="2397">C$5002+C2399</f>
        <v>888</v>
      </c>
      <c r="D7399" s="2013">
        <f t="shared" si="2397"/>
        <v>1775</v>
      </c>
      <c r="E7399" s="2013">
        <f t="shared" si="2397"/>
        <v>1183</v>
      </c>
      <c r="F7399" s="2013">
        <f t="shared" si="2397"/>
        <v>1183</v>
      </c>
      <c r="G7399" s="2013">
        <f t="shared" si="2397"/>
        <v>1184</v>
      </c>
      <c r="H7399" s="2013">
        <f t="shared" si="2397"/>
        <v>1184</v>
      </c>
    </row>
    <row r="7400">
      <c r="B7400" s="2013">
        <v>7398.0</v>
      </c>
      <c r="C7400" s="2013">
        <f t="shared" ref="C7400:H7400" si="2398">C$5002+C2400</f>
        <v>887</v>
      </c>
      <c r="D7400" s="2013">
        <f t="shared" si="2398"/>
        <v>1775</v>
      </c>
      <c r="E7400" s="2013">
        <f t="shared" si="2398"/>
        <v>1184</v>
      </c>
      <c r="F7400" s="2013">
        <f t="shared" si="2398"/>
        <v>1184</v>
      </c>
      <c r="G7400" s="2013">
        <f t="shared" si="2398"/>
        <v>1184</v>
      </c>
      <c r="H7400" s="2013">
        <f t="shared" si="2398"/>
        <v>1184</v>
      </c>
    </row>
    <row r="7401">
      <c r="B7401" s="2013">
        <v>7399.0</v>
      </c>
      <c r="C7401" s="2013">
        <f t="shared" ref="C7401:H7401" si="2399">C$5002+C2401</f>
        <v>888</v>
      </c>
      <c r="D7401" s="2013">
        <f t="shared" si="2399"/>
        <v>1775</v>
      </c>
      <c r="E7401" s="2013">
        <f t="shared" si="2399"/>
        <v>1184</v>
      </c>
      <c r="F7401" s="2013">
        <f t="shared" si="2399"/>
        <v>1184</v>
      </c>
      <c r="G7401" s="2013">
        <f t="shared" si="2399"/>
        <v>1184</v>
      </c>
      <c r="H7401" s="2013">
        <f t="shared" si="2399"/>
        <v>1184</v>
      </c>
    </row>
    <row r="7402">
      <c r="B7402" s="2013">
        <v>7400.0</v>
      </c>
      <c r="C7402" s="2013">
        <f t="shared" ref="C7402:H7402" si="2400">C$5002+C2402</f>
        <v>888</v>
      </c>
      <c r="D7402" s="2013">
        <f t="shared" si="2400"/>
        <v>1776</v>
      </c>
      <c r="E7402" s="2013">
        <f t="shared" si="2400"/>
        <v>1184</v>
      </c>
      <c r="F7402" s="2013">
        <f t="shared" si="2400"/>
        <v>1184</v>
      </c>
      <c r="G7402" s="2013">
        <f t="shared" si="2400"/>
        <v>1184</v>
      </c>
      <c r="H7402" s="2013">
        <f t="shared" si="2400"/>
        <v>1184</v>
      </c>
    </row>
    <row r="7403">
      <c r="B7403" s="2013">
        <v>7401.0</v>
      </c>
      <c r="C7403" s="2013">
        <f t="shared" ref="C7403:H7403" si="2401">C$5002+C2403</f>
        <v>888</v>
      </c>
      <c r="D7403" s="2013">
        <f t="shared" si="2401"/>
        <v>1777</v>
      </c>
      <c r="E7403" s="2013">
        <f t="shared" si="2401"/>
        <v>1184</v>
      </c>
      <c r="F7403" s="2013">
        <f t="shared" si="2401"/>
        <v>1184</v>
      </c>
      <c r="G7403" s="2013">
        <f t="shared" si="2401"/>
        <v>1184</v>
      </c>
      <c r="H7403" s="2013">
        <f t="shared" si="2401"/>
        <v>1184</v>
      </c>
    </row>
    <row r="7404">
      <c r="B7404" s="2013">
        <v>7402.0</v>
      </c>
      <c r="C7404" s="2013">
        <f t="shared" ref="C7404:H7404" si="2402">C$5002+C2404</f>
        <v>889</v>
      </c>
      <c r="D7404" s="2013">
        <f t="shared" si="2402"/>
        <v>1777</v>
      </c>
      <c r="E7404" s="2013">
        <f t="shared" si="2402"/>
        <v>1184</v>
      </c>
      <c r="F7404" s="2013">
        <f t="shared" si="2402"/>
        <v>1184</v>
      </c>
      <c r="G7404" s="2013">
        <f t="shared" si="2402"/>
        <v>1184</v>
      </c>
      <c r="H7404" s="2013">
        <f t="shared" si="2402"/>
        <v>1184</v>
      </c>
    </row>
    <row r="7405">
      <c r="B7405" s="2013">
        <v>7403.0</v>
      </c>
      <c r="C7405" s="2013">
        <f t="shared" ref="C7405:H7405" si="2403">C$5002+C2405</f>
        <v>888</v>
      </c>
      <c r="D7405" s="2013">
        <f t="shared" si="2403"/>
        <v>1777</v>
      </c>
      <c r="E7405" s="2013">
        <f t="shared" si="2403"/>
        <v>1184</v>
      </c>
      <c r="F7405" s="2013">
        <f t="shared" si="2403"/>
        <v>1184</v>
      </c>
      <c r="G7405" s="2013">
        <f t="shared" si="2403"/>
        <v>1185</v>
      </c>
      <c r="H7405" s="2013">
        <f t="shared" si="2403"/>
        <v>1185</v>
      </c>
    </row>
    <row r="7406">
      <c r="B7406" s="2013">
        <v>7404.0</v>
      </c>
      <c r="C7406" s="2013">
        <f t="shared" ref="C7406:H7406" si="2404">C$5002+C2406</f>
        <v>889</v>
      </c>
      <c r="D7406" s="2013">
        <f t="shared" si="2404"/>
        <v>1777</v>
      </c>
      <c r="E7406" s="2013">
        <f t="shared" si="2404"/>
        <v>1184</v>
      </c>
      <c r="F7406" s="2013">
        <f t="shared" si="2404"/>
        <v>1184</v>
      </c>
      <c r="G7406" s="2013">
        <f t="shared" si="2404"/>
        <v>1185</v>
      </c>
      <c r="H7406" s="2013">
        <f t="shared" si="2404"/>
        <v>1185</v>
      </c>
    </row>
    <row r="7407">
      <c r="B7407" s="2013">
        <v>7405.0</v>
      </c>
      <c r="C7407" s="2013">
        <f t="shared" ref="C7407:H7407" si="2405">C$5002+C2407</f>
        <v>888</v>
      </c>
      <c r="D7407" s="2013">
        <f t="shared" si="2405"/>
        <v>1777</v>
      </c>
      <c r="E7407" s="2013">
        <f t="shared" si="2405"/>
        <v>1185</v>
      </c>
      <c r="F7407" s="2013">
        <f t="shared" si="2405"/>
        <v>1185</v>
      </c>
      <c r="G7407" s="2013">
        <f t="shared" si="2405"/>
        <v>1185</v>
      </c>
      <c r="H7407" s="2013">
        <f t="shared" si="2405"/>
        <v>1185</v>
      </c>
    </row>
    <row r="7408">
      <c r="B7408" s="2013">
        <v>7406.0</v>
      </c>
      <c r="C7408" s="2013">
        <f t="shared" ref="C7408:H7408" si="2406">C$5002+C2408</f>
        <v>889</v>
      </c>
      <c r="D7408" s="2013">
        <f t="shared" si="2406"/>
        <v>1777</v>
      </c>
      <c r="E7408" s="2013">
        <f t="shared" si="2406"/>
        <v>1185</v>
      </c>
      <c r="F7408" s="2013">
        <f t="shared" si="2406"/>
        <v>1185</v>
      </c>
      <c r="G7408" s="2013">
        <f t="shared" si="2406"/>
        <v>1185</v>
      </c>
      <c r="H7408" s="2013">
        <f t="shared" si="2406"/>
        <v>1185</v>
      </c>
    </row>
    <row r="7409">
      <c r="B7409" s="2013">
        <v>7407.0</v>
      </c>
      <c r="C7409" s="2013">
        <f t="shared" ref="C7409:H7409" si="2407">C$5002+C2409</f>
        <v>889</v>
      </c>
      <c r="D7409" s="2013">
        <f t="shared" si="2407"/>
        <v>1778</v>
      </c>
      <c r="E7409" s="2013">
        <f t="shared" si="2407"/>
        <v>1185</v>
      </c>
      <c r="F7409" s="2013">
        <f t="shared" si="2407"/>
        <v>1185</v>
      </c>
      <c r="G7409" s="2013">
        <f t="shared" si="2407"/>
        <v>1185</v>
      </c>
      <c r="H7409" s="2013">
        <f t="shared" si="2407"/>
        <v>1185</v>
      </c>
    </row>
    <row r="7410">
      <c r="B7410" s="2013">
        <v>7408.0</v>
      </c>
      <c r="C7410" s="2013">
        <f t="shared" ref="C7410:H7410" si="2408">C$5002+C2410</f>
        <v>889</v>
      </c>
      <c r="D7410" s="2013">
        <f t="shared" si="2408"/>
        <v>1777</v>
      </c>
      <c r="E7410" s="2013">
        <f t="shared" si="2408"/>
        <v>1185</v>
      </c>
      <c r="F7410" s="2013">
        <f t="shared" si="2408"/>
        <v>1185</v>
      </c>
      <c r="G7410" s="2013">
        <f t="shared" si="2408"/>
        <v>1186</v>
      </c>
      <c r="H7410" s="2013">
        <f t="shared" si="2408"/>
        <v>1186</v>
      </c>
    </row>
    <row r="7411">
      <c r="B7411" s="2013">
        <v>7409.0</v>
      </c>
      <c r="C7411" s="2013">
        <f t="shared" ref="C7411:H7411" si="2409">C$5002+C2411</f>
        <v>889</v>
      </c>
      <c r="D7411" s="2013">
        <f t="shared" si="2409"/>
        <v>1778</v>
      </c>
      <c r="E7411" s="2013">
        <f t="shared" si="2409"/>
        <v>1185</v>
      </c>
      <c r="F7411" s="2013">
        <f t="shared" si="2409"/>
        <v>1185</v>
      </c>
      <c r="G7411" s="2013">
        <f t="shared" si="2409"/>
        <v>1186</v>
      </c>
      <c r="H7411" s="2013">
        <f t="shared" si="2409"/>
        <v>1186</v>
      </c>
    </row>
    <row r="7412">
      <c r="B7412" s="2013">
        <v>7410.0</v>
      </c>
      <c r="C7412" s="2013">
        <f t="shared" ref="C7412:H7412" si="2410">C$5002+C2412</f>
        <v>889</v>
      </c>
      <c r="D7412" s="2013">
        <f t="shared" si="2410"/>
        <v>1779</v>
      </c>
      <c r="E7412" s="2013">
        <f t="shared" si="2410"/>
        <v>1185</v>
      </c>
      <c r="F7412" s="2013">
        <f t="shared" si="2410"/>
        <v>1185</v>
      </c>
      <c r="G7412" s="2013">
        <f t="shared" si="2410"/>
        <v>1186</v>
      </c>
      <c r="H7412" s="2013">
        <f t="shared" si="2410"/>
        <v>1186</v>
      </c>
    </row>
    <row r="7413">
      <c r="B7413" s="2013">
        <v>7411.0</v>
      </c>
      <c r="C7413" s="2013">
        <f t="shared" ref="C7413:H7413" si="2411">C$5002+C2413</f>
        <v>889</v>
      </c>
      <c r="D7413" s="2013">
        <f t="shared" si="2411"/>
        <v>1778</v>
      </c>
      <c r="E7413" s="2013">
        <f t="shared" si="2411"/>
        <v>1186</v>
      </c>
      <c r="F7413" s="2013">
        <f t="shared" si="2411"/>
        <v>1186</v>
      </c>
      <c r="G7413" s="2013">
        <f t="shared" si="2411"/>
        <v>1186</v>
      </c>
      <c r="H7413" s="2013">
        <f t="shared" si="2411"/>
        <v>1186</v>
      </c>
    </row>
    <row r="7414">
      <c r="B7414" s="2013">
        <v>7412.0</v>
      </c>
      <c r="C7414" s="2013">
        <f t="shared" ref="C7414:H7414" si="2412">C$5002+C2414</f>
        <v>889</v>
      </c>
      <c r="D7414" s="2013">
        <f t="shared" si="2412"/>
        <v>1779</v>
      </c>
      <c r="E7414" s="2013">
        <f t="shared" si="2412"/>
        <v>1186</v>
      </c>
      <c r="F7414" s="2013">
        <f t="shared" si="2412"/>
        <v>1186</v>
      </c>
      <c r="G7414" s="2013">
        <f t="shared" si="2412"/>
        <v>1186</v>
      </c>
      <c r="H7414" s="2013">
        <f t="shared" si="2412"/>
        <v>1186</v>
      </c>
    </row>
    <row r="7415">
      <c r="B7415" s="2013">
        <v>7413.0</v>
      </c>
      <c r="C7415" s="2013">
        <f t="shared" ref="C7415:H7415" si="2413">C$5002+C2415</f>
        <v>890</v>
      </c>
      <c r="D7415" s="2013">
        <f t="shared" si="2413"/>
        <v>1779</v>
      </c>
      <c r="E7415" s="2013">
        <f t="shared" si="2413"/>
        <v>1186</v>
      </c>
      <c r="F7415" s="2013">
        <f t="shared" si="2413"/>
        <v>1186</v>
      </c>
      <c r="G7415" s="2013">
        <f t="shared" si="2413"/>
        <v>1186</v>
      </c>
      <c r="H7415" s="2013">
        <f t="shared" si="2413"/>
        <v>1186</v>
      </c>
    </row>
    <row r="7416">
      <c r="B7416" s="2013">
        <v>7414.0</v>
      </c>
      <c r="C7416" s="2013">
        <f t="shared" ref="C7416:H7416" si="2414">C$5002+C2416</f>
        <v>890</v>
      </c>
      <c r="D7416" s="2013">
        <f t="shared" si="2414"/>
        <v>1780</v>
      </c>
      <c r="E7416" s="2013">
        <f t="shared" si="2414"/>
        <v>1186</v>
      </c>
      <c r="F7416" s="2013">
        <f t="shared" si="2414"/>
        <v>1186</v>
      </c>
      <c r="G7416" s="2013">
        <f t="shared" si="2414"/>
        <v>1186</v>
      </c>
      <c r="H7416" s="2013">
        <f t="shared" si="2414"/>
        <v>1186</v>
      </c>
    </row>
    <row r="7417">
      <c r="B7417" s="2013">
        <v>7415.0</v>
      </c>
      <c r="C7417" s="2013">
        <f t="shared" ref="C7417:H7417" si="2415">C$5002+C2417</f>
        <v>890</v>
      </c>
      <c r="D7417" s="2013">
        <f t="shared" si="2415"/>
        <v>1779</v>
      </c>
      <c r="E7417" s="2013">
        <f t="shared" si="2415"/>
        <v>1186</v>
      </c>
      <c r="F7417" s="2013">
        <f t="shared" si="2415"/>
        <v>1186</v>
      </c>
      <c r="G7417" s="2013">
        <f t="shared" si="2415"/>
        <v>1187</v>
      </c>
      <c r="H7417" s="2013">
        <f t="shared" si="2415"/>
        <v>1187</v>
      </c>
    </row>
    <row r="7418">
      <c r="B7418" s="2013">
        <v>7416.0</v>
      </c>
      <c r="C7418" s="2013">
        <f t="shared" ref="C7418:H7418" si="2416">C$5002+C2418</f>
        <v>890</v>
      </c>
      <c r="D7418" s="2013">
        <f t="shared" si="2416"/>
        <v>1780</v>
      </c>
      <c r="E7418" s="2013">
        <f t="shared" si="2416"/>
        <v>1186</v>
      </c>
      <c r="F7418" s="2013">
        <f t="shared" si="2416"/>
        <v>1186</v>
      </c>
      <c r="G7418" s="2013">
        <f t="shared" si="2416"/>
        <v>1187</v>
      </c>
      <c r="H7418" s="2013">
        <f t="shared" si="2416"/>
        <v>1187</v>
      </c>
    </row>
    <row r="7419">
      <c r="B7419" s="2013">
        <v>7417.0</v>
      </c>
      <c r="C7419" s="2013">
        <f t="shared" ref="C7419:H7419" si="2417">C$5002+C2419</f>
        <v>890</v>
      </c>
      <c r="D7419" s="2013">
        <f t="shared" si="2417"/>
        <v>1781</v>
      </c>
      <c r="E7419" s="2013">
        <f t="shared" si="2417"/>
        <v>1186</v>
      </c>
      <c r="F7419" s="2013">
        <f t="shared" si="2417"/>
        <v>1186</v>
      </c>
      <c r="G7419" s="2013">
        <f t="shared" si="2417"/>
        <v>1187</v>
      </c>
      <c r="H7419" s="2013">
        <f t="shared" si="2417"/>
        <v>1187</v>
      </c>
    </row>
    <row r="7420">
      <c r="B7420" s="2013">
        <v>7418.0</v>
      </c>
      <c r="C7420" s="2013">
        <f t="shared" ref="C7420:H7420" si="2418">C$5002+C2420</f>
        <v>890</v>
      </c>
      <c r="D7420" s="2013">
        <f t="shared" si="2418"/>
        <v>1780</v>
      </c>
      <c r="E7420" s="2013">
        <f t="shared" si="2418"/>
        <v>1187</v>
      </c>
      <c r="F7420" s="2013">
        <f t="shared" si="2418"/>
        <v>1187</v>
      </c>
      <c r="G7420" s="2013">
        <f t="shared" si="2418"/>
        <v>1187</v>
      </c>
      <c r="H7420" s="2013">
        <f t="shared" si="2418"/>
        <v>1187</v>
      </c>
    </row>
    <row r="7421">
      <c r="B7421" s="2013">
        <v>7419.0</v>
      </c>
      <c r="C7421" s="2013">
        <f t="shared" ref="C7421:H7421" si="2419">C$5002+C2421</f>
        <v>890</v>
      </c>
      <c r="D7421" s="2013">
        <f t="shared" si="2419"/>
        <v>1781</v>
      </c>
      <c r="E7421" s="2013">
        <f t="shared" si="2419"/>
        <v>1187</v>
      </c>
      <c r="F7421" s="2013">
        <f t="shared" si="2419"/>
        <v>1187</v>
      </c>
      <c r="G7421" s="2013">
        <f t="shared" si="2419"/>
        <v>1187</v>
      </c>
      <c r="H7421" s="2013">
        <f t="shared" si="2419"/>
        <v>1187</v>
      </c>
    </row>
    <row r="7422">
      <c r="B7422" s="2013">
        <v>7420.0</v>
      </c>
      <c r="C7422" s="2013">
        <f t="shared" ref="C7422:H7422" si="2420">C$5002+C2422</f>
        <v>891</v>
      </c>
      <c r="D7422" s="2013">
        <f t="shared" si="2420"/>
        <v>1781</v>
      </c>
      <c r="E7422" s="2013">
        <f t="shared" si="2420"/>
        <v>1187</v>
      </c>
      <c r="F7422" s="2013">
        <f t="shared" si="2420"/>
        <v>1187</v>
      </c>
      <c r="G7422" s="2013">
        <f t="shared" si="2420"/>
        <v>1187</v>
      </c>
      <c r="H7422" s="2013">
        <f t="shared" si="2420"/>
        <v>1187</v>
      </c>
    </row>
    <row r="7423">
      <c r="B7423" s="2013">
        <v>7421.0</v>
      </c>
      <c r="C7423" s="2013">
        <f t="shared" ref="C7423:H7423" si="2421">C$5002+C2423</f>
        <v>890</v>
      </c>
      <c r="D7423" s="2013">
        <f t="shared" si="2421"/>
        <v>1781</v>
      </c>
      <c r="E7423" s="2013">
        <f t="shared" si="2421"/>
        <v>1187</v>
      </c>
      <c r="F7423" s="2013">
        <f t="shared" si="2421"/>
        <v>1187</v>
      </c>
      <c r="G7423" s="2013">
        <f t="shared" si="2421"/>
        <v>1188</v>
      </c>
      <c r="H7423" s="2013">
        <f t="shared" si="2421"/>
        <v>1188</v>
      </c>
    </row>
    <row r="7424">
      <c r="B7424" s="2013">
        <v>7422.0</v>
      </c>
      <c r="C7424" s="2013">
        <f t="shared" ref="C7424:H7424" si="2422">C$5002+C2424</f>
        <v>891</v>
      </c>
      <c r="D7424" s="2013">
        <f t="shared" si="2422"/>
        <v>1781</v>
      </c>
      <c r="E7424" s="2013">
        <f t="shared" si="2422"/>
        <v>1187</v>
      </c>
      <c r="F7424" s="2013">
        <f t="shared" si="2422"/>
        <v>1187</v>
      </c>
      <c r="G7424" s="2013">
        <f t="shared" si="2422"/>
        <v>1188</v>
      </c>
      <c r="H7424" s="2013">
        <f t="shared" si="2422"/>
        <v>1188</v>
      </c>
    </row>
    <row r="7425">
      <c r="B7425" s="2013">
        <v>7423.0</v>
      </c>
      <c r="C7425" s="2013">
        <f t="shared" ref="C7425:H7425" si="2423">C$5002+C2425</f>
        <v>890</v>
      </c>
      <c r="D7425" s="2013">
        <f t="shared" si="2423"/>
        <v>1781</v>
      </c>
      <c r="E7425" s="2013">
        <f t="shared" si="2423"/>
        <v>1188</v>
      </c>
      <c r="F7425" s="2013">
        <f t="shared" si="2423"/>
        <v>1188</v>
      </c>
      <c r="G7425" s="2013">
        <f t="shared" si="2423"/>
        <v>1188</v>
      </c>
      <c r="H7425" s="2013">
        <f t="shared" si="2423"/>
        <v>1188</v>
      </c>
    </row>
    <row r="7426">
      <c r="B7426" s="2013">
        <v>7424.0</v>
      </c>
      <c r="C7426" s="2013">
        <f t="shared" ref="C7426:H7426" si="2424">C$5002+C2426</f>
        <v>891</v>
      </c>
      <c r="D7426" s="2013">
        <f t="shared" si="2424"/>
        <v>1781</v>
      </c>
      <c r="E7426" s="2013">
        <f t="shared" si="2424"/>
        <v>1188</v>
      </c>
      <c r="F7426" s="2013">
        <f t="shared" si="2424"/>
        <v>1188</v>
      </c>
      <c r="G7426" s="2013">
        <f t="shared" si="2424"/>
        <v>1188</v>
      </c>
      <c r="H7426" s="2013">
        <f t="shared" si="2424"/>
        <v>1188</v>
      </c>
    </row>
    <row r="7427">
      <c r="B7427" s="2013">
        <v>7425.0</v>
      </c>
      <c r="C7427" s="2013">
        <f t="shared" ref="C7427:H7427" si="2425">C$5002+C2427</f>
        <v>891</v>
      </c>
      <c r="D7427" s="2013">
        <f t="shared" si="2425"/>
        <v>1782</v>
      </c>
      <c r="E7427" s="2013">
        <f t="shared" si="2425"/>
        <v>1188</v>
      </c>
      <c r="F7427" s="2013">
        <f t="shared" si="2425"/>
        <v>1188</v>
      </c>
      <c r="G7427" s="2013">
        <f t="shared" si="2425"/>
        <v>1188</v>
      </c>
      <c r="H7427" s="2013">
        <f t="shared" si="2425"/>
        <v>1188</v>
      </c>
    </row>
    <row r="7428">
      <c r="B7428" s="2013">
        <v>7426.0</v>
      </c>
      <c r="C7428" s="2013">
        <f t="shared" ref="C7428:H7428" si="2426">C$5002+C2428</f>
        <v>891</v>
      </c>
      <c r="D7428" s="2013">
        <f t="shared" si="2426"/>
        <v>1783</v>
      </c>
      <c r="E7428" s="2013">
        <f t="shared" si="2426"/>
        <v>1188</v>
      </c>
      <c r="F7428" s="2013">
        <f t="shared" si="2426"/>
        <v>1188</v>
      </c>
      <c r="G7428" s="2013">
        <f t="shared" si="2426"/>
        <v>1188</v>
      </c>
      <c r="H7428" s="2013">
        <f t="shared" si="2426"/>
        <v>1188</v>
      </c>
    </row>
    <row r="7429">
      <c r="B7429" s="2013">
        <v>7427.0</v>
      </c>
      <c r="C7429" s="2013">
        <f t="shared" ref="C7429:H7429" si="2427">C$5002+C2429</f>
        <v>892</v>
      </c>
      <c r="D7429" s="2013">
        <f t="shared" si="2427"/>
        <v>1783</v>
      </c>
      <c r="E7429" s="2013">
        <f t="shared" si="2427"/>
        <v>1188</v>
      </c>
      <c r="F7429" s="2013">
        <f t="shared" si="2427"/>
        <v>1188</v>
      </c>
      <c r="G7429" s="2013">
        <f t="shared" si="2427"/>
        <v>1188</v>
      </c>
      <c r="H7429" s="2013">
        <f t="shared" si="2427"/>
        <v>1188</v>
      </c>
    </row>
    <row r="7430">
      <c r="B7430" s="2013">
        <v>7428.0</v>
      </c>
      <c r="C7430" s="2013">
        <f t="shared" ref="C7430:H7430" si="2428">C$5002+C2430</f>
        <v>891</v>
      </c>
      <c r="D7430" s="2013">
        <f t="shared" si="2428"/>
        <v>1783</v>
      </c>
      <c r="E7430" s="2013">
        <f t="shared" si="2428"/>
        <v>1188</v>
      </c>
      <c r="F7430" s="2013">
        <f t="shared" si="2428"/>
        <v>1188</v>
      </c>
      <c r="G7430" s="2013">
        <f t="shared" si="2428"/>
        <v>1189</v>
      </c>
      <c r="H7430" s="2013">
        <f t="shared" si="2428"/>
        <v>1189</v>
      </c>
    </row>
    <row r="7431">
      <c r="B7431" s="2013">
        <v>7429.0</v>
      </c>
      <c r="C7431" s="2013">
        <f t="shared" ref="C7431:H7431" si="2429">C$5002+C2431</f>
        <v>892</v>
      </c>
      <c r="D7431" s="2013">
        <f t="shared" si="2429"/>
        <v>1783</v>
      </c>
      <c r="E7431" s="2013">
        <f t="shared" si="2429"/>
        <v>1188</v>
      </c>
      <c r="F7431" s="2013">
        <f t="shared" si="2429"/>
        <v>1188</v>
      </c>
      <c r="G7431" s="2013">
        <f t="shared" si="2429"/>
        <v>1189</v>
      </c>
      <c r="H7431" s="2013">
        <f t="shared" si="2429"/>
        <v>1189</v>
      </c>
    </row>
    <row r="7432">
      <c r="B7432" s="2013">
        <v>7430.0</v>
      </c>
      <c r="C7432" s="2013">
        <f t="shared" ref="C7432:H7432" si="2430">C$5002+C2432</f>
        <v>891</v>
      </c>
      <c r="D7432" s="2013">
        <f t="shared" si="2430"/>
        <v>1783</v>
      </c>
      <c r="E7432" s="2013">
        <f t="shared" si="2430"/>
        <v>1189</v>
      </c>
      <c r="F7432" s="2013">
        <f t="shared" si="2430"/>
        <v>1189</v>
      </c>
      <c r="G7432" s="2013">
        <f t="shared" si="2430"/>
        <v>1189</v>
      </c>
      <c r="H7432" s="2013">
        <f t="shared" si="2430"/>
        <v>1189</v>
      </c>
    </row>
    <row r="7433">
      <c r="B7433" s="2013">
        <v>7431.0</v>
      </c>
      <c r="C7433" s="2013">
        <f t="shared" ref="C7433:H7433" si="2431">C$5002+C2433</f>
        <v>892</v>
      </c>
      <c r="D7433" s="2013">
        <f t="shared" si="2431"/>
        <v>1783</v>
      </c>
      <c r="E7433" s="2013">
        <f t="shared" si="2431"/>
        <v>1189</v>
      </c>
      <c r="F7433" s="2013">
        <f t="shared" si="2431"/>
        <v>1189</v>
      </c>
      <c r="G7433" s="2013">
        <f t="shared" si="2431"/>
        <v>1189</v>
      </c>
      <c r="H7433" s="2013">
        <f t="shared" si="2431"/>
        <v>1189</v>
      </c>
    </row>
    <row r="7434">
      <c r="B7434" s="2013">
        <v>7432.0</v>
      </c>
      <c r="C7434" s="2013">
        <f t="shared" ref="C7434:H7434" si="2432">C$5002+C2434</f>
        <v>892</v>
      </c>
      <c r="D7434" s="2013">
        <f t="shared" si="2432"/>
        <v>1784</v>
      </c>
      <c r="E7434" s="2013">
        <f t="shared" si="2432"/>
        <v>1189</v>
      </c>
      <c r="F7434" s="2013">
        <f t="shared" si="2432"/>
        <v>1189</v>
      </c>
      <c r="G7434" s="2013">
        <f t="shared" si="2432"/>
        <v>1189</v>
      </c>
      <c r="H7434" s="2013">
        <f t="shared" si="2432"/>
        <v>1189</v>
      </c>
    </row>
    <row r="7435">
      <c r="B7435" s="2013">
        <v>7433.0</v>
      </c>
      <c r="C7435" s="2013">
        <f t="shared" ref="C7435:H7435" si="2433">C$5002+C2435</f>
        <v>892</v>
      </c>
      <c r="D7435" s="2013">
        <f t="shared" si="2433"/>
        <v>1783</v>
      </c>
      <c r="E7435" s="2013">
        <f t="shared" si="2433"/>
        <v>1189</v>
      </c>
      <c r="F7435" s="2013">
        <f t="shared" si="2433"/>
        <v>1189</v>
      </c>
      <c r="G7435" s="2013">
        <f t="shared" si="2433"/>
        <v>1190</v>
      </c>
      <c r="H7435" s="2013">
        <f t="shared" si="2433"/>
        <v>1190</v>
      </c>
    </row>
    <row r="7436">
      <c r="B7436" s="2013">
        <v>7434.0</v>
      </c>
      <c r="C7436" s="2013">
        <f t="shared" ref="C7436:H7436" si="2434">C$5002+C2436</f>
        <v>892</v>
      </c>
      <c r="D7436" s="2013">
        <f t="shared" si="2434"/>
        <v>1784</v>
      </c>
      <c r="E7436" s="2013">
        <f t="shared" si="2434"/>
        <v>1189</v>
      </c>
      <c r="F7436" s="2013">
        <f t="shared" si="2434"/>
        <v>1189</v>
      </c>
      <c r="G7436" s="2013">
        <f t="shared" si="2434"/>
        <v>1190</v>
      </c>
      <c r="H7436" s="2013">
        <f t="shared" si="2434"/>
        <v>1190</v>
      </c>
    </row>
    <row r="7437">
      <c r="B7437" s="2013">
        <v>7435.0</v>
      </c>
      <c r="C7437" s="2013">
        <f t="shared" ref="C7437:H7437" si="2435">C$5002+C2437</f>
        <v>892</v>
      </c>
      <c r="D7437" s="2013">
        <f t="shared" si="2435"/>
        <v>1785</v>
      </c>
      <c r="E7437" s="2013">
        <f t="shared" si="2435"/>
        <v>1189</v>
      </c>
      <c r="F7437" s="2013">
        <f t="shared" si="2435"/>
        <v>1189</v>
      </c>
      <c r="G7437" s="2013">
        <f t="shared" si="2435"/>
        <v>1190</v>
      </c>
      <c r="H7437" s="2013">
        <f t="shared" si="2435"/>
        <v>1190</v>
      </c>
    </row>
    <row r="7438">
      <c r="B7438" s="2013">
        <v>7436.0</v>
      </c>
      <c r="C7438" s="2013">
        <f t="shared" ref="C7438:H7438" si="2436">C$5002+C2438</f>
        <v>892</v>
      </c>
      <c r="D7438" s="2013">
        <f t="shared" si="2436"/>
        <v>1784</v>
      </c>
      <c r="E7438" s="2013">
        <f t="shared" si="2436"/>
        <v>1190</v>
      </c>
      <c r="F7438" s="2013">
        <f t="shared" si="2436"/>
        <v>1190</v>
      </c>
      <c r="G7438" s="2013">
        <f t="shared" si="2436"/>
        <v>1190</v>
      </c>
      <c r="H7438" s="2013">
        <f t="shared" si="2436"/>
        <v>1190</v>
      </c>
    </row>
    <row r="7439">
      <c r="B7439" s="2013">
        <v>7437.0</v>
      </c>
      <c r="C7439" s="2013">
        <f t="shared" ref="C7439:H7439" si="2437">C$5002+C2439</f>
        <v>892</v>
      </c>
      <c r="D7439" s="2013">
        <f t="shared" si="2437"/>
        <v>1785</v>
      </c>
      <c r="E7439" s="2013">
        <f t="shared" si="2437"/>
        <v>1190</v>
      </c>
      <c r="F7439" s="2013">
        <f t="shared" si="2437"/>
        <v>1190</v>
      </c>
      <c r="G7439" s="2013">
        <f t="shared" si="2437"/>
        <v>1190</v>
      </c>
      <c r="H7439" s="2013">
        <f t="shared" si="2437"/>
        <v>1190</v>
      </c>
    </row>
    <row r="7440">
      <c r="B7440" s="2013">
        <v>7438.0</v>
      </c>
      <c r="C7440" s="2013">
        <f t="shared" ref="C7440:H7440" si="2438">C$5002+C2440</f>
        <v>893</v>
      </c>
      <c r="D7440" s="2013">
        <f t="shared" si="2438"/>
        <v>1785</v>
      </c>
      <c r="E7440" s="2013">
        <f t="shared" si="2438"/>
        <v>1190</v>
      </c>
      <c r="F7440" s="2013">
        <f t="shared" si="2438"/>
        <v>1190</v>
      </c>
      <c r="G7440" s="2013">
        <f t="shared" si="2438"/>
        <v>1190</v>
      </c>
      <c r="H7440" s="2013">
        <f t="shared" si="2438"/>
        <v>1190</v>
      </c>
    </row>
    <row r="7441">
      <c r="B7441" s="2013">
        <v>7439.0</v>
      </c>
      <c r="C7441" s="2013">
        <f t="shared" ref="C7441:H7441" si="2439">C$5002+C2441</f>
        <v>893</v>
      </c>
      <c r="D7441" s="2013">
        <f t="shared" si="2439"/>
        <v>1786</v>
      </c>
      <c r="E7441" s="2013">
        <f t="shared" si="2439"/>
        <v>1190</v>
      </c>
      <c r="F7441" s="2013">
        <f t="shared" si="2439"/>
        <v>1190</v>
      </c>
      <c r="G7441" s="2013">
        <f t="shared" si="2439"/>
        <v>1190</v>
      </c>
      <c r="H7441" s="2013">
        <f t="shared" si="2439"/>
        <v>1190</v>
      </c>
    </row>
    <row r="7442">
      <c r="B7442" s="2013">
        <v>7440.0</v>
      </c>
      <c r="C7442" s="2013">
        <f t="shared" ref="C7442:H7442" si="2440">C$5002+C2442</f>
        <v>893</v>
      </c>
      <c r="D7442" s="2013">
        <f t="shared" si="2440"/>
        <v>1785</v>
      </c>
      <c r="E7442" s="2013">
        <f t="shared" si="2440"/>
        <v>1190</v>
      </c>
      <c r="F7442" s="2013">
        <f t="shared" si="2440"/>
        <v>1190</v>
      </c>
      <c r="G7442" s="2013">
        <f t="shared" si="2440"/>
        <v>1191</v>
      </c>
      <c r="H7442" s="2013">
        <f t="shared" si="2440"/>
        <v>1191</v>
      </c>
    </row>
    <row r="7443">
      <c r="B7443" s="2013">
        <v>7441.0</v>
      </c>
      <c r="C7443" s="2013">
        <f t="shared" ref="C7443:H7443" si="2441">C$5002+C2443</f>
        <v>893</v>
      </c>
      <c r="D7443" s="2013">
        <f t="shared" si="2441"/>
        <v>1786</v>
      </c>
      <c r="E7443" s="2013">
        <f t="shared" si="2441"/>
        <v>1190</v>
      </c>
      <c r="F7443" s="2013">
        <f t="shared" si="2441"/>
        <v>1190</v>
      </c>
      <c r="G7443" s="2013">
        <f t="shared" si="2441"/>
        <v>1191</v>
      </c>
      <c r="H7443" s="2013">
        <f t="shared" si="2441"/>
        <v>1191</v>
      </c>
    </row>
    <row r="7444">
      <c r="B7444" s="2013">
        <v>7442.0</v>
      </c>
      <c r="C7444" s="2013">
        <f t="shared" ref="C7444:H7444" si="2442">C$5002+C2444</f>
        <v>893</v>
      </c>
      <c r="D7444" s="2013">
        <f t="shared" si="2442"/>
        <v>1787</v>
      </c>
      <c r="E7444" s="2013">
        <f t="shared" si="2442"/>
        <v>1190</v>
      </c>
      <c r="F7444" s="2013">
        <f t="shared" si="2442"/>
        <v>1190</v>
      </c>
      <c r="G7444" s="2013">
        <f t="shared" si="2442"/>
        <v>1191</v>
      </c>
      <c r="H7444" s="2013">
        <f t="shared" si="2442"/>
        <v>1191</v>
      </c>
    </row>
    <row r="7445">
      <c r="B7445" s="2013">
        <v>7443.0</v>
      </c>
      <c r="C7445" s="2013">
        <f t="shared" ref="C7445:H7445" si="2443">C$5002+C2445</f>
        <v>893</v>
      </c>
      <c r="D7445" s="2013">
        <f t="shared" si="2443"/>
        <v>1786</v>
      </c>
      <c r="E7445" s="2013">
        <f t="shared" si="2443"/>
        <v>1191</v>
      </c>
      <c r="F7445" s="2013">
        <f t="shared" si="2443"/>
        <v>1191</v>
      </c>
      <c r="G7445" s="2013">
        <f t="shared" si="2443"/>
        <v>1191</v>
      </c>
      <c r="H7445" s="2013">
        <f t="shared" si="2443"/>
        <v>1191</v>
      </c>
    </row>
    <row r="7446">
      <c r="B7446" s="2013">
        <v>7444.0</v>
      </c>
      <c r="C7446" s="2013">
        <f t="shared" ref="C7446:H7446" si="2444">C$5002+C2446</f>
        <v>893</v>
      </c>
      <c r="D7446" s="2013">
        <f t="shared" si="2444"/>
        <v>1787</v>
      </c>
      <c r="E7446" s="2013">
        <f t="shared" si="2444"/>
        <v>1191</v>
      </c>
      <c r="F7446" s="2013">
        <f t="shared" si="2444"/>
        <v>1191</v>
      </c>
      <c r="G7446" s="2013">
        <f t="shared" si="2444"/>
        <v>1191</v>
      </c>
      <c r="H7446" s="2013">
        <f t="shared" si="2444"/>
        <v>1191</v>
      </c>
    </row>
    <row r="7447">
      <c r="B7447" s="2013">
        <v>7445.0</v>
      </c>
      <c r="C7447" s="2013">
        <f t="shared" ref="C7447:H7447" si="2445">C$5002+C2447</f>
        <v>894</v>
      </c>
      <c r="D7447" s="2013">
        <f t="shared" si="2445"/>
        <v>1787</v>
      </c>
      <c r="E7447" s="2013">
        <f t="shared" si="2445"/>
        <v>1191</v>
      </c>
      <c r="F7447" s="2013">
        <f t="shared" si="2445"/>
        <v>1191</v>
      </c>
      <c r="G7447" s="2013">
        <f t="shared" si="2445"/>
        <v>1191</v>
      </c>
      <c r="H7447" s="2013">
        <f t="shared" si="2445"/>
        <v>1191</v>
      </c>
    </row>
    <row r="7448">
      <c r="B7448" s="2013">
        <v>7446.0</v>
      </c>
      <c r="C7448" s="2013">
        <f t="shared" ref="C7448:H7448" si="2446">C$5002+C2448</f>
        <v>893</v>
      </c>
      <c r="D7448" s="2013">
        <f t="shared" si="2446"/>
        <v>1787</v>
      </c>
      <c r="E7448" s="2013">
        <f t="shared" si="2446"/>
        <v>1191</v>
      </c>
      <c r="F7448" s="2013">
        <f t="shared" si="2446"/>
        <v>1191</v>
      </c>
      <c r="G7448" s="2013">
        <f t="shared" si="2446"/>
        <v>1192</v>
      </c>
      <c r="H7448" s="2013">
        <f t="shared" si="2446"/>
        <v>1192</v>
      </c>
    </row>
    <row r="7449">
      <c r="B7449" s="2013">
        <v>7447.0</v>
      </c>
      <c r="C7449" s="2013">
        <f t="shared" ref="C7449:H7449" si="2447">C$5002+C2449</f>
        <v>894</v>
      </c>
      <c r="D7449" s="2013">
        <f t="shared" si="2447"/>
        <v>1787</v>
      </c>
      <c r="E7449" s="2013">
        <f t="shared" si="2447"/>
        <v>1191</v>
      </c>
      <c r="F7449" s="2013">
        <f t="shared" si="2447"/>
        <v>1191</v>
      </c>
      <c r="G7449" s="2013">
        <f t="shared" si="2447"/>
        <v>1192</v>
      </c>
      <c r="H7449" s="2013">
        <f t="shared" si="2447"/>
        <v>1192</v>
      </c>
    </row>
    <row r="7450">
      <c r="B7450" s="2013">
        <v>7448.0</v>
      </c>
      <c r="C7450" s="2013">
        <f t="shared" ref="C7450:H7450" si="2448">C$5002+C2450</f>
        <v>893</v>
      </c>
      <c r="D7450" s="2013">
        <f t="shared" si="2448"/>
        <v>1787</v>
      </c>
      <c r="E7450" s="2013">
        <f t="shared" si="2448"/>
        <v>1192</v>
      </c>
      <c r="F7450" s="2013">
        <f t="shared" si="2448"/>
        <v>1192</v>
      </c>
      <c r="G7450" s="2013">
        <f t="shared" si="2448"/>
        <v>1192</v>
      </c>
      <c r="H7450" s="2013">
        <f t="shared" si="2448"/>
        <v>1192</v>
      </c>
    </row>
    <row r="7451">
      <c r="B7451" s="2013">
        <v>7449.0</v>
      </c>
      <c r="C7451" s="2013">
        <f t="shared" ref="C7451:H7451" si="2449">C$5002+C2451</f>
        <v>894</v>
      </c>
      <c r="D7451" s="2013">
        <f t="shared" si="2449"/>
        <v>1787</v>
      </c>
      <c r="E7451" s="2013">
        <f t="shared" si="2449"/>
        <v>1192</v>
      </c>
      <c r="F7451" s="2013">
        <f t="shared" si="2449"/>
        <v>1192</v>
      </c>
      <c r="G7451" s="2013">
        <f t="shared" si="2449"/>
        <v>1192</v>
      </c>
      <c r="H7451" s="2013">
        <f t="shared" si="2449"/>
        <v>1192</v>
      </c>
    </row>
    <row r="7452">
      <c r="B7452" s="2013">
        <v>7450.0</v>
      </c>
      <c r="C7452" s="2013">
        <f t="shared" ref="C7452:H7452" si="2450">C$5002+C2452</f>
        <v>894</v>
      </c>
      <c r="D7452" s="2013">
        <f t="shared" si="2450"/>
        <v>1788</v>
      </c>
      <c r="E7452" s="2013">
        <f t="shared" si="2450"/>
        <v>1192</v>
      </c>
      <c r="F7452" s="2013">
        <f t="shared" si="2450"/>
        <v>1192</v>
      </c>
      <c r="G7452" s="2013">
        <f t="shared" si="2450"/>
        <v>1192</v>
      </c>
      <c r="H7452" s="2013">
        <f t="shared" si="2450"/>
        <v>1192</v>
      </c>
    </row>
    <row r="7453">
      <c r="B7453" s="2013">
        <v>7451.0</v>
      </c>
      <c r="C7453" s="2013">
        <f t="shared" ref="C7453:H7453" si="2451">C$5002+C2453</f>
        <v>894</v>
      </c>
      <c r="D7453" s="2013">
        <f t="shared" si="2451"/>
        <v>1789</v>
      </c>
      <c r="E7453" s="2013">
        <f t="shared" si="2451"/>
        <v>1192</v>
      </c>
      <c r="F7453" s="2013">
        <f t="shared" si="2451"/>
        <v>1192</v>
      </c>
      <c r="G7453" s="2013">
        <f t="shared" si="2451"/>
        <v>1192</v>
      </c>
      <c r="H7453" s="2013">
        <f t="shared" si="2451"/>
        <v>1192</v>
      </c>
    </row>
    <row r="7454">
      <c r="B7454" s="2013">
        <v>7452.0</v>
      </c>
      <c r="C7454" s="2013">
        <f t="shared" ref="C7454:H7454" si="2452">C$5002+C2454</f>
        <v>895</v>
      </c>
      <c r="D7454" s="2013">
        <f t="shared" si="2452"/>
        <v>1789</v>
      </c>
      <c r="E7454" s="2013">
        <f t="shared" si="2452"/>
        <v>1192</v>
      </c>
      <c r="F7454" s="2013">
        <f t="shared" si="2452"/>
        <v>1192</v>
      </c>
      <c r="G7454" s="2013">
        <f t="shared" si="2452"/>
        <v>1192</v>
      </c>
      <c r="H7454" s="2013">
        <f t="shared" si="2452"/>
        <v>1192</v>
      </c>
    </row>
    <row r="7455">
      <c r="B7455" s="2013">
        <v>7453.0</v>
      </c>
      <c r="C7455" s="2013">
        <f t="shared" ref="C7455:H7455" si="2453">C$5002+C2455</f>
        <v>894</v>
      </c>
      <c r="D7455" s="2013">
        <f t="shared" si="2453"/>
        <v>1789</v>
      </c>
      <c r="E7455" s="2013">
        <f t="shared" si="2453"/>
        <v>1192</v>
      </c>
      <c r="F7455" s="2013">
        <f t="shared" si="2453"/>
        <v>1192</v>
      </c>
      <c r="G7455" s="2013">
        <f t="shared" si="2453"/>
        <v>1193</v>
      </c>
      <c r="H7455" s="2013">
        <f t="shared" si="2453"/>
        <v>1193</v>
      </c>
    </row>
    <row r="7456">
      <c r="B7456" s="2013">
        <v>7454.0</v>
      </c>
      <c r="C7456" s="2013">
        <f t="shared" ref="C7456:H7456" si="2454">C$5002+C2456</f>
        <v>895</v>
      </c>
      <c r="D7456" s="2013">
        <f t="shared" si="2454"/>
        <v>1789</v>
      </c>
      <c r="E7456" s="2013">
        <f t="shared" si="2454"/>
        <v>1192</v>
      </c>
      <c r="F7456" s="2013">
        <f t="shared" si="2454"/>
        <v>1192</v>
      </c>
      <c r="G7456" s="2013">
        <f t="shared" si="2454"/>
        <v>1193</v>
      </c>
      <c r="H7456" s="2013">
        <f t="shared" si="2454"/>
        <v>1193</v>
      </c>
    </row>
    <row r="7457">
      <c r="B7457" s="2013">
        <v>7455.0</v>
      </c>
      <c r="C7457" s="2013">
        <f t="shared" ref="C7457:H7457" si="2455">C$5002+C2457</f>
        <v>894</v>
      </c>
      <c r="D7457" s="2013">
        <f t="shared" si="2455"/>
        <v>1789</v>
      </c>
      <c r="E7457" s="2013">
        <f t="shared" si="2455"/>
        <v>1193</v>
      </c>
      <c r="F7457" s="2013">
        <f t="shared" si="2455"/>
        <v>1193</v>
      </c>
      <c r="G7457" s="2013">
        <f t="shared" si="2455"/>
        <v>1193</v>
      </c>
      <c r="H7457" s="2013">
        <f t="shared" si="2455"/>
        <v>1193</v>
      </c>
    </row>
    <row r="7458">
      <c r="B7458" s="2013">
        <v>7456.0</v>
      </c>
      <c r="C7458" s="2013">
        <f t="shared" ref="C7458:H7458" si="2456">C$5002+C2458</f>
        <v>895</v>
      </c>
      <c r="D7458" s="2013">
        <f t="shared" si="2456"/>
        <v>1789</v>
      </c>
      <c r="E7458" s="2013">
        <f t="shared" si="2456"/>
        <v>1193</v>
      </c>
      <c r="F7458" s="2013">
        <f t="shared" si="2456"/>
        <v>1193</v>
      </c>
      <c r="G7458" s="2013">
        <f t="shared" si="2456"/>
        <v>1193</v>
      </c>
      <c r="H7458" s="2013">
        <f t="shared" si="2456"/>
        <v>1193</v>
      </c>
    </row>
    <row r="7459">
      <c r="B7459" s="2013">
        <v>7457.0</v>
      </c>
      <c r="C7459" s="2013">
        <f t="shared" ref="C7459:H7459" si="2457">C$5002+C2459</f>
        <v>895</v>
      </c>
      <c r="D7459" s="2013">
        <f t="shared" si="2457"/>
        <v>1790</v>
      </c>
      <c r="E7459" s="2013">
        <f t="shared" si="2457"/>
        <v>1193</v>
      </c>
      <c r="F7459" s="2013">
        <f t="shared" si="2457"/>
        <v>1193</v>
      </c>
      <c r="G7459" s="2013">
        <f t="shared" si="2457"/>
        <v>1193</v>
      </c>
      <c r="H7459" s="2013">
        <f t="shared" si="2457"/>
        <v>1193</v>
      </c>
    </row>
    <row r="7460">
      <c r="B7460" s="2013">
        <v>7458.0</v>
      </c>
      <c r="C7460" s="2013">
        <f t="shared" ref="C7460:H7460" si="2458">C$5002+C2460</f>
        <v>895</v>
      </c>
      <c r="D7460" s="2013">
        <f t="shared" si="2458"/>
        <v>1789</v>
      </c>
      <c r="E7460" s="2013">
        <f t="shared" si="2458"/>
        <v>1193</v>
      </c>
      <c r="F7460" s="2013">
        <f t="shared" si="2458"/>
        <v>1193</v>
      </c>
      <c r="G7460" s="2013">
        <f t="shared" si="2458"/>
        <v>1194</v>
      </c>
      <c r="H7460" s="2013">
        <f t="shared" si="2458"/>
        <v>1194</v>
      </c>
    </row>
    <row r="7461">
      <c r="B7461" s="2013">
        <v>7459.0</v>
      </c>
      <c r="C7461" s="2013">
        <f t="shared" ref="C7461:H7461" si="2459">C$5002+C2461</f>
        <v>895</v>
      </c>
      <c r="D7461" s="2013">
        <f t="shared" si="2459"/>
        <v>1790</v>
      </c>
      <c r="E7461" s="2013">
        <f t="shared" si="2459"/>
        <v>1193</v>
      </c>
      <c r="F7461" s="2013">
        <f t="shared" si="2459"/>
        <v>1193</v>
      </c>
      <c r="G7461" s="2013">
        <f t="shared" si="2459"/>
        <v>1194</v>
      </c>
      <c r="H7461" s="2013">
        <f t="shared" si="2459"/>
        <v>1194</v>
      </c>
    </row>
    <row r="7462">
      <c r="B7462" s="2013">
        <v>7460.0</v>
      </c>
      <c r="C7462" s="2013">
        <f t="shared" ref="C7462:H7462" si="2460">C$5002+C2462</f>
        <v>895</v>
      </c>
      <c r="D7462" s="2013">
        <f t="shared" si="2460"/>
        <v>1791</v>
      </c>
      <c r="E7462" s="2013">
        <f t="shared" si="2460"/>
        <v>1193</v>
      </c>
      <c r="F7462" s="2013">
        <f t="shared" si="2460"/>
        <v>1193</v>
      </c>
      <c r="G7462" s="2013">
        <f t="shared" si="2460"/>
        <v>1194</v>
      </c>
      <c r="H7462" s="2013">
        <f t="shared" si="2460"/>
        <v>1194</v>
      </c>
    </row>
    <row r="7463">
      <c r="B7463" s="2013">
        <v>7461.0</v>
      </c>
      <c r="C7463" s="2013">
        <f t="shared" ref="C7463:H7463" si="2461">C$5002+C2463</f>
        <v>895</v>
      </c>
      <c r="D7463" s="2013">
        <f t="shared" si="2461"/>
        <v>1790</v>
      </c>
      <c r="E7463" s="2013">
        <f t="shared" si="2461"/>
        <v>1194</v>
      </c>
      <c r="F7463" s="2013">
        <f t="shared" si="2461"/>
        <v>1194</v>
      </c>
      <c r="G7463" s="2013">
        <f t="shared" si="2461"/>
        <v>1194</v>
      </c>
      <c r="H7463" s="2013">
        <f t="shared" si="2461"/>
        <v>1194</v>
      </c>
    </row>
    <row r="7464">
      <c r="B7464" s="2013">
        <v>7462.0</v>
      </c>
      <c r="C7464" s="2013">
        <f t="shared" ref="C7464:H7464" si="2462">C$5002+C2464</f>
        <v>895</v>
      </c>
      <c r="D7464" s="2013">
        <f t="shared" si="2462"/>
        <v>1791</v>
      </c>
      <c r="E7464" s="2013">
        <f t="shared" si="2462"/>
        <v>1194</v>
      </c>
      <c r="F7464" s="2013">
        <f t="shared" si="2462"/>
        <v>1194</v>
      </c>
      <c r="G7464" s="2013">
        <f t="shared" si="2462"/>
        <v>1194</v>
      </c>
      <c r="H7464" s="2013">
        <f t="shared" si="2462"/>
        <v>1194</v>
      </c>
    </row>
    <row r="7465">
      <c r="B7465" s="2013">
        <v>7463.0</v>
      </c>
      <c r="C7465" s="2013">
        <f t="shared" ref="C7465:H7465" si="2463">C$5002+C2465</f>
        <v>896</v>
      </c>
      <c r="D7465" s="2013">
        <f t="shared" si="2463"/>
        <v>1791</v>
      </c>
      <c r="E7465" s="2013">
        <f t="shared" si="2463"/>
        <v>1194</v>
      </c>
      <c r="F7465" s="2013">
        <f t="shared" si="2463"/>
        <v>1194</v>
      </c>
      <c r="G7465" s="2013">
        <f t="shared" si="2463"/>
        <v>1194</v>
      </c>
      <c r="H7465" s="2013">
        <f t="shared" si="2463"/>
        <v>1194</v>
      </c>
    </row>
    <row r="7466">
      <c r="B7466" s="2013">
        <v>7464.0</v>
      </c>
      <c r="C7466" s="2013">
        <f t="shared" ref="C7466:H7466" si="2464">C$5002+C2466</f>
        <v>896</v>
      </c>
      <c r="D7466" s="2013">
        <f t="shared" si="2464"/>
        <v>1792</v>
      </c>
      <c r="E7466" s="2013">
        <f t="shared" si="2464"/>
        <v>1194</v>
      </c>
      <c r="F7466" s="2013">
        <f t="shared" si="2464"/>
        <v>1194</v>
      </c>
      <c r="G7466" s="2013">
        <f t="shared" si="2464"/>
        <v>1194</v>
      </c>
      <c r="H7466" s="2013">
        <f t="shared" si="2464"/>
        <v>1194</v>
      </c>
    </row>
    <row r="7467">
      <c r="B7467" s="2013">
        <v>7465.0</v>
      </c>
      <c r="C7467" s="2013">
        <f t="shared" ref="C7467:H7467" si="2465">C$5002+C2467</f>
        <v>896</v>
      </c>
      <c r="D7467" s="2013">
        <f t="shared" si="2465"/>
        <v>1791</v>
      </c>
      <c r="E7467" s="2013">
        <f t="shared" si="2465"/>
        <v>1194</v>
      </c>
      <c r="F7467" s="2013">
        <f t="shared" si="2465"/>
        <v>1194</v>
      </c>
      <c r="G7467" s="2013">
        <f t="shared" si="2465"/>
        <v>1195</v>
      </c>
      <c r="H7467" s="2013">
        <f t="shared" si="2465"/>
        <v>1195</v>
      </c>
    </row>
    <row r="7468">
      <c r="B7468" s="2013">
        <v>7466.0</v>
      </c>
      <c r="C7468" s="2013">
        <f t="shared" ref="C7468:H7468" si="2466">C$5002+C2468</f>
        <v>896</v>
      </c>
      <c r="D7468" s="2013">
        <f t="shared" si="2466"/>
        <v>1792</v>
      </c>
      <c r="E7468" s="2013">
        <f t="shared" si="2466"/>
        <v>1194</v>
      </c>
      <c r="F7468" s="2013">
        <f t="shared" si="2466"/>
        <v>1194</v>
      </c>
      <c r="G7468" s="2013">
        <f t="shared" si="2466"/>
        <v>1195</v>
      </c>
      <c r="H7468" s="2013">
        <f t="shared" si="2466"/>
        <v>1195</v>
      </c>
    </row>
    <row r="7469">
      <c r="B7469" s="2013">
        <v>7467.0</v>
      </c>
      <c r="C7469" s="2013">
        <f t="shared" ref="C7469:H7469" si="2467">C$5002+C2469</f>
        <v>896</v>
      </c>
      <c r="D7469" s="2013">
        <f t="shared" si="2467"/>
        <v>1793</v>
      </c>
      <c r="E7469" s="2013">
        <f t="shared" si="2467"/>
        <v>1194</v>
      </c>
      <c r="F7469" s="2013">
        <f t="shared" si="2467"/>
        <v>1194</v>
      </c>
      <c r="G7469" s="2013">
        <f t="shared" si="2467"/>
        <v>1195</v>
      </c>
      <c r="H7469" s="2013">
        <f t="shared" si="2467"/>
        <v>1195</v>
      </c>
    </row>
    <row r="7470">
      <c r="B7470" s="2013">
        <v>7468.0</v>
      </c>
      <c r="C7470" s="2013">
        <f t="shared" ref="C7470:H7470" si="2468">C$5002+C2470</f>
        <v>896</v>
      </c>
      <c r="D7470" s="2013">
        <f t="shared" si="2468"/>
        <v>1792</v>
      </c>
      <c r="E7470" s="2013">
        <f t="shared" si="2468"/>
        <v>1195</v>
      </c>
      <c r="F7470" s="2013">
        <f t="shared" si="2468"/>
        <v>1195</v>
      </c>
      <c r="G7470" s="2013">
        <f t="shared" si="2468"/>
        <v>1195</v>
      </c>
      <c r="H7470" s="2013">
        <f t="shared" si="2468"/>
        <v>1195</v>
      </c>
    </row>
    <row r="7471">
      <c r="B7471" s="2013">
        <v>7469.0</v>
      </c>
      <c r="C7471" s="2013">
        <f t="shared" ref="C7471:H7471" si="2469">C$5002+C2471</f>
        <v>896</v>
      </c>
      <c r="D7471" s="2013">
        <f t="shared" si="2469"/>
        <v>1793</v>
      </c>
      <c r="E7471" s="2013">
        <f t="shared" si="2469"/>
        <v>1195</v>
      </c>
      <c r="F7471" s="2013">
        <f t="shared" si="2469"/>
        <v>1195</v>
      </c>
      <c r="G7471" s="2013">
        <f t="shared" si="2469"/>
        <v>1195</v>
      </c>
      <c r="H7471" s="2013">
        <f t="shared" si="2469"/>
        <v>1195</v>
      </c>
    </row>
    <row r="7472">
      <c r="B7472" s="2013">
        <v>7470.0</v>
      </c>
      <c r="C7472" s="2013">
        <f t="shared" ref="C7472:H7472" si="2470">C$5002+C2472</f>
        <v>897</v>
      </c>
      <c r="D7472" s="2013">
        <f t="shared" si="2470"/>
        <v>1793</v>
      </c>
      <c r="E7472" s="2013">
        <f t="shared" si="2470"/>
        <v>1195</v>
      </c>
      <c r="F7472" s="2013">
        <f t="shared" si="2470"/>
        <v>1195</v>
      </c>
      <c r="G7472" s="2013">
        <f t="shared" si="2470"/>
        <v>1195</v>
      </c>
      <c r="H7472" s="2013">
        <f t="shared" si="2470"/>
        <v>1195</v>
      </c>
    </row>
    <row r="7473">
      <c r="B7473" s="2013">
        <v>7471.0</v>
      </c>
      <c r="C7473" s="2013">
        <f t="shared" ref="C7473:H7473" si="2471">C$5002+C2473</f>
        <v>896</v>
      </c>
      <c r="D7473" s="2013">
        <f t="shared" si="2471"/>
        <v>1793</v>
      </c>
      <c r="E7473" s="2013">
        <f t="shared" si="2471"/>
        <v>1195</v>
      </c>
      <c r="F7473" s="2013">
        <f t="shared" si="2471"/>
        <v>1195</v>
      </c>
      <c r="G7473" s="2013">
        <f t="shared" si="2471"/>
        <v>1196</v>
      </c>
      <c r="H7473" s="2013">
        <f t="shared" si="2471"/>
        <v>1196</v>
      </c>
    </row>
    <row r="7474">
      <c r="B7474" s="2013">
        <v>7472.0</v>
      </c>
      <c r="C7474" s="2013">
        <f t="shared" ref="C7474:H7474" si="2472">C$5002+C2474</f>
        <v>897</v>
      </c>
      <c r="D7474" s="2013">
        <f t="shared" si="2472"/>
        <v>1793</v>
      </c>
      <c r="E7474" s="2013">
        <f t="shared" si="2472"/>
        <v>1195</v>
      </c>
      <c r="F7474" s="2013">
        <f t="shared" si="2472"/>
        <v>1195</v>
      </c>
      <c r="G7474" s="2013">
        <f t="shared" si="2472"/>
        <v>1196</v>
      </c>
      <c r="H7474" s="2013">
        <f t="shared" si="2472"/>
        <v>1196</v>
      </c>
    </row>
    <row r="7475">
      <c r="B7475" s="2013">
        <v>7473.0</v>
      </c>
      <c r="C7475" s="2013">
        <f t="shared" ref="C7475:H7475" si="2473">C$5002+C2475</f>
        <v>896</v>
      </c>
      <c r="D7475" s="2013">
        <f t="shared" si="2473"/>
        <v>1793</v>
      </c>
      <c r="E7475" s="2013">
        <f t="shared" si="2473"/>
        <v>1196</v>
      </c>
      <c r="F7475" s="2013">
        <f t="shared" si="2473"/>
        <v>1196</v>
      </c>
      <c r="G7475" s="2013">
        <f t="shared" si="2473"/>
        <v>1196</v>
      </c>
      <c r="H7475" s="2013">
        <f t="shared" si="2473"/>
        <v>1196</v>
      </c>
    </row>
    <row r="7476">
      <c r="B7476" s="2013">
        <v>7474.0</v>
      </c>
      <c r="C7476" s="2013">
        <f t="shared" ref="C7476:H7476" si="2474">C$5002+C2476</f>
        <v>897</v>
      </c>
      <c r="D7476" s="2013">
        <f t="shared" si="2474"/>
        <v>1793</v>
      </c>
      <c r="E7476" s="2013">
        <f t="shared" si="2474"/>
        <v>1196</v>
      </c>
      <c r="F7476" s="2013">
        <f t="shared" si="2474"/>
        <v>1196</v>
      </c>
      <c r="G7476" s="2013">
        <f t="shared" si="2474"/>
        <v>1196</v>
      </c>
      <c r="H7476" s="2013">
        <f t="shared" si="2474"/>
        <v>1196</v>
      </c>
    </row>
    <row r="7477">
      <c r="B7477" s="2013">
        <v>7475.0</v>
      </c>
      <c r="C7477" s="2013">
        <f t="shared" ref="C7477:H7477" si="2475">C$5002+C2477</f>
        <v>897</v>
      </c>
      <c r="D7477" s="2013">
        <f t="shared" si="2475"/>
        <v>1794</v>
      </c>
      <c r="E7477" s="2013">
        <f t="shared" si="2475"/>
        <v>1196</v>
      </c>
      <c r="F7477" s="2013">
        <f t="shared" si="2475"/>
        <v>1196</v>
      </c>
      <c r="G7477" s="2013">
        <f t="shared" si="2475"/>
        <v>1196</v>
      </c>
      <c r="H7477" s="2013">
        <f t="shared" si="2475"/>
        <v>1196</v>
      </c>
    </row>
    <row r="7478">
      <c r="B7478" s="2013">
        <v>7476.0</v>
      </c>
      <c r="C7478" s="2013">
        <f t="shared" ref="C7478:H7478" si="2476">C$5002+C2478</f>
        <v>897</v>
      </c>
      <c r="D7478" s="2013">
        <f t="shared" si="2476"/>
        <v>1795</v>
      </c>
      <c r="E7478" s="2013">
        <f t="shared" si="2476"/>
        <v>1196</v>
      </c>
      <c r="F7478" s="2013">
        <f t="shared" si="2476"/>
        <v>1196</v>
      </c>
      <c r="G7478" s="2013">
        <f t="shared" si="2476"/>
        <v>1196</v>
      </c>
      <c r="H7478" s="2013">
        <f t="shared" si="2476"/>
        <v>1196</v>
      </c>
    </row>
    <row r="7479">
      <c r="B7479" s="2013">
        <v>7477.0</v>
      </c>
      <c r="C7479" s="2013">
        <f t="shared" ref="C7479:H7479" si="2477">C$5002+C2479</f>
        <v>898</v>
      </c>
      <c r="D7479" s="2013">
        <f t="shared" si="2477"/>
        <v>1795</v>
      </c>
      <c r="E7479" s="2013">
        <f t="shared" si="2477"/>
        <v>1196</v>
      </c>
      <c r="F7479" s="2013">
        <f t="shared" si="2477"/>
        <v>1196</v>
      </c>
      <c r="G7479" s="2013">
        <f t="shared" si="2477"/>
        <v>1196</v>
      </c>
      <c r="H7479" s="2013">
        <f t="shared" si="2477"/>
        <v>1196</v>
      </c>
    </row>
    <row r="7480">
      <c r="B7480" s="2013">
        <v>7478.0</v>
      </c>
      <c r="C7480" s="2013">
        <f t="shared" ref="C7480:H7480" si="2478">C$5002+C2480</f>
        <v>897</v>
      </c>
      <c r="D7480" s="2013">
        <f t="shared" si="2478"/>
        <v>1795</v>
      </c>
      <c r="E7480" s="2013">
        <f t="shared" si="2478"/>
        <v>1196</v>
      </c>
      <c r="F7480" s="2013">
        <f t="shared" si="2478"/>
        <v>1196</v>
      </c>
      <c r="G7480" s="2013">
        <f t="shared" si="2478"/>
        <v>1197</v>
      </c>
      <c r="H7480" s="2013">
        <f t="shared" si="2478"/>
        <v>1197</v>
      </c>
    </row>
    <row r="7481">
      <c r="B7481" s="2013">
        <v>7479.0</v>
      </c>
      <c r="C7481" s="2013">
        <f t="shared" ref="C7481:H7481" si="2479">C$5002+C2481</f>
        <v>898</v>
      </c>
      <c r="D7481" s="2013">
        <f t="shared" si="2479"/>
        <v>1795</v>
      </c>
      <c r="E7481" s="2013">
        <f t="shared" si="2479"/>
        <v>1196</v>
      </c>
      <c r="F7481" s="2013">
        <f t="shared" si="2479"/>
        <v>1196</v>
      </c>
      <c r="G7481" s="2013">
        <f t="shared" si="2479"/>
        <v>1197</v>
      </c>
      <c r="H7481" s="2013">
        <f t="shared" si="2479"/>
        <v>1197</v>
      </c>
    </row>
    <row r="7482">
      <c r="B7482" s="2013">
        <v>7480.0</v>
      </c>
      <c r="C7482" s="2013">
        <f t="shared" ref="C7482:H7482" si="2480">C$5002+C2482</f>
        <v>897</v>
      </c>
      <c r="D7482" s="2013">
        <f t="shared" si="2480"/>
        <v>1795</v>
      </c>
      <c r="E7482" s="2013">
        <f t="shared" si="2480"/>
        <v>1197</v>
      </c>
      <c r="F7482" s="2013">
        <f t="shared" si="2480"/>
        <v>1197</v>
      </c>
      <c r="G7482" s="2013">
        <f t="shared" si="2480"/>
        <v>1197</v>
      </c>
      <c r="H7482" s="2013">
        <f t="shared" si="2480"/>
        <v>1197</v>
      </c>
    </row>
    <row r="7483">
      <c r="B7483" s="2013">
        <v>7481.0</v>
      </c>
      <c r="C7483" s="2013">
        <f t="shared" ref="C7483:H7483" si="2481">C$5002+C2483</f>
        <v>898</v>
      </c>
      <c r="D7483" s="2013">
        <f t="shared" si="2481"/>
        <v>1795</v>
      </c>
      <c r="E7483" s="2013">
        <f t="shared" si="2481"/>
        <v>1197</v>
      </c>
      <c r="F7483" s="2013">
        <f t="shared" si="2481"/>
        <v>1197</v>
      </c>
      <c r="G7483" s="2013">
        <f t="shared" si="2481"/>
        <v>1197</v>
      </c>
      <c r="H7483" s="2013">
        <f t="shared" si="2481"/>
        <v>1197</v>
      </c>
    </row>
    <row r="7484">
      <c r="B7484" s="2013">
        <v>7482.0</v>
      </c>
      <c r="C7484" s="2013">
        <f t="shared" ref="C7484:H7484" si="2482">C$5002+C2484</f>
        <v>898</v>
      </c>
      <c r="D7484" s="2013">
        <f t="shared" si="2482"/>
        <v>1796</v>
      </c>
      <c r="E7484" s="2013">
        <f t="shared" si="2482"/>
        <v>1197</v>
      </c>
      <c r="F7484" s="2013">
        <f t="shared" si="2482"/>
        <v>1197</v>
      </c>
      <c r="G7484" s="2013">
        <f t="shared" si="2482"/>
        <v>1197</v>
      </c>
      <c r="H7484" s="2013">
        <f t="shared" si="2482"/>
        <v>1197</v>
      </c>
    </row>
    <row r="7485">
      <c r="B7485" s="2013">
        <v>7483.0</v>
      </c>
      <c r="C7485" s="2013">
        <f t="shared" ref="C7485:H7485" si="2483">C$5002+C2485</f>
        <v>898</v>
      </c>
      <c r="D7485" s="2013">
        <f t="shared" si="2483"/>
        <v>1795</v>
      </c>
      <c r="E7485" s="2013">
        <f t="shared" si="2483"/>
        <v>1197</v>
      </c>
      <c r="F7485" s="2013">
        <f t="shared" si="2483"/>
        <v>1197</v>
      </c>
      <c r="G7485" s="2013">
        <f t="shared" si="2483"/>
        <v>1198</v>
      </c>
      <c r="H7485" s="2013">
        <f t="shared" si="2483"/>
        <v>1198</v>
      </c>
    </row>
    <row r="7486">
      <c r="B7486" s="2013">
        <v>7484.0</v>
      </c>
      <c r="C7486" s="2013">
        <f t="shared" ref="C7486:H7486" si="2484">C$5002+C2486</f>
        <v>898</v>
      </c>
      <c r="D7486" s="2013">
        <f t="shared" si="2484"/>
        <v>1796</v>
      </c>
      <c r="E7486" s="2013">
        <f t="shared" si="2484"/>
        <v>1197</v>
      </c>
      <c r="F7486" s="2013">
        <f t="shared" si="2484"/>
        <v>1197</v>
      </c>
      <c r="G7486" s="2013">
        <f t="shared" si="2484"/>
        <v>1198</v>
      </c>
      <c r="H7486" s="2013">
        <f t="shared" si="2484"/>
        <v>1198</v>
      </c>
    </row>
    <row r="7487">
      <c r="B7487" s="2013">
        <v>7485.0</v>
      </c>
      <c r="C7487" s="2013">
        <f t="shared" ref="C7487:H7487" si="2485">C$5002+C2487</f>
        <v>898</v>
      </c>
      <c r="D7487" s="2013">
        <f t="shared" si="2485"/>
        <v>1797</v>
      </c>
      <c r="E7487" s="2013">
        <f t="shared" si="2485"/>
        <v>1197</v>
      </c>
      <c r="F7487" s="2013">
        <f t="shared" si="2485"/>
        <v>1197</v>
      </c>
      <c r="G7487" s="2013">
        <f t="shared" si="2485"/>
        <v>1198</v>
      </c>
      <c r="H7487" s="2013">
        <f t="shared" si="2485"/>
        <v>1198</v>
      </c>
    </row>
    <row r="7488">
      <c r="B7488" s="2013">
        <v>7486.0</v>
      </c>
      <c r="C7488" s="2013">
        <f t="shared" ref="C7488:H7488" si="2486">C$5002+C2488</f>
        <v>898</v>
      </c>
      <c r="D7488" s="2013">
        <f t="shared" si="2486"/>
        <v>1796</v>
      </c>
      <c r="E7488" s="2013">
        <f t="shared" si="2486"/>
        <v>1198</v>
      </c>
      <c r="F7488" s="2013">
        <f t="shared" si="2486"/>
        <v>1198</v>
      </c>
      <c r="G7488" s="2013">
        <f t="shared" si="2486"/>
        <v>1198</v>
      </c>
      <c r="H7488" s="2013">
        <f t="shared" si="2486"/>
        <v>1198</v>
      </c>
    </row>
    <row r="7489">
      <c r="B7489" s="2013">
        <v>7487.0</v>
      </c>
      <c r="C7489" s="2013">
        <f t="shared" ref="C7489:H7489" si="2487">C$5002+C2489</f>
        <v>898</v>
      </c>
      <c r="D7489" s="2013">
        <f t="shared" si="2487"/>
        <v>1797</v>
      </c>
      <c r="E7489" s="2013">
        <f t="shared" si="2487"/>
        <v>1198</v>
      </c>
      <c r="F7489" s="2013">
        <f t="shared" si="2487"/>
        <v>1198</v>
      </c>
      <c r="G7489" s="2013">
        <f t="shared" si="2487"/>
        <v>1198</v>
      </c>
      <c r="H7489" s="2013">
        <f t="shared" si="2487"/>
        <v>1198</v>
      </c>
    </row>
    <row r="7490">
      <c r="B7490" s="2013">
        <v>7488.0</v>
      </c>
      <c r="C7490" s="2013">
        <f t="shared" ref="C7490:H7490" si="2488">C$5002+C2490</f>
        <v>899</v>
      </c>
      <c r="D7490" s="2013">
        <f t="shared" si="2488"/>
        <v>1797</v>
      </c>
      <c r="E7490" s="2013">
        <f t="shared" si="2488"/>
        <v>1198</v>
      </c>
      <c r="F7490" s="2013">
        <f t="shared" si="2488"/>
        <v>1198</v>
      </c>
      <c r="G7490" s="2013">
        <f t="shared" si="2488"/>
        <v>1198</v>
      </c>
      <c r="H7490" s="2013">
        <f t="shared" si="2488"/>
        <v>1198</v>
      </c>
    </row>
    <row r="7491">
      <c r="B7491" s="2013">
        <v>7489.0</v>
      </c>
      <c r="C7491" s="2013">
        <f t="shared" ref="C7491:H7491" si="2489">C$5002+C2491</f>
        <v>899</v>
      </c>
      <c r="D7491" s="2013">
        <f t="shared" si="2489"/>
        <v>1798</v>
      </c>
      <c r="E7491" s="2013">
        <f t="shared" si="2489"/>
        <v>1198</v>
      </c>
      <c r="F7491" s="2013">
        <f t="shared" si="2489"/>
        <v>1198</v>
      </c>
      <c r="G7491" s="2013">
        <f t="shared" si="2489"/>
        <v>1198</v>
      </c>
      <c r="H7491" s="2013">
        <f t="shared" si="2489"/>
        <v>1198</v>
      </c>
    </row>
    <row r="7492">
      <c r="B7492" s="2013">
        <v>7490.0</v>
      </c>
      <c r="C7492" s="2013">
        <f t="shared" ref="C7492:H7492" si="2490">C$5002+C2492</f>
        <v>899</v>
      </c>
      <c r="D7492" s="2013">
        <f t="shared" si="2490"/>
        <v>1797</v>
      </c>
      <c r="E7492" s="2013">
        <f t="shared" si="2490"/>
        <v>1198</v>
      </c>
      <c r="F7492" s="2013">
        <f t="shared" si="2490"/>
        <v>1198</v>
      </c>
      <c r="G7492" s="2013">
        <f t="shared" si="2490"/>
        <v>1199</v>
      </c>
      <c r="H7492" s="2013">
        <f t="shared" si="2490"/>
        <v>1199</v>
      </c>
    </row>
    <row r="7493">
      <c r="B7493" s="2013">
        <v>7491.0</v>
      </c>
      <c r="C7493" s="2013">
        <f t="shared" ref="C7493:H7493" si="2491">C$5002+C2493</f>
        <v>899</v>
      </c>
      <c r="D7493" s="2013">
        <f t="shared" si="2491"/>
        <v>1798</v>
      </c>
      <c r="E7493" s="2013">
        <f t="shared" si="2491"/>
        <v>1198</v>
      </c>
      <c r="F7493" s="2013">
        <f t="shared" si="2491"/>
        <v>1198</v>
      </c>
      <c r="G7493" s="2013">
        <f t="shared" si="2491"/>
        <v>1199</v>
      </c>
      <c r="H7493" s="2013">
        <f t="shared" si="2491"/>
        <v>1199</v>
      </c>
    </row>
    <row r="7494">
      <c r="B7494" s="2013">
        <v>7492.0</v>
      </c>
      <c r="C7494" s="2013">
        <f t="shared" ref="C7494:H7494" si="2492">C$5002+C2494</f>
        <v>899</v>
      </c>
      <c r="D7494" s="2013">
        <f t="shared" si="2492"/>
        <v>1799</v>
      </c>
      <c r="E7494" s="2013">
        <f t="shared" si="2492"/>
        <v>1198</v>
      </c>
      <c r="F7494" s="2013">
        <f t="shared" si="2492"/>
        <v>1198</v>
      </c>
      <c r="G7494" s="2013">
        <f t="shared" si="2492"/>
        <v>1199</v>
      </c>
      <c r="H7494" s="2013">
        <f t="shared" si="2492"/>
        <v>1199</v>
      </c>
    </row>
    <row r="7495">
      <c r="B7495" s="2013">
        <v>7493.0</v>
      </c>
      <c r="C7495" s="2013">
        <f t="shared" ref="C7495:H7495" si="2493">C$5002+C2495</f>
        <v>899</v>
      </c>
      <c r="D7495" s="2013">
        <f t="shared" si="2493"/>
        <v>1798</v>
      </c>
      <c r="E7495" s="2013">
        <f t="shared" si="2493"/>
        <v>1199</v>
      </c>
      <c r="F7495" s="2013">
        <f t="shared" si="2493"/>
        <v>1199</v>
      </c>
      <c r="G7495" s="2013">
        <f t="shared" si="2493"/>
        <v>1199</v>
      </c>
      <c r="H7495" s="2013">
        <f t="shared" si="2493"/>
        <v>1199</v>
      </c>
    </row>
    <row r="7496">
      <c r="B7496" s="2013">
        <v>7494.0</v>
      </c>
      <c r="C7496" s="2013">
        <f t="shared" ref="C7496:H7496" si="2494">C$5002+C2496</f>
        <v>899</v>
      </c>
      <c r="D7496" s="2013">
        <f t="shared" si="2494"/>
        <v>1799</v>
      </c>
      <c r="E7496" s="2013">
        <f t="shared" si="2494"/>
        <v>1199</v>
      </c>
      <c r="F7496" s="2013">
        <f t="shared" si="2494"/>
        <v>1199</v>
      </c>
      <c r="G7496" s="2013">
        <f t="shared" si="2494"/>
        <v>1199</v>
      </c>
      <c r="H7496" s="2013">
        <f t="shared" si="2494"/>
        <v>1199</v>
      </c>
    </row>
    <row r="7497">
      <c r="B7497" s="2013">
        <v>7495.0</v>
      </c>
      <c r="C7497" s="2013">
        <f t="shared" ref="C7497:H7497" si="2495">C$5002+C2497</f>
        <v>900</v>
      </c>
      <c r="D7497" s="2013">
        <f t="shared" si="2495"/>
        <v>1799</v>
      </c>
      <c r="E7497" s="2013">
        <f t="shared" si="2495"/>
        <v>1199</v>
      </c>
      <c r="F7497" s="2013">
        <f t="shared" si="2495"/>
        <v>1199</v>
      </c>
      <c r="G7497" s="2013">
        <f t="shared" si="2495"/>
        <v>1199</v>
      </c>
      <c r="H7497" s="2013">
        <f t="shared" si="2495"/>
        <v>1199</v>
      </c>
    </row>
    <row r="7498">
      <c r="B7498" s="2013">
        <v>7496.0</v>
      </c>
      <c r="C7498" s="2013">
        <f t="shared" ref="C7498:H7498" si="2496">C$5002+C2498</f>
        <v>899</v>
      </c>
      <c r="D7498" s="2013">
        <f t="shared" si="2496"/>
        <v>1799</v>
      </c>
      <c r="E7498" s="2013">
        <f t="shared" si="2496"/>
        <v>1199</v>
      </c>
      <c r="F7498" s="2013">
        <f t="shared" si="2496"/>
        <v>1199</v>
      </c>
      <c r="G7498" s="2013">
        <f t="shared" si="2496"/>
        <v>1200</v>
      </c>
      <c r="H7498" s="2013">
        <f t="shared" si="2496"/>
        <v>1200</v>
      </c>
    </row>
    <row r="7499">
      <c r="B7499" s="2013">
        <v>7497.0</v>
      </c>
      <c r="C7499" s="2013">
        <f t="shared" ref="C7499:H7499" si="2497">C$5002+C2499</f>
        <v>900</v>
      </c>
      <c r="D7499" s="2013">
        <f t="shared" si="2497"/>
        <v>1799</v>
      </c>
      <c r="E7499" s="2013">
        <f t="shared" si="2497"/>
        <v>1199</v>
      </c>
      <c r="F7499" s="2013">
        <f t="shared" si="2497"/>
        <v>1199</v>
      </c>
      <c r="G7499" s="2013">
        <f t="shared" si="2497"/>
        <v>1200</v>
      </c>
      <c r="H7499" s="2013">
        <f t="shared" si="2497"/>
        <v>1200</v>
      </c>
    </row>
    <row r="7500">
      <c r="B7500" s="2013">
        <v>7498.0</v>
      </c>
      <c r="C7500" s="2013">
        <f t="shared" ref="C7500:H7500" si="2498">C$5002+C2500</f>
        <v>899</v>
      </c>
      <c r="D7500" s="2013">
        <f t="shared" si="2498"/>
        <v>1799</v>
      </c>
      <c r="E7500" s="2013">
        <f t="shared" si="2498"/>
        <v>1200</v>
      </c>
      <c r="F7500" s="2013">
        <f t="shared" si="2498"/>
        <v>1200</v>
      </c>
      <c r="G7500" s="2013">
        <f t="shared" si="2498"/>
        <v>1200</v>
      </c>
      <c r="H7500" s="2013">
        <f t="shared" si="2498"/>
        <v>1200</v>
      </c>
    </row>
    <row r="7501">
      <c r="B7501" s="2013">
        <v>7499.0</v>
      </c>
      <c r="C7501" s="2013">
        <f t="shared" ref="C7501:H7501" si="2499">C$5002+C2501</f>
        <v>900</v>
      </c>
      <c r="D7501" s="2013">
        <f t="shared" si="2499"/>
        <v>1799</v>
      </c>
      <c r="E7501" s="2013">
        <f t="shared" si="2499"/>
        <v>1200</v>
      </c>
      <c r="F7501" s="2013">
        <f t="shared" si="2499"/>
        <v>1200</v>
      </c>
      <c r="G7501" s="2013">
        <f t="shared" si="2499"/>
        <v>1200</v>
      </c>
      <c r="H7501" s="2013">
        <f t="shared" si="2499"/>
        <v>1200</v>
      </c>
    </row>
    <row r="7502">
      <c r="B7502" s="2013">
        <v>7500.0</v>
      </c>
      <c r="C7502" s="2013">
        <f t="shared" ref="C7502:H7502" si="2500">C$5002+C2502</f>
        <v>900</v>
      </c>
      <c r="D7502" s="2013">
        <f t="shared" si="2500"/>
        <v>1800</v>
      </c>
      <c r="E7502" s="2013">
        <f t="shared" si="2500"/>
        <v>1200</v>
      </c>
      <c r="F7502" s="2013">
        <f t="shared" si="2500"/>
        <v>1200</v>
      </c>
      <c r="G7502" s="2013">
        <f t="shared" si="2500"/>
        <v>1200</v>
      </c>
      <c r="H7502" s="2013">
        <f t="shared" si="2500"/>
        <v>1200</v>
      </c>
    </row>
    <row r="7503">
      <c r="B7503" s="2013">
        <v>7501.0</v>
      </c>
      <c r="C7503" s="2013">
        <f t="shared" ref="C7503:H7503" si="2501">C$5002+C2503</f>
        <v>900</v>
      </c>
      <c r="D7503" s="2013">
        <f t="shared" si="2501"/>
        <v>1801</v>
      </c>
      <c r="E7503" s="2013">
        <f t="shared" si="2501"/>
        <v>1200</v>
      </c>
      <c r="F7503" s="2013">
        <f t="shared" si="2501"/>
        <v>1200</v>
      </c>
      <c r="G7503" s="2013">
        <f t="shared" si="2501"/>
        <v>1200</v>
      </c>
      <c r="H7503" s="2013">
        <f t="shared" si="2501"/>
        <v>1200</v>
      </c>
    </row>
    <row r="7504">
      <c r="B7504" s="2013">
        <v>7502.0</v>
      </c>
      <c r="C7504" s="2013">
        <f t="shared" ref="C7504:H7504" si="2502">C$5002+C2504</f>
        <v>901</v>
      </c>
      <c r="D7504" s="2013">
        <f t="shared" si="2502"/>
        <v>1801</v>
      </c>
      <c r="E7504" s="2013">
        <f t="shared" si="2502"/>
        <v>1200</v>
      </c>
      <c r="F7504" s="2013">
        <f t="shared" si="2502"/>
        <v>1200</v>
      </c>
      <c r="G7504" s="2013">
        <f t="shared" si="2502"/>
        <v>1200</v>
      </c>
      <c r="H7504" s="2013">
        <f t="shared" si="2502"/>
        <v>1200</v>
      </c>
    </row>
    <row r="7505">
      <c r="B7505" s="2013">
        <v>7503.0</v>
      </c>
      <c r="C7505" s="2013">
        <f t="shared" ref="C7505:H7505" si="2503">C$5002+C2505</f>
        <v>900</v>
      </c>
      <c r="D7505" s="2013">
        <f t="shared" si="2503"/>
        <v>1801</v>
      </c>
      <c r="E7505" s="2013">
        <f t="shared" si="2503"/>
        <v>1200</v>
      </c>
      <c r="F7505" s="2013">
        <f t="shared" si="2503"/>
        <v>1200</v>
      </c>
      <c r="G7505" s="2013">
        <f t="shared" si="2503"/>
        <v>1201</v>
      </c>
      <c r="H7505" s="2013">
        <f t="shared" si="2503"/>
        <v>1201</v>
      </c>
    </row>
    <row r="7506">
      <c r="B7506" s="2013">
        <v>7504.0</v>
      </c>
      <c r="C7506" s="2013">
        <f t="shared" ref="C7506:H7506" si="2504">C$5002+C2506</f>
        <v>901</v>
      </c>
      <c r="D7506" s="2013">
        <f t="shared" si="2504"/>
        <v>1801</v>
      </c>
      <c r="E7506" s="2013">
        <f t="shared" si="2504"/>
        <v>1200</v>
      </c>
      <c r="F7506" s="2013">
        <f t="shared" si="2504"/>
        <v>1200</v>
      </c>
      <c r="G7506" s="2013">
        <f t="shared" si="2504"/>
        <v>1201</v>
      </c>
      <c r="H7506" s="2013">
        <f t="shared" si="2504"/>
        <v>1201</v>
      </c>
    </row>
    <row r="7507">
      <c r="B7507" s="2013">
        <v>7505.0</v>
      </c>
      <c r="C7507" s="2013">
        <f t="shared" ref="C7507:H7507" si="2505">C$5002+C2507</f>
        <v>900</v>
      </c>
      <c r="D7507" s="2013">
        <f t="shared" si="2505"/>
        <v>1801</v>
      </c>
      <c r="E7507" s="2013">
        <f t="shared" si="2505"/>
        <v>1201</v>
      </c>
      <c r="F7507" s="2013">
        <f t="shared" si="2505"/>
        <v>1201</v>
      </c>
      <c r="G7507" s="2013">
        <f t="shared" si="2505"/>
        <v>1201</v>
      </c>
      <c r="H7507" s="2013">
        <f t="shared" si="2505"/>
        <v>1201</v>
      </c>
    </row>
    <row r="7508">
      <c r="B7508" s="2013">
        <v>7506.0</v>
      </c>
      <c r="C7508" s="2013">
        <f t="shared" ref="C7508:H7508" si="2506">C$5002+C2508</f>
        <v>901</v>
      </c>
      <c r="D7508" s="2013">
        <f t="shared" si="2506"/>
        <v>1801</v>
      </c>
      <c r="E7508" s="2013">
        <f t="shared" si="2506"/>
        <v>1201</v>
      </c>
      <c r="F7508" s="2013">
        <f t="shared" si="2506"/>
        <v>1201</v>
      </c>
      <c r="G7508" s="2013">
        <f t="shared" si="2506"/>
        <v>1201</v>
      </c>
      <c r="H7508" s="2013">
        <f t="shared" si="2506"/>
        <v>1201</v>
      </c>
    </row>
    <row r="7509">
      <c r="B7509" s="2013">
        <v>7507.0</v>
      </c>
      <c r="C7509" s="2013">
        <f t="shared" ref="C7509:H7509" si="2507">C$5002+C2509</f>
        <v>901</v>
      </c>
      <c r="D7509" s="2013">
        <f t="shared" si="2507"/>
        <v>1802</v>
      </c>
      <c r="E7509" s="2013">
        <f t="shared" si="2507"/>
        <v>1201</v>
      </c>
      <c r="F7509" s="2013">
        <f t="shared" si="2507"/>
        <v>1201</v>
      </c>
      <c r="G7509" s="2013">
        <f t="shared" si="2507"/>
        <v>1201</v>
      </c>
      <c r="H7509" s="2013">
        <f t="shared" si="2507"/>
        <v>1201</v>
      </c>
    </row>
    <row r="7510">
      <c r="B7510" s="2013">
        <v>7508.0</v>
      </c>
      <c r="C7510" s="2013">
        <f t="shared" ref="C7510:H7510" si="2508">C$5002+C2510</f>
        <v>901</v>
      </c>
      <c r="D7510" s="2013">
        <f t="shared" si="2508"/>
        <v>1801</v>
      </c>
      <c r="E7510" s="2013">
        <f t="shared" si="2508"/>
        <v>1201</v>
      </c>
      <c r="F7510" s="2013">
        <f t="shared" si="2508"/>
        <v>1201</v>
      </c>
      <c r="G7510" s="2013">
        <f t="shared" si="2508"/>
        <v>1202</v>
      </c>
      <c r="H7510" s="2013">
        <f t="shared" si="2508"/>
        <v>1202</v>
      </c>
    </row>
    <row r="7511">
      <c r="B7511" s="2013">
        <v>7509.0</v>
      </c>
      <c r="C7511" s="2013">
        <f t="shared" ref="C7511:H7511" si="2509">C$5002+C2511</f>
        <v>901</v>
      </c>
      <c r="D7511" s="2013">
        <f t="shared" si="2509"/>
        <v>1802</v>
      </c>
      <c r="E7511" s="2013">
        <f t="shared" si="2509"/>
        <v>1201</v>
      </c>
      <c r="F7511" s="2013">
        <f t="shared" si="2509"/>
        <v>1201</v>
      </c>
      <c r="G7511" s="2013">
        <f t="shared" si="2509"/>
        <v>1202</v>
      </c>
      <c r="H7511" s="2013">
        <f t="shared" si="2509"/>
        <v>1202</v>
      </c>
    </row>
    <row r="7512">
      <c r="B7512" s="2013">
        <v>7510.0</v>
      </c>
      <c r="C7512" s="2013">
        <f t="shared" ref="C7512:H7512" si="2510">C$5002+C2512</f>
        <v>901</v>
      </c>
      <c r="D7512" s="2013">
        <f t="shared" si="2510"/>
        <v>1803</v>
      </c>
      <c r="E7512" s="2013">
        <f t="shared" si="2510"/>
        <v>1201</v>
      </c>
      <c r="F7512" s="2013">
        <f t="shared" si="2510"/>
        <v>1201</v>
      </c>
      <c r="G7512" s="2013">
        <f t="shared" si="2510"/>
        <v>1202</v>
      </c>
      <c r="H7512" s="2013">
        <f t="shared" si="2510"/>
        <v>1202</v>
      </c>
    </row>
    <row r="7513">
      <c r="B7513" s="2013">
        <v>7511.0</v>
      </c>
      <c r="C7513" s="2013">
        <f t="shared" ref="C7513:H7513" si="2511">C$5002+C2513</f>
        <v>901</v>
      </c>
      <c r="D7513" s="2013">
        <f t="shared" si="2511"/>
        <v>1802</v>
      </c>
      <c r="E7513" s="2013">
        <f t="shared" si="2511"/>
        <v>1202</v>
      </c>
      <c r="F7513" s="2013">
        <f t="shared" si="2511"/>
        <v>1202</v>
      </c>
      <c r="G7513" s="2013">
        <f t="shared" si="2511"/>
        <v>1202</v>
      </c>
      <c r="H7513" s="2013">
        <f t="shared" si="2511"/>
        <v>1202</v>
      </c>
    </row>
    <row r="7514">
      <c r="B7514" s="2013">
        <v>7512.0</v>
      </c>
      <c r="C7514" s="2013">
        <f t="shared" ref="C7514:H7514" si="2512">C$5002+C2514</f>
        <v>901</v>
      </c>
      <c r="D7514" s="2013">
        <f t="shared" si="2512"/>
        <v>1803</v>
      </c>
      <c r="E7514" s="2013">
        <f t="shared" si="2512"/>
        <v>1202</v>
      </c>
      <c r="F7514" s="2013">
        <f t="shared" si="2512"/>
        <v>1202</v>
      </c>
      <c r="G7514" s="2013">
        <f t="shared" si="2512"/>
        <v>1202</v>
      </c>
      <c r="H7514" s="2013">
        <f t="shared" si="2512"/>
        <v>1202</v>
      </c>
    </row>
    <row r="7515">
      <c r="B7515" s="2013">
        <v>7513.0</v>
      </c>
      <c r="C7515" s="2013">
        <f t="shared" ref="C7515:H7515" si="2513">C$5002+C2515</f>
        <v>902</v>
      </c>
      <c r="D7515" s="2013">
        <f t="shared" si="2513"/>
        <v>1803</v>
      </c>
      <c r="E7515" s="2013">
        <f t="shared" si="2513"/>
        <v>1202</v>
      </c>
      <c r="F7515" s="2013">
        <f t="shared" si="2513"/>
        <v>1202</v>
      </c>
      <c r="G7515" s="2013">
        <f t="shared" si="2513"/>
        <v>1202</v>
      </c>
      <c r="H7515" s="2013">
        <f t="shared" si="2513"/>
        <v>1202</v>
      </c>
    </row>
    <row r="7516">
      <c r="B7516" s="2013">
        <v>7514.0</v>
      </c>
      <c r="C7516" s="2013">
        <f t="shared" ref="C7516:H7516" si="2514">C$5002+C2516</f>
        <v>902</v>
      </c>
      <c r="D7516" s="2013">
        <f t="shared" si="2514"/>
        <v>1804</v>
      </c>
      <c r="E7516" s="2013">
        <f t="shared" si="2514"/>
        <v>1202</v>
      </c>
      <c r="F7516" s="2013">
        <f t="shared" si="2514"/>
        <v>1202</v>
      </c>
      <c r="G7516" s="2013">
        <f t="shared" si="2514"/>
        <v>1202</v>
      </c>
      <c r="H7516" s="2013">
        <f t="shared" si="2514"/>
        <v>1202</v>
      </c>
    </row>
    <row r="7517">
      <c r="B7517" s="2013">
        <v>7515.0</v>
      </c>
      <c r="C7517" s="2013">
        <f t="shared" ref="C7517:H7517" si="2515">C$5002+C2517</f>
        <v>902</v>
      </c>
      <c r="D7517" s="2013">
        <f t="shared" si="2515"/>
        <v>1803</v>
      </c>
      <c r="E7517" s="2013">
        <f t="shared" si="2515"/>
        <v>1202</v>
      </c>
      <c r="F7517" s="2013">
        <f t="shared" si="2515"/>
        <v>1202</v>
      </c>
      <c r="G7517" s="2013">
        <f t="shared" si="2515"/>
        <v>1203</v>
      </c>
      <c r="H7517" s="2013">
        <f t="shared" si="2515"/>
        <v>1203</v>
      </c>
    </row>
    <row r="7518">
      <c r="B7518" s="2013">
        <v>7516.0</v>
      </c>
      <c r="C7518" s="2013">
        <f t="shared" ref="C7518:H7518" si="2516">C$5002+C2518</f>
        <v>902</v>
      </c>
      <c r="D7518" s="2013">
        <f t="shared" si="2516"/>
        <v>1804</v>
      </c>
      <c r="E7518" s="2013">
        <f t="shared" si="2516"/>
        <v>1202</v>
      </c>
      <c r="F7518" s="2013">
        <f t="shared" si="2516"/>
        <v>1202</v>
      </c>
      <c r="G7518" s="2013">
        <f t="shared" si="2516"/>
        <v>1203</v>
      </c>
      <c r="H7518" s="2013">
        <f t="shared" si="2516"/>
        <v>1203</v>
      </c>
    </row>
    <row r="7519">
      <c r="B7519" s="2013">
        <v>7517.0</v>
      </c>
      <c r="C7519" s="2013">
        <f t="shared" ref="C7519:H7519" si="2517">C$5002+C2519</f>
        <v>902</v>
      </c>
      <c r="D7519" s="2013">
        <f t="shared" si="2517"/>
        <v>1805</v>
      </c>
      <c r="E7519" s="2013">
        <f t="shared" si="2517"/>
        <v>1202</v>
      </c>
      <c r="F7519" s="2013">
        <f t="shared" si="2517"/>
        <v>1202</v>
      </c>
      <c r="G7519" s="2013">
        <f t="shared" si="2517"/>
        <v>1203</v>
      </c>
      <c r="H7519" s="2013">
        <f t="shared" si="2517"/>
        <v>1203</v>
      </c>
    </row>
    <row r="7520">
      <c r="B7520" s="2013">
        <v>7518.0</v>
      </c>
      <c r="C7520" s="2013">
        <f t="shared" ref="C7520:H7520" si="2518">C$5002+C2520</f>
        <v>902</v>
      </c>
      <c r="D7520" s="2013">
        <f t="shared" si="2518"/>
        <v>1804</v>
      </c>
      <c r="E7520" s="2013">
        <f t="shared" si="2518"/>
        <v>1203</v>
      </c>
      <c r="F7520" s="2013">
        <f t="shared" si="2518"/>
        <v>1203</v>
      </c>
      <c r="G7520" s="2013">
        <f t="shared" si="2518"/>
        <v>1203</v>
      </c>
      <c r="H7520" s="2013">
        <f t="shared" si="2518"/>
        <v>1203</v>
      </c>
    </row>
    <row r="7521">
      <c r="B7521" s="2013">
        <v>7519.0</v>
      </c>
      <c r="C7521" s="2013">
        <f t="shared" ref="C7521:H7521" si="2519">C$5002+C2521</f>
        <v>902</v>
      </c>
      <c r="D7521" s="2013">
        <f t="shared" si="2519"/>
        <v>1805</v>
      </c>
      <c r="E7521" s="2013">
        <f t="shared" si="2519"/>
        <v>1203</v>
      </c>
      <c r="F7521" s="2013">
        <f t="shared" si="2519"/>
        <v>1203</v>
      </c>
      <c r="G7521" s="2013">
        <f t="shared" si="2519"/>
        <v>1203</v>
      </c>
      <c r="H7521" s="2013">
        <f t="shared" si="2519"/>
        <v>1203</v>
      </c>
    </row>
    <row r="7522">
      <c r="B7522" s="2013">
        <v>7520.0</v>
      </c>
      <c r="C7522" s="2013">
        <f t="shared" ref="C7522:H7522" si="2520">C$5002+C2522</f>
        <v>903</v>
      </c>
      <c r="D7522" s="2013">
        <f t="shared" si="2520"/>
        <v>1805</v>
      </c>
      <c r="E7522" s="2013">
        <f t="shared" si="2520"/>
        <v>1203</v>
      </c>
      <c r="F7522" s="2013">
        <f t="shared" si="2520"/>
        <v>1203</v>
      </c>
      <c r="G7522" s="2013">
        <f t="shared" si="2520"/>
        <v>1203</v>
      </c>
      <c r="H7522" s="2013">
        <f t="shared" si="2520"/>
        <v>1203</v>
      </c>
    </row>
    <row r="7523">
      <c r="B7523" s="2013">
        <v>7521.0</v>
      </c>
      <c r="C7523" s="2013">
        <f t="shared" ref="C7523:H7523" si="2521">C$5002+C2523</f>
        <v>902</v>
      </c>
      <c r="D7523" s="2013">
        <f t="shared" si="2521"/>
        <v>1805</v>
      </c>
      <c r="E7523" s="2013">
        <f t="shared" si="2521"/>
        <v>1203</v>
      </c>
      <c r="F7523" s="2013">
        <f t="shared" si="2521"/>
        <v>1203</v>
      </c>
      <c r="G7523" s="2013">
        <f t="shared" si="2521"/>
        <v>1204</v>
      </c>
      <c r="H7523" s="2013">
        <f t="shared" si="2521"/>
        <v>1204</v>
      </c>
    </row>
    <row r="7524">
      <c r="B7524" s="2013">
        <v>7522.0</v>
      </c>
      <c r="C7524" s="2013">
        <f t="shared" ref="C7524:H7524" si="2522">C$5002+C2524</f>
        <v>903</v>
      </c>
      <c r="D7524" s="2013">
        <f t="shared" si="2522"/>
        <v>1805</v>
      </c>
      <c r="E7524" s="2013">
        <f t="shared" si="2522"/>
        <v>1203</v>
      </c>
      <c r="F7524" s="2013">
        <f t="shared" si="2522"/>
        <v>1203</v>
      </c>
      <c r="G7524" s="2013">
        <f t="shared" si="2522"/>
        <v>1204</v>
      </c>
      <c r="H7524" s="2013">
        <f t="shared" si="2522"/>
        <v>1204</v>
      </c>
    </row>
    <row r="7525">
      <c r="B7525" s="2013">
        <v>7523.0</v>
      </c>
      <c r="C7525" s="2013">
        <f t="shared" ref="C7525:H7525" si="2523">C$5002+C2525</f>
        <v>902</v>
      </c>
      <c r="D7525" s="2013">
        <f t="shared" si="2523"/>
        <v>1805</v>
      </c>
      <c r="E7525" s="2013">
        <f t="shared" si="2523"/>
        <v>1204</v>
      </c>
      <c r="F7525" s="2013">
        <f t="shared" si="2523"/>
        <v>1204</v>
      </c>
      <c r="G7525" s="2013">
        <f t="shared" si="2523"/>
        <v>1204</v>
      </c>
      <c r="H7525" s="2013">
        <f t="shared" si="2523"/>
        <v>1204</v>
      </c>
    </row>
    <row r="7526">
      <c r="B7526" s="2013">
        <v>7524.0</v>
      </c>
      <c r="C7526" s="2013">
        <f t="shared" ref="C7526:H7526" si="2524">C$5002+C2526</f>
        <v>903</v>
      </c>
      <c r="D7526" s="2013">
        <f t="shared" si="2524"/>
        <v>1805</v>
      </c>
      <c r="E7526" s="2013">
        <f t="shared" si="2524"/>
        <v>1204</v>
      </c>
      <c r="F7526" s="2013">
        <f t="shared" si="2524"/>
        <v>1204</v>
      </c>
      <c r="G7526" s="2013">
        <f t="shared" si="2524"/>
        <v>1204</v>
      </c>
      <c r="H7526" s="2013">
        <f t="shared" si="2524"/>
        <v>1204</v>
      </c>
    </row>
    <row r="7527">
      <c r="B7527" s="2013">
        <v>7525.0</v>
      </c>
      <c r="C7527" s="2013">
        <f t="shared" ref="C7527:H7527" si="2525">C$5002+C2527</f>
        <v>903</v>
      </c>
      <c r="D7527" s="2013">
        <f t="shared" si="2525"/>
        <v>1806</v>
      </c>
      <c r="E7527" s="2013">
        <f t="shared" si="2525"/>
        <v>1204</v>
      </c>
      <c r="F7527" s="2013">
        <f t="shared" si="2525"/>
        <v>1204</v>
      </c>
      <c r="G7527" s="2013">
        <f t="shared" si="2525"/>
        <v>1204</v>
      </c>
      <c r="H7527" s="2013">
        <f t="shared" si="2525"/>
        <v>1204</v>
      </c>
    </row>
    <row r="7528">
      <c r="B7528" s="2013">
        <v>7526.0</v>
      </c>
      <c r="C7528" s="2013">
        <f t="shared" ref="C7528:H7528" si="2526">C$5002+C2528</f>
        <v>903</v>
      </c>
      <c r="D7528" s="2013">
        <f t="shared" si="2526"/>
        <v>1807</v>
      </c>
      <c r="E7528" s="2013">
        <f t="shared" si="2526"/>
        <v>1204</v>
      </c>
      <c r="F7528" s="2013">
        <f t="shared" si="2526"/>
        <v>1204</v>
      </c>
      <c r="G7528" s="2013">
        <f t="shared" si="2526"/>
        <v>1204</v>
      </c>
      <c r="H7528" s="2013">
        <f t="shared" si="2526"/>
        <v>1204</v>
      </c>
    </row>
    <row r="7529">
      <c r="B7529" s="2013">
        <v>7527.0</v>
      </c>
      <c r="C7529" s="2013">
        <f t="shared" ref="C7529:H7529" si="2527">C$5002+C2529</f>
        <v>904</v>
      </c>
      <c r="D7529" s="2013">
        <f t="shared" si="2527"/>
        <v>1807</v>
      </c>
      <c r="E7529" s="2013">
        <f t="shared" si="2527"/>
        <v>1204</v>
      </c>
      <c r="F7529" s="2013">
        <f t="shared" si="2527"/>
        <v>1204</v>
      </c>
      <c r="G7529" s="2013">
        <f t="shared" si="2527"/>
        <v>1204</v>
      </c>
      <c r="H7529" s="2013">
        <f t="shared" si="2527"/>
        <v>1204</v>
      </c>
    </row>
    <row r="7530">
      <c r="B7530" s="2013">
        <v>7528.0</v>
      </c>
      <c r="C7530" s="2013">
        <f t="shared" ref="C7530:H7530" si="2528">C$5002+C2530</f>
        <v>903</v>
      </c>
      <c r="D7530" s="2013">
        <f t="shared" si="2528"/>
        <v>1807</v>
      </c>
      <c r="E7530" s="2013">
        <f t="shared" si="2528"/>
        <v>1204</v>
      </c>
      <c r="F7530" s="2013">
        <f t="shared" si="2528"/>
        <v>1204</v>
      </c>
      <c r="G7530" s="2013">
        <f t="shared" si="2528"/>
        <v>1205</v>
      </c>
      <c r="H7530" s="2013">
        <f t="shared" si="2528"/>
        <v>1205</v>
      </c>
    </row>
    <row r="7531">
      <c r="B7531" s="2013">
        <v>7529.0</v>
      </c>
      <c r="C7531" s="2013">
        <f t="shared" ref="C7531:H7531" si="2529">C$5002+C2531</f>
        <v>904</v>
      </c>
      <c r="D7531" s="2013">
        <f t="shared" si="2529"/>
        <v>1807</v>
      </c>
      <c r="E7531" s="2013">
        <f t="shared" si="2529"/>
        <v>1204</v>
      </c>
      <c r="F7531" s="2013">
        <f t="shared" si="2529"/>
        <v>1204</v>
      </c>
      <c r="G7531" s="2013">
        <f t="shared" si="2529"/>
        <v>1205</v>
      </c>
      <c r="H7531" s="2013">
        <f t="shared" si="2529"/>
        <v>1205</v>
      </c>
    </row>
    <row r="7532">
      <c r="B7532" s="2013">
        <v>7530.0</v>
      </c>
      <c r="C7532" s="2013">
        <f t="shared" ref="C7532:H7532" si="2530">C$5002+C2532</f>
        <v>903</v>
      </c>
      <c r="D7532" s="2013">
        <f t="shared" si="2530"/>
        <v>1807</v>
      </c>
      <c r="E7532" s="2013">
        <f t="shared" si="2530"/>
        <v>1205</v>
      </c>
      <c r="F7532" s="2013">
        <f t="shared" si="2530"/>
        <v>1205</v>
      </c>
      <c r="G7532" s="2013">
        <f t="shared" si="2530"/>
        <v>1205</v>
      </c>
      <c r="H7532" s="2013">
        <f t="shared" si="2530"/>
        <v>1205</v>
      </c>
    </row>
    <row r="7533">
      <c r="B7533" s="2013">
        <v>7531.0</v>
      </c>
      <c r="C7533" s="2013">
        <f t="shared" ref="C7533:H7533" si="2531">C$5002+C2533</f>
        <v>904</v>
      </c>
      <c r="D7533" s="2013">
        <f t="shared" si="2531"/>
        <v>1807</v>
      </c>
      <c r="E7533" s="2013">
        <f t="shared" si="2531"/>
        <v>1205</v>
      </c>
      <c r="F7533" s="2013">
        <f t="shared" si="2531"/>
        <v>1205</v>
      </c>
      <c r="G7533" s="2013">
        <f t="shared" si="2531"/>
        <v>1205</v>
      </c>
      <c r="H7533" s="2013">
        <f t="shared" si="2531"/>
        <v>1205</v>
      </c>
    </row>
    <row r="7534">
      <c r="B7534" s="2013">
        <v>7532.0</v>
      </c>
      <c r="C7534" s="2013">
        <f t="shared" ref="C7534:H7534" si="2532">C$5002+C2534</f>
        <v>904</v>
      </c>
      <c r="D7534" s="2013">
        <f t="shared" si="2532"/>
        <v>1808</v>
      </c>
      <c r="E7534" s="2013">
        <f t="shared" si="2532"/>
        <v>1205</v>
      </c>
      <c r="F7534" s="2013">
        <f t="shared" si="2532"/>
        <v>1205</v>
      </c>
      <c r="G7534" s="2013">
        <f t="shared" si="2532"/>
        <v>1205</v>
      </c>
      <c r="H7534" s="2013">
        <f t="shared" si="2532"/>
        <v>1205</v>
      </c>
    </row>
    <row r="7535">
      <c r="B7535" s="2013">
        <v>7533.0</v>
      </c>
      <c r="C7535" s="2013">
        <f t="shared" ref="C7535:H7535" si="2533">C$5002+C2535</f>
        <v>904</v>
      </c>
      <c r="D7535" s="2013">
        <f t="shared" si="2533"/>
        <v>1807</v>
      </c>
      <c r="E7535" s="2013">
        <f t="shared" si="2533"/>
        <v>1205</v>
      </c>
      <c r="F7535" s="2013">
        <f t="shared" si="2533"/>
        <v>1205</v>
      </c>
      <c r="G7535" s="2013">
        <f t="shared" si="2533"/>
        <v>1206</v>
      </c>
      <c r="H7535" s="2013">
        <f t="shared" si="2533"/>
        <v>1206</v>
      </c>
    </row>
    <row r="7536">
      <c r="B7536" s="2013">
        <v>7534.0</v>
      </c>
      <c r="C7536" s="2013">
        <f t="shared" ref="C7536:H7536" si="2534">C$5002+C2536</f>
        <v>904</v>
      </c>
      <c r="D7536" s="2013">
        <f t="shared" si="2534"/>
        <v>1808</v>
      </c>
      <c r="E7536" s="2013">
        <f t="shared" si="2534"/>
        <v>1205</v>
      </c>
      <c r="F7536" s="2013">
        <f t="shared" si="2534"/>
        <v>1205</v>
      </c>
      <c r="G7536" s="2013">
        <f t="shared" si="2534"/>
        <v>1206</v>
      </c>
      <c r="H7536" s="2013">
        <f t="shared" si="2534"/>
        <v>1206</v>
      </c>
    </row>
    <row r="7537">
      <c r="B7537" s="2013">
        <v>7535.0</v>
      </c>
      <c r="C7537" s="2013">
        <f t="shared" ref="C7537:H7537" si="2535">C$5002+C2537</f>
        <v>904</v>
      </c>
      <c r="D7537" s="2013">
        <f t="shared" si="2535"/>
        <v>1809</v>
      </c>
      <c r="E7537" s="2013">
        <f t="shared" si="2535"/>
        <v>1205</v>
      </c>
      <c r="F7537" s="2013">
        <f t="shared" si="2535"/>
        <v>1205</v>
      </c>
      <c r="G7537" s="2013">
        <f t="shared" si="2535"/>
        <v>1206</v>
      </c>
      <c r="H7537" s="2013">
        <f t="shared" si="2535"/>
        <v>1206</v>
      </c>
    </row>
    <row r="7538">
      <c r="B7538" s="2013">
        <v>7536.0</v>
      </c>
      <c r="C7538" s="2013">
        <f t="shared" ref="C7538:H7538" si="2536">C$5002+C2538</f>
        <v>904</v>
      </c>
      <c r="D7538" s="2013">
        <f t="shared" si="2536"/>
        <v>1808</v>
      </c>
      <c r="E7538" s="2013">
        <f t="shared" si="2536"/>
        <v>1206</v>
      </c>
      <c r="F7538" s="2013">
        <f t="shared" si="2536"/>
        <v>1206</v>
      </c>
      <c r="G7538" s="2013">
        <f t="shared" si="2536"/>
        <v>1206</v>
      </c>
      <c r="H7538" s="2013">
        <f t="shared" si="2536"/>
        <v>1206</v>
      </c>
    </row>
    <row r="7539">
      <c r="B7539" s="2013">
        <v>7537.0</v>
      </c>
      <c r="C7539" s="2013">
        <f t="shared" ref="C7539:H7539" si="2537">C$5002+C2539</f>
        <v>904</v>
      </c>
      <c r="D7539" s="2013">
        <f t="shared" si="2537"/>
        <v>1809</v>
      </c>
      <c r="E7539" s="2013">
        <f t="shared" si="2537"/>
        <v>1206</v>
      </c>
      <c r="F7539" s="2013">
        <f t="shared" si="2537"/>
        <v>1206</v>
      </c>
      <c r="G7539" s="2013">
        <f t="shared" si="2537"/>
        <v>1206</v>
      </c>
      <c r="H7539" s="2013">
        <f t="shared" si="2537"/>
        <v>1206</v>
      </c>
    </row>
    <row r="7540">
      <c r="B7540" s="2013">
        <v>7538.0</v>
      </c>
      <c r="C7540" s="2013">
        <f t="shared" ref="C7540:H7540" si="2538">C$5002+C2540</f>
        <v>905</v>
      </c>
      <c r="D7540" s="2013">
        <f t="shared" si="2538"/>
        <v>1809</v>
      </c>
      <c r="E7540" s="2013">
        <f t="shared" si="2538"/>
        <v>1206</v>
      </c>
      <c r="F7540" s="2013">
        <f t="shared" si="2538"/>
        <v>1206</v>
      </c>
      <c r="G7540" s="2013">
        <f t="shared" si="2538"/>
        <v>1206</v>
      </c>
      <c r="H7540" s="2013">
        <f t="shared" si="2538"/>
        <v>1206</v>
      </c>
    </row>
    <row r="7541">
      <c r="B7541" s="2013">
        <v>7539.0</v>
      </c>
      <c r="C7541" s="2013">
        <f t="shared" ref="C7541:H7541" si="2539">C$5002+C2541</f>
        <v>905</v>
      </c>
      <c r="D7541" s="2013">
        <f t="shared" si="2539"/>
        <v>1810</v>
      </c>
      <c r="E7541" s="2013">
        <f t="shared" si="2539"/>
        <v>1206</v>
      </c>
      <c r="F7541" s="2013">
        <f t="shared" si="2539"/>
        <v>1206</v>
      </c>
      <c r="G7541" s="2013">
        <f t="shared" si="2539"/>
        <v>1206</v>
      </c>
      <c r="H7541" s="2013">
        <f t="shared" si="2539"/>
        <v>1206</v>
      </c>
    </row>
    <row r="7542">
      <c r="B7542" s="2013">
        <v>7540.0</v>
      </c>
      <c r="C7542" s="2013">
        <f t="shared" ref="C7542:H7542" si="2540">C$5002+C2542</f>
        <v>905</v>
      </c>
      <c r="D7542" s="2013">
        <f t="shared" si="2540"/>
        <v>1809</v>
      </c>
      <c r="E7542" s="2013">
        <f t="shared" si="2540"/>
        <v>1206</v>
      </c>
      <c r="F7542" s="2013">
        <f t="shared" si="2540"/>
        <v>1206</v>
      </c>
      <c r="G7542" s="2013">
        <f t="shared" si="2540"/>
        <v>1207</v>
      </c>
      <c r="H7542" s="2013">
        <f t="shared" si="2540"/>
        <v>1207</v>
      </c>
    </row>
    <row r="7543">
      <c r="B7543" s="2013">
        <v>7541.0</v>
      </c>
      <c r="C7543" s="2013">
        <f t="shared" ref="C7543:H7543" si="2541">C$5002+C2543</f>
        <v>905</v>
      </c>
      <c r="D7543" s="2013">
        <f t="shared" si="2541"/>
        <v>1810</v>
      </c>
      <c r="E7543" s="2013">
        <f t="shared" si="2541"/>
        <v>1206</v>
      </c>
      <c r="F7543" s="2013">
        <f t="shared" si="2541"/>
        <v>1206</v>
      </c>
      <c r="G7543" s="2013">
        <f t="shared" si="2541"/>
        <v>1207</v>
      </c>
      <c r="H7543" s="2013">
        <f t="shared" si="2541"/>
        <v>1207</v>
      </c>
    </row>
    <row r="7544">
      <c r="B7544" s="2013">
        <v>7542.0</v>
      </c>
      <c r="C7544" s="2013">
        <f t="shared" ref="C7544:H7544" si="2542">C$5002+C2544</f>
        <v>905</v>
      </c>
      <c r="D7544" s="2013">
        <f t="shared" si="2542"/>
        <v>1811</v>
      </c>
      <c r="E7544" s="2013">
        <f t="shared" si="2542"/>
        <v>1206</v>
      </c>
      <c r="F7544" s="2013">
        <f t="shared" si="2542"/>
        <v>1206</v>
      </c>
      <c r="G7544" s="2013">
        <f t="shared" si="2542"/>
        <v>1207</v>
      </c>
      <c r="H7544" s="2013">
        <f t="shared" si="2542"/>
        <v>1207</v>
      </c>
    </row>
    <row r="7545">
      <c r="B7545" s="2013">
        <v>7543.0</v>
      </c>
      <c r="C7545" s="2013">
        <f t="shared" ref="C7545:H7545" si="2543">C$5002+C2545</f>
        <v>905</v>
      </c>
      <c r="D7545" s="2013">
        <f t="shared" si="2543"/>
        <v>1810</v>
      </c>
      <c r="E7545" s="2013">
        <f t="shared" si="2543"/>
        <v>1207</v>
      </c>
      <c r="F7545" s="2013">
        <f t="shared" si="2543"/>
        <v>1207</v>
      </c>
      <c r="G7545" s="2013">
        <f t="shared" si="2543"/>
        <v>1207</v>
      </c>
      <c r="H7545" s="2013">
        <f t="shared" si="2543"/>
        <v>1207</v>
      </c>
    </row>
    <row r="7546">
      <c r="B7546" s="2013">
        <v>7544.0</v>
      </c>
      <c r="C7546" s="2013">
        <f t="shared" ref="C7546:H7546" si="2544">C$5002+C2546</f>
        <v>905</v>
      </c>
      <c r="D7546" s="2013">
        <f t="shared" si="2544"/>
        <v>1811</v>
      </c>
      <c r="E7546" s="2013">
        <f t="shared" si="2544"/>
        <v>1207</v>
      </c>
      <c r="F7546" s="2013">
        <f t="shared" si="2544"/>
        <v>1207</v>
      </c>
      <c r="G7546" s="2013">
        <f t="shared" si="2544"/>
        <v>1207</v>
      </c>
      <c r="H7546" s="2013">
        <f t="shared" si="2544"/>
        <v>1207</v>
      </c>
    </row>
    <row r="7547">
      <c r="B7547" s="2013">
        <v>7545.0</v>
      </c>
      <c r="C7547" s="2013">
        <f t="shared" ref="C7547:H7547" si="2545">C$5002+C2547</f>
        <v>906</v>
      </c>
      <c r="D7547" s="2013">
        <f t="shared" si="2545"/>
        <v>1811</v>
      </c>
      <c r="E7547" s="2013">
        <f t="shared" si="2545"/>
        <v>1207</v>
      </c>
      <c r="F7547" s="2013">
        <f t="shared" si="2545"/>
        <v>1207</v>
      </c>
      <c r="G7547" s="2013">
        <f t="shared" si="2545"/>
        <v>1207</v>
      </c>
      <c r="H7547" s="2013">
        <f t="shared" si="2545"/>
        <v>1207</v>
      </c>
    </row>
    <row r="7548">
      <c r="B7548" s="2013">
        <v>7546.0</v>
      </c>
      <c r="C7548" s="2013">
        <f t="shared" ref="C7548:H7548" si="2546">C$5002+C2548</f>
        <v>905</v>
      </c>
      <c r="D7548" s="2013">
        <f t="shared" si="2546"/>
        <v>1811</v>
      </c>
      <c r="E7548" s="2013">
        <f t="shared" si="2546"/>
        <v>1207</v>
      </c>
      <c r="F7548" s="2013">
        <f t="shared" si="2546"/>
        <v>1207</v>
      </c>
      <c r="G7548" s="2013">
        <f t="shared" si="2546"/>
        <v>1208</v>
      </c>
      <c r="H7548" s="2013">
        <f t="shared" si="2546"/>
        <v>1208</v>
      </c>
    </row>
    <row r="7549">
      <c r="B7549" s="2013">
        <v>7547.0</v>
      </c>
      <c r="C7549" s="2013">
        <f t="shared" ref="C7549:H7549" si="2547">C$5002+C2549</f>
        <v>906</v>
      </c>
      <c r="D7549" s="2013">
        <f t="shared" si="2547"/>
        <v>1811</v>
      </c>
      <c r="E7549" s="2013">
        <f t="shared" si="2547"/>
        <v>1207</v>
      </c>
      <c r="F7549" s="2013">
        <f t="shared" si="2547"/>
        <v>1207</v>
      </c>
      <c r="G7549" s="2013">
        <f t="shared" si="2547"/>
        <v>1208</v>
      </c>
      <c r="H7549" s="2013">
        <f t="shared" si="2547"/>
        <v>1208</v>
      </c>
    </row>
    <row r="7550">
      <c r="B7550" s="2013">
        <v>7548.0</v>
      </c>
      <c r="C7550" s="2013">
        <f t="shared" ref="C7550:H7550" si="2548">C$5002+C2550</f>
        <v>905</v>
      </c>
      <c r="D7550" s="2013">
        <f t="shared" si="2548"/>
        <v>1811</v>
      </c>
      <c r="E7550" s="2013">
        <f t="shared" si="2548"/>
        <v>1208</v>
      </c>
      <c r="F7550" s="2013">
        <f t="shared" si="2548"/>
        <v>1208</v>
      </c>
      <c r="G7550" s="2013">
        <f t="shared" si="2548"/>
        <v>1208</v>
      </c>
      <c r="H7550" s="2013">
        <f t="shared" si="2548"/>
        <v>1208</v>
      </c>
    </row>
    <row r="7551">
      <c r="B7551" s="2013">
        <v>7549.0</v>
      </c>
      <c r="C7551" s="2013">
        <f t="shared" ref="C7551:H7551" si="2549">C$5002+C2551</f>
        <v>906</v>
      </c>
      <c r="D7551" s="2013">
        <f t="shared" si="2549"/>
        <v>1811</v>
      </c>
      <c r="E7551" s="2013">
        <f t="shared" si="2549"/>
        <v>1208</v>
      </c>
      <c r="F7551" s="2013">
        <f t="shared" si="2549"/>
        <v>1208</v>
      </c>
      <c r="G7551" s="2013">
        <f t="shared" si="2549"/>
        <v>1208</v>
      </c>
      <c r="H7551" s="2013">
        <f t="shared" si="2549"/>
        <v>1208</v>
      </c>
    </row>
    <row r="7552">
      <c r="B7552" s="2013">
        <v>7550.0</v>
      </c>
      <c r="C7552" s="2013">
        <f t="shared" ref="C7552:H7552" si="2550">C$5002+C2552</f>
        <v>906</v>
      </c>
      <c r="D7552" s="2013">
        <f t="shared" si="2550"/>
        <v>1812</v>
      </c>
      <c r="E7552" s="2013">
        <f t="shared" si="2550"/>
        <v>1208</v>
      </c>
      <c r="F7552" s="2013">
        <f t="shared" si="2550"/>
        <v>1208</v>
      </c>
      <c r="G7552" s="2013">
        <f t="shared" si="2550"/>
        <v>1208</v>
      </c>
      <c r="H7552" s="2013">
        <f t="shared" si="2550"/>
        <v>1208</v>
      </c>
    </row>
    <row r="7553">
      <c r="B7553" s="2013">
        <v>7551.0</v>
      </c>
      <c r="C7553" s="2013">
        <f t="shared" ref="C7553:H7553" si="2551">C$5002+C2553</f>
        <v>906</v>
      </c>
      <c r="D7553" s="2013">
        <f t="shared" si="2551"/>
        <v>1813</v>
      </c>
      <c r="E7553" s="2013">
        <f t="shared" si="2551"/>
        <v>1208</v>
      </c>
      <c r="F7553" s="2013">
        <f t="shared" si="2551"/>
        <v>1208</v>
      </c>
      <c r="G7553" s="2013">
        <f t="shared" si="2551"/>
        <v>1208</v>
      </c>
      <c r="H7553" s="2013">
        <f t="shared" si="2551"/>
        <v>1208</v>
      </c>
    </row>
    <row r="7554">
      <c r="B7554" s="2013">
        <v>7552.0</v>
      </c>
      <c r="C7554" s="2013">
        <f t="shared" ref="C7554:H7554" si="2552">C$5002+C2554</f>
        <v>907</v>
      </c>
      <c r="D7554" s="2013">
        <f t="shared" si="2552"/>
        <v>1813</v>
      </c>
      <c r="E7554" s="2013">
        <f t="shared" si="2552"/>
        <v>1208</v>
      </c>
      <c r="F7554" s="2013">
        <f t="shared" si="2552"/>
        <v>1208</v>
      </c>
      <c r="G7554" s="2013">
        <f t="shared" si="2552"/>
        <v>1208</v>
      </c>
      <c r="H7554" s="2013">
        <f t="shared" si="2552"/>
        <v>1208</v>
      </c>
    </row>
    <row r="7555">
      <c r="B7555" s="2013">
        <v>7553.0</v>
      </c>
      <c r="C7555" s="2013">
        <f t="shared" ref="C7555:H7555" si="2553">C$5002+C2555</f>
        <v>906</v>
      </c>
      <c r="D7555" s="2013">
        <f t="shared" si="2553"/>
        <v>1813</v>
      </c>
      <c r="E7555" s="2013">
        <f t="shared" si="2553"/>
        <v>1208</v>
      </c>
      <c r="F7555" s="2013">
        <f t="shared" si="2553"/>
        <v>1208</v>
      </c>
      <c r="G7555" s="2013">
        <f t="shared" si="2553"/>
        <v>1209</v>
      </c>
      <c r="H7555" s="2013">
        <f t="shared" si="2553"/>
        <v>1209</v>
      </c>
    </row>
    <row r="7556">
      <c r="B7556" s="2013">
        <v>7554.0</v>
      </c>
      <c r="C7556" s="2013">
        <f t="shared" ref="C7556:H7556" si="2554">C$5002+C2556</f>
        <v>907</v>
      </c>
      <c r="D7556" s="2013">
        <f t="shared" si="2554"/>
        <v>1813</v>
      </c>
      <c r="E7556" s="2013">
        <f t="shared" si="2554"/>
        <v>1208</v>
      </c>
      <c r="F7556" s="2013">
        <f t="shared" si="2554"/>
        <v>1208</v>
      </c>
      <c r="G7556" s="2013">
        <f t="shared" si="2554"/>
        <v>1209</v>
      </c>
      <c r="H7556" s="2013">
        <f t="shared" si="2554"/>
        <v>1209</v>
      </c>
    </row>
    <row r="7557">
      <c r="B7557" s="2013">
        <v>7555.0</v>
      </c>
      <c r="C7557" s="2013">
        <f t="shared" ref="C7557:H7557" si="2555">C$5002+C2557</f>
        <v>906</v>
      </c>
      <c r="D7557" s="2013">
        <f t="shared" si="2555"/>
        <v>1813</v>
      </c>
      <c r="E7557" s="2013">
        <f t="shared" si="2555"/>
        <v>1209</v>
      </c>
      <c r="F7557" s="2013">
        <f t="shared" si="2555"/>
        <v>1209</v>
      </c>
      <c r="G7557" s="2013">
        <f t="shared" si="2555"/>
        <v>1209</v>
      </c>
      <c r="H7557" s="2013">
        <f t="shared" si="2555"/>
        <v>1209</v>
      </c>
    </row>
    <row r="7558">
      <c r="B7558" s="2013">
        <v>7556.0</v>
      </c>
      <c r="C7558" s="2013">
        <f t="shared" ref="C7558:H7558" si="2556">C$5002+C2558</f>
        <v>907</v>
      </c>
      <c r="D7558" s="2013">
        <f t="shared" si="2556"/>
        <v>1813</v>
      </c>
      <c r="E7558" s="2013">
        <f t="shared" si="2556"/>
        <v>1209</v>
      </c>
      <c r="F7558" s="2013">
        <f t="shared" si="2556"/>
        <v>1209</v>
      </c>
      <c r="G7558" s="2013">
        <f t="shared" si="2556"/>
        <v>1209</v>
      </c>
      <c r="H7558" s="2013">
        <f t="shared" si="2556"/>
        <v>1209</v>
      </c>
    </row>
    <row r="7559">
      <c r="B7559" s="2013">
        <v>7557.0</v>
      </c>
      <c r="C7559" s="2013">
        <f t="shared" ref="C7559:H7559" si="2557">C$5002+C2559</f>
        <v>907</v>
      </c>
      <c r="D7559" s="2013">
        <f t="shared" si="2557"/>
        <v>1814</v>
      </c>
      <c r="E7559" s="2013">
        <f t="shared" si="2557"/>
        <v>1209</v>
      </c>
      <c r="F7559" s="2013">
        <f t="shared" si="2557"/>
        <v>1209</v>
      </c>
      <c r="G7559" s="2013">
        <f t="shared" si="2557"/>
        <v>1209</v>
      </c>
      <c r="H7559" s="2013">
        <f t="shared" si="2557"/>
        <v>1209</v>
      </c>
    </row>
    <row r="7560">
      <c r="B7560" s="2013">
        <v>7558.0</v>
      </c>
      <c r="C7560" s="2013">
        <f t="shared" ref="C7560:H7560" si="2558">C$5002+C2560</f>
        <v>907</v>
      </c>
      <c r="D7560" s="2013">
        <f t="shared" si="2558"/>
        <v>1813</v>
      </c>
      <c r="E7560" s="2013">
        <f t="shared" si="2558"/>
        <v>1209</v>
      </c>
      <c r="F7560" s="2013">
        <f t="shared" si="2558"/>
        <v>1209</v>
      </c>
      <c r="G7560" s="2013">
        <f t="shared" si="2558"/>
        <v>1210</v>
      </c>
      <c r="H7560" s="2013">
        <f t="shared" si="2558"/>
        <v>1210</v>
      </c>
    </row>
    <row r="7561">
      <c r="B7561" s="2013">
        <v>7559.0</v>
      </c>
      <c r="C7561" s="2013">
        <f t="shared" ref="C7561:H7561" si="2559">C$5002+C2561</f>
        <v>907</v>
      </c>
      <c r="D7561" s="2013">
        <f t="shared" si="2559"/>
        <v>1814</v>
      </c>
      <c r="E7561" s="2013">
        <f t="shared" si="2559"/>
        <v>1209</v>
      </c>
      <c r="F7561" s="2013">
        <f t="shared" si="2559"/>
        <v>1209</v>
      </c>
      <c r="G7561" s="2013">
        <f t="shared" si="2559"/>
        <v>1210</v>
      </c>
      <c r="H7561" s="2013">
        <f t="shared" si="2559"/>
        <v>1210</v>
      </c>
    </row>
    <row r="7562">
      <c r="B7562" s="2013">
        <v>7560.0</v>
      </c>
      <c r="C7562" s="2013">
        <f t="shared" ref="C7562:H7562" si="2560">C$5002+C2562</f>
        <v>907</v>
      </c>
      <c r="D7562" s="2013">
        <f t="shared" si="2560"/>
        <v>1815</v>
      </c>
      <c r="E7562" s="2013">
        <f t="shared" si="2560"/>
        <v>1209</v>
      </c>
      <c r="F7562" s="2013">
        <f t="shared" si="2560"/>
        <v>1209</v>
      </c>
      <c r="G7562" s="2013">
        <f t="shared" si="2560"/>
        <v>1210</v>
      </c>
      <c r="H7562" s="2013">
        <f t="shared" si="2560"/>
        <v>1210</v>
      </c>
    </row>
    <row r="7563">
      <c r="B7563" s="2013">
        <v>7561.0</v>
      </c>
      <c r="C7563" s="2013">
        <f t="shared" ref="C7563:H7563" si="2561">C$5002+C2563</f>
        <v>907</v>
      </c>
      <c r="D7563" s="2013">
        <f t="shared" si="2561"/>
        <v>1814</v>
      </c>
      <c r="E7563" s="2013">
        <f t="shared" si="2561"/>
        <v>1210</v>
      </c>
      <c r="F7563" s="2013">
        <f t="shared" si="2561"/>
        <v>1210</v>
      </c>
      <c r="G7563" s="2013">
        <f t="shared" si="2561"/>
        <v>1210</v>
      </c>
      <c r="H7563" s="2013">
        <f t="shared" si="2561"/>
        <v>1210</v>
      </c>
    </row>
    <row r="7564">
      <c r="B7564" s="2013">
        <v>7562.0</v>
      </c>
      <c r="C7564" s="2013">
        <f t="shared" ref="C7564:H7564" si="2562">C$5002+C2564</f>
        <v>907</v>
      </c>
      <c r="D7564" s="2013">
        <f t="shared" si="2562"/>
        <v>1815</v>
      </c>
      <c r="E7564" s="2013">
        <f t="shared" si="2562"/>
        <v>1210</v>
      </c>
      <c r="F7564" s="2013">
        <f t="shared" si="2562"/>
        <v>1210</v>
      </c>
      <c r="G7564" s="2013">
        <f t="shared" si="2562"/>
        <v>1210</v>
      </c>
      <c r="H7564" s="2013">
        <f t="shared" si="2562"/>
        <v>1210</v>
      </c>
    </row>
    <row r="7565">
      <c r="B7565" s="2013">
        <v>7563.0</v>
      </c>
      <c r="C7565" s="2013">
        <f t="shared" ref="C7565:H7565" si="2563">C$5002+C2565</f>
        <v>908</v>
      </c>
      <c r="D7565" s="2013">
        <f t="shared" si="2563"/>
        <v>1815</v>
      </c>
      <c r="E7565" s="2013">
        <f t="shared" si="2563"/>
        <v>1210</v>
      </c>
      <c r="F7565" s="2013">
        <f t="shared" si="2563"/>
        <v>1210</v>
      </c>
      <c r="G7565" s="2013">
        <f t="shared" si="2563"/>
        <v>1210</v>
      </c>
      <c r="H7565" s="2013">
        <f t="shared" si="2563"/>
        <v>1210</v>
      </c>
    </row>
    <row r="7566">
      <c r="B7566" s="2013">
        <v>7564.0</v>
      </c>
      <c r="C7566" s="2013">
        <f t="shared" ref="C7566:H7566" si="2564">C$5002+C2566</f>
        <v>908</v>
      </c>
      <c r="D7566" s="2013">
        <f t="shared" si="2564"/>
        <v>1816</v>
      </c>
      <c r="E7566" s="2013">
        <f t="shared" si="2564"/>
        <v>1210</v>
      </c>
      <c r="F7566" s="2013">
        <f t="shared" si="2564"/>
        <v>1210</v>
      </c>
      <c r="G7566" s="2013">
        <f t="shared" si="2564"/>
        <v>1210</v>
      </c>
      <c r="H7566" s="2013">
        <f t="shared" si="2564"/>
        <v>1210</v>
      </c>
    </row>
    <row r="7567">
      <c r="B7567" s="2013">
        <v>7565.0</v>
      </c>
      <c r="C7567" s="2013">
        <f t="shared" ref="C7567:H7567" si="2565">C$5002+C2567</f>
        <v>908</v>
      </c>
      <c r="D7567" s="2013">
        <f t="shared" si="2565"/>
        <v>1815</v>
      </c>
      <c r="E7567" s="2013">
        <f t="shared" si="2565"/>
        <v>1210</v>
      </c>
      <c r="F7567" s="2013">
        <f t="shared" si="2565"/>
        <v>1210</v>
      </c>
      <c r="G7567" s="2013">
        <f t="shared" si="2565"/>
        <v>1211</v>
      </c>
      <c r="H7567" s="2013">
        <f t="shared" si="2565"/>
        <v>1211</v>
      </c>
    </row>
    <row r="7568">
      <c r="B7568" s="2013">
        <v>7566.0</v>
      </c>
      <c r="C7568" s="2013">
        <f t="shared" ref="C7568:H7568" si="2566">C$5002+C2568</f>
        <v>908</v>
      </c>
      <c r="D7568" s="2013">
        <f t="shared" si="2566"/>
        <v>1816</v>
      </c>
      <c r="E7568" s="2013">
        <f t="shared" si="2566"/>
        <v>1210</v>
      </c>
      <c r="F7568" s="2013">
        <f t="shared" si="2566"/>
        <v>1210</v>
      </c>
      <c r="G7568" s="2013">
        <f t="shared" si="2566"/>
        <v>1211</v>
      </c>
      <c r="H7568" s="2013">
        <f t="shared" si="2566"/>
        <v>1211</v>
      </c>
    </row>
    <row r="7569">
      <c r="B7569" s="2013">
        <v>7567.0</v>
      </c>
      <c r="C7569" s="2013">
        <f t="shared" ref="C7569:H7569" si="2567">C$5002+C2569</f>
        <v>908</v>
      </c>
      <c r="D7569" s="2013">
        <f t="shared" si="2567"/>
        <v>1817</v>
      </c>
      <c r="E7569" s="2013">
        <f t="shared" si="2567"/>
        <v>1210</v>
      </c>
      <c r="F7569" s="2013">
        <f t="shared" si="2567"/>
        <v>1210</v>
      </c>
      <c r="G7569" s="2013">
        <f t="shared" si="2567"/>
        <v>1211</v>
      </c>
      <c r="H7569" s="2013">
        <f t="shared" si="2567"/>
        <v>1211</v>
      </c>
    </row>
    <row r="7570">
      <c r="B7570" s="2013">
        <v>7568.0</v>
      </c>
      <c r="C7570" s="2013">
        <f t="shared" ref="C7570:H7570" si="2568">C$5002+C2570</f>
        <v>908</v>
      </c>
      <c r="D7570" s="2013">
        <f t="shared" si="2568"/>
        <v>1816</v>
      </c>
      <c r="E7570" s="2013">
        <f t="shared" si="2568"/>
        <v>1211</v>
      </c>
      <c r="F7570" s="2013">
        <f t="shared" si="2568"/>
        <v>1211</v>
      </c>
      <c r="G7570" s="2013">
        <f t="shared" si="2568"/>
        <v>1211</v>
      </c>
      <c r="H7570" s="2013">
        <f t="shared" si="2568"/>
        <v>1211</v>
      </c>
    </row>
    <row r="7571">
      <c r="B7571" s="2013">
        <v>7569.0</v>
      </c>
      <c r="C7571" s="2013">
        <f t="shared" ref="C7571:H7571" si="2569">C$5002+C2571</f>
        <v>908</v>
      </c>
      <c r="D7571" s="2013">
        <f t="shared" si="2569"/>
        <v>1817</v>
      </c>
      <c r="E7571" s="2013">
        <f t="shared" si="2569"/>
        <v>1211</v>
      </c>
      <c r="F7571" s="2013">
        <f t="shared" si="2569"/>
        <v>1211</v>
      </c>
      <c r="G7571" s="2013">
        <f t="shared" si="2569"/>
        <v>1211</v>
      </c>
      <c r="H7571" s="2013">
        <f t="shared" si="2569"/>
        <v>1211</v>
      </c>
    </row>
    <row r="7572">
      <c r="B7572" s="2013">
        <v>7570.0</v>
      </c>
      <c r="C7572" s="2013">
        <f t="shared" ref="C7572:H7572" si="2570">C$5002+C2572</f>
        <v>909</v>
      </c>
      <c r="D7572" s="2013">
        <f t="shared" si="2570"/>
        <v>1817</v>
      </c>
      <c r="E7572" s="2013">
        <f t="shared" si="2570"/>
        <v>1211</v>
      </c>
      <c r="F7572" s="2013">
        <f t="shared" si="2570"/>
        <v>1211</v>
      </c>
      <c r="G7572" s="2013">
        <f t="shared" si="2570"/>
        <v>1211</v>
      </c>
      <c r="H7572" s="2013">
        <f t="shared" si="2570"/>
        <v>1211</v>
      </c>
    </row>
    <row r="7573">
      <c r="B7573" s="2013">
        <v>7571.0</v>
      </c>
      <c r="C7573" s="2013">
        <f t="shared" ref="C7573:H7573" si="2571">C$5002+C2573</f>
        <v>908</v>
      </c>
      <c r="D7573" s="2013">
        <f t="shared" si="2571"/>
        <v>1817</v>
      </c>
      <c r="E7573" s="2013">
        <f t="shared" si="2571"/>
        <v>1211</v>
      </c>
      <c r="F7573" s="2013">
        <f t="shared" si="2571"/>
        <v>1211</v>
      </c>
      <c r="G7573" s="2013">
        <f t="shared" si="2571"/>
        <v>1212</v>
      </c>
      <c r="H7573" s="2013">
        <f t="shared" si="2571"/>
        <v>1212</v>
      </c>
    </row>
    <row r="7574">
      <c r="B7574" s="2013">
        <v>7572.0</v>
      </c>
      <c r="C7574" s="2013">
        <f t="shared" ref="C7574:H7574" si="2572">C$5002+C2574</f>
        <v>909</v>
      </c>
      <c r="D7574" s="2013">
        <f t="shared" si="2572"/>
        <v>1817</v>
      </c>
      <c r="E7574" s="2013">
        <f t="shared" si="2572"/>
        <v>1211</v>
      </c>
      <c r="F7574" s="2013">
        <f t="shared" si="2572"/>
        <v>1211</v>
      </c>
      <c r="G7574" s="2013">
        <f t="shared" si="2572"/>
        <v>1212</v>
      </c>
      <c r="H7574" s="2013">
        <f t="shared" si="2572"/>
        <v>1212</v>
      </c>
    </row>
    <row r="7575">
      <c r="B7575" s="2013">
        <v>7573.0</v>
      </c>
      <c r="C7575" s="2013">
        <f t="shared" ref="C7575:H7575" si="2573">C$5002+C2575</f>
        <v>908</v>
      </c>
      <c r="D7575" s="2013">
        <f t="shared" si="2573"/>
        <v>1817</v>
      </c>
      <c r="E7575" s="2013">
        <f t="shared" si="2573"/>
        <v>1212</v>
      </c>
      <c r="F7575" s="2013">
        <f t="shared" si="2573"/>
        <v>1212</v>
      </c>
      <c r="G7575" s="2013">
        <f t="shared" si="2573"/>
        <v>1212</v>
      </c>
      <c r="H7575" s="2013">
        <f t="shared" si="2573"/>
        <v>1212</v>
      </c>
    </row>
    <row r="7576">
      <c r="B7576" s="2013">
        <v>7574.0</v>
      </c>
      <c r="C7576" s="2013">
        <f t="shared" ref="C7576:H7576" si="2574">C$5002+C2576</f>
        <v>909</v>
      </c>
      <c r="D7576" s="2013">
        <f t="shared" si="2574"/>
        <v>1817</v>
      </c>
      <c r="E7576" s="2013">
        <f t="shared" si="2574"/>
        <v>1212</v>
      </c>
      <c r="F7576" s="2013">
        <f t="shared" si="2574"/>
        <v>1212</v>
      </c>
      <c r="G7576" s="2013">
        <f t="shared" si="2574"/>
        <v>1212</v>
      </c>
      <c r="H7576" s="2013">
        <f t="shared" si="2574"/>
        <v>1212</v>
      </c>
    </row>
    <row r="7577">
      <c r="B7577" s="2013">
        <v>7575.0</v>
      </c>
      <c r="C7577" s="2013">
        <f t="shared" ref="C7577:H7577" si="2575">C$5002+C2577</f>
        <v>909</v>
      </c>
      <c r="D7577" s="2013">
        <f t="shared" si="2575"/>
        <v>1818</v>
      </c>
      <c r="E7577" s="2013">
        <f t="shared" si="2575"/>
        <v>1212</v>
      </c>
      <c r="F7577" s="2013">
        <f t="shared" si="2575"/>
        <v>1212</v>
      </c>
      <c r="G7577" s="2013">
        <f t="shared" si="2575"/>
        <v>1212</v>
      </c>
      <c r="H7577" s="2013">
        <f t="shared" si="2575"/>
        <v>1212</v>
      </c>
    </row>
    <row r="7578">
      <c r="B7578" s="2013">
        <v>7576.0</v>
      </c>
      <c r="C7578" s="2013">
        <f t="shared" ref="C7578:H7578" si="2576">C$5002+C2578</f>
        <v>909</v>
      </c>
      <c r="D7578" s="2013">
        <f t="shared" si="2576"/>
        <v>1819</v>
      </c>
      <c r="E7578" s="2013">
        <f t="shared" si="2576"/>
        <v>1212</v>
      </c>
      <c r="F7578" s="2013">
        <f t="shared" si="2576"/>
        <v>1212</v>
      </c>
      <c r="G7578" s="2013">
        <f t="shared" si="2576"/>
        <v>1212</v>
      </c>
      <c r="H7578" s="2013">
        <f t="shared" si="2576"/>
        <v>1212</v>
      </c>
    </row>
    <row r="7579">
      <c r="B7579" s="2013">
        <v>7577.0</v>
      </c>
      <c r="C7579" s="2013">
        <f t="shared" ref="C7579:H7579" si="2577">C$5002+C2579</f>
        <v>910</v>
      </c>
      <c r="D7579" s="2013">
        <f t="shared" si="2577"/>
        <v>1819</v>
      </c>
      <c r="E7579" s="2013">
        <f t="shared" si="2577"/>
        <v>1212</v>
      </c>
      <c r="F7579" s="2013">
        <f t="shared" si="2577"/>
        <v>1212</v>
      </c>
      <c r="G7579" s="2013">
        <f t="shared" si="2577"/>
        <v>1212</v>
      </c>
      <c r="H7579" s="2013">
        <f t="shared" si="2577"/>
        <v>1212</v>
      </c>
    </row>
    <row r="7580">
      <c r="B7580" s="2013">
        <v>7578.0</v>
      </c>
      <c r="C7580" s="2013">
        <f t="shared" ref="C7580:H7580" si="2578">C$5002+C2580</f>
        <v>909</v>
      </c>
      <c r="D7580" s="2013">
        <f t="shared" si="2578"/>
        <v>1819</v>
      </c>
      <c r="E7580" s="2013">
        <f t="shared" si="2578"/>
        <v>1212</v>
      </c>
      <c r="F7580" s="2013">
        <f t="shared" si="2578"/>
        <v>1212</v>
      </c>
      <c r="G7580" s="2013">
        <f t="shared" si="2578"/>
        <v>1213</v>
      </c>
      <c r="H7580" s="2013">
        <f t="shared" si="2578"/>
        <v>1213</v>
      </c>
    </row>
    <row r="7581">
      <c r="B7581" s="2013">
        <v>7579.0</v>
      </c>
      <c r="C7581" s="2013">
        <f t="shared" ref="C7581:H7581" si="2579">C$5002+C2581</f>
        <v>910</v>
      </c>
      <c r="D7581" s="2013">
        <f t="shared" si="2579"/>
        <v>1819</v>
      </c>
      <c r="E7581" s="2013">
        <f t="shared" si="2579"/>
        <v>1212</v>
      </c>
      <c r="F7581" s="2013">
        <f t="shared" si="2579"/>
        <v>1212</v>
      </c>
      <c r="G7581" s="2013">
        <f t="shared" si="2579"/>
        <v>1213</v>
      </c>
      <c r="H7581" s="2013">
        <f t="shared" si="2579"/>
        <v>1213</v>
      </c>
    </row>
    <row r="7582">
      <c r="B7582" s="2013">
        <v>7580.0</v>
      </c>
      <c r="C7582" s="2013">
        <f t="shared" ref="C7582:H7582" si="2580">C$5002+C2582</f>
        <v>909</v>
      </c>
      <c r="D7582" s="2013">
        <f t="shared" si="2580"/>
        <v>1819</v>
      </c>
      <c r="E7582" s="2013">
        <f t="shared" si="2580"/>
        <v>1213</v>
      </c>
      <c r="F7582" s="2013">
        <f t="shared" si="2580"/>
        <v>1213</v>
      </c>
      <c r="G7582" s="2013">
        <f t="shared" si="2580"/>
        <v>1213</v>
      </c>
      <c r="H7582" s="2013">
        <f t="shared" si="2580"/>
        <v>1213</v>
      </c>
    </row>
    <row r="7583">
      <c r="B7583" s="2013">
        <v>7581.0</v>
      </c>
      <c r="C7583" s="2013">
        <f t="shared" ref="C7583:H7583" si="2581">C$5002+C2583</f>
        <v>910</v>
      </c>
      <c r="D7583" s="2013">
        <f t="shared" si="2581"/>
        <v>1819</v>
      </c>
      <c r="E7583" s="2013">
        <f t="shared" si="2581"/>
        <v>1213</v>
      </c>
      <c r="F7583" s="2013">
        <f t="shared" si="2581"/>
        <v>1213</v>
      </c>
      <c r="G7583" s="2013">
        <f t="shared" si="2581"/>
        <v>1213</v>
      </c>
      <c r="H7583" s="2013">
        <f t="shared" si="2581"/>
        <v>1213</v>
      </c>
    </row>
    <row r="7584">
      <c r="B7584" s="2013">
        <v>7582.0</v>
      </c>
      <c r="C7584" s="2013">
        <f t="shared" ref="C7584:H7584" si="2582">C$5002+C2584</f>
        <v>910</v>
      </c>
      <c r="D7584" s="2013">
        <f t="shared" si="2582"/>
        <v>1820</v>
      </c>
      <c r="E7584" s="2013">
        <f t="shared" si="2582"/>
        <v>1213</v>
      </c>
      <c r="F7584" s="2013">
        <f t="shared" si="2582"/>
        <v>1213</v>
      </c>
      <c r="G7584" s="2013">
        <f t="shared" si="2582"/>
        <v>1213</v>
      </c>
      <c r="H7584" s="2013">
        <f t="shared" si="2582"/>
        <v>1213</v>
      </c>
    </row>
    <row r="7585">
      <c r="B7585" s="2013">
        <v>7583.0</v>
      </c>
      <c r="C7585" s="2013">
        <f t="shared" ref="C7585:H7585" si="2583">C$5002+C2585</f>
        <v>910</v>
      </c>
      <c r="D7585" s="2013">
        <f t="shared" si="2583"/>
        <v>1819</v>
      </c>
      <c r="E7585" s="2013">
        <f t="shared" si="2583"/>
        <v>1213</v>
      </c>
      <c r="F7585" s="2013">
        <f t="shared" si="2583"/>
        <v>1213</v>
      </c>
      <c r="G7585" s="2013">
        <f t="shared" si="2583"/>
        <v>1214</v>
      </c>
      <c r="H7585" s="2013">
        <f t="shared" si="2583"/>
        <v>1214</v>
      </c>
    </row>
    <row r="7586">
      <c r="B7586" s="2013">
        <v>7584.0</v>
      </c>
      <c r="C7586" s="2013">
        <f t="shared" ref="C7586:H7586" si="2584">C$5002+C2586</f>
        <v>910</v>
      </c>
      <c r="D7586" s="2013">
        <f t="shared" si="2584"/>
        <v>1820</v>
      </c>
      <c r="E7586" s="2013">
        <f t="shared" si="2584"/>
        <v>1213</v>
      </c>
      <c r="F7586" s="2013">
        <f t="shared" si="2584"/>
        <v>1213</v>
      </c>
      <c r="G7586" s="2013">
        <f t="shared" si="2584"/>
        <v>1214</v>
      </c>
      <c r="H7586" s="2013">
        <f t="shared" si="2584"/>
        <v>1214</v>
      </c>
    </row>
    <row r="7587">
      <c r="B7587" s="2013">
        <v>7585.0</v>
      </c>
      <c r="C7587" s="2013">
        <f t="shared" ref="C7587:H7587" si="2585">C$5002+C2587</f>
        <v>910</v>
      </c>
      <c r="D7587" s="2013">
        <f t="shared" si="2585"/>
        <v>1821</v>
      </c>
      <c r="E7587" s="2013">
        <f t="shared" si="2585"/>
        <v>1213</v>
      </c>
      <c r="F7587" s="2013">
        <f t="shared" si="2585"/>
        <v>1213</v>
      </c>
      <c r="G7587" s="2013">
        <f t="shared" si="2585"/>
        <v>1214</v>
      </c>
      <c r="H7587" s="2013">
        <f t="shared" si="2585"/>
        <v>1214</v>
      </c>
    </row>
    <row r="7588">
      <c r="B7588" s="2013">
        <v>7586.0</v>
      </c>
      <c r="C7588" s="2013">
        <f t="shared" ref="C7588:H7588" si="2586">C$5002+C2588</f>
        <v>910</v>
      </c>
      <c r="D7588" s="2013">
        <f t="shared" si="2586"/>
        <v>1820</v>
      </c>
      <c r="E7588" s="2013">
        <f t="shared" si="2586"/>
        <v>1214</v>
      </c>
      <c r="F7588" s="2013">
        <f t="shared" si="2586"/>
        <v>1214</v>
      </c>
      <c r="G7588" s="2013">
        <f t="shared" si="2586"/>
        <v>1214</v>
      </c>
      <c r="H7588" s="2013">
        <f t="shared" si="2586"/>
        <v>1214</v>
      </c>
    </row>
    <row r="7589">
      <c r="B7589" s="2013">
        <v>7587.0</v>
      </c>
      <c r="C7589" s="2013">
        <f t="shared" ref="C7589:H7589" si="2587">C$5002+C2589</f>
        <v>910</v>
      </c>
      <c r="D7589" s="2013">
        <f t="shared" si="2587"/>
        <v>1821</v>
      </c>
      <c r="E7589" s="2013">
        <f t="shared" si="2587"/>
        <v>1214</v>
      </c>
      <c r="F7589" s="2013">
        <f t="shared" si="2587"/>
        <v>1214</v>
      </c>
      <c r="G7589" s="2013">
        <f t="shared" si="2587"/>
        <v>1214</v>
      </c>
      <c r="H7589" s="2013">
        <f t="shared" si="2587"/>
        <v>1214</v>
      </c>
    </row>
    <row r="7590">
      <c r="B7590" s="2013">
        <v>7588.0</v>
      </c>
      <c r="C7590" s="2013">
        <f t="shared" ref="C7590:H7590" si="2588">C$5002+C2590</f>
        <v>911</v>
      </c>
      <c r="D7590" s="2013">
        <f t="shared" si="2588"/>
        <v>1821</v>
      </c>
      <c r="E7590" s="2013">
        <f t="shared" si="2588"/>
        <v>1214</v>
      </c>
      <c r="F7590" s="2013">
        <f t="shared" si="2588"/>
        <v>1214</v>
      </c>
      <c r="G7590" s="2013">
        <f t="shared" si="2588"/>
        <v>1214</v>
      </c>
      <c r="H7590" s="2013">
        <f t="shared" si="2588"/>
        <v>1214</v>
      </c>
    </row>
    <row r="7591">
      <c r="B7591" s="2013">
        <v>7589.0</v>
      </c>
      <c r="C7591" s="2013">
        <f t="shared" ref="C7591:H7591" si="2589">C$5002+C2591</f>
        <v>911</v>
      </c>
      <c r="D7591" s="2013">
        <f t="shared" si="2589"/>
        <v>1822</v>
      </c>
      <c r="E7591" s="2013">
        <f t="shared" si="2589"/>
        <v>1214</v>
      </c>
      <c r="F7591" s="2013">
        <f t="shared" si="2589"/>
        <v>1214</v>
      </c>
      <c r="G7591" s="2013">
        <f t="shared" si="2589"/>
        <v>1214</v>
      </c>
      <c r="H7591" s="2013">
        <f t="shared" si="2589"/>
        <v>1214</v>
      </c>
    </row>
    <row r="7592">
      <c r="B7592" s="2013">
        <v>7590.0</v>
      </c>
      <c r="C7592" s="2013">
        <f t="shared" ref="C7592:H7592" si="2590">C$5002+C2592</f>
        <v>911</v>
      </c>
      <c r="D7592" s="2013">
        <f t="shared" si="2590"/>
        <v>1821</v>
      </c>
      <c r="E7592" s="2013">
        <f t="shared" si="2590"/>
        <v>1214</v>
      </c>
      <c r="F7592" s="2013">
        <f t="shared" si="2590"/>
        <v>1214</v>
      </c>
      <c r="G7592" s="2013">
        <f t="shared" si="2590"/>
        <v>1215</v>
      </c>
      <c r="H7592" s="2013">
        <f t="shared" si="2590"/>
        <v>1215</v>
      </c>
    </row>
    <row r="7593">
      <c r="B7593" s="2013">
        <v>7591.0</v>
      </c>
      <c r="C7593" s="2013">
        <f t="shared" ref="C7593:H7593" si="2591">C$5002+C2593</f>
        <v>911</v>
      </c>
      <c r="D7593" s="2013">
        <f t="shared" si="2591"/>
        <v>1822</v>
      </c>
      <c r="E7593" s="2013">
        <f t="shared" si="2591"/>
        <v>1214</v>
      </c>
      <c r="F7593" s="2013">
        <f t="shared" si="2591"/>
        <v>1214</v>
      </c>
      <c r="G7593" s="2013">
        <f t="shared" si="2591"/>
        <v>1215</v>
      </c>
      <c r="H7593" s="2013">
        <f t="shared" si="2591"/>
        <v>1215</v>
      </c>
    </row>
    <row r="7594">
      <c r="B7594" s="2013">
        <v>7592.0</v>
      </c>
      <c r="C7594" s="2013">
        <f t="shared" ref="C7594:H7594" si="2592">C$5002+C2594</f>
        <v>911</v>
      </c>
      <c r="D7594" s="2013">
        <f t="shared" si="2592"/>
        <v>1823</v>
      </c>
      <c r="E7594" s="2013">
        <f t="shared" si="2592"/>
        <v>1214</v>
      </c>
      <c r="F7594" s="2013">
        <f t="shared" si="2592"/>
        <v>1214</v>
      </c>
      <c r="G7594" s="2013">
        <f t="shared" si="2592"/>
        <v>1215</v>
      </c>
      <c r="H7594" s="2013">
        <f t="shared" si="2592"/>
        <v>1215</v>
      </c>
    </row>
    <row r="7595">
      <c r="B7595" s="2013">
        <v>7593.0</v>
      </c>
      <c r="C7595" s="2013">
        <f t="shared" ref="C7595:H7595" si="2593">C$5002+C2595</f>
        <v>911</v>
      </c>
      <c r="D7595" s="2013">
        <f t="shared" si="2593"/>
        <v>1822</v>
      </c>
      <c r="E7595" s="2013">
        <f t="shared" si="2593"/>
        <v>1215</v>
      </c>
      <c r="F7595" s="2013">
        <f t="shared" si="2593"/>
        <v>1215</v>
      </c>
      <c r="G7595" s="2013">
        <f t="shared" si="2593"/>
        <v>1215</v>
      </c>
      <c r="H7595" s="2013">
        <f t="shared" si="2593"/>
        <v>1215</v>
      </c>
    </row>
    <row r="7596">
      <c r="B7596" s="2013">
        <v>7594.0</v>
      </c>
      <c r="C7596" s="2013">
        <f t="shared" ref="C7596:H7596" si="2594">C$5002+C2596</f>
        <v>911</v>
      </c>
      <c r="D7596" s="2013">
        <f t="shared" si="2594"/>
        <v>1823</v>
      </c>
      <c r="E7596" s="2013">
        <f t="shared" si="2594"/>
        <v>1215</v>
      </c>
      <c r="F7596" s="2013">
        <f t="shared" si="2594"/>
        <v>1215</v>
      </c>
      <c r="G7596" s="2013">
        <f t="shared" si="2594"/>
        <v>1215</v>
      </c>
      <c r="H7596" s="2013">
        <f t="shared" si="2594"/>
        <v>1215</v>
      </c>
    </row>
    <row r="7597">
      <c r="B7597" s="2013">
        <v>7595.0</v>
      </c>
      <c r="C7597" s="2013">
        <f t="shared" ref="C7597:H7597" si="2595">C$5002+C2597</f>
        <v>912</v>
      </c>
      <c r="D7597" s="2013">
        <f t="shared" si="2595"/>
        <v>1823</v>
      </c>
      <c r="E7597" s="2013">
        <f t="shared" si="2595"/>
        <v>1215</v>
      </c>
      <c r="F7597" s="2013">
        <f t="shared" si="2595"/>
        <v>1215</v>
      </c>
      <c r="G7597" s="2013">
        <f t="shared" si="2595"/>
        <v>1215</v>
      </c>
      <c r="H7597" s="2013">
        <f t="shared" si="2595"/>
        <v>1215</v>
      </c>
    </row>
    <row r="7598">
      <c r="B7598" s="2013">
        <v>7596.0</v>
      </c>
      <c r="C7598" s="2013">
        <f t="shared" ref="C7598:H7598" si="2596">C$5002+C2598</f>
        <v>911</v>
      </c>
      <c r="D7598" s="2013">
        <f t="shared" si="2596"/>
        <v>1823</v>
      </c>
      <c r="E7598" s="2013">
        <f t="shared" si="2596"/>
        <v>1215</v>
      </c>
      <c r="F7598" s="2013">
        <f t="shared" si="2596"/>
        <v>1215</v>
      </c>
      <c r="G7598" s="2013">
        <f t="shared" si="2596"/>
        <v>1216</v>
      </c>
      <c r="H7598" s="2013">
        <f t="shared" si="2596"/>
        <v>1216</v>
      </c>
    </row>
    <row r="7599">
      <c r="B7599" s="2013">
        <v>7597.0</v>
      </c>
      <c r="C7599" s="2013">
        <f t="shared" ref="C7599:H7599" si="2597">C$5002+C2599</f>
        <v>912</v>
      </c>
      <c r="D7599" s="2013">
        <f t="shared" si="2597"/>
        <v>1823</v>
      </c>
      <c r="E7599" s="2013">
        <f t="shared" si="2597"/>
        <v>1215</v>
      </c>
      <c r="F7599" s="2013">
        <f t="shared" si="2597"/>
        <v>1215</v>
      </c>
      <c r="G7599" s="2013">
        <f t="shared" si="2597"/>
        <v>1216</v>
      </c>
      <c r="H7599" s="2013">
        <f t="shared" si="2597"/>
        <v>1216</v>
      </c>
    </row>
    <row r="7600">
      <c r="B7600" s="2013">
        <v>7598.0</v>
      </c>
      <c r="C7600" s="2013">
        <f t="shared" ref="C7600:H7600" si="2598">C$5002+C2600</f>
        <v>911</v>
      </c>
      <c r="D7600" s="2013">
        <f t="shared" si="2598"/>
        <v>1823</v>
      </c>
      <c r="E7600" s="2013">
        <f t="shared" si="2598"/>
        <v>1216</v>
      </c>
      <c r="F7600" s="2013">
        <f t="shared" si="2598"/>
        <v>1216</v>
      </c>
      <c r="G7600" s="2013">
        <f t="shared" si="2598"/>
        <v>1216</v>
      </c>
      <c r="H7600" s="2013">
        <f t="shared" si="2598"/>
        <v>1216</v>
      </c>
    </row>
    <row r="7601">
      <c r="B7601" s="2013">
        <v>7599.0</v>
      </c>
      <c r="C7601" s="2013">
        <f t="shared" ref="C7601:H7601" si="2599">C$5002+C2601</f>
        <v>912</v>
      </c>
      <c r="D7601" s="2013">
        <f t="shared" si="2599"/>
        <v>1823</v>
      </c>
      <c r="E7601" s="2013">
        <f t="shared" si="2599"/>
        <v>1216</v>
      </c>
      <c r="F7601" s="2013">
        <f t="shared" si="2599"/>
        <v>1216</v>
      </c>
      <c r="G7601" s="2013">
        <f t="shared" si="2599"/>
        <v>1216</v>
      </c>
      <c r="H7601" s="2013">
        <f t="shared" si="2599"/>
        <v>1216</v>
      </c>
    </row>
    <row r="7602">
      <c r="B7602" s="2013">
        <v>7600.0</v>
      </c>
      <c r="C7602" s="2013">
        <f t="shared" ref="C7602:H7602" si="2600">C$5002+C2602</f>
        <v>912</v>
      </c>
      <c r="D7602" s="2013">
        <f t="shared" si="2600"/>
        <v>1824</v>
      </c>
      <c r="E7602" s="2013">
        <f t="shared" si="2600"/>
        <v>1216</v>
      </c>
      <c r="F7602" s="2013">
        <f t="shared" si="2600"/>
        <v>1216</v>
      </c>
      <c r="G7602" s="2013">
        <f t="shared" si="2600"/>
        <v>1216</v>
      </c>
      <c r="H7602" s="2013">
        <f t="shared" si="2600"/>
        <v>1216</v>
      </c>
    </row>
    <row r="7603">
      <c r="B7603" s="2013">
        <v>7601.0</v>
      </c>
      <c r="C7603" s="2013">
        <f t="shared" ref="C7603:H7603" si="2601">C$5002+C2603</f>
        <v>912</v>
      </c>
      <c r="D7603" s="2013">
        <f t="shared" si="2601"/>
        <v>1825</v>
      </c>
      <c r="E7603" s="2013">
        <f t="shared" si="2601"/>
        <v>1216</v>
      </c>
      <c r="F7603" s="2013">
        <f t="shared" si="2601"/>
        <v>1216</v>
      </c>
      <c r="G7603" s="2013">
        <f t="shared" si="2601"/>
        <v>1216</v>
      </c>
      <c r="H7603" s="2013">
        <f t="shared" si="2601"/>
        <v>1216</v>
      </c>
    </row>
    <row r="7604">
      <c r="B7604" s="2013">
        <v>7602.0</v>
      </c>
      <c r="C7604" s="2013">
        <f t="shared" ref="C7604:H7604" si="2602">C$5002+C2604</f>
        <v>913</v>
      </c>
      <c r="D7604" s="2013">
        <f t="shared" si="2602"/>
        <v>1825</v>
      </c>
      <c r="E7604" s="2013">
        <f t="shared" si="2602"/>
        <v>1216</v>
      </c>
      <c r="F7604" s="2013">
        <f t="shared" si="2602"/>
        <v>1216</v>
      </c>
      <c r="G7604" s="2013">
        <f t="shared" si="2602"/>
        <v>1216</v>
      </c>
      <c r="H7604" s="2013">
        <f t="shared" si="2602"/>
        <v>1216</v>
      </c>
    </row>
    <row r="7605">
      <c r="B7605" s="2013">
        <v>7603.0</v>
      </c>
      <c r="C7605" s="2013">
        <f t="shared" ref="C7605:H7605" si="2603">C$5002+C2605</f>
        <v>912</v>
      </c>
      <c r="D7605" s="2013">
        <f t="shared" si="2603"/>
        <v>1825</v>
      </c>
      <c r="E7605" s="2013">
        <f t="shared" si="2603"/>
        <v>1216</v>
      </c>
      <c r="F7605" s="2013">
        <f t="shared" si="2603"/>
        <v>1216</v>
      </c>
      <c r="G7605" s="2013">
        <f t="shared" si="2603"/>
        <v>1217</v>
      </c>
      <c r="H7605" s="2013">
        <f t="shared" si="2603"/>
        <v>1217</v>
      </c>
    </row>
    <row r="7606">
      <c r="B7606" s="2013">
        <v>7604.0</v>
      </c>
      <c r="C7606" s="2013">
        <f t="shared" ref="C7606:H7606" si="2604">C$5002+C2606</f>
        <v>913</v>
      </c>
      <c r="D7606" s="2013">
        <f t="shared" si="2604"/>
        <v>1825</v>
      </c>
      <c r="E7606" s="2013">
        <f t="shared" si="2604"/>
        <v>1216</v>
      </c>
      <c r="F7606" s="2013">
        <f t="shared" si="2604"/>
        <v>1216</v>
      </c>
      <c r="G7606" s="2013">
        <f t="shared" si="2604"/>
        <v>1217</v>
      </c>
      <c r="H7606" s="2013">
        <f t="shared" si="2604"/>
        <v>1217</v>
      </c>
    </row>
    <row r="7607">
      <c r="B7607" s="2013">
        <v>7605.0</v>
      </c>
      <c r="C7607" s="2013">
        <f t="shared" ref="C7607:H7607" si="2605">C$5002+C2607</f>
        <v>912</v>
      </c>
      <c r="D7607" s="2013">
        <f t="shared" si="2605"/>
        <v>1825</v>
      </c>
      <c r="E7607" s="2013">
        <f t="shared" si="2605"/>
        <v>1217</v>
      </c>
      <c r="F7607" s="2013">
        <f t="shared" si="2605"/>
        <v>1217</v>
      </c>
      <c r="G7607" s="2013">
        <f t="shared" si="2605"/>
        <v>1217</v>
      </c>
      <c r="H7607" s="2013">
        <f t="shared" si="2605"/>
        <v>1217</v>
      </c>
    </row>
    <row r="7608">
      <c r="B7608" s="2013">
        <v>7606.0</v>
      </c>
      <c r="C7608" s="2013">
        <f t="shared" ref="C7608:H7608" si="2606">C$5002+C2608</f>
        <v>913</v>
      </c>
      <c r="D7608" s="2013">
        <f t="shared" si="2606"/>
        <v>1825</v>
      </c>
      <c r="E7608" s="2013">
        <f t="shared" si="2606"/>
        <v>1217</v>
      </c>
      <c r="F7608" s="2013">
        <f t="shared" si="2606"/>
        <v>1217</v>
      </c>
      <c r="G7608" s="2013">
        <f t="shared" si="2606"/>
        <v>1217</v>
      </c>
      <c r="H7608" s="2013">
        <f t="shared" si="2606"/>
        <v>1217</v>
      </c>
    </row>
    <row r="7609">
      <c r="B7609" s="2013">
        <v>7607.0</v>
      </c>
      <c r="C7609" s="2013">
        <f t="shared" ref="C7609:H7609" si="2607">C$5002+C2609</f>
        <v>913</v>
      </c>
      <c r="D7609" s="2013">
        <f t="shared" si="2607"/>
        <v>1826</v>
      </c>
      <c r="E7609" s="2013">
        <f t="shared" si="2607"/>
        <v>1217</v>
      </c>
      <c r="F7609" s="2013">
        <f t="shared" si="2607"/>
        <v>1217</v>
      </c>
      <c r="G7609" s="2013">
        <f t="shared" si="2607"/>
        <v>1217</v>
      </c>
      <c r="H7609" s="2013">
        <f t="shared" si="2607"/>
        <v>1217</v>
      </c>
    </row>
    <row r="7610">
      <c r="B7610" s="2013">
        <v>7608.0</v>
      </c>
      <c r="C7610" s="2013">
        <f t="shared" ref="C7610:H7610" si="2608">C$5002+C2610</f>
        <v>913</v>
      </c>
      <c r="D7610" s="2013">
        <f t="shared" si="2608"/>
        <v>1825</v>
      </c>
      <c r="E7610" s="2013">
        <f t="shared" si="2608"/>
        <v>1217</v>
      </c>
      <c r="F7610" s="2013">
        <f t="shared" si="2608"/>
        <v>1217</v>
      </c>
      <c r="G7610" s="2013">
        <f t="shared" si="2608"/>
        <v>1218</v>
      </c>
      <c r="H7610" s="2013">
        <f t="shared" si="2608"/>
        <v>1218</v>
      </c>
    </row>
    <row r="7611">
      <c r="B7611" s="2013">
        <v>7609.0</v>
      </c>
      <c r="C7611" s="2013">
        <f t="shared" ref="C7611:H7611" si="2609">C$5002+C2611</f>
        <v>913</v>
      </c>
      <c r="D7611" s="2013">
        <f t="shared" si="2609"/>
        <v>1826</v>
      </c>
      <c r="E7611" s="2013">
        <f t="shared" si="2609"/>
        <v>1217</v>
      </c>
      <c r="F7611" s="2013">
        <f t="shared" si="2609"/>
        <v>1217</v>
      </c>
      <c r="G7611" s="2013">
        <f t="shared" si="2609"/>
        <v>1218</v>
      </c>
      <c r="H7611" s="2013">
        <f t="shared" si="2609"/>
        <v>1218</v>
      </c>
    </row>
    <row r="7612">
      <c r="B7612" s="2013">
        <v>7610.0</v>
      </c>
      <c r="C7612" s="2013">
        <f t="shared" ref="C7612:H7612" si="2610">C$5002+C2612</f>
        <v>913</v>
      </c>
      <c r="D7612" s="2013">
        <f t="shared" si="2610"/>
        <v>1827</v>
      </c>
      <c r="E7612" s="2013">
        <f t="shared" si="2610"/>
        <v>1217</v>
      </c>
      <c r="F7612" s="2013">
        <f t="shared" si="2610"/>
        <v>1217</v>
      </c>
      <c r="G7612" s="2013">
        <f t="shared" si="2610"/>
        <v>1218</v>
      </c>
      <c r="H7612" s="2013">
        <f t="shared" si="2610"/>
        <v>1218</v>
      </c>
    </row>
    <row r="7613">
      <c r="B7613" s="2013">
        <v>7611.0</v>
      </c>
      <c r="C7613" s="2013">
        <f t="shared" ref="C7613:H7613" si="2611">C$5002+C2613</f>
        <v>913</v>
      </c>
      <c r="D7613" s="2013">
        <f t="shared" si="2611"/>
        <v>1826</v>
      </c>
      <c r="E7613" s="2013">
        <f t="shared" si="2611"/>
        <v>1218</v>
      </c>
      <c r="F7613" s="2013">
        <f t="shared" si="2611"/>
        <v>1218</v>
      </c>
      <c r="G7613" s="2013">
        <f t="shared" si="2611"/>
        <v>1218</v>
      </c>
      <c r="H7613" s="2013">
        <f t="shared" si="2611"/>
        <v>1218</v>
      </c>
    </row>
    <row r="7614">
      <c r="B7614" s="2013">
        <v>7612.0</v>
      </c>
      <c r="C7614" s="2013">
        <f t="shared" ref="C7614:H7614" si="2612">C$5002+C2614</f>
        <v>913</v>
      </c>
      <c r="D7614" s="2013">
        <f t="shared" si="2612"/>
        <v>1827</v>
      </c>
      <c r="E7614" s="2013">
        <f t="shared" si="2612"/>
        <v>1218</v>
      </c>
      <c r="F7614" s="2013">
        <f t="shared" si="2612"/>
        <v>1218</v>
      </c>
      <c r="G7614" s="2013">
        <f t="shared" si="2612"/>
        <v>1218</v>
      </c>
      <c r="H7614" s="2013">
        <f t="shared" si="2612"/>
        <v>1218</v>
      </c>
    </row>
    <row r="7615">
      <c r="B7615" s="2013">
        <v>7613.0</v>
      </c>
      <c r="C7615" s="2013">
        <f t="shared" ref="C7615:H7615" si="2613">C$5002+C2615</f>
        <v>914</v>
      </c>
      <c r="D7615" s="2013">
        <f t="shared" si="2613"/>
        <v>1827</v>
      </c>
      <c r="E7615" s="2013">
        <f t="shared" si="2613"/>
        <v>1218</v>
      </c>
      <c r="F7615" s="2013">
        <f t="shared" si="2613"/>
        <v>1218</v>
      </c>
      <c r="G7615" s="2013">
        <f t="shared" si="2613"/>
        <v>1218</v>
      </c>
      <c r="H7615" s="2013">
        <f t="shared" si="2613"/>
        <v>1218</v>
      </c>
    </row>
    <row r="7616">
      <c r="B7616" s="2013">
        <v>7614.0</v>
      </c>
      <c r="C7616" s="2013">
        <f t="shared" ref="C7616:H7616" si="2614">C$5002+C2616</f>
        <v>914</v>
      </c>
      <c r="D7616" s="2013">
        <f t="shared" si="2614"/>
        <v>1828</v>
      </c>
      <c r="E7616" s="2013">
        <f t="shared" si="2614"/>
        <v>1218</v>
      </c>
      <c r="F7616" s="2013">
        <f t="shared" si="2614"/>
        <v>1218</v>
      </c>
      <c r="G7616" s="2013">
        <f t="shared" si="2614"/>
        <v>1218</v>
      </c>
      <c r="H7616" s="2013">
        <f t="shared" si="2614"/>
        <v>1218</v>
      </c>
    </row>
    <row r="7617">
      <c r="B7617" s="2013">
        <v>7615.0</v>
      </c>
      <c r="C7617" s="2013">
        <f t="shared" ref="C7617:H7617" si="2615">C$5002+C2617</f>
        <v>914</v>
      </c>
      <c r="D7617" s="2013">
        <f t="shared" si="2615"/>
        <v>1827</v>
      </c>
      <c r="E7617" s="2013">
        <f t="shared" si="2615"/>
        <v>1218</v>
      </c>
      <c r="F7617" s="2013">
        <f t="shared" si="2615"/>
        <v>1218</v>
      </c>
      <c r="G7617" s="2013">
        <f t="shared" si="2615"/>
        <v>1219</v>
      </c>
      <c r="H7617" s="2013">
        <f t="shared" si="2615"/>
        <v>1219</v>
      </c>
    </row>
    <row r="7618">
      <c r="B7618" s="2013">
        <v>7616.0</v>
      </c>
      <c r="C7618" s="2013">
        <f t="shared" ref="C7618:H7618" si="2616">C$5002+C2618</f>
        <v>914</v>
      </c>
      <c r="D7618" s="2013">
        <f t="shared" si="2616"/>
        <v>1828</v>
      </c>
      <c r="E7618" s="2013">
        <f t="shared" si="2616"/>
        <v>1218</v>
      </c>
      <c r="F7618" s="2013">
        <f t="shared" si="2616"/>
        <v>1218</v>
      </c>
      <c r="G7618" s="2013">
        <f t="shared" si="2616"/>
        <v>1219</v>
      </c>
      <c r="H7618" s="2013">
        <f t="shared" si="2616"/>
        <v>1219</v>
      </c>
    </row>
    <row r="7619">
      <c r="B7619" s="2013">
        <v>7617.0</v>
      </c>
      <c r="C7619" s="2013">
        <f t="shared" ref="C7619:H7619" si="2617">C$5002+C2619</f>
        <v>914</v>
      </c>
      <c r="D7619" s="2013">
        <f t="shared" si="2617"/>
        <v>1829</v>
      </c>
      <c r="E7619" s="2013">
        <f t="shared" si="2617"/>
        <v>1218</v>
      </c>
      <c r="F7619" s="2013">
        <f t="shared" si="2617"/>
        <v>1218</v>
      </c>
      <c r="G7619" s="2013">
        <f t="shared" si="2617"/>
        <v>1219</v>
      </c>
      <c r="H7619" s="2013">
        <f t="shared" si="2617"/>
        <v>1219</v>
      </c>
    </row>
    <row r="7620">
      <c r="B7620" s="2013">
        <v>7618.0</v>
      </c>
      <c r="C7620" s="2013">
        <f t="shared" ref="C7620:H7620" si="2618">C$5002+C2620</f>
        <v>914</v>
      </c>
      <c r="D7620" s="2013">
        <f t="shared" si="2618"/>
        <v>1828</v>
      </c>
      <c r="E7620" s="2013">
        <f t="shared" si="2618"/>
        <v>1219</v>
      </c>
      <c r="F7620" s="2013">
        <f t="shared" si="2618"/>
        <v>1219</v>
      </c>
      <c r="G7620" s="2013">
        <f t="shared" si="2618"/>
        <v>1219</v>
      </c>
      <c r="H7620" s="2013">
        <f t="shared" si="2618"/>
        <v>1219</v>
      </c>
    </row>
    <row r="7621">
      <c r="B7621" s="2013">
        <v>7619.0</v>
      </c>
      <c r="C7621" s="2013">
        <f t="shared" ref="C7621:H7621" si="2619">C$5002+C2621</f>
        <v>914</v>
      </c>
      <c r="D7621" s="2013">
        <f t="shared" si="2619"/>
        <v>1829</v>
      </c>
      <c r="E7621" s="2013">
        <f t="shared" si="2619"/>
        <v>1219</v>
      </c>
      <c r="F7621" s="2013">
        <f t="shared" si="2619"/>
        <v>1219</v>
      </c>
      <c r="G7621" s="2013">
        <f t="shared" si="2619"/>
        <v>1219</v>
      </c>
      <c r="H7621" s="2013">
        <f t="shared" si="2619"/>
        <v>1219</v>
      </c>
    </row>
    <row r="7622">
      <c r="B7622" s="2013">
        <v>7620.0</v>
      </c>
      <c r="C7622" s="2013">
        <f t="shared" ref="C7622:H7622" si="2620">C$5002+C2622</f>
        <v>915</v>
      </c>
      <c r="D7622" s="2013">
        <f t="shared" si="2620"/>
        <v>1829</v>
      </c>
      <c r="E7622" s="2013">
        <f t="shared" si="2620"/>
        <v>1219</v>
      </c>
      <c r="F7622" s="2013">
        <f t="shared" si="2620"/>
        <v>1219</v>
      </c>
      <c r="G7622" s="2013">
        <f t="shared" si="2620"/>
        <v>1219</v>
      </c>
      <c r="H7622" s="2013">
        <f t="shared" si="2620"/>
        <v>1219</v>
      </c>
    </row>
    <row r="7623">
      <c r="B7623" s="2013">
        <v>7621.0</v>
      </c>
      <c r="C7623" s="2013">
        <f t="shared" ref="C7623:H7623" si="2621">C$5002+C2623</f>
        <v>914</v>
      </c>
      <c r="D7623" s="2013">
        <f t="shared" si="2621"/>
        <v>1829</v>
      </c>
      <c r="E7623" s="2013">
        <f t="shared" si="2621"/>
        <v>1219</v>
      </c>
      <c r="F7623" s="2013">
        <f t="shared" si="2621"/>
        <v>1219</v>
      </c>
      <c r="G7623" s="2013">
        <f t="shared" si="2621"/>
        <v>1220</v>
      </c>
      <c r="H7623" s="2013">
        <f t="shared" si="2621"/>
        <v>1220</v>
      </c>
    </row>
    <row r="7624">
      <c r="B7624" s="2013">
        <v>7622.0</v>
      </c>
      <c r="C7624" s="2013">
        <f t="shared" ref="C7624:H7624" si="2622">C$5002+C2624</f>
        <v>915</v>
      </c>
      <c r="D7624" s="2013">
        <f t="shared" si="2622"/>
        <v>1829</v>
      </c>
      <c r="E7624" s="2013">
        <f t="shared" si="2622"/>
        <v>1219</v>
      </c>
      <c r="F7624" s="2013">
        <f t="shared" si="2622"/>
        <v>1219</v>
      </c>
      <c r="G7624" s="2013">
        <f t="shared" si="2622"/>
        <v>1220</v>
      </c>
      <c r="H7624" s="2013">
        <f t="shared" si="2622"/>
        <v>1220</v>
      </c>
    </row>
    <row r="7625">
      <c r="B7625" s="2013">
        <v>7623.0</v>
      </c>
      <c r="C7625" s="2013">
        <f t="shared" ref="C7625:H7625" si="2623">C$5002+C2625</f>
        <v>914</v>
      </c>
      <c r="D7625" s="2013">
        <f t="shared" si="2623"/>
        <v>1829</v>
      </c>
      <c r="E7625" s="2013">
        <f t="shared" si="2623"/>
        <v>1220</v>
      </c>
      <c r="F7625" s="2013">
        <f t="shared" si="2623"/>
        <v>1220</v>
      </c>
      <c r="G7625" s="2013">
        <f t="shared" si="2623"/>
        <v>1220</v>
      </c>
      <c r="H7625" s="2013">
        <f t="shared" si="2623"/>
        <v>1220</v>
      </c>
    </row>
    <row r="7626">
      <c r="B7626" s="2013">
        <v>7624.0</v>
      </c>
      <c r="C7626" s="2013">
        <f t="shared" ref="C7626:H7626" si="2624">C$5002+C2626</f>
        <v>915</v>
      </c>
      <c r="D7626" s="2013">
        <f t="shared" si="2624"/>
        <v>1829</v>
      </c>
      <c r="E7626" s="2013">
        <f t="shared" si="2624"/>
        <v>1220</v>
      </c>
      <c r="F7626" s="2013">
        <f t="shared" si="2624"/>
        <v>1220</v>
      </c>
      <c r="G7626" s="2013">
        <f t="shared" si="2624"/>
        <v>1220</v>
      </c>
      <c r="H7626" s="2013">
        <f t="shared" si="2624"/>
        <v>1220</v>
      </c>
    </row>
    <row r="7627">
      <c r="B7627" s="2013">
        <v>7625.0</v>
      </c>
      <c r="C7627" s="2013">
        <f t="shared" ref="C7627:H7627" si="2625">C$5002+C2627</f>
        <v>915</v>
      </c>
      <c r="D7627" s="2013">
        <f t="shared" si="2625"/>
        <v>1830</v>
      </c>
      <c r="E7627" s="2013">
        <f t="shared" si="2625"/>
        <v>1220</v>
      </c>
      <c r="F7627" s="2013">
        <f t="shared" si="2625"/>
        <v>1220</v>
      </c>
      <c r="G7627" s="2013">
        <f t="shared" si="2625"/>
        <v>1220</v>
      </c>
      <c r="H7627" s="2013">
        <f t="shared" si="2625"/>
        <v>1220</v>
      </c>
    </row>
    <row r="7628">
      <c r="B7628" s="2013">
        <v>7626.0</v>
      </c>
      <c r="C7628" s="2013">
        <f t="shared" ref="C7628:H7628" si="2626">C$5002+C2628</f>
        <v>915</v>
      </c>
      <c r="D7628" s="2013">
        <f t="shared" si="2626"/>
        <v>1831</v>
      </c>
      <c r="E7628" s="2013">
        <f t="shared" si="2626"/>
        <v>1220</v>
      </c>
      <c r="F7628" s="2013">
        <f t="shared" si="2626"/>
        <v>1220</v>
      </c>
      <c r="G7628" s="2013">
        <f t="shared" si="2626"/>
        <v>1220</v>
      </c>
      <c r="H7628" s="2013">
        <f t="shared" si="2626"/>
        <v>1220</v>
      </c>
    </row>
    <row r="7629">
      <c r="B7629" s="2013">
        <v>7627.0</v>
      </c>
      <c r="C7629" s="2013">
        <f t="shared" ref="C7629:H7629" si="2627">C$5002+C2629</f>
        <v>916</v>
      </c>
      <c r="D7629" s="2013">
        <f t="shared" si="2627"/>
        <v>1831</v>
      </c>
      <c r="E7629" s="2013">
        <f t="shared" si="2627"/>
        <v>1220</v>
      </c>
      <c r="F7629" s="2013">
        <f t="shared" si="2627"/>
        <v>1220</v>
      </c>
      <c r="G7629" s="2013">
        <f t="shared" si="2627"/>
        <v>1220</v>
      </c>
      <c r="H7629" s="2013">
        <f t="shared" si="2627"/>
        <v>1220</v>
      </c>
    </row>
    <row r="7630">
      <c r="B7630" s="2013">
        <v>7628.0</v>
      </c>
      <c r="C7630" s="2013">
        <f t="shared" ref="C7630:H7630" si="2628">C$5002+C2630</f>
        <v>915</v>
      </c>
      <c r="D7630" s="2013">
        <f t="shared" si="2628"/>
        <v>1831</v>
      </c>
      <c r="E7630" s="2013">
        <f t="shared" si="2628"/>
        <v>1220</v>
      </c>
      <c r="F7630" s="2013">
        <f t="shared" si="2628"/>
        <v>1220</v>
      </c>
      <c r="G7630" s="2013">
        <f t="shared" si="2628"/>
        <v>1221</v>
      </c>
      <c r="H7630" s="2013">
        <f t="shared" si="2628"/>
        <v>1221</v>
      </c>
    </row>
    <row r="7631">
      <c r="B7631" s="2013">
        <v>7629.0</v>
      </c>
      <c r="C7631" s="2013">
        <f t="shared" ref="C7631:H7631" si="2629">C$5002+C2631</f>
        <v>916</v>
      </c>
      <c r="D7631" s="2013">
        <f t="shared" si="2629"/>
        <v>1831</v>
      </c>
      <c r="E7631" s="2013">
        <f t="shared" si="2629"/>
        <v>1220</v>
      </c>
      <c r="F7631" s="2013">
        <f t="shared" si="2629"/>
        <v>1220</v>
      </c>
      <c r="G7631" s="2013">
        <f t="shared" si="2629"/>
        <v>1221</v>
      </c>
      <c r="H7631" s="2013">
        <f t="shared" si="2629"/>
        <v>1221</v>
      </c>
    </row>
    <row r="7632">
      <c r="B7632" s="2013">
        <v>7630.0</v>
      </c>
      <c r="C7632" s="2013">
        <f t="shared" ref="C7632:H7632" si="2630">C$5002+C2632</f>
        <v>915</v>
      </c>
      <c r="D7632" s="2013">
        <f t="shared" si="2630"/>
        <v>1831</v>
      </c>
      <c r="E7632" s="2013">
        <f t="shared" si="2630"/>
        <v>1221</v>
      </c>
      <c r="F7632" s="2013">
        <f t="shared" si="2630"/>
        <v>1221</v>
      </c>
      <c r="G7632" s="2013">
        <f t="shared" si="2630"/>
        <v>1221</v>
      </c>
      <c r="H7632" s="2013">
        <f t="shared" si="2630"/>
        <v>1221</v>
      </c>
    </row>
    <row r="7633">
      <c r="B7633" s="2013">
        <v>7631.0</v>
      </c>
      <c r="C7633" s="2013">
        <f t="shared" ref="C7633:H7633" si="2631">C$5002+C2633</f>
        <v>916</v>
      </c>
      <c r="D7633" s="2013">
        <f t="shared" si="2631"/>
        <v>1831</v>
      </c>
      <c r="E7633" s="2013">
        <f t="shared" si="2631"/>
        <v>1221</v>
      </c>
      <c r="F7633" s="2013">
        <f t="shared" si="2631"/>
        <v>1221</v>
      </c>
      <c r="G7633" s="2013">
        <f t="shared" si="2631"/>
        <v>1221</v>
      </c>
      <c r="H7633" s="2013">
        <f t="shared" si="2631"/>
        <v>1221</v>
      </c>
    </row>
    <row r="7634">
      <c r="B7634" s="2013">
        <v>7632.0</v>
      </c>
      <c r="C7634" s="2013">
        <f t="shared" ref="C7634:H7634" si="2632">C$5002+C2634</f>
        <v>916</v>
      </c>
      <c r="D7634" s="2013">
        <f t="shared" si="2632"/>
        <v>1832</v>
      </c>
      <c r="E7634" s="2013">
        <f t="shared" si="2632"/>
        <v>1221</v>
      </c>
      <c r="F7634" s="2013">
        <f t="shared" si="2632"/>
        <v>1221</v>
      </c>
      <c r="G7634" s="2013">
        <f t="shared" si="2632"/>
        <v>1221</v>
      </c>
      <c r="H7634" s="2013">
        <f t="shared" si="2632"/>
        <v>1221</v>
      </c>
    </row>
    <row r="7635">
      <c r="B7635" s="2013">
        <v>7633.0</v>
      </c>
      <c r="C7635" s="2013">
        <f t="shared" ref="C7635:H7635" si="2633">C$5002+C2635</f>
        <v>916</v>
      </c>
      <c r="D7635" s="2013">
        <f t="shared" si="2633"/>
        <v>1831</v>
      </c>
      <c r="E7635" s="2013">
        <f t="shared" si="2633"/>
        <v>1221</v>
      </c>
      <c r="F7635" s="2013">
        <f t="shared" si="2633"/>
        <v>1221</v>
      </c>
      <c r="G7635" s="2013">
        <f t="shared" si="2633"/>
        <v>1222</v>
      </c>
      <c r="H7635" s="2013">
        <f t="shared" si="2633"/>
        <v>1222</v>
      </c>
    </row>
    <row r="7636">
      <c r="B7636" s="2013">
        <v>7634.0</v>
      </c>
      <c r="C7636" s="2013">
        <f t="shared" ref="C7636:H7636" si="2634">C$5002+C2636</f>
        <v>916</v>
      </c>
      <c r="D7636" s="2013">
        <f t="shared" si="2634"/>
        <v>1832</v>
      </c>
      <c r="E7636" s="2013">
        <f t="shared" si="2634"/>
        <v>1221</v>
      </c>
      <c r="F7636" s="2013">
        <f t="shared" si="2634"/>
        <v>1221</v>
      </c>
      <c r="G7636" s="2013">
        <f t="shared" si="2634"/>
        <v>1222</v>
      </c>
      <c r="H7636" s="2013">
        <f t="shared" si="2634"/>
        <v>1222</v>
      </c>
    </row>
    <row r="7637">
      <c r="B7637" s="2013">
        <v>7635.0</v>
      </c>
      <c r="C7637" s="2013">
        <f t="shared" ref="C7637:H7637" si="2635">C$5002+C2637</f>
        <v>916</v>
      </c>
      <c r="D7637" s="2013">
        <f t="shared" si="2635"/>
        <v>1833</v>
      </c>
      <c r="E7637" s="2013">
        <f t="shared" si="2635"/>
        <v>1221</v>
      </c>
      <c r="F7637" s="2013">
        <f t="shared" si="2635"/>
        <v>1221</v>
      </c>
      <c r="G7637" s="2013">
        <f t="shared" si="2635"/>
        <v>1222</v>
      </c>
      <c r="H7637" s="2013">
        <f t="shared" si="2635"/>
        <v>1222</v>
      </c>
    </row>
    <row r="7638">
      <c r="B7638" s="2013">
        <v>7636.0</v>
      </c>
      <c r="C7638" s="2013">
        <f t="shared" ref="C7638:H7638" si="2636">C$5002+C2638</f>
        <v>916</v>
      </c>
      <c r="D7638" s="2013">
        <f t="shared" si="2636"/>
        <v>1832</v>
      </c>
      <c r="E7638" s="2013">
        <f t="shared" si="2636"/>
        <v>1222</v>
      </c>
      <c r="F7638" s="2013">
        <f t="shared" si="2636"/>
        <v>1222</v>
      </c>
      <c r="G7638" s="2013">
        <f t="shared" si="2636"/>
        <v>1222</v>
      </c>
      <c r="H7638" s="2013">
        <f t="shared" si="2636"/>
        <v>1222</v>
      </c>
    </row>
    <row r="7639">
      <c r="B7639" s="2013">
        <v>7637.0</v>
      </c>
      <c r="C7639" s="2013">
        <f t="shared" ref="C7639:H7639" si="2637">C$5002+C2639</f>
        <v>916</v>
      </c>
      <c r="D7639" s="2013">
        <f t="shared" si="2637"/>
        <v>1833</v>
      </c>
      <c r="E7639" s="2013">
        <f t="shared" si="2637"/>
        <v>1222</v>
      </c>
      <c r="F7639" s="2013">
        <f t="shared" si="2637"/>
        <v>1222</v>
      </c>
      <c r="G7639" s="2013">
        <f t="shared" si="2637"/>
        <v>1222</v>
      </c>
      <c r="H7639" s="2013">
        <f t="shared" si="2637"/>
        <v>1222</v>
      </c>
    </row>
    <row r="7640">
      <c r="B7640" s="2013">
        <v>7638.0</v>
      </c>
      <c r="C7640" s="2013">
        <f t="shared" ref="C7640:H7640" si="2638">C$5002+C2640</f>
        <v>917</v>
      </c>
      <c r="D7640" s="2013">
        <f t="shared" si="2638"/>
        <v>1833</v>
      </c>
      <c r="E7640" s="2013">
        <f t="shared" si="2638"/>
        <v>1222</v>
      </c>
      <c r="F7640" s="2013">
        <f t="shared" si="2638"/>
        <v>1222</v>
      </c>
      <c r="G7640" s="2013">
        <f t="shared" si="2638"/>
        <v>1222</v>
      </c>
      <c r="H7640" s="2013">
        <f t="shared" si="2638"/>
        <v>1222</v>
      </c>
    </row>
    <row r="7641">
      <c r="B7641" s="2013">
        <v>7639.0</v>
      </c>
      <c r="C7641" s="2013">
        <f t="shared" ref="C7641:H7641" si="2639">C$5002+C2641</f>
        <v>917</v>
      </c>
      <c r="D7641" s="2013">
        <f t="shared" si="2639"/>
        <v>1834</v>
      </c>
      <c r="E7641" s="2013">
        <f t="shared" si="2639"/>
        <v>1222</v>
      </c>
      <c r="F7641" s="2013">
        <f t="shared" si="2639"/>
        <v>1222</v>
      </c>
      <c r="G7641" s="2013">
        <f t="shared" si="2639"/>
        <v>1222</v>
      </c>
      <c r="H7641" s="2013">
        <f t="shared" si="2639"/>
        <v>1222</v>
      </c>
    </row>
    <row r="7642">
      <c r="B7642" s="2013">
        <v>7640.0</v>
      </c>
      <c r="C7642" s="2013">
        <f t="shared" ref="C7642:H7642" si="2640">C$5002+C2642</f>
        <v>917</v>
      </c>
      <c r="D7642" s="2013">
        <f t="shared" si="2640"/>
        <v>1833</v>
      </c>
      <c r="E7642" s="2013">
        <f t="shared" si="2640"/>
        <v>1222</v>
      </c>
      <c r="F7642" s="2013">
        <f t="shared" si="2640"/>
        <v>1222</v>
      </c>
      <c r="G7642" s="2013">
        <f t="shared" si="2640"/>
        <v>1223</v>
      </c>
      <c r="H7642" s="2013">
        <f t="shared" si="2640"/>
        <v>1223</v>
      </c>
    </row>
    <row r="7643">
      <c r="B7643" s="2013">
        <v>7641.0</v>
      </c>
      <c r="C7643" s="2013">
        <f t="shared" ref="C7643:H7643" si="2641">C$5002+C2643</f>
        <v>917</v>
      </c>
      <c r="D7643" s="2013">
        <f t="shared" si="2641"/>
        <v>1834</v>
      </c>
      <c r="E7643" s="2013">
        <f t="shared" si="2641"/>
        <v>1222</v>
      </c>
      <c r="F7643" s="2013">
        <f t="shared" si="2641"/>
        <v>1222</v>
      </c>
      <c r="G7643" s="2013">
        <f t="shared" si="2641"/>
        <v>1223</v>
      </c>
      <c r="H7643" s="2013">
        <f t="shared" si="2641"/>
        <v>1223</v>
      </c>
    </row>
    <row r="7644">
      <c r="B7644" s="2013">
        <v>7642.0</v>
      </c>
      <c r="C7644" s="2013">
        <f t="shared" ref="C7644:H7644" si="2642">C$5002+C2644</f>
        <v>917</v>
      </c>
      <c r="D7644" s="2013">
        <f t="shared" si="2642"/>
        <v>1835</v>
      </c>
      <c r="E7644" s="2013">
        <f t="shared" si="2642"/>
        <v>1222</v>
      </c>
      <c r="F7644" s="2013">
        <f t="shared" si="2642"/>
        <v>1222</v>
      </c>
      <c r="G7644" s="2013">
        <f t="shared" si="2642"/>
        <v>1223</v>
      </c>
      <c r="H7644" s="2013">
        <f t="shared" si="2642"/>
        <v>1223</v>
      </c>
    </row>
    <row r="7645">
      <c r="B7645" s="2013">
        <v>7643.0</v>
      </c>
      <c r="C7645" s="2013">
        <f t="shared" ref="C7645:H7645" si="2643">C$5002+C2645</f>
        <v>917</v>
      </c>
      <c r="D7645" s="2013">
        <f t="shared" si="2643"/>
        <v>1834</v>
      </c>
      <c r="E7645" s="2013">
        <f t="shared" si="2643"/>
        <v>1223</v>
      </c>
      <c r="F7645" s="2013">
        <f t="shared" si="2643"/>
        <v>1223</v>
      </c>
      <c r="G7645" s="2013">
        <f t="shared" si="2643"/>
        <v>1223</v>
      </c>
      <c r="H7645" s="2013">
        <f t="shared" si="2643"/>
        <v>1223</v>
      </c>
    </row>
    <row r="7646">
      <c r="B7646" s="2013">
        <v>7644.0</v>
      </c>
      <c r="C7646" s="2013">
        <f t="shared" ref="C7646:H7646" si="2644">C$5002+C2646</f>
        <v>917</v>
      </c>
      <c r="D7646" s="2013">
        <f t="shared" si="2644"/>
        <v>1835</v>
      </c>
      <c r="E7646" s="2013">
        <f t="shared" si="2644"/>
        <v>1223</v>
      </c>
      <c r="F7646" s="2013">
        <f t="shared" si="2644"/>
        <v>1223</v>
      </c>
      <c r="G7646" s="2013">
        <f t="shared" si="2644"/>
        <v>1223</v>
      </c>
      <c r="H7646" s="2013">
        <f t="shared" si="2644"/>
        <v>1223</v>
      </c>
    </row>
    <row r="7647">
      <c r="B7647" s="2013">
        <v>7645.0</v>
      </c>
      <c r="C7647" s="2013">
        <f t="shared" ref="C7647:H7647" si="2645">C$5002+C2647</f>
        <v>918</v>
      </c>
      <c r="D7647" s="2013">
        <f t="shared" si="2645"/>
        <v>1835</v>
      </c>
      <c r="E7647" s="2013">
        <f t="shared" si="2645"/>
        <v>1223</v>
      </c>
      <c r="F7647" s="2013">
        <f t="shared" si="2645"/>
        <v>1223</v>
      </c>
      <c r="G7647" s="2013">
        <f t="shared" si="2645"/>
        <v>1223</v>
      </c>
      <c r="H7647" s="2013">
        <f t="shared" si="2645"/>
        <v>1223</v>
      </c>
    </row>
    <row r="7648">
      <c r="B7648" s="2013">
        <v>7646.0</v>
      </c>
      <c r="C7648" s="2013">
        <f t="shared" ref="C7648:H7648" si="2646">C$5002+C2648</f>
        <v>917</v>
      </c>
      <c r="D7648" s="2013">
        <f t="shared" si="2646"/>
        <v>1835</v>
      </c>
      <c r="E7648" s="2013">
        <f t="shared" si="2646"/>
        <v>1223</v>
      </c>
      <c r="F7648" s="2013">
        <f t="shared" si="2646"/>
        <v>1223</v>
      </c>
      <c r="G7648" s="2013">
        <f t="shared" si="2646"/>
        <v>1224</v>
      </c>
      <c r="H7648" s="2013">
        <f t="shared" si="2646"/>
        <v>1224</v>
      </c>
    </row>
    <row r="7649">
      <c r="B7649" s="2013">
        <v>7647.0</v>
      </c>
      <c r="C7649" s="2013">
        <f t="shared" ref="C7649:H7649" si="2647">C$5002+C2649</f>
        <v>918</v>
      </c>
      <c r="D7649" s="2013">
        <f t="shared" si="2647"/>
        <v>1835</v>
      </c>
      <c r="E7649" s="2013">
        <f t="shared" si="2647"/>
        <v>1223</v>
      </c>
      <c r="F7649" s="2013">
        <f t="shared" si="2647"/>
        <v>1223</v>
      </c>
      <c r="G7649" s="2013">
        <f t="shared" si="2647"/>
        <v>1224</v>
      </c>
      <c r="H7649" s="2013">
        <f t="shared" si="2647"/>
        <v>1224</v>
      </c>
    </row>
    <row r="7650">
      <c r="B7650" s="2013">
        <v>7648.0</v>
      </c>
      <c r="C7650" s="2013">
        <f t="shared" ref="C7650:H7650" si="2648">C$5002+C2650</f>
        <v>917</v>
      </c>
      <c r="D7650" s="2013">
        <f t="shared" si="2648"/>
        <v>1835</v>
      </c>
      <c r="E7650" s="2013">
        <f t="shared" si="2648"/>
        <v>1224</v>
      </c>
      <c r="F7650" s="2013">
        <f t="shared" si="2648"/>
        <v>1224</v>
      </c>
      <c r="G7650" s="2013">
        <f t="shared" si="2648"/>
        <v>1224</v>
      </c>
      <c r="H7650" s="2013">
        <f t="shared" si="2648"/>
        <v>1224</v>
      </c>
    </row>
    <row r="7651">
      <c r="B7651" s="2013">
        <v>7649.0</v>
      </c>
      <c r="C7651" s="2013">
        <f t="shared" ref="C7651:H7651" si="2649">C$5002+C2651</f>
        <v>918</v>
      </c>
      <c r="D7651" s="2013">
        <f t="shared" si="2649"/>
        <v>1835</v>
      </c>
      <c r="E7651" s="2013">
        <f t="shared" si="2649"/>
        <v>1224</v>
      </c>
      <c r="F7651" s="2013">
        <f t="shared" si="2649"/>
        <v>1224</v>
      </c>
      <c r="G7651" s="2013">
        <f t="shared" si="2649"/>
        <v>1224</v>
      </c>
      <c r="H7651" s="2013">
        <f t="shared" si="2649"/>
        <v>1224</v>
      </c>
    </row>
    <row r="7652">
      <c r="B7652" s="2013">
        <v>7650.0</v>
      </c>
      <c r="C7652" s="2013">
        <f t="shared" ref="C7652:H7652" si="2650">C$5002+C2652</f>
        <v>918</v>
      </c>
      <c r="D7652" s="2013">
        <f t="shared" si="2650"/>
        <v>1836</v>
      </c>
      <c r="E7652" s="2013">
        <f t="shared" si="2650"/>
        <v>1224</v>
      </c>
      <c r="F7652" s="2013">
        <f t="shared" si="2650"/>
        <v>1224</v>
      </c>
      <c r="G7652" s="2013">
        <f t="shared" si="2650"/>
        <v>1224</v>
      </c>
      <c r="H7652" s="2013">
        <f t="shared" si="2650"/>
        <v>1224</v>
      </c>
    </row>
    <row r="7653">
      <c r="B7653" s="2013">
        <v>7651.0</v>
      </c>
      <c r="C7653" s="2013">
        <f t="shared" ref="C7653:H7653" si="2651">C$5002+C2653</f>
        <v>918</v>
      </c>
      <c r="D7653" s="2013">
        <f t="shared" si="2651"/>
        <v>1837</v>
      </c>
      <c r="E7653" s="2013">
        <f t="shared" si="2651"/>
        <v>1224</v>
      </c>
      <c r="F7653" s="2013">
        <f t="shared" si="2651"/>
        <v>1224</v>
      </c>
      <c r="G7653" s="2013">
        <f t="shared" si="2651"/>
        <v>1224</v>
      </c>
      <c r="H7653" s="2013">
        <f t="shared" si="2651"/>
        <v>1224</v>
      </c>
    </row>
    <row r="7654">
      <c r="B7654" s="2013">
        <v>7652.0</v>
      </c>
      <c r="C7654" s="2013">
        <f t="shared" ref="C7654:H7654" si="2652">C$5002+C2654</f>
        <v>919</v>
      </c>
      <c r="D7654" s="2013">
        <f t="shared" si="2652"/>
        <v>1837</v>
      </c>
      <c r="E7654" s="2013">
        <f t="shared" si="2652"/>
        <v>1224</v>
      </c>
      <c r="F7654" s="2013">
        <f t="shared" si="2652"/>
        <v>1224</v>
      </c>
      <c r="G7654" s="2013">
        <f t="shared" si="2652"/>
        <v>1224</v>
      </c>
      <c r="H7654" s="2013">
        <f t="shared" si="2652"/>
        <v>1224</v>
      </c>
    </row>
    <row r="7655">
      <c r="B7655" s="2013">
        <v>7653.0</v>
      </c>
      <c r="C7655" s="2013">
        <f t="shared" ref="C7655:H7655" si="2653">C$5002+C2655</f>
        <v>918</v>
      </c>
      <c r="D7655" s="2013">
        <f t="shared" si="2653"/>
        <v>1837</v>
      </c>
      <c r="E7655" s="2013">
        <f t="shared" si="2653"/>
        <v>1224</v>
      </c>
      <c r="F7655" s="2013">
        <f t="shared" si="2653"/>
        <v>1224</v>
      </c>
      <c r="G7655" s="2013">
        <f t="shared" si="2653"/>
        <v>1225</v>
      </c>
      <c r="H7655" s="2013">
        <f t="shared" si="2653"/>
        <v>1225</v>
      </c>
    </row>
    <row r="7656">
      <c r="B7656" s="2013">
        <v>7654.0</v>
      </c>
      <c r="C7656" s="2013">
        <f t="shared" ref="C7656:H7656" si="2654">C$5002+C2656</f>
        <v>919</v>
      </c>
      <c r="D7656" s="2013">
        <f t="shared" si="2654"/>
        <v>1837</v>
      </c>
      <c r="E7656" s="2013">
        <f t="shared" si="2654"/>
        <v>1224</v>
      </c>
      <c r="F7656" s="2013">
        <f t="shared" si="2654"/>
        <v>1224</v>
      </c>
      <c r="G7656" s="2013">
        <f t="shared" si="2654"/>
        <v>1225</v>
      </c>
      <c r="H7656" s="2013">
        <f t="shared" si="2654"/>
        <v>1225</v>
      </c>
    </row>
    <row r="7657">
      <c r="B7657" s="2013">
        <v>7655.0</v>
      </c>
      <c r="C7657" s="2013">
        <f t="shared" ref="C7657:H7657" si="2655">C$5002+C2657</f>
        <v>918</v>
      </c>
      <c r="D7657" s="2013">
        <f t="shared" si="2655"/>
        <v>1837</v>
      </c>
      <c r="E7657" s="2013">
        <f t="shared" si="2655"/>
        <v>1225</v>
      </c>
      <c r="F7657" s="2013">
        <f t="shared" si="2655"/>
        <v>1225</v>
      </c>
      <c r="G7657" s="2013">
        <f t="shared" si="2655"/>
        <v>1225</v>
      </c>
      <c r="H7657" s="2013">
        <f t="shared" si="2655"/>
        <v>1225</v>
      </c>
    </row>
    <row r="7658">
      <c r="B7658" s="2013">
        <v>7656.0</v>
      </c>
      <c r="C7658" s="2013">
        <f t="shared" ref="C7658:H7658" si="2656">C$5002+C2658</f>
        <v>919</v>
      </c>
      <c r="D7658" s="2013">
        <f t="shared" si="2656"/>
        <v>1837</v>
      </c>
      <c r="E7658" s="2013">
        <f t="shared" si="2656"/>
        <v>1225</v>
      </c>
      <c r="F7658" s="2013">
        <f t="shared" si="2656"/>
        <v>1225</v>
      </c>
      <c r="G7658" s="2013">
        <f t="shared" si="2656"/>
        <v>1225</v>
      </c>
      <c r="H7658" s="2013">
        <f t="shared" si="2656"/>
        <v>1225</v>
      </c>
    </row>
    <row r="7659">
      <c r="B7659" s="2013">
        <v>7657.0</v>
      </c>
      <c r="C7659" s="2013">
        <f t="shared" ref="C7659:H7659" si="2657">C$5002+C2659</f>
        <v>919</v>
      </c>
      <c r="D7659" s="2013">
        <f t="shared" si="2657"/>
        <v>1838</v>
      </c>
      <c r="E7659" s="2013">
        <f t="shared" si="2657"/>
        <v>1225</v>
      </c>
      <c r="F7659" s="2013">
        <f t="shared" si="2657"/>
        <v>1225</v>
      </c>
      <c r="G7659" s="2013">
        <f t="shared" si="2657"/>
        <v>1225</v>
      </c>
      <c r="H7659" s="2013">
        <f t="shared" si="2657"/>
        <v>1225</v>
      </c>
    </row>
    <row r="7660">
      <c r="B7660" s="2013">
        <v>7658.0</v>
      </c>
      <c r="C7660" s="2013">
        <f t="shared" ref="C7660:H7660" si="2658">C$5002+C2660</f>
        <v>919</v>
      </c>
      <c r="D7660" s="2013">
        <f t="shared" si="2658"/>
        <v>1837</v>
      </c>
      <c r="E7660" s="2013">
        <f t="shared" si="2658"/>
        <v>1225</v>
      </c>
      <c r="F7660" s="2013">
        <f t="shared" si="2658"/>
        <v>1225</v>
      </c>
      <c r="G7660" s="2013">
        <f t="shared" si="2658"/>
        <v>1226</v>
      </c>
      <c r="H7660" s="2013">
        <f t="shared" si="2658"/>
        <v>1226</v>
      </c>
    </row>
    <row r="7661">
      <c r="B7661" s="2013">
        <v>7659.0</v>
      </c>
      <c r="C7661" s="2013">
        <f t="shared" ref="C7661:H7661" si="2659">C$5002+C2661</f>
        <v>919</v>
      </c>
      <c r="D7661" s="2013">
        <f t="shared" si="2659"/>
        <v>1838</v>
      </c>
      <c r="E7661" s="2013">
        <f t="shared" si="2659"/>
        <v>1225</v>
      </c>
      <c r="F7661" s="2013">
        <f t="shared" si="2659"/>
        <v>1225</v>
      </c>
      <c r="G7661" s="2013">
        <f t="shared" si="2659"/>
        <v>1226</v>
      </c>
      <c r="H7661" s="2013">
        <f t="shared" si="2659"/>
        <v>1226</v>
      </c>
    </row>
    <row r="7662">
      <c r="B7662" s="2013">
        <v>7660.0</v>
      </c>
      <c r="C7662" s="2013">
        <f t="shared" ref="C7662:H7662" si="2660">C$5002+C2662</f>
        <v>919</v>
      </c>
      <c r="D7662" s="2013">
        <f t="shared" si="2660"/>
        <v>1839</v>
      </c>
      <c r="E7662" s="2013">
        <f t="shared" si="2660"/>
        <v>1225</v>
      </c>
      <c r="F7662" s="2013">
        <f t="shared" si="2660"/>
        <v>1225</v>
      </c>
      <c r="G7662" s="2013">
        <f t="shared" si="2660"/>
        <v>1226</v>
      </c>
      <c r="H7662" s="2013">
        <f t="shared" si="2660"/>
        <v>1226</v>
      </c>
    </row>
    <row r="7663">
      <c r="B7663" s="2013">
        <v>7661.0</v>
      </c>
      <c r="C7663" s="2013">
        <f t="shared" ref="C7663:H7663" si="2661">C$5002+C2663</f>
        <v>919</v>
      </c>
      <c r="D7663" s="2013">
        <f t="shared" si="2661"/>
        <v>1838</v>
      </c>
      <c r="E7663" s="2013">
        <f t="shared" si="2661"/>
        <v>1226</v>
      </c>
      <c r="F7663" s="2013">
        <f t="shared" si="2661"/>
        <v>1226</v>
      </c>
      <c r="G7663" s="2013">
        <f t="shared" si="2661"/>
        <v>1226</v>
      </c>
      <c r="H7663" s="2013">
        <f t="shared" si="2661"/>
        <v>1226</v>
      </c>
    </row>
    <row r="7664">
      <c r="B7664" s="2013">
        <v>7662.0</v>
      </c>
      <c r="C7664" s="2013">
        <f t="shared" ref="C7664:H7664" si="2662">C$5002+C2664</f>
        <v>919</v>
      </c>
      <c r="D7664" s="2013">
        <f t="shared" si="2662"/>
        <v>1839</v>
      </c>
      <c r="E7664" s="2013">
        <f t="shared" si="2662"/>
        <v>1226</v>
      </c>
      <c r="F7664" s="2013">
        <f t="shared" si="2662"/>
        <v>1226</v>
      </c>
      <c r="G7664" s="2013">
        <f t="shared" si="2662"/>
        <v>1226</v>
      </c>
      <c r="H7664" s="2013">
        <f t="shared" si="2662"/>
        <v>1226</v>
      </c>
    </row>
    <row r="7665">
      <c r="B7665" s="2013">
        <v>7663.0</v>
      </c>
      <c r="C7665" s="2013">
        <f t="shared" ref="C7665:H7665" si="2663">C$5002+C2665</f>
        <v>920</v>
      </c>
      <c r="D7665" s="2013">
        <f t="shared" si="2663"/>
        <v>1839</v>
      </c>
      <c r="E7665" s="2013">
        <f t="shared" si="2663"/>
        <v>1226</v>
      </c>
      <c r="F7665" s="2013">
        <f t="shared" si="2663"/>
        <v>1226</v>
      </c>
      <c r="G7665" s="2013">
        <f t="shared" si="2663"/>
        <v>1226</v>
      </c>
      <c r="H7665" s="2013">
        <f t="shared" si="2663"/>
        <v>1226</v>
      </c>
    </row>
    <row r="7666">
      <c r="B7666" s="2013">
        <v>7664.0</v>
      </c>
      <c r="C7666" s="2013">
        <f t="shared" ref="C7666:H7666" si="2664">C$5002+C2666</f>
        <v>920</v>
      </c>
      <c r="D7666" s="2013">
        <f t="shared" si="2664"/>
        <v>1840</v>
      </c>
      <c r="E7666" s="2013">
        <f t="shared" si="2664"/>
        <v>1226</v>
      </c>
      <c r="F7666" s="2013">
        <f t="shared" si="2664"/>
        <v>1226</v>
      </c>
      <c r="G7666" s="2013">
        <f t="shared" si="2664"/>
        <v>1226</v>
      </c>
      <c r="H7666" s="2013">
        <f t="shared" si="2664"/>
        <v>1226</v>
      </c>
    </row>
    <row r="7667">
      <c r="B7667" s="2013">
        <v>7665.0</v>
      </c>
      <c r="C7667" s="2013">
        <f t="shared" ref="C7667:H7667" si="2665">C$5002+C2667</f>
        <v>920</v>
      </c>
      <c r="D7667" s="2013">
        <f t="shared" si="2665"/>
        <v>1839</v>
      </c>
      <c r="E7667" s="2013">
        <f t="shared" si="2665"/>
        <v>1226</v>
      </c>
      <c r="F7667" s="2013">
        <f t="shared" si="2665"/>
        <v>1226</v>
      </c>
      <c r="G7667" s="2013">
        <f t="shared" si="2665"/>
        <v>1227</v>
      </c>
      <c r="H7667" s="2013">
        <f t="shared" si="2665"/>
        <v>1227</v>
      </c>
    </row>
    <row r="7668">
      <c r="B7668" s="2013">
        <v>7666.0</v>
      </c>
      <c r="C7668" s="2013">
        <f t="shared" ref="C7668:H7668" si="2666">C$5002+C2668</f>
        <v>920</v>
      </c>
      <c r="D7668" s="2013">
        <f t="shared" si="2666"/>
        <v>1840</v>
      </c>
      <c r="E7668" s="2013">
        <f t="shared" si="2666"/>
        <v>1226</v>
      </c>
      <c r="F7668" s="2013">
        <f t="shared" si="2666"/>
        <v>1226</v>
      </c>
      <c r="G7668" s="2013">
        <f t="shared" si="2666"/>
        <v>1227</v>
      </c>
      <c r="H7668" s="2013">
        <f t="shared" si="2666"/>
        <v>1227</v>
      </c>
    </row>
    <row r="7669">
      <c r="B7669" s="2013">
        <v>7667.0</v>
      </c>
      <c r="C7669" s="2013">
        <f t="shared" ref="C7669:H7669" si="2667">C$5002+C2669</f>
        <v>920</v>
      </c>
      <c r="D7669" s="2013">
        <f t="shared" si="2667"/>
        <v>1841</v>
      </c>
      <c r="E7669" s="2013">
        <f t="shared" si="2667"/>
        <v>1226</v>
      </c>
      <c r="F7669" s="2013">
        <f t="shared" si="2667"/>
        <v>1226</v>
      </c>
      <c r="G7669" s="2013">
        <f t="shared" si="2667"/>
        <v>1227</v>
      </c>
      <c r="H7669" s="2013">
        <f t="shared" si="2667"/>
        <v>1227</v>
      </c>
    </row>
    <row r="7670">
      <c r="B7670" s="2013">
        <v>7668.0</v>
      </c>
      <c r="C7670" s="2013">
        <f t="shared" ref="C7670:H7670" si="2668">C$5002+C2670</f>
        <v>920</v>
      </c>
      <c r="D7670" s="2013">
        <f t="shared" si="2668"/>
        <v>1840</v>
      </c>
      <c r="E7670" s="2013">
        <f t="shared" si="2668"/>
        <v>1227</v>
      </c>
      <c r="F7670" s="2013">
        <f t="shared" si="2668"/>
        <v>1227</v>
      </c>
      <c r="G7670" s="2013">
        <f t="shared" si="2668"/>
        <v>1227</v>
      </c>
      <c r="H7670" s="2013">
        <f t="shared" si="2668"/>
        <v>1227</v>
      </c>
    </row>
    <row r="7671">
      <c r="B7671" s="2013">
        <v>7669.0</v>
      </c>
      <c r="C7671" s="2013">
        <f t="shared" ref="C7671:H7671" si="2669">C$5002+C2671</f>
        <v>920</v>
      </c>
      <c r="D7671" s="2013">
        <f t="shared" si="2669"/>
        <v>1841</v>
      </c>
      <c r="E7671" s="2013">
        <f t="shared" si="2669"/>
        <v>1227</v>
      </c>
      <c r="F7671" s="2013">
        <f t="shared" si="2669"/>
        <v>1227</v>
      </c>
      <c r="G7671" s="2013">
        <f t="shared" si="2669"/>
        <v>1227</v>
      </c>
      <c r="H7671" s="2013">
        <f t="shared" si="2669"/>
        <v>1227</v>
      </c>
    </row>
    <row r="7672">
      <c r="B7672" s="2013">
        <v>7670.0</v>
      </c>
      <c r="C7672" s="2013">
        <f t="shared" ref="C7672:H7672" si="2670">C$5002+C2672</f>
        <v>921</v>
      </c>
      <c r="D7672" s="2013">
        <f t="shared" si="2670"/>
        <v>1841</v>
      </c>
      <c r="E7672" s="2013">
        <f t="shared" si="2670"/>
        <v>1227</v>
      </c>
      <c r="F7672" s="2013">
        <f t="shared" si="2670"/>
        <v>1227</v>
      </c>
      <c r="G7672" s="2013">
        <f t="shared" si="2670"/>
        <v>1227</v>
      </c>
      <c r="H7672" s="2013">
        <f t="shared" si="2670"/>
        <v>1227</v>
      </c>
    </row>
    <row r="7673">
      <c r="B7673" s="2013">
        <v>7671.0</v>
      </c>
      <c r="C7673" s="2013">
        <f t="shared" ref="C7673:H7673" si="2671">C$5002+C2673</f>
        <v>920</v>
      </c>
      <c r="D7673" s="2013">
        <f t="shared" si="2671"/>
        <v>1841</v>
      </c>
      <c r="E7673" s="2013">
        <f t="shared" si="2671"/>
        <v>1227</v>
      </c>
      <c r="F7673" s="2013">
        <f t="shared" si="2671"/>
        <v>1227</v>
      </c>
      <c r="G7673" s="2013">
        <f t="shared" si="2671"/>
        <v>1228</v>
      </c>
      <c r="H7673" s="2013">
        <f t="shared" si="2671"/>
        <v>1228</v>
      </c>
    </row>
    <row r="7674">
      <c r="B7674" s="2013">
        <v>7672.0</v>
      </c>
      <c r="C7674" s="2013">
        <f t="shared" ref="C7674:H7674" si="2672">C$5002+C2674</f>
        <v>921</v>
      </c>
      <c r="D7674" s="2013">
        <f t="shared" si="2672"/>
        <v>1841</v>
      </c>
      <c r="E7674" s="2013">
        <f t="shared" si="2672"/>
        <v>1227</v>
      </c>
      <c r="F7674" s="2013">
        <f t="shared" si="2672"/>
        <v>1227</v>
      </c>
      <c r="G7674" s="2013">
        <f t="shared" si="2672"/>
        <v>1228</v>
      </c>
      <c r="H7674" s="2013">
        <f t="shared" si="2672"/>
        <v>1228</v>
      </c>
    </row>
    <row r="7675">
      <c r="B7675" s="2013">
        <v>7673.0</v>
      </c>
      <c r="C7675" s="2013">
        <f t="shared" ref="C7675:H7675" si="2673">C$5002+C2675</f>
        <v>920</v>
      </c>
      <c r="D7675" s="2013">
        <f t="shared" si="2673"/>
        <v>1841</v>
      </c>
      <c r="E7675" s="2013">
        <f t="shared" si="2673"/>
        <v>1228</v>
      </c>
      <c r="F7675" s="2013">
        <f t="shared" si="2673"/>
        <v>1228</v>
      </c>
      <c r="G7675" s="2013">
        <f t="shared" si="2673"/>
        <v>1228</v>
      </c>
      <c r="H7675" s="2013">
        <f t="shared" si="2673"/>
        <v>1228</v>
      </c>
    </row>
    <row r="7676">
      <c r="B7676" s="2013">
        <v>7674.0</v>
      </c>
      <c r="C7676" s="2013">
        <f t="shared" ref="C7676:H7676" si="2674">C$5002+C2676</f>
        <v>921</v>
      </c>
      <c r="D7676" s="2013">
        <f t="shared" si="2674"/>
        <v>1841</v>
      </c>
      <c r="E7676" s="2013">
        <f t="shared" si="2674"/>
        <v>1228</v>
      </c>
      <c r="F7676" s="2013">
        <f t="shared" si="2674"/>
        <v>1228</v>
      </c>
      <c r="G7676" s="2013">
        <f t="shared" si="2674"/>
        <v>1228</v>
      </c>
      <c r="H7676" s="2013">
        <f t="shared" si="2674"/>
        <v>1228</v>
      </c>
    </row>
    <row r="7677">
      <c r="B7677" s="2013">
        <v>7675.0</v>
      </c>
      <c r="C7677" s="2013">
        <f t="shared" ref="C7677:H7677" si="2675">C$5002+C2677</f>
        <v>921</v>
      </c>
      <c r="D7677" s="2013">
        <f t="shared" si="2675"/>
        <v>1842</v>
      </c>
      <c r="E7677" s="2013">
        <f t="shared" si="2675"/>
        <v>1228</v>
      </c>
      <c r="F7677" s="2013">
        <f t="shared" si="2675"/>
        <v>1228</v>
      </c>
      <c r="G7677" s="2013">
        <f t="shared" si="2675"/>
        <v>1228</v>
      </c>
      <c r="H7677" s="2013">
        <f t="shared" si="2675"/>
        <v>1228</v>
      </c>
    </row>
    <row r="7678">
      <c r="B7678" s="2013">
        <v>7676.0</v>
      </c>
      <c r="C7678" s="2013">
        <f t="shared" ref="C7678:H7678" si="2676">C$5002+C2678</f>
        <v>921</v>
      </c>
      <c r="D7678" s="2013">
        <f t="shared" si="2676"/>
        <v>1843</v>
      </c>
      <c r="E7678" s="2013">
        <f t="shared" si="2676"/>
        <v>1228</v>
      </c>
      <c r="F7678" s="2013">
        <f t="shared" si="2676"/>
        <v>1228</v>
      </c>
      <c r="G7678" s="2013">
        <f t="shared" si="2676"/>
        <v>1228</v>
      </c>
      <c r="H7678" s="2013">
        <f t="shared" si="2676"/>
        <v>1228</v>
      </c>
    </row>
    <row r="7679">
      <c r="B7679" s="2013">
        <v>7677.0</v>
      </c>
      <c r="C7679" s="2013">
        <f t="shared" ref="C7679:H7679" si="2677">C$5002+C2679</f>
        <v>922</v>
      </c>
      <c r="D7679" s="2013">
        <f t="shared" si="2677"/>
        <v>1843</v>
      </c>
      <c r="E7679" s="2013">
        <f t="shared" si="2677"/>
        <v>1228</v>
      </c>
      <c r="F7679" s="2013">
        <f t="shared" si="2677"/>
        <v>1228</v>
      </c>
      <c r="G7679" s="2013">
        <f t="shared" si="2677"/>
        <v>1228</v>
      </c>
      <c r="H7679" s="2013">
        <f t="shared" si="2677"/>
        <v>1228</v>
      </c>
    </row>
    <row r="7680">
      <c r="B7680" s="2013">
        <v>7678.0</v>
      </c>
      <c r="C7680" s="2013">
        <f t="shared" ref="C7680:H7680" si="2678">C$5002+C2680</f>
        <v>921</v>
      </c>
      <c r="D7680" s="2013">
        <f t="shared" si="2678"/>
        <v>1843</v>
      </c>
      <c r="E7680" s="2013">
        <f t="shared" si="2678"/>
        <v>1228</v>
      </c>
      <c r="F7680" s="2013">
        <f t="shared" si="2678"/>
        <v>1228</v>
      </c>
      <c r="G7680" s="2013">
        <f t="shared" si="2678"/>
        <v>1229</v>
      </c>
      <c r="H7680" s="2013">
        <f t="shared" si="2678"/>
        <v>1229</v>
      </c>
    </row>
    <row r="7681">
      <c r="B7681" s="2013">
        <v>7679.0</v>
      </c>
      <c r="C7681" s="2013">
        <f t="shared" ref="C7681:H7681" si="2679">C$5002+C2681</f>
        <v>922</v>
      </c>
      <c r="D7681" s="2013">
        <f t="shared" si="2679"/>
        <v>1843</v>
      </c>
      <c r="E7681" s="2013">
        <f t="shared" si="2679"/>
        <v>1228</v>
      </c>
      <c r="F7681" s="2013">
        <f t="shared" si="2679"/>
        <v>1228</v>
      </c>
      <c r="G7681" s="2013">
        <f t="shared" si="2679"/>
        <v>1229</v>
      </c>
      <c r="H7681" s="2013">
        <f t="shared" si="2679"/>
        <v>1229</v>
      </c>
    </row>
    <row r="7682">
      <c r="B7682" s="2013">
        <v>7680.0</v>
      </c>
      <c r="C7682" s="2013">
        <f t="shared" ref="C7682:H7682" si="2680">C$5002+C2682</f>
        <v>921</v>
      </c>
      <c r="D7682" s="2013">
        <f t="shared" si="2680"/>
        <v>1843</v>
      </c>
      <c r="E7682" s="2013">
        <f t="shared" si="2680"/>
        <v>1229</v>
      </c>
      <c r="F7682" s="2013">
        <f t="shared" si="2680"/>
        <v>1229</v>
      </c>
      <c r="G7682" s="2013">
        <f t="shared" si="2680"/>
        <v>1229</v>
      </c>
      <c r="H7682" s="2013">
        <f t="shared" si="2680"/>
        <v>1229</v>
      </c>
    </row>
    <row r="7683">
      <c r="B7683" s="2013">
        <v>7681.0</v>
      </c>
      <c r="C7683" s="2013">
        <f t="shared" ref="C7683:H7683" si="2681">C$5002+C2683</f>
        <v>922</v>
      </c>
      <c r="D7683" s="2013">
        <f t="shared" si="2681"/>
        <v>1843</v>
      </c>
      <c r="E7683" s="2013">
        <f t="shared" si="2681"/>
        <v>1229</v>
      </c>
      <c r="F7683" s="2013">
        <f t="shared" si="2681"/>
        <v>1229</v>
      </c>
      <c r="G7683" s="2013">
        <f t="shared" si="2681"/>
        <v>1229</v>
      </c>
      <c r="H7683" s="2013">
        <f t="shared" si="2681"/>
        <v>1229</v>
      </c>
    </row>
    <row r="7684">
      <c r="B7684" s="2013">
        <v>7682.0</v>
      </c>
      <c r="C7684" s="2013">
        <f t="shared" ref="C7684:H7684" si="2682">C$5002+C2684</f>
        <v>922</v>
      </c>
      <c r="D7684" s="2013">
        <f t="shared" si="2682"/>
        <v>1844</v>
      </c>
      <c r="E7684" s="2013">
        <f t="shared" si="2682"/>
        <v>1229</v>
      </c>
      <c r="F7684" s="2013">
        <f t="shared" si="2682"/>
        <v>1229</v>
      </c>
      <c r="G7684" s="2013">
        <f t="shared" si="2682"/>
        <v>1229</v>
      </c>
      <c r="H7684" s="2013">
        <f t="shared" si="2682"/>
        <v>1229</v>
      </c>
    </row>
    <row r="7685">
      <c r="B7685" s="2013">
        <v>7683.0</v>
      </c>
      <c r="C7685" s="2013">
        <f t="shared" ref="C7685:H7685" si="2683">C$5002+C2685</f>
        <v>922</v>
      </c>
      <c r="D7685" s="2013">
        <f t="shared" si="2683"/>
        <v>1843</v>
      </c>
      <c r="E7685" s="2013">
        <f t="shared" si="2683"/>
        <v>1229</v>
      </c>
      <c r="F7685" s="2013">
        <f t="shared" si="2683"/>
        <v>1229</v>
      </c>
      <c r="G7685" s="2013">
        <f t="shared" si="2683"/>
        <v>1230</v>
      </c>
      <c r="H7685" s="2013">
        <f t="shared" si="2683"/>
        <v>1230</v>
      </c>
    </row>
    <row r="7686">
      <c r="B7686" s="2013">
        <v>7684.0</v>
      </c>
      <c r="C7686" s="2013">
        <f t="shared" ref="C7686:H7686" si="2684">C$5002+C2686</f>
        <v>922</v>
      </c>
      <c r="D7686" s="2013">
        <f t="shared" si="2684"/>
        <v>1844</v>
      </c>
      <c r="E7686" s="2013">
        <f t="shared" si="2684"/>
        <v>1229</v>
      </c>
      <c r="F7686" s="2013">
        <f t="shared" si="2684"/>
        <v>1229</v>
      </c>
      <c r="G7686" s="2013">
        <f t="shared" si="2684"/>
        <v>1230</v>
      </c>
      <c r="H7686" s="2013">
        <f t="shared" si="2684"/>
        <v>1230</v>
      </c>
    </row>
    <row r="7687">
      <c r="B7687" s="2013">
        <v>7685.0</v>
      </c>
      <c r="C7687" s="2013">
        <f t="shared" ref="C7687:H7687" si="2685">C$5002+C2687</f>
        <v>922</v>
      </c>
      <c r="D7687" s="2013">
        <f t="shared" si="2685"/>
        <v>1845</v>
      </c>
      <c r="E7687" s="2013">
        <f t="shared" si="2685"/>
        <v>1229</v>
      </c>
      <c r="F7687" s="2013">
        <f t="shared" si="2685"/>
        <v>1229</v>
      </c>
      <c r="G7687" s="2013">
        <f t="shared" si="2685"/>
        <v>1230</v>
      </c>
      <c r="H7687" s="2013">
        <f t="shared" si="2685"/>
        <v>1230</v>
      </c>
    </row>
    <row r="7688">
      <c r="B7688" s="2013">
        <v>7686.0</v>
      </c>
      <c r="C7688" s="2013">
        <f t="shared" ref="C7688:H7688" si="2686">C$5002+C2688</f>
        <v>922</v>
      </c>
      <c r="D7688" s="2013">
        <f t="shared" si="2686"/>
        <v>1844</v>
      </c>
      <c r="E7688" s="2013">
        <f t="shared" si="2686"/>
        <v>1230</v>
      </c>
      <c r="F7688" s="2013">
        <f t="shared" si="2686"/>
        <v>1230</v>
      </c>
      <c r="G7688" s="2013">
        <f t="shared" si="2686"/>
        <v>1230</v>
      </c>
      <c r="H7688" s="2013">
        <f t="shared" si="2686"/>
        <v>1230</v>
      </c>
    </row>
    <row r="7689">
      <c r="B7689" s="2013">
        <v>7687.0</v>
      </c>
      <c r="C7689" s="2013">
        <f t="shared" ref="C7689:H7689" si="2687">C$5002+C2689</f>
        <v>922</v>
      </c>
      <c r="D7689" s="2013">
        <f t="shared" si="2687"/>
        <v>1845</v>
      </c>
      <c r="E7689" s="2013">
        <f t="shared" si="2687"/>
        <v>1230</v>
      </c>
      <c r="F7689" s="2013">
        <f t="shared" si="2687"/>
        <v>1230</v>
      </c>
      <c r="G7689" s="2013">
        <f t="shared" si="2687"/>
        <v>1230</v>
      </c>
      <c r="H7689" s="2013">
        <f t="shared" si="2687"/>
        <v>1230</v>
      </c>
    </row>
    <row r="7690">
      <c r="B7690" s="2013">
        <v>7688.0</v>
      </c>
      <c r="C7690" s="2013">
        <f t="shared" ref="C7690:H7690" si="2688">C$5002+C2690</f>
        <v>923</v>
      </c>
      <c r="D7690" s="2013">
        <f t="shared" si="2688"/>
        <v>1845</v>
      </c>
      <c r="E7690" s="2013">
        <f t="shared" si="2688"/>
        <v>1230</v>
      </c>
      <c r="F7690" s="2013">
        <f t="shared" si="2688"/>
        <v>1230</v>
      </c>
      <c r="G7690" s="2013">
        <f t="shared" si="2688"/>
        <v>1230</v>
      </c>
      <c r="H7690" s="2013">
        <f t="shared" si="2688"/>
        <v>1230</v>
      </c>
    </row>
    <row r="7691">
      <c r="B7691" s="2013">
        <v>7689.0</v>
      </c>
      <c r="C7691" s="2013">
        <f t="shared" ref="C7691:H7691" si="2689">C$5002+C2691</f>
        <v>923</v>
      </c>
      <c r="D7691" s="2013">
        <f t="shared" si="2689"/>
        <v>1846</v>
      </c>
      <c r="E7691" s="2013">
        <f t="shared" si="2689"/>
        <v>1230</v>
      </c>
      <c r="F7691" s="2013">
        <f t="shared" si="2689"/>
        <v>1230</v>
      </c>
      <c r="G7691" s="2013">
        <f t="shared" si="2689"/>
        <v>1230</v>
      </c>
      <c r="H7691" s="2013">
        <f t="shared" si="2689"/>
        <v>1230</v>
      </c>
    </row>
    <row r="7692">
      <c r="B7692" s="2013">
        <v>7690.0</v>
      </c>
      <c r="C7692" s="2013">
        <f t="shared" ref="C7692:H7692" si="2690">C$5002+C2692</f>
        <v>923</v>
      </c>
      <c r="D7692" s="2013">
        <f t="shared" si="2690"/>
        <v>1845</v>
      </c>
      <c r="E7692" s="2013">
        <f t="shared" si="2690"/>
        <v>1230</v>
      </c>
      <c r="F7692" s="2013">
        <f t="shared" si="2690"/>
        <v>1230</v>
      </c>
      <c r="G7692" s="2013">
        <f t="shared" si="2690"/>
        <v>1231</v>
      </c>
      <c r="H7692" s="2013">
        <f t="shared" si="2690"/>
        <v>1231</v>
      </c>
    </row>
    <row r="7693">
      <c r="B7693" s="2013">
        <v>7691.0</v>
      </c>
      <c r="C7693" s="2013">
        <f t="shared" ref="C7693:H7693" si="2691">C$5002+C2693</f>
        <v>923</v>
      </c>
      <c r="D7693" s="2013">
        <f t="shared" si="2691"/>
        <v>1846</v>
      </c>
      <c r="E7693" s="2013">
        <f t="shared" si="2691"/>
        <v>1230</v>
      </c>
      <c r="F7693" s="2013">
        <f t="shared" si="2691"/>
        <v>1230</v>
      </c>
      <c r="G7693" s="2013">
        <f t="shared" si="2691"/>
        <v>1231</v>
      </c>
      <c r="H7693" s="2013">
        <f t="shared" si="2691"/>
        <v>1231</v>
      </c>
    </row>
    <row r="7694">
      <c r="B7694" s="2013">
        <v>7692.0</v>
      </c>
      <c r="C7694" s="2013">
        <f t="shared" ref="C7694:H7694" si="2692">C$5002+C2694</f>
        <v>923</v>
      </c>
      <c r="D7694" s="2013">
        <f t="shared" si="2692"/>
        <v>1847</v>
      </c>
      <c r="E7694" s="2013">
        <f t="shared" si="2692"/>
        <v>1230</v>
      </c>
      <c r="F7694" s="2013">
        <f t="shared" si="2692"/>
        <v>1230</v>
      </c>
      <c r="G7694" s="2013">
        <f t="shared" si="2692"/>
        <v>1231</v>
      </c>
      <c r="H7694" s="2013">
        <f t="shared" si="2692"/>
        <v>1231</v>
      </c>
    </row>
    <row r="7695">
      <c r="B7695" s="2013">
        <v>7693.0</v>
      </c>
      <c r="C7695" s="2013">
        <f t="shared" ref="C7695:H7695" si="2693">C$5002+C2695</f>
        <v>923</v>
      </c>
      <c r="D7695" s="2013">
        <f t="shared" si="2693"/>
        <v>1846</v>
      </c>
      <c r="E7695" s="2013">
        <f t="shared" si="2693"/>
        <v>1231</v>
      </c>
      <c r="F7695" s="2013">
        <f t="shared" si="2693"/>
        <v>1231</v>
      </c>
      <c r="G7695" s="2013">
        <f t="shared" si="2693"/>
        <v>1231</v>
      </c>
      <c r="H7695" s="2013">
        <f t="shared" si="2693"/>
        <v>1231</v>
      </c>
    </row>
    <row r="7696">
      <c r="B7696" s="2013">
        <v>7694.0</v>
      </c>
      <c r="C7696" s="2013">
        <f t="shared" ref="C7696:H7696" si="2694">C$5002+C2696</f>
        <v>923</v>
      </c>
      <c r="D7696" s="2013">
        <f t="shared" si="2694"/>
        <v>1847</v>
      </c>
      <c r="E7696" s="2013">
        <f t="shared" si="2694"/>
        <v>1231</v>
      </c>
      <c r="F7696" s="2013">
        <f t="shared" si="2694"/>
        <v>1231</v>
      </c>
      <c r="G7696" s="2013">
        <f t="shared" si="2694"/>
        <v>1231</v>
      </c>
      <c r="H7696" s="2013">
        <f t="shared" si="2694"/>
        <v>1231</v>
      </c>
    </row>
    <row r="7697">
      <c r="B7697" s="2013">
        <v>7695.0</v>
      </c>
      <c r="C7697" s="2013">
        <f t="shared" ref="C7697:H7697" si="2695">C$5002+C2697</f>
        <v>924</v>
      </c>
      <c r="D7697" s="2013">
        <f t="shared" si="2695"/>
        <v>1847</v>
      </c>
      <c r="E7697" s="2013">
        <f t="shared" si="2695"/>
        <v>1231</v>
      </c>
      <c r="F7697" s="2013">
        <f t="shared" si="2695"/>
        <v>1231</v>
      </c>
      <c r="G7697" s="2013">
        <f t="shared" si="2695"/>
        <v>1231</v>
      </c>
      <c r="H7697" s="2013">
        <f t="shared" si="2695"/>
        <v>1231</v>
      </c>
    </row>
    <row r="7698">
      <c r="B7698" s="2013">
        <v>7696.0</v>
      </c>
      <c r="C7698" s="2013">
        <f t="shared" ref="C7698:H7698" si="2696">C$5002+C2698</f>
        <v>923</v>
      </c>
      <c r="D7698" s="2013">
        <f t="shared" si="2696"/>
        <v>1847</v>
      </c>
      <c r="E7698" s="2013">
        <f t="shared" si="2696"/>
        <v>1231</v>
      </c>
      <c r="F7698" s="2013">
        <f t="shared" si="2696"/>
        <v>1231</v>
      </c>
      <c r="G7698" s="2013">
        <f t="shared" si="2696"/>
        <v>1232</v>
      </c>
      <c r="H7698" s="2013">
        <f t="shared" si="2696"/>
        <v>1232</v>
      </c>
    </row>
    <row r="7699">
      <c r="B7699" s="2013">
        <v>7697.0</v>
      </c>
      <c r="C7699" s="2013">
        <f t="shared" ref="C7699:H7699" si="2697">C$5002+C2699</f>
        <v>924</v>
      </c>
      <c r="D7699" s="2013">
        <f t="shared" si="2697"/>
        <v>1847</v>
      </c>
      <c r="E7699" s="2013">
        <f t="shared" si="2697"/>
        <v>1231</v>
      </c>
      <c r="F7699" s="2013">
        <f t="shared" si="2697"/>
        <v>1231</v>
      </c>
      <c r="G7699" s="2013">
        <f t="shared" si="2697"/>
        <v>1232</v>
      </c>
      <c r="H7699" s="2013">
        <f t="shared" si="2697"/>
        <v>1232</v>
      </c>
    </row>
    <row r="7700">
      <c r="B7700" s="2013">
        <v>7698.0</v>
      </c>
      <c r="C7700" s="2013">
        <f t="shared" ref="C7700:H7700" si="2698">C$5002+C2700</f>
        <v>923</v>
      </c>
      <c r="D7700" s="2013">
        <f t="shared" si="2698"/>
        <v>1847</v>
      </c>
      <c r="E7700" s="2013">
        <f t="shared" si="2698"/>
        <v>1232</v>
      </c>
      <c r="F7700" s="2013">
        <f t="shared" si="2698"/>
        <v>1232</v>
      </c>
      <c r="G7700" s="2013">
        <f t="shared" si="2698"/>
        <v>1232</v>
      </c>
      <c r="H7700" s="2013">
        <f t="shared" si="2698"/>
        <v>1232</v>
      </c>
    </row>
    <row r="7701">
      <c r="B7701" s="2013">
        <v>7699.0</v>
      </c>
      <c r="C7701" s="2013">
        <f t="shared" ref="C7701:H7701" si="2699">C$5002+C2701</f>
        <v>924</v>
      </c>
      <c r="D7701" s="2013">
        <f t="shared" si="2699"/>
        <v>1847</v>
      </c>
      <c r="E7701" s="2013">
        <f t="shared" si="2699"/>
        <v>1232</v>
      </c>
      <c r="F7701" s="2013">
        <f t="shared" si="2699"/>
        <v>1232</v>
      </c>
      <c r="G7701" s="2013">
        <f t="shared" si="2699"/>
        <v>1232</v>
      </c>
      <c r="H7701" s="2013">
        <f t="shared" si="2699"/>
        <v>1232</v>
      </c>
    </row>
    <row r="7702">
      <c r="B7702" s="2013">
        <v>7700.0</v>
      </c>
      <c r="C7702" s="2013">
        <f t="shared" ref="C7702:H7702" si="2700">C$5002+C2702</f>
        <v>924</v>
      </c>
      <c r="D7702" s="2013">
        <f t="shared" si="2700"/>
        <v>1848</v>
      </c>
      <c r="E7702" s="2013">
        <f t="shared" si="2700"/>
        <v>1232</v>
      </c>
      <c r="F7702" s="2013">
        <f t="shared" si="2700"/>
        <v>1232</v>
      </c>
      <c r="G7702" s="2013">
        <f t="shared" si="2700"/>
        <v>1232</v>
      </c>
      <c r="H7702" s="2013">
        <f t="shared" si="2700"/>
        <v>1232</v>
      </c>
    </row>
    <row r="7703">
      <c r="B7703" s="2013">
        <v>7701.0</v>
      </c>
      <c r="C7703" s="2013">
        <f t="shared" ref="C7703:H7703" si="2701">C$5002+C2703</f>
        <v>924</v>
      </c>
      <c r="D7703" s="2013">
        <f t="shared" si="2701"/>
        <v>1849</v>
      </c>
      <c r="E7703" s="2013">
        <f t="shared" si="2701"/>
        <v>1232</v>
      </c>
      <c r="F7703" s="2013">
        <f t="shared" si="2701"/>
        <v>1232</v>
      </c>
      <c r="G7703" s="2013">
        <f t="shared" si="2701"/>
        <v>1232</v>
      </c>
      <c r="H7703" s="2013">
        <f t="shared" si="2701"/>
        <v>1232</v>
      </c>
    </row>
    <row r="7704">
      <c r="B7704" s="2013">
        <v>7702.0</v>
      </c>
      <c r="C7704" s="2013">
        <f t="shared" ref="C7704:H7704" si="2702">C$5002+C2704</f>
        <v>925</v>
      </c>
      <c r="D7704" s="2013">
        <f t="shared" si="2702"/>
        <v>1849</v>
      </c>
      <c r="E7704" s="2013">
        <f t="shared" si="2702"/>
        <v>1232</v>
      </c>
      <c r="F7704" s="2013">
        <f t="shared" si="2702"/>
        <v>1232</v>
      </c>
      <c r="G7704" s="2013">
        <f t="shared" si="2702"/>
        <v>1232</v>
      </c>
      <c r="H7704" s="2013">
        <f t="shared" si="2702"/>
        <v>1232</v>
      </c>
    </row>
    <row r="7705">
      <c r="B7705" s="2013">
        <v>7703.0</v>
      </c>
      <c r="C7705" s="2013">
        <f t="shared" ref="C7705:H7705" si="2703">C$5002+C2705</f>
        <v>924</v>
      </c>
      <c r="D7705" s="2013">
        <f t="shared" si="2703"/>
        <v>1849</v>
      </c>
      <c r="E7705" s="2013">
        <f t="shared" si="2703"/>
        <v>1232</v>
      </c>
      <c r="F7705" s="2013">
        <f t="shared" si="2703"/>
        <v>1232</v>
      </c>
      <c r="G7705" s="2013">
        <f t="shared" si="2703"/>
        <v>1233</v>
      </c>
      <c r="H7705" s="2013">
        <f t="shared" si="2703"/>
        <v>1233</v>
      </c>
    </row>
    <row r="7706">
      <c r="B7706" s="2013">
        <v>7704.0</v>
      </c>
      <c r="C7706" s="2013">
        <f t="shared" ref="C7706:H7706" si="2704">C$5002+C2706</f>
        <v>925</v>
      </c>
      <c r="D7706" s="2013">
        <f t="shared" si="2704"/>
        <v>1849</v>
      </c>
      <c r="E7706" s="2013">
        <f t="shared" si="2704"/>
        <v>1232</v>
      </c>
      <c r="F7706" s="2013">
        <f t="shared" si="2704"/>
        <v>1232</v>
      </c>
      <c r="G7706" s="2013">
        <f t="shared" si="2704"/>
        <v>1233</v>
      </c>
      <c r="H7706" s="2013">
        <f t="shared" si="2704"/>
        <v>1233</v>
      </c>
    </row>
    <row r="7707">
      <c r="B7707" s="2013">
        <v>7705.0</v>
      </c>
      <c r="C7707" s="2013">
        <f t="shared" ref="C7707:H7707" si="2705">C$5002+C2707</f>
        <v>924</v>
      </c>
      <c r="D7707" s="2013">
        <f t="shared" si="2705"/>
        <v>1849</v>
      </c>
      <c r="E7707" s="2013">
        <f t="shared" si="2705"/>
        <v>1233</v>
      </c>
      <c r="F7707" s="2013">
        <f t="shared" si="2705"/>
        <v>1233</v>
      </c>
      <c r="G7707" s="2013">
        <f t="shared" si="2705"/>
        <v>1233</v>
      </c>
      <c r="H7707" s="2013">
        <f t="shared" si="2705"/>
        <v>1233</v>
      </c>
    </row>
    <row r="7708">
      <c r="B7708" s="2013">
        <v>7706.0</v>
      </c>
      <c r="C7708" s="2013">
        <f t="shared" ref="C7708:H7708" si="2706">C$5002+C2708</f>
        <v>925</v>
      </c>
      <c r="D7708" s="2013">
        <f t="shared" si="2706"/>
        <v>1849</v>
      </c>
      <c r="E7708" s="2013">
        <f t="shared" si="2706"/>
        <v>1233</v>
      </c>
      <c r="F7708" s="2013">
        <f t="shared" si="2706"/>
        <v>1233</v>
      </c>
      <c r="G7708" s="2013">
        <f t="shared" si="2706"/>
        <v>1233</v>
      </c>
      <c r="H7708" s="2013">
        <f t="shared" si="2706"/>
        <v>1233</v>
      </c>
    </row>
    <row r="7709">
      <c r="B7709" s="2013">
        <v>7707.0</v>
      </c>
      <c r="C7709" s="2013">
        <f t="shared" ref="C7709:H7709" si="2707">C$5002+C2709</f>
        <v>925</v>
      </c>
      <c r="D7709" s="2013">
        <f t="shared" si="2707"/>
        <v>1850</v>
      </c>
      <c r="E7709" s="2013">
        <f t="shared" si="2707"/>
        <v>1233</v>
      </c>
      <c r="F7709" s="2013">
        <f t="shared" si="2707"/>
        <v>1233</v>
      </c>
      <c r="G7709" s="2013">
        <f t="shared" si="2707"/>
        <v>1233</v>
      </c>
      <c r="H7709" s="2013">
        <f t="shared" si="2707"/>
        <v>1233</v>
      </c>
    </row>
    <row r="7710">
      <c r="B7710" s="2013">
        <v>7708.0</v>
      </c>
      <c r="C7710" s="2013">
        <f t="shared" ref="C7710:H7710" si="2708">C$5002+C2710</f>
        <v>925</v>
      </c>
      <c r="D7710" s="2013">
        <f t="shared" si="2708"/>
        <v>1849</v>
      </c>
      <c r="E7710" s="2013">
        <f t="shared" si="2708"/>
        <v>1233</v>
      </c>
      <c r="F7710" s="2013">
        <f t="shared" si="2708"/>
        <v>1233</v>
      </c>
      <c r="G7710" s="2013">
        <f t="shared" si="2708"/>
        <v>1234</v>
      </c>
      <c r="H7710" s="2013">
        <f t="shared" si="2708"/>
        <v>1234</v>
      </c>
    </row>
    <row r="7711">
      <c r="B7711" s="2013">
        <v>7709.0</v>
      </c>
      <c r="C7711" s="2013">
        <f t="shared" ref="C7711:H7711" si="2709">C$5002+C2711</f>
        <v>925</v>
      </c>
      <c r="D7711" s="2013">
        <f t="shared" si="2709"/>
        <v>1850</v>
      </c>
      <c r="E7711" s="2013">
        <f t="shared" si="2709"/>
        <v>1233</v>
      </c>
      <c r="F7711" s="2013">
        <f t="shared" si="2709"/>
        <v>1233</v>
      </c>
      <c r="G7711" s="2013">
        <f t="shared" si="2709"/>
        <v>1234</v>
      </c>
      <c r="H7711" s="2013">
        <f t="shared" si="2709"/>
        <v>1234</v>
      </c>
    </row>
    <row r="7712">
      <c r="B7712" s="2013">
        <v>7710.0</v>
      </c>
      <c r="C7712" s="2013">
        <f t="shared" ref="C7712:H7712" si="2710">C$5002+C2712</f>
        <v>925</v>
      </c>
      <c r="D7712" s="2013">
        <f t="shared" si="2710"/>
        <v>1851</v>
      </c>
      <c r="E7712" s="2013">
        <f t="shared" si="2710"/>
        <v>1233</v>
      </c>
      <c r="F7712" s="2013">
        <f t="shared" si="2710"/>
        <v>1233</v>
      </c>
      <c r="G7712" s="2013">
        <f t="shared" si="2710"/>
        <v>1234</v>
      </c>
      <c r="H7712" s="2013">
        <f t="shared" si="2710"/>
        <v>1234</v>
      </c>
    </row>
    <row r="7713">
      <c r="B7713" s="2013">
        <v>7711.0</v>
      </c>
      <c r="C7713" s="2013">
        <f t="shared" ref="C7713:H7713" si="2711">C$5002+C2713</f>
        <v>925</v>
      </c>
      <c r="D7713" s="2013">
        <f t="shared" si="2711"/>
        <v>1850</v>
      </c>
      <c r="E7713" s="2013">
        <f t="shared" si="2711"/>
        <v>1234</v>
      </c>
      <c r="F7713" s="2013">
        <f t="shared" si="2711"/>
        <v>1234</v>
      </c>
      <c r="G7713" s="2013">
        <f t="shared" si="2711"/>
        <v>1234</v>
      </c>
      <c r="H7713" s="2013">
        <f t="shared" si="2711"/>
        <v>1234</v>
      </c>
    </row>
    <row r="7714">
      <c r="B7714" s="2013">
        <v>7712.0</v>
      </c>
      <c r="C7714" s="2013">
        <f t="shared" ref="C7714:H7714" si="2712">C$5002+C2714</f>
        <v>925</v>
      </c>
      <c r="D7714" s="2013">
        <f t="shared" si="2712"/>
        <v>1851</v>
      </c>
      <c r="E7714" s="2013">
        <f t="shared" si="2712"/>
        <v>1234</v>
      </c>
      <c r="F7714" s="2013">
        <f t="shared" si="2712"/>
        <v>1234</v>
      </c>
      <c r="G7714" s="2013">
        <f t="shared" si="2712"/>
        <v>1234</v>
      </c>
      <c r="H7714" s="2013">
        <f t="shared" si="2712"/>
        <v>1234</v>
      </c>
    </row>
    <row r="7715">
      <c r="B7715" s="2013">
        <v>7713.0</v>
      </c>
      <c r="C7715" s="2013">
        <f t="shared" ref="C7715:H7715" si="2713">C$5002+C2715</f>
        <v>926</v>
      </c>
      <c r="D7715" s="2013">
        <f t="shared" si="2713"/>
        <v>1851</v>
      </c>
      <c r="E7715" s="2013">
        <f t="shared" si="2713"/>
        <v>1234</v>
      </c>
      <c r="F7715" s="2013">
        <f t="shared" si="2713"/>
        <v>1234</v>
      </c>
      <c r="G7715" s="2013">
        <f t="shared" si="2713"/>
        <v>1234</v>
      </c>
      <c r="H7715" s="2013">
        <f t="shared" si="2713"/>
        <v>1234</v>
      </c>
    </row>
    <row r="7716">
      <c r="B7716" s="2013">
        <v>7714.0</v>
      </c>
      <c r="C7716" s="2013">
        <f t="shared" ref="C7716:H7716" si="2714">C$5002+C2716</f>
        <v>926</v>
      </c>
      <c r="D7716" s="2013">
        <f t="shared" si="2714"/>
        <v>1852</v>
      </c>
      <c r="E7716" s="2013">
        <f t="shared" si="2714"/>
        <v>1234</v>
      </c>
      <c r="F7716" s="2013">
        <f t="shared" si="2714"/>
        <v>1234</v>
      </c>
      <c r="G7716" s="2013">
        <f t="shared" si="2714"/>
        <v>1234</v>
      </c>
      <c r="H7716" s="2013">
        <f t="shared" si="2714"/>
        <v>1234</v>
      </c>
    </row>
    <row r="7717">
      <c r="B7717" s="2013">
        <v>7715.0</v>
      </c>
      <c r="C7717" s="2013">
        <f t="shared" ref="C7717:H7717" si="2715">C$5002+C2717</f>
        <v>926</v>
      </c>
      <c r="D7717" s="2013">
        <f t="shared" si="2715"/>
        <v>1851</v>
      </c>
      <c r="E7717" s="2013">
        <f t="shared" si="2715"/>
        <v>1234</v>
      </c>
      <c r="F7717" s="2013">
        <f t="shared" si="2715"/>
        <v>1234</v>
      </c>
      <c r="G7717" s="2013">
        <f t="shared" si="2715"/>
        <v>1235</v>
      </c>
      <c r="H7717" s="2013">
        <f t="shared" si="2715"/>
        <v>1235</v>
      </c>
    </row>
    <row r="7718">
      <c r="B7718" s="2013">
        <v>7716.0</v>
      </c>
      <c r="C7718" s="2013">
        <f t="shared" ref="C7718:H7718" si="2716">C$5002+C2718</f>
        <v>926</v>
      </c>
      <c r="D7718" s="2013">
        <f t="shared" si="2716"/>
        <v>1852</v>
      </c>
      <c r="E7718" s="2013">
        <f t="shared" si="2716"/>
        <v>1234</v>
      </c>
      <c r="F7718" s="2013">
        <f t="shared" si="2716"/>
        <v>1234</v>
      </c>
      <c r="G7718" s="2013">
        <f t="shared" si="2716"/>
        <v>1235</v>
      </c>
      <c r="H7718" s="2013">
        <f t="shared" si="2716"/>
        <v>1235</v>
      </c>
    </row>
    <row r="7719">
      <c r="B7719" s="2013">
        <v>7717.0</v>
      </c>
      <c r="C7719" s="2013">
        <f t="shared" ref="C7719:H7719" si="2717">C$5002+C2719</f>
        <v>926</v>
      </c>
      <c r="D7719" s="2013">
        <f t="shared" si="2717"/>
        <v>1853</v>
      </c>
      <c r="E7719" s="2013">
        <f t="shared" si="2717"/>
        <v>1234</v>
      </c>
      <c r="F7719" s="2013">
        <f t="shared" si="2717"/>
        <v>1234</v>
      </c>
      <c r="G7719" s="2013">
        <f t="shared" si="2717"/>
        <v>1235</v>
      </c>
      <c r="H7719" s="2013">
        <f t="shared" si="2717"/>
        <v>1235</v>
      </c>
    </row>
    <row r="7720">
      <c r="B7720" s="2013">
        <v>7718.0</v>
      </c>
      <c r="C7720" s="2013">
        <f t="shared" ref="C7720:H7720" si="2718">C$5002+C2720</f>
        <v>926</v>
      </c>
      <c r="D7720" s="2013">
        <f t="shared" si="2718"/>
        <v>1852</v>
      </c>
      <c r="E7720" s="2013">
        <f t="shared" si="2718"/>
        <v>1235</v>
      </c>
      <c r="F7720" s="2013">
        <f t="shared" si="2718"/>
        <v>1235</v>
      </c>
      <c r="G7720" s="2013">
        <f t="shared" si="2718"/>
        <v>1235</v>
      </c>
      <c r="H7720" s="2013">
        <f t="shared" si="2718"/>
        <v>1235</v>
      </c>
    </row>
    <row r="7721">
      <c r="B7721" s="2013">
        <v>7719.0</v>
      </c>
      <c r="C7721" s="2013">
        <f t="shared" ref="C7721:H7721" si="2719">C$5002+C2721</f>
        <v>926</v>
      </c>
      <c r="D7721" s="2013">
        <f t="shared" si="2719"/>
        <v>1853</v>
      </c>
      <c r="E7721" s="2013">
        <f t="shared" si="2719"/>
        <v>1235</v>
      </c>
      <c r="F7721" s="2013">
        <f t="shared" si="2719"/>
        <v>1235</v>
      </c>
      <c r="G7721" s="2013">
        <f t="shared" si="2719"/>
        <v>1235</v>
      </c>
      <c r="H7721" s="2013">
        <f t="shared" si="2719"/>
        <v>1235</v>
      </c>
    </row>
    <row r="7722">
      <c r="B7722" s="2013">
        <v>7720.0</v>
      </c>
      <c r="C7722" s="2013">
        <f t="shared" ref="C7722:H7722" si="2720">C$5002+C2722</f>
        <v>927</v>
      </c>
      <c r="D7722" s="2013">
        <f t="shared" si="2720"/>
        <v>1853</v>
      </c>
      <c r="E7722" s="2013">
        <f t="shared" si="2720"/>
        <v>1235</v>
      </c>
      <c r="F7722" s="2013">
        <f t="shared" si="2720"/>
        <v>1235</v>
      </c>
      <c r="G7722" s="2013">
        <f t="shared" si="2720"/>
        <v>1235</v>
      </c>
      <c r="H7722" s="2013">
        <f t="shared" si="2720"/>
        <v>1235</v>
      </c>
    </row>
    <row r="7723">
      <c r="B7723" s="2013">
        <v>7721.0</v>
      </c>
      <c r="C7723" s="2013">
        <f t="shared" ref="C7723:H7723" si="2721">C$5002+C2723</f>
        <v>926</v>
      </c>
      <c r="D7723" s="2013">
        <f t="shared" si="2721"/>
        <v>1853</v>
      </c>
      <c r="E7723" s="2013">
        <f t="shared" si="2721"/>
        <v>1235</v>
      </c>
      <c r="F7723" s="2013">
        <f t="shared" si="2721"/>
        <v>1235</v>
      </c>
      <c r="G7723" s="2013">
        <f t="shared" si="2721"/>
        <v>1236</v>
      </c>
      <c r="H7723" s="2013">
        <f t="shared" si="2721"/>
        <v>1236</v>
      </c>
    </row>
    <row r="7724">
      <c r="B7724" s="2013">
        <v>7722.0</v>
      </c>
      <c r="C7724" s="2013">
        <f t="shared" ref="C7724:H7724" si="2722">C$5002+C2724</f>
        <v>927</v>
      </c>
      <c r="D7724" s="2013">
        <f t="shared" si="2722"/>
        <v>1853</v>
      </c>
      <c r="E7724" s="2013">
        <f t="shared" si="2722"/>
        <v>1235</v>
      </c>
      <c r="F7724" s="2013">
        <f t="shared" si="2722"/>
        <v>1235</v>
      </c>
      <c r="G7724" s="2013">
        <f t="shared" si="2722"/>
        <v>1236</v>
      </c>
      <c r="H7724" s="2013">
        <f t="shared" si="2722"/>
        <v>1236</v>
      </c>
    </row>
    <row r="7725">
      <c r="B7725" s="2013">
        <v>7723.0</v>
      </c>
      <c r="C7725" s="2013">
        <f t="shared" ref="C7725:H7725" si="2723">C$5002+C2725</f>
        <v>926</v>
      </c>
      <c r="D7725" s="2013">
        <f t="shared" si="2723"/>
        <v>1853</v>
      </c>
      <c r="E7725" s="2013">
        <f t="shared" si="2723"/>
        <v>1236</v>
      </c>
      <c r="F7725" s="2013">
        <f t="shared" si="2723"/>
        <v>1236</v>
      </c>
      <c r="G7725" s="2013">
        <f t="shared" si="2723"/>
        <v>1236</v>
      </c>
      <c r="H7725" s="2013">
        <f t="shared" si="2723"/>
        <v>1236</v>
      </c>
    </row>
    <row r="7726">
      <c r="B7726" s="2013">
        <v>7724.0</v>
      </c>
      <c r="C7726" s="2013">
        <f t="shared" ref="C7726:H7726" si="2724">C$5002+C2726</f>
        <v>927</v>
      </c>
      <c r="D7726" s="2013">
        <f t="shared" si="2724"/>
        <v>1853</v>
      </c>
      <c r="E7726" s="2013">
        <f t="shared" si="2724"/>
        <v>1236</v>
      </c>
      <c r="F7726" s="2013">
        <f t="shared" si="2724"/>
        <v>1236</v>
      </c>
      <c r="G7726" s="2013">
        <f t="shared" si="2724"/>
        <v>1236</v>
      </c>
      <c r="H7726" s="2013">
        <f t="shared" si="2724"/>
        <v>1236</v>
      </c>
    </row>
    <row r="7727">
      <c r="B7727" s="2013">
        <v>7725.0</v>
      </c>
      <c r="C7727" s="2013">
        <f t="shared" ref="C7727:H7727" si="2725">C$5002+C2727</f>
        <v>927</v>
      </c>
      <c r="D7727" s="2013">
        <f t="shared" si="2725"/>
        <v>1854</v>
      </c>
      <c r="E7727" s="2013">
        <f t="shared" si="2725"/>
        <v>1236</v>
      </c>
      <c r="F7727" s="2013">
        <f t="shared" si="2725"/>
        <v>1236</v>
      </c>
      <c r="G7727" s="2013">
        <f t="shared" si="2725"/>
        <v>1236</v>
      </c>
      <c r="H7727" s="2013">
        <f t="shared" si="2725"/>
        <v>1236</v>
      </c>
    </row>
    <row r="7728">
      <c r="B7728" s="2013">
        <v>7726.0</v>
      </c>
      <c r="C7728" s="2013">
        <f t="shared" ref="C7728:H7728" si="2726">C$5002+C2728</f>
        <v>927</v>
      </c>
      <c r="D7728" s="2013">
        <f t="shared" si="2726"/>
        <v>1855</v>
      </c>
      <c r="E7728" s="2013">
        <f t="shared" si="2726"/>
        <v>1236</v>
      </c>
      <c r="F7728" s="2013">
        <f t="shared" si="2726"/>
        <v>1236</v>
      </c>
      <c r="G7728" s="2013">
        <f t="shared" si="2726"/>
        <v>1236</v>
      </c>
      <c r="H7728" s="2013">
        <f t="shared" si="2726"/>
        <v>1236</v>
      </c>
    </row>
    <row r="7729">
      <c r="B7729" s="2013">
        <v>7727.0</v>
      </c>
      <c r="C7729" s="2013">
        <f t="shared" ref="C7729:H7729" si="2727">C$5002+C2729</f>
        <v>928</v>
      </c>
      <c r="D7729" s="2013">
        <f t="shared" si="2727"/>
        <v>1855</v>
      </c>
      <c r="E7729" s="2013">
        <f t="shared" si="2727"/>
        <v>1236</v>
      </c>
      <c r="F7729" s="2013">
        <f t="shared" si="2727"/>
        <v>1236</v>
      </c>
      <c r="G7729" s="2013">
        <f t="shared" si="2727"/>
        <v>1236</v>
      </c>
      <c r="H7729" s="2013">
        <f t="shared" si="2727"/>
        <v>1236</v>
      </c>
    </row>
    <row r="7730">
      <c r="B7730" s="2013">
        <v>7728.0</v>
      </c>
      <c r="C7730" s="2013">
        <f t="shared" ref="C7730:H7730" si="2728">C$5002+C2730</f>
        <v>927</v>
      </c>
      <c r="D7730" s="2013">
        <f t="shared" si="2728"/>
        <v>1855</v>
      </c>
      <c r="E7730" s="2013">
        <f t="shared" si="2728"/>
        <v>1236</v>
      </c>
      <c r="F7730" s="2013">
        <f t="shared" si="2728"/>
        <v>1236</v>
      </c>
      <c r="G7730" s="2013">
        <f t="shared" si="2728"/>
        <v>1237</v>
      </c>
      <c r="H7730" s="2013">
        <f t="shared" si="2728"/>
        <v>1237</v>
      </c>
    </row>
    <row r="7731">
      <c r="B7731" s="2013">
        <v>7729.0</v>
      </c>
      <c r="C7731" s="2013">
        <f t="shared" ref="C7731:H7731" si="2729">C$5002+C2731</f>
        <v>928</v>
      </c>
      <c r="D7731" s="2013">
        <f t="shared" si="2729"/>
        <v>1855</v>
      </c>
      <c r="E7731" s="2013">
        <f t="shared" si="2729"/>
        <v>1236</v>
      </c>
      <c r="F7731" s="2013">
        <f t="shared" si="2729"/>
        <v>1236</v>
      </c>
      <c r="G7731" s="2013">
        <f t="shared" si="2729"/>
        <v>1237</v>
      </c>
      <c r="H7731" s="2013">
        <f t="shared" si="2729"/>
        <v>1237</v>
      </c>
    </row>
    <row r="7732">
      <c r="B7732" s="2013">
        <v>7730.0</v>
      </c>
      <c r="C7732" s="2013">
        <f t="shared" ref="C7732:H7732" si="2730">C$5002+C2732</f>
        <v>927</v>
      </c>
      <c r="D7732" s="2013">
        <f t="shared" si="2730"/>
        <v>1855</v>
      </c>
      <c r="E7732" s="2013">
        <f t="shared" si="2730"/>
        <v>1237</v>
      </c>
      <c r="F7732" s="2013">
        <f t="shared" si="2730"/>
        <v>1237</v>
      </c>
      <c r="G7732" s="2013">
        <f t="shared" si="2730"/>
        <v>1237</v>
      </c>
      <c r="H7732" s="2013">
        <f t="shared" si="2730"/>
        <v>1237</v>
      </c>
    </row>
    <row r="7733">
      <c r="B7733" s="2013">
        <v>7731.0</v>
      </c>
      <c r="C7733" s="2013">
        <f t="shared" ref="C7733:H7733" si="2731">C$5002+C2733</f>
        <v>928</v>
      </c>
      <c r="D7733" s="2013">
        <f t="shared" si="2731"/>
        <v>1855</v>
      </c>
      <c r="E7733" s="2013">
        <f t="shared" si="2731"/>
        <v>1237</v>
      </c>
      <c r="F7733" s="2013">
        <f t="shared" si="2731"/>
        <v>1237</v>
      </c>
      <c r="G7733" s="2013">
        <f t="shared" si="2731"/>
        <v>1237</v>
      </c>
      <c r="H7733" s="2013">
        <f t="shared" si="2731"/>
        <v>1237</v>
      </c>
    </row>
    <row r="7734">
      <c r="B7734" s="2013">
        <v>7732.0</v>
      </c>
      <c r="C7734" s="2013">
        <f t="shared" ref="C7734:H7734" si="2732">C$5002+C2734</f>
        <v>928</v>
      </c>
      <c r="D7734" s="2013">
        <f t="shared" si="2732"/>
        <v>1856</v>
      </c>
      <c r="E7734" s="2013">
        <f t="shared" si="2732"/>
        <v>1237</v>
      </c>
      <c r="F7734" s="2013">
        <f t="shared" si="2732"/>
        <v>1237</v>
      </c>
      <c r="G7734" s="2013">
        <f t="shared" si="2732"/>
        <v>1237</v>
      </c>
      <c r="H7734" s="2013">
        <f t="shared" si="2732"/>
        <v>1237</v>
      </c>
    </row>
    <row r="7735">
      <c r="B7735" s="2013">
        <v>7733.0</v>
      </c>
      <c r="C7735" s="2013">
        <f t="shared" ref="C7735:H7735" si="2733">C$5002+C2735</f>
        <v>928</v>
      </c>
      <c r="D7735" s="2013">
        <f t="shared" si="2733"/>
        <v>1855</v>
      </c>
      <c r="E7735" s="2013">
        <f t="shared" si="2733"/>
        <v>1237</v>
      </c>
      <c r="F7735" s="2013">
        <f t="shared" si="2733"/>
        <v>1237</v>
      </c>
      <c r="G7735" s="2013">
        <f t="shared" si="2733"/>
        <v>1238</v>
      </c>
      <c r="H7735" s="2013">
        <f t="shared" si="2733"/>
        <v>1238</v>
      </c>
    </row>
    <row r="7736">
      <c r="B7736" s="2013">
        <v>7734.0</v>
      </c>
      <c r="C7736" s="2013">
        <f t="shared" ref="C7736:H7736" si="2734">C$5002+C2736</f>
        <v>928</v>
      </c>
      <c r="D7736" s="2013">
        <f t="shared" si="2734"/>
        <v>1856</v>
      </c>
      <c r="E7736" s="2013">
        <f t="shared" si="2734"/>
        <v>1237</v>
      </c>
      <c r="F7736" s="2013">
        <f t="shared" si="2734"/>
        <v>1237</v>
      </c>
      <c r="G7736" s="2013">
        <f t="shared" si="2734"/>
        <v>1238</v>
      </c>
      <c r="H7736" s="2013">
        <f t="shared" si="2734"/>
        <v>1238</v>
      </c>
    </row>
    <row r="7737">
      <c r="B7737" s="2013">
        <v>7735.0</v>
      </c>
      <c r="C7737" s="2013">
        <f t="shared" ref="C7737:H7737" si="2735">C$5002+C2737</f>
        <v>928</v>
      </c>
      <c r="D7737" s="2013">
        <f t="shared" si="2735"/>
        <v>1857</v>
      </c>
      <c r="E7737" s="2013">
        <f t="shared" si="2735"/>
        <v>1237</v>
      </c>
      <c r="F7737" s="2013">
        <f t="shared" si="2735"/>
        <v>1237</v>
      </c>
      <c r="G7737" s="2013">
        <f t="shared" si="2735"/>
        <v>1238</v>
      </c>
      <c r="H7737" s="2013">
        <f t="shared" si="2735"/>
        <v>1238</v>
      </c>
    </row>
    <row r="7738">
      <c r="B7738" s="2013">
        <v>7736.0</v>
      </c>
      <c r="C7738" s="2013">
        <f t="shared" ref="C7738:H7738" si="2736">C$5002+C2738</f>
        <v>928</v>
      </c>
      <c r="D7738" s="2013">
        <f t="shared" si="2736"/>
        <v>1856</v>
      </c>
      <c r="E7738" s="2013">
        <f t="shared" si="2736"/>
        <v>1238</v>
      </c>
      <c r="F7738" s="2013">
        <f t="shared" si="2736"/>
        <v>1238</v>
      </c>
      <c r="G7738" s="2013">
        <f t="shared" si="2736"/>
        <v>1238</v>
      </c>
      <c r="H7738" s="2013">
        <f t="shared" si="2736"/>
        <v>1238</v>
      </c>
    </row>
    <row r="7739">
      <c r="B7739" s="2013">
        <v>7737.0</v>
      </c>
      <c r="C7739" s="2013">
        <f t="shared" ref="C7739:H7739" si="2737">C$5002+C2739</f>
        <v>928</v>
      </c>
      <c r="D7739" s="2013">
        <f t="shared" si="2737"/>
        <v>1857</v>
      </c>
      <c r="E7739" s="2013">
        <f t="shared" si="2737"/>
        <v>1238</v>
      </c>
      <c r="F7739" s="2013">
        <f t="shared" si="2737"/>
        <v>1238</v>
      </c>
      <c r="G7739" s="2013">
        <f t="shared" si="2737"/>
        <v>1238</v>
      </c>
      <c r="H7739" s="2013">
        <f t="shared" si="2737"/>
        <v>1238</v>
      </c>
    </row>
    <row r="7740">
      <c r="B7740" s="2013">
        <v>7738.0</v>
      </c>
      <c r="C7740" s="2013">
        <f t="shared" ref="C7740:H7740" si="2738">C$5002+C2740</f>
        <v>929</v>
      </c>
      <c r="D7740" s="2013">
        <f t="shared" si="2738"/>
        <v>1857</v>
      </c>
      <c r="E7740" s="2013">
        <f t="shared" si="2738"/>
        <v>1238</v>
      </c>
      <c r="F7740" s="2013">
        <f t="shared" si="2738"/>
        <v>1238</v>
      </c>
      <c r="G7740" s="2013">
        <f t="shared" si="2738"/>
        <v>1238</v>
      </c>
      <c r="H7740" s="2013">
        <f t="shared" si="2738"/>
        <v>1238</v>
      </c>
    </row>
    <row r="7741">
      <c r="B7741" s="2013">
        <v>7739.0</v>
      </c>
      <c r="C7741" s="2013">
        <f t="shared" ref="C7741:H7741" si="2739">C$5002+C2741</f>
        <v>929</v>
      </c>
      <c r="D7741" s="2013">
        <f t="shared" si="2739"/>
        <v>1858</v>
      </c>
      <c r="E7741" s="2013">
        <f t="shared" si="2739"/>
        <v>1238</v>
      </c>
      <c r="F7741" s="2013">
        <f t="shared" si="2739"/>
        <v>1238</v>
      </c>
      <c r="G7741" s="2013">
        <f t="shared" si="2739"/>
        <v>1238</v>
      </c>
      <c r="H7741" s="2013">
        <f t="shared" si="2739"/>
        <v>1238</v>
      </c>
    </row>
    <row r="7742">
      <c r="B7742" s="2013">
        <v>7740.0</v>
      </c>
      <c r="C7742" s="2013">
        <f t="shared" ref="C7742:H7742" si="2740">C$5002+C2742</f>
        <v>929</v>
      </c>
      <c r="D7742" s="2013">
        <f t="shared" si="2740"/>
        <v>1857</v>
      </c>
      <c r="E7742" s="2013">
        <f t="shared" si="2740"/>
        <v>1238</v>
      </c>
      <c r="F7742" s="2013">
        <f t="shared" si="2740"/>
        <v>1238</v>
      </c>
      <c r="G7742" s="2013">
        <f t="shared" si="2740"/>
        <v>1239</v>
      </c>
      <c r="H7742" s="2013">
        <f t="shared" si="2740"/>
        <v>1239</v>
      </c>
    </row>
    <row r="7743">
      <c r="B7743" s="2013">
        <v>7741.0</v>
      </c>
      <c r="C7743" s="2013">
        <f t="shared" ref="C7743:H7743" si="2741">C$5002+C2743</f>
        <v>929</v>
      </c>
      <c r="D7743" s="2013">
        <f t="shared" si="2741"/>
        <v>1858</v>
      </c>
      <c r="E7743" s="2013">
        <f t="shared" si="2741"/>
        <v>1238</v>
      </c>
      <c r="F7743" s="2013">
        <f t="shared" si="2741"/>
        <v>1238</v>
      </c>
      <c r="G7743" s="2013">
        <f t="shared" si="2741"/>
        <v>1239</v>
      </c>
      <c r="H7743" s="2013">
        <f t="shared" si="2741"/>
        <v>1239</v>
      </c>
    </row>
    <row r="7744">
      <c r="B7744" s="2013">
        <v>7742.0</v>
      </c>
      <c r="C7744" s="2013">
        <f t="shared" ref="C7744:H7744" si="2742">C$5002+C2744</f>
        <v>929</v>
      </c>
      <c r="D7744" s="2013">
        <f t="shared" si="2742"/>
        <v>1859</v>
      </c>
      <c r="E7744" s="2013">
        <f t="shared" si="2742"/>
        <v>1238</v>
      </c>
      <c r="F7744" s="2013">
        <f t="shared" si="2742"/>
        <v>1238</v>
      </c>
      <c r="G7744" s="2013">
        <f t="shared" si="2742"/>
        <v>1239</v>
      </c>
      <c r="H7744" s="2013">
        <f t="shared" si="2742"/>
        <v>1239</v>
      </c>
    </row>
    <row r="7745">
      <c r="B7745" s="2013">
        <v>7743.0</v>
      </c>
      <c r="C7745" s="2013">
        <f t="shared" ref="C7745:H7745" si="2743">C$5002+C2745</f>
        <v>929</v>
      </c>
      <c r="D7745" s="2013">
        <f t="shared" si="2743"/>
        <v>1858</v>
      </c>
      <c r="E7745" s="2013">
        <f t="shared" si="2743"/>
        <v>1239</v>
      </c>
      <c r="F7745" s="2013">
        <f t="shared" si="2743"/>
        <v>1239</v>
      </c>
      <c r="G7745" s="2013">
        <f t="shared" si="2743"/>
        <v>1239</v>
      </c>
      <c r="H7745" s="2013">
        <f t="shared" si="2743"/>
        <v>1239</v>
      </c>
    </row>
    <row r="7746">
      <c r="B7746" s="2013">
        <v>7744.0</v>
      </c>
      <c r="C7746" s="2013">
        <f t="shared" ref="C7746:H7746" si="2744">C$5002+C2746</f>
        <v>929</v>
      </c>
      <c r="D7746" s="2013">
        <f t="shared" si="2744"/>
        <v>1859</v>
      </c>
      <c r="E7746" s="2013">
        <f t="shared" si="2744"/>
        <v>1239</v>
      </c>
      <c r="F7746" s="2013">
        <f t="shared" si="2744"/>
        <v>1239</v>
      </c>
      <c r="G7746" s="2013">
        <f t="shared" si="2744"/>
        <v>1239</v>
      </c>
      <c r="H7746" s="2013">
        <f t="shared" si="2744"/>
        <v>1239</v>
      </c>
    </row>
    <row r="7747">
      <c r="B7747" s="2013">
        <v>7745.0</v>
      </c>
      <c r="C7747" s="2013">
        <f t="shared" ref="C7747:H7747" si="2745">C$5002+C2747</f>
        <v>930</v>
      </c>
      <c r="D7747" s="2013">
        <f t="shared" si="2745"/>
        <v>1859</v>
      </c>
      <c r="E7747" s="2013">
        <f t="shared" si="2745"/>
        <v>1239</v>
      </c>
      <c r="F7747" s="2013">
        <f t="shared" si="2745"/>
        <v>1239</v>
      </c>
      <c r="G7747" s="2013">
        <f t="shared" si="2745"/>
        <v>1239</v>
      </c>
      <c r="H7747" s="2013">
        <f t="shared" si="2745"/>
        <v>1239</v>
      </c>
    </row>
    <row r="7748">
      <c r="B7748" s="2013">
        <v>7746.0</v>
      </c>
      <c r="C7748" s="2013">
        <f t="shared" ref="C7748:H7748" si="2746">C$5002+C2748</f>
        <v>929</v>
      </c>
      <c r="D7748" s="2013">
        <f t="shared" si="2746"/>
        <v>1859</v>
      </c>
      <c r="E7748" s="2013">
        <f t="shared" si="2746"/>
        <v>1239</v>
      </c>
      <c r="F7748" s="2013">
        <f t="shared" si="2746"/>
        <v>1239</v>
      </c>
      <c r="G7748" s="2013">
        <f t="shared" si="2746"/>
        <v>1240</v>
      </c>
      <c r="H7748" s="2013">
        <f t="shared" si="2746"/>
        <v>1240</v>
      </c>
    </row>
    <row r="7749">
      <c r="B7749" s="2013">
        <v>7747.0</v>
      </c>
      <c r="C7749" s="2013">
        <f t="shared" ref="C7749:H7749" si="2747">C$5002+C2749</f>
        <v>930</v>
      </c>
      <c r="D7749" s="2013">
        <f t="shared" si="2747"/>
        <v>1859</v>
      </c>
      <c r="E7749" s="2013">
        <f t="shared" si="2747"/>
        <v>1239</v>
      </c>
      <c r="F7749" s="2013">
        <f t="shared" si="2747"/>
        <v>1239</v>
      </c>
      <c r="G7749" s="2013">
        <f t="shared" si="2747"/>
        <v>1240</v>
      </c>
      <c r="H7749" s="2013">
        <f t="shared" si="2747"/>
        <v>1240</v>
      </c>
    </row>
    <row r="7750">
      <c r="B7750" s="2013">
        <v>7748.0</v>
      </c>
      <c r="C7750" s="2013">
        <f t="shared" ref="C7750:H7750" si="2748">C$5002+C2750</f>
        <v>929</v>
      </c>
      <c r="D7750" s="2013">
        <f t="shared" si="2748"/>
        <v>1859</v>
      </c>
      <c r="E7750" s="2013">
        <f t="shared" si="2748"/>
        <v>1240</v>
      </c>
      <c r="F7750" s="2013">
        <f t="shared" si="2748"/>
        <v>1240</v>
      </c>
      <c r="G7750" s="2013">
        <f t="shared" si="2748"/>
        <v>1240</v>
      </c>
      <c r="H7750" s="2013">
        <f t="shared" si="2748"/>
        <v>1240</v>
      </c>
    </row>
    <row r="7751">
      <c r="B7751" s="2013">
        <v>7749.0</v>
      </c>
      <c r="C7751" s="2013">
        <f t="shared" ref="C7751:H7751" si="2749">C$5002+C2751</f>
        <v>930</v>
      </c>
      <c r="D7751" s="2013">
        <f t="shared" si="2749"/>
        <v>1859</v>
      </c>
      <c r="E7751" s="2013">
        <f t="shared" si="2749"/>
        <v>1240</v>
      </c>
      <c r="F7751" s="2013">
        <f t="shared" si="2749"/>
        <v>1240</v>
      </c>
      <c r="G7751" s="2013">
        <f t="shared" si="2749"/>
        <v>1240</v>
      </c>
      <c r="H7751" s="2013">
        <f t="shared" si="2749"/>
        <v>1240</v>
      </c>
    </row>
    <row r="7752">
      <c r="B7752" s="2013">
        <v>7750.0</v>
      </c>
      <c r="C7752" s="2013">
        <f t="shared" ref="C7752:H7752" si="2750">C$5002+C2752</f>
        <v>930</v>
      </c>
      <c r="D7752" s="2013">
        <f t="shared" si="2750"/>
        <v>1860</v>
      </c>
      <c r="E7752" s="2013">
        <f t="shared" si="2750"/>
        <v>1240</v>
      </c>
      <c r="F7752" s="2013">
        <f t="shared" si="2750"/>
        <v>1240</v>
      </c>
      <c r="G7752" s="2013">
        <f t="shared" si="2750"/>
        <v>1240</v>
      </c>
      <c r="H7752" s="2013">
        <f t="shared" si="2750"/>
        <v>1240</v>
      </c>
    </row>
    <row r="7753">
      <c r="B7753" s="2013">
        <v>7751.0</v>
      </c>
      <c r="C7753" s="2013">
        <f t="shared" ref="C7753:H7753" si="2751">C$5002+C2753</f>
        <v>930</v>
      </c>
      <c r="D7753" s="2013">
        <f t="shared" si="2751"/>
        <v>1861</v>
      </c>
      <c r="E7753" s="2013">
        <f t="shared" si="2751"/>
        <v>1240</v>
      </c>
      <c r="F7753" s="2013">
        <f t="shared" si="2751"/>
        <v>1240</v>
      </c>
      <c r="G7753" s="2013">
        <f t="shared" si="2751"/>
        <v>1240</v>
      </c>
      <c r="H7753" s="2013">
        <f t="shared" si="2751"/>
        <v>1240</v>
      </c>
    </row>
    <row r="7754">
      <c r="B7754" s="2013">
        <v>7752.0</v>
      </c>
      <c r="C7754" s="2013">
        <f t="shared" ref="C7754:H7754" si="2752">C$5002+C2754</f>
        <v>931</v>
      </c>
      <c r="D7754" s="2013">
        <f t="shared" si="2752"/>
        <v>1861</v>
      </c>
      <c r="E7754" s="2013">
        <f t="shared" si="2752"/>
        <v>1240</v>
      </c>
      <c r="F7754" s="2013">
        <f t="shared" si="2752"/>
        <v>1240</v>
      </c>
      <c r="G7754" s="2013">
        <f t="shared" si="2752"/>
        <v>1240</v>
      </c>
      <c r="H7754" s="2013">
        <f t="shared" si="2752"/>
        <v>1240</v>
      </c>
    </row>
    <row r="7755">
      <c r="B7755" s="2013">
        <v>7753.0</v>
      </c>
      <c r="C7755" s="2013">
        <f t="shared" ref="C7755:H7755" si="2753">C$5002+C2755</f>
        <v>930</v>
      </c>
      <c r="D7755" s="2013">
        <f t="shared" si="2753"/>
        <v>1861</v>
      </c>
      <c r="E7755" s="2013">
        <f t="shared" si="2753"/>
        <v>1240</v>
      </c>
      <c r="F7755" s="2013">
        <f t="shared" si="2753"/>
        <v>1240</v>
      </c>
      <c r="G7755" s="2013">
        <f t="shared" si="2753"/>
        <v>1241</v>
      </c>
      <c r="H7755" s="2013">
        <f t="shared" si="2753"/>
        <v>1241</v>
      </c>
    </row>
    <row r="7756">
      <c r="B7756" s="2013">
        <v>7754.0</v>
      </c>
      <c r="C7756" s="2013">
        <f t="shared" ref="C7756:H7756" si="2754">C$5002+C2756</f>
        <v>931</v>
      </c>
      <c r="D7756" s="2013">
        <f t="shared" si="2754"/>
        <v>1861</v>
      </c>
      <c r="E7756" s="2013">
        <f t="shared" si="2754"/>
        <v>1240</v>
      </c>
      <c r="F7756" s="2013">
        <f t="shared" si="2754"/>
        <v>1240</v>
      </c>
      <c r="G7756" s="2013">
        <f t="shared" si="2754"/>
        <v>1241</v>
      </c>
      <c r="H7756" s="2013">
        <f t="shared" si="2754"/>
        <v>1241</v>
      </c>
    </row>
    <row r="7757">
      <c r="B7757" s="2013">
        <v>7755.0</v>
      </c>
      <c r="C7757" s="2013">
        <f t="shared" ref="C7757:H7757" si="2755">C$5002+C2757</f>
        <v>930</v>
      </c>
      <c r="D7757" s="2013">
        <f t="shared" si="2755"/>
        <v>1861</v>
      </c>
      <c r="E7757" s="2013">
        <f t="shared" si="2755"/>
        <v>1241</v>
      </c>
      <c r="F7757" s="2013">
        <f t="shared" si="2755"/>
        <v>1241</v>
      </c>
      <c r="G7757" s="2013">
        <f t="shared" si="2755"/>
        <v>1241</v>
      </c>
      <c r="H7757" s="2013">
        <f t="shared" si="2755"/>
        <v>1241</v>
      </c>
    </row>
    <row r="7758">
      <c r="B7758" s="2013">
        <v>7756.0</v>
      </c>
      <c r="C7758" s="2013">
        <f t="shared" ref="C7758:H7758" si="2756">C$5002+C2758</f>
        <v>931</v>
      </c>
      <c r="D7758" s="2013">
        <f t="shared" si="2756"/>
        <v>1861</v>
      </c>
      <c r="E7758" s="2013">
        <f t="shared" si="2756"/>
        <v>1241</v>
      </c>
      <c r="F7758" s="2013">
        <f t="shared" si="2756"/>
        <v>1241</v>
      </c>
      <c r="G7758" s="2013">
        <f t="shared" si="2756"/>
        <v>1241</v>
      </c>
      <c r="H7758" s="2013">
        <f t="shared" si="2756"/>
        <v>1241</v>
      </c>
    </row>
    <row r="7759">
      <c r="B7759" s="2013">
        <v>7757.0</v>
      </c>
      <c r="C7759" s="2013">
        <f t="shared" ref="C7759:H7759" si="2757">C$5002+C2759</f>
        <v>931</v>
      </c>
      <c r="D7759" s="2013">
        <f t="shared" si="2757"/>
        <v>1862</v>
      </c>
      <c r="E7759" s="2013">
        <f t="shared" si="2757"/>
        <v>1241</v>
      </c>
      <c r="F7759" s="2013">
        <f t="shared" si="2757"/>
        <v>1241</v>
      </c>
      <c r="G7759" s="2013">
        <f t="shared" si="2757"/>
        <v>1241</v>
      </c>
      <c r="H7759" s="2013">
        <f t="shared" si="2757"/>
        <v>1241</v>
      </c>
    </row>
    <row r="7760">
      <c r="B7760" s="2013">
        <v>7758.0</v>
      </c>
      <c r="C7760" s="2013">
        <f t="shared" ref="C7760:H7760" si="2758">C$5002+C2760</f>
        <v>931</v>
      </c>
      <c r="D7760" s="2013">
        <f t="shared" si="2758"/>
        <v>1861</v>
      </c>
      <c r="E7760" s="2013">
        <f t="shared" si="2758"/>
        <v>1241</v>
      </c>
      <c r="F7760" s="2013">
        <f t="shared" si="2758"/>
        <v>1241</v>
      </c>
      <c r="G7760" s="2013">
        <f t="shared" si="2758"/>
        <v>1242</v>
      </c>
      <c r="H7760" s="2013">
        <f t="shared" si="2758"/>
        <v>1242</v>
      </c>
    </row>
    <row r="7761">
      <c r="B7761" s="2013">
        <v>7759.0</v>
      </c>
      <c r="C7761" s="2013">
        <f t="shared" ref="C7761:H7761" si="2759">C$5002+C2761</f>
        <v>931</v>
      </c>
      <c r="D7761" s="2013">
        <f t="shared" si="2759"/>
        <v>1862</v>
      </c>
      <c r="E7761" s="2013">
        <f t="shared" si="2759"/>
        <v>1241</v>
      </c>
      <c r="F7761" s="2013">
        <f t="shared" si="2759"/>
        <v>1241</v>
      </c>
      <c r="G7761" s="2013">
        <f t="shared" si="2759"/>
        <v>1242</v>
      </c>
      <c r="H7761" s="2013">
        <f t="shared" si="2759"/>
        <v>1242</v>
      </c>
    </row>
    <row r="7762">
      <c r="B7762" s="2013">
        <v>7760.0</v>
      </c>
      <c r="C7762" s="2013">
        <f t="shared" ref="C7762:H7762" si="2760">C$5002+C2762</f>
        <v>931</v>
      </c>
      <c r="D7762" s="2013">
        <f t="shared" si="2760"/>
        <v>1863</v>
      </c>
      <c r="E7762" s="2013">
        <f t="shared" si="2760"/>
        <v>1241</v>
      </c>
      <c r="F7762" s="2013">
        <f t="shared" si="2760"/>
        <v>1241</v>
      </c>
      <c r="G7762" s="2013">
        <f t="shared" si="2760"/>
        <v>1242</v>
      </c>
      <c r="H7762" s="2013">
        <f t="shared" si="2760"/>
        <v>1242</v>
      </c>
    </row>
    <row r="7763">
      <c r="B7763" s="2013">
        <v>7761.0</v>
      </c>
      <c r="C7763" s="2013">
        <f t="shared" ref="C7763:H7763" si="2761">C$5002+C2763</f>
        <v>931</v>
      </c>
      <c r="D7763" s="2013">
        <f t="shared" si="2761"/>
        <v>1862</v>
      </c>
      <c r="E7763" s="2013">
        <f t="shared" si="2761"/>
        <v>1242</v>
      </c>
      <c r="F7763" s="2013">
        <f t="shared" si="2761"/>
        <v>1242</v>
      </c>
      <c r="G7763" s="2013">
        <f t="shared" si="2761"/>
        <v>1242</v>
      </c>
      <c r="H7763" s="2013">
        <f t="shared" si="2761"/>
        <v>1242</v>
      </c>
    </row>
    <row r="7764">
      <c r="B7764" s="2013">
        <v>7762.0</v>
      </c>
      <c r="C7764" s="2013">
        <f t="shared" ref="C7764:H7764" si="2762">C$5002+C2764</f>
        <v>931</v>
      </c>
      <c r="D7764" s="2013">
        <f t="shared" si="2762"/>
        <v>1863</v>
      </c>
      <c r="E7764" s="2013">
        <f t="shared" si="2762"/>
        <v>1242</v>
      </c>
      <c r="F7764" s="2013">
        <f t="shared" si="2762"/>
        <v>1242</v>
      </c>
      <c r="G7764" s="2013">
        <f t="shared" si="2762"/>
        <v>1242</v>
      </c>
      <c r="H7764" s="2013">
        <f t="shared" si="2762"/>
        <v>1242</v>
      </c>
    </row>
    <row r="7765">
      <c r="B7765" s="2013">
        <v>7763.0</v>
      </c>
      <c r="C7765" s="2013">
        <f t="shared" ref="C7765:H7765" si="2763">C$5002+C2765</f>
        <v>932</v>
      </c>
      <c r="D7765" s="2013">
        <f t="shared" si="2763"/>
        <v>1863</v>
      </c>
      <c r="E7765" s="2013">
        <f t="shared" si="2763"/>
        <v>1242</v>
      </c>
      <c r="F7765" s="2013">
        <f t="shared" si="2763"/>
        <v>1242</v>
      </c>
      <c r="G7765" s="2013">
        <f t="shared" si="2763"/>
        <v>1242</v>
      </c>
      <c r="H7765" s="2013">
        <f t="shared" si="2763"/>
        <v>1242</v>
      </c>
    </row>
    <row r="7766">
      <c r="B7766" s="2013">
        <v>7764.0</v>
      </c>
      <c r="C7766" s="2013">
        <f t="shared" ref="C7766:H7766" si="2764">C$5002+C2766</f>
        <v>932</v>
      </c>
      <c r="D7766" s="2013">
        <f t="shared" si="2764"/>
        <v>1864</v>
      </c>
      <c r="E7766" s="2013">
        <f t="shared" si="2764"/>
        <v>1242</v>
      </c>
      <c r="F7766" s="2013">
        <f t="shared" si="2764"/>
        <v>1242</v>
      </c>
      <c r="G7766" s="2013">
        <f t="shared" si="2764"/>
        <v>1242</v>
      </c>
      <c r="H7766" s="2013">
        <f t="shared" si="2764"/>
        <v>1242</v>
      </c>
    </row>
    <row r="7767">
      <c r="B7767" s="2013">
        <v>7765.0</v>
      </c>
      <c r="C7767" s="2013">
        <f t="shared" ref="C7767:H7767" si="2765">C$5002+C2767</f>
        <v>932</v>
      </c>
      <c r="D7767" s="2013">
        <f t="shared" si="2765"/>
        <v>1863</v>
      </c>
      <c r="E7767" s="2013">
        <f t="shared" si="2765"/>
        <v>1242</v>
      </c>
      <c r="F7767" s="2013">
        <f t="shared" si="2765"/>
        <v>1242</v>
      </c>
      <c r="G7767" s="2013">
        <f t="shared" si="2765"/>
        <v>1243</v>
      </c>
      <c r="H7767" s="2013">
        <f t="shared" si="2765"/>
        <v>1243</v>
      </c>
    </row>
    <row r="7768">
      <c r="B7768" s="2013">
        <v>7766.0</v>
      </c>
      <c r="C7768" s="2013">
        <f t="shared" ref="C7768:H7768" si="2766">C$5002+C2768</f>
        <v>932</v>
      </c>
      <c r="D7768" s="2013">
        <f t="shared" si="2766"/>
        <v>1864</v>
      </c>
      <c r="E7768" s="2013">
        <f t="shared" si="2766"/>
        <v>1242</v>
      </c>
      <c r="F7768" s="2013">
        <f t="shared" si="2766"/>
        <v>1242</v>
      </c>
      <c r="G7768" s="2013">
        <f t="shared" si="2766"/>
        <v>1243</v>
      </c>
      <c r="H7768" s="2013">
        <f t="shared" si="2766"/>
        <v>1243</v>
      </c>
    </row>
    <row r="7769">
      <c r="B7769" s="2013">
        <v>7767.0</v>
      </c>
      <c r="C7769" s="2013">
        <f t="shared" ref="C7769:H7769" si="2767">C$5002+C2769</f>
        <v>932</v>
      </c>
      <c r="D7769" s="2013">
        <f t="shared" si="2767"/>
        <v>1865</v>
      </c>
      <c r="E7769" s="2013">
        <f t="shared" si="2767"/>
        <v>1242</v>
      </c>
      <c r="F7769" s="2013">
        <f t="shared" si="2767"/>
        <v>1242</v>
      </c>
      <c r="G7769" s="2013">
        <f t="shared" si="2767"/>
        <v>1243</v>
      </c>
      <c r="H7769" s="2013">
        <f t="shared" si="2767"/>
        <v>1243</v>
      </c>
    </row>
    <row r="7770">
      <c r="B7770" s="2013">
        <v>7768.0</v>
      </c>
      <c r="C7770" s="2013">
        <f t="shared" ref="C7770:H7770" si="2768">C$5002+C2770</f>
        <v>932</v>
      </c>
      <c r="D7770" s="2013">
        <f t="shared" si="2768"/>
        <v>1864</v>
      </c>
      <c r="E7770" s="2013">
        <f t="shared" si="2768"/>
        <v>1243</v>
      </c>
      <c r="F7770" s="2013">
        <f t="shared" si="2768"/>
        <v>1243</v>
      </c>
      <c r="G7770" s="2013">
        <f t="shared" si="2768"/>
        <v>1243</v>
      </c>
      <c r="H7770" s="2013">
        <f t="shared" si="2768"/>
        <v>1243</v>
      </c>
    </row>
    <row r="7771">
      <c r="B7771" s="2013">
        <v>7769.0</v>
      </c>
      <c r="C7771" s="2013">
        <f t="shared" ref="C7771:H7771" si="2769">C$5002+C2771</f>
        <v>932</v>
      </c>
      <c r="D7771" s="2013">
        <f t="shared" si="2769"/>
        <v>1865</v>
      </c>
      <c r="E7771" s="2013">
        <f t="shared" si="2769"/>
        <v>1243</v>
      </c>
      <c r="F7771" s="2013">
        <f t="shared" si="2769"/>
        <v>1243</v>
      </c>
      <c r="G7771" s="2013">
        <f t="shared" si="2769"/>
        <v>1243</v>
      </c>
      <c r="H7771" s="2013">
        <f t="shared" si="2769"/>
        <v>1243</v>
      </c>
    </row>
    <row r="7772">
      <c r="B7772" s="2013">
        <v>7770.0</v>
      </c>
      <c r="C7772" s="2013">
        <f t="shared" ref="C7772:H7772" si="2770">C$5002+C2772</f>
        <v>933</v>
      </c>
      <c r="D7772" s="2013">
        <f t="shared" si="2770"/>
        <v>1865</v>
      </c>
      <c r="E7772" s="2013">
        <f t="shared" si="2770"/>
        <v>1243</v>
      </c>
      <c r="F7772" s="2013">
        <f t="shared" si="2770"/>
        <v>1243</v>
      </c>
      <c r="G7772" s="2013">
        <f t="shared" si="2770"/>
        <v>1243</v>
      </c>
      <c r="H7772" s="2013">
        <f t="shared" si="2770"/>
        <v>1243</v>
      </c>
    </row>
    <row r="7773">
      <c r="B7773" s="2013">
        <v>7771.0</v>
      </c>
      <c r="C7773" s="2013">
        <f t="shared" ref="C7773:H7773" si="2771">C$5002+C2773</f>
        <v>932</v>
      </c>
      <c r="D7773" s="2013">
        <f t="shared" si="2771"/>
        <v>1865</v>
      </c>
      <c r="E7773" s="2013">
        <f t="shared" si="2771"/>
        <v>1243</v>
      </c>
      <c r="F7773" s="2013">
        <f t="shared" si="2771"/>
        <v>1243</v>
      </c>
      <c r="G7773" s="2013">
        <f t="shared" si="2771"/>
        <v>1244</v>
      </c>
      <c r="H7773" s="2013">
        <f t="shared" si="2771"/>
        <v>1244</v>
      </c>
    </row>
    <row r="7774">
      <c r="B7774" s="2013">
        <v>7772.0</v>
      </c>
      <c r="C7774" s="2013">
        <f t="shared" ref="C7774:H7774" si="2772">C$5002+C2774</f>
        <v>933</v>
      </c>
      <c r="D7774" s="2013">
        <f t="shared" si="2772"/>
        <v>1865</v>
      </c>
      <c r="E7774" s="2013">
        <f t="shared" si="2772"/>
        <v>1243</v>
      </c>
      <c r="F7774" s="2013">
        <f t="shared" si="2772"/>
        <v>1243</v>
      </c>
      <c r="G7774" s="2013">
        <f t="shared" si="2772"/>
        <v>1244</v>
      </c>
      <c r="H7774" s="2013">
        <f t="shared" si="2772"/>
        <v>1244</v>
      </c>
    </row>
    <row r="7775">
      <c r="B7775" s="2013">
        <v>7773.0</v>
      </c>
      <c r="C7775" s="2013">
        <f t="shared" ref="C7775:H7775" si="2773">C$5002+C2775</f>
        <v>932</v>
      </c>
      <c r="D7775" s="2013">
        <f t="shared" si="2773"/>
        <v>1865</v>
      </c>
      <c r="E7775" s="2013">
        <f t="shared" si="2773"/>
        <v>1244</v>
      </c>
      <c r="F7775" s="2013">
        <f t="shared" si="2773"/>
        <v>1244</v>
      </c>
      <c r="G7775" s="2013">
        <f t="shared" si="2773"/>
        <v>1244</v>
      </c>
      <c r="H7775" s="2013">
        <f t="shared" si="2773"/>
        <v>1244</v>
      </c>
    </row>
    <row r="7776">
      <c r="B7776" s="2013">
        <v>7774.0</v>
      </c>
      <c r="C7776" s="2013">
        <f t="shared" ref="C7776:H7776" si="2774">C$5002+C2776</f>
        <v>933</v>
      </c>
      <c r="D7776" s="2013">
        <f t="shared" si="2774"/>
        <v>1865</v>
      </c>
      <c r="E7776" s="2013">
        <f t="shared" si="2774"/>
        <v>1244</v>
      </c>
      <c r="F7776" s="2013">
        <f t="shared" si="2774"/>
        <v>1244</v>
      </c>
      <c r="G7776" s="2013">
        <f t="shared" si="2774"/>
        <v>1244</v>
      </c>
      <c r="H7776" s="2013">
        <f t="shared" si="2774"/>
        <v>1244</v>
      </c>
    </row>
    <row r="7777">
      <c r="B7777" s="2013">
        <v>7775.0</v>
      </c>
      <c r="C7777" s="2013">
        <f t="shared" ref="C7777:H7777" si="2775">C$5002+C2777</f>
        <v>933</v>
      </c>
      <c r="D7777" s="2013">
        <f t="shared" si="2775"/>
        <v>1866</v>
      </c>
      <c r="E7777" s="2013">
        <f t="shared" si="2775"/>
        <v>1244</v>
      </c>
      <c r="F7777" s="2013">
        <f t="shared" si="2775"/>
        <v>1244</v>
      </c>
      <c r="G7777" s="2013">
        <f t="shared" si="2775"/>
        <v>1244</v>
      </c>
      <c r="H7777" s="2013">
        <f t="shared" si="2775"/>
        <v>1244</v>
      </c>
    </row>
    <row r="7778">
      <c r="B7778" s="2013">
        <v>7776.0</v>
      </c>
      <c r="C7778" s="2013">
        <f t="shared" ref="C7778:H7778" si="2776">C$5002+C2778</f>
        <v>933</v>
      </c>
      <c r="D7778" s="2013">
        <f t="shared" si="2776"/>
        <v>1867</v>
      </c>
      <c r="E7778" s="2013">
        <f t="shared" si="2776"/>
        <v>1244</v>
      </c>
      <c r="F7778" s="2013">
        <f t="shared" si="2776"/>
        <v>1244</v>
      </c>
      <c r="G7778" s="2013">
        <f t="shared" si="2776"/>
        <v>1244</v>
      </c>
      <c r="H7778" s="2013">
        <f t="shared" si="2776"/>
        <v>1244</v>
      </c>
    </row>
    <row r="7779">
      <c r="B7779" s="2013">
        <v>7777.0</v>
      </c>
      <c r="C7779" s="2013">
        <f t="shared" ref="C7779:H7779" si="2777">C$5002+C2779</f>
        <v>934</v>
      </c>
      <c r="D7779" s="2013">
        <f t="shared" si="2777"/>
        <v>1867</v>
      </c>
      <c r="E7779" s="2013">
        <f t="shared" si="2777"/>
        <v>1244</v>
      </c>
      <c r="F7779" s="2013">
        <f t="shared" si="2777"/>
        <v>1244</v>
      </c>
      <c r="G7779" s="2013">
        <f t="shared" si="2777"/>
        <v>1244</v>
      </c>
      <c r="H7779" s="2013">
        <f t="shared" si="2777"/>
        <v>1244</v>
      </c>
    </row>
    <row r="7780">
      <c r="B7780" s="2013">
        <v>7778.0</v>
      </c>
      <c r="C7780" s="2013">
        <f t="shared" ref="C7780:H7780" si="2778">C$5002+C2780</f>
        <v>933</v>
      </c>
      <c r="D7780" s="2013">
        <f t="shared" si="2778"/>
        <v>1867</v>
      </c>
      <c r="E7780" s="2013">
        <f t="shared" si="2778"/>
        <v>1244</v>
      </c>
      <c r="F7780" s="2013">
        <f t="shared" si="2778"/>
        <v>1244</v>
      </c>
      <c r="G7780" s="2013">
        <f t="shared" si="2778"/>
        <v>1245</v>
      </c>
      <c r="H7780" s="2013">
        <f t="shared" si="2778"/>
        <v>1245</v>
      </c>
    </row>
    <row r="7781">
      <c r="B7781" s="2013">
        <v>7779.0</v>
      </c>
      <c r="C7781" s="2013">
        <f t="shared" ref="C7781:H7781" si="2779">C$5002+C2781</f>
        <v>934</v>
      </c>
      <c r="D7781" s="2013">
        <f t="shared" si="2779"/>
        <v>1867</v>
      </c>
      <c r="E7781" s="2013">
        <f t="shared" si="2779"/>
        <v>1244</v>
      </c>
      <c r="F7781" s="2013">
        <f t="shared" si="2779"/>
        <v>1244</v>
      </c>
      <c r="G7781" s="2013">
        <f t="shared" si="2779"/>
        <v>1245</v>
      </c>
      <c r="H7781" s="2013">
        <f t="shared" si="2779"/>
        <v>1245</v>
      </c>
    </row>
    <row r="7782">
      <c r="B7782" s="2013">
        <v>7780.0</v>
      </c>
      <c r="C7782" s="2013">
        <f t="shared" ref="C7782:H7782" si="2780">C$5002+C2782</f>
        <v>933</v>
      </c>
      <c r="D7782" s="2013">
        <f t="shared" si="2780"/>
        <v>1867</v>
      </c>
      <c r="E7782" s="2013">
        <f t="shared" si="2780"/>
        <v>1245</v>
      </c>
      <c r="F7782" s="2013">
        <f t="shared" si="2780"/>
        <v>1245</v>
      </c>
      <c r="G7782" s="2013">
        <f t="shared" si="2780"/>
        <v>1245</v>
      </c>
      <c r="H7782" s="2013">
        <f t="shared" si="2780"/>
        <v>1245</v>
      </c>
    </row>
    <row r="7783">
      <c r="B7783" s="2013">
        <v>7781.0</v>
      </c>
      <c r="C7783" s="2013">
        <f t="shared" ref="C7783:H7783" si="2781">C$5002+C2783</f>
        <v>934</v>
      </c>
      <c r="D7783" s="2013">
        <f t="shared" si="2781"/>
        <v>1867</v>
      </c>
      <c r="E7783" s="2013">
        <f t="shared" si="2781"/>
        <v>1245</v>
      </c>
      <c r="F7783" s="2013">
        <f t="shared" si="2781"/>
        <v>1245</v>
      </c>
      <c r="G7783" s="2013">
        <f t="shared" si="2781"/>
        <v>1245</v>
      </c>
      <c r="H7783" s="2013">
        <f t="shared" si="2781"/>
        <v>1245</v>
      </c>
    </row>
    <row r="7784">
      <c r="B7784" s="2013">
        <v>7782.0</v>
      </c>
      <c r="C7784" s="2013">
        <f t="shared" ref="C7784:H7784" si="2782">C$5002+C2784</f>
        <v>934</v>
      </c>
      <c r="D7784" s="2013">
        <f t="shared" si="2782"/>
        <v>1868</v>
      </c>
      <c r="E7784" s="2013">
        <f t="shared" si="2782"/>
        <v>1245</v>
      </c>
      <c r="F7784" s="2013">
        <f t="shared" si="2782"/>
        <v>1245</v>
      </c>
      <c r="G7784" s="2013">
        <f t="shared" si="2782"/>
        <v>1245</v>
      </c>
      <c r="H7784" s="2013">
        <f t="shared" si="2782"/>
        <v>1245</v>
      </c>
    </row>
    <row r="7785">
      <c r="B7785" s="2013">
        <v>7783.0</v>
      </c>
      <c r="C7785" s="2013">
        <f t="shared" ref="C7785:H7785" si="2783">C$5002+C2785</f>
        <v>934</v>
      </c>
      <c r="D7785" s="2013">
        <f t="shared" si="2783"/>
        <v>1867</v>
      </c>
      <c r="E7785" s="2013">
        <f t="shared" si="2783"/>
        <v>1245</v>
      </c>
      <c r="F7785" s="2013">
        <f t="shared" si="2783"/>
        <v>1245</v>
      </c>
      <c r="G7785" s="2013">
        <f t="shared" si="2783"/>
        <v>1246</v>
      </c>
      <c r="H7785" s="2013">
        <f t="shared" si="2783"/>
        <v>1246</v>
      </c>
    </row>
    <row r="7786">
      <c r="B7786" s="2013">
        <v>7784.0</v>
      </c>
      <c r="C7786" s="2013">
        <f t="shared" ref="C7786:H7786" si="2784">C$5002+C2786</f>
        <v>934</v>
      </c>
      <c r="D7786" s="2013">
        <f t="shared" si="2784"/>
        <v>1868</v>
      </c>
      <c r="E7786" s="2013">
        <f t="shared" si="2784"/>
        <v>1245</v>
      </c>
      <c r="F7786" s="2013">
        <f t="shared" si="2784"/>
        <v>1245</v>
      </c>
      <c r="G7786" s="2013">
        <f t="shared" si="2784"/>
        <v>1246</v>
      </c>
      <c r="H7786" s="2013">
        <f t="shared" si="2784"/>
        <v>1246</v>
      </c>
    </row>
    <row r="7787">
      <c r="B7787" s="2013">
        <v>7785.0</v>
      </c>
      <c r="C7787" s="2013">
        <f t="shared" ref="C7787:H7787" si="2785">C$5002+C2787</f>
        <v>934</v>
      </c>
      <c r="D7787" s="2013">
        <f t="shared" si="2785"/>
        <v>1869</v>
      </c>
      <c r="E7787" s="2013">
        <f t="shared" si="2785"/>
        <v>1245</v>
      </c>
      <c r="F7787" s="2013">
        <f t="shared" si="2785"/>
        <v>1245</v>
      </c>
      <c r="G7787" s="2013">
        <f t="shared" si="2785"/>
        <v>1246</v>
      </c>
      <c r="H7787" s="2013">
        <f t="shared" si="2785"/>
        <v>1246</v>
      </c>
    </row>
    <row r="7788">
      <c r="B7788" s="2013">
        <v>7786.0</v>
      </c>
      <c r="C7788" s="2013">
        <f t="shared" ref="C7788:H7788" si="2786">C$5002+C2788</f>
        <v>934</v>
      </c>
      <c r="D7788" s="2013">
        <f t="shared" si="2786"/>
        <v>1868</v>
      </c>
      <c r="E7788" s="2013">
        <f t="shared" si="2786"/>
        <v>1246</v>
      </c>
      <c r="F7788" s="2013">
        <f t="shared" si="2786"/>
        <v>1246</v>
      </c>
      <c r="G7788" s="2013">
        <f t="shared" si="2786"/>
        <v>1246</v>
      </c>
      <c r="H7788" s="2013">
        <f t="shared" si="2786"/>
        <v>1246</v>
      </c>
    </row>
    <row r="7789">
      <c r="B7789" s="2013">
        <v>7787.0</v>
      </c>
      <c r="C7789" s="2013">
        <f t="shared" ref="C7789:H7789" si="2787">C$5002+C2789</f>
        <v>934</v>
      </c>
      <c r="D7789" s="2013">
        <f t="shared" si="2787"/>
        <v>1869</v>
      </c>
      <c r="E7789" s="2013">
        <f t="shared" si="2787"/>
        <v>1246</v>
      </c>
      <c r="F7789" s="2013">
        <f t="shared" si="2787"/>
        <v>1246</v>
      </c>
      <c r="G7789" s="2013">
        <f t="shared" si="2787"/>
        <v>1246</v>
      </c>
      <c r="H7789" s="2013">
        <f t="shared" si="2787"/>
        <v>1246</v>
      </c>
    </row>
    <row r="7790">
      <c r="B7790" s="2013">
        <v>7788.0</v>
      </c>
      <c r="C7790" s="2013">
        <f t="shared" ref="C7790:H7790" si="2788">C$5002+C2790</f>
        <v>935</v>
      </c>
      <c r="D7790" s="2013">
        <f t="shared" si="2788"/>
        <v>1869</v>
      </c>
      <c r="E7790" s="2013">
        <f t="shared" si="2788"/>
        <v>1246</v>
      </c>
      <c r="F7790" s="2013">
        <f t="shared" si="2788"/>
        <v>1246</v>
      </c>
      <c r="G7790" s="2013">
        <f t="shared" si="2788"/>
        <v>1246</v>
      </c>
      <c r="H7790" s="2013">
        <f t="shared" si="2788"/>
        <v>1246</v>
      </c>
    </row>
    <row r="7791">
      <c r="B7791" s="2013">
        <v>7789.0</v>
      </c>
      <c r="C7791" s="2013">
        <f t="shared" ref="C7791:H7791" si="2789">C$5002+C2791</f>
        <v>935</v>
      </c>
      <c r="D7791" s="2013">
        <f t="shared" si="2789"/>
        <v>1870</v>
      </c>
      <c r="E7791" s="2013">
        <f t="shared" si="2789"/>
        <v>1246</v>
      </c>
      <c r="F7791" s="2013">
        <f t="shared" si="2789"/>
        <v>1246</v>
      </c>
      <c r="G7791" s="2013">
        <f t="shared" si="2789"/>
        <v>1246</v>
      </c>
      <c r="H7791" s="2013">
        <f t="shared" si="2789"/>
        <v>1246</v>
      </c>
    </row>
    <row r="7792">
      <c r="B7792" s="2013">
        <v>7790.0</v>
      </c>
      <c r="C7792" s="2013">
        <f t="shared" ref="C7792:H7792" si="2790">C$5002+C2792</f>
        <v>935</v>
      </c>
      <c r="D7792" s="2013">
        <f t="shared" si="2790"/>
        <v>1869</v>
      </c>
      <c r="E7792" s="2013">
        <f t="shared" si="2790"/>
        <v>1246</v>
      </c>
      <c r="F7792" s="2013">
        <f t="shared" si="2790"/>
        <v>1246</v>
      </c>
      <c r="G7792" s="2013">
        <f t="shared" si="2790"/>
        <v>1247</v>
      </c>
      <c r="H7792" s="2013">
        <f t="shared" si="2790"/>
        <v>1247</v>
      </c>
    </row>
    <row r="7793">
      <c r="B7793" s="2013">
        <v>7791.0</v>
      </c>
      <c r="C7793" s="2013">
        <f t="shared" ref="C7793:H7793" si="2791">C$5002+C2793</f>
        <v>935</v>
      </c>
      <c r="D7793" s="2013">
        <f t="shared" si="2791"/>
        <v>1870</v>
      </c>
      <c r="E7793" s="2013">
        <f t="shared" si="2791"/>
        <v>1246</v>
      </c>
      <c r="F7793" s="2013">
        <f t="shared" si="2791"/>
        <v>1246</v>
      </c>
      <c r="G7793" s="2013">
        <f t="shared" si="2791"/>
        <v>1247</v>
      </c>
      <c r="H7793" s="2013">
        <f t="shared" si="2791"/>
        <v>1247</v>
      </c>
    </row>
    <row r="7794">
      <c r="B7794" s="2013">
        <v>7792.0</v>
      </c>
      <c r="C7794" s="2013">
        <f t="shared" ref="C7794:H7794" si="2792">C$5002+C2794</f>
        <v>935</v>
      </c>
      <c r="D7794" s="2013">
        <f t="shared" si="2792"/>
        <v>1871</v>
      </c>
      <c r="E7794" s="2013">
        <f t="shared" si="2792"/>
        <v>1246</v>
      </c>
      <c r="F7794" s="2013">
        <f t="shared" si="2792"/>
        <v>1246</v>
      </c>
      <c r="G7794" s="2013">
        <f t="shared" si="2792"/>
        <v>1247</v>
      </c>
      <c r="H7794" s="2013">
        <f t="shared" si="2792"/>
        <v>1247</v>
      </c>
    </row>
    <row r="7795">
      <c r="B7795" s="2013">
        <v>7793.0</v>
      </c>
      <c r="C7795" s="2013">
        <f t="shared" ref="C7795:H7795" si="2793">C$5002+C2795</f>
        <v>935</v>
      </c>
      <c r="D7795" s="2013">
        <f t="shared" si="2793"/>
        <v>1870</v>
      </c>
      <c r="E7795" s="2013">
        <f t="shared" si="2793"/>
        <v>1247</v>
      </c>
      <c r="F7795" s="2013">
        <f t="shared" si="2793"/>
        <v>1247</v>
      </c>
      <c r="G7795" s="2013">
        <f t="shared" si="2793"/>
        <v>1247</v>
      </c>
      <c r="H7795" s="2013">
        <f t="shared" si="2793"/>
        <v>1247</v>
      </c>
    </row>
    <row r="7796">
      <c r="B7796" s="2013">
        <v>7794.0</v>
      </c>
      <c r="C7796" s="2013">
        <f t="shared" ref="C7796:H7796" si="2794">C$5002+C2796</f>
        <v>935</v>
      </c>
      <c r="D7796" s="2013">
        <f t="shared" si="2794"/>
        <v>1871</v>
      </c>
      <c r="E7796" s="2013">
        <f t="shared" si="2794"/>
        <v>1247</v>
      </c>
      <c r="F7796" s="2013">
        <f t="shared" si="2794"/>
        <v>1247</v>
      </c>
      <c r="G7796" s="2013">
        <f t="shared" si="2794"/>
        <v>1247</v>
      </c>
      <c r="H7796" s="2013">
        <f t="shared" si="2794"/>
        <v>1247</v>
      </c>
    </row>
    <row r="7797">
      <c r="B7797" s="2013">
        <v>7795.0</v>
      </c>
      <c r="C7797" s="2013">
        <f t="shared" ref="C7797:H7797" si="2795">C$5002+C2797</f>
        <v>936</v>
      </c>
      <c r="D7797" s="2013">
        <f t="shared" si="2795"/>
        <v>1871</v>
      </c>
      <c r="E7797" s="2013">
        <f t="shared" si="2795"/>
        <v>1247</v>
      </c>
      <c r="F7797" s="2013">
        <f t="shared" si="2795"/>
        <v>1247</v>
      </c>
      <c r="G7797" s="2013">
        <f t="shared" si="2795"/>
        <v>1247</v>
      </c>
      <c r="H7797" s="2013">
        <f t="shared" si="2795"/>
        <v>1247</v>
      </c>
    </row>
    <row r="7798">
      <c r="B7798" s="2013">
        <v>7796.0</v>
      </c>
      <c r="C7798" s="2013">
        <f t="shared" ref="C7798:H7798" si="2796">C$5002+C2798</f>
        <v>935</v>
      </c>
      <c r="D7798" s="2013">
        <f t="shared" si="2796"/>
        <v>1871</v>
      </c>
      <c r="E7798" s="2013">
        <f t="shared" si="2796"/>
        <v>1247</v>
      </c>
      <c r="F7798" s="2013">
        <f t="shared" si="2796"/>
        <v>1247</v>
      </c>
      <c r="G7798" s="2013">
        <f t="shared" si="2796"/>
        <v>1248</v>
      </c>
      <c r="H7798" s="2013">
        <f t="shared" si="2796"/>
        <v>1248</v>
      </c>
    </row>
    <row r="7799">
      <c r="B7799" s="2013">
        <v>7797.0</v>
      </c>
      <c r="C7799" s="2013">
        <f t="shared" ref="C7799:H7799" si="2797">C$5002+C2799</f>
        <v>936</v>
      </c>
      <c r="D7799" s="2013">
        <f t="shared" si="2797"/>
        <v>1871</v>
      </c>
      <c r="E7799" s="2013">
        <f t="shared" si="2797"/>
        <v>1247</v>
      </c>
      <c r="F7799" s="2013">
        <f t="shared" si="2797"/>
        <v>1247</v>
      </c>
      <c r="G7799" s="2013">
        <f t="shared" si="2797"/>
        <v>1248</v>
      </c>
      <c r="H7799" s="2013">
        <f t="shared" si="2797"/>
        <v>1248</v>
      </c>
    </row>
    <row r="7800">
      <c r="B7800" s="2013">
        <v>7798.0</v>
      </c>
      <c r="C7800" s="2013">
        <f t="shared" ref="C7800:H7800" si="2798">C$5002+C2800</f>
        <v>935</v>
      </c>
      <c r="D7800" s="2013">
        <f t="shared" si="2798"/>
        <v>1871</v>
      </c>
      <c r="E7800" s="2013">
        <f t="shared" si="2798"/>
        <v>1248</v>
      </c>
      <c r="F7800" s="2013">
        <f t="shared" si="2798"/>
        <v>1248</v>
      </c>
      <c r="G7800" s="2013">
        <f t="shared" si="2798"/>
        <v>1248</v>
      </c>
      <c r="H7800" s="2013">
        <f t="shared" si="2798"/>
        <v>1248</v>
      </c>
    </row>
    <row r="7801">
      <c r="B7801" s="2013">
        <v>7799.0</v>
      </c>
      <c r="C7801" s="2013">
        <f t="shared" ref="C7801:H7801" si="2799">C$5002+C2801</f>
        <v>936</v>
      </c>
      <c r="D7801" s="2013">
        <f t="shared" si="2799"/>
        <v>1871</v>
      </c>
      <c r="E7801" s="2013">
        <f t="shared" si="2799"/>
        <v>1248</v>
      </c>
      <c r="F7801" s="2013">
        <f t="shared" si="2799"/>
        <v>1248</v>
      </c>
      <c r="G7801" s="2013">
        <f t="shared" si="2799"/>
        <v>1248</v>
      </c>
      <c r="H7801" s="2013">
        <f t="shared" si="2799"/>
        <v>1248</v>
      </c>
    </row>
    <row r="7802">
      <c r="B7802" s="2013">
        <v>7800.0</v>
      </c>
      <c r="C7802" s="2013">
        <f t="shared" ref="C7802:H7802" si="2800">C$5002+C2802</f>
        <v>936</v>
      </c>
      <c r="D7802" s="2013">
        <f t="shared" si="2800"/>
        <v>1872</v>
      </c>
      <c r="E7802" s="2013">
        <f t="shared" si="2800"/>
        <v>1248</v>
      </c>
      <c r="F7802" s="2013">
        <f t="shared" si="2800"/>
        <v>1248</v>
      </c>
      <c r="G7802" s="2013">
        <f t="shared" si="2800"/>
        <v>1248</v>
      </c>
      <c r="H7802" s="2013">
        <f t="shared" si="2800"/>
        <v>1248</v>
      </c>
    </row>
    <row r="7803">
      <c r="B7803" s="2013">
        <v>7801.0</v>
      </c>
      <c r="C7803" s="2013">
        <f t="shared" ref="C7803:H7803" si="2801">C$5002+C2803</f>
        <v>936</v>
      </c>
      <c r="D7803" s="2013">
        <f t="shared" si="2801"/>
        <v>1873</v>
      </c>
      <c r="E7803" s="2013">
        <f t="shared" si="2801"/>
        <v>1248</v>
      </c>
      <c r="F7803" s="2013">
        <f t="shared" si="2801"/>
        <v>1248</v>
      </c>
      <c r="G7803" s="2013">
        <f t="shared" si="2801"/>
        <v>1248</v>
      </c>
      <c r="H7803" s="2013">
        <f t="shared" si="2801"/>
        <v>1248</v>
      </c>
    </row>
    <row r="7804">
      <c r="B7804" s="2013">
        <v>7802.0</v>
      </c>
      <c r="C7804" s="2013">
        <f t="shared" ref="C7804:H7804" si="2802">C$5002+C2804</f>
        <v>937</v>
      </c>
      <c r="D7804" s="2013">
        <f t="shared" si="2802"/>
        <v>1873</v>
      </c>
      <c r="E7804" s="2013">
        <f t="shared" si="2802"/>
        <v>1248</v>
      </c>
      <c r="F7804" s="2013">
        <f t="shared" si="2802"/>
        <v>1248</v>
      </c>
      <c r="G7804" s="2013">
        <f t="shared" si="2802"/>
        <v>1248</v>
      </c>
      <c r="H7804" s="2013">
        <f t="shared" si="2802"/>
        <v>1248</v>
      </c>
    </row>
    <row r="7805">
      <c r="B7805" s="2013">
        <v>7803.0</v>
      </c>
      <c r="C7805" s="2013">
        <f t="shared" ref="C7805:H7805" si="2803">C$5002+C2805</f>
        <v>936</v>
      </c>
      <c r="D7805" s="2013">
        <f t="shared" si="2803"/>
        <v>1873</v>
      </c>
      <c r="E7805" s="2013">
        <f t="shared" si="2803"/>
        <v>1248</v>
      </c>
      <c r="F7805" s="2013">
        <f t="shared" si="2803"/>
        <v>1248</v>
      </c>
      <c r="G7805" s="2013">
        <f t="shared" si="2803"/>
        <v>1249</v>
      </c>
      <c r="H7805" s="2013">
        <f t="shared" si="2803"/>
        <v>1249</v>
      </c>
    </row>
    <row r="7806">
      <c r="B7806" s="2013">
        <v>7804.0</v>
      </c>
      <c r="C7806" s="2013">
        <f t="shared" ref="C7806:H7806" si="2804">C$5002+C2806</f>
        <v>937</v>
      </c>
      <c r="D7806" s="2013">
        <f t="shared" si="2804"/>
        <v>1873</v>
      </c>
      <c r="E7806" s="2013">
        <f t="shared" si="2804"/>
        <v>1248</v>
      </c>
      <c r="F7806" s="2013">
        <f t="shared" si="2804"/>
        <v>1248</v>
      </c>
      <c r="G7806" s="2013">
        <f t="shared" si="2804"/>
        <v>1249</v>
      </c>
      <c r="H7806" s="2013">
        <f t="shared" si="2804"/>
        <v>1249</v>
      </c>
    </row>
    <row r="7807">
      <c r="B7807" s="2013">
        <v>7805.0</v>
      </c>
      <c r="C7807" s="2013">
        <f t="shared" ref="C7807:H7807" si="2805">C$5002+C2807</f>
        <v>936</v>
      </c>
      <c r="D7807" s="2013">
        <f t="shared" si="2805"/>
        <v>1873</v>
      </c>
      <c r="E7807" s="2013">
        <f t="shared" si="2805"/>
        <v>1249</v>
      </c>
      <c r="F7807" s="2013">
        <f t="shared" si="2805"/>
        <v>1249</v>
      </c>
      <c r="G7807" s="2013">
        <f t="shared" si="2805"/>
        <v>1249</v>
      </c>
      <c r="H7807" s="2013">
        <f t="shared" si="2805"/>
        <v>1249</v>
      </c>
    </row>
    <row r="7808">
      <c r="B7808" s="2013">
        <v>7806.0</v>
      </c>
      <c r="C7808" s="2013">
        <f t="shared" ref="C7808:H7808" si="2806">C$5002+C2808</f>
        <v>937</v>
      </c>
      <c r="D7808" s="2013">
        <f t="shared" si="2806"/>
        <v>1873</v>
      </c>
      <c r="E7808" s="2013">
        <f t="shared" si="2806"/>
        <v>1249</v>
      </c>
      <c r="F7808" s="2013">
        <f t="shared" si="2806"/>
        <v>1249</v>
      </c>
      <c r="G7808" s="2013">
        <f t="shared" si="2806"/>
        <v>1249</v>
      </c>
      <c r="H7808" s="2013">
        <f t="shared" si="2806"/>
        <v>1249</v>
      </c>
    </row>
    <row r="7809">
      <c r="B7809" s="2013">
        <v>7807.0</v>
      </c>
      <c r="C7809" s="2013">
        <f t="shared" ref="C7809:H7809" si="2807">C$5002+C2809</f>
        <v>937</v>
      </c>
      <c r="D7809" s="2013">
        <f t="shared" si="2807"/>
        <v>1874</v>
      </c>
      <c r="E7809" s="2013">
        <f t="shared" si="2807"/>
        <v>1249</v>
      </c>
      <c r="F7809" s="2013">
        <f t="shared" si="2807"/>
        <v>1249</v>
      </c>
      <c r="G7809" s="2013">
        <f t="shared" si="2807"/>
        <v>1249</v>
      </c>
      <c r="H7809" s="2013">
        <f t="shared" si="2807"/>
        <v>1249</v>
      </c>
    </row>
    <row r="7810">
      <c r="B7810" s="2013">
        <v>7808.0</v>
      </c>
      <c r="C7810" s="2013">
        <f t="shared" ref="C7810:H7810" si="2808">C$5002+C2810</f>
        <v>937</v>
      </c>
      <c r="D7810" s="2013">
        <f t="shared" si="2808"/>
        <v>1873</v>
      </c>
      <c r="E7810" s="2013">
        <f t="shared" si="2808"/>
        <v>1249</v>
      </c>
      <c r="F7810" s="2013">
        <f t="shared" si="2808"/>
        <v>1249</v>
      </c>
      <c r="G7810" s="2013">
        <f t="shared" si="2808"/>
        <v>1250</v>
      </c>
      <c r="H7810" s="2013">
        <f t="shared" si="2808"/>
        <v>1250</v>
      </c>
    </row>
    <row r="7811">
      <c r="B7811" s="2013">
        <v>7809.0</v>
      </c>
      <c r="C7811" s="2013">
        <f t="shared" ref="C7811:H7811" si="2809">C$5002+C2811</f>
        <v>937</v>
      </c>
      <c r="D7811" s="2013">
        <f t="shared" si="2809"/>
        <v>1874</v>
      </c>
      <c r="E7811" s="2013">
        <f t="shared" si="2809"/>
        <v>1249</v>
      </c>
      <c r="F7811" s="2013">
        <f t="shared" si="2809"/>
        <v>1249</v>
      </c>
      <c r="G7811" s="2013">
        <f t="shared" si="2809"/>
        <v>1250</v>
      </c>
      <c r="H7811" s="2013">
        <f t="shared" si="2809"/>
        <v>1250</v>
      </c>
    </row>
    <row r="7812">
      <c r="B7812" s="2013">
        <v>7810.0</v>
      </c>
      <c r="C7812" s="2013">
        <f t="shared" ref="C7812:H7812" si="2810">C$5002+C2812</f>
        <v>937</v>
      </c>
      <c r="D7812" s="2013">
        <f t="shared" si="2810"/>
        <v>1875</v>
      </c>
      <c r="E7812" s="2013">
        <f t="shared" si="2810"/>
        <v>1249</v>
      </c>
      <c r="F7812" s="2013">
        <f t="shared" si="2810"/>
        <v>1249</v>
      </c>
      <c r="G7812" s="2013">
        <f t="shared" si="2810"/>
        <v>1250</v>
      </c>
      <c r="H7812" s="2013">
        <f t="shared" si="2810"/>
        <v>1250</v>
      </c>
    </row>
    <row r="7813">
      <c r="B7813" s="2013">
        <v>7811.0</v>
      </c>
      <c r="C7813" s="2013">
        <f t="shared" ref="C7813:H7813" si="2811">C$5002+C2813</f>
        <v>937</v>
      </c>
      <c r="D7813" s="2013">
        <f t="shared" si="2811"/>
        <v>1874</v>
      </c>
      <c r="E7813" s="2013">
        <f t="shared" si="2811"/>
        <v>1250</v>
      </c>
      <c r="F7813" s="2013">
        <f t="shared" si="2811"/>
        <v>1250</v>
      </c>
      <c r="G7813" s="2013">
        <f t="shared" si="2811"/>
        <v>1250</v>
      </c>
      <c r="H7813" s="2013">
        <f t="shared" si="2811"/>
        <v>1250</v>
      </c>
    </row>
    <row r="7814">
      <c r="B7814" s="2013">
        <v>7812.0</v>
      </c>
      <c r="C7814" s="2013">
        <f t="shared" ref="C7814:H7814" si="2812">C$5002+C2814</f>
        <v>937</v>
      </c>
      <c r="D7814" s="2013">
        <f t="shared" si="2812"/>
        <v>1875</v>
      </c>
      <c r="E7814" s="2013">
        <f t="shared" si="2812"/>
        <v>1250</v>
      </c>
      <c r="F7814" s="2013">
        <f t="shared" si="2812"/>
        <v>1250</v>
      </c>
      <c r="G7814" s="2013">
        <f t="shared" si="2812"/>
        <v>1250</v>
      </c>
      <c r="H7814" s="2013">
        <f t="shared" si="2812"/>
        <v>1250</v>
      </c>
    </row>
    <row r="7815">
      <c r="B7815" s="2013">
        <v>7813.0</v>
      </c>
      <c r="C7815" s="2013">
        <f t="shared" ref="C7815:H7815" si="2813">C$5002+C2815</f>
        <v>938</v>
      </c>
      <c r="D7815" s="2013">
        <f t="shared" si="2813"/>
        <v>1875</v>
      </c>
      <c r="E7815" s="2013">
        <f t="shared" si="2813"/>
        <v>1250</v>
      </c>
      <c r="F7815" s="2013">
        <f t="shared" si="2813"/>
        <v>1250</v>
      </c>
      <c r="G7815" s="2013">
        <f t="shared" si="2813"/>
        <v>1250</v>
      </c>
      <c r="H7815" s="2013">
        <f t="shared" si="2813"/>
        <v>1250</v>
      </c>
    </row>
    <row r="7816">
      <c r="B7816" s="2013">
        <v>7814.0</v>
      </c>
      <c r="C7816" s="2013">
        <f t="shared" ref="C7816:H7816" si="2814">C$5002+C2816</f>
        <v>938</v>
      </c>
      <c r="D7816" s="2013">
        <f t="shared" si="2814"/>
        <v>1876</v>
      </c>
      <c r="E7816" s="2013">
        <f t="shared" si="2814"/>
        <v>1250</v>
      </c>
      <c r="F7816" s="2013">
        <f t="shared" si="2814"/>
        <v>1250</v>
      </c>
      <c r="G7816" s="2013">
        <f t="shared" si="2814"/>
        <v>1250</v>
      </c>
      <c r="H7816" s="2013">
        <f t="shared" si="2814"/>
        <v>1250</v>
      </c>
    </row>
    <row r="7817">
      <c r="B7817" s="2013">
        <v>7815.0</v>
      </c>
      <c r="C7817" s="2013">
        <f t="shared" ref="C7817:H7817" si="2815">C$5002+C2817</f>
        <v>938</v>
      </c>
      <c r="D7817" s="2013">
        <f t="shared" si="2815"/>
        <v>1875</v>
      </c>
      <c r="E7817" s="2013">
        <f t="shared" si="2815"/>
        <v>1250</v>
      </c>
      <c r="F7817" s="2013">
        <f t="shared" si="2815"/>
        <v>1250</v>
      </c>
      <c r="G7817" s="2013">
        <f t="shared" si="2815"/>
        <v>1251</v>
      </c>
      <c r="H7817" s="2013">
        <f t="shared" si="2815"/>
        <v>1251</v>
      </c>
    </row>
    <row r="7818">
      <c r="B7818" s="2013">
        <v>7816.0</v>
      </c>
      <c r="C7818" s="2013">
        <f t="shared" ref="C7818:H7818" si="2816">C$5002+C2818</f>
        <v>938</v>
      </c>
      <c r="D7818" s="2013">
        <f t="shared" si="2816"/>
        <v>1876</v>
      </c>
      <c r="E7818" s="2013">
        <f t="shared" si="2816"/>
        <v>1250</v>
      </c>
      <c r="F7818" s="2013">
        <f t="shared" si="2816"/>
        <v>1250</v>
      </c>
      <c r="G7818" s="2013">
        <f t="shared" si="2816"/>
        <v>1251</v>
      </c>
      <c r="H7818" s="2013">
        <f t="shared" si="2816"/>
        <v>1251</v>
      </c>
    </row>
    <row r="7819">
      <c r="B7819" s="2013">
        <v>7817.0</v>
      </c>
      <c r="C7819" s="2013">
        <f t="shared" ref="C7819:H7819" si="2817">C$5002+C2819</f>
        <v>938</v>
      </c>
      <c r="D7819" s="2013">
        <f t="shared" si="2817"/>
        <v>1877</v>
      </c>
      <c r="E7819" s="2013">
        <f t="shared" si="2817"/>
        <v>1250</v>
      </c>
      <c r="F7819" s="2013">
        <f t="shared" si="2817"/>
        <v>1250</v>
      </c>
      <c r="G7819" s="2013">
        <f t="shared" si="2817"/>
        <v>1251</v>
      </c>
      <c r="H7819" s="2013">
        <f t="shared" si="2817"/>
        <v>1251</v>
      </c>
    </row>
    <row r="7820">
      <c r="B7820" s="2013">
        <v>7818.0</v>
      </c>
      <c r="C7820" s="2013">
        <f t="shared" ref="C7820:H7820" si="2818">C$5002+C2820</f>
        <v>938</v>
      </c>
      <c r="D7820" s="2013">
        <f t="shared" si="2818"/>
        <v>1876</v>
      </c>
      <c r="E7820" s="2013">
        <f t="shared" si="2818"/>
        <v>1251</v>
      </c>
      <c r="F7820" s="2013">
        <f t="shared" si="2818"/>
        <v>1251</v>
      </c>
      <c r="G7820" s="2013">
        <f t="shared" si="2818"/>
        <v>1251</v>
      </c>
      <c r="H7820" s="2013">
        <f t="shared" si="2818"/>
        <v>1251</v>
      </c>
    </row>
    <row r="7821">
      <c r="B7821" s="2013">
        <v>7819.0</v>
      </c>
      <c r="C7821" s="2013">
        <f t="shared" ref="C7821:H7821" si="2819">C$5002+C2821</f>
        <v>938</v>
      </c>
      <c r="D7821" s="2013">
        <f t="shared" si="2819"/>
        <v>1877</v>
      </c>
      <c r="E7821" s="2013">
        <f t="shared" si="2819"/>
        <v>1251</v>
      </c>
      <c r="F7821" s="2013">
        <f t="shared" si="2819"/>
        <v>1251</v>
      </c>
      <c r="G7821" s="2013">
        <f t="shared" si="2819"/>
        <v>1251</v>
      </c>
      <c r="H7821" s="2013">
        <f t="shared" si="2819"/>
        <v>1251</v>
      </c>
    </row>
    <row r="7822">
      <c r="B7822" s="2013">
        <v>7820.0</v>
      </c>
      <c r="C7822" s="2013">
        <f t="shared" ref="C7822:H7822" si="2820">C$5002+C2822</f>
        <v>939</v>
      </c>
      <c r="D7822" s="2013">
        <f t="shared" si="2820"/>
        <v>1877</v>
      </c>
      <c r="E7822" s="2013">
        <f t="shared" si="2820"/>
        <v>1251</v>
      </c>
      <c r="F7822" s="2013">
        <f t="shared" si="2820"/>
        <v>1251</v>
      </c>
      <c r="G7822" s="2013">
        <f t="shared" si="2820"/>
        <v>1251</v>
      </c>
      <c r="H7822" s="2013">
        <f t="shared" si="2820"/>
        <v>1251</v>
      </c>
    </row>
    <row r="7823">
      <c r="B7823" s="2013">
        <v>7821.0</v>
      </c>
      <c r="C7823" s="2013">
        <f t="shared" ref="C7823:H7823" si="2821">C$5002+C2823</f>
        <v>938</v>
      </c>
      <c r="D7823" s="2013">
        <f t="shared" si="2821"/>
        <v>1877</v>
      </c>
      <c r="E7823" s="2013">
        <f t="shared" si="2821"/>
        <v>1251</v>
      </c>
      <c r="F7823" s="2013">
        <f t="shared" si="2821"/>
        <v>1251</v>
      </c>
      <c r="G7823" s="2013">
        <f t="shared" si="2821"/>
        <v>1252</v>
      </c>
      <c r="H7823" s="2013">
        <f t="shared" si="2821"/>
        <v>1252</v>
      </c>
    </row>
    <row r="7824">
      <c r="B7824" s="2013">
        <v>7822.0</v>
      </c>
      <c r="C7824" s="2013">
        <f t="shared" ref="C7824:H7824" si="2822">C$5002+C2824</f>
        <v>939</v>
      </c>
      <c r="D7824" s="2013">
        <f t="shared" si="2822"/>
        <v>1877</v>
      </c>
      <c r="E7824" s="2013">
        <f t="shared" si="2822"/>
        <v>1251</v>
      </c>
      <c r="F7824" s="2013">
        <f t="shared" si="2822"/>
        <v>1251</v>
      </c>
      <c r="G7824" s="2013">
        <f t="shared" si="2822"/>
        <v>1252</v>
      </c>
      <c r="H7824" s="2013">
        <f t="shared" si="2822"/>
        <v>1252</v>
      </c>
    </row>
    <row r="7825">
      <c r="B7825" s="2013">
        <v>7823.0</v>
      </c>
      <c r="C7825" s="2013">
        <f t="shared" ref="C7825:H7825" si="2823">C$5002+C2825</f>
        <v>938</v>
      </c>
      <c r="D7825" s="2013">
        <f t="shared" si="2823"/>
        <v>1877</v>
      </c>
      <c r="E7825" s="2013">
        <f t="shared" si="2823"/>
        <v>1252</v>
      </c>
      <c r="F7825" s="2013">
        <f t="shared" si="2823"/>
        <v>1252</v>
      </c>
      <c r="G7825" s="2013">
        <f t="shared" si="2823"/>
        <v>1252</v>
      </c>
      <c r="H7825" s="2013">
        <f t="shared" si="2823"/>
        <v>1252</v>
      </c>
    </row>
    <row r="7826">
      <c r="B7826" s="2013">
        <v>7824.0</v>
      </c>
      <c r="C7826" s="2013">
        <f t="shared" ref="C7826:H7826" si="2824">C$5002+C2826</f>
        <v>939</v>
      </c>
      <c r="D7826" s="2013">
        <f t="shared" si="2824"/>
        <v>1877</v>
      </c>
      <c r="E7826" s="2013">
        <f t="shared" si="2824"/>
        <v>1252</v>
      </c>
      <c r="F7826" s="2013">
        <f t="shared" si="2824"/>
        <v>1252</v>
      </c>
      <c r="G7826" s="2013">
        <f t="shared" si="2824"/>
        <v>1252</v>
      </c>
      <c r="H7826" s="2013">
        <f t="shared" si="2824"/>
        <v>1252</v>
      </c>
    </row>
    <row r="7827">
      <c r="B7827" s="2013">
        <v>7825.0</v>
      </c>
      <c r="C7827" s="2013">
        <f t="shared" ref="C7827:H7827" si="2825">C$5002+C2827</f>
        <v>939</v>
      </c>
      <c r="D7827" s="2013">
        <f t="shared" si="2825"/>
        <v>1878</v>
      </c>
      <c r="E7827" s="2013">
        <f t="shared" si="2825"/>
        <v>1252</v>
      </c>
      <c r="F7827" s="2013">
        <f t="shared" si="2825"/>
        <v>1252</v>
      </c>
      <c r="G7827" s="2013">
        <f t="shared" si="2825"/>
        <v>1252</v>
      </c>
      <c r="H7827" s="2013">
        <f t="shared" si="2825"/>
        <v>1252</v>
      </c>
    </row>
    <row r="7828">
      <c r="B7828" s="2013">
        <v>7826.0</v>
      </c>
      <c r="C7828" s="2013">
        <f t="shared" ref="C7828:H7828" si="2826">C$5002+C2828</f>
        <v>939</v>
      </c>
      <c r="D7828" s="2013">
        <f t="shared" si="2826"/>
        <v>1879</v>
      </c>
      <c r="E7828" s="2013">
        <f t="shared" si="2826"/>
        <v>1252</v>
      </c>
      <c r="F7828" s="2013">
        <f t="shared" si="2826"/>
        <v>1252</v>
      </c>
      <c r="G7828" s="2013">
        <f t="shared" si="2826"/>
        <v>1252</v>
      </c>
      <c r="H7828" s="2013">
        <f t="shared" si="2826"/>
        <v>1252</v>
      </c>
    </row>
    <row r="7829">
      <c r="B7829" s="2013">
        <v>7827.0</v>
      </c>
      <c r="C7829" s="2013">
        <f t="shared" ref="C7829:H7829" si="2827">C$5002+C2829</f>
        <v>940</v>
      </c>
      <c r="D7829" s="2013">
        <f t="shared" si="2827"/>
        <v>1879</v>
      </c>
      <c r="E7829" s="2013">
        <f t="shared" si="2827"/>
        <v>1252</v>
      </c>
      <c r="F7829" s="2013">
        <f t="shared" si="2827"/>
        <v>1252</v>
      </c>
      <c r="G7829" s="2013">
        <f t="shared" si="2827"/>
        <v>1252</v>
      </c>
      <c r="H7829" s="2013">
        <f t="shared" si="2827"/>
        <v>1252</v>
      </c>
    </row>
    <row r="7830">
      <c r="B7830" s="2013">
        <v>7828.0</v>
      </c>
      <c r="C7830" s="2013">
        <f t="shared" ref="C7830:H7830" si="2828">C$5002+C2830</f>
        <v>939</v>
      </c>
      <c r="D7830" s="2013">
        <f t="shared" si="2828"/>
        <v>1879</v>
      </c>
      <c r="E7830" s="2013">
        <f t="shared" si="2828"/>
        <v>1252</v>
      </c>
      <c r="F7830" s="2013">
        <f t="shared" si="2828"/>
        <v>1252</v>
      </c>
      <c r="G7830" s="2013">
        <f t="shared" si="2828"/>
        <v>1253</v>
      </c>
      <c r="H7830" s="2013">
        <f t="shared" si="2828"/>
        <v>1253</v>
      </c>
    </row>
    <row r="7831">
      <c r="B7831" s="2013">
        <v>7829.0</v>
      </c>
      <c r="C7831" s="2013">
        <f t="shared" ref="C7831:H7831" si="2829">C$5002+C2831</f>
        <v>940</v>
      </c>
      <c r="D7831" s="2013">
        <f t="shared" si="2829"/>
        <v>1879</v>
      </c>
      <c r="E7831" s="2013">
        <f t="shared" si="2829"/>
        <v>1252</v>
      </c>
      <c r="F7831" s="2013">
        <f t="shared" si="2829"/>
        <v>1252</v>
      </c>
      <c r="G7831" s="2013">
        <f t="shared" si="2829"/>
        <v>1253</v>
      </c>
      <c r="H7831" s="2013">
        <f t="shared" si="2829"/>
        <v>1253</v>
      </c>
    </row>
    <row r="7832">
      <c r="B7832" s="2013">
        <v>7830.0</v>
      </c>
      <c r="C7832" s="2013">
        <f t="shared" ref="C7832:H7832" si="2830">C$5002+C2832</f>
        <v>939</v>
      </c>
      <c r="D7832" s="2013">
        <f t="shared" si="2830"/>
        <v>1879</v>
      </c>
      <c r="E7832" s="2013">
        <f t="shared" si="2830"/>
        <v>1253</v>
      </c>
      <c r="F7832" s="2013">
        <f t="shared" si="2830"/>
        <v>1253</v>
      </c>
      <c r="G7832" s="2013">
        <f t="shared" si="2830"/>
        <v>1253</v>
      </c>
      <c r="H7832" s="2013">
        <f t="shared" si="2830"/>
        <v>1253</v>
      </c>
    </row>
    <row r="7833">
      <c r="B7833" s="2013">
        <v>7831.0</v>
      </c>
      <c r="C7833" s="2013">
        <f t="shared" ref="C7833:H7833" si="2831">C$5002+C2833</f>
        <v>940</v>
      </c>
      <c r="D7833" s="2013">
        <f t="shared" si="2831"/>
        <v>1879</v>
      </c>
      <c r="E7833" s="2013">
        <f t="shared" si="2831"/>
        <v>1253</v>
      </c>
      <c r="F7833" s="2013">
        <f t="shared" si="2831"/>
        <v>1253</v>
      </c>
      <c r="G7833" s="2013">
        <f t="shared" si="2831"/>
        <v>1253</v>
      </c>
      <c r="H7833" s="2013">
        <f t="shared" si="2831"/>
        <v>1253</v>
      </c>
    </row>
    <row r="7834">
      <c r="B7834" s="2013">
        <v>7832.0</v>
      </c>
      <c r="C7834" s="2013">
        <f t="shared" ref="C7834:H7834" si="2832">C$5002+C2834</f>
        <v>940</v>
      </c>
      <c r="D7834" s="2013">
        <f t="shared" si="2832"/>
        <v>1880</v>
      </c>
      <c r="E7834" s="2013">
        <f t="shared" si="2832"/>
        <v>1253</v>
      </c>
      <c r="F7834" s="2013">
        <f t="shared" si="2832"/>
        <v>1253</v>
      </c>
      <c r="G7834" s="2013">
        <f t="shared" si="2832"/>
        <v>1253</v>
      </c>
      <c r="H7834" s="2013">
        <f t="shared" si="2832"/>
        <v>1253</v>
      </c>
    </row>
    <row r="7835">
      <c r="B7835" s="2013">
        <v>7833.0</v>
      </c>
      <c r="C7835" s="2013">
        <f t="shared" ref="C7835:H7835" si="2833">C$5002+C2835</f>
        <v>940</v>
      </c>
      <c r="D7835" s="2013">
        <f t="shared" si="2833"/>
        <v>1879</v>
      </c>
      <c r="E7835" s="2013">
        <f t="shared" si="2833"/>
        <v>1253</v>
      </c>
      <c r="F7835" s="2013">
        <f t="shared" si="2833"/>
        <v>1253</v>
      </c>
      <c r="G7835" s="2013">
        <f t="shared" si="2833"/>
        <v>1254</v>
      </c>
      <c r="H7835" s="2013">
        <f t="shared" si="2833"/>
        <v>1254</v>
      </c>
    </row>
    <row r="7836">
      <c r="B7836" s="2013">
        <v>7834.0</v>
      </c>
      <c r="C7836" s="2013">
        <f t="shared" ref="C7836:H7836" si="2834">C$5002+C2836</f>
        <v>940</v>
      </c>
      <c r="D7836" s="2013">
        <f t="shared" si="2834"/>
        <v>1880</v>
      </c>
      <c r="E7836" s="2013">
        <f t="shared" si="2834"/>
        <v>1253</v>
      </c>
      <c r="F7836" s="2013">
        <f t="shared" si="2834"/>
        <v>1253</v>
      </c>
      <c r="G7836" s="2013">
        <f t="shared" si="2834"/>
        <v>1254</v>
      </c>
      <c r="H7836" s="2013">
        <f t="shared" si="2834"/>
        <v>1254</v>
      </c>
    </row>
    <row r="7837">
      <c r="B7837" s="2013">
        <v>7835.0</v>
      </c>
      <c r="C7837" s="2013">
        <f t="shared" ref="C7837:H7837" si="2835">C$5002+C2837</f>
        <v>940</v>
      </c>
      <c r="D7837" s="2013">
        <f t="shared" si="2835"/>
        <v>1881</v>
      </c>
      <c r="E7837" s="2013">
        <f t="shared" si="2835"/>
        <v>1253</v>
      </c>
      <c r="F7837" s="2013">
        <f t="shared" si="2835"/>
        <v>1253</v>
      </c>
      <c r="G7837" s="2013">
        <f t="shared" si="2835"/>
        <v>1254</v>
      </c>
      <c r="H7837" s="2013">
        <f t="shared" si="2835"/>
        <v>1254</v>
      </c>
    </row>
    <row r="7838">
      <c r="B7838" s="2013">
        <v>7836.0</v>
      </c>
      <c r="C7838" s="2013">
        <f t="shared" ref="C7838:H7838" si="2836">C$5002+C2838</f>
        <v>940</v>
      </c>
      <c r="D7838" s="2013">
        <f t="shared" si="2836"/>
        <v>1880</v>
      </c>
      <c r="E7838" s="2013">
        <f t="shared" si="2836"/>
        <v>1254</v>
      </c>
      <c r="F7838" s="2013">
        <f t="shared" si="2836"/>
        <v>1254</v>
      </c>
      <c r="G7838" s="2013">
        <f t="shared" si="2836"/>
        <v>1254</v>
      </c>
      <c r="H7838" s="2013">
        <f t="shared" si="2836"/>
        <v>1254</v>
      </c>
    </row>
    <row r="7839">
      <c r="B7839" s="2013">
        <v>7837.0</v>
      </c>
      <c r="C7839" s="2013">
        <f t="shared" ref="C7839:H7839" si="2837">C$5002+C2839</f>
        <v>940</v>
      </c>
      <c r="D7839" s="2013">
        <f t="shared" si="2837"/>
        <v>1881</v>
      </c>
      <c r="E7839" s="2013">
        <f t="shared" si="2837"/>
        <v>1254</v>
      </c>
      <c r="F7839" s="2013">
        <f t="shared" si="2837"/>
        <v>1254</v>
      </c>
      <c r="G7839" s="2013">
        <f t="shared" si="2837"/>
        <v>1254</v>
      </c>
      <c r="H7839" s="2013">
        <f t="shared" si="2837"/>
        <v>1254</v>
      </c>
    </row>
    <row r="7840">
      <c r="B7840" s="2013">
        <v>7838.0</v>
      </c>
      <c r="C7840" s="2013">
        <f t="shared" ref="C7840:H7840" si="2838">C$5002+C2840</f>
        <v>941</v>
      </c>
      <c r="D7840" s="2013">
        <f t="shared" si="2838"/>
        <v>1881</v>
      </c>
      <c r="E7840" s="2013">
        <f t="shared" si="2838"/>
        <v>1254</v>
      </c>
      <c r="F7840" s="2013">
        <f t="shared" si="2838"/>
        <v>1254</v>
      </c>
      <c r="G7840" s="2013">
        <f t="shared" si="2838"/>
        <v>1254</v>
      </c>
      <c r="H7840" s="2013">
        <f t="shared" si="2838"/>
        <v>1254</v>
      </c>
    </row>
    <row r="7841">
      <c r="B7841" s="2013">
        <v>7839.0</v>
      </c>
      <c r="C7841" s="2013">
        <f t="shared" ref="C7841:H7841" si="2839">C$5002+C2841</f>
        <v>941</v>
      </c>
      <c r="D7841" s="2013">
        <f t="shared" si="2839"/>
        <v>1882</v>
      </c>
      <c r="E7841" s="2013">
        <f t="shared" si="2839"/>
        <v>1254</v>
      </c>
      <c r="F7841" s="2013">
        <f t="shared" si="2839"/>
        <v>1254</v>
      </c>
      <c r="G7841" s="2013">
        <f t="shared" si="2839"/>
        <v>1254</v>
      </c>
      <c r="H7841" s="2013">
        <f t="shared" si="2839"/>
        <v>1254</v>
      </c>
    </row>
    <row r="7842">
      <c r="B7842" s="2013">
        <v>7840.0</v>
      </c>
      <c r="C7842" s="2013">
        <f t="shared" ref="C7842:H7842" si="2840">C$5002+C2842</f>
        <v>941</v>
      </c>
      <c r="D7842" s="2013">
        <f t="shared" si="2840"/>
        <v>1881</v>
      </c>
      <c r="E7842" s="2013">
        <f t="shared" si="2840"/>
        <v>1254</v>
      </c>
      <c r="F7842" s="2013">
        <f t="shared" si="2840"/>
        <v>1254</v>
      </c>
      <c r="G7842" s="2013">
        <f t="shared" si="2840"/>
        <v>1255</v>
      </c>
      <c r="H7842" s="2013">
        <f t="shared" si="2840"/>
        <v>1255</v>
      </c>
    </row>
    <row r="7843">
      <c r="B7843" s="2013">
        <v>7841.0</v>
      </c>
      <c r="C7843" s="2013">
        <f t="shared" ref="C7843:H7843" si="2841">C$5002+C2843</f>
        <v>941</v>
      </c>
      <c r="D7843" s="2013">
        <f t="shared" si="2841"/>
        <v>1882</v>
      </c>
      <c r="E7843" s="2013">
        <f t="shared" si="2841"/>
        <v>1254</v>
      </c>
      <c r="F7843" s="2013">
        <f t="shared" si="2841"/>
        <v>1254</v>
      </c>
      <c r="G7843" s="2013">
        <f t="shared" si="2841"/>
        <v>1255</v>
      </c>
      <c r="H7843" s="2013">
        <f t="shared" si="2841"/>
        <v>1255</v>
      </c>
    </row>
    <row r="7844">
      <c r="B7844" s="2013">
        <v>7842.0</v>
      </c>
      <c r="C7844" s="2013">
        <f t="shared" ref="C7844:H7844" si="2842">C$5002+C2844</f>
        <v>941</v>
      </c>
      <c r="D7844" s="2013">
        <f t="shared" si="2842"/>
        <v>1883</v>
      </c>
      <c r="E7844" s="2013">
        <f t="shared" si="2842"/>
        <v>1254</v>
      </c>
      <c r="F7844" s="2013">
        <f t="shared" si="2842"/>
        <v>1254</v>
      </c>
      <c r="G7844" s="2013">
        <f t="shared" si="2842"/>
        <v>1255</v>
      </c>
      <c r="H7844" s="2013">
        <f t="shared" si="2842"/>
        <v>1255</v>
      </c>
    </row>
    <row r="7845">
      <c r="B7845" s="2013">
        <v>7843.0</v>
      </c>
      <c r="C7845" s="2013">
        <f t="shared" ref="C7845:H7845" si="2843">C$5002+C2845</f>
        <v>941</v>
      </c>
      <c r="D7845" s="2013">
        <f t="shared" si="2843"/>
        <v>1882</v>
      </c>
      <c r="E7845" s="2013">
        <f t="shared" si="2843"/>
        <v>1255</v>
      </c>
      <c r="F7845" s="2013">
        <f t="shared" si="2843"/>
        <v>1255</v>
      </c>
      <c r="G7845" s="2013">
        <f t="shared" si="2843"/>
        <v>1255</v>
      </c>
      <c r="H7845" s="2013">
        <f t="shared" si="2843"/>
        <v>1255</v>
      </c>
    </row>
    <row r="7846">
      <c r="B7846" s="2013">
        <v>7844.0</v>
      </c>
      <c r="C7846" s="2013">
        <f t="shared" ref="C7846:H7846" si="2844">C$5002+C2846</f>
        <v>941</v>
      </c>
      <c r="D7846" s="2013">
        <f t="shared" si="2844"/>
        <v>1883</v>
      </c>
      <c r="E7846" s="2013">
        <f t="shared" si="2844"/>
        <v>1255</v>
      </c>
      <c r="F7846" s="2013">
        <f t="shared" si="2844"/>
        <v>1255</v>
      </c>
      <c r="G7846" s="2013">
        <f t="shared" si="2844"/>
        <v>1255</v>
      </c>
      <c r="H7846" s="2013">
        <f t="shared" si="2844"/>
        <v>1255</v>
      </c>
    </row>
    <row r="7847">
      <c r="B7847" s="2013">
        <v>7845.0</v>
      </c>
      <c r="C7847" s="2013">
        <f t="shared" ref="C7847:H7847" si="2845">C$5002+C2847</f>
        <v>942</v>
      </c>
      <c r="D7847" s="2013">
        <f t="shared" si="2845"/>
        <v>1883</v>
      </c>
      <c r="E7847" s="2013">
        <f t="shared" si="2845"/>
        <v>1255</v>
      </c>
      <c r="F7847" s="2013">
        <f t="shared" si="2845"/>
        <v>1255</v>
      </c>
      <c r="G7847" s="2013">
        <f t="shared" si="2845"/>
        <v>1255</v>
      </c>
      <c r="H7847" s="2013">
        <f t="shared" si="2845"/>
        <v>1255</v>
      </c>
    </row>
    <row r="7848">
      <c r="B7848" s="2013">
        <v>7846.0</v>
      </c>
      <c r="C7848" s="2013">
        <f t="shared" ref="C7848:H7848" si="2846">C$5002+C2848</f>
        <v>941</v>
      </c>
      <c r="D7848" s="2013">
        <f t="shared" si="2846"/>
        <v>1883</v>
      </c>
      <c r="E7848" s="2013">
        <f t="shared" si="2846"/>
        <v>1255</v>
      </c>
      <c r="F7848" s="2013">
        <f t="shared" si="2846"/>
        <v>1255</v>
      </c>
      <c r="G7848" s="2013">
        <f t="shared" si="2846"/>
        <v>1256</v>
      </c>
      <c r="H7848" s="2013">
        <f t="shared" si="2846"/>
        <v>1256</v>
      </c>
    </row>
    <row r="7849">
      <c r="B7849" s="2013">
        <v>7847.0</v>
      </c>
      <c r="C7849" s="2013">
        <f t="shared" ref="C7849:H7849" si="2847">C$5002+C2849</f>
        <v>942</v>
      </c>
      <c r="D7849" s="2013">
        <f t="shared" si="2847"/>
        <v>1883</v>
      </c>
      <c r="E7849" s="2013">
        <f t="shared" si="2847"/>
        <v>1255</v>
      </c>
      <c r="F7849" s="2013">
        <f t="shared" si="2847"/>
        <v>1255</v>
      </c>
      <c r="G7849" s="2013">
        <f t="shared" si="2847"/>
        <v>1256</v>
      </c>
      <c r="H7849" s="2013">
        <f t="shared" si="2847"/>
        <v>1256</v>
      </c>
    </row>
    <row r="7850">
      <c r="B7850" s="2013">
        <v>7848.0</v>
      </c>
      <c r="C7850" s="2013">
        <f t="shared" ref="C7850:H7850" si="2848">C$5002+C2850</f>
        <v>941</v>
      </c>
      <c r="D7850" s="2013">
        <f t="shared" si="2848"/>
        <v>1883</v>
      </c>
      <c r="E7850" s="2013">
        <f t="shared" si="2848"/>
        <v>1256</v>
      </c>
      <c r="F7850" s="2013">
        <f t="shared" si="2848"/>
        <v>1256</v>
      </c>
      <c r="G7850" s="2013">
        <f t="shared" si="2848"/>
        <v>1256</v>
      </c>
      <c r="H7850" s="2013">
        <f t="shared" si="2848"/>
        <v>1256</v>
      </c>
    </row>
    <row r="7851">
      <c r="B7851" s="2013">
        <v>7849.0</v>
      </c>
      <c r="C7851" s="2013">
        <f t="shared" ref="C7851:H7851" si="2849">C$5002+C2851</f>
        <v>942</v>
      </c>
      <c r="D7851" s="2013">
        <f t="shared" si="2849"/>
        <v>1883</v>
      </c>
      <c r="E7851" s="2013">
        <f t="shared" si="2849"/>
        <v>1256</v>
      </c>
      <c r="F7851" s="2013">
        <f t="shared" si="2849"/>
        <v>1256</v>
      </c>
      <c r="G7851" s="2013">
        <f t="shared" si="2849"/>
        <v>1256</v>
      </c>
      <c r="H7851" s="2013">
        <f t="shared" si="2849"/>
        <v>1256</v>
      </c>
    </row>
    <row r="7852">
      <c r="B7852" s="2013">
        <v>7850.0</v>
      </c>
      <c r="C7852" s="2013">
        <f t="shared" ref="C7852:H7852" si="2850">C$5002+C2852</f>
        <v>942</v>
      </c>
      <c r="D7852" s="2013">
        <f t="shared" si="2850"/>
        <v>1884</v>
      </c>
      <c r="E7852" s="2013">
        <f t="shared" si="2850"/>
        <v>1256</v>
      </c>
      <c r="F7852" s="2013">
        <f t="shared" si="2850"/>
        <v>1256</v>
      </c>
      <c r="G7852" s="2013">
        <f t="shared" si="2850"/>
        <v>1256</v>
      </c>
      <c r="H7852" s="2013">
        <f t="shared" si="2850"/>
        <v>1256</v>
      </c>
    </row>
    <row r="7853">
      <c r="B7853" s="2013">
        <v>7851.0</v>
      </c>
      <c r="C7853" s="2013">
        <f t="shared" ref="C7853:H7853" si="2851">C$5002+C2853</f>
        <v>942</v>
      </c>
      <c r="D7853" s="2013">
        <f t="shared" si="2851"/>
        <v>1885</v>
      </c>
      <c r="E7853" s="2013">
        <f t="shared" si="2851"/>
        <v>1256</v>
      </c>
      <c r="F7853" s="2013">
        <f t="shared" si="2851"/>
        <v>1256</v>
      </c>
      <c r="G7853" s="2013">
        <f t="shared" si="2851"/>
        <v>1256</v>
      </c>
      <c r="H7853" s="2013">
        <f t="shared" si="2851"/>
        <v>1256</v>
      </c>
    </row>
    <row r="7854">
      <c r="B7854" s="2013">
        <v>7852.0</v>
      </c>
      <c r="C7854" s="2013">
        <f t="shared" ref="C7854:H7854" si="2852">C$5002+C2854</f>
        <v>943</v>
      </c>
      <c r="D7854" s="2013">
        <f t="shared" si="2852"/>
        <v>1885</v>
      </c>
      <c r="E7854" s="2013">
        <f t="shared" si="2852"/>
        <v>1256</v>
      </c>
      <c r="F7854" s="2013">
        <f t="shared" si="2852"/>
        <v>1256</v>
      </c>
      <c r="G7854" s="2013">
        <f t="shared" si="2852"/>
        <v>1256</v>
      </c>
      <c r="H7854" s="2013">
        <f t="shared" si="2852"/>
        <v>1256</v>
      </c>
    </row>
    <row r="7855">
      <c r="B7855" s="2013">
        <v>7853.0</v>
      </c>
      <c r="C7855" s="2013">
        <f t="shared" ref="C7855:H7855" si="2853">C$5002+C2855</f>
        <v>942</v>
      </c>
      <c r="D7855" s="2013">
        <f t="shared" si="2853"/>
        <v>1885</v>
      </c>
      <c r="E7855" s="2013">
        <f t="shared" si="2853"/>
        <v>1256</v>
      </c>
      <c r="F7855" s="2013">
        <f t="shared" si="2853"/>
        <v>1256</v>
      </c>
      <c r="G7855" s="2013">
        <f t="shared" si="2853"/>
        <v>1257</v>
      </c>
      <c r="H7855" s="2013">
        <f t="shared" si="2853"/>
        <v>1257</v>
      </c>
    </row>
    <row r="7856">
      <c r="B7856" s="2013">
        <v>7854.0</v>
      </c>
      <c r="C7856" s="2013">
        <f t="shared" ref="C7856:H7856" si="2854">C$5002+C2856</f>
        <v>943</v>
      </c>
      <c r="D7856" s="2013">
        <f t="shared" si="2854"/>
        <v>1885</v>
      </c>
      <c r="E7856" s="2013">
        <f t="shared" si="2854"/>
        <v>1256</v>
      </c>
      <c r="F7856" s="2013">
        <f t="shared" si="2854"/>
        <v>1256</v>
      </c>
      <c r="G7856" s="2013">
        <f t="shared" si="2854"/>
        <v>1257</v>
      </c>
      <c r="H7856" s="2013">
        <f t="shared" si="2854"/>
        <v>1257</v>
      </c>
    </row>
    <row r="7857">
      <c r="B7857" s="2013">
        <v>7855.0</v>
      </c>
      <c r="C7857" s="2013">
        <f t="shared" ref="C7857:H7857" si="2855">C$5002+C2857</f>
        <v>942</v>
      </c>
      <c r="D7857" s="2013">
        <f t="shared" si="2855"/>
        <v>1885</v>
      </c>
      <c r="E7857" s="2013">
        <f t="shared" si="2855"/>
        <v>1257</v>
      </c>
      <c r="F7857" s="2013">
        <f t="shared" si="2855"/>
        <v>1257</v>
      </c>
      <c r="G7857" s="2013">
        <f t="shared" si="2855"/>
        <v>1257</v>
      </c>
      <c r="H7857" s="2013">
        <f t="shared" si="2855"/>
        <v>1257</v>
      </c>
    </row>
    <row r="7858">
      <c r="B7858" s="2013">
        <v>7856.0</v>
      </c>
      <c r="C7858" s="2013">
        <f t="shared" ref="C7858:H7858" si="2856">C$5002+C2858</f>
        <v>943</v>
      </c>
      <c r="D7858" s="2013">
        <f t="shared" si="2856"/>
        <v>1885</v>
      </c>
      <c r="E7858" s="2013">
        <f t="shared" si="2856"/>
        <v>1257</v>
      </c>
      <c r="F7858" s="2013">
        <f t="shared" si="2856"/>
        <v>1257</v>
      </c>
      <c r="G7858" s="2013">
        <f t="shared" si="2856"/>
        <v>1257</v>
      </c>
      <c r="H7858" s="2013">
        <f t="shared" si="2856"/>
        <v>1257</v>
      </c>
    </row>
    <row r="7859">
      <c r="B7859" s="2013">
        <v>7857.0</v>
      </c>
      <c r="C7859" s="2013">
        <f t="shared" ref="C7859:H7859" si="2857">C$5002+C2859</f>
        <v>943</v>
      </c>
      <c r="D7859" s="2013">
        <f t="shared" si="2857"/>
        <v>1886</v>
      </c>
      <c r="E7859" s="2013">
        <f t="shared" si="2857"/>
        <v>1257</v>
      </c>
      <c r="F7859" s="2013">
        <f t="shared" si="2857"/>
        <v>1257</v>
      </c>
      <c r="G7859" s="2013">
        <f t="shared" si="2857"/>
        <v>1257</v>
      </c>
      <c r="H7859" s="2013">
        <f t="shared" si="2857"/>
        <v>1257</v>
      </c>
    </row>
    <row r="7860">
      <c r="B7860" s="2013">
        <v>7858.0</v>
      </c>
      <c r="C7860" s="2013">
        <f t="shared" ref="C7860:H7860" si="2858">C$5002+C2860</f>
        <v>943</v>
      </c>
      <c r="D7860" s="2013">
        <f t="shared" si="2858"/>
        <v>1885</v>
      </c>
      <c r="E7860" s="2013">
        <f t="shared" si="2858"/>
        <v>1257</v>
      </c>
      <c r="F7860" s="2013">
        <f t="shared" si="2858"/>
        <v>1257</v>
      </c>
      <c r="G7860" s="2013">
        <f t="shared" si="2858"/>
        <v>1258</v>
      </c>
      <c r="H7860" s="2013">
        <f t="shared" si="2858"/>
        <v>1258</v>
      </c>
    </row>
    <row r="7861">
      <c r="B7861" s="2013">
        <v>7859.0</v>
      </c>
      <c r="C7861" s="2013">
        <f t="shared" ref="C7861:H7861" si="2859">C$5002+C2861</f>
        <v>943</v>
      </c>
      <c r="D7861" s="2013">
        <f t="shared" si="2859"/>
        <v>1886</v>
      </c>
      <c r="E7861" s="2013">
        <f t="shared" si="2859"/>
        <v>1257</v>
      </c>
      <c r="F7861" s="2013">
        <f t="shared" si="2859"/>
        <v>1257</v>
      </c>
      <c r="G7861" s="2013">
        <f t="shared" si="2859"/>
        <v>1258</v>
      </c>
      <c r="H7861" s="2013">
        <f t="shared" si="2859"/>
        <v>1258</v>
      </c>
    </row>
    <row r="7862">
      <c r="B7862" s="2013">
        <v>7860.0</v>
      </c>
      <c r="C7862" s="2013">
        <f t="shared" ref="C7862:H7862" si="2860">C$5002+C2862</f>
        <v>943</v>
      </c>
      <c r="D7862" s="2013">
        <f t="shared" si="2860"/>
        <v>1887</v>
      </c>
      <c r="E7862" s="2013">
        <f t="shared" si="2860"/>
        <v>1257</v>
      </c>
      <c r="F7862" s="2013">
        <f t="shared" si="2860"/>
        <v>1257</v>
      </c>
      <c r="G7862" s="2013">
        <f t="shared" si="2860"/>
        <v>1258</v>
      </c>
      <c r="H7862" s="2013">
        <f t="shared" si="2860"/>
        <v>1258</v>
      </c>
    </row>
    <row r="7863">
      <c r="B7863" s="2013">
        <v>7861.0</v>
      </c>
      <c r="C7863" s="2013">
        <f t="shared" ref="C7863:H7863" si="2861">C$5002+C2863</f>
        <v>943</v>
      </c>
      <c r="D7863" s="2013">
        <f t="shared" si="2861"/>
        <v>1886</v>
      </c>
      <c r="E7863" s="2013">
        <f t="shared" si="2861"/>
        <v>1258</v>
      </c>
      <c r="F7863" s="2013">
        <f t="shared" si="2861"/>
        <v>1258</v>
      </c>
      <c r="G7863" s="2013">
        <f t="shared" si="2861"/>
        <v>1258</v>
      </c>
      <c r="H7863" s="2013">
        <f t="shared" si="2861"/>
        <v>1258</v>
      </c>
    </row>
    <row r="7864">
      <c r="B7864" s="2013">
        <v>7862.0</v>
      </c>
      <c r="C7864" s="2013">
        <f t="shared" ref="C7864:H7864" si="2862">C$5002+C2864</f>
        <v>943</v>
      </c>
      <c r="D7864" s="2013">
        <f t="shared" si="2862"/>
        <v>1887</v>
      </c>
      <c r="E7864" s="2013">
        <f t="shared" si="2862"/>
        <v>1258</v>
      </c>
      <c r="F7864" s="2013">
        <f t="shared" si="2862"/>
        <v>1258</v>
      </c>
      <c r="G7864" s="2013">
        <f t="shared" si="2862"/>
        <v>1258</v>
      </c>
      <c r="H7864" s="2013">
        <f t="shared" si="2862"/>
        <v>1258</v>
      </c>
    </row>
    <row r="7865">
      <c r="B7865" s="2013">
        <v>7863.0</v>
      </c>
      <c r="C7865" s="2013">
        <f t="shared" ref="C7865:H7865" si="2863">C$5002+C2865</f>
        <v>944</v>
      </c>
      <c r="D7865" s="2013">
        <f t="shared" si="2863"/>
        <v>1887</v>
      </c>
      <c r="E7865" s="2013">
        <f t="shared" si="2863"/>
        <v>1258</v>
      </c>
      <c r="F7865" s="2013">
        <f t="shared" si="2863"/>
        <v>1258</v>
      </c>
      <c r="G7865" s="2013">
        <f t="shared" si="2863"/>
        <v>1258</v>
      </c>
      <c r="H7865" s="2013">
        <f t="shared" si="2863"/>
        <v>1258</v>
      </c>
    </row>
    <row r="7866">
      <c r="B7866" s="2013">
        <v>7864.0</v>
      </c>
      <c r="C7866" s="2013">
        <f t="shared" ref="C7866:H7866" si="2864">C$5002+C2866</f>
        <v>944</v>
      </c>
      <c r="D7866" s="2013">
        <f t="shared" si="2864"/>
        <v>1888</v>
      </c>
      <c r="E7866" s="2013">
        <f t="shared" si="2864"/>
        <v>1258</v>
      </c>
      <c r="F7866" s="2013">
        <f t="shared" si="2864"/>
        <v>1258</v>
      </c>
      <c r="G7866" s="2013">
        <f t="shared" si="2864"/>
        <v>1258</v>
      </c>
      <c r="H7866" s="2013">
        <f t="shared" si="2864"/>
        <v>1258</v>
      </c>
    </row>
    <row r="7867">
      <c r="B7867" s="2013">
        <v>7865.0</v>
      </c>
      <c r="C7867" s="2013">
        <f t="shared" ref="C7867:H7867" si="2865">C$5002+C2867</f>
        <v>944</v>
      </c>
      <c r="D7867" s="2013">
        <f t="shared" si="2865"/>
        <v>1887</v>
      </c>
      <c r="E7867" s="2013">
        <f t="shared" si="2865"/>
        <v>1258</v>
      </c>
      <c r="F7867" s="2013">
        <f t="shared" si="2865"/>
        <v>1258</v>
      </c>
      <c r="G7867" s="2013">
        <f t="shared" si="2865"/>
        <v>1259</v>
      </c>
      <c r="H7867" s="2013">
        <f t="shared" si="2865"/>
        <v>1259</v>
      </c>
    </row>
    <row r="7868">
      <c r="B7868" s="2013">
        <v>7866.0</v>
      </c>
      <c r="C7868" s="2013">
        <f t="shared" ref="C7868:H7868" si="2866">C$5002+C2868</f>
        <v>944</v>
      </c>
      <c r="D7868" s="2013">
        <f t="shared" si="2866"/>
        <v>1888</v>
      </c>
      <c r="E7868" s="2013">
        <f t="shared" si="2866"/>
        <v>1258</v>
      </c>
      <c r="F7868" s="2013">
        <f t="shared" si="2866"/>
        <v>1258</v>
      </c>
      <c r="G7868" s="2013">
        <f t="shared" si="2866"/>
        <v>1259</v>
      </c>
      <c r="H7868" s="2013">
        <f t="shared" si="2866"/>
        <v>1259</v>
      </c>
    </row>
    <row r="7869">
      <c r="B7869" s="2013">
        <v>7867.0</v>
      </c>
      <c r="C7869" s="2013">
        <f t="shared" ref="C7869:H7869" si="2867">C$5002+C2869</f>
        <v>944</v>
      </c>
      <c r="D7869" s="2013">
        <f t="shared" si="2867"/>
        <v>1889</v>
      </c>
      <c r="E7869" s="2013">
        <f t="shared" si="2867"/>
        <v>1258</v>
      </c>
      <c r="F7869" s="2013">
        <f t="shared" si="2867"/>
        <v>1258</v>
      </c>
      <c r="G7869" s="2013">
        <f t="shared" si="2867"/>
        <v>1259</v>
      </c>
      <c r="H7869" s="2013">
        <f t="shared" si="2867"/>
        <v>1259</v>
      </c>
    </row>
    <row r="7870">
      <c r="B7870" s="2013">
        <v>7868.0</v>
      </c>
      <c r="C7870" s="2013">
        <f t="shared" ref="C7870:H7870" si="2868">C$5002+C2870</f>
        <v>944</v>
      </c>
      <c r="D7870" s="2013">
        <f t="shared" si="2868"/>
        <v>1888</v>
      </c>
      <c r="E7870" s="2013">
        <f t="shared" si="2868"/>
        <v>1259</v>
      </c>
      <c r="F7870" s="2013">
        <f t="shared" si="2868"/>
        <v>1259</v>
      </c>
      <c r="G7870" s="2013">
        <f t="shared" si="2868"/>
        <v>1259</v>
      </c>
      <c r="H7870" s="2013">
        <f t="shared" si="2868"/>
        <v>1259</v>
      </c>
    </row>
    <row r="7871">
      <c r="B7871" s="2013">
        <v>7869.0</v>
      </c>
      <c r="C7871" s="2013">
        <f t="shared" ref="C7871:H7871" si="2869">C$5002+C2871</f>
        <v>944</v>
      </c>
      <c r="D7871" s="2013">
        <f t="shared" si="2869"/>
        <v>1889</v>
      </c>
      <c r="E7871" s="2013">
        <f t="shared" si="2869"/>
        <v>1259</v>
      </c>
      <c r="F7871" s="2013">
        <f t="shared" si="2869"/>
        <v>1259</v>
      </c>
      <c r="G7871" s="2013">
        <f t="shared" si="2869"/>
        <v>1259</v>
      </c>
      <c r="H7871" s="2013">
        <f t="shared" si="2869"/>
        <v>1259</v>
      </c>
    </row>
    <row r="7872">
      <c r="B7872" s="2013">
        <v>7870.0</v>
      </c>
      <c r="C7872" s="2013">
        <f t="shared" ref="C7872:H7872" si="2870">C$5002+C2872</f>
        <v>945</v>
      </c>
      <c r="D7872" s="2013">
        <f t="shared" si="2870"/>
        <v>1889</v>
      </c>
      <c r="E7872" s="2013">
        <f t="shared" si="2870"/>
        <v>1259</v>
      </c>
      <c r="F7872" s="2013">
        <f t="shared" si="2870"/>
        <v>1259</v>
      </c>
      <c r="G7872" s="2013">
        <f t="shared" si="2870"/>
        <v>1259</v>
      </c>
      <c r="H7872" s="2013">
        <f t="shared" si="2870"/>
        <v>1259</v>
      </c>
    </row>
    <row r="7873">
      <c r="B7873" s="2013">
        <v>7871.0</v>
      </c>
      <c r="C7873" s="2013">
        <f t="shared" ref="C7873:H7873" si="2871">C$5002+C2873</f>
        <v>944</v>
      </c>
      <c r="D7873" s="2013">
        <f t="shared" si="2871"/>
        <v>1889</v>
      </c>
      <c r="E7873" s="2013">
        <f t="shared" si="2871"/>
        <v>1259</v>
      </c>
      <c r="F7873" s="2013">
        <f t="shared" si="2871"/>
        <v>1259</v>
      </c>
      <c r="G7873" s="2013">
        <f t="shared" si="2871"/>
        <v>1260</v>
      </c>
      <c r="H7873" s="2013">
        <f t="shared" si="2871"/>
        <v>1260</v>
      </c>
    </row>
    <row r="7874">
      <c r="B7874" s="2013">
        <v>7872.0</v>
      </c>
      <c r="C7874" s="2013">
        <f t="shared" ref="C7874:H7874" si="2872">C$5002+C2874</f>
        <v>945</v>
      </c>
      <c r="D7874" s="2013">
        <f t="shared" si="2872"/>
        <v>1889</v>
      </c>
      <c r="E7874" s="2013">
        <f t="shared" si="2872"/>
        <v>1259</v>
      </c>
      <c r="F7874" s="2013">
        <f t="shared" si="2872"/>
        <v>1259</v>
      </c>
      <c r="G7874" s="2013">
        <f t="shared" si="2872"/>
        <v>1260</v>
      </c>
      <c r="H7874" s="2013">
        <f t="shared" si="2872"/>
        <v>1260</v>
      </c>
    </row>
    <row r="7875">
      <c r="B7875" s="2013">
        <v>7873.0</v>
      </c>
      <c r="C7875" s="2013">
        <f t="shared" ref="C7875:H7875" si="2873">C$5002+C2875</f>
        <v>944</v>
      </c>
      <c r="D7875" s="2013">
        <f t="shared" si="2873"/>
        <v>1889</v>
      </c>
      <c r="E7875" s="2013">
        <f t="shared" si="2873"/>
        <v>1260</v>
      </c>
      <c r="F7875" s="2013">
        <f t="shared" si="2873"/>
        <v>1260</v>
      </c>
      <c r="G7875" s="2013">
        <f t="shared" si="2873"/>
        <v>1260</v>
      </c>
      <c r="H7875" s="2013">
        <f t="shared" si="2873"/>
        <v>1260</v>
      </c>
    </row>
    <row r="7876">
      <c r="B7876" s="2013">
        <v>7874.0</v>
      </c>
      <c r="C7876" s="2013">
        <f t="shared" ref="C7876:H7876" si="2874">C$5002+C2876</f>
        <v>945</v>
      </c>
      <c r="D7876" s="2013">
        <f t="shared" si="2874"/>
        <v>1889</v>
      </c>
      <c r="E7876" s="2013">
        <f t="shared" si="2874"/>
        <v>1260</v>
      </c>
      <c r="F7876" s="2013">
        <f t="shared" si="2874"/>
        <v>1260</v>
      </c>
      <c r="G7876" s="2013">
        <f t="shared" si="2874"/>
        <v>1260</v>
      </c>
      <c r="H7876" s="2013">
        <f t="shared" si="2874"/>
        <v>1260</v>
      </c>
    </row>
    <row r="7877">
      <c r="B7877" s="2013">
        <v>7875.0</v>
      </c>
      <c r="C7877" s="2013">
        <f t="shared" ref="C7877:H7877" si="2875">C$5002+C2877</f>
        <v>945</v>
      </c>
      <c r="D7877" s="2013">
        <f t="shared" si="2875"/>
        <v>1890</v>
      </c>
      <c r="E7877" s="2013">
        <f t="shared" si="2875"/>
        <v>1260</v>
      </c>
      <c r="F7877" s="2013">
        <f t="shared" si="2875"/>
        <v>1260</v>
      </c>
      <c r="G7877" s="2013">
        <f t="shared" si="2875"/>
        <v>1260</v>
      </c>
      <c r="H7877" s="2013">
        <f t="shared" si="2875"/>
        <v>1260</v>
      </c>
    </row>
    <row r="7878">
      <c r="B7878" s="2013">
        <v>7876.0</v>
      </c>
      <c r="C7878" s="2013">
        <f t="shared" ref="C7878:H7878" si="2876">C$5002+C2878</f>
        <v>945</v>
      </c>
      <c r="D7878" s="2013">
        <f t="shared" si="2876"/>
        <v>1891</v>
      </c>
      <c r="E7878" s="2013">
        <f t="shared" si="2876"/>
        <v>1260</v>
      </c>
      <c r="F7878" s="2013">
        <f t="shared" si="2876"/>
        <v>1260</v>
      </c>
      <c r="G7878" s="2013">
        <f t="shared" si="2876"/>
        <v>1260</v>
      </c>
      <c r="H7878" s="2013">
        <f t="shared" si="2876"/>
        <v>1260</v>
      </c>
    </row>
    <row r="7879">
      <c r="B7879" s="2013">
        <v>7877.0</v>
      </c>
      <c r="C7879" s="2013">
        <f t="shared" ref="C7879:H7879" si="2877">C$5002+C2879</f>
        <v>946</v>
      </c>
      <c r="D7879" s="2013">
        <f t="shared" si="2877"/>
        <v>1891</v>
      </c>
      <c r="E7879" s="2013">
        <f t="shared" si="2877"/>
        <v>1260</v>
      </c>
      <c r="F7879" s="2013">
        <f t="shared" si="2877"/>
        <v>1260</v>
      </c>
      <c r="G7879" s="2013">
        <f t="shared" si="2877"/>
        <v>1260</v>
      </c>
      <c r="H7879" s="2013">
        <f t="shared" si="2877"/>
        <v>1260</v>
      </c>
    </row>
    <row r="7880">
      <c r="B7880" s="2013">
        <v>7878.0</v>
      </c>
      <c r="C7880" s="2013">
        <f t="shared" ref="C7880:H7880" si="2878">C$5002+C2880</f>
        <v>945</v>
      </c>
      <c r="D7880" s="2013">
        <f t="shared" si="2878"/>
        <v>1891</v>
      </c>
      <c r="E7880" s="2013">
        <f t="shared" si="2878"/>
        <v>1260</v>
      </c>
      <c r="F7880" s="2013">
        <f t="shared" si="2878"/>
        <v>1260</v>
      </c>
      <c r="G7880" s="2013">
        <f t="shared" si="2878"/>
        <v>1261</v>
      </c>
      <c r="H7880" s="2013">
        <f t="shared" si="2878"/>
        <v>1261</v>
      </c>
    </row>
    <row r="7881">
      <c r="B7881" s="2013">
        <v>7879.0</v>
      </c>
      <c r="C7881" s="2013">
        <f t="shared" ref="C7881:H7881" si="2879">C$5002+C2881</f>
        <v>946</v>
      </c>
      <c r="D7881" s="2013">
        <f t="shared" si="2879"/>
        <v>1891</v>
      </c>
      <c r="E7881" s="2013">
        <f t="shared" si="2879"/>
        <v>1260</v>
      </c>
      <c r="F7881" s="2013">
        <f t="shared" si="2879"/>
        <v>1260</v>
      </c>
      <c r="G7881" s="2013">
        <f t="shared" si="2879"/>
        <v>1261</v>
      </c>
      <c r="H7881" s="2013">
        <f t="shared" si="2879"/>
        <v>1261</v>
      </c>
    </row>
    <row r="7882">
      <c r="B7882" s="2013">
        <v>7880.0</v>
      </c>
      <c r="C7882" s="2013">
        <f t="shared" ref="C7882:H7882" si="2880">C$5002+C2882</f>
        <v>945</v>
      </c>
      <c r="D7882" s="2013">
        <f t="shared" si="2880"/>
        <v>1891</v>
      </c>
      <c r="E7882" s="2013">
        <f t="shared" si="2880"/>
        <v>1261</v>
      </c>
      <c r="F7882" s="2013">
        <f t="shared" si="2880"/>
        <v>1261</v>
      </c>
      <c r="G7882" s="2013">
        <f t="shared" si="2880"/>
        <v>1261</v>
      </c>
      <c r="H7882" s="2013">
        <f t="shared" si="2880"/>
        <v>1261</v>
      </c>
    </row>
    <row r="7883">
      <c r="B7883" s="2013">
        <v>7881.0</v>
      </c>
      <c r="C7883" s="2013">
        <f t="shared" ref="C7883:H7883" si="2881">C$5002+C2883</f>
        <v>946</v>
      </c>
      <c r="D7883" s="2013">
        <f t="shared" si="2881"/>
        <v>1891</v>
      </c>
      <c r="E7883" s="2013">
        <f t="shared" si="2881"/>
        <v>1261</v>
      </c>
      <c r="F7883" s="2013">
        <f t="shared" si="2881"/>
        <v>1261</v>
      </c>
      <c r="G7883" s="2013">
        <f t="shared" si="2881"/>
        <v>1261</v>
      </c>
      <c r="H7883" s="2013">
        <f t="shared" si="2881"/>
        <v>1261</v>
      </c>
    </row>
    <row r="7884">
      <c r="B7884" s="2013">
        <v>7882.0</v>
      </c>
      <c r="C7884" s="2013">
        <f t="shared" ref="C7884:H7884" si="2882">C$5002+C2884</f>
        <v>946</v>
      </c>
      <c r="D7884" s="2013">
        <f t="shared" si="2882"/>
        <v>1892</v>
      </c>
      <c r="E7884" s="2013">
        <f t="shared" si="2882"/>
        <v>1261</v>
      </c>
      <c r="F7884" s="2013">
        <f t="shared" si="2882"/>
        <v>1261</v>
      </c>
      <c r="G7884" s="2013">
        <f t="shared" si="2882"/>
        <v>1261</v>
      </c>
      <c r="H7884" s="2013">
        <f t="shared" si="2882"/>
        <v>1261</v>
      </c>
    </row>
    <row r="7885">
      <c r="B7885" s="2013">
        <v>7883.0</v>
      </c>
      <c r="C7885" s="2013">
        <f t="shared" ref="C7885:H7885" si="2883">C$5002+C2885</f>
        <v>946</v>
      </c>
      <c r="D7885" s="2013">
        <f t="shared" si="2883"/>
        <v>1891</v>
      </c>
      <c r="E7885" s="2013">
        <f t="shared" si="2883"/>
        <v>1261</v>
      </c>
      <c r="F7885" s="2013">
        <f t="shared" si="2883"/>
        <v>1261</v>
      </c>
      <c r="G7885" s="2013">
        <f t="shared" si="2883"/>
        <v>1262</v>
      </c>
      <c r="H7885" s="2013">
        <f t="shared" si="2883"/>
        <v>1262</v>
      </c>
    </row>
    <row r="7886">
      <c r="B7886" s="2013">
        <v>7884.0</v>
      </c>
      <c r="C7886" s="2013">
        <f t="shared" ref="C7886:H7886" si="2884">C$5002+C2886</f>
        <v>946</v>
      </c>
      <c r="D7886" s="2013">
        <f t="shared" si="2884"/>
        <v>1892</v>
      </c>
      <c r="E7886" s="2013">
        <f t="shared" si="2884"/>
        <v>1261</v>
      </c>
      <c r="F7886" s="2013">
        <f t="shared" si="2884"/>
        <v>1261</v>
      </c>
      <c r="G7886" s="2013">
        <f t="shared" si="2884"/>
        <v>1262</v>
      </c>
      <c r="H7886" s="2013">
        <f t="shared" si="2884"/>
        <v>1262</v>
      </c>
    </row>
    <row r="7887">
      <c r="B7887" s="2013">
        <v>7885.0</v>
      </c>
      <c r="C7887" s="2013">
        <f t="shared" ref="C7887:H7887" si="2885">C$5002+C2887</f>
        <v>946</v>
      </c>
      <c r="D7887" s="2013">
        <f t="shared" si="2885"/>
        <v>1893</v>
      </c>
      <c r="E7887" s="2013">
        <f t="shared" si="2885"/>
        <v>1261</v>
      </c>
      <c r="F7887" s="2013">
        <f t="shared" si="2885"/>
        <v>1261</v>
      </c>
      <c r="G7887" s="2013">
        <f t="shared" si="2885"/>
        <v>1262</v>
      </c>
      <c r="H7887" s="2013">
        <f t="shared" si="2885"/>
        <v>1262</v>
      </c>
    </row>
    <row r="7888">
      <c r="B7888" s="2013">
        <v>7886.0</v>
      </c>
      <c r="C7888" s="2013">
        <f t="shared" ref="C7888:H7888" si="2886">C$5002+C2888</f>
        <v>946</v>
      </c>
      <c r="D7888" s="2013">
        <f t="shared" si="2886"/>
        <v>1892</v>
      </c>
      <c r="E7888" s="2013">
        <f t="shared" si="2886"/>
        <v>1262</v>
      </c>
      <c r="F7888" s="2013">
        <f t="shared" si="2886"/>
        <v>1262</v>
      </c>
      <c r="G7888" s="2013">
        <f t="shared" si="2886"/>
        <v>1262</v>
      </c>
      <c r="H7888" s="2013">
        <f t="shared" si="2886"/>
        <v>1262</v>
      </c>
    </row>
    <row r="7889">
      <c r="B7889" s="2013">
        <v>7887.0</v>
      </c>
      <c r="C7889" s="2013">
        <f t="shared" ref="C7889:H7889" si="2887">C$5002+C2889</f>
        <v>946</v>
      </c>
      <c r="D7889" s="2013">
        <f t="shared" si="2887"/>
        <v>1893</v>
      </c>
      <c r="E7889" s="2013">
        <f t="shared" si="2887"/>
        <v>1262</v>
      </c>
      <c r="F7889" s="2013">
        <f t="shared" si="2887"/>
        <v>1262</v>
      </c>
      <c r="G7889" s="2013">
        <f t="shared" si="2887"/>
        <v>1262</v>
      </c>
      <c r="H7889" s="2013">
        <f t="shared" si="2887"/>
        <v>1262</v>
      </c>
    </row>
    <row r="7890">
      <c r="B7890" s="2013">
        <v>7888.0</v>
      </c>
      <c r="C7890" s="2013">
        <f t="shared" ref="C7890:H7890" si="2888">C$5002+C2890</f>
        <v>947</v>
      </c>
      <c r="D7890" s="2013">
        <f t="shared" si="2888"/>
        <v>1893</v>
      </c>
      <c r="E7890" s="2013">
        <f t="shared" si="2888"/>
        <v>1262</v>
      </c>
      <c r="F7890" s="2013">
        <f t="shared" si="2888"/>
        <v>1262</v>
      </c>
      <c r="G7890" s="2013">
        <f t="shared" si="2888"/>
        <v>1262</v>
      </c>
      <c r="H7890" s="2013">
        <f t="shared" si="2888"/>
        <v>1262</v>
      </c>
    </row>
    <row r="7891">
      <c r="B7891" s="2013">
        <v>7889.0</v>
      </c>
      <c r="C7891" s="2013">
        <f t="shared" ref="C7891:H7891" si="2889">C$5002+C2891</f>
        <v>947</v>
      </c>
      <c r="D7891" s="2013">
        <f t="shared" si="2889"/>
        <v>1894</v>
      </c>
      <c r="E7891" s="2013">
        <f t="shared" si="2889"/>
        <v>1262</v>
      </c>
      <c r="F7891" s="2013">
        <f t="shared" si="2889"/>
        <v>1262</v>
      </c>
      <c r="G7891" s="2013">
        <f t="shared" si="2889"/>
        <v>1262</v>
      </c>
      <c r="H7891" s="2013">
        <f t="shared" si="2889"/>
        <v>1262</v>
      </c>
    </row>
    <row r="7892">
      <c r="B7892" s="2013">
        <v>7890.0</v>
      </c>
      <c r="C7892" s="2013">
        <f t="shared" ref="C7892:H7892" si="2890">C$5002+C2892</f>
        <v>947</v>
      </c>
      <c r="D7892" s="2013">
        <f t="shared" si="2890"/>
        <v>1893</v>
      </c>
      <c r="E7892" s="2013">
        <f t="shared" si="2890"/>
        <v>1262</v>
      </c>
      <c r="F7892" s="2013">
        <f t="shared" si="2890"/>
        <v>1262</v>
      </c>
      <c r="G7892" s="2013">
        <f t="shared" si="2890"/>
        <v>1263</v>
      </c>
      <c r="H7892" s="2013">
        <f t="shared" si="2890"/>
        <v>1263</v>
      </c>
    </row>
    <row r="7893">
      <c r="B7893" s="2013">
        <v>7891.0</v>
      </c>
      <c r="C7893" s="2013">
        <f t="shared" ref="C7893:H7893" si="2891">C$5002+C2893</f>
        <v>947</v>
      </c>
      <c r="D7893" s="2013">
        <f t="shared" si="2891"/>
        <v>1894</v>
      </c>
      <c r="E7893" s="2013">
        <f t="shared" si="2891"/>
        <v>1262</v>
      </c>
      <c r="F7893" s="2013">
        <f t="shared" si="2891"/>
        <v>1262</v>
      </c>
      <c r="G7893" s="2013">
        <f t="shared" si="2891"/>
        <v>1263</v>
      </c>
      <c r="H7893" s="2013">
        <f t="shared" si="2891"/>
        <v>1263</v>
      </c>
    </row>
    <row r="7894">
      <c r="B7894" s="2013">
        <v>7892.0</v>
      </c>
      <c r="C7894" s="2013">
        <f t="shared" ref="C7894:H7894" si="2892">C$5002+C2894</f>
        <v>947</v>
      </c>
      <c r="D7894" s="2013">
        <f t="shared" si="2892"/>
        <v>1895</v>
      </c>
      <c r="E7894" s="2013">
        <f t="shared" si="2892"/>
        <v>1262</v>
      </c>
      <c r="F7894" s="2013">
        <f t="shared" si="2892"/>
        <v>1262</v>
      </c>
      <c r="G7894" s="2013">
        <f t="shared" si="2892"/>
        <v>1263</v>
      </c>
      <c r="H7894" s="2013">
        <f t="shared" si="2892"/>
        <v>1263</v>
      </c>
    </row>
    <row r="7895">
      <c r="B7895" s="2013">
        <v>7893.0</v>
      </c>
      <c r="C7895" s="2013">
        <f t="shared" ref="C7895:H7895" si="2893">C$5002+C2895</f>
        <v>947</v>
      </c>
      <c r="D7895" s="2013">
        <f t="shared" si="2893"/>
        <v>1894</v>
      </c>
      <c r="E7895" s="2013">
        <f t="shared" si="2893"/>
        <v>1263</v>
      </c>
      <c r="F7895" s="2013">
        <f t="shared" si="2893"/>
        <v>1263</v>
      </c>
      <c r="G7895" s="2013">
        <f t="shared" si="2893"/>
        <v>1263</v>
      </c>
      <c r="H7895" s="2013">
        <f t="shared" si="2893"/>
        <v>1263</v>
      </c>
    </row>
    <row r="7896">
      <c r="B7896" s="2013">
        <v>7894.0</v>
      </c>
      <c r="C7896" s="2013">
        <f t="shared" ref="C7896:H7896" si="2894">C$5002+C2896</f>
        <v>947</v>
      </c>
      <c r="D7896" s="2013">
        <f t="shared" si="2894"/>
        <v>1895</v>
      </c>
      <c r="E7896" s="2013">
        <f t="shared" si="2894"/>
        <v>1263</v>
      </c>
      <c r="F7896" s="2013">
        <f t="shared" si="2894"/>
        <v>1263</v>
      </c>
      <c r="G7896" s="2013">
        <f t="shared" si="2894"/>
        <v>1263</v>
      </c>
      <c r="H7896" s="2013">
        <f t="shared" si="2894"/>
        <v>1263</v>
      </c>
    </row>
    <row r="7897">
      <c r="B7897" s="2013">
        <v>7895.0</v>
      </c>
      <c r="C7897" s="2013">
        <f t="shared" ref="C7897:H7897" si="2895">C$5002+C2897</f>
        <v>948</v>
      </c>
      <c r="D7897" s="2013">
        <f t="shared" si="2895"/>
        <v>1895</v>
      </c>
      <c r="E7897" s="2013">
        <f t="shared" si="2895"/>
        <v>1263</v>
      </c>
      <c r="F7897" s="2013">
        <f t="shared" si="2895"/>
        <v>1263</v>
      </c>
      <c r="G7897" s="2013">
        <f t="shared" si="2895"/>
        <v>1263</v>
      </c>
      <c r="H7897" s="2013">
        <f t="shared" si="2895"/>
        <v>1263</v>
      </c>
    </row>
    <row r="7898">
      <c r="B7898" s="2013">
        <v>7896.0</v>
      </c>
      <c r="C7898" s="2013">
        <f t="shared" ref="C7898:H7898" si="2896">C$5002+C2898</f>
        <v>947</v>
      </c>
      <c r="D7898" s="2013">
        <f t="shared" si="2896"/>
        <v>1895</v>
      </c>
      <c r="E7898" s="2013">
        <f t="shared" si="2896"/>
        <v>1263</v>
      </c>
      <c r="F7898" s="2013">
        <f t="shared" si="2896"/>
        <v>1263</v>
      </c>
      <c r="G7898" s="2013">
        <f t="shared" si="2896"/>
        <v>1264</v>
      </c>
      <c r="H7898" s="2013">
        <f t="shared" si="2896"/>
        <v>1264</v>
      </c>
    </row>
    <row r="7899">
      <c r="B7899" s="2013">
        <v>7897.0</v>
      </c>
      <c r="C7899" s="2013">
        <f t="shared" ref="C7899:H7899" si="2897">C$5002+C2899</f>
        <v>948</v>
      </c>
      <c r="D7899" s="2013">
        <f t="shared" si="2897"/>
        <v>1895</v>
      </c>
      <c r="E7899" s="2013">
        <f t="shared" si="2897"/>
        <v>1263</v>
      </c>
      <c r="F7899" s="2013">
        <f t="shared" si="2897"/>
        <v>1263</v>
      </c>
      <c r="G7899" s="2013">
        <f t="shared" si="2897"/>
        <v>1264</v>
      </c>
      <c r="H7899" s="2013">
        <f t="shared" si="2897"/>
        <v>1264</v>
      </c>
    </row>
    <row r="7900">
      <c r="B7900" s="2013">
        <v>7898.0</v>
      </c>
      <c r="C7900" s="2013">
        <f t="shared" ref="C7900:H7900" si="2898">C$5002+C2900</f>
        <v>947</v>
      </c>
      <c r="D7900" s="2013">
        <f t="shared" si="2898"/>
        <v>1895</v>
      </c>
      <c r="E7900" s="2013">
        <f t="shared" si="2898"/>
        <v>1264</v>
      </c>
      <c r="F7900" s="2013">
        <f t="shared" si="2898"/>
        <v>1264</v>
      </c>
      <c r="G7900" s="2013">
        <f t="shared" si="2898"/>
        <v>1264</v>
      </c>
      <c r="H7900" s="2013">
        <f t="shared" si="2898"/>
        <v>1264</v>
      </c>
    </row>
    <row r="7901">
      <c r="B7901" s="2013">
        <v>7899.0</v>
      </c>
      <c r="C7901" s="2013">
        <f t="shared" ref="C7901:H7901" si="2899">C$5002+C2901</f>
        <v>948</v>
      </c>
      <c r="D7901" s="2013">
        <f t="shared" si="2899"/>
        <v>1895</v>
      </c>
      <c r="E7901" s="2013">
        <f t="shared" si="2899"/>
        <v>1264</v>
      </c>
      <c r="F7901" s="2013">
        <f t="shared" si="2899"/>
        <v>1264</v>
      </c>
      <c r="G7901" s="2013">
        <f t="shared" si="2899"/>
        <v>1264</v>
      </c>
      <c r="H7901" s="2013">
        <f t="shared" si="2899"/>
        <v>1264</v>
      </c>
    </row>
    <row r="7902">
      <c r="B7902" s="2013">
        <v>7900.0</v>
      </c>
      <c r="C7902" s="2013">
        <f t="shared" ref="C7902:H7902" si="2900">C$5002+C2902</f>
        <v>948</v>
      </c>
      <c r="D7902" s="2013">
        <f t="shared" si="2900"/>
        <v>1896</v>
      </c>
      <c r="E7902" s="2013">
        <f t="shared" si="2900"/>
        <v>1264</v>
      </c>
      <c r="F7902" s="2013">
        <f t="shared" si="2900"/>
        <v>1264</v>
      </c>
      <c r="G7902" s="2013">
        <f t="shared" si="2900"/>
        <v>1264</v>
      </c>
      <c r="H7902" s="2013">
        <f t="shared" si="2900"/>
        <v>1264</v>
      </c>
    </row>
    <row r="7903">
      <c r="B7903" s="2013">
        <v>7901.0</v>
      </c>
      <c r="C7903" s="2013">
        <f t="shared" ref="C7903:H7903" si="2901">C$5002+C2903</f>
        <v>948</v>
      </c>
      <c r="D7903" s="2013">
        <f t="shared" si="2901"/>
        <v>1897</v>
      </c>
      <c r="E7903" s="2013">
        <f t="shared" si="2901"/>
        <v>1264</v>
      </c>
      <c r="F7903" s="2013">
        <f t="shared" si="2901"/>
        <v>1264</v>
      </c>
      <c r="G7903" s="2013">
        <f t="shared" si="2901"/>
        <v>1264</v>
      </c>
      <c r="H7903" s="2013">
        <f t="shared" si="2901"/>
        <v>1264</v>
      </c>
    </row>
    <row r="7904">
      <c r="B7904" s="2013">
        <v>7902.0</v>
      </c>
      <c r="C7904" s="2013">
        <f t="shared" ref="C7904:H7904" si="2902">C$5002+C2904</f>
        <v>949</v>
      </c>
      <c r="D7904" s="2013">
        <f t="shared" si="2902"/>
        <v>1897</v>
      </c>
      <c r="E7904" s="2013">
        <f t="shared" si="2902"/>
        <v>1264</v>
      </c>
      <c r="F7904" s="2013">
        <f t="shared" si="2902"/>
        <v>1264</v>
      </c>
      <c r="G7904" s="2013">
        <f t="shared" si="2902"/>
        <v>1264</v>
      </c>
      <c r="H7904" s="2013">
        <f t="shared" si="2902"/>
        <v>1264</v>
      </c>
    </row>
    <row r="7905">
      <c r="B7905" s="2013">
        <v>7903.0</v>
      </c>
      <c r="C7905" s="2013">
        <f t="shared" ref="C7905:H7905" si="2903">C$5002+C2905</f>
        <v>948</v>
      </c>
      <c r="D7905" s="2013">
        <f t="shared" si="2903"/>
        <v>1897</v>
      </c>
      <c r="E7905" s="2013">
        <f t="shared" si="2903"/>
        <v>1264</v>
      </c>
      <c r="F7905" s="2013">
        <f t="shared" si="2903"/>
        <v>1264</v>
      </c>
      <c r="G7905" s="2013">
        <f t="shared" si="2903"/>
        <v>1265</v>
      </c>
      <c r="H7905" s="2013">
        <f t="shared" si="2903"/>
        <v>1265</v>
      </c>
    </row>
    <row r="7906">
      <c r="B7906" s="2013">
        <v>7904.0</v>
      </c>
      <c r="C7906" s="2013">
        <f t="shared" ref="C7906:H7906" si="2904">C$5002+C2906</f>
        <v>949</v>
      </c>
      <c r="D7906" s="2013">
        <f t="shared" si="2904"/>
        <v>1897</v>
      </c>
      <c r="E7906" s="2013">
        <f t="shared" si="2904"/>
        <v>1264</v>
      </c>
      <c r="F7906" s="2013">
        <f t="shared" si="2904"/>
        <v>1264</v>
      </c>
      <c r="G7906" s="2013">
        <f t="shared" si="2904"/>
        <v>1265</v>
      </c>
      <c r="H7906" s="2013">
        <f t="shared" si="2904"/>
        <v>1265</v>
      </c>
    </row>
    <row r="7907">
      <c r="B7907" s="2013">
        <v>7905.0</v>
      </c>
      <c r="C7907" s="2013">
        <f t="shared" ref="C7907:H7907" si="2905">C$5002+C2907</f>
        <v>948</v>
      </c>
      <c r="D7907" s="2013">
        <f t="shared" si="2905"/>
        <v>1897</v>
      </c>
      <c r="E7907" s="2013">
        <f t="shared" si="2905"/>
        <v>1265</v>
      </c>
      <c r="F7907" s="2013">
        <f t="shared" si="2905"/>
        <v>1265</v>
      </c>
      <c r="G7907" s="2013">
        <f t="shared" si="2905"/>
        <v>1265</v>
      </c>
      <c r="H7907" s="2013">
        <f t="shared" si="2905"/>
        <v>1265</v>
      </c>
    </row>
    <row r="7908">
      <c r="B7908" s="2013">
        <v>7906.0</v>
      </c>
      <c r="C7908" s="2013">
        <f t="shared" ref="C7908:H7908" si="2906">C$5002+C2908</f>
        <v>949</v>
      </c>
      <c r="D7908" s="2013">
        <f t="shared" si="2906"/>
        <v>1897</v>
      </c>
      <c r="E7908" s="2013">
        <f t="shared" si="2906"/>
        <v>1265</v>
      </c>
      <c r="F7908" s="2013">
        <f t="shared" si="2906"/>
        <v>1265</v>
      </c>
      <c r="G7908" s="2013">
        <f t="shared" si="2906"/>
        <v>1265</v>
      </c>
      <c r="H7908" s="2013">
        <f t="shared" si="2906"/>
        <v>1265</v>
      </c>
    </row>
    <row r="7909">
      <c r="B7909" s="2013">
        <v>7907.0</v>
      </c>
      <c r="C7909" s="2013">
        <f t="shared" ref="C7909:H7909" si="2907">C$5002+C2909</f>
        <v>949</v>
      </c>
      <c r="D7909" s="2013">
        <f t="shared" si="2907"/>
        <v>1898</v>
      </c>
      <c r="E7909" s="2013">
        <f t="shared" si="2907"/>
        <v>1265</v>
      </c>
      <c r="F7909" s="2013">
        <f t="shared" si="2907"/>
        <v>1265</v>
      </c>
      <c r="G7909" s="2013">
        <f t="shared" si="2907"/>
        <v>1265</v>
      </c>
      <c r="H7909" s="2013">
        <f t="shared" si="2907"/>
        <v>1265</v>
      </c>
    </row>
    <row r="7910">
      <c r="B7910" s="2013">
        <v>7908.0</v>
      </c>
      <c r="C7910" s="2013">
        <f t="shared" ref="C7910:H7910" si="2908">C$5002+C2910</f>
        <v>949</v>
      </c>
      <c r="D7910" s="2013">
        <f t="shared" si="2908"/>
        <v>1897</v>
      </c>
      <c r="E7910" s="2013">
        <f t="shared" si="2908"/>
        <v>1265</v>
      </c>
      <c r="F7910" s="2013">
        <f t="shared" si="2908"/>
        <v>1265</v>
      </c>
      <c r="G7910" s="2013">
        <f t="shared" si="2908"/>
        <v>1266</v>
      </c>
      <c r="H7910" s="2013">
        <f t="shared" si="2908"/>
        <v>1266</v>
      </c>
    </row>
    <row r="7911">
      <c r="B7911" s="2013">
        <v>7909.0</v>
      </c>
      <c r="C7911" s="2013">
        <f t="shared" ref="C7911:H7911" si="2909">C$5002+C2911</f>
        <v>949</v>
      </c>
      <c r="D7911" s="2013">
        <f t="shared" si="2909"/>
        <v>1898</v>
      </c>
      <c r="E7911" s="2013">
        <f t="shared" si="2909"/>
        <v>1265</v>
      </c>
      <c r="F7911" s="2013">
        <f t="shared" si="2909"/>
        <v>1265</v>
      </c>
      <c r="G7911" s="2013">
        <f t="shared" si="2909"/>
        <v>1266</v>
      </c>
      <c r="H7911" s="2013">
        <f t="shared" si="2909"/>
        <v>1266</v>
      </c>
    </row>
    <row r="7912">
      <c r="B7912" s="2013">
        <v>7910.0</v>
      </c>
      <c r="C7912" s="2013">
        <f t="shared" ref="C7912:H7912" si="2910">C$5002+C2912</f>
        <v>949</v>
      </c>
      <c r="D7912" s="2013">
        <f t="shared" si="2910"/>
        <v>1899</v>
      </c>
      <c r="E7912" s="2013">
        <f t="shared" si="2910"/>
        <v>1265</v>
      </c>
      <c r="F7912" s="2013">
        <f t="shared" si="2910"/>
        <v>1265</v>
      </c>
      <c r="G7912" s="2013">
        <f t="shared" si="2910"/>
        <v>1266</v>
      </c>
      <c r="H7912" s="2013">
        <f t="shared" si="2910"/>
        <v>1266</v>
      </c>
    </row>
    <row r="7913">
      <c r="B7913" s="2013">
        <v>7911.0</v>
      </c>
      <c r="C7913" s="2013">
        <f t="shared" ref="C7913:H7913" si="2911">C$5002+C2913</f>
        <v>949</v>
      </c>
      <c r="D7913" s="2013">
        <f t="shared" si="2911"/>
        <v>1898</v>
      </c>
      <c r="E7913" s="2013">
        <f t="shared" si="2911"/>
        <v>1266</v>
      </c>
      <c r="F7913" s="2013">
        <f t="shared" si="2911"/>
        <v>1266</v>
      </c>
      <c r="G7913" s="2013">
        <f t="shared" si="2911"/>
        <v>1266</v>
      </c>
      <c r="H7913" s="2013">
        <f t="shared" si="2911"/>
        <v>1266</v>
      </c>
    </row>
    <row r="7914">
      <c r="B7914" s="2013">
        <v>7912.0</v>
      </c>
      <c r="C7914" s="2013">
        <f t="shared" ref="C7914:H7914" si="2912">C$5002+C2914</f>
        <v>949</v>
      </c>
      <c r="D7914" s="2013">
        <f t="shared" si="2912"/>
        <v>1899</v>
      </c>
      <c r="E7914" s="2013">
        <f t="shared" si="2912"/>
        <v>1266</v>
      </c>
      <c r="F7914" s="2013">
        <f t="shared" si="2912"/>
        <v>1266</v>
      </c>
      <c r="G7914" s="2013">
        <f t="shared" si="2912"/>
        <v>1266</v>
      </c>
      <c r="H7914" s="2013">
        <f t="shared" si="2912"/>
        <v>1266</v>
      </c>
    </row>
    <row r="7915">
      <c r="B7915" s="2013">
        <v>7913.0</v>
      </c>
      <c r="C7915" s="2013">
        <f t="shared" ref="C7915:H7915" si="2913">C$5002+C2915</f>
        <v>950</v>
      </c>
      <c r="D7915" s="2013">
        <f t="shared" si="2913"/>
        <v>1899</v>
      </c>
      <c r="E7915" s="2013">
        <f t="shared" si="2913"/>
        <v>1266</v>
      </c>
      <c r="F7915" s="2013">
        <f t="shared" si="2913"/>
        <v>1266</v>
      </c>
      <c r="G7915" s="2013">
        <f t="shared" si="2913"/>
        <v>1266</v>
      </c>
      <c r="H7915" s="2013">
        <f t="shared" si="2913"/>
        <v>1266</v>
      </c>
    </row>
    <row r="7916">
      <c r="B7916" s="2013">
        <v>7914.0</v>
      </c>
      <c r="C7916" s="2013">
        <f t="shared" ref="C7916:H7916" si="2914">C$5002+C2916</f>
        <v>950</v>
      </c>
      <c r="D7916" s="2013">
        <f t="shared" si="2914"/>
        <v>1900</v>
      </c>
      <c r="E7916" s="2013">
        <f t="shared" si="2914"/>
        <v>1266</v>
      </c>
      <c r="F7916" s="2013">
        <f t="shared" si="2914"/>
        <v>1266</v>
      </c>
      <c r="G7916" s="2013">
        <f t="shared" si="2914"/>
        <v>1266</v>
      </c>
      <c r="H7916" s="2013">
        <f t="shared" si="2914"/>
        <v>1266</v>
      </c>
    </row>
    <row r="7917">
      <c r="B7917" s="2013">
        <v>7915.0</v>
      </c>
      <c r="C7917" s="2013">
        <f t="shared" ref="C7917:H7917" si="2915">C$5002+C2917</f>
        <v>950</v>
      </c>
      <c r="D7917" s="2013">
        <f t="shared" si="2915"/>
        <v>1899</v>
      </c>
      <c r="E7917" s="2013">
        <f t="shared" si="2915"/>
        <v>1266</v>
      </c>
      <c r="F7917" s="2013">
        <f t="shared" si="2915"/>
        <v>1266</v>
      </c>
      <c r="G7917" s="2013">
        <f t="shared" si="2915"/>
        <v>1267</v>
      </c>
      <c r="H7917" s="2013">
        <f t="shared" si="2915"/>
        <v>1267</v>
      </c>
    </row>
    <row r="7918">
      <c r="B7918" s="2013">
        <v>7916.0</v>
      </c>
      <c r="C7918" s="2013">
        <f t="shared" ref="C7918:H7918" si="2916">C$5002+C2918</f>
        <v>950</v>
      </c>
      <c r="D7918" s="2013">
        <f t="shared" si="2916"/>
        <v>1900</v>
      </c>
      <c r="E7918" s="2013">
        <f t="shared" si="2916"/>
        <v>1266</v>
      </c>
      <c r="F7918" s="2013">
        <f t="shared" si="2916"/>
        <v>1266</v>
      </c>
      <c r="G7918" s="2013">
        <f t="shared" si="2916"/>
        <v>1267</v>
      </c>
      <c r="H7918" s="2013">
        <f t="shared" si="2916"/>
        <v>1267</v>
      </c>
    </row>
    <row r="7919">
      <c r="B7919" s="2013">
        <v>7917.0</v>
      </c>
      <c r="C7919" s="2013">
        <f t="shared" ref="C7919:H7919" si="2917">C$5002+C2919</f>
        <v>950</v>
      </c>
      <c r="D7919" s="2013">
        <f t="shared" si="2917"/>
        <v>1901</v>
      </c>
      <c r="E7919" s="2013">
        <f t="shared" si="2917"/>
        <v>1266</v>
      </c>
      <c r="F7919" s="2013">
        <f t="shared" si="2917"/>
        <v>1266</v>
      </c>
      <c r="G7919" s="2013">
        <f t="shared" si="2917"/>
        <v>1267</v>
      </c>
      <c r="H7919" s="2013">
        <f t="shared" si="2917"/>
        <v>1267</v>
      </c>
    </row>
    <row r="7920">
      <c r="B7920" s="2013">
        <v>7918.0</v>
      </c>
      <c r="C7920" s="2013">
        <f t="shared" ref="C7920:H7920" si="2918">C$5002+C2920</f>
        <v>950</v>
      </c>
      <c r="D7920" s="2013">
        <f t="shared" si="2918"/>
        <v>1900</v>
      </c>
      <c r="E7920" s="2013">
        <f t="shared" si="2918"/>
        <v>1267</v>
      </c>
      <c r="F7920" s="2013">
        <f t="shared" si="2918"/>
        <v>1267</v>
      </c>
      <c r="G7920" s="2013">
        <f t="shared" si="2918"/>
        <v>1267</v>
      </c>
      <c r="H7920" s="2013">
        <f t="shared" si="2918"/>
        <v>1267</v>
      </c>
    </row>
    <row r="7921">
      <c r="B7921" s="2013">
        <v>7919.0</v>
      </c>
      <c r="C7921" s="2013">
        <f t="shared" ref="C7921:H7921" si="2919">C$5002+C2921</f>
        <v>950</v>
      </c>
      <c r="D7921" s="2013">
        <f t="shared" si="2919"/>
        <v>1901</v>
      </c>
      <c r="E7921" s="2013">
        <f t="shared" si="2919"/>
        <v>1267</v>
      </c>
      <c r="F7921" s="2013">
        <f t="shared" si="2919"/>
        <v>1267</v>
      </c>
      <c r="G7921" s="2013">
        <f t="shared" si="2919"/>
        <v>1267</v>
      </c>
      <c r="H7921" s="2013">
        <f t="shared" si="2919"/>
        <v>1267</v>
      </c>
    </row>
    <row r="7922">
      <c r="B7922" s="2013">
        <v>7920.0</v>
      </c>
      <c r="C7922" s="2013">
        <f t="shared" ref="C7922:H7922" si="2920">C$5002+C2922</f>
        <v>951</v>
      </c>
      <c r="D7922" s="2013">
        <f t="shared" si="2920"/>
        <v>1901</v>
      </c>
      <c r="E7922" s="2013">
        <f t="shared" si="2920"/>
        <v>1267</v>
      </c>
      <c r="F7922" s="2013">
        <f t="shared" si="2920"/>
        <v>1267</v>
      </c>
      <c r="G7922" s="2013">
        <f t="shared" si="2920"/>
        <v>1267</v>
      </c>
      <c r="H7922" s="2013">
        <f t="shared" si="2920"/>
        <v>1267</v>
      </c>
    </row>
    <row r="7923">
      <c r="B7923" s="2013">
        <v>7921.0</v>
      </c>
      <c r="C7923" s="2013">
        <f t="shared" ref="C7923:H7923" si="2921">C$5002+C2923</f>
        <v>950</v>
      </c>
      <c r="D7923" s="2013">
        <f t="shared" si="2921"/>
        <v>1901</v>
      </c>
      <c r="E7923" s="2013">
        <f t="shared" si="2921"/>
        <v>1267</v>
      </c>
      <c r="F7923" s="2013">
        <f t="shared" si="2921"/>
        <v>1267</v>
      </c>
      <c r="G7923" s="2013">
        <f t="shared" si="2921"/>
        <v>1268</v>
      </c>
      <c r="H7923" s="2013">
        <f t="shared" si="2921"/>
        <v>1268</v>
      </c>
    </row>
    <row r="7924">
      <c r="B7924" s="2013">
        <v>7922.0</v>
      </c>
      <c r="C7924" s="2013">
        <f t="shared" ref="C7924:H7924" si="2922">C$5002+C2924</f>
        <v>951</v>
      </c>
      <c r="D7924" s="2013">
        <f t="shared" si="2922"/>
        <v>1901</v>
      </c>
      <c r="E7924" s="2013">
        <f t="shared" si="2922"/>
        <v>1267</v>
      </c>
      <c r="F7924" s="2013">
        <f t="shared" si="2922"/>
        <v>1267</v>
      </c>
      <c r="G7924" s="2013">
        <f t="shared" si="2922"/>
        <v>1268</v>
      </c>
      <c r="H7924" s="2013">
        <f t="shared" si="2922"/>
        <v>1268</v>
      </c>
    </row>
    <row r="7925">
      <c r="B7925" s="2013">
        <v>7923.0</v>
      </c>
      <c r="C7925" s="2013">
        <f t="shared" ref="C7925:H7925" si="2923">C$5002+C2925</f>
        <v>950</v>
      </c>
      <c r="D7925" s="2013">
        <f t="shared" si="2923"/>
        <v>1901</v>
      </c>
      <c r="E7925" s="2013">
        <f t="shared" si="2923"/>
        <v>1268</v>
      </c>
      <c r="F7925" s="2013">
        <f t="shared" si="2923"/>
        <v>1268</v>
      </c>
      <c r="G7925" s="2013">
        <f t="shared" si="2923"/>
        <v>1268</v>
      </c>
      <c r="H7925" s="2013">
        <f t="shared" si="2923"/>
        <v>1268</v>
      </c>
    </row>
    <row r="7926">
      <c r="B7926" s="2013">
        <v>7924.0</v>
      </c>
      <c r="C7926" s="2013">
        <f t="shared" ref="C7926:H7926" si="2924">C$5002+C2926</f>
        <v>951</v>
      </c>
      <c r="D7926" s="2013">
        <f t="shared" si="2924"/>
        <v>1901</v>
      </c>
      <c r="E7926" s="2013">
        <f t="shared" si="2924"/>
        <v>1268</v>
      </c>
      <c r="F7926" s="2013">
        <f t="shared" si="2924"/>
        <v>1268</v>
      </c>
      <c r="G7926" s="2013">
        <f t="shared" si="2924"/>
        <v>1268</v>
      </c>
      <c r="H7926" s="2013">
        <f t="shared" si="2924"/>
        <v>1268</v>
      </c>
    </row>
    <row r="7927">
      <c r="B7927" s="2013">
        <v>7925.0</v>
      </c>
      <c r="C7927" s="2013">
        <f t="shared" ref="C7927:H7927" si="2925">C$5002+C2927</f>
        <v>951</v>
      </c>
      <c r="D7927" s="2013">
        <f t="shared" si="2925"/>
        <v>1902</v>
      </c>
      <c r="E7927" s="2013">
        <f t="shared" si="2925"/>
        <v>1268</v>
      </c>
      <c r="F7927" s="2013">
        <f t="shared" si="2925"/>
        <v>1268</v>
      </c>
      <c r="G7927" s="2013">
        <f t="shared" si="2925"/>
        <v>1268</v>
      </c>
      <c r="H7927" s="2013">
        <f t="shared" si="2925"/>
        <v>1268</v>
      </c>
    </row>
    <row r="7928">
      <c r="B7928" s="2013">
        <v>7926.0</v>
      </c>
      <c r="C7928" s="2013">
        <f t="shared" ref="C7928:H7928" si="2926">C$5002+C2928</f>
        <v>951</v>
      </c>
      <c r="D7928" s="2013">
        <f t="shared" si="2926"/>
        <v>1903</v>
      </c>
      <c r="E7928" s="2013">
        <f t="shared" si="2926"/>
        <v>1268</v>
      </c>
      <c r="F7928" s="2013">
        <f t="shared" si="2926"/>
        <v>1268</v>
      </c>
      <c r="G7928" s="2013">
        <f t="shared" si="2926"/>
        <v>1268</v>
      </c>
      <c r="H7928" s="2013">
        <f t="shared" si="2926"/>
        <v>1268</v>
      </c>
    </row>
    <row r="7929">
      <c r="B7929" s="2013">
        <v>7927.0</v>
      </c>
      <c r="C7929" s="2013">
        <f t="shared" ref="C7929:H7929" si="2927">C$5002+C2929</f>
        <v>952</v>
      </c>
      <c r="D7929" s="2013">
        <f t="shared" si="2927"/>
        <v>1903</v>
      </c>
      <c r="E7929" s="2013">
        <f t="shared" si="2927"/>
        <v>1268</v>
      </c>
      <c r="F7929" s="2013">
        <f t="shared" si="2927"/>
        <v>1268</v>
      </c>
      <c r="G7929" s="2013">
        <f t="shared" si="2927"/>
        <v>1268</v>
      </c>
      <c r="H7929" s="2013">
        <f t="shared" si="2927"/>
        <v>1268</v>
      </c>
    </row>
    <row r="7930">
      <c r="B7930" s="2013">
        <v>7928.0</v>
      </c>
      <c r="C7930" s="2013">
        <f t="shared" ref="C7930:H7930" si="2928">C$5002+C2930</f>
        <v>951</v>
      </c>
      <c r="D7930" s="2013">
        <f t="shared" si="2928"/>
        <v>1903</v>
      </c>
      <c r="E7930" s="2013">
        <f t="shared" si="2928"/>
        <v>1268</v>
      </c>
      <c r="F7930" s="2013">
        <f t="shared" si="2928"/>
        <v>1268</v>
      </c>
      <c r="G7930" s="2013">
        <f t="shared" si="2928"/>
        <v>1269</v>
      </c>
      <c r="H7930" s="2013">
        <f t="shared" si="2928"/>
        <v>1269</v>
      </c>
    </row>
    <row r="7931">
      <c r="B7931" s="2013">
        <v>7929.0</v>
      </c>
      <c r="C7931" s="2013">
        <f t="shared" ref="C7931:H7931" si="2929">C$5002+C2931</f>
        <v>952</v>
      </c>
      <c r="D7931" s="2013">
        <f t="shared" si="2929"/>
        <v>1903</v>
      </c>
      <c r="E7931" s="2013">
        <f t="shared" si="2929"/>
        <v>1268</v>
      </c>
      <c r="F7931" s="2013">
        <f t="shared" si="2929"/>
        <v>1268</v>
      </c>
      <c r="G7931" s="2013">
        <f t="shared" si="2929"/>
        <v>1269</v>
      </c>
      <c r="H7931" s="2013">
        <f t="shared" si="2929"/>
        <v>1269</v>
      </c>
    </row>
    <row r="7932">
      <c r="B7932" s="2013">
        <v>7930.0</v>
      </c>
      <c r="C7932" s="2013">
        <f t="shared" ref="C7932:H7932" si="2930">C$5002+C2932</f>
        <v>951</v>
      </c>
      <c r="D7932" s="2013">
        <f t="shared" si="2930"/>
        <v>1903</v>
      </c>
      <c r="E7932" s="2013">
        <f t="shared" si="2930"/>
        <v>1269</v>
      </c>
      <c r="F7932" s="2013">
        <f t="shared" si="2930"/>
        <v>1269</v>
      </c>
      <c r="G7932" s="2013">
        <f t="shared" si="2930"/>
        <v>1269</v>
      </c>
      <c r="H7932" s="2013">
        <f t="shared" si="2930"/>
        <v>1269</v>
      </c>
    </row>
    <row r="7933">
      <c r="B7933" s="2013">
        <v>7931.0</v>
      </c>
      <c r="C7933" s="2013">
        <f t="shared" ref="C7933:H7933" si="2931">C$5002+C2933</f>
        <v>952</v>
      </c>
      <c r="D7933" s="2013">
        <f t="shared" si="2931"/>
        <v>1903</v>
      </c>
      <c r="E7933" s="2013">
        <f t="shared" si="2931"/>
        <v>1269</v>
      </c>
      <c r="F7933" s="2013">
        <f t="shared" si="2931"/>
        <v>1269</v>
      </c>
      <c r="G7933" s="2013">
        <f t="shared" si="2931"/>
        <v>1269</v>
      </c>
      <c r="H7933" s="2013">
        <f t="shared" si="2931"/>
        <v>1269</v>
      </c>
    </row>
    <row r="7934">
      <c r="B7934" s="2013">
        <v>7932.0</v>
      </c>
      <c r="C7934" s="2013">
        <f t="shared" ref="C7934:H7934" si="2932">C$5002+C2934</f>
        <v>952</v>
      </c>
      <c r="D7934" s="2013">
        <f t="shared" si="2932"/>
        <v>1904</v>
      </c>
      <c r="E7934" s="2013">
        <f t="shared" si="2932"/>
        <v>1269</v>
      </c>
      <c r="F7934" s="2013">
        <f t="shared" si="2932"/>
        <v>1269</v>
      </c>
      <c r="G7934" s="2013">
        <f t="shared" si="2932"/>
        <v>1269</v>
      </c>
      <c r="H7934" s="2013">
        <f t="shared" si="2932"/>
        <v>1269</v>
      </c>
    </row>
    <row r="7935">
      <c r="B7935" s="2013">
        <v>7933.0</v>
      </c>
      <c r="C7935" s="2013">
        <f t="shared" ref="C7935:H7935" si="2933">C$5002+C2935</f>
        <v>952</v>
      </c>
      <c r="D7935" s="2013">
        <f t="shared" si="2933"/>
        <v>1903</v>
      </c>
      <c r="E7935" s="2013">
        <f t="shared" si="2933"/>
        <v>1269</v>
      </c>
      <c r="F7935" s="2013">
        <f t="shared" si="2933"/>
        <v>1269</v>
      </c>
      <c r="G7935" s="2013">
        <f t="shared" si="2933"/>
        <v>1270</v>
      </c>
      <c r="H7935" s="2013">
        <f t="shared" si="2933"/>
        <v>1270</v>
      </c>
    </row>
    <row r="7936">
      <c r="B7936" s="2013">
        <v>7934.0</v>
      </c>
      <c r="C7936" s="2013">
        <f t="shared" ref="C7936:H7936" si="2934">C$5002+C2936</f>
        <v>952</v>
      </c>
      <c r="D7936" s="2013">
        <f t="shared" si="2934"/>
        <v>1904</v>
      </c>
      <c r="E7936" s="2013">
        <f t="shared" si="2934"/>
        <v>1269</v>
      </c>
      <c r="F7936" s="2013">
        <f t="shared" si="2934"/>
        <v>1269</v>
      </c>
      <c r="G7936" s="2013">
        <f t="shared" si="2934"/>
        <v>1270</v>
      </c>
      <c r="H7936" s="2013">
        <f t="shared" si="2934"/>
        <v>1270</v>
      </c>
    </row>
    <row r="7937">
      <c r="B7937" s="2013">
        <v>7935.0</v>
      </c>
      <c r="C7937" s="2013">
        <f t="shared" ref="C7937:H7937" si="2935">C$5002+C2937</f>
        <v>952</v>
      </c>
      <c r="D7937" s="2013">
        <f t="shared" si="2935"/>
        <v>1905</v>
      </c>
      <c r="E7937" s="2013">
        <f t="shared" si="2935"/>
        <v>1269</v>
      </c>
      <c r="F7937" s="2013">
        <f t="shared" si="2935"/>
        <v>1269</v>
      </c>
      <c r="G7937" s="2013">
        <f t="shared" si="2935"/>
        <v>1270</v>
      </c>
      <c r="H7937" s="2013">
        <f t="shared" si="2935"/>
        <v>1270</v>
      </c>
    </row>
    <row r="7938">
      <c r="B7938" s="2013">
        <v>7936.0</v>
      </c>
      <c r="C7938" s="2013">
        <f t="shared" ref="C7938:H7938" si="2936">C$5002+C2938</f>
        <v>952</v>
      </c>
      <c r="D7938" s="2013">
        <f t="shared" si="2936"/>
        <v>1904</v>
      </c>
      <c r="E7938" s="2013">
        <f t="shared" si="2936"/>
        <v>1270</v>
      </c>
      <c r="F7938" s="2013">
        <f t="shared" si="2936"/>
        <v>1270</v>
      </c>
      <c r="G7938" s="2013">
        <f t="shared" si="2936"/>
        <v>1270</v>
      </c>
      <c r="H7938" s="2013">
        <f t="shared" si="2936"/>
        <v>1270</v>
      </c>
    </row>
    <row r="7939">
      <c r="B7939" s="2013">
        <v>7937.0</v>
      </c>
      <c r="C7939" s="2013">
        <f t="shared" ref="C7939:H7939" si="2937">C$5002+C2939</f>
        <v>952</v>
      </c>
      <c r="D7939" s="2013">
        <f t="shared" si="2937"/>
        <v>1905</v>
      </c>
      <c r="E7939" s="2013">
        <f t="shared" si="2937"/>
        <v>1270</v>
      </c>
      <c r="F7939" s="2013">
        <f t="shared" si="2937"/>
        <v>1270</v>
      </c>
      <c r="G7939" s="2013">
        <f t="shared" si="2937"/>
        <v>1270</v>
      </c>
      <c r="H7939" s="2013">
        <f t="shared" si="2937"/>
        <v>1270</v>
      </c>
    </row>
    <row r="7940">
      <c r="B7940" s="2013">
        <v>7938.0</v>
      </c>
      <c r="C7940" s="2013">
        <f t="shared" ref="C7940:H7940" si="2938">C$5002+C2940</f>
        <v>953</v>
      </c>
      <c r="D7940" s="2013">
        <f t="shared" si="2938"/>
        <v>1905</v>
      </c>
      <c r="E7940" s="2013">
        <f t="shared" si="2938"/>
        <v>1270</v>
      </c>
      <c r="F7940" s="2013">
        <f t="shared" si="2938"/>
        <v>1270</v>
      </c>
      <c r="G7940" s="2013">
        <f t="shared" si="2938"/>
        <v>1270</v>
      </c>
      <c r="H7940" s="2013">
        <f t="shared" si="2938"/>
        <v>1270</v>
      </c>
    </row>
    <row r="7941">
      <c r="B7941" s="2013">
        <v>7939.0</v>
      </c>
      <c r="C7941" s="2013">
        <f t="shared" ref="C7941:H7941" si="2939">C$5002+C2941</f>
        <v>953</v>
      </c>
      <c r="D7941" s="2013">
        <f t="shared" si="2939"/>
        <v>1906</v>
      </c>
      <c r="E7941" s="2013">
        <f t="shared" si="2939"/>
        <v>1270</v>
      </c>
      <c r="F7941" s="2013">
        <f t="shared" si="2939"/>
        <v>1270</v>
      </c>
      <c r="G7941" s="2013">
        <f t="shared" si="2939"/>
        <v>1270</v>
      </c>
      <c r="H7941" s="2013">
        <f t="shared" si="2939"/>
        <v>1270</v>
      </c>
    </row>
    <row r="7942">
      <c r="B7942" s="2013">
        <v>7940.0</v>
      </c>
      <c r="C7942" s="2013">
        <f t="shared" ref="C7942:H7942" si="2940">C$5002+C2942</f>
        <v>953</v>
      </c>
      <c r="D7942" s="2013">
        <f t="shared" si="2940"/>
        <v>1905</v>
      </c>
      <c r="E7942" s="2013">
        <f t="shared" si="2940"/>
        <v>1270</v>
      </c>
      <c r="F7942" s="2013">
        <f t="shared" si="2940"/>
        <v>1270</v>
      </c>
      <c r="G7942" s="2013">
        <f t="shared" si="2940"/>
        <v>1271</v>
      </c>
      <c r="H7942" s="2013">
        <f t="shared" si="2940"/>
        <v>1271</v>
      </c>
    </row>
    <row r="7943">
      <c r="B7943" s="2013">
        <v>7941.0</v>
      </c>
      <c r="C7943" s="2013">
        <f t="shared" ref="C7943:H7943" si="2941">C$5002+C2943</f>
        <v>953</v>
      </c>
      <c r="D7943" s="2013">
        <f t="shared" si="2941"/>
        <v>1906</v>
      </c>
      <c r="E7943" s="2013">
        <f t="shared" si="2941"/>
        <v>1270</v>
      </c>
      <c r="F7943" s="2013">
        <f t="shared" si="2941"/>
        <v>1270</v>
      </c>
      <c r="G7943" s="2013">
        <f t="shared" si="2941"/>
        <v>1271</v>
      </c>
      <c r="H7943" s="2013">
        <f t="shared" si="2941"/>
        <v>1271</v>
      </c>
    </row>
    <row r="7944">
      <c r="B7944" s="2013">
        <v>7942.0</v>
      </c>
      <c r="C7944" s="2013">
        <f t="shared" ref="C7944:H7944" si="2942">C$5002+C2944</f>
        <v>953</v>
      </c>
      <c r="D7944" s="2013">
        <f t="shared" si="2942"/>
        <v>1907</v>
      </c>
      <c r="E7944" s="2013">
        <f t="shared" si="2942"/>
        <v>1270</v>
      </c>
      <c r="F7944" s="2013">
        <f t="shared" si="2942"/>
        <v>1270</v>
      </c>
      <c r="G7944" s="2013">
        <f t="shared" si="2942"/>
        <v>1271</v>
      </c>
      <c r="H7944" s="2013">
        <f t="shared" si="2942"/>
        <v>1271</v>
      </c>
    </row>
    <row r="7945">
      <c r="B7945" s="2013">
        <v>7943.0</v>
      </c>
      <c r="C7945" s="2013">
        <f t="shared" ref="C7945:H7945" si="2943">C$5002+C2945</f>
        <v>953</v>
      </c>
      <c r="D7945" s="2013">
        <f t="shared" si="2943"/>
        <v>1906</v>
      </c>
      <c r="E7945" s="2013">
        <f t="shared" si="2943"/>
        <v>1271</v>
      </c>
      <c r="F7945" s="2013">
        <f t="shared" si="2943"/>
        <v>1271</v>
      </c>
      <c r="G7945" s="2013">
        <f t="shared" si="2943"/>
        <v>1271</v>
      </c>
      <c r="H7945" s="2013">
        <f t="shared" si="2943"/>
        <v>1271</v>
      </c>
    </row>
    <row r="7946">
      <c r="B7946" s="2013">
        <v>7944.0</v>
      </c>
      <c r="C7946" s="2013">
        <f t="shared" ref="C7946:H7946" si="2944">C$5002+C2946</f>
        <v>953</v>
      </c>
      <c r="D7946" s="2013">
        <f t="shared" si="2944"/>
        <v>1907</v>
      </c>
      <c r="E7946" s="2013">
        <f t="shared" si="2944"/>
        <v>1271</v>
      </c>
      <c r="F7946" s="2013">
        <f t="shared" si="2944"/>
        <v>1271</v>
      </c>
      <c r="G7946" s="2013">
        <f t="shared" si="2944"/>
        <v>1271</v>
      </c>
      <c r="H7946" s="2013">
        <f t="shared" si="2944"/>
        <v>1271</v>
      </c>
    </row>
    <row r="7947">
      <c r="B7947" s="2013">
        <v>7945.0</v>
      </c>
      <c r="C7947" s="2013">
        <f t="shared" ref="C7947:H7947" si="2945">C$5002+C2947</f>
        <v>954</v>
      </c>
      <c r="D7947" s="2013">
        <f t="shared" si="2945"/>
        <v>1907</v>
      </c>
      <c r="E7947" s="2013">
        <f t="shared" si="2945"/>
        <v>1271</v>
      </c>
      <c r="F7947" s="2013">
        <f t="shared" si="2945"/>
        <v>1271</v>
      </c>
      <c r="G7947" s="2013">
        <f t="shared" si="2945"/>
        <v>1271</v>
      </c>
      <c r="H7947" s="2013">
        <f t="shared" si="2945"/>
        <v>1271</v>
      </c>
    </row>
    <row r="7948">
      <c r="B7948" s="2013">
        <v>7946.0</v>
      </c>
      <c r="C7948" s="2013">
        <f t="shared" ref="C7948:H7948" si="2946">C$5002+C2948</f>
        <v>953</v>
      </c>
      <c r="D7948" s="2013">
        <f t="shared" si="2946"/>
        <v>1907</v>
      </c>
      <c r="E7948" s="2013">
        <f t="shared" si="2946"/>
        <v>1271</v>
      </c>
      <c r="F7948" s="2013">
        <f t="shared" si="2946"/>
        <v>1271</v>
      </c>
      <c r="G7948" s="2013">
        <f t="shared" si="2946"/>
        <v>1272</v>
      </c>
      <c r="H7948" s="2013">
        <f t="shared" si="2946"/>
        <v>1272</v>
      </c>
    </row>
    <row r="7949">
      <c r="B7949" s="2013">
        <v>7947.0</v>
      </c>
      <c r="C7949" s="2013">
        <f t="shared" ref="C7949:H7949" si="2947">C$5002+C2949</f>
        <v>954</v>
      </c>
      <c r="D7949" s="2013">
        <f t="shared" si="2947"/>
        <v>1907</v>
      </c>
      <c r="E7949" s="2013">
        <f t="shared" si="2947"/>
        <v>1271</v>
      </c>
      <c r="F7949" s="2013">
        <f t="shared" si="2947"/>
        <v>1271</v>
      </c>
      <c r="G7949" s="2013">
        <f t="shared" si="2947"/>
        <v>1272</v>
      </c>
      <c r="H7949" s="2013">
        <f t="shared" si="2947"/>
        <v>1272</v>
      </c>
    </row>
    <row r="7950">
      <c r="B7950" s="2013">
        <v>7948.0</v>
      </c>
      <c r="C7950" s="2013">
        <f t="shared" ref="C7950:H7950" si="2948">C$5002+C2950</f>
        <v>953</v>
      </c>
      <c r="D7950" s="2013">
        <f t="shared" si="2948"/>
        <v>1907</v>
      </c>
      <c r="E7950" s="2013">
        <f t="shared" si="2948"/>
        <v>1272</v>
      </c>
      <c r="F7950" s="2013">
        <f t="shared" si="2948"/>
        <v>1272</v>
      </c>
      <c r="G7950" s="2013">
        <f t="shared" si="2948"/>
        <v>1272</v>
      </c>
      <c r="H7950" s="2013">
        <f t="shared" si="2948"/>
        <v>1272</v>
      </c>
    </row>
    <row r="7951">
      <c r="B7951" s="2013">
        <v>7949.0</v>
      </c>
      <c r="C7951" s="2013">
        <f t="shared" ref="C7951:H7951" si="2949">C$5002+C2951</f>
        <v>954</v>
      </c>
      <c r="D7951" s="2013">
        <f t="shared" si="2949"/>
        <v>1907</v>
      </c>
      <c r="E7951" s="2013">
        <f t="shared" si="2949"/>
        <v>1272</v>
      </c>
      <c r="F7951" s="2013">
        <f t="shared" si="2949"/>
        <v>1272</v>
      </c>
      <c r="G7951" s="2013">
        <f t="shared" si="2949"/>
        <v>1272</v>
      </c>
      <c r="H7951" s="2013">
        <f t="shared" si="2949"/>
        <v>1272</v>
      </c>
    </row>
    <row r="7952">
      <c r="B7952" s="2013">
        <v>7950.0</v>
      </c>
      <c r="C7952" s="2013">
        <f t="shared" ref="C7952:H7952" si="2950">C$5002+C2952</f>
        <v>954</v>
      </c>
      <c r="D7952" s="2013">
        <f t="shared" si="2950"/>
        <v>1908</v>
      </c>
      <c r="E7952" s="2013">
        <f t="shared" si="2950"/>
        <v>1272</v>
      </c>
      <c r="F7952" s="2013">
        <f t="shared" si="2950"/>
        <v>1272</v>
      </c>
      <c r="G7952" s="2013">
        <f t="shared" si="2950"/>
        <v>1272</v>
      </c>
      <c r="H7952" s="2013">
        <f t="shared" si="2950"/>
        <v>1272</v>
      </c>
    </row>
    <row r="7953">
      <c r="B7953" s="2013">
        <v>7951.0</v>
      </c>
      <c r="C7953" s="2013">
        <f t="shared" ref="C7953:H7953" si="2951">C$5002+C2953</f>
        <v>954</v>
      </c>
      <c r="D7953" s="2013">
        <f t="shared" si="2951"/>
        <v>1909</v>
      </c>
      <c r="E7953" s="2013">
        <f t="shared" si="2951"/>
        <v>1272</v>
      </c>
      <c r="F7953" s="2013">
        <f t="shared" si="2951"/>
        <v>1272</v>
      </c>
      <c r="G7953" s="2013">
        <f t="shared" si="2951"/>
        <v>1272</v>
      </c>
      <c r="H7953" s="2013">
        <f t="shared" si="2951"/>
        <v>1272</v>
      </c>
    </row>
    <row r="7954">
      <c r="B7954" s="2013">
        <v>7952.0</v>
      </c>
      <c r="C7954" s="2013">
        <f t="shared" ref="C7954:H7954" si="2952">C$5002+C2954</f>
        <v>955</v>
      </c>
      <c r="D7954" s="2013">
        <f t="shared" si="2952"/>
        <v>1909</v>
      </c>
      <c r="E7954" s="2013">
        <f t="shared" si="2952"/>
        <v>1272</v>
      </c>
      <c r="F7954" s="2013">
        <f t="shared" si="2952"/>
        <v>1272</v>
      </c>
      <c r="G7954" s="2013">
        <f t="shared" si="2952"/>
        <v>1272</v>
      </c>
      <c r="H7954" s="2013">
        <f t="shared" si="2952"/>
        <v>1272</v>
      </c>
    </row>
    <row r="7955">
      <c r="B7955" s="2013">
        <v>7953.0</v>
      </c>
      <c r="C7955" s="2013">
        <f t="shared" ref="C7955:H7955" si="2953">C$5002+C2955</f>
        <v>954</v>
      </c>
      <c r="D7955" s="2013">
        <f t="shared" si="2953"/>
        <v>1909</v>
      </c>
      <c r="E7955" s="2013">
        <f t="shared" si="2953"/>
        <v>1272</v>
      </c>
      <c r="F7955" s="2013">
        <f t="shared" si="2953"/>
        <v>1272</v>
      </c>
      <c r="G7955" s="2013">
        <f t="shared" si="2953"/>
        <v>1273</v>
      </c>
      <c r="H7955" s="2013">
        <f t="shared" si="2953"/>
        <v>1273</v>
      </c>
    </row>
    <row r="7956">
      <c r="B7956" s="2013">
        <v>7954.0</v>
      </c>
      <c r="C7956" s="2013">
        <f t="shared" ref="C7956:H7956" si="2954">C$5002+C2956</f>
        <v>955</v>
      </c>
      <c r="D7956" s="2013">
        <f t="shared" si="2954"/>
        <v>1909</v>
      </c>
      <c r="E7956" s="2013">
        <f t="shared" si="2954"/>
        <v>1272</v>
      </c>
      <c r="F7956" s="2013">
        <f t="shared" si="2954"/>
        <v>1272</v>
      </c>
      <c r="G7956" s="2013">
        <f t="shared" si="2954"/>
        <v>1273</v>
      </c>
      <c r="H7956" s="2013">
        <f t="shared" si="2954"/>
        <v>1273</v>
      </c>
    </row>
    <row r="7957">
      <c r="B7957" s="2013">
        <v>7955.0</v>
      </c>
      <c r="C7957" s="2013">
        <f t="shared" ref="C7957:H7957" si="2955">C$5002+C2957</f>
        <v>954</v>
      </c>
      <c r="D7957" s="2013">
        <f t="shared" si="2955"/>
        <v>1909</v>
      </c>
      <c r="E7957" s="2013">
        <f t="shared" si="2955"/>
        <v>1273</v>
      </c>
      <c r="F7957" s="2013">
        <f t="shared" si="2955"/>
        <v>1273</v>
      </c>
      <c r="G7957" s="2013">
        <f t="shared" si="2955"/>
        <v>1273</v>
      </c>
      <c r="H7957" s="2013">
        <f t="shared" si="2955"/>
        <v>1273</v>
      </c>
    </row>
    <row r="7958">
      <c r="B7958" s="2013">
        <v>7956.0</v>
      </c>
      <c r="C7958" s="2013">
        <f t="shared" ref="C7958:H7958" si="2956">C$5002+C2958</f>
        <v>955</v>
      </c>
      <c r="D7958" s="2013">
        <f t="shared" si="2956"/>
        <v>1909</v>
      </c>
      <c r="E7958" s="2013">
        <f t="shared" si="2956"/>
        <v>1273</v>
      </c>
      <c r="F7958" s="2013">
        <f t="shared" si="2956"/>
        <v>1273</v>
      </c>
      <c r="G7958" s="2013">
        <f t="shared" si="2956"/>
        <v>1273</v>
      </c>
      <c r="H7958" s="2013">
        <f t="shared" si="2956"/>
        <v>1273</v>
      </c>
    </row>
    <row r="7959">
      <c r="B7959" s="2013">
        <v>7957.0</v>
      </c>
      <c r="C7959" s="2013">
        <f t="shared" ref="C7959:H7959" si="2957">C$5002+C2959</f>
        <v>955</v>
      </c>
      <c r="D7959" s="2013">
        <f t="shared" si="2957"/>
        <v>1910</v>
      </c>
      <c r="E7959" s="2013">
        <f t="shared" si="2957"/>
        <v>1273</v>
      </c>
      <c r="F7959" s="2013">
        <f t="shared" si="2957"/>
        <v>1273</v>
      </c>
      <c r="G7959" s="2013">
        <f t="shared" si="2957"/>
        <v>1273</v>
      </c>
      <c r="H7959" s="2013">
        <f t="shared" si="2957"/>
        <v>1273</v>
      </c>
    </row>
    <row r="7960">
      <c r="B7960" s="2013">
        <v>7958.0</v>
      </c>
      <c r="C7960" s="2013">
        <f t="shared" ref="C7960:H7960" si="2958">C$5002+C2960</f>
        <v>955</v>
      </c>
      <c r="D7960" s="2013">
        <f t="shared" si="2958"/>
        <v>1909</v>
      </c>
      <c r="E7960" s="2013">
        <f t="shared" si="2958"/>
        <v>1273</v>
      </c>
      <c r="F7960" s="2013">
        <f t="shared" si="2958"/>
        <v>1273</v>
      </c>
      <c r="G7960" s="2013">
        <f t="shared" si="2958"/>
        <v>1274</v>
      </c>
      <c r="H7960" s="2013">
        <f t="shared" si="2958"/>
        <v>1274</v>
      </c>
    </row>
    <row r="7961">
      <c r="B7961" s="2013">
        <v>7959.0</v>
      </c>
      <c r="C7961" s="2013">
        <f t="shared" ref="C7961:H7961" si="2959">C$5002+C2961</f>
        <v>955</v>
      </c>
      <c r="D7961" s="2013">
        <f t="shared" si="2959"/>
        <v>1910</v>
      </c>
      <c r="E7961" s="2013">
        <f t="shared" si="2959"/>
        <v>1273</v>
      </c>
      <c r="F7961" s="2013">
        <f t="shared" si="2959"/>
        <v>1273</v>
      </c>
      <c r="G7961" s="2013">
        <f t="shared" si="2959"/>
        <v>1274</v>
      </c>
      <c r="H7961" s="2013">
        <f t="shared" si="2959"/>
        <v>1274</v>
      </c>
    </row>
    <row r="7962">
      <c r="B7962" s="2013">
        <v>7960.0</v>
      </c>
      <c r="C7962" s="2013">
        <f t="shared" ref="C7962:H7962" si="2960">C$5002+C2962</f>
        <v>955</v>
      </c>
      <c r="D7962" s="2013">
        <f t="shared" si="2960"/>
        <v>1911</v>
      </c>
      <c r="E7962" s="2013">
        <f t="shared" si="2960"/>
        <v>1273</v>
      </c>
      <c r="F7962" s="2013">
        <f t="shared" si="2960"/>
        <v>1273</v>
      </c>
      <c r="G7962" s="2013">
        <f t="shared" si="2960"/>
        <v>1274</v>
      </c>
      <c r="H7962" s="2013">
        <f t="shared" si="2960"/>
        <v>1274</v>
      </c>
    </row>
    <row r="7963">
      <c r="B7963" s="2013">
        <v>7961.0</v>
      </c>
      <c r="C7963" s="2013">
        <f t="shared" ref="C7963:H7963" si="2961">C$5002+C2963</f>
        <v>955</v>
      </c>
      <c r="D7963" s="2013">
        <f t="shared" si="2961"/>
        <v>1910</v>
      </c>
      <c r="E7963" s="2013">
        <f t="shared" si="2961"/>
        <v>1274</v>
      </c>
      <c r="F7963" s="2013">
        <f t="shared" si="2961"/>
        <v>1274</v>
      </c>
      <c r="G7963" s="2013">
        <f t="shared" si="2961"/>
        <v>1274</v>
      </c>
      <c r="H7963" s="2013">
        <f t="shared" si="2961"/>
        <v>1274</v>
      </c>
    </row>
    <row r="7964">
      <c r="B7964" s="2013">
        <v>7962.0</v>
      </c>
      <c r="C7964" s="2013">
        <f t="shared" ref="C7964:H7964" si="2962">C$5002+C2964</f>
        <v>955</v>
      </c>
      <c r="D7964" s="2013">
        <f t="shared" si="2962"/>
        <v>1911</v>
      </c>
      <c r="E7964" s="2013">
        <f t="shared" si="2962"/>
        <v>1274</v>
      </c>
      <c r="F7964" s="2013">
        <f t="shared" si="2962"/>
        <v>1274</v>
      </c>
      <c r="G7964" s="2013">
        <f t="shared" si="2962"/>
        <v>1274</v>
      </c>
      <c r="H7964" s="2013">
        <f t="shared" si="2962"/>
        <v>1274</v>
      </c>
    </row>
    <row r="7965">
      <c r="B7965" s="2013">
        <v>7963.0</v>
      </c>
      <c r="C7965" s="2013">
        <f t="shared" ref="C7965:H7965" si="2963">C$5002+C2965</f>
        <v>956</v>
      </c>
      <c r="D7965" s="2013">
        <f t="shared" si="2963"/>
        <v>1911</v>
      </c>
      <c r="E7965" s="2013">
        <f t="shared" si="2963"/>
        <v>1274</v>
      </c>
      <c r="F7965" s="2013">
        <f t="shared" si="2963"/>
        <v>1274</v>
      </c>
      <c r="G7965" s="2013">
        <f t="shared" si="2963"/>
        <v>1274</v>
      </c>
      <c r="H7965" s="2013">
        <f t="shared" si="2963"/>
        <v>1274</v>
      </c>
    </row>
    <row r="7966">
      <c r="B7966" s="2013">
        <v>7964.0</v>
      </c>
      <c r="C7966" s="2013">
        <f t="shared" ref="C7966:H7966" si="2964">C$5002+C2966</f>
        <v>956</v>
      </c>
      <c r="D7966" s="2013">
        <f t="shared" si="2964"/>
        <v>1912</v>
      </c>
      <c r="E7966" s="2013">
        <f t="shared" si="2964"/>
        <v>1274</v>
      </c>
      <c r="F7966" s="2013">
        <f t="shared" si="2964"/>
        <v>1274</v>
      </c>
      <c r="G7966" s="2013">
        <f t="shared" si="2964"/>
        <v>1274</v>
      </c>
      <c r="H7966" s="2013">
        <f t="shared" si="2964"/>
        <v>1274</v>
      </c>
    </row>
    <row r="7967">
      <c r="B7967" s="2013">
        <v>7965.0</v>
      </c>
      <c r="C7967" s="2013">
        <f t="shared" ref="C7967:H7967" si="2965">C$5002+C2967</f>
        <v>956</v>
      </c>
      <c r="D7967" s="2013">
        <f t="shared" si="2965"/>
        <v>1911</v>
      </c>
      <c r="E7967" s="2013">
        <f t="shared" si="2965"/>
        <v>1274</v>
      </c>
      <c r="F7967" s="2013">
        <f t="shared" si="2965"/>
        <v>1274</v>
      </c>
      <c r="G7967" s="2013">
        <f t="shared" si="2965"/>
        <v>1275</v>
      </c>
      <c r="H7967" s="2013">
        <f t="shared" si="2965"/>
        <v>1275</v>
      </c>
    </row>
    <row r="7968">
      <c r="B7968" s="2013">
        <v>7966.0</v>
      </c>
      <c r="C7968" s="2013">
        <f t="shared" ref="C7968:H7968" si="2966">C$5002+C2968</f>
        <v>956</v>
      </c>
      <c r="D7968" s="2013">
        <f t="shared" si="2966"/>
        <v>1912</v>
      </c>
      <c r="E7968" s="2013">
        <f t="shared" si="2966"/>
        <v>1274</v>
      </c>
      <c r="F7968" s="2013">
        <f t="shared" si="2966"/>
        <v>1274</v>
      </c>
      <c r="G7968" s="2013">
        <f t="shared" si="2966"/>
        <v>1275</v>
      </c>
      <c r="H7968" s="2013">
        <f t="shared" si="2966"/>
        <v>1275</v>
      </c>
    </row>
    <row r="7969">
      <c r="B7969" s="2013">
        <v>7967.0</v>
      </c>
      <c r="C7969" s="2013">
        <f t="shared" ref="C7969:H7969" si="2967">C$5002+C2969</f>
        <v>956</v>
      </c>
      <c r="D7969" s="2013">
        <f t="shared" si="2967"/>
        <v>1913</v>
      </c>
      <c r="E7969" s="2013">
        <f t="shared" si="2967"/>
        <v>1274</v>
      </c>
      <c r="F7969" s="2013">
        <f t="shared" si="2967"/>
        <v>1274</v>
      </c>
      <c r="G7969" s="2013">
        <f t="shared" si="2967"/>
        <v>1275</v>
      </c>
      <c r="H7969" s="2013">
        <f t="shared" si="2967"/>
        <v>1275</v>
      </c>
    </row>
    <row r="7970">
      <c r="B7970" s="2013">
        <v>7968.0</v>
      </c>
      <c r="C7970" s="2013">
        <f t="shared" ref="C7970:H7970" si="2968">C$5002+C2970</f>
        <v>956</v>
      </c>
      <c r="D7970" s="2013">
        <f t="shared" si="2968"/>
        <v>1912</v>
      </c>
      <c r="E7970" s="2013">
        <f t="shared" si="2968"/>
        <v>1275</v>
      </c>
      <c r="F7970" s="2013">
        <f t="shared" si="2968"/>
        <v>1275</v>
      </c>
      <c r="G7970" s="2013">
        <f t="shared" si="2968"/>
        <v>1275</v>
      </c>
      <c r="H7970" s="2013">
        <f t="shared" si="2968"/>
        <v>1275</v>
      </c>
    </row>
    <row r="7971">
      <c r="B7971" s="2013">
        <v>7969.0</v>
      </c>
      <c r="C7971" s="2013">
        <f t="shared" ref="C7971:H7971" si="2969">C$5002+C2971</f>
        <v>956</v>
      </c>
      <c r="D7971" s="2013">
        <f t="shared" si="2969"/>
        <v>1913</v>
      </c>
      <c r="E7971" s="2013">
        <f t="shared" si="2969"/>
        <v>1275</v>
      </c>
      <c r="F7971" s="2013">
        <f t="shared" si="2969"/>
        <v>1275</v>
      </c>
      <c r="G7971" s="2013">
        <f t="shared" si="2969"/>
        <v>1275</v>
      </c>
      <c r="H7971" s="2013">
        <f t="shared" si="2969"/>
        <v>1275</v>
      </c>
    </row>
    <row r="7972">
      <c r="B7972" s="2013">
        <v>7970.0</v>
      </c>
      <c r="C7972" s="2013">
        <f t="shared" ref="C7972:H7972" si="2970">C$5002+C2972</f>
        <v>957</v>
      </c>
      <c r="D7972" s="2013">
        <f t="shared" si="2970"/>
        <v>1913</v>
      </c>
      <c r="E7972" s="2013">
        <f t="shared" si="2970"/>
        <v>1275</v>
      </c>
      <c r="F7972" s="2013">
        <f t="shared" si="2970"/>
        <v>1275</v>
      </c>
      <c r="G7972" s="2013">
        <f t="shared" si="2970"/>
        <v>1275</v>
      </c>
      <c r="H7972" s="2013">
        <f t="shared" si="2970"/>
        <v>1275</v>
      </c>
    </row>
    <row r="7973">
      <c r="B7973" s="2013">
        <v>7971.0</v>
      </c>
      <c r="C7973" s="2013">
        <f t="shared" ref="C7973:H7973" si="2971">C$5002+C2973</f>
        <v>956</v>
      </c>
      <c r="D7973" s="2013">
        <f t="shared" si="2971"/>
        <v>1913</v>
      </c>
      <c r="E7973" s="2013">
        <f t="shared" si="2971"/>
        <v>1275</v>
      </c>
      <c r="F7973" s="2013">
        <f t="shared" si="2971"/>
        <v>1275</v>
      </c>
      <c r="G7973" s="2013">
        <f t="shared" si="2971"/>
        <v>1276</v>
      </c>
      <c r="H7973" s="2013">
        <f t="shared" si="2971"/>
        <v>1276</v>
      </c>
    </row>
    <row r="7974">
      <c r="B7974" s="2013">
        <v>7972.0</v>
      </c>
      <c r="C7974" s="2013">
        <f t="shared" ref="C7974:H7974" si="2972">C$5002+C2974</f>
        <v>957</v>
      </c>
      <c r="D7974" s="2013">
        <f t="shared" si="2972"/>
        <v>1913</v>
      </c>
      <c r="E7974" s="2013">
        <f t="shared" si="2972"/>
        <v>1275</v>
      </c>
      <c r="F7974" s="2013">
        <f t="shared" si="2972"/>
        <v>1275</v>
      </c>
      <c r="G7974" s="2013">
        <f t="shared" si="2972"/>
        <v>1276</v>
      </c>
      <c r="H7974" s="2013">
        <f t="shared" si="2972"/>
        <v>1276</v>
      </c>
    </row>
    <row r="7975">
      <c r="B7975" s="2013">
        <v>7973.0</v>
      </c>
      <c r="C7975" s="2013">
        <f t="shared" ref="C7975:H7975" si="2973">C$5002+C2975</f>
        <v>956</v>
      </c>
      <c r="D7975" s="2013">
        <f t="shared" si="2973"/>
        <v>1913</v>
      </c>
      <c r="E7975" s="2013">
        <f t="shared" si="2973"/>
        <v>1276</v>
      </c>
      <c r="F7975" s="2013">
        <f t="shared" si="2973"/>
        <v>1276</v>
      </c>
      <c r="G7975" s="2013">
        <f t="shared" si="2973"/>
        <v>1276</v>
      </c>
      <c r="H7975" s="2013">
        <f t="shared" si="2973"/>
        <v>1276</v>
      </c>
    </row>
    <row r="7976">
      <c r="B7976" s="2013">
        <v>7974.0</v>
      </c>
      <c r="C7976" s="2013">
        <f t="shared" ref="C7976:H7976" si="2974">C$5002+C2976</f>
        <v>957</v>
      </c>
      <c r="D7976" s="2013">
        <f t="shared" si="2974"/>
        <v>1913</v>
      </c>
      <c r="E7976" s="2013">
        <f t="shared" si="2974"/>
        <v>1276</v>
      </c>
      <c r="F7976" s="2013">
        <f t="shared" si="2974"/>
        <v>1276</v>
      </c>
      <c r="G7976" s="2013">
        <f t="shared" si="2974"/>
        <v>1276</v>
      </c>
      <c r="H7976" s="2013">
        <f t="shared" si="2974"/>
        <v>1276</v>
      </c>
    </row>
    <row r="7977">
      <c r="B7977" s="2013">
        <v>7975.0</v>
      </c>
      <c r="C7977" s="2013">
        <f t="shared" ref="C7977:H7977" si="2975">C$5002+C2977</f>
        <v>957</v>
      </c>
      <c r="D7977" s="2013">
        <f t="shared" si="2975"/>
        <v>1914</v>
      </c>
      <c r="E7977" s="2013">
        <f t="shared" si="2975"/>
        <v>1276</v>
      </c>
      <c r="F7977" s="2013">
        <f t="shared" si="2975"/>
        <v>1276</v>
      </c>
      <c r="G7977" s="2013">
        <f t="shared" si="2975"/>
        <v>1276</v>
      </c>
      <c r="H7977" s="2013">
        <f t="shared" si="2975"/>
        <v>1276</v>
      </c>
    </row>
    <row r="7978">
      <c r="B7978" s="2013">
        <v>7976.0</v>
      </c>
      <c r="C7978" s="2013">
        <f t="shared" ref="C7978:H7978" si="2976">C$5002+C2978</f>
        <v>957</v>
      </c>
      <c r="D7978" s="2013">
        <f t="shared" si="2976"/>
        <v>1915</v>
      </c>
      <c r="E7978" s="2013">
        <f t="shared" si="2976"/>
        <v>1276</v>
      </c>
      <c r="F7978" s="2013">
        <f t="shared" si="2976"/>
        <v>1276</v>
      </c>
      <c r="G7978" s="2013">
        <f t="shared" si="2976"/>
        <v>1276</v>
      </c>
      <c r="H7978" s="2013">
        <f t="shared" si="2976"/>
        <v>1276</v>
      </c>
    </row>
    <row r="7979">
      <c r="B7979" s="2013">
        <v>7977.0</v>
      </c>
      <c r="C7979" s="2013">
        <f t="shared" ref="C7979:H7979" si="2977">C$5002+C2979</f>
        <v>958</v>
      </c>
      <c r="D7979" s="2013">
        <f t="shared" si="2977"/>
        <v>1915</v>
      </c>
      <c r="E7979" s="2013">
        <f t="shared" si="2977"/>
        <v>1276</v>
      </c>
      <c r="F7979" s="2013">
        <f t="shared" si="2977"/>
        <v>1276</v>
      </c>
      <c r="G7979" s="2013">
        <f t="shared" si="2977"/>
        <v>1276</v>
      </c>
      <c r="H7979" s="2013">
        <f t="shared" si="2977"/>
        <v>1276</v>
      </c>
    </row>
    <row r="7980">
      <c r="B7980" s="2013">
        <v>7978.0</v>
      </c>
      <c r="C7980" s="2013">
        <f t="shared" ref="C7980:H7980" si="2978">C$5002+C2980</f>
        <v>957</v>
      </c>
      <c r="D7980" s="2013">
        <f t="shared" si="2978"/>
        <v>1915</v>
      </c>
      <c r="E7980" s="2013">
        <f t="shared" si="2978"/>
        <v>1276</v>
      </c>
      <c r="F7980" s="2013">
        <f t="shared" si="2978"/>
        <v>1276</v>
      </c>
      <c r="G7980" s="2013">
        <f t="shared" si="2978"/>
        <v>1277</v>
      </c>
      <c r="H7980" s="2013">
        <f t="shared" si="2978"/>
        <v>1277</v>
      </c>
    </row>
    <row r="7981">
      <c r="B7981" s="2013">
        <v>7979.0</v>
      </c>
      <c r="C7981" s="2013">
        <f t="shared" ref="C7981:H7981" si="2979">C$5002+C2981</f>
        <v>958</v>
      </c>
      <c r="D7981" s="2013">
        <f t="shared" si="2979"/>
        <v>1915</v>
      </c>
      <c r="E7981" s="2013">
        <f t="shared" si="2979"/>
        <v>1276</v>
      </c>
      <c r="F7981" s="2013">
        <f t="shared" si="2979"/>
        <v>1276</v>
      </c>
      <c r="G7981" s="2013">
        <f t="shared" si="2979"/>
        <v>1277</v>
      </c>
      <c r="H7981" s="2013">
        <f t="shared" si="2979"/>
        <v>1277</v>
      </c>
    </row>
    <row r="7982">
      <c r="B7982" s="2013">
        <v>7980.0</v>
      </c>
      <c r="C7982" s="2013">
        <f t="shared" ref="C7982:H7982" si="2980">C$5002+C2982</f>
        <v>957</v>
      </c>
      <c r="D7982" s="2013">
        <f t="shared" si="2980"/>
        <v>1915</v>
      </c>
      <c r="E7982" s="2013">
        <f t="shared" si="2980"/>
        <v>1277</v>
      </c>
      <c r="F7982" s="2013">
        <f t="shared" si="2980"/>
        <v>1277</v>
      </c>
      <c r="G7982" s="2013">
        <f t="shared" si="2980"/>
        <v>1277</v>
      </c>
      <c r="H7982" s="2013">
        <f t="shared" si="2980"/>
        <v>1277</v>
      </c>
    </row>
    <row r="7983">
      <c r="B7983" s="2013">
        <v>7981.0</v>
      </c>
      <c r="C7983" s="2013">
        <f t="shared" ref="C7983:H7983" si="2981">C$5002+C2983</f>
        <v>958</v>
      </c>
      <c r="D7983" s="2013">
        <f t="shared" si="2981"/>
        <v>1915</v>
      </c>
      <c r="E7983" s="2013">
        <f t="shared" si="2981"/>
        <v>1277</v>
      </c>
      <c r="F7983" s="2013">
        <f t="shared" si="2981"/>
        <v>1277</v>
      </c>
      <c r="G7983" s="2013">
        <f t="shared" si="2981"/>
        <v>1277</v>
      </c>
      <c r="H7983" s="2013">
        <f t="shared" si="2981"/>
        <v>1277</v>
      </c>
    </row>
    <row r="7984">
      <c r="B7984" s="2013">
        <v>7982.0</v>
      </c>
      <c r="C7984" s="2013">
        <f t="shared" ref="C7984:H7984" si="2982">C$5002+C2984</f>
        <v>958</v>
      </c>
      <c r="D7984" s="2013">
        <f t="shared" si="2982"/>
        <v>1916</v>
      </c>
      <c r="E7984" s="2013">
        <f t="shared" si="2982"/>
        <v>1277</v>
      </c>
      <c r="F7984" s="2013">
        <f t="shared" si="2982"/>
        <v>1277</v>
      </c>
      <c r="G7984" s="2013">
        <f t="shared" si="2982"/>
        <v>1277</v>
      </c>
      <c r="H7984" s="2013">
        <f t="shared" si="2982"/>
        <v>1277</v>
      </c>
    </row>
    <row r="7985">
      <c r="B7985" s="2013">
        <v>7983.0</v>
      </c>
      <c r="C7985" s="2013">
        <f t="shared" ref="C7985:H7985" si="2983">C$5002+C2985</f>
        <v>958</v>
      </c>
      <c r="D7985" s="2013">
        <f t="shared" si="2983"/>
        <v>1915</v>
      </c>
      <c r="E7985" s="2013">
        <f t="shared" si="2983"/>
        <v>1277</v>
      </c>
      <c r="F7985" s="2013">
        <f t="shared" si="2983"/>
        <v>1277</v>
      </c>
      <c r="G7985" s="2013">
        <f t="shared" si="2983"/>
        <v>1278</v>
      </c>
      <c r="H7985" s="2013">
        <f t="shared" si="2983"/>
        <v>1278</v>
      </c>
    </row>
    <row r="7986">
      <c r="B7986" s="2013">
        <v>7984.0</v>
      </c>
      <c r="C7986" s="2013">
        <f t="shared" ref="C7986:H7986" si="2984">C$5002+C2986</f>
        <v>958</v>
      </c>
      <c r="D7986" s="2013">
        <f t="shared" si="2984"/>
        <v>1916</v>
      </c>
      <c r="E7986" s="2013">
        <f t="shared" si="2984"/>
        <v>1277</v>
      </c>
      <c r="F7986" s="2013">
        <f t="shared" si="2984"/>
        <v>1277</v>
      </c>
      <c r="G7986" s="2013">
        <f t="shared" si="2984"/>
        <v>1278</v>
      </c>
      <c r="H7986" s="2013">
        <f t="shared" si="2984"/>
        <v>1278</v>
      </c>
    </row>
    <row r="7987">
      <c r="B7987" s="2013">
        <v>7985.0</v>
      </c>
      <c r="C7987" s="2013">
        <f t="shared" ref="C7987:H7987" si="2985">C$5002+C2987</f>
        <v>958</v>
      </c>
      <c r="D7987" s="2013">
        <f t="shared" si="2985"/>
        <v>1917</v>
      </c>
      <c r="E7987" s="2013">
        <f t="shared" si="2985"/>
        <v>1277</v>
      </c>
      <c r="F7987" s="2013">
        <f t="shared" si="2985"/>
        <v>1277</v>
      </c>
      <c r="G7987" s="2013">
        <f t="shared" si="2985"/>
        <v>1278</v>
      </c>
      <c r="H7987" s="2013">
        <f t="shared" si="2985"/>
        <v>1278</v>
      </c>
    </row>
    <row r="7988">
      <c r="B7988" s="2013">
        <v>7986.0</v>
      </c>
      <c r="C7988" s="2013">
        <f t="shared" ref="C7988:H7988" si="2986">C$5002+C2988</f>
        <v>958</v>
      </c>
      <c r="D7988" s="2013">
        <f t="shared" si="2986"/>
        <v>1916</v>
      </c>
      <c r="E7988" s="2013">
        <f t="shared" si="2986"/>
        <v>1278</v>
      </c>
      <c r="F7988" s="2013">
        <f t="shared" si="2986"/>
        <v>1278</v>
      </c>
      <c r="G7988" s="2013">
        <f t="shared" si="2986"/>
        <v>1278</v>
      </c>
      <c r="H7988" s="2013">
        <f t="shared" si="2986"/>
        <v>1278</v>
      </c>
    </row>
    <row r="7989">
      <c r="B7989" s="2013">
        <v>7987.0</v>
      </c>
      <c r="C7989" s="2013">
        <f t="shared" ref="C7989:H7989" si="2987">C$5002+C2989</f>
        <v>958</v>
      </c>
      <c r="D7989" s="2013">
        <f t="shared" si="2987"/>
        <v>1917</v>
      </c>
      <c r="E7989" s="2013">
        <f t="shared" si="2987"/>
        <v>1278</v>
      </c>
      <c r="F7989" s="2013">
        <f t="shared" si="2987"/>
        <v>1278</v>
      </c>
      <c r="G7989" s="2013">
        <f t="shared" si="2987"/>
        <v>1278</v>
      </c>
      <c r="H7989" s="2013">
        <f t="shared" si="2987"/>
        <v>1278</v>
      </c>
    </row>
    <row r="7990">
      <c r="B7990" s="2013">
        <v>7988.0</v>
      </c>
      <c r="C7990" s="2013">
        <f t="shared" ref="C7990:H7990" si="2988">C$5002+C2990</f>
        <v>959</v>
      </c>
      <c r="D7990" s="2013">
        <f t="shared" si="2988"/>
        <v>1917</v>
      </c>
      <c r="E7990" s="2013">
        <f t="shared" si="2988"/>
        <v>1278</v>
      </c>
      <c r="F7990" s="2013">
        <f t="shared" si="2988"/>
        <v>1278</v>
      </c>
      <c r="G7990" s="2013">
        <f t="shared" si="2988"/>
        <v>1278</v>
      </c>
      <c r="H7990" s="2013">
        <f t="shared" si="2988"/>
        <v>1278</v>
      </c>
    </row>
    <row r="7991">
      <c r="B7991" s="2013">
        <v>7989.0</v>
      </c>
      <c r="C7991" s="2013">
        <f t="shared" ref="C7991:H7991" si="2989">C$5002+C2991</f>
        <v>959</v>
      </c>
      <c r="D7991" s="2013">
        <f t="shared" si="2989"/>
        <v>1918</v>
      </c>
      <c r="E7991" s="2013">
        <f t="shared" si="2989"/>
        <v>1278</v>
      </c>
      <c r="F7991" s="2013">
        <f t="shared" si="2989"/>
        <v>1278</v>
      </c>
      <c r="G7991" s="2013">
        <f t="shared" si="2989"/>
        <v>1278</v>
      </c>
      <c r="H7991" s="2013">
        <f t="shared" si="2989"/>
        <v>1278</v>
      </c>
    </row>
    <row r="7992">
      <c r="B7992" s="2013">
        <v>7990.0</v>
      </c>
      <c r="C7992" s="2013">
        <f t="shared" ref="C7992:H7992" si="2990">C$5002+C2992</f>
        <v>959</v>
      </c>
      <c r="D7992" s="2013">
        <f t="shared" si="2990"/>
        <v>1917</v>
      </c>
      <c r="E7992" s="2013">
        <f t="shared" si="2990"/>
        <v>1278</v>
      </c>
      <c r="F7992" s="2013">
        <f t="shared" si="2990"/>
        <v>1278</v>
      </c>
      <c r="G7992" s="2013">
        <f t="shared" si="2990"/>
        <v>1279</v>
      </c>
      <c r="H7992" s="2013">
        <f t="shared" si="2990"/>
        <v>1279</v>
      </c>
    </row>
    <row r="7993">
      <c r="B7993" s="2013">
        <v>7991.0</v>
      </c>
      <c r="C7993" s="2013">
        <f t="shared" ref="C7993:H7993" si="2991">C$5002+C2993</f>
        <v>959</v>
      </c>
      <c r="D7993" s="2013">
        <f t="shared" si="2991"/>
        <v>1918</v>
      </c>
      <c r="E7993" s="2013">
        <f t="shared" si="2991"/>
        <v>1278</v>
      </c>
      <c r="F7993" s="2013">
        <f t="shared" si="2991"/>
        <v>1278</v>
      </c>
      <c r="G7993" s="2013">
        <f t="shared" si="2991"/>
        <v>1279</v>
      </c>
      <c r="H7993" s="2013">
        <f t="shared" si="2991"/>
        <v>1279</v>
      </c>
    </row>
    <row r="7994">
      <c r="B7994" s="2013">
        <v>7992.0</v>
      </c>
      <c r="C7994" s="2013">
        <f t="shared" ref="C7994:H7994" si="2992">C$5002+C2994</f>
        <v>959</v>
      </c>
      <c r="D7994" s="2013">
        <f t="shared" si="2992"/>
        <v>1919</v>
      </c>
      <c r="E7994" s="2013">
        <f t="shared" si="2992"/>
        <v>1278</v>
      </c>
      <c r="F7994" s="2013">
        <f t="shared" si="2992"/>
        <v>1278</v>
      </c>
      <c r="G7994" s="2013">
        <f t="shared" si="2992"/>
        <v>1279</v>
      </c>
      <c r="H7994" s="2013">
        <f t="shared" si="2992"/>
        <v>1279</v>
      </c>
    </row>
    <row r="7995">
      <c r="B7995" s="2013">
        <v>7993.0</v>
      </c>
      <c r="C7995" s="2013">
        <f t="shared" ref="C7995:H7995" si="2993">C$5002+C2995</f>
        <v>959</v>
      </c>
      <c r="D7995" s="2013">
        <f t="shared" si="2993"/>
        <v>1918</v>
      </c>
      <c r="E7995" s="2013">
        <f t="shared" si="2993"/>
        <v>1279</v>
      </c>
      <c r="F7995" s="2013">
        <f t="shared" si="2993"/>
        <v>1279</v>
      </c>
      <c r="G7995" s="2013">
        <f t="shared" si="2993"/>
        <v>1279</v>
      </c>
      <c r="H7995" s="2013">
        <f t="shared" si="2993"/>
        <v>1279</v>
      </c>
    </row>
    <row r="7996">
      <c r="B7996" s="2013">
        <v>7994.0</v>
      </c>
      <c r="C7996" s="2013">
        <f t="shared" ref="C7996:H7996" si="2994">C$5002+C2996</f>
        <v>959</v>
      </c>
      <c r="D7996" s="2013">
        <f t="shared" si="2994"/>
        <v>1919</v>
      </c>
      <c r="E7996" s="2013">
        <f t="shared" si="2994"/>
        <v>1279</v>
      </c>
      <c r="F7996" s="2013">
        <f t="shared" si="2994"/>
        <v>1279</v>
      </c>
      <c r="G7996" s="2013">
        <f t="shared" si="2994"/>
        <v>1279</v>
      </c>
      <c r="H7996" s="2013">
        <f t="shared" si="2994"/>
        <v>1279</v>
      </c>
    </row>
    <row r="7997">
      <c r="B7997" s="2013">
        <v>7995.0</v>
      </c>
      <c r="C7997" s="2013">
        <f t="shared" ref="C7997:H7997" si="2995">C$5002+C2997</f>
        <v>960</v>
      </c>
      <c r="D7997" s="2013">
        <f t="shared" si="2995"/>
        <v>1919</v>
      </c>
      <c r="E7997" s="2013">
        <f t="shared" si="2995"/>
        <v>1279</v>
      </c>
      <c r="F7997" s="2013">
        <f t="shared" si="2995"/>
        <v>1279</v>
      </c>
      <c r="G7997" s="2013">
        <f t="shared" si="2995"/>
        <v>1279</v>
      </c>
      <c r="H7997" s="2013">
        <f t="shared" si="2995"/>
        <v>1279</v>
      </c>
    </row>
    <row r="7998">
      <c r="B7998" s="2013">
        <v>7996.0</v>
      </c>
      <c r="C7998" s="2013">
        <f t="shared" ref="C7998:H7998" si="2996">C$5002+C2998</f>
        <v>959</v>
      </c>
      <c r="D7998" s="2013">
        <f t="shared" si="2996"/>
        <v>1919</v>
      </c>
      <c r="E7998" s="2013">
        <f t="shared" si="2996"/>
        <v>1279</v>
      </c>
      <c r="F7998" s="2013">
        <f t="shared" si="2996"/>
        <v>1279</v>
      </c>
      <c r="G7998" s="2013">
        <f t="shared" si="2996"/>
        <v>1280</v>
      </c>
      <c r="H7998" s="2013">
        <f t="shared" si="2996"/>
        <v>1280</v>
      </c>
    </row>
    <row r="7999">
      <c r="B7999" s="2013">
        <v>7997.0</v>
      </c>
      <c r="C7999" s="2013">
        <f t="shared" ref="C7999:H7999" si="2997">C$5002+C2999</f>
        <v>960</v>
      </c>
      <c r="D7999" s="2013">
        <f t="shared" si="2997"/>
        <v>1919</v>
      </c>
      <c r="E7999" s="2013">
        <f t="shared" si="2997"/>
        <v>1279</v>
      </c>
      <c r="F7999" s="2013">
        <f t="shared" si="2997"/>
        <v>1279</v>
      </c>
      <c r="G7999" s="2013">
        <f t="shared" si="2997"/>
        <v>1280</v>
      </c>
      <c r="H7999" s="2013">
        <f t="shared" si="2997"/>
        <v>1280</v>
      </c>
    </row>
    <row r="8000">
      <c r="B8000" s="2013">
        <v>7998.0</v>
      </c>
      <c r="C8000" s="2013">
        <f t="shared" ref="C8000:H8000" si="2998">C$5002+C3000</f>
        <v>959</v>
      </c>
      <c r="D8000" s="2013">
        <f t="shared" si="2998"/>
        <v>1919</v>
      </c>
      <c r="E8000" s="2013">
        <f t="shared" si="2998"/>
        <v>1280</v>
      </c>
      <c r="F8000" s="2013">
        <f t="shared" si="2998"/>
        <v>1280</v>
      </c>
      <c r="G8000" s="2013">
        <f t="shared" si="2998"/>
        <v>1280</v>
      </c>
      <c r="H8000" s="2013">
        <f t="shared" si="2998"/>
        <v>1280</v>
      </c>
    </row>
    <row r="8001">
      <c r="B8001" s="2013">
        <v>7999.0</v>
      </c>
      <c r="C8001" s="2013">
        <f t="shared" ref="C8001:H8001" si="2999">C$5002+C3001</f>
        <v>960</v>
      </c>
      <c r="D8001" s="2013">
        <f t="shared" si="2999"/>
        <v>1919</v>
      </c>
      <c r="E8001" s="2013">
        <f t="shared" si="2999"/>
        <v>1280</v>
      </c>
      <c r="F8001" s="2013">
        <f t="shared" si="2999"/>
        <v>1280</v>
      </c>
      <c r="G8001" s="2013">
        <f t="shared" si="2999"/>
        <v>1280</v>
      </c>
      <c r="H8001" s="2013">
        <f t="shared" si="2999"/>
        <v>1280</v>
      </c>
    </row>
    <row r="8002">
      <c r="B8002" s="2013">
        <v>8000.0</v>
      </c>
      <c r="C8002" s="2013">
        <f t="shared" ref="C8002:H8002" si="3000">C$5002+C3002</f>
        <v>960</v>
      </c>
      <c r="D8002" s="2013">
        <f t="shared" si="3000"/>
        <v>1920</v>
      </c>
      <c r="E8002" s="2013">
        <f t="shared" si="3000"/>
        <v>1280</v>
      </c>
      <c r="F8002" s="2013">
        <f t="shared" si="3000"/>
        <v>1280</v>
      </c>
      <c r="G8002" s="2013">
        <f t="shared" si="3000"/>
        <v>1280</v>
      </c>
      <c r="H8002" s="2013">
        <f t="shared" si="3000"/>
        <v>1280</v>
      </c>
    </row>
    <row r="8003">
      <c r="B8003" s="2013">
        <v>8001.0</v>
      </c>
      <c r="C8003" s="2013">
        <f t="shared" ref="C8003:H8003" si="3001">C$5002+C3003</f>
        <v>960</v>
      </c>
      <c r="D8003" s="2013">
        <f t="shared" si="3001"/>
        <v>1921</v>
      </c>
      <c r="E8003" s="2013">
        <f t="shared" si="3001"/>
        <v>1280</v>
      </c>
      <c r="F8003" s="2013">
        <f t="shared" si="3001"/>
        <v>1280</v>
      </c>
      <c r="G8003" s="2013">
        <f t="shared" si="3001"/>
        <v>1280</v>
      </c>
      <c r="H8003" s="2013">
        <f t="shared" si="3001"/>
        <v>1280</v>
      </c>
    </row>
    <row r="8004">
      <c r="B8004" s="2013">
        <v>8002.0</v>
      </c>
      <c r="C8004" s="2013">
        <f t="shared" ref="C8004:H8004" si="3002">C$5002+C3004</f>
        <v>961</v>
      </c>
      <c r="D8004" s="2013">
        <f t="shared" si="3002"/>
        <v>1921</v>
      </c>
      <c r="E8004" s="2013">
        <f t="shared" si="3002"/>
        <v>1280</v>
      </c>
      <c r="F8004" s="2013">
        <f t="shared" si="3002"/>
        <v>1280</v>
      </c>
      <c r="G8004" s="2013">
        <f t="shared" si="3002"/>
        <v>1280</v>
      </c>
      <c r="H8004" s="2013">
        <f t="shared" si="3002"/>
        <v>1280</v>
      </c>
    </row>
    <row r="8005">
      <c r="B8005" s="2013">
        <v>8003.0</v>
      </c>
      <c r="C8005" s="2013">
        <f t="shared" ref="C8005:H8005" si="3003">C$5002+C3005</f>
        <v>960</v>
      </c>
      <c r="D8005" s="2013">
        <f t="shared" si="3003"/>
        <v>1921</v>
      </c>
      <c r="E8005" s="2013">
        <f t="shared" si="3003"/>
        <v>1280</v>
      </c>
      <c r="F8005" s="2013">
        <f t="shared" si="3003"/>
        <v>1280</v>
      </c>
      <c r="G8005" s="2013">
        <f t="shared" si="3003"/>
        <v>1281</v>
      </c>
      <c r="H8005" s="2013">
        <f t="shared" si="3003"/>
        <v>1281</v>
      </c>
    </row>
    <row r="8006">
      <c r="B8006" s="2013">
        <v>8004.0</v>
      </c>
      <c r="C8006" s="2013">
        <f t="shared" ref="C8006:H8006" si="3004">C$5002+C3006</f>
        <v>961</v>
      </c>
      <c r="D8006" s="2013">
        <f t="shared" si="3004"/>
        <v>1921</v>
      </c>
      <c r="E8006" s="2013">
        <f t="shared" si="3004"/>
        <v>1280</v>
      </c>
      <c r="F8006" s="2013">
        <f t="shared" si="3004"/>
        <v>1280</v>
      </c>
      <c r="G8006" s="2013">
        <f t="shared" si="3004"/>
        <v>1281</v>
      </c>
      <c r="H8006" s="2013">
        <f t="shared" si="3004"/>
        <v>1281</v>
      </c>
    </row>
    <row r="8007">
      <c r="B8007" s="2013">
        <v>8005.0</v>
      </c>
      <c r="C8007" s="2013">
        <f t="shared" ref="C8007:H8007" si="3005">C$5002+C3007</f>
        <v>960</v>
      </c>
      <c r="D8007" s="2013">
        <f t="shared" si="3005"/>
        <v>1921</v>
      </c>
      <c r="E8007" s="2013">
        <f t="shared" si="3005"/>
        <v>1281</v>
      </c>
      <c r="F8007" s="2013">
        <f t="shared" si="3005"/>
        <v>1281</v>
      </c>
      <c r="G8007" s="2013">
        <f t="shared" si="3005"/>
        <v>1281</v>
      </c>
      <c r="H8007" s="2013">
        <f t="shared" si="3005"/>
        <v>1281</v>
      </c>
    </row>
    <row r="8008">
      <c r="B8008" s="2013">
        <v>8006.0</v>
      </c>
      <c r="C8008" s="2013">
        <f t="shared" ref="C8008:H8008" si="3006">C$5002+C3008</f>
        <v>961</v>
      </c>
      <c r="D8008" s="2013">
        <f t="shared" si="3006"/>
        <v>1921</v>
      </c>
      <c r="E8008" s="2013">
        <f t="shared" si="3006"/>
        <v>1281</v>
      </c>
      <c r="F8008" s="2013">
        <f t="shared" si="3006"/>
        <v>1281</v>
      </c>
      <c r="G8008" s="2013">
        <f t="shared" si="3006"/>
        <v>1281</v>
      </c>
      <c r="H8008" s="2013">
        <f t="shared" si="3006"/>
        <v>1281</v>
      </c>
    </row>
    <row r="8009">
      <c r="B8009" s="2013">
        <v>8007.0</v>
      </c>
      <c r="C8009" s="2013">
        <f t="shared" ref="C8009:H8009" si="3007">C$5002+C3009</f>
        <v>961</v>
      </c>
      <c r="D8009" s="2013">
        <f t="shared" si="3007"/>
        <v>1922</v>
      </c>
      <c r="E8009" s="2013">
        <f t="shared" si="3007"/>
        <v>1281</v>
      </c>
      <c r="F8009" s="2013">
        <f t="shared" si="3007"/>
        <v>1281</v>
      </c>
      <c r="G8009" s="2013">
        <f t="shared" si="3007"/>
        <v>1281</v>
      </c>
      <c r="H8009" s="2013">
        <f t="shared" si="3007"/>
        <v>1281</v>
      </c>
    </row>
    <row r="8010">
      <c r="B8010" s="2013">
        <v>8008.0</v>
      </c>
      <c r="C8010" s="2013">
        <f t="shared" ref="C8010:H8010" si="3008">C$5002+C3010</f>
        <v>961</v>
      </c>
      <c r="D8010" s="2013">
        <f t="shared" si="3008"/>
        <v>1921</v>
      </c>
      <c r="E8010" s="2013">
        <f t="shared" si="3008"/>
        <v>1281</v>
      </c>
      <c r="F8010" s="2013">
        <f t="shared" si="3008"/>
        <v>1281</v>
      </c>
      <c r="G8010" s="2013">
        <f t="shared" si="3008"/>
        <v>1282</v>
      </c>
      <c r="H8010" s="2013">
        <f t="shared" si="3008"/>
        <v>1282</v>
      </c>
    </row>
    <row r="8011">
      <c r="B8011" s="2013">
        <v>8009.0</v>
      </c>
      <c r="C8011" s="2013">
        <f t="shared" ref="C8011:H8011" si="3009">C$5002+C3011</f>
        <v>961</v>
      </c>
      <c r="D8011" s="2013">
        <f t="shared" si="3009"/>
        <v>1922</v>
      </c>
      <c r="E8011" s="2013">
        <f t="shared" si="3009"/>
        <v>1281</v>
      </c>
      <c r="F8011" s="2013">
        <f t="shared" si="3009"/>
        <v>1281</v>
      </c>
      <c r="G8011" s="2013">
        <f t="shared" si="3009"/>
        <v>1282</v>
      </c>
      <c r="H8011" s="2013">
        <f t="shared" si="3009"/>
        <v>1282</v>
      </c>
    </row>
    <row r="8012">
      <c r="B8012" s="2013">
        <v>8010.0</v>
      </c>
      <c r="C8012" s="2013">
        <f t="shared" ref="C8012:H8012" si="3010">C$5002+C3012</f>
        <v>961</v>
      </c>
      <c r="D8012" s="2013">
        <f t="shared" si="3010"/>
        <v>1923</v>
      </c>
      <c r="E8012" s="2013">
        <f t="shared" si="3010"/>
        <v>1281</v>
      </c>
      <c r="F8012" s="2013">
        <f t="shared" si="3010"/>
        <v>1281</v>
      </c>
      <c r="G8012" s="2013">
        <f t="shared" si="3010"/>
        <v>1282</v>
      </c>
      <c r="H8012" s="2013">
        <f t="shared" si="3010"/>
        <v>1282</v>
      </c>
    </row>
    <row r="8013">
      <c r="B8013" s="2013">
        <v>8011.0</v>
      </c>
      <c r="C8013" s="2013">
        <f t="shared" ref="C8013:H8013" si="3011">C$5002+C3013</f>
        <v>961</v>
      </c>
      <c r="D8013" s="2013">
        <f t="shared" si="3011"/>
        <v>1922</v>
      </c>
      <c r="E8013" s="2013">
        <f t="shared" si="3011"/>
        <v>1282</v>
      </c>
      <c r="F8013" s="2013">
        <f t="shared" si="3011"/>
        <v>1282</v>
      </c>
      <c r="G8013" s="2013">
        <f t="shared" si="3011"/>
        <v>1282</v>
      </c>
      <c r="H8013" s="2013">
        <f t="shared" si="3011"/>
        <v>1282</v>
      </c>
    </row>
    <row r="8014">
      <c r="B8014" s="2013">
        <v>8012.0</v>
      </c>
      <c r="C8014" s="2013">
        <f t="shared" ref="C8014:H8014" si="3012">C$5002+C3014</f>
        <v>961</v>
      </c>
      <c r="D8014" s="2013">
        <f t="shared" si="3012"/>
        <v>1923</v>
      </c>
      <c r="E8014" s="2013">
        <f t="shared" si="3012"/>
        <v>1282</v>
      </c>
      <c r="F8014" s="2013">
        <f t="shared" si="3012"/>
        <v>1282</v>
      </c>
      <c r="G8014" s="2013">
        <f t="shared" si="3012"/>
        <v>1282</v>
      </c>
      <c r="H8014" s="2013">
        <f t="shared" si="3012"/>
        <v>1282</v>
      </c>
    </row>
    <row r="8015">
      <c r="B8015" s="2013">
        <v>8013.0</v>
      </c>
      <c r="C8015" s="2013">
        <f t="shared" ref="C8015:H8015" si="3013">C$5002+C3015</f>
        <v>962</v>
      </c>
      <c r="D8015" s="2013">
        <f t="shared" si="3013"/>
        <v>1923</v>
      </c>
      <c r="E8015" s="2013">
        <f t="shared" si="3013"/>
        <v>1282</v>
      </c>
      <c r="F8015" s="2013">
        <f t="shared" si="3013"/>
        <v>1282</v>
      </c>
      <c r="G8015" s="2013">
        <f t="shared" si="3013"/>
        <v>1282</v>
      </c>
      <c r="H8015" s="2013">
        <f t="shared" si="3013"/>
        <v>1282</v>
      </c>
    </row>
    <row r="8016">
      <c r="B8016" s="2013">
        <v>8014.0</v>
      </c>
      <c r="C8016" s="2013">
        <f t="shared" ref="C8016:H8016" si="3014">C$5002+C3016</f>
        <v>962</v>
      </c>
      <c r="D8016" s="2013">
        <f t="shared" si="3014"/>
        <v>1924</v>
      </c>
      <c r="E8016" s="2013">
        <f t="shared" si="3014"/>
        <v>1282</v>
      </c>
      <c r="F8016" s="2013">
        <f t="shared" si="3014"/>
        <v>1282</v>
      </c>
      <c r="G8016" s="2013">
        <f t="shared" si="3014"/>
        <v>1282</v>
      </c>
      <c r="H8016" s="2013">
        <f t="shared" si="3014"/>
        <v>1282</v>
      </c>
    </row>
    <row r="8017">
      <c r="B8017" s="2013">
        <v>8015.0</v>
      </c>
      <c r="C8017" s="2013">
        <f t="shared" ref="C8017:H8017" si="3015">C$5002+C3017</f>
        <v>962</v>
      </c>
      <c r="D8017" s="2013">
        <f t="shared" si="3015"/>
        <v>1923</v>
      </c>
      <c r="E8017" s="2013">
        <f t="shared" si="3015"/>
        <v>1282</v>
      </c>
      <c r="F8017" s="2013">
        <f t="shared" si="3015"/>
        <v>1282</v>
      </c>
      <c r="G8017" s="2013">
        <f t="shared" si="3015"/>
        <v>1283</v>
      </c>
      <c r="H8017" s="2013">
        <f t="shared" si="3015"/>
        <v>1283</v>
      </c>
    </row>
    <row r="8018">
      <c r="B8018" s="2013">
        <v>8016.0</v>
      </c>
      <c r="C8018" s="2013">
        <f t="shared" ref="C8018:H8018" si="3016">C$5002+C3018</f>
        <v>962</v>
      </c>
      <c r="D8018" s="2013">
        <f t="shared" si="3016"/>
        <v>1924</v>
      </c>
      <c r="E8018" s="2013">
        <f t="shared" si="3016"/>
        <v>1282</v>
      </c>
      <c r="F8018" s="2013">
        <f t="shared" si="3016"/>
        <v>1282</v>
      </c>
      <c r="G8018" s="2013">
        <f t="shared" si="3016"/>
        <v>1283</v>
      </c>
      <c r="H8018" s="2013">
        <f t="shared" si="3016"/>
        <v>1283</v>
      </c>
    </row>
    <row r="8019">
      <c r="B8019" s="2013">
        <v>8017.0</v>
      </c>
      <c r="C8019" s="2013">
        <f t="shared" ref="C8019:H8019" si="3017">C$5002+C3019</f>
        <v>962</v>
      </c>
      <c r="D8019" s="2013">
        <f t="shared" si="3017"/>
        <v>1925</v>
      </c>
      <c r="E8019" s="2013">
        <f t="shared" si="3017"/>
        <v>1282</v>
      </c>
      <c r="F8019" s="2013">
        <f t="shared" si="3017"/>
        <v>1282</v>
      </c>
      <c r="G8019" s="2013">
        <f t="shared" si="3017"/>
        <v>1283</v>
      </c>
      <c r="H8019" s="2013">
        <f t="shared" si="3017"/>
        <v>1283</v>
      </c>
    </row>
    <row r="8020">
      <c r="B8020" s="2013">
        <v>8018.0</v>
      </c>
      <c r="C8020" s="2013">
        <f t="shared" ref="C8020:H8020" si="3018">C$5002+C3020</f>
        <v>962</v>
      </c>
      <c r="D8020" s="2013">
        <f t="shared" si="3018"/>
        <v>1924</v>
      </c>
      <c r="E8020" s="2013">
        <f t="shared" si="3018"/>
        <v>1283</v>
      </c>
      <c r="F8020" s="2013">
        <f t="shared" si="3018"/>
        <v>1283</v>
      </c>
      <c r="G8020" s="2013">
        <f t="shared" si="3018"/>
        <v>1283</v>
      </c>
      <c r="H8020" s="2013">
        <f t="shared" si="3018"/>
        <v>1283</v>
      </c>
    </row>
    <row r="8021">
      <c r="B8021" s="2013">
        <v>8019.0</v>
      </c>
      <c r="C8021" s="2013">
        <f t="shared" ref="C8021:H8021" si="3019">C$5002+C3021</f>
        <v>962</v>
      </c>
      <c r="D8021" s="2013">
        <f t="shared" si="3019"/>
        <v>1925</v>
      </c>
      <c r="E8021" s="2013">
        <f t="shared" si="3019"/>
        <v>1283</v>
      </c>
      <c r="F8021" s="2013">
        <f t="shared" si="3019"/>
        <v>1283</v>
      </c>
      <c r="G8021" s="2013">
        <f t="shared" si="3019"/>
        <v>1283</v>
      </c>
      <c r="H8021" s="2013">
        <f t="shared" si="3019"/>
        <v>1283</v>
      </c>
    </row>
    <row r="8022">
      <c r="B8022" s="2013">
        <v>8020.0</v>
      </c>
      <c r="C8022" s="2013">
        <f t="shared" ref="C8022:H8022" si="3020">C$5002+C3022</f>
        <v>963</v>
      </c>
      <c r="D8022" s="2013">
        <f t="shared" si="3020"/>
        <v>1925</v>
      </c>
      <c r="E8022" s="2013">
        <f t="shared" si="3020"/>
        <v>1283</v>
      </c>
      <c r="F8022" s="2013">
        <f t="shared" si="3020"/>
        <v>1283</v>
      </c>
      <c r="G8022" s="2013">
        <f t="shared" si="3020"/>
        <v>1283</v>
      </c>
      <c r="H8022" s="2013">
        <f t="shared" si="3020"/>
        <v>1283</v>
      </c>
    </row>
    <row r="8023">
      <c r="B8023" s="2013">
        <v>8021.0</v>
      </c>
      <c r="C8023" s="2013">
        <f t="shared" ref="C8023:H8023" si="3021">C$5002+C3023</f>
        <v>962</v>
      </c>
      <c r="D8023" s="2013">
        <f t="shared" si="3021"/>
        <v>1925</v>
      </c>
      <c r="E8023" s="2013">
        <f t="shared" si="3021"/>
        <v>1283</v>
      </c>
      <c r="F8023" s="2013">
        <f t="shared" si="3021"/>
        <v>1283</v>
      </c>
      <c r="G8023" s="2013">
        <f t="shared" si="3021"/>
        <v>1284</v>
      </c>
      <c r="H8023" s="2013">
        <f t="shared" si="3021"/>
        <v>1284</v>
      </c>
    </row>
    <row r="8024">
      <c r="B8024" s="2013">
        <v>8022.0</v>
      </c>
      <c r="C8024" s="2013">
        <f t="shared" ref="C8024:H8024" si="3022">C$5002+C3024</f>
        <v>963</v>
      </c>
      <c r="D8024" s="2013">
        <f t="shared" si="3022"/>
        <v>1925</v>
      </c>
      <c r="E8024" s="2013">
        <f t="shared" si="3022"/>
        <v>1283</v>
      </c>
      <c r="F8024" s="2013">
        <f t="shared" si="3022"/>
        <v>1283</v>
      </c>
      <c r="G8024" s="2013">
        <f t="shared" si="3022"/>
        <v>1284</v>
      </c>
      <c r="H8024" s="2013">
        <f t="shared" si="3022"/>
        <v>1284</v>
      </c>
    </row>
    <row r="8025">
      <c r="B8025" s="2013">
        <v>8023.0</v>
      </c>
      <c r="C8025" s="2013">
        <f t="shared" ref="C8025:H8025" si="3023">C$5002+C3025</f>
        <v>962</v>
      </c>
      <c r="D8025" s="2013">
        <f t="shared" si="3023"/>
        <v>1925</v>
      </c>
      <c r="E8025" s="2013">
        <f t="shared" si="3023"/>
        <v>1284</v>
      </c>
      <c r="F8025" s="2013">
        <f t="shared" si="3023"/>
        <v>1284</v>
      </c>
      <c r="G8025" s="2013">
        <f t="shared" si="3023"/>
        <v>1284</v>
      </c>
      <c r="H8025" s="2013">
        <f t="shared" si="3023"/>
        <v>1284</v>
      </c>
    </row>
    <row r="8026">
      <c r="B8026" s="2013">
        <v>8024.0</v>
      </c>
      <c r="C8026" s="2013">
        <f t="shared" ref="C8026:H8026" si="3024">C$5002+C3026</f>
        <v>963</v>
      </c>
      <c r="D8026" s="2013">
        <f t="shared" si="3024"/>
        <v>1925</v>
      </c>
      <c r="E8026" s="2013">
        <f t="shared" si="3024"/>
        <v>1284</v>
      </c>
      <c r="F8026" s="2013">
        <f t="shared" si="3024"/>
        <v>1284</v>
      </c>
      <c r="G8026" s="2013">
        <f t="shared" si="3024"/>
        <v>1284</v>
      </c>
      <c r="H8026" s="2013">
        <f t="shared" si="3024"/>
        <v>1284</v>
      </c>
    </row>
    <row r="8027">
      <c r="B8027" s="2013">
        <v>8025.0</v>
      </c>
      <c r="C8027" s="2013">
        <f t="shared" ref="C8027:H8027" si="3025">C$5002+C3027</f>
        <v>963</v>
      </c>
      <c r="D8027" s="2013">
        <f t="shared" si="3025"/>
        <v>1926</v>
      </c>
      <c r="E8027" s="2013">
        <f t="shared" si="3025"/>
        <v>1284</v>
      </c>
      <c r="F8027" s="2013">
        <f t="shared" si="3025"/>
        <v>1284</v>
      </c>
      <c r="G8027" s="2013">
        <f t="shared" si="3025"/>
        <v>1284</v>
      </c>
      <c r="H8027" s="2013">
        <f t="shared" si="3025"/>
        <v>1284</v>
      </c>
    </row>
    <row r="8028">
      <c r="B8028" s="2013">
        <v>8026.0</v>
      </c>
      <c r="C8028" s="2013">
        <f t="shared" ref="C8028:H8028" si="3026">C$5002+C3028</f>
        <v>963</v>
      </c>
      <c r="D8028" s="2013">
        <f t="shared" si="3026"/>
        <v>1927</v>
      </c>
      <c r="E8028" s="2013">
        <f t="shared" si="3026"/>
        <v>1284</v>
      </c>
      <c r="F8028" s="2013">
        <f t="shared" si="3026"/>
        <v>1284</v>
      </c>
      <c r="G8028" s="2013">
        <f t="shared" si="3026"/>
        <v>1284</v>
      </c>
      <c r="H8028" s="2013">
        <f t="shared" si="3026"/>
        <v>1284</v>
      </c>
    </row>
    <row r="8029">
      <c r="B8029" s="2013">
        <v>8027.0</v>
      </c>
      <c r="C8029" s="2013">
        <f t="shared" ref="C8029:H8029" si="3027">C$5002+C3029</f>
        <v>964</v>
      </c>
      <c r="D8029" s="2013">
        <f t="shared" si="3027"/>
        <v>1927</v>
      </c>
      <c r="E8029" s="2013">
        <f t="shared" si="3027"/>
        <v>1284</v>
      </c>
      <c r="F8029" s="2013">
        <f t="shared" si="3027"/>
        <v>1284</v>
      </c>
      <c r="G8029" s="2013">
        <f t="shared" si="3027"/>
        <v>1284</v>
      </c>
      <c r="H8029" s="2013">
        <f t="shared" si="3027"/>
        <v>1284</v>
      </c>
    </row>
    <row r="8030">
      <c r="B8030" s="2013">
        <v>8028.0</v>
      </c>
      <c r="C8030" s="2013">
        <f t="shared" ref="C8030:H8030" si="3028">C$5002+C3030</f>
        <v>963</v>
      </c>
      <c r="D8030" s="2013">
        <f t="shared" si="3028"/>
        <v>1927</v>
      </c>
      <c r="E8030" s="2013">
        <f t="shared" si="3028"/>
        <v>1284</v>
      </c>
      <c r="F8030" s="2013">
        <f t="shared" si="3028"/>
        <v>1284</v>
      </c>
      <c r="G8030" s="2013">
        <f t="shared" si="3028"/>
        <v>1285</v>
      </c>
      <c r="H8030" s="2013">
        <f t="shared" si="3028"/>
        <v>1285</v>
      </c>
    </row>
    <row r="8031">
      <c r="B8031" s="2013">
        <v>8029.0</v>
      </c>
      <c r="C8031" s="2013">
        <f t="shared" ref="C8031:H8031" si="3029">C$5002+C3031</f>
        <v>964</v>
      </c>
      <c r="D8031" s="2013">
        <f t="shared" si="3029"/>
        <v>1927</v>
      </c>
      <c r="E8031" s="2013">
        <f t="shared" si="3029"/>
        <v>1284</v>
      </c>
      <c r="F8031" s="2013">
        <f t="shared" si="3029"/>
        <v>1284</v>
      </c>
      <c r="G8031" s="2013">
        <f t="shared" si="3029"/>
        <v>1285</v>
      </c>
      <c r="H8031" s="2013">
        <f t="shared" si="3029"/>
        <v>1285</v>
      </c>
    </row>
    <row r="8032">
      <c r="B8032" s="2013">
        <v>8030.0</v>
      </c>
      <c r="C8032" s="2013">
        <f t="shared" ref="C8032:H8032" si="3030">C$5002+C3032</f>
        <v>963</v>
      </c>
      <c r="D8032" s="2013">
        <f t="shared" si="3030"/>
        <v>1927</v>
      </c>
      <c r="E8032" s="2013">
        <f t="shared" si="3030"/>
        <v>1285</v>
      </c>
      <c r="F8032" s="2013">
        <f t="shared" si="3030"/>
        <v>1285</v>
      </c>
      <c r="G8032" s="2013">
        <f t="shared" si="3030"/>
        <v>1285</v>
      </c>
      <c r="H8032" s="2013">
        <f t="shared" si="3030"/>
        <v>1285</v>
      </c>
    </row>
    <row r="8033">
      <c r="B8033" s="2013">
        <v>8031.0</v>
      </c>
      <c r="C8033" s="2013">
        <f t="shared" ref="C8033:H8033" si="3031">C$5002+C3033</f>
        <v>964</v>
      </c>
      <c r="D8033" s="2013">
        <f t="shared" si="3031"/>
        <v>1927</v>
      </c>
      <c r="E8033" s="2013">
        <f t="shared" si="3031"/>
        <v>1285</v>
      </c>
      <c r="F8033" s="2013">
        <f t="shared" si="3031"/>
        <v>1285</v>
      </c>
      <c r="G8033" s="2013">
        <f t="shared" si="3031"/>
        <v>1285</v>
      </c>
      <c r="H8033" s="2013">
        <f t="shared" si="3031"/>
        <v>1285</v>
      </c>
    </row>
    <row r="8034">
      <c r="B8034" s="2013">
        <v>8032.0</v>
      </c>
      <c r="C8034" s="2013">
        <f t="shared" ref="C8034:H8034" si="3032">C$5002+C3034</f>
        <v>964</v>
      </c>
      <c r="D8034" s="2013">
        <f t="shared" si="3032"/>
        <v>1928</v>
      </c>
      <c r="E8034" s="2013">
        <f t="shared" si="3032"/>
        <v>1285</v>
      </c>
      <c r="F8034" s="2013">
        <f t="shared" si="3032"/>
        <v>1285</v>
      </c>
      <c r="G8034" s="2013">
        <f t="shared" si="3032"/>
        <v>1285</v>
      </c>
      <c r="H8034" s="2013">
        <f t="shared" si="3032"/>
        <v>1285</v>
      </c>
    </row>
    <row r="8035">
      <c r="B8035" s="2013">
        <v>8033.0</v>
      </c>
      <c r="C8035" s="2013">
        <f t="shared" ref="C8035:H8035" si="3033">C$5002+C3035</f>
        <v>964</v>
      </c>
      <c r="D8035" s="2013">
        <f t="shared" si="3033"/>
        <v>1927</v>
      </c>
      <c r="E8035" s="2013">
        <f t="shared" si="3033"/>
        <v>1285</v>
      </c>
      <c r="F8035" s="2013">
        <f t="shared" si="3033"/>
        <v>1285</v>
      </c>
      <c r="G8035" s="2013">
        <f t="shared" si="3033"/>
        <v>1286</v>
      </c>
      <c r="H8035" s="2013">
        <f t="shared" si="3033"/>
        <v>1286</v>
      </c>
    </row>
    <row r="8036">
      <c r="B8036" s="2013">
        <v>8034.0</v>
      </c>
      <c r="C8036" s="2013">
        <f t="shared" ref="C8036:H8036" si="3034">C$5002+C3036</f>
        <v>964</v>
      </c>
      <c r="D8036" s="2013">
        <f t="shared" si="3034"/>
        <v>1928</v>
      </c>
      <c r="E8036" s="2013">
        <f t="shared" si="3034"/>
        <v>1285</v>
      </c>
      <c r="F8036" s="2013">
        <f t="shared" si="3034"/>
        <v>1285</v>
      </c>
      <c r="G8036" s="2013">
        <f t="shared" si="3034"/>
        <v>1286</v>
      </c>
      <c r="H8036" s="2013">
        <f t="shared" si="3034"/>
        <v>1286</v>
      </c>
    </row>
    <row r="8037">
      <c r="B8037" s="2013">
        <v>8035.0</v>
      </c>
      <c r="C8037" s="2013">
        <f t="shared" ref="C8037:H8037" si="3035">C$5002+C3037</f>
        <v>964</v>
      </c>
      <c r="D8037" s="2013">
        <f t="shared" si="3035"/>
        <v>1929</v>
      </c>
      <c r="E8037" s="2013">
        <f t="shared" si="3035"/>
        <v>1285</v>
      </c>
      <c r="F8037" s="2013">
        <f t="shared" si="3035"/>
        <v>1285</v>
      </c>
      <c r="G8037" s="2013">
        <f t="shared" si="3035"/>
        <v>1286</v>
      </c>
      <c r="H8037" s="2013">
        <f t="shared" si="3035"/>
        <v>1286</v>
      </c>
    </row>
    <row r="8038">
      <c r="B8038" s="2013">
        <v>8036.0</v>
      </c>
      <c r="C8038" s="2013">
        <f t="shared" ref="C8038:H8038" si="3036">C$5002+C3038</f>
        <v>964</v>
      </c>
      <c r="D8038" s="2013">
        <f t="shared" si="3036"/>
        <v>1928</v>
      </c>
      <c r="E8038" s="2013">
        <f t="shared" si="3036"/>
        <v>1286</v>
      </c>
      <c r="F8038" s="2013">
        <f t="shared" si="3036"/>
        <v>1286</v>
      </c>
      <c r="G8038" s="2013">
        <f t="shared" si="3036"/>
        <v>1286</v>
      </c>
      <c r="H8038" s="2013">
        <f t="shared" si="3036"/>
        <v>1286</v>
      </c>
    </row>
    <row r="8039">
      <c r="B8039" s="2013">
        <v>8037.0</v>
      </c>
      <c r="C8039" s="2013">
        <f t="shared" ref="C8039:H8039" si="3037">C$5002+C3039</f>
        <v>964</v>
      </c>
      <c r="D8039" s="2013">
        <f t="shared" si="3037"/>
        <v>1929</v>
      </c>
      <c r="E8039" s="2013">
        <f t="shared" si="3037"/>
        <v>1286</v>
      </c>
      <c r="F8039" s="2013">
        <f t="shared" si="3037"/>
        <v>1286</v>
      </c>
      <c r="G8039" s="2013">
        <f t="shared" si="3037"/>
        <v>1286</v>
      </c>
      <c r="H8039" s="2013">
        <f t="shared" si="3037"/>
        <v>1286</v>
      </c>
    </row>
    <row r="8040">
      <c r="B8040" s="2013">
        <v>8038.0</v>
      </c>
      <c r="C8040" s="2013">
        <f t="shared" ref="C8040:H8040" si="3038">C$5002+C3040</f>
        <v>965</v>
      </c>
      <c r="D8040" s="2013">
        <f t="shared" si="3038"/>
        <v>1929</v>
      </c>
      <c r="E8040" s="2013">
        <f t="shared" si="3038"/>
        <v>1286</v>
      </c>
      <c r="F8040" s="2013">
        <f t="shared" si="3038"/>
        <v>1286</v>
      </c>
      <c r="G8040" s="2013">
        <f t="shared" si="3038"/>
        <v>1286</v>
      </c>
      <c r="H8040" s="2013">
        <f t="shared" si="3038"/>
        <v>1286</v>
      </c>
    </row>
    <row r="8041">
      <c r="B8041" s="2013">
        <v>8039.0</v>
      </c>
      <c r="C8041" s="2013">
        <f t="shared" ref="C8041:H8041" si="3039">C$5002+C3041</f>
        <v>965</v>
      </c>
      <c r="D8041" s="2013">
        <f t="shared" si="3039"/>
        <v>1930</v>
      </c>
      <c r="E8041" s="2013">
        <f t="shared" si="3039"/>
        <v>1286</v>
      </c>
      <c r="F8041" s="2013">
        <f t="shared" si="3039"/>
        <v>1286</v>
      </c>
      <c r="G8041" s="2013">
        <f t="shared" si="3039"/>
        <v>1286</v>
      </c>
      <c r="H8041" s="2013">
        <f t="shared" si="3039"/>
        <v>1286</v>
      </c>
    </row>
    <row r="8042">
      <c r="B8042" s="2013">
        <v>8040.0</v>
      </c>
      <c r="C8042" s="2013">
        <f t="shared" ref="C8042:H8042" si="3040">C$5002+C3042</f>
        <v>965</v>
      </c>
      <c r="D8042" s="2013">
        <f t="shared" si="3040"/>
        <v>1929</v>
      </c>
      <c r="E8042" s="2013">
        <f t="shared" si="3040"/>
        <v>1286</v>
      </c>
      <c r="F8042" s="2013">
        <f t="shared" si="3040"/>
        <v>1286</v>
      </c>
      <c r="G8042" s="2013">
        <f t="shared" si="3040"/>
        <v>1287</v>
      </c>
      <c r="H8042" s="2013">
        <f t="shared" si="3040"/>
        <v>1287</v>
      </c>
    </row>
    <row r="8043">
      <c r="B8043" s="2013">
        <v>8041.0</v>
      </c>
      <c r="C8043" s="2013">
        <f t="shared" ref="C8043:H8043" si="3041">C$5002+C3043</f>
        <v>965</v>
      </c>
      <c r="D8043" s="2013">
        <f t="shared" si="3041"/>
        <v>1930</v>
      </c>
      <c r="E8043" s="2013">
        <f t="shared" si="3041"/>
        <v>1286</v>
      </c>
      <c r="F8043" s="2013">
        <f t="shared" si="3041"/>
        <v>1286</v>
      </c>
      <c r="G8043" s="2013">
        <f t="shared" si="3041"/>
        <v>1287</v>
      </c>
      <c r="H8043" s="2013">
        <f t="shared" si="3041"/>
        <v>1287</v>
      </c>
    </row>
    <row r="8044">
      <c r="B8044" s="2013">
        <v>8042.0</v>
      </c>
      <c r="C8044" s="2013">
        <f t="shared" ref="C8044:H8044" si="3042">C$5002+C3044</f>
        <v>965</v>
      </c>
      <c r="D8044" s="2013">
        <f t="shared" si="3042"/>
        <v>1931</v>
      </c>
      <c r="E8044" s="2013">
        <f t="shared" si="3042"/>
        <v>1286</v>
      </c>
      <c r="F8044" s="2013">
        <f t="shared" si="3042"/>
        <v>1286</v>
      </c>
      <c r="G8044" s="2013">
        <f t="shared" si="3042"/>
        <v>1287</v>
      </c>
      <c r="H8044" s="2013">
        <f t="shared" si="3042"/>
        <v>1287</v>
      </c>
    </row>
    <row r="8045">
      <c r="B8045" s="2013">
        <v>8043.0</v>
      </c>
      <c r="C8045" s="2013">
        <f t="shared" ref="C8045:H8045" si="3043">C$5002+C3045</f>
        <v>965</v>
      </c>
      <c r="D8045" s="2013">
        <f t="shared" si="3043"/>
        <v>1930</v>
      </c>
      <c r="E8045" s="2013">
        <f t="shared" si="3043"/>
        <v>1287</v>
      </c>
      <c r="F8045" s="2013">
        <f t="shared" si="3043"/>
        <v>1287</v>
      </c>
      <c r="G8045" s="2013">
        <f t="shared" si="3043"/>
        <v>1287</v>
      </c>
      <c r="H8045" s="2013">
        <f t="shared" si="3043"/>
        <v>1287</v>
      </c>
    </row>
    <row r="8046">
      <c r="B8046" s="2013">
        <v>8044.0</v>
      </c>
      <c r="C8046" s="2013">
        <f t="shared" ref="C8046:H8046" si="3044">C$5002+C3046</f>
        <v>965</v>
      </c>
      <c r="D8046" s="2013">
        <f t="shared" si="3044"/>
        <v>1931</v>
      </c>
      <c r="E8046" s="2013">
        <f t="shared" si="3044"/>
        <v>1287</v>
      </c>
      <c r="F8046" s="2013">
        <f t="shared" si="3044"/>
        <v>1287</v>
      </c>
      <c r="G8046" s="2013">
        <f t="shared" si="3044"/>
        <v>1287</v>
      </c>
      <c r="H8046" s="2013">
        <f t="shared" si="3044"/>
        <v>1287</v>
      </c>
    </row>
    <row r="8047">
      <c r="B8047" s="2013">
        <v>8045.0</v>
      </c>
      <c r="C8047" s="2013">
        <f t="shared" ref="C8047:H8047" si="3045">C$5002+C3047</f>
        <v>966</v>
      </c>
      <c r="D8047" s="2013">
        <f t="shared" si="3045"/>
        <v>1931</v>
      </c>
      <c r="E8047" s="2013">
        <f t="shared" si="3045"/>
        <v>1287</v>
      </c>
      <c r="F8047" s="2013">
        <f t="shared" si="3045"/>
        <v>1287</v>
      </c>
      <c r="G8047" s="2013">
        <f t="shared" si="3045"/>
        <v>1287</v>
      </c>
      <c r="H8047" s="2013">
        <f t="shared" si="3045"/>
        <v>1287</v>
      </c>
    </row>
    <row r="8048">
      <c r="B8048" s="2013">
        <v>8046.0</v>
      </c>
      <c r="C8048" s="2013">
        <f t="shared" ref="C8048:H8048" si="3046">C$5002+C3048</f>
        <v>965</v>
      </c>
      <c r="D8048" s="2013">
        <f t="shared" si="3046"/>
        <v>1931</v>
      </c>
      <c r="E8048" s="2013">
        <f t="shared" si="3046"/>
        <v>1287</v>
      </c>
      <c r="F8048" s="2013">
        <f t="shared" si="3046"/>
        <v>1287</v>
      </c>
      <c r="G8048" s="2013">
        <f t="shared" si="3046"/>
        <v>1288</v>
      </c>
      <c r="H8048" s="2013">
        <f t="shared" si="3046"/>
        <v>1288</v>
      </c>
    </row>
    <row r="8049">
      <c r="B8049" s="2013">
        <v>8047.0</v>
      </c>
      <c r="C8049" s="2013">
        <f t="shared" ref="C8049:H8049" si="3047">C$5002+C3049</f>
        <v>966</v>
      </c>
      <c r="D8049" s="2013">
        <f t="shared" si="3047"/>
        <v>1931</v>
      </c>
      <c r="E8049" s="2013">
        <f t="shared" si="3047"/>
        <v>1287</v>
      </c>
      <c r="F8049" s="2013">
        <f t="shared" si="3047"/>
        <v>1287</v>
      </c>
      <c r="G8049" s="2013">
        <f t="shared" si="3047"/>
        <v>1288</v>
      </c>
      <c r="H8049" s="2013">
        <f t="shared" si="3047"/>
        <v>1288</v>
      </c>
    </row>
    <row r="8050">
      <c r="B8050" s="2013">
        <v>8048.0</v>
      </c>
      <c r="C8050" s="2013">
        <f t="shared" ref="C8050:H8050" si="3048">C$5002+C3050</f>
        <v>965</v>
      </c>
      <c r="D8050" s="2013">
        <f t="shared" si="3048"/>
        <v>1931</v>
      </c>
      <c r="E8050" s="2013">
        <f t="shared" si="3048"/>
        <v>1288</v>
      </c>
      <c r="F8050" s="2013">
        <f t="shared" si="3048"/>
        <v>1288</v>
      </c>
      <c r="G8050" s="2013">
        <f t="shared" si="3048"/>
        <v>1288</v>
      </c>
      <c r="H8050" s="2013">
        <f t="shared" si="3048"/>
        <v>1288</v>
      </c>
    </row>
    <row r="8051">
      <c r="B8051" s="2013">
        <v>8049.0</v>
      </c>
      <c r="C8051" s="2013">
        <f t="shared" ref="C8051:H8051" si="3049">C$5002+C3051</f>
        <v>966</v>
      </c>
      <c r="D8051" s="2013">
        <f t="shared" si="3049"/>
        <v>1931</v>
      </c>
      <c r="E8051" s="2013">
        <f t="shared" si="3049"/>
        <v>1288</v>
      </c>
      <c r="F8051" s="2013">
        <f t="shared" si="3049"/>
        <v>1288</v>
      </c>
      <c r="G8051" s="2013">
        <f t="shared" si="3049"/>
        <v>1288</v>
      </c>
      <c r="H8051" s="2013">
        <f t="shared" si="3049"/>
        <v>1288</v>
      </c>
    </row>
    <row r="8052">
      <c r="B8052" s="2013">
        <v>8050.0</v>
      </c>
      <c r="C8052" s="2013">
        <f t="shared" ref="C8052:H8052" si="3050">C$5002+C3052</f>
        <v>966</v>
      </c>
      <c r="D8052" s="2013">
        <f t="shared" si="3050"/>
        <v>1932</v>
      </c>
      <c r="E8052" s="2013">
        <f t="shared" si="3050"/>
        <v>1288</v>
      </c>
      <c r="F8052" s="2013">
        <f t="shared" si="3050"/>
        <v>1288</v>
      </c>
      <c r="G8052" s="2013">
        <f t="shared" si="3050"/>
        <v>1288</v>
      </c>
      <c r="H8052" s="2013">
        <f t="shared" si="3050"/>
        <v>1288</v>
      </c>
    </row>
    <row r="8053">
      <c r="B8053" s="2013">
        <v>8051.0</v>
      </c>
      <c r="C8053" s="2013">
        <f t="shared" ref="C8053:H8053" si="3051">C$5002+C3053</f>
        <v>966</v>
      </c>
      <c r="D8053" s="2013">
        <f t="shared" si="3051"/>
        <v>1933</v>
      </c>
      <c r="E8053" s="2013">
        <f t="shared" si="3051"/>
        <v>1288</v>
      </c>
      <c r="F8053" s="2013">
        <f t="shared" si="3051"/>
        <v>1288</v>
      </c>
      <c r="G8053" s="2013">
        <f t="shared" si="3051"/>
        <v>1288</v>
      </c>
      <c r="H8053" s="2013">
        <f t="shared" si="3051"/>
        <v>1288</v>
      </c>
    </row>
    <row r="8054">
      <c r="B8054" s="2013">
        <v>8052.0</v>
      </c>
      <c r="C8054" s="2013">
        <f t="shared" ref="C8054:H8054" si="3052">C$5002+C3054</f>
        <v>967</v>
      </c>
      <c r="D8054" s="2013">
        <f t="shared" si="3052"/>
        <v>1933</v>
      </c>
      <c r="E8054" s="2013">
        <f t="shared" si="3052"/>
        <v>1288</v>
      </c>
      <c r="F8054" s="2013">
        <f t="shared" si="3052"/>
        <v>1288</v>
      </c>
      <c r="G8054" s="2013">
        <f t="shared" si="3052"/>
        <v>1288</v>
      </c>
      <c r="H8054" s="2013">
        <f t="shared" si="3052"/>
        <v>1288</v>
      </c>
    </row>
    <row r="8055">
      <c r="B8055" s="2013">
        <v>8053.0</v>
      </c>
      <c r="C8055" s="2013">
        <f t="shared" ref="C8055:H8055" si="3053">C$5002+C3055</f>
        <v>966</v>
      </c>
      <c r="D8055" s="2013">
        <f t="shared" si="3053"/>
        <v>1933</v>
      </c>
      <c r="E8055" s="2013">
        <f t="shared" si="3053"/>
        <v>1288</v>
      </c>
      <c r="F8055" s="2013">
        <f t="shared" si="3053"/>
        <v>1288</v>
      </c>
      <c r="G8055" s="2013">
        <f t="shared" si="3053"/>
        <v>1289</v>
      </c>
      <c r="H8055" s="2013">
        <f t="shared" si="3053"/>
        <v>1289</v>
      </c>
    </row>
    <row r="8056">
      <c r="B8056" s="2013">
        <v>8054.0</v>
      </c>
      <c r="C8056" s="2013">
        <f t="shared" ref="C8056:H8056" si="3054">C$5002+C3056</f>
        <v>967</v>
      </c>
      <c r="D8056" s="2013">
        <f t="shared" si="3054"/>
        <v>1933</v>
      </c>
      <c r="E8056" s="2013">
        <f t="shared" si="3054"/>
        <v>1288</v>
      </c>
      <c r="F8056" s="2013">
        <f t="shared" si="3054"/>
        <v>1288</v>
      </c>
      <c r="G8056" s="2013">
        <f t="shared" si="3054"/>
        <v>1289</v>
      </c>
      <c r="H8056" s="2013">
        <f t="shared" si="3054"/>
        <v>1289</v>
      </c>
    </row>
    <row r="8057">
      <c r="B8057" s="2013">
        <v>8055.0</v>
      </c>
      <c r="C8057" s="2013">
        <f t="shared" ref="C8057:H8057" si="3055">C$5002+C3057</f>
        <v>966</v>
      </c>
      <c r="D8057" s="2013">
        <f t="shared" si="3055"/>
        <v>1933</v>
      </c>
      <c r="E8057" s="2013">
        <f t="shared" si="3055"/>
        <v>1289</v>
      </c>
      <c r="F8057" s="2013">
        <f t="shared" si="3055"/>
        <v>1289</v>
      </c>
      <c r="G8057" s="2013">
        <f t="shared" si="3055"/>
        <v>1289</v>
      </c>
      <c r="H8057" s="2013">
        <f t="shared" si="3055"/>
        <v>1289</v>
      </c>
    </row>
    <row r="8058">
      <c r="B8058" s="2013">
        <v>8056.0</v>
      </c>
      <c r="C8058" s="2013">
        <f t="shared" ref="C8058:H8058" si="3056">C$5002+C3058</f>
        <v>967</v>
      </c>
      <c r="D8058" s="2013">
        <f t="shared" si="3056"/>
        <v>1933</v>
      </c>
      <c r="E8058" s="2013">
        <f t="shared" si="3056"/>
        <v>1289</v>
      </c>
      <c r="F8058" s="2013">
        <f t="shared" si="3056"/>
        <v>1289</v>
      </c>
      <c r="G8058" s="2013">
        <f t="shared" si="3056"/>
        <v>1289</v>
      </c>
      <c r="H8058" s="2013">
        <f t="shared" si="3056"/>
        <v>1289</v>
      </c>
    </row>
    <row r="8059">
      <c r="B8059" s="2013">
        <v>8057.0</v>
      </c>
      <c r="C8059" s="2013">
        <f t="shared" ref="C8059:H8059" si="3057">C$5002+C3059</f>
        <v>967</v>
      </c>
      <c r="D8059" s="2013">
        <f t="shared" si="3057"/>
        <v>1934</v>
      </c>
      <c r="E8059" s="2013">
        <f t="shared" si="3057"/>
        <v>1289</v>
      </c>
      <c r="F8059" s="2013">
        <f t="shared" si="3057"/>
        <v>1289</v>
      </c>
      <c r="G8059" s="2013">
        <f t="shared" si="3057"/>
        <v>1289</v>
      </c>
      <c r="H8059" s="2013">
        <f t="shared" si="3057"/>
        <v>1289</v>
      </c>
    </row>
    <row r="8060">
      <c r="B8060" s="2013">
        <v>8058.0</v>
      </c>
      <c r="C8060" s="2013">
        <f t="shared" ref="C8060:H8060" si="3058">C$5002+C3060</f>
        <v>967</v>
      </c>
      <c r="D8060" s="2013">
        <f t="shared" si="3058"/>
        <v>1933</v>
      </c>
      <c r="E8060" s="2013">
        <f t="shared" si="3058"/>
        <v>1289</v>
      </c>
      <c r="F8060" s="2013">
        <f t="shared" si="3058"/>
        <v>1289</v>
      </c>
      <c r="G8060" s="2013">
        <f t="shared" si="3058"/>
        <v>1290</v>
      </c>
      <c r="H8060" s="2013">
        <f t="shared" si="3058"/>
        <v>1290</v>
      </c>
    </row>
    <row r="8061">
      <c r="B8061" s="2013">
        <v>8059.0</v>
      </c>
      <c r="C8061" s="2013">
        <f t="shared" ref="C8061:H8061" si="3059">C$5002+C3061</f>
        <v>967</v>
      </c>
      <c r="D8061" s="2013">
        <f t="shared" si="3059"/>
        <v>1934</v>
      </c>
      <c r="E8061" s="2013">
        <f t="shared" si="3059"/>
        <v>1289</v>
      </c>
      <c r="F8061" s="2013">
        <f t="shared" si="3059"/>
        <v>1289</v>
      </c>
      <c r="G8061" s="2013">
        <f t="shared" si="3059"/>
        <v>1290</v>
      </c>
      <c r="H8061" s="2013">
        <f t="shared" si="3059"/>
        <v>1290</v>
      </c>
    </row>
    <row r="8062">
      <c r="B8062" s="2013">
        <v>8060.0</v>
      </c>
      <c r="C8062" s="2013">
        <f t="shared" ref="C8062:H8062" si="3060">C$5002+C3062</f>
        <v>967</v>
      </c>
      <c r="D8062" s="2013">
        <f t="shared" si="3060"/>
        <v>1935</v>
      </c>
      <c r="E8062" s="2013">
        <f t="shared" si="3060"/>
        <v>1289</v>
      </c>
      <c r="F8062" s="2013">
        <f t="shared" si="3060"/>
        <v>1289</v>
      </c>
      <c r="G8062" s="2013">
        <f t="shared" si="3060"/>
        <v>1290</v>
      </c>
      <c r="H8062" s="2013">
        <f t="shared" si="3060"/>
        <v>1290</v>
      </c>
    </row>
    <row r="8063">
      <c r="B8063" s="2013">
        <v>8061.0</v>
      </c>
      <c r="C8063" s="2013">
        <f t="shared" ref="C8063:H8063" si="3061">C$5002+C3063</f>
        <v>967</v>
      </c>
      <c r="D8063" s="2013">
        <f t="shared" si="3061"/>
        <v>1934</v>
      </c>
      <c r="E8063" s="2013">
        <f t="shared" si="3061"/>
        <v>1290</v>
      </c>
      <c r="F8063" s="2013">
        <f t="shared" si="3061"/>
        <v>1290</v>
      </c>
      <c r="G8063" s="2013">
        <f t="shared" si="3061"/>
        <v>1290</v>
      </c>
      <c r="H8063" s="2013">
        <f t="shared" si="3061"/>
        <v>1290</v>
      </c>
    </row>
    <row r="8064">
      <c r="B8064" s="2013">
        <v>8062.0</v>
      </c>
      <c r="C8064" s="2013">
        <f t="shared" ref="C8064:H8064" si="3062">C$5002+C3064</f>
        <v>967</v>
      </c>
      <c r="D8064" s="2013">
        <f t="shared" si="3062"/>
        <v>1935</v>
      </c>
      <c r="E8064" s="2013">
        <f t="shared" si="3062"/>
        <v>1290</v>
      </c>
      <c r="F8064" s="2013">
        <f t="shared" si="3062"/>
        <v>1290</v>
      </c>
      <c r="G8064" s="2013">
        <f t="shared" si="3062"/>
        <v>1290</v>
      </c>
      <c r="H8064" s="2013">
        <f t="shared" si="3062"/>
        <v>1290</v>
      </c>
    </row>
    <row r="8065">
      <c r="B8065" s="2013">
        <v>8063.0</v>
      </c>
      <c r="C8065" s="2013">
        <f t="shared" ref="C8065:H8065" si="3063">C$5002+C3065</f>
        <v>968</v>
      </c>
      <c r="D8065" s="2013">
        <f t="shared" si="3063"/>
        <v>1935</v>
      </c>
      <c r="E8065" s="2013">
        <f t="shared" si="3063"/>
        <v>1290</v>
      </c>
      <c r="F8065" s="2013">
        <f t="shared" si="3063"/>
        <v>1290</v>
      </c>
      <c r="G8065" s="2013">
        <f t="shared" si="3063"/>
        <v>1290</v>
      </c>
      <c r="H8065" s="2013">
        <f t="shared" si="3063"/>
        <v>1290</v>
      </c>
    </row>
    <row r="8066">
      <c r="B8066" s="2013">
        <v>8064.0</v>
      </c>
      <c r="C8066" s="2013">
        <f t="shared" ref="C8066:H8066" si="3064">C$5002+C3066</f>
        <v>968</v>
      </c>
      <c r="D8066" s="2013">
        <f t="shared" si="3064"/>
        <v>1936</v>
      </c>
      <c r="E8066" s="2013">
        <f t="shared" si="3064"/>
        <v>1290</v>
      </c>
      <c r="F8066" s="2013">
        <f t="shared" si="3064"/>
        <v>1290</v>
      </c>
      <c r="G8066" s="2013">
        <f t="shared" si="3064"/>
        <v>1290</v>
      </c>
      <c r="H8066" s="2013">
        <f t="shared" si="3064"/>
        <v>1290</v>
      </c>
    </row>
    <row r="8067">
      <c r="B8067" s="2013">
        <v>8065.0</v>
      </c>
      <c r="C8067" s="2013">
        <f t="shared" ref="C8067:H8067" si="3065">C$5002+C3067</f>
        <v>968</v>
      </c>
      <c r="D8067" s="2013">
        <f t="shared" si="3065"/>
        <v>1935</v>
      </c>
      <c r="E8067" s="2013">
        <f t="shared" si="3065"/>
        <v>1290</v>
      </c>
      <c r="F8067" s="2013">
        <f t="shared" si="3065"/>
        <v>1290</v>
      </c>
      <c r="G8067" s="2013">
        <f t="shared" si="3065"/>
        <v>1291</v>
      </c>
      <c r="H8067" s="2013">
        <f t="shared" si="3065"/>
        <v>1291</v>
      </c>
    </row>
    <row r="8068">
      <c r="B8068" s="2013">
        <v>8066.0</v>
      </c>
      <c r="C8068" s="2013">
        <f t="shared" ref="C8068:H8068" si="3066">C$5002+C3068</f>
        <v>968</v>
      </c>
      <c r="D8068" s="2013">
        <f t="shared" si="3066"/>
        <v>1936</v>
      </c>
      <c r="E8068" s="2013">
        <f t="shared" si="3066"/>
        <v>1290</v>
      </c>
      <c r="F8068" s="2013">
        <f t="shared" si="3066"/>
        <v>1290</v>
      </c>
      <c r="G8068" s="2013">
        <f t="shared" si="3066"/>
        <v>1291</v>
      </c>
      <c r="H8068" s="2013">
        <f t="shared" si="3066"/>
        <v>1291</v>
      </c>
    </row>
    <row r="8069">
      <c r="B8069" s="2013">
        <v>8067.0</v>
      </c>
      <c r="C8069" s="2013">
        <f t="shared" ref="C8069:H8069" si="3067">C$5002+C3069</f>
        <v>968</v>
      </c>
      <c r="D8069" s="2013">
        <f t="shared" si="3067"/>
        <v>1937</v>
      </c>
      <c r="E8069" s="2013">
        <f t="shared" si="3067"/>
        <v>1290</v>
      </c>
      <c r="F8069" s="2013">
        <f t="shared" si="3067"/>
        <v>1290</v>
      </c>
      <c r="G8069" s="2013">
        <f t="shared" si="3067"/>
        <v>1291</v>
      </c>
      <c r="H8069" s="2013">
        <f t="shared" si="3067"/>
        <v>1291</v>
      </c>
    </row>
    <row r="8070">
      <c r="B8070" s="2013">
        <v>8068.0</v>
      </c>
      <c r="C8070" s="2013">
        <f t="shared" ref="C8070:H8070" si="3068">C$5002+C3070</f>
        <v>968</v>
      </c>
      <c r="D8070" s="2013">
        <f t="shared" si="3068"/>
        <v>1936</v>
      </c>
      <c r="E8070" s="2013">
        <f t="shared" si="3068"/>
        <v>1291</v>
      </c>
      <c r="F8070" s="2013">
        <f t="shared" si="3068"/>
        <v>1291</v>
      </c>
      <c r="G8070" s="2013">
        <f t="shared" si="3068"/>
        <v>1291</v>
      </c>
      <c r="H8070" s="2013">
        <f t="shared" si="3068"/>
        <v>1291</v>
      </c>
    </row>
    <row r="8071">
      <c r="B8071" s="2013">
        <v>8069.0</v>
      </c>
      <c r="C8071" s="2013">
        <f t="shared" ref="C8071:H8071" si="3069">C$5002+C3071</f>
        <v>968</v>
      </c>
      <c r="D8071" s="2013">
        <f t="shared" si="3069"/>
        <v>1937</v>
      </c>
      <c r="E8071" s="2013">
        <f t="shared" si="3069"/>
        <v>1291</v>
      </c>
      <c r="F8071" s="2013">
        <f t="shared" si="3069"/>
        <v>1291</v>
      </c>
      <c r="G8071" s="2013">
        <f t="shared" si="3069"/>
        <v>1291</v>
      </c>
      <c r="H8071" s="2013">
        <f t="shared" si="3069"/>
        <v>1291</v>
      </c>
    </row>
    <row r="8072">
      <c r="B8072" s="2013">
        <v>8070.0</v>
      </c>
      <c r="C8072" s="2013">
        <f t="shared" ref="C8072:H8072" si="3070">C$5002+C3072</f>
        <v>969</v>
      </c>
      <c r="D8072" s="2013">
        <f t="shared" si="3070"/>
        <v>1937</v>
      </c>
      <c r="E8072" s="2013">
        <f t="shared" si="3070"/>
        <v>1291</v>
      </c>
      <c r="F8072" s="2013">
        <f t="shared" si="3070"/>
        <v>1291</v>
      </c>
      <c r="G8072" s="2013">
        <f t="shared" si="3070"/>
        <v>1291</v>
      </c>
      <c r="H8072" s="2013">
        <f t="shared" si="3070"/>
        <v>1291</v>
      </c>
    </row>
    <row r="8073">
      <c r="B8073" s="2013">
        <v>8071.0</v>
      </c>
      <c r="C8073" s="2013">
        <f t="shared" ref="C8073:H8073" si="3071">C$5002+C3073</f>
        <v>968</v>
      </c>
      <c r="D8073" s="2013">
        <f t="shared" si="3071"/>
        <v>1937</v>
      </c>
      <c r="E8073" s="2013">
        <f t="shared" si="3071"/>
        <v>1291</v>
      </c>
      <c r="F8073" s="2013">
        <f t="shared" si="3071"/>
        <v>1291</v>
      </c>
      <c r="G8073" s="2013">
        <f t="shared" si="3071"/>
        <v>1292</v>
      </c>
      <c r="H8073" s="2013">
        <f t="shared" si="3071"/>
        <v>1292</v>
      </c>
    </row>
    <row r="8074">
      <c r="B8074" s="2013">
        <v>8072.0</v>
      </c>
      <c r="C8074" s="2013">
        <f t="shared" ref="C8074:H8074" si="3072">C$5002+C3074</f>
        <v>969</v>
      </c>
      <c r="D8074" s="2013">
        <f t="shared" si="3072"/>
        <v>1937</v>
      </c>
      <c r="E8074" s="2013">
        <f t="shared" si="3072"/>
        <v>1291</v>
      </c>
      <c r="F8074" s="2013">
        <f t="shared" si="3072"/>
        <v>1291</v>
      </c>
      <c r="G8074" s="2013">
        <f t="shared" si="3072"/>
        <v>1292</v>
      </c>
      <c r="H8074" s="2013">
        <f t="shared" si="3072"/>
        <v>1292</v>
      </c>
    </row>
    <row r="8075">
      <c r="B8075" s="2013">
        <v>8073.0</v>
      </c>
      <c r="C8075" s="2013">
        <f t="shared" ref="C8075:H8075" si="3073">C$5002+C3075</f>
        <v>968</v>
      </c>
      <c r="D8075" s="2013">
        <f t="shared" si="3073"/>
        <v>1937</v>
      </c>
      <c r="E8075" s="2013">
        <f t="shared" si="3073"/>
        <v>1292</v>
      </c>
      <c r="F8075" s="2013">
        <f t="shared" si="3073"/>
        <v>1292</v>
      </c>
      <c r="G8075" s="2013">
        <f t="shared" si="3073"/>
        <v>1292</v>
      </c>
      <c r="H8075" s="2013">
        <f t="shared" si="3073"/>
        <v>1292</v>
      </c>
    </row>
    <row r="8076">
      <c r="B8076" s="2013">
        <v>8074.0</v>
      </c>
      <c r="C8076" s="2013">
        <f t="shared" ref="C8076:H8076" si="3074">C$5002+C3076</f>
        <v>969</v>
      </c>
      <c r="D8076" s="2013">
        <f t="shared" si="3074"/>
        <v>1937</v>
      </c>
      <c r="E8076" s="2013">
        <f t="shared" si="3074"/>
        <v>1292</v>
      </c>
      <c r="F8076" s="2013">
        <f t="shared" si="3074"/>
        <v>1292</v>
      </c>
      <c r="G8076" s="2013">
        <f t="shared" si="3074"/>
        <v>1292</v>
      </c>
      <c r="H8076" s="2013">
        <f t="shared" si="3074"/>
        <v>1292</v>
      </c>
    </row>
    <row r="8077">
      <c r="B8077" s="2013">
        <v>8075.0</v>
      </c>
      <c r="C8077" s="2013">
        <f t="shared" ref="C8077:H8077" si="3075">C$5002+C3077</f>
        <v>969</v>
      </c>
      <c r="D8077" s="2013">
        <f t="shared" si="3075"/>
        <v>1938</v>
      </c>
      <c r="E8077" s="2013">
        <f t="shared" si="3075"/>
        <v>1292</v>
      </c>
      <c r="F8077" s="2013">
        <f t="shared" si="3075"/>
        <v>1292</v>
      </c>
      <c r="G8077" s="2013">
        <f t="shared" si="3075"/>
        <v>1292</v>
      </c>
      <c r="H8077" s="2013">
        <f t="shared" si="3075"/>
        <v>1292</v>
      </c>
    </row>
    <row r="8078">
      <c r="B8078" s="2013">
        <v>8076.0</v>
      </c>
      <c r="C8078" s="2013">
        <f t="shared" ref="C8078:H8078" si="3076">C$5002+C3078</f>
        <v>969</v>
      </c>
      <c r="D8078" s="2013">
        <f t="shared" si="3076"/>
        <v>1939</v>
      </c>
      <c r="E8078" s="2013">
        <f t="shared" si="3076"/>
        <v>1292</v>
      </c>
      <c r="F8078" s="2013">
        <f t="shared" si="3076"/>
        <v>1292</v>
      </c>
      <c r="G8078" s="2013">
        <f t="shared" si="3076"/>
        <v>1292</v>
      </c>
      <c r="H8078" s="2013">
        <f t="shared" si="3076"/>
        <v>1292</v>
      </c>
    </row>
    <row r="8079">
      <c r="B8079" s="2013">
        <v>8077.0</v>
      </c>
      <c r="C8079" s="2013">
        <f t="shared" ref="C8079:H8079" si="3077">C$5002+C3079</f>
        <v>970</v>
      </c>
      <c r="D8079" s="2013">
        <f t="shared" si="3077"/>
        <v>1939</v>
      </c>
      <c r="E8079" s="2013">
        <f t="shared" si="3077"/>
        <v>1292</v>
      </c>
      <c r="F8079" s="2013">
        <f t="shared" si="3077"/>
        <v>1292</v>
      </c>
      <c r="G8079" s="2013">
        <f t="shared" si="3077"/>
        <v>1292</v>
      </c>
      <c r="H8079" s="2013">
        <f t="shared" si="3077"/>
        <v>1292</v>
      </c>
    </row>
    <row r="8080">
      <c r="B8080" s="2013">
        <v>8078.0</v>
      </c>
      <c r="C8080" s="2013">
        <f t="shared" ref="C8080:H8080" si="3078">C$5002+C3080</f>
        <v>969</v>
      </c>
      <c r="D8080" s="2013">
        <f t="shared" si="3078"/>
        <v>1939</v>
      </c>
      <c r="E8080" s="2013">
        <f t="shared" si="3078"/>
        <v>1292</v>
      </c>
      <c r="F8080" s="2013">
        <f t="shared" si="3078"/>
        <v>1292</v>
      </c>
      <c r="G8080" s="2013">
        <f t="shared" si="3078"/>
        <v>1293</v>
      </c>
      <c r="H8080" s="2013">
        <f t="shared" si="3078"/>
        <v>1293</v>
      </c>
    </row>
    <row r="8081">
      <c r="B8081" s="2013">
        <v>8079.0</v>
      </c>
      <c r="C8081" s="2013">
        <f t="shared" ref="C8081:H8081" si="3079">C$5002+C3081</f>
        <v>970</v>
      </c>
      <c r="D8081" s="2013">
        <f t="shared" si="3079"/>
        <v>1939</v>
      </c>
      <c r="E8081" s="2013">
        <f t="shared" si="3079"/>
        <v>1292</v>
      </c>
      <c r="F8081" s="2013">
        <f t="shared" si="3079"/>
        <v>1292</v>
      </c>
      <c r="G8081" s="2013">
        <f t="shared" si="3079"/>
        <v>1293</v>
      </c>
      <c r="H8081" s="2013">
        <f t="shared" si="3079"/>
        <v>1293</v>
      </c>
    </row>
    <row r="8082">
      <c r="B8082" s="2013">
        <v>8080.0</v>
      </c>
      <c r="C8082" s="2013">
        <f t="shared" ref="C8082:H8082" si="3080">C$5002+C3082</f>
        <v>969</v>
      </c>
      <c r="D8082" s="2013">
        <f t="shared" si="3080"/>
        <v>1939</v>
      </c>
      <c r="E8082" s="2013">
        <f t="shared" si="3080"/>
        <v>1293</v>
      </c>
      <c r="F8082" s="2013">
        <f t="shared" si="3080"/>
        <v>1293</v>
      </c>
      <c r="G8082" s="2013">
        <f t="shared" si="3080"/>
        <v>1293</v>
      </c>
      <c r="H8082" s="2013">
        <f t="shared" si="3080"/>
        <v>1293</v>
      </c>
    </row>
    <row r="8083">
      <c r="B8083" s="2013">
        <v>8081.0</v>
      </c>
      <c r="C8083" s="2013">
        <f t="shared" ref="C8083:H8083" si="3081">C$5002+C3083</f>
        <v>970</v>
      </c>
      <c r="D8083" s="2013">
        <f t="shared" si="3081"/>
        <v>1939</v>
      </c>
      <c r="E8083" s="2013">
        <f t="shared" si="3081"/>
        <v>1293</v>
      </c>
      <c r="F8083" s="2013">
        <f t="shared" si="3081"/>
        <v>1293</v>
      </c>
      <c r="G8083" s="2013">
        <f t="shared" si="3081"/>
        <v>1293</v>
      </c>
      <c r="H8083" s="2013">
        <f t="shared" si="3081"/>
        <v>1293</v>
      </c>
    </row>
    <row r="8084">
      <c r="B8084" s="2013">
        <v>8082.0</v>
      </c>
      <c r="C8084" s="2013">
        <f t="shared" ref="C8084:H8084" si="3082">C$5002+C3084</f>
        <v>970</v>
      </c>
      <c r="D8084" s="2013">
        <f t="shared" si="3082"/>
        <v>1940</v>
      </c>
      <c r="E8084" s="2013">
        <f t="shared" si="3082"/>
        <v>1293</v>
      </c>
      <c r="F8084" s="2013">
        <f t="shared" si="3082"/>
        <v>1293</v>
      </c>
      <c r="G8084" s="2013">
        <f t="shared" si="3082"/>
        <v>1293</v>
      </c>
      <c r="H8084" s="2013">
        <f t="shared" si="3082"/>
        <v>1293</v>
      </c>
    </row>
    <row r="8085">
      <c r="B8085" s="2013">
        <v>8083.0</v>
      </c>
      <c r="C8085" s="2013">
        <f t="shared" ref="C8085:H8085" si="3083">C$5002+C3085</f>
        <v>970</v>
      </c>
      <c r="D8085" s="2013">
        <f t="shared" si="3083"/>
        <v>1939</v>
      </c>
      <c r="E8085" s="2013">
        <f t="shared" si="3083"/>
        <v>1293</v>
      </c>
      <c r="F8085" s="2013">
        <f t="shared" si="3083"/>
        <v>1293</v>
      </c>
      <c r="G8085" s="2013">
        <f t="shared" si="3083"/>
        <v>1294</v>
      </c>
      <c r="H8085" s="2013">
        <f t="shared" si="3083"/>
        <v>1294</v>
      </c>
    </row>
    <row r="8086">
      <c r="B8086" s="2013">
        <v>8084.0</v>
      </c>
      <c r="C8086" s="2013">
        <f t="shared" ref="C8086:H8086" si="3084">C$5002+C3086</f>
        <v>970</v>
      </c>
      <c r="D8086" s="2013">
        <f t="shared" si="3084"/>
        <v>1940</v>
      </c>
      <c r="E8086" s="2013">
        <f t="shared" si="3084"/>
        <v>1293</v>
      </c>
      <c r="F8086" s="2013">
        <f t="shared" si="3084"/>
        <v>1293</v>
      </c>
      <c r="G8086" s="2013">
        <f t="shared" si="3084"/>
        <v>1294</v>
      </c>
      <c r="H8086" s="2013">
        <f t="shared" si="3084"/>
        <v>1294</v>
      </c>
    </row>
    <row r="8087">
      <c r="B8087" s="2013">
        <v>8085.0</v>
      </c>
      <c r="C8087" s="2013">
        <f t="shared" ref="C8087:H8087" si="3085">C$5002+C3087</f>
        <v>970</v>
      </c>
      <c r="D8087" s="2013">
        <f t="shared" si="3085"/>
        <v>1941</v>
      </c>
      <c r="E8087" s="2013">
        <f t="shared" si="3085"/>
        <v>1293</v>
      </c>
      <c r="F8087" s="2013">
        <f t="shared" si="3085"/>
        <v>1293</v>
      </c>
      <c r="G8087" s="2013">
        <f t="shared" si="3085"/>
        <v>1294</v>
      </c>
      <c r="H8087" s="2013">
        <f t="shared" si="3085"/>
        <v>1294</v>
      </c>
    </row>
    <row r="8088">
      <c r="B8088" s="2013">
        <v>8086.0</v>
      </c>
      <c r="C8088" s="2013">
        <f t="shared" ref="C8088:H8088" si="3086">C$5002+C3088</f>
        <v>970</v>
      </c>
      <c r="D8088" s="2013">
        <f t="shared" si="3086"/>
        <v>1940</v>
      </c>
      <c r="E8088" s="2013">
        <f t="shared" si="3086"/>
        <v>1294</v>
      </c>
      <c r="F8088" s="2013">
        <f t="shared" si="3086"/>
        <v>1294</v>
      </c>
      <c r="G8088" s="2013">
        <f t="shared" si="3086"/>
        <v>1294</v>
      </c>
      <c r="H8088" s="2013">
        <f t="shared" si="3086"/>
        <v>1294</v>
      </c>
    </row>
    <row r="8089">
      <c r="B8089" s="2013">
        <v>8087.0</v>
      </c>
      <c r="C8089" s="2013">
        <f t="shared" ref="C8089:H8089" si="3087">C$5002+C3089</f>
        <v>970</v>
      </c>
      <c r="D8089" s="2013">
        <f t="shared" si="3087"/>
        <v>1941</v>
      </c>
      <c r="E8089" s="2013">
        <f t="shared" si="3087"/>
        <v>1294</v>
      </c>
      <c r="F8089" s="2013">
        <f t="shared" si="3087"/>
        <v>1294</v>
      </c>
      <c r="G8089" s="2013">
        <f t="shared" si="3087"/>
        <v>1294</v>
      </c>
      <c r="H8089" s="2013">
        <f t="shared" si="3087"/>
        <v>1294</v>
      </c>
    </row>
    <row r="8090">
      <c r="B8090" s="2013">
        <v>8088.0</v>
      </c>
      <c r="C8090" s="2013">
        <f t="shared" ref="C8090:H8090" si="3088">C$5002+C3090</f>
        <v>971</v>
      </c>
      <c r="D8090" s="2013">
        <f t="shared" si="3088"/>
        <v>1941</v>
      </c>
      <c r="E8090" s="2013">
        <f t="shared" si="3088"/>
        <v>1294</v>
      </c>
      <c r="F8090" s="2013">
        <f t="shared" si="3088"/>
        <v>1294</v>
      </c>
      <c r="G8090" s="2013">
        <f t="shared" si="3088"/>
        <v>1294</v>
      </c>
      <c r="H8090" s="2013">
        <f t="shared" si="3088"/>
        <v>1294</v>
      </c>
    </row>
    <row r="8091">
      <c r="B8091" s="2013">
        <v>8089.0</v>
      </c>
      <c r="C8091" s="2013">
        <f t="shared" ref="C8091:H8091" si="3089">C$5002+C3091</f>
        <v>971</v>
      </c>
      <c r="D8091" s="2013">
        <f t="shared" si="3089"/>
        <v>1942</v>
      </c>
      <c r="E8091" s="2013">
        <f t="shared" si="3089"/>
        <v>1294</v>
      </c>
      <c r="F8091" s="2013">
        <f t="shared" si="3089"/>
        <v>1294</v>
      </c>
      <c r="G8091" s="2013">
        <f t="shared" si="3089"/>
        <v>1294</v>
      </c>
      <c r="H8091" s="2013">
        <f t="shared" si="3089"/>
        <v>1294</v>
      </c>
    </row>
    <row r="8092">
      <c r="B8092" s="2013">
        <v>8090.0</v>
      </c>
      <c r="C8092" s="2013">
        <f t="shared" ref="C8092:H8092" si="3090">C$5002+C3092</f>
        <v>971</v>
      </c>
      <c r="D8092" s="2013">
        <f t="shared" si="3090"/>
        <v>1941</v>
      </c>
      <c r="E8092" s="2013">
        <f t="shared" si="3090"/>
        <v>1294</v>
      </c>
      <c r="F8092" s="2013">
        <f t="shared" si="3090"/>
        <v>1294</v>
      </c>
      <c r="G8092" s="2013">
        <f t="shared" si="3090"/>
        <v>1295</v>
      </c>
      <c r="H8092" s="2013">
        <f t="shared" si="3090"/>
        <v>1295</v>
      </c>
    </row>
    <row r="8093">
      <c r="B8093" s="2013">
        <v>8091.0</v>
      </c>
      <c r="C8093" s="2013">
        <f t="shared" ref="C8093:H8093" si="3091">C$5002+C3093</f>
        <v>971</v>
      </c>
      <c r="D8093" s="2013">
        <f t="shared" si="3091"/>
        <v>1942</v>
      </c>
      <c r="E8093" s="2013">
        <f t="shared" si="3091"/>
        <v>1294</v>
      </c>
      <c r="F8093" s="2013">
        <f t="shared" si="3091"/>
        <v>1294</v>
      </c>
      <c r="G8093" s="2013">
        <f t="shared" si="3091"/>
        <v>1295</v>
      </c>
      <c r="H8093" s="2013">
        <f t="shared" si="3091"/>
        <v>1295</v>
      </c>
    </row>
    <row r="8094">
      <c r="B8094" s="2013">
        <v>8092.0</v>
      </c>
      <c r="C8094" s="2013">
        <f t="shared" ref="C8094:H8094" si="3092">C$5002+C3094</f>
        <v>971</v>
      </c>
      <c r="D8094" s="2013">
        <f t="shared" si="3092"/>
        <v>1943</v>
      </c>
      <c r="E8094" s="2013">
        <f t="shared" si="3092"/>
        <v>1294</v>
      </c>
      <c r="F8094" s="2013">
        <f t="shared" si="3092"/>
        <v>1294</v>
      </c>
      <c r="G8094" s="2013">
        <f t="shared" si="3092"/>
        <v>1295</v>
      </c>
      <c r="H8094" s="2013">
        <f t="shared" si="3092"/>
        <v>1295</v>
      </c>
    </row>
    <row r="8095">
      <c r="B8095" s="2013">
        <v>8093.0</v>
      </c>
      <c r="C8095" s="2013">
        <f t="shared" ref="C8095:H8095" si="3093">C$5002+C3095</f>
        <v>971</v>
      </c>
      <c r="D8095" s="2013">
        <f t="shared" si="3093"/>
        <v>1942</v>
      </c>
      <c r="E8095" s="2013">
        <f t="shared" si="3093"/>
        <v>1295</v>
      </c>
      <c r="F8095" s="2013">
        <f t="shared" si="3093"/>
        <v>1295</v>
      </c>
      <c r="G8095" s="2013">
        <f t="shared" si="3093"/>
        <v>1295</v>
      </c>
      <c r="H8095" s="2013">
        <f t="shared" si="3093"/>
        <v>1295</v>
      </c>
    </row>
    <row r="8096">
      <c r="B8096" s="2013">
        <v>8094.0</v>
      </c>
      <c r="C8096" s="2013">
        <f t="shared" ref="C8096:H8096" si="3094">C$5002+C3096</f>
        <v>971</v>
      </c>
      <c r="D8096" s="2013">
        <f t="shared" si="3094"/>
        <v>1943</v>
      </c>
      <c r="E8096" s="2013">
        <f t="shared" si="3094"/>
        <v>1295</v>
      </c>
      <c r="F8096" s="2013">
        <f t="shared" si="3094"/>
        <v>1295</v>
      </c>
      <c r="G8096" s="2013">
        <f t="shared" si="3094"/>
        <v>1295</v>
      </c>
      <c r="H8096" s="2013">
        <f t="shared" si="3094"/>
        <v>1295</v>
      </c>
    </row>
    <row r="8097">
      <c r="B8097" s="2013">
        <v>8095.0</v>
      </c>
      <c r="C8097" s="2013">
        <f t="shared" ref="C8097:H8097" si="3095">C$5002+C3097</f>
        <v>972</v>
      </c>
      <c r="D8097" s="2013">
        <f t="shared" si="3095"/>
        <v>1943</v>
      </c>
      <c r="E8097" s="2013">
        <f t="shared" si="3095"/>
        <v>1295</v>
      </c>
      <c r="F8097" s="2013">
        <f t="shared" si="3095"/>
        <v>1295</v>
      </c>
      <c r="G8097" s="2013">
        <f t="shared" si="3095"/>
        <v>1295</v>
      </c>
      <c r="H8097" s="2013">
        <f t="shared" si="3095"/>
        <v>1295</v>
      </c>
    </row>
    <row r="8098">
      <c r="B8098" s="2013">
        <v>8096.0</v>
      </c>
      <c r="C8098" s="2013">
        <f t="shared" ref="C8098:H8098" si="3096">C$5002+C3098</f>
        <v>971</v>
      </c>
      <c r="D8098" s="2013">
        <f t="shared" si="3096"/>
        <v>1943</v>
      </c>
      <c r="E8098" s="2013">
        <f t="shared" si="3096"/>
        <v>1295</v>
      </c>
      <c r="F8098" s="2013">
        <f t="shared" si="3096"/>
        <v>1295</v>
      </c>
      <c r="G8098" s="2013">
        <f t="shared" si="3096"/>
        <v>1296</v>
      </c>
      <c r="H8098" s="2013">
        <f t="shared" si="3096"/>
        <v>1296</v>
      </c>
    </row>
    <row r="8099">
      <c r="B8099" s="2013">
        <v>8097.0</v>
      </c>
      <c r="C8099" s="2013">
        <f t="shared" ref="C8099:H8099" si="3097">C$5002+C3099</f>
        <v>972</v>
      </c>
      <c r="D8099" s="2013">
        <f t="shared" si="3097"/>
        <v>1943</v>
      </c>
      <c r="E8099" s="2013">
        <f t="shared" si="3097"/>
        <v>1295</v>
      </c>
      <c r="F8099" s="2013">
        <f t="shared" si="3097"/>
        <v>1295</v>
      </c>
      <c r="G8099" s="2013">
        <f t="shared" si="3097"/>
        <v>1296</v>
      </c>
      <c r="H8099" s="2013">
        <f t="shared" si="3097"/>
        <v>1296</v>
      </c>
    </row>
    <row r="8100">
      <c r="B8100" s="2013">
        <v>8098.0</v>
      </c>
      <c r="C8100" s="2013">
        <f t="shared" ref="C8100:H8100" si="3098">C$5002+C3100</f>
        <v>971</v>
      </c>
      <c r="D8100" s="2013">
        <f t="shared" si="3098"/>
        <v>1943</v>
      </c>
      <c r="E8100" s="2013">
        <f t="shared" si="3098"/>
        <v>1296</v>
      </c>
      <c r="F8100" s="2013">
        <f t="shared" si="3098"/>
        <v>1296</v>
      </c>
      <c r="G8100" s="2013">
        <f t="shared" si="3098"/>
        <v>1296</v>
      </c>
      <c r="H8100" s="2013">
        <f t="shared" si="3098"/>
        <v>1296</v>
      </c>
    </row>
    <row r="8101">
      <c r="B8101" s="2013">
        <v>8099.0</v>
      </c>
      <c r="C8101" s="2013">
        <f t="shared" ref="C8101:H8101" si="3099">C$5002+C3101</f>
        <v>972</v>
      </c>
      <c r="D8101" s="2013">
        <f t="shared" si="3099"/>
        <v>1943</v>
      </c>
      <c r="E8101" s="2013">
        <f t="shared" si="3099"/>
        <v>1296</v>
      </c>
      <c r="F8101" s="2013">
        <f t="shared" si="3099"/>
        <v>1296</v>
      </c>
      <c r="G8101" s="2013">
        <f t="shared" si="3099"/>
        <v>1296</v>
      </c>
      <c r="H8101" s="2013">
        <f t="shared" si="3099"/>
        <v>1296</v>
      </c>
    </row>
    <row r="8102">
      <c r="B8102" s="2013">
        <v>8100.0</v>
      </c>
      <c r="C8102" s="2013">
        <f t="shared" ref="C8102:H8102" si="3100">C$5002+C3102</f>
        <v>972</v>
      </c>
      <c r="D8102" s="2013">
        <f t="shared" si="3100"/>
        <v>1944</v>
      </c>
      <c r="E8102" s="2013">
        <f t="shared" si="3100"/>
        <v>1296</v>
      </c>
      <c r="F8102" s="2013">
        <f t="shared" si="3100"/>
        <v>1296</v>
      </c>
      <c r="G8102" s="2013">
        <f t="shared" si="3100"/>
        <v>1296</v>
      </c>
      <c r="H8102" s="2013">
        <f t="shared" si="3100"/>
        <v>1296</v>
      </c>
    </row>
    <row r="8103">
      <c r="B8103" s="2013">
        <v>8101.0</v>
      </c>
      <c r="C8103" s="2013">
        <f t="shared" ref="C8103:H8103" si="3101">C$5002+C3103</f>
        <v>972</v>
      </c>
      <c r="D8103" s="2013">
        <f t="shared" si="3101"/>
        <v>1945</v>
      </c>
      <c r="E8103" s="2013">
        <f t="shared" si="3101"/>
        <v>1296</v>
      </c>
      <c r="F8103" s="2013">
        <f t="shared" si="3101"/>
        <v>1296</v>
      </c>
      <c r="G8103" s="2013">
        <f t="shared" si="3101"/>
        <v>1296</v>
      </c>
      <c r="H8103" s="2013">
        <f t="shared" si="3101"/>
        <v>1296</v>
      </c>
    </row>
    <row r="8104">
      <c r="B8104" s="2013">
        <v>8102.0</v>
      </c>
      <c r="C8104" s="2013">
        <f t="shared" ref="C8104:H8104" si="3102">C$5002+C3104</f>
        <v>973</v>
      </c>
      <c r="D8104" s="2013">
        <f t="shared" si="3102"/>
        <v>1945</v>
      </c>
      <c r="E8104" s="2013">
        <f t="shared" si="3102"/>
        <v>1296</v>
      </c>
      <c r="F8104" s="2013">
        <f t="shared" si="3102"/>
        <v>1296</v>
      </c>
      <c r="G8104" s="2013">
        <f t="shared" si="3102"/>
        <v>1296</v>
      </c>
      <c r="H8104" s="2013">
        <f t="shared" si="3102"/>
        <v>1296</v>
      </c>
    </row>
    <row r="8105">
      <c r="B8105" s="2013">
        <v>8103.0</v>
      </c>
      <c r="C8105" s="2013">
        <f t="shared" ref="C8105:H8105" si="3103">C$5002+C3105</f>
        <v>972</v>
      </c>
      <c r="D8105" s="2013">
        <f t="shared" si="3103"/>
        <v>1945</v>
      </c>
      <c r="E8105" s="2013">
        <f t="shared" si="3103"/>
        <v>1296</v>
      </c>
      <c r="F8105" s="2013">
        <f t="shared" si="3103"/>
        <v>1296</v>
      </c>
      <c r="G8105" s="2013">
        <f t="shared" si="3103"/>
        <v>1297</v>
      </c>
      <c r="H8105" s="2013">
        <f t="shared" si="3103"/>
        <v>1297</v>
      </c>
    </row>
    <row r="8106">
      <c r="B8106" s="2013">
        <v>8104.0</v>
      </c>
      <c r="C8106" s="2013">
        <f t="shared" ref="C8106:H8106" si="3104">C$5002+C3106</f>
        <v>973</v>
      </c>
      <c r="D8106" s="2013">
        <f t="shared" si="3104"/>
        <v>1945</v>
      </c>
      <c r="E8106" s="2013">
        <f t="shared" si="3104"/>
        <v>1296</v>
      </c>
      <c r="F8106" s="2013">
        <f t="shared" si="3104"/>
        <v>1296</v>
      </c>
      <c r="G8106" s="2013">
        <f t="shared" si="3104"/>
        <v>1297</v>
      </c>
      <c r="H8106" s="2013">
        <f t="shared" si="3104"/>
        <v>1297</v>
      </c>
    </row>
    <row r="8107">
      <c r="B8107" s="2013">
        <v>8105.0</v>
      </c>
      <c r="C8107" s="2013">
        <f t="shared" ref="C8107:H8107" si="3105">C$5002+C3107</f>
        <v>972</v>
      </c>
      <c r="D8107" s="2013">
        <f t="shared" si="3105"/>
        <v>1945</v>
      </c>
      <c r="E8107" s="2013">
        <f t="shared" si="3105"/>
        <v>1297</v>
      </c>
      <c r="F8107" s="2013">
        <f t="shared" si="3105"/>
        <v>1297</v>
      </c>
      <c r="G8107" s="2013">
        <f t="shared" si="3105"/>
        <v>1297</v>
      </c>
      <c r="H8107" s="2013">
        <f t="shared" si="3105"/>
        <v>1297</v>
      </c>
    </row>
    <row r="8108">
      <c r="B8108" s="2013">
        <v>8106.0</v>
      </c>
      <c r="C8108" s="2013">
        <f t="shared" ref="C8108:H8108" si="3106">C$5002+C3108</f>
        <v>973</v>
      </c>
      <c r="D8108" s="2013">
        <f t="shared" si="3106"/>
        <v>1945</v>
      </c>
      <c r="E8108" s="2013">
        <f t="shared" si="3106"/>
        <v>1297</v>
      </c>
      <c r="F8108" s="2013">
        <f t="shared" si="3106"/>
        <v>1297</v>
      </c>
      <c r="G8108" s="2013">
        <f t="shared" si="3106"/>
        <v>1297</v>
      </c>
      <c r="H8108" s="2013">
        <f t="shared" si="3106"/>
        <v>1297</v>
      </c>
    </row>
    <row r="8109">
      <c r="B8109" s="2013">
        <v>8107.0</v>
      </c>
      <c r="C8109" s="2013">
        <f t="shared" ref="C8109:H8109" si="3107">C$5002+C3109</f>
        <v>973</v>
      </c>
      <c r="D8109" s="2013">
        <f t="shared" si="3107"/>
        <v>1946</v>
      </c>
      <c r="E8109" s="2013">
        <f t="shared" si="3107"/>
        <v>1297</v>
      </c>
      <c r="F8109" s="2013">
        <f t="shared" si="3107"/>
        <v>1297</v>
      </c>
      <c r="G8109" s="2013">
        <f t="shared" si="3107"/>
        <v>1297</v>
      </c>
      <c r="H8109" s="2013">
        <f t="shared" si="3107"/>
        <v>1297</v>
      </c>
    </row>
    <row r="8110">
      <c r="B8110" s="2013">
        <v>8108.0</v>
      </c>
      <c r="C8110" s="2013">
        <f t="shared" ref="C8110:H8110" si="3108">C$5002+C3110</f>
        <v>973</v>
      </c>
      <c r="D8110" s="2013">
        <f t="shared" si="3108"/>
        <v>1945</v>
      </c>
      <c r="E8110" s="2013">
        <f t="shared" si="3108"/>
        <v>1297</v>
      </c>
      <c r="F8110" s="2013">
        <f t="shared" si="3108"/>
        <v>1297</v>
      </c>
      <c r="G8110" s="2013">
        <f t="shared" si="3108"/>
        <v>1298</v>
      </c>
      <c r="H8110" s="2013">
        <f t="shared" si="3108"/>
        <v>1298</v>
      </c>
    </row>
    <row r="8111">
      <c r="B8111" s="2013">
        <v>8109.0</v>
      </c>
      <c r="C8111" s="2013">
        <f t="shared" ref="C8111:H8111" si="3109">C$5002+C3111</f>
        <v>973</v>
      </c>
      <c r="D8111" s="2013">
        <f t="shared" si="3109"/>
        <v>1946</v>
      </c>
      <c r="E8111" s="2013">
        <f t="shared" si="3109"/>
        <v>1297</v>
      </c>
      <c r="F8111" s="2013">
        <f t="shared" si="3109"/>
        <v>1297</v>
      </c>
      <c r="G8111" s="2013">
        <f t="shared" si="3109"/>
        <v>1298</v>
      </c>
      <c r="H8111" s="2013">
        <f t="shared" si="3109"/>
        <v>1298</v>
      </c>
    </row>
    <row r="8112">
      <c r="B8112" s="2013">
        <v>8110.0</v>
      </c>
      <c r="C8112" s="2013">
        <f t="shared" ref="C8112:H8112" si="3110">C$5002+C3112</f>
        <v>973</v>
      </c>
      <c r="D8112" s="2013">
        <f t="shared" si="3110"/>
        <v>1947</v>
      </c>
      <c r="E8112" s="2013">
        <f t="shared" si="3110"/>
        <v>1297</v>
      </c>
      <c r="F8112" s="2013">
        <f t="shared" si="3110"/>
        <v>1297</v>
      </c>
      <c r="G8112" s="2013">
        <f t="shared" si="3110"/>
        <v>1298</v>
      </c>
      <c r="H8112" s="2013">
        <f t="shared" si="3110"/>
        <v>1298</v>
      </c>
    </row>
    <row r="8113">
      <c r="B8113" s="2013">
        <v>8111.0</v>
      </c>
      <c r="C8113" s="2013">
        <f t="shared" ref="C8113:H8113" si="3111">C$5002+C3113</f>
        <v>973</v>
      </c>
      <c r="D8113" s="2013">
        <f t="shared" si="3111"/>
        <v>1946</v>
      </c>
      <c r="E8113" s="2013">
        <f t="shared" si="3111"/>
        <v>1298</v>
      </c>
      <c r="F8113" s="2013">
        <f t="shared" si="3111"/>
        <v>1298</v>
      </c>
      <c r="G8113" s="2013">
        <f t="shared" si="3111"/>
        <v>1298</v>
      </c>
      <c r="H8113" s="2013">
        <f t="shared" si="3111"/>
        <v>1298</v>
      </c>
    </row>
    <row r="8114">
      <c r="B8114" s="2013">
        <v>8112.0</v>
      </c>
      <c r="C8114" s="2013">
        <f t="shared" ref="C8114:H8114" si="3112">C$5002+C3114</f>
        <v>973</v>
      </c>
      <c r="D8114" s="2013">
        <f t="shared" si="3112"/>
        <v>1947</v>
      </c>
      <c r="E8114" s="2013">
        <f t="shared" si="3112"/>
        <v>1298</v>
      </c>
      <c r="F8114" s="2013">
        <f t="shared" si="3112"/>
        <v>1298</v>
      </c>
      <c r="G8114" s="2013">
        <f t="shared" si="3112"/>
        <v>1298</v>
      </c>
      <c r="H8114" s="2013">
        <f t="shared" si="3112"/>
        <v>1298</v>
      </c>
    </row>
    <row r="8115">
      <c r="B8115" s="2013">
        <v>8113.0</v>
      </c>
      <c r="C8115" s="2013">
        <f t="shared" ref="C8115:H8115" si="3113">C$5002+C3115</f>
        <v>974</v>
      </c>
      <c r="D8115" s="2013">
        <f t="shared" si="3113"/>
        <v>1947</v>
      </c>
      <c r="E8115" s="2013">
        <f t="shared" si="3113"/>
        <v>1298</v>
      </c>
      <c r="F8115" s="2013">
        <f t="shared" si="3113"/>
        <v>1298</v>
      </c>
      <c r="G8115" s="2013">
        <f t="shared" si="3113"/>
        <v>1298</v>
      </c>
      <c r="H8115" s="2013">
        <f t="shared" si="3113"/>
        <v>1298</v>
      </c>
    </row>
    <row r="8116">
      <c r="B8116" s="2013">
        <v>8114.0</v>
      </c>
      <c r="C8116" s="2013">
        <f t="shared" ref="C8116:H8116" si="3114">C$5002+C3116</f>
        <v>974</v>
      </c>
      <c r="D8116" s="2013">
        <f t="shared" si="3114"/>
        <v>1948</v>
      </c>
      <c r="E8116" s="2013">
        <f t="shared" si="3114"/>
        <v>1298</v>
      </c>
      <c r="F8116" s="2013">
        <f t="shared" si="3114"/>
        <v>1298</v>
      </c>
      <c r="G8116" s="2013">
        <f t="shared" si="3114"/>
        <v>1298</v>
      </c>
      <c r="H8116" s="2013">
        <f t="shared" si="3114"/>
        <v>1298</v>
      </c>
    </row>
    <row r="8117">
      <c r="B8117" s="2013">
        <v>8115.0</v>
      </c>
      <c r="C8117" s="2013">
        <f t="shared" ref="C8117:H8117" si="3115">C$5002+C3117</f>
        <v>974</v>
      </c>
      <c r="D8117" s="2013">
        <f t="shared" si="3115"/>
        <v>1947</v>
      </c>
      <c r="E8117" s="2013">
        <f t="shared" si="3115"/>
        <v>1298</v>
      </c>
      <c r="F8117" s="2013">
        <f t="shared" si="3115"/>
        <v>1298</v>
      </c>
      <c r="G8117" s="2013">
        <f t="shared" si="3115"/>
        <v>1299</v>
      </c>
      <c r="H8117" s="2013">
        <f t="shared" si="3115"/>
        <v>1299</v>
      </c>
    </row>
    <row r="8118">
      <c r="B8118" s="2013">
        <v>8116.0</v>
      </c>
      <c r="C8118" s="2013">
        <f t="shared" ref="C8118:H8118" si="3116">C$5002+C3118</f>
        <v>974</v>
      </c>
      <c r="D8118" s="2013">
        <f t="shared" si="3116"/>
        <v>1948</v>
      </c>
      <c r="E8118" s="2013">
        <f t="shared" si="3116"/>
        <v>1298</v>
      </c>
      <c r="F8118" s="2013">
        <f t="shared" si="3116"/>
        <v>1298</v>
      </c>
      <c r="G8118" s="2013">
        <f t="shared" si="3116"/>
        <v>1299</v>
      </c>
      <c r="H8118" s="2013">
        <f t="shared" si="3116"/>
        <v>1299</v>
      </c>
    </row>
    <row r="8119">
      <c r="B8119" s="2013">
        <v>8117.0</v>
      </c>
      <c r="C8119" s="2013">
        <f t="shared" ref="C8119:H8119" si="3117">C$5002+C3119</f>
        <v>974</v>
      </c>
      <c r="D8119" s="2013">
        <f t="shared" si="3117"/>
        <v>1949</v>
      </c>
      <c r="E8119" s="2013">
        <f t="shared" si="3117"/>
        <v>1298</v>
      </c>
      <c r="F8119" s="2013">
        <f t="shared" si="3117"/>
        <v>1298</v>
      </c>
      <c r="G8119" s="2013">
        <f t="shared" si="3117"/>
        <v>1299</v>
      </c>
      <c r="H8119" s="2013">
        <f t="shared" si="3117"/>
        <v>1299</v>
      </c>
    </row>
    <row r="8120">
      <c r="B8120" s="2013">
        <v>8118.0</v>
      </c>
      <c r="C8120" s="2013">
        <f t="shared" ref="C8120:H8120" si="3118">C$5002+C3120</f>
        <v>974</v>
      </c>
      <c r="D8120" s="2013">
        <f t="shared" si="3118"/>
        <v>1948</v>
      </c>
      <c r="E8120" s="2013">
        <f t="shared" si="3118"/>
        <v>1299</v>
      </c>
      <c r="F8120" s="2013">
        <f t="shared" si="3118"/>
        <v>1299</v>
      </c>
      <c r="G8120" s="2013">
        <f t="shared" si="3118"/>
        <v>1299</v>
      </c>
      <c r="H8120" s="2013">
        <f t="shared" si="3118"/>
        <v>1299</v>
      </c>
    </row>
    <row r="8121">
      <c r="B8121" s="2013">
        <v>8119.0</v>
      </c>
      <c r="C8121" s="2013">
        <f t="shared" ref="C8121:H8121" si="3119">C$5002+C3121</f>
        <v>974</v>
      </c>
      <c r="D8121" s="2013">
        <f t="shared" si="3119"/>
        <v>1949</v>
      </c>
      <c r="E8121" s="2013">
        <f t="shared" si="3119"/>
        <v>1299</v>
      </c>
      <c r="F8121" s="2013">
        <f t="shared" si="3119"/>
        <v>1299</v>
      </c>
      <c r="G8121" s="2013">
        <f t="shared" si="3119"/>
        <v>1299</v>
      </c>
      <c r="H8121" s="2013">
        <f t="shared" si="3119"/>
        <v>1299</v>
      </c>
    </row>
    <row r="8122">
      <c r="B8122" s="2013">
        <v>8120.0</v>
      </c>
      <c r="C8122" s="2013">
        <f t="shared" ref="C8122:H8122" si="3120">C$5002+C3122</f>
        <v>975</v>
      </c>
      <c r="D8122" s="2013">
        <f t="shared" si="3120"/>
        <v>1949</v>
      </c>
      <c r="E8122" s="2013">
        <f t="shared" si="3120"/>
        <v>1299</v>
      </c>
      <c r="F8122" s="2013">
        <f t="shared" si="3120"/>
        <v>1299</v>
      </c>
      <c r="G8122" s="2013">
        <f t="shared" si="3120"/>
        <v>1299</v>
      </c>
      <c r="H8122" s="2013">
        <f t="shared" si="3120"/>
        <v>1299</v>
      </c>
    </row>
    <row r="8123">
      <c r="B8123" s="2013">
        <v>8121.0</v>
      </c>
      <c r="C8123" s="2013">
        <f t="shared" ref="C8123:H8123" si="3121">C$5002+C3123</f>
        <v>974</v>
      </c>
      <c r="D8123" s="2013">
        <f t="shared" si="3121"/>
        <v>1949</v>
      </c>
      <c r="E8123" s="2013">
        <f t="shared" si="3121"/>
        <v>1299</v>
      </c>
      <c r="F8123" s="2013">
        <f t="shared" si="3121"/>
        <v>1299</v>
      </c>
      <c r="G8123" s="2013">
        <f t="shared" si="3121"/>
        <v>1300</v>
      </c>
      <c r="H8123" s="2013">
        <f t="shared" si="3121"/>
        <v>1300</v>
      </c>
    </row>
    <row r="8124">
      <c r="B8124" s="2013">
        <v>8122.0</v>
      </c>
      <c r="C8124" s="2013">
        <f t="shared" ref="C8124:H8124" si="3122">C$5002+C3124</f>
        <v>975</v>
      </c>
      <c r="D8124" s="2013">
        <f t="shared" si="3122"/>
        <v>1949</v>
      </c>
      <c r="E8124" s="2013">
        <f t="shared" si="3122"/>
        <v>1299</v>
      </c>
      <c r="F8124" s="2013">
        <f t="shared" si="3122"/>
        <v>1299</v>
      </c>
      <c r="G8124" s="2013">
        <f t="shared" si="3122"/>
        <v>1300</v>
      </c>
      <c r="H8124" s="2013">
        <f t="shared" si="3122"/>
        <v>1300</v>
      </c>
    </row>
    <row r="8125">
      <c r="B8125" s="2013">
        <v>8123.0</v>
      </c>
      <c r="C8125" s="2013">
        <f t="shared" ref="C8125:H8125" si="3123">C$5002+C3125</f>
        <v>974</v>
      </c>
      <c r="D8125" s="2013">
        <f t="shared" si="3123"/>
        <v>1949</v>
      </c>
      <c r="E8125" s="2013">
        <f t="shared" si="3123"/>
        <v>1300</v>
      </c>
      <c r="F8125" s="2013">
        <f t="shared" si="3123"/>
        <v>1300</v>
      </c>
      <c r="G8125" s="2013">
        <f t="shared" si="3123"/>
        <v>1300</v>
      </c>
      <c r="H8125" s="2013">
        <f t="shared" si="3123"/>
        <v>1300</v>
      </c>
    </row>
    <row r="8126">
      <c r="B8126" s="2013">
        <v>8124.0</v>
      </c>
      <c r="C8126" s="2013">
        <f t="shared" ref="C8126:H8126" si="3124">C$5002+C3126</f>
        <v>975</v>
      </c>
      <c r="D8126" s="2013">
        <f t="shared" si="3124"/>
        <v>1949</v>
      </c>
      <c r="E8126" s="2013">
        <f t="shared" si="3124"/>
        <v>1300</v>
      </c>
      <c r="F8126" s="2013">
        <f t="shared" si="3124"/>
        <v>1300</v>
      </c>
      <c r="G8126" s="2013">
        <f t="shared" si="3124"/>
        <v>1300</v>
      </c>
      <c r="H8126" s="2013">
        <f t="shared" si="3124"/>
        <v>1300</v>
      </c>
    </row>
    <row r="8127">
      <c r="B8127" s="2013">
        <v>8125.0</v>
      </c>
      <c r="C8127" s="2013">
        <f t="shared" ref="C8127:H8127" si="3125">C$5002+C3127</f>
        <v>975</v>
      </c>
      <c r="D8127" s="2013">
        <f t="shared" si="3125"/>
        <v>1950</v>
      </c>
      <c r="E8127" s="2013">
        <f t="shared" si="3125"/>
        <v>1300</v>
      </c>
      <c r="F8127" s="2013">
        <f t="shared" si="3125"/>
        <v>1300</v>
      </c>
      <c r="G8127" s="2013">
        <f t="shared" si="3125"/>
        <v>1300</v>
      </c>
      <c r="H8127" s="2013">
        <f t="shared" si="3125"/>
        <v>1300</v>
      </c>
    </row>
    <row r="8128">
      <c r="B8128" s="2013">
        <v>8126.0</v>
      </c>
      <c r="C8128" s="2013">
        <f t="shared" ref="C8128:H8128" si="3126">C$5002+C3128</f>
        <v>975</v>
      </c>
      <c r="D8128" s="2013">
        <f t="shared" si="3126"/>
        <v>1951</v>
      </c>
      <c r="E8128" s="2013">
        <f t="shared" si="3126"/>
        <v>1300</v>
      </c>
      <c r="F8128" s="2013">
        <f t="shared" si="3126"/>
        <v>1300</v>
      </c>
      <c r="G8128" s="2013">
        <f t="shared" si="3126"/>
        <v>1300</v>
      </c>
      <c r="H8128" s="2013">
        <f t="shared" si="3126"/>
        <v>1300</v>
      </c>
    </row>
    <row r="8129">
      <c r="B8129" s="2013">
        <v>8127.0</v>
      </c>
      <c r="C8129" s="2013">
        <f t="shared" ref="C8129:H8129" si="3127">C$5002+C3129</f>
        <v>976</v>
      </c>
      <c r="D8129" s="2013">
        <f t="shared" si="3127"/>
        <v>1951</v>
      </c>
      <c r="E8129" s="2013">
        <f t="shared" si="3127"/>
        <v>1300</v>
      </c>
      <c r="F8129" s="2013">
        <f t="shared" si="3127"/>
        <v>1300</v>
      </c>
      <c r="G8129" s="2013">
        <f t="shared" si="3127"/>
        <v>1300</v>
      </c>
      <c r="H8129" s="2013">
        <f t="shared" si="3127"/>
        <v>1300</v>
      </c>
    </row>
    <row r="8130">
      <c r="B8130" s="2013">
        <v>8128.0</v>
      </c>
      <c r="C8130" s="2013">
        <f t="shared" ref="C8130:H8130" si="3128">C$5002+C3130</f>
        <v>975</v>
      </c>
      <c r="D8130" s="2013">
        <f t="shared" si="3128"/>
        <v>1951</v>
      </c>
      <c r="E8130" s="2013">
        <f t="shared" si="3128"/>
        <v>1300</v>
      </c>
      <c r="F8130" s="2013">
        <f t="shared" si="3128"/>
        <v>1300</v>
      </c>
      <c r="G8130" s="2013">
        <f t="shared" si="3128"/>
        <v>1301</v>
      </c>
      <c r="H8130" s="2013">
        <f t="shared" si="3128"/>
        <v>1301</v>
      </c>
    </row>
    <row r="8131">
      <c r="B8131" s="2013">
        <v>8129.0</v>
      </c>
      <c r="C8131" s="2013">
        <f t="shared" ref="C8131:H8131" si="3129">C$5002+C3131</f>
        <v>976</v>
      </c>
      <c r="D8131" s="2013">
        <f t="shared" si="3129"/>
        <v>1951</v>
      </c>
      <c r="E8131" s="2013">
        <f t="shared" si="3129"/>
        <v>1300</v>
      </c>
      <c r="F8131" s="2013">
        <f t="shared" si="3129"/>
        <v>1300</v>
      </c>
      <c r="G8131" s="2013">
        <f t="shared" si="3129"/>
        <v>1301</v>
      </c>
      <c r="H8131" s="2013">
        <f t="shared" si="3129"/>
        <v>1301</v>
      </c>
    </row>
    <row r="8132">
      <c r="B8132" s="2013">
        <v>8130.0</v>
      </c>
      <c r="C8132" s="2013">
        <f t="shared" ref="C8132:H8132" si="3130">C$5002+C3132</f>
        <v>975</v>
      </c>
      <c r="D8132" s="2013">
        <f t="shared" si="3130"/>
        <v>1951</v>
      </c>
      <c r="E8132" s="2013">
        <f t="shared" si="3130"/>
        <v>1301</v>
      </c>
      <c r="F8132" s="2013">
        <f t="shared" si="3130"/>
        <v>1301</v>
      </c>
      <c r="G8132" s="2013">
        <f t="shared" si="3130"/>
        <v>1301</v>
      </c>
      <c r="H8132" s="2013">
        <f t="shared" si="3130"/>
        <v>1301</v>
      </c>
    </row>
    <row r="8133">
      <c r="B8133" s="2013">
        <v>8131.0</v>
      </c>
      <c r="C8133" s="2013">
        <f t="shared" ref="C8133:H8133" si="3131">C$5002+C3133</f>
        <v>976</v>
      </c>
      <c r="D8133" s="2013">
        <f t="shared" si="3131"/>
        <v>1951</v>
      </c>
      <c r="E8133" s="2013">
        <f t="shared" si="3131"/>
        <v>1301</v>
      </c>
      <c r="F8133" s="2013">
        <f t="shared" si="3131"/>
        <v>1301</v>
      </c>
      <c r="G8133" s="2013">
        <f t="shared" si="3131"/>
        <v>1301</v>
      </c>
      <c r="H8133" s="2013">
        <f t="shared" si="3131"/>
        <v>1301</v>
      </c>
    </row>
    <row r="8134">
      <c r="B8134" s="2013">
        <v>8132.0</v>
      </c>
      <c r="C8134" s="2013">
        <f t="shared" ref="C8134:H8134" si="3132">C$5002+C3134</f>
        <v>976</v>
      </c>
      <c r="D8134" s="2013">
        <f t="shared" si="3132"/>
        <v>1952</v>
      </c>
      <c r="E8134" s="2013">
        <f t="shared" si="3132"/>
        <v>1301</v>
      </c>
      <c r="F8134" s="2013">
        <f t="shared" si="3132"/>
        <v>1301</v>
      </c>
      <c r="G8134" s="2013">
        <f t="shared" si="3132"/>
        <v>1301</v>
      </c>
      <c r="H8134" s="2013">
        <f t="shared" si="3132"/>
        <v>1301</v>
      </c>
    </row>
    <row r="8135">
      <c r="B8135" s="2013">
        <v>8133.0</v>
      </c>
      <c r="C8135" s="2013">
        <f t="shared" ref="C8135:H8135" si="3133">C$5002+C3135</f>
        <v>976</v>
      </c>
      <c r="D8135" s="2013">
        <f t="shared" si="3133"/>
        <v>1951</v>
      </c>
      <c r="E8135" s="2013">
        <f t="shared" si="3133"/>
        <v>1301</v>
      </c>
      <c r="F8135" s="2013">
        <f t="shared" si="3133"/>
        <v>1301</v>
      </c>
      <c r="G8135" s="2013">
        <f t="shared" si="3133"/>
        <v>1302</v>
      </c>
      <c r="H8135" s="2013">
        <f t="shared" si="3133"/>
        <v>1302</v>
      </c>
    </row>
    <row r="8136">
      <c r="B8136" s="2013">
        <v>8134.0</v>
      </c>
      <c r="C8136" s="2013">
        <f t="shared" ref="C8136:H8136" si="3134">C$5002+C3136</f>
        <v>976</v>
      </c>
      <c r="D8136" s="2013">
        <f t="shared" si="3134"/>
        <v>1952</v>
      </c>
      <c r="E8136" s="2013">
        <f t="shared" si="3134"/>
        <v>1301</v>
      </c>
      <c r="F8136" s="2013">
        <f t="shared" si="3134"/>
        <v>1301</v>
      </c>
      <c r="G8136" s="2013">
        <f t="shared" si="3134"/>
        <v>1302</v>
      </c>
      <c r="H8136" s="2013">
        <f t="shared" si="3134"/>
        <v>1302</v>
      </c>
    </row>
    <row r="8137">
      <c r="B8137" s="2013">
        <v>8135.0</v>
      </c>
      <c r="C8137" s="2013">
        <f t="shared" ref="C8137:H8137" si="3135">C$5002+C3137</f>
        <v>976</v>
      </c>
      <c r="D8137" s="2013">
        <f t="shared" si="3135"/>
        <v>1953</v>
      </c>
      <c r="E8137" s="2013">
        <f t="shared" si="3135"/>
        <v>1301</v>
      </c>
      <c r="F8137" s="2013">
        <f t="shared" si="3135"/>
        <v>1301</v>
      </c>
      <c r="G8137" s="2013">
        <f t="shared" si="3135"/>
        <v>1302</v>
      </c>
      <c r="H8137" s="2013">
        <f t="shared" si="3135"/>
        <v>1302</v>
      </c>
    </row>
    <row r="8138">
      <c r="B8138" s="2013">
        <v>8136.0</v>
      </c>
      <c r="C8138" s="2013">
        <f t="shared" ref="C8138:H8138" si="3136">C$5002+C3138</f>
        <v>976</v>
      </c>
      <c r="D8138" s="2013">
        <f t="shared" si="3136"/>
        <v>1952</v>
      </c>
      <c r="E8138" s="2013">
        <f t="shared" si="3136"/>
        <v>1302</v>
      </c>
      <c r="F8138" s="2013">
        <f t="shared" si="3136"/>
        <v>1302</v>
      </c>
      <c r="G8138" s="2013">
        <f t="shared" si="3136"/>
        <v>1302</v>
      </c>
      <c r="H8138" s="2013">
        <f t="shared" si="3136"/>
        <v>1302</v>
      </c>
    </row>
    <row r="8139">
      <c r="B8139" s="2013">
        <v>8137.0</v>
      </c>
      <c r="C8139" s="2013">
        <f t="shared" ref="C8139:H8139" si="3137">C$5002+C3139</f>
        <v>976</v>
      </c>
      <c r="D8139" s="2013">
        <f t="shared" si="3137"/>
        <v>1953</v>
      </c>
      <c r="E8139" s="2013">
        <f t="shared" si="3137"/>
        <v>1302</v>
      </c>
      <c r="F8139" s="2013">
        <f t="shared" si="3137"/>
        <v>1302</v>
      </c>
      <c r="G8139" s="2013">
        <f t="shared" si="3137"/>
        <v>1302</v>
      </c>
      <c r="H8139" s="2013">
        <f t="shared" si="3137"/>
        <v>1302</v>
      </c>
    </row>
    <row r="8140">
      <c r="B8140" s="2013">
        <v>8138.0</v>
      </c>
      <c r="C8140" s="2013">
        <f t="shared" ref="C8140:H8140" si="3138">C$5002+C3140</f>
        <v>977</v>
      </c>
      <c r="D8140" s="2013">
        <f t="shared" si="3138"/>
        <v>1953</v>
      </c>
      <c r="E8140" s="2013">
        <f t="shared" si="3138"/>
        <v>1302</v>
      </c>
      <c r="F8140" s="2013">
        <f t="shared" si="3138"/>
        <v>1302</v>
      </c>
      <c r="G8140" s="2013">
        <f t="shared" si="3138"/>
        <v>1302</v>
      </c>
      <c r="H8140" s="2013">
        <f t="shared" si="3138"/>
        <v>1302</v>
      </c>
    </row>
    <row r="8141">
      <c r="B8141" s="2013">
        <v>8139.0</v>
      </c>
      <c r="C8141" s="2013">
        <f t="shared" ref="C8141:H8141" si="3139">C$5002+C3141</f>
        <v>977</v>
      </c>
      <c r="D8141" s="2013">
        <f t="shared" si="3139"/>
        <v>1954</v>
      </c>
      <c r="E8141" s="2013">
        <f t="shared" si="3139"/>
        <v>1302</v>
      </c>
      <c r="F8141" s="2013">
        <f t="shared" si="3139"/>
        <v>1302</v>
      </c>
      <c r="G8141" s="2013">
        <f t="shared" si="3139"/>
        <v>1302</v>
      </c>
      <c r="H8141" s="2013">
        <f t="shared" si="3139"/>
        <v>1302</v>
      </c>
    </row>
    <row r="8142">
      <c r="B8142" s="2013">
        <v>8140.0</v>
      </c>
      <c r="C8142" s="2013">
        <f t="shared" ref="C8142:H8142" si="3140">C$5002+C3142</f>
        <v>977</v>
      </c>
      <c r="D8142" s="2013">
        <f t="shared" si="3140"/>
        <v>1953</v>
      </c>
      <c r="E8142" s="2013">
        <f t="shared" si="3140"/>
        <v>1302</v>
      </c>
      <c r="F8142" s="2013">
        <f t="shared" si="3140"/>
        <v>1302</v>
      </c>
      <c r="G8142" s="2013">
        <f t="shared" si="3140"/>
        <v>1303</v>
      </c>
      <c r="H8142" s="2013">
        <f t="shared" si="3140"/>
        <v>1303</v>
      </c>
    </row>
    <row r="8143">
      <c r="B8143" s="2013">
        <v>8141.0</v>
      </c>
      <c r="C8143" s="2013">
        <f t="shared" ref="C8143:H8143" si="3141">C$5002+C3143</f>
        <v>977</v>
      </c>
      <c r="D8143" s="2013">
        <f t="shared" si="3141"/>
        <v>1954</v>
      </c>
      <c r="E8143" s="2013">
        <f t="shared" si="3141"/>
        <v>1302</v>
      </c>
      <c r="F8143" s="2013">
        <f t="shared" si="3141"/>
        <v>1302</v>
      </c>
      <c r="G8143" s="2013">
        <f t="shared" si="3141"/>
        <v>1303</v>
      </c>
      <c r="H8143" s="2013">
        <f t="shared" si="3141"/>
        <v>1303</v>
      </c>
    </row>
    <row r="8144">
      <c r="B8144" s="2013">
        <v>8142.0</v>
      </c>
      <c r="C8144" s="2013">
        <f t="shared" ref="C8144:H8144" si="3142">C$5002+C3144</f>
        <v>977</v>
      </c>
      <c r="D8144" s="2013">
        <f t="shared" si="3142"/>
        <v>1955</v>
      </c>
      <c r="E8144" s="2013">
        <f t="shared" si="3142"/>
        <v>1302</v>
      </c>
      <c r="F8144" s="2013">
        <f t="shared" si="3142"/>
        <v>1302</v>
      </c>
      <c r="G8144" s="2013">
        <f t="shared" si="3142"/>
        <v>1303</v>
      </c>
      <c r="H8144" s="2013">
        <f t="shared" si="3142"/>
        <v>1303</v>
      </c>
    </row>
    <row r="8145">
      <c r="B8145" s="2013">
        <v>8143.0</v>
      </c>
      <c r="C8145" s="2013">
        <f t="shared" ref="C8145:H8145" si="3143">C$5002+C3145</f>
        <v>977</v>
      </c>
      <c r="D8145" s="2013">
        <f t="shared" si="3143"/>
        <v>1954</v>
      </c>
      <c r="E8145" s="2013">
        <f t="shared" si="3143"/>
        <v>1303</v>
      </c>
      <c r="F8145" s="2013">
        <f t="shared" si="3143"/>
        <v>1303</v>
      </c>
      <c r="G8145" s="2013">
        <f t="shared" si="3143"/>
        <v>1303</v>
      </c>
      <c r="H8145" s="2013">
        <f t="shared" si="3143"/>
        <v>1303</v>
      </c>
    </row>
    <row r="8146">
      <c r="B8146" s="2013">
        <v>8144.0</v>
      </c>
      <c r="C8146" s="2013">
        <f t="shared" ref="C8146:H8146" si="3144">C$5002+C3146</f>
        <v>977</v>
      </c>
      <c r="D8146" s="2013">
        <f t="shared" si="3144"/>
        <v>1955</v>
      </c>
      <c r="E8146" s="2013">
        <f t="shared" si="3144"/>
        <v>1303</v>
      </c>
      <c r="F8146" s="2013">
        <f t="shared" si="3144"/>
        <v>1303</v>
      </c>
      <c r="G8146" s="2013">
        <f t="shared" si="3144"/>
        <v>1303</v>
      </c>
      <c r="H8146" s="2013">
        <f t="shared" si="3144"/>
        <v>1303</v>
      </c>
    </row>
    <row r="8147">
      <c r="B8147" s="2013">
        <v>8145.0</v>
      </c>
      <c r="C8147" s="2013">
        <f t="shared" ref="C8147:H8147" si="3145">C$5002+C3147</f>
        <v>978</v>
      </c>
      <c r="D8147" s="2013">
        <f t="shared" si="3145"/>
        <v>1955</v>
      </c>
      <c r="E8147" s="2013">
        <f t="shared" si="3145"/>
        <v>1303</v>
      </c>
      <c r="F8147" s="2013">
        <f t="shared" si="3145"/>
        <v>1303</v>
      </c>
      <c r="G8147" s="2013">
        <f t="shared" si="3145"/>
        <v>1303</v>
      </c>
      <c r="H8147" s="2013">
        <f t="shared" si="3145"/>
        <v>1303</v>
      </c>
    </row>
    <row r="8148">
      <c r="B8148" s="2013">
        <v>8146.0</v>
      </c>
      <c r="C8148" s="2013">
        <f t="shared" ref="C8148:H8148" si="3146">C$5002+C3148</f>
        <v>977</v>
      </c>
      <c r="D8148" s="2013">
        <f t="shared" si="3146"/>
        <v>1955</v>
      </c>
      <c r="E8148" s="2013">
        <f t="shared" si="3146"/>
        <v>1303</v>
      </c>
      <c r="F8148" s="2013">
        <f t="shared" si="3146"/>
        <v>1303</v>
      </c>
      <c r="G8148" s="2013">
        <f t="shared" si="3146"/>
        <v>1304</v>
      </c>
      <c r="H8148" s="2013">
        <f t="shared" si="3146"/>
        <v>1304</v>
      </c>
    </row>
    <row r="8149">
      <c r="B8149" s="2013">
        <v>8147.0</v>
      </c>
      <c r="C8149" s="2013">
        <f t="shared" ref="C8149:H8149" si="3147">C$5002+C3149</f>
        <v>978</v>
      </c>
      <c r="D8149" s="2013">
        <f t="shared" si="3147"/>
        <v>1955</v>
      </c>
      <c r="E8149" s="2013">
        <f t="shared" si="3147"/>
        <v>1303</v>
      </c>
      <c r="F8149" s="2013">
        <f t="shared" si="3147"/>
        <v>1303</v>
      </c>
      <c r="G8149" s="2013">
        <f t="shared" si="3147"/>
        <v>1304</v>
      </c>
      <c r="H8149" s="2013">
        <f t="shared" si="3147"/>
        <v>1304</v>
      </c>
    </row>
    <row r="8150">
      <c r="B8150" s="2013">
        <v>8148.0</v>
      </c>
      <c r="C8150" s="2013">
        <f t="shared" ref="C8150:H8150" si="3148">C$5002+C3150</f>
        <v>977</v>
      </c>
      <c r="D8150" s="2013">
        <f t="shared" si="3148"/>
        <v>1955</v>
      </c>
      <c r="E8150" s="2013">
        <f t="shared" si="3148"/>
        <v>1304</v>
      </c>
      <c r="F8150" s="2013">
        <f t="shared" si="3148"/>
        <v>1304</v>
      </c>
      <c r="G8150" s="2013">
        <f t="shared" si="3148"/>
        <v>1304</v>
      </c>
      <c r="H8150" s="2013">
        <f t="shared" si="3148"/>
        <v>1304</v>
      </c>
    </row>
    <row r="8151">
      <c r="B8151" s="2013">
        <v>8149.0</v>
      </c>
      <c r="C8151" s="2013">
        <f t="shared" ref="C8151:H8151" si="3149">C$5002+C3151</f>
        <v>978</v>
      </c>
      <c r="D8151" s="2013">
        <f t="shared" si="3149"/>
        <v>1955</v>
      </c>
      <c r="E8151" s="2013">
        <f t="shared" si="3149"/>
        <v>1304</v>
      </c>
      <c r="F8151" s="2013">
        <f t="shared" si="3149"/>
        <v>1304</v>
      </c>
      <c r="G8151" s="2013">
        <f t="shared" si="3149"/>
        <v>1304</v>
      </c>
      <c r="H8151" s="2013">
        <f t="shared" si="3149"/>
        <v>1304</v>
      </c>
    </row>
    <row r="8152">
      <c r="B8152" s="2013">
        <v>8150.0</v>
      </c>
      <c r="C8152" s="2013">
        <f t="shared" ref="C8152:H8152" si="3150">C$5002+C3152</f>
        <v>978</v>
      </c>
      <c r="D8152" s="2013">
        <f t="shared" si="3150"/>
        <v>1956</v>
      </c>
      <c r="E8152" s="2013">
        <f t="shared" si="3150"/>
        <v>1304</v>
      </c>
      <c r="F8152" s="2013">
        <f t="shared" si="3150"/>
        <v>1304</v>
      </c>
      <c r="G8152" s="2013">
        <f t="shared" si="3150"/>
        <v>1304</v>
      </c>
      <c r="H8152" s="2013">
        <f t="shared" si="3150"/>
        <v>1304</v>
      </c>
    </row>
    <row r="8153">
      <c r="B8153" s="2013">
        <v>8151.0</v>
      </c>
      <c r="C8153" s="2013">
        <f t="shared" ref="C8153:H8153" si="3151">C$5002+C3153</f>
        <v>978</v>
      </c>
      <c r="D8153" s="2013">
        <f t="shared" si="3151"/>
        <v>1957</v>
      </c>
      <c r="E8153" s="2013">
        <f t="shared" si="3151"/>
        <v>1304</v>
      </c>
      <c r="F8153" s="2013">
        <f t="shared" si="3151"/>
        <v>1304</v>
      </c>
      <c r="G8153" s="2013">
        <f t="shared" si="3151"/>
        <v>1304</v>
      </c>
      <c r="H8153" s="2013">
        <f t="shared" si="3151"/>
        <v>1304</v>
      </c>
    </row>
    <row r="8154">
      <c r="B8154" s="2013">
        <v>8152.0</v>
      </c>
      <c r="C8154" s="2013">
        <f t="shared" ref="C8154:H8154" si="3152">C$5002+C3154</f>
        <v>979</v>
      </c>
      <c r="D8154" s="2013">
        <f t="shared" si="3152"/>
        <v>1957</v>
      </c>
      <c r="E8154" s="2013">
        <f t="shared" si="3152"/>
        <v>1304</v>
      </c>
      <c r="F8154" s="2013">
        <f t="shared" si="3152"/>
        <v>1304</v>
      </c>
      <c r="G8154" s="2013">
        <f t="shared" si="3152"/>
        <v>1304</v>
      </c>
      <c r="H8154" s="2013">
        <f t="shared" si="3152"/>
        <v>1304</v>
      </c>
    </row>
    <row r="8155">
      <c r="B8155" s="2013">
        <v>8153.0</v>
      </c>
      <c r="C8155" s="2013">
        <f t="shared" ref="C8155:H8155" si="3153">C$5002+C3155</f>
        <v>978</v>
      </c>
      <c r="D8155" s="2013">
        <f t="shared" si="3153"/>
        <v>1957</v>
      </c>
      <c r="E8155" s="2013">
        <f t="shared" si="3153"/>
        <v>1304</v>
      </c>
      <c r="F8155" s="2013">
        <f t="shared" si="3153"/>
        <v>1304</v>
      </c>
      <c r="G8155" s="2013">
        <f t="shared" si="3153"/>
        <v>1305</v>
      </c>
      <c r="H8155" s="2013">
        <f t="shared" si="3153"/>
        <v>1305</v>
      </c>
    </row>
    <row r="8156">
      <c r="B8156" s="2013">
        <v>8154.0</v>
      </c>
      <c r="C8156" s="2013">
        <f t="shared" ref="C8156:H8156" si="3154">C$5002+C3156</f>
        <v>979</v>
      </c>
      <c r="D8156" s="2013">
        <f t="shared" si="3154"/>
        <v>1957</v>
      </c>
      <c r="E8156" s="2013">
        <f t="shared" si="3154"/>
        <v>1304</v>
      </c>
      <c r="F8156" s="2013">
        <f t="shared" si="3154"/>
        <v>1304</v>
      </c>
      <c r="G8156" s="2013">
        <f t="shared" si="3154"/>
        <v>1305</v>
      </c>
      <c r="H8156" s="2013">
        <f t="shared" si="3154"/>
        <v>1305</v>
      </c>
    </row>
    <row r="8157">
      <c r="B8157" s="2013">
        <v>8155.0</v>
      </c>
      <c r="C8157" s="2013">
        <f t="shared" ref="C8157:H8157" si="3155">C$5002+C3157</f>
        <v>978</v>
      </c>
      <c r="D8157" s="2013">
        <f t="shared" si="3155"/>
        <v>1957</v>
      </c>
      <c r="E8157" s="2013">
        <f t="shared" si="3155"/>
        <v>1305</v>
      </c>
      <c r="F8157" s="2013">
        <f t="shared" si="3155"/>
        <v>1305</v>
      </c>
      <c r="G8157" s="2013">
        <f t="shared" si="3155"/>
        <v>1305</v>
      </c>
      <c r="H8157" s="2013">
        <f t="shared" si="3155"/>
        <v>1305</v>
      </c>
    </row>
    <row r="8158">
      <c r="B8158" s="2013">
        <v>8156.0</v>
      </c>
      <c r="C8158" s="2013">
        <f t="shared" ref="C8158:H8158" si="3156">C$5002+C3158</f>
        <v>979</v>
      </c>
      <c r="D8158" s="2013">
        <f t="shared" si="3156"/>
        <v>1957</v>
      </c>
      <c r="E8158" s="2013">
        <f t="shared" si="3156"/>
        <v>1305</v>
      </c>
      <c r="F8158" s="2013">
        <f t="shared" si="3156"/>
        <v>1305</v>
      </c>
      <c r="G8158" s="2013">
        <f t="shared" si="3156"/>
        <v>1305</v>
      </c>
      <c r="H8158" s="2013">
        <f t="shared" si="3156"/>
        <v>1305</v>
      </c>
    </row>
    <row r="8159">
      <c r="B8159" s="2013">
        <v>8157.0</v>
      </c>
      <c r="C8159" s="2013">
        <f t="shared" ref="C8159:H8159" si="3157">C$5002+C3159</f>
        <v>979</v>
      </c>
      <c r="D8159" s="2013">
        <f t="shared" si="3157"/>
        <v>1958</v>
      </c>
      <c r="E8159" s="2013">
        <f t="shared" si="3157"/>
        <v>1305</v>
      </c>
      <c r="F8159" s="2013">
        <f t="shared" si="3157"/>
        <v>1305</v>
      </c>
      <c r="G8159" s="2013">
        <f t="shared" si="3157"/>
        <v>1305</v>
      </c>
      <c r="H8159" s="2013">
        <f t="shared" si="3157"/>
        <v>1305</v>
      </c>
    </row>
    <row r="8160">
      <c r="B8160" s="2013">
        <v>8158.0</v>
      </c>
      <c r="C8160" s="2013">
        <f t="shared" ref="C8160:H8160" si="3158">C$5002+C3160</f>
        <v>979</v>
      </c>
      <c r="D8160" s="2013">
        <f t="shared" si="3158"/>
        <v>1957</v>
      </c>
      <c r="E8160" s="2013">
        <f t="shared" si="3158"/>
        <v>1305</v>
      </c>
      <c r="F8160" s="2013">
        <f t="shared" si="3158"/>
        <v>1305</v>
      </c>
      <c r="G8160" s="2013">
        <f t="shared" si="3158"/>
        <v>1306</v>
      </c>
      <c r="H8160" s="2013">
        <f t="shared" si="3158"/>
        <v>1306</v>
      </c>
    </row>
    <row r="8161">
      <c r="B8161" s="2013">
        <v>8159.0</v>
      </c>
      <c r="C8161" s="2013">
        <f t="shared" ref="C8161:H8161" si="3159">C$5002+C3161</f>
        <v>979</v>
      </c>
      <c r="D8161" s="2013">
        <f t="shared" si="3159"/>
        <v>1958</v>
      </c>
      <c r="E8161" s="2013">
        <f t="shared" si="3159"/>
        <v>1305</v>
      </c>
      <c r="F8161" s="2013">
        <f t="shared" si="3159"/>
        <v>1305</v>
      </c>
      <c r="G8161" s="2013">
        <f t="shared" si="3159"/>
        <v>1306</v>
      </c>
      <c r="H8161" s="2013">
        <f t="shared" si="3159"/>
        <v>1306</v>
      </c>
    </row>
    <row r="8162">
      <c r="B8162" s="2013">
        <v>8160.0</v>
      </c>
      <c r="C8162" s="2013">
        <f t="shared" ref="C8162:H8162" si="3160">C$5002+C3162</f>
        <v>979</v>
      </c>
      <c r="D8162" s="2013">
        <f t="shared" si="3160"/>
        <v>1959</v>
      </c>
      <c r="E8162" s="2013">
        <f t="shared" si="3160"/>
        <v>1305</v>
      </c>
      <c r="F8162" s="2013">
        <f t="shared" si="3160"/>
        <v>1305</v>
      </c>
      <c r="G8162" s="2013">
        <f t="shared" si="3160"/>
        <v>1306</v>
      </c>
      <c r="H8162" s="2013">
        <f t="shared" si="3160"/>
        <v>1306</v>
      </c>
    </row>
    <row r="8163">
      <c r="B8163" s="2013">
        <v>8161.0</v>
      </c>
      <c r="C8163" s="2013">
        <f t="shared" ref="C8163:H8163" si="3161">C$5002+C3163</f>
        <v>979</v>
      </c>
      <c r="D8163" s="2013">
        <f t="shared" si="3161"/>
        <v>1958</v>
      </c>
      <c r="E8163" s="2013">
        <f t="shared" si="3161"/>
        <v>1306</v>
      </c>
      <c r="F8163" s="2013">
        <f t="shared" si="3161"/>
        <v>1306</v>
      </c>
      <c r="G8163" s="2013">
        <f t="shared" si="3161"/>
        <v>1306</v>
      </c>
      <c r="H8163" s="2013">
        <f t="shared" si="3161"/>
        <v>1306</v>
      </c>
    </row>
    <row r="8164">
      <c r="B8164" s="2013">
        <v>8162.0</v>
      </c>
      <c r="C8164" s="2013">
        <f t="shared" ref="C8164:H8164" si="3162">C$5002+C3164</f>
        <v>979</v>
      </c>
      <c r="D8164" s="2013">
        <f t="shared" si="3162"/>
        <v>1959</v>
      </c>
      <c r="E8164" s="2013">
        <f t="shared" si="3162"/>
        <v>1306</v>
      </c>
      <c r="F8164" s="2013">
        <f t="shared" si="3162"/>
        <v>1306</v>
      </c>
      <c r="G8164" s="2013">
        <f t="shared" si="3162"/>
        <v>1306</v>
      </c>
      <c r="H8164" s="2013">
        <f t="shared" si="3162"/>
        <v>1306</v>
      </c>
    </row>
    <row r="8165">
      <c r="B8165" s="2013">
        <v>8163.0</v>
      </c>
      <c r="C8165" s="2013">
        <f t="shared" ref="C8165:H8165" si="3163">C$5002+C3165</f>
        <v>980</v>
      </c>
      <c r="D8165" s="2013">
        <f t="shared" si="3163"/>
        <v>1959</v>
      </c>
      <c r="E8165" s="2013">
        <f t="shared" si="3163"/>
        <v>1306</v>
      </c>
      <c r="F8165" s="2013">
        <f t="shared" si="3163"/>
        <v>1306</v>
      </c>
      <c r="G8165" s="2013">
        <f t="shared" si="3163"/>
        <v>1306</v>
      </c>
      <c r="H8165" s="2013">
        <f t="shared" si="3163"/>
        <v>1306</v>
      </c>
    </row>
    <row r="8166">
      <c r="B8166" s="2013">
        <v>8164.0</v>
      </c>
      <c r="C8166" s="2013">
        <f t="shared" ref="C8166:H8166" si="3164">C$5002+C3166</f>
        <v>980</v>
      </c>
      <c r="D8166" s="2013">
        <f t="shared" si="3164"/>
        <v>1960</v>
      </c>
      <c r="E8166" s="2013">
        <f t="shared" si="3164"/>
        <v>1306</v>
      </c>
      <c r="F8166" s="2013">
        <f t="shared" si="3164"/>
        <v>1306</v>
      </c>
      <c r="G8166" s="2013">
        <f t="shared" si="3164"/>
        <v>1306</v>
      </c>
      <c r="H8166" s="2013">
        <f t="shared" si="3164"/>
        <v>1306</v>
      </c>
    </row>
    <row r="8167">
      <c r="B8167" s="2013">
        <v>8165.0</v>
      </c>
      <c r="C8167" s="2013">
        <f t="shared" ref="C8167:H8167" si="3165">C$5002+C3167</f>
        <v>980</v>
      </c>
      <c r="D8167" s="2013">
        <f t="shared" si="3165"/>
        <v>1959</v>
      </c>
      <c r="E8167" s="2013">
        <f t="shared" si="3165"/>
        <v>1306</v>
      </c>
      <c r="F8167" s="2013">
        <f t="shared" si="3165"/>
        <v>1306</v>
      </c>
      <c r="G8167" s="2013">
        <f t="shared" si="3165"/>
        <v>1307</v>
      </c>
      <c r="H8167" s="2013">
        <f t="shared" si="3165"/>
        <v>1307</v>
      </c>
    </row>
    <row r="8168">
      <c r="B8168" s="2013">
        <v>8166.0</v>
      </c>
      <c r="C8168" s="2013">
        <f t="shared" ref="C8168:H8168" si="3166">C$5002+C3168</f>
        <v>980</v>
      </c>
      <c r="D8168" s="2013">
        <f t="shared" si="3166"/>
        <v>1960</v>
      </c>
      <c r="E8168" s="2013">
        <f t="shared" si="3166"/>
        <v>1306</v>
      </c>
      <c r="F8168" s="2013">
        <f t="shared" si="3166"/>
        <v>1306</v>
      </c>
      <c r="G8168" s="2013">
        <f t="shared" si="3166"/>
        <v>1307</v>
      </c>
      <c r="H8168" s="2013">
        <f t="shared" si="3166"/>
        <v>1307</v>
      </c>
    </row>
    <row r="8169">
      <c r="B8169" s="2013">
        <v>8167.0</v>
      </c>
      <c r="C8169" s="2013">
        <f t="shared" ref="C8169:H8169" si="3167">C$5002+C3169</f>
        <v>980</v>
      </c>
      <c r="D8169" s="2013">
        <f t="shared" si="3167"/>
        <v>1961</v>
      </c>
      <c r="E8169" s="2013">
        <f t="shared" si="3167"/>
        <v>1306</v>
      </c>
      <c r="F8169" s="2013">
        <f t="shared" si="3167"/>
        <v>1306</v>
      </c>
      <c r="G8169" s="2013">
        <f t="shared" si="3167"/>
        <v>1307</v>
      </c>
      <c r="H8169" s="2013">
        <f t="shared" si="3167"/>
        <v>1307</v>
      </c>
    </row>
    <row r="8170">
      <c r="B8170" s="2013">
        <v>8168.0</v>
      </c>
      <c r="C8170" s="2013">
        <f t="shared" ref="C8170:H8170" si="3168">C$5002+C3170</f>
        <v>980</v>
      </c>
      <c r="D8170" s="2013">
        <f t="shared" si="3168"/>
        <v>1960</v>
      </c>
      <c r="E8170" s="2013">
        <f t="shared" si="3168"/>
        <v>1307</v>
      </c>
      <c r="F8170" s="2013">
        <f t="shared" si="3168"/>
        <v>1307</v>
      </c>
      <c r="G8170" s="2013">
        <f t="shared" si="3168"/>
        <v>1307</v>
      </c>
      <c r="H8170" s="2013">
        <f t="shared" si="3168"/>
        <v>1307</v>
      </c>
    </row>
    <row r="8171">
      <c r="B8171" s="2013">
        <v>8169.0</v>
      </c>
      <c r="C8171" s="2013">
        <f t="shared" ref="C8171:H8171" si="3169">C$5002+C3171</f>
        <v>980</v>
      </c>
      <c r="D8171" s="2013">
        <f t="shared" si="3169"/>
        <v>1961</v>
      </c>
      <c r="E8171" s="2013">
        <f t="shared" si="3169"/>
        <v>1307</v>
      </c>
      <c r="F8171" s="2013">
        <f t="shared" si="3169"/>
        <v>1307</v>
      </c>
      <c r="G8171" s="2013">
        <f t="shared" si="3169"/>
        <v>1307</v>
      </c>
      <c r="H8171" s="2013">
        <f t="shared" si="3169"/>
        <v>1307</v>
      </c>
    </row>
    <row r="8172">
      <c r="B8172" s="2013">
        <v>8170.0</v>
      </c>
      <c r="C8172" s="2013">
        <f t="shared" ref="C8172:H8172" si="3170">C$5002+C3172</f>
        <v>981</v>
      </c>
      <c r="D8172" s="2013">
        <f t="shared" si="3170"/>
        <v>1961</v>
      </c>
      <c r="E8172" s="2013">
        <f t="shared" si="3170"/>
        <v>1307</v>
      </c>
      <c r="F8172" s="2013">
        <f t="shared" si="3170"/>
        <v>1307</v>
      </c>
      <c r="G8172" s="2013">
        <f t="shared" si="3170"/>
        <v>1307</v>
      </c>
      <c r="H8172" s="2013">
        <f t="shared" si="3170"/>
        <v>1307</v>
      </c>
    </row>
    <row r="8173">
      <c r="B8173" s="2013">
        <v>8171.0</v>
      </c>
      <c r="C8173" s="2013">
        <f t="shared" ref="C8173:H8173" si="3171">C$5002+C3173</f>
        <v>980</v>
      </c>
      <c r="D8173" s="2013">
        <f t="shared" si="3171"/>
        <v>1961</v>
      </c>
      <c r="E8173" s="2013">
        <f t="shared" si="3171"/>
        <v>1307</v>
      </c>
      <c r="F8173" s="2013">
        <f t="shared" si="3171"/>
        <v>1307</v>
      </c>
      <c r="G8173" s="2013">
        <f t="shared" si="3171"/>
        <v>1308</v>
      </c>
      <c r="H8173" s="2013">
        <f t="shared" si="3171"/>
        <v>1308</v>
      </c>
    </row>
    <row r="8174">
      <c r="B8174" s="2013">
        <v>8172.0</v>
      </c>
      <c r="C8174" s="2013">
        <f t="shared" ref="C8174:H8174" si="3172">C$5002+C3174</f>
        <v>981</v>
      </c>
      <c r="D8174" s="2013">
        <f t="shared" si="3172"/>
        <v>1961</v>
      </c>
      <c r="E8174" s="2013">
        <f t="shared" si="3172"/>
        <v>1307</v>
      </c>
      <c r="F8174" s="2013">
        <f t="shared" si="3172"/>
        <v>1307</v>
      </c>
      <c r="G8174" s="2013">
        <f t="shared" si="3172"/>
        <v>1308</v>
      </c>
      <c r="H8174" s="2013">
        <f t="shared" si="3172"/>
        <v>1308</v>
      </c>
    </row>
    <row r="8175">
      <c r="B8175" s="2013">
        <v>8173.0</v>
      </c>
      <c r="C8175" s="2013">
        <f t="shared" ref="C8175:H8175" si="3173">C$5002+C3175</f>
        <v>980</v>
      </c>
      <c r="D8175" s="2013">
        <f t="shared" si="3173"/>
        <v>1961</v>
      </c>
      <c r="E8175" s="2013">
        <f t="shared" si="3173"/>
        <v>1308</v>
      </c>
      <c r="F8175" s="2013">
        <f t="shared" si="3173"/>
        <v>1308</v>
      </c>
      <c r="G8175" s="2013">
        <f t="shared" si="3173"/>
        <v>1308</v>
      </c>
      <c r="H8175" s="2013">
        <f t="shared" si="3173"/>
        <v>1308</v>
      </c>
    </row>
    <row r="8176">
      <c r="B8176" s="2013">
        <v>8174.0</v>
      </c>
      <c r="C8176" s="2013">
        <f t="shared" ref="C8176:H8176" si="3174">C$5002+C3176</f>
        <v>981</v>
      </c>
      <c r="D8176" s="2013">
        <f t="shared" si="3174"/>
        <v>1961</v>
      </c>
      <c r="E8176" s="2013">
        <f t="shared" si="3174"/>
        <v>1308</v>
      </c>
      <c r="F8176" s="2013">
        <f t="shared" si="3174"/>
        <v>1308</v>
      </c>
      <c r="G8176" s="2013">
        <f t="shared" si="3174"/>
        <v>1308</v>
      </c>
      <c r="H8176" s="2013">
        <f t="shared" si="3174"/>
        <v>1308</v>
      </c>
    </row>
    <row r="8177">
      <c r="B8177" s="2013">
        <v>8175.0</v>
      </c>
      <c r="C8177" s="2013">
        <f t="shared" ref="C8177:H8177" si="3175">C$5002+C3177</f>
        <v>981</v>
      </c>
      <c r="D8177" s="2013">
        <f t="shared" si="3175"/>
        <v>1962</v>
      </c>
      <c r="E8177" s="2013">
        <f t="shared" si="3175"/>
        <v>1308</v>
      </c>
      <c r="F8177" s="2013">
        <f t="shared" si="3175"/>
        <v>1308</v>
      </c>
      <c r="G8177" s="2013">
        <f t="shared" si="3175"/>
        <v>1308</v>
      </c>
      <c r="H8177" s="2013">
        <f t="shared" si="3175"/>
        <v>1308</v>
      </c>
    </row>
    <row r="8178">
      <c r="B8178" s="2013">
        <v>8176.0</v>
      </c>
      <c r="C8178" s="2013">
        <f t="shared" ref="C8178:H8178" si="3176">C$5002+C3178</f>
        <v>981</v>
      </c>
      <c r="D8178" s="2013">
        <f t="shared" si="3176"/>
        <v>1963</v>
      </c>
      <c r="E8178" s="2013">
        <f t="shared" si="3176"/>
        <v>1308</v>
      </c>
      <c r="F8178" s="2013">
        <f t="shared" si="3176"/>
        <v>1308</v>
      </c>
      <c r="G8178" s="2013">
        <f t="shared" si="3176"/>
        <v>1308</v>
      </c>
      <c r="H8178" s="2013">
        <f t="shared" si="3176"/>
        <v>1308</v>
      </c>
    </row>
    <row r="8179">
      <c r="B8179" s="2013">
        <v>8177.0</v>
      </c>
      <c r="C8179" s="2013">
        <f t="shared" ref="C8179:H8179" si="3177">C$5002+C3179</f>
        <v>982</v>
      </c>
      <c r="D8179" s="2013">
        <f t="shared" si="3177"/>
        <v>1963</v>
      </c>
      <c r="E8179" s="2013">
        <f t="shared" si="3177"/>
        <v>1308</v>
      </c>
      <c r="F8179" s="2013">
        <f t="shared" si="3177"/>
        <v>1308</v>
      </c>
      <c r="G8179" s="2013">
        <f t="shared" si="3177"/>
        <v>1308</v>
      </c>
      <c r="H8179" s="2013">
        <f t="shared" si="3177"/>
        <v>1308</v>
      </c>
    </row>
    <row r="8180">
      <c r="B8180" s="2013">
        <v>8178.0</v>
      </c>
      <c r="C8180" s="2013">
        <f t="shared" ref="C8180:H8180" si="3178">C$5002+C3180</f>
        <v>981</v>
      </c>
      <c r="D8180" s="2013">
        <f t="shared" si="3178"/>
        <v>1963</v>
      </c>
      <c r="E8180" s="2013">
        <f t="shared" si="3178"/>
        <v>1308</v>
      </c>
      <c r="F8180" s="2013">
        <f t="shared" si="3178"/>
        <v>1308</v>
      </c>
      <c r="G8180" s="2013">
        <f t="shared" si="3178"/>
        <v>1309</v>
      </c>
      <c r="H8180" s="2013">
        <f t="shared" si="3178"/>
        <v>1309</v>
      </c>
    </row>
    <row r="8181">
      <c r="B8181" s="2013">
        <v>8179.0</v>
      </c>
      <c r="C8181" s="2013">
        <f t="shared" ref="C8181:H8181" si="3179">C$5002+C3181</f>
        <v>982</v>
      </c>
      <c r="D8181" s="2013">
        <f t="shared" si="3179"/>
        <v>1963</v>
      </c>
      <c r="E8181" s="2013">
        <f t="shared" si="3179"/>
        <v>1308</v>
      </c>
      <c r="F8181" s="2013">
        <f t="shared" si="3179"/>
        <v>1308</v>
      </c>
      <c r="G8181" s="2013">
        <f t="shared" si="3179"/>
        <v>1309</v>
      </c>
      <c r="H8181" s="2013">
        <f t="shared" si="3179"/>
        <v>1309</v>
      </c>
    </row>
    <row r="8182">
      <c r="B8182" s="2013">
        <v>8180.0</v>
      </c>
      <c r="C8182" s="2013">
        <f t="shared" ref="C8182:H8182" si="3180">C$5002+C3182</f>
        <v>981</v>
      </c>
      <c r="D8182" s="2013">
        <f t="shared" si="3180"/>
        <v>1963</v>
      </c>
      <c r="E8182" s="2013">
        <f t="shared" si="3180"/>
        <v>1309</v>
      </c>
      <c r="F8182" s="2013">
        <f t="shared" si="3180"/>
        <v>1309</v>
      </c>
      <c r="G8182" s="2013">
        <f t="shared" si="3180"/>
        <v>1309</v>
      </c>
      <c r="H8182" s="2013">
        <f t="shared" si="3180"/>
        <v>1309</v>
      </c>
    </row>
    <row r="8183">
      <c r="B8183" s="2013">
        <v>8181.0</v>
      </c>
      <c r="C8183" s="2013">
        <f t="shared" ref="C8183:H8183" si="3181">C$5002+C3183</f>
        <v>982</v>
      </c>
      <c r="D8183" s="2013">
        <f t="shared" si="3181"/>
        <v>1963</v>
      </c>
      <c r="E8183" s="2013">
        <f t="shared" si="3181"/>
        <v>1309</v>
      </c>
      <c r="F8183" s="2013">
        <f t="shared" si="3181"/>
        <v>1309</v>
      </c>
      <c r="G8183" s="2013">
        <f t="shared" si="3181"/>
        <v>1309</v>
      </c>
      <c r="H8183" s="2013">
        <f t="shared" si="3181"/>
        <v>1309</v>
      </c>
    </row>
    <row r="8184">
      <c r="B8184" s="2013">
        <v>8182.0</v>
      </c>
      <c r="C8184" s="2013">
        <f t="shared" ref="C8184:H8184" si="3182">C$5002+C3184</f>
        <v>982</v>
      </c>
      <c r="D8184" s="2013">
        <f t="shared" si="3182"/>
        <v>1964</v>
      </c>
      <c r="E8184" s="2013">
        <f t="shared" si="3182"/>
        <v>1309</v>
      </c>
      <c r="F8184" s="2013">
        <f t="shared" si="3182"/>
        <v>1309</v>
      </c>
      <c r="G8184" s="2013">
        <f t="shared" si="3182"/>
        <v>1309</v>
      </c>
      <c r="H8184" s="2013">
        <f t="shared" si="3182"/>
        <v>1309</v>
      </c>
    </row>
    <row r="8185">
      <c r="B8185" s="2013">
        <v>8183.0</v>
      </c>
      <c r="C8185" s="2013">
        <f t="shared" ref="C8185:H8185" si="3183">C$5002+C3185</f>
        <v>982</v>
      </c>
      <c r="D8185" s="2013">
        <f t="shared" si="3183"/>
        <v>1963</v>
      </c>
      <c r="E8185" s="2013">
        <f t="shared" si="3183"/>
        <v>1309</v>
      </c>
      <c r="F8185" s="2013">
        <f t="shared" si="3183"/>
        <v>1309</v>
      </c>
      <c r="G8185" s="2013">
        <f t="shared" si="3183"/>
        <v>1310</v>
      </c>
      <c r="H8185" s="2013">
        <f t="shared" si="3183"/>
        <v>1310</v>
      </c>
    </row>
    <row r="8186">
      <c r="B8186" s="2013">
        <v>8184.0</v>
      </c>
      <c r="C8186" s="2013">
        <f t="shared" ref="C8186:H8186" si="3184">C$5002+C3186</f>
        <v>982</v>
      </c>
      <c r="D8186" s="2013">
        <f t="shared" si="3184"/>
        <v>1964</v>
      </c>
      <c r="E8186" s="2013">
        <f t="shared" si="3184"/>
        <v>1309</v>
      </c>
      <c r="F8186" s="2013">
        <f t="shared" si="3184"/>
        <v>1309</v>
      </c>
      <c r="G8186" s="2013">
        <f t="shared" si="3184"/>
        <v>1310</v>
      </c>
      <c r="H8186" s="2013">
        <f t="shared" si="3184"/>
        <v>1310</v>
      </c>
    </row>
    <row r="8187">
      <c r="B8187" s="2013">
        <v>8185.0</v>
      </c>
      <c r="C8187" s="2013">
        <f t="shared" ref="C8187:H8187" si="3185">C$5002+C3187</f>
        <v>982</v>
      </c>
      <c r="D8187" s="2013">
        <f t="shared" si="3185"/>
        <v>1965</v>
      </c>
      <c r="E8187" s="2013">
        <f t="shared" si="3185"/>
        <v>1309</v>
      </c>
      <c r="F8187" s="2013">
        <f t="shared" si="3185"/>
        <v>1309</v>
      </c>
      <c r="G8187" s="2013">
        <f t="shared" si="3185"/>
        <v>1310</v>
      </c>
      <c r="H8187" s="2013">
        <f t="shared" si="3185"/>
        <v>1310</v>
      </c>
    </row>
    <row r="8188">
      <c r="B8188" s="2013">
        <v>8186.0</v>
      </c>
      <c r="C8188" s="2013">
        <f t="shared" ref="C8188:H8188" si="3186">C$5002+C3188</f>
        <v>982</v>
      </c>
      <c r="D8188" s="2013">
        <f t="shared" si="3186"/>
        <v>1964</v>
      </c>
      <c r="E8188" s="2013">
        <f t="shared" si="3186"/>
        <v>1310</v>
      </c>
      <c r="F8188" s="2013">
        <f t="shared" si="3186"/>
        <v>1310</v>
      </c>
      <c r="G8188" s="2013">
        <f t="shared" si="3186"/>
        <v>1310</v>
      </c>
      <c r="H8188" s="2013">
        <f t="shared" si="3186"/>
        <v>1310</v>
      </c>
    </row>
    <row r="8189">
      <c r="B8189" s="2013">
        <v>8187.0</v>
      </c>
      <c r="C8189" s="2013">
        <f t="shared" ref="C8189:H8189" si="3187">C$5002+C3189</f>
        <v>982</v>
      </c>
      <c r="D8189" s="2013">
        <f t="shared" si="3187"/>
        <v>1965</v>
      </c>
      <c r="E8189" s="2013">
        <f t="shared" si="3187"/>
        <v>1310</v>
      </c>
      <c r="F8189" s="2013">
        <f t="shared" si="3187"/>
        <v>1310</v>
      </c>
      <c r="G8189" s="2013">
        <f t="shared" si="3187"/>
        <v>1310</v>
      </c>
      <c r="H8189" s="2013">
        <f t="shared" si="3187"/>
        <v>1310</v>
      </c>
    </row>
    <row r="8190">
      <c r="B8190" s="2013">
        <v>8188.0</v>
      </c>
      <c r="C8190" s="2013">
        <f t="shared" ref="C8190:H8190" si="3188">C$5002+C3190</f>
        <v>983</v>
      </c>
      <c r="D8190" s="2013">
        <f t="shared" si="3188"/>
        <v>1965</v>
      </c>
      <c r="E8190" s="2013">
        <f t="shared" si="3188"/>
        <v>1310</v>
      </c>
      <c r="F8190" s="2013">
        <f t="shared" si="3188"/>
        <v>1310</v>
      </c>
      <c r="G8190" s="2013">
        <f t="shared" si="3188"/>
        <v>1310</v>
      </c>
      <c r="H8190" s="2013">
        <f t="shared" si="3188"/>
        <v>1310</v>
      </c>
    </row>
    <row r="8191">
      <c r="B8191" s="2013">
        <v>8189.0</v>
      </c>
      <c r="C8191" s="2013">
        <f t="shared" ref="C8191:H8191" si="3189">C$5002+C3191</f>
        <v>983</v>
      </c>
      <c r="D8191" s="2013">
        <f t="shared" si="3189"/>
        <v>1966</v>
      </c>
      <c r="E8191" s="2013">
        <f t="shared" si="3189"/>
        <v>1310</v>
      </c>
      <c r="F8191" s="2013">
        <f t="shared" si="3189"/>
        <v>1310</v>
      </c>
      <c r="G8191" s="2013">
        <f t="shared" si="3189"/>
        <v>1310</v>
      </c>
      <c r="H8191" s="2013">
        <f t="shared" si="3189"/>
        <v>1310</v>
      </c>
    </row>
    <row r="8192">
      <c r="B8192" s="2013">
        <v>8190.0</v>
      </c>
      <c r="C8192" s="2013">
        <f t="shared" ref="C8192:H8192" si="3190">C$5002+C3192</f>
        <v>983</v>
      </c>
      <c r="D8192" s="2013">
        <f t="shared" si="3190"/>
        <v>1965</v>
      </c>
      <c r="E8192" s="2013">
        <f t="shared" si="3190"/>
        <v>1310</v>
      </c>
      <c r="F8192" s="2013">
        <f t="shared" si="3190"/>
        <v>1310</v>
      </c>
      <c r="G8192" s="2013">
        <f t="shared" si="3190"/>
        <v>1311</v>
      </c>
      <c r="H8192" s="2013">
        <f t="shared" si="3190"/>
        <v>1311</v>
      </c>
    </row>
    <row r="8193">
      <c r="B8193" s="2013">
        <v>8191.0</v>
      </c>
      <c r="C8193" s="2013">
        <f t="shared" ref="C8193:H8193" si="3191">C$5002+C3193</f>
        <v>983</v>
      </c>
      <c r="D8193" s="2013">
        <f t="shared" si="3191"/>
        <v>1966</v>
      </c>
      <c r="E8193" s="2013">
        <f t="shared" si="3191"/>
        <v>1310</v>
      </c>
      <c r="F8193" s="2013">
        <f t="shared" si="3191"/>
        <v>1310</v>
      </c>
      <c r="G8193" s="2013">
        <f t="shared" si="3191"/>
        <v>1311</v>
      </c>
      <c r="H8193" s="2013">
        <f t="shared" si="3191"/>
        <v>1311</v>
      </c>
    </row>
    <row r="8194">
      <c r="B8194" s="2013">
        <v>8192.0</v>
      </c>
      <c r="C8194" s="2013">
        <f t="shared" ref="C8194:H8194" si="3192">C$5002+C3194</f>
        <v>983</v>
      </c>
      <c r="D8194" s="2013">
        <f t="shared" si="3192"/>
        <v>1967</v>
      </c>
      <c r="E8194" s="2013">
        <f t="shared" si="3192"/>
        <v>1310</v>
      </c>
      <c r="F8194" s="2013">
        <f t="shared" si="3192"/>
        <v>1310</v>
      </c>
      <c r="G8194" s="2013">
        <f t="shared" si="3192"/>
        <v>1311</v>
      </c>
      <c r="H8194" s="2013">
        <f t="shared" si="3192"/>
        <v>1311</v>
      </c>
    </row>
    <row r="8195">
      <c r="B8195" s="2013">
        <v>8193.0</v>
      </c>
      <c r="C8195" s="2013">
        <f t="shared" ref="C8195:H8195" si="3193">C$5002+C3195</f>
        <v>983</v>
      </c>
      <c r="D8195" s="2013">
        <f t="shared" si="3193"/>
        <v>1966</v>
      </c>
      <c r="E8195" s="2013">
        <f t="shared" si="3193"/>
        <v>1311</v>
      </c>
      <c r="F8195" s="2013">
        <f t="shared" si="3193"/>
        <v>1311</v>
      </c>
      <c r="G8195" s="2013">
        <f t="shared" si="3193"/>
        <v>1311</v>
      </c>
      <c r="H8195" s="2013">
        <f t="shared" si="3193"/>
        <v>1311</v>
      </c>
    </row>
    <row r="8196">
      <c r="B8196" s="2013">
        <v>8194.0</v>
      </c>
      <c r="C8196" s="2013">
        <f t="shared" ref="C8196:H8196" si="3194">C$5002+C3196</f>
        <v>983</v>
      </c>
      <c r="D8196" s="2013">
        <f t="shared" si="3194"/>
        <v>1967</v>
      </c>
      <c r="E8196" s="2013">
        <f t="shared" si="3194"/>
        <v>1311</v>
      </c>
      <c r="F8196" s="2013">
        <f t="shared" si="3194"/>
        <v>1311</v>
      </c>
      <c r="G8196" s="2013">
        <f t="shared" si="3194"/>
        <v>1311</v>
      </c>
      <c r="H8196" s="2013">
        <f t="shared" si="3194"/>
        <v>1311</v>
      </c>
    </row>
    <row r="8197">
      <c r="B8197" s="2013">
        <v>8195.0</v>
      </c>
      <c r="C8197" s="2013">
        <f t="shared" ref="C8197:H8197" si="3195">C$5002+C3197</f>
        <v>984</v>
      </c>
      <c r="D8197" s="2013">
        <f t="shared" si="3195"/>
        <v>1967</v>
      </c>
      <c r="E8197" s="2013">
        <f t="shared" si="3195"/>
        <v>1311</v>
      </c>
      <c r="F8197" s="2013">
        <f t="shared" si="3195"/>
        <v>1311</v>
      </c>
      <c r="G8197" s="2013">
        <f t="shared" si="3195"/>
        <v>1311</v>
      </c>
      <c r="H8197" s="2013">
        <f t="shared" si="3195"/>
        <v>1311</v>
      </c>
    </row>
    <row r="8198">
      <c r="B8198" s="2013">
        <v>8196.0</v>
      </c>
      <c r="C8198" s="2013">
        <f t="shared" ref="C8198:H8198" si="3196">C$5002+C3198</f>
        <v>983</v>
      </c>
      <c r="D8198" s="2013">
        <f t="shared" si="3196"/>
        <v>1967</v>
      </c>
      <c r="E8198" s="2013">
        <f t="shared" si="3196"/>
        <v>1311</v>
      </c>
      <c r="F8198" s="2013">
        <f t="shared" si="3196"/>
        <v>1311</v>
      </c>
      <c r="G8198" s="2013">
        <f t="shared" si="3196"/>
        <v>1312</v>
      </c>
      <c r="H8198" s="2013">
        <f t="shared" si="3196"/>
        <v>1312</v>
      </c>
    </row>
    <row r="8199">
      <c r="B8199" s="2013">
        <v>8197.0</v>
      </c>
      <c r="C8199" s="2013">
        <f t="shared" ref="C8199:H8199" si="3197">C$5002+C3199</f>
        <v>984</v>
      </c>
      <c r="D8199" s="2013">
        <f t="shared" si="3197"/>
        <v>1967</v>
      </c>
      <c r="E8199" s="2013">
        <f t="shared" si="3197"/>
        <v>1311</v>
      </c>
      <c r="F8199" s="2013">
        <f t="shared" si="3197"/>
        <v>1311</v>
      </c>
      <c r="G8199" s="2013">
        <f t="shared" si="3197"/>
        <v>1312</v>
      </c>
      <c r="H8199" s="2013">
        <f t="shared" si="3197"/>
        <v>1312</v>
      </c>
    </row>
    <row r="8200">
      <c r="B8200" s="2013">
        <v>8198.0</v>
      </c>
      <c r="C8200" s="2013">
        <f t="shared" ref="C8200:H8200" si="3198">C$5002+C3200</f>
        <v>983</v>
      </c>
      <c r="D8200" s="2013">
        <f t="shared" si="3198"/>
        <v>1967</v>
      </c>
      <c r="E8200" s="2013">
        <f t="shared" si="3198"/>
        <v>1312</v>
      </c>
      <c r="F8200" s="2013">
        <f t="shared" si="3198"/>
        <v>1312</v>
      </c>
      <c r="G8200" s="2013">
        <f t="shared" si="3198"/>
        <v>1312</v>
      </c>
      <c r="H8200" s="2013">
        <f t="shared" si="3198"/>
        <v>1312</v>
      </c>
    </row>
    <row r="8201">
      <c r="B8201" s="2013">
        <v>8199.0</v>
      </c>
      <c r="C8201" s="2013">
        <f t="shared" ref="C8201:H8201" si="3199">C$5002+C3201</f>
        <v>984</v>
      </c>
      <c r="D8201" s="2013">
        <f t="shared" si="3199"/>
        <v>1967</v>
      </c>
      <c r="E8201" s="2013">
        <f t="shared" si="3199"/>
        <v>1312</v>
      </c>
      <c r="F8201" s="2013">
        <f t="shared" si="3199"/>
        <v>1312</v>
      </c>
      <c r="G8201" s="2013">
        <f t="shared" si="3199"/>
        <v>1312</v>
      </c>
      <c r="H8201" s="2013">
        <f t="shared" si="3199"/>
        <v>1312</v>
      </c>
    </row>
    <row r="8202">
      <c r="B8202" s="2013">
        <v>8200.0</v>
      </c>
      <c r="C8202" s="2013">
        <f t="shared" ref="C8202:H8202" si="3200">C$5002+C3202</f>
        <v>984</v>
      </c>
      <c r="D8202" s="2013">
        <f t="shared" si="3200"/>
        <v>1968</v>
      </c>
      <c r="E8202" s="2013">
        <f t="shared" si="3200"/>
        <v>1312</v>
      </c>
      <c r="F8202" s="2013">
        <f t="shared" si="3200"/>
        <v>1312</v>
      </c>
      <c r="G8202" s="2013">
        <f t="shared" si="3200"/>
        <v>1312</v>
      </c>
      <c r="H8202" s="2013">
        <f t="shared" si="3200"/>
        <v>1312</v>
      </c>
    </row>
    <row r="8203">
      <c r="B8203" s="2013">
        <v>8201.0</v>
      </c>
      <c r="C8203" s="2013">
        <f t="shared" ref="C8203:H8203" si="3201">C$5002+C3203</f>
        <v>984</v>
      </c>
      <c r="D8203" s="2013">
        <f t="shared" si="3201"/>
        <v>1969</v>
      </c>
      <c r="E8203" s="2013">
        <f t="shared" si="3201"/>
        <v>1312</v>
      </c>
      <c r="F8203" s="2013">
        <f t="shared" si="3201"/>
        <v>1312</v>
      </c>
      <c r="G8203" s="2013">
        <f t="shared" si="3201"/>
        <v>1312</v>
      </c>
      <c r="H8203" s="2013">
        <f t="shared" si="3201"/>
        <v>1312</v>
      </c>
    </row>
    <row r="8204">
      <c r="B8204" s="2013">
        <v>8202.0</v>
      </c>
      <c r="C8204" s="2013">
        <f t="shared" ref="C8204:H8204" si="3202">C$5002+C3204</f>
        <v>985</v>
      </c>
      <c r="D8204" s="2013">
        <f t="shared" si="3202"/>
        <v>1969</v>
      </c>
      <c r="E8204" s="2013">
        <f t="shared" si="3202"/>
        <v>1312</v>
      </c>
      <c r="F8204" s="2013">
        <f t="shared" si="3202"/>
        <v>1312</v>
      </c>
      <c r="G8204" s="2013">
        <f t="shared" si="3202"/>
        <v>1312</v>
      </c>
      <c r="H8204" s="2013">
        <f t="shared" si="3202"/>
        <v>1312</v>
      </c>
    </row>
    <row r="8205">
      <c r="B8205" s="2013">
        <v>8203.0</v>
      </c>
      <c r="C8205" s="2013">
        <f t="shared" ref="C8205:H8205" si="3203">C$5002+C3205</f>
        <v>984</v>
      </c>
      <c r="D8205" s="2013">
        <f t="shared" si="3203"/>
        <v>1969</v>
      </c>
      <c r="E8205" s="2013">
        <f t="shared" si="3203"/>
        <v>1312</v>
      </c>
      <c r="F8205" s="2013">
        <f t="shared" si="3203"/>
        <v>1312</v>
      </c>
      <c r="G8205" s="2013">
        <f t="shared" si="3203"/>
        <v>1313</v>
      </c>
      <c r="H8205" s="2013">
        <f t="shared" si="3203"/>
        <v>1313</v>
      </c>
    </row>
    <row r="8206">
      <c r="B8206" s="2013">
        <v>8204.0</v>
      </c>
      <c r="C8206" s="2013">
        <f t="shared" ref="C8206:H8206" si="3204">C$5002+C3206</f>
        <v>985</v>
      </c>
      <c r="D8206" s="2013">
        <f t="shared" si="3204"/>
        <v>1969</v>
      </c>
      <c r="E8206" s="2013">
        <f t="shared" si="3204"/>
        <v>1312</v>
      </c>
      <c r="F8206" s="2013">
        <f t="shared" si="3204"/>
        <v>1312</v>
      </c>
      <c r="G8206" s="2013">
        <f t="shared" si="3204"/>
        <v>1313</v>
      </c>
      <c r="H8206" s="2013">
        <f t="shared" si="3204"/>
        <v>1313</v>
      </c>
    </row>
    <row r="8207">
      <c r="B8207" s="2013">
        <v>8205.0</v>
      </c>
      <c r="C8207" s="2013">
        <f t="shared" ref="C8207:H8207" si="3205">C$5002+C3207</f>
        <v>984</v>
      </c>
      <c r="D8207" s="2013">
        <f t="shared" si="3205"/>
        <v>1969</v>
      </c>
      <c r="E8207" s="2013">
        <f t="shared" si="3205"/>
        <v>1313</v>
      </c>
      <c r="F8207" s="2013">
        <f t="shared" si="3205"/>
        <v>1313</v>
      </c>
      <c r="G8207" s="2013">
        <f t="shared" si="3205"/>
        <v>1313</v>
      </c>
      <c r="H8207" s="2013">
        <f t="shared" si="3205"/>
        <v>1313</v>
      </c>
    </row>
    <row r="8208">
      <c r="B8208" s="2013">
        <v>8206.0</v>
      </c>
      <c r="C8208" s="2013">
        <f t="shared" ref="C8208:H8208" si="3206">C$5002+C3208</f>
        <v>985</v>
      </c>
      <c r="D8208" s="2013">
        <f t="shared" si="3206"/>
        <v>1969</v>
      </c>
      <c r="E8208" s="2013">
        <f t="shared" si="3206"/>
        <v>1313</v>
      </c>
      <c r="F8208" s="2013">
        <f t="shared" si="3206"/>
        <v>1313</v>
      </c>
      <c r="G8208" s="2013">
        <f t="shared" si="3206"/>
        <v>1313</v>
      </c>
      <c r="H8208" s="2013">
        <f t="shared" si="3206"/>
        <v>1313</v>
      </c>
    </row>
    <row r="8209">
      <c r="B8209" s="2013">
        <v>8207.0</v>
      </c>
      <c r="C8209" s="2013">
        <f t="shared" ref="C8209:H8209" si="3207">C$5002+C3209</f>
        <v>985</v>
      </c>
      <c r="D8209" s="2013">
        <f t="shared" si="3207"/>
        <v>1970</v>
      </c>
      <c r="E8209" s="2013">
        <f t="shared" si="3207"/>
        <v>1313</v>
      </c>
      <c r="F8209" s="2013">
        <f t="shared" si="3207"/>
        <v>1313</v>
      </c>
      <c r="G8209" s="2013">
        <f t="shared" si="3207"/>
        <v>1313</v>
      </c>
      <c r="H8209" s="2013">
        <f t="shared" si="3207"/>
        <v>1313</v>
      </c>
    </row>
    <row r="8210">
      <c r="B8210" s="2013">
        <v>8208.0</v>
      </c>
      <c r="C8210" s="2013">
        <f t="shared" ref="C8210:H8210" si="3208">C$5002+C3210</f>
        <v>985</v>
      </c>
      <c r="D8210" s="2013">
        <f t="shared" si="3208"/>
        <v>1969</v>
      </c>
      <c r="E8210" s="2013">
        <f t="shared" si="3208"/>
        <v>1313</v>
      </c>
      <c r="F8210" s="2013">
        <f t="shared" si="3208"/>
        <v>1313</v>
      </c>
      <c r="G8210" s="2013">
        <f t="shared" si="3208"/>
        <v>1314</v>
      </c>
      <c r="H8210" s="2013">
        <f t="shared" si="3208"/>
        <v>1314</v>
      </c>
    </row>
    <row r="8211">
      <c r="B8211" s="2013">
        <v>8209.0</v>
      </c>
      <c r="C8211" s="2013">
        <f t="shared" ref="C8211:H8211" si="3209">C$5002+C3211</f>
        <v>985</v>
      </c>
      <c r="D8211" s="2013">
        <f t="shared" si="3209"/>
        <v>1970</v>
      </c>
      <c r="E8211" s="2013">
        <f t="shared" si="3209"/>
        <v>1313</v>
      </c>
      <c r="F8211" s="2013">
        <f t="shared" si="3209"/>
        <v>1313</v>
      </c>
      <c r="G8211" s="2013">
        <f t="shared" si="3209"/>
        <v>1314</v>
      </c>
      <c r="H8211" s="2013">
        <f t="shared" si="3209"/>
        <v>1314</v>
      </c>
    </row>
    <row r="8212">
      <c r="B8212" s="2013">
        <v>8210.0</v>
      </c>
      <c r="C8212" s="2013">
        <f t="shared" ref="C8212:H8212" si="3210">C$5002+C3212</f>
        <v>985</v>
      </c>
      <c r="D8212" s="2013">
        <f t="shared" si="3210"/>
        <v>1971</v>
      </c>
      <c r="E8212" s="2013">
        <f t="shared" si="3210"/>
        <v>1313</v>
      </c>
      <c r="F8212" s="2013">
        <f t="shared" si="3210"/>
        <v>1313</v>
      </c>
      <c r="G8212" s="2013">
        <f t="shared" si="3210"/>
        <v>1314</v>
      </c>
      <c r="H8212" s="2013">
        <f t="shared" si="3210"/>
        <v>1314</v>
      </c>
    </row>
    <row r="8213">
      <c r="B8213" s="2013">
        <v>8211.0</v>
      </c>
      <c r="C8213" s="2013">
        <f t="shared" ref="C8213:H8213" si="3211">C$5002+C3213</f>
        <v>985</v>
      </c>
      <c r="D8213" s="2013">
        <f t="shared" si="3211"/>
        <v>1970</v>
      </c>
      <c r="E8213" s="2013">
        <f t="shared" si="3211"/>
        <v>1314</v>
      </c>
      <c r="F8213" s="2013">
        <f t="shared" si="3211"/>
        <v>1314</v>
      </c>
      <c r="G8213" s="2013">
        <f t="shared" si="3211"/>
        <v>1314</v>
      </c>
      <c r="H8213" s="2013">
        <f t="shared" si="3211"/>
        <v>1314</v>
      </c>
    </row>
    <row r="8214">
      <c r="B8214" s="2013">
        <v>8212.0</v>
      </c>
      <c r="C8214" s="2013">
        <f t="shared" ref="C8214:H8214" si="3212">C$5002+C3214</f>
        <v>985</v>
      </c>
      <c r="D8214" s="2013">
        <f t="shared" si="3212"/>
        <v>1971</v>
      </c>
      <c r="E8214" s="2013">
        <f t="shared" si="3212"/>
        <v>1314</v>
      </c>
      <c r="F8214" s="2013">
        <f t="shared" si="3212"/>
        <v>1314</v>
      </c>
      <c r="G8214" s="2013">
        <f t="shared" si="3212"/>
        <v>1314</v>
      </c>
      <c r="H8214" s="2013">
        <f t="shared" si="3212"/>
        <v>1314</v>
      </c>
    </row>
    <row r="8215">
      <c r="B8215" s="2013">
        <v>8213.0</v>
      </c>
      <c r="C8215" s="2013">
        <f t="shared" ref="C8215:H8215" si="3213">C$5002+C3215</f>
        <v>986</v>
      </c>
      <c r="D8215" s="2013">
        <f t="shared" si="3213"/>
        <v>1971</v>
      </c>
      <c r="E8215" s="2013">
        <f t="shared" si="3213"/>
        <v>1314</v>
      </c>
      <c r="F8215" s="2013">
        <f t="shared" si="3213"/>
        <v>1314</v>
      </c>
      <c r="G8215" s="2013">
        <f t="shared" si="3213"/>
        <v>1314</v>
      </c>
      <c r="H8215" s="2013">
        <f t="shared" si="3213"/>
        <v>1314</v>
      </c>
    </row>
    <row r="8216">
      <c r="B8216" s="2013">
        <v>8214.0</v>
      </c>
      <c r="C8216" s="2013">
        <f t="shared" ref="C8216:H8216" si="3214">C$5002+C3216</f>
        <v>986</v>
      </c>
      <c r="D8216" s="2013">
        <f t="shared" si="3214"/>
        <v>1972</v>
      </c>
      <c r="E8216" s="2013">
        <f t="shared" si="3214"/>
        <v>1314</v>
      </c>
      <c r="F8216" s="2013">
        <f t="shared" si="3214"/>
        <v>1314</v>
      </c>
      <c r="G8216" s="2013">
        <f t="shared" si="3214"/>
        <v>1314</v>
      </c>
      <c r="H8216" s="2013">
        <f t="shared" si="3214"/>
        <v>1314</v>
      </c>
    </row>
    <row r="8217">
      <c r="B8217" s="2013">
        <v>8215.0</v>
      </c>
      <c r="C8217" s="2013">
        <f t="shared" ref="C8217:H8217" si="3215">C$5002+C3217</f>
        <v>986</v>
      </c>
      <c r="D8217" s="2013">
        <f t="shared" si="3215"/>
        <v>1971</v>
      </c>
      <c r="E8217" s="2013">
        <f t="shared" si="3215"/>
        <v>1314</v>
      </c>
      <c r="F8217" s="2013">
        <f t="shared" si="3215"/>
        <v>1314</v>
      </c>
      <c r="G8217" s="2013">
        <f t="shared" si="3215"/>
        <v>1315</v>
      </c>
      <c r="H8217" s="2013">
        <f t="shared" si="3215"/>
        <v>1315</v>
      </c>
    </row>
    <row r="8218">
      <c r="B8218" s="2013">
        <v>8216.0</v>
      </c>
      <c r="C8218" s="2013">
        <f t="shared" ref="C8218:H8218" si="3216">C$5002+C3218</f>
        <v>986</v>
      </c>
      <c r="D8218" s="2013">
        <f t="shared" si="3216"/>
        <v>1972</v>
      </c>
      <c r="E8218" s="2013">
        <f t="shared" si="3216"/>
        <v>1314</v>
      </c>
      <c r="F8218" s="2013">
        <f t="shared" si="3216"/>
        <v>1314</v>
      </c>
      <c r="G8218" s="2013">
        <f t="shared" si="3216"/>
        <v>1315</v>
      </c>
      <c r="H8218" s="2013">
        <f t="shared" si="3216"/>
        <v>1315</v>
      </c>
    </row>
    <row r="8219">
      <c r="B8219" s="2013">
        <v>8217.0</v>
      </c>
      <c r="C8219" s="2013">
        <f t="shared" ref="C8219:H8219" si="3217">C$5002+C3219</f>
        <v>986</v>
      </c>
      <c r="D8219" s="2013">
        <f t="shared" si="3217"/>
        <v>1973</v>
      </c>
      <c r="E8219" s="2013">
        <f t="shared" si="3217"/>
        <v>1314</v>
      </c>
      <c r="F8219" s="2013">
        <f t="shared" si="3217"/>
        <v>1314</v>
      </c>
      <c r="G8219" s="2013">
        <f t="shared" si="3217"/>
        <v>1315</v>
      </c>
      <c r="H8219" s="2013">
        <f t="shared" si="3217"/>
        <v>1315</v>
      </c>
    </row>
    <row r="8220">
      <c r="B8220" s="2013">
        <v>8218.0</v>
      </c>
      <c r="C8220" s="2013">
        <f t="shared" ref="C8220:H8220" si="3218">C$5002+C3220</f>
        <v>986</v>
      </c>
      <c r="D8220" s="2013">
        <f t="shared" si="3218"/>
        <v>1972</v>
      </c>
      <c r="E8220" s="2013">
        <f t="shared" si="3218"/>
        <v>1315</v>
      </c>
      <c r="F8220" s="2013">
        <f t="shared" si="3218"/>
        <v>1315</v>
      </c>
      <c r="G8220" s="2013">
        <f t="shared" si="3218"/>
        <v>1315</v>
      </c>
      <c r="H8220" s="2013">
        <f t="shared" si="3218"/>
        <v>1315</v>
      </c>
    </row>
    <row r="8221">
      <c r="B8221" s="2013">
        <v>8219.0</v>
      </c>
      <c r="C8221" s="2013">
        <f t="shared" ref="C8221:H8221" si="3219">C$5002+C3221</f>
        <v>986</v>
      </c>
      <c r="D8221" s="2013">
        <f t="shared" si="3219"/>
        <v>1973</v>
      </c>
      <c r="E8221" s="2013">
        <f t="shared" si="3219"/>
        <v>1315</v>
      </c>
      <c r="F8221" s="2013">
        <f t="shared" si="3219"/>
        <v>1315</v>
      </c>
      <c r="G8221" s="2013">
        <f t="shared" si="3219"/>
        <v>1315</v>
      </c>
      <c r="H8221" s="2013">
        <f t="shared" si="3219"/>
        <v>1315</v>
      </c>
    </row>
    <row r="8222">
      <c r="B8222" s="2013">
        <v>8220.0</v>
      </c>
      <c r="C8222" s="2013">
        <f t="shared" ref="C8222:H8222" si="3220">C$5002+C3222</f>
        <v>987</v>
      </c>
      <c r="D8222" s="2013">
        <f t="shared" si="3220"/>
        <v>1973</v>
      </c>
      <c r="E8222" s="2013">
        <f t="shared" si="3220"/>
        <v>1315</v>
      </c>
      <c r="F8222" s="2013">
        <f t="shared" si="3220"/>
        <v>1315</v>
      </c>
      <c r="G8222" s="2013">
        <f t="shared" si="3220"/>
        <v>1315</v>
      </c>
      <c r="H8222" s="2013">
        <f t="shared" si="3220"/>
        <v>1315</v>
      </c>
    </row>
    <row r="8223">
      <c r="B8223" s="2013">
        <v>8221.0</v>
      </c>
      <c r="C8223" s="2013">
        <f t="shared" ref="C8223:H8223" si="3221">C$5002+C3223</f>
        <v>986</v>
      </c>
      <c r="D8223" s="2013">
        <f t="shared" si="3221"/>
        <v>1973</v>
      </c>
      <c r="E8223" s="2013">
        <f t="shared" si="3221"/>
        <v>1315</v>
      </c>
      <c r="F8223" s="2013">
        <f t="shared" si="3221"/>
        <v>1315</v>
      </c>
      <c r="G8223" s="2013">
        <f t="shared" si="3221"/>
        <v>1316</v>
      </c>
      <c r="H8223" s="2013">
        <f t="shared" si="3221"/>
        <v>1316</v>
      </c>
    </row>
    <row r="8224">
      <c r="B8224" s="2013">
        <v>8222.0</v>
      </c>
      <c r="C8224" s="2013">
        <f t="shared" ref="C8224:H8224" si="3222">C$5002+C3224</f>
        <v>987</v>
      </c>
      <c r="D8224" s="2013">
        <f t="shared" si="3222"/>
        <v>1973</v>
      </c>
      <c r="E8224" s="2013">
        <f t="shared" si="3222"/>
        <v>1315</v>
      </c>
      <c r="F8224" s="2013">
        <f t="shared" si="3222"/>
        <v>1315</v>
      </c>
      <c r="G8224" s="2013">
        <f t="shared" si="3222"/>
        <v>1316</v>
      </c>
      <c r="H8224" s="2013">
        <f t="shared" si="3222"/>
        <v>1316</v>
      </c>
    </row>
    <row r="8225">
      <c r="B8225" s="2013">
        <v>8223.0</v>
      </c>
      <c r="C8225" s="2013">
        <f t="shared" ref="C8225:H8225" si="3223">C$5002+C3225</f>
        <v>986</v>
      </c>
      <c r="D8225" s="2013">
        <f t="shared" si="3223"/>
        <v>1973</v>
      </c>
      <c r="E8225" s="2013">
        <f t="shared" si="3223"/>
        <v>1316</v>
      </c>
      <c r="F8225" s="2013">
        <f t="shared" si="3223"/>
        <v>1316</v>
      </c>
      <c r="G8225" s="2013">
        <f t="shared" si="3223"/>
        <v>1316</v>
      </c>
      <c r="H8225" s="2013">
        <f t="shared" si="3223"/>
        <v>1316</v>
      </c>
    </row>
    <row r="8226">
      <c r="B8226" s="2013">
        <v>8224.0</v>
      </c>
      <c r="C8226" s="2013">
        <f t="shared" ref="C8226:H8226" si="3224">C$5002+C3226</f>
        <v>987</v>
      </c>
      <c r="D8226" s="2013">
        <f t="shared" si="3224"/>
        <v>1973</v>
      </c>
      <c r="E8226" s="2013">
        <f t="shared" si="3224"/>
        <v>1316</v>
      </c>
      <c r="F8226" s="2013">
        <f t="shared" si="3224"/>
        <v>1316</v>
      </c>
      <c r="G8226" s="2013">
        <f t="shared" si="3224"/>
        <v>1316</v>
      </c>
      <c r="H8226" s="2013">
        <f t="shared" si="3224"/>
        <v>1316</v>
      </c>
    </row>
    <row r="8227">
      <c r="B8227" s="2013">
        <v>8225.0</v>
      </c>
      <c r="C8227" s="2013">
        <f t="shared" ref="C8227:H8227" si="3225">C$5002+C3227</f>
        <v>987</v>
      </c>
      <c r="D8227" s="2013">
        <f t="shared" si="3225"/>
        <v>1974</v>
      </c>
      <c r="E8227" s="2013">
        <f t="shared" si="3225"/>
        <v>1316</v>
      </c>
      <c r="F8227" s="2013">
        <f t="shared" si="3225"/>
        <v>1316</v>
      </c>
      <c r="G8227" s="2013">
        <f t="shared" si="3225"/>
        <v>1316</v>
      </c>
      <c r="H8227" s="2013">
        <f t="shared" si="3225"/>
        <v>1316</v>
      </c>
    </row>
    <row r="8228">
      <c r="B8228" s="2013">
        <v>8226.0</v>
      </c>
      <c r="C8228" s="2013">
        <f t="shared" ref="C8228:H8228" si="3226">C$5002+C3228</f>
        <v>987</v>
      </c>
      <c r="D8228" s="2013">
        <f t="shared" si="3226"/>
        <v>1975</v>
      </c>
      <c r="E8228" s="2013">
        <f t="shared" si="3226"/>
        <v>1316</v>
      </c>
      <c r="F8228" s="2013">
        <f t="shared" si="3226"/>
        <v>1316</v>
      </c>
      <c r="G8228" s="2013">
        <f t="shared" si="3226"/>
        <v>1316</v>
      </c>
      <c r="H8228" s="2013">
        <f t="shared" si="3226"/>
        <v>1316</v>
      </c>
    </row>
    <row r="8229">
      <c r="B8229" s="2013">
        <v>8227.0</v>
      </c>
      <c r="C8229" s="2013">
        <f t="shared" ref="C8229:H8229" si="3227">C$5002+C3229</f>
        <v>988</v>
      </c>
      <c r="D8229" s="2013">
        <f t="shared" si="3227"/>
        <v>1975</v>
      </c>
      <c r="E8229" s="2013">
        <f t="shared" si="3227"/>
        <v>1316</v>
      </c>
      <c r="F8229" s="2013">
        <f t="shared" si="3227"/>
        <v>1316</v>
      </c>
      <c r="G8229" s="2013">
        <f t="shared" si="3227"/>
        <v>1316</v>
      </c>
      <c r="H8229" s="2013">
        <f t="shared" si="3227"/>
        <v>1316</v>
      </c>
    </row>
    <row r="8230">
      <c r="B8230" s="2013">
        <v>8228.0</v>
      </c>
      <c r="C8230" s="2013">
        <f t="shared" ref="C8230:H8230" si="3228">C$5002+C3230</f>
        <v>987</v>
      </c>
      <c r="D8230" s="2013">
        <f t="shared" si="3228"/>
        <v>1975</v>
      </c>
      <c r="E8230" s="2013">
        <f t="shared" si="3228"/>
        <v>1316</v>
      </c>
      <c r="F8230" s="2013">
        <f t="shared" si="3228"/>
        <v>1316</v>
      </c>
      <c r="G8230" s="2013">
        <f t="shared" si="3228"/>
        <v>1317</v>
      </c>
      <c r="H8230" s="2013">
        <f t="shared" si="3228"/>
        <v>1317</v>
      </c>
    </row>
    <row r="8231">
      <c r="B8231" s="2013">
        <v>8229.0</v>
      </c>
      <c r="C8231" s="2013">
        <f t="shared" ref="C8231:H8231" si="3229">C$5002+C3231</f>
        <v>988</v>
      </c>
      <c r="D8231" s="2013">
        <f t="shared" si="3229"/>
        <v>1975</v>
      </c>
      <c r="E8231" s="2013">
        <f t="shared" si="3229"/>
        <v>1316</v>
      </c>
      <c r="F8231" s="2013">
        <f t="shared" si="3229"/>
        <v>1316</v>
      </c>
      <c r="G8231" s="2013">
        <f t="shared" si="3229"/>
        <v>1317</v>
      </c>
      <c r="H8231" s="2013">
        <f t="shared" si="3229"/>
        <v>1317</v>
      </c>
    </row>
    <row r="8232">
      <c r="B8232" s="2013">
        <v>8230.0</v>
      </c>
      <c r="C8232" s="2013">
        <f t="shared" ref="C8232:H8232" si="3230">C$5002+C3232</f>
        <v>987</v>
      </c>
      <c r="D8232" s="2013">
        <f t="shared" si="3230"/>
        <v>1975</v>
      </c>
      <c r="E8232" s="2013">
        <f t="shared" si="3230"/>
        <v>1317</v>
      </c>
      <c r="F8232" s="2013">
        <f t="shared" si="3230"/>
        <v>1317</v>
      </c>
      <c r="G8232" s="2013">
        <f t="shared" si="3230"/>
        <v>1317</v>
      </c>
      <c r="H8232" s="2013">
        <f t="shared" si="3230"/>
        <v>1317</v>
      </c>
    </row>
    <row r="8233">
      <c r="B8233" s="2013">
        <v>8231.0</v>
      </c>
      <c r="C8233" s="2013">
        <f t="shared" ref="C8233:H8233" si="3231">C$5002+C3233</f>
        <v>988</v>
      </c>
      <c r="D8233" s="2013">
        <f t="shared" si="3231"/>
        <v>1975</v>
      </c>
      <c r="E8233" s="2013">
        <f t="shared" si="3231"/>
        <v>1317</v>
      </c>
      <c r="F8233" s="2013">
        <f t="shared" si="3231"/>
        <v>1317</v>
      </c>
      <c r="G8233" s="2013">
        <f t="shared" si="3231"/>
        <v>1317</v>
      </c>
      <c r="H8233" s="2013">
        <f t="shared" si="3231"/>
        <v>1317</v>
      </c>
    </row>
    <row r="8234">
      <c r="B8234" s="2013">
        <v>8232.0</v>
      </c>
      <c r="C8234" s="2013">
        <f t="shared" ref="C8234:H8234" si="3232">C$5002+C3234</f>
        <v>988</v>
      </c>
      <c r="D8234" s="2013">
        <f t="shared" si="3232"/>
        <v>1976</v>
      </c>
      <c r="E8234" s="2013">
        <f t="shared" si="3232"/>
        <v>1317</v>
      </c>
      <c r="F8234" s="2013">
        <f t="shared" si="3232"/>
        <v>1317</v>
      </c>
      <c r="G8234" s="2013">
        <f t="shared" si="3232"/>
        <v>1317</v>
      </c>
      <c r="H8234" s="2013">
        <f t="shared" si="3232"/>
        <v>1317</v>
      </c>
    </row>
    <row r="8235">
      <c r="B8235" s="2013">
        <v>8233.0</v>
      </c>
      <c r="C8235" s="2013">
        <f t="shared" ref="C8235:H8235" si="3233">C$5002+C3235</f>
        <v>988</v>
      </c>
      <c r="D8235" s="2013">
        <f t="shared" si="3233"/>
        <v>1975</v>
      </c>
      <c r="E8235" s="2013">
        <f t="shared" si="3233"/>
        <v>1317</v>
      </c>
      <c r="F8235" s="2013">
        <f t="shared" si="3233"/>
        <v>1317</v>
      </c>
      <c r="G8235" s="2013">
        <f t="shared" si="3233"/>
        <v>1318</v>
      </c>
      <c r="H8235" s="2013">
        <f t="shared" si="3233"/>
        <v>1318</v>
      </c>
    </row>
    <row r="8236">
      <c r="B8236" s="2013">
        <v>8234.0</v>
      </c>
      <c r="C8236" s="2013">
        <f t="shared" ref="C8236:H8236" si="3234">C$5002+C3236</f>
        <v>988</v>
      </c>
      <c r="D8236" s="2013">
        <f t="shared" si="3234"/>
        <v>1976</v>
      </c>
      <c r="E8236" s="2013">
        <f t="shared" si="3234"/>
        <v>1317</v>
      </c>
      <c r="F8236" s="2013">
        <f t="shared" si="3234"/>
        <v>1317</v>
      </c>
      <c r="G8236" s="2013">
        <f t="shared" si="3234"/>
        <v>1318</v>
      </c>
      <c r="H8236" s="2013">
        <f t="shared" si="3234"/>
        <v>1318</v>
      </c>
    </row>
    <row r="8237">
      <c r="B8237" s="2013">
        <v>8235.0</v>
      </c>
      <c r="C8237" s="2013">
        <f t="shared" ref="C8237:H8237" si="3235">C$5002+C3237</f>
        <v>988</v>
      </c>
      <c r="D8237" s="2013">
        <f t="shared" si="3235"/>
        <v>1977</v>
      </c>
      <c r="E8237" s="2013">
        <f t="shared" si="3235"/>
        <v>1317</v>
      </c>
      <c r="F8237" s="2013">
        <f t="shared" si="3235"/>
        <v>1317</v>
      </c>
      <c r="G8237" s="2013">
        <f t="shared" si="3235"/>
        <v>1318</v>
      </c>
      <c r="H8237" s="2013">
        <f t="shared" si="3235"/>
        <v>1318</v>
      </c>
    </row>
    <row r="8238">
      <c r="B8238" s="2013">
        <v>8236.0</v>
      </c>
      <c r="C8238" s="2013">
        <f t="shared" ref="C8238:H8238" si="3236">C$5002+C3238</f>
        <v>988</v>
      </c>
      <c r="D8238" s="2013">
        <f t="shared" si="3236"/>
        <v>1976</v>
      </c>
      <c r="E8238" s="2013">
        <f t="shared" si="3236"/>
        <v>1318</v>
      </c>
      <c r="F8238" s="2013">
        <f t="shared" si="3236"/>
        <v>1318</v>
      </c>
      <c r="G8238" s="2013">
        <f t="shared" si="3236"/>
        <v>1318</v>
      </c>
      <c r="H8238" s="2013">
        <f t="shared" si="3236"/>
        <v>1318</v>
      </c>
    </row>
    <row r="8239">
      <c r="B8239" s="2013">
        <v>8237.0</v>
      </c>
      <c r="C8239" s="2013">
        <f t="shared" ref="C8239:H8239" si="3237">C$5002+C3239</f>
        <v>988</v>
      </c>
      <c r="D8239" s="2013">
        <f t="shared" si="3237"/>
        <v>1977</v>
      </c>
      <c r="E8239" s="2013">
        <f t="shared" si="3237"/>
        <v>1318</v>
      </c>
      <c r="F8239" s="2013">
        <f t="shared" si="3237"/>
        <v>1318</v>
      </c>
      <c r="G8239" s="2013">
        <f t="shared" si="3237"/>
        <v>1318</v>
      </c>
      <c r="H8239" s="2013">
        <f t="shared" si="3237"/>
        <v>1318</v>
      </c>
    </row>
    <row r="8240">
      <c r="B8240" s="2013">
        <v>8238.0</v>
      </c>
      <c r="C8240" s="2013">
        <f t="shared" ref="C8240:H8240" si="3238">C$5002+C3240</f>
        <v>989</v>
      </c>
      <c r="D8240" s="2013">
        <f t="shared" si="3238"/>
        <v>1977</v>
      </c>
      <c r="E8240" s="2013">
        <f t="shared" si="3238"/>
        <v>1318</v>
      </c>
      <c r="F8240" s="2013">
        <f t="shared" si="3238"/>
        <v>1318</v>
      </c>
      <c r="G8240" s="2013">
        <f t="shared" si="3238"/>
        <v>1318</v>
      </c>
      <c r="H8240" s="2013">
        <f t="shared" si="3238"/>
        <v>1318</v>
      </c>
    </row>
    <row r="8241">
      <c r="B8241" s="2013">
        <v>8239.0</v>
      </c>
      <c r="C8241" s="2013">
        <f t="shared" ref="C8241:H8241" si="3239">C$5002+C3241</f>
        <v>989</v>
      </c>
      <c r="D8241" s="2013">
        <f t="shared" si="3239"/>
        <v>1978</v>
      </c>
      <c r="E8241" s="2013">
        <f t="shared" si="3239"/>
        <v>1318</v>
      </c>
      <c r="F8241" s="2013">
        <f t="shared" si="3239"/>
        <v>1318</v>
      </c>
      <c r="G8241" s="2013">
        <f t="shared" si="3239"/>
        <v>1318</v>
      </c>
      <c r="H8241" s="2013">
        <f t="shared" si="3239"/>
        <v>1318</v>
      </c>
    </row>
    <row r="8242">
      <c r="B8242" s="2013">
        <v>8240.0</v>
      </c>
      <c r="C8242" s="2013">
        <f t="shared" ref="C8242:H8242" si="3240">C$5002+C3242</f>
        <v>989</v>
      </c>
      <c r="D8242" s="2013">
        <f t="shared" si="3240"/>
        <v>1977</v>
      </c>
      <c r="E8242" s="2013">
        <f t="shared" si="3240"/>
        <v>1318</v>
      </c>
      <c r="F8242" s="2013">
        <f t="shared" si="3240"/>
        <v>1318</v>
      </c>
      <c r="G8242" s="2013">
        <f t="shared" si="3240"/>
        <v>1319</v>
      </c>
      <c r="H8242" s="2013">
        <f t="shared" si="3240"/>
        <v>1319</v>
      </c>
    </row>
    <row r="8243">
      <c r="B8243" s="2013">
        <v>8241.0</v>
      </c>
      <c r="C8243" s="2013">
        <f t="shared" ref="C8243:H8243" si="3241">C$5002+C3243</f>
        <v>989</v>
      </c>
      <c r="D8243" s="2013">
        <f t="shared" si="3241"/>
        <v>1978</v>
      </c>
      <c r="E8243" s="2013">
        <f t="shared" si="3241"/>
        <v>1318</v>
      </c>
      <c r="F8243" s="2013">
        <f t="shared" si="3241"/>
        <v>1318</v>
      </c>
      <c r="G8243" s="2013">
        <f t="shared" si="3241"/>
        <v>1319</v>
      </c>
      <c r="H8243" s="2013">
        <f t="shared" si="3241"/>
        <v>1319</v>
      </c>
    </row>
    <row r="8244">
      <c r="B8244" s="2013">
        <v>8242.0</v>
      </c>
      <c r="C8244" s="2013">
        <f t="shared" ref="C8244:H8244" si="3242">C$5002+C3244</f>
        <v>989</v>
      </c>
      <c r="D8244" s="2013">
        <f t="shared" si="3242"/>
        <v>1979</v>
      </c>
      <c r="E8244" s="2013">
        <f t="shared" si="3242"/>
        <v>1318</v>
      </c>
      <c r="F8244" s="2013">
        <f t="shared" si="3242"/>
        <v>1318</v>
      </c>
      <c r="G8244" s="2013">
        <f t="shared" si="3242"/>
        <v>1319</v>
      </c>
      <c r="H8244" s="2013">
        <f t="shared" si="3242"/>
        <v>1319</v>
      </c>
    </row>
    <row r="8245">
      <c r="B8245" s="2013">
        <v>8243.0</v>
      </c>
      <c r="C8245" s="2013">
        <f t="shared" ref="C8245:H8245" si="3243">C$5002+C3245</f>
        <v>989</v>
      </c>
      <c r="D8245" s="2013">
        <f t="shared" si="3243"/>
        <v>1978</v>
      </c>
      <c r="E8245" s="2013">
        <f t="shared" si="3243"/>
        <v>1319</v>
      </c>
      <c r="F8245" s="2013">
        <f t="shared" si="3243"/>
        <v>1319</v>
      </c>
      <c r="G8245" s="2013">
        <f t="shared" si="3243"/>
        <v>1319</v>
      </c>
      <c r="H8245" s="2013">
        <f t="shared" si="3243"/>
        <v>1319</v>
      </c>
    </row>
    <row r="8246">
      <c r="B8246" s="2013">
        <v>8244.0</v>
      </c>
      <c r="C8246" s="2013">
        <f t="shared" ref="C8246:H8246" si="3244">C$5002+C3246</f>
        <v>989</v>
      </c>
      <c r="D8246" s="2013">
        <f t="shared" si="3244"/>
        <v>1979</v>
      </c>
      <c r="E8246" s="2013">
        <f t="shared" si="3244"/>
        <v>1319</v>
      </c>
      <c r="F8246" s="2013">
        <f t="shared" si="3244"/>
        <v>1319</v>
      </c>
      <c r="G8246" s="2013">
        <f t="shared" si="3244"/>
        <v>1319</v>
      </c>
      <c r="H8246" s="2013">
        <f t="shared" si="3244"/>
        <v>1319</v>
      </c>
    </row>
    <row r="8247">
      <c r="B8247" s="2013">
        <v>8245.0</v>
      </c>
      <c r="C8247" s="2013">
        <f t="shared" ref="C8247:H8247" si="3245">C$5002+C3247</f>
        <v>990</v>
      </c>
      <c r="D8247" s="2013">
        <f t="shared" si="3245"/>
        <v>1979</v>
      </c>
      <c r="E8247" s="2013">
        <f t="shared" si="3245"/>
        <v>1319</v>
      </c>
      <c r="F8247" s="2013">
        <f t="shared" si="3245"/>
        <v>1319</v>
      </c>
      <c r="G8247" s="2013">
        <f t="shared" si="3245"/>
        <v>1319</v>
      </c>
      <c r="H8247" s="2013">
        <f t="shared" si="3245"/>
        <v>1319</v>
      </c>
    </row>
    <row r="8248">
      <c r="B8248" s="2013">
        <v>8246.0</v>
      </c>
      <c r="C8248" s="2013">
        <f t="shared" ref="C8248:H8248" si="3246">C$5002+C3248</f>
        <v>989</v>
      </c>
      <c r="D8248" s="2013">
        <f t="shared" si="3246"/>
        <v>1979</v>
      </c>
      <c r="E8248" s="2013">
        <f t="shared" si="3246"/>
        <v>1319</v>
      </c>
      <c r="F8248" s="2013">
        <f t="shared" si="3246"/>
        <v>1319</v>
      </c>
      <c r="G8248" s="2013">
        <f t="shared" si="3246"/>
        <v>1320</v>
      </c>
      <c r="H8248" s="2013">
        <f t="shared" si="3246"/>
        <v>1320</v>
      </c>
    </row>
    <row r="8249">
      <c r="B8249" s="2013">
        <v>8247.0</v>
      </c>
      <c r="C8249" s="2013">
        <f t="shared" ref="C8249:H8249" si="3247">C$5002+C3249</f>
        <v>990</v>
      </c>
      <c r="D8249" s="2013">
        <f t="shared" si="3247"/>
        <v>1979</v>
      </c>
      <c r="E8249" s="2013">
        <f t="shared" si="3247"/>
        <v>1319</v>
      </c>
      <c r="F8249" s="2013">
        <f t="shared" si="3247"/>
        <v>1319</v>
      </c>
      <c r="G8249" s="2013">
        <f t="shared" si="3247"/>
        <v>1320</v>
      </c>
      <c r="H8249" s="2013">
        <f t="shared" si="3247"/>
        <v>1320</v>
      </c>
    </row>
    <row r="8250">
      <c r="B8250" s="2013">
        <v>8248.0</v>
      </c>
      <c r="C8250" s="2013">
        <f t="shared" ref="C8250:H8250" si="3248">C$5002+C3250</f>
        <v>989</v>
      </c>
      <c r="D8250" s="2013">
        <f t="shared" si="3248"/>
        <v>1979</v>
      </c>
      <c r="E8250" s="2013">
        <f t="shared" si="3248"/>
        <v>1320</v>
      </c>
      <c r="F8250" s="2013">
        <f t="shared" si="3248"/>
        <v>1320</v>
      </c>
      <c r="G8250" s="2013">
        <f t="shared" si="3248"/>
        <v>1320</v>
      </c>
      <c r="H8250" s="2013">
        <f t="shared" si="3248"/>
        <v>1320</v>
      </c>
    </row>
    <row r="8251">
      <c r="B8251" s="2013">
        <v>8249.0</v>
      </c>
      <c r="C8251" s="2013">
        <f t="shared" ref="C8251:H8251" si="3249">C$5002+C3251</f>
        <v>990</v>
      </c>
      <c r="D8251" s="2013">
        <f t="shared" si="3249"/>
        <v>1979</v>
      </c>
      <c r="E8251" s="2013">
        <f t="shared" si="3249"/>
        <v>1320</v>
      </c>
      <c r="F8251" s="2013">
        <f t="shared" si="3249"/>
        <v>1320</v>
      </c>
      <c r="G8251" s="2013">
        <f t="shared" si="3249"/>
        <v>1320</v>
      </c>
      <c r="H8251" s="2013">
        <f t="shared" si="3249"/>
        <v>1320</v>
      </c>
    </row>
    <row r="8252">
      <c r="B8252" s="2013">
        <v>8250.0</v>
      </c>
      <c r="C8252" s="2013">
        <f t="shared" ref="C8252:H8252" si="3250">C$5002+C3252</f>
        <v>990</v>
      </c>
      <c r="D8252" s="2013">
        <f t="shared" si="3250"/>
        <v>1980</v>
      </c>
      <c r="E8252" s="2013">
        <f t="shared" si="3250"/>
        <v>1320</v>
      </c>
      <c r="F8252" s="2013">
        <f t="shared" si="3250"/>
        <v>1320</v>
      </c>
      <c r="G8252" s="2013">
        <f t="shared" si="3250"/>
        <v>1320</v>
      </c>
      <c r="H8252" s="2013">
        <f t="shared" si="3250"/>
        <v>1320</v>
      </c>
    </row>
    <row r="8253">
      <c r="B8253" s="2013">
        <v>8251.0</v>
      </c>
      <c r="C8253" s="2013">
        <f t="shared" ref="C8253:H8253" si="3251">C$5002+C3253</f>
        <v>990</v>
      </c>
      <c r="D8253" s="2013">
        <f t="shared" si="3251"/>
        <v>1981</v>
      </c>
      <c r="E8253" s="2013">
        <f t="shared" si="3251"/>
        <v>1320</v>
      </c>
      <c r="F8253" s="2013">
        <f t="shared" si="3251"/>
        <v>1320</v>
      </c>
      <c r="G8253" s="2013">
        <f t="shared" si="3251"/>
        <v>1320</v>
      </c>
      <c r="H8253" s="2013">
        <f t="shared" si="3251"/>
        <v>1320</v>
      </c>
    </row>
    <row r="8254">
      <c r="B8254" s="2013">
        <v>8252.0</v>
      </c>
      <c r="C8254" s="2013">
        <f t="shared" ref="C8254:H8254" si="3252">C$5002+C3254</f>
        <v>991</v>
      </c>
      <c r="D8254" s="2013">
        <f t="shared" si="3252"/>
        <v>1981</v>
      </c>
      <c r="E8254" s="2013">
        <f t="shared" si="3252"/>
        <v>1320</v>
      </c>
      <c r="F8254" s="2013">
        <f t="shared" si="3252"/>
        <v>1320</v>
      </c>
      <c r="G8254" s="2013">
        <f t="shared" si="3252"/>
        <v>1320</v>
      </c>
      <c r="H8254" s="2013">
        <f t="shared" si="3252"/>
        <v>1320</v>
      </c>
    </row>
    <row r="8255">
      <c r="B8255" s="2013">
        <v>8253.0</v>
      </c>
      <c r="C8255" s="2013">
        <f t="shared" ref="C8255:H8255" si="3253">C$5002+C3255</f>
        <v>990</v>
      </c>
      <c r="D8255" s="2013">
        <f t="shared" si="3253"/>
        <v>1981</v>
      </c>
      <c r="E8255" s="2013">
        <f t="shared" si="3253"/>
        <v>1320</v>
      </c>
      <c r="F8255" s="2013">
        <f t="shared" si="3253"/>
        <v>1320</v>
      </c>
      <c r="G8255" s="2013">
        <f t="shared" si="3253"/>
        <v>1321</v>
      </c>
      <c r="H8255" s="2013">
        <f t="shared" si="3253"/>
        <v>1321</v>
      </c>
    </row>
    <row r="8256">
      <c r="B8256" s="2013">
        <v>8254.0</v>
      </c>
      <c r="C8256" s="2013">
        <f t="shared" ref="C8256:H8256" si="3254">C$5002+C3256</f>
        <v>991</v>
      </c>
      <c r="D8256" s="2013">
        <f t="shared" si="3254"/>
        <v>1981</v>
      </c>
      <c r="E8256" s="2013">
        <f t="shared" si="3254"/>
        <v>1320</v>
      </c>
      <c r="F8256" s="2013">
        <f t="shared" si="3254"/>
        <v>1320</v>
      </c>
      <c r="G8256" s="2013">
        <f t="shared" si="3254"/>
        <v>1321</v>
      </c>
      <c r="H8256" s="2013">
        <f t="shared" si="3254"/>
        <v>1321</v>
      </c>
    </row>
    <row r="8257">
      <c r="B8257" s="2013">
        <v>8255.0</v>
      </c>
      <c r="C8257" s="2013">
        <f t="shared" ref="C8257:H8257" si="3255">C$5002+C3257</f>
        <v>990</v>
      </c>
      <c r="D8257" s="2013">
        <f t="shared" si="3255"/>
        <v>1981</v>
      </c>
      <c r="E8257" s="2013">
        <f t="shared" si="3255"/>
        <v>1321</v>
      </c>
      <c r="F8257" s="2013">
        <f t="shared" si="3255"/>
        <v>1321</v>
      </c>
      <c r="G8257" s="2013">
        <f t="shared" si="3255"/>
        <v>1321</v>
      </c>
      <c r="H8257" s="2013">
        <f t="shared" si="3255"/>
        <v>1321</v>
      </c>
    </row>
    <row r="8258">
      <c r="B8258" s="2013">
        <v>8256.0</v>
      </c>
      <c r="C8258" s="2013">
        <f t="shared" ref="C8258:H8258" si="3256">C$5002+C3258</f>
        <v>991</v>
      </c>
      <c r="D8258" s="2013">
        <f t="shared" si="3256"/>
        <v>1981</v>
      </c>
      <c r="E8258" s="2013">
        <f t="shared" si="3256"/>
        <v>1321</v>
      </c>
      <c r="F8258" s="2013">
        <f t="shared" si="3256"/>
        <v>1321</v>
      </c>
      <c r="G8258" s="2013">
        <f t="shared" si="3256"/>
        <v>1321</v>
      </c>
      <c r="H8258" s="2013">
        <f t="shared" si="3256"/>
        <v>1321</v>
      </c>
    </row>
    <row r="8259">
      <c r="B8259" s="2013">
        <v>8257.0</v>
      </c>
      <c r="C8259" s="2013">
        <f t="shared" ref="C8259:H8259" si="3257">C$5002+C3259</f>
        <v>991</v>
      </c>
      <c r="D8259" s="2013">
        <f t="shared" si="3257"/>
        <v>1982</v>
      </c>
      <c r="E8259" s="2013">
        <f t="shared" si="3257"/>
        <v>1321</v>
      </c>
      <c r="F8259" s="2013">
        <f t="shared" si="3257"/>
        <v>1321</v>
      </c>
      <c r="G8259" s="2013">
        <f t="shared" si="3257"/>
        <v>1321</v>
      </c>
      <c r="H8259" s="2013">
        <f t="shared" si="3257"/>
        <v>1321</v>
      </c>
    </row>
    <row r="8260">
      <c r="B8260" s="2013">
        <v>8258.0</v>
      </c>
      <c r="C8260" s="2013">
        <f t="shared" ref="C8260:H8260" si="3258">C$5002+C3260</f>
        <v>991</v>
      </c>
      <c r="D8260" s="2013">
        <f t="shared" si="3258"/>
        <v>1981</v>
      </c>
      <c r="E8260" s="2013">
        <f t="shared" si="3258"/>
        <v>1321</v>
      </c>
      <c r="F8260" s="2013">
        <f t="shared" si="3258"/>
        <v>1321</v>
      </c>
      <c r="G8260" s="2013">
        <f t="shared" si="3258"/>
        <v>1322</v>
      </c>
      <c r="H8260" s="2013">
        <f t="shared" si="3258"/>
        <v>1322</v>
      </c>
    </row>
    <row r="8261">
      <c r="B8261" s="2013">
        <v>8259.0</v>
      </c>
      <c r="C8261" s="2013">
        <f t="shared" ref="C8261:H8261" si="3259">C$5002+C3261</f>
        <v>991</v>
      </c>
      <c r="D8261" s="2013">
        <f t="shared" si="3259"/>
        <v>1982</v>
      </c>
      <c r="E8261" s="2013">
        <f t="shared" si="3259"/>
        <v>1321</v>
      </c>
      <c r="F8261" s="2013">
        <f t="shared" si="3259"/>
        <v>1321</v>
      </c>
      <c r="G8261" s="2013">
        <f t="shared" si="3259"/>
        <v>1322</v>
      </c>
      <c r="H8261" s="2013">
        <f t="shared" si="3259"/>
        <v>1322</v>
      </c>
    </row>
    <row r="8262">
      <c r="B8262" s="2013">
        <v>8260.0</v>
      </c>
      <c r="C8262" s="2013">
        <f t="shared" ref="C8262:H8262" si="3260">C$5002+C3262</f>
        <v>991</v>
      </c>
      <c r="D8262" s="2013">
        <f t="shared" si="3260"/>
        <v>1983</v>
      </c>
      <c r="E8262" s="2013">
        <f t="shared" si="3260"/>
        <v>1321</v>
      </c>
      <c r="F8262" s="2013">
        <f t="shared" si="3260"/>
        <v>1321</v>
      </c>
      <c r="G8262" s="2013">
        <f t="shared" si="3260"/>
        <v>1322</v>
      </c>
      <c r="H8262" s="2013">
        <f t="shared" si="3260"/>
        <v>1322</v>
      </c>
    </row>
    <row r="8263">
      <c r="B8263" s="2013">
        <v>8261.0</v>
      </c>
      <c r="C8263" s="2013">
        <f t="shared" ref="C8263:H8263" si="3261">C$5002+C3263</f>
        <v>991</v>
      </c>
      <c r="D8263" s="2013">
        <f t="shared" si="3261"/>
        <v>1982</v>
      </c>
      <c r="E8263" s="2013">
        <f t="shared" si="3261"/>
        <v>1322</v>
      </c>
      <c r="F8263" s="2013">
        <f t="shared" si="3261"/>
        <v>1322</v>
      </c>
      <c r="G8263" s="2013">
        <f t="shared" si="3261"/>
        <v>1322</v>
      </c>
      <c r="H8263" s="2013">
        <f t="shared" si="3261"/>
        <v>1322</v>
      </c>
    </row>
    <row r="8264">
      <c r="B8264" s="2013">
        <v>8262.0</v>
      </c>
      <c r="C8264" s="2013">
        <f t="shared" ref="C8264:H8264" si="3262">C$5002+C3264</f>
        <v>991</v>
      </c>
      <c r="D8264" s="2013">
        <f t="shared" si="3262"/>
        <v>1983</v>
      </c>
      <c r="E8264" s="2013">
        <f t="shared" si="3262"/>
        <v>1322</v>
      </c>
      <c r="F8264" s="2013">
        <f t="shared" si="3262"/>
        <v>1322</v>
      </c>
      <c r="G8264" s="2013">
        <f t="shared" si="3262"/>
        <v>1322</v>
      </c>
      <c r="H8264" s="2013">
        <f t="shared" si="3262"/>
        <v>1322</v>
      </c>
    </row>
    <row r="8265">
      <c r="B8265" s="2013">
        <v>8263.0</v>
      </c>
      <c r="C8265" s="2013">
        <f t="shared" ref="C8265:H8265" si="3263">C$5002+C3265</f>
        <v>992</v>
      </c>
      <c r="D8265" s="2013">
        <f t="shared" si="3263"/>
        <v>1983</v>
      </c>
      <c r="E8265" s="2013">
        <f t="shared" si="3263"/>
        <v>1322</v>
      </c>
      <c r="F8265" s="2013">
        <f t="shared" si="3263"/>
        <v>1322</v>
      </c>
      <c r="G8265" s="2013">
        <f t="shared" si="3263"/>
        <v>1322</v>
      </c>
      <c r="H8265" s="2013">
        <f t="shared" si="3263"/>
        <v>1322</v>
      </c>
    </row>
    <row r="8266">
      <c r="B8266" s="2013">
        <v>8264.0</v>
      </c>
      <c r="C8266" s="2013">
        <f t="shared" ref="C8266:H8266" si="3264">C$5002+C3266</f>
        <v>992</v>
      </c>
      <c r="D8266" s="2013">
        <f t="shared" si="3264"/>
        <v>1984</v>
      </c>
      <c r="E8266" s="2013">
        <f t="shared" si="3264"/>
        <v>1322</v>
      </c>
      <c r="F8266" s="2013">
        <f t="shared" si="3264"/>
        <v>1322</v>
      </c>
      <c r="G8266" s="2013">
        <f t="shared" si="3264"/>
        <v>1322</v>
      </c>
      <c r="H8266" s="2013">
        <f t="shared" si="3264"/>
        <v>1322</v>
      </c>
    </row>
    <row r="8267">
      <c r="B8267" s="2013">
        <v>8265.0</v>
      </c>
      <c r="C8267" s="2013">
        <f t="shared" ref="C8267:H8267" si="3265">C$5002+C3267</f>
        <v>992</v>
      </c>
      <c r="D8267" s="2013">
        <f t="shared" si="3265"/>
        <v>1983</v>
      </c>
      <c r="E8267" s="2013">
        <f t="shared" si="3265"/>
        <v>1322</v>
      </c>
      <c r="F8267" s="2013">
        <f t="shared" si="3265"/>
        <v>1322</v>
      </c>
      <c r="G8267" s="2013">
        <f t="shared" si="3265"/>
        <v>1323</v>
      </c>
      <c r="H8267" s="2013">
        <f t="shared" si="3265"/>
        <v>1323</v>
      </c>
    </row>
    <row r="8268">
      <c r="B8268" s="2013">
        <v>8266.0</v>
      </c>
      <c r="C8268" s="2013">
        <f t="shared" ref="C8268:H8268" si="3266">C$5002+C3268</f>
        <v>992</v>
      </c>
      <c r="D8268" s="2013">
        <f t="shared" si="3266"/>
        <v>1984</v>
      </c>
      <c r="E8268" s="2013">
        <f t="shared" si="3266"/>
        <v>1322</v>
      </c>
      <c r="F8268" s="2013">
        <f t="shared" si="3266"/>
        <v>1322</v>
      </c>
      <c r="G8268" s="2013">
        <f t="shared" si="3266"/>
        <v>1323</v>
      </c>
      <c r="H8268" s="2013">
        <f t="shared" si="3266"/>
        <v>1323</v>
      </c>
    </row>
    <row r="8269">
      <c r="B8269" s="2013">
        <v>8267.0</v>
      </c>
      <c r="C8269" s="2013">
        <f t="shared" ref="C8269:H8269" si="3267">C$5002+C3269</f>
        <v>992</v>
      </c>
      <c r="D8269" s="2013">
        <f t="shared" si="3267"/>
        <v>1985</v>
      </c>
      <c r="E8269" s="2013">
        <f t="shared" si="3267"/>
        <v>1322</v>
      </c>
      <c r="F8269" s="2013">
        <f t="shared" si="3267"/>
        <v>1322</v>
      </c>
      <c r="G8269" s="2013">
        <f t="shared" si="3267"/>
        <v>1323</v>
      </c>
      <c r="H8269" s="2013">
        <f t="shared" si="3267"/>
        <v>1323</v>
      </c>
    </row>
    <row r="8270">
      <c r="B8270" s="2013">
        <v>8268.0</v>
      </c>
      <c r="C8270" s="2013">
        <f t="shared" ref="C8270:H8270" si="3268">C$5002+C3270</f>
        <v>992</v>
      </c>
      <c r="D8270" s="2013">
        <f t="shared" si="3268"/>
        <v>1984</v>
      </c>
      <c r="E8270" s="2013">
        <f t="shared" si="3268"/>
        <v>1323</v>
      </c>
      <c r="F8270" s="2013">
        <f t="shared" si="3268"/>
        <v>1323</v>
      </c>
      <c r="G8270" s="2013">
        <f t="shared" si="3268"/>
        <v>1323</v>
      </c>
      <c r="H8270" s="2013">
        <f t="shared" si="3268"/>
        <v>1323</v>
      </c>
    </row>
    <row r="8271">
      <c r="B8271" s="2013">
        <v>8269.0</v>
      </c>
      <c r="C8271" s="2013">
        <f t="shared" ref="C8271:H8271" si="3269">C$5002+C3271</f>
        <v>992</v>
      </c>
      <c r="D8271" s="2013">
        <f t="shared" si="3269"/>
        <v>1985</v>
      </c>
      <c r="E8271" s="2013">
        <f t="shared" si="3269"/>
        <v>1323</v>
      </c>
      <c r="F8271" s="2013">
        <f t="shared" si="3269"/>
        <v>1323</v>
      </c>
      <c r="G8271" s="2013">
        <f t="shared" si="3269"/>
        <v>1323</v>
      </c>
      <c r="H8271" s="2013">
        <f t="shared" si="3269"/>
        <v>1323</v>
      </c>
    </row>
    <row r="8272">
      <c r="B8272" s="2013">
        <v>8270.0</v>
      </c>
      <c r="C8272" s="2013">
        <f t="shared" ref="C8272:H8272" si="3270">C$5002+C3272</f>
        <v>993</v>
      </c>
      <c r="D8272" s="2013">
        <f t="shared" si="3270"/>
        <v>1985</v>
      </c>
      <c r="E8272" s="2013">
        <f t="shared" si="3270"/>
        <v>1323</v>
      </c>
      <c r="F8272" s="2013">
        <f t="shared" si="3270"/>
        <v>1323</v>
      </c>
      <c r="G8272" s="2013">
        <f t="shared" si="3270"/>
        <v>1323</v>
      </c>
      <c r="H8272" s="2013">
        <f t="shared" si="3270"/>
        <v>1323</v>
      </c>
    </row>
    <row r="8273">
      <c r="B8273" s="2013">
        <v>8271.0</v>
      </c>
      <c r="C8273" s="2013">
        <f t="shared" ref="C8273:H8273" si="3271">C$5002+C3273</f>
        <v>992</v>
      </c>
      <c r="D8273" s="2013">
        <f t="shared" si="3271"/>
        <v>1985</v>
      </c>
      <c r="E8273" s="2013">
        <f t="shared" si="3271"/>
        <v>1323</v>
      </c>
      <c r="F8273" s="2013">
        <f t="shared" si="3271"/>
        <v>1323</v>
      </c>
      <c r="G8273" s="2013">
        <f t="shared" si="3271"/>
        <v>1324</v>
      </c>
      <c r="H8273" s="2013">
        <f t="shared" si="3271"/>
        <v>1324</v>
      </c>
    </row>
    <row r="8274">
      <c r="B8274" s="2013">
        <v>8272.0</v>
      </c>
      <c r="C8274" s="2013">
        <f t="shared" ref="C8274:H8274" si="3272">C$5002+C3274</f>
        <v>993</v>
      </c>
      <c r="D8274" s="2013">
        <f t="shared" si="3272"/>
        <v>1985</v>
      </c>
      <c r="E8274" s="2013">
        <f t="shared" si="3272"/>
        <v>1323</v>
      </c>
      <c r="F8274" s="2013">
        <f t="shared" si="3272"/>
        <v>1323</v>
      </c>
      <c r="G8274" s="2013">
        <f t="shared" si="3272"/>
        <v>1324</v>
      </c>
      <c r="H8274" s="2013">
        <f t="shared" si="3272"/>
        <v>1324</v>
      </c>
    </row>
    <row r="8275">
      <c r="B8275" s="2013">
        <v>8273.0</v>
      </c>
      <c r="C8275" s="2013">
        <f t="shared" ref="C8275:H8275" si="3273">C$5002+C3275</f>
        <v>992</v>
      </c>
      <c r="D8275" s="2013">
        <f t="shared" si="3273"/>
        <v>1985</v>
      </c>
      <c r="E8275" s="2013">
        <f t="shared" si="3273"/>
        <v>1324</v>
      </c>
      <c r="F8275" s="2013">
        <f t="shared" si="3273"/>
        <v>1324</v>
      </c>
      <c r="G8275" s="2013">
        <f t="shared" si="3273"/>
        <v>1324</v>
      </c>
      <c r="H8275" s="2013">
        <f t="shared" si="3273"/>
        <v>1324</v>
      </c>
    </row>
    <row r="8276">
      <c r="B8276" s="2013">
        <v>8274.0</v>
      </c>
      <c r="C8276" s="2013">
        <f t="shared" ref="C8276:H8276" si="3274">C$5002+C3276</f>
        <v>993</v>
      </c>
      <c r="D8276" s="2013">
        <f t="shared" si="3274"/>
        <v>1985</v>
      </c>
      <c r="E8276" s="2013">
        <f t="shared" si="3274"/>
        <v>1324</v>
      </c>
      <c r="F8276" s="2013">
        <f t="shared" si="3274"/>
        <v>1324</v>
      </c>
      <c r="G8276" s="2013">
        <f t="shared" si="3274"/>
        <v>1324</v>
      </c>
      <c r="H8276" s="2013">
        <f t="shared" si="3274"/>
        <v>1324</v>
      </c>
    </row>
    <row r="8277">
      <c r="B8277" s="2013">
        <v>8275.0</v>
      </c>
      <c r="C8277" s="2013">
        <f t="shared" ref="C8277:H8277" si="3275">C$5002+C3277</f>
        <v>993</v>
      </c>
      <c r="D8277" s="2013">
        <f t="shared" si="3275"/>
        <v>1986</v>
      </c>
      <c r="E8277" s="2013">
        <f t="shared" si="3275"/>
        <v>1324</v>
      </c>
      <c r="F8277" s="2013">
        <f t="shared" si="3275"/>
        <v>1324</v>
      </c>
      <c r="G8277" s="2013">
        <f t="shared" si="3275"/>
        <v>1324</v>
      </c>
      <c r="H8277" s="2013">
        <f t="shared" si="3275"/>
        <v>1324</v>
      </c>
    </row>
    <row r="8278">
      <c r="B8278" s="2013">
        <v>8276.0</v>
      </c>
      <c r="C8278" s="2013">
        <f t="shared" ref="C8278:H8278" si="3276">C$5002+C3278</f>
        <v>993</v>
      </c>
      <c r="D8278" s="2013">
        <f t="shared" si="3276"/>
        <v>1987</v>
      </c>
      <c r="E8278" s="2013">
        <f t="shared" si="3276"/>
        <v>1324</v>
      </c>
      <c r="F8278" s="2013">
        <f t="shared" si="3276"/>
        <v>1324</v>
      </c>
      <c r="G8278" s="2013">
        <f t="shared" si="3276"/>
        <v>1324</v>
      </c>
      <c r="H8278" s="2013">
        <f t="shared" si="3276"/>
        <v>1324</v>
      </c>
    </row>
    <row r="8279">
      <c r="B8279" s="2013">
        <v>8277.0</v>
      </c>
      <c r="C8279" s="2013">
        <f t="shared" ref="C8279:H8279" si="3277">C$5002+C3279</f>
        <v>994</v>
      </c>
      <c r="D8279" s="2013">
        <f t="shared" si="3277"/>
        <v>1987</v>
      </c>
      <c r="E8279" s="2013">
        <f t="shared" si="3277"/>
        <v>1324</v>
      </c>
      <c r="F8279" s="2013">
        <f t="shared" si="3277"/>
        <v>1324</v>
      </c>
      <c r="G8279" s="2013">
        <f t="shared" si="3277"/>
        <v>1324</v>
      </c>
      <c r="H8279" s="2013">
        <f t="shared" si="3277"/>
        <v>1324</v>
      </c>
    </row>
    <row r="8280">
      <c r="B8280" s="2013">
        <v>8278.0</v>
      </c>
      <c r="C8280" s="2013">
        <f t="shared" ref="C8280:H8280" si="3278">C$5002+C3280</f>
        <v>993</v>
      </c>
      <c r="D8280" s="2013">
        <f t="shared" si="3278"/>
        <v>1987</v>
      </c>
      <c r="E8280" s="2013">
        <f t="shared" si="3278"/>
        <v>1324</v>
      </c>
      <c r="F8280" s="2013">
        <f t="shared" si="3278"/>
        <v>1324</v>
      </c>
      <c r="G8280" s="2013">
        <f t="shared" si="3278"/>
        <v>1325</v>
      </c>
      <c r="H8280" s="2013">
        <f t="shared" si="3278"/>
        <v>1325</v>
      </c>
    </row>
    <row r="8281">
      <c r="B8281" s="2013">
        <v>8279.0</v>
      </c>
      <c r="C8281" s="2013">
        <f t="shared" ref="C8281:H8281" si="3279">C$5002+C3281</f>
        <v>994</v>
      </c>
      <c r="D8281" s="2013">
        <f t="shared" si="3279"/>
        <v>1987</v>
      </c>
      <c r="E8281" s="2013">
        <f t="shared" si="3279"/>
        <v>1324</v>
      </c>
      <c r="F8281" s="2013">
        <f t="shared" si="3279"/>
        <v>1324</v>
      </c>
      <c r="G8281" s="2013">
        <f t="shared" si="3279"/>
        <v>1325</v>
      </c>
      <c r="H8281" s="2013">
        <f t="shared" si="3279"/>
        <v>1325</v>
      </c>
    </row>
    <row r="8282">
      <c r="B8282" s="2013">
        <v>8280.0</v>
      </c>
      <c r="C8282" s="2013">
        <f t="shared" ref="C8282:H8282" si="3280">C$5002+C3282</f>
        <v>993</v>
      </c>
      <c r="D8282" s="2013">
        <f t="shared" si="3280"/>
        <v>1987</v>
      </c>
      <c r="E8282" s="2013">
        <f t="shared" si="3280"/>
        <v>1325</v>
      </c>
      <c r="F8282" s="2013">
        <f t="shared" si="3280"/>
        <v>1325</v>
      </c>
      <c r="G8282" s="2013">
        <f t="shared" si="3280"/>
        <v>1325</v>
      </c>
      <c r="H8282" s="2013">
        <f t="shared" si="3280"/>
        <v>1325</v>
      </c>
    </row>
    <row r="8283">
      <c r="B8283" s="2013">
        <v>8281.0</v>
      </c>
      <c r="C8283" s="2013">
        <f t="shared" ref="C8283:H8283" si="3281">C$5002+C3283</f>
        <v>994</v>
      </c>
      <c r="D8283" s="2013">
        <f t="shared" si="3281"/>
        <v>1987</v>
      </c>
      <c r="E8283" s="2013">
        <f t="shared" si="3281"/>
        <v>1325</v>
      </c>
      <c r="F8283" s="2013">
        <f t="shared" si="3281"/>
        <v>1325</v>
      </c>
      <c r="G8283" s="2013">
        <f t="shared" si="3281"/>
        <v>1325</v>
      </c>
      <c r="H8283" s="2013">
        <f t="shared" si="3281"/>
        <v>1325</v>
      </c>
    </row>
    <row r="8284">
      <c r="B8284" s="2013">
        <v>8282.0</v>
      </c>
      <c r="C8284" s="2013">
        <f t="shared" ref="C8284:H8284" si="3282">C$5002+C3284</f>
        <v>994</v>
      </c>
      <c r="D8284" s="2013">
        <f t="shared" si="3282"/>
        <v>1988</v>
      </c>
      <c r="E8284" s="2013">
        <f t="shared" si="3282"/>
        <v>1325</v>
      </c>
      <c r="F8284" s="2013">
        <f t="shared" si="3282"/>
        <v>1325</v>
      </c>
      <c r="G8284" s="2013">
        <f t="shared" si="3282"/>
        <v>1325</v>
      </c>
      <c r="H8284" s="2013">
        <f t="shared" si="3282"/>
        <v>1325</v>
      </c>
    </row>
    <row r="8285">
      <c r="B8285" s="2013">
        <v>8283.0</v>
      </c>
      <c r="C8285" s="2013">
        <f t="shared" ref="C8285:H8285" si="3283">C$5002+C3285</f>
        <v>994</v>
      </c>
      <c r="D8285" s="2013">
        <f t="shared" si="3283"/>
        <v>1987</v>
      </c>
      <c r="E8285" s="2013">
        <f t="shared" si="3283"/>
        <v>1325</v>
      </c>
      <c r="F8285" s="2013">
        <f t="shared" si="3283"/>
        <v>1325</v>
      </c>
      <c r="G8285" s="2013">
        <f t="shared" si="3283"/>
        <v>1326</v>
      </c>
      <c r="H8285" s="2013">
        <f t="shared" si="3283"/>
        <v>1326</v>
      </c>
    </row>
    <row r="8286">
      <c r="B8286" s="2013">
        <v>8284.0</v>
      </c>
      <c r="C8286" s="2013">
        <f t="shared" ref="C8286:H8286" si="3284">C$5002+C3286</f>
        <v>994</v>
      </c>
      <c r="D8286" s="2013">
        <f t="shared" si="3284"/>
        <v>1988</v>
      </c>
      <c r="E8286" s="2013">
        <f t="shared" si="3284"/>
        <v>1325</v>
      </c>
      <c r="F8286" s="2013">
        <f t="shared" si="3284"/>
        <v>1325</v>
      </c>
      <c r="G8286" s="2013">
        <f t="shared" si="3284"/>
        <v>1326</v>
      </c>
      <c r="H8286" s="2013">
        <f t="shared" si="3284"/>
        <v>1326</v>
      </c>
    </row>
    <row r="8287">
      <c r="B8287" s="2013">
        <v>8285.0</v>
      </c>
      <c r="C8287" s="2013">
        <f t="shared" ref="C8287:H8287" si="3285">C$5002+C3287</f>
        <v>994</v>
      </c>
      <c r="D8287" s="2013">
        <f t="shared" si="3285"/>
        <v>1989</v>
      </c>
      <c r="E8287" s="2013">
        <f t="shared" si="3285"/>
        <v>1325</v>
      </c>
      <c r="F8287" s="2013">
        <f t="shared" si="3285"/>
        <v>1325</v>
      </c>
      <c r="G8287" s="2013">
        <f t="shared" si="3285"/>
        <v>1326</v>
      </c>
      <c r="H8287" s="2013">
        <f t="shared" si="3285"/>
        <v>1326</v>
      </c>
    </row>
    <row r="8288">
      <c r="B8288" s="2013">
        <v>8286.0</v>
      </c>
      <c r="C8288" s="2013">
        <f t="shared" ref="C8288:H8288" si="3286">C$5002+C3288</f>
        <v>994</v>
      </c>
      <c r="D8288" s="2013">
        <f t="shared" si="3286"/>
        <v>1988</v>
      </c>
      <c r="E8288" s="2013">
        <f t="shared" si="3286"/>
        <v>1326</v>
      </c>
      <c r="F8288" s="2013">
        <f t="shared" si="3286"/>
        <v>1326</v>
      </c>
      <c r="G8288" s="2013">
        <f t="shared" si="3286"/>
        <v>1326</v>
      </c>
      <c r="H8288" s="2013">
        <f t="shared" si="3286"/>
        <v>1326</v>
      </c>
    </row>
    <row r="8289">
      <c r="B8289" s="2013">
        <v>8287.0</v>
      </c>
      <c r="C8289" s="2013">
        <f t="shared" ref="C8289:H8289" si="3287">C$5002+C3289</f>
        <v>994</v>
      </c>
      <c r="D8289" s="2013">
        <f t="shared" si="3287"/>
        <v>1989</v>
      </c>
      <c r="E8289" s="2013">
        <f t="shared" si="3287"/>
        <v>1326</v>
      </c>
      <c r="F8289" s="2013">
        <f t="shared" si="3287"/>
        <v>1326</v>
      </c>
      <c r="G8289" s="2013">
        <f t="shared" si="3287"/>
        <v>1326</v>
      </c>
      <c r="H8289" s="2013">
        <f t="shared" si="3287"/>
        <v>1326</v>
      </c>
    </row>
    <row r="8290">
      <c r="B8290" s="2013">
        <v>8288.0</v>
      </c>
      <c r="C8290" s="2013">
        <f t="shared" ref="C8290:H8290" si="3288">C$5002+C3290</f>
        <v>995</v>
      </c>
      <c r="D8290" s="2013">
        <f t="shared" si="3288"/>
        <v>1989</v>
      </c>
      <c r="E8290" s="2013">
        <f t="shared" si="3288"/>
        <v>1326</v>
      </c>
      <c r="F8290" s="2013">
        <f t="shared" si="3288"/>
        <v>1326</v>
      </c>
      <c r="G8290" s="2013">
        <f t="shared" si="3288"/>
        <v>1326</v>
      </c>
      <c r="H8290" s="2013">
        <f t="shared" si="3288"/>
        <v>1326</v>
      </c>
    </row>
    <row r="8291">
      <c r="B8291" s="2013">
        <v>8289.0</v>
      </c>
      <c r="C8291" s="2013">
        <f t="shared" ref="C8291:H8291" si="3289">C$5002+C3291</f>
        <v>995</v>
      </c>
      <c r="D8291" s="2013">
        <f t="shared" si="3289"/>
        <v>1990</v>
      </c>
      <c r="E8291" s="2013">
        <f t="shared" si="3289"/>
        <v>1326</v>
      </c>
      <c r="F8291" s="2013">
        <f t="shared" si="3289"/>
        <v>1326</v>
      </c>
      <c r="G8291" s="2013">
        <f t="shared" si="3289"/>
        <v>1326</v>
      </c>
      <c r="H8291" s="2013">
        <f t="shared" si="3289"/>
        <v>1326</v>
      </c>
    </row>
    <row r="8292">
      <c r="B8292" s="2013">
        <v>8290.0</v>
      </c>
      <c r="C8292" s="2013">
        <f t="shared" ref="C8292:H8292" si="3290">C$5002+C3292</f>
        <v>995</v>
      </c>
      <c r="D8292" s="2013">
        <f t="shared" si="3290"/>
        <v>1989</v>
      </c>
      <c r="E8292" s="2013">
        <f t="shared" si="3290"/>
        <v>1326</v>
      </c>
      <c r="F8292" s="2013">
        <f t="shared" si="3290"/>
        <v>1326</v>
      </c>
      <c r="G8292" s="2013">
        <f t="shared" si="3290"/>
        <v>1327</v>
      </c>
      <c r="H8292" s="2013">
        <f t="shared" si="3290"/>
        <v>1327</v>
      </c>
    </row>
    <row r="8293">
      <c r="B8293" s="2013">
        <v>8291.0</v>
      </c>
      <c r="C8293" s="2013">
        <f t="shared" ref="C8293:H8293" si="3291">C$5002+C3293</f>
        <v>995</v>
      </c>
      <c r="D8293" s="2013">
        <f t="shared" si="3291"/>
        <v>1990</v>
      </c>
      <c r="E8293" s="2013">
        <f t="shared" si="3291"/>
        <v>1326</v>
      </c>
      <c r="F8293" s="2013">
        <f t="shared" si="3291"/>
        <v>1326</v>
      </c>
      <c r="G8293" s="2013">
        <f t="shared" si="3291"/>
        <v>1327</v>
      </c>
      <c r="H8293" s="2013">
        <f t="shared" si="3291"/>
        <v>1327</v>
      </c>
    </row>
    <row r="8294">
      <c r="B8294" s="2013">
        <v>8292.0</v>
      </c>
      <c r="C8294" s="2013">
        <f t="shared" ref="C8294:H8294" si="3292">C$5002+C3294</f>
        <v>995</v>
      </c>
      <c r="D8294" s="2013">
        <f t="shared" si="3292"/>
        <v>1991</v>
      </c>
      <c r="E8294" s="2013">
        <f t="shared" si="3292"/>
        <v>1326</v>
      </c>
      <c r="F8294" s="2013">
        <f t="shared" si="3292"/>
        <v>1326</v>
      </c>
      <c r="G8294" s="2013">
        <f t="shared" si="3292"/>
        <v>1327</v>
      </c>
      <c r="H8294" s="2013">
        <f t="shared" si="3292"/>
        <v>1327</v>
      </c>
    </row>
    <row r="8295">
      <c r="B8295" s="2013">
        <v>8293.0</v>
      </c>
      <c r="C8295" s="2013">
        <f t="shared" ref="C8295:H8295" si="3293">C$5002+C3295</f>
        <v>995</v>
      </c>
      <c r="D8295" s="2013">
        <f t="shared" si="3293"/>
        <v>1990</v>
      </c>
      <c r="E8295" s="2013">
        <f t="shared" si="3293"/>
        <v>1327</v>
      </c>
      <c r="F8295" s="2013">
        <f t="shared" si="3293"/>
        <v>1327</v>
      </c>
      <c r="G8295" s="2013">
        <f t="shared" si="3293"/>
        <v>1327</v>
      </c>
      <c r="H8295" s="2013">
        <f t="shared" si="3293"/>
        <v>1327</v>
      </c>
    </row>
    <row r="8296">
      <c r="B8296" s="2013">
        <v>8294.0</v>
      </c>
      <c r="C8296" s="2013">
        <f t="shared" ref="C8296:H8296" si="3294">C$5002+C3296</f>
        <v>995</v>
      </c>
      <c r="D8296" s="2013">
        <f t="shared" si="3294"/>
        <v>1991</v>
      </c>
      <c r="E8296" s="2013">
        <f t="shared" si="3294"/>
        <v>1327</v>
      </c>
      <c r="F8296" s="2013">
        <f t="shared" si="3294"/>
        <v>1327</v>
      </c>
      <c r="G8296" s="2013">
        <f t="shared" si="3294"/>
        <v>1327</v>
      </c>
      <c r="H8296" s="2013">
        <f t="shared" si="3294"/>
        <v>1327</v>
      </c>
    </row>
    <row r="8297">
      <c r="B8297" s="2013">
        <v>8295.0</v>
      </c>
      <c r="C8297" s="2013">
        <f t="shared" ref="C8297:H8297" si="3295">C$5002+C3297</f>
        <v>996</v>
      </c>
      <c r="D8297" s="2013">
        <f t="shared" si="3295"/>
        <v>1991</v>
      </c>
      <c r="E8297" s="2013">
        <f t="shared" si="3295"/>
        <v>1327</v>
      </c>
      <c r="F8297" s="2013">
        <f t="shared" si="3295"/>
        <v>1327</v>
      </c>
      <c r="G8297" s="2013">
        <f t="shared" si="3295"/>
        <v>1327</v>
      </c>
      <c r="H8297" s="2013">
        <f t="shared" si="3295"/>
        <v>1327</v>
      </c>
    </row>
    <row r="8298">
      <c r="B8298" s="2013">
        <v>8296.0</v>
      </c>
      <c r="C8298" s="2013">
        <f t="shared" ref="C8298:H8298" si="3296">C$5002+C3298</f>
        <v>995</v>
      </c>
      <c r="D8298" s="2013">
        <f t="shared" si="3296"/>
        <v>1991</v>
      </c>
      <c r="E8298" s="2013">
        <f t="shared" si="3296"/>
        <v>1327</v>
      </c>
      <c r="F8298" s="2013">
        <f t="shared" si="3296"/>
        <v>1327</v>
      </c>
      <c r="G8298" s="2013">
        <f t="shared" si="3296"/>
        <v>1328</v>
      </c>
      <c r="H8298" s="2013">
        <f t="shared" si="3296"/>
        <v>1328</v>
      </c>
    </row>
    <row r="8299">
      <c r="B8299" s="2013">
        <v>8297.0</v>
      </c>
      <c r="C8299" s="2013">
        <f t="shared" ref="C8299:H8299" si="3297">C$5002+C3299</f>
        <v>996</v>
      </c>
      <c r="D8299" s="2013">
        <f t="shared" si="3297"/>
        <v>1991</v>
      </c>
      <c r="E8299" s="2013">
        <f t="shared" si="3297"/>
        <v>1327</v>
      </c>
      <c r="F8299" s="2013">
        <f t="shared" si="3297"/>
        <v>1327</v>
      </c>
      <c r="G8299" s="2013">
        <f t="shared" si="3297"/>
        <v>1328</v>
      </c>
      <c r="H8299" s="2013">
        <f t="shared" si="3297"/>
        <v>1328</v>
      </c>
    </row>
    <row r="8300">
      <c r="B8300" s="2013">
        <v>8298.0</v>
      </c>
      <c r="C8300" s="2013">
        <f t="shared" ref="C8300:H8300" si="3298">C$5002+C3300</f>
        <v>995</v>
      </c>
      <c r="D8300" s="2013">
        <f t="shared" si="3298"/>
        <v>1991</v>
      </c>
      <c r="E8300" s="2013">
        <f t="shared" si="3298"/>
        <v>1328</v>
      </c>
      <c r="F8300" s="2013">
        <f t="shared" si="3298"/>
        <v>1328</v>
      </c>
      <c r="G8300" s="2013">
        <f t="shared" si="3298"/>
        <v>1328</v>
      </c>
      <c r="H8300" s="2013">
        <f t="shared" si="3298"/>
        <v>1328</v>
      </c>
    </row>
    <row r="8301">
      <c r="B8301" s="2013">
        <v>8299.0</v>
      </c>
      <c r="C8301" s="2013">
        <f t="shared" ref="C8301:H8301" si="3299">C$5002+C3301</f>
        <v>996</v>
      </c>
      <c r="D8301" s="2013">
        <f t="shared" si="3299"/>
        <v>1991</v>
      </c>
      <c r="E8301" s="2013">
        <f t="shared" si="3299"/>
        <v>1328</v>
      </c>
      <c r="F8301" s="2013">
        <f t="shared" si="3299"/>
        <v>1328</v>
      </c>
      <c r="G8301" s="2013">
        <f t="shared" si="3299"/>
        <v>1328</v>
      </c>
      <c r="H8301" s="2013">
        <f t="shared" si="3299"/>
        <v>1328</v>
      </c>
    </row>
    <row r="8302">
      <c r="B8302" s="2013">
        <v>8300.0</v>
      </c>
      <c r="C8302" s="2013">
        <f t="shared" ref="C8302:H8302" si="3300">C$5002+C3302</f>
        <v>996</v>
      </c>
      <c r="D8302" s="2013">
        <f t="shared" si="3300"/>
        <v>1992</v>
      </c>
      <c r="E8302" s="2013">
        <f t="shared" si="3300"/>
        <v>1328</v>
      </c>
      <c r="F8302" s="2013">
        <f t="shared" si="3300"/>
        <v>1328</v>
      </c>
      <c r="G8302" s="2013">
        <f t="shared" si="3300"/>
        <v>1328</v>
      </c>
      <c r="H8302" s="2013">
        <f t="shared" si="3300"/>
        <v>1328</v>
      </c>
    </row>
    <row r="8303">
      <c r="B8303" s="2013">
        <v>8301.0</v>
      </c>
      <c r="C8303" s="2013">
        <f t="shared" ref="C8303:H8303" si="3301">C$5002+C3303</f>
        <v>996</v>
      </c>
      <c r="D8303" s="2013">
        <f t="shared" si="3301"/>
        <v>1993</v>
      </c>
      <c r="E8303" s="2013">
        <f t="shared" si="3301"/>
        <v>1328</v>
      </c>
      <c r="F8303" s="2013">
        <f t="shared" si="3301"/>
        <v>1328</v>
      </c>
      <c r="G8303" s="2013">
        <f t="shared" si="3301"/>
        <v>1328</v>
      </c>
      <c r="H8303" s="2013">
        <f t="shared" si="3301"/>
        <v>1328</v>
      </c>
    </row>
    <row r="8304">
      <c r="B8304" s="2013">
        <v>8302.0</v>
      </c>
      <c r="C8304" s="2013">
        <f t="shared" ref="C8304:H8304" si="3302">C$5002+C3304</f>
        <v>997</v>
      </c>
      <c r="D8304" s="2013">
        <f t="shared" si="3302"/>
        <v>1993</v>
      </c>
      <c r="E8304" s="2013">
        <f t="shared" si="3302"/>
        <v>1328</v>
      </c>
      <c r="F8304" s="2013">
        <f t="shared" si="3302"/>
        <v>1328</v>
      </c>
      <c r="G8304" s="2013">
        <f t="shared" si="3302"/>
        <v>1328</v>
      </c>
      <c r="H8304" s="2013">
        <f t="shared" si="3302"/>
        <v>1328</v>
      </c>
    </row>
    <row r="8305">
      <c r="B8305" s="2013">
        <v>8303.0</v>
      </c>
      <c r="C8305" s="2013">
        <f t="shared" ref="C8305:H8305" si="3303">C$5002+C3305</f>
        <v>996</v>
      </c>
      <c r="D8305" s="2013">
        <f t="shared" si="3303"/>
        <v>1993</v>
      </c>
      <c r="E8305" s="2013">
        <f t="shared" si="3303"/>
        <v>1328</v>
      </c>
      <c r="F8305" s="2013">
        <f t="shared" si="3303"/>
        <v>1328</v>
      </c>
      <c r="G8305" s="2013">
        <f t="shared" si="3303"/>
        <v>1329</v>
      </c>
      <c r="H8305" s="2013">
        <f t="shared" si="3303"/>
        <v>1329</v>
      </c>
    </row>
    <row r="8306">
      <c r="B8306" s="2013">
        <v>8304.0</v>
      </c>
      <c r="C8306" s="2013">
        <f t="shared" ref="C8306:H8306" si="3304">C$5002+C3306</f>
        <v>997</v>
      </c>
      <c r="D8306" s="2013">
        <f t="shared" si="3304"/>
        <v>1993</v>
      </c>
      <c r="E8306" s="2013">
        <f t="shared" si="3304"/>
        <v>1328</v>
      </c>
      <c r="F8306" s="2013">
        <f t="shared" si="3304"/>
        <v>1328</v>
      </c>
      <c r="G8306" s="2013">
        <f t="shared" si="3304"/>
        <v>1329</v>
      </c>
      <c r="H8306" s="2013">
        <f t="shared" si="3304"/>
        <v>1329</v>
      </c>
    </row>
    <row r="8307">
      <c r="B8307" s="2013">
        <v>8305.0</v>
      </c>
      <c r="C8307" s="2013">
        <f t="shared" ref="C8307:H8307" si="3305">C$5002+C3307</f>
        <v>996</v>
      </c>
      <c r="D8307" s="2013">
        <f t="shared" si="3305"/>
        <v>1993</v>
      </c>
      <c r="E8307" s="2013">
        <f t="shared" si="3305"/>
        <v>1329</v>
      </c>
      <c r="F8307" s="2013">
        <f t="shared" si="3305"/>
        <v>1329</v>
      </c>
      <c r="G8307" s="2013">
        <f t="shared" si="3305"/>
        <v>1329</v>
      </c>
      <c r="H8307" s="2013">
        <f t="shared" si="3305"/>
        <v>1329</v>
      </c>
    </row>
    <row r="8308">
      <c r="B8308" s="2013">
        <v>8306.0</v>
      </c>
      <c r="C8308" s="2013">
        <f t="shared" ref="C8308:H8308" si="3306">C$5002+C3308</f>
        <v>997</v>
      </c>
      <c r="D8308" s="2013">
        <f t="shared" si="3306"/>
        <v>1993</v>
      </c>
      <c r="E8308" s="2013">
        <f t="shared" si="3306"/>
        <v>1329</v>
      </c>
      <c r="F8308" s="2013">
        <f t="shared" si="3306"/>
        <v>1329</v>
      </c>
      <c r="G8308" s="2013">
        <f t="shared" si="3306"/>
        <v>1329</v>
      </c>
      <c r="H8308" s="2013">
        <f t="shared" si="3306"/>
        <v>1329</v>
      </c>
    </row>
    <row r="8309">
      <c r="B8309" s="2013">
        <v>8307.0</v>
      </c>
      <c r="C8309" s="2013">
        <f t="shared" ref="C8309:H8309" si="3307">C$5002+C3309</f>
        <v>997</v>
      </c>
      <c r="D8309" s="2013">
        <f t="shared" si="3307"/>
        <v>1994</v>
      </c>
      <c r="E8309" s="2013">
        <f t="shared" si="3307"/>
        <v>1329</v>
      </c>
      <c r="F8309" s="2013">
        <f t="shared" si="3307"/>
        <v>1329</v>
      </c>
      <c r="G8309" s="2013">
        <f t="shared" si="3307"/>
        <v>1329</v>
      </c>
      <c r="H8309" s="2013">
        <f t="shared" si="3307"/>
        <v>1329</v>
      </c>
    </row>
    <row r="8310">
      <c r="B8310" s="2013">
        <v>8308.0</v>
      </c>
      <c r="C8310" s="2013">
        <f t="shared" ref="C8310:H8310" si="3308">C$5002+C3310</f>
        <v>997</v>
      </c>
      <c r="D8310" s="2013">
        <f t="shared" si="3308"/>
        <v>1993</v>
      </c>
      <c r="E8310" s="2013">
        <f t="shared" si="3308"/>
        <v>1329</v>
      </c>
      <c r="F8310" s="2013">
        <f t="shared" si="3308"/>
        <v>1329</v>
      </c>
      <c r="G8310" s="2013">
        <f t="shared" si="3308"/>
        <v>1330</v>
      </c>
      <c r="H8310" s="2013">
        <f t="shared" si="3308"/>
        <v>1330</v>
      </c>
    </row>
    <row r="8311">
      <c r="B8311" s="2013">
        <v>8309.0</v>
      </c>
      <c r="C8311" s="2013">
        <f t="shared" ref="C8311:H8311" si="3309">C$5002+C3311</f>
        <v>997</v>
      </c>
      <c r="D8311" s="2013">
        <f t="shared" si="3309"/>
        <v>1994</v>
      </c>
      <c r="E8311" s="2013">
        <f t="shared" si="3309"/>
        <v>1329</v>
      </c>
      <c r="F8311" s="2013">
        <f t="shared" si="3309"/>
        <v>1329</v>
      </c>
      <c r="G8311" s="2013">
        <f t="shared" si="3309"/>
        <v>1330</v>
      </c>
      <c r="H8311" s="2013">
        <f t="shared" si="3309"/>
        <v>1330</v>
      </c>
    </row>
    <row r="8312">
      <c r="B8312" s="2013">
        <v>8310.0</v>
      </c>
      <c r="C8312" s="2013">
        <f t="shared" ref="C8312:H8312" si="3310">C$5002+C3312</f>
        <v>997</v>
      </c>
      <c r="D8312" s="2013">
        <f t="shared" si="3310"/>
        <v>1995</v>
      </c>
      <c r="E8312" s="2013">
        <f t="shared" si="3310"/>
        <v>1329</v>
      </c>
      <c r="F8312" s="2013">
        <f t="shared" si="3310"/>
        <v>1329</v>
      </c>
      <c r="G8312" s="2013">
        <f t="shared" si="3310"/>
        <v>1330</v>
      </c>
      <c r="H8312" s="2013">
        <f t="shared" si="3310"/>
        <v>1330</v>
      </c>
    </row>
    <row r="8313">
      <c r="B8313" s="2013">
        <v>8311.0</v>
      </c>
      <c r="C8313" s="2013">
        <f t="shared" ref="C8313:H8313" si="3311">C$5002+C3313</f>
        <v>997</v>
      </c>
      <c r="D8313" s="2013">
        <f t="shared" si="3311"/>
        <v>1994</v>
      </c>
      <c r="E8313" s="2013">
        <f t="shared" si="3311"/>
        <v>1330</v>
      </c>
      <c r="F8313" s="2013">
        <f t="shared" si="3311"/>
        <v>1330</v>
      </c>
      <c r="G8313" s="2013">
        <f t="shared" si="3311"/>
        <v>1330</v>
      </c>
      <c r="H8313" s="2013">
        <f t="shared" si="3311"/>
        <v>1330</v>
      </c>
    </row>
    <row r="8314">
      <c r="B8314" s="2013">
        <v>8312.0</v>
      </c>
      <c r="C8314" s="2013">
        <f t="shared" ref="C8314:H8314" si="3312">C$5002+C3314</f>
        <v>997</v>
      </c>
      <c r="D8314" s="2013">
        <f t="shared" si="3312"/>
        <v>1995</v>
      </c>
      <c r="E8314" s="2013">
        <f t="shared" si="3312"/>
        <v>1330</v>
      </c>
      <c r="F8314" s="2013">
        <f t="shared" si="3312"/>
        <v>1330</v>
      </c>
      <c r="G8314" s="2013">
        <f t="shared" si="3312"/>
        <v>1330</v>
      </c>
      <c r="H8314" s="2013">
        <f t="shared" si="3312"/>
        <v>1330</v>
      </c>
    </row>
    <row r="8315">
      <c r="B8315" s="2013">
        <v>8313.0</v>
      </c>
      <c r="C8315" s="2013">
        <f t="shared" ref="C8315:H8315" si="3313">C$5002+C3315</f>
        <v>998</v>
      </c>
      <c r="D8315" s="2013">
        <f t="shared" si="3313"/>
        <v>1995</v>
      </c>
      <c r="E8315" s="2013">
        <f t="shared" si="3313"/>
        <v>1330</v>
      </c>
      <c r="F8315" s="2013">
        <f t="shared" si="3313"/>
        <v>1330</v>
      </c>
      <c r="G8315" s="2013">
        <f t="shared" si="3313"/>
        <v>1330</v>
      </c>
      <c r="H8315" s="2013">
        <f t="shared" si="3313"/>
        <v>1330</v>
      </c>
    </row>
    <row r="8316">
      <c r="B8316" s="2013">
        <v>8314.0</v>
      </c>
      <c r="C8316" s="2013">
        <f t="shared" ref="C8316:H8316" si="3314">C$5002+C3316</f>
        <v>998</v>
      </c>
      <c r="D8316" s="2013">
        <f t="shared" si="3314"/>
        <v>1996</v>
      </c>
      <c r="E8316" s="2013">
        <f t="shared" si="3314"/>
        <v>1330</v>
      </c>
      <c r="F8316" s="2013">
        <f t="shared" si="3314"/>
        <v>1330</v>
      </c>
      <c r="G8316" s="2013">
        <f t="shared" si="3314"/>
        <v>1330</v>
      </c>
      <c r="H8316" s="2013">
        <f t="shared" si="3314"/>
        <v>1330</v>
      </c>
    </row>
    <row r="8317">
      <c r="B8317" s="2013">
        <v>8315.0</v>
      </c>
      <c r="C8317" s="2013">
        <f t="shared" ref="C8317:H8317" si="3315">C$5002+C3317</f>
        <v>998</v>
      </c>
      <c r="D8317" s="2013">
        <f t="shared" si="3315"/>
        <v>1995</v>
      </c>
      <c r="E8317" s="2013">
        <f t="shared" si="3315"/>
        <v>1330</v>
      </c>
      <c r="F8317" s="2013">
        <f t="shared" si="3315"/>
        <v>1330</v>
      </c>
      <c r="G8317" s="2013">
        <f t="shared" si="3315"/>
        <v>1331</v>
      </c>
      <c r="H8317" s="2013">
        <f t="shared" si="3315"/>
        <v>1331</v>
      </c>
    </row>
    <row r="8318">
      <c r="B8318" s="2013">
        <v>8316.0</v>
      </c>
      <c r="C8318" s="2013">
        <f t="shared" ref="C8318:H8318" si="3316">C$5002+C3318</f>
        <v>998</v>
      </c>
      <c r="D8318" s="2013">
        <f t="shared" si="3316"/>
        <v>1996</v>
      </c>
      <c r="E8318" s="2013">
        <f t="shared" si="3316"/>
        <v>1330</v>
      </c>
      <c r="F8318" s="2013">
        <f t="shared" si="3316"/>
        <v>1330</v>
      </c>
      <c r="G8318" s="2013">
        <f t="shared" si="3316"/>
        <v>1331</v>
      </c>
      <c r="H8318" s="2013">
        <f t="shared" si="3316"/>
        <v>1331</v>
      </c>
    </row>
    <row r="8319">
      <c r="B8319" s="2013">
        <v>8317.0</v>
      </c>
      <c r="C8319" s="2013">
        <f t="shared" ref="C8319:H8319" si="3317">C$5002+C3319</f>
        <v>998</v>
      </c>
      <c r="D8319" s="2013">
        <f t="shared" si="3317"/>
        <v>1997</v>
      </c>
      <c r="E8319" s="2013">
        <f t="shared" si="3317"/>
        <v>1330</v>
      </c>
      <c r="F8319" s="2013">
        <f t="shared" si="3317"/>
        <v>1330</v>
      </c>
      <c r="G8319" s="2013">
        <f t="shared" si="3317"/>
        <v>1331</v>
      </c>
      <c r="H8319" s="2013">
        <f t="shared" si="3317"/>
        <v>1331</v>
      </c>
    </row>
    <row r="8320">
      <c r="B8320" s="2013">
        <v>8318.0</v>
      </c>
      <c r="C8320" s="2013">
        <f t="shared" ref="C8320:H8320" si="3318">C$5002+C3320</f>
        <v>998</v>
      </c>
      <c r="D8320" s="2013">
        <f t="shared" si="3318"/>
        <v>1996</v>
      </c>
      <c r="E8320" s="2013">
        <f t="shared" si="3318"/>
        <v>1331</v>
      </c>
      <c r="F8320" s="2013">
        <f t="shared" si="3318"/>
        <v>1331</v>
      </c>
      <c r="G8320" s="2013">
        <f t="shared" si="3318"/>
        <v>1331</v>
      </c>
      <c r="H8320" s="2013">
        <f t="shared" si="3318"/>
        <v>1331</v>
      </c>
    </row>
    <row r="8321">
      <c r="B8321" s="2013">
        <v>8319.0</v>
      </c>
      <c r="C8321" s="2013">
        <f t="shared" ref="C8321:H8321" si="3319">C$5002+C3321</f>
        <v>998</v>
      </c>
      <c r="D8321" s="2013">
        <f t="shared" si="3319"/>
        <v>1997</v>
      </c>
      <c r="E8321" s="2013">
        <f t="shared" si="3319"/>
        <v>1331</v>
      </c>
      <c r="F8321" s="2013">
        <f t="shared" si="3319"/>
        <v>1331</v>
      </c>
      <c r="G8321" s="2013">
        <f t="shared" si="3319"/>
        <v>1331</v>
      </c>
      <c r="H8321" s="2013">
        <f t="shared" si="3319"/>
        <v>1331</v>
      </c>
    </row>
    <row r="8322">
      <c r="B8322" s="2013">
        <v>8320.0</v>
      </c>
      <c r="C8322" s="2013">
        <f t="shared" ref="C8322:H8322" si="3320">C$5002+C3322</f>
        <v>999</v>
      </c>
      <c r="D8322" s="2013">
        <f t="shared" si="3320"/>
        <v>1997</v>
      </c>
      <c r="E8322" s="2013">
        <f t="shared" si="3320"/>
        <v>1331</v>
      </c>
      <c r="F8322" s="2013">
        <f t="shared" si="3320"/>
        <v>1331</v>
      </c>
      <c r="G8322" s="2013">
        <f t="shared" si="3320"/>
        <v>1331</v>
      </c>
      <c r="H8322" s="2013">
        <f t="shared" si="3320"/>
        <v>1331</v>
      </c>
    </row>
    <row r="8323">
      <c r="B8323" s="2013">
        <v>8321.0</v>
      </c>
      <c r="C8323" s="2013">
        <f t="shared" ref="C8323:H8323" si="3321">C$5002+C3323</f>
        <v>998</v>
      </c>
      <c r="D8323" s="2013">
        <f t="shared" si="3321"/>
        <v>1997</v>
      </c>
      <c r="E8323" s="2013">
        <f t="shared" si="3321"/>
        <v>1331</v>
      </c>
      <c r="F8323" s="2013">
        <f t="shared" si="3321"/>
        <v>1331</v>
      </c>
      <c r="G8323" s="2013">
        <f t="shared" si="3321"/>
        <v>1332</v>
      </c>
      <c r="H8323" s="2013">
        <f t="shared" si="3321"/>
        <v>1332</v>
      </c>
    </row>
    <row r="8324">
      <c r="B8324" s="2013">
        <v>8322.0</v>
      </c>
      <c r="C8324" s="2013">
        <f t="shared" ref="C8324:H8324" si="3322">C$5002+C3324</f>
        <v>999</v>
      </c>
      <c r="D8324" s="2013">
        <f t="shared" si="3322"/>
        <v>1997</v>
      </c>
      <c r="E8324" s="2013">
        <f t="shared" si="3322"/>
        <v>1331</v>
      </c>
      <c r="F8324" s="2013">
        <f t="shared" si="3322"/>
        <v>1331</v>
      </c>
      <c r="G8324" s="2013">
        <f t="shared" si="3322"/>
        <v>1332</v>
      </c>
      <c r="H8324" s="2013">
        <f t="shared" si="3322"/>
        <v>1332</v>
      </c>
    </row>
    <row r="8325">
      <c r="B8325" s="2013">
        <v>8323.0</v>
      </c>
      <c r="C8325" s="2013">
        <f t="shared" ref="C8325:H8325" si="3323">C$5002+C3325</f>
        <v>998</v>
      </c>
      <c r="D8325" s="2013">
        <f t="shared" si="3323"/>
        <v>1997</v>
      </c>
      <c r="E8325" s="2013">
        <f t="shared" si="3323"/>
        <v>1332</v>
      </c>
      <c r="F8325" s="2013">
        <f t="shared" si="3323"/>
        <v>1332</v>
      </c>
      <c r="G8325" s="2013">
        <f t="shared" si="3323"/>
        <v>1332</v>
      </c>
      <c r="H8325" s="2013">
        <f t="shared" si="3323"/>
        <v>1332</v>
      </c>
    </row>
    <row r="8326">
      <c r="B8326" s="2013">
        <v>8324.0</v>
      </c>
      <c r="C8326" s="2013">
        <f t="shared" ref="C8326:H8326" si="3324">C$5002+C3326</f>
        <v>999</v>
      </c>
      <c r="D8326" s="2013">
        <f t="shared" si="3324"/>
        <v>1997</v>
      </c>
      <c r="E8326" s="2013">
        <f t="shared" si="3324"/>
        <v>1332</v>
      </c>
      <c r="F8326" s="2013">
        <f t="shared" si="3324"/>
        <v>1332</v>
      </c>
      <c r="G8326" s="2013">
        <f t="shared" si="3324"/>
        <v>1332</v>
      </c>
      <c r="H8326" s="2013">
        <f t="shared" si="3324"/>
        <v>1332</v>
      </c>
    </row>
    <row r="8327">
      <c r="B8327" s="2013">
        <v>8325.0</v>
      </c>
      <c r="C8327" s="2013">
        <f t="shared" ref="C8327:H8327" si="3325">C$5002+C3327</f>
        <v>999</v>
      </c>
      <c r="D8327" s="2013">
        <f t="shared" si="3325"/>
        <v>1998</v>
      </c>
      <c r="E8327" s="2013">
        <f t="shared" si="3325"/>
        <v>1332</v>
      </c>
      <c r="F8327" s="2013">
        <f t="shared" si="3325"/>
        <v>1332</v>
      </c>
      <c r="G8327" s="2013">
        <f t="shared" si="3325"/>
        <v>1332</v>
      </c>
      <c r="H8327" s="2013">
        <f t="shared" si="3325"/>
        <v>1332</v>
      </c>
    </row>
    <row r="8328">
      <c r="B8328" s="2013">
        <v>8326.0</v>
      </c>
      <c r="C8328" s="2013">
        <f t="shared" ref="C8328:H8328" si="3326">C$5002+C3328</f>
        <v>999</v>
      </c>
      <c r="D8328" s="2013">
        <f t="shared" si="3326"/>
        <v>1999</v>
      </c>
      <c r="E8328" s="2013">
        <f t="shared" si="3326"/>
        <v>1332</v>
      </c>
      <c r="F8328" s="2013">
        <f t="shared" si="3326"/>
        <v>1332</v>
      </c>
      <c r="G8328" s="2013">
        <f t="shared" si="3326"/>
        <v>1332</v>
      </c>
      <c r="H8328" s="2013">
        <f t="shared" si="3326"/>
        <v>1332</v>
      </c>
    </row>
    <row r="8329">
      <c r="B8329" s="2013">
        <v>8327.0</v>
      </c>
      <c r="C8329" s="2013">
        <f t="shared" ref="C8329:H8329" si="3327">C$5002+C3329</f>
        <v>1000</v>
      </c>
      <c r="D8329" s="2013">
        <f t="shared" si="3327"/>
        <v>1999</v>
      </c>
      <c r="E8329" s="2013">
        <f t="shared" si="3327"/>
        <v>1332</v>
      </c>
      <c r="F8329" s="2013">
        <f t="shared" si="3327"/>
        <v>1332</v>
      </c>
      <c r="G8329" s="2013">
        <f t="shared" si="3327"/>
        <v>1332</v>
      </c>
      <c r="H8329" s="2013">
        <f t="shared" si="3327"/>
        <v>1332</v>
      </c>
    </row>
    <row r="8330">
      <c r="B8330" s="2013">
        <v>8328.0</v>
      </c>
      <c r="C8330" s="2013">
        <f t="shared" ref="C8330:H8330" si="3328">C$5002+C3330</f>
        <v>999</v>
      </c>
      <c r="D8330" s="2013">
        <f t="shared" si="3328"/>
        <v>1999</v>
      </c>
      <c r="E8330" s="2013">
        <f t="shared" si="3328"/>
        <v>1332</v>
      </c>
      <c r="F8330" s="2013">
        <f t="shared" si="3328"/>
        <v>1332</v>
      </c>
      <c r="G8330" s="2013">
        <f t="shared" si="3328"/>
        <v>1333</v>
      </c>
      <c r="H8330" s="2013">
        <f t="shared" si="3328"/>
        <v>1333</v>
      </c>
    </row>
    <row r="8331">
      <c r="B8331" s="2013">
        <v>8329.0</v>
      </c>
      <c r="C8331" s="2013">
        <f t="shared" ref="C8331:H8331" si="3329">C$5002+C3331</f>
        <v>1000</v>
      </c>
      <c r="D8331" s="2013">
        <f t="shared" si="3329"/>
        <v>1999</v>
      </c>
      <c r="E8331" s="2013">
        <f t="shared" si="3329"/>
        <v>1332</v>
      </c>
      <c r="F8331" s="2013">
        <f t="shared" si="3329"/>
        <v>1332</v>
      </c>
      <c r="G8331" s="2013">
        <f t="shared" si="3329"/>
        <v>1333</v>
      </c>
      <c r="H8331" s="2013">
        <f t="shared" si="3329"/>
        <v>1333</v>
      </c>
    </row>
    <row r="8332">
      <c r="B8332" s="2013">
        <v>8330.0</v>
      </c>
      <c r="C8332" s="2013">
        <f t="shared" ref="C8332:H8332" si="3330">C$5002+C3332</f>
        <v>999</v>
      </c>
      <c r="D8332" s="2013">
        <f t="shared" si="3330"/>
        <v>1999</v>
      </c>
      <c r="E8332" s="2013">
        <f t="shared" si="3330"/>
        <v>1333</v>
      </c>
      <c r="F8332" s="2013">
        <f t="shared" si="3330"/>
        <v>1333</v>
      </c>
      <c r="G8332" s="2013">
        <f t="shared" si="3330"/>
        <v>1333</v>
      </c>
      <c r="H8332" s="2013">
        <f t="shared" si="3330"/>
        <v>1333</v>
      </c>
    </row>
    <row r="8333">
      <c r="B8333" s="2013">
        <v>8331.0</v>
      </c>
      <c r="C8333" s="2013">
        <f t="shared" ref="C8333:H8333" si="3331">C$5002+C3333</f>
        <v>1000</v>
      </c>
      <c r="D8333" s="2013">
        <f t="shared" si="3331"/>
        <v>1999</v>
      </c>
      <c r="E8333" s="2013">
        <f t="shared" si="3331"/>
        <v>1333</v>
      </c>
      <c r="F8333" s="2013">
        <f t="shared" si="3331"/>
        <v>1333</v>
      </c>
      <c r="G8333" s="2013">
        <f t="shared" si="3331"/>
        <v>1333</v>
      </c>
      <c r="H8333" s="2013">
        <f t="shared" si="3331"/>
        <v>1333</v>
      </c>
    </row>
    <row r="8334">
      <c r="B8334" s="2013">
        <v>8332.0</v>
      </c>
      <c r="C8334" s="2013">
        <f t="shared" ref="C8334:H8334" si="3332">C$5002+C3334</f>
        <v>1000</v>
      </c>
      <c r="D8334" s="2013">
        <f t="shared" si="3332"/>
        <v>2000</v>
      </c>
      <c r="E8334" s="2013">
        <f t="shared" si="3332"/>
        <v>1333</v>
      </c>
      <c r="F8334" s="2013">
        <f t="shared" si="3332"/>
        <v>1333</v>
      </c>
      <c r="G8334" s="2013">
        <f t="shared" si="3332"/>
        <v>1333</v>
      </c>
      <c r="H8334" s="2013">
        <f t="shared" si="3332"/>
        <v>1333</v>
      </c>
    </row>
    <row r="8335">
      <c r="B8335" s="2013">
        <v>8333.0</v>
      </c>
      <c r="C8335" s="2013">
        <f t="shared" ref="C8335:H8335" si="3333">C$5002+C3335</f>
        <v>1000</v>
      </c>
      <c r="D8335" s="2013">
        <f t="shared" si="3333"/>
        <v>1999</v>
      </c>
      <c r="E8335" s="2013">
        <f t="shared" si="3333"/>
        <v>1333</v>
      </c>
      <c r="F8335" s="2013">
        <f t="shared" si="3333"/>
        <v>1333</v>
      </c>
      <c r="G8335" s="2013">
        <f t="shared" si="3333"/>
        <v>1334</v>
      </c>
      <c r="H8335" s="2013">
        <f t="shared" si="3333"/>
        <v>1334</v>
      </c>
    </row>
    <row r="8336">
      <c r="B8336" s="2013">
        <v>8334.0</v>
      </c>
      <c r="C8336" s="2013">
        <f t="shared" ref="C8336:H8336" si="3334">C$5002+C3336</f>
        <v>1000</v>
      </c>
      <c r="D8336" s="2013">
        <f t="shared" si="3334"/>
        <v>2000</v>
      </c>
      <c r="E8336" s="2013">
        <f t="shared" si="3334"/>
        <v>1333</v>
      </c>
      <c r="F8336" s="2013">
        <f t="shared" si="3334"/>
        <v>1333</v>
      </c>
      <c r="G8336" s="2013">
        <f t="shared" si="3334"/>
        <v>1334</v>
      </c>
      <c r="H8336" s="2013">
        <f t="shared" si="3334"/>
        <v>1334</v>
      </c>
    </row>
    <row r="8337">
      <c r="B8337" s="2013">
        <v>8335.0</v>
      </c>
      <c r="C8337" s="2013">
        <f t="shared" ref="C8337:H8337" si="3335">C$5002+C3337</f>
        <v>1000</v>
      </c>
      <c r="D8337" s="2013">
        <f t="shared" si="3335"/>
        <v>2001</v>
      </c>
      <c r="E8337" s="2013">
        <f t="shared" si="3335"/>
        <v>1333</v>
      </c>
      <c r="F8337" s="2013">
        <f t="shared" si="3335"/>
        <v>1333</v>
      </c>
      <c r="G8337" s="2013">
        <f t="shared" si="3335"/>
        <v>1334</v>
      </c>
      <c r="H8337" s="2013">
        <f t="shared" si="3335"/>
        <v>1334</v>
      </c>
    </row>
    <row r="8338">
      <c r="B8338" s="2013">
        <v>8336.0</v>
      </c>
      <c r="C8338" s="2013">
        <f t="shared" ref="C8338:H8338" si="3336">C$5002+C3338</f>
        <v>1000</v>
      </c>
      <c r="D8338" s="2013">
        <f t="shared" si="3336"/>
        <v>2000</v>
      </c>
      <c r="E8338" s="2013">
        <f t="shared" si="3336"/>
        <v>1334</v>
      </c>
      <c r="F8338" s="2013">
        <f t="shared" si="3336"/>
        <v>1334</v>
      </c>
      <c r="G8338" s="2013">
        <f t="shared" si="3336"/>
        <v>1334</v>
      </c>
      <c r="H8338" s="2013">
        <f t="shared" si="3336"/>
        <v>1334</v>
      </c>
    </row>
    <row r="8339">
      <c r="B8339" s="2013">
        <v>8337.0</v>
      </c>
      <c r="C8339" s="2013">
        <f t="shared" ref="C8339:H8339" si="3337">C$5002+C3339</f>
        <v>1000</v>
      </c>
      <c r="D8339" s="2013">
        <f t="shared" si="3337"/>
        <v>2001</v>
      </c>
      <c r="E8339" s="2013">
        <f t="shared" si="3337"/>
        <v>1334</v>
      </c>
      <c r="F8339" s="2013">
        <f t="shared" si="3337"/>
        <v>1334</v>
      </c>
      <c r="G8339" s="2013">
        <f t="shared" si="3337"/>
        <v>1334</v>
      </c>
      <c r="H8339" s="2013">
        <f t="shared" si="3337"/>
        <v>1334</v>
      </c>
    </row>
    <row r="8340">
      <c r="B8340" s="2013">
        <v>8338.0</v>
      </c>
      <c r="C8340" s="2013">
        <f t="shared" ref="C8340:H8340" si="3338">C$5002+C3340</f>
        <v>1001</v>
      </c>
      <c r="D8340" s="2013">
        <f t="shared" si="3338"/>
        <v>2001</v>
      </c>
      <c r="E8340" s="2013">
        <f t="shared" si="3338"/>
        <v>1334</v>
      </c>
      <c r="F8340" s="2013">
        <f t="shared" si="3338"/>
        <v>1334</v>
      </c>
      <c r="G8340" s="2013">
        <f t="shared" si="3338"/>
        <v>1334</v>
      </c>
      <c r="H8340" s="2013">
        <f t="shared" si="3338"/>
        <v>1334</v>
      </c>
    </row>
    <row r="8341">
      <c r="B8341" s="2013">
        <v>8339.0</v>
      </c>
      <c r="C8341" s="2013">
        <f t="shared" ref="C8341:H8341" si="3339">C$5002+C3341</f>
        <v>1001</v>
      </c>
      <c r="D8341" s="2013">
        <f t="shared" si="3339"/>
        <v>2002</v>
      </c>
      <c r="E8341" s="2013">
        <f t="shared" si="3339"/>
        <v>1334</v>
      </c>
      <c r="F8341" s="2013">
        <f t="shared" si="3339"/>
        <v>1334</v>
      </c>
      <c r="G8341" s="2013">
        <f t="shared" si="3339"/>
        <v>1334</v>
      </c>
      <c r="H8341" s="2013">
        <f t="shared" si="3339"/>
        <v>1334</v>
      </c>
    </row>
    <row r="8342">
      <c r="B8342" s="2013">
        <v>8340.0</v>
      </c>
      <c r="C8342" s="2013">
        <f t="shared" ref="C8342:H8342" si="3340">C$5002+C3342</f>
        <v>1001</v>
      </c>
      <c r="D8342" s="2013">
        <f t="shared" si="3340"/>
        <v>2001</v>
      </c>
      <c r="E8342" s="2013">
        <f t="shared" si="3340"/>
        <v>1334</v>
      </c>
      <c r="F8342" s="2013">
        <f t="shared" si="3340"/>
        <v>1334</v>
      </c>
      <c r="G8342" s="2013">
        <f t="shared" si="3340"/>
        <v>1335</v>
      </c>
      <c r="H8342" s="2013">
        <f t="shared" si="3340"/>
        <v>1335</v>
      </c>
    </row>
    <row r="8343">
      <c r="B8343" s="2013">
        <v>8341.0</v>
      </c>
      <c r="C8343" s="2013">
        <f t="shared" ref="C8343:H8343" si="3341">C$5002+C3343</f>
        <v>1001</v>
      </c>
      <c r="D8343" s="2013">
        <f t="shared" si="3341"/>
        <v>2002</v>
      </c>
      <c r="E8343" s="2013">
        <f t="shared" si="3341"/>
        <v>1334</v>
      </c>
      <c r="F8343" s="2013">
        <f t="shared" si="3341"/>
        <v>1334</v>
      </c>
      <c r="G8343" s="2013">
        <f t="shared" si="3341"/>
        <v>1335</v>
      </c>
      <c r="H8343" s="2013">
        <f t="shared" si="3341"/>
        <v>1335</v>
      </c>
    </row>
    <row r="8344">
      <c r="B8344" s="2013">
        <v>8342.0</v>
      </c>
      <c r="C8344" s="2013">
        <f t="shared" ref="C8344:H8344" si="3342">C$5002+C3344</f>
        <v>1001</v>
      </c>
      <c r="D8344" s="2013">
        <f t="shared" si="3342"/>
        <v>2003</v>
      </c>
      <c r="E8344" s="2013">
        <f t="shared" si="3342"/>
        <v>1334</v>
      </c>
      <c r="F8344" s="2013">
        <f t="shared" si="3342"/>
        <v>1334</v>
      </c>
      <c r="G8344" s="2013">
        <f t="shared" si="3342"/>
        <v>1335</v>
      </c>
      <c r="H8344" s="2013">
        <f t="shared" si="3342"/>
        <v>1335</v>
      </c>
    </row>
    <row r="8345">
      <c r="B8345" s="2013">
        <v>8343.0</v>
      </c>
      <c r="C8345" s="2013">
        <f t="shared" ref="C8345:H8345" si="3343">C$5002+C3345</f>
        <v>1001</v>
      </c>
      <c r="D8345" s="2013">
        <f t="shared" si="3343"/>
        <v>2002</v>
      </c>
      <c r="E8345" s="2013">
        <f t="shared" si="3343"/>
        <v>1335</v>
      </c>
      <c r="F8345" s="2013">
        <f t="shared" si="3343"/>
        <v>1335</v>
      </c>
      <c r="G8345" s="2013">
        <f t="shared" si="3343"/>
        <v>1335</v>
      </c>
      <c r="H8345" s="2013">
        <f t="shared" si="3343"/>
        <v>1335</v>
      </c>
    </row>
    <row r="8346">
      <c r="B8346" s="2013">
        <v>8344.0</v>
      </c>
      <c r="C8346" s="2013">
        <f t="shared" ref="C8346:H8346" si="3344">C$5002+C3346</f>
        <v>1001</v>
      </c>
      <c r="D8346" s="2013">
        <f t="shared" si="3344"/>
        <v>2003</v>
      </c>
      <c r="E8346" s="2013">
        <f t="shared" si="3344"/>
        <v>1335</v>
      </c>
      <c r="F8346" s="2013">
        <f t="shared" si="3344"/>
        <v>1335</v>
      </c>
      <c r="G8346" s="2013">
        <f t="shared" si="3344"/>
        <v>1335</v>
      </c>
      <c r="H8346" s="2013">
        <f t="shared" si="3344"/>
        <v>1335</v>
      </c>
    </row>
    <row r="8347">
      <c r="B8347" s="2013">
        <v>8345.0</v>
      </c>
      <c r="C8347" s="2013">
        <f t="shared" ref="C8347:H8347" si="3345">C$5002+C3347</f>
        <v>1002</v>
      </c>
      <c r="D8347" s="2013">
        <f t="shared" si="3345"/>
        <v>2003</v>
      </c>
      <c r="E8347" s="2013">
        <f t="shared" si="3345"/>
        <v>1335</v>
      </c>
      <c r="F8347" s="2013">
        <f t="shared" si="3345"/>
        <v>1335</v>
      </c>
      <c r="G8347" s="2013">
        <f t="shared" si="3345"/>
        <v>1335</v>
      </c>
      <c r="H8347" s="2013">
        <f t="shared" si="3345"/>
        <v>1335</v>
      </c>
    </row>
    <row r="8348">
      <c r="B8348" s="2013">
        <v>8346.0</v>
      </c>
      <c r="C8348" s="2013">
        <f t="shared" ref="C8348:H8348" si="3346">C$5002+C3348</f>
        <v>1001</v>
      </c>
      <c r="D8348" s="2013">
        <f t="shared" si="3346"/>
        <v>2003</v>
      </c>
      <c r="E8348" s="2013">
        <f t="shared" si="3346"/>
        <v>1335</v>
      </c>
      <c r="F8348" s="2013">
        <f t="shared" si="3346"/>
        <v>1335</v>
      </c>
      <c r="G8348" s="2013">
        <f t="shared" si="3346"/>
        <v>1336</v>
      </c>
      <c r="H8348" s="2013">
        <f t="shared" si="3346"/>
        <v>1336</v>
      </c>
    </row>
    <row r="8349">
      <c r="B8349" s="2013">
        <v>8347.0</v>
      </c>
      <c r="C8349" s="2013">
        <f t="shared" ref="C8349:H8349" si="3347">C$5002+C3349</f>
        <v>1002</v>
      </c>
      <c r="D8349" s="2013">
        <f t="shared" si="3347"/>
        <v>2003</v>
      </c>
      <c r="E8349" s="2013">
        <f t="shared" si="3347"/>
        <v>1335</v>
      </c>
      <c r="F8349" s="2013">
        <f t="shared" si="3347"/>
        <v>1335</v>
      </c>
      <c r="G8349" s="2013">
        <f t="shared" si="3347"/>
        <v>1336</v>
      </c>
      <c r="H8349" s="2013">
        <f t="shared" si="3347"/>
        <v>1336</v>
      </c>
    </row>
    <row r="8350">
      <c r="B8350" s="2013">
        <v>8348.0</v>
      </c>
      <c r="C8350" s="2013">
        <f t="shared" ref="C8350:H8350" si="3348">C$5002+C3350</f>
        <v>1001</v>
      </c>
      <c r="D8350" s="2013">
        <f t="shared" si="3348"/>
        <v>2003</v>
      </c>
      <c r="E8350" s="2013">
        <f t="shared" si="3348"/>
        <v>1336</v>
      </c>
      <c r="F8350" s="2013">
        <f t="shared" si="3348"/>
        <v>1336</v>
      </c>
      <c r="G8350" s="2013">
        <f t="shared" si="3348"/>
        <v>1336</v>
      </c>
      <c r="H8350" s="2013">
        <f t="shared" si="3348"/>
        <v>1336</v>
      </c>
    </row>
    <row r="8351">
      <c r="B8351" s="2013">
        <v>8349.0</v>
      </c>
      <c r="C8351" s="2013">
        <f t="shared" ref="C8351:H8351" si="3349">C$5002+C3351</f>
        <v>1002</v>
      </c>
      <c r="D8351" s="2013">
        <f t="shared" si="3349"/>
        <v>2003</v>
      </c>
      <c r="E8351" s="2013">
        <f t="shared" si="3349"/>
        <v>1336</v>
      </c>
      <c r="F8351" s="2013">
        <f t="shared" si="3349"/>
        <v>1336</v>
      </c>
      <c r="G8351" s="2013">
        <f t="shared" si="3349"/>
        <v>1336</v>
      </c>
      <c r="H8351" s="2013">
        <f t="shared" si="3349"/>
        <v>1336</v>
      </c>
    </row>
    <row r="8352">
      <c r="B8352" s="2013">
        <v>8350.0</v>
      </c>
      <c r="C8352" s="2013">
        <f t="shared" ref="C8352:H8352" si="3350">C$5002+C3352</f>
        <v>1002</v>
      </c>
      <c r="D8352" s="2013">
        <f t="shared" si="3350"/>
        <v>2004</v>
      </c>
      <c r="E8352" s="2013">
        <f t="shared" si="3350"/>
        <v>1336</v>
      </c>
      <c r="F8352" s="2013">
        <f t="shared" si="3350"/>
        <v>1336</v>
      </c>
      <c r="G8352" s="2013">
        <f t="shared" si="3350"/>
        <v>1336</v>
      </c>
      <c r="H8352" s="2013">
        <f t="shared" si="3350"/>
        <v>1336</v>
      </c>
    </row>
    <row r="8353">
      <c r="B8353" s="2013">
        <v>8351.0</v>
      </c>
      <c r="C8353" s="2013">
        <f t="shared" ref="C8353:H8353" si="3351">C$5002+C3353</f>
        <v>1002</v>
      </c>
      <c r="D8353" s="2013">
        <f t="shared" si="3351"/>
        <v>2005</v>
      </c>
      <c r="E8353" s="2013">
        <f t="shared" si="3351"/>
        <v>1336</v>
      </c>
      <c r="F8353" s="2013">
        <f t="shared" si="3351"/>
        <v>1336</v>
      </c>
      <c r="G8353" s="2013">
        <f t="shared" si="3351"/>
        <v>1336</v>
      </c>
      <c r="H8353" s="2013">
        <f t="shared" si="3351"/>
        <v>1336</v>
      </c>
    </row>
    <row r="8354">
      <c r="B8354" s="2013">
        <v>8352.0</v>
      </c>
      <c r="C8354" s="2013">
        <f t="shared" ref="C8354:H8354" si="3352">C$5002+C3354</f>
        <v>1003</v>
      </c>
      <c r="D8354" s="2013">
        <f t="shared" si="3352"/>
        <v>2005</v>
      </c>
      <c r="E8354" s="2013">
        <f t="shared" si="3352"/>
        <v>1336</v>
      </c>
      <c r="F8354" s="2013">
        <f t="shared" si="3352"/>
        <v>1336</v>
      </c>
      <c r="G8354" s="2013">
        <f t="shared" si="3352"/>
        <v>1336</v>
      </c>
      <c r="H8354" s="2013">
        <f t="shared" si="3352"/>
        <v>1336</v>
      </c>
    </row>
    <row r="8355">
      <c r="B8355" s="2013">
        <v>8353.0</v>
      </c>
      <c r="C8355" s="2013">
        <f t="shared" ref="C8355:H8355" si="3353">C$5002+C3355</f>
        <v>1002</v>
      </c>
      <c r="D8355" s="2013">
        <f t="shared" si="3353"/>
        <v>2005</v>
      </c>
      <c r="E8355" s="2013">
        <f t="shared" si="3353"/>
        <v>1336</v>
      </c>
      <c r="F8355" s="2013">
        <f t="shared" si="3353"/>
        <v>1336</v>
      </c>
      <c r="G8355" s="2013">
        <f t="shared" si="3353"/>
        <v>1337</v>
      </c>
      <c r="H8355" s="2013">
        <f t="shared" si="3353"/>
        <v>1337</v>
      </c>
    </row>
    <row r="8356">
      <c r="B8356" s="2013">
        <v>8354.0</v>
      </c>
      <c r="C8356" s="2013">
        <f t="shared" ref="C8356:H8356" si="3354">C$5002+C3356</f>
        <v>1003</v>
      </c>
      <c r="D8356" s="2013">
        <f t="shared" si="3354"/>
        <v>2005</v>
      </c>
      <c r="E8356" s="2013">
        <f t="shared" si="3354"/>
        <v>1336</v>
      </c>
      <c r="F8356" s="2013">
        <f t="shared" si="3354"/>
        <v>1336</v>
      </c>
      <c r="G8356" s="2013">
        <f t="shared" si="3354"/>
        <v>1337</v>
      </c>
      <c r="H8356" s="2013">
        <f t="shared" si="3354"/>
        <v>1337</v>
      </c>
    </row>
    <row r="8357">
      <c r="B8357" s="2013">
        <v>8355.0</v>
      </c>
      <c r="C8357" s="2013">
        <f t="shared" ref="C8357:H8357" si="3355">C$5002+C3357</f>
        <v>1002</v>
      </c>
      <c r="D8357" s="2013">
        <f t="shared" si="3355"/>
        <v>2005</v>
      </c>
      <c r="E8357" s="2013">
        <f t="shared" si="3355"/>
        <v>1337</v>
      </c>
      <c r="F8357" s="2013">
        <f t="shared" si="3355"/>
        <v>1337</v>
      </c>
      <c r="G8357" s="2013">
        <f t="shared" si="3355"/>
        <v>1337</v>
      </c>
      <c r="H8357" s="2013">
        <f t="shared" si="3355"/>
        <v>1337</v>
      </c>
    </row>
    <row r="8358">
      <c r="B8358" s="2013">
        <v>8356.0</v>
      </c>
      <c r="C8358" s="2013">
        <f t="shared" ref="C8358:H8358" si="3356">C$5002+C3358</f>
        <v>1003</v>
      </c>
      <c r="D8358" s="2013">
        <f t="shared" si="3356"/>
        <v>2005</v>
      </c>
      <c r="E8358" s="2013">
        <f t="shared" si="3356"/>
        <v>1337</v>
      </c>
      <c r="F8358" s="2013">
        <f t="shared" si="3356"/>
        <v>1337</v>
      </c>
      <c r="G8358" s="2013">
        <f t="shared" si="3356"/>
        <v>1337</v>
      </c>
      <c r="H8358" s="2013">
        <f t="shared" si="3356"/>
        <v>1337</v>
      </c>
    </row>
    <row r="8359">
      <c r="B8359" s="2013">
        <v>8357.0</v>
      </c>
      <c r="C8359" s="2013">
        <f t="shared" ref="C8359:H8359" si="3357">C$5002+C3359</f>
        <v>1003</v>
      </c>
      <c r="D8359" s="2013">
        <f t="shared" si="3357"/>
        <v>2006</v>
      </c>
      <c r="E8359" s="2013">
        <f t="shared" si="3357"/>
        <v>1337</v>
      </c>
      <c r="F8359" s="2013">
        <f t="shared" si="3357"/>
        <v>1337</v>
      </c>
      <c r="G8359" s="2013">
        <f t="shared" si="3357"/>
        <v>1337</v>
      </c>
      <c r="H8359" s="2013">
        <f t="shared" si="3357"/>
        <v>1337</v>
      </c>
    </row>
    <row r="8360">
      <c r="B8360" s="2013">
        <v>8358.0</v>
      </c>
      <c r="C8360" s="2013">
        <f t="shared" ref="C8360:H8360" si="3358">C$5002+C3360</f>
        <v>1003</v>
      </c>
      <c r="D8360" s="2013">
        <f t="shared" si="3358"/>
        <v>2005</v>
      </c>
      <c r="E8360" s="2013">
        <f t="shared" si="3358"/>
        <v>1337</v>
      </c>
      <c r="F8360" s="2013">
        <f t="shared" si="3358"/>
        <v>1337</v>
      </c>
      <c r="G8360" s="2013">
        <f t="shared" si="3358"/>
        <v>1338</v>
      </c>
      <c r="H8360" s="2013">
        <f t="shared" si="3358"/>
        <v>1338</v>
      </c>
    </row>
    <row r="8361">
      <c r="B8361" s="2013">
        <v>8359.0</v>
      </c>
      <c r="C8361" s="2013">
        <f t="shared" ref="C8361:H8361" si="3359">C$5002+C3361</f>
        <v>1003</v>
      </c>
      <c r="D8361" s="2013">
        <f t="shared" si="3359"/>
        <v>2006</v>
      </c>
      <c r="E8361" s="2013">
        <f t="shared" si="3359"/>
        <v>1337</v>
      </c>
      <c r="F8361" s="2013">
        <f t="shared" si="3359"/>
        <v>1337</v>
      </c>
      <c r="G8361" s="2013">
        <f t="shared" si="3359"/>
        <v>1338</v>
      </c>
      <c r="H8361" s="2013">
        <f t="shared" si="3359"/>
        <v>1338</v>
      </c>
    </row>
    <row r="8362">
      <c r="B8362" s="2013">
        <v>8360.0</v>
      </c>
      <c r="C8362" s="2013">
        <f t="shared" ref="C8362:H8362" si="3360">C$5002+C3362</f>
        <v>1003</v>
      </c>
      <c r="D8362" s="2013">
        <f t="shared" si="3360"/>
        <v>2007</v>
      </c>
      <c r="E8362" s="2013">
        <f t="shared" si="3360"/>
        <v>1337</v>
      </c>
      <c r="F8362" s="2013">
        <f t="shared" si="3360"/>
        <v>1337</v>
      </c>
      <c r="G8362" s="2013">
        <f t="shared" si="3360"/>
        <v>1338</v>
      </c>
      <c r="H8362" s="2013">
        <f t="shared" si="3360"/>
        <v>1338</v>
      </c>
    </row>
    <row r="8363">
      <c r="B8363" s="2013">
        <v>8361.0</v>
      </c>
      <c r="C8363" s="2013">
        <f t="shared" ref="C8363:H8363" si="3361">C$5002+C3363</f>
        <v>1003</v>
      </c>
      <c r="D8363" s="2013">
        <f t="shared" si="3361"/>
        <v>2006</v>
      </c>
      <c r="E8363" s="2013">
        <f t="shared" si="3361"/>
        <v>1338</v>
      </c>
      <c r="F8363" s="2013">
        <f t="shared" si="3361"/>
        <v>1338</v>
      </c>
      <c r="G8363" s="2013">
        <f t="shared" si="3361"/>
        <v>1338</v>
      </c>
      <c r="H8363" s="2013">
        <f t="shared" si="3361"/>
        <v>1338</v>
      </c>
    </row>
    <row r="8364">
      <c r="B8364" s="2013">
        <v>8362.0</v>
      </c>
      <c r="C8364" s="2013">
        <f t="shared" ref="C8364:H8364" si="3362">C$5002+C3364</f>
        <v>1003</v>
      </c>
      <c r="D8364" s="2013">
        <f t="shared" si="3362"/>
        <v>2007</v>
      </c>
      <c r="E8364" s="2013">
        <f t="shared" si="3362"/>
        <v>1338</v>
      </c>
      <c r="F8364" s="2013">
        <f t="shared" si="3362"/>
        <v>1338</v>
      </c>
      <c r="G8364" s="2013">
        <f t="shared" si="3362"/>
        <v>1338</v>
      </c>
      <c r="H8364" s="2013">
        <f t="shared" si="3362"/>
        <v>1338</v>
      </c>
    </row>
    <row r="8365">
      <c r="B8365" s="2013">
        <v>8363.0</v>
      </c>
      <c r="C8365" s="2013">
        <f t="shared" ref="C8365:H8365" si="3363">C$5002+C3365</f>
        <v>1004</v>
      </c>
      <c r="D8365" s="2013">
        <f t="shared" si="3363"/>
        <v>2007</v>
      </c>
      <c r="E8365" s="2013">
        <f t="shared" si="3363"/>
        <v>1338</v>
      </c>
      <c r="F8365" s="2013">
        <f t="shared" si="3363"/>
        <v>1338</v>
      </c>
      <c r="G8365" s="2013">
        <f t="shared" si="3363"/>
        <v>1338</v>
      </c>
      <c r="H8365" s="2013">
        <f t="shared" si="3363"/>
        <v>1338</v>
      </c>
    </row>
    <row r="8366">
      <c r="B8366" s="2013">
        <v>8364.0</v>
      </c>
      <c r="C8366" s="2013">
        <f t="shared" ref="C8366:H8366" si="3364">C$5002+C3366</f>
        <v>1004</v>
      </c>
      <c r="D8366" s="2013">
        <f t="shared" si="3364"/>
        <v>2008</v>
      </c>
      <c r="E8366" s="2013">
        <f t="shared" si="3364"/>
        <v>1338</v>
      </c>
      <c r="F8366" s="2013">
        <f t="shared" si="3364"/>
        <v>1338</v>
      </c>
      <c r="G8366" s="2013">
        <f t="shared" si="3364"/>
        <v>1338</v>
      </c>
      <c r="H8366" s="2013">
        <f t="shared" si="3364"/>
        <v>1338</v>
      </c>
    </row>
    <row r="8367">
      <c r="B8367" s="2013">
        <v>8365.0</v>
      </c>
      <c r="C8367" s="2013">
        <f t="shared" ref="C8367:H8367" si="3365">C$5002+C3367</f>
        <v>1004</v>
      </c>
      <c r="D8367" s="2013">
        <f t="shared" si="3365"/>
        <v>2007</v>
      </c>
      <c r="E8367" s="2013">
        <f t="shared" si="3365"/>
        <v>1338</v>
      </c>
      <c r="F8367" s="2013">
        <f t="shared" si="3365"/>
        <v>1338</v>
      </c>
      <c r="G8367" s="2013">
        <f t="shared" si="3365"/>
        <v>1339</v>
      </c>
      <c r="H8367" s="2013">
        <f t="shared" si="3365"/>
        <v>1339</v>
      </c>
    </row>
    <row r="8368">
      <c r="B8368" s="2013">
        <v>8366.0</v>
      </c>
      <c r="C8368" s="2013">
        <f t="shared" ref="C8368:H8368" si="3366">C$5002+C3368</f>
        <v>1004</v>
      </c>
      <c r="D8368" s="2013">
        <f t="shared" si="3366"/>
        <v>2008</v>
      </c>
      <c r="E8368" s="2013">
        <f t="shared" si="3366"/>
        <v>1338</v>
      </c>
      <c r="F8368" s="2013">
        <f t="shared" si="3366"/>
        <v>1338</v>
      </c>
      <c r="G8368" s="2013">
        <f t="shared" si="3366"/>
        <v>1339</v>
      </c>
      <c r="H8368" s="2013">
        <f t="shared" si="3366"/>
        <v>1339</v>
      </c>
    </row>
    <row r="8369">
      <c r="B8369" s="2013">
        <v>8367.0</v>
      </c>
      <c r="C8369" s="2013">
        <f t="shared" ref="C8369:H8369" si="3367">C$5002+C3369</f>
        <v>1004</v>
      </c>
      <c r="D8369" s="2013">
        <f t="shared" si="3367"/>
        <v>2009</v>
      </c>
      <c r="E8369" s="2013">
        <f t="shared" si="3367"/>
        <v>1338</v>
      </c>
      <c r="F8369" s="2013">
        <f t="shared" si="3367"/>
        <v>1338</v>
      </c>
      <c r="G8369" s="2013">
        <f t="shared" si="3367"/>
        <v>1339</v>
      </c>
      <c r="H8369" s="2013">
        <f t="shared" si="3367"/>
        <v>1339</v>
      </c>
    </row>
    <row r="8370">
      <c r="B8370" s="2013">
        <v>8368.0</v>
      </c>
      <c r="C8370" s="2013">
        <f t="shared" ref="C8370:H8370" si="3368">C$5002+C3370</f>
        <v>1004</v>
      </c>
      <c r="D8370" s="2013">
        <f t="shared" si="3368"/>
        <v>2008</v>
      </c>
      <c r="E8370" s="2013">
        <f t="shared" si="3368"/>
        <v>1339</v>
      </c>
      <c r="F8370" s="2013">
        <f t="shared" si="3368"/>
        <v>1339</v>
      </c>
      <c r="G8370" s="2013">
        <f t="shared" si="3368"/>
        <v>1339</v>
      </c>
      <c r="H8370" s="2013">
        <f t="shared" si="3368"/>
        <v>1339</v>
      </c>
    </row>
    <row r="8371">
      <c r="B8371" s="2013">
        <v>8369.0</v>
      </c>
      <c r="C8371" s="2013">
        <f t="shared" ref="C8371:H8371" si="3369">C$5002+C3371</f>
        <v>1004</v>
      </c>
      <c r="D8371" s="2013">
        <f t="shared" si="3369"/>
        <v>2009</v>
      </c>
      <c r="E8371" s="2013">
        <f t="shared" si="3369"/>
        <v>1339</v>
      </c>
      <c r="F8371" s="2013">
        <f t="shared" si="3369"/>
        <v>1339</v>
      </c>
      <c r="G8371" s="2013">
        <f t="shared" si="3369"/>
        <v>1339</v>
      </c>
      <c r="H8371" s="2013">
        <f t="shared" si="3369"/>
        <v>1339</v>
      </c>
    </row>
    <row r="8372">
      <c r="B8372" s="2013">
        <v>8370.0</v>
      </c>
      <c r="C8372" s="2013">
        <f t="shared" ref="C8372:H8372" si="3370">C$5002+C3372</f>
        <v>1005</v>
      </c>
      <c r="D8372" s="2013">
        <f t="shared" si="3370"/>
        <v>2009</v>
      </c>
      <c r="E8372" s="2013">
        <f t="shared" si="3370"/>
        <v>1339</v>
      </c>
      <c r="F8372" s="2013">
        <f t="shared" si="3370"/>
        <v>1339</v>
      </c>
      <c r="G8372" s="2013">
        <f t="shared" si="3370"/>
        <v>1339</v>
      </c>
      <c r="H8372" s="2013">
        <f t="shared" si="3370"/>
        <v>1339</v>
      </c>
    </row>
    <row r="8373">
      <c r="B8373" s="2013">
        <v>8371.0</v>
      </c>
      <c r="C8373" s="2013">
        <f t="shared" ref="C8373:H8373" si="3371">C$5002+C3373</f>
        <v>1004</v>
      </c>
      <c r="D8373" s="2013">
        <f t="shared" si="3371"/>
        <v>2009</v>
      </c>
      <c r="E8373" s="2013">
        <f t="shared" si="3371"/>
        <v>1339</v>
      </c>
      <c r="F8373" s="2013">
        <f t="shared" si="3371"/>
        <v>1339</v>
      </c>
      <c r="G8373" s="2013">
        <f t="shared" si="3371"/>
        <v>1340</v>
      </c>
      <c r="H8373" s="2013">
        <f t="shared" si="3371"/>
        <v>1340</v>
      </c>
    </row>
    <row r="8374">
      <c r="B8374" s="2013">
        <v>8372.0</v>
      </c>
      <c r="C8374" s="2013">
        <f t="shared" ref="C8374:H8374" si="3372">C$5002+C3374</f>
        <v>1005</v>
      </c>
      <c r="D8374" s="2013">
        <f t="shared" si="3372"/>
        <v>2009</v>
      </c>
      <c r="E8374" s="2013">
        <f t="shared" si="3372"/>
        <v>1339</v>
      </c>
      <c r="F8374" s="2013">
        <f t="shared" si="3372"/>
        <v>1339</v>
      </c>
      <c r="G8374" s="2013">
        <f t="shared" si="3372"/>
        <v>1340</v>
      </c>
      <c r="H8374" s="2013">
        <f t="shared" si="3372"/>
        <v>1340</v>
      </c>
    </row>
    <row r="8375">
      <c r="B8375" s="2013">
        <v>8373.0</v>
      </c>
      <c r="C8375" s="2013">
        <f t="shared" ref="C8375:H8375" si="3373">C$5002+C3375</f>
        <v>1004</v>
      </c>
      <c r="D8375" s="2013">
        <f t="shared" si="3373"/>
        <v>2009</v>
      </c>
      <c r="E8375" s="2013">
        <f t="shared" si="3373"/>
        <v>1340</v>
      </c>
      <c r="F8375" s="2013">
        <f t="shared" si="3373"/>
        <v>1340</v>
      </c>
      <c r="G8375" s="2013">
        <f t="shared" si="3373"/>
        <v>1340</v>
      </c>
      <c r="H8375" s="2013">
        <f t="shared" si="3373"/>
        <v>1340</v>
      </c>
    </row>
    <row r="8376">
      <c r="B8376" s="2013">
        <v>8374.0</v>
      </c>
      <c r="C8376" s="2013">
        <f t="shared" ref="C8376:H8376" si="3374">C$5002+C3376</f>
        <v>1005</v>
      </c>
      <c r="D8376" s="2013">
        <f t="shared" si="3374"/>
        <v>2009</v>
      </c>
      <c r="E8376" s="2013">
        <f t="shared" si="3374"/>
        <v>1340</v>
      </c>
      <c r="F8376" s="2013">
        <f t="shared" si="3374"/>
        <v>1340</v>
      </c>
      <c r="G8376" s="2013">
        <f t="shared" si="3374"/>
        <v>1340</v>
      </c>
      <c r="H8376" s="2013">
        <f t="shared" si="3374"/>
        <v>1340</v>
      </c>
    </row>
    <row r="8377">
      <c r="B8377" s="2013">
        <v>8375.0</v>
      </c>
      <c r="C8377" s="2013">
        <f t="shared" ref="C8377:H8377" si="3375">C$5002+C3377</f>
        <v>1005</v>
      </c>
      <c r="D8377" s="2013">
        <f t="shared" si="3375"/>
        <v>2010</v>
      </c>
      <c r="E8377" s="2013">
        <f t="shared" si="3375"/>
        <v>1340</v>
      </c>
      <c r="F8377" s="2013">
        <f t="shared" si="3375"/>
        <v>1340</v>
      </c>
      <c r="G8377" s="2013">
        <f t="shared" si="3375"/>
        <v>1340</v>
      </c>
      <c r="H8377" s="2013">
        <f t="shared" si="3375"/>
        <v>1340</v>
      </c>
    </row>
    <row r="8378">
      <c r="B8378" s="2013">
        <v>8376.0</v>
      </c>
      <c r="C8378" s="2013">
        <f t="shared" ref="C8378:H8378" si="3376">C$5002+C3378</f>
        <v>1005</v>
      </c>
      <c r="D8378" s="2013">
        <f t="shared" si="3376"/>
        <v>2011</v>
      </c>
      <c r="E8378" s="2013">
        <f t="shared" si="3376"/>
        <v>1340</v>
      </c>
      <c r="F8378" s="2013">
        <f t="shared" si="3376"/>
        <v>1340</v>
      </c>
      <c r="G8378" s="2013">
        <f t="shared" si="3376"/>
        <v>1340</v>
      </c>
      <c r="H8378" s="2013">
        <f t="shared" si="3376"/>
        <v>1340</v>
      </c>
    </row>
    <row r="8379">
      <c r="B8379" s="2013">
        <v>8377.0</v>
      </c>
      <c r="C8379" s="2013">
        <f t="shared" ref="C8379:H8379" si="3377">C$5002+C3379</f>
        <v>1006</v>
      </c>
      <c r="D8379" s="2013">
        <f t="shared" si="3377"/>
        <v>2011</v>
      </c>
      <c r="E8379" s="2013">
        <f t="shared" si="3377"/>
        <v>1340</v>
      </c>
      <c r="F8379" s="2013">
        <f t="shared" si="3377"/>
        <v>1340</v>
      </c>
      <c r="G8379" s="2013">
        <f t="shared" si="3377"/>
        <v>1340</v>
      </c>
      <c r="H8379" s="2013">
        <f t="shared" si="3377"/>
        <v>1340</v>
      </c>
    </row>
    <row r="8380">
      <c r="B8380" s="2013">
        <v>8378.0</v>
      </c>
      <c r="C8380" s="2013">
        <f t="shared" ref="C8380:H8380" si="3378">C$5002+C3380</f>
        <v>1005</v>
      </c>
      <c r="D8380" s="2013">
        <f t="shared" si="3378"/>
        <v>2011</v>
      </c>
      <c r="E8380" s="2013">
        <f t="shared" si="3378"/>
        <v>1340</v>
      </c>
      <c r="F8380" s="2013">
        <f t="shared" si="3378"/>
        <v>1340</v>
      </c>
      <c r="G8380" s="2013">
        <f t="shared" si="3378"/>
        <v>1341</v>
      </c>
      <c r="H8380" s="2013">
        <f t="shared" si="3378"/>
        <v>1341</v>
      </c>
    </row>
    <row r="8381">
      <c r="B8381" s="2013">
        <v>8379.0</v>
      </c>
      <c r="C8381" s="2013">
        <f t="shared" ref="C8381:H8381" si="3379">C$5002+C3381</f>
        <v>1006</v>
      </c>
      <c r="D8381" s="2013">
        <f t="shared" si="3379"/>
        <v>2011</v>
      </c>
      <c r="E8381" s="2013">
        <f t="shared" si="3379"/>
        <v>1340</v>
      </c>
      <c r="F8381" s="2013">
        <f t="shared" si="3379"/>
        <v>1340</v>
      </c>
      <c r="G8381" s="2013">
        <f t="shared" si="3379"/>
        <v>1341</v>
      </c>
      <c r="H8381" s="2013">
        <f t="shared" si="3379"/>
        <v>1341</v>
      </c>
    </row>
    <row r="8382">
      <c r="B8382" s="2013">
        <v>8380.0</v>
      </c>
      <c r="C8382" s="2013">
        <f t="shared" ref="C8382:H8382" si="3380">C$5002+C3382</f>
        <v>1005</v>
      </c>
      <c r="D8382" s="2013">
        <f t="shared" si="3380"/>
        <v>2011</v>
      </c>
      <c r="E8382" s="2013">
        <f t="shared" si="3380"/>
        <v>1341</v>
      </c>
      <c r="F8382" s="2013">
        <f t="shared" si="3380"/>
        <v>1341</v>
      </c>
      <c r="G8382" s="2013">
        <f t="shared" si="3380"/>
        <v>1341</v>
      </c>
      <c r="H8382" s="2013">
        <f t="shared" si="3380"/>
        <v>1341</v>
      </c>
    </row>
    <row r="8383">
      <c r="B8383" s="2013">
        <v>8381.0</v>
      </c>
      <c r="C8383" s="2013">
        <f t="shared" ref="C8383:H8383" si="3381">C$5002+C3383</f>
        <v>1006</v>
      </c>
      <c r="D8383" s="2013">
        <f t="shared" si="3381"/>
        <v>2011</v>
      </c>
      <c r="E8383" s="2013">
        <f t="shared" si="3381"/>
        <v>1341</v>
      </c>
      <c r="F8383" s="2013">
        <f t="shared" si="3381"/>
        <v>1341</v>
      </c>
      <c r="G8383" s="2013">
        <f t="shared" si="3381"/>
        <v>1341</v>
      </c>
      <c r="H8383" s="2013">
        <f t="shared" si="3381"/>
        <v>1341</v>
      </c>
    </row>
    <row r="8384">
      <c r="B8384" s="2013">
        <v>8382.0</v>
      </c>
      <c r="C8384" s="2013">
        <f t="shared" ref="C8384:H8384" si="3382">C$5002+C3384</f>
        <v>1006</v>
      </c>
      <c r="D8384" s="2013">
        <f t="shared" si="3382"/>
        <v>2012</v>
      </c>
      <c r="E8384" s="2013">
        <f t="shared" si="3382"/>
        <v>1341</v>
      </c>
      <c r="F8384" s="2013">
        <f t="shared" si="3382"/>
        <v>1341</v>
      </c>
      <c r="G8384" s="2013">
        <f t="shared" si="3382"/>
        <v>1341</v>
      </c>
      <c r="H8384" s="2013">
        <f t="shared" si="3382"/>
        <v>1341</v>
      </c>
    </row>
    <row r="8385">
      <c r="B8385" s="2013">
        <v>8383.0</v>
      </c>
      <c r="C8385" s="2013">
        <f t="shared" ref="C8385:H8385" si="3383">C$5002+C3385</f>
        <v>1006</v>
      </c>
      <c r="D8385" s="2013">
        <f t="shared" si="3383"/>
        <v>2011</v>
      </c>
      <c r="E8385" s="2013">
        <f t="shared" si="3383"/>
        <v>1341</v>
      </c>
      <c r="F8385" s="2013">
        <f t="shared" si="3383"/>
        <v>1341</v>
      </c>
      <c r="G8385" s="2013">
        <f t="shared" si="3383"/>
        <v>1342</v>
      </c>
      <c r="H8385" s="2013">
        <f t="shared" si="3383"/>
        <v>1342</v>
      </c>
    </row>
    <row r="8386">
      <c r="B8386" s="2013">
        <v>8384.0</v>
      </c>
      <c r="C8386" s="2013">
        <f t="shared" ref="C8386:H8386" si="3384">C$5002+C3386</f>
        <v>1006</v>
      </c>
      <c r="D8386" s="2013">
        <f t="shared" si="3384"/>
        <v>2012</v>
      </c>
      <c r="E8386" s="2013">
        <f t="shared" si="3384"/>
        <v>1341</v>
      </c>
      <c r="F8386" s="2013">
        <f t="shared" si="3384"/>
        <v>1341</v>
      </c>
      <c r="G8386" s="2013">
        <f t="shared" si="3384"/>
        <v>1342</v>
      </c>
      <c r="H8386" s="2013">
        <f t="shared" si="3384"/>
        <v>1342</v>
      </c>
    </row>
    <row r="8387">
      <c r="B8387" s="2013">
        <v>8385.0</v>
      </c>
      <c r="C8387" s="2013">
        <f t="shared" ref="C8387:H8387" si="3385">C$5002+C3387</f>
        <v>1006</v>
      </c>
      <c r="D8387" s="2013">
        <f t="shared" si="3385"/>
        <v>2013</v>
      </c>
      <c r="E8387" s="2013">
        <f t="shared" si="3385"/>
        <v>1341</v>
      </c>
      <c r="F8387" s="2013">
        <f t="shared" si="3385"/>
        <v>1341</v>
      </c>
      <c r="G8387" s="2013">
        <f t="shared" si="3385"/>
        <v>1342</v>
      </c>
      <c r="H8387" s="2013">
        <f t="shared" si="3385"/>
        <v>1342</v>
      </c>
    </row>
    <row r="8388">
      <c r="B8388" s="2013">
        <v>8386.0</v>
      </c>
      <c r="C8388" s="2013">
        <f t="shared" ref="C8388:H8388" si="3386">C$5002+C3388</f>
        <v>1006</v>
      </c>
      <c r="D8388" s="2013">
        <f t="shared" si="3386"/>
        <v>2012</v>
      </c>
      <c r="E8388" s="2013">
        <f t="shared" si="3386"/>
        <v>1342</v>
      </c>
      <c r="F8388" s="2013">
        <f t="shared" si="3386"/>
        <v>1342</v>
      </c>
      <c r="G8388" s="2013">
        <f t="shared" si="3386"/>
        <v>1342</v>
      </c>
      <c r="H8388" s="2013">
        <f t="shared" si="3386"/>
        <v>1342</v>
      </c>
    </row>
    <row r="8389">
      <c r="B8389" s="2013">
        <v>8387.0</v>
      </c>
      <c r="C8389" s="2013">
        <f t="shared" ref="C8389:H8389" si="3387">C$5002+C3389</f>
        <v>1006</v>
      </c>
      <c r="D8389" s="2013">
        <f t="shared" si="3387"/>
        <v>2013</v>
      </c>
      <c r="E8389" s="2013">
        <f t="shared" si="3387"/>
        <v>1342</v>
      </c>
      <c r="F8389" s="2013">
        <f t="shared" si="3387"/>
        <v>1342</v>
      </c>
      <c r="G8389" s="2013">
        <f t="shared" si="3387"/>
        <v>1342</v>
      </c>
      <c r="H8389" s="2013">
        <f t="shared" si="3387"/>
        <v>1342</v>
      </c>
    </row>
    <row r="8390">
      <c r="B8390" s="2013">
        <v>8388.0</v>
      </c>
      <c r="C8390" s="2013">
        <f t="shared" ref="C8390:H8390" si="3388">C$5002+C3390</f>
        <v>1007</v>
      </c>
      <c r="D8390" s="2013">
        <f t="shared" si="3388"/>
        <v>2013</v>
      </c>
      <c r="E8390" s="2013">
        <f t="shared" si="3388"/>
        <v>1342</v>
      </c>
      <c r="F8390" s="2013">
        <f t="shared" si="3388"/>
        <v>1342</v>
      </c>
      <c r="G8390" s="2013">
        <f t="shared" si="3388"/>
        <v>1342</v>
      </c>
      <c r="H8390" s="2013">
        <f t="shared" si="3388"/>
        <v>1342</v>
      </c>
    </row>
    <row r="8391">
      <c r="B8391" s="2013">
        <v>8389.0</v>
      </c>
      <c r="C8391" s="2013">
        <f t="shared" ref="C8391:H8391" si="3389">C$5002+C3391</f>
        <v>1007</v>
      </c>
      <c r="D8391" s="2013">
        <f t="shared" si="3389"/>
        <v>2014</v>
      </c>
      <c r="E8391" s="2013">
        <f t="shared" si="3389"/>
        <v>1342</v>
      </c>
      <c r="F8391" s="2013">
        <f t="shared" si="3389"/>
        <v>1342</v>
      </c>
      <c r="G8391" s="2013">
        <f t="shared" si="3389"/>
        <v>1342</v>
      </c>
      <c r="H8391" s="2013">
        <f t="shared" si="3389"/>
        <v>1342</v>
      </c>
    </row>
    <row r="8392">
      <c r="B8392" s="2013">
        <v>8390.0</v>
      </c>
      <c r="C8392" s="2013">
        <f t="shared" ref="C8392:H8392" si="3390">C$5002+C3392</f>
        <v>1007</v>
      </c>
      <c r="D8392" s="2013">
        <f t="shared" si="3390"/>
        <v>2013</v>
      </c>
      <c r="E8392" s="2013">
        <f t="shared" si="3390"/>
        <v>1342</v>
      </c>
      <c r="F8392" s="2013">
        <f t="shared" si="3390"/>
        <v>1342</v>
      </c>
      <c r="G8392" s="2013">
        <f t="shared" si="3390"/>
        <v>1343</v>
      </c>
      <c r="H8392" s="2013">
        <f t="shared" si="3390"/>
        <v>1343</v>
      </c>
    </row>
    <row r="8393">
      <c r="B8393" s="2013">
        <v>8391.0</v>
      </c>
      <c r="C8393" s="2013">
        <f t="shared" ref="C8393:H8393" si="3391">C$5002+C3393</f>
        <v>1007</v>
      </c>
      <c r="D8393" s="2013">
        <f t="shared" si="3391"/>
        <v>2014</v>
      </c>
      <c r="E8393" s="2013">
        <f t="shared" si="3391"/>
        <v>1342</v>
      </c>
      <c r="F8393" s="2013">
        <f t="shared" si="3391"/>
        <v>1342</v>
      </c>
      <c r="G8393" s="2013">
        <f t="shared" si="3391"/>
        <v>1343</v>
      </c>
      <c r="H8393" s="2013">
        <f t="shared" si="3391"/>
        <v>1343</v>
      </c>
    </row>
    <row r="8394">
      <c r="B8394" s="2013">
        <v>8392.0</v>
      </c>
      <c r="C8394" s="2013">
        <f t="shared" ref="C8394:H8394" si="3392">C$5002+C3394</f>
        <v>1007</v>
      </c>
      <c r="D8394" s="2013">
        <f t="shared" si="3392"/>
        <v>2015</v>
      </c>
      <c r="E8394" s="2013">
        <f t="shared" si="3392"/>
        <v>1342</v>
      </c>
      <c r="F8394" s="2013">
        <f t="shared" si="3392"/>
        <v>1342</v>
      </c>
      <c r="G8394" s="2013">
        <f t="shared" si="3392"/>
        <v>1343</v>
      </c>
      <c r="H8394" s="2013">
        <f t="shared" si="3392"/>
        <v>1343</v>
      </c>
    </row>
    <row r="8395">
      <c r="B8395" s="2013">
        <v>8393.0</v>
      </c>
      <c r="C8395" s="2013">
        <f t="shared" ref="C8395:H8395" si="3393">C$5002+C3395</f>
        <v>1007</v>
      </c>
      <c r="D8395" s="2013">
        <f t="shared" si="3393"/>
        <v>2014</v>
      </c>
      <c r="E8395" s="2013">
        <f t="shared" si="3393"/>
        <v>1343</v>
      </c>
      <c r="F8395" s="2013">
        <f t="shared" si="3393"/>
        <v>1343</v>
      </c>
      <c r="G8395" s="2013">
        <f t="shared" si="3393"/>
        <v>1343</v>
      </c>
      <c r="H8395" s="2013">
        <f t="shared" si="3393"/>
        <v>1343</v>
      </c>
    </row>
    <row r="8396">
      <c r="B8396" s="2013">
        <v>8394.0</v>
      </c>
      <c r="C8396" s="2013">
        <f t="shared" ref="C8396:H8396" si="3394">C$5002+C3396</f>
        <v>1007</v>
      </c>
      <c r="D8396" s="2013">
        <f t="shared" si="3394"/>
        <v>2015</v>
      </c>
      <c r="E8396" s="2013">
        <f t="shared" si="3394"/>
        <v>1343</v>
      </c>
      <c r="F8396" s="2013">
        <f t="shared" si="3394"/>
        <v>1343</v>
      </c>
      <c r="G8396" s="2013">
        <f t="shared" si="3394"/>
        <v>1343</v>
      </c>
      <c r="H8396" s="2013">
        <f t="shared" si="3394"/>
        <v>1343</v>
      </c>
    </row>
    <row r="8397">
      <c r="B8397" s="2013">
        <v>8395.0</v>
      </c>
      <c r="C8397" s="2013">
        <f t="shared" ref="C8397:H8397" si="3395">C$5002+C3397</f>
        <v>1008</v>
      </c>
      <c r="D8397" s="2013">
        <f t="shared" si="3395"/>
        <v>2015</v>
      </c>
      <c r="E8397" s="2013">
        <f t="shared" si="3395"/>
        <v>1343</v>
      </c>
      <c r="F8397" s="2013">
        <f t="shared" si="3395"/>
        <v>1343</v>
      </c>
      <c r="G8397" s="2013">
        <f t="shared" si="3395"/>
        <v>1343</v>
      </c>
      <c r="H8397" s="2013">
        <f t="shared" si="3395"/>
        <v>1343</v>
      </c>
    </row>
    <row r="8398">
      <c r="B8398" s="2013">
        <v>8396.0</v>
      </c>
      <c r="C8398" s="2013">
        <f t="shared" ref="C8398:H8398" si="3396">C$5002+C3398</f>
        <v>1007</v>
      </c>
      <c r="D8398" s="2013">
        <f t="shared" si="3396"/>
        <v>2015</v>
      </c>
      <c r="E8398" s="2013">
        <f t="shared" si="3396"/>
        <v>1343</v>
      </c>
      <c r="F8398" s="2013">
        <f t="shared" si="3396"/>
        <v>1343</v>
      </c>
      <c r="G8398" s="2013">
        <f t="shared" si="3396"/>
        <v>1344</v>
      </c>
      <c r="H8398" s="2013">
        <f t="shared" si="3396"/>
        <v>1344</v>
      </c>
    </row>
    <row r="8399">
      <c r="B8399" s="2013">
        <v>8397.0</v>
      </c>
      <c r="C8399" s="2013">
        <f t="shared" ref="C8399:H8399" si="3397">C$5002+C3399</f>
        <v>1008</v>
      </c>
      <c r="D8399" s="2013">
        <f t="shared" si="3397"/>
        <v>2015</v>
      </c>
      <c r="E8399" s="2013">
        <f t="shared" si="3397"/>
        <v>1343</v>
      </c>
      <c r="F8399" s="2013">
        <f t="shared" si="3397"/>
        <v>1343</v>
      </c>
      <c r="G8399" s="2013">
        <f t="shared" si="3397"/>
        <v>1344</v>
      </c>
      <c r="H8399" s="2013">
        <f t="shared" si="3397"/>
        <v>1344</v>
      </c>
    </row>
    <row r="8400">
      <c r="B8400" s="2013">
        <v>8398.0</v>
      </c>
      <c r="C8400" s="2013">
        <f t="shared" ref="C8400:H8400" si="3398">C$5002+C3400</f>
        <v>1007</v>
      </c>
      <c r="D8400" s="2013">
        <f t="shared" si="3398"/>
        <v>2015</v>
      </c>
      <c r="E8400" s="2013">
        <f t="shared" si="3398"/>
        <v>1344</v>
      </c>
      <c r="F8400" s="2013">
        <f t="shared" si="3398"/>
        <v>1344</v>
      </c>
      <c r="G8400" s="2013">
        <f t="shared" si="3398"/>
        <v>1344</v>
      </c>
      <c r="H8400" s="2013">
        <f t="shared" si="3398"/>
        <v>1344</v>
      </c>
    </row>
    <row r="8401">
      <c r="B8401" s="2013">
        <v>8399.0</v>
      </c>
      <c r="C8401" s="2013">
        <f t="shared" ref="C8401:H8401" si="3399">C$5002+C3401</f>
        <v>1008</v>
      </c>
      <c r="D8401" s="2013">
        <f t="shared" si="3399"/>
        <v>2015</v>
      </c>
      <c r="E8401" s="2013">
        <f t="shared" si="3399"/>
        <v>1344</v>
      </c>
      <c r="F8401" s="2013">
        <f t="shared" si="3399"/>
        <v>1344</v>
      </c>
      <c r="G8401" s="2013">
        <f t="shared" si="3399"/>
        <v>1344</v>
      </c>
      <c r="H8401" s="2013">
        <f t="shared" si="3399"/>
        <v>1344</v>
      </c>
    </row>
    <row r="8402">
      <c r="B8402" s="2013">
        <v>8400.0</v>
      </c>
      <c r="C8402" s="2013">
        <f t="shared" ref="C8402:H8402" si="3400">C$5002+C3402</f>
        <v>1008</v>
      </c>
      <c r="D8402" s="2013">
        <f t="shared" si="3400"/>
        <v>2016</v>
      </c>
      <c r="E8402" s="2013">
        <f t="shared" si="3400"/>
        <v>1344</v>
      </c>
      <c r="F8402" s="2013">
        <f t="shared" si="3400"/>
        <v>1344</v>
      </c>
      <c r="G8402" s="2013">
        <f t="shared" si="3400"/>
        <v>1344</v>
      </c>
      <c r="H8402" s="2013">
        <f t="shared" si="3400"/>
        <v>1344</v>
      </c>
    </row>
    <row r="8403">
      <c r="B8403" s="2013">
        <v>8401.0</v>
      </c>
      <c r="C8403" s="2013">
        <f t="shared" ref="C8403:H8403" si="3401">C$5002+C3403</f>
        <v>1008</v>
      </c>
      <c r="D8403" s="2013">
        <f t="shared" si="3401"/>
        <v>2017</v>
      </c>
      <c r="E8403" s="2013">
        <f t="shared" si="3401"/>
        <v>1344</v>
      </c>
      <c r="F8403" s="2013">
        <f t="shared" si="3401"/>
        <v>1344</v>
      </c>
      <c r="G8403" s="2013">
        <f t="shared" si="3401"/>
        <v>1344</v>
      </c>
      <c r="H8403" s="2013">
        <f t="shared" si="3401"/>
        <v>1344</v>
      </c>
    </row>
    <row r="8404">
      <c r="B8404" s="2013">
        <v>8402.0</v>
      </c>
      <c r="C8404" s="2013">
        <f t="shared" ref="C8404:H8404" si="3402">C$5002+C3404</f>
        <v>1009</v>
      </c>
      <c r="D8404" s="2013">
        <f t="shared" si="3402"/>
        <v>2017</v>
      </c>
      <c r="E8404" s="2013">
        <f t="shared" si="3402"/>
        <v>1344</v>
      </c>
      <c r="F8404" s="2013">
        <f t="shared" si="3402"/>
        <v>1344</v>
      </c>
      <c r="G8404" s="2013">
        <f t="shared" si="3402"/>
        <v>1344</v>
      </c>
      <c r="H8404" s="2013">
        <f t="shared" si="3402"/>
        <v>1344</v>
      </c>
    </row>
    <row r="8405">
      <c r="B8405" s="2013">
        <v>8403.0</v>
      </c>
      <c r="C8405" s="2013">
        <f t="shared" ref="C8405:H8405" si="3403">C$5002+C3405</f>
        <v>1008</v>
      </c>
      <c r="D8405" s="2013">
        <f t="shared" si="3403"/>
        <v>2017</v>
      </c>
      <c r="E8405" s="2013">
        <f t="shared" si="3403"/>
        <v>1344</v>
      </c>
      <c r="F8405" s="2013">
        <f t="shared" si="3403"/>
        <v>1344</v>
      </c>
      <c r="G8405" s="2013">
        <f t="shared" si="3403"/>
        <v>1345</v>
      </c>
      <c r="H8405" s="2013">
        <f t="shared" si="3403"/>
        <v>1345</v>
      </c>
    </row>
    <row r="8406">
      <c r="B8406" s="2013">
        <v>8404.0</v>
      </c>
      <c r="C8406" s="2013">
        <f t="shared" ref="C8406:H8406" si="3404">C$5002+C3406</f>
        <v>1009</v>
      </c>
      <c r="D8406" s="2013">
        <f t="shared" si="3404"/>
        <v>2017</v>
      </c>
      <c r="E8406" s="2013">
        <f t="shared" si="3404"/>
        <v>1344</v>
      </c>
      <c r="F8406" s="2013">
        <f t="shared" si="3404"/>
        <v>1344</v>
      </c>
      <c r="G8406" s="2013">
        <f t="shared" si="3404"/>
        <v>1345</v>
      </c>
      <c r="H8406" s="2013">
        <f t="shared" si="3404"/>
        <v>1345</v>
      </c>
    </row>
    <row r="8407">
      <c r="B8407" s="2013">
        <v>8405.0</v>
      </c>
      <c r="C8407" s="2013">
        <f t="shared" ref="C8407:H8407" si="3405">C$5002+C3407</f>
        <v>1008</v>
      </c>
      <c r="D8407" s="2013">
        <f t="shared" si="3405"/>
        <v>2017</v>
      </c>
      <c r="E8407" s="2013">
        <f t="shared" si="3405"/>
        <v>1345</v>
      </c>
      <c r="F8407" s="2013">
        <f t="shared" si="3405"/>
        <v>1345</v>
      </c>
      <c r="G8407" s="2013">
        <f t="shared" si="3405"/>
        <v>1345</v>
      </c>
      <c r="H8407" s="2013">
        <f t="shared" si="3405"/>
        <v>1345</v>
      </c>
    </row>
    <row r="8408">
      <c r="B8408" s="2013">
        <v>8406.0</v>
      </c>
      <c r="C8408" s="2013">
        <f t="shared" ref="C8408:H8408" si="3406">C$5002+C3408</f>
        <v>1009</v>
      </c>
      <c r="D8408" s="2013">
        <f t="shared" si="3406"/>
        <v>2017</v>
      </c>
      <c r="E8408" s="2013">
        <f t="shared" si="3406"/>
        <v>1345</v>
      </c>
      <c r="F8408" s="2013">
        <f t="shared" si="3406"/>
        <v>1345</v>
      </c>
      <c r="G8408" s="2013">
        <f t="shared" si="3406"/>
        <v>1345</v>
      </c>
      <c r="H8408" s="2013">
        <f t="shared" si="3406"/>
        <v>1345</v>
      </c>
    </row>
    <row r="8409">
      <c r="B8409" s="2013">
        <v>8407.0</v>
      </c>
      <c r="C8409" s="2013">
        <f t="shared" ref="C8409:H8409" si="3407">C$5002+C3409</f>
        <v>1009</v>
      </c>
      <c r="D8409" s="2013">
        <f t="shared" si="3407"/>
        <v>2018</v>
      </c>
      <c r="E8409" s="2013">
        <f t="shared" si="3407"/>
        <v>1345</v>
      </c>
      <c r="F8409" s="2013">
        <f t="shared" si="3407"/>
        <v>1345</v>
      </c>
      <c r="G8409" s="2013">
        <f t="shared" si="3407"/>
        <v>1345</v>
      </c>
      <c r="H8409" s="2013">
        <f t="shared" si="3407"/>
        <v>1345</v>
      </c>
    </row>
    <row r="8410">
      <c r="B8410" s="2013">
        <v>8408.0</v>
      </c>
      <c r="C8410" s="2013">
        <f t="shared" ref="C8410:H8410" si="3408">C$5002+C3410</f>
        <v>1009</v>
      </c>
      <c r="D8410" s="2013">
        <f t="shared" si="3408"/>
        <v>2017</v>
      </c>
      <c r="E8410" s="2013">
        <f t="shared" si="3408"/>
        <v>1345</v>
      </c>
      <c r="F8410" s="2013">
        <f t="shared" si="3408"/>
        <v>1345</v>
      </c>
      <c r="G8410" s="2013">
        <f t="shared" si="3408"/>
        <v>1346</v>
      </c>
      <c r="H8410" s="2013">
        <f t="shared" si="3408"/>
        <v>1346</v>
      </c>
    </row>
    <row r="8411">
      <c r="B8411" s="2013">
        <v>8409.0</v>
      </c>
      <c r="C8411" s="2013">
        <f t="shared" ref="C8411:H8411" si="3409">C$5002+C3411</f>
        <v>1009</v>
      </c>
      <c r="D8411" s="2013">
        <f t="shared" si="3409"/>
        <v>2018</v>
      </c>
      <c r="E8411" s="2013">
        <f t="shared" si="3409"/>
        <v>1345</v>
      </c>
      <c r="F8411" s="2013">
        <f t="shared" si="3409"/>
        <v>1345</v>
      </c>
      <c r="G8411" s="2013">
        <f t="shared" si="3409"/>
        <v>1346</v>
      </c>
      <c r="H8411" s="2013">
        <f t="shared" si="3409"/>
        <v>1346</v>
      </c>
    </row>
    <row r="8412">
      <c r="B8412" s="2013">
        <v>8410.0</v>
      </c>
      <c r="C8412" s="2013">
        <f t="shared" ref="C8412:H8412" si="3410">C$5002+C3412</f>
        <v>1009</v>
      </c>
      <c r="D8412" s="2013">
        <f t="shared" si="3410"/>
        <v>2019</v>
      </c>
      <c r="E8412" s="2013">
        <f t="shared" si="3410"/>
        <v>1345</v>
      </c>
      <c r="F8412" s="2013">
        <f t="shared" si="3410"/>
        <v>1345</v>
      </c>
      <c r="G8412" s="2013">
        <f t="shared" si="3410"/>
        <v>1346</v>
      </c>
      <c r="H8412" s="2013">
        <f t="shared" si="3410"/>
        <v>1346</v>
      </c>
    </row>
    <row r="8413">
      <c r="B8413" s="2013">
        <v>8411.0</v>
      </c>
      <c r="C8413" s="2013">
        <f t="shared" ref="C8413:H8413" si="3411">C$5002+C3413</f>
        <v>1009</v>
      </c>
      <c r="D8413" s="2013">
        <f t="shared" si="3411"/>
        <v>2018</v>
      </c>
      <c r="E8413" s="2013">
        <f t="shared" si="3411"/>
        <v>1346</v>
      </c>
      <c r="F8413" s="2013">
        <f t="shared" si="3411"/>
        <v>1346</v>
      </c>
      <c r="G8413" s="2013">
        <f t="shared" si="3411"/>
        <v>1346</v>
      </c>
      <c r="H8413" s="2013">
        <f t="shared" si="3411"/>
        <v>1346</v>
      </c>
    </row>
    <row r="8414">
      <c r="B8414" s="2013">
        <v>8412.0</v>
      </c>
      <c r="C8414" s="2013">
        <f t="shared" ref="C8414:H8414" si="3412">C$5002+C3414</f>
        <v>1009</v>
      </c>
      <c r="D8414" s="2013">
        <f t="shared" si="3412"/>
        <v>2019</v>
      </c>
      <c r="E8414" s="2013">
        <f t="shared" si="3412"/>
        <v>1346</v>
      </c>
      <c r="F8414" s="2013">
        <f t="shared" si="3412"/>
        <v>1346</v>
      </c>
      <c r="G8414" s="2013">
        <f t="shared" si="3412"/>
        <v>1346</v>
      </c>
      <c r="H8414" s="2013">
        <f t="shared" si="3412"/>
        <v>1346</v>
      </c>
    </row>
    <row r="8415">
      <c r="B8415" s="2013">
        <v>8413.0</v>
      </c>
      <c r="C8415" s="2013">
        <f t="shared" ref="C8415:H8415" si="3413">C$5002+C3415</f>
        <v>1010</v>
      </c>
      <c r="D8415" s="2013">
        <f t="shared" si="3413"/>
        <v>2019</v>
      </c>
      <c r="E8415" s="2013">
        <f t="shared" si="3413"/>
        <v>1346</v>
      </c>
      <c r="F8415" s="2013">
        <f t="shared" si="3413"/>
        <v>1346</v>
      </c>
      <c r="G8415" s="2013">
        <f t="shared" si="3413"/>
        <v>1346</v>
      </c>
      <c r="H8415" s="2013">
        <f t="shared" si="3413"/>
        <v>1346</v>
      </c>
    </row>
    <row r="8416">
      <c r="B8416" s="2013">
        <v>8414.0</v>
      </c>
      <c r="C8416" s="2013">
        <f t="shared" ref="C8416:H8416" si="3414">C$5002+C3416</f>
        <v>1010</v>
      </c>
      <c r="D8416" s="2013">
        <f t="shared" si="3414"/>
        <v>2020</v>
      </c>
      <c r="E8416" s="2013">
        <f t="shared" si="3414"/>
        <v>1346</v>
      </c>
      <c r="F8416" s="2013">
        <f t="shared" si="3414"/>
        <v>1346</v>
      </c>
      <c r="G8416" s="2013">
        <f t="shared" si="3414"/>
        <v>1346</v>
      </c>
      <c r="H8416" s="2013">
        <f t="shared" si="3414"/>
        <v>1346</v>
      </c>
    </row>
    <row r="8417">
      <c r="B8417" s="2013">
        <v>8415.0</v>
      </c>
      <c r="C8417" s="2013">
        <f t="shared" ref="C8417:H8417" si="3415">C$5002+C3417</f>
        <v>1010</v>
      </c>
      <c r="D8417" s="2013">
        <f t="shared" si="3415"/>
        <v>2019</v>
      </c>
      <c r="E8417" s="2013">
        <f t="shared" si="3415"/>
        <v>1346</v>
      </c>
      <c r="F8417" s="2013">
        <f t="shared" si="3415"/>
        <v>1346</v>
      </c>
      <c r="G8417" s="2013">
        <f t="shared" si="3415"/>
        <v>1347</v>
      </c>
      <c r="H8417" s="2013">
        <f t="shared" si="3415"/>
        <v>1347</v>
      </c>
    </row>
    <row r="8418">
      <c r="B8418" s="2013">
        <v>8416.0</v>
      </c>
      <c r="C8418" s="2013">
        <f t="shared" ref="C8418:H8418" si="3416">C$5002+C3418</f>
        <v>1010</v>
      </c>
      <c r="D8418" s="2013">
        <f t="shared" si="3416"/>
        <v>2020</v>
      </c>
      <c r="E8418" s="2013">
        <f t="shared" si="3416"/>
        <v>1346</v>
      </c>
      <c r="F8418" s="2013">
        <f t="shared" si="3416"/>
        <v>1346</v>
      </c>
      <c r="G8418" s="2013">
        <f t="shared" si="3416"/>
        <v>1347</v>
      </c>
      <c r="H8418" s="2013">
        <f t="shared" si="3416"/>
        <v>1347</v>
      </c>
    </row>
    <row r="8419">
      <c r="B8419" s="2013">
        <v>8417.0</v>
      </c>
      <c r="C8419" s="2013">
        <f t="shared" ref="C8419:H8419" si="3417">C$5002+C3419</f>
        <v>1010</v>
      </c>
      <c r="D8419" s="2013">
        <f t="shared" si="3417"/>
        <v>2021</v>
      </c>
      <c r="E8419" s="2013">
        <f t="shared" si="3417"/>
        <v>1346</v>
      </c>
      <c r="F8419" s="2013">
        <f t="shared" si="3417"/>
        <v>1346</v>
      </c>
      <c r="G8419" s="2013">
        <f t="shared" si="3417"/>
        <v>1347</v>
      </c>
      <c r="H8419" s="2013">
        <f t="shared" si="3417"/>
        <v>1347</v>
      </c>
    </row>
    <row r="8420">
      <c r="B8420" s="2013">
        <v>8418.0</v>
      </c>
      <c r="C8420" s="2013">
        <f t="shared" ref="C8420:H8420" si="3418">C$5002+C3420</f>
        <v>1010</v>
      </c>
      <c r="D8420" s="2013">
        <f t="shared" si="3418"/>
        <v>2020</v>
      </c>
      <c r="E8420" s="2013">
        <f t="shared" si="3418"/>
        <v>1347</v>
      </c>
      <c r="F8420" s="2013">
        <f t="shared" si="3418"/>
        <v>1347</v>
      </c>
      <c r="G8420" s="2013">
        <f t="shared" si="3418"/>
        <v>1347</v>
      </c>
      <c r="H8420" s="2013">
        <f t="shared" si="3418"/>
        <v>1347</v>
      </c>
    </row>
    <row r="8421">
      <c r="B8421" s="2013">
        <v>8419.0</v>
      </c>
      <c r="C8421" s="2013">
        <f t="shared" ref="C8421:H8421" si="3419">C$5002+C3421</f>
        <v>1010</v>
      </c>
      <c r="D8421" s="2013">
        <f t="shared" si="3419"/>
        <v>2021</v>
      </c>
      <c r="E8421" s="2013">
        <f t="shared" si="3419"/>
        <v>1347</v>
      </c>
      <c r="F8421" s="2013">
        <f t="shared" si="3419"/>
        <v>1347</v>
      </c>
      <c r="G8421" s="2013">
        <f t="shared" si="3419"/>
        <v>1347</v>
      </c>
      <c r="H8421" s="2013">
        <f t="shared" si="3419"/>
        <v>1347</v>
      </c>
    </row>
    <row r="8422">
      <c r="B8422" s="2013">
        <v>8420.0</v>
      </c>
      <c r="C8422" s="2013">
        <f t="shared" ref="C8422:H8422" si="3420">C$5002+C3422</f>
        <v>1011</v>
      </c>
      <c r="D8422" s="2013">
        <f t="shared" si="3420"/>
        <v>2021</v>
      </c>
      <c r="E8422" s="2013">
        <f t="shared" si="3420"/>
        <v>1347</v>
      </c>
      <c r="F8422" s="2013">
        <f t="shared" si="3420"/>
        <v>1347</v>
      </c>
      <c r="G8422" s="2013">
        <f t="shared" si="3420"/>
        <v>1347</v>
      </c>
      <c r="H8422" s="2013">
        <f t="shared" si="3420"/>
        <v>1347</v>
      </c>
    </row>
    <row r="8423">
      <c r="B8423" s="2013">
        <v>8421.0</v>
      </c>
      <c r="C8423" s="2013">
        <f t="shared" ref="C8423:H8423" si="3421">C$5002+C3423</f>
        <v>1010</v>
      </c>
      <c r="D8423" s="2013">
        <f t="shared" si="3421"/>
        <v>2021</v>
      </c>
      <c r="E8423" s="2013">
        <f t="shared" si="3421"/>
        <v>1347</v>
      </c>
      <c r="F8423" s="2013">
        <f t="shared" si="3421"/>
        <v>1347</v>
      </c>
      <c r="G8423" s="2013">
        <f t="shared" si="3421"/>
        <v>1348</v>
      </c>
      <c r="H8423" s="2013">
        <f t="shared" si="3421"/>
        <v>1348</v>
      </c>
    </row>
    <row r="8424">
      <c r="B8424" s="2013">
        <v>8422.0</v>
      </c>
      <c r="C8424" s="2013">
        <f t="shared" ref="C8424:H8424" si="3422">C$5002+C3424</f>
        <v>1011</v>
      </c>
      <c r="D8424" s="2013">
        <f t="shared" si="3422"/>
        <v>2021</v>
      </c>
      <c r="E8424" s="2013">
        <f t="shared" si="3422"/>
        <v>1347</v>
      </c>
      <c r="F8424" s="2013">
        <f t="shared" si="3422"/>
        <v>1347</v>
      </c>
      <c r="G8424" s="2013">
        <f t="shared" si="3422"/>
        <v>1348</v>
      </c>
      <c r="H8424" s="2013">
        <f t="shared" si="3422"/>
        <v>1348</v>
      </c>
    </row>
    <row r="8425">
      <c r="B8425" s="2013">
        <v>8423.0</v>
      </c>
      <c r="C8425" s="2013">
        <f t="shared" ref="C8425:H8425" si="3423">C$5002+C3425</f>
        <v>1010</v>
      </c>
      <c r="D8425" s="2013">
        <f t="shared" si="3423"/>
        <v>2021</v>
      </c>
      <c r="E8425" s="2013">
        <f t="shared" si="3423"/>
        <v>1348</v>
      </c>
      <c r="F8425" s="2013">
        <f t="shared" si="3423"/>
        <v>1348</v>
      </c>
      <c r="G8425" s="2013">
        <f t="shared" si="3423"/>
        <v>1348</v>
      </c>
      <c r="H8425" s="2013">
        <f t="shared" si="3423"/>
        <v>1348</v>
      </c>
    </row>
    <row r="8426">
      <c r="B8426" s="2013">
        <v>8424.0</v>
      </c>
      <c r="C8426" s="2013">
        <f t="shared" ref="C8426:H8426" si="3424">C$5002+C3426</f>
        <v>1011</v>
      </c>
      <c r="D8426" s="2013">
        <f t="shared" si="3424"/>
        <v>2021</v>
      </c>
      <c r="E8426" s="2013">
        <f t="shared" si="3424"/>
        <v>1348</v>
      </c>
      <c r="F8426" s="2013">
        <f t="shared" si="3424"/>
        <v>1348</v>
      </c>
      <c r="G8426" s="2013">
        <f t="shared" si="3424"/>
        <v>1348</v>
      </c>
      <c r="H8426" s="2013">
        <f t="shared" si="3424"/>
        <v>1348</v>
      </c>
    </row>
    <row r="8427">
      <c r="B8427" s="2013">
        <v>8425.0</v>
      </c>
      <c r="C8427" s="2013">
        <f t="shared" ref="C8427:H8427" si="3425">C$5002+C3427</f>
        <v>1011</v>
      </c>
      <c r="D8427" s="2013">
        <f t="shared" si="3425"/>
        <v>2022</v>
      </c>
      <c r="E8427" s="2013">
        <f t="shared" si="3425"/>
        <v>1348</v>
      </c>
      <c r="F8427" s="2013">
        <f t="shared" si="3425"/>
        <v>1348</v>
      </c>
      <c r="G8427" s="2013">
        <f t="shared" si="3425"/>
        <v>1348</v>
      </c>
      <c r="H8427" s="2013">
        <f t="shared" si="3425"/>
        <v>1348</v>
      </c>
    </row>
    <row r="8428">
      <c r="B8428" s="2013">
        <v>8426.0</v>
      </c>
      <c r="C8428" s="2013">
        <f t="shared" ref="C8428:H8428" si="3426">C$5002+C3428</f>
        <v>1011</v>
      </c>
      <c r="D8428" s="2013">
        <f t="shared" si="3426"/>
        <v>2023</v>
      </c>
      <c r="E8428" s="2013">
        <f t="shared" si="3426"/>
        <v>1348</v>
      </c>
      <c r="F8428" s="2013">
        <f t="shared" si="3426"/>
        <v>1348</v>
      </c>
      <c r="G8428" s="2013">
        <f t="shared" si="3426"/>
        <v>1348</v>
      </c>
      <c r="H8428" s="2013">
        <f t="shared" si="3426"/>
        <v>1348</v>
      </c>
    </row>
    <row r="8429">
      <c r="B8429" s="2013">
        <v>8427.0</v>
      </c>
      <c r="C8429" s="2013">
        <f t="shared" ref="C8429:H8429" si="3427">C$5002+C3429</f>
        <v>1012</v>
      </c>
      <c r="D8429" s="2013">
        <f t="shared" si="3427"/>
        <v>2023</v>
      </c>
      <c r="E8429" s="2013">
        <f t="shared" si="3427"/>
        <v>1348</v>
      </c>
      <c r="F8429" s="2013">
        <f t="shared" si="3427"/>
        <v>1348</v>
      </c>
      <c r="G8429" s="2013">
        <f t="shared" si="3427"/>
        <v>1348</v>
      </c>
      <c r="H8429" s="2013">
        <f t="shared" si="3427"/>
        <v>1348</v>
      </c>
    </row>
    <row r="8430">
      <c r="B8430" s="2013">
        <v>8428.0</v>
      </c>
      <c r="C8430" s="2013">
        <f t="shared" ref="C8430:H8430" si="3428">C$5002+C3430</f>
        <v>1011</v>
      </c>
      <c r="D8430" s="2013">
        <f t="shared" si="3428"/>
        <v>2023</v>
      </c>
      <c r="E8430" s="2013">
        <f t="shared" si="3428"/>
        <v>1348</v>
      </c>
      <c r="F8430" s="2013">
        <f t="shared" si="3428"/>
        <v>1348</v>
      </c>
      <c r="G8430" s="2013">
        <f t="shared" si="3428"/>
        <v>1349</v>
      </c>
      <c r="H8430" s="2013">
        <f t="shared" si="3428"/>
        <v>1349</v>
      </c>
    </row>
    <row r="8431">
      <c r="B8431" s="2013">
        <v>8429.0</v>
      </c>
      <c r="C8431" s="2013">
        <f t="shared" ref="C8431:H8431" si="3429">C$5002+C3431</f>
        <v>1012</v>
      </c>
      <c r="D8431" s="2013">
        <f t="shared" si="3429"/>
        <v>2023</v>
      </c>
      <c r="E8431" s="2013">
        <f t="shared" si="3429"/>
        <v>1348</v>
      </c>
      <c r="F8431" s="2013">
        <f t="shared" si="3429"/>
        <v>1348</v>
      </c>
      <c r="G8431" s="2013">
        <f t="shared" si="3429"/>
        <v>1349</v>
      </c>
      <c r="H8431" s="2013">
        <f t="shared" si="3429"/>
        <v>1349</v>
      </c>
    </row>
    <row r="8432">
      <c r="B8432" s="2013">
        <v>8430.0</v>
      </c>
      <c r="C8432" s="2013">
        <f t="shared" ref="C8432:H8432" si="3430">C$5002+C3432</f>
        <v>1011</v>
      </c>
      <c r="D8432" s="2013">
        <f t="shared" si="3430"/>
        <v>2023</v>
      </c>
      <c r="E8432" s="2013">
        <f t="shared" si="3430"/>
        <v>1349</v>
      </c>
      <c r="F8432" s="2013">
        <f t="shared" si="3430"/>
        <v>1349</v>
      </c>
      <c r="G8432" s="2013">
        <f t="shared" si="3430"/>
        <v>1349</v>
      </c>
      <c r="H8432" s="2013">
        <f t="shared" si="3430"/>
        <v>1349</v>
      </c>
    </row>
    <row r="8433">
      <c r="B8433" s="2013">
        <v>8431.0</v>
      </c>
      <c r="C8433" s="2013">
        <f t="shared" ref="C8433:H8433" si="3431">C$5002+C3433</f>
        <v>1012</v>
      </c>
      <c r="D8433" s="2013">
        <f t="shared" si="3431"/>
        <v>2023</v>
      </c>
      <c r="E8433" s="2013">
        <f t="shared" si="3431"/>
        <v>1349</v>
      </c>
      <c r="F8433" s="2013">
        <f t="shared" si="3431"/>
        <v>1349</v>
      </c>
      <c r="G8433" s="2013">
        <f t="shared" si="3431"/>
        <v>1349</v>
      </c>
      <c r="H8433" s="2013">
        <f t="shared" si="3431"/>
        <v>1349</v>
      </c>
    </row>
    <row r="8434">
      <c r="B8434" s="2013">
        <v>8432.0</v>
      </c>
      <c r="C8434" s="2013">
        <f t="shared" ref="C8434:H8434" si="3432">C$5002+C3434</f>
        <v>1012</v>
      </c>
      <c r="D8434" s="2013">
        <f t="shared" si="3432"/>
        <v>2024</v>
      </c>
      <c r="E8434" s="2013">
        <f t="shared" si="3432"/>
        <v>1349</v>
      </c>
      <c r="F8434" s="2013">
        <f t="shared" si="3432"/>
        <v>1349</v>
      </c>
      <c r="G8434" s="2013">
        <f t="shared" si="3432"/>
        <v>1349</v>
      </c>
      <c r="H8434" s="2013">
        <f t="shared" si="3432"/>
        <v>1349</v>
      </c>
    </row>
    <row r="8435">
      <c r="B8435" s="2013">
        <v>8433.0</v>
      </c>
      <c r="C8435" s="2013">
        <f t="shared" ref="C8435:H8435" si="3433">C$5002+C3435</f>
        <v>1012</v>
      </c>
      <c r="D8435" s="2013">
        <f t="shared" si="3433"/>
        <v>2023</v>
      </c>
      <c r="E8435" s="2013">
        <f t="shared" si="3433"/>
        <v>1349</v>
      </c>
      <c r="F8435" s="2013">
        <f t="shared" si="3433"/>
        <v>1349</v>
      </c>
      <c r="G8435" s="2013">
        <f t="shared" si="3433"/>
        <v>1350</v>
      </c>
      <c r="H8435" s="2013">
        <f t="shared" si="3433"/>
        <v>1350</v>
      </c>
    </row>
    <row r="8436">
      <c r="B8436" s="2013">
        <v>8434.0</v>
      </c>
      <c r="C8436" s="2013">
        <f t="shared" ref="C8436:H8436" si="3434">C$5002+C3436</f>
        <v>1012</v>
      </c>
      <c r="D8436" s="2013">
        <f t="shared" si="3434"/>
        <v>2024</v>
      </c>
      <c r="E8436" s="2013">
        <f t="shared" si="3434"/>
        <v>1349</v>
      </c>
      <c r="F8436" s="2013">
        <f t="shared" si="3434"/>
        <v>1349</v>
      </c>
      <c r="G8436" s="2013">
        <f t="shared" si="3434"/>
        <v>1350</v>
      </c>
      <c r="H8436" s="2013">
        <f t="shared" si="3434"/>
        <v>1350</v>
      </c>
    </row>
    <row r="8437">
      <c r="B8437" s="2013">
        <v>8435.0</v>
      </c>
      <c r="C8437" s="2013">
        <f t="shared" ref="C8437:H8437" si="3435">C$5002+C3437</f>
        <v>1012</v>
      </c>
      <c r="D8437" s="2013">
        <f t="shared" si="3435"/>
        <v>2025</v>
      </c>
      <c r="E8437" s="2013">
        <f t="shared" si="3435"/>
        <v>1349</v>
      </c>
      <c r="F8437" s="2013">
        <f t="shared" si="3435"/>
        <v>1349</v>
      </c>
      <c r="G8437" s="2013">
        <f t="shared" si="3435"/>
        <v>1350</v>
      </c>
      <c r="H8437" s="2013">
        <f t="shared" si="3435"/>
        <v>1350</v>
      </c>
    </row>
    <row r="8438">
      <c r="B8438" s="2013">
        <v>8436.0</v>
      </c>
      <c r="C8438" s="2013">
        <f t="shared" ref="C8438:H8438" si="3436">C$5002+C3438</f>
        <v>1012</v>
      </c>
      <c r="D8438" s="2013">
        <f t="shared" si="3436"/>
        <v>2024</v>
      </c>
      <c r="E8438" s="2013">
        <f t="shared" si="3436"/>
        <v>1350</v>
      </c>
      <c r="F8438" s="2013">
        <f t="shared" si="3436"/>
        <v>1350</v>
      </c>
      <c r="G8438" s="2013">
        <f t="shared" si="3436"/>
        <v>1350</v>
      </c>
      <c r="H8438" s="2013">
        <f t="shared" si="3436"/>
        <v>1350</v>
      </c>
    </row>
    <row r="8439">
      <c r="B8439" s="2013">
        <v>8437.0</v>
      </c>
      <c r="C8439" s="2013">
        <f t="shared" ref="C8439:H8439" si="3437">C$5002+C3439</f>
        <v>1012</v>
      </c>
      <c r="D8439" s="2013">
        <f t="shared" si="3437"/>
        <v>2025</v>
      </c>
      <c r="E8439" s="2013">
        <f t="shared" si="3437"/>
        <v>1350</v>
      </c>
      <c r="F8439" s="2013">
        <f t="shared" si="3437"/>
        <v>1350</v>
      </c>
      <c r="G8439" s="2013">
        <f t="shared" si="3437"/>
        <v>1350</v>
      </c>
      <c r="H8439" s="2013">
        <f t="shared" si="3437"/>
        <v>1350</v>
      </c>
    </row>
    <row r="8440">
      <c r="B8440" s="2013">
        <v>8438.0</v>
      </c>
      <c r="C8440" s="2013">
        <f t="shared" ref="C8440:H8440" si="3438">C$5002+C3440</f>
        <v>1013</v>
      </c>
      <c r="D8440" s="2013">
        <f t="shared" si="3438"/>
        <v>2025</v>
      </c>
      <c r="E8440" s="2013">
        <f t="shared" si="3438"/>
        <v>1350</v>
      </c>
      <c r="F8440" s="2013">
        <f t="shared" si="3438"/>
        <v>1350</v>
      </c>
      <c r="G8440" s="2013">
        <f t="shared" si="3438"/>
        <v>1350</v>
      </c>
      <c r="H8440" s="2013">
        <f t="shared" si="3438"/>
        <v>1350</v>
      </c>
    </row>
    <row r="8441">
      <c r="B8441" s="2013">
        <v>8439.0</v>
      </c>
      <c r="C8441" s="2013">
        <f t="shared" ref="C8441:H8441" si="3439">C$5002+C3441</f>
        <v>1013</v>
      </c>
      <c r="D8441" s="2013">
        <f t="shared" si="3439"/>
        <v>2026</v>
      </c>
      <c r="E8441" s="2013">
        <f t="shared" si="3439"/>
        <v>1350</v>
      </c>
      <c r="F8441" s="2013">
        <f t="shared" si="3439"/>
        <v>1350</v>
      </c>
      <c r="G8441" s="2013">
        <f t="shared" si="3439"/>
        <v>1350</v>
      </c>
      <c r="H8441" s="2013">
        <f t="shared" si="3439"/>
        <v>1350</v>
      </c>
    </row>
    <row r="8442">
      <c r="B8442" s="2013">
        <v>8440.0</v>
      </c>
      <c r="C8442" s="2013">
        <f t="shared" ref="C8442:H8442" si="3440">C$5002+C3442</f>
        <v>1013</v>
      </c>
      <c r="D8442" s="2013">
        <f t="shared" si="3440"/>
        <v>2025</v>
      </c>
      <c r="E8442" s="2013">
        <f t="shared" si="3440"/>
        <v>1350</v>
      </c>
      <c r="F8442" s="2013">
        <f t="shared" si="3440"/>
        <v>1350</v>
      </c>
      <c r="G8442" s="2013">
        <f t="shared" si="3440"/>
        <v>1351</v>
      </c>
      <c r="H8442" s="2013">
        <f t="shared" si="3440"/>
        <v>1351</v>
      </c>
    </row>
    <row r="8443">
      <c r="B8443" s="2013">
        <v>8441.0</v>
      </c>
      <c r="C8443" s="2013">
        <f t="shared" ref="C8443:H8443" si="3441">C$5002+C3443</f>
        <v>1013</v>
      </c>
      <c r="D8443" s="2013">
        <f t="shared" si="3441"/>
        <v>2026</v>
      </c>
      <c r="E8443" s="2013">
        <f t="shared" si="3441"/>
        <v>1350</v>
      </c>
      <c r="F8443" s="2013">
        <f t="shared" si="3441"/>
        <v>1350</v>
      </c>
      <c r="G8443" s="2013">
        <f t="shared" si="3441"/>
        <v>1351</v>
      </c>
      <c r="H8443" s="2013">
        <f t="shared" si="3441"/>
        <v>1351</v>
      </c>
    </row>
    <row r="8444">
      <c r="B8444" s="2013">
        <v>8442.0</v>
      </c>
      <c r="C8444" s="2013">
        <f t="shared" ref="C8444:H8444" si="3442">C$5002+C3444</f>
        <v>1013</v>
      </c>
      <c r="D8444" s="2013">
        <f t="shared" si="3442"/>
        <v>2027</v>
      </c>
      <c r="E8444" s="2013">
        <f t="shared" si="3442"/>
        <v>1350</v>
      </c>
      <c r="F8444" s="2013">
        <f t="shared" si="3442"/>
        <v>1350</v>
      </c>
      <c r="G8444" s="2013">
        <f t="shared" si="3442"/>
        <v>1351</v>
      </c>
      <c r="H8444" s="2013">
        <f t="shared" si="3442"/>
        <v>1351</v>
      </c>
    </row>
    <row r="8445">
      <c r="B8445" s="2013">
        <v>8443.0</v>
      </c>
      <c r="C8445" s="2013">
        <f t="shared" ref="C8445:H8445" si="3443">C$5002+C3445</f>
        <v>1013</v>
      </c>
      <c r="D8445" s="2013">
        <f t="shared" si="3443"/>
        <v>2026</v>
      </c>
      <c r="E8445" s="2013">
        <f t="shared" si="3443"/>
        <v>1351</v>
      </c>
      <c r="F8445" s="2013">
        <f t="shared" si="3443"/>
        <v>1351</v>
      </c>
      <c r="G8445" s="2013">
        <f t="shared" si="3443"/>
        <v>1351</v>
      </c>
      <c r="H8445" s="2013">
        <f t="shared" si="3443"/>
        <v>1351</v>
      </c>
    </row>
    <row r="8446">
      <c r="B8446" s="2013">
        <v>8444.0</v>
      </c>
      <c r="C8446" s="2013">
        <f t="shared" ref="C8446:H8446" si="3444">C$5002+C3446</f>
        <v>1013</v>
      </c>
      <c r="D8446" s="2013">
        <f t="shared" si="3444"/>
        <v>2027</v>
      </c>
      <c r="E8446" s="2013">
        <f t="shared" si="3444"/>
        <v>1351</v>
      </c>
      <c r="F8446" s="2013">
        <f t="shared" si="3444"/>
        <v>1351</v>
      </c>
      <c r="G8446" s="2013">
        <f t="shared" si="3444"/>
        <v>1351</v>
      </c>
      <c r="H8446" s="2013">
        <f t="shared" si="3444"/>
        <v>1351</v>
      </c>
    </row>
    <row r="8447">
      <c r="B8447" s="2013">
        <v>8445.0</v>
      </c>
      <c r="C8447" s="2013">
        <f t="shared" ref="C8447:H8447" si="3445">C$5002+C3447</f>
        <v>1014</v>
      </c>
      <c r="D8447" s="2013">
        <f t="shared" si="3445"/>
        <v>2027</v>
      </c>
      <c r="E8447" s="2013">
        <f t="shared" si="3445"/>
        <v>1351</v>
      </c>
      <c r="F8447" s="2013">
        <f t="shared" si="3445"/>
        <v>1351</v>
      </c>
      <c r="G8447" s="2013">
        <f t="shared" si="3445"/>
        <v>1351</v>
      </c>
      <c r="H8447" s="2013">
        <f t="shared" si="3445"/>
        <v>1351</v>
      </c>
    </row>
    <row r="8448">
      <c r="B8448" s="2013">
        <v>8446.0</v>
      </c>
      <c r="C8448" s="2013">
        <f t="shared" ref="C8448:H8448" si="3446">C$5002+C3448</f>
        <v>1013</v>
      </c>
      <c r="D8448" s="2013">
        <f t="shared" si="3446"/>
        <v>2027</v>
      </c>
      <c r="E8448" s="2013">
        <f t="shared" si="3446"/>
        <v>1351</v>
      </c>
      <c r="F8448" s="2013">
        <f t="shared" si="3446"/>
        <v>1351</v>
      </c>
      <c r="G8448" s="2013">
        <f t="shared" si="3446"/>
        <v>1352</v>
      </c>
      <c r="H8448" s="2013">
        <f t="shared" si="3446"/>
        <v>1352</v>
      </c>
    </row>
    <row r="8449">
      <c r="B8449" s="2013">
        <v>8447.0</v>
      </c>
      <c r="C8449" s="2013">
        <f t="shared" ref="C8449:H8449" si="3447">C$5002+C3449</f>
        <v>1014</v>
      </c>
      <c r="D8449" s="2013">
        <f t="shared" si="3447"/>
        <v>2027</v>
      </c>
      <c r="E8449" s="2013">
        <f t="shared" si="3447"/>
        <v>1351</v>
      </c>
      <c r="F8449" s="2013">
        <f t="shared" si="3447"/>
        <v>1351</v>
      </c>
      <c r="G8449" s="2013">
        <f t="shared" si="3447"/>
        <v>1352</v>
      </c>
      <c r="H8449" s="2013">
        <f t="shared" si="3447"/>
        <v>1352</v>
      </c>
    </row>
    <row r="8450">
      <c r="B8450" s="2013">
        <v>8448.0</v>
      </c>
      <c r="C8450" s="2013">
        <f t="shared" ref="C8450:H8450" si="3448">C$5002+C3450</f>
        <v>1013</v>
      </c>
      <c r="D8450" s="2013">
        <f t="shared" si="3448"/>
        <v>2027</v>
      </c>
      <c r="E8450" s="2013">
        <f t="shared" si="3448"/>
        <v>1352</v>
      </c>
      <c r="F8450" s="2013">
        <f t="shared" si="3448"/>
        <v>1352</v>
      </c>
      <c r="G8450" s="2013">
        <f t="shared" si="3448"/>
        <v>1352</v>
      </c>
      <c r="H8450" s="2013">
        <f t="shared" si="3448"/>
        <v>1352</v>
      </c>
    </row>
    <row r="8451">
      <c r="B8451" s="2013">
        <v>8449.0</v>
      </c>
      <c r="C8451" s="2013">
        <f t="shared" ref="C8451:H8451" si="3449">C$5002+C3451</f>
        <v>1014</v>
      </c>
      <c r="D8451" s="2013">
        <f t="shared" si="3449"/>
        <v>2027</v>
      </c>
      <c r="E8451" s="2013">
        <f t="shared" si="3449"/>
        <v>1352</v>
      </c>
      <c r="F8451" s="2013">
        <f t="shared" si="3449"/>
        <v>1352</v>
      </c>
      <c r="G8451" s="2013">
        <f t="shared" si="3449"/>
        <v>1352</v>
      </c>
      <c r="H8451" s="2013">
        <f t="shared" si="3449"/>
        <v>1352</v>
      </c>
    </row>
    <row r="8452">
      <c r="B8452" s="2013">
        <v>8450.0</v>
      </c>
      <c r="C8452" s="2013">
        <f t="shared" ref="C8452:H8452" si="3450">C$5002+C3452</f>
        <v>1014</v>
      </c>
      <c r="D8452" s="2013">
        <f t="shared" si="3450"/>
        <v>2028</v>
      </c>
      <c r="E8452" s="2013">
        <f t="shared" si="3450"/>
        <v>1352</v>
      </c>
      <c r="F8452" s="2013">
        <f t="shared" si="3450"/>
        <v>1352</v>
      </c>
      <c r="G8452" s="2013">
        <f t="shared" si="3450"/>
        <v>1352</v>
      </c>
      <c r="H8452" s="2013">
        <f t="shared" si="3450"/>
        <v>1352</v>
      </c>
    </row>
    <row r="8453">
      <c r="B8453" s="2013">
        <v>8451.0</v>
      </c>
      <c r="C8453" s="2013">
        <f t="shared" ref="C8453:H8453" si="3451">C$5002+C3453</f>
        <v>1014</v>
      </c>
      <c r="D8453" s="2013">
        <f t="shared" si="3451"/>
        <v>2029</v>
      </c>
      <c r="E8453" s="2013">
        <f t="shared" si="3451"/>
        <v>1352</v>
      </c>
      <c r="F8453" s="2013">
        <f t="shared" si="3451"/>
        <v>1352</v>
      </c>
      <c r="G8453" s="2013">
        <f t="shared" si="3451"/>
        <v>1352</v>
      </c>
      <c r="H8453" s="2013">
        <f t="shared" si="3451"/>
        <v>1352</v>
      </c>
    </row>
    <row r="8454">
      <c r="B8454" s="2013">
        <v>8452.0</v>
      </c>
      <c r="C8454" s="2013">
        <f t="shared" ref="C8454:H8454" si="3452">C$5002+C3454</f>
        <v>1015</v>
      </c>
      <c r="D8454" s="2013">
        <f t="shared" si="3452"/>
        <v>2029</v>
      </c>
      <c r="E8454" s="2013">
        <f t="shared" si="3452"/>
        <v>1352</v>
      </c>
      <c r="F8454" s="2013">
        <f t="shared" si="3452"/>
        <v>1352</v>
      </c>
      <c r="G8454" s="2013">
        <f t="shared" si="3452"/>
        <v>1352</v>
      </c>
      <c r="H8454" s="2013">
        <f t="shared" si="3452"/>
        <v>1352</v>
      </c>
    </row>
    <row r="8455">
      <c r="B8455" s="2013">
        <v>8453.0</v>
      </c>
      <c r="C8455" s="2013">
        <f t="shared" ref="C8455:H8455" si="3453">C$5002+C3455</f>
        <v>1014</v>
      </c>
      <c r="D8455" s="2013">
        <f t="shared" si="3453"/>
        <v>2029</v>
      </c>
      <c r="E8455" s="2013">
        <f t="shared" si="3453"/>
        <v>1352</v>
      </c>
      <c r="F8455" s="2013">
        <f t="shared" si="3453"/>
        <v>1352</v>
      </c>
      <c r="G8455" s="2013">
        <f t="shared" si="3453"/>
        <v>1353</v>
      </c>
      <c r="H8455" s="2013">
        <f t="shared" si="3453"/>
        <v>1353</v>
      </c>
    </row>
    <row r="8456">
      <c r="B8456" s="2013">
        <v>8454.0</v>
      </c>
      <c r="C8456" s="2013">
        <f t="shared" ref="C8456:H8456" si="3454">C$5002+C3456</f>
        <v>1015</v>
      </c>
      <c r="D8456" s="2013">
        <f t="shared" si="3454"/>
        <v>2029</v>
      </c>
      <c r="E8456" s="2013">
        <f t="shared" si="3454"/>
        <v>1352</v>
      </c>
      <c r="F8456" s="2013">
        <f t="shared" si="3454"/>
        <v>1352</v>
      </c>
      <c r="G8456" s="2013">
        <f t="shared" si="3454"/>
        <v>1353</v>
      </c>
      <c r="H8456" s="2013">
        <f t="shared" si="3454"/>
        <v>1353</v>
      </c>
    </row>
    <row r="8457">
      <c r="B8457" s="2013">
        <v>8455.0</v>
      </c>
      <c r="C8457" s="2013">
        <f t="shared" ref="C8457:H8457" si="3455">C$5002+C3457</f>
        <v>1014</v>
      </c>
      <c r="D8457" s="2013">
        <f t="shared" si="3455"/>
        <v>2029</v>
      </c>
      <c r="E8457" s="2013">
        <f t="shared" si="3455"/>
        <v>1353</v>
      </c>
      <c r="F8457" s="2013">
        <f t="shared" si="3455"/>
        <v>1353</v>
      </c>
      <c r="G8457" s="2013">
        <f t="shared" si="3455"/>
        <v>1353</v>
      </c>
      <c r="H8457" s="2013">
        <f t="shared" si="3455"/>
        <v>1353</v>
      </c>
    </row>
    <row r="8458">
      <c r="B8458" s="2013">
        <v>8456.0</v>
      </c>
      <c r="C8458" s="2013">
        <f t="shared" ref="C8458:H8458" si="3456">C$5002+C3458</f>
        <v>1015</v>
      </c>
      <c r="D8458" s="2013">
        <f t="shared" si="3456"/>
        <v>2029</v>
      </c>
      <c r="E8458" s="2013">
        <f t="shared" si="3456"/>
        <v>1353</v>
      </c>
      <c r="F8458" s="2013">
        <f t="shared" si="3456"/>
        <v>1353</v>
      </c>
      <c r="G8458" s="2013">
        <f t="shared" si="3456"/>
        <v>1353</v>
      </c>
      <c r="H8458" s="2013">
        <f t="shared" si="3456"/>
        <v>1353</v>
      </c>
    </row>
    <row r="8459">
      <c r="B8459" s="2013">
        <v>8457.0</v>
      </c>
      <c r="C8459" s="2013">
        <f t="shared" ref="C8459:H8459" si="3457">C$5002+C3459</f>
        <v>1015</v>
      </c>
      <c r="D8459" s="2013">
        <f t="shared" si="3457"/>
        <v>2030</v>
      </c>
      <c r="E8459" s="2013">
        <f t="shared" si="3457"/>
        <v>1353</v>
      </c>
      <c r="F8459" s="2013">
        <f t="shared" si="3457"/>
        <v>1353</v>
      </c>
      <c r="G8459" s="2013">
        <f t="shared" si="3457"/>
        <v>1353</v>
      </c>
      <c r="H8459" s="2013">
        <f t="shared" si="3457"/>
        <v>1353</v>
      </c>
    </row>
    <row r="8460">
      <c r="B8460" s="2013">
        <v>8458.0</v>
      </c>
      <c r="C8460" s="2013">
        <f t="shared" ref="C8460:H8460" si="3458">C$5002+C3460</f>
        <v>1015</v>
      </c>
      <c r="D8460" s="2013">
        <f t="shared" si="3458"/>
        <v>2029</v>
      </c>
      <c r="E8460" s="2013">
        <f t="shared" si="3458"/>
        <v>1353</v>
      </c>
      <c r="F8460" s="2013">
        <f t="shared" si="3458"/>
        <v>1353</v>
      </c>
      <c r="G8460" s="2013">
        <f t="shared" si="3458"/>
        <v>1354</v>
      </c>
      <c r="H8460" s="2013">
        <f t="shared" si="3458"/>
        <v>1354</v>
      </c>
    </row>
    <row r="8461">
      <c r="B8461" s="2013">
        <v>8459.0</v>
      </c>
      <c r="C8461" s="2013">
        <f t="shared" ref="C8461:H8461" si="3459">C$5002+C3461</f>
        <v>1015</v>
      </c>
      <c r="D8461" s="2013">
        <f t="shared" si="3459"/>
        <v>2030</v>
      </c>
      <c r="E8461" s="2013">
        <f t="shared" si="3459"/>
        <v>1353</v>
      </c>
      <c r="F8461" s="2013">
        <f t="shared" si="3459"/>
        <v>1353</v>
      </c>
      <c r="G8461" s="2013">
        <f t="shared" si="3459"/>
        <v>1354</v>
      </c>
      <c r="H8461" s="2013">
        <f t="shared" si="3459"/>
        <v>1354</v>
      </c>
    </row>
    <row r="8462">
      <c r="B8462" s="2013">
        <v>8460.0</v>
      </c>
      <c r="C8462" s="2013">
        <f t="shared" ref="C8462:H8462" si="3460">C$5002+C3462</f>
        <v>1015</v>
      </c>
      <c r="D8462" s="2013">
        <f t="shared" si="3460"/>
        <v>2031</v>
      </c>
      <c r="E8462" s="2013">
        <f t="shared" si="3460"/>
        <v>1353</v>
      </c>
      <c r="F8462" s="2013">
        <f t="shared" si="3460"/>
        <v>1353</v>
      </c>
      <c r="G8462" s="2013">
        <f t="shared" si="3460"/>
        <v>1354</v>
      </c>
      <c r="H8462" s="2013">
        <f t="shared" si="3460"/>
        <v>1354</v>
      </c>
    </row>
    <row r="8463">
      <c r="B8463" s="2013">
        <v>8461.0</v>
      </c>
      <c r="C8463" s="2013">
        <f t="shared" ref="C8463:H8463" si="3461">C$5002+C3463</f>
        <v>1015</v>
      </c>
      <c r="D8463" s="2013">
        <f t="shared" si="3461"/>
        <v>2030</v>
      </c>
      <c r="E8463" s="2013">
        <f t="shared" si="3461"/>
        <v>1354</v>
      </c>
      <c r="F8463" s="2013">
        <f t="shared" si="3461"/>
        <v>1354</v>
      </c>
      <c r="G8463" s="2013">
        <f t="shared" si="3461"/>
        <v>1354</v>
      </c>
      <c r="H8463" s="2013">
        <f t="shared" si="3461"/>
        <v>1354</v>
      </c>
    </row>
    <row r="8464">
      <c r="B8464" s="2013">
        <v>8462.0</v>
      </c>
      <c r="C8464" s="2013">
        <f t="shared" ref="C8464:H8464" si="3462">C$5002+C3464</f>
        <v>1015</v>
      </c>
      <c r="D8464" s="2013">
        <f t="shared" si="3462"/>
        <v>2031</v>
      </c>
      <c r="E8464" s="2013">
        <f t="shared" si="3462"/>
        <v>1354</v>
      </c>
      <c r="F8464" s="2013">
        <f t="shared" si="3462"/>
        <v>1354</v>
      </c>
      <c r="G8464" s="2013">
        <f t="shared" si="3462"/>
        <v>1354</v>
      </c>
      <c r="H8464" s="2013">
        <f t="shared" si="3462"/>
        <v>1354</v>
      </c>
    </row>
    <row r="8465">
      <c r="B8465" s="2013">
        <v>8463.0</v>
      </c>
      <c r="C8465" s="2013">
        <f t="shared" ref="C8465:H8465" si="3463">C$5002+C3465</f>
        <v>1016</v>
      </c>
      <c r="D8465" s="2013">
        <f t="shared" si="3463"/>
        <v>2031</v>
      </c>
      <c r="E8465" s="2013">
        <f t="shared" si="3463"/>
        <v>1354</v>
      </c>
      <c r="F8465" s="2013">
        <f t="shared" si="3463"/>
        <v>1354</v>
      </c>
      <c r="G8465" s="2013">
        <f t="shared" si="3463"/>
        <v>1354</v>
      </c>
      <c r="H8465" s="2013">
        <f t="shared" si="3463"/>
        <v>1354</v>
      </c>
    </row>
    <row r="8466">
      <c r="B8466" s="2013">
        <v>8464.0</v>
      </c>
      <c r="C8466" s="2013">
        <f t="shared" ref="C8466:H8466" si="3464">C$5002+C3466</f>
        <v>1016</v>
      </c>
      <c r="D8466" s="2013">
        <f t="shared" si="3464"/>
        <v>2032</v>
      </c>
      <c r="E8466" s="2013">
        <f t="shared" si="3464"/>
        <v>1354</v>
      </c>
      <c r="F8466" s="2013">
        <f t="shared" si="3464"/>
        <v>1354</v>
      </c>
      <c r="G8466" s="2013">
        <f t="shared" si="3464"/>
        <v>1354</v>
      </c>
      <c r="H8466" s="2013">
        <f t="shared" si="3464"/>
        <v>1354</v>
      </c>
    </row>
    <row r="8467">
      <c r="B8467" s="2013">
        <v>8465.0</v>
      </c>
      <c r="C8467" s="2013">
        <f t="shared" ref="C8467:H8467" si="3465">C$5002+C3467</f>
        <v>1016</v>
      </c>
      <c r="D8467" s="2013">
        <f t="shared" si="3465"/>
        <v>2031</v>
      </c>
      <c r="E8467" s="2013">
        <f t="shared" si="3465"/>
        <v>1354</v>
      </c>
      <c r="F8467" s="2013">
        <f t="shared" si="3465"/>
        <v>1354</v>
      </c>
      <c r="G8467" s="2013">
        <f t="shared" si="3465"/>
        <v>1355</v>
      </c>
      <c r="H8467" s="2013">
        <f t="shared" si="3465"/>
        <v>1355</v>
      </c>
    </row>
    <row r="8468">
      <c r="B8468" s="2013">
        <v>8466.0</v>
      </c>
      <c r="C8468" s="2013">
        <f t="shared" ref="C8468:H8468" si="3466">C$5002+C3468</f>
        <v>1016</v>
      </c>
      <c r="D8468" s="2013">
        <f t="shared" si="3466"/>
        <v>2032</v>
      </c>
      <c r="E8468" s="2013">
        <f t="shared" si="3466"/>
        <v>1354</v>
      </c>
      <c r="F8468" s="2013">
        <f t="shared" si="3466"/>
        <v>1354</v>
      </c>
      <c r="G8468" s="2013">
        <f t="shared" si="3466"/>
        <v>1355</v>
      </c>
      <c r="H8468" s="2013">
        <f t="shared" si="3466"/>
        <v>1355</v>
      </c>
    </row>
    <row r="8469">
      <c r="B8469" s="2013">
        <v>8467.0</v>
      </c>
      <c r="C8469" s="2013">
        <f t="shared" ref="C8469:H8469" si="3467">C$5002+C3469</f>
        <v>1016</v>
      </c>
      <c r="D8469" s="2013">
        <f t="shared" si="3467"/>
        <v>2033</v>
      </c>
      <c r="E8469" s="2013">
        <f t="shared" si="3467"/>
        <v>1354</v>
      </c>
      <c r="F8469" s="2013">
        <f t="shared" si="3467"/>
        <v>1354</v>
      </c>
      <c r="G8469" s="2013">
        <f t="shared" si="3467"/>
        <v>1355</v>
      </c>
      <c r="H8469" s="2013">
        <f t="shared" si="3467"/>
        <v>1355</v>
      </c>
    </row>
    <row r="8470">
      <c r="B8470" s="2013">
        <v>8468.0</v>
      </c>
      <c r="C8470" s="2013">
        <f t="shared" ref="C8470:H8470" si="3468">C$5002+C3470</f>
        <v>1016</v>
      </c>
      <c r="D8470" s="2013">
        <f t="shared" si="3468"/>
        <v>2032</v>
      </c>
      <c r="E8470" s="2013">
        <f t="shared" si="3468"/>
        <v>1355</v>
      </c>
      <c r="F8470" s="2013">
        <f t="shared" si="3468"/>
        <v>1355</v>
      </c>
      <c r="G8470" s="2013">
        <f t="shared" si="3468"/>
        <v>1355</v>
      </c>
      <c r="H8470" s="2013">
        <f t="shared" si="3468"/>
        <v>1355</v>
      </c>
    </row>
    <row r="8471">
      <c r="B8471" s="2013">
        <v>8469.0</v>
      </c>
      <c r="C8471" s="2013">
        <f t="shared" ref="C8471:H8471" si="3469">C$5002+C3471</f>
        <v>1016</v>
      </c>
      <c r="D8471" s="2013">
        <f t="shared" si="3469"/>
        <v>2033</v>
      </c>
      <c r="E8471" s="2013">
        <f t="shared" si="3469"/>
        <v>1355</v>
      </c>
      <c r="F8471" s="2013">
        <f t="shared" si="3469"/>
        <v>1355</v>
      </c>
      <c r="G8471" s="2013">
        <f t="shared" si="3469"/>
        <v>1355</v>
      </c>
      <c r="H8471" s="2013">
        <f t="shared" si="3469"/>
        <v>1355</v>
      </c>
    </row>
    <row r="8472">
      <c r="B8472" s="2013">
        <v>8470.0</v>
      </c>
      <c r="C8472" s="2013">
        <f t="shared" ref="C8472:H8472" si="3470">C$5002+C3472</f>
        <v>1017</v>
      </c>
      <c r="D8472" s="2013">
        <f t="shared" si="3470"/>
        <v>2033</v>
      </c>
      <c r="E8472" s="2013">
        <f t="shared" si="3470"/>
        <v>1355</v>
      </c>
      <c r="F8472" s="2013">
        <f t="shared" si="3470"/>
        <v>1355</v>
      </c>
      <c r="G8472" s="2013">
        <f t="shared" si="3470"/>
        <v>1355</v>
      </c>
      <c r="H8472" s="2013">
        <f t="shared" si="3470"/>
        <v>1355</v>
      </c>
    </row>
    <row r="8473">
      <c r="B8473" s="2013">
        <v>8471.0</v>
      </c>
      <c r="C8473" s="2013">
        <f t="shared" ref="C8473:H8473" si="3471">C$5002+C3473</f>
        <v>1016</v>
      </c>
      <c r="D8473" s="2013">
        <f t="shared" si="3471"/>
        <v>2033</v>
      </c>
      <c r="E8473" s="2013">
        <f t="shared" si="3471"/>
        <v>1355</v>
      </c>
      <c r="F8473" s="2013">
        <f t="shared" si="3471"/>
        <v>1355</v>
      </c>
      <c r="G8473" s="2013">
        <f t="shared" si="3471"/>
        <v>1356</v>
      </c>
      <c r="H8473" s="2013">
        <f t="shared" si="3471"/>
        <v>1356</v>
      </c>
    </row>
    <row r="8474">
      <c r="B8474" s="2013">
        <v>8472.0</v>
      </c>
      <c r="C8474" s="2013">
        <f t="shared" ref="C8474:H8474" si="3472">C$5002+C3474</f>
        <v>1017</v>
      </c>
      <c r="D8474" s="2013">
        <f t="shared" si="3472"/>
        <v>2033</v>
      </c>
      <c r="E8474" s="2013">
        <f t="shared" si="3472"/>
        <v>1355</v>
      </c>
      <c r="F8474" s="2013">
        <f t="shared" si="3472"/>
        <v>1355</v>
      </c>
      <c r="G8474" s="2013">
        <f t="shared" si="3472"/>
        <v>1356</v>
      </c>
      <c r="H8474" s="2013">
        <f t="shared" si="3472"/>
        <v>1356</v>
      </c>
    </row>
    <row r="8475">
      <c r="B8475" s="2013">
        <v>8473.0</v>
      </c>
      <c r="C8475" s="2013">
        <f t="shared" ref="C8475:H8475" si="3473">C$5002+C3475</f>
        <v>1016</v>
      </c>
      <c r="D8475" s="2013">
        <f t="shared" si="3473"/>
        <v>2033</v>
      </c>
      <c r="E8475" s="2013">
        <f t="shared" si="3473"/>
        <v>1356</v>
      </c>
      <c r="F8475" s="2013">
        <f t="shared" si="3473"/>
        <v>1356</v>
      </c>
      <c r="G8475" s="2013">
        <f t="shared" si="3473"/>
        <v>1356</v>
      </c>
      <c r="H8475" s="2013">
        <f t="shared" si="3473"/>
        <v>1356</v>
      </c>
    </row>
    <row r="8476">
      <c r="B8476" s="2013">
        <v>8474.0</v>
      </c>
      <c r="C8476" s="2013">
        <f t="shared" ref="C8476:H8476" si="3474">C$5002+C3476</f>
        <v>1017</v>
      </c>
      <c r="D8476" s="2013">
        <f t="shared" si="3474"/>
        <v>2033</v>
      </c>
      <c r="E8476" s="2013">
        <f t="shared" si="3474"/>
        <v>1356</v>
      </c>
      <c r="F8476" s="2013">
        <f t="shared" si="3474"/>
        <v>1356</v>
      </c>
      <c r="G8476" s="2013">
        <f t="shared" si="3474"/>
        <v>1356</v>
      </c>
      <c r="H8476" s="2013">
        <f t="shared" si="3474"/>
        <v>1356</v>
      </c>
    </row>
    <row r="8477">
      <c r="B8477" s="2013">
        <v>8475.0</v>
      </c>
      <c r="C8477" s="2013">
        <f t="shared" ref="C8477:H8477" si="3475">C$5002+C3477</f>
        <v>1017</v>
      </c>
      <c r="D8477" s="2013">
        <f t="shared" si="3475"/>
        <v>2034</v>
      </c>
      <c r="E8477" s="2013">
        <f t="shared" si="3475"/>
        <v>1356</v>
      </c>
      <c r="F8477" s="2013">
        <f t="shared" si="3475"/>
        <v>1356</v>
      </c>
      <c r="G8477" s="2013">
        <f t="shared" si="3475"/>
        <v>1356</v>
      </c>
      <c r="H8477" s="2013">
        <f t="shared" si="3475"/>
        <v>1356</v>
      </c>
    </row>
    <row r="8478">
      <c r="B8478" s="2013">
        <v>8476.0</v>
      </c>
      <c r="C8478" s="2013">
        <f t="shared" ref="C8478:H8478" si="3476">C$5002+C3478</f>
        <v>1017</v>
      </c>
      <c r="D8478" s="2013">
        <f t="shared" si="3476"/>
        <v>2035</v>
      </c>
      <c r="E8478" s="2013">
        <f t="shared" si="3476"/>
        <v>1356</v>
      </c>
      <c r="F8478" s="2013">
        <f t="shared" si="3476"/>
        <v>1356</v>
      </c>
      <c r="G8478" s="2013">
        <f t="shared" si="3476"/>
        <v>1356</v>
      </c>
      <c r="H8478" s="2013">
        <f t="shared" si="3476"/>
        <v>1356</v>
      </c>
    </row>
    <row r="8479">
      <c r="B8479" s="2013">
        <v>8477.0</v>
      </c>
      <c r="C8479" s="2013">
        <f t="shared" ref="C8479:H8479" si="3477">C$5002+C3479</f>
        <v>1018</v>
      </c>
      <c r="D8479" s="2013">
        <f t="shared" si="3477"/>
        <v>2035</v>
      </c>
      <c r="E8479" s="2013">
        <f t="shared" si="3477"/>
        <v>1356</v>
      </c>
      <c r="F8479" s="2013">
        <f t="shared" si="3477"/>
        <v>1356</v>
      </c>
      <c r="G8479" s="2013">
        <f t="shared" si="3477"/>
        <v>1356</v>
      </c>
      <c r="H8479" s="2013">
        <f t="shared" si="3477"/>
        <v>1356</v>
      </c>
    </row>
    <row r="8480">
      <c r="B8480" s="2013">
        <v>8478.0</v>
      </c>
      <c r="C8480" s="2013">
        <f t="shared" ref="C8480:H8480" si="3478">C$5002+C3480</f>
        <v>1017</v>
      </c>
      <c r="D8480" s="2013">
        <f t="shared" si="3478"/>
        <v>2035</v>
      </c>
      <c r="E8480" s="2013">
        <f t="shared" si="3478"/>
        <v>1356</v>
      </c>
      <c r="F8480" s="2013">
        <f t="shared" si="3478"/>
        <v>1356</v>
      </c>
      <c r="G8480" s="2013">
        <f t="shared" si="3478"/>
        <v>1357</v>
      </c>
      <c r="H8480" s="2013">
        <f t="shared" si="3478"/>
        <v>1357</v>
      </c>
    </row>
    <row r="8481">
      <c r="B8481" s="2013">
        <v>8479.0</v>
      </c>
      <c r="C8481" s="2013">
        <f t="shared" ref="C8481:H8481" si="3479">C$5002+C3481</f>
        <v>1018</v>
      </c>
      <c r="D8481" s="2013">
        <f t="shared" si="3479"/>
        <v>2035</v>
      </c>
      <c r="E8481" s="2013">
        <f t="shared" si="3479"/>
        <v>1356</v>
      </c>
      <c r="F8481" s="2013">
        <f t="shared" si="3479"/>
        <v>1356</v>
      </c>
      <c r="G8481" s="2013">
        <f t="shared" si="3479"/>
        <v>1357</v>
      </c>
      <c r="H8481" s="2013">
        <f t="shared" si="3479"/>
        <v>1357</v>
      </c>
    </row>
    <row r="8482">
      <c r="B8482" s="2013">
        <v>8480.0</v>
      </c>
      <c r="C8482" s="2013">
        <f t="shared" ref="C8482:H8482" si="3480">C$5002+C3482</f>
        <v>1017</v>
      </c>
      <c r="D8482" s="2013">
        <f t="shared" si="3480"/>
        <v>2035</v>
      </c>
      <c r="E8482" s="2013">
        <f t="shared" si="3480"/>
        <v>1357</v>
      </c>
      <c r="F8482" s="2013">
        <f t="shared" si="3480"/>
        <v>1357</v>
      </c>
      <c r="G8482" s="2013">
        <f t="shared" si="3480"/>
        <v>1357</v>
      </c>
      <c r="H8482" s="2013">
        <f t="shared" si="3480"/>
        <v>1357</v>
      </c>
    </row>
    <row r="8483">
      <c r="B8483" s="2013">
        <v>8481.0</v>
      </c>
      <c r="C8483" s="2013">
        <f t="shared" ref="C8483:H8483" si="3481">C$5002+C3483</f>
        <v>1018</v>
      </c>
      <c r="D8483" s="2013">
        <f t="shared" si="3481"/>
        <v>2035</v>
      </c>
      <c r="E8483" s="2013">
        <f t="shared" si="3481"/>
        <v>1357</v>
      </c>
      <c r="F8483" s="2013">
        <f t="shared" si="3481"/>
        <v>1357</v>
      </c>
      <c r="G8483" s="2013">
        <f t="shared" si="3481"/>
        <v>1357</v>
      </c>
      <c r="H8483" s="2013">
        <f t="shared" si="3481"/>
        <v>1357</v>
      </c>
    </row>
    <row r="8484">
      <c r="B8484" s="2013">
        <v>8482.0</v>
      </c>
      <c r="C8484" s="2013">
        <f t="shared" ref="C8484:H8484" si="3482">C$5002+C3484</f>
        <v>1018</v>
      </c>
      <c r="D8484" s="2013">
        <f t="shared" si="3482"/>
        <v>2036</v>
      </c>
      <c r="E8484" s="2013">
        <f t="shared" si="3482"/>
        <v>1357</v>
      </c>
      <c r="F8484" s="2013">
        <f t="shared" si="3482"/>
        <v>1357</v>
      </c>
      <c r="G8484" s="2013">
        <f t="shared" si="3482"/>
        <v>1357</v>
      </c>
      <c r="H8484" s="2013">
        <f t="shared" si="3482"/>
        <v>1357</v>
      </c>
    </row>
    <row r="8485">
      <c r="B8485" s="2013">
        <v>8483.0</v>
      </c>
      <c r="C8485" s="2013">
        <f t="shared" ref="C8485:H8485" si="3483">C$5002+C3485</f>
        <v>1018</v>
      </c>
      <c r="D8485" s="2013">
        <f t="shared" si="3483"/>
        <v>2035</v>
      </c>
      <c r="E8485" s="2013">
        <f t="shared" si="3483"/>
        <v>1357</v>
      </c>
      <c r="F8485" s="2013">
        <f t="shared" si="3483"/>
        <v>1357</v>
      </c>
      <c r="G8485" s="2013">
        <f t="shared" si="3483"/>
        <v>1358</v>
      </c>
      <c r="H8485" s="2013">
        <f t="shared" si="3483"/>
        <v>1358</v>
      </c>
    </row>
    <row r="8486">
      <c r="B8486" s="2013">
        <v>8484.0</v>
      </c>
      <c r="C8486" s="2013">
        <f t="shared" ref="C8486:H8486" si="3484">C$5002+C3486</f>
        <v>1018</v>
      </c>
      <c r="D8486" s="2013">
        <f t="shared" si="3484"/>
        <v>2036</v>
      </c>
      <c r="E8486" s="2013">
        <f t="shared" si="3484"/>
        <v>1357</v>
      </c>
      <c r="F8486" s="2013">
        <f t="shared" si="3484"/>
        <v>1357</v>
      </c>
      <c r="G8486" s="2013">
        <f t="shared" si="3484"/>
        <v>1358</v>
      </c>
      <c r="H8486" s="2013">
        <f t="shared" si="3484"/>
        <v>1358</v>
      </c>
    </row>
    <row r="8487">
      <c r="B8487" s="2013">
        <v>8485.0</v>
      </c>
      <c r="C8487" s="2013">
        <f t="shared" ref="C8487:H8487" si="3485">C$5002+C3487</f>
        <v>1018</v>
      </c>
      <c r="D8487" s="2013">
        <f t="shared" si="3485"/>
        <v>2037</v>
      </c>
      <c r="E8487" s="2013">
        <f t="shared" si="3485"/>
        <v>1357</v>
      </c>
      <c r="F8487" s="2013">
        <f t="shared" si="3485"/>
        <v>1357</v>
      </c>
      <c r="G8487" s="2013">
        <f t="shared" si="3485"/>
        <v>1358</v>
      </c>
      <c r="H8487" s="2013">
        <f t="shared" si="3485"/>
        <v>1358</v>
      </c>
    </row>
    <row r="8488">
      <c r="B8488" s="2013">
        <v>8486.0</v>
      </c>
      <c r="C8488" s="2013">
        <f t="shared" ref="C8488:H8488" si="3486">C$5002+C3488</f>
        <v>1018</v>
      </c>
      <c r="D8488" s="2013">
        <f t="shared" si="3486"/>
        <v>2036</v>
      </c>
      <c r="E8488" s="2013">
        <f t="shared" si="3486"/>
        <v>1358</v>
      </c>
      <c r="F8488" s="2013">
        <f t="shared" si="3486"/>
        <v>1358</v>
      </c>
      <c r="G8488" s="2013">
        <f t="shared" si="3486"/>
        <v>1358</v>
      </c>
      <c r="H8488" s="2013">
        <f t="shared" si="3486"/>
        <v>1358</v>
      </c>
    </row>
    <row r="8489">
      <c r="B8489" s="2013">
        <v>8487.0</v>
      </c>
      <c r="C8489" s="2013">
        <f t="shared" ref="C8489:H8489" si="3487">C$5002+C3489</f>
        <v>1018</v>
      </c>
      <c r="D8489" s="2013">
        <f t="shared" si="3487"/>
        <v>2037</v>
      </c>
      <c r="E8489" s="2013">
        <f t="shared" si="3487"/>
        <v>1358</v>
      </c>
      <c r="F8489" s="2013">
        <f t="shared" si="3487"/>
        <v>1358</v>
      </c>
      <c r="G8489" s="2013">
        <f t="shared" si="3487"/>
        <v>1358</v>
      </c>
      <c r="H8489" s="2013">
        <f t="shared" si="3487"/>
        <v>1358</v>
      </c>
    </row>
    <row r="8490">
      <c r="B8490" s="2013">
        <v>8488.0</v>
      </c>
      <c r="C8490" s="2013">
        <f t="shared" ref="C8490:H8490" si="3488">C$5002+C3490</f>
        <v>1019</v>
      </c>
      <c r="D8490" s="2013">
        <f t="shared" si="3488"/>
        <v>2037</v>
      </c>
      <c r="E8490" s="2013">
        <f t="shared" si="3488"/>
        <v>1358</v>
      </c>
      <c r="F8490" s="2013">
        <f t="shared" si="3488"/>
        <v>1358</v>
      </c>
      <c r="G8490" s="2013">
        <f t="shared" si="3488"/>
        <v>1358</v>
      </c>
      <c r="H8490" s="2013">
        <f t="shared" si="3488"/>
        <v>1358</v>
      </c>
    </row>
    <row r="8491">
      <c r="B8491" s="2013">
        <v>8489.0</v>
      </c>
      <c r="C8491" s="2013">
        <f t="shared" ref="C8491:H8491" si="3489">C$5002+C3491</f>
        <v>1019</v>
      </c>
      <c r="D8491" s="2013">
        <f t="shared" si="3489"/>
        <v>2038</v>
      </c>
      <c r="E8491" s="2013">
        <f t="shared" si="3489"/>
        <v>1358</v>
      </c>
      <c r="F8491" s="2013">
        <f t="shared" si="3489"/>
        <v>1358</v>
      </c>
      <c r="G8491" s="2013">
        <f t="shared" si="3489"/>
        <v>1358</v>
      </c>
      <c r="H8491" s="2013">
        <f t="shared" si="3489"/>
        <v>1358</v>
      </c>
    </row>
    <row r="8492">
      <c r="B8492" s="2013">
        <v>8490.0</v>
      </c>
      <c r="C8492" s="2013">
        <f t="shared" ref="C8492:H8492" si="3490">C$5002+C3492</f>
        <v>1019</v>
      </c>
      <c r="D8492" s="2013">
        <f t="shared" si="3490"/>
        <v>2037</v>
      </c>
      <c r="E8492" s="2013">
        <f t="shared" si="3490"/>
        <v>1358</v>
      </c>
      <c r="F8492" s="2013">
        <f t="shared" si="3490"/>
        <v>1358</v>
      </c>
      <c r="G8492" s="2013">
        <f t="shared" si="3490"/>
        <v>1359</v>
      </c>
      <c r="H8492" s="2013">
        <f t="shared" si="3490"/>
        <v>1359</v>
      </c>
    </row>
    <row r="8493">
      <c r="B8493" s="2013">
        <v>8491.0</v>
      </c>
      <c r="C8493" s="2013">
        <f t="shared" ref="C8493:H8493" si="3491">C$5002+C3493</f>
        <v>1019</v>
      </c>
      <c r="D8493" s="2013">
        <f t="shared" si="3491"/>
        <v>2038</v>
      </c>
      <c r="E8493" s="2013">
        <f t="shared" si="3491"/>
        <v>1358</v>
      </c>
      <c r="F8493" s="2013">
        <f t="shared" si="3491"/>
        <v>1358</v>
      </c>
      <c r="G8493" s="2013">
        <f t="shared" si="3491"/>
        <v>1359</v>
      </c>
      <c r="H8493" s="2013">
        <f t="shared" si="3491"/>
        <v>1359</v>
      </c>
    </row>
    <row r="8494">
      <c r="B8494" s="2013">
        <v>8492.0</v>
      </c>
      <c r="C8494" s="2013">
        <f t="shared" ref="C8494:H8494" si="3492">C$5002+C3494</f>
        <v>1019</v>
      </c>
      <c r="D8494" s="2013">
        <f t="shared" si="3492"/>
        <v>2039</v>
      </c>
      <c r="E8494" s="2013">
        <f t="shared" si="3492"/>
        <v>1358</v>
      </c>
      <c r="F8494" s="2013">
        <f t="shared" si="3492"/>
        <v>1358</v>
      </c>
      <c r="G8494" s="2013">
        <f t="shared" si="3492"/>
        <v>1359</v>
      </c>
      <c r="H8494" s="2013">
        <f t="shared" si="3492"/>
        <v>1359</v>
      </c>
    </row>
    <row r="8495">
      <c r="B8495" s="2013">
        <v>8493.0</v>
      </c>
      <c r="C8495" s="2013">
        <f t="shared" ref="C8495:H8495" si="3493">C$5002+C3495</f>
        <v>1019</v>
      </c>
      <c r="D8495" s="2013">
        <f t="shared" si="3493"/>
        <v>2038</v>
      </c>
      <c r="E8495" s="2013">
        <f t="shared" si="3493"/>
        <v>1359</v>
      </c>
      <c r="F8495" s="2013">
        <f t="shared" si="3493"/>
        <v>1359</v>
      </c>
      <c r="G8495" s="2013">
        <f t="shared" si="3493"/>
        <v>1359</v>
      </c>
      <c r="H8495" s="2013">
        <f t="shared" si="3493"/>
        <v>1359</v>
      </c>
    </row>
    <row r="8496">
      <c r="B8496" s="2013">
        <v>8494.0</v>
      </c>
      <c r="C8496" s="2013">
        <f t="shared" ref="C8496:H8496" si="3494">C$5002+C3496</f>
        <v>1019</v>
      </c>
      <c r="D8496" s="2013">
        <f t="shared" si="3494"/>
        <v>2039</v>
      </c>
      <c r="E8496" s="2013">
        <f t="shared" si="3494"/>
        <v>1359</v>
      </c>
      <c r="F8496" s="2013">
        <f t="shared" si="3494"/>
        <v>1359</v>
      </c>
      <c r="G8496" s="2013">
        <f t="shared" si="3494"/>
        <v>1359</v>
      </c>
      <c r="H8496" s="2013">
        <f t="shared" si="3494"/>
        <v>1359</v>
      </c>
    </row>
    <row r="8497">
      <c r="B8497" s="2013">
        <v>8495.0</v>
      </c>
      <c r="C8497" s="2013">
        <f t="shared" ref="C8497:H8497" si="3495">C$5002+C3497</f>
        <v>1020</v>
      </c>
      <c r="D8497" s="2013">
        <f t="shared" si="3495"/>
        <v>2039</v>
      </c>
      <c r="E8497" s="2013">
        <f t="shared" si="3495"/>
        <v>1359</v>
      </c>
      <c r="F8497" s="2013">
        <f t="shared" si="3495"/>
        <v>1359</v>
      </c>
      <c r="G8497" s="2013">
        <f t="shared" si="3495"/>
        <v>1359</v>
      </c>
      <c r="H8497" s="2013">
        <f t="shared" si="3495"/>
        <v>1359</v>
      </c>
    </row>
    <row r="8498">
      <c r="B8498" s="2013">
        <v>8496.0</v>
      </c>
      <c r="C8498" s="2013">
        <f t="shared" ref="C8498:H8498" si="3496">C$5002+C3498</f>
        <v>1019</v>
      </c>
      <c r="D8498" s="2013">
        <f t="shared" si="3496"/>
        <v>2039</v>
      </c>
      <c r="E8498" s="2013">
        <f t="shared" si="3496"/>
        <v>1359</v>
      </c>
      <c r="F8498" s="2013">
        <f t="shared" si="3496"/>
        <v>1359</v>
      </c>
      <c r="G8498" s="2013">
        <f t="shared" si="3496"/>
        <v>1360</v>
      </c>
      <c r="H8498" s="2013">
        <f t="shared" si="3496"/>
        <v>1360</v>
      </c>
    </row>
    <row r="8499">
      <c r="B8499" s="2013">
        <v>8497.0</v>
      </c>
      <c r="C8499" s="2013">
        <f t="shared" ref="C8499:H8499" si="3497">C$5002+C3499</f>
        <v>1020</v>
      </c>
      <c r="D8499" s="2013">
        <f t="shared" si="3497"/>
        <v>2039</v>
      </c>
      <c r="E8499" s="2013">
        <f t="shared" si="3497"/>
        <v>1359</v>
      </c>
      <c r="F8499" s="2013">
        <f t="shared" si="3497"/>
        <v>1359</v>
      </c>
      <c r="G8499" s="2013">
        <f t="shared" si="3497"/>
        <v>1360</v>
      </c>
      <c r="H8499" s="2013">
        <f t="shared" si="3497"/>
        <v>1360</v>
      </c>
    </row>
    <row r="8500">
      <c r="B8500" s="2013">
        <v>8498.0</v>
      </c>
      <c r="C8500" s="2013">
        <f t="shared" ref="C8500:H8500" si="3498">C$5002+C3500</f>
        <v>1019</v>
      </c>
      <c r="D8500" s="2013">
        <f t="shared" si="3498"/>
        <v>2039</v>
      </c>
      <c r="E8500" s="2013">
        <f t="shared" si="3498"/>
        <v>1360</v>
      </c>
      <c r="F8500" s="2013">
        <f t="shared" si="3498"/>
        <v>1360</v>
      </c>
      <c r="G8500" s="2013">
        <f t="shared" si="3498"/>
        <v>1360</v>
      </c>
      <c r="H8500" s="2013">
        <f t="shared" si="3498"/>
        <v>1360</v>
      </c>
    </row>
    <row r="8501">
      <c r="B8501" s="2013">
        <v>8499.0</v>
      </c>
      <c r="C8501" s="2013">
        <f t="shared" ref="C8501:H8501" si="3499">C$5002+C3501</f>
        <v>1020</v>
      </c>
      <c r="D8501" s="2013">
        <f t="shared" si="3499"/>
        <v>2039</v>
      </c>
      <c r="E8501" s="2013">
        <f t="shared" si="3499"/>
        <v>1360</v>
      </c>
      <c r="F8501" s="2013">
        <f t="shared" si="3499"/>
        <v>1360</v>
      </c>
      <c r="G8501" s="2013">
        <f t="shared" si="3499"/>
        <v>1360</v>
      </c>
      <c r="H8501" s="2013">
        <f t="shared" si="3499"/>
        <v>1360</v>
      </c>
    </row>
    <row r="8502">
      <c r="B8502" s="2013">
        <v>8500.0</v>
      </c>
      <c r="C8502" s="2013">
        <f t="shared" ref="C8502:H8502" si="3500">C$5002+C3502</f>
        <v>1020</v>
      </c>
      <c r="D8502" s="2013">
        <f t="shared" si="3500"/>
        <v>2040</v>
      </c>
      <c r="E8502" s="2013">
        <f t="shared" si="3500"/>
        <v>1360</v>
      </c>
      <c r="F8502" s="2013">
        <f t="shared" si="3500"/>
        <v>1360</v>
      </c>
      <c r="G8502" s="2013">
        <f t="shared" si="3500"/>
        <v>1360</v>
      </c>
      <c r="H8502" s="2013">
        <f t="shared" si="3500"/>
        <v>1360</v>
      </c>
    </row>
    <row r="8503">
      <c r="B8503" s="2013">
        <v>8501.0</v>
      </c>
      <c r="C8503" s="2013">
        <f t="shared" ref="C8503:H8503" si="3501">C$5002+C3503</f>
        <v>1020</v>
      </c>
      <c r="D8503" s="2013">
        <f t="shared" si="3501"/>
        <v>2041</v>
      </c>
      <c r="E8503" s="2013">
        <f t="shared" si="3501"/>
        <v>1360</v>
      </c>
      <c r="F8503" s="2013">
        <f t="shared" si="3501"/>
        <v>1360</v>
      </c>
      <c r="G8503" s="2013">
        <f t="shared" si="3501"/>
        <v>1360</v>
      </c>
      <c r="H8503" s="2013">
        <f t="shared" si="3501"/>
        <v>1360</v>
      </c>
    </row>
    <row r="8504">
      <c r="B8504" s="2013">
        <v>8502.0</v>
      </c>
      <c r="C8504" s="2013">
        <f t="shared" ref="C8504:H8504" si="3502">C$5002+C3504</f>
        <v>1021</v>
      </c>
      <c r="D8504" s="2013">
        <f t="shared" si="3502"/>
        <v>2041</v>
      </c>
      <c r="E8504" s="2013">
        <f t="shared" si="3502"/>
        <v>1360</v>
      </c>
      <c r="F8504" s="2013">
        <f t="shared" si="3502"/>
        <v>1360</v>
      </c>
      <c r="G8504" s="2013">
        <f t="shared" si="3502"/>
        <v>1360</v>
      </c>
      <c r="H8504" s="2013">
        <f t="shared" si="3502"/>
        <v>1360</v>
      </c>
    </row>
    <row r="8505">
      <c r="B8505" s="2013">
        <v>8503.0</v>
      </c>
      <c r="C8505" s="2013">
        <f t="shared" ref="C8505:H8505" si="3503">C$5002+C3505</f>
        <v>1020</v>
      </c>
      <c r="D8505" s="2013">
        <f t="shared" si="3503"/>
        <v>2041</v>
      </c>
      <c r="E8505" s="2013">
        <f t="shared" si="3503"/>
        <v>1360</v>
      </c>
      <c r="F8505" s="2013">
        <f t="shared" si="3503"/>
        <v>1360</v>
      </c>
      <c r="G8505" s="2013">
        <f t="shared" si="3503"/>
        <v>1361</v>
      </c>
      <c r="H8505" s="2013">
        <f t="shared" si="3503"/>
        <v>1361</v>
      </c>
    </row>
    <row r="8506">
      <c r="B8506" s="2013">
        <v>8504.0</v>
      </c>
      <c r="C8506" s="2013">
        <f t="shared" ref="C8506:H8506" si="3504">C$5002+C3506</f>
        <v>1021</v>
      </c>
      <c r="D8506" s="2013">
        <f t="shared" si="3504"/>
        <v>2041</v>
      </c>
      <c r="E8506" s="2013">
        <f t="shared" si="3504"/>
        <v>1360</v>
      </c>
      <c r="F8506" s="2013">
        <f t="shared" si="3504"/>
        <v>1360</v>
      </c>
      <c r="G8506" s="2013">
        <f t="shared" si="3504"/>
        <v>1361</v>
      </c>
      <c r="H8506" s="2013">
        <f t="shared" si="3504"/>
        <v>1361</v>
      </c>
    </row>
    <row r="8507">
      <c r="B8507" s="2013">
        <v>8505.0</v>
      </c>
      <c r="C8507" s="2013">
        <f t="shared" ref="C8507:H8507" si="3505">C$5002+C3507</f>
        <v>1020</v>
      </c>
      <c r="D8507" s="2013">
        <f t="shared" si="3505"/>
        <v>2041</v>
      </c>
      <c r="E8507" s="2013">
        <f t="shared" si="3505"/>
        <v>1361</v>
      </c>
      <c r="F8507" s="2013">
        <f t="shared" si="3505"/>
        <v>1361</v>
      </c>
      <c r="G8507" s="2013">
        <f t="shared" si="3505"/>
        <v>1361</v>
      </c>
      <c r="H8507" s="2013">
        <f t="shared" si="3505"/>
        <v>1361</v>
      </c>
    </row>
    <row r="8508">
      <c r="B8508" s="2013">
        <v>8506.0</v>
      </c>
      <c r="C8508" s="2013">
        <f t="shared" ref="C8508:H8508" si="3506">C$5002+C3508</f>
        <v>1021</v>
      </c>
      <c r="D8508" s="2013">
        <f t="shared" si="3506"/>
        <v>2041</v>
      </c>
      <c r="E8508" s="2013">
        <f t="shared" si="3506"/>
        <v>1361</v>
      </c>
      <c r="F8508" s="2013">
        <f t="shared" si="3506"/>
        <v>1361</v>
      </c>
      <c r="G8508" s="2013">
        <f t="shared" si="3506"/>
        <v>1361</v>
      </c>
      <c r="H8508" s="2013">
        <f t="shared" si="3506"/>
        <v>1361</v>
      </c>
    </row>
    <row r="8509">
      <c r="B8509" s="2013">
        <v>8507.0</v>
      </c>
      <c r="C8509" s="2013">
        <f t="shared" ref="C8509:H8509" si="3507">C$5002+C3509</f>
        <v>1021</v>
      </c>
      <c r="D8509" s="2013">
        <f t="shared" si="3507"/>
        <v>2042</v>
      </c>
      <c r="E8509" s="2013">
        <f t="shared" si="3507"/>
        <v>1361</v>
      </c>
      <c r="F8509" s="2013">
        <f t="shared" si="3507"/>
        <v>1361</v>
      </c>
      <c r="G8509" s="2013">
        <f t="shared" si="3507"/>
        <v>1361</v>
      </c>
      <c r="H8509" s="2013">
        <f t="shared" si="3507"/>
        <v>1361</v>
      </c>
    </row>
    <row r="8510">
      <c r="B8510" s="2013">
        <v>8508.0</v>
      </c>
      <c r="C8510" s="2013">
        <f t="shared" ref="C8510:H8510" si="3508">C$5002+C3510</f>
        <v>1021</v>
      </c>
      <c r="D8510" s="2013">
        <f t="shared" si="3508"/>
        <v>2041</v>
      </c>
      <c r="E8510" s="2013">
        <f t="shared" si="3508"/>
        <v>1361</v>
      </c>
      <c r="F8510" s="2013">
        <f t="shared" si="3508"/>
        <v>1361</v>
      </c>
      <c r="G8510" s="2013">
        <f t="shared" si="3508"/>
        <v>1362</v>
      </c>
      <c r="H8510" s="2013">
        <f t="shared" si="3508"/>
        <v>1362</v>
      </c>
    </row>
    <row r="8511">
      <c r="B8511" s="2013">
        <v>8509.0</v>
      </c>
      <c r="C8511" s="2013">
        <f t="shared" ref="C8511:H8511" si="3509">C$5002+C3511</f>
        <v>1021</v>
      </c>
      <c r="D8511" s="2013">
        <f t="shared" si="3509"/>
        <v>2042</v>
      </c>
      <c r="E8511" s="2013">
        <f t="shared" si="3509"/>
        <v>1361</v>
      </c>
      <c r="F8511" s="2013">
        <f t="shared" si="3509"/>
        <v>1361</v>
      </c>
      <c r="G8511" s="2013">
        <f t="shared" si="3509"/>
        <v>1362</v>
      </c>
      <c r="H8511" s="2013">
        <f t="shared" si="3509"/>
        <v>1362</v>
      </c>
    </row>
    <row r="8512">
      <c r="B8512" s="2013">
        <v>8510.0</v>
      </c>
      <c r="C8512" s="2013">
        <f t="shared" ref="C8512:H8512" si="3510">C$5002+C3512</f>
        <v>1021</v>
      </c>
      <c r="D8512" s="2013">
        <f t="shared" si="3510"/>
        <v>2043</v>
      </c>
      <c r="E8512" s="2013">
        <f t="shared" si="3510"/>
        <v>1361</v>
      </c>
      <c r="F8512" s="2013">
        <f t="shared" si="3510"/>
        <v>1361</v>
      </c>
      <c r="G8512" s="2013">
        <f t="shared" si="3510"/>
        <v>1362</v>
      </c>
      <c r="H8512" s="2013">
        <f t="shared" si="3510"/>
        <v>1362</v>
      </c>
    </row>
    <row r="8513">
      <c r="B8513" s="2013">
        <v>8511.0</v>
      </c>
      <c r="C8513" s="2013">
        <f t="shared" ref="C8513:H8513" si="3511">C$5002+C3513</f>
        <v>1021</v>
      </c>
      <c r="D8513" s="2013">
        <f t="shared" si="3511"/>
        <v>2042</v>
      </c>
      <c r="E8513" s="2013">
        <f t="shared" si="3511"/>
        <v>1362</v>
      </c>
      <c r="F8513" s="2013">
        <f t="shared" si="3511"/>
        <v>1362</v>
      </c>
      <c r="G8513" s="2013">
        <f t="shared" si="3511"/>
        <v>1362</v>
      </c>
      <c r="H8513" s="2013">
        <f t="shared" si="3511"/>
        <v>1362</v>
      </c>
    </row>
    <row r="8514">
      <c r="B8514" s="2013">
        <v>8512.0</v>
      </c>
      <c r="C8514" s="2013">
        <f t="shared" ref="C8514:H8514" si="3512">C$5002+C3514</f>
        <v>1021</v>
      </c>
      <c r="D8514" s="2013">
        <f t="shared" si="3512"/>
        <v>2043</v>
      </c>
      <c r="E8514" s="2013">
        <f t="shared" si="3512"/>
        <v>1362</v>
      </c>
      <c r="F8514" s="2013">
        <f t="shared" si="3512"/>
        <v>1362</v>
      </c>
      <c r="G8514" s="2013">
        <f t="shared" si="3512"/>
        <v>1362</v>
      </c>
      <c r="H8514" s="2013">
        <f t="shared" si="3512"/>
        <v>1362</v>
      </c>
    </row>
    <row r="8515">
      <c r="B8515" s="2013">
        <v>8513.0</v>
      </c>
      <c r="C8515" s="2013">
        <f t="shared" ref="C8515:H8515" si="3513">C$5002+C3515</f>
        <v>1022</v>
      </c>
      <c r="D8515" s="2013">
        <f t="shared" si="3513"/>
        <v>2043</v>
      </c>
      <c r="E8515" s="2013">
        <f t="shared" si="3513"/>
        <v>1362</v>
      </c>
      <c r="F8515" s="2013">
        <f t="shared" si="3513"/>
        <v>1362</v>
      </c>
      <c r="G8515" s="2013">
        <f t="shared" si="3513"/>
        <v>1362</v>
      </c>
      <c r="H8515" s="2013">
        <f t="shared" si="3513"/>
        <v>1362</v>
      </c>
    </row>
    <row r="8516">
      <c r="B8516" s="2013">
        <v>8514.0</v>
      </c>
      <c r="C8516" s="2013">
        <f t="shared" ref="C8516:H8516" si="3514">C$5002+C3516</f>
        <v>1022</v>
      </c>
      <c r="D8516" s="2013">
        <f t="shared" si="3514"/>
        <v>2044</v>
      </c>
      <c r="E8516" s="2013">
        <f t="shared" si="3514"/>
        <v>1362</v>
      </c>
      <c r="F8516" s="2013">
        <f t="shared" si="3514"/>
        <v>1362</v>
      </c>
      <c r="G8516" s="2013">
        <f t="shared" si="3514"/>
        <v>1362</v>
      </c>
      <c r="H8516" s="2013">
        <f t="shared" si="3514"/>
        <v>1362</v>
      </c>
    </row>
    <row r="8517">
      <c r="B8517" s="2013">
        <v>8515.0</v>
      </c>
      <c r="C8517" s="2013">
        <f t="shared" ref="C8517:H8517" si="3515">C$5002+C3517</f>
        <v>1022</v>
      </c>
      <c r="D8517" s="2013">
        <f t="shared" si="3515"/>
        <v>2043</v>
      </c>
      <c r="E8517" s="2013">
        <f t="shared" si="3515"/>
        <v>1362</v>
      </c>
      <c r="F8517" s="2013">
        <f t="shared" si="3515"/>
        <v>1362</v>
      </c>
      <c r="G8517" s="2013">
        <f t="shared" si="3515"/>
        <v>1363</v>
      </c>
      <c r="H8517" s="2013">
        <f t="shared" si="3515"/>
        <v>1363</v>
      </c>
    </row>
    <row r="8518">
      <c r="B8518" s="2013">
        <v>8516.0</v>
      </c>
      <c r="C8518" s="2013">
        <f t="shared" ref="C8518:H8518" si="3516">C$5002+C3518</f>
        <v>1022</v>
      </c>
      <c r="D8518" s="2013">
        <f t="shared" si="3516"/>
        <v>2044</v>
      </c>
      <c r="E8518" s="2013">
        <f t="shared" si="3516"/>
        <v>1362</v>
      </c>
      <c r="F8518" s="2013">
        <f t="shared" si="3516"/>
        <v>1362</v>
      </c>
      <c r="G8518" s="2013">
        <f t="shared" si="3516"/>
        <v>1363</v>
      </c>
      <c r="H8518" s="2013">
        <f t="shared" si="3516"/>
        <v>1363</v>
      </c>
    </row>
    <row r="8519">
      <c r="B8519" s="2013">
        <v>8517.0</v>
      </c>
      <c r="C8519" s="2013">
        <f t="shared" ref="C8519:H8519" si="3517">C$5002+C3519</f>
        <v>1022</v>
      </c>
      <c r="D8519" s="2013">
        <f t="shared" si="3517"/>
        <v>2045</v>
      </c>
      <c r="E8519" s="2013">
        <f t="shared" si="3517"/>
        <v>1362</v>
      </c>
      <c r="F8519" s="2013">
        <f t="shared" si="3517"/>
        <v>1362</v>
      </c>
      <c r="G8519" s="2013">
        <f t="shared" si="3517"/>
        <v>1363</v>
      </c>
      <c r="H8519" s="2013">
        <f t="shared" si="3517"/>
        <v>1363</v>
      </c>
    </row>
    <row r="8520">
      <c r="B8520" s="2013">
        <v>8518.0</v>
      </c>
      <c r="C8520" s="2013">
        <f t="shared" ref="C8520:H8520" si="3518">C$5002+C3520</f>
        <v>1022</v>
      </c>
      <c r="D8520" s="2013">
        <f t="shared" si="3518"/>
        <v>2044</v>
      </c>
      <c r="E8520" s="2013">
        <f t="shared" si="3518"/>
        <v>1363</v>
      </c>
      <c r="F8520" s="2013">
        <f t="shared" si="3518"/>
        <v>1363</v>
      </c>
      <c r="G8520" s="2013">
        <f t="shared" si="3518"/>
        <v>1363</v>
      </c>
      <c r="H8520" s="2013">
        <f t="shared" si="3518"/>
        <v>1363</v>
      </c>
    </row>
    <row r="8521">
      <c r="B8521" s="2013">
        <v>8519.0</v>
      </c>
      <c r="C8521" s="2013">
        <f t="shared" ref="C8521:H8521" si="3519">C$5002+C3521</f>
        <v>1022</v>
      </c>
      <c r="D8521" s="2013">
        <f t="shared" si="3519"/>
        <v>2045</v>
      </c>
      <c r="E8521" s="2013">
        <f t="shared" si="3519"/>
        <v>1363</v>
      </c>
      <c r="F8521" s="2013">
        <f t="shared" si="3519"/>
        <v>1363</v>
      </c>
      <c r="G8521" s="2013">
        <f t="shared" si="3519"/>
        <v>1363</v>
      </c>
      <c r="H8521" s="2013">
        <f t="shared" si="3519"/>
        <v>1363</v>
      </c>
    </row>
    <row r="8522">
      <c r="B8522" s="2013">
        <v>8520.0</v>
      </c>
      <c r="C8522" s="2013">
        <f t="shared" ref="C8522:H8522" si="3520">C$5002+C3522</f>
        <v>1023</v>
      </c>
      <c r="D8522" s="2013">
        <f t="shared" si="3520"/>
        <v>2045</v>
      </c>
      <c r="E8522" s="2013">
        <f t="shared" si="3520"/>
        <v>1363</v>
      </c>
      <c r="F8522" s="2013">
        <f t="shared" si="3520"/>
        <v>1363</v>
      </c>
      <c r="G8522" s="2013">
        <f t="shared" si="3520"/>
        <v>1363</v>
      </c>
      <c r="H8522" s="2013">
        <f t="shared" si="3520"/>
        <v>1363</v>
      </c>
    </row>
    <row r="8523">
      <c r="B8523" s="2013">
        <v>8521.0</v>
      </c>
      <c r="C8523" s="2013">
        <f t="shared" ref="C8523:H8523" si="3521">C$5002+C3523</f>
        <v>1022</v>
      </c>
      <c r="D8523" s="2013">
        <f t="shared" si="3521"/>
        <v>2045</v>
      </c>
      <c r="E8523" s="2013">
        <f t="shared" si="3521"/>
        <v>1363</v>
      </c>
      <c r="F8523" s="2013">
        <f t="shared" si="3521"/>
        <v>1363</v>
      </c>
      <c r="G8523" s="2013">
        <f t="shared" si="3521"/>
        <v>1364</v>
      </c>
      <c r="H8523" s="2013">
        <f t="shared" si="3521"/>
        <v>1364</v>
      </c>
    </row>
    <row r="8524">
      <c r="B8524" s="2013">
        <v>8522.0</v>
      </c>
      <c r="C8524" s="2013">
        <f t="shared" ref="C8524:H8524" si="3522">C$5002+C3524</f>
        <v>1023</v>
      </c>
      <c r="D8524" s="2013">
        <f t="shared" si="3522"/>
        <v>2045</v>
      </c>
      <c r="E8524" s="2013">
        <f t="shared" si="3522"/>
        <v>1363</v>
      </c>
      <c r="F8524" s="2013">
        <f t="shared" si="3522"/>
        <v>1363</v>
      </c>
      <c r="G8524" s="2013">
        <f t="shared" si="3522"/>
        <v>1364</v>
      </c>
      <c r="H8524" s="2013">
        <f t="shared" si="3522"/>
        <v>1364</v>
      </c>
    </row>
    <row r="8525">
      <c r="B8525" s="2013">
        <v>8523.0</v>
      </c>
      <c r="C8525" s="2013">
        <f t="shared" ref="C8525:H8525" si="3523">C$5002+C3525</f>
        <v>1022</v>
      </c>
      <c r="D8525" s="2013">
        <f t="shared" si="3523"/>
        <v>2045</v>
      </c>
      <c r="E8525" s="2013">
        <f t="shared" si="3523"/>
        <v>1364</v>
      </c>
      <c r="F8525" s="2013">
        <f t="shared" si="3523"/>
        <v>1364</v>
      </c>
      <c r="G8525" s="2013">
        <f t="shared" si="3523"/>
        <v>1364</v>
      </c>
      <c r="H8525" s="2013">
        <f t="shared" si="3523"/>
        <v>1364</v>
      </c>
    </row>
    <row r="8526">
      <c r="B8526" s="2013">
        <v>8524.0</v>
      </c>
      <c r="C8526" s="2013">
        <f t="shared" ref="C8526:H8526" si="3524">C$5002+C3526</f>
        <v>1023</v>
      </c>
      <c r="D8526" s="2013">
        <f t="shared" si="3524"/>
        <v>2045</v>
      </c>
      <c r="E8526" s="2013">
        <f t="shared" si="3524"/>
        <v>1364</v>
      </c>
      <c r="F8526" s="2013">
        <f t="shared" si="3524"/>
        <v>1364</v>
      </c>
      <c r="G8526" s="2013">
        <f t="shared" si="3524"/>
        <v>1364</v>
      </c>
      <c r="H8526" s="2013">
        <f t="shared" si="3524"/>
        <v>1364</v>
      </c>
    </row>
    <row r="8527">
      <c r="B8527" s="2013">
        <v>8525.0</v>
      </c>
      <c r="C8527" s="2013">
        <f t="shared" ref="C8527:H8527" si="3525">C$5002+C3527</f>
        <v>1023</v>
      </c>
      <c r="D8527" s="2013">
        <f t="shared" si="3525"/>
        <v>2046</v>
      </c>
      <c r="E8527" s="2013">
        <f t="shared" si="3525"/>
        <v>1364</v>
      </c>
      <c r="F8527" s="2013">
        <f t="shared" si="3525"/>
        <v>1364</v>
      </c>
      <c r="G8527" s="2013">
        <f t="shared" si="3525"/>
        <v>1364</v>
      </c>
      <c r="H8527" s="2013">
        <f t="shared" si="3525"/>
        <v>1364</v>
      </c>
    </row>
    <row r="8528">
      <c r="B8528" s="2013">
        <v>8526.0</v>
      </c>
      <c r="C8528" s="2013">
        <f t="shared" ref="C8528:H8528" si="3526">C$5002+C3528</f>
        <v>1023</v>
      </c>
      <c r="D8528" s="2013">
        <f t="shared" si="3526"/>
        <v>2047</v>
      </c>
      <c r="E8528" s="2013">
        <f t="shared" si="3526"/>
        <v>1364</v>
      </c>
      <c r="F8528" s="2013">
        <f t="shared" si="3526"/>
        <v>1364</v>
      </c>
      <c r="G8528" s="2013">
        <f t="shared" si="3526"/>
        <v>1364</v>
      </c>
      <c r="H8528" s="2013">
        <f t="shared" si="3526"/>
        <v>1364</v>
      </c>
    </row>
    <row r="8529">
      <c r="B8529" s="2013">
        <v>8527.0</v>
      </c>
      <c r="C8529" s="2013">
        <f t="shared" ref="C8529:H8529" si="3527">C$5002+C3529</f>
        <v>1024</v>
      </c>
      <c r="D8529" s="2013">
        <f t="shared" si="3527"/>
        <v>2047</v>
      </c>
      <c r="E8529" s="2013">
        <f t="shared" si="3527"/>
        <v>1364</v>
      </c>
      <c r="F8529" s="2013">
        <f t="shared" si="3527"/>
        <v>1364</v>
      </c>
      <c r="G8529" s="2013">
        <f t="shared" si="3527"/>
        <v>1364</v>
      </c>
      <c r="H8529" s="2013">
        <f t="shared" si="3527"/>
        <v>1364</v>
      </c>
    </row>
    <row r="8530">
      <c r="B8530" s="2013">
        <v>8528.0</v>
      </c>
      <c r="C8530" s="2013">
        <f t="shared" ref="C8530:H8530" si="3528">C$5002+C3530</f>
        <v>1023</v>
      </c>
      <c r="D8530" s="2013">
        <f t="shared" si="3528"/>
        <v>2047</v>
      </c>
      <c r="E8530" s="2013">
        <f t="shared" si="3528"/>
        <v>1364</v>
      </c>
      <c r="F8530" s="2013">
        <f t="shared" si="3528"/>
        <v>1364</v>
      </c>
      <c r="G8530" s="2013">
        <f t="shared" si="3528"/>
        <v>1365</v>
      </c>
      <c r="H8530" s="2013">
        <f t="shared" si="3528"/>
        <v>1365</v>
      </c>
    </row>
    <row r="8531">
      <c r="B8531" s="2013">
        <v>8529.0</v>
      </c>
      <c r="C8531" s="2013">
        <f t="shared" ref="C8531:H8531" si="3529">C$5002+C3531</f>
        <v>1024</v>
      </c>
      <c r="D8531" s="2013">
        <f t="shared" si="3529"/>
        <v>2047</v>
      </c>
      <c r="E8531" s="2013">
        <f t="shared" si="3529"/>
        <v>1364</v>
      </c>
      <c r="F8531" s="2013">
        <f t="shared" si="3529"/>
        <v>1364</v>
      </c>
      <c r="G8531" s="2013">
        <f t="shared" si="3529"/>
        <v>1365</v>
      </c>
      <c r="H8531" s="2013">
        <f t="shared" si="3529"/>
        <v>1365</v>
      </c>
    </row>
    <row r="8532">
      <c r="B8532" s="2013">
        <v>8530.0</v>
      </c>
      <c r="C8532" s="2013">
        <f t="shared" ref="C8532:H8532" si="3530">C$5002+C3532</f>
        <v>1023</v>
      </c>
      <c r="D8532" s="2013">
        <f t="shared" si="3530"/>
        <v>2047</v>
      </c>
      <c r="E8532" s="2013">
        <f t="shared" si="3530"/>
        <v>1365</v>
      </c>
      <c r="F8532" s="2013">
        <f t="shared" si="3530"/>
        <v>1365</v>
      </c>
      <c r="G8532" s="2013">
        <f t="shared" si="3530"/>
        <v>1365</v>
      </c>
      <c r="H8532" s="2013">
        <f t="shared" si="3530"/>
        <v>1365</v>
      </c>
    </row>
    <row r="8533">
      <c r="B8533" s="2013">
        <v>8531.0</v>
      </c>
      <c r="C8533" s="2013">
        <f t="shared" ref="C8533:H8533" si="3531">C$5002+C3533</f>
        <v>1024</v>
      </c>
      <c r="D8533" s="2013">
        <f t="shared" si="3531"/>
        <v>2047</v>
      </c>
      <c r="E8533" s="2013">
        <f t="shared" si="3531"/>
        <v>1365</v>
      </c>
      <c r="F8533" s="2013">
        <f t="shared" si="3531"/>
        <v>1365</v>
      </c>
      <c r="G8533" s="2013">
        <f t="shared" si="3531"/>
        <v>1365</v>
      </c>
      <c r="H8533" s="2013">
        <f t="shared" si="3531"/>
        <v>1365</v>
      </c>
    </row>
    <row r="8534">
      <c r="B8534" s="2013">
        <v>8532.0</v>
      </c>
      <c r="C8534" s="2013">
        <f t="shared" ref="C8534:H8534" si="3532">C$5002+C3534</f>
        <v>1024</v>
      </c>
      <c r="D8534" s="2013">
        <f t="shared" si="3532"/>
        <v>2048</v>
      </c>
      <c r="E8534" s="2013">
        <f t="shared" si="3532"/>
        <v>1365</v>
      </c>
      <c r="F8534" s="2013">
        <f t="shared" si="3532"/>
        <v>1365</v>
      </c>
      <c r="G8534" s="2013">
        <f t="shared" si="3532"/>
        <v>1365</v>
      </c>
      <c r="H8534" s="2013">
        <f t="shared" si="3532"/>
        <v>1365</v>
      </c>
    </row>
    <row r="8535">
      <c r="B8535" s="2013">
        <v>8533.0</v>
      </c>
      <c r="C8535" s="2013">
        <f t="shared" ref="C8535:H8535" si="3533">C$5002+C3535</f>
        <v>1024</v>
      </c>
      <c r="D8535" s="2013">
        <f t="shared" si="3533"/>
        <v>2047</v>
      </c>
      <c r="E8535" s="2013">
        <f t="shared" si="3533"/>
        <v>1365</v>
      </c>
      <c r="F8535" s="2013">
        <f t="shared" si="3533"/>
        <v>1365</v>
      </c>
      <c r="G8535" s="2013">
        <f t="shared" si="3533"/>
        <v>1366</v>
      </c>
      <c r="H8535" s="2013">
        <f t="shared" si="3533"/>
        <v>1366</v>
      </c>
    </row>
    <row r="8536">
      <c r="B8536" s="2013">
        <v>8534.0</v>
      </c>
      <c r="C8536" s="2013">
        <f t="shared" ref="C8536:H8536" si="3534">C$5002+C3536</f>
        <v>1024</v>
      </c>
      <c r="D8536" s="2013">
        <f t="shared" si="3534"/>
        <v>2048</v>
      </c>
      <c r="E8536" s="2013">
        <f t="shared" si="3534"/>
        <v>1365</v>
      </c>
      <c r="F8536" s="2013">
        <f t="shared" si="3534"/>
        <v>1365</v>
      </c>
      <c r="G8536" s="2013">
        <f t="shared" si="3534"/>
        <v>1366</v>
      </c>
      <c r="H8536" s="2013">
        <f t="shared" si="3534"/>
        <v>1366</v>
      </c>
    </row>
    <row r="8537">
      <c r="B8537" s="2013">
        <v>8535.0</v>
      </c>
      <c r="C8537" s="2013">
        <f t="shared" ref="C8537:H8537" si="3535">C$5002+C3537</f>
        <v>1024</v>
      </c>
      <c r="D8537" s="2013">
        <f t="shared" si="3535"/>
        <v>2049</v>
      </c>
      <c r="E8537" s="2013">
        <f t="shared" si="3535"/>
        <v>1365</v>
      </c>
      <c r="F8537" s="2013">
        <f t="shared" si="3535"/>
        <v>1365</v>
      </c>
      <c r="G8537" s="2013">
        <f t="shared" si="3535"/>
        <v>1366</v>
      </c>
      <c r="H8537" s="2013">
        <f t="shared" si="3535"/>
        <v>1366</v>
      </c>
    </row>
    <row r="8538">
      <c r="B8538" s="2013">
        <v>8536.0</v>
      </c>
      <c r="C8538" s="2013">
        <f t="shared" ref="C8538:H8538" si="3536">C$5002+C3538</f>
        <v>1024</v>
      </c>
      <c r="D8538" s="2013">
        <f t="shared" si="3536"/>
        <v>2048</v>
      </c>
      <c r="E8538" s="2013">
        <f t="shared" si="3536"/>
        <v>1366</v>
      </c>
      <c r="F8538" s="2013">
        <f t="shared" si="3536"/>
        <v>1366</v>
      </c>
      <c r="G8538" s="2013">
        <f t="shared" si="3536"/>
        <v>1366</v>
      </c>
      <c r="H8538" s="2013">
        <f t="shared" si="3536"/>
        <v>1366</v>
      </c>
    </row>
    <row r="8539">
      <c r="B8539" s="2013">
        <v>8537.0</v>
      </c>
      <c r="C8539" s="2013">
        <f t="shared" ref="C8539:H8539" si="3537">C$5002+C3539</f>
        <v>1024</v>
      </c>
      <c r="D8539" s="2013">
        <f t="shared" si="3537"/>
        <v>2049</v>
      </c>
      <c r="E8539" s="2013">
        <f t="shared" si="3537"/>
        <v>1366</v>
      </c>
      <c r="F8539" s="2013">
        <f t="shared" si="3537"/>
        <v>1366</v>
      </c>
      <c r="G8539" s="2013">
        <f t="shared" si="3537"/>
        <v>1366</v>
      </c>
      <c r="H8539" s="2013">
        <f t="shared" si="3537"/>
        <v>1366</v>
      </c>
    </row>
    <row r="8540">
      <c r="B8540" s="2013">
        <v>8538.0</v>
      </c>
      <c r="C8540" s="2013">
        <f t="shared" ref="C8540:H8540" si="3538">C$5002+C3540</f>
        <v>1025</v>
      </c>
      <c r="D8540" s="2013">
        <f t="shared" si="3538"/>
        <v>2049</v>
      </c>
      <c r="E8540" s="2013">
        <f t="shared" si="3538"/>
        <v>1366</v>
      </c>
      <c r="F8540" s="2013">
        <f t="shared" si="3538"/>
        <v>1366</v>
      </c>
      <c r="G8540" s="2013">
        <f t="shared" si="3538"/>
        <v>1366</v>
      </c>
      <c r="H8540" s="2013">
        <f t="shared" si="3538"/>
        <v>1366</v>
      </c>
    </row>
    <row r="8541">
      <c r="B8541" s="2013">
        <v>8539.0</v>
      </c>
      <c r="C8541" s="2013">
        <f t="shared" ref="C8541:H8541" si="3539">C$5002+C3541</f>
        <v>1025</v>
      </c>
      <c r="D8541" s="2013">
        <f t="shared" si="3539"/>
        <v>2050</v>
      </c>
      <c r="E8541" s="2013">
        <f t="shared" si="3539"/>
        <v>1366</v>
      </c>
      <c r="F8541" s="2013">
        <f t="shared" si="3539"/>
        <v>1366</v>
      </c>
      <c r="G8541" s="2013">
        <f t="shared" si="3539"/>
        <v>1366</v>
      </c>
      <c r="H8541" s="2013">
        <f t="shared" si="3539"/>
        <v>1366</v>
      </c>
    </row>
    <row r="8542">
      <c r="B8542" s="2013">
        <v>8540.0</v>
      </c>
      <c r="C8542" s="2013">
        <f t="shared" ref="C8542:H8542" si="3540">C$5002+C3542</f>
        <v>1025</v>
      </c>
      <c r="D8542" s="2013">
        <f t="shared" si="3540"/>
        <v>2049</v>
      </c>
      <c r="E8542" s="2013">
        <f t="shared" si="3540"/>
        <v>1366</v>
      </c>
      <c r="F8542" s="2013">
        <f t="shared" si="3540"/>
        <v>1366</v>
      </c>
      <c r="G8542" s="2013">
        <f t="shared" si="3540"/>
        <v>1367</v>
      </c>
      <c r="H8542" s="2013">
        <f t="shared" si="3540"/>
        <v>1367</v>
      </c>
    </row>
    <row r="8543">
      <c r="B8543" s="2013">
        <v>8541.0</v>
      </c>
      <c r="C8543" s="2013">
        <f t="shared" ref="C8543:H8543" si="3541">C$5002+C3543</f>
        <v>1025</v>
      </c>
      <c r="D8543" s="2013">
        <f t="shared" si="3541"/>
        <v>2050</v>
      </c>
      <c r="E8543" s="2013">
        <f t="shared" si="3541"/>
        <v>1366</v>
      </c>
      <c r="F8543" s="2013">
        <f t="shared" si="3541"/>
        <v>1366</v>
      </c>
      <c r="G8543" s="2013">
        <f t="shared" si="3541"/>
        <v>1367</v>
      </c>
      <c r="H8543" s="2013">
        <f t="shared" si="3541"/>
        <v>1367</v>
      </c>
    </row>
    <row r="8544">
      <c r="B8544" s="2013">
        <v>8542.0</v>
      </c>
      <c r="C8544" s="2013">
        <f t="shared" ref="C8544:H8544" si="3542">C$5002+C3544</f>
        <v>1025</v>
      </c>
      <c r="D8544" s="2013">
        <f t="shared" si="3542"/>
        <v>2051</v>
      </c>
      <c r="E8544" s="2013">
        <f t="shared" si="3542"/>
        <v>1366</v>
      </c>
      <c r="F8544" s="2013">
        <f t="shared" si="3542"/>
        <v>1366</v>
      </c>
      <c r="G8544" s="2013">
        <f t="shared" si="3542"/>
        <v>1367</v>
      </c>
      <c r="H8544" s="2013">
        <f t="shared" si="3542"/>
        <v>1367</v>
      </c>
    </row>
    <row r="8545">
      <c r="B8545" s="2013">
        <v>8543.0</v>
      </c>
      <c r="C8545" s="2013">
        <f t="shared" ref="C8545:H8545" si="3543">C$5002+C3545</f>
        <v>1025</v>
      </c>
      <c r="D8545" s="2013">
        <f t="shared" si="3543"/>
        <v>2050</v>
      </c>
      <c r="E8545" s="2013">
        <f t="shared" si="3543"/>
        <v>1367</v>
      </c>
      <c r="F8545" s="2013">
        <f t="shared" si="3543"/>
        <v>1367</v>
      </c>
      <c r="G8545" s="2013">
        <f t="shared" si="3543"/>
        <v>1367</v>
      </c>
      <c r="H8545" s="2013">
        <f t="shared" si="3543"/>
        <v>1367</v>
      </c>
    </row>
    <row r="8546">
      <c r="B8546" s="2013">
        <v>8544.0</v>
      </c>
      <c r="C8546" s="2013">
        <f t="shared" ref="C8546:H8546" si="3544">C$5002+C3546</f>
        <v>1025</v>
      </c>
      <c r="D8546" s="2013">
        <f t="shared" si="3544"/>
        <v>2051</v>
      </c>
      <c r="E8546" s="2013">
        <f t="shared" si="3544"/>
        <v>1367</v>
      </c>
      <c r="F8546" s="2013">
        <f t="shared" si="3544"/>
        <v>1367</v>
      </c>
      <c r="G8546" s="2013">
        <f t="shared" si="3544"/>
        <v>1367</v>
      </c>
      <c r="H8546" s="2013">
        <f t="shared" si="3544"/>
        <v>1367</v>
      </c>
    </row>
    <row r="8547">
      <c r="B8547" s="2013">
        <v>8545.0</v>
      </c>
      <c r="C8547" s="2013">
        <f t="shared" ref="C8547:H8547" si="3545">C$5002+C3547</f>
        <v>1026</v>
      </c>
      <c r="D8547" s="2013">
        <f t="shared" si="3545"/>
        <v>2051</v>
      </c>
      <c r="E8547" s="2013">
        <f t="shared" si="3545"/>
        <v>1367</v>
      </c>
      <c r="F8547" s="2013">
        <f t="shared" si="3545"/>
        <v>1367</v>
      </c>
      <c r="G8547" s="2013">
        <f t="shared" si="3545"/>
        <v>1367</v>
      </c>
      <c r="H8547" s="2013">
        <f t="shared" si="3545"/>
        <v>1367</v>
      </c>
    </row>
    <row r="8548">
      <c r="B8548" s="2013">
        <v>8546.0</v>
      </c>
      <c r="C8548" s="2013">
        <f t="shared" ref="C8548:H8548" si="3546">C$5002+C3548</f>
        <v>1025</v>
      </c>
      <c r="D8548" s="2013">
        <f t="shared" si="3546"/>
        <v>2051</v>
      </c>
      <c r="E8548" s="2013">
        <f t="shared" si="3546"/>
        <v>1367</v>
      </c>
      <c r="F8548" s="2013">
        <f t="shared" si="3546"/>
        <v>1367</v>
      </c>
      <c r="G8548" s="2013">
        <f t="shared" si="3546"/>
        <v>1368</v>
      </c>
      <c r="H8548" s="2013">
        <f t="shared" si="3546"/>
        <v>1368</v>
      </c>
    </row>
    <row r="8549">
      <c r="B8549" s="2013">
        <v>8547.0</v>
      </c>
      <c r="C8549" s="2013">
        <f t="shared" ref="C8549:H8549" si="3547">C$5002+C3549</f>
        <v>1026</v>
      </c>
      <c r="D8549" s="2013">
        <f t="shared" si="3547"/>
        <v>2051</v>
      </c>
      <c r="E8549" s="2013">
        <f t="shared" si="3547"/>
        <v>1367</v>
      </c>
      <c r="F8549" s="2013">
        <f t="shared" si="3547"/>
        <v>1367</v>
      </c>
      <c r="G8549" s="2013">
        <f t="shared" si="3547"/>
        <v>1368</v>
      </c>
      <c r="H8549" s="2013">
        <f t="shared" si="3547"/>
        <v>1368</v>
      </c>
    </row>
    <row r="8550">
      <c r="B8550" s="2013">
        <v>8548.0</v>
      </c>
      <c r="C8550" s="2013">
        <f t="shared" ref="C8550:H8550" si="3548">C$5002+C3550</f>
        <v>1025</v>
      </c>
      <c r="D8550" s="2013">
        <f t="shared" si="3548"/>
        <v>2051</v>
      </c>
      <c r="E8550" s="2013">
        <f t="shared" si="3548"/>
        <v>1368</v>
      </c>
      <c r="F8550" s="2013">
        <f t="shared" si="3548"/>
        <v>1368</v>
      </c>
      <c r="G8550" s="2013">
        <f t="shared" si="3548"/>
        <v>1368</v>
      </c>
      <c r="H8550" s="2013">
        <f t="shared" si="3548"/>
        <v>1368</v>
      </c>
    </row>
    <row r="8551">
      <c r="B8551" s="2013">
        <v>8549.0</v>
      </c>
      <c r="C8551" s="2013">
        <f t="shared" ref="C8551:H8551" si="3549">C$5002+C3551</f>
        <v>1026</v>
      </c>
      <c r="D8551" s="2013">
        <f t="shared" si="3549"/>
        <v>2051</v>
      </c>
      <c r="E8551" s="2013">
        <f t="shared" si="3549"/>
        <v>1368</v>
      </c>
      <c r="F8551" s="2013">
        <f t="shared" si="3549"/>
        <v>1368</v>
      </c>
      <c r="G8551" s="2013">
        <f t="shared" si="3549"/>
        <v>1368</v>
      </c>
      <c r="H8551" s="2013">
        <f t="shared" si="3549"/>
        <v>1368</v>
      </c>
    </row>
    <row r="8552">
      <c r="B8552" s="2013">
        <v>8550.0</v>
      </c>
      <c r="C8552" s="2013">
        <f t="shared" ref="C8552:H8552" si="3550">C$5002+C3552</f>
        <v>1026</v>
      </c>
      <c r="D8552" s="2013">
        <f t="shared" si="3550"/>
        <v>2052</v>
      </c>
      <c r="E8552" s="2013">
        <f t="shared" si="3550"/>
        <v>1368</v>
      </c>
      <c r="F8552" s="2013">
        <f t="shared" si="3550"/>
        <v>1368</v>
      </c>
      <c r="G8552" s="2013">
        <f t="shared" si="3550"/>
        <v>1368</v>
      </c>
      <c r="H8552" s="2013">
        <f t="shared" si="3550"/>
        <v>1368</v>
      </c>
    </row>
    <row r="8553">
      <c r="B8553" s="2013">
        <v>8551.0</v>
      </c>
      <c r="C8553" s="2013">
        <f t="shared" ref="C8553:H8553" si="3551">C$5002+C3553</f>
        <v>1026</v>
      </c>
      <c r="D8553" s="2013">
        <f t="shared" si="3551"/>
        <v>2053</v>
      </c>
      <c r="E8553" s="2013">
        <f t="shared" si="3551"/>
        <v>1368</v>
      </c>
      <c r="F8553" s="2013">
        <f t="shared" si="3551"/>
        <v>1368</v>
      </c>
      <c r="G8553" s="2013">
        <f t="shared" si="3551"/>
        <v>1368</v>
      </c>
      <c r="H8553" s="2013">
        <f t="shared" si="3551"/>
        <v>1368</v>
      </c>
    </row>
    <row r="8554">
      <c r="B8554" s="2013">
        <v>8552.0</v>
      </c>
      <c r="C8554" s="2013">
        <f t="shared" ref="C8554:H8554" si="3552">C$5002+C3554</f>
        <v>1027</v>
      </c>
      <c r="D8554" s="2013">
        <f t="shared" si="3552"/>
        <v>2053</v>
      </c>
      <c r="E8554" s="2013">
        <f t="shared" si="3552"/>
        <v>1368</v>
      </c>
      <c r="F8554" s="2013">
        <f t="shared" si="3552"/>
        <v>1368</v>
      </c>
      <c r="G8554" s="2013">
        <f t="shared" si="3552"/>
        <v>1368</v>
      </c>
      <c r="H8554" s="2013">
        <f t="shared" si="3552"/>
        <v>1368</v>
      </c>
    </row>
    <row r="8555">
      <c r="B8555" s="2013">
        <v>8553.0</v>
      </c>
      <c r="C8555" s="2013">
        <f t="shared" ref="C8555:H8555" si="3553">C$5002+C3555</f>
        <v>1026</v>
      </c>
      <c r="D8555" s="2013">
        <f t="shared" si="3553"/>
        <v>2053</v>
      </c>
      <c r="E8555" s="2013">
        <f t="shared" si="3553"/>
        <v>1368</v>
      </c>
      <c r="F8555" s="2013">
        <f t="shared" si="3553"/>
        <v>1368</v>
      </c>
      <c r="G8555" s="2013">
        <f t="shared" si="3553"/>
        <v>1369</v>
      </c>
      <c r="H8555" s="2013">
        <f t="shared" si="3553"/>
        <v>1369</v>
      </c>
    </row>
    <row r="8556">
      <c r="B8556" s="2013">
        <v>8554.0</v>
      </c>
      <c r="C8556" s="2013">
        <f t="shared" ref="C8556:H8556" si="3554">C$5002+C3556</f>
        <v>1027</v>
      </c>
      <c r="D8556" s="2013">
        <f t="shared" si="3554"/>
        <v>2053</v>
      </c>
      <c r="E8556" s="2013">
        <f t="shared" si="3554"/>
        <v>1368</v>
      </c>
      <c r="F8556" s="2013">
        <f t="shared" si="3554"/>
        <v>1368</v>
      </c>
      <c r="G8556" s="2013">
        <f t="shared" si="3554"/>
        <v>1369</v>
      </c>
      <c r="H8556" s="2013">
        <f t="shared" si="3554"/>
        <v>1369</v>
      </c>
    </row>
    <row r="8557">
      <c r="B8557" s="2013">
        <v>8555.0</v>
      </c>
      <c r="C8557" s="2013">
        <f t="shared" ref="C8557:H8557" si="3555">C$5002+C3557</f>
        <v>1026</v>
      </c>
      <c r="D8557" s="2013">
        <f t="shared" si="3555"/>
        <v>2053</v>
      </c>
      <c r="E8557" s="2013">
        <f t="shared" si="3555"/>
        <v>1369</v>
      </c>
      <c r="F8557" s="2013">
        <f t="shared" si="3555"/>
        <v>1369</v>
      </c>
      <c r="G8557" s="2013">
        <f t="shared" si="3555"/>
        <v>1369</v>
      </c>
      <c r="H8557" s="2013">
        <f t="shared" si="3555"/>
        <v>1369</v>
      </c>
    </row>
    <row r="8558">
      <c r="B8558" s="2013">
        <v>8556.0</v>
      </c>
      <c r="C8558" s="2013">
        <f t="shared" ref="C8558:H8558" si="3556">C$5002+C3558</f>
        <v>1027</v>
      </c>
      <c r="D8558" s="2013">
        <f t="shared" si="3556"/>
        <v>2053</v>
      </c>
      <c r="E8558" s="2013">
        <f t="shared" si="3556"/>
        <v>1369</v>
      </c>
      <c r="F8558" s="2013">
        <f t="shared" si="3556"/>
        <v>1369</v>
      </c>
      <c r="G8558" s="2013">
        <f t="shared" si="3556"/>
        <v>1369</v>
      </c>
      <c r="H8558" s="2013">
        <f t="shared" si="3556"/>
        <v>1369</v>
      </c>
    </row>
    <row r="8559">
      <c r="B8559" s="2013">
        <v>8557.0</v>
      </c>
      <c r="C8559" s="2013">
        <f t="shared" ref="C8559:H8559" si="3557">C$5002+C3559</f>
        <v>1027</v>
      </c>
      <c r="D8559" s="2013">
        <f t="shared" si="3557"/>
        <v>2054</v>
      </c>
      <c r="E8559" s="2013">
        <f t="shared" si="3557"/>
        <v>1369</v>
      </c>
      <c r="F8559" s="2013">
        <f t="shared" si="3557"/>
        <v>1369</v>
      </c>
      <c r="G8559" s="2013">
        <f t="shared" si="3557"/>
        <v>1369</v>
      </c>
      <c r="H8559" s="2013">
        <f t="shared" si="3557"/>
        <v>1369</v>
      </c>
    </row>
    <row r="8560">
      <c r="B8560" s="2013">
        <v>8558.0</v>
      </c>
      <c r="C8560" s="2013">
        <f t="shared" ref="C8560:H8560" si="3558">C$5002+C3560</f>
        <v>1027</v>
      </c>
      <c r="D8560" s="2013">
        <f t="shared" si="3558"/>
        <v>2053</v>
      </c>
      <c r="E8560" s="2013">
        <f t="shared" si="3558"/>
        <v>1369</v>
      </c>
      <c r="F8560" s="2013">
        <f t="shared" si="3558"/>
        <v>1369</v>
      </c>
      <c r="G8560" s="2013">
        <f t="shared" si="3558"/>
        <v>1370</v>
      </c>
      <c r="H8560" s="2013">
        <f t="shared" si="3558"/>
        <v>1370</v>
      </c>
    </row>
    <row r="8561">
      <c r="B8561" s="2013">
        <v>8559.0</v>
      </c>
      <c r="C8561" s="2013">
        <f t="shared" ref="C8561:H8561" si="3559">C$5002+C3561</f>
        <v>1027</v>
      </c>
      <c r="D8561" s="2013">
        <f t="shared" si="3559"/>
        <v>2054</v>
      </c>
      <c r="E8561" s="2013">
        <f t="shared" si="3559"/>
        <v>1369</v>
      </c>
      <c r="F8561" s="2013">
        <f t="shared" si="3559"/>
        <v>1369</v>
      </c>
      <c r="G8561" s="2013">
        <f t="shared" si="3559"/>
        <v>1370</v>
      </c>
      <c r="H8561" s="2013">
        <f t="shared" si="3559"/>
        <v>1370</v>
      </c>
    </row>
    <row r="8562">
      <c r="B8562" s="2013">
        <v>8560.0</v>
      </c>
      <c r="C8562" s="2013">
        <f t="shared" ref="C8562:H8562" si="3560">C$5002+C3562</f>
        <v>1027</v>
      </c>
      <c r="D8562" s="2013">
        <f t="shared" si="3560"/>
        <v>2055</v>
      </c>
      <c r="E8562" s="2013">
        <f t="shared" si="3560"/>
        <v>1369</v>
      </c>
      <c r="F8562" s="2013">
        <f t="shared" si="3560"/>
        <v>1369</v>
      </c>
      <c r="G8562" s="2013">
        <f t="shared" si="3560"/>
        <v>1370</v>
      </c>
      <c r="H8562" s="2013">
        <f t="shared" si="3560"/>
        <v>1370</v>
      </c>
    </row>
    <row r="8563">
      <c r="B8563" s="2013">
        <v>8561.0</v>
      </c>
      <c r="C8563" s="2013">
        <f t="shared" ref="C8563:H8563" si="3561">C$5002+C3563</f>
        <v>1027</v>
      </c>
      <c r="D8563" s="2013">
        <f t="shared" si="3561"/>
        <v>2054</v>
      </c>
      <c r="E8563" s="2013">
        <f t="shared" si="3561"/>
        <v>1370</v>
      </c>
      <c r="F8563" s="2013">
        <f t="shared" si="3561"/>
        <v>1370</v>
      </c>
      <c r="G8563" s="2013">
        <f t="shared" si="3561"/>
        <v>1370</v>
      </c>
      <c r="H8563" s="2013">
        <f t="shared" si="3561"/>
        <v>1370</v>
      </c>
    </row>
    <row r="8564">
      <c r="B8564" s="2013">
        <v>8562.0</v>
      </c>
      <c r="C8564" s="2013">
        <f t="shared" ref="C8564:H8564" si="3562">C$5002+C3564</f>
        <v>1027</v>
      </c>
      <c r="D8564" s="2013">
        <f t="shared" si="3562"/>
        <v>2055</v>
      </c>
      <c r="E8564" s="2013">
        <f t="shared" si="3562"/>
        <v>1370</v>
      </c>
      <c r="F8564" s="2013">
        <f t="shared" si="3562"/>
        <v>1370</v>
      </c>
      <c r="G8564" s="2013">
        <f t="shared" si="3562"/>
        <v>1370</v>
      </c>
      <c r="H8564" s="2013">
        <f t="shared" si="3562"/>
        <v>1370</v>
      </c>
    </row>
    <row r="8565">
      <c r="B8565" s="2013">
        <v>8563.0</v>
      </c>
      <c r="C8565" s="2013">
        <f t="shared" ref="C8565:H8565" si="3563">C$5002+C3565</f>
        <v>1028</v>
      </c>
      <c r="D8565" s="2013">
        <f t="shared" si="3563"/>
        <v>2055</v>
      </c>
      <c r="E8565" s="2013">
        <f t="shared" si="3563"/>
        <v>1370</v>
      </c>
      <c r="F8565" s="2013">
        <f t="shared" si="3563"/>
        <v>1370</v>
      </c>
      <c r="G8565" s="2013">
        <f t="shared" si="3563"/>
        <v>1370</v>
      </c>
      <c r="H8565" s="2013">
        <f t="shared" si="3563"/>
        <v>1370</v>
      </c>
    </row>
    <row r="8566">
      <c r="B8566" s="2013">
        <v>8564.0</v>
      </c>
      <c r="C8566" s="2013">
        <f t="shared" ref="C8566:H8566" si="3564">C$5002+C3566</f>
        <v>1028</v>
      </c>
      <c r="D8566" s="2013">
        <f t="shared" si="3564"/>
        <v>2056</v>
      </c>
      <c r="E8566" s="2013">
        <f t="shared" si="3564"/>
        <v>1370</v>
      </c>
      <c r="F8566" s="2013">
        <f t="shared" si="3564"/>
        <v>1370</v>
      </c>
      <c r="G8566" s="2013">
        <f t="shared" si="3564"/>
        <v>1370</v>
      </c>
      <c r="H8566" s="2013">
        <f t="shared" si="3564"/>
        <v>1370</v>
      </c>
    </row>
    <row r="8567">
      <c r="B8567" s="2013">
        <v>8565.0</v>
      </c>
      <c r="C8567" s="2013">
        <f t="shared" ref="C8567:H8567" si="3565">C$5002+C3567</f>
        <v>1028</v>
      </c>
      <c r="D8567" s="2013">
        <f t="shared" si="3565"/>
        <v>2055</v>
      </c>
      <c r="E8567" s="2013">
        <f t="shared" si="3565"/>
        <v>1370</v>
      </c>
      <c r="F8567" s="2013">
        <f t="shared" si="3565"/>
        <v>1370</v>
      </c>
      <c r="G8567" s="2013">
        <f t="shared" si="3565"/>
        <v>1371</v>
      </c>
      <c r="H8567" s="2013">
        <f t="shared" si="3565"/>
        <v>1371</v>
      </c>
    </row>
    <row r="8568">
      <c r="B8568" s="2013">
        <v>8566.0</v>
      </c>
      <c r="C8568" s="2013">
        <f t="shared" ref="C8568:H8568" si="3566">C$5002+C3568</f>
        <v>1028</v>
      </c>
      <c r="D8568" s="2013">
        <f t="shared" si="3566"/>
        <v>2056</v>
      </c>
      <c r="E8568" s="2013">
        <f t="shared" si="3566"/>
        <v>1370</v>
      </c>
      <c r="F8568" s="2013">
        <f t="shared" si="3566"/>
        <v>1370</v>
      </c>
      <c r="G8568" s="2013">
        <f t="shared" si="3566"/>
        <v>1371</v>
      </c>
      <c r="H8568" s="2013">
        <f t="shared" si="3566"/>
        <v>1371</v>
      </c>
    </row>
    <row r="8569">
      <c r="B8569" s="2013">
        <v>8567.0</v>
      </c>
      <c r="C8569" s="2013">
        <f t="shared" ref="C8569:H8569" si="3567">C$5002+C3569</f>
        <v>1028</v>
      </c>
      <c r="D8569" s="2013">
        <f t="shared" si="3567"/>
        <v>2057</v>
      </c>
      <c r="E8569" s="2013">
        <f t="shared" si="3567"/>
        <v>1370</v>
      </c>
      <c r="F8569" s="2013">
        <f t="shared" si="3567"/>
        <v>1370</v>
      </c>
      <c r="G8569" s="2013">
        <f t="shared" si="3567"/>
        <v>1371</v>
      </c>
      <c r="H8569" s="2013">
        <f t="shared" si="3567"/>
        <v>1371</v>
      </c>
    </row>
    <row r="8570">
      <c r="B8570" s="2013">
        <v>8568.0</v>
      </c>
      <c r="C8570" s="2013">
        <f t="shared" ref="C8570:H8570" si="3568">C$5002+C3570</f>
        <v>1028</v>
      </c>
      <c r="D8570" s="2013">
        <f t="shared" si="3568"/>
        <v>2056</v>
      </c>
      <c r="E8570" s="2013">
        <f t="shared" si="3568"/>
        <v>1371</v>
      </c>
      <c r="F8570" s="2013">
        <f t="shared" si="3568"/>
        <v>1371</v>
      </c>
      <c r="G8570" s="2013">
        <f t="shared" si="3568"/>
        <v>1371</v>
      </c>
      <c r="H8570" s="2013">
        <f t="shared" si="3568"/>
        <v>1371</v>
      </c>
    </row>
    <row r="8571">
      <c r="B8571" s="2013">
        <v>8569.0</v>
      </c>
      <c r="C8571" s="2013">
        <f t="shared" ref="C8571:H8571" si="3569">C$5002+C3571</f>
        <v>1028</v>
      </c>
      <c r="D8571" s="2013">
        <f t="shared" si="3569"/>
        <v>2057</v>
      </c>
      <c r="E8571" s="2013">
        <f t="shared" si="3569"/>
        <v>1371</v>
      </c>
      <c r="F8571" s="2013">
        <f t="shared" si="3569"/>
        <v>1371</v>
      </c>
      <c r="G8571" s="2013">
        <f t="shared" si="3569"/>
        <v>1371</v>
      </c>
      <c r="H8571" s="2013">
        <f t="shared" si="3569"/>
        <v>1371</v>
      </c>
    </row>
    <row r="8572">
      <c r="B8572" s="2013">
        <v>8570.0</v>
      </c>
      <c r="C8572" s="2013">
        <f t="shared" ref="C8572:H8572" si="3570">C$5002+C3572</f>
        <v>1029</v>
      </c>
      <c r="D8572" s="2013">
        <f t="shared" si="3570"/>
        <v>2057</v>
      </c>
      <c r="E8572" s="2013">
        <f t="shared" si="3570"/>
        <v>1371</v>
      </c>
      <c r="F8572" s="2013">
        <f t="shared" si="3570"/>
        <v>1371</v>
      </c>
      <c r="G8572" s="2013">
        <f t="shared" si="3570"/>
        <v>1371</v>
      </c>
      <c r="H8572" s="2013">
        <f t="shared" si="3570"/>
        <v>1371</v>
      </c>
    </row>
    <row r="8573">
      <c r="B8573" s="2013">
        <v>8571.0</v>
      </c>
      <c r="C8573" s="2013">
        <f t="shared" ref="C8573:H8573" si="3571">C$5002+C3573</f>
        <v>1028</v>
      </c>
      <c r="D8573" s="2013">
        <f t="shared" si="3571"/>
        <v>2057</v>
      </c>
      <c r="E8573" s="2013">
        <f t="shared" si="3571"/>
        <v>1371</v>
      </c>
      <c r="F8573" s="2013">
        <f t="shared" si="3571"/>
        <v>1371</v>
      </c>
      <c r="G8573" s="2013">
        <f t="shared" si="3571"/>
        <v>1372</v>
      </c>
      <c r="H8573" s="2013">
        <f t="shared" si="3571"/>
        <v>1372</v>
      </c>
    </row>
    <row r="8574">
      <c r="B8574" s="2013">
        <v>8572.0</v>
      </c>
      <c r="C8574" s="2013">
        <f t="shared" ref="C8574:H8574" si="3572">C$5002+C3574</f>
        <v>1029</v>
      </c>
      <c r="D8574" s="2013">
        <f t="shared" si="3572"/>
        <v>2057</v>
      </c>
      <c r="E8574" s="2013">
        <f t="shared" si="3572"/>
        <v>1371</v>
      </c>
      <c r="F8574" s="2013">
        <f t="shared" si="3572"/>
        <v>1371</v>
      </c>
      <c r="G8574" s="2013">
        <f t="shared" si="3572"/>
        <v>1372</v>
      </c>
      <c r="H8574" s="2013">
        <f t="shared" si="3572"/>
        <v>1372</v>
      </c>
    </row>
    <row r="8575">
      <c r="B8575" s="2013">
        <v>8573.0</v>
      </c>
      <c r="C8575" s="2013">
        <f t="shared" ref="C8575:H8575" si="3573">C$5002+C3575</f>
        <v>1028</v>
      </c>
      <c r="D8575" s="2013">
        <f t="shared" si="3573"/>
        <v>2057</v>
      </c>
      <c r="E8575" s="2013">
        <f t="shared" si="3573"/>
        <v>1372</v>
      </c>
      <c r="F8575" s="2013">
        <f t="shared" si="3573"/>
        <v>1372</v>
      </c>
      <c r="G8575" s="2013">
        <f t="shared" si="3573"/>
        <v>1372</v>
      </c>
      <c r="H8575" s="2013">
        <f t="shared" si="3573"/>
        <v>1372</v>
      </c>
    </row>
    <row r="8576">
      <c r="B8576" s="2013">
        <v>8574.0</v>
      </c>
      <c r="C8576" s="2013">
        <f t="shared" ref="C8576:H8576" si="3574">C$5002+C3576</f>
        <v>1029</v>
      </c>
      <c r="D8576" s="2013">
        <f t="shared" si="3574"/>
        <v>2057</v>
      </c>
      <c r="E8576" s="2013">
        <f t="shared" si="3574"/>
        <v>1372</v>
      </c>
      <c r="F8576" s="2013">
        <f t="shared" si="3574"/>
        <v>1372</v>
      </c>
      <c r="G8576" s="2013">
        <f t="shared" si="3574"/>
        <v>1372</v>
      </c>
      <c r="H8576" s="2013">
        <f t="shared" si="3574"/>
        <v>1372</v>
      </c>
    </row>
    <row r="8577">
      <c r="B8577" s="2013">
        <v>8575.0</v>
      </c>
      <c r="C8577" s="2013">
        <f t="shared" ref="C8577:H8577" si="3575">C$5002+C3577</f>
        <v>1029</v>
      </c>
      <c r="D8577" s="2013">
        <f t="shared" si="3575"/>
        <v>2058</v>
      </c>
      <c r="E8577" s="2013">
        <f t="shared" si="3575"/>
        <v>1372</v>
      </c>
      <c r="F8577" s="2013">
        <f t="shared" si="3575"/>
        <v>1372</v>
      </c>
      <c r="G8577" s="2013">
        <f t="shared" si="3575"/>
        <v>1372</v>
      </c>
      <c r="H8577" s="2013">
        <f t="shared" si="3575"/>
        <v>1372</v>
      </c>
    </row>
    <row r="8578">
      <c r="B8578" s="2013">
        <v>8576.0</v>
      </c>
      <c r="C8578" s="2013">
        <f t="shared" ref="C8578:H8578" si="3576">C$5002+C3578</f>
        <v>1029</v>
      </c>
      <c r="D8578" s="2013">
        <f t="shared" si="3576"/>
        <v>2059</v>
      </c>
      <c r="E8578" s="2013">
        <f t="shared" si="3576"/>
        <v>1372</v>
      </c>
      <c r="F8578" s="2013">
        <f t="shared" si="3576"/>
        <v>1372</v>
      </c>
      <c r="G8578" s="2013">
        <f t="shared" si="3576"/>
        <v>1372</v>
      </c>
      <c r="H8578" s="2013">
        <f t="shared" si="3576"/>
        <v>1372</v>
      </c>
    </row>
    <row r="8579">
      <c r="B8579" s="2013">
        <v>8577.0</v>
      </c>
      <c r="C8579" s="2013">
        <f t="shared" ref="C8579:H8579" si="3577">C$5002+C3579</f>
        <v>1030</v>
      </c>
      <c r="D8579" s="2013">
        <f t="shared" si="3577"/>
        <v>2059</v>
      </c>
      <c r="E8579" s="2013">
        <f t="shared" si="3577"/>
        <v>1372</v>
      </c>
      <c r="F8579" s="2013">
        <f t="shared" si="3577"/>
        <v>1372</v>
      </c>
      <c r="G8579" s="2013">
        <f t="shared" si="3577"/>
        <v>1372</v>
      </c>
      <c r="H8579" s="2013">
        <f t="shared" si="3577"/>
        <v>1372</v>
      </c>
    </row>
    <row r="8580">
      <c r="B8580" s="2013">
        <v>8578.0</v>
      </c>
      <c r="C8580" s="2013">
        <f t="shared" ref="C8580:H8580" si="3578">C$5002+C3580</f>
        <v>1029</v>
      </c>
      <c r="D8580" s="2013">
        <f t="shared" si="3578"/>
        <v>2059</v>
      </c>
      <c r="E8580" s="2013">
        <f t="shared" si="3578"/>
        <v>1372</v>
      </c>
      <c r="F8580" s="2013">
        <f t="shared" si="3578"/>
        <v>1372</v>
      </c>
      <c r="G8580" s="2013">
        <f t="shared" si="3578"/>
        <v>1373</v>
      </c>
      <c r="H8580" s="2013">
        <f t="shared" si="3578"/>
        <v>1373</v>
      </c>
    </row>
    <row r="8581">
      <c r="B8581" s="2013">
        <v>8579.0</v>
      </c>
      <c r="C8581" s="2013">
        <f t="shared" ref="C8581:H8581" si="3579">C$5002+C3581</f>
        <v>1030</v>
      </c>
      <c r="D8581" s="2013">
        <f t="shared" si="3579"/>
        <v>2059</v>
      </c>
      <c r="E8581" s="2013">
        <f t="shared" si="3579"/>
        <v>1372</v>
      </c>
      <c r="F8581" s="2013">
        <f t="shared" si="3579"/>
        <v>1372</v>
      </c>
      <c r="G8581" s="2013">
        <f t="shared" si="3579"/>
        <v>1373</v>
      </c>
      <c r="H8581" s="2013">
        <f t="shared" si="3579"/>
        <v>1373</v>
      </c>
    </row>
    <row r="8582">
      <c r="B8582" s="2013">
        <v>8580.0</v>
      </c>
      <c r="C8582" s="2013">
        <f t="shared" ref="C8582:H8582" si="3580">C$5002+C3582</f>
        <v>1029</v>
      </c>
      <c r="D8582" s="2013">
        <f t="shared" si="3580"/>
        <v>2059</v>
      </c>
      <c r="E8582" s="2013">
        <f t="shared" si="3580"/>
        <v>1373</v>
      </c>
      <c r="F8582" s="2013">
        <f t="shared" si="3580"/>
        <v>1373</v>
      </c>
      <c r="G8582" s="2013">
        <f t="shared" si="3580"/>
        <v>1373</v>
      </c>
      <c r="H8582" s="2013">
        <f t="shared" si="3580"/>
        <v>1373</v>
      </c>
    </row>
    <row r="8583">
      <c r="B8583" s="2013">
        <v>8581.0</v>
      </c>
      <c r="C8583" s="2013">
        <f t="shared" ref="C8583:H8583" si="3581">C$5002+C3583</f>
        <v>1030</v>
      </c>
      <c r="D8583" s="2013">
        <f t="shared" si="3581"/>
        <v>2059</v>
      </c>
      <c r="E8583" s="2013">
        <f t="shared" si="3581"/>
        <v>1373</v>
      </c>
      <c r="F8583" s="2013">
        <f t="shared" si="3581"/>
        <v>1373</v>
      </c>
      <c r="G8583" s="2013">
        <f t="shared" si="3581"/>
        <v>1373</v>
      </c>
      <c r="H8583" s="2013">
        <f t="shared" si="3581"/>
        <v>1373</v>
      </c>
    </row>
    <row r="8584">
      <c r="B8584" s="2013">
        <v>8582.0</v>
      </c>
      <c r="C8584" s="2013">
        <f t="shared" ref="C8584:H8584" si="3582">C$5002+C3584</f>
        <v>1030</v>
      </c>
      <c r="D8584" s="2013">
        <f t="shared" si="3582"/>
        <v>2060</v>
      </c>
      <c r="E8584" s="2013">
        <f t="shared" si="3582"/>
        <v>1373</v>
      </c>
      <c r="F8584" s="2013">
        <f t="shared" si="3582"/>
        <v>1373</v>
      </c>
      <c r="G8584" s="2013">
        <f t="shared" si="3582"/>
        <v>1373</v>
      </c>
      <c r="H8584" s="2013">
        <f t="shared" si="3582"/>
        <v>1373</v>
      </c>
    </row>
    <row r="8585">
      <c r="B8585" s="2013">
        <v>8583.0</v>
      </c>
      <c r="C8585" s="2013">
        <f t="shared" ref="C8585:H8585" si="3583">C$5002+C3585</f>
        <v>1030</v>
      </c>
      <c r="D8585" s="2013">
        <f t="shared" si="3583"/>
        <v>2059</v>
      </c>
      <c r="E8585" s="2013">
        <f t="shared" si="3583"/>
        <v>1373</v>
      </c>
      <c r="F8585" s="2013">
        <f t="shared" si="3583"/>
        <v>1373</v>
      </c>
      <c r="G8585" s="2013">
        <f t="shared" si="3583"/>
        <v>1374</v>
      </c>
      <c r="H8585" s="2013">
        <f t="shared" si="3583"/>
        <v>1374</v>
      </c>
    </row>
    <row r="8586">
      <c r="B8586" s="2013">
        <v>8584.0</v>
      </c>
      <c r="C8586" s="2013">
        <f t="shared" ref="C8586:H8586" si="3584">C$5002+C3586</f>
        <v>1030</v>
      </c>
      <c r="D8586" s="2013">
        <f t="shared" si="3584"/>
        <v>2060</v>
      </c>
      <c r="E8586" s="2013">
        <f t="shared" si="3584"/>
        <v>1373</v>
      </c>
      <c r="F8586" s="2013">
        <f t="shared" si="3584"/>
        <v>1373</v>
      </c>
      <c r="G8586" s="2013">
        <f t="shared" si="3584"/>
        <v>1374</v>
      </c>
      <c r="H8586" s="2013">
        <f t="shared" si="3584"/>
        <v>1374</v>
      </c>
    </row>
    <row r="8587">
      <c r="B8587" s="2013">
        <v>8585.0</v>
      </c>
      <c r="C8587" s="2013">
        <f t="shared" ref="C8587:H8587" si="3585">C$5002+C3587</f>
        <v>1030</v>
      </c>
      <c r="D8587" s="2013">
        <f t="shared" si="3585"/>
        <v>2061</v>
      </c>
      <c r="E8587" s="2013">
        <f t="shared" si="3585"/>
        <v>1373</v>
      </c>
      <c r="F8587" s="2013">
        <f t="shared" si="3585"/>
        <v>1373</v>
      </c>
      <c r="G8587" s="2013">
        <f t="shared" si="3585"/>
        <v>1374</v>
      </c>
      <c r="H8587" s="2013">
        <f t="shared" si="3585"/>
        <v>1374</v>
      </c>
    </row>
    <row r="8588">
      <c r="B8588" s="2013">
        <v>8586.0</v>
      </c>
      <c r="C8588" s="2013">
        <f t="shared" ref="C8588:H8588" si="3586">C$5002+C3588</f>
        <v>1030</v>
      </c>
      <c r="D8588" s="2013">
        <f t="shared" si="3586"/>
        <v>2060</v>
      </c>
      <c r="E8588" s="2013">
        <f t="shared" si="3586"/>
        <v>1374</v>
      </c>
      <c r="F8588" s="2013">
        <f t="shared" si="3586"/>
        <v>1374</v>
      </c>
      <c r="G8588" s="2013">
        <f t="shared" si="3586"/>
        <v>1374</v>
      </c>
      <c r="H8588" s="2013">
        <f t="shared" si="3586"/>
        <v>1374</v>
      </c>
    </row>
    <row r="8589">
      <c r="B8589" s="2013">
        <v>8587.0</v>
      </c>
      <c r="C8589" s="2013">
        <f t="shared" ref="C8589:H8589" si="3587">C$5002+C3589</f>
        <v>1030</v>
      </c>
      <c r="D8589" s="2013">
        <f t="shared" si="3587"/>
        <v>2061</v>
      </c>
      <c r="E8589" s="2013">
        <f t="shared" si="3587"/>
        <v>1374</v>
      </c>
      <c r="F8589" s="2013">
        <f t="shared" si="3587"/>
        <v>1374</v>
      </c>
      <c r="G8589" s="2013">
        <f t="shared" si="3587"/>
        <v>1374</v>
      </c>
      <c r="H8589" s="2013">
        <f t="shared" si="3587"/>
        <v>1374</v>
      </c>
    </row>
    <row r="8590">
      <c r="B8590" s="2013">
        <v>8588.0</v>
      </c>
      <c r="C8590" s="2013">
        <f t="shared" ref="C8590:H8590" si="3588">C$5002+C3590</f>
        <v>1031</v>
      </c>
      <c r="D8590" s="2013">
        <f t="shared" si="3588"/>
        <v>2061</v>
      </c>
      <c r="E8590" s="2013">
        <f t="shared" si="3588"/>
        <v>1374</v>
      </c>
      <c r="F8590" s="2013">
        <f t="shared" si="3588"/>
        <v>1374</v>
      </c>
      <c r="G8590" s="2013">
        <f t="shared" si="3588"/>
        <v>1374</v>
      </c>
      <c r="H8590" s="2013">
        <f t="shared" si="3588"/>
        <v>1374</v>
      </c>
    </row>
    <row r="8591">
      <c r="B8591" s="2013">
        <v>8589.0</v>
      </c>
      <c r="C8591" s="2013">
        <f t="shared" ref="C8591:H8591" si="3589">C$5002+C3591</f>
        <v>1031</v>
      </c>
      <c r="D8591" s="2013">
        <f t="shared" si="3589"/>
        <v>2062</v>
      </c>
      <c r="E8591" s="2013">
        <f t="shared" si="3589"/>
        <v>1374</v>
      </c>
      <c r="F8591" s="2013">
        <f t="shared" si="3589"/>
        <v>1374</v>
      </c>
      <c r="G8591" s="2013">
        <f t="shared" si="3589"/>
        <v>1374</v>
      </c>
      <c r="H8591" s="2013">
        <f t="shared" si="3589"/>
        <v>1374</v>
      </c>
    </row>
    <row r="8592">
      <c r="B8592" s="2013">
        <v>8590.0</v>
      </c>
      <c r="C8592" s="2013">
        <f t="shared" ref="C8592:H8592" si="3590">C$5002+C3592</f>
        <v>1031</v>
      </c>
      <c r="D8592" s="2013">
        <f t="shared" si="3590"/>
        <v>2061</v>
      </c>
      <c r="E8592" s="2013">
        <f t="shared" si="3590"/>
        <v>1374</v>
      </c>
      <c r="F8592" s="2013">
        <f t="shared" si="3590"/>
        <v>1374</v>
      </c>
      <c r="G8592" s="2013">
        <f t="shared" si="3590"/>
        <v>1375</v>
      </c>
      <c r="H8592" s="2013">
        <f t="shared" si="3590"/>
        <v>1375</v>
      </c>
    </row>
    <row r="8593">
      <c r="B8593" s="2013">
        <v>8591.0</v>
      </c>
      <c r="C8593" s="2013">
        <f t="shared" ref="C8593:H8593" si="3591">C$5002+C3593</f>
        <v>1031</v>
      </c>
      <c r="D8593" s="2013">
        <f t="shared" si="3591"/>
        <v>2062</v>
      </c>
      <c r="E8593" s="2013">
        <f t="shared" si="3591"/>
        <v>1374</v>
      </c>
      <c r="F8593" s="2013">
        <f t="shared" si="3591"/>
        <v>1374</v>
      </c>
      <c r="G8593" s="2013">
        <f t="shared" si="3591"/>
        <v>1375</v>
      </c>
      <c r="H8593" s="2013">
        <f t="shared" si="3591"/>
        <v>1375</v>
      </c>
    </row>
    <row r="8594">
      <c r="B8594" s="2013">
        <v>8592.0</v>
      </c>
      <c r="C8594" s="2013">
        <f t="shared" ref="C8594:H8594" si="3592">C$5002+C3594</f>
        <v>1031</v>
      </c>
      <c r="D8594" s="2013">
        <f t="shared" si="3592"/>
        <v>2063</v>
      </c>
      <c r="E8594" s="2013">
        <f t="shared" si="3592"/>
        <v>1374</v>
      </c>
      <c r="F8594" s="2013">
        <f t="shared" si="3592"/>
        <v>1374</v>
      </c>
      <c r="G8594" s="2013">
        <f t="shared" si="3592"/>
        <v>1375</v>
      </c>
      <c r="H8594" s="2013">
        <f t="shared" si="3592"/>
        <v>1375</v>
      </c>
    </row>
    <row r="8595">
      <c r="B8595" s="2013">
        <v>8593.0</v>
      </c>
      <c r="C8595" s="2013">
        <f t="shared" ref="C8595:H8595" si="3593">C$5002+C3595</f>
        <v>1031</v>
      </c>
      <c r="D8595" s="2013">
        <f t="shared" si="3593"/>
        <v>2062</v>
      </c>
      <c r="E8595" s="2013">
        <f t="shared" si="3593"/>
        <v>1375</v>
      </c>
      <c r="F8595" s="2013">
        <f t="shared" si="3593"/>
        <v>1375</v>
      </c>
      <c r="G8595" s="2013">
        <f t="shared" si="3593"/>
        <v>1375</v>
      </c>
      <c r="H8595" s="2013">
        <f t="shared" si="3593"/>
        <v>1375</v>
      </c>
    </row>
    <row r="8596">
      <c r="B8596" s="2013">
        <v>8594.0</v>
      </c>
      <c r="C8596" s="2013">
        <f t="shared" ref="C8596:H8596" si="3594">C$5002+C3596</f>
        <v>1031</v>
      </c>
      <c r="D8596" s="2013">
        <f t="shared" si="3594"/>
        <v>2063</v>
      </c>
      <c r="E8596" s="2013">
        <f t="shared" si="3594"/>
        <v>1375</v>
      </c>
      <c r="F8596" s="2013">
        <f t="shared" si="3594"/>
        <v>1375</v>
      </c>
      <c r="G8596" s="2013">
        <f t="shared" si="3594"/>
        <v>1375</v>
      </c>
      <c r="H8596" s="2013">
        <f t="shared" si="3594"/>
        <v>1375</v>
      </c>
    </row>
    <row r="8597">
      <c r="B8597" s="2013">
        <v>8595.0</v>
      </c>
      <c r="C8597" s="2013">
        <f t="shared" ref="C8597:H8597" si="3595">C$5002+C3597</f>
        <v>1032</v>
      </c>
      <c r="D8597" s="2013">
        <f t="shared" si="3595"/>
        <v>2063</v>
      </c>
      <c r="E8597" s="2013">
        <f t="shared" si="3595"/>
        <v>1375</v>
      </c>
      <c r="F8597" s="2013">
        <f t="shared" si="3595"/>
        <v>1375</v>
      </c>
      <c r="G8597" s="2013">
        <f t="shared" si="3595"/>
        <v>1375</v>
      </c>
      <c r="H8597" s="2013">
        <f t="shared" si="3595"/>
        <v>1375</v>
      </c>
    </row>
    <row r="8598">
      <c r="B8598" s="2013">
        <v>8596.0</v>
      </c>
      <c r="C8598" s="2013">
        <f t="shared" ref="C8598:H8598" si="3596">C$5002+C3598</f>
        <v>1031</v>
      </c>
      <c r="D8598" s="2013">
        <f t="shared" si="3596"/>
        <v>2063</v>
      </c>
      <c r="E8598" s="2013">
        <f t="shared" si="3596"/>
        <v>1375</v>
      </c>
      <c r="F8598" s="2013">
        <f t="shared" si="3596"/>
        <v>1375</v>
      </c>
      <c r="G8598" s="2013">
        <f t="shared" si="3596"/>
        <v>1376</v>
      </c>
      <c r="H8598" s="2013">
        <f t="shared" si="3596"/>
        <v>1376</v>
      </c>
    </row>
    <row r="8599">
      <c r="B8599" s="2013">
        <v>8597.0</v>
      </c>
      <c r="C8599" s="2013">
        <f t="shared" ref="C8599:H8599" si="3597">C$5002+C3599</f>
        <v>1032</v>
      </c>
      <c r="D8599" s="2013">
        <f t="shared" si="3597"/>
        <v>2063</v>
      </c>
      <c r="E8599" s="2013">
        <f t="shared" si="3597"/>
        <v>1375</v>
      </c>
      <c r="F8599" s="2013">
        <f t="shared" si="3597"/>
        <v>1375</v>
      </c>
      <c r="G8599" s="2013">
        <f t="shared" si="3597"/>
        <v>1376</v>
      </c>
      <c r="H8599" s="2013">
        <f t="shared" si="3597"/>
        <v>1376</v>
      </c>
    </row>
    <row r="8600">
      <c r="B8600" s="2013">
        <v>8598.0</v>
      </c>
      <c r="C8600" s="2013">
        <f t="shared" ref="C8600:H8600" si="3598">C$5002+C3600</f>
        <v>1031</v>
      </c>
      <c r="D8600" s="2013">
        <f t="shared" si="3598"/>
        <v>2063</v>
      </c>
      <c r="E8600" s="2013">
        <f t="shared" si="3598"/>
        <v>1376</v>
      </c>
      <c r="F8600" s="2013">
        <f t="shared" si="3598"/>
        <v>1376</v>
      </c>
      <c r="G8600" s="2013">
        <f t="shared" si="3598"/>
        <v>1376</v>
      </c>
      <c r="H8600" s="2013">
        <f t="shared" si="3598"/>
        <v>1376</v>
      </c>
    </row>
    <row r="8601">
      <c r="B8601" s="2013">
        <v>8599.0</v>
      </c>
      <c r="C8601" s="2013">
        <f t="shared" ref="C8601:H8601" si="3599">C$5002+C3601</f>
        <v>1032</v>
      </c>
      <c r="D8601" s="2013">
        <f t="shared" si="3599"/>
        <v>2063</v>
      </c>
      <c r="E8601" s="2013">
        <f t="shared" si="3599"/>
        <v>1376</v>
      </c>
      <c r="F8601" s="2013">
        <f t="shared" si="3599"/>
        <v>1376</v>
      </c>
      <c r="G8601" s="2013">
        <f t="shared" si="3599"/>
        <v>1376</v>
      </c>
      <c r="H8601" s="2013">
        <f t="shared" si="3599"/>
        <v>1376</v>
      </c>
    </row>
    <row r="8602">
      <c r="B8602" s="2013">
        <v>8600.0</v>
      </c>
      <c r="C8602" s="2013">
        <f t="shared" ref="C8602:H8602" si="3600">C$5002+C3602</f>
        <v>1032</v>
      </c>
      <c r="D8602" s="2013">
        <f t="shared" si="3600"/>
        <v>2064</v>
      </c>
      <c r="E8602" s="2013">
        <f t="shared" si="3600"/>
        <v>1376</v>
      </c>
      <c r="F8602" s="2013">
        <f t="shared" si="3600"/>
        <v>1376</v>
      </c>
      <c r="G8602" s="2013">
        <f t="shared" si="3600"/>
        <v>1376</v>
      </c>
      <c r="H8602" s="2013">
        <f t="shared" si="3600"/>
        <v>1376</v>
      </c>
    </row>
    <row r="8603">
      <c r="B8603" s="2013">
        <v>8601.0</v>
      </c>
      <c r="C8603" s="2013">
        <f t="shared" ref="C8603:H8603" si="3601">C$5002+C3603</f>
        <v>1032</v>
      </c>
      <c r="D8603" s="2013">
        <f t="shared" si="3601"/>
        <v>2065</v>
      </c>
      <c r="E8603" s="2013">
        <f t="shared" si="3601"/>
        <v>1376</v>
      </c>
      <c r="F8603" s="2013">
        <f t="shared" si="3601"/>
        <v>1376</v>
      </c>
      <c r="G8603" s="2013">
        <f t="shared" si="3601"/>
        <v>1376</v>
      </c>
      <c r="H8603" s="2013">
        <f t="shared" si="3601"/>
        <v>1376</v>
      </c>
    </row>
    <row r="8604">
      <c r="B8604" s="2013">
        <v>8602.0</v>
      </c>
      <c r="C8604" s="2013">
        <f t="shared" ref="C8604:H8604" si="3602">C$5002+C3604</f>
        <v>1033</v>
      </c>
      <c r="D8604" s="2013">
        <f t="shared" si="3602"/>
        <v>2065</v>
      </c>
      <c r="E8604" s="2013">
        <f t="shared" si="3602"/>
        <v>1376</v>
      </c>
      <c r="F8604" s="2013">
        <f t="shared" si="3602"/>
        <v>1376</v>
      </c>
      <c r="G8604" s="2013">
        <f t="shared" si="3602"/>
        <v>1376</v>
      </c>
      <c r="H8604" s="2013">
        <f t="shared" si="3602"/>
        <v>1376</v>
      </c>
    </row>
    <row r="8605">
      <c r="B8605" s="2013">
        <v>8603.0</v>
      </c>
      <c r="C8605" s="2013">
        <f t="shared" ref="C8605:H8605" si="3603">C$5002+C3605</f>
        <v>1032</v>
      </c>
      <c r="D8605" s="2013">
        <f t="shared" si="3603"/>
        <v>2065</v>
      </c>
      <c r="E8605" s="2013">
        <f t="shared" si="3603"/>
        <v>1376</v>
      </c>
      <c r="F8605" s="2013">
        <f t="shared" si="3603"/>
        <v>1376</v>
      </c>
      <c r="G8605" s="2013">
        <f t="shared" si="3603"/>
        <v>1377</v>
      </c>
      <c r="H8605" s="2013">
        <f t="shared" si="3603"/>
        <v>1377</v>
      </c>
    </row>
    <row r="8606">
      <c r="B8606" s="2013">
        <v>8604.0</v>
      </c>
      <c r="C8606" s="2013">
        <f t="shared" ref="C8606:H8606" si="3604">C$5002+C3606</f>
        <v>1033</v>
      </c>
      <c r="D8606" s="2013">
        <f t="shared" si="3604"/>
        <v>2065</v>
      </c>
      <c r="E8606" s="2013">
        <f t="shared" si="3604"/>
        <v>1376</v>
      </c>
      <c r="F8606" s="2013">
        <f t="shared" si="3604"/>
        <v>1376</v>
      </c>
      <c r="G8606" s="2013">
        <f t="shared" si="3604"/>
        <v>1377</v>
      </c>
      <c r="H8606" s="2013">
        <f t="shared" si="3604"/>
        <v>1377</v>
      </c>
    </row>
    <row r="8607">
      <c r="B8607" s="2013">
        <v>8605.0</v>
      </c>
      <c r="C8607" s="2013">
        <f t="shared" ref="C8607:H8607" si="3605">C$5002+C3607</f>
        <v>1032</v>
      </c>
      <c r="D8607" s="2013">
        <f t="shared" si="3605"/>
        <v>2065</v>
      </c>
      <c r="E8607" s="2013">
        <f t="shared" si="3605"/>
        <v>1377</v>
      </c>
      <c r="F8607" s="2013">
        <f t="shared" si="3605"/>
        <v>1377</v>
      </c>
      <c r="G8607" s="2013">
        <f t="shared" si="3605"/>
        <v>1377</v>
      </c>
      <c r="H8607" s="2013">
        <f t="shared" si="3605"/>
        <v>1377</v>
      </c>
    </row>
    <row r="8608">
      <c r="B8608" s="2013">
        <v>8606.0</v>
      </c>
      <c r="C8608" s="2013">
        <f t="shared" ref="C8608:H8608" si="3606">C$5002+C3608</f>
        <v>1033</v>
      </c>
      <c r="D8608" s="2013">
        <f t="shared" si="3606"/>
        <v>2065</v>
      </c>
      <c r="E8608" s="2013">
        <f t="shared" si="3606"/>
        <v>1377</v>
      </c>
      <c r="F8608" s="2013">
        <f t="shared" si="3606"/>
        <v>1377</v>
      </c>
      <c r="G8608" s="2013">
        <f t="shared" si="3606"/>
        <v>1377</v>
      </c>
      <c r="H8608" s="2013">
        <f t="shared" si="3606"/>
        <v>1377</v>
      </c>
    </row>
    <row r="8609">
      <c r="B8609" s="2013">
        <v>8607.0</v>
      </c>
      <c r="C8609" s="2013">
        <f t="shared" ref="C8609:H8609" si="3607">C$5002+C3609</f>
        <v>1033</v>
      </c>
      <c r="D8609" s="2013">
        <f t="shared" si="3607"/>
        <v>2066</v>
      </c>
      <c r="E8609" s="2013">
        <f t="shared" si="3607"/>
        <v>1377</v>
      </c>
      <c r="F8609" s="2013">
        <f t="shared" si="3607"/>
        <v>1377</v>
      </c>
      <c r="G8609" s="2013">
        <f t="shared" si="3607"/>
        <v>1377</v>
      </c>
      <c r="H8609" s="2013">
        <f t="shared" si="3607"/>
        <v>1377</v>
      </c>
    </row>
    <row r="8610">
      <c r="B8610" s="2013">
        <v>8608.0</v>
      </c>
      <c r="C8610" s="2013">
        <f t="shared" ref="C8610:H8610" si="3608">C$5002+C3610</f>
        <v>1033</v>
      </c>
      <c r="D8610" s="2013">
        <f t="shared" si="3608"/>
        <v>2065</v>
      </c>
      <c r="E8610" s="2013">
        <f t="shared" si="3608"/>
        <v>1377</v>
      </c>
      <c r="F8610" s="2013">
        <f t="shared" si="3608"/>
        <v>1377</v>
      </c>
      <c r="G8610" s="2013">
        <f t="shared" si="3608"/>
        <v>1378</v>
      </c>
      <c r="H8610" s="2013">
        <f t="shared" si="3608"/>
        <v>1378</v>
      </c>
    </row>
    <row r="8611">
      <c r="B8611" s="2013">
        <v>8609.0</v>
      </c>
      <c r="C8611" s="2013">
        <f t="shared" ref="C8611:H8611" si="3609">C$5002+C3611</f>
        <v>1033</v>
      </c>
      <c r="D8611" s="2013">
        <f t="shared" si="3609"/>
        <v>2066</v>
      </c>
      <c r="E8611" s="2013">
        <f t="shared" si="3609"/>
        <v>1377</v>
      </c>
      <c r="F8611" s="2013">
        <f t="shared" si="3609"/>
        <v>1377</v>
      </c>
      <c r="G8611" s="2013">
        <f t="shared" si="3609"/>
        <v>1378</v>
      </c>
      <c r="H8611" s="2013">
        <f t="shared" si="3609"/>
        <v>1378</v>
      </c>
    </row>
    <row r="8612">
      <c r="B8612" s="2013">
        <v>8610.0</v>
      </c>
      <c r="C8612" s="2013">
        <f t="shared" ref="C8612:H8612" si="3610">C$5002+C3612</f>
        <v>1033</v>
      </c>
      <c r="D8612" s="2013">
        <f t="shared" si="3610"/>
        <v>2067</v>
      </c>
      <c r="E8612" s="2013">
        <f t="shared" si="3610"/>
        <v>1377</v>
      </c>
      <c r="F8612" s="2013">
        <f t="shared" si="3610"/>
        <v>1377</v>
      </c>
      <c r="G8612" s="2013">
        <f t="shared" si="3610"/>
        <v>1378</v>
      </c>
      <c r="H8612" s="2013">
        <f t="shared" si="3610"/>
        <v>1378</v>
      </c>
    </row>
    <row r="8613">
      <c r="B8613" s="2013">
        <v>8611.0</v>
      </c>
      <c r="C8613" s="2013">
        <f t="shared" ref="C8613:H8613" si="3611">C$5002+C3613</f>
        <v>1033</v>
      </c>
      <c r="D8613" s="2013">
        <f t="shared" si="3611"/>
        <v>2066</v>
      </c>
      <c r="E8613" s="2013">
        <f t="shared" si="3611"/>
        <v>1378</v>
      </c>
      <c r="F8613" s="2013">
        <f t="shared" si="3611"/>
        <v>1378</v>
      </c>
      <c r="G8613" s="2013">
        <f t="shared" si="3611"/>
        <v>1378</v>
      </c>
      <c r="H8613" s="2013">
        <f t="shared" si="3611"/>
        <v>1378</v>
      </c>
    </row>
    <row r="8614">
      <c r="B8614" s="2013">
        <v>8612.0</v>
      </c>
      <c r="C8614" s="2013">
        <f t="shared" ref="C8614:H8614" si="3612">C$5002+C3614</f>
        <v>1033</v>
      </c>
      <c r="D8614" s="2013">
        <f t="shared" si="3612"/>
        <v>2067</v>
      </c>
      <c r="E8614" s="2013">
        <f t="shared" si="3612"/>
        <v>1378</v>
      </c>
      <c r="F8614" s="2013">
        <f t="shared" si="3612"/>
        <v>1378</v>
      </c>
      <c r="G8614" s="2013">
        <f t="shared" si="3612"/>
        <v>1378</v>
      </c>
      <c r="H8614" s="2013">
        <f t="shared" si="3612"/>
        <v>1378</v>
      </c>
    </row>
    <row r="8615">
      <c r="B8615" s="2013">
        <v>8613.0</v>
      </c>
      <c r="C8615" s="2013">
        <f t="shared" ref="C8615:H8615" si="3613">C$5002+C3615</f>
        <v>1034</v>
      </c>
      <c r="D8615" s="2013">
        <f t="shared" si="3613"/>
        <v>2067</v>
      </c>
      <c r="E8615" s="2013">
        <f t="shared" si="3613"/>
        <v>1378</v>
      </c>
      <c r="F8615" s="2013">
        <f t="shared" si="3613"/>
        <v>1378</v>
      </c>
      <c r="G8615" s="2013">
        <f t="shared" si="3613"/>
        <v>1378</v>
      </c>
      <c r="H8615" s="2013">
        <f t="shared" si="3613"/>
        <v>1378</v>
      </c>
    </row>
    <row r="8616">
      <c r="B8616" s="2013">
        <v>8614.0</v>
      </c>
      <c r="C8616" s="2013">
        <f t="shared" ref="C8616:H8616" si="3614">C$5002+C3616</f>
        <v>1034</v>
      </c>
      <c r="D8616" s="2013">
        <f t="shared" si="3614"/>
        <v>2068</v>
      </c>
      <c r="E8616" s="2013">
        <f t="shared" si="3614"/>
        <v>1378</v>
      </c>
      <c r="F8616" s="2013">
        <f t="shared" si="3614"/>
        <v>1378</v>
      </c>
      <c r="G8616" s="2013">
        <f t="shared" si="3614"/>
        <v>1378</v>
      </c>
      <c r="H8616" s="2013">
        <f t="shared" si="3614"/>
        <v>1378</v>
      </c>
    </row>
    <row r="8617">
      <c r="B8617" s="2013">
        <v>8615.0</v>
      </c>
      <c r="C8617" s="2013">
        <f t="shared" ref="C8617:H8617" si="3615">C$5002+C3617</f>
        <v>1034</v>
      </c>
      <c r="D8617" s="2013">
        <f t="shared" si="3615"/>
        <v>2067</v>
      </c>
      <c r="E8617" s="2013">
        <f t="shared" si="3615"/>
        <v>1378</v>
      </c>
      <c r="F8617" s="2013">
        <f t="shared" si="3615"/>
        <v>1378</v>
      </c>
      <c r="G8617" s="2013">
        <f t="shared" si="3615"/>
        <v>1379</v>
      </c>
      <c r="H8617" s="2013">
        <f t="shared" si="3615"/>
        <v>1379</v>
      </c>
    </row>
    <row r="8618">
      <c r="B8618" s="2013">
        <v>8616.0</v>
      </c>
      <c r="C8618" s="2013">
        <f t="shared" ref="C8618:H8618" si="3616">C$5002+C3618</f>
        <v>1034</v>
      </c>
      <c r="D8618" s="2013">
        <f t="shared" si="3616"/>
        <v>2068</v>
      </c>
      <c r="E8618" s="2013">
        <f t="shared" si="3616"/>
        <v>1378</v>
      </c>
      <c r="F8618" s="2013">
        <f t="shared" si="3616"/>
        <v>1378</v>
      </c>
      <c r="G8618" s="2013">
        <f t="shared" si="3616"/>
        <v>1379</v>
      </c>
      <c r="H8618" s="2013">
        <f t="shared" si="3616"/>
        <v>1379</v>
      </c>
    </row>
    <row r="8619">
      <c r="B8619" s="2013">
        <v>8617.0</v>
      </c>
      <c r="C8619" s="2013">
        <f t="shared" ref="C8619:H8619" si="3617">C$5002+C3619</f>
        <v>1034</v>
      </c>
      <c r="D8619" s="2013">
        <f t="shared" si="3617"/>
        <v>2069</v>
      </c>
      <c r="E8619" s="2013">
        <f t="shared" si="3617"/>
        <v>1378</v>
      </c>
      <c r="F8619" s="2013">
        <f t="shared" si="3617"/>
        <v>1378</v>
      </c>
      <c r="G8619" s="2013">
        <f t="shared" si="3617"/>
        <v>1379</v>
      </c>
      <c r="H8619" s="2013">
        <f t="shared" si="3617"/>
        <v>1379</v>
      </c>
    </row>
    <row r="8620">
      <c r="B8620" s="2013">
        <v>8618.0</v>
      </c>
      <c r="C8620" s="2013">
        <f t="shared" ref="C8620:H8620" si="3618">C$5002+C3620</f>
        <v>1034</v>
      </c>
      <c r="D8620" s="2013">
        <f t="shared" si="3618"/>
        <v>2068</v>
      </c>
      <c r="E8620" s="2013">
        <f t="shared" si="3618"/>
        <v>1379</v>
      </c>
      <c r="F8620" s="2013">
        <f t="shared" si="3618"/>
        <v>1379</v>
      </c>
      <c r="G8620" s="2013">
        <f t="shared" si="3618"/>
        <v>1379</v>
      </c>
      <c r="H8620" s="2013">
        <f t="shared" si="3618"/>
        <v>1379</v>
      </c>
    </row>
    <row r="8621">
      <c r="B8621" s="2013">
        <v>8619.0</v>
      </c>
      <c r="C8621" s="2013">
        <f t="shared" ref="C8621:H8621" si="3619">C$5002+C3621</f>
        <v>1034</v>
      </c>
      <c r="D8621" s="2013">
        <f t="shared" si="3619"/>
        <v>2069</v>
      </c>
      <c r="E8621" s="2013">
        <f t="shared" si="3619"/>
        <v>1379</v>
      </c>
      <c r="F8621" s="2013">
        <f t="shared" si="3619"/>
        <v>1379</v>
      </c>
      <c r="G8621" s="2013">
        <f t="shared" si="3619"/>
        <v>1379</v>
      </c>
      <c r="H8621" s="2013">
        <f t="shared" si="3619"/>
        <v>1379</v>
      </c>
    </row>
    <row r="8622">
      <c r="B8622" s="2013">
        <v>8620.0</v>
      </c>
      <c r="C8622" s="2013">
        <f t="shared" ref="C8622:H8622" si="3620">C$5002+C3622</f>
        <v>1035</v>
      </c>
      <c r="D8622" s="2013">
        <f t="shared" si="3620"/>
        <v>2069</v>
      </c>
      <c r="E8622" s="2013">
        <f t="shared" si="3620"/>
        <v>1379</v>
      </c>
      <c r="F8622" s="2013">
        <f t="shared" si="3620"/>
        <v>1379</v>
      </c>
      <c r="G8622" s="2013">
        <f t="shared" si="3620"/>
        <v>1379</v>
      </c>
      <c r="H8622" s="2013">
        <f t="shared" si="3620"/>
        <v>1379</v>
      </c>
    </row>
    <row r="8623">
      <c r="B8623" s="2013">
        <v>8621.0</v>
      </c>
      <c r="C8623" s="2013">
        <f t="shared" ref="C8623:H8623" si="3621">C$5002+C3623</f>
        <v>1034</v>
      </c>
      <c r="D8623" s="2013">
        <f t="shared" si="3621"/>
        <v>2069</v>
      </c>
      <c r="E8623" s="2013">
        <f t="shared" si="3621"/>
        <v>1379</v>
      </c>
      <c r="F8623" s="2013">
        <f t="shared" si="3621"/>
        <v>1379</v>
      </c>
      <c r="G8623" s="2013">
        <f t="shared" si="3621"/>
        <v>1380</v>
      </c>
      <c r="H8623" s="2013">
        <f t="shared" si="3621"/>
        <v>1380</v>
      </c>
    </row>
    <row r="8624">
      <c r="B8624" s="2013">
        <v>8622.0</v>
      </c>
      <c r="C8624" s="2013">
        <f t="shared" ref="C8624:H8624" si="3622">C$5002+C3624</f>
        <v>1035</v>
      </c>
      <c r="D8624" s="2013">
        <f t="shared" si="3622"/>
        <v>2069</v>
      </c>
      <c r="E8624" s="2013">
        <f t="shared" si="3622"/>
        <v>1379</v>
      </c>
      <c r="F8624" s="2013">
        <f t="shared" si="3622"/>
        <v>1379</v>
      </c>
      <c r="G8624" s="2013">
        <f t="shared" si="3622"/>
        <v>1380</v>
      </c>
      <c r="H8624" s="2013">
        <f t="shared" si="3622"/>
        <v>1380</v>
      </c>
    </row>
    <row r="8625">
      <c r="B8625" s="2013">
        <v>8623.0</v>
      </c>
      <c r="C8625" s="2013">
        <f t="shared" ref="C8625:H8625" si="3623">C$5002+C3625</f>
        <v>1034</v>
      </c>
      <c r="D8625" s="2013">
        <f t="shared" si="3623"/>
        <v>2069</v>
      </c>
      <c r="E8625" s="2013">
        <f t="shared" si="3623"/>
        <v>1380</v>
      </c>
      <c r="F8625" s="2013">
        <f t="shared" si="3623"/>
        <v>1380</v>
      </c>
      <c r="G8625" s="2013">
        <f t="shared" si="3623"/>
        <v>1380</v>
      </c>
      <c r="H8625" s="2013">
        <f t="shared" si="3623"/>
        <v>1380</v>
      </c>
    </row>
    <row r="8626">
      <c r="B8626" s="2013">
        <v>8624.0</v>
      </c>
      <c r="C8626" s="2013">
        <f t="shared" ref="C8626:H8626" si="3624">C$5002+C3626</f>
        <v>1035</v>
      </c>
      <c r="D8626" s="2013">
        <f t="shared" si="3624"/>
        <v>2069</v>
      </c>
      <c r="E8626" s="2013">
        <f t="shared" si="3624"/>
        <v>1380</v>
      </c>
      <c r="F8626" s="2013">
        <f t="shared" si="3624"/>
        <v>1380</v>
      </c>
      <c r="G8626" s="2013">
        <f t="shared" si="3624"/>
        <v>1380</v>
      </c>
      <c r="H8626" s="2013">
        <f t="shared" si="3624"/>
        <v>1380</v>
      </c>
    </row>
    <row r="8627">
      <c r="B8627" s="2013">
        <v>8625.0</v>
      </c>
      <c r="C8627" s="2013">
        <f t="shared" ref="C8627:H8627" si="3625">C$5002+C3627</f>
        <v>1035</v>
      </c>
      <c r="D8627" s="2013">
        <f t="shared" si="3625"/>
        <v>2070</v>
      </c>
      <c r="E8627" s="2013">
        <f t="shared" si="3625"/>
        <v>1380</v>
      </c>
      <c r="F8627" s="2013">
        <f t="shared" si="3625"/>
        <v>1380</v>
      </c>
      <c r="G8627" s="2013">
        <f t="shared" si="3625"/>
        <v>1380</v>
      </c>
      <c r="H8627" s="2013">
        <f t="shared" si="3625"/>
        <v>1380</v>
      </c>
    </row>
    <row r="8628">
      <c r="B8628" s="2013">
        <v>8626.0</v>
      </c>
      <c r="C8628" s="2013">
        <f t="shared" ref="C8628:H8628" si="3626">C$5002+C3628</f>
        <v>1035</v>
      </c>
      <c r="D8628" s="2013">
        <f t="shared" si="3626"/>
        <v>2071</v>
      </c>
      <c r="E8628" s="2013">
        <f t="shared" si="3626"/>
        <v>1380</v>
      </c>
      <c r="F8628" s="2013">
        <f t="shared" si="3626"/>
        <v>1380</v>
      </c>
      <c r="G8628" s="2013">
        <f t="shared" si="3626"/>
        <v>1380</v>
      </c>
      <c r="H8628" s="2013">
        <f t="shared" si="3626"/>
        <v>1380</v>
      </c>
    </row>
    <row r="8629">
      <c r="B8629" s="2013">
        <v>8627.0</v>
      </c>
      <c r="C8629" s="2013">
        <f t="shared" ref="C8629:H8629" si="3627">C$5002+C3629</f>
        <v>1036</v>
      </c>
      <c r="D8629" s="2013">
        <f t="shared" si="3627"/>
        <v>2071</v>
      </c>
      <c r="E8629" s="2013">
        <f t="shared" si="3627"/>
        <v>1380</v>
      </c>
      <c r="F8629" s="2013">
        <f t="shared" si="3627"/>
        <v>1380</v>
      </c>
      <c r="G8629" s="2013">
        <f t="shared" si="3627"/>
        <v>1380</v>
      </c>
      <c r="H8629" s="2013">
        <f t="shared" si="3627"/>
        <v>1380</v>
      </c>
    </row>
    <row r="8630">
      <c r="B8630" s="2013">
        <v>8628.0</v>
      </c>
      <c r="C8630" s="2013">
        <f t="shared" ref="C8630:H8630" si="3628">C$5002+C3630</f>
        <v>1035</v>
      </c>
      <c r="D8630" s="2013">
        <f t="shared" si="3628"/>
        <v>2071</v>
      </c>
      <c r="E8630" s="2013">
        <f t="shared" si="3628"/>
        <v>1380</v>
      </c>
      <c r="F8630" s="2013">
        <f t="shared" si="3628"/>
        <v>1380</v>
      </c>
      <c r="G8630" s="2013">
        <f t="shared" si="3628"/>
        <v>1381</v>
      </c>
      <c r="H8630" s="2013">
        <f t="shared" si="3628"/>
        <v>1381</v>
      </c>
    </row>
    <row r="8631">
      <c r="B8631" s="2013">
        <v>8629.0</v>
      </c>
      <c r="C8631" s="2013">
        <f t="shared" ref="C8631:H8631" si="3629">C$5002+C3631</f>
        <v>1036</v>
      </c>
      <c r="D8631" s="2013">
        <f t="shared" si="3629"/>
        <v>2071</v>
      </c>
      <c r="E8631" s="2013">
        <f t="shared" si="3629"/>
        <v>1380</v>
      </c>
      <c r="F8631" s="2013">
        <f t="shared" si="3629"/>
        <v>1380</v>
      </c>
      <c r="G8631" s="2013">
        <f t="shared" si="3629"/>
        <v>1381</v>
      </c>
      <c r="H8631" s="2013">
        <f t="shared" si="3629"/>
        <v>1381</v>
      </c>
    </row>
    <row r="8632">
      <c r="B8632" s="2013">
        <v>8630.0</v>
      </c>
      <c r="C8632" s="2013">
        <f t="shared" ref="C8632:H8632" si="3630">C$5002+C3632</f>
        <v>1035</v>
      </c>
      <c r="D8632" s="2013">
        <f t="shared" si="3630"/>
        <v>2071</v>
      </c>
      <c r="E8632" s="2013">
        <f t="shared" si="3630"/>
        <v>1381</v>
      </c>
      <c r="F8632" s="2013">
        <f t="shared" si="3630"/>
        <v>1381</v>
      </c>
      <c r="G8632" s="2013">
        <f t="shared" si="3630"/>
        <v>1381</v>
      </c>
      <c r="H8632" s="2013">
        <f t="shared" si="3630"/>
        <v>1381</v>
      </c>
    </row>
    <row r="8633">
      <c r="B8633" s="2013">
        <v>8631.0</v>
      </c>
      <c r="C8633" s="2013">
        <f t="shared" ref="C8633:H8633" si="3631">C$5002+C3633</f>
        <v>1036</v>
      </c>
      <c r="D8633" s="2013">
        <f t="shared" si="3631"/>
        <v>2071</v>
      </c>
      <c r="E8633" s="2013">
        <f t="shared" si="3631"/>
        <v>1381</v>
      </c>
      <c r="F8633" s="2013">
        <f t="shared" si="3631"/>
        <v>1381</v>
      </c>
      <c r="G8633" s="2013">
        <f t="shared" si="3631"/>
        <v>1381</v>
      </c>
      <c r="H8633" s="2013">
        <f t="shared" si="3631"/>
        <v>1381</v>
      </c>
    </row>
    <row r="8634">
      <c r="B8634" s="2013">
        <v>8632.0</v>
      </c>
      <c r="C8634" s="2013">
        <f t="shared" ref="C8634:H8634" si="3632">C$5002+C3634</f>
        <v>1036</v>
      </c>
      <c r="D8634" s="2013">
        <f t="shared" si="3632"/>
        <v>2072</v>
      </c>
      <c r="E8634" s="2013">
        <f t="shared" si="3632"/>
        <v>1381</v>
      </c>
      <c r="F8634" s="2013">
        <f t="shared" si="3632"/>
        <v>1381</v>
      </c>
      <c r="G8634" s="2013">
        <f t="shared" si="3632"/>
        <v>1381</v>
      </c>
      <c r="H8634" s="2013">
        <f t="shared" si="3632"/>
        <v>1381</v>
      </c>
    </row>
    <row r="8635">
      <c r="B8635" s="2013">
        <v>8633.0</v>
      </c>
      <c r="C8635" s="2013">
        <f t="shared" ref="C8635:H8635" si="3633">C$5002+C3635</f>
        <v>1036</v>
      </c>
      <c r="D8635" s="2013">
        <f t="shared" si="3633"/>
        <v>2071</v>
      </c>
      <c r="E8635" s="2013">
        <f t="shared" si="3633"/>
        <v>1381</v>
      </c>
      <c r="F8635" s="2013">
        <f t="shared" si="3633"/>
        <v>1381</v>
      </c>
      <c r="G8635" s="2013">
        <f t="shared" si="3633"/>
        <v>1382</v>
      </c>
      <c r="H8635" s="2013">
        <f t="shared" si="3633"/>
        <v>1382</v>
      </c>
    </row>
    <row r="8636">
      <c r="B8636" s="2013">
        <v>8634.0</v>
      </c>
      <c r="C8636" s="2013">
        <f t="shared" ref="C8636:H8636" si="3634">C$5002+C3636</f>
        <v>1036</v>
      </c>
      <c r="D8636" s="2013">
        <f t="shared" si="3634"/>
        <v>2072</v>
      </c>
      <c r="E8636" s="2013">
        <f t="shared" si="3634"/>
        <v>1381</v>
      </c>
      <c r="F8636" s="2013">
        <f t="shared" si="3634"/>
        <v>1381</v>
      </c>
      <c r="G8636" s="2013">
        <f t="shared" si="3634"/>
        <v>1382</v>
      </c>
      <c r="H8636" s="2013">
        <f t="shared" si="3634"/>
        <v>1382</v>
      </c>
    </row>
    <row r="8637">
      <c r="B8637" s="2013">
        <v>8635.0</v>
      </c>
      <c r="C8637" s="2013">
        <f t="shared" ref="C8637:H8637" si="3635">C$5002+C3637</f>
        <v>1036</v>
      </c>
      <c r="D8637" s="2013">
        <f t="shared" si="3635"/>
        <v>2073</v>
      </c>
      <c r="E8637" s="2013">
        <f t="shared" si="3635"/>
        <v>1381</v>
      </c>
      <c r="F8637" s="2013">
        <f t="shared" si="3635"/>
        <v>1381</v>
      </c>
      <c r="G8637" s="2013">
        <f t="shared" si="3635"/>
        <v>1382</v>
      </c>
      <c r="H8637" s="2013">
        <f t="shared" si="3635"/>
        <v>1382</v>
      </c>
    </row>
    <row r="8638">
      <c r="B8638" s="2013">
        <v>8636.0</v>
      </c>
      <c r="C8638" s="2013">
        <f t="shared" ref="C8638:H8638" si="3636">C$5002+C3638</f>
        <v>1036</v>
      </c>
      <c r="D8638" s="2013">
        <f t="shared" si="3636"/>
        <v>2072</v>
      </c>
      <c r="E8638" s="2013">
        <f t="shared" si="3636"/>
        <v>1382</v>
      </c>
      <c r="F8638" s="2013">
        <f t="shared" si="3636"/>
        <v>1382</v>
      </c>
      <c r="G8638" s="2013">
        <f t="shared" si="3636"/>
        <v>1382</v>
      </c>
      <c r="H8638" s="2013">
        <f t="shared" si="3636"/>
        <v>1382</v>
      </c>
    </row>
    <row r="8639">
      <c r="B8639" s="2013">
        <v>8637.0</v>
      </c>
      <c r="C8639" s="2013">
        <f t="shared" ref="C8639:H8639" si="3637">C$5002+C3639</f>
        <v>1036</v>
      </c>
      <c r="D8639" s="2013">
        <f t="shared" si="3637"/>
        <v>2073</v>
      </c>
      <c r="E8639" s="2013">
        <f t="shared" si="3637"/>
        <v>1382</v>
      </c>
      <c r="F8639" s="2013">
        <f t="shared" si="3637"/>
        <v>1382</v>
      </c>
      <c r="G8639" s="2013">
        <f t="shared" si="3637"/>
        <v>1382</v>
      </c>
      <c r="H8639" s="2013">
        <f t="shared" si="3637"/>
        <v>1382</v>
      </c>
    </row>
    <row r="8640">
      <c r="B8640" s="2013">
        <v>8638.0</v>
      </c>
      <c r="C8640" s="2013">
        <f t="shared" ref="C8640:H8640" si="3638">C$5002+C3640</f>
        <v>1037</v>
      </c>
      <c r="D8640" s="2013">
        <f t="shared" si="3638"/>
        <v>2073</v>
      </c>
      <c r="E8640" s="2013">
        <f t="shared" si="3638"/>
        <v>1382</v>
      </c>
      <c r="F8640" s="2013">
        <f t="shared" si="3638"/>
        <v>1382</v>
      </c>
      <c r="G8640" s="2013">
        <f t="shared" si="3638"/>
        <v>1382</v>
      </c>
      <c r="H8640" s="2013">
        <f t="shared" si="3638"/>
        <v>1382</v>
      </c>
    </row>
    <row r="8641">
      <c r="B8641" s="2013">
        <v>8639.0</v>
      </c>
      <c r="C8641" s="2013">
        <f t="shared" ref="C8641:H8641" si="3639">C$5002+C3641</f>
        <v>1037</v>
      </c>
      <c r="D8641" s="2013">
        <f t="shared" si="3639"/>
        <v>2074</v>
      </c>
      <c r="E8641" s="2013">
        <f t="shared" si="3639"/>
        <v>1382</v>
      </c>
      <c r="F8641" s="2013">
        <f t="shared" si="3639"/>
        <v>1382</v>
      </c>
      <c r="G8641" s="2013">
        <f t="shared" si="3639"/>
        <v>1382</v>
      </c>
      <c r="H8641" s="2013">
        <f t="shared" si="3639"/>
        <v>1382</v>
      </c>
    </row>
    <row r="8642">
      <c r="B8642" s="2013">
        <v>8640.0</v>
      </c>
      <c r="C8642" s="2013">
        <f t="shared" ref="C8642:H8642" si="3640">C$5002+C3642</f>
        <v>1037</v>
      </c>
      <c r="D8642" s="2013">
        <f t="shared" si="3640"/>
        <v>2073</v>
      </c>
      <c r="E8642" s="2013">
        <f t="shared" si="3640"/>
        <v>1382</v>
      </c>
      <c r="F8642" s="2013">
        <f t="shared" si="3640"/>
        <v>1382</v>
      </c>
      <c r="G8642" s="2013">
        <f t="shared" si="3640"/>
        <v>1383</v>
      </c>
      <c r="H8642" s="2013">
        <f t="shared" si="3640"/>
        <v>1383</v>
      </c>
    </row>
    <row r="8643">
      <c r="B8643" s="2013">
        <v>8641.0</v>
      </c>
      <c r="C8643" s="2013">
        <f t="shared" ref="C8643:H8643" si="3641">C$5002+C3643</f>
        <v>1037</v>
      </c>
      <c r="D8643" s="2013">
        <f t="shared" si="3641"/>
        <v>2074</v>
      </c>
      <c r="E8643" s="2013">
        <f t="shared" si="3641"/>
        <v>1382</v>
      </c>
      <c r="F8643" s="2013">
        <f t="shared" si="3641"/>
        <v>1382</v>
      </c>
      <c r="G8643" s="2013">
        <f t="shared" si="3641"/>
        <v>1383</v>
      </c>
      <c r="H8643" s="2013">
        <f t="shared" si="3641"/>
        <v>1383</v>
      </c>
    </row>
    <row r="8644">
      <c r="B8644" s="2013">
        <v>8642.0</v>
      </c>
      <c r="C8644" s="2013">
        <f t="shared" ref="C8644:H8644" si="3642">C$5002+C3644</f>
        <v>1037</v>
      </c>
      <c r="D8644" s="2013">
        <f t="shared" si="3642"/>
        <v>2075</v>
      </c>
      <c r="E8644" s="2013">
        <f t="shared" si="3642"/>
        <v>1382</v>
      </c>
      <c r="F8644" s="2013">
        <f t="shared" si="3642"/>
        <v>1382</v>
      </c>
      <c r="G8644" s="2013">
        <f t="shared" si="3642"/>
        <v>1383</v>
      </c>
      <c r="H8644" s="2013">
        <f t="shared" si="3642"/>
        <v>1383</v>
      </c>
    </row>
    <row r="8645">
      <c r="B8645" s="2013">
        <v>8643.0</v>
      </c>
      <c r="C8645" s="2013">
        <f t="shared" ref="C8645:H8645" si="3643">C$5002+C3645</f>
        <v>1037</v>
      </c>
      <c r="D8645" s="2013">
        <f t="shared" si="3643"/>
        <v>2074</v>
      </c>
      <c r="E8645" s="2013">
        <f t="shared" si="3643"/>
        <v>1383</v>
      </c>
      <c r="F8645" s="2013">
        <f t="shared" si="3643"/>
        <v>1383</v>
      </c>
      <c r="G8645" s="2013">
        <f t="shared" si="3643"/>
        <v>1383</v>
      </c>
      <c r="H8645" s="2013">
        <f t="shared" si="3643"/>
        <v>1383</v>
      </c>
    </row>
    <row r="8646">
      <c r="B8646" s="2013">
        <v>8644.0</v>
      </c>
      <c r="C8646" s="2013">
        <f t="shared" ref="C8646:H8646" si="3644">C$5002+C3646</f>
        <v>1037</v>
      </c>
      <c r="D8646" s="2013">
        <f t="shared" si="3644"/>
        <v>2075</v>
      </c>
      <c r="E8646" s="2013">
        <f t="shared" si="3644"/>
        <v>1383</v>
      </c>
      <c r="F8646" s="2013">
        <f t="shared" si="3644"/>
        <v>1383</v>
      </c>
      <c r="G8646" s="2013">
        <f t="shared" si="3644"/>
        <v>1383</v>
      </c>
      <c r="H8646" s="2013">
        <f t="shared" si="3644"/>
        <v>1383</v>
      </c>
    </row>
    <row r="8647">
      <c r="B8647" s="2013">
        <v>8645.0</v>
      </c>
      <c r="C8647" s="2013">
        <f t="shared" ref="C8647:H8647" si="3645">C$5002+C3647</f>
        <v>1038</v>
      </c>
      <c r="D8647" s="2013">
        <f t="shared" si="3645"/>
        <v>2075</v>
      </c>
      <c r="E8647" s="2013">
        <f t="shared" si="3645"/>
        <v>1383</v>
      </c>
      <c r="F8647" s="2013">
        <f t="shared" si="3645"/>
        <v>1383</v>
      </c>
      <c r="G8647" s="2013">
        <f t="shared" si="3645"/>
        <v>1383</v>
      </c>
      <c r="H8647" s="2013">
        <f t="shared" si="3645"/>
        <v>1383</v>
      </c>
    </row>
    <row r="8648">
      <c r="B8648" s="2013">
        <v>8646.0</v>
      </c>
      <c r="C8648" s="2013">
        <f t="shared" ref="C8648:H8648" si="3646">C$5002+C3648</f>
        <v>1037</v>
      </c>
      <c r="D8648" s="2013">
        <f t="shared" si="3646"/>
        <v>2075</v>
      </c>
      <c r="E8648" s="2013">
        <f t="shared" si="3646"/>
        <v>1383</v>
      </c>
      <c r="F8648" s="2013">
        <f t="shared" si="3646"/>
        <v>1383</v>
      </c>
      <c r="G8648" s="2013">
        <f t="shared" si="3646"/>
        <v>1384</v>
      </c>
      <c r="H8648" s="2013">
        <f t="shared" si="3646"/>
        <v>1384</v>
      </c>
    </row>
    <row r="8649">
      <c r="B8649" s="2013">
        <v>8647.0</v>
      </c>
      <c r="C8649" s="2013">
        <f t="shared" ref="C8649:H8649" si="3647">C$5002+C3649</f>
        <v>1038</v>
      </c>
      <c r="D8649" s="2013">
        <f t="shared" si="3647"/>
        <v>2075</v>
      </c>
      <c r="E8649" s="2013">
        <f t="shared" si="3647"/>
        <v>1383</v>
      </c>
      <c r="F8649" s="2013">
        <f t="shared" si="3647"/>
        <v>1383</v>
      </c>
      <c r="G8649" s="2013">
        <f t="shared" si="3647"/>
        <v>1384</v>
      </c>
      <c r="H8649" s="2013">
        <f t="shared" si="3647"/>
        <v>1384</v>
      </c>
    </row>
    <row r="8650">
      <c r="B8650" s="2013">
        <v>8648.0</v>
      </c>
      <c r="C8650" s="2013">
        <f t="shared" ref="C8650:H8650" si="3648">C$5002+C3650</f>
        <v>1037</v>
      </c>
      <c r="D8650" s="2013">
        <f t="shared" si="3648"/>
        <v>2075</v>
      </c>
      <c r="E8650" s="2013">
        <f t="shared" si="3648"/>
        <v>1384</v>
      </c>
      <c r="F8650" s="2013">
        <f t="shared" si="3648"/>
        <v>1384</v>
      </c>
      <c r="G8650" s="2013">
        <f t="shared" si="3648"/>
        <v>1384</v>
      </c>
      <c r="H8650" s="2013">
        <f t="shared" si="3648"/>
        <v>1384</v>
      </c>
    </row>
    <row r="8651">
      <c r="B8651" s="2013">
        <v>8649.0</v>
      </c>
      <c r="C8651" s="2013">
        <f t="shared" ref="C8651:H8651" si="3649">C$5002+C3651</f>
        <v>1038</v>
      </c>
      <c r="D8651" s="2013">
        <f t="shared" si="3649"/>
        <v>2075</v>
      </c>
      <c r="E8651" s="2013">
        <f t="shared" si="3649"/>
        <v>1384</v>
      </c>
      <c r="F8651" s="2013">
        <f t="shared" si="3649"/>
        <v>1384</v>
      </c>
      <c r="G8651" s="2013">
        <f t="shared" si="3649"/>
        <v>1384</v>
      </c>
      <c r="H8651" s="2013">
        <f t="shared" si="3649"/>
        <v>1384</v>
      </c>
    </row>
    <row r="8652">
      <c r="B8652" s="2013">
        <v>8650.0</v>
      </c>
      <c r="C8652" s="2013">
        <f t="shared" ref="C8652:H8652" si="3650">C$5002+C3652</f>
        <v>1038</v>
      </c>
      <c r="D8652" s="2013">
        <f t="shared" si="3650"/>
        <v>2076</v>
      </c>
      <c r="E8652" s="2013">
        <f t="shared" si="3650"/>
        <v>1384</v>
      </c>
      <c r="F8652" s="2013">
        <f t="shared" si="3650"/>
        <v>1384</v>
      </c>
      <c r="G8652" s="2013">
        <f t="shared" si="3650"/>
        <v>1384</v>
      </c>
      <c r="H8652" s="2013">
        <f t="shared" si="3650"/>
        <v>1384</v>
      </c>
    </row>
    <row r="8653">
      <c r="B8653" s="2013">
        <v>8651.0</v>
      </c>
      <c r="C8653" s="2013">
        <f t="shared" ref="C8653:H8653" si="3651">C$5002+C3653</f>
        <v>1038</v>
      </c>
      <c r="D8653" s="2013">
        <f t="shared" si="3651"/>
        <v>2077</v>
      </c>
      <c r="E8653" s="2013">
        <f t="shared" si="3651"/>
        <v>1384</v>
      </c>
      <c r="F8653" s="2013">
        <f t="shared" si="3651"/>
        <v>1384</v>
      </c>
      <c r="G8653" s="2013">
        <f t="shared" si="3651"/>
        <v>1384</v>
      </c>
      <c r="H8653" s="2013">
        <f t="shared" si="3651"/>
        <v>1384</v>
      </c>
    </row>
    <row r="8654">
      <c r="B8654" s="2013">
        <v>8652.0</v>
      </c>
      <c r="C8654" s="2013">
        <f t="shared" ref="C8654:H8654" si="3652">C$5002+C3654</f>
        <v>1039</v>
      </c>
      <c r="D8654" s="2013">
        <f t="shared" si="3652"/>
        <v>2077</v>
      </c>
      <c r="E8654" s="2013">
        <f t="shared" si="3652"/>
        <v>1384</v>
      </c>
      <c r="F8654" s="2013">
        <f t="shared" si="3652"/>
        <v>1384</v>
      </c>
      <c r="G8654" s="2013">
        <f t="shared" si="3652"/>
        <v>1384</v>
      </c>
      <c r="H8654" s="2013">
        <f t="shared" si="3652"/>
        <v>1384</v>
      </c>
    </row>
    <row r="8655">
      <c r="B8655" s="2013">
        <v>8653.0</v>
      </c>
      <c r="C8655" s="2013">
        <f t="shared" ref="C8655:H8655" si="3653">C$5002+C3655</f>
        <v>1038</v>
      </c>
      <c r="D8655" s="2013">
        <f t="shared" si="3653"/>
        <v>2077</v>
      </c>
      <c r="E8655" s="2013">
        <f t="shared" si="3653"/>
        <v>1384</v>
      </c>
      <c r="F8655" s="2013">
        <f t="shared" si="3653"/>
        <v>1384</v>
      </c>
      <c r="G8655" s="2013">
        <f t="shared" si="3653"/>
        <v>1385</v>
      </c>
      <c r="H8655" s="2013">
        <f t="shared" si="3653"/>
        <v>1385</v>
      </c>
    </row>
    <row r="8656">
      <c r="B8656" s="2013">
        <v>8654.0</v>
      </c>
      <c r="C8656" s="2013">
        <f t="shared" ref="C8656:H8656" si="3654">C$5002+C3656</f>
        <v>1039</v>
      </c>
      <c r="D8656" s="2013">
        <f t="shared" si="3654"/>
        <v>2077</v>
      </c>
      <c r="E8656" s="2013">
        <f t="shared" si="3654"/>
        <v>1384</v>
      </c>
      <c r="F8656" s="2013">
        <f t="shared" si="3654"/>
        <v>1384</v>
      </c>
      <c r="G8656" s="2013">
        <f t="shared" si="3654"/>
        <v>1385</v>
      </c>
      <c r="H8656" s="2013">
        <f t="shared" si="3654"/>
        <v>1385</v>
      </c>
    </row>
    <row r="8657">
      <c r="B8657" s="2013">
        <v>8655.0</v>
      </c>
      <c r="C8657" s="2013">
        <f t="shared" ref="C8657:H8657" si="3655">C$5002+C3657</f>
        <v>1038</v>
      </c>
      <c r="D8657" s="2013">
        <f t="shared" si="3655"/>
        <v>2077</v>
      </c>
      <c r="E8657" s="2013">
        <f t="shared" si="3655"/>
        <v>1385</v>
      </c>
      <c r="F8657" s="2013">
        <f t="shared" si="3655"/>
        <v>1385</v>
      </c>
      <c r="G8657" s="2013">
        <f t="shared" si="3655"/>
        <v>1385</v>
      </c>
      <c r="H8657" s="2013">
        <f t="shared" si="3655"/>
        <v>1385</v>
      </c>
    </row>
    <row r="8658">
      <c r="B8658" s="2013">
        <v>8656.0</v>
      </c>
      <c r="C8658" s="2013">
        <f t="shared" ref="C8658:H8658" si="3656">C$5002+C3658</f>
        <v>1039</v>
      </c>
      <c r="D8658" s="2013">
        <f t="shared" si="3656"/>
        <v>2077</v>
      </c>
      <c r="E8658" s="2013">
        <f t="shared" si="3656"/>
        <v>1385</v>
      </c>
      <c r="F8658" s="2013">
        <f t="shared" si="3656"/>
        <v>1385</v>
      </c>
      <c r="G8658" s="2013">
        <f t="shared" si="3656"/>
        <v>1385</v>
      </c>
      <c r="H8658" s="2013">
        <f t="shared" si="3656"/>
        <v>1385</v>
      </c>
    </row>
    <row r="8659">
      <c r="B8659" s="2013">
        <v>8657.0</v>
      </c>
      <c r="C8659" s="2013">
        <f t="shared" ref="C8659:H8659" si="3657">C$5002+C3659</f>
        <v>1039</v>
      </c>
      <c r="D8659" s="2013">
        <f t="shared" si="3657"/>
        <v>2078</v>
      </c>
      <c r="E8659" s="2013">
        <f t="shared" si="3657"/>
        <v>1385</v>
      </c>
      <c r="F8659" s="2013">
        <f t="shared" si="3657"/>
        <v>1385</v>
      </c>
      <c r="G8659" s="2013">
        <f t="shared" si="3657"/>
        <v>1385</v>
      </c>
      <c r="H8659" s="2013">
        <f t="shared" si="3657"/>
        <v>1385</v>
      </c>
    </row>
    <row r="8660">
      <c r="B8660" s="2013">
        <v>8658.0</v>
      </c>
      <c r="C8660" s="2013">
        <f t="shared" ref="C8660:H8660" si="3658">C$5002+C3660</f>
        <v>1039</v>
      </c>
      <c r="D8660" s="2013">
        <f t="shared" si="3658"/>
        <v>2077</v>
      </c>
      <c r="E8660" s="2013">
        <f t="shared" si="3658"/>
        <v>1385</v>
      </c>
      <c r="F8660" s="2013">
        <f t="shared" si="3658"/>
        <v>1385</v>
      </c>
      <c r="G8660" s="2013">
        <f t="shared" si="3658"/>
        <v>1386</v>
      </c>
      <c r="H8660" s="2013">
        <f t="shared" si="3658"/>
        <v>1386</v>
      </c>
    </row>
    <row r="8661">
      <c r="B8661" s="2013">
        <v>8659.0</v>
      </c>
      <c r="C8661" s="2013">
        <f t="shared" ref="C8661:H8661" si="3659">C$5002+C3661</f>
        <v>1039</v>
      </c>
      <c r="D8661" s="2013">
        <f t="shared" si="3659"/>
        <v>2078</v>
      </c>
      <c r="E8661" s="2013">
        <f t="shared" si="3659"/>
        <v>1385</v>
      </c>
      <c r="F8661" s="2013">
        <f t="shared" si="3659"/>
        <v>1385</v>
      </c>
      <c r="G8661" s="2013">
        <f t="shared" si="3659"/>
        <v>1386</v>
      </c>
      <c r="H8661" s="2013">
        <f t="shared" si="3659"/>
        <v>1386</v>
      </c>
    </row>
    <row r="8662">
      <c r="B8662" s="2013">
        <v>8660.0</v>
      </c>
      <c r="C8662" s="2013">
        <f t="shared" ref="C8662:H8662" si="3660">C$5002+C3662</f>
        <v>1039</v>
      </c>
      <c r="D8662" s="2013">
        <f t="shared" si="3660"/>
        <v>2079</v>
      </c>
      <c r="E8662" s="2013">
        <f t="shared" si="3660"/>
        <v>1385</v>
      </c>
      <c r="F8662" s="2013">
        <f t="shared" si="3660"/>
        <v>1385</v>
      </c>
      <c r="G8662" s="2013">
        <f t="shared" si="3660"/>
        <v>1386</v>
      </c>
      <c r="H8662" s="2013">
        <f t="shared" si="3660"/>
        <v>1386</v>
      </c>
    </row>
    <row r="8663">
      <c r="B8663" s="2013">
        <v>8661.0</v>
      </c>
      <c r="C8663" s="2013">
        <f t="shared" ref="C8663:H8663" si="3661">C$5002+C3663</f>
        <v>1039</v>
      </c>
      <c r="D8663" s="2013">
        <f t="shared" si="3661"/>
        <v>2078</v>
      </c>
      <c r="E8663" s="2013">
        <f t="shared" si="3661"/>
        <v>1386</v>
      </c>
      <c r="F8663" s="2013">
        <f t="shared" si="3661"/>
        <v>1386</v>
      </c>
      <c r="G8663" s="2013">
        <f t="shared" si="3661"/>
        <v>1386</v>
      </c>
      <c r="H8663" s="2013">
        <f t="shared" si="3661"/>
        <v>1386</v>
      </c>
    </row>
    <row r="8664">
      <c r="B8664" s="2013">
        <v>8662.0</v>
      </c>
      <c r="C8664" s="2013">
        <f t="shared" ref="C8664:H8664" si="3662">C$5002+C3664</f>
        <v>1039</v>
      </c>
      <c r="D8664" s="2013">
        <f t="shared" si="3662"/>
        <v>2079</v>
      </c>
      <c r="E8664" s="2013">
        <f t="shared" si="3662"/>
        <v>1386</v>
      </c>
      <c r="F8664" s="2013">
        <f t="shared" si="3662"/>
        <v>1386</v>
      </c>
      <c r="G8664" s="2013">
        <f t="shared" si="3662"/>
        <v>1386</v>
      </c>
      <c r="H8664" s="2013">
        <f t="shared" si="3662"/>
        <v>1386</v>
      </c>
    </row>
    <row r="8665">
      <c r="B8665" s="2013">
        <v>8663.0</v>
      </c>
      <c r="C8665" s="2013">
        <f t="shared" ref="C8665:H8665" si="3663">C$5002+C3665</f>
        <v>1040</v>
      </c>
      <c r="D8665" s="2013">
        <f t="shared" si="3663"/>
        <v>2079</v>
      </c>
      <c r="E8665" s="2013">
        <f t="shared" si="3663"/>
        <v>1386</v>
      </c>
      <c r="F8665" s="2013">
        <f t="shared" si="3663"/>
        <v>1386</v>
      </c>
      <c r="G8665" s="2013">
        <f t="shared" si="3663"/>
        <v>1386</v>
      </c>
      <c r="H8665" s="2013">
        <f t="shared" si="3663"/>
        <v>1386</v>
      </c>
    </row>
    <row r="8666">
      <c r="B8666" s="2013">
        <v>8664.0</v>
      </c>
      <c r="C8666" s="2013">
        <f t="shared" ref="C8666:H8666" si="3664">C$5002+C3666</f>
        <v>1040</v>
      </c>
      <c r="D8666" s="2013">
        <f t="shared" si="3664"/>
        <v>2080</v>
      </c>
      <c r="E8666" s="2013">
        <f t="shared" si="3664"/>
        <v>1386</v>
      </c>
      <c r="F8666" s="2013">
        <f t="shared" si="3664"/>
        <v>1386</v>
      </c>
      <c r="G8666" s="2013">
        <f t="shared" si="3664"/>
        <v>1386</v>
      </c>
      <c r="H8666" s="2013">
        <f t="shared" si="3664"/>
        <v>1386</v>
      </c>
    </row>
    <row r="8667">
      <c r="B8667" s="2013">
        <v>8665.0</v>
      </c>
      <c r="C8667" s="2013">
        <f t="shared" ref="C8667:H8667" si="3665">C$5002+C3667</f>
        <v>1040</v>
      </c>
      <c r="D8667" s="2013">
        <f t="shared" si="3665"/>
        <v>2079</v>
      </c>
      <c r="E8667" s="2013">
        <f t="shared" si="3665"/>
        <v>1386</v>
      </c>
      <c r="F8667" s="2013">
        <f t="shared" si="3665"/>
        <v>1386</v>
      </c>
      <c r="G8667" s="2013">
        <f t="shared" si="3665"/>
        <v>1387</v>
      </c>
      <c r="H8667" s="2013">
        <f t="shared" si="3665"/>
        <v>1387</v>
      </c>
    </row>
    <row r="8668">
      <c r="B8668" s="2013">
        <v>8666.0</v>
      </c>
      <c r="C8668" s="2013">
        <f t="shared" ref="C8668:H8668" si="3666">C$5002+C3668</f>
        <v>1040</v>
      </c>
      <c r="D8668" s="2013">
        <f t="shared" si="3666"/>
        <v>2080</v>
      </c>
      <c r="E8668" s="2013">
        <f t="shared" si="3666"/>
        <v>1386</v>
      </c>
      <c r="F8668" s="2013">
        <f t="shared" si="3666"/>
        <v>1386</v>
      </c>
      <c r="G8668" s="2013">
        <f t="shared" si="3666"/>
        <v>1387</v>
      </c>
      <c r="H8668" s="2013">
        <f t="shared" si="3666"/>
        <v>1387</v>
      </c>
    </row>
    <row r="8669">
      <c r="B8669" s="2013">
        <v>8667.0</v>
      </c>
      <c r="C8669" s="2013">
        <f t="shared" ref="C8669:H8669" si="3667">C$5002+C3669</f>
        <v>1040</v>
      </c>
      <c r="D8669" s="2013">
        <f t="shared" si="3667"/>
        <v>2081</v>
      </c>
      <c r="E8669" s="2013">
        <f t="shared" si="3667"/>
        <v>1386</v>
      </c>
      <c r="F8669" s="2013">
        <f t="shared" si="3667"/>
        <v>1386</v>
      </c>
      <c r="G8669" s="2013">
        <f t="shared" si="3667"/>
        <v>1387</v>
      </c>
      <c r="H8669" s="2013">
        <f t="shared" si="3667"/>
        <v>1387</v>
      </c>
    </row>
    <row r="8670">
      <c r="B8670" s="2013">
        <v>8668.0</v>
      </c>
      <c r="C8670" s="2013">
        <f t="shared" ref="C8670:H8670" si="3668">C$5002+C3670</f>
        <v>1040</v>
      </c>
      <c r="D8670" s="2013">
        <f t="shared" si="3668"/>
        <v>2080</v>
      </c>
      <c r="E8670" s="2013">
        <f t="shared" si="3668"/>
        <v>1387</v>
      </c>
      <c r="F8670" s="2013">
        <f t="shared" si="3668"/>
        <v>1387</v>
      </c>
      <c r="G8670" s="2013">
        <f t="shared" si="3668"/>
        <v>1387</v>
      </c>
      <c r="H8670" s="2013">
        <f t="shared" si="3668"/>
        <v>1387</v>
      </c>
    </row>
    <row r="8671">
      <c r="B8671" s="2013">
        <v>8669.0</v>
      </c>
      <c r="C8671" s="2013">
        <f t="shared" ref="C8671:H8671" si="3669">C$5002+C3671</f>
        <v>1040</v>
      </c>
      <c r="D8671" s="2013">
        <f t="shared" si="3669"/>
        <v>2081</v>
      </c>
      <c r="E8671" s="2013">
        <f t="shared" si="3669"/>
        <v>1387</v>
      </c>
      <c r="F8671" s="2013">
        <f t="shared" si="3669"/>
        <v>1387</v>
      </c>
      <c r="G8671" s="2013">
        <f t="shared" si="3669"/>
        <v>1387</v>
      </c>
      <c r="H8671" s="2013">
        <f t="shared" si="3669"/>
        <v>1387</v>
      </c>
    </row>
    <row r="8672">
      <c r="B8672" s="2013">
        <v>8670.0</v>
      </c>
      <c r="C8672" s="2013">
        <f t="shared" ref="C8672:H8672" si="3670">C$5002+C3672</f>
        <v>1041</v>
      </c>
      <c r="D8672" s="2013">
        <f t="shared" si="3670"/>
        <v>2081</v>
      </c>
      <c r="E8672" s="2013">
        <f t="shared" si="3670"/>
        <v>1387</v>
      </c>
      <c r="F8672" s="2013">
        <f t="shared" si="3670"/>
        <v>1387</v>
      </c>
      <c r="G8672" s="2013">
        <f t="shared" si="3670"/>
        <v>1387</v>
      </c>
      <c r="H8672" s="2013">
        <f t="shared" si="3670"/>
        <v>1387</v>
      </c>
    </row>
    <row r="8673">
      <c r="B8673" s="2013">
        <v>8671.0</v>
      </c>
      <c r="C8673" s="2013">
        <f t="shared" ref="C8673:H8673" si="3671">C$5002+C3673</f>
        <v>1040</v>
      </c>
      <c r="D8673" s="2013">
        <f t="shared" si="3671"/>
        <v>2081</v>
      </c>
      <c r="E8673" s="2013">
        <f t="shared" si="3671"/>
        <v>1387</v>
      </c>
      <c r="F8673" s="2013">
        <f t="shared" si="3671"/>
        <v>1387</v>
      </c>
      <c r="G8673" s="2013">
        <f t="shared" si="3671"/>
        <v>1388</v>
      </c>
      <c r="H8673" s="2013">
        <f t="shared" si="3671"/>
        <v>1388</v>
      </c>
    </row>
    <row r="8674">
      <c r="B8674" s="2013">
        <v>8672.0</v>
      </c>
      <c r="C8674" s="2013">
        <f t="shared" ref="C8674:H8674" si="3672">C$5002+C3674</f>
        <v>1041</v>
      </c>
      <c r="D8674" s="2013">
        <f t="shared" si="3672"/>
        <v>2081</v>
      </c>
      <c r="E8674" s="2013">
        <f t="shared" si="3672"/>
        <v>1387</v>
      </c>
      <c r="F8674" s="2013">
        <f t="shared" si="3672"/>
        <v>1387</v>
      </c>
      <c r="G8674" s="2013">
        <f t="shared" si="3672"/>
        <v>1388</v>
      </c>
      <c r="H8674" s="2013">
        <f t="shared" si="3672"/>
        <v>1388</v>
      </c>
    </row>
    <row r="8675">
      <c r="B8675" s="2013">
        <v>8673.0</v>
      </c>
      <c r="C8675" s="2013">
        <f t="shared" ref="C8675:H8675" si="3673">C$5002+C3675</f>
        <v>1040</v>
      </c>
      <c r="D8675" s="2013">
        <f t="shared" si="3673"/>
        <v>2081</v>
      </c>
      <c r="E8675" s="2013">
        <f t="shared" si="3673"/>
        <v>1388</v>
      </c>
      <c r="F8675" s="2013">
        <f t="shared" si="3673"/>
        <v>1388</v>
      </c>
      <c r="G8675" s="2013">
        <f t="shared" si="3673"/>
        <v>1388</v>
      </c>
      <c r="H8675" s="2013">
        <f t="shared" si="3673"/>
        <v>1388</v>
      </c>
    </row>
    <row r="8676">
      <c r="B8676" s="2013">
        <v>8674.0</v>
      </c>
      <c r="C8676" s="2013">
        <f t="shared" ref="C8676:H8676" si="3674">C$5002+C3676</f>
        <v>1041</v>
      </c>
      <c r="D8676" s="2013">
        <f t="shared" si="3674"/>
        <v>2081</v>
      </c>
      <c r="E8676" s="2013">
        <f t="shared" si="3674"/>
        <v>1388</v>
      </c>
      <c r="F8676" s="2013">
        <f t="shared" si="3674"/>
        <v>1388</v>
      </c>
      <c r="G8676" s="2013">
        <f t="shared" si="3674"/>
        <v>1388</v>
      </c>
      <c r="H8676" s="2013">
        <f t="shared" si="3674"/>
        <v>1388</v>
      </c>
    </row>
    <row r="8677">
      <c r="B8677" s="2013">
        <v>8675.0</v>
      </c>
      <c r="C8677" s="2013">
        <f t="shared" ref="C8677:H8677" si="3675">C$5002+C3677</f>
        <v>1041</v>
      </c>
      <c r="D8677" s="2013">
        <f t="shared" si="3675"/>
        <v>2082</v>
      </c>
      <c r="E8677" s="2013">
        <f t="shared" si="3675"/>
        <v>1388</v>
      </c>
      <c r="F8677" s="2013">
        <f t="shared" si="3675"/>
        <v>1388</v>
      </c>
      <c r="G8677" s="2013">
        <f t="shared" si="3675"/>
        <v>1388</v>
      </c>
      <c r="H8677" s="2013">
        <f t="shared" si="3675"/>
        <v>1388</v>
      </c>
    </row>
    <row r="8678">
      <c r="B8678" s="2013">
        <v>8676.0</v>
      </c>
      <c r="C8678" s="2013">
        <f t="shared" ref="C8678:H8678" si="3676">C$5002+C3678</f>
        <v>1041</v>
      </c>
      <c r="D8678" s="2013">
        <f t="shared" si="3676"/>
        <v>2083</v>
      </c>
      <c r="E8678" s="2013">
        <f t="shared" si="3676"/>
        <v>1388</v>
      </c>
      <c r="F8678" s="2013">
        <f t="shared" si="3676"/>
        <v>1388</v>
      </c>
      <c r="G8678" s="2013">
        <f t="shared" si="3676"/>
        <v>1388</v>
      </c>
      <c r="H8678" s="2013">
        <f t="shared" si="3676"/>
        <v>1388</v>
      </c>
    </row>
    <row r="8679">
      <c r="B8679" s="2013">
        <v>8677.0</v>
      </c>
      <c r="C8679" s="2013">
        <f t="shared" ref="C8679:H8679" si="3677">C$5002+C3679</f>
        <v>1042</v>
      </c>
      <c r="D8679" s="2013">
        <f t="shared" si="3677"/>
        <v>2083</v>
      </c>
      <c r="E8679" s="2013">
        <f t="shared" si="3677"/>
        <v>1388</v>
      </c>
      <c r="F8679" s="2013">
        <f t="shared" si="3677"/>
        <v>1388</v>
      </c>
      <c r="G8679" s="2013">
        <f t="shared" si="3677"/>
        <v>1388</v>
      </c>
      <c r="H8679" s="2013">
        <f t="shared" si="3677"/>
        <v>1388</v>
      </c>
    </row>
    <row r="8680">
      <c r="B8680" s="2013">
        <v>8678.0</v>
      </c>
      <c r="C8680" s="2013">
        <f t="shared" ref="C8680:H8680" si="3678">C$5002+C3680</f>
        <v>1041</v>
      </c>
      <c r="D8680" s="2013">
        <f t="shared" si="3678"/>
        <v>2083</v>
      </c>
      <c r="E8680" s="2013">
        <f t="shared" si="3678"/>
        <v>1388</v>
      </c>
      <c r="F8680" s="2013">
        <f t="shared" si="3678"/>
        <v>1388</v>
      </c>
      <c r="G8680" s="2013">
        <f t="shared" si="3678"/>
        <v>1389</v>
      </c>
      <c r="H8680" s="2013">
        <f t="shared" si="3678"/>
        <v>1389</v>
      </c>
    </row>
    <row r="8681">
      <c r="B8681" s="2013">
        <v>8679.0</v>
      </c>
      <c r="C8681" s="2013">
        <f t="shared" ref="C8681:H8681" si="3679">C$5002+C3681</f>
        <v>1042</v>
      </c>
      <c r="D8681" s="2013">
        <f t="shared" si="3679"/>
        <v>2083</v>
      </c>
      <c r="E8681" s="2013">
        <f t="shared" si="3679"/>
        <v>1388</v>
      </c>
      <c r="F8681" s="2013">
        <f t="shared" si="3679"/>
        <v>1388</v>
      </c>
      <c r="G8681" s="2013">
        <f t="shared" si="3679"/>
        <v>1389</v>
      </c>
      <c r="H8681" s="2013">
        <f t="shared" si="3679"/>
        <v>1389</v>
      </c>
    </row>
    <row r="8682">
      <c r="B8682" s="2013">
        <v>8680.0</v>
      </c>
      <c r="C8682" s="2013">
        <f t="shared" ref="C8682:H8682" si="3680">C$5002+C3682</f>
        <v>1041</v>
      </c>
      <c r="D8682" s="2013">
        <f t="shared" si="3680"/>
        <v>2083</v>
      </c>
      <c r="E8682" s="2013">
        <f t="shared" si="3680"/>
        <v>1389</v>
      </c>
      <c r="F8682" s="2013">
        <f t="shared" si="3680"/>
        <v>1389</v>
      </c>
      <c r="G8682" s="2013">
        <f t="shared" si="3680"/>
        <v>1389</v>
      </c>
      <c r="H8682" s="2013">
        <f t="shared" si="3680"/>
        <v>1389</v>
      </c>
    </row>
    <row r="8683">
      <c r="B8683" s="2013">
        <v>8681.0</v>
      </c>
      <c r="C8683" s="2013">
        <f t="shared" ref="C8683:H8683" si="3681">C$5002+C3683</f>
        <v>1042</v>
      </c>
      <c r="D8683" s="2013">
        <f t="shared" si="3681"/>
        <v>2083</v>
      </c>
      <c r="E8683" s="2013">
        <f t="shared" si="3681"/>
        <v>1389</v>
      </c>
      <c r="F8683" s="2013">
        <f t="shared" si="3681"/>
        <v>1389</v>
      </c>
      <c r="G8683" s="2013">
        <f t="shared" si="3681"/>
        <v>1389</v>
      </c>
      <c r="H8683" s="2013">
        <f t="shared" si="3681"/>
        <v>1389</v>
      </c>
    </row>
    <row r="8684">
      <c r="B8684" s="2013">
        <v>8682.0</v>
      </c>
      <c r="C8684" s="2013">
        <f t="shared" ref="C8684:H8684" si="3682">C$5002+C3684</f>
        <v>1042</v>
      </c>
      <c r="D8684" s="2013">
        <f t="shared" si="3682"/>
        <v>2084</v>
      </c>
      <c r="E8684" s="2013">
        <f t="shared" si="3682"/>
        <v>1389</v>
      </c>
      <c r="F8684" s="2013">
        <f t="shared" si="3682"/>
        <v>1389</v>
      </c>
      <c r="G8684" s="2013">
        <f t="shared" si="3682"/>
        <v>1389</v>
      </c>
      <c r="H8684" s="2013">
        <f t="shared" si="3682"/>
        <v>1389</v>
      </c>
    </row>
    <row r="8685">
      <c r="B8685" s="2013">
        <v>8683.0</v>
      </c>
      <c r="C8685" s="2013">
        <f t="shared" ref="C8685:H8685" si="3683">C$5002+C3685</f>
        <v>1042</v>
      </c>
      <c r="D8685" s="2013">
        <f t="shared" si="3683"/>
        <v>2083</v>
      </c>
      <c r="E8685" s="2013">
        <f t="shared" si="3683"/>
        <v>1389</v>
      </c>
      <c r="F8685" s="2013">
        <f t="shared" si="3683"/>
        <v>1389</v>
      </c>
      <c r="G8685" s="2013">
        <f t="shared" si="3683"/>
        <v>1390</v>
      </c>
      <c r="H8685" s="2013">
        <f t="shared" si="3683"/>
        <v>1390</v>
      </c>
    </row>
    <row r="8686">
      <c r="B8686" s="2013">
        <v>8684.0</v>
      </c>
      <c r="C8686" s="2013">
        <f t="shared" ref="C8686:H8686" si="3684">C$5002+C3686</f>
        <v>1042</v>
      </c>
      <c r="D8686" s="2013">
        <f t="shared" si="3684"/>
        <v>2084</v>
      </c>
      <c r="E8686" s="2013">
        <f t="shared" si="3684"/>
        <v>1389</v>
      </c>
      <c r="F8686" s="2013">
        <f t="shared" si="3684"/>
        <v>1389</v>
      </c>
      <c r="G8686" s="2013">
        <f t="shared" si="3684"/>
        <v>1390</v>
      </c>
      <c r="H8686" s="2013">
        <f t="shared" si="3684"/>
        <v>1390</v>
      </c>
    </row>
    <row r="8687">
      <c r="B8687" s="2013">
        <v>8685.0</v>
      </c>
      <c r="C8687" s="2013">
        <f t="shared" ref="C8687:H8687" si="3685">C$5002+C3687</f>
        <v>1042</v>
      </c>
      <c r="D8687" s="2013">
        <f t="shared" si="3685"/>
        <v>2085</v>
      </c>
      <c r="E8687" s="2013">
        <f t="shared" si="3685"/>
        <v>1389</v>
      </c>
      <c r="F8687" s="2013">
        <f t="shared" si="3685"/>
        <v>1389</v>
      </c>
      <c r="G8687" s="2013">
        <f t="shared" si="3685"/>
        <v>1390</v>
      </c>
      <c r="H8687" s="2013">
        <f t="shared" si="3685"/>
        <v>1390</v>
      </c>
    </row>
    <row r="8688">
      <c r="B8688" s="2013">
        <v>8686.0</v>
      </c>
      <c r="C8688" s="2013">
        <f t="shared" ref="C8688:H8688" si="3686">C$5002+C3688</f>
        <v>1042</v>
      </c>
      <c r="D8688" s="2013">
        <f t="shared" si="3686"/>
        <v>2084</v>
      </c>
      <c r="E8688" s="2013">
        <f t="shared" si="3686"/>
        <v>1390</v>
      </c>
      <c r="F8688" s="2013">
        <f t="shared" si="3686"/>
        <v>1390</v>
      </c>
      <c r="G8688" s="2013">
        <f t="shared" si="3686"/>
        <v>1390</v>
      </c>
      <c r="H8688" s="2013">
        <f t="shared" si="3686"/>
        <v>1390</v>
      </c>
    </row>
    <row r="8689">
      <c r="B8689" s="2013">
        <v>8687.0</v>
      </c>
      <c r="C8689" s="2013">
        <f t="shared" ref="C8689:H8689" si="3687">C$5002+C3689</f>
        <v>1042</v>
      </c>
      <c r="D8689" s="2013">
        <f t="shared" si="3687"/>
        <v>2085</v>
      </c>
      <c r="E8689" s="2013">
        <f t="shared" si="3687"/>
        <v>1390</v>
      </c>
      <c r="F8689" s="2013">
        <f t="shared" si="3687"/>
        <v>1390</v>
      </c>
      <c r="G8689" s="2013">
        <f t="shared" si="3687"/>
        <v>1390</v>
      </c>
      <c r="H8689" s="2013">
        <f t="shared" si="3687"/>
        <v>1390</v>
      </c>
    </row>
    <row r="8690">
      <c r="B8690" s="2013">
        <v>8688.0</v>
      </c>
      <c r="C8690" s="2013">
        <f t="shared" ref="C8690:H8690" si="3688">C$5002+C3690</f>
        <v>1043</v>
      </c>
      <c r="D8690" s="2013">
        <f t="shared" si="3688"/>
        <v>2085</v>
      </c>
      <c r="E8690" s="2013">
        <f t="shared" si="3688"/>
        <v>1390</v>
      </c>
      <c r="F8690" s="2013">
        <f t="shared" si="3688"/>
        <v>1390</v>
      </c>
      <c r="G8690" s="2013">
        <f t="shared" si="3688"/>
        <v>1390</v>
      </c>
      <c r="H8690" s="2013">
        <f t="shared" si="3688"/>
        <v>1390</v>
      </c>
    </row>
    <row r="8691">
      <c r="B8691" s="2013">
        <v>8689.0</v>
      </c>
      <c r="C8691" s="2013">
        <f t="shared" ref="C8691:H8691" si="3689">C$5002+C3691</f>
        <v>1043</v>
      </c>
      <c r="D8691" s="2013">
        <f t="shared" si="3689"/>
        <v>2086</v>
      </c>
      <c r="E8691" s="2013">
        <f t="shared" si="3689"/>
        <v>1390</v>
      </c>
      <c r="F8691" s="2013">
        <f t="shared" si="3689"/>
        <v>1390</v>
      </c>
      <c r="G8691" s="2013">
        <f t="shared" si="3689"/>
        <v>1390</v>
      </c>
      <c r="H8691" s="2013">
        <f t="shared" si="3689"/>
        <v>1390</v>
      </c>
    </row>
    <row r="8692">
      <c r="B8692" s="2013">
        <v>8690.0</v>
      </c>
      <c r="C8692" s="2013">
        <f t="shared" ref="C8692:H8692" si="3690">C$5002+C3692</f>
        <v>1043</v>
      </c>
      <c r="D8692" s="2013">
        <f t="shared" si="3690"/>
        <v>2085</v>
      </c>
      <c r="E8692" s="2013">
        <f t="shared" si="3690"/>
        <v>1390</v>
      </c>
      <c r="F8692" s="2013">
        <f t="shared" si="3690"/>
        <v>1390</v>
      </c>
      <c r="G8692" s="2013">
        <f t="shared" si="3690"/>
        <v>1391</v>
      </c>
      <c r="H8692" s="2013">
        <f t="shared" si="3690"/>
        <v>1391</v>
      </c>
    </row>
    <row r="8693">
      <c r="B8693" s="2013">
        <v>8691.0</v>
      </c>
      <c r="C8693" s="2013">
        <f t="shared" ref="C8693:H8693" si="3691">C$5002+C3693</f>
        <v>1043</v>
      </c>
      <c r="D8693" s="2013">
        <f t="shared" si="3691"/>
        <v>2086</v>
      </c>
      <c r="E8693" s="2013">
        <f t="shared" si="3691"/>
        <v>1390</v>
      </c>
      <c r="F8693" s="2013">
        <f t="shared" si="3691"/>
        <v>1390</v>
      </c>
      <c r="G8693" s="2013">
        <f t="shared" si="3691"/>
        <v>1391</v>
      </c>
      <c r="H8693" s="2013">
        <f t="shared" si="3691"/>
        <v>1391</v>
      </c>
    </row>
    <row r="8694">
      <c r="B8694" s="2013">
        <v>8692.0</v>
      </c>
      <c r="C8694" s="2013">
        <f t="shared" ref="C8694:H8694" si="3692">C$5002+C3694</f>
        <v>1043</v>
      </c>
      <c r="D8694" s="2013">
        <f t="shared" si="3692"/>
        <v>2087</v>
      </c>
      <c r="E8694" s="2013">
        <f t="shared" si="3692"/>
        <v>1390</v>
      </c>
      <c r="F8694" s="2013">
        <f t="shared" si="3692"/>
        <v>1390</v>
      </c>
      <c r="G8694" s="2013">
        <f t="shared" si="3692"/>
        <v>1391</v>
      </c>
      <c r="H8694" s="2013">
        <f t="shared" si="3692"/>
        <v>1391</v>
      </c>
    </row>
    <row r="8695">
      <c r="B8695" s="2013">
        <v>8693.0</v>
      </c>
      <c r="C8695" s="2013">
        <f t="shared" ref="C8695:H8695" si="3693">C$5002+C3695</f>
        <v>1043</v>
      </c>
      <c r="D8695" s="2013">
        <f t="shared" si="3693"/>
        <v>2086</v>
      </c>
      <c r="E8695" s="2013">
        <f t="shared" si="3693"/>
        <v>1391</v>
      </c>
      <c r="F8695" s="2013">
        <f t="shared" si="3693"/>
        <v>1391</v>
      </c>
      <c r="G8695" s="2013">
        <f t="shared" si="3693"/>
        <v>1391</v>
      </c>
      <c r="H8695" s="2013">
        <f t="shared" si="3693"/>
        <v>1391</v>
      </c>
    </row>
    <row r="8696">
      <c r="B8696" s="2013">
        <v>8694.0</v>
      </c>
      <c r="C8696" s="2013">
        <f t="shared" ref="C8696:H8696" si="3694">C$5002+C3696</f>
        <v>1043</v>
      </c>
      <c r="D8696" s="2013">
        <f t="shared" si="3694"/>
        <v>2087</v>
      </c>
      <c r="E8696" s="2013">
        <f t="shared" si="3694"/>
        <v>1391</v>
      </c>
      <c r="F8696" s="2013">
        <f t="shared" si="3694"/>
        <v>1391</v>
      </c>
      <c r="G8696" s="2013">
        <f t="shared" si="3694"/>
        <v>1391</v>
      </c>
      <c r="H8696" s="2013">
        <f t="shared" si="3694"/>
        <v>1391</v>
      </c>
    </row>
    <row r="8697">
      <c r="B8697" s="2013">
        <v>8695.0</v>
      </c>
      <c r="C8697" s="2013">
        <f t="shared" ref="C8697:H8697" si="3695">C$5002+C3697</f>
        <v>1044</v>
      </c>
      <c r="D8697" s="2013">
        <f t="shared" si="3695"/>
        <v>2087</v>
      </c>
      <c r="E8697" s="2013">
        <f t="shared" si="3695"/>
        <v>1391</v>
      </c>
      <c r="F8697" s="2013">
        <f t="shared" si="3695"/>
        <v>1391</v>
      </c>
      <c r="G8697" s="2013">
        <f t="shared" si="3695"/>
        <v>1391</v>
      </c>
      <c r="H8697" s="2013">
        <f t="shared" si="3695"/>
        <v>1391</v>
      </c>
    </row>
    <row r="8698">
      <c r="B8698" s="2013">
        <v>8696.0</v>
      </c>
      <c r="C8698" s="2013">
        <f t="shared" ref="C8698:H8698" si="3696">C$5002+C3698</f>
        <v>1043</v>
      </c>
      <c r="D8698" s="2013">
        <f t="shared" si="3696"/>
        <v>2087</v>
      </c>
      <c r="E8698" s="2013">
        <f t="shared" si="3696"/>
        <v>1391</v>
      </c>
      <c r="F8698" s="2013">
        <f t="shared" si="3696"/>
        <v>1391</v>
      </c>
      <c r="G8698" s="2013">
        <f t="shared" si="3696"/>
        <v>1392</v>
      </c>
      <c r="H8698" s="2013">
        <f t="shared" si="3696"/>
        <v>1392</v>
      </c>
    </row>
    <row r="8699">
      <c r="B8699" s="2013">
        <v>8697.0</v>
      </c>
      <c r="C8699" s="2013">
        <f t="shared" ref="C8699:H8699" si="3697">C$5002+C3699</f>
        <v>1044</v>
      </c>
      <c r="D8699" s="2013">
        <f t="shared" si="3697"/>
        <v>2087</v>
      </c>
      <c r="E8699" s="2013">
        <f t="shared" si="3697"/>
        <v>1391</v>
      </c>
      <c r="F8699" s="2013">
        <f t="shared" si="3697"/>
        <v>1391</v>
      </c>
      <c r="G8699" s="2013">
        <f t="shared" si="3697"/>
        <v>1392</v>
      </c>
      <c r="H8699" s="2013">
        <f t="shared" si="3697"/>
        <v>1392</v>
      </c>
    </row>
    <row r="8700">
      <c r="B8700" s="2013">
        <v>8698.0</v>
      </c>
      <c r="C8700" s="2013">
        <f t="shared" ref="C8700:H8700" si="3698">C$5002+C3700</f>
        <v>1043</v>
      </c>
      <c r="D8700" s="2013">
        <f t="shared" si="3698"/>
        <v>2087</v>
      </c>
      <c r="E8700" s="2013">
        <f t="shared" si="3698"/>
        <v>1392</v>
      </c>
      <c r="F8700" s="2013">
        <f t="shared" si="3698"/>
        <v>1392</v>
      </c>
      <c r="G8700" s="2013">
        <f t="shared" si="3698"/>
        <v>1392</v>
      </c>
      <c r="H8700" s="2013">
        <f t="shared" si="3698"/>
        <v>1392</v>
      </c>
    </row>
    <row r="8701">
      <c r="B8701" s="2013">
        <v>8699.0</v>
      </c>
      <c r="C8701" s="2013">
        <f t="shared" ref="C8701:H8701" si="3699">C$5002+C3701</f>
        <v>1044</v>
      </c>
      <c r="D8701" s="2013">
        <f t="shared" si="3699"/>
        <v>2087</v>
      </c>
      <c r="E8701" s="2013">
        <f t="shared" si="3699"/>
        <v>1392</v>
      </c>
      <c r="F8701" s="2013">
        <f t="shared" si="3699"/>
        <v>1392</v>
      </c>
      <c r="G8701" s="2013">
        <f t="shared" si="3699"/>
        <v>1392</v>
      </c>
      <c r="H8701" s="2013">
        <f t="shared" si="3699"/>
        <v>1392</v>
      </c>
    </row>
    <row r="8702">
      <c r="B8702" s="2013">
        <v>8700.0</v>
      </c>
      <c r="C8702" s="2013">
        <f t="shared" ref="C8702:H8702" si="3700">C$5002+C3702</f>
        <v>1044</v>
      </c>
      <c r="D8702" s="2013">
        <f t="shared" si="3700"/>
        <v>2088</v>
      </c>
      <c r="E8702" s="2013">
        <f t="shared" si="3700"/>
        <v>1392</v>
      </c>
      <c r="F8702" s="2013">
        <f t="shared" si="3700"/>
        <v>1392</v>
      </c>
      <c r="G8702" s="2013">
        <f t="shared" si="3700"/>
        <v>1392</v>
      </c>
      <c r="H8702" s="2013">
        <f t="shared" si="3700"/>
        <v>1392</v>
      </c>
    </row>
    <row r="8703">
      <c r="B8703" s="2013">
        <v>8701.0</v>
      </c>
      <c r="C8703" s="2013">
        <f t="shared" ref="C8703:H8703" si="3701">C$5002+C3703</f>
        <v>1044</v>
      </c>
      <c r="D8703" s="2013">
        <f t="shared" si="3701"/>
        <v>2089</v>
      </c>
      <c r="E8703" s="2013">
        <f t="shared" si="3701"/>
        <v>1392</v>
      </c>
      <c r="F8703" s="2013">
        <f t="shared" si="3701"/>
        <v>1392</v>
      </c>
      <c r="G8703" s="2013">
        <f t="shared" si="3701"/>
        <v>1392</v>
      </c>
      <c r="H8703" s="2013">
        <f t="shared" si="3701"/>
        <v>1392</v>
      </c>
    </row>
    <row r="8704">
      <c r="B8704" s="2013">
        <v>8702.0</v>
      </c>
      <c r="C8704" s="2013">
        <f t="shared" ref="C8704:H8704" si="3702">C$5002+C3704</f>
        <v>1045</v>
      </c>
      <c r="D8704" s="2013">
        <f t="shared" si="3702"/>
        <v>2089</v>
      </c>
      <c r="E8704" s="2013">
        <f t="shared" si="3702"/>
        <v>1392</v>
      </c>
      <c r="F8704" s="2013">
        <f t="shared" si="3702"/>
        <v>1392</v>
      </c>
      <c r="G8704" s="2013">
        <f t="shared" si="3702"/>
        <v>1392</v>
      </c>
      <c r="H8704" s="2013">
        <f t="shared" si="3702"/>
        <v>1392</v>
      </c>
    </row>
    <row r="8705">
      <c r="B8705" s="2013">
        <v>8703.0</v>
      </c>
      <c r="C8705" s="2013">
        <f t="shared" ref="C8705:H8705" si="3703">C$5002+C3705</f>
        <v>1044</v>
      </c>
      <c r="D8705" s="2013">
        <f t="shared" si="3703"/>
        <v>2089</v>
      </c>
      <c r="E8705" s="2013">
        <f t="shared" si="3703"/>
        <v>1392</v>
      </c>
      <c r="F8705" s="2013">
        <f t="shared" si="3703"/>
        <v>1392</v>
      </c>
      <c r="G8705" s="2013">
        <f t="shared" si="3703"/>
        <v>1393</v>
      </c>
      <c r="H8705" s="2013">
        <f t="shared" si="3703"/>
        <v>1393</v>
      </c>
    </row>
    <row r="8706">
      <c r="B8706" s="2013">
        <v>8704.0</v>
      </c>
      <c r="C8706" s="2013">
        <f t="shared" ref="C8706:H8706" si="3704">C$5002+C3706</f>
        <v>1045</v>
      </c>
      <c r="D8706" s="2013">
        <f t="shared" si="3704"/>
        <v>2089</v>
      </c>
      <c r="E8706" s="2013">
        <f t="shared" si="3704"/>
        <v>1392</v>
      </c>
      <c r="F8706" s="2013">
        <f t="shared" si="3704"/>
        <v>1392</v>
      </c>
      <c r="G8706" s="2013">
        <f t="shared" si="3704"/>
        <v>1393</v>
      </c>
      <c r="H8706" s="2013">
        <f t="shared" si="3704"/>
        <v>1393</v>
      </c>
    </row>
    <row r="8707">
      <c r="B8707" s="2013">
        <v>8705.0</v>
      </c>
      <c r="C8707" s="2013">
        <f t="shared" ref="C8707:H8707" si="3705">C$5002+C3707</f>
        <v>1044</v>
      </c>
      <c r="D8707" s="2013">
        <f t="shared" si="3705"/>
        <v>2089</v>
      </c>
      <c r="E8707" s="2013">
        <f t="shared" si="3705"/>
        <v>1393</v>
      </c>
      <c r="F8707" s="2013">
        <f t="shared" si="3705"/>
        <v>1393</v>
      </c>
      <c r="G8707" s="2013">
        <f t="shared" si="3705"/>
        <v>1393</v>
      </c>
      <c r="H8707" s="2013">
        <f t="shared" si="3705"/>
        <v>1393</v>
      </c>
    </row>
    <row r="8708">
      <c r="B8708" s="2013">
        <v>8706.0</v>
      </c>
      <c r="C8708" s="2013">
        <f t="shared" ref="C8708:H8708" si="3706">C$5002+C3708</f>
        <v>1045</v>
      </c>
      <c r="D8708" s="2013">
        <f t="shared" si="3706"/>
        <v>2089</v>
      </c>
      <c r="E8708" s="2013">
        <f t="shared" si="3706"/>
        <v>1393</v>
      </c>
      <c r="F8708" s="2013">
        <f t="shared" si="3706"/>
        <v>1393</v>
      </c>
      <c r="G8708" s="2013">
        <f t="shared" si="3706"/>
        <v>1393</v>
      </c>
      <c r="H8708" s="2013">
        <f t="shared" si="3706"/>
        <v>1393</v>
      </c>
    </row>
    <row r="8709">
      <c r="B8709" s="2013">
        <v>8707.0</v>
      </c>
      <c r="C8709" s="2013">
        <f t="shared" ref="C8709:H8709" si="3707">C$5002+C3709</f>
        <v>1045</v>
      </c>
      <c r="D8709" s="2013">
        <f t="shared" si="3707"/>
        <v>2090</v>
      </c>
      <c r="E8709" s="2013">
        <f t="shared" si="3707"/>
        <v>1393</v>
      </c>
      <c r="F8709" s="2013">
        <f t="shared" si="3707"/>
        <v>1393</v>
      </c>
      <c r="G8709" s="2013">
        <f t="shared" si="3707"/>
        <v>1393</v>
      </c>
      <c r="H8709" s="2013">
        <f t="shared" si="3707"/>
        <v>1393</v>
      </c>
    </row>
    <row r="8710">
      <c r="B8710" s="2013">
        <v>8708.0</v>
      </c>
      <c r="C8710" s="2013">
        <f t="shared" ref="C8710:H8710" si="3708">C$5002+C3710</f>
        <v>1045</v>
      </c>
      <c r="D8710" s="2013">
        <f t="shared" si="3708"/>
        <v>2089</v>
      </c>
      <c r="E8710" s="2013">
        <f t="shared" si="3708"/>
        <v>1393</v>
      </c>
      <c r="F8710" s="2013">
        <f t="shared" si="3708"/>
        <v>1393</v>
      </c>
      <c r="G8710" s="2013">
        <f t="shared" si="3708"/>
        <v>1394</v>
      </c>
      <c r="H8710" s="2013">
        <f t="shared" si="3708"/>
        <v>1394</v>
      </c>
    </row>
    <row r="8711">
      <c r="B8711" s="2013">
        <v>8709.0</v>
      </c>
      <c r="C8711" s="2013">
        <f t="shared" ref="C8711:H8711" si="3709">C$5002+C3711</f>
        <v>1045</v>
      </c>
      <c r="D8711" s="2013">
        <f t="shared" si="3709"/>
        <v>2090</v>
      </c>
      <c r="E8711" s="2013">
        <f t="shared" si="3709"/>
        <v>1393</v>
      </c>
      <c r="F8711" s="2013">
        <f t="shared" si="3709"/>
        <v>1393</v>
      </c>
      <c r="G8711" s="2013">
        <f t="shared" si="3709"/>
        <v>1394</v>
      </c>
      <c r="H8711" s="2013">
        <f t="shared" si="3709"/>
        <v>1394</v>
      </c>
    </row>
    <row r="8712">
      <c r="B8712" s="2013">
        <v>8710.0</v>
      </c>
      <c r="C8712" s="2013">
        <f t="shared" ref="C8712:H8712" si="3710">C$5002+C3712</f>
        <v>1045</v>
      </c>
      <c r="D8712" s="2013">
        <f t="shared" si="3710"/>
        <v>2091</v>
      </c>
      <c r="E8712" s="2013">
        <f t="shared" si="3710"/>
        <v>1393</v>
      </c>
      <c r="F8712" s="2013">
        <f t="shared" si="3710"/>
        <v>1393</v>
      </c>
      <c r="G8712" s="2013">
        <f t="shared" si="3710"/>
        <v>1394</v>
      </c>
      <c r="H8712" s="2013">
        <f t="shared" si="3710"/>
        <v>1394</v>
      </c>
    </row>
    <row r="8713">
      <c r="B8713" s="2013">
        <v>8711.0</v>
      </c>
      <c r="C8713" s="2013">
        <f t="shared" ref="C8713:H8713" si="3711">C$5002+C3713</f>
        <v>1045</v>
      </c>
      <c r="D8713" s="2013">
        <f t="shared" si="3711"/>
        <v>2090</v>
      </c>
      <c r="E8713" s="2013">
        <f t="shared" si="3711"/>
        <v>1394</v>
      </c>
      <c r="F8713" s="2013">
        <f t="shared" si="3711"/>
        <v>1394</v>
      </c>
      <c r="G8713" s="2013">
        <f t="shared" si="3711"/>
        <v>1394</v>
      </c>
      <c r="H8713" s="2013">
        <f t="shared" si="3711"/>
        <v>1394</v>
      </c>
    </row>
    <row r="8714">
      <c r="B8714" s="2013">
        <v>8712.0</v>
      </c>
      <c r="C8714" s="2013">
        <f t="shared" ref="C8714:H8714" si="3712">C$5002+C3714</f>
        <v>1045</v>
      </c>
      <c r="D8714" s="2013">
        <f t="shared" si="3712"/>
        <v>2091</v>
      </c>
      <c r="E8714" s="2013">
        <f t="shared" si="3712"/>
        <v>1394</v>
      </c>
      <c r="F8714" s="2013">
        <f t="shared" si="3712"/>
        <v>1394</v>
      </c>
      <c r="G8714" s="2013">
        <f t="shared" si="3712"/>
        <v>1394</v>
      </c>
      <c r="H8714" s="2013">
        <f t="shared" si="3712"/>
        <v>1394</v>
      </c>
    </row>
    <row r="8715">
      <c r="B8715" s="2013">
        <v>8713.0</v>
      </c>
      <c r="C8715" s="2013">
        <f t="shared" ref="C8715:H8715" si="3713">C$5002+C3715</f>
        <v>1046</v>
      </c>
      <c r="D8715" s="2013">
        <f t="shared" si="3713"/>
        <v>2091</v>
      </c>
      <c r="E8715" s="2013">
        <f t="shared" si="3713"/>
        <v>1394</v>
      </c>
      <c r="F8715" s="2013">
        <f t="shared" si="3713"/>
        <v>1394</v>
      </c>
      <c r="G8715" s="2013">
        <f t="shared" si="3713"/>
        <v>1394</v>
      </c>
      <c r="H8715" s="2013">
        <f t="shared" si="3713"/>
        <v>1394</v>
      </c>
    </row>
    <row r="8716">
      <c r="B8716" s="2013">
        <v>8714.0</v>
      </c>
      <c r="C8716" s="2013">
        <f t="shared" ref="C8716:H8716" si="3714">C$5002+C3716</f>
        <v>1046</v>
      </c>
      <c r="D8716" s="2013">
        <f t="shared" si="3714"/>
        <v>2092</v>
      </c>
      <c r="E8716" s="2013">
        <f t="shared" si="3714"/>
        <v>1394</v>
      </c>
      <c r="F8716" s="2013">
        <f t="shared" si="3714"/>
        <v>1394</v>
      </c>
      <c r="G8716" s="2013">
        <f t="shared" si="3714"/>
        <v>1394</v>
      </c>
      <c r="H8716" s="2013">
        <f t="shared" si="3714"/>
        <v>1394</v>
      </c>
    </row>
    <row r="8717">
      <c r="B8717" s="2013">
        <v>8715.0</v>
      </c>
      <c r="C8717" s="2013">
        <f t="shared" ref="C8717:H8717" si="3715">C$5002+C3717</f>
        <v>1046</v>
      </c>
      <c r="D8717" s="2013">
        <f t="shared" si="3715"/>
        <v>2091</v>
      </c>
      <c r="E8717" s="2013">
        <f t="shared" si="3715"/>
        <v>1394</v>
      </c>
      <c r="F8717" s="2013">
        <f t="shared" si="3715"/>
        <v>1394</v>
      </c>
      <c r="G8717" s="2013">
        <f t="shared" si="3715"/>
        <v>1395</v>
      </c>
      <c r="H8717" s="2013">
        <f t="shared" si="3715"/>
        <v>1395</v>
      </c>
    </row>
    <row r="8718">
      <c r="B8718" s="2013">
        <v>8716.0</v>
      </c>
      <c r="C8718" s="2013">
        <f t="shared" ref="C8718:H8718" si="3716">C$5002+C3718</f>
        <v>1046</v>
      </c>
      <c r="D8718" s="2013">
        <f t="shared" si="3716"/>
        <v>2092</v>
      </c>
      <c r="E8718" s="2013">
        <f t="shared" si="3716"/>
        <v>1394</v>
      </c>
      <c r="F8718" s="2013">
        <f t="shared" si="3716"/>
        <v>1394</v>
      </c>
      <c r="G8718" s="2013">
        <f t="shared" si="3716"/>
        <v>1395</v>
      </c>
      <c r="H8718" s="2013">
        <f t="shared" si="3716"/>
        <v>1395</v>
      </c>
    </row>
    <row r="8719">
      <c r="B8719" s="2013">
        <v>8717.0</v>
      </c>
      <c r="C8719" s="2013">
        <f t="shared" ref="C8719:H8719" si="3717">C$5002+C3719</f>
        <v>1046</v>
      </c>
      <c r="D8719" s="2013">
        <f t="shared" si="3717"/>
        <v>2093</v>
      </c>
      <c r="E8719" s="2013">
        <f t="shared" si="3717"/>
        <v>1394</v>
      </c>
      <c r="F8719" s="2013">
        <f t="shared" si="3717"/>
        <v>1394</v>
      </c>
      <c r="G8719" s="2013">
        <f t="shared" si="3717"/>
        <v>1395</v>
      </c>
      <c r="H8719" s="2013">
        <f t="shared" si="3717"/>
        <v>1395</v>
      </c>
    </row>
    <row r="8720">
      <c r="B8720" s="2013">
        <v>8718.0</v>
      </c>
      <c r="C8720" s="2013">
        <f t="shared" ref="C8720:H8720" si="3718">C$5002+C3720</f>
        <v>1046</v>
      </c>
      <c r="D8720" s="2013">
        <f t="shared" si="3718"/>
        <v>2092</v>
      </c>
      <c r="E8720" s="2013">
        <f t="shared" si="3718"/>
        <v>1395</v>
      </c>
      <c r="F8720" s="2013">
        <f t="shared" si="3718"/>
        <v>1395</v>
      </c>
      <c r="G8720" s="2013">
        <f t="shared" si="3718"/>
        <v>1395</v>
      </c>
      <c r="H8720" s="2013">
        <f t="shared" si="3718"/>
        <v>1395</v>
      </c>
    </row>
    <row r="8721">
      <c r="B8721" s="2013">
        <v>8719.0</v>
      </c>
      <c r="C8721" s="2013">
        <f t="shared" ref="C8721:H8721" si="3719">C$5002+C3721</f>
        <v>1046</v>
      </c>
      <c r="D8721" s="2013">
        <f t="shared" si="3719"/>
        <v>2093</v>
      </c>
      <c r="E8721" s="2013">
        <f t="shared" si="3719"/>
        <v>1395</v>
      </c>
      <c r="F8721" s="2013">
        <f t="shared" si="3719"/>
        <v>1395</v>
      </c>
      <c r="G8721" s="2013">
        <f t="shared" si="3719"/>
        <v>1395</v>
      </c>
      <c r="H8721" s="2013">
        <f t="shared" si="3719"/>
        <v>1395</v>
      </c>
    </row>
    <row r="8722">
      <c r="B8722" s="2013">
        <v>8720.0</v>
      </c>
      <c r="C8722" s="2013">
        <f t="shared" ref="C8722:H8722" si="3720">C$5002+C3722</f>
        <v>1047</v>
      </c>
      <c r="D8722" s="2013">
        <f t="shared" si="3720"/>
        <v>2093</v>
      </c>
      <c r="E8722" s="2013">
        <f t="shared" si="3720"/>
        <v>1395</v>
      </c>
      <c r="F8722" s="2013">
        <f t="shared" si="3720"/>
        <v>1395</v>
      </c>
      <c r="G8722" s="2013">
        <f t="shared" si="3720"/>
        <v>1395</v>
      </c>
      <c r="H8722" s="2013">
        <f t="shared" si="3720"/>
        <v>1395</v>
      </c>
    </row>
    <row r="8723">
      <c r="B8723" s="2013">
        <v>8721.0</v>
      </c>
      <c r="C8723" s="2013">
        <f t="shared" ref="C8723:H8723" si="3721">C$5002+C3723</f>
        <v>1046</v>
      </c>
      <c r="D8723" s="2013">
        <f t="shared" si="3721"/>
        <v>2093</v>
      </c>
      <c r="E8723" s="2013">
        <f t="shared" si="3721"/>
        <v>1395</v>
      </c>
      <c r="F8723" s="2013">
        <f t="shared" si="3721"/>
        <v>1395</v>
      </c>
      <c r="G8723" s="2013">
        <f t="shared" si="3721"/>
        <v>1396</v>
      </c>
      <c r="H8723" s="2013">
        <f t="shared" si="3721"/>
        <v>1396</v>
      </c>
    </row>
    <row r="8724">
      <c r="B8724" s="2013">
        <v>8722.0</v>
      </c>
      <c r="C8724" s="2013">
        <f t="shared" ref="C8724:H8724" si="3722">C$5002+C3724</f>
        <v>1047</v>
      </c>
      <c r="D8724" s="2013">
        <f t="shared" si="3722"/>
        <v>2093</v>
      </c>
      <c r="E8724" s="2013">
        <f t="shared" si="3722"/>
        <v>1395</v>
      </c>
      <c r="F8724" s="2013">
        <f t="shared" si="3722"/>
        <v>1395</v>
      </c>
      <c r="G8724" s="2013">
        <f t="shared" si="3722"/>
        <v>1396</v>
      </c>
      <c r="H8724" s="2013">
        <f t="shared" si="3722"/>
        <v>1396</v>
      </c>
    </row>
    <row r="8725">
      <c r="B8725" s="2013">
        <v>8723.0</v>
      </c>
      <c r="C8725" s="2013">
        <f t="shared" ref="C8725:H8725" si="3723">C$5002+C3725</f>
        <v>1046</v>
      </c>
      <c r="D8725" s="2013">
        <f t="shared" si="3723"/>
        <v>2093</v>
      </c>
      <c r="E8725" s="2013">
        <f t="shared" si="3723"/>
        <v>1396</v>
      </c>
      <c r="F8725" s="2013">
        <f t="shared" si="3723"/>
        <v>1396</v>
      </c>
      <c r="G8725" s="2013">
        <f t="shared" si="3723"/>
        <v>1396</v>
      </c>
      <c r="H8725" s="2013">
        <f t="shared" si="3723"/>
        <v>1396</v>
      </c>
    </row>
    <row r="8726">
      <c r="B8726" s="2013">
        <v>8724.0</v>
      </c>
      <c r="C8726" s="2013">
        <f t="shared" ref="C8726:H8726" si="3724">C$5002+C3726</f>
        <v>1047</v>
      </c>
      <c r="D8726" s="2013">
        <f t="shared" si="3724"/>
        <v>2093</v>
      </c>
      <c r="E8726" s="2013">
        <f t="shared" si="3724"/>
        <v>1396</v>
      </c>
      <c r="F8726" s="2013">
        <f t="shared" si="3724"/>
        <v>1396</v>
      </c>
      <c r="G8726" s="2013">
        <f t="shared" si="3724"/>
        <v>1396</v>
      </c>
      <c r="H8726" s="2013">
        <f t="shared" si="3724"/>
        <v>1396</v>
      </c>
    </row>
    <row r="8727">
      <c r="B8727" s="2013">
        <v>8725.0</v>
      </c>
      <c r="C8727" s="2013">
        <f t="shared" ref="C8727:H8727" si="3725">C$5002+C3727</f>
        <v>1047</v>
      </c>
      <c r="D8727" s="2013">
        <f t="shared" si="3725"/>
        <v>2094</v>
      </c>
      <c r="E8727" s="2013">
        <f t="shared" si="3725"/>
        <v>1396</v>
      </c>
      <c r="F8727" s="2013">
        <f t="shared" si="3725"/>
        <v>1396</v>
      </c>
      <c r="G8727" s="2013">
        <f t="shared" si="3725"/>
        <v>1396</v>
      </c>
      <c r="H8727" s="2013">
        <f t="shared" si="3725"/>
        <v>1396</v>
      </c>
    </row>
    <row r="8728">
      <c r="B8728" s="2013">
        <v>8726.0</v>
      </c>
      <c r="C8728" s="2013">
        <f t="shared" ref="C8728:H8728" si="3726">C$5002+C3728</f>
        <v>1047</v>
      </c>
      <c r="D8728" s="2013">
        <f t="shared" si="3726"/>
        <v>2095</v>
      </c>
      <c r="E8728" s="2013">
        <f t="shared" si="3726"/>
        <v>1396</v>
      </c>
      <c r="F8728" s="2013">
        <f t="shared" si="3726"/>
        <v>1396</v>
      </c>
      <c r="G8728" s="2013">
        <f t="shared" si="3726"/>
        <v>1396</v>
      </c>
      <c r="H8728" s="2013">
        <f t="shared" si="3726"/>
        <v>1396</v>
      </c>
    </row>
    <row r="8729">
      <c r="B8729" s="2013">
        <v>8727.0</v>
      </c>
      <c r="C8729" s="2013">
        <f t="shared" ref="C8729:H8729" si="3727">C$5002+C3729</f>
        <v>1048</v>
      </c>
      <c r="D8729" s="2013">
        <f t="shared" si="3727"/>
        <v>2095</v>
      </c>
      <c r="E8729" s="2013">
        <f t="shared" si="3727"/>
        <v>1396</v>
      </c>
      <c r="F8729" s="2013">
        <f t="shared" si="3727"/>
        <v>1396</v>
      </c>
      <c r="G8729" s="2013">
        <f t="shared" si="3727"/>
        <v>1396</v>
      </c>
      <c r="H8729" s="2013">
        <f t="shared" si="3727"/>
        <v>1396</v>
      </c>
    </row>
    <row r="8730">
      <c r="B8730" s="2013">
        <v>8728.0</v>
      </c>
      <c r="C8730" s="2013">
        <f t="shared" ref="C8730:H8730" si="3728">C$5002+C3730</f>
        <v>1047</v>
      </c>
      <c r="D8730" s="2013">
        <f t="shared" si="3728"/>
        <v>2095</v>
      </c>
      <c r="E8730" s="2013">
        <f t="shared" si="3728"/>
        <v>1396</v>
      </c>
      <c r="F8730" s="2013">
        <f t="shared" si="3728"/>
        <v>1396</v>
      </c>
      <c r="G8730" s="2013">
        <f t="shared" si="3728"/>
        <v>1397</v>
      </c>
      <c r="H8730" s="2013">
        <f t="shared" si="3728"/>
        <v>1397</v>
      </c>
    </row>
    <row r="8731">
      <c r="B8731" s="2013">
        <v>8729.0</v>
      </c>
      <c r="C8731" s="2013">
        <f t="shared" ref="C8731:H8731" si="3729">C$5002+C3731</f>
        <v>1048</v>
      </c>
      <c r="D8731" s="2013">
        <f t="shared" si="3729"/>
        <v>2095</v>
      </c>
      <c r="E8731" s="2013">
        <f t="shared" si="3729"/>
        <v>1396</v>
      </c>
      <c r="F8731" s="2013">
        <f t="shared" si="3729"/>
        <v>1396</v>
      </c>
      <c r="G8731" s="2013">
        <f t="shared" si="3729"/>
        <v>1397</v>
      </c>
      <c r="H8731" s="2013">
        <f t="shared" si="3729"/>
        <v>1397</v>
      </c>
    </row>
    <row r="8732">
      <c r="B8732" s="2013">
        <v>8730.0</v>
      </c>
      <c r="C8732" s="2013">
        <f t="shared" ref="C8732:H8732" si="3730">C$5002+C3732</f>
        <v>1047</v>
      </c>
      <c r="D8732" s="2013">
        <f t="shared" si="3730"/>
        <v>2095</v>
      </c>
      <c r="E8732" s="2013">
        <f t="shared" si="3730"/>
        <v>1397</v>
      </c>
      <c r="F8732" s="2013">
        <f t="shared" si="3730"/>
        <v>1397</v>
      </c>
      <c r="G8732" s="2013">
        <f t="shared" si="3730"/>
        <v>1397</v>
      </c>
      <c r="H8732" s="2013">
        <f t="shared" si="3730"/>
        <v>1397</v>
      </c>
    </row>
    <row r="8733">
      <c r="B8733" s="2013">
        <v>8731.0</v>
      </c>
      <c r="C8733" s="2013">
        <f t="shared" ref="C8733:H8733" si="3731">C$5002+C3733</f>
        <v>1048</v>
      </c>
      <c r="D8733" s="2013">
        <f t="shared" si="3731"/>
        <v>2095</v>
      </c>
      <c r="E8733" s="2013">
        <f t="shared" si="3731"/>
        <v>1397</v>
      </c>
      <c r="F8733" s="2013">
        <f t="shared" si="3731"/>
        <v>1397</v>
      </c>
      <c r="G8733" s="2013">
        <f t="shared" si="3731"/>
        <v>1397</v>
      </c>
      <c r="H8733" s="2013">
        <f t="shared" si="3731"/>
        <v>1397</v>
      </c>
    </row>
    <row r="8734">
      <c r="B8734" s="2013">
        <v>8732.0</v>
      </c>
      <c r="C8734" s="2013">
        <f t="shared" ref="C8734:H8734" si="3732">C$5002+C3734</f>
        <v>1048</v>
      </c>
      <c r="D8734" s="2013">
        <f t="shared" si="3732"/>
        <v>2096</v>
      </c>
      <c r="E8734" s="2013">
        <f t="shared" si="3732"/>
        <v>1397</v>
      </c>
      <c r="F8734" s="2013">
        <f t="shared" si="3732"/>
        <v>1397</v>
      </c>
      <c r="G8734" s="2013">
        <f t="shared" si="3732"/>
        <v>1397</v>
      </c>
      <c r="H8734" s="2013">
        <f t="shared" si="3732"/>
        <v>1397</v>
      </c>
    </row>
    <row r="8735">
      <c r="B8735" s="2013">
        <v>8733.0</v>
      </c>
      <c r="C8735" s="2013">
        <f t="shared" ref="C8735:H8735" si="3733">C$5002+C3735</f>
        <v>1048</v>
      </c>
      <c r="D8735" s="2013">
        <f t="shared" si="3733"/>
        <v>2095</v>
      </c>
      <c r="E8735" s="2013">
        <f t="shared" si="3733"/>
        <v>1397</v>
      </c>
      <c r="F8735" s="2013">
        <f t="shared" si="3733"/>
        <v>1397</v>
      </c>
      <c r="G8735" s="2013">
        <f t="shared" si="3733"/>
        <v>1398</v>
      </c>
      <c r="H8735" s="2013">
        <f t="shared" si="3733"/>
        <v>1398</v>
      </c>
    </row>
    <row r="8736">
      <c r="B8736" s="2013">
        <v>8734.0</v>
      </c>
      <c r="C8736" s="2013">
        <f t="shared" ref="C8736:H8736" si="3734">C$5002+C3736</f>
        <v>1048</v>
      </c>
      <c r="D8736" s="2013">
        <f t="shared" si="3734"/>
        <v>2096</v>
      </c>
      <c r="E8736" s="2013">
        <f t="shared" si="3734"/>
        <v>1397</v>
      </c>
      <c r="F8736" s="2013">
        <f t="shared" si="3734"/>
        <v>1397</v>
      </c>
      <c r="G8736" s="2013">
        <f t="shared" si="3734"/>
        <v>1398</v>
      </c>
      <c r="H8736" s="2013">
        <f t="shared" si="3734"/>
        <v>1398</v>
      </c>
    </row>
    <row r="8737">
      <c r="B8737" s="2013">
        <v>8735.0</v>
      </c>
      <c r="C8737" s="2013">
        <f t="shared" ref="C8737:H8737" si="3735">C$5002+C3737</f>
        <v>1048</v>
      </c>
      <c r="D8737" s="2013">
        <f t="shared" si="3735"/>
        <v>2097</v>
      </c>
      <c r="E8737" s="2013">
        <f t="shared" si="3735"/>
        <v>1397</v>
      </c>
      <c r="F8737" s="2013">
        <f t="shared" si="3735"/>
        <v>1397</v>
      </c>
      <c r="G8737" s="2013">
        <f t="shared" si="3735"/>
        <v>1398</v>
      </c>
      <c r="H8737" s="2013">
        <f t="shared" si="3735"/>
        <v>1398</v>
      </c>
    </row>
    <row r="8738">
      <c r="B8738" s="2013">
        <v>8736.0</v>
      </c>
      <c r="C8738" s="2013">
        <f t="shared" ref="C8738:H8738" si="3736">C$5002+C3738</f>
        <v>1048</v>
      </c>
      <c r="D8738" s="2013">
        <f t="shared" si="3736"/>
        <v>2096</v>
      </c>
      <c r="E8738" s="2013">
        <f t="shared" si="3736"/>
        <v>1398</v>
      </c>
      <c r="F8738" s="2013">
        <f t="shared" si="3736"/>
        <v>1398</v>
      </c>
      <c r="G8738" s="2013">
        <f t="shared" si="3736"/>
        <v>1398</v>
      </c>
      <c r="H8738" s="2013">
        <f t="shared" si="3736"/>
        <v>1398</v>
      </c>
    </row>
    <row r="8739">
      <c r="B8739" s="2013">
        <v>8737.0</v>
      </c>
      <c r="C8739" s="2013">
        <f t="shared" ref="C8739:H8739" si="3737">C$5002+C3739</f>
        <v>1048</v>
      </c>
      <c r="D8739" s="2013">
        <f t="shared" si="3737"/>
        <v>2097</v>
      </c>
      <c r="E8739" s="2013">
        <f t="shared" si="3737"/>
        <v>1398</v>
      </c>
      <c r="F8739" s="2013">
        <f t="shared" si="3737"/>
        <v>1398</v>
      </c>
      <c r="G8739" s="2013">
        <f t="shared" si="3737"/>
        <v>1398</v>
      </c>
      <c r="H8739" s="2013">
        <f t="shared" si="3737"/>
        <v>1398</v>
      </c>
    </row>
    <row r="8740">
      <c r="B8740" s="2013">
        <v>8738.0</v>
      </c>
      <c r="C8740" s="2013">
        <f t="shared" ref="C8740:H8740" si="3738">C$5002+C3740</f>
        <v>1049</v>
      </c>
      <c r="D8740" s="2013">
        <f t="shared" si="3738"/>
        <v>2097</v>
      </c>
      <c r="E8740" s="2013">
        <f t="shared" si="3738"/>
        <v>1398</v>
      </c>
      <c r="F8740" s="2013">
        <f t="shared" si="3738"/>
        <v>1398</v>
      </c>
      <c r="G8740" s="2013">
        <f t="shared" si="3738"/>
        <v>1398</v>
      </c>
      <c r="H8740" s="2013">
        <f t="shared" si="3738"/>
        <v>1398</v>
      </c>
    </row>
    <row r="8741">
      <c r="B8741" s="2013">
        <v>8739.0</v>
      </c>
      <c r="C8741" s="2013">
        <f t="shared" ref="C8741:H8741" si="3739">C$5002+C3741</f>
        <v>1049</v>
      </c>
      <c r="D8741" s="2013">
        <f t="shared" si="3739"/>
        <v>2098</v>
      </c>
      <c r="E8741" s="2013">
        <f t="shared" si="3739"/>
        <v>1398</v>
      </c>
      <c r="F8741" s="2013">
        <f t="shared" si="3739"/>
        <v>1398</v>
      </c>
      <c r="G8741" s="2013">
        <f t="shared" si="3739"/>
        <v>1398</v>
      </c>
      <c r="H8741" s="2013">
        <f t="shared" si="3739"/>
        <v>1398</v>
      </c>
    </row>
    <row r="8742">
      <c r="B8742" s="2013">
        <v>8740.0</v>
      </c>
      <c r="C8742" s="2013">
        <f t="shared" ref="C8742:H8742" si="3740">C$5002+C3742</f>
        <v>1049</v>
      </c>
      <c r="D8742" s="2013">
        <f t="shared" si="3740"/>
        <v>2097</v>
      </c>
      <c r="E8742" s="2013">
        <f t="shared" si="3740"/>
        <v>1398</v>
      </c>
      <c r="F8742" s="2013">
        <f t="shared" si="3740"/>
        <v>1398</v>
      </c>
      <c r="G8742" s="2013">
        <f t="shared" si="3740"/>
        <v>1399</v>
      </c>
      <c r="H8742" s="2013">
        <f t="shared" si="3740"/>
        <v>1399</v>
      </c>
    </row>
    <row r="8743">
      <c r="B8743" s="2013">
        <v>8741.0</v>
      </c>
      <c r="C8743" s="2013">
        <f t="shared" ref="C8743:H8743" si="3741">C$5002+C3743</f>
        <v>1049</v>
      </c>
      <c r="D8743" s="2013">
        <f t="shared" si="3741"/>
        <v>2098</v>
      </c>
      <c r="E8743" s="2013">
        <f t="shared" si="3741"/>
        <v>1398</v>
      </c>
      <c r="F8743" s="2013">
        <f t="shared" si="3741"/>
        <v>1398</v>
      </c>
      <c r="G8743" s="2013">
        <f t="shared" si="3741"/>
        <v>1399</v>
      </c>
      <c r="H8743" s="2013">
        <f t="shared" si="3741"/>
        <v>1399</v>
      </c>
    </row>
    <row r="8744">
      <c r="B8744" s="2013">
        <v>8742.0</v>
      </c>
      <c r="C8744" s="2013">
        <f t="shared" ref="C8744:H8744" si="3742">C$5002+C3744</f>
        <v>1049</v>
      </c>
      <c r="D8744" s="2013">
        <f t="shared" si="3742"/>
        <v>2099</v>
      </c>
      <c r="E8744" s="2013">
        <f t="shared" si="3742"/>
        <v>1398</v>
      </c>
      <c r="F8744" s="2013">
        <f t="shared" si="3742"/>
        <v>1398</v>
      </c>
      <c r="G8744" s="2013">
        <f t="shared" si="3742"/>
        <v>1399</v>
      </c>
      <c r="H8744" s="2013">
        <f t="shared" si="3742"/>
        <v>1399</v>
      </c>
    </row>
    <row r="8745">
      <c r="B8745" s="2013">
        <v>8743.0</v>
      </c>
      <c r="C8745" s="2013">
        <f t="shared" ref="C8745:H8745" si="3743">C$5002+C3745</f>
        <v>1049</v>
      </c>
      <c r="D8745" s="2013">
        <f t="shared" si="3743"/>
        <v>2098</v>
      </c>
      <c r="E8745" s="2013">
        <f t="shared" si="3743"/>
        <v>1399</v>
      </c>
      <c r="F8745" s="2013">
        <f t="shared" si="3743"/>
        <v>1399</v>
      </c>
      <c r="G8745" s="2013">
        <f t="shared" si="3743"/>
        <v>1399</v>
      </c>
      <c r="H8745" s="2013">
        <f t="shared" si="3743"/>
        <v>1399</v>
      </c>
    </row>
    <row r="8746">
      <c r="B8746" s="2013">
        <v>8744.0</v>
      </c>
      <c r="C8746" s="2013">
        <f t="shared" ref="C8746:H8746" si="3744">C$5002+C3746</f>
        <v>1049</v>
      </c>
      <c r="D8746" s="2013">
        <f t="shared" si="3744"/>
        <v>2099</v>
      </c>
      <c r="E8746" s="2013">
        <f t="shared" si="3744"/>
        <v>1399</v>
      </c>
      <c r="F8746" s="2013">
        <f t="shared" si="3744"/>
        <v>1399</v>
      </c>
      <c r="G8746" s="2013">
        <f t="shared" si="3744"/>
        <v>1399</v>
      </c>
      <c r="H8746" s="2013">
        <f t="shared" si="3744"/>
        <v>1399</v>
      </c>
    </row>
    <row r="8747">
      <c r="B8747" s="2013">
        <v>8745.0</v>
      </c>
      <c r="C8747" s="2013">
        <f t="shared" ref="C8747:H8747" si="3745">C$5002+C3747</f>
        <v>1050</v>
      </c>
      <c r="D8747" s="2013">
        <f t="shared" si="3745"/>
        <v>2099</v>
      </c>
      <c r="E8747" s="2013">
        <f t="shared" si="3745"/>
        <v>1399</v>
      </c>
      <c r="F8747" s="2013">
        <f t="shared" si="3745"/>
        <v>1399</v>
      </c>
      <c r="G8747" s="2013">
        <f t="shared" si="3745"/>
        <v>1399</v>
      </c>
      <c r="H8747" s="2013">
        <f t="shared" si="3745"/>
        <v>1399</v>
      </c>
    </row>
    <row r="8748">
      <c r="B8748" s="2013">
        <v>8746.0</v>
      </c>
      <c r="C8748" s="2013">
        <f t="shared" ref="C8748:H8748" si="3746">C$5002+C3748</f>
        <v>1049</v>
      </c>
      <c r="D8748" s="2013">
        <f t="shared" si="3746"/>
        <v>2099</v>
      </c>
      <c r="E8748" s="2013">
        <f t="shared" si="3746"/>
        <v>1399</v>
      </c>
      <c r="F8748" s="2013">
        <f t="shared" si="3746"/>
        <v>1399</v>
      </c>
      <c r="G8748" s="2013">
        <f t="shared" si="3746"/>
        <v>1400</v>
      </c>
      <c r="H8748" s="2013">
        <f t="shared" si="3746"/>
        <v>1400</v>
      </c>
    </row>
    <row r="8749">
      <c r="B8749" s="2013">
        <v>8747.0</v>
      </c>
      <c r="C8749" s="2013">
        <f t="shared" ref="C8749:H8749" si="3747">C$5002+C3749</f>
        <v>1050</v>
      </c>
      <c r="D8749" s="2013">
        <f t="shared" si="3747"/>
        <v>2099</v>
      </c>
      <c r="E8749" s="2013">
        <f t="shared" si="3747"/>
        <v>1399</v>
      </c>
      <c r="F8749" s="2013">
        <f t="shared" si="3747"/>
        <v>1399</v>
      </c>
      <c r="G8749" s="2013">
        <f t="shared" si="3747"/>
        <v>1400</v>
      </c>
      <c r="H8749" s="2013">
        <f t="shared" si="3747"/>
        <v>1400</v>
      </c>
    </row>
    <row r="8750">
      <c r="B8750" s="2013">
        <v>8748.0</v>
      </c>
      <c r="C8750" s="2013">
        <f t="shared" ref="C8750:H8750" si="3748">C$5002+C3750</f>
        <v>1049</v>
      </c>
      <c r="D8750" s="2013">
        <f t="shared" si="3748"/>
        <v>2099</v>
      </c>
      <c r="E8750" s="2013">
        <f t="shared" si="3748"/>
        <v>1400</v>
      </c>
      <c r="F8750" s="2013">
        <f t="shared" si="3748"/>
        <v>1400</v>
      </c>
      <c r="G8750" s="2013">
        <f t="shared" si="3748"/>
        <v>1400</v>
      </c>
      <c r="H8750" s="2013">
        <f t="shared" si="3748"/>
        <v>1400</v>
      </c>
    </row>
    <row r="8751">
      <c r="B8751" s="2013">
        <v>8749.0</v>
      </c>
      <c r="C8751" s="2013">
        <f t="shared" ref="C8751:H8751" si="3749">C$5002+C3751</f>
        <v>1050</v>
      </c>
      <c r="D8751" s="2013">
        <f t="shared" si="3749"/>
        <v>2099</v>
      </c>
      <c r="E8751" s="2013">
        <f t="shared" si="3749"/>
        <v>1400</v>
      </c>
      <c r="F8751" s="2013">
        <f t="shared" si="3749"/>
        <v>1400</v>
      </c>
      <c r="G8751" s="2013">
        <f t="shared" si="3749"/>
        <v>1400</v>
      </c>
      <c r="H8751" s="2013">
        <f t="shared" si="3749"/>
        <v>1400</v>
      </c>
    </row>
    <row r="8752">
      <c r="B8752" s="2013">
        <v>8750.0</v>
      </c>
      <c r="C8752" s="2013">
        <f t="shared" ref="C8752:H8752" si="3750">C$5002+C3752</f>
        <v>1050</v>
      </c>
      <c r="D8752" s="2013">
        <f t="shared" si="3750"/>
        <v>2100</v>
      </c>
      <c r="E8752" s="2013">
        <f t="shared" si="3750"/>
        <v>1400</v>
      </c>
      <c r="F8752" s="2013">
        <f t="shared" si="3750"/>
        <v>1400</v>
      </c>
      <c r="G8752" s="2013">
        <f t="shared" si="3750"/>
        <v>1400</v>
      </c>
      <c r="H8752" s="2013">
        <f t="shared" si="3750"/>
        <v>1400</v>
      </c>
    </row>
    <row r="8753">
      <c r="B8753" s="2013">
        <v>8751.0</v>
      </c>
      <c r="C8753" s="2013">
        <f t="shared" ref="C8753:H8753" si="3751">C$5002+C3753</f>
        <v>1050</v>
      </c>
      <c r="D8753" s="2013">
        <f t="shared" si="3751"/>
        <v>2101</v>
      </c>
      <c r="E8753" s="2013">
        <f t="shared" si="3751"/>
        <v>1400</v>
      </c>
      <c r="F8753" s="2013">
        <f t="shared" si="3751"/>
        <v>1400</v>
      </c>
      <c r="G8753" s="2013">
        <f t="shared" si="3751"/>
        <v>1400</v>
      </c>
      <c r="H8753" s="2013">
        <f t="shared" si="3751"/>
        <v>1400</v>
      </c>
    </row>
    <row r="8754">
      <c r="B8754" s="2013">
        <v>8752.0</v>
      </c>
      <c r="C8754" s="2013">
        <f t="shared" ref="C8754:H8754" si="3752">C$5002+C3754</f>
        <v>1051</v>
      </c>
      <c r="D8754" s="2013">
        <f t="shared" si="3752"/>
        <v>2101</v>
      </c>
      <c r="E8754" s="2013">
        <f t="shared" si="3752"/>
        <v>1400</v>
      </c>
      <c r="F8754" s="2013">
        <f t="shared" si="3752"/>
        <v>1400</v>
      </c>
      <c r="G8754" s="2013">
        <f t="shared" si="3752"/>
        <v>1400</v>
      </c>
      <c r="H8754" s="2013">
        <f t="shared" si="3752"/>
        <v>1400</v>
      </c>
    </row>
    <row r="8755">
      <c r="B8755" s="2013">
        <v>8753.0</v>
      </c>
      <c r="C8755" s="2013">
        <f t="shared" ref="C8755:H8755" si="3753">C$5002+C3755</f>
        <v>1050</v>
      </c>
      <c r="D8755" s="2013">
        <f t="shared" si="3753"/>
        <v>2101</v>
      </c>
      <c r="E8755" s="2013">
        <f t="shared" si="3753"/>
        <v>1400</v>
      </c>
      <c r="F8755" s="2013">
        <f t="shared" si="3753"/>
        <v>1400</v>
      </c>
      <c r="G8755" s="2013">
        <f t="shared" si="3753"/>
        <v>1401</v>
      </c>
      <c r="H8755" s="2013">
        <f t="shared" si="3753"/>
        <v>1401</v>
      </c>
    </row>
    <row r="8756">
      <c r="B8756" s="2013">
        <v>8754.0</v>
      </c>
      <c r="C8756" s="2013">
        <f t="shared" ref="C8756:H8756" si="3754">C$5002+C3756</f>
        <v>1051</v>
      </c>
      <c r="D8756" s="2013">
        <f t="shared" si="3754"/>
        <v>2101</v>
      </c>
      <c r="E8756" s="2013">
        <f t="shared" si="3754"/>
        <v>1400</v>
      </c>
      <c r="F8756" s="2013">
        <f t="shared" si="3754"/>
        <v>1400</v>
      </c>
      <c r="G8756" s="2013">
        <f t="shared" si="3754"/>
        <v>1401</v>
      </c>
      <c r="H8756" s="2013">
        <f t="shared" si="3754"/>
        <v>1401</v>
      </c>
    </row>
    <row r="8757">
      <c r="B8757" s="2013">
        <v>8755.0</v>
      </c>
      <c r="C8757" s="2013">
        <f t="shared" ref="C8757:H8757" si="3755">C$5002+C3757</f>
        <v>1050</v>
      </c>
      <c r="D8757" s="2013">
        <f t="shared" si="3755"/>
        <v>2101</v>
      </c>
      <c r="E8757" s="2013">
        <f t="shared" si="3755"/>
        <v>1401</v>
      </c>
      <c r="F8757" s="2013">
        <f t="shared" si="3755"/>
        <v>1401</v>
      </c>
      <c r="G8757" s="2013">
        <f t="shared" si="3755"/>
        <v>1401</v>
      </c>
      <c r="H8757" s="2013">
        <f t="shared" si="3755"/>
        <v>1401</v>
      </c>
    </row>
    <row r="8758">
      <c r="B8758" s="2013">
        <v>8756.0</v>
      </c>
      <c r="C8758" s="2013">
        <f t="shared" ref="C8758:H8758" si="3756">C$5002+C3758</f>
        <v>1051</v>
      </c>
      <c r="D8758" s="2013">
        <f t="shared" si="3756"/>
        <v>2101</v>
      </c>
      <c r="E8758" s="2013">
        <f t="shared" si="3756"/>
        <v>1401</v>
      </c>
      <c r="F8758" s="2013">
        <f t="shared" si="3756"/>
        <v>1401</v>
      </c>
      <c r="G8758" s="2013">
        <f t="shared" si="3756"/>
        <v>1401</v>
      </c>
      <c r="H8758" s="2013">
        <f t="shared" si="3756"/>
        <v>1401</v>
      </c>
    </row>
    <row r="8759">
      <c r="B8759" s="2013">
        <v>8757.0</v>
      </c>
      <c r="C8759" s="2013">
        <f t="shared" ref="C8759:H8759" si="3757">C$5002+C3759</f>
        <v>1051</v>
      </c>
      <c r="D8759" s="2013">
        <f t="shared" si="3757"/>
        <v>2102</v>
      </c>
      <c r="E8759" s="2013">
        <f t="shared" si="3757"/>
        <v>1401</v>
      </c>
      <c r="F8759" s="2013">
        <f t="shared" si="3757"/>
        <v>1401</v>
      </c>
      <c r="G8759" s="2013">
        <f t="shared" si="3757"/>
        <v>1401</v>
      </c>
      <c r="H8759" s="2013">
        <f t="shared" si="3757"/>
        <v>1401</v>
      </c>
    </row>
    <row r="8760">
      <c r="B8760" s="2013">
        <v>8758.0</v>
      </c>
      <c r="C8760" s="2013">
        <f t="shared" ref="C8760:H8760" si="3758">C$5002+C3760</f>
        <v>1051</v>
      </c>
      <c r="D8760" s="2013">
        <f t="shared" si="3758"/>
        <v>2101</v>
      </c>
      <c r="E8760" s="2013">
        <f t="shared" si="3758"/>
        <v>1401</v>
      </c>
      <c r="F8760" s="2013">
        <f t="shared" si="3758"/>
        <v>1401</v>
      </c>
      <c r="G8760" s="2013">
        <f t="shared" si="3758"/>
        <v>1402</v>
      </c>
      <c r="H8760" s="2013">
        <f t="shared" si="3758"/>
        <v>1402</v>
      </c>
    </row>
    <row r="8761">
      <c r="B8761" s="2013">
        <v>8759.0</v>
      </c>
      <c r="C8761" s="2013">
        <f t="shared" ref="C8761:H8761" si="3759">C$5002+C3761</f>
        <v>1051</v>
      </c>
      <c r="D8761" s="2013">
        <f t="shared" si="3759"/>
        <v>2102</v>
      </c>
      <c r="E8761" s="2013">
        <f t="shared" si="3759"/>
        <v>1401</v>
      </c>
      <c r="F8761" s="2013">
        <f t="shared" si="3759"/>
        <v>1401</v>
      </c>
      <c r="G8761" s="2013">
        <f t="shared" si="3759"/>
        <v>1402</v>
      </c>
      <c r="H8761" s="2013">
        <f t="shared" si="3759"/>
        <v>1402</v>
      </c>
    </row>
    <row r="8762">
      <c r="B8762" s="2013">
        <v>8760.0</v>
      </c>
      <c r="C8762" s="2013">
        <f t="shared" ref="C8762:H8762" si="3760">C$5002+C3762</f>
        <v>1051</v>
      </c>
      <c r="D8762" s="2013">
        <f t="shared" si="3760"/>
        <v>2103</v>
      </c>
      <c r="E8762" s="2013">
        <f t="shared" si="3760"/>
        <v>1401</v>
      </c>
      <c r="F8762" s="2013">
        <f t="shared" si="3760"/>
        <v>1401</v>
      </c>
      <c r="G8762" s="2013">
        <f t="shared" si="3760"/>
        <v>1402</v>
      </c>
      <c r="H8762" s="2013">
        <f t="shared" si="3760"/>
        <v>1402</v>
      </c>
    </row>
    <row r="8763">
      <c r="B8763" s="2013">
        <v>8761.0</v>
      </c>
      <c r="C8763" s="2013">
        <f t="shared" ref="C8763:H8763" si="3761">C$5002+C3763</f>
        <v>1051</v>
      </c>
      <c r="D8763" s="2013">
        <f t="shared" si="3761"/>
        <v>2102</v>
      </c>
      <c r="E8763" s="2013">
        <f t="shared" si="3761"/>
        <v>1402</v>
      </c>
      <c r="F8763" s="2013">
        <f t="shared" si="3761"/>
        <v>1402</v>
      </c>
      <c r="G8763" s="2013">
        <f t="shared" si="3761"/>
        <v>1402</v>
      </c>
      <c r="H8763" s="2013">
        <f t="shared" si="3761"/>
        <v>1402</v>
      </c>
    </row>
    <row r="8764">
      <c r="B8764" s="2013">
        <v>8762.0</v>
      </c>
      <c r="C8764" s="2013">
        <f t="shared" ref="C8764:H8764" si="3762">C$5002+C3764</f>
        <v>1051</v>
      </c>
      <c r="D8764" s="2013">
        <f t="shared" si="3762"/>
        <v>2103</v>
      </c>
      <c r="E8764" s="2013">
        <f t="shared" si="3762"/>
        <v>1402</v>
      </c>
      <c r="F8764" s="2013">
        <f t="shared" si="3762"/>
        <v>1402</v>
      </c>
      <c r="G8764" s="2013">
        <f t="shared" si="3762"/>
        <v>1402</v>
      </c>
      <c r="H8764" s="2013">
        <f t="shared" si="3762"/>
        <v>1402</v>
      </c>
    </row>
    <row r="8765">
      <c r="B8765" s="2013">
        <v>8763.0</v>
      </c>
      <c r="C8765" s="2013">
        <f t="shared" ref="C8765:H8765" si="3763">C$5002+C3765</f>
        <v>1052</v>
      </c>
      <c r="D8765" s="2013">
        <f t="shared" si="3763"/>
        <v>2103</v>
      </c>
      <c r="E8765" s="2013">
        <f t="shared" si="3763"/>
        <v>1402</v>
      </c>
      <c r="F8765" s="2013">
        <f t="shared" si="3763"/>
        <v>1402</v>
      </c>
      <c r="G8765" s="2013">
        <f t="shared" si="3763"/>
        <v>1402</v>
      </c>
      <c r="H8765" s="2013">
        <f t="shared" si="3763"/>
        <v>1402</v>
      </c>
    </row>
    <row r="8766">
      <c r="B8766" s="2013">
        <v>8764.0</v>
      </c>
      <c r="C8766" s="2013">
        <f t="shared" ref="C8766:H8766" si="3764">C$5002+C3766</f>
        <v>1052</v>
      </c>
      <c r="D8766" s="2013">
        <f t="shared" si="3764"/>
        <v>2104</v>
      </c>
      <c r="E8766" s="2013">
        <f t="shared" si="3764"/>
        <v>1402</v>
      </c>
      <c r="F8766" s="2013">
        <f t="shared" si="3764"/>
        <v>1402</v>
      </c>
      <c r="G8766" s="2013">
        <f t="shared" si="3764"/>
        <v>1402</v>
      </c>
      <c r="H8766" s="2013">
        <f t="shared" si="3764"/>
        <v>1402</v>
      </c>
    </row>
    <row r="8767">
      <c r="B8767" s="2013">
        <v>8765.0</v>
      </c>
      <c r="C8767" s="2013">
        <f t="shared" ref="C8767:H8767" si="3765">C$5002+C3767</f>
        <v>1052</v>
      </c>
      <c r="D8767" s="2013">
        <f t="shared" si="3765"/>
        <v>2103</v>
      </c>
      <c r="E8767" s="2013">
        <f t="shared" si="3765"/>
        <v>1402</v>
      </c>
      <c r="F8767" s="2013">
        <f t="shared" si="3765"/>
        <v>1402</v>
      </c>
      <c r="G8767" s="2013">
        <f t="shared" si="3765"/>
        <v>1403</v>
      </c>
      <c r="H8767" s="2013">
        <f t="shared" si="3765"/>
        <v>1403</v>
      </c>
    </row>
    <row r="8768">
      <c r="B8768" s="2013">
        <v>8766.0</v>
      </c>
      <c r="C8768" s="2013">
        <f t="shared" ref="C8768:H8768" si="3766">C$5002+C3768</f>
        <v>1052</v>
      </c>
      <c r="D8768" s="2013">
        <f t="shared" si="3766"/>
        <v>2104</v>
      </c>
      <c r="E8768" s="2013">
        <f t="shared" si="3766"/>
        <v>1402</v>
      </c>
      <c r="F8768" s="2013">
        <f t="shared" si="3766"/>
        <v>1402</v>
      </c>
      <c r="G8768" s="2013">
        <f t="shared" si="3766"/>
        <v>1403</v>
      </c>
      <c r="H8768" s="2013">
        <f t="shared" si="3766"/>
        <v>1403</v>
      </c>
    </row>
    <row r="8769">
      <c r="B8769" s="2013">
        <v>8767.0</v>
      </c>
      <c r="C8769" s="2013">
        <f t="shared" ref="C8769:H8769" si="3767">C$5002+C3769</f>
        <v>1052</v>
      </c>
      <c r="D8769" s="2013">
        <f t="shared" si="3767"/>
        <v>2105</v>
      </c>
      <c r="E8769" s="2013">
        <f t="shared" si="3767"/>
        <v>1402</v>
      </c>
      <c r="F8769" s="2013">
        <f t="shared" si="3767"/>
        <v>1402</v>
      </c>
      <c r="G8769" s="2013">
        <f t="shared" si="3767"/>
        <v>1403</v>
      </c>
      <c r="H8769" s="2013">
        <f t="shared" si="3767"/>
        <v>1403</v>
      </c>
    </row>
    <row r="8770">
      <c r="B8770" s="2013">
        <v>8768.0</v>
      </c>
      <c r="C8770" s="2013">
        <f t="shared" ref="C8770:H8770" si="3768">C$5002+C3770</f>
        <v>1052</v>
      </c>
      <c r="D8770" s="2013">
        <f t="shared" si="3768"/>
        <v>2104</v>
      </c>
      <c r="E8770" s="2013">
        <f t="shared" si="3768"/>
        <v>1403</v>
      </c>
      <c r="F8770" s="2013">
        <f t="shared" si="3768"/>
        <v>1403</v>
      </c>
      <c r="G8770" s="2013">
        <f t="shared" si="3768"/>
        <v>1403</v>
      </c>
      <c r="H8770" s="2013">
        <f t="shared" si="3768"/>
        <v>1403</v>
      </c>
    </row>
    <row r="8771">
      <c r="B8771" s="2013">
        <v>8769.0</v>
      </c>
      <c r="C8771" s="2013">
        <f t="shared" ref="C8771:H8771" si="3769">C$5002+C3771</f>
        <v>1052</v>
      </c>
      <c r="D8771" s="2013">
        <f t="shared" si="3769"/>
        <v>2105</v>
      </c>
      <c r="E8771" s="2013">
        <f t="shared" si="3769"/>
        <v>1403</v>
      </c>
      <c r="F8771" s="2013">
        <f t="shared" si="3769"/>
        <v>1403</v>
      </c>
      <c r="G8771" s="2013">
        <f t="shared" si="3769"/>
        <v>1403</v>
      </c>
      <c r="H8771" s="2013">
        <f t="shared" si="3769"/>
        <v>1403</v>
      </c>
    </row>
    <row r="8772">
      <c r="B8772" s="2013">
        <v>8770.0</v>
      </c>
      <c r="C8772" s="2013">
        <f t="shared" ref="C8772:H8772" si="3770">C$5002+C3772</f>
        <v>1053</v>
      </c>
      <c r="D8772" s="2013">
        <f t="shared" si="3770"/>
        <v>2105</v>
      </c>
      <c r="E8772" s="2013">
        <f t="shared" si="3770"/>
        <v>1403</v>
      </c>
      <c r="F8772" s="2013">
        <f t="shared" si="3770"/>
        <v>1403</v>
      </c>
      <c r="G8772" s="2013">
        <f t="shared" si="3770"/>
        <v>1403</v>
      </c>
      <c r="H8772" s="2013">
        <f t="shared" si="3770"/>
        <v>1403</v>
      </c>
    </row>
    <row r="8773">
      <c r="B8773" s="2013">
        <v>8771.0</v>
      </c>
      <c r="C8773" s="2013">
        <f t="shared" ref="C8773:H8773" si="3771">C$5002+C3773</f>
        <v>1052</v>
      </c>
      <c r="D8773" s="2013">
        <f t="shared" si="3771"/>
        <v>2105</v>
      </c>
      <c r="E8773" s="2013">
        <f t="shared" si="3771"/>
        <v>1403</v>
      </c>
      <c r="F8773" s="2013">
        <f t="shared" si="3771"/>
        <v>1403</v>
      </c>
      <c r="G8773" s="2013">
        <f t="shared" si="3771"/>
        <v>1404</v>
      </c>
      <c r="H8773" s="2013">
        <f t="shared" si="3771"/>
        <v>1404</v>
      </c>
    </row>
    <row r="8774">
      <c r="B8774" s="2013">
        <v>8772.0</v>
      </c>
      <c r="C8774" s="2013">
        <f t="shared" ref="C8774:H8774" si="3772">C$5002+C3774</f>
        <v>1053</v>
      </c>
      <c r="D8774" s="2013">
        <f t="shared" si="3772"/>
        <v>2105</v>
      </c>
      <c r="E8774" s="2013">
        <f t="shared" si="3772"/>
        <v>1403</v>
      </c>
      <c r="F8774" s="2013">
        <f t="shared" si="3772"/>
        <v>1403</v>
      </c>
      <c r="G8774" s="2013">
        <f t="shared" si="3772"/>
        <v>1404</v>
      </c>
      <c r="H8774" s="2013">
        <f t="shared" si="3772"/>
        <v>1404</v>
      </c>
    </row>
    <row r="8775">
      <c r="B8775" s="2013">
        <v>8773.0</v>
      </c>
      <c r="C8775" s="2013">
        <f t="shared" ref="C8775:H8775" si="3773">C$5002+C3775</f>
        <v>1052</v>
      </c>
      <c r="D8775" s="2013">
        <f t="shared" si="3773"/>
        <v>2105</v>
      </c>
      <c r="E8775" s="2013">
        <f t="shared" si="3773"/>
        <v>1404</v>
      </c>
      <c r="F8775" s="2013">
        <f t="shared" si="3773"/>
        <v>1404</v>
      </c>
      <c r="G8775" s="2013">
        <f t="shared" si="3773"/>
        <v>1404</v>
      </c>
      <c r="H8775" s="2013">
        <f t="shared" si="3773"/>
        <v>1404</v>
      </c>
    </row>
    <row r="8776">
      <c r="B8776" s="2013">
        <v>8774.0</v>
      </c>
      <c r="C8776" s="2013">
        <f t="shared" ref="C8776:H8776" si="3774">C$5002+C3776</f>
        <v>1053</v>
      </c>
      <c r="D8776" s="2013">
        <f t="shared" si="3774"/>
        <v>2105</v>
      </c>
      <c r="E8776" s="2013">
        <f t="shared" si="3774"/>
        <v>1404</v>
      </c>
      <c r="F8776" s="2013">
        <f t="shared" si="3774"/>
        <v>1404</v>
      </c>
      <c r="G8776" s="2013">
        <f t="shared" si="3774"/>
        <v>1404</v>
      </c>
      <c r="H8776" s="2013">
        <f t="shared" si="3774"/>
        <v>1404</v>
      </c>
    </row>
    <row r="8777">
      <c r="B8777" s="2013">
        <v>8775.0</v>
      </c>
      <c r="C8777" s="2013">
        <f t="shared" ref="C8777:H8777" si="3775">C$5002+C3777</f>
        <v>1053</v>
      </c>
      <c r="D8777" s="2013">
        <f t="shared" si="3775"/>
        <v>2106</v>
      </c>
      <c r="E8777" s="2013">
        <f t="shared" si="3775"/>
        <v>1404</v>
      </c>
      <c r="F8777" s="2013">
        <f t="shared" si="3775"/>
        <v>1404</v>
      </c>
      <c r="G8777" s="2013">
        <f t="shared" si="3775"/>
        <v>1404</v>
      </c>
      <c r="H8777" s="2013">
        <f t="shared" si="3775"/>
        <v>1404</v>
      </c>
    </row>
    <row r="8778">
      <c r="B8778" s="2013">
        <v>8776.0</v>
      </c>
      <c r="C8778" s="2013">
        <f t="shared" ref="C8778:H8778" si="3776">C$5002+C3778</f>
        <v>1053</v>
      </c>
      <c r="D8778" s="2013">
        <f t="shared" si="3776"/>
        <v>2107</v>
      </c>
      <c r="E8778" s="2013">
        <f t="shared" si="3776"/>
        <v>1404</v>
      </c>
      <c r="F8778" s="2013">
        <f t="shared" si="3776"/>
        <v>1404</v>
      </c>
      <c r="G8778" s="2013">
        <f t="shared" si="3776"/>
        <v>1404</v>
      </c>
      <c r="H8778" s="2013">
        <f t="shared" si="3776"/>
        <v>1404</v>
      </c>
    </row>
    <row r="8779">
      <c r="B8779" s="2013">
        <v>8777.0</v>
      </c>
      <c r="C8779" s="2013">
        <f t="shared" ref="C8779:H8779" si="3777">C$5002+C3779</f>
        <v>1054</v>
      </c>
      <c r="D8779" s="2013">
        <f t="shared" si="3777"/>
        <v>2107</v>
      </c>
      <c r="E8779" s="2013">
        <f t="shared" si="3777"/>
        <v>1404</v>
      </c>
      <c r="F8779" s="2013">
        <f t="shared" si="3777"/>
        <v>1404</v>
      </c>
      <c r="G8779" s="2013">
        <f t="shared" si="3777"/>
        <v>1404</v>
      </c>
      <c r="H8779" s="2013">
        <f t="shared" si="3777"/>
        <v>1404</v>
      </c>
    </row>
    <row r="8780">
      <c r="B8780" s="2013">
        <v>8778.0</v>
      </c>
      <c r="C8780" s="2013">
        <f t="shared" ref="C8780:H8780" si="3778">C$5002+C3780</f>
        <v>1053</v>
      </c>
      <c r="D8780" s="2013">
        <f t="shared" si="3778"/>
        <v>2107</v>
      </c>
      <c r="E8780" s="2013">
        <f t="shared" si="3778"/>
        <v>1404</v>
      </c>
      <c r="F8780" s="2013">
        <f t="shared" si="3778"/>
        <v>1404</v>
      </c>
      <c r="G8780" s="2013">
        <f t="shared" si="3778"/>
        <v>1405</v>
      </c>
      <c r="H8780" s="2013">
        <f t="shared" si="3778"/>
        <v>1405</v>
      </c>
    </row>
    <row r="8781">
      <c r="B8781" s="2013">
        <v>8779.0</v>
      </c>
      <c r="C8781" s="2013">
        <f t="shared" ref="C8781:H8781" si="3779">C$5002+C3781</f>
        <v>1054</v>
      </c>
      <c r="D8781" s="2013">
        <f t="shared" si="3779"/>
        <v>2107</v>
      </c>
      <c r="E8781" s="2013">
        <f t="shared" si="3779"/>
        <v>1404</v>
      </c>
      <c r="F8781" s="2013">
        <f t="shared" si="3779"/>
        <v>1404</v>
      </c>
      <c r="G8781" s="2013">
        <f t="shared" si="3779"/>
        <v>1405</v>
      </c>
      <c r="H8781" s="2013">
        <f t="shared" si="3779"/>
        <v>1405</v>
      </c>
    </row>
    <row r="8782">
      <c r="B8782" s="2013">
        <v>8780.0</v>
      </c>
      <c r="C8782" s="2013">
        <f t="shared" ref="C8782:H8782" si="3780">C$5002+C3782</f>
        <v>1053</v>
      </c>
      <c r="D8782" s="2013">
        <f t="shared" si="3780"/>
        <v>2107</v>
      </c>
      <c r="E8782" s="2013">
        <f t="shared" si="3780"/>
        <v>1405</v>
      </c>
      <c r="F8782" s="2013">
        <f t="shared" si="3780"/>
        <v>1405</v>
      </c>
      <c r="G8782" s="2013">
        <f t="shared" si="3780"/>
        <v>1405</v>
      </c>
      <c r="H8782" s="2013">
        <f t="shared" si="3780"/>
        <v>1405</v>
      </c>
    </row>
    <row r="8783">
      <c r="B8783" s="2013">
        <v>8781.0</v>
      </c>
      <c r="C8783" s="2013">
        <f t="shared" ref="C8783:H8783" si="3781">C$5002+C3783</f>
        <v>1054</v>
      </c>
      <c r="D8783" s="2013">
        <f t="shared" si="3781"/>
        <v>2107</v>
      </c>
      <c r="E8783" s="2013">
        <f t="shared" si="3781"/>
        <v>1405</v>
      </c>
      <c r="F8783" s="2013">
        <f t="shared" si="3781"/>
        <v>1405</v>
      </c>
      <c r="G8783" s="2013">
        <f t="shared" si="3781"/>
        <v>1405</v>
      </c>
      <c r="H8783" s="2013">
        <f t="shared" si="3781"/>
        <v>1405</v>
      </c>
    </row>
    <row r="8784">
      <c r="B8784" s="2013">
        <v>8782.0</v>
      </c>
      <c r="C8784" s="2013">
        <f t="shared" ref="C8784:H8784" si="3782">C$5002+C3784</f>
        <v>1054</v>
      </c>
      <c r="D8784" s="2013">
        <f t="shared" si="3782"/>
        <v>2108</v>
      </c>
      <c r="E8784" s="2013">
        <f t="shared" si="3782"/>
        <v>1405</v>
      </c>
      <c r="F8784" s="2013">
        <f t="shared" si="3782"/>
        <v>1405</v>
      </c>
      <c r="G8784" s="2013">
        <f t="shared" si="3782"/>
        <v>1405</v>
      </c>
      <c r="H8784" s="2013">
        <f t="shared" si="3782"/>
        <v>1405</v>
      </c>
    </row>
    <row r="8785">
      <c r="B8785" s="2013">
        <v>8783.0</v>
      </c>
      <c r="C8785" s="2013">
        <f t="shared" ref="C8785:H8785" si="3783">C$5002+C3785</f>
        <v>1054</v>
      </c>
      <c r="D8785" s="2013">
        <f t="shared" si="3783"/>
        <v>2107</v>
      </c>
      <c r="E8785" s="2013">
        <f t="shared" si="3783"/>
        <v>1405</v>
      </c>
      <c r="F8785" s="2013">
        <f t="shared" si="3783"/>
        <v>1405</v>
      </c>
      <c r="G8785" s="2013">
        <f t="shared" si="3783"/>
        <v>1406</v>
      </c>
      <c r="H8785" s="2013">
        <f t="shared" si="3783"/>
        <v>1406</v>
      </c>
    </row>
    <row r="8786">
      <c r="B8786" s="2013">
        <v>8784.0</v>
      </c>
      <c r="C8786" s="2013">
        <f t="shared" ref="C8786:H8786" si="3784">C$5002+C3786</f>
        <v>1054</v>
      </c>
      <c r="D8786" s="2013">
        <f t="shared" si="3784"/>
        <v>2108</v>
      </c>
      <c r="E8786" s="2013">
        <f t="shared" si="3784"/>
        <v>1405</v>
      </c>
      <c r="F8786" s="2013">
        <f t="shared" si="3784"/>
        <v>1405</v>
      </c>
      <c r="G8786" s="2013">
        <f t="shared" si="3784"/>
        <v>1406</v>
      </c>
      <c r="H8786" s="2013">
        <f t="shared" si="3784"/>
        <v>1406</v>
      </c>
    </row>
    <row r="8787">
      <c r="B8787" s="2013">
        <v>8785.0</v>
      </c>
      <c r="C8787" s="2013">
        <f t="shared" ref="C8787:H8787" si="3785">C$5002+C3787</f>
        <v>1054</v>
      </c>
      <c r="D8787" s="2013">
        <f t="shared" si="3785"/>
        <v>2109</v>
      </c>
      <c r="E8787" s="2013">
        <f t="shared" si="3785"/>
        <v>1405</v>
      </c>
      <c r="F8787" s="2013">
        <f t="shared" si="3785"/>
        <v>1405</v>
      </c>
      <c r="G8787" s="2013">
        <f t="shared" si="3785"/>
        <v>1406</v>
      </c>
      <c r="H8787" s="2013">
        <f t="shared" si="3785"/>
        <v>1406</v>
      </c>
    </row>
    <row r="8788">
      <c r="B8788" s="2013">
        <v>8786.0</v>
      </c>
      <c r="C8788" s="2013">
        <f t="shared" ref="C8788:H8788" si="3786">C$5002+C3788</f>
        <v>1054</v>
      </c>
      <c r="D8788" s="2013">
        <f t="shared" si="3786"/>
        <v>2108</v>
      </c>
      <c r="E8788" s="2013">
        <f t="shared" si="3786"/>
        <v>1406</v>
      </c>
      <c r="F8788" s="2013">
        <f t="shared" si="3786"/>
        <v>1406</v>
      </c>
      <c r="G8788" s="2013">
        <f t="shared" si="3786"/>
        <v>1406</v>
      </c>
      <c r="H8788" s="2013">
        <f t="shared" si="3786"/>
        <v>1406</v>
      </c>
    </row>
    <row r="8789">
      <c r="B8789" s="2013">
        <v>8787.0</v>
      </c>
      <c r="C8789" s="2013">
        <f t="shared" ref="C8789:H8789" si="3787">C$5002+C3789</f>
        <v>1054</v>
      </c>
      <c r="D8789" s="2013">
        <f t="shared" si="3787"/>
        <v>2109</v>
      </c>
      <c r="E8789" s="2013">
        <f t="shared" si="3787"/>
        <v>1406</v>
      </c>
      <c r="F8789" s="2013">
        <f t="shared" si="3787"/>
        <v>1406</v>
      </c>
      <c r="G8789" s="2013">
        <f t="shared" si="3787"/>
        <v>1406</v>
      </c>
      <c r="H8789" s="2013">
        <f t="shared" si="3787"/>
        <v>1406</v>
      </c>
    </row>
    <row r="8790">
      <c r="B8790" s="2013">
        <v>8788.0</v>
      </c>
      <c r="C8790" s="2013">
        <f t="shared" ref="C8790:H8790" si="3788">C$5002+C3790</f>
        <v>1055</v>
      </c>
      <c r="D8790" s="2013">
        <f t="shared" si="3788"/>
        <v>2109</v>
      </c>
      <c r="E8790" s="2013">
        <f t="shared" si="3788"/>
        <v>1406</v>
      </c>
      <c r="F8790" s="2013">
        <f t="shared" si="3788"/>
        <v>1406</v>
      </c>
      <c r="G8790" s="2013">
        <f t="shared" si="3788"/>
        <v>1406</v>
      </c>
      <c r="H8790" s="2013">
        <f t="shared" si="3788"/>
        <v>1406</v>
      </c>
    </row>
    <row r="8791">
      <c r="B8791" s="2013">
        <v>8789.0</v>
      </c>
      <c r="C8791" s="2013">
        <f t="shared" ref="C8791:H8791" si="3789">C$5002+C3791</f>
        <v>1055</v>
      </c>
      <c r="D8791" s="2013">
        <f t="shared" si="3789"/>
        <v>2110</v>
      </c>
      <c r="E8791" s="2013">
        <f t="shared" si="3789"/>
        <v>1406</v>
      </c>
      <c r="F8791" s="2013">
        <f t="shared" si="3789"/>
        <v>1406</v>
      </c>
      <c r="G8791" s="2013">
        <f t="shared" si="3789"/>
        <v>1406</v>
      </c>
      <c r="H8791" s="2013">
        <f t="shared" si="3789"/>
        <v>1406</v>
      </c>
    </row>
    <row r="8792">
      <c r="B8792" s="2013">
        <v>8790.0</v>
      </c>
      <c r="C8792" s="2013">
        <f t="shared" ref="C8792:H8792" si="3790">C$5002+C3792</f>
        <v>1055</v>
      </c>
      <c r="D8792" s="2013">
        <f t="shared" si="3790"/>
        <v>2109</v>
      </c>
      <c r="E8792" s="2013">
        <f t="shared" si="3790"/>
        <v>1406</v>
      </c>
      <c r="F8792" s="2013">
        <f t="shared" si="3790"/>
        <v>1406</v>
      </c>
      <c r="G8792" s="2013">
        <f t="shared" si="3790"/>
        <v>1407</v>
      </c>
      <c r="H8792" s="2013">
        <f t="shared" si="3790"/>
        <v>1407</v>
      </c>
    </row>
    <row r="8793">
      <c r="B8793" s="2013">
        <v>8791.0</v>
      </c>
      <c r="C8793" s="2013">
        <f t="shared" ref="C8793:H8793" si="3791">C$5002+C3793</f>
        <v>1055</v>
      </c>
      <c r="D8793" s="2013">
        <f t="shared" si="3791"/>
        <v>2110</v>
      </c>
      <c r="E8793" s="2013">
        <f t="shared" si="3791"/>
        <v>1406</v>
      </c>
      <c r="F8793" s="2013">
        <f t="shared" si="3791"/>
        <v>1406</v>
      </c>
      <c r="G8793" s="2013">
        <f t="shared" si="3791"/>
        <v>1407</v>
      </c>
      <c r="H8793" s="2013">
        <f t="shared" si="3791"/>
        <v>1407</v>
      </c>
    </row>
    <row r="8794">
      <c r="B8794" s="2013">
        <v>8792.0</v>
      </c>
      <c r="C8794" s="2013">
        <f t="shared" ref="C8794:H8794" si="3792">C$5002+C3794</f>
        <v>1055</v>
      </c>
      <c r="D8794" s="2013">
        <f t="shared" si="3792"/>
        <v>2111</v>
      </c>
      <c r="E8794" s="2013">
        <f t="shared" si="3792"/>
        <v>1406</v>
      </c>
      <c r="F8794" s="2013">
        <f t="shared" si="3792"/>
        <v>1406</v>
      </c>
      <c r="G8794" s="2013">
        <f t="shared" si="3792"/>
        <v>1407</v>
      </c>
      <c r="H8794" s="2013">
        <f t="shared" si="3792"/>
        <v>1407</v>
      </c>
    </row>
    <row r="8795">
      <c r="B8795" s="2013">
        <v>8793.0</v>
      </c>
      <c r="C8795" s="2013">
        <f t="shared" ref="C8795:H8795" si="3793">C$5002+C3795</f>
        <v>1055</v>
      </c>
      <c r="D8795" s="2013">
        <f t="shared" si="3793"/>
        <v>2110</v>
      </c>
      <c r="E8795" s="2013">
        <f t="shared" si="3793"/>
        <v>1407</v>
      </c>
      <c r="F8795" s="2013">
        <f t="shared" si="3793"/>
        <v>1407</v>
      </c>
      <c r="G8795" s="2013">
        <f t="shared" si="3793"/>
        <v>1407</v>
      </c>
      <c r="H8795" s="2013">
        <f t="shared" si="3793"/>
        <v>1407</v>
      </c>
    </row>
    <row r="8796">
      <c r="B8796" s="2013">
        <v>8794.0</v>
      </c>
      <c r="C8796" s="2013">
        <f t="shared" ref="C8796:H8796" si="3794">C$5002+C3796</f>
        <v>1055</v>
      </c>
      <c r="D8796" s="2013">
        <f t="shared" si="3794"/>
        <v>2111</v>
      </c>
      <c r="E8796" s="2013">
        <f t="shared" si="3794"/>
        <v>1407</v>
      </c>
      <c r="F8796" s="2013">
        <f t="shared" si="3794"/>
        <v>1407</v>
      </c>
      <c r="G8796" s="2013">
        <f t="shared" si="3794"/>
        <v>1407</v>
      </c>
      <c r="H8796" s="2013">
        <f t="shared" si="3794"/>
        <v>1407</v>
      </c>
    </row>
    <row r="8797">
      <c r="B8797" s="2013">
        <v>8795.0</v>
      </c>
      <c r="C8797" s="2013">
        <f t="shared" ref="C8797:H8797" si="3795">C$5002+C3797</f>
        <v>1056</v>
      </c>
      <c r="D8797" s="2013">
        <f t="shared" si="3795"/>
        <v>2111</v>
      </c>
      <c r="E8797" s="2013">
        <f t="shared" si="3795"/>
        <v>1407</v>
      </c>
      <c r="F8797" s="2013">
        <f t="shared" si="3795"/>
        <v>1407</v>
      </c>
      <c r="G8797" s="2013">
        <f t="shared" si="3795"/>
        <v>1407</v>
      </c>
      <c r="H8797" s="2013">
        <f t="shared" si="3795"/>
        <v>1407</v>
      </c>
    </row>
    <row r="8798">
      <c r="B8798" s="2013">
        <v>8796.0</v>
      </c>
      <c r="C8798" s="2013">
        <f t="shared" ref="C8798:H8798" si="3796">C$5002+C3798</f>
        <v>1055</v>
      </c>
      <c r="D8798" s="2013">
        <f t="shared" si="3796"/>
        <v>2111</v>
      </c>
      <c r="E8798" s="2013">
        <f t="shared" si="3796"/>
        <v>1407</v>
      </c>
      <c r="F8798" s="2013">
        <f t="shared" si="3796"/>
        <v>1407</v>
      </c>
      <c r="G8798" s="2013">
        <f t="shared" si="3796"/>
        <v>1408</v>
      </c>
      <c r="H8798" s="2013">
        <f t="shared" si="3796"/>
        <v>1408</v>
      </c>
    </row>
    <row r="8799">
      <c r="B8799" s="2013">
        <v>8797.0</v>
      </c>
      <c r="C8799" s="2013">
        <f t="shared" ref="C8799:H8799" si="3797">C$5002+C3799</f>
        <v>1056</v>
      </c>
      <c r="D8799" s="2013">
        <f t="shared" si="3797"/>
        <v>2111</v>
      </c>
      <c r="E8799" s="2013">
        <f t="shared" si="3797"/>
        <v>1407</v>
      </c>
      <c r="F8799" s="2013">
        <f t="shared" si="3797"/>
        <v>1407</v>
      </c>
      <c r="G8799" s="2013">
        <f t="shared" si="3797"/>
        <v>1408</v>
      </c>
      <c r="H8799" s="2013">
        <f t="shared" si="3797"/>
        <v>1408</v>
      </c>
    </row>
    <row r="8800">
      <c r="B8800" s="2013">
        <v>8798.0</v>
      </c>
      <c r="C8800" s="2013">
        <f t="shared" ref="C8800:H8800" si="3798">C$5002+C3800</f>
        <v>1055</v>
      </c>
      <c r="D8800" s="2013">
        <f t="shared" si="3798"/>
        <v>2111</v>
      </c>
      <c r="E8800" s="2013">
        <f t="shared" si="3798"/>
        <v>1408</v>
      </c>
      <c r="F8800" s="2013">
        <f t="shared" si="3798"/>
        <v>1408</v>
      </c>
      <c r="G8800" s="2013">
        <f t="shared" si="3798"/>
        <v>1408</v>
      </c>
      <c r="H8800" s="2013">
        <f t="shared" si="3798"/>
        <v>1408</v>
      </c>
    </row>
    <row r="8801">
      <c r="B8801" s="2013">
        <v>8799.0</v>
      </c>
      <c r="C8801" s="2013">
        <f t="shared" ref="C8801:H8801" si="3799">C$5002+C3801</f>
        <v>1056</v>
      </c>
      <c r="D8801" s="2013">
        <f t="shared" si="3799"/>
        <v>2111</v>
      </c>
      <c r="E8801" s="2013">
        <f t="shared" si="3799"/>
        <v>1408</v>
      </c>
      <c r="F8801" s="2013">
        <f t="shared" si="3799"/>
        <v>1408</v>
      </c>
      <c r="G8801" s="2013">
        <f t="shared" si="3799"/>
        <v>1408</v>
      </c>
      <c r="H8801" s="2013">
        <f t="shared" si="3799"/>
        <v>1408</v>
      </c>
    </row>
    <row r="8802">
      <c r="B8802" s="2013">
        <v>8800.0</v>
      </c>
      <c r="C8802" s="2013">
        <f t="shared" ref="C8802:H8802" si="3800">C$5002+C3802</f>
        <v>1056</v>
      </c>
      <c r="D8802" s="2013">
        <f t="shared" si="3800"/>
        <v>2112</v>
      </c>
      <c r="E8802" s="2013">
        <f t="shared" si="3800"/>
        <v>1408</v>
      </c>
      <c r="F8802" s="2013">
        <f t="shared" si="3800"/>
        <v>1408</v>
      </c>
      <c r="G8802" s="2013">
        <f t="shared" si="3800"/>
        <v>1408</v>
      </c>
      <c r="H8802" s="2013">
        <f t="shared" si="3800"/>
        <v>1408</v>
      </c>
    </row>
    <row r="8803">
      <c r="B8803" s="2013">
        <v>8801.0</v>
      </c>
      <c r="C8803" s="2013">
        <f t="shared" ref="C8803:H8803" si="3801">C$5002+C3803</f>
        <v>1056</v>
      </c>
      <c r="D8803" s="2013">
        <f t="shared" si="3801"/>
        <v>2113</v>
      </c>
      <c r="E8803" s="2013">
        <f t="shared" si="3801"/>
        <v>1408</v>
      </c>
      <c r="F8803" s="2013">
        <f t="shared" si="3801"/>
        <v>1408</v>
      </c>
      <c r="G8803" s="2013">
        <f t="shared" si="3801"/>
        <v>1408</v>
      </c>
      <c r="H8803" s="2013">
        <f t="shared" si="3801"/>
        <v>1408</v>
      </c>
    </row>
    <row r="8804">
      <c r="B8804" s="2013">
        <v>8802.0</v>
      </c>
      <c r="C8804" s="2013">
        <f t="shared" ref="C8804:H8804" si="3802">C$5002+C3804</f>
        <v>1057</v>
      </c>
      <c r="D8804" s="2013">
        <f t="shared" si="3802"/>
        <v>2113</v>
      </c>
      <c r="E8804" s="2013">
        <f t="shared" si="3802"/>
        <v>1408</v>
      </c>
      <c r="F8804" s="2013">
        <f t="shared" si="3802"/>
        <v>1408</v>
      </c>
      <c r="G8804" s="2013">
        <f t="shared" si="3802"/>
        <v>1408</v>
      </c>
      <c r="H8804" s="2013">
        <f t="shared" si="3802"/>
        <v>1408</v>
      </c>
    </row>
    <row r="8805">
      <c r="B8805" s="2013">
        <v>8803.0</v>
      </c>
      <c r="C8805" s="2013">
        <f t="shared" ref="C8805:H8805" si="3803">C$5002+C3805</f>
        <v>1056</v>
      </c>
      <c r="D8805" s="2013">
        <f t="shared" si="3803"/>
        <v>2113</v>
      </c>
      <c r="E8805" s="2013">
        <f t="shared" si="3803"/>
        <v>1408</v>
      </c>
      <c r="F8805" s="2013">
        <f t="shared" si="3803"/>
        <v>1408</v>
      </c>
      <c r="G8805" s="2013">
        <f t="shared" si="3803"/>
        <v>1409</v>
      </c>
      <c r="H8805" s="2013">
        <f t="shared" si="3803"/>
        <v>1409</v>
      </c>
    </row>
    <row r="8806">
      <c r="B8806" s="2013">
        <v>8804.0</v>
      </c>
      <c r="C8806" s="2013">
        <f t="shared" ref="C8806:H8806" si="3804">C$5002+C3806</f>
        <v>1057</v>
      </c>
      <c r="D8806" s="2013">
        <f t="shared" si="3804"/>
        <v>2113</v>
      </c>
      <c r="E8806" s="2013">
        <f t="shared" si="3804"/>
        <v>1408</v>
      </c>
      <c r="F8806" s="2013">
        <f t="shared" si="3804"/>
        <v>1408</v>
      </c>
      <c r="G8806" s="2013">
        <f t="shared" si="3804"/>
        <v>1409</v>
      </c>
      <c r="H8806" s="2013">
        <f t="shared" si="3804"/>
        <v>1409</v>
      </c>
    </row>
    <row r="8807">
      <c r="B8807" s="2013">
        <v>8805.0</v>
      </c>
      <c r="C8807" s="2013">
        <f t="shared" ref="C8807:H8807" si="3805">C$5002+C3807</f>
        <v>1056</v>
      </c>
      <c r="D8807" s="2013">
        <f t="shared" si="3805"/>
        <v>2113</v>
      </c>
      <c r="E8807" s="2013">
        <f t="shared" si="3805"/>
        <v>1409</v>
      </c>
      <c r="F8807" s="2013">
        <f t="shared" si="3805"/>
        <v>1409</v>
      </c>
      <c r="G8807" s="2013">
        <f t="shared" si="3805"/>
        <v>1409</v>
      </c>
      <c r="H8807" s="2013">
        <f t="shared" si="3805"/>
        <v>1409</v>
      </c>
    </row>
    <row r="8808">
      <c r="B8808" s="2013">
        <v>8806.0</v>
      </c>
      <c r="C8808" s="2013">
        <f t="shared" ref="C8808:H8808" si="3806">C$5002+C3808</f>
        <v>1057</v>
      </c>
      <c r="D8808" s="2013">
        <f t="shared" si="3806"/>
        <v>2113</v>
      </c>
      <c r="E8808" s="2013">
        <f t="shared" si="3806"/>
        <v>1409</v>
      </c>
      <c r="F8808" s="2013">
        <f t="shared" si="3806"/>
        <v>1409</v>
      </c>
      <c r="G8808" s="2013">
        <f t="shared" si="3806"/>
        <v>1409</v>
      </c>
      <c r="H8808" s="2013">
        <f t="shared" si="3806"/>
        <v>1409</v>
      </c>
    </row>
    <row r="8809">
      <c r="B8809" s="2013">
        <v>8807.0</v>
      </c>
      <c r="C8809" s="2013">
        <f t="shared" ref="C8809:H8809" si="3807">C$5002+C3809</f>
        <v>1057</v>
      </c>
      <c r="D8809" s="2013">
        <f t="shared" si="3807"/>
        <v>2114</v>
      </c>
      <c r="E8809" s="2013">
        <f t="shared" si="3807"/>
        <v>1409</v>
      </c>
      <c r="F8809" s="2013">
        <f t="shared" si="3807"/>
        <v>1409</v>
      </c>
      <c r="G8809" s="2013">
        <f t="shared" si="3807"/>
        <v>1409</v>
      </c>
      <c r="H8809" s="2013">
        <f t="shared" si="3807"/>
        <v>1409</v>
      </c>
    </row>
    <row r="8810">
      <c r="B8810" s="2013">
        <v>8808.0</v>
      </c>
      <c r="C8810" s="2013">
        <f t="shared" ref="C8810:H8810" si="3808">C$5002+C3810</f>
        <v>1057</v>
      </c>
      <c r="D8810" s="2013">
        <f t="shared" si="3808"/>
        <v>2113</v>
      </c>
      <c r="E8810" s="2013">
        <f t="shared" si="3808"/>
        <v>1409</v>
      </c>
      <c r="F8810" s="2013">
        <f t="shared" si="3808"/>
        <v>1409</v>
      </c>
      <c r="G8810" s="2013">
        <f t="shared" si="3808"/>
        <v>1410</v>
      </c>
      <c r="H8810" s="2013">
        <f t="shared" si="3808"/>
        <v>1410</v>
      </c>
    </row>
    <row r="8811">
      <c r="B8811" s="2013">
        <v>8809.0</v>
      </c>
      <c r="C8811" s="2013">
        <f t="shared" ref="C8811:H8811" si="3809">C$5002+C3811</f>
        <v>1057</v>
      </c>
      <c r="D8811" s="2013">
        <f t="shared" si="3809"/>
        <v>2114</v>
      </c>
      <c r="E8811" s="2013">
        <f t="shared" si="3809"/>
        <v>1409</v>
      </c>
      <c r="F8811" s="2013">
        <f t="shared" si="3809"/>
        <v>1409</v>
      </c>
      <c r="G8811" s="2013">
        <f t="shared" si="3809"/>
        <v>1410</v>
      </c>
      <c r="H8811" s="2013">
        <f t="shared" si="3809"/>
        <v>1410</v>
      </c>
    </row>
    <row r="8812">
      <c r="B8812" s="2013">
        <v>8810.0</v>
      </c>
      <c r="C8812" s="2013">
        <f t="shared" ref="C8812:H8812" si="3810">C$5002+C3812</f>
        <v>1057</v>
      </c>
      <c r="D8812" s="2013">
        <f t="shared" si="3810"/>
        <v>2115</v>
      </c>
      <c r="E8812" s="2013">
        <f t="shared" si="3810"/>
        <v>1409</v>
      </c>
      <c r="F8812" s="2013">
        <f t="shared" si="3810"/>
        <v>1409</v>
      </c>
      <c r="G8812" s="2013">
        <f t="shared" si="3810"/>
        <v>1410</v>
      </c>
      <c r="H8812" s="2013">
        <f t="shared" si="3810"/>
        <v>1410</v>
      </c>
    </row>
    <row r="8813">
      <c r="B8813" s="2013">
        <v>8811.0</v>
      </c>
      <c r="C8813" s="2013">
        <f t="shared" ref="C8813:H8813" si="3811">C$5002+C3813</f>
        <v>1057</v>
      </c>
      <c r="D8813" s="2013">
        <f t="shared" si="3811"/>
        <v>2114</v>
      </c>
      <c r="E8813" s="2013">
        <f t="shared" si="3811"/>
        <v>1410</v>
      </c>
      <c r="F8813" s="2013">
        <f t="shared" si="3811"/>
        <v>1410</v>
      </c>
      <c r="G8813" s="2013">
        <f t="shared" si="3811"/>
        <v>1410</v>
      </c>
      <c r="H8813" s="2013">
        <f t="shared" si="3811"/>
        <v>1410</v>
      </c>
    </row>
    <row r="8814">
      <c r="B8814" s="2013">
        <v>8812.0</v>
      </c>
      <c r="C8814" s="2013">
        <f t="shared" ref="C8814:H8814" si="3812">C$5002+C3814</f>
        <v>1057</v>
      </c>
      <c r="D8814" s="2013">
        <f t="shared" si="3812"/>
        <v>2115</v>
      </c>
      <c r="E8814" s="2013">
        <f t="shared" si="3812"/>
        <v>1410</v>
      </c>
      <c r="F8814" s="2013">
        <f t="shared" si="3812"/>
        <v>1410</v>
      </c>
      <c r="G8814" s="2013">
        <f t="shared" si="3812"/>
        <v>1410</v>
      </c>
      <c r="H8814" s="2013">
        <f t="shared" si="3812"/>
        <v>1410</v>
      </c>
    </row>
    <row r="8815">
      <c r="B8815" s="2013">
        <v>8813.0</v>
      </c>
      <c r="C8815" s="2013">
        <f t="shared" ref="C8815:H8815" si="3813">C$5002+C3815</f>
        <v>1058</v>
      </c>
      <c r="D8815" s="2013">
        <f t="shared" si="3813"/>
        <v>2115</v>
      </c>
      <c r="E8815" s="2013">
        <f t="shared" si="3813"/>
        <v>1410</v>
      </c>
      <c r="F8815" s="2013">
        <f t="shared" si="3813"/>
        <v>1410</v>
      </c>
      <c r="G8815" s="2013">
        <f t="shared" si="3813"/>
        <v>1410</v>
      </c>
      <c r="H8815" s="2013">
        <f t="shared" si="3813"/>
        <v>1410</v>
      </c>
    </row>
    <row r="8816">
      <c r="B8816" s="2013">
        <v>8814.0</v>
      </c>
      <c r="C8816" s="2013">
        <f t="shared" ref="C8816:H8816" si="3814">C$5002+C3816</f>
        <v>1058</v>
      </c>
      <c r="D8816" s="2013">
        <f t="shared" si="3814"/>
        <v>2116</v>
      </c>
      <c r="E8816" s="2013">
        <f t="shared" si="3814"/>
        <v>1410</v>
      </c>
      <c r="F8816" s="2013">
        <f t="shared" si="3814"/>
        <v>1410</v>
      </c>
      <c r="G8816" s="2013">
        <f t="shared" si="3814"/>
        <v>1410</v>
      </c>
      <c r="H8816" s="2013">
        <f t="shared" si="3814"/>
        <v>1410</v>
      </c>
    </row>
    <row r="8817">
      <c r="B8817" s="2013">
        <v>8815.0</v>
      </c>
      <c r="C8817" s="2013">
        <f t="shared" ref="C8817:H8817" si="3815">C$5002+C3817</f>
        <v>1058</v>
      </c>
      <c r="D8817" s="2013">
        <f t="shared" si="3815"/>
        <v>2115</v>
      </c>
      <c r="E8817" s="2013">
        <f t="shared" si="3815"/>
        <v>1410</v>
      </c>
      <c r="F8817" s="2013">
        <f t="shared" si="3815"/>
        <v>1410</v>
      </c>
      <c r="G8817" s="2013">
        <f t="shared" si="3815"/>
        <v>1411</v>
      </c>
      <c r="H8817" s="2013">
        <f t="shared" si="3815"/>
        <v>1411</v>
      </c>
    </row>
    <row r="8818">
      <c r="B8818" s="2013">
        <v>8816.0</v>
      </c>
      <c r="C8818" s="2013">
        <f t="shared" ref="C8818:H8818" si="3816">C$5002+C3818</f>
        <v>1058</v>
      </c>
      <c r="D8818" s="2013">
        <f t="shared" si="3816"/>
        <v>2116</v>
      </c>
      <c r="E8818" s="2013">
        <f t="shared" si="3816"/>
        <v>1410</v>
      </c>
      <c r="F8818" s="2013">
        <f t="shared" si="3816"/>
        <v>1410</v>
      </c>
      <c r="G8818" s="2013">
        <f t="shared" si="3816"/>
        <v>1411</v>
      </c>
      <c r="H8818" s="2013">
        <f t="shared" si="3816"/>
        <v>1411</v>
      </c>
    </row>
    <row r="8819">
      <c r="B8819" s="2013">
        <v>8817.0</v>
      </c>
      <c r="C8819" s="2013">
        <f t="shared" ref="C8819:H8819" si="3817">C$5002+C3819</f>
        <v>1058</v>
      </c>
      <c r="D8819" s="2013">
        <f t="shared" si="3817"/>
        <v>2117</v>
      </c>
      <c r="E8819" s="2013">
        <f t="shared" si="3817"/>
        <v>1410</v>
      </c>
      <c r="F8819" s="2013">
        <f t="shared" si="3817"/>
        <v>1410</v>
      </c>
      <c r="G8819" s="2013">
        <f t="shared" si="3817"/>
        <v>1411</v>
      </c>
      <c r="H8819" s="2013">
        <f t="shared" si="3817"/>
        <v>1411</v>
      </c>
    </row>
    <row r="8820">
      <c r="B8820" s="2013">
        <v>8818.0</v>
      </c>
      <c r="C8820" s="2013">
        <f t="shared" ref="C8820:H8820" si="3818">C$5002+C3820</f>
        <v>1058</v>
      </c>
      <c r="D8820" s="2013">
        <f t="shared" si="3818"/>
        <v>2116</v>
      </c>
      <c r="E8820" s="2013">
        <f t="shared" si="3818"/>
        <v>1411</v>
      </c>
      <c r="F8820" s="2013">
        <f t="shared" si="3818"/>
        <v>1411</v>
      </c>
      <c r="G8820" s="2013">
        <f t="shared" si="3818"/>
        <v>1411</v>
      </c>
      <c r="H8820" s="2013">
        <f t="shared" si="3818"/>
        <v>1411</v>
      </c>
    </row>
    <row r="8821">
      <c r="B8821" s="2013">
        <v>8819.0</v>
      </c>
      <c r="C8821" s="2013">
        <f t="shared" ref="C8821:H8821" si="3819">C$5002+C3821</f>
        <v>1058</v>
      </c>
      <c r="D8821" s="2013">
        <f t="shared" si="3819"/>
        <v>2117</v>
      </c>
      <c r="E8821" s="2013">
        <f t="shared" si="3819"/>
        <v>1411</v>
      </c>
      <c r="F8821" s="2013">
        <f t="shared" si="3819"/>
        <v>1411</v>
      </c>
      <c r="G8821" s="2013">
        <f t="shared" si="3819"/>
        <v>1411</v>
      </c>
      <c r="H8821" s="2013">
        <f t="shared" si="3819"/>
        <v>1411</v>
      </c>
    </row>
    <row r="8822">
      <c r="B8822" s="2013">
        <v>8820.0</v>
      </c>
      <c r="C8822" s="2013">
        <f t="shared" ref="C8822:H8822" si="3820">C$5002+C3822</f>
        <v>1059</v>
      </c>
      <c r="D8822" s="2013">
        <f t="shared" si="3820"/>
        <v>2117</v>
      </c>
      <c r="E8822" s="2013">
        <f t="shared" si="3820"/>
        <v>1411</v>
      </c>
      <c r="F8822" s="2013">
        <f t="shared" si="3820"/>
        <v>1411</v>
      </c>
      <c r="G8822" s="2013">
        <f t="shared" si="3820"/>
        <v>1411</v>
      </c>
      <c r="H8822" s="2013">
        <f t="shared" si="3820"/>
        <v>1411</v>
      </c>
    </row>
    <row r="8823">
      <c r="B8823" s="2013">
        <v>8821.0</v>
      </c>
      <c r="C8823" s="2013">
        <f t="shared" ref="C8823:H8823" si="3821">C$5002+C3823</f>
        <v>1058</v>
      </c>
      <c r="D8823" s="2013">
        <f t="shared" si="3821"/>
        <v>2117</v>
      </c>
      <c r="E8823" s="2013">
        <f t="shared" si="3821"/>
        <v>1411</v>
      </c>
      <c r="F8823" s="2013">
        <f t="shared" si="3821"/>
        <v>1411</v>
      </c>
      <c r="G8823" s="2013">
        <f t="shared" si="3821"/>
        <v>1412</v>
      </c>
      <c r="H8823" s="2013">
        <f t="shared" si="3821"/>
        <v>1412</v>
      </c>
    </row>
    <row r="8824">
      <c r="B8824" s="2013">
        <v>8822.0</v>
      </c>
      <c r="C8824" s="2013">
        <f t="shared" ref="C8824:H8824" si="3822">C$5002+C3824</f>
        <v>1059</v>
      </c>
      <c r="D8824" s="2013">
        <f t="shared" si="3822"/>
        <v>2117</v>
      </c>
      <c r="E8824" s="2013">
        <f t="shared" si="3822"/>
        <v>1411</v>
      </c>
      <c r="F8824" s="2013">
        <f t="shared" si="3822"/>
        <v>1411</v>
      </c>
      <c r="G8824" s="2013">
        <f t="shared" si="3822"/>
        <v>1412</v>
      </c>
      <c r="H8824" s="2013">
        <f t="shared" si="3822"/>
        <v>1412</v>
      </c>
    </row>
    <row r="8825">
      <c r="B8825" s="2013">
        <v>8823.0</v>
      </c>
      <c r="C8825" s="2013">
        <f t="shared" ref="C8825:H8825" si="3823">C$5002+C3825</f>
        <v>1058</v>
      </c>
      <c r="D8825" s="2013">
        <f t="shared" si="3823"/>
        <v>2117</v>
      </c>
      <c r="E8825" s="2013">
        <f t="shared" si="3823"/>
        <v>1412</v>
      </c>
      <c r="F8825" s="2013">
        <f t="shared" si="3823"/>
        <v>1412</v>
      </c>
      <c r="G8825" s="2013">
        <f t="shared" si="3823"/>
        <v>1412</v>
      </c>
      <c r="H8825" s="2013">
        <f t="shared" si="3823"/>
        <v>1412</v>
      </c>
    </row>
    <row r="8826">
      <c r="B8826" s="2013">
        <v>8824.0</v>
      </c>
      <c r="C8826" s="2013">
        <f t="shared" ref="C8826:H8826" si="3824">C$5002+C3826</f>
        <v>1059</v>
      </c>
      <c r="D8826" s="2013">
        <f t="shared" si="3824"/>
        <v>2117</v>
      </c>
      <c r="E8826" s="2013">
        <f t="shared" si="3824"/>
        <v>1412</v>
      </c>
      <c r="F8826" s="2013">
        <f t="shared" si="3824"/>
        <v>1412</v>
      </c>
      <c r="G8826" s="2013">
        <f t="shared" si="3824"/>
        <v>1412</v>
      </c>
      <c r="H8826" s="2013">
        <f t="shared" si="3824"/>
        <v>1412</v>
      </c>
    </row>
    <row r="8827">
      <c r="B8827" s="2013">
        <v>8825.0</v>
      </c>
      <c r="C8827" s="2013">
        <f t="shared" ref="C8827:H8827" si="3825">C$5002+C3827</f>
        <v>1059</v>
      </c>
      <c r="D8827" s="2013">
        <f t="shared" si="3825"/>
        <v>2118</v>
      </c>
      <c r="E8827" s="2013">
        <f t="shared" si="3825"/>
        <v>1412</v>
      </c>
      <c r="F8827" s="2013">
        <f t="shared" si="3825"/>
        <v>1412</v>
      </c>
      <c r="G8827" s="2013">
        <f t="shared" si="3825"/>
        <v>1412</v>
      </c>
      <c r="H8827" s="2013">
        <f t="shared" si="3825"/>
        <v>1412</v>
      </c>
    </row>
    <row r="8828">
      <c r="B8828" s="2013">
        <v>8826.0</v>
      </c>
      <c r="C8828" s="2013">
        <f t="shared" ref="C8828:H8828" si="3826">C$5002+C3828</f>
        <v>1059</v>
      </c>
      <c r="D8828" s="2013">
        <f t="shared" si="3826"/>
        <v>2119</v>
      </c>
      <c r="E8828" s="2013">
        <f t="shared" si="3826"/>
        <v>1412</v>
      </c>
      <c r="F8828" s="2013">
        <f t="shared" si="3826"/>
        <v>1412</v>
      </c>
      <c r="G8828" s="2013">
        <f t="shared" si="3826"/>
        <v>1412</v>
      </c>
      <c r="H8828" s="2013">
        <f t="shared" si="3826"/>
        <v>1412</v>
      </c>
    </row>
    <row r="8829">
      <c r="B8829" s="2013">
        <v>8827.0</v>
      </c>
      <c r="C8829" s="2013">
        <f t="shared" ref="C8829:H8829" si="3827">C$5002+C3829</f>
        <v>1060</v>
      </c>
      <c r="D8829" s="2013">
        <f t="shared" si="3827"/>
        <v>2119</v>
      </c>
      <c r="E8829" s="2013">
        <f t="shared" si="3827"/>
        <v>1412</v>
      </c>
      <c r="F8829" s="2013">
        <f t="shared" si="3827"/>
        <v>1412</v>
      </c>
      <c r="G8829" s="2013">
        <f t="shared" si="3827"/>
        <v>1412</v>
      </c>
      <c r="H8829" s="2013">
        <f t="shared" si="3827"/>
        <v>1412</v>
      </c>
    </row>
    <row r="8830">
      <c r="B8830" s="2013">
        <v>8828.0</v>
      </c>
      <c r="C8830" s="2013">
        <f t="shared" ref="C8830:H8830" si="3828">C$5002+C3830</f>
        <v>1059</v>
      </c>
      <c r="D8830" s="2013">
        <f t="shared" si="3828"/>
        <v>2119</v>
      </c>
      <c r="E8830" s="2013">
        <f t="shared" si="3828"/>
        <v>1412</v>
      </c>
      <c r="F8830" s="2013">
        <f t="shared" si="3828"/>
        <v>1412</v>
      </c>
      <c r="G8830" s="2013">
        <f t="shared" si="3828"/>
        <v>1413</v>
      </c>
      <c r="H8830" s="2013">
        <f t="shared" si="3828"/>
        <v>1413</v>
      </c>
    </row>
    <row r="8831">
      <c r="B8831" s="2013">
        <v>8829.0</v>
      </c>
      <c r="C8831" s="2013">
        <f t="shared" ref="C8831:H8831" si="3829">C$5002+C3831</f>
        <v>1060</v>
      </c>
      <c r="D8831" s="2013">
        <f t="shared" si="3829"/>
        <v>2119</v>
      </c>
      <c r="E8831" s="2013">
        <f t="shared" si="3829"/>
        <v>1412</v>
      </c>
      <c r="F8831" s="2013">
        <f t="shared" si="3829"/>
        <v>1412</v>
      </c>
      <c r="G8831" s="2013">
        <f t="shared" si="3829"/>
        <v>1413</v>
      </c>
      <c r="H8831" s="2013">
        <f t="shared" si="3829"/>
        <v>1413</v>
      </c>
    </row>
    <row r="8832">
      <c r="B8832" s="2013">
        <v>8830.0</v>
      </c>
      <c r="C8832" s="2013">
        <f t="shared" ref="C8832:H8832" si="3830">C$5002+C3832</f>
        <v>1059</v>
      </c>
      <c r="D8832" s="2013">
        <f t="shared" si="3830"/>
        <v>2119</v>
      </c>
      <c r="E8832" s="2013">
        <f t="shared" si="3830"/>
        <v>1413</v>
      </c>
      <c r="F8832" s="2013">
        <f t="shared" si="3830"/>
        <v>1413</v>
      </c>
      <c r="G8832" s="2013">
        <f t="shared" si="3830"/>
        <v>1413</v>
      </c>
      <c r="H8832" s="2013">
        <f t="shared" si="3830"/>
        <v>1413</v>
      </c>
    </row>
    <row r="8833">
      <c r="B8833" s="2013">
        <v>8831.0</v>
      </c>
      <c r="C8833" s="2013">
        <f t="shared" ref="C8833:H8833" si="3831">C$5002+C3833</f>
        <v>1060</v>
      </c>
      <c r="D8833" s="2013">
        <f t="shared" si="3831"/>
        <v>2119</v>
      </c>
      <c r="E8833" s="2013">
        <f t="shared" si="3831"/>
        <v>1413</v>
      </c>
      <c r="F8833" s="2013">
        <f t="shared" si="3831"/>
        <v>1413</v>
      </c>
      <c r="G8833" s="2013">
        <f t="shared" si="3831"/>
        <v>1413</v>
      </c>
      <c r="H8833" s="2013">
        <f t="shared" si="3831"/>
        <v>1413</v>
      </c>
    </row>
    <row r="8834">
      <c r="B8834" s="2013">
        <v>8832.0</v>
      </c>
      <c r="C8834" s="2013">
        <f t="shared" ref="C8834:H8834" si="3832">C$5002+C3834</f>
        <v>1060</v>
      </c>
      <c r="D8834" s="2013">
        <f t="shared" si="3832"/>
        <v>2120</v>
      </c>
      <c r="E8834" s="2013">
        <f t="shared" si="3832"/>
        <v>1413</v>
      </c>
      <c r="F8834" s="2013">
        <f t="shared" si="3832"/>
        <v>1413</v>
      </c>
      <c r="G8834" s="2013">
        <f t="shared" si="3832"/>
        <v>1413</v>
      </c>
      <c r="H8834" s="2013">
        <f t="shared" si="3832"/>
        <v>1413</v>
      </c>
    </row>
    <row r="8835">
      <c r="B8835" s="2013">
        <v>8833.0</v>
      </c>
      <c r="C8835" s="2013">
        <f t="shared" ref="C8835:H8835" si="3833">C$5002+C3835</f>
        <v>1060</v>
      </c>
      <c r="D8835" s="2013">
        <f t="shared" si="3833"/>
        <v>2119</v>
      </c>
      <c r="E8835" s="2013">
        <f t="shared" si="3833"/>
        <v>1413</v>
      </c>
      <c r="F8835" s="2013">
        <f t="shared" si="3833"/>
        <v>1413</v>
      </c>
      <c r="G8835" s="2013">
        <f t="shared" si="3833"/>
        <v>1414</v>
      </c>
      <c r="H8835" s="2013">
        <f t="shared" si="3833"/>
        <v>1414</v>
      </c>
    </row>
    <row r="8836">
      <c r="B8836" s="2013">
        <v>8834.0</v>
      </c>
      <c r="C8836" s="2013">
        <f t="shared" ref="C8836:H8836" si="3834">C$5002+C3836</f>
        <v>1060</v>
      </c>
      <c r="D8836" s="2013">
        <f t="shared" si="3834"/>
        <v>2120</v>
      </c>
      <c r="E8836" s="2013">
        <f t="shared" si="3834"/>
        <v>1413</v>
      </c>
      <c r="F8836" s="2013">
        <f t="shared" si="3834"/>
        <v>1413</v>
      </c>
      <c r="G8836" s="2013">
        <f t="shared" si="3834"/>
        <v>1414</v>
      </c>
      <c r="H8836" s="2013">
        <f t="shared" si="3834"/>
        <v>1414</v>
      </c>
    </row>
    <row r="8837">
      <c r="B8837" s="2013">
        <v>8835.0</v>
      </c>
      <c r="C8837" s="2013">
        <f t="shared" ref="C8837:H8837" si="3835">C$5002+C3837</f>
        <v>1060</v>
      </c>
      <c r="D8837" s="2013">
        <f t="shared" si="3835"/>
        <v>2121</v>
      </c>
      <c r="E8837" s="2013">
        <f t="shared" si="3835"/>
        <v>1413</v>
      </c>
      <c r="F8837" s="2013">
        <f t="shared" si="3835"/>
        <v>1413</v>
      </c>
      <c r="G8837" s="2013">
        <f t="shared" si="3835"/>
        <v>1414</v>
      </c>
      <c r="H8837" s="2013">
        <f t="shared" si="3835"/>
        <v>1414</v>
      </c>
    </row>
    <row r="8838">
      <c r="B8838" s="2013">
        <v>8836.0</v>
      </c>
      <c r="C8838" s="2013">
        <f t="shared" ref="C8838:H8838" si="3836">C$5002+C3838</f>
        <v>1060</v>
      </c>
      <c r="D8838" s="2013">
        <f t="shared" si="3836"/>
        <v>2120</v>
      </c>
      <c r="E8838" s="2013">
        <f t="shared" si="3836"/>
        <v>1414</v>
      </c>
      <c r="F8838" s="2013">
        <f t="shared" si="3836"/>
        <v>1414</v>
      </c>
      <c r="G8838" s="2013">
        <f t="shared" si="3836"/>
        <v>1414</v>
      </c>
      <c r="H8838" s="2013">
        <f t="shared" si="3836"/>
        <v>1414</v>
      </c>
    </row>
    <row r="8839">
      <c r="B8839" s="2013">
        <v>8837.0</v>
      </c>
      <c r="C8839" s="2013">
        <f t="shared" ref="C8839:H8839" si="3837">C$5002+C3839</f>
        <v>1060</v>
      </c>
      <c r="D8839" s="2013">
        <f t="shared" si="3837"/>
        <v>2121</v>
      </c>
      <c r="E8839" s="2013">
        <f t="shared" si="3837"/>
        <v>1414</v>
      </c>
      <c r="F8839" s="2013">
        <f t="shared" si="3837"/>
        <v>1414</v>
      </c>
      <c r="G8839" s="2013">
        <f t="shared" si="3837"/>
        <v>1414</v>
      </c>
      <c r="H8839" s="2013">
        <f t="shared" si="3837"/>
        <v>1414</v>
      </c>
    </row>
    <row r="8840">
      <c r="B8840" s="2013">
        <v>8838.0</v>
      </c>
      <c r="C8840" s="2013">
        <f t="shared" ref="C8840:H8840" si="3838">C$5002+C3840</f>
        <v>1061</v>
      </c>
      <c r="D8840" s="2013">
        <f t="shared" si="3838"/>
        <v>2121</v>
      </c>
      <c r="E8840" s="2013">
        <f t="shared" si="3838"/>
        <v>1414</v>
      </c>
      <c r="F8840" s="2013">
        <f t="shared" si="3838"/>
        <v>1414</v>
      </c>
      <c r="G8840" s="2013">
        <f t="shared" si="3838"/>
        <v>1414</v>
      </c>
      <c r="H8840" s="2013">
        <f t="shared" si="3838"/>
        <v>1414</v>
      </c>
    </row>
    <row r="8841">
      <c r="B8841" s="2013">
        <v>8839.0</v>
      </c>
      <c r="C8841" s="2013">
        <f t="shared" ref="C8841:H8841" si="3839">C$5002+C3841</f>
        <v>1061</v>
      </c>
      <c r="D8841" s="2013">
        <f t="shared" si="3839"/>
        <v>2122</v>
      </c>
      <c r="E8841" s="2013">
        <f t="shared" si="3839"/>
        <v>1414</v>
      </c>
      <c r="F8841" s="2013">
        <f t="shared" si="3839"/>
        <v>1414</v>
      </c>
      <c r="G8841" s="2013">
        <f t="shared" si="3839"/>
        <v>1414</v>
      </c>
      <c r="H8841" s="2013">
        <f t="shared" si="3839"/>
        <v>1414</v>
      </c>
    </row>
    <row r="8842">
      <c r="B8842" s="2013">
        <v>8840.0</v>
      </c>
      <c r="C8842" s="2013">
        <f t="shared" ref="C8842:H8842" si="3840">C$5002+C3842</f>
        <v>1061</v>
      </c>
      <c r="D8842" s="2013">
        <f t="shared" si="3840"/>
        <v>2121</v>
      </c>
      <c r="E8842" s="2013">
        <f t="shared" si="3840"/>
        <v>1414</v>
      </c>
      <c r="F8842" s="2013">
        <f t="shared" si="3840"/>
        <v>1414</v>
      </c>
      <c r="G8842" s="2013">
        <f t="shared" si="3840"/>
        <v>1415</v>
      </c>
      <c r="H8842" s="2013">
        <f t="shared" si="3840"/>
        <v>1415</v>
      </c>
    </row>
    <row r="8843">
      <c r="B8843" s="2013">
        <v>8841.0</v>
      </c>
      <c r="C8843" s="2013">
        <f t="shared" ref="C8843:H8843" si="3841">C$5002+C3843</f>
        <v>1061</v>
      </c>
      <c r="D8843" s="2013">
        <f t="shared" si="3841"/>
        <v>2122</v>
      </c>
      <c r="E8843" s="2013">
        <f t="shared" si="3841"/>
        <v>1414</v>
      </c>
      <c r="F8843" s="2013">
        <f t="shared" si="3841"/>
        <v>1414</v>
      </c>
      <c r="G8843" s="2013">
        <f t="shared" si="3841"/>
        <v>1415</v>
      </c>
      <c r="H8843" s="2013">
        <f t="shared" si="3841"/>
        <v>1415</v>
      </c>
    </row>
    <row r="8844">
      <c r="B8844" s="2013">
        <v>8842.0</v>
      </c>
      <c r="C8844" s="2013">
        <f t="shared" ref="C8844:H8844" si="3842">C$5002+C3844</f>
        <v>1061</v>
      </c>
      <c r="D8844" s="2013">
        <f t="shared" si="3842"/>
        <v>2123</v>
      </c>
      <c r="E8844" s="2013">
        <f t="shared" si="3842"/>
        <v>1414</v>
      </c>
      <c r="F8844" s="2013">
        <f t="shared" si="3842"/>
        <v>1414</v>
      </c>
      <c r="G8844" s="2013">
        <f t="shared" si="3842"/>
        <v>1415</v>
      </c>
      <c r="H8844" s="2013">
        <f t="shared" si="3842"/>
        <v>1415</v>
      </c>
    </row>
    <row r="8845">
      <c r="B8845" s="2013">
        <v>8843.0</v>
      </c>
      <c r="C8845" s="2013">
        <f t="shared" ref="C8845:H8845" si="3843">C$5002+C3845</f>
        <v>1061</v>
      </c>
      <c r="D8845" s="2013">
        <f t="shared" si="3843"/>
        <v>2122</v>
      </c>
      <c r="E8845" s="2013">
        <f t="shared" si="3843"/>
        <v>1415</v>
      </c>
      <c r="F8845" s="2013">
        <f t="shared" si="3843"/>
        <v>1415</v>
      </c>
      <c r="G8845" s="2013">
        <f t="shared" si="3843"/>
        <v>1415</v>
      </c>
      <c r="H8845" s="2013">
        <f t="shared" si="3843"/>
        <v>1415</v>
      </c>
    </row>
    <row r="8846">
      <c r="B8846" s="2013">
        <v>8844.0</v>
      </c>
      <c r="C8846" s="2013">
        <f t="shared" ref="C8846:H8846" si="3844">C$5002+C3846</f>
        <v>1061</v>
      </c>
      <c r="D8846" s="2013">
        <f t="shared" si="3844"/>
        <v>2123</v>
      </c>
      <c r="E8846" s="2013">
        <f t="shared" si="3844"/>
        <v>1415</v>
      </c>
      <c r="F8846" s="2013">
        <f t="shared" si="3844"/>
        <v>1415</v>
      </c>
      <c r="G8846" s="2013">
        <f t="shared" si="3844"/>
        <v>1415</v>
      </c>
      <c r="H8846" s="2013">
        <f t="shared" si="3844"/>
        <v>1415</v>
      </c>
    </row>
    <row r="8847">
      <c r="B8847" s="2013">
        <v>8845.0</v>
      </c>
      <c r="C8847" s="2013">
        <f t="shared" ref="C8847:H8847" si="3845">C$5002+C3847</f>
        <v>1062</v>
      </c>
      <c r="D8847" s="2013">
        <f t="shared" si="3845"/>
        <v>2123</v>
      </c>
      <c r="E8847" s="2013">
        <f t="shared" si="3845"/>
        <v>1415</v>
      </c>
      <c r="F8847" s="2013">
        <f t="shared" si="3845"/>
        <v>1415</v>
      </c>
      <c r="G8847" s="2013">
        <f t="shared" si="3845"/>
        <v>1415</v>
      </c>
      <c r="H8847" s="2013">
        <f t="shared" si="3845"/>
        <v>1415</v>
      </c>
    </row>
    <row r="8848">
      <c r="B8848" s="2013">
        <v>8846.0</v>
      </c>
      <c r="C8848" s="2013">
        <f t="shared" ref="C8848:H8848" si="3846">C$5002+C3848</f>
        <v>1061</v>
      </c>
      <c r="D8848" s="2013">
        <f t="shared" si="3846"/>
        <v>2123</v>
      </c>
      <c r="E8848" s="2013">
        <f t="shared" si="3846"/>
        <v>1415</v>
      </c>
      <c r="F8848" s="2013">
        <f t="shared" si="3846"/>
        <v>1415</v>
      </c>
      <c r="G8848" s="2013">
        <f t="shared" si="3846"/>
        <v>1416</v>
      </c>
      <c r="H8848" s="2013">
        <f t="shared" si="3846"/>
        <v>1416</v>
      </c>
    </row>
    <row r="8849">
      <c r="B8849" s="2013">
        <v>8847.0</v>
      </c>
      <c r="C8849" s="2013">
        <f t="shared" ref="C8849:H8849" si="3847">C$5002+C3849</f>
        <v>1062</v>
      </c>
      <c r="D8849" s="2013">
        <f t="shared" si="3847"/>
        <v>2123</v>
      </c>
      <c r="E8849" s="2013">
        <f t="shared" si="3847"/>
        <v>1415</v>
      </c>
      <c r="F8849" s="2013">
        <f t="shared" si="3847"/>
        <v>1415</v>
      </c>
      <c r="G8849" s="2013">
        <f t="shared" si="3847"/>
        <v>1416</v>
      </c>
      <c r="H8849" s="2013">
        <f t="shared" si="3847"/>
        <v>1416</v>
      </c>
    </row>
    <row r="8850">
      <c r="B8850" s="2013">
        <v>8848.0</v>
      </c>
      <c r="C8850" s="2013">
        <f t="shared" ref="C8850:H8850" si="3848">C$5002+C3850</f>
        <v>1061</v>
      </c>
      <c r="D8850" s="2013">
        <f t="shared" si="3848"/>
        <v>2123</v>
      </c>
      <c r="E8850" s="2013">
        <f t="shared" si="3848"/>
        <v>1416</v>
      </c>
      <c r="F8850" s="2013">
        <f t="shared" si="3848"/>
        <v>1416</v>
      </c>
      <c r="G8850" s="2013">
        <f t="shared" si="3848"/>
        <v>1416</v>
      </c>
      <c r="H8850" s="2013">
        <f t="shared" si="3848"/>
        <v>1416</v>
      </c>
    </row>
    <row r="8851">
      <c r="B8851" s="2013">
        <v>8849.0</v>
      </c>
      <c r="C8851" s="2013">
        <f t="shared" ref="C8851:H8851" si="3849">C$5002+C3851</f>
        <v>1062</v>
      </c>
      <c r="D8851" s="2013">
        <f t="shared" si="3849"/>
        <v>2123</v>
      </c>
      <c r="E8851" s="2013">
        <f t="shared" si="3849"/>
        <v>1416</v>
      </c>
      <c r="F8851" s="2013">
        <f t="shared" si="3849"/>
        <v>1416</v>
      </c>
      <c r="G8851" s="2013">
        <f t="shared" si="3849"/>
        <v>1416</v>
      </c>
      <c r="H8851" s="2013">
        <f t="shared" si="3849"/>
        <v>1416</v>
      </c>
    </row>
    <row r="8852">
      <c r="B8852" s="2013">
        <v>8850.0</v>
      </c>
      <c r="C8852" s="2013">
        <f t="shared" ref="C8852:H8852" si="3850">C$5002+C3852</f>
        <v>1062</v>
      </c>
      <c r="D8852" s="2013">
        <f t="shared" si="3850"/>
        <v>2124</v>
      </c>
      <c r="E8852" s="2013">
        <f t="shared" si="3850"/>
        <v>1416</v>
      </c>
      <c r="F8852" s="2013">
        <f t="shared" si="3850"/>
        <v>1416</v>
      </c>
      <c r="G8852" s="2013">
        <f t="shared" si="3850"/>
        <v>1416</v>
      </c>
      <c r="H8852" s="2013">
        <f t="shared" si="3850"/>
        <v>1416</v>
      </c>
    </row>
    <row r="8853">
      <c r="B8853" s="2013">
        <v>8851.0</v>
      </c>
      <c r="C8853" s="2013">
        <f t="shared" ref="C8853:H8853" si="3851">C$5002+C3853</f>
        <v>1062</v>
      </c>
      <c r="D8853" s="2013">
        <f t="shared" si="3851"/>
        <v>2125</v>
      </c>
      <c r="E8853" s="2013">
        <f t="shared" si="3851"/>
        <v>1416</v>
      </c>
      <c r="F8853" s="2013">
        <f t="shared" si="3851"/>
        <v>1416</v>
      </c>
      <c r="G8853" s="2013">
        <f t="shared" si="3851"/>
        <v>1416</v>
      </c>
      <c r="H8853" s="2013">
        <f t="shared" si="3851"/>
        <v>1416</v>
      </c>
    </row>
    <row r="8854">
      <c r="B8854" s="2013">
        <v>8852.0</v>
      </c>
      <c r="C8854" s="2013">
        <f t="shared" ref="C8854:H8854" si="3852">C$5002+C3854</f>
        <v>1063</v>
      </c>
      <c r="D8854" s="2013">
        <f t="shared" si="3852"/>
        <v>2125</v>
      </c>
      <c r="E8854" s="2013">
        <f t="shared" si="3852"/>
        <v>1416</v>
      </c>
      <c r="F8854" s="2013">
        <f t="shared" si="3852"/>
        <v>1416</v>
      </c>
      <c r="G8854" s="2013">
        <f t="shared" si="3852"/>
        <v>1416</v>
      </c>
      <c r="H8854" s="2013">
        <f t="shared" si="3852"/>
        <v>1416</v>
      </c>
    </row>
    <row r="8855">
      <c r="B8855" s="2013">
        <v>8853.0</v>
      </c>
      <c r="C8855" s="2013">
        <f t="shared" ref="C8855:H8855" si="3853">C$5002+C3855</f>
        <v>1062</v>
      </c>
      <c r="D8855" s="2013">
        <f t="shared" si="3853"/>
        <v>2125</v>
      </c>
      <c r="E8855" s="2013">
        <f t="shared" si="3853"/>
        <v>1416</v>
      </c>
      <c r="F8855" s="2013">
        <f t="shared" si="3853"/>
        <v>1416</v>
      </c>
      <c r="G8855" s="2013">
        <f t="shared" si="3853"/>
        <v>1417</v>
      </c>
      <c r="H8855" s="2013">
        <f t="shared" si="3853"/>
        <v>1417</v>
      </c>
    </row>
    <row r="8856">
      <c r="B8856" s="2013">
        <v>8854.0</v>
      </c>
      <c r="C8856" s="2013">
        <f t="shared" ref="C8856:H8856" si="3854">C$5002+C3856</f>
        <v>1063</v>
      </c>
      <c r="D8856" s="2013">
        <f t="shared" si="3854"/>
        <v>2125</v>
      </c>
      <c r="E8856" s="2013">
        <f t="shared" si="3854"/>
        <v>1416</v>
      </c>
      <c r="F8856" s="2013">
        <f t="shared" si="3854"/>
        <v>1416</v>
      </c>
      <c r="G8856" s="2013">
        <f t="shared" si="3854"/>
        <v>1417</v>
      </c>
      <c r="H8856" s="2013">
        <f t="shared" si="3854"/>
        <v>1417</v>
      </c>
    </row>
    <row r="8857">
      <c r="B8857" s="2013">
        <v>8855.0</v>
      </c>
      <c r="C8857" s="2013">
        <f t="shared" ref="C8857:H8857" si="3855">C$5002+C3857</f>
        <v>1062</v>
      </c>
      <c r="D8857" s="2013">
        <f t="shared" si="3855"/>
        <v>2125</v>
      </c>
      <c r="E8857" s="2013">
        <f t="shared" si="3855"/>
        <v>1417</v>
      </c>
      <c r="F8857" s="2013">
        <f t="shared" si="3855"/>
        <v>1417</v>
      </c>
      <c r="G8857" s="2013">
        <f t="shared" si="3855"/>
        <v>1417</v>
      </c>
      <c r="H8857" s="2013">
        <f t="shared" si="3855"/>
        <v>1417</v>
      </c>
    </row>
    <row r="8858">
      <c r="B8858" s="2013">
        <v>8856.0</v>
      </c>
      <c r="C8858" s="2013">
        <f t="shared" ref="C8858:H8858" si="3856">C$5002+C3858</f>
        <v>1063</v>
      </c>
      <c r="D8858" s="2013">
        <f t="shared" si="3856"/>
        <v>2125</v>
      </c>
      <c r="E8858" s="2013">
        <f t="shared" si="3856"/>
        <v>1417</v>
      </c>
      <c r="F8858" s="2013">
        <f t="shared" si="3856"/>
        <v>1417</v>
      </c>
      <c r="G8858" s="2013">
        <f t="shared" si="3856"/>
        <v>1417</v>
      </c>
      <c r="H8858" s="2013">
        <f t="shared" si="3856"/>
        <v>1417</v>
      </c>
    </row>
    <row r="8859">
      <c r="B8859" s="2013">
        <v>8857.0</v>
      </c>
      <c r="C8859" s="2013">
        <f t="shared" ref="C8859:H8859" si="3857">C$5002+C3859</f>
        <v>1063</v>
      </c>
      <c r="D8859" s="2013">
        <f t="shared" si="3857"/>
        <v>2126</v>
      </c>
      <c r="E8859" s="2013">
        <f t="shared" si="3857"/>
        <v>1417</v>
      </c>
      <c r="F8859" s="2013">
        <f t="shared" si="3857"/>
        <v>1417</v>
      </c>
      <c r="G8859" s="2013">
        <f t="shared" si="3857"/>
        <v>1417</v>
      </c>
      <c r="H8859" s="2013">
        <f t="shared" si="3857"/>
        <v>1417</v>
      </c>
    </row>
    <row r="8860">
      <c r="B8860" s="2013">
        <v>8858.0</v>
      </c>
      <c r="C8860" s="2013">
        <f t="shared" ref="C8860:H8860" si="3858">C$5002+C3860</f>
        <v>1063</v>
      </c>
      <c r="D8860" s="2013">
        <f t="shared" si="3858"/>
        <v>2125</v>
      </c>
      <c r="E8860" s="2013">
        <f t="shared" si="3858"/>
        <v>1417</v>
      </c>
      <c r="F8860" s="2013">
        <f t="shared" si="3858"/>
        <v>1417</v>
      </c>
      <c r="G8860" s="2013">
        <f t="shared" si="3858"/>
        <v>1418</v>
      </c>
      <c r="H8860" s="2013">
        <f t="shared" si="3858"/>
        <v>1418</v>
      </c>
    </row>
    <row r="8861">
      <c r="B8861" s="2013">
        <v>8859.0</v>
      </c>
      <c r="C8861" s="2013">
        <f t="shared" ref="C8861:H8861" si="3859">C$5002+C3861</f>
        <v>1063</v>
      </c>
      <c r="D8861" s="2013">
        <f t="shared" si="3859"/>
        <v>2126</v>
      </c>
      <c r="E8861" s="2013">
        <f t="shared" si="3859"/>
        <v>1417</v>
      </c>
      <c r="F8861" s="2013">
        <f t="shared" si="3859"/>
        <v>1417</v>
      </c>
      <c r="G8861" s="2013">
        <f t="shared" si="3859"/>
        <v>1418</v>
      </c>
      <c r="H8861" s="2013">
        <f t="shared" si="3859"/>
        <v>1418</v>
      </c>
    </row>
    <row r="8862">
      <c r="B8862" s="2013">
        <v>8860.0</v>
      </c>
      <c r="C8862" s="2013">
        <f t="shared" ref="C8862:H8862" si="3860">C$5002+C3862</f>
        <v>1063</v>
      </c>
      <c r="D8862" s="2013">
        <f t="shared" si="3860"/>
        <v>2127</v>
      </c>
      <c r="E8862" s="2013">
        <f t="shared" si="3860"/>
        <v>1417</v>
      </c>
      <c r="F8862" s="2013">
        <f t="shared" si="3860"/>
        <v>1417</v>
      </c>
      <c r="G8862" s="2013">
        <f t="shared" si="3860"/>
        <v>1418</v>
      </c>
      <c r="H8862" s="2013">
        <f t="shared" si="3860"/>
        <v>1418</v>
      </c>
    </row>
    <row r="8863">
      <c r="B8863" s="2013">
        <v>8861.0</v>
      </c>
      <c r="C8863" s="2013">
        <f t="shared" ref="C8863:H8863" si="3861">C$5002+C3863</f>
        <v>1063</v>
      </c>
      <c r="D8863" s="2013">
        <f t="shared" si="3861"/>
        <v>2126</v>
      </c>
      <c r="E8863" s="2013">
        <f t="shared" si="3861"/>
        <v>1418</v>
      </c>
      <c r="F8863" s="2013">
        <f t="shared" si="3861"/>
        <v>1418</v>
      </c>
      <c r="G8863" s="2013">
        <f t="shared" si="3861"/>
        <v>1418</v>
      </c>
      <c r="H8863" s="2013">
        <f t="shared" si="3861"/>
        <v>1418</v>
      </c>
    </row>
    <row r="8864">
      <c r="B8864" s="2013">
        <v>8862.0</v>
      </c>
      <c r="C8864" s="2013">
        <f t="shared" ref="C8864:H8864" si="3862">C$5002+C3864</f>
        <v>1063</v>
      </c>
      <c r="D8864" s="2013">
        <f t="shared" si="3862"/>
        <v>2127</v>
      </c>
      <c r="E8864" s="2013">
        <f t="shared" si="3862"/>
        <v>1418</v>
      </c>
      <c r="F8864" s="2013">
        <f t="shared" si="3862"/>
        <v>1418</v>
      </c>
      <c r="G8864" s="2013">
        <f t="shared" si="3862"/>
        <v>1418</v>
      </c>
      <c r="H8864" s="2013">
        <f t="shared" si="3862"/>
        <v>1418</v>
      </c>
    </row>
    <row r="8865">
      <c r="B8865" s="2013">
        <v>8863.0</v>
      </c>
      <c r="C8865" s="2013">
        <f t="shared" ref="C8865:H8865" si="3863">C$5002+C3865</f>
        <v>1064</v>
      </c>
      <c r="D8865" s="2013">
        <f t="shared" si="3863"/>
        <v>2127</v>
      </c>
      <c r="E8865" s="2013">
        <f t="shared" si="3863"/>
        <v>1418</v>
      </c>
      <c r="F8865" s="2013">
        <f t="shared" si="3863"/>
        <v>1418</v>
      </c>
      <c r="G8865" s="2013">
        <f t="shared" si="3863"/>
        <v>1418</v>
      </c>
      <c r="H8865" s="2013">
        <f t="shared" si="3863"/>
        <v>1418</v>
      </c>
    </row>
    <row r="8866">
      <c r="B8866" s="2013">
        <v>8864.0</v>
      </c>
      <c r="C8866" s="2013">
        <f t="shared" ref="C8866:H8866" si="3864">C$5002+C3866</f>
        <v>1064</v>
      </c>
      <c r="D8866" s="2013">
        <f t="shared" si="3864"/>
        <v>2128</v>
      </c>
      <c r="E8866" s="2013">
        <f t="shared" si="3864"/>
        <v>1418</v>
      </c>
      <c r="F8866" s="2013">
        <f t="shared" si="3864"/>
        <v>1418</v>
      </c>
      <c r="G8866" s="2013">
        <f t="shared" si="3864"/>
        <v>1418</v>
      </c>
      <c r="H8866" s="2013">
        <f t="shared" si="3864"/>
        <v>1418</v>
      </c>
    </row>
    <row r="8867">
      <c r="B8867" s="2013">
        <v>8865.0</v>
      </c>
      <c r="C8867" s="2013">
        <f t="shared" ref="C8867:H8867" si="3865">C$5002+C3867</f>
        <v>1064</v>
      </c>
      <c r="D8867" s="2013">
        <f t="shared" si="3865"/>
        <v>2127</v>
      </c>
      <c r="E8867" s="2013">
        <f t="shared" si="3865"/>
        <v>1418</v>
      </c>
      <c r="F8867" s="2013">
        <f t="shared" si="3865"/>
        <v>1418</v>
      </c>
      <c r="G8867" s="2013">
        <f t="shared" si="3865"/>
        <v>1419</v>
      </c>
      <c r="H8867" s="2013">
        <f t="shared" si="3865"/>
        <v>1419</v>
      </c>
    </row>
    <row r="8868">
      <c r="B8868" s="2013">
        <v>8866.0</v>
      </c>
      <c r="C8868" s="2013">
        <f t="shared" ref="C8868:H8868" si="3866">C$5002+C3868</f>
        <v>1064</v>
      </c>
      <c r="D8868" s="2013">
        <f t="shared" si="3866"/>
        <v>2128</v>
      </c>
      <c r="E8868" s="2013">
        <f t="shared" si="3866"/>
        <v>1418</v>
      </c>
      <c r="F8868" s="2013">
        <f t="shared" si="3866"/>
        <v>1418</v>
      </c>
      <c r="G8868" s="2013">
        <f t="shared" si="3866"/>
        <v>1419</v>
      </c>
      <c r="H8868" s="2013">
        <f t="shared" si="3866"/>
        <v>1419</v>
      </c>
    </row>
    <row r="8869">
      <c r="B8869" s="2013">
        <v>8867.0</v>
      </c>
      <c r="C8869" s="2013">
        <f t="shared" ref="C8869:H8869" si="3867">C$5002+C3869</f>
        <v>1064</v>
      </c>
      <c r="D8869" s="2013">
        <f t="shared" si="3867"/>
        <v>2129</v>
      </c>
      <c r="E8869" s="2013">
        <f t="shared" si="3867"/>
        <v>1418</v>
      </c>
      <c r="F8869" s="2013">
        <f t="shared" si="3867"/>
        <v>1418</v>
      </c>
      <c r="G8869" s="2013">
        <f t="shared" si="3867"/>
        <v>1419</v>
      </c>
      <c r="H8869" s="2013">
        <f t="shared" si="3867"/>
        <v>1419</v>
      </c>
    </row>
    <row r="8870">
      <c r="B8870" s="2013">
        <v>8868.0</v>
      </c>
      <c r="C8870" s="2013">
        <f t="shared" ref="C8870:H8870" si="3868">C$5002+C3870</f>
        <v>1064</v>
      </c>
      <c r="D8870" s="2013">
        <f t="shared" si="3868"/>
        <v>2128</v>
      </c>
      <c r="E8870" s="2013">
        <f t="shared" si="3868"/>
        <v>1419</v>
      </c>
      <c r="F8870" s="2013">
        <f t="shared" si="3868"/>
        <v>1419</v>
      </c>
      <c r="G8870" s="2013">
        <f t="shared" si="3868"/>
        <v>1419</v>
      </c>
      <c r="H8870" s="2013">
        <f t="shared" si="3868"/>
        <v>1419</v>
      </c>
    </row>
    <row r="8871">
      <c r="B8871" s="2013">
        <v>8869.0</v>
      </c>
      <c r="C8871" s="2013">
        <f t="shared" ref="C8871:H8871" si="3869">C$5002+C3871</f>
        <v>1064</v>
      </c>
      <c r="D8871" s="2013">
        <f t="shared" si="3869"/>
        <v>2129</v>
      </c>
      <c r="E8871" s="2013">
        <f t="shared" si="3869"/>
        <v>1419</v>
      </c>
      <c r="F8871" s="2013">
        <f t="shared" si="3869"/>
        <v>1419</v>
      </c>
      <c r="G8871" s="2013">
        <f t="shared" si="3869"/>
        <v>1419</v>
      </c>
      <c r="H8871" s="2013">
        <f t="shared" si="3869"/>
        <v>1419</v>
      </c>
    </row>
    <row r="8872">
      <c r="B8872" s="2013">
        <v>8870.0</v>
      </c>
      <c r="C8872" s="2013">
        <f t="shared" ref="C8872:H8872" si="3870">C$5002+C3872</f>
        <v>1065</v>
      </c>
      <c r="D8872" s="2013">
        <f t="shared" si="3870"/>
        <v>2129</v>
      </c>
      <c r="E8872" s="2013">
        <f t="shared" si="3870"/>
        <v>1419</v>
      </c>
      <c r="F8872" s="2013">
        <f t="shared" si="3870"/>
        <v>1419</v>
      </c>
      <c r="G8872" s="2013">
        <f t="shared" si="3870"/>
        <v>1419</v>
      </c>
      <c r="H8872" s="2013">
        <f t="shared" si="3870"/>
        <v>1419</v>
      </c>
    </row>
    <row r="8873">
      <c r="B8873" s="2013">
        <v>8871.0</v>
      </c>
      <c r="C8873" s="2013">
        <f t="shared" ref="C8873:H8873" si="3871">C$5002+C3873</f>
        <v>1064</v>
      </c>
      <c r="D8873" s="2013">
        <f t="shared" si="3871"/>
        <v>2129</v>
      </c>
      <c r="E8873" s="2013">
        <f t="shared" si="3871"/>
        <v>1419</v>
      </c>
      <c r="F8873" s="2013">
        <f t="shared" si="3871"/>
        <v>1419</v>
      </c>
      <c r="G8873" s="2013">
        <f t="shared" si="3871"/>
        <v>1420</v>
      </c>
      <c r="H8873" s="2013">
        <f t="shared" si="3871"/>
        <v>1420</v>
      </c>
    </row>
    <row r="8874">
      <c r="B8874" s="2013">
        <v>8872.0</v>
      </c>
      <c r="C8874" s="2013">
        <f t="shared" ref="C8874:H8874" si="3872">C$5002+C3874</f>
        <v>1065</v>
      </c>
      <c r="D8874" s="2013">
        <f t="shared" si="3872"/>
        <v>2129</v>
      </c>
      <c r="E8874" s="2013">
        <f t="shared" si="3872"/>
        <v>1419</v>
      </c>
      <c r="F8874" s="2013">
        <f t="shared" si="3872"/>
        <v>1419</v>
      </c>
      <c r="G8874" s="2013">
        <f t="shared" si="3872"/>
        <v>1420</v>
      </c>
      <c r="H8874" s="2013">
        <f t="shared" si="3872"/>
        <v>1420</v>
      </c>
    </row>
    <row r="8875">
      <c r="B8875" s="2013">
        <v>8873.0</v>
      </c>
      <c r="C8875" s="2013">
        <f t="shared" ref="C8875:H8875" si="3873">C$5002+C3875</f>
        <v>1064</v>
      </c>
      <c r="D8875" s="2013">
        <f t="shared" si="3873"/>
        <v>2129</v>
      </c>
      <c r="E8875" s="2013">
        <f t="shared" si="3873"/>
        <v>1420</v>
      </c>
      <c r="F8875" s="2013">
        <f t="shared" si="3873"/>
        <v>1420</v>
      </c>
      <c r="G8875" s="2013">
        <f t="shared" si="3873"/>
        <v>1420</v>
      </c>
      <c r="H8875" s="2013">
        <f t="shared" si="3873"/>
        <v>1420</v>
      </c>
    </row>
    <row r="8876">
      <c r="B8876" s="2013">
        <v>8874.0</v>
      </c>
      <c r="C8876" s="2013">
        <f t="shared" ref="C8876:H8876" si="3874">C$5002+C3876</f>
        <v>1065</v>
      </c>
      <c r="D8876" s="2013">
        <f t="shared" si="3874"/>
        <v>2129</v>
      </c>
      <c r="E8876" s="2013">
        <f t="shared" si="3874"/>
        <v>1420</v>
      </c>
      <c r="F8876" s="2013">
        <f t="shared" si="3874"/>
        <v>1420</v>
      </c>
      <c r="G8876" s="2013">
        <f t="shared" si="3874"/>
        <v>1420</v>
      </c>
      <c r="H8876" s="2013">
        <f t="shared" si="3874"/>
        <v>1420</v>
      </c>
    </row>
    <row r="8877">
      <c r="B8877" s="2013">
        <v>8875.0</v>
      </c>
      <c r="C8877" s="2013">
        <f t="shared" ref="C8877:H8877" si="3875">C$5002+C3877</f>
        <v>1065</v>
      </c>
      <c r="D8877" s="2013">
        <f t="shared" si="3875"/>
        <v>2130</v>
      </c>
      <c r="E8877" s="2013">
        <f t="shared" si="3875"/>
        <v>1420</v>
      </c>
      <c r="F8877" s="2013">
        <f t="shared" si="3875"/>
        <v>1420</v>
      </c>
      <c r="G8877" s="2013">
        <f t="shared" si="3875"/>
        <v>1420</v>
      </c>
      <c r="H8877" s="2013">
        <f t="shared" si="3875"/>
        <v>1420</v>
      </c>
    </row>
    <row r="8878">
      <c r="B8878" s="2013">
        <v>8876.0</v>
      </c>
      <c r="C8878" s="2013">
        <f t="shared" ref="C8878:H8878" si="3876">C$5002+C3878</f>
        <v>1065</v>
      </c>
      <c r="D8878" s="2013">
        <f t="shared" si="3876"/>
        <v>2131</v>
      </c>
      <c r="E8878" s="2013">
        <f t="shared" si="3876"/>
        <v>1420</v>
      </c>
      <c r="F8878" s="2013">
        <f t="shared" si="3876"/>
        <v>1420</v>
      </c>
      <c r="G8878" s="2013">
        <f t="shared" si="3876"/>
        <v>1420</v>
      </c>
      <c r="H8878" s="2013">
        <f t="shared" si="3876"/>
        <v>1420</v>
      </c>
    </row>
    <row r="8879">
      <c r="B8879" s="2013">
        <v>8877.0</v>
      </c>
      <c r="C8879" s="2013">
        <f t="shared" ref="C8879:H8879" si="3877">C$5002+C3879</f>
        <v>1066</v>
      </c>
      <c r="D8879" s="2013">
        <f t="shared" si="3877"/>
        <v>2131</v>
      </c>
      <c r="E8879" s="2013">
        <f t="shared" si="3877"/>
        <v>1420</v>
      </c>
      <c r="F8879" s="2013">
        <f t="shared" si="3877"/>
        <v>1420</v>
      </c>
      <c r="G8879" s="2013">
        <f t="shared" si="3877"/>
        <v>1420</v>
      </c>
      <c r="H8879" s="2013">
        <f t="shared" si="3877"/>
        <v>1420</v>
      </c>
    </row>
    <row r="8880">
      <c r="B8880" s="2013">
        <v>8878.0</v>
      </c>
      <c r="C8880" s="2013">
        <f t="shared" ref="C8880:H8880" si="3878">C$5002+C3880</f>
        <v>1065</v>
      </c>
      <c r="D8880" s="2013">
        <f t="shared" si="3878"/>
        <v>2131</v>
      </c>
      <c r="E8880" s="2013">
        <f t="shared" si="3878"/>
        <v>1420</v>
      </c>
      <c r="F8880" s="2013">
        <f t="shared" si="3878"/>
        <v>1420</v>
      </c>
      <c r="G8880" s="2013">
        <f t="shared" si="3878"/>
        <v>1421</v>
      </c>
      <c r="H8880" s="2013">
        <f t="shared" si="3878"/>
        <v>1421</v>
      </c>
    </row>
    <row r="8881">
      <c r="B8881" s="2013">
        <v>8879.0</v>
      </c>
      <c r="C8881" s="2013">
        <f t="shared" ref="C8881:H8881" si="3879">C$5002+C3881</f>
        <v>1066</v>
      </c>
      <c r="D8881" s="2013">
        <f t="shared" si="3879"/>
        <v>2131</v>
      </c>
      <c r="E8881" s="2013">
        <f t="shared" si="3879"/>
        <v>1420</v>
      </c>
      <c r="F8881" s="2013">
        <f t="shared" si="3879"/>
        <v>1420</v>
      </c>
      <c r="G8881" s="2013">
        <f t="shared" si="3879"/>
        <v>1421</v>
      </c>
      <c r="H8881" s="2013">
        <f t="shared" si="3879"/>
        <v>1421</v>
      </c>
    </row>
    <row r="8882">
      <c r="B8882" s="2013">
        <v>8880.0</v>
      </c>
      <c r="C8882" s="2013">
        <f t="shared" ref="C8882:H8882" si="3880">C$5002+C3882</f>
        <v>1065</v>
      </c>
      <c r="D8882" s="2013">
        <f t="shared" si="3880"/>
        <v>2131</v>
      </c>
      <c r="E8882" s="2013">
        <f t="shared" si="3880"/>
        <v>1421</v>
      </c>
      <c r="F8882" s="2013">
        <f t="shared" si="3880"/>
        <v>1421</v>
      </c>
      <c r="G8882" s="2013">
        <f t="shared" si="3880"/>
        <v>1421</v>
      </c>
      <c r="H8882" s="2013">
        <f t="shared" si="3880"/>
        <v>1421</v>
      </c>
    </row>
    <row r="8883">
      <c r="B8883" s="2013">
        <v>8881.0</v>
      </c>
      <c r="C8883" s="2013">
        <f t="shared" ref="C8883:H8883" si="3881">C$5002+C3883</f>
        <v>1066</v>
      </c>
      <c r="D8883" s="2013">
        <f t="shared" si="3881"/>
        <v>2131</v>
      </c>
      <c r="E8883" s="2013">
        <f t="shared" si="3881"/>
        <v>1421</v>
      </c>
      <c r="F8883" s="2013">
        <f t="shared" si="3881"/>
        <v>1421</v>
      </c>
      <c r="G8883" s="2013">
        <f t="shared" si="3881"/>
        <v>1421</v>
      </c>
      <c r="H8883" s="2013">
        <f t="shared" si="3881"/>
        <v>1421</v>
      </c>
    </row>
    <row r="8884">
      <c r="B8884" s="2013">
        <v>8882.0</v>
      </c>
      <c r="C8884" s="2013">
        <f t="shared" ref="C8884:H8884" si="3882">C$5002+C3884</f>
        <v>1066</v>
      </c>
      <c r="D8884" s="2013">
        <f t="shared" si="3882"/>
        <v>2132</v>
      </c>
      <c r="E8884" s="2013">
        <f t="shared" si="3882"/>
        <v>1421</v>
      </c>
      <c r="F8884" s="2013">
        <f t="shared" si="3882"/>
        <v>1421</v>
      </c>
      <c r="G8884" s="2013">
        <f t="shared" si="3882"/>
        <v>1421</v>
      </c>
      <c r="H8884" s="2013">
        <f t="shared" si="3882"/>
        <v>1421</v>
      </c>
    </row>
    <row r="8885">
      <c r="B8885" s="2013">
        <v>8883.0</v>
      </c>
      <c r="C8885" s="2013">
        <f t="shared" ref="C8885:H8885" si="3883">C$5002+C3885</f>
        <v>1066</v>
      </c>
      <c r="D8885" s="2013">
        <f t="shared" si="3883"/>
        <v>2131</v>
      </c>
      <c r="E8885" s="2013">
        <f t="shared" si="3883"/>
        <v>1421</v>
      </c>
      <c r="F8885" s="2013">
        <f t="shared" si="3883"/>
        <v>1421</v>
      </c>
      <c r="G8885" s="2013">
        <f t="shared" si="3883"/>
        <v>1422</v>
      </c>
      <c r="H8885" s="2013">
        <f t="shared" si="3883"/>
        <v>1422</v>
      </c>
    </row>
    <row r="8886">
      <c r="B8886" s="2013">
        <v>8884.0</v>
      </c>
      <c r="C8886" s="2013">
        <f t="shared" ref="C8886:H8886" si="3884">C$5002+C3886</f>
        <v>1066</v>
      </c>
      <c r="D8886" s="2013">
        <f t="shared" si="3884"/>
        <v>2132</v>
      </c>
      <c r="E8886" s="2013">
        <f t="shared" si="3884"/>
        <v>1421</v>
      </c>
      <c r="F8886" s="2013">
        <f t="shared" si="3884"/>
        <v>1421</v>
      </c>
      <c r="G8886" s="2013">
        <f t="shared" si="3884"/>
        <v>1422</v>
      </c>
      <c r="H8886" s="2013">
        <f t="shared" si="3884"/>
        <v>1422</v>
      </c>
    </row>
    <row r="8887">
      <c r="B8887" s="2013">
        <v>8885.0</v>
      </c>
      <c r="C8887" s="2013">
        <f t="shared" ref="C8887:H8887" si="3885">C$5002+C3887</f>
        <v>1066</v>
      </c>
      <c r="D8887" s="2013">
        <f t="shared" si="3885"/>
        <v>2133</v>
      </c>
      <c r="E8887" s="2013">
        <f t="shared" si="3885"/>
        <v>1421</v>
      </c>
      <c r="F8887" s="2013">
        <f t="shared" si="3885"/>
        <v>1421</v>
      </c>
      <c r="G8887" s="2013">
        <f t="shared" si="3885"/>
        <v>1422</v>
      </c>
      <c r="H8887" s="2013">
        <f t="shared" si="3885"/>
        <v>1422</v>
      </c>
    </row>
    <row r="8888">
      <c r="B8888" s="2013">
        <v>8886.0</v>
      </c>
      <c r="C8888" s="2013">
        <f t="shared" ref="C8888:H8888" si="3886">C$5002+C3888</f>
        <v>1066</v>
      </c>
      <c r="D8888" s="2013">
        <f t="shared" si="3886"/>
        <v>2132</v>
      </c>
      <c r="E8888" s="2013">
        <f t="shared" si="3886"/>
        <v>1422</v>
      </c>
      <c r="F8888" s="2013">
        <f t="shared" si="3886"/>
        <v>1422</v>
      </c>
      <c r="G8888" s="2013">
        <f t="shared" si="3886"/>
        <v>1422</v>
      </c>
      <c r="H8888" s="2013">
        <f t="shared" si="3886"/>
        <v>1422</v>
      </c>
    </row>
    <row r="8889">
      <c r="B8889" s="2013">
        <v>8887.0</v>
      </c>
      <c r="C8889" s="2013">
        <f t="shared" ref="C8889:H8889" si="3887">C$5002+C3889</f>
        <v>1066</v>
      </c>
      <c r="D8889" s="2013">
        <f t="shared" si="3887"/>
        <v>2133</v>
      </c>
      <c r="E8889" s="2013">
        <f t="shared" si="3887"/>
        <v>1422</v>
      </c>
      <c r="F8889" s="2013">
        <f t="shared" si="3887"/>
        <v>1422</v>
      </c>
      <c r="G8889" s="2013">
        <f t="shared" si="3887"/>
        <v>1422</v>
      </c>
      <c r="H8889" s="2013">
        <f t="shared" si="3887"/>
        <v>1422</v>
      </c>
    </row>
    <row r="8890">
      <c r="B8890" s="2013">
        <v>8888.0</v>
      </c>
      <c r="C8890" s="2013">
        <f t="shared" ref="C8890:H8890" si="3888">C$5002+C3890</f>
        <v>1067</v>
      </c>
      <c r="D8890" s="2013">
        <f t="shared" si="3888"/>
        <v>2133</v>
      </c>
      <c r="E8890" s="2013">
        <f t="shared" si="3888"/>
        <v>1422</v>
      </c>
      <c r="F8890" s="2013">
        <f t="shared" si="3888"/>
        <v>1422</v>
      </c>
      <c r="G8890" s="2013">
        <f t="shared" si="3888"/>
        <v>1422</v>
      </c>
      <c r="H8890" s="2013">
        <f t="shared" si="3888"/>
        <v>1422</v>
      </c>
    </row>
    <row r="8891">
      <c r="B8891" s="2013">
        <v>8889.0</v>
      </c>
      <c r="C8891" s="2013">
        <f t="shared" ref="C8891:H8891" si="3889">C$5002+C3891</f>
        <v>1067</v>
      </c>
      <c r="D8891" s="2013">
        <f t="shared" si="3889"/>
        <v>2134</v>
      </c>
      <c r="E8891" s="2013">
        <f t="shared" si="3889"/>
        <v>1422</v>
      </c>
      <c r="F8891" s="2013">
        <f t="shared" si="3889"/>
        <v>1422</v>
      </c>
      <c r="G8891" s="2013">
        <f t="shared" si="3889"/>
        <v>1422</v>
      </c>
      <c r="H8891" s="2013">
        <f t="shared" si="3889"/>
        <v>1422</v>
      </c>
    </row>
    <row r="8892">
      <c r="B8892" s="2013">
        <v>8890.0</v>
      </c>
      <c r="C8892" s="2013">
        <f t="shared" ref="C8892:H8892" si="3890">C$5002+C3892</f>
        <v>1067</v>
      </c>
      <c r="D8892" s="2013">
        <f t="shared" si="3890"/>
        <v>2133</v>
      </c>
      <c r="E8892" s="2013">
        <f t="shared" si="3890"/>
        <v>1422</v>
      </c>
      <c r="F8892" s="2013">
        <f t="shared" si="3890"/>
        <v>1422</v>
      </c>
      <c r="G8892" s="2013">
        <f t="shared" si="3890"/>
        <v>1423</v>
      </c>
      <c r="H8892" s="2013">
        <f t="shared" si="3890"/>
        <v>1423</v>
      </c>
    </row>
    <row r="8893">
      <c r="B8893" s="2013">
        <v>8891.0</v>
      </c>
      <c r="C8893" s="2013">
        <f t="shared" ref="C8893:H8893" si="3891">C$5002+C3893</f>
        <v>1067</v>
      </c>
      <c r="D8893" s="2013">
        <f t="shared" si="3891"/>
        <v>2134</v>
      </c>
      <c r="E8893" s="2013">
        <f t="shared" si="3891"/>
        <v>1422</v>
      </c>
      <c r="F8893" s="2013">
        <f t="shared" si="3891"/>
        <v>1422</v>
      </c>
      <c r="G8893" s="2013">
        <f t="shared" si="3891"/>
        <v>1423</v>
      </c>
      <c r="H8893" s="2013">
        <f t="shared" si="3891"/>
        <v>1423</v>
      </c>
    </row>
    <row r="8894">
      <c r="B8894" s="2013">
        <v>8892.0</v>
      </c>
      <c r="C8894" s="2013">
        <f t="shared" ref="C8894:H8894" si="3892">C$5002+C3894</f>
        <v>1067</v>
      </c>
      <c r="D8894" s="2013">
        <f t="shared" si="3892"/>
        <v>2135</v>
      </c>
      <c r="E8894" s="2013">
        <f t="shared" si="3892"/>
        <v>1422</v>
      </c>
      <c r="F8894" s="2013">
        <f t="shared" si="3892"/>
        <v>1422</v>
      </c>
      <c r="G8894" s="2013">
        <f t="shared" si="3892"/>
        <v>1423</v>
      </c>
      <c r="H8894" s="2013">
        <f t="shared" si="3892"/>
        <v>1423</v>
      </c>
    </row>
    <row r="8895">
      <c r="B8895" s="2013">
        <v>8893.0</v>
      </c>
      <c r="C8895" s="2013">
        <f t="shared" ref="C8895:H8895" si="3893">C$5002+C3895</f>
        <v>1067</v>
      </c>
      <c r="D8895" s="2013">
        <f t="shared" si="3893"/>
        <v>2134</v>
      </c>
      <c r="E8895" s="2013">
        <f t="shared" si="3893"/>
        <v>1423</v>
      </c>
      <c r="F8895" s="2013">
        <f t="shared" si="3893"/>
        <v>1423</v>
      </c>
      <c r="G8895" s="2013">
        <f t="shared" si="3893"/>
        <v>1423</v>
      </c>
      <c r="H8895" s="2013">
        <f t="shared" si="3893"/>
        <v>1423</v>
      </c>
    </row>
    <row r="8896">
      <c r="B8896" s="2013">
        <v>8894.0</v>
      </c>
      <c r="C8896" s="2013">
        <f t="shared" ref="C8896:H8896" si="3894">C$5002+C3896</f>
        <v>1067</v>
      </c>
      <c r="D8896" s="2013">
        <f t="shared" si="3894"/>
        <v>2135</v>
      </c>
      <c r="E8896" s="2013">
        <f t="shared" si="3894"/>
        <v>1423</v>
      </c>
      <c r="F8896" s="2013">
        <f t="shared" si="3894"/>
        <v>1423</v>
      </c>
      <c r="G8896" s="2013">
        <f t="shared" si="3894"/>
        <v>1423</v>
      </c>
      <c r="H8896" s="2013">
        <f t="shared" si="3894"/>
        <v>1423</v>
      </c>
    </row>
    <row r="8897">
      <c r="B8897" s="2013">
        <v>8895.0</v>
      </c>
      <c r="C8897" s="2013">
        <f t="shared" ref="C8897:H8897" si="3895">C$5002+C3897</f>
        <v>1068</v>
      </c>
      <c r="D8897" s="2013">
        <f t="shared" si="3895"/>
        <v>2135</v>
      </c>
      <c r="E8897" s="2013">
        <f t="shared" si="3895"/>
        <v>1423</v>
      </c>
      <c r="F8897" s="2013">
        <f t="shared" si="3895"/>
        <v>1423</v>
      </c>
      <c r="G8897" s="2013">
        <f t="shared" si="3895"/>
        <v>1423</v>
      </c>
      <c r="H8897" s="2013">
        <f t="shared" si="3895"/>
        <v>1423</v>
      </c>
    </row>
    <row r="8898">
      <c r="B8898" s="2013">
        <v>8896.0</v>
      </c>
      <c r="C8898" s="2013">
        <f t="shared" ref="C8898:H8898" si="3896">C$5002+C3898</f>
        <v>1067</v>
      </c>
      <c r="D8898" s="2013">
        <f t="shared" si="3896"/>
        <v>2135</v>
      </c>
      <c r="E8898" s="2013">
        <f t="shared" si="3896"/>
        <v>1423</v>
      </c>
      <c r="F8898" s="2013">
        <f t="shared" si="3896"/>
        <v>1423</v>
      </c>
      <c r="G8898" s="2013">
        <f t="shared" si="3896"/>
        <v>1424</v>
      </c>
      <c r="H8898" s="2013">
        <f t="shared" si="3896"/>
        <v>1424</v>
      </c>
    </row>
    <row r="8899">
      <c r="B8899" s="2013">
        <v>8897.0</v>
      </c>
      <c r="C8899" s="2013">
        <f t="shared" ref="C8899:H8899" si="3897">C$5002+C3899</f>
        <v>1068</v>
      </c>
      <c r="D8899" s="2013">
        <f t="shared" si="3897"/>
        <v>2135</v>
      </c>
      <c r="E8899" s="2013">
        <f t="shared" si="3897"/>
        <v>1423</v>
      </c>
      <c r="F8899" s="2013">
        <f t="shared" si="3897"/>
        <v>1423</v>
      </c>
      <c r="G8899" s="2013">
        <f t="shared" si="3897"/>
        <v>1424</v>
      </c>
      <c r="H8899" s="2013">
        <f t="shared" si="3897"/>
        <v>1424</v>
      </c>
    </row>
    <row r="8900">
      <c r="B8900" s="2013">
        <v>8898.0</v>
      </c>
      <c r="C8900" s="2013">
        <f t="shared" ref="C8900:H8900" si="3898">C$5002+C3900</f>
        <v>1067</v>
      </c>
      <c r="D8900" s="2013">
        <f t="shared" si="3898"/>
        <v>2135</v>
      </c>
      <c r="E8900" s="2013">
        <f t="shared" si="3898"/>
        <v>1424</v>
      </c>
      <c r="F8900" s="2013">
        <f t="shared" si="3898"/>
        <v>1424</v>
      </c>
      <c r="G8900" s="2013">
        <f t="shared" si="3898"/>
        <v>1424</v>
      </c>
      <c r="H8900" s="2013">
        <f t="shared" si="3898"/>
        <v>1424</v>
      </c>
    </row>
    <row r="8901">
      <c r="B8901" s="2013">
        <v>8899.0</v>
      </c>
      <c r="C8901" s="2013">
        <f t="shared" ref="C8901:H8901" si="3899">C$5002+C3901</f>
        <v>1068</v>
      </c>
      <c r="D8901" s="2013">
        <f t="shared" si="3899"/>
        <v>2135</v>
      </c>
      <c r="E8901" s="2013">
        <f t="shared" si="3899"/>
        <v>1424</v>
      </c>
      <c r="F8901" s="2013">
        <f t="shared" si="3899"/>
        <v>1424</v>
      </c>
      <c r="G8901" s="2013">
        <f t="shared" si="3899"/>
        <v>1424</v>
      </c>
      <c r="H8901" s="2013">
        <f t="shared" si="3899"/>
        <v>1424</v>
      </c>
    </row>
    <row r="8902">
      <c r="B8902" s="2013">
        <v>8900.0</v>
      </c>
      <c r="C8902" s="2013">
        <f t="shared" ref="C8902:H8902" si="3900">C$5002+C3902</f>
        <v>1068</v>
      </c>
      <c r="D8902" s="2013">
        <f t="shared" si="3900"/>
        <v>2136</v>
      </c>
      <c r="E8902" s="2013">
        <f t="shared" si="3900"/>
        <v>1424</v>
      </c>
      <c r="F8902" s="2013">
        <f t="shared" si="3900"/>
        <v>1424</v>
      </c>
      <c r="G8902" s="2013">
        <f t="shared" si="3900"/>
        <v>1424</v>
      </c>
      <c r="H8902" s="2013">
        <f t="shared" si="3900"/>
        <v>1424</v>
      </c>
    </row>
    <row r="8903">
      <c r="B8903" s="2013">
        <v>8901.0</v>
      </c>
      <c r="C8903" s="2013">
        <f t="shared" ref="C8903:H8903" si="3901">C$5002+C3903</f>
        <v>1068</v>
      </c>
      <c r="D8903" s="2013">
        <f t="shared" si="3901"/>
        <v>2137</v>
      </c>
      <c r="E8903" s="2013">
        <f t="shared" si="3901"/>
        <v>1424</v>
      </c>
      <c r="F8903" s="2013">
        <f t="shared" si="3901"/>
        <v>1424</v>
      </c>
      <c r="G8903" s="2013">
        <f t="shared" si="3901"/>
        <v>1424</v>
      </c>
      <c r="H8903" s="2013">
        <f t="shared" si="3901"/>
        <v>1424</v>
      </c>
    </row>
    <row r="8904">
      <c r="B8904" s="2013">
        <v>8902.0</v>
      </c>
      <c r="C8904" s="2013">
        <f t="shared" ref="C8904:H8904" si="3902">C$5002+C3904</f>
        <v>1069</v>
      </c>
      <c r="D8904" s="2013">
        <f t="shared" si="3902"/>
        <v>2137</v>
      </c>
      <c r="E8904" s="2013">
        <f t="shared" si="3902"/>
        <v>1424</v>
      </c>
      <c r="F8904" s="2013">
        <f t="shared" si="3902"/>
        <v>1424</v>
      </c>
      <c r="G8904" s="2013">
        <f t="shared" si="3902"/>
        <v>1424</v>
      </c>
      <c r="H8904" s="2013">
        <f t="shared" si="3902"/>
        <v>1424</v>
      </c>
    </row>
    <row r="8905">
      <c r="B8905" s="2013">
        <v>8903.0</v>
      </c>
      <c r="C8905" s="2013">
        <f t="shared" ref="C8905:H8905" si="3903">C$5002+C3905</f>
        <v>1068</v>
      </c>
      <c r="D8905" s="2013">
        <f t="shared" si="3903"/>
        <v>2137</v>
      </c>
      <c r="E8905" s="2013">
        <f t="shared" si="3903"/>
        <v>1424</v>
      </c>
      <c r="F8905" s="2013">
        <f t="shared" si="3903"/>
        <v>1424</v>
      </c>
      <c r="G8905" s="2013">
        <f t="shared" si="3903"/>
        <v>1425</v>
      </c>
      <c r="H8905" s="2013">
        <f t="shared" si="3903"/>
        <v>1425</v>
      </c>
    </row>
    <row r="8906">
      <c r="B8906" s="2013">
        <v>8904.0</v>
      </c>
      <c r="C8906" s="2013">
        <f t="shared" ref="C8906:H8906" si="3904">C$5002+C3906</f>
        <v>1069</v>
      </c>
      <c r="D8906" s="2013">
        <f t="shared" si="3904"/>
        <v>2137</v>
      </c>
      <c r="E8906" s="2013">
        <f t="shared" si="3904"/>
        <v>1424</v>
      </c>
      <c r="F8906" s="2013">
        <f t="shared" si="3904"/>
        <v>1424</v>
      </c>
      <c r="G8906" s="2013">
        <f t="shared" si="3904"/>
        <v>1425</v>
      </c>
      <c r="H8906" s="2013">
        <f t="shared" si="3904"/>
        <v>1425</v>
      </c>
    </row>
    <row r="8907">
      <c r="B8907" s="2013">
        <v>8905.0</v>
      </c>
      <c r="C8907" s="2013">
        <f t="shared" ref="C8907:H8907" si="3905">C$5002+C3907</f>
        <v>1068</v>
      </c>
      <c r="D8907" s="2013">
        <f t="shared" si="3905"/>
        <v>2137</v>
      </c>
      <c r="E8907" s="2013">
        <f t="shared" si="3905"/>
        <v>1425</v>
      </c>
      <c r="F8907" s="2013">
        <f t="shared" si="3905"/>
        <v>1425</v>
      </c>
      <c r="G8907" s="2013">
        <f t="shared" si="3905"/>
        <v>1425</v>
      </c>
      <c r="H8907" s="2013">
        <f t="shared" si="3905"/>
        <v>1425</v>
      </c>
    </row>
    <row r="8908">
      <c r="B8908" s="2013">
        <v>8906.0</v>
      </c>
      <c r="C8908" s="2013">
        <f t="shared" ref="C8908:H8908" si="3906">C$5002+C3908</f>
        <v>1069</v>
      </c>
      <c r="D8908" s="2013">
        <f t="shared" si="3906"/>
        <v>2137</v>
      </c>
      <c r="E8908" s="2013">
        <f t="shared" si="3906"/>
        <v>1425</v>
      </c>
      <c r="F8908" s="2013">
        <f t="shared" si="3906"/>
        <v>1425</v>
      </c>
      <c r="G8908" s="2013">
        <f t="shared" si="3906"/>
        <v>1425</v>
      </c>
      <c r="H8908" s="2013">
        <f t="shared" si="3906"/>
        <v>1425</v>
      </c>
    </row>
    <row r="8909">
      <c r="B8909" s="2013">
        <v>8907.0</v>
      </c>
      <c r="C8909" s="2013">
        <f t="shared" ref="C8909:H8909" si="3907">C$5002+C3909</f>
        <v>1069</v>
      </c>
      <c r="D8909" s="2013">
        <f t="shared" si="3907"/>
        <v>2138</v>
      </c>
      <c r="E8909" s="2013">
        <f t="shared" si="3907"/>
        <v>1425</v>
      </c>
      <c r="F8909" s="2013">
        <f t="shared" si="3907"/>
        <v>1425</v>
      </c>
      <c r="G8909" s="2013">
        <f t="shared" si="3907"/>
        <v>1425</v>
      </c>
      <c r="H8909" s="2013">
        <f t="shared" si="3907"/>
        <v>1425</v>
      </c>
    </row>
    <row r="8910">
      <c r="B8910" s="2013">
        <v>8908.0</v>
      </c>
      <c r="C8910" s="2013">
        <f t="shared" ref="C8910:H8910" si="3908">C$5002+C3910</f>
        <v>1069</v>
      </c>
      <c r="D8910" s="2013">
        <f t="shared" si="3908"/>
        <v>2137</v>
      </c>
      <c r="E8910" s="2013">
        <f t="shared" si="3908"/>
        <v>1425</v>
      </c>
      <c r="F8910" s="2013">
        <f t="shared" si="3908"/>
        <v>1425</v>
      </c>
      <c r="G8910" s="2013">
        <f t="shared" si="3908"/>
        <v>1426</v>
      </c>
      <c r="H8910" s="2013">
        <f t="shared" si="3908"/>
        <v>1426</v>
      </c>
    </row>
    <row r="8911">
      <c r="B8911" s="2013">
        <v>8909.0</v>
      </c>
      <c r="C8911" s="2013">
        <f t="shared" ref="C8911:H8911" si="3909">C$5002+C3911</f>
        <v>1069</v>
      </c>
      <c r="D8911" s="2013">
        <f t="shared" si="3909"/>
        <v>2138</v>
      </c>
      <c r="E8911" s="2013">
        <f t="shared" si="3909"/>
        <v>1425</v>
      </c>
      <c r="F8911" s="2013">
        <f t="shared" si="3909"/>
        <v>1425</v>
      </c>
      <c r="G8911" s="2013">
        <f t="shared" si="3909"/>
        <v>1426</v>
      </c>
      <c r="H8911" s="2013">
        <f t="shared" si="3909"/>
        <v>1426</v>
      </c>
    </row>
    <row r="8912">
      <c r="B8912" s="2013">
        <v>8910.0</v>
      </c>
      <c r="C8912" s="2013">
        <f t="shared" ref="C8912:H8912" si="3910">C$5002+C3912</f>
        <v>1069</v>
      </c>
      <c r="D8912" s="2013">
        <f t="shared" si="3910"/>
        <v>2139</v>
      </c>
      <c r="E8912" s="2013">
        <f t="shared" si="3910"/>
        <v>1425</v>
      </c>
      <c r="F8912" s="2013">
        <f t="shared" si="3910"/>
        <v>1425</v>
      </c>
      <c r="G8912" s="2013">
        <f t="shared" si="3910"/>
        <v>1426</v>
      </c>
      <c r="H8912" s="2013">
        <f t="shared" si="3910"/>
        <v>1426</v>
      </c>
    </row>
    <row r="8913">
      <c r="B8913" s="2013">
        <v>8911.0</v>
      </c>
      <c r="C8913" s="2013">
        <f t="shared" ref="C8913:H8913" si="3911">C$5002+C3913</f>
        <v>1069</v>
      </c>
      <c r="D8913" s="2013">
        <f t="shared" si="3911"/>
        <v>2138</v>
      </c>
      <c r="E8913" s="2013">
        <f t="shared" si="3911"/>
        <v>1426</v>
      </c>
      <c r="F8913" s="2013">
        <f t="shared" si="3911"/>
        <v>1426</v>
      </c>
      <c r="G8913" s="2013">
        <f t="shared" si="3911"/>
        <v>1426</v>
      </c>
      <c r="H8913" s="2013">
        <f t="shared" si="3911"/>
        <v>1426</v>
      </c>
    </row>
    <row r="8914">
      <c r="B8914" s="2013">
        <v>8912.0</v>
      </c>
      <c r="C8914" s="2013">
        <f t="shared" ref="C8914:H8914" si="3912">C$5002+C3914</f>
        <v>1069</v>
      </c>
      <c r="D8914" s="2013">
        <f t="shared" si="3912"/>
        <v>2139</v>
      </c>
      <c r="E8914" s="2013">
        <f t="shared" si="3912"/>
        <v>1426</v>
      </c>
      <c r="F8914" s="2013">
        <f t="shared" si="3912"/>
        <v>1426</v>
      </c>
      <c r="G8914" s="2013">
        <f t="shared" si="3912"/>
        <v>1426</v>
      </c>
      <c r="H8914" s="2013">
        <f t="shared" si="3912"/>
        <v>1426</v>
      </c>
    </row>
    <row r="8915">
      <c r="B8915" s="2013">
        <v>8913.0</v>
      </c>
      <c r="C8915" s="2013">
        <f t="shared" ref="C8915:H8915" si="3913">C$5002+C3915</f>
        <v>1070</v>
      </c>
      <c r="D8915" s="2013">
        <f t="shared" si="3913"/>
        <v>2139</v>
      </c>
      <c r="E8915" s="2013">
        <f t="shared" si="3913"/>
        <v>1426</v>
      </c>
      <c r="F8915" s="2013">
        <f t="shared" si="3913"/>
        <v>1426</v>
      </c>
      <c r="G8915" s="2013">
        <f t="shared" si="3913"/>
        <v>1426</v>
      </c>
      <c r="H8915" s="2013">
        <f t="shared" si="3913"/>
        <v>1426</v>
      </c>
    </row>
    <row r="8916">
      <c r="B8916" s="2013">
        <v>8914.0</v>
      </c>
      <c r="C8916" s="2013">
        <f t="shared" ref="C8916:H8916" si="3914">C$5002+C3916</f>
        <v>1070</v>
      </c>
      <c r="D8916" s="2013">
        <f t="shared" si="3914"/>
        <v>2140</v>
      </c>
      <c r="E8916" s="2013">
        <f t="shared" si="3914"/>
        <v>1426</v>
      </c>
      <c r="F8916" s="2013">
        <f t="shared" si="3914"/>
        <v>1426</v>
      </c>
      <c r="G8916" s="2013">
        <f t="shared" si="3914"/>
        <v>1426</v>
      </c>
      <c r="H8916" s="2013">
        <f t="shared" si="3914"/>
        <v>1426</v>
      </c>
    </row>
    <row r="8917">
      <c r="B8917" s="2013">
        <v>8915.0</v>
      </c>
      <c r="C8917" s="2013">
        <f t="shared" ref="C8917:H8917" si="3915">C$5002+C3917</f>
        <v>1070</v>
      </c>
      <c r="D8917" s="2013">
        <f t="shared" si="3915"/>
        <v>2139</v>
      </c>
      <c r="E8917" s="2013">
        <f t="shared" si="3915"/>
        <v>1426</v>
      </c>
      <c r="F8917" s="2013">
        <f t="shared" si="3915"/>
        <v>1426</v>
      </c>
      <c r="G8917" s="2013">
        <f t="shared" si="3915"/>
        <v>1427</v>
      </c>
      <c r="H8917" s="2013">
        <f t="shared" si="3915"/>
        <v>1427</v>
      </c>
    </row>
    <row r="8918">
      <c r="B8918" s="2013">
        <v>8916.0</v>
      </c>
      <c r="C8918" s="2013">
        <f t="shared" ref="C8918:H8918" si="3916">C$5002+C3918</f>
        <v>1070</v>
      </c>
      <c r="D8918" s="2013">
        <f t="shared" si="3916"/>
        <v>2140</v>
      </c>
      <c r="E8918" s="2013">
        <f t="shared" si="3916"/>
        <v>1426</v>
      </c>
      <c r="F8918" s="2013">
        <f t="shared" si="3916"/>
        <v>1426</v>
      </c>
      <c r="G8918" s="2013">
        <f t="shared" si="3916"/>
        <v>1427</v>
      </c>
      <c r="H8918" s="2013">
        <f t="shared" si="3916"/>
        <v>1427</v>
      </c>
    </row>
    <row r="8919">
      <c r="B8919" s="2013">
        <v>8917.0</v>
      </c>
      <c r="C8919" s="2013">
        <f t="shared" ref="C8919:H8919" si="3917">C$5002+C3919</f>
        <v>1070</v>
      </c>
      <c r="D8919" s="2013">
        <f t="shared" si="3917"/>
        <v>2141</v>
      </c>
      <c r="E8919" s="2013">
        <f t="shared" si="3917"/>
        <v>1426</v>
      </c>
      <c r="F8919" s="2013">
        <f t="shared" si="3917"/>
        <v>1426</v>
      </c>
      <c r="G8919" s="2013">
        <f t="shared" si="3917"/>
        <v>1427</v>
      </c>
      <c r="H8919" s="2013">
        <f t="shared" si="3917"/>
        <v>1427</v>
      </c>
    </row>
    <row r="8920">
      <c r="B8920" s="2013">
        <v>8918.0</v>
      </c>
      <c r="C8920" s="2013">
        <f t="shared" ref="C8920:H8920" si="3918">C$5002+C3920</f>
        <v>1070</v>
      </c>
      <c r="D8920" s="2013">
        <f t="shared" si="3918"/>
        <v>2140</v>
      </c>
      <c r="E8920" s="2013">
        <f t="shared" si="3918"/>
        <v>1427</v>
      </c>
      <c r="F8920" s="2013">
        <f t="shared" si="3918"/>
        <v>1427</v>
      </c>
      <c r="G8920" s="2013">
        <f t="shared" si="3918"/>
        <v>1427</v>
      </c>
      <c r="H8920" s="2013">
        <f t="shared" si="3918"/>
        <v>1427</v>
      </c>
    </row>
    <row r="8921">
      <c r="B8921" s="2013">
        <v>8919.0</v>
      </c>
      <c r="C8921" s="2013">
        <f t="shared" ref="C8921:H8921" si="3919">C$5002+C3921</f>
        <v>1070</v>
      </c>
      <c r="D8921" s="2013">
        <f t="shared" si="3919"/>
        <v>2141</v>
      </c>
      <c r="E8921" s="2013">
        <f t="shared" si="3919"/>
        <v>1427</v>
      </c>
      <c r="F8921" s="2013">
        <f t="shared" si="3919"/>
        <v>1427</v>
      </c>
      <c r="G8921" s="2013">
        <f t="shared" si="3919"/>
        <v>1427</v>
      </c>
      <c r="H8921" s="2013">
        <f t="shared" si="3919"/>
        <v>1427</v>
      </c>
    </row>
    <row r="8922">
      <c r="B8922" s="2013">
        <v>8920.0</v>
      </c>
      <c r="C8922" s="2013">
        <f t="shared" ref="C8922:H8922" si="3920">C$5002+C3922</f>
        <v>1071</v>
      </c>
      <c r="D8922" s="2013">
        <f t="shared" si="3920"/>
        <v>2141</v>
      </c>
      <c r="E8922" s="2013">
        <f t="shared" si="3920"/>
        <v>1427</v>
      </c>
      <c r="F8922" s="2013">
        <f t="shared" si="3920"/>
        <v>1427</v>
      </c>
      <c r="G8922" s="2013">
        <f t="shared" si="3920"/>
        <v>1427</v>
      </c>
      <c r="H8922" s="2013">
        <f t="shared" si="3920"/>
        <v>1427</v>
      </c>
    </row>
    <row r="8923">
      <c r="B8923" s="2013">
        <v>8921.0</v>
      </c>
      <c r="C8923" s="2013">
        <f t="shared" ref="C8923:H8923" si="3921">C$5002+C3923</f>
        <v>1070</v>
      </c>
      <c r="D8923" s="2013">
        <f t="shared" si="3921"/>
        <v>2141</v>
      </c>
      <c r="E8923" s="2013">
        <f t="shared" si="3921"/>
        <v>1427</v>
      </c>
      <c r="F8923" s="2013">
        <f t="shared" si="3921"/>
        <v>1427</v>
      </c>
      <c r="G8923" s="2013">
        <f t="shared" si="3921"/>
        <v>1428</v>
      </c>
      <c r="H8923" s="2013">
        <f t="shared" si="3921"/>
        <v>1428</v>
      </c>
    </row>
    <row r="8924">
      <c r="B8924" s="2013">
        <v>8922.0</v>
      </c>
      <c r="C8924" s="2013">
        <f t="shared" ref="C8924:H8924" si="3922">C$5002+C3924</f>
        <v>1071</v>
      </c>
      <c r="D8924" s="2013">
        <f t="shared" si="3922"/>
        <v>2141</v>
      </c>
      <c r="E8924" s="2013">
        <f t="shared" si="3922"/>
        <v>1427</v>
      </c>
      <c r="F8924" s="2013">
        <f t="shared" si="3922"/>
        <v>1427</v>
      </c>
      <c r="G8924" s="2013">
        <f t="shared" si="3922"/>
        <v>1428</v>
      </c>
      <c r="H8924" s="2013">
        <f t="shared" si="3922"/>
        <v>1428</v>
      </c>
    </row>
    <row r="8925">
      <c r="B8925" s="2013">
        <v>8923.0</v>
      </c>
      <c r="C8925" s="2013">
        <f t="shared" ref="C8925:H8925" si="3923">C$5002+C3925</f>
        <v>1070</v>
      </c>
      <c r="D8925" s="2013">
        <f t="shared" si="3923"/>
        <v>2141</v>
      </c>
      <c r="E8925" s="2013">
        <f t="shared" si="3923"/>
        <v>1428</v>
      </c>
      <c r="F8925" s="2013">
        <f t="shared" si="3923"/>
        <v>1428</v>
      </c>
      <c r="G8925" s="2013">
        <f t="shared" si="3923"/>
        <v>1428</v>
      </c>
      <c r="H8925" s="2013">
        <f t="shared" si="3923"/>
        <v>1428</v>
      </c>
    </row>
    <row r="8926">
      <c r="B8926" s="2013">
        <v>8924.0</v>
      </c>
      <c r="C8926" s="2013">
        <f t="shared" ref="C8926:H8926" si="3924">C$5002+C3926</f>
        <v>1071</v>
      </c>
      <c r="D8926" s="2013">
        <f t="shared" si="3924"/>
        <v>2141</v>
      </c>
      <c r="E8926" s="2013">
        <f t="shared" si="3924"/>
        <v>1428</v>
      </c>
      <c r="F8926" s="2013">
        <f t="shared" si="3924"/>
        <v>1428</v>
      </c>
      <c r="G8926" s="2013">
        <f t="shared" si="3924"/>
        <v>1428</v>
      </c>
      <c r="H8926" s="2013">
        <f t="shared" si="3924"/>
        <v>1428</v>
      </c>
    </row>
    <row r="8927">
      <c r="B8927" s="2013">
        <v>8925.0</v>
      </c>
      <c r="C8927" s="2013">
        <f t="shared" ref="C8927:H8927" si="3925">C$5002+C3927</f>
        <v>1071</v>
      </c>
      <c r="D8927" s="2013">
        <f t="shared" si="3925"/>
        <v>2142</v>
      </c>
      <c r="E8927" s="2013">
        <f t="shared" si="3925"/>
        <v>1428</v>
      </c>
      <c r="F8927" s="2013">
        <f t="shared" si="3925"/>
        <v>1428</v>
      </c>
      <c r="G8927" s="2013">
        <f t="shared" si="3925"/>
        <v>1428</v>
      </c>
      <c r="H8927" s="2013">
        <f t="shared" si="3925"/>
        <v>1428</v>
      </c>
    </row>
    <row r="8928">
      <c r="B8928" s="2013">
        <v>8926.0</v>
      </c>
      <c r="C8928" s="2013">
        <f t="shared" ref="C8928:H8928" si="3926">C$5002+C3928</f>
        <v>1071</v>
      </c>
      <c r="D8928" s="2013">
        <f t="shared" si="3926"/>
        <v>2143</v>
      </c>
      <c r="E8928" s="2013">
        <f t="shared" si="3926"/>
        <v>1428</v>
      </c>
      <c r="F8928" s="2013">
        <f t="shared" si="3926"/>
        <v>1428</v>
      </c>
      <c r="G8928" s="2013">
        <f t="shared" si="3926"/>
        <v>1428</v>
      </c>
      <c r="H8928" s="2013">
        <f t="shared" si="3926"/>
        <v>1428</v>
      </c>
    </row>
    <row r="8929">
      <c r="B8929" s="2013">
        <v>8927.0</v>
      </c>
      <c r="C8929" s="2013">
        <f t="shared" ref="C8929:H8929" si="3927">C$5002+C3929</f>
        <v>1072</v>
      </c>
      <c r="D8929" s="2013">
        <f t="shared" si="3927"/>
        <v>2143</v>
      </c>
      <c r="E8929" s="2013">
        <f t="shared" si="3927"/>
        <v>1428</v>
      </c>
      <c r="F8929" s="2013">
        <f t="shared" si="3927"/>
        <v>1428</v>
      </c>
      <c r="G8929" s="2013">
        <f t="shared" si="3927"/>
        <v>1428</v>
      </c>
      <c r="H8929" s="2013">
        <f t="shared" si="3927"/>
        <v>1428</v>
      </c>
    </row>
    <row r="8930">
      <c r="B8930" s="2013">
        <v>8928.0</v>
      </c>
      <c r="C8930" s="2013">
        <f t="shared" ref="C8930:H8930" si="3928">C$5002+C3930</f>
        <v>1071</v>
      </c>
      <c r="D8930" s="2013">
        <f t="shared" si="3928"/>
        <v>2143</v>
      </c>
      <c r="E8930" s="2013">
        <f t="shared" si="3928"/>
        <v>1428</v>
      </c>
      <c r="F8930" s="2013">
        <f t="shared" si="3928"/>
        <v>1428</v>
      </c>
      <c r="G8930" s="2013">
        <f t="shared" si="3928"/>
        <v>1429</v>
      </c>
      <c r="H8930" s="2013">
        <f t="shared" si="3928"/>
        <v>1429</v>
      </c>
    </row>
    <row r="8931">
      <c r="B8931" s="2013">
        <v>8929.0</v>
      </c>
      <c r="C8931" s="2013">
        <f t="shared" ref="C8931:H8931" si="3929">C$5002+C3931</f>
        <v>1072</v>
      </c>
      <c r="D8931" s="2013">
        <f t="shared" si="3929"/>
        <v>2143</v>
      </c>
      <c r="E8931" s="2013">
        <f t="shared" si="3929"/>
        <v>1428</v>
      </c>
      <c r="F8931" s="2013">
        <f t="shared" si="3929"/>
        <v>1428</v>
      </c>
      <c r="G8931" s="2013">
        <f t="shared" si="3929"/>
        <v>1429</v>
      </c>
      <c r="H8931" s="2013">
        <f t="shared" si="3929"/>
        <v>1429</v>
      </c>
    </row>
    <row r="8932">
      <c r="B8932" s="2013">
        <v>8930.0</v>
      </c>
      <c r="C8932" s="2013">
        <f t="shared" ref="C8932:H8932" si="3930">C$5002+C3932</f>
        <v>1071</v>
      </c>
      <c r="D8932" s="2013">
        <f t="shared" si="3930"/>
        <v>2143</v>
      </c>
      <c r="E8932" s="2013">
        <f t="shared" si="3930"/>
        <v>1429</v>
      </c>
      <c r="F8932" s="2013">
        <f t="shared" si="3930"/>
        <v>1429</v>
      </c>
      <c r="G8932" s="2013">
        <f t="shared" si="3930"/>
        <v>1429</v>
      </c>
      <c r="H8932" s="2013">
        <f t="shared" si="3930"/>
        <v>1429</v>
      </c>
    </row>
    <row r="8933">
      <c r="B8933" s="2013">
        <v>8931.0</v>
      </c>
      <c r="C8933" s="2013">
        <f t="shared" ref="C8933:H8933" si="3931">C$5002+C3933</f>
        <v>1072</v>
      </c>
      <c r="D8933" s="2013">
        <f t="shared" si="3931"/>
        <v>2143</v>
      </c>
      <c r="E8933" s="2013">
        <f t="shared" si="3931"/>
        <v>1429</v>
      </c>
      <c r="F8933" s="2013">
        <f t="shared" si="3931"/>
        <v>1429</v>
      </c>
      <c r="G8933" s="2013">
        <f t="shared" si="3931"/>
        <v>1429</v>
      </c>
      <c r="H8933" s="2013">
        <f t="shared" si="3931"/>
        <v>1429</v>
      </c>
    </row>
    <row r="8934">
      <c r="B8934" s="2013">
        <v>8932.0</v>
      </c>
      <c r="C8934" s="2013">
        <f t="shared" ref="C8934:H8934" si="3932">C$5002+C3934</f>
        <v>1072</v>
      </c>
      <c r="D8934" s="2013">
        <f t="shared" si="3932"/>
        <v>2144</v>
      </c>
      <c r="E8934" s="2013">
        <f t="shared" si="3932"/>
        <v>1429</v>
      </c>
      <c r="F8934" s="2013">
        <f t="shared" si="3932"/>
        <v>1429</v>
      </c>
      <c r="G8934" s="2013">
        <f t="shared" si="3932"/>
        <v>1429</v>
      </c>
      <c r="H8934" s="2013">
        <f t="shared" si="3932"/>
        <v>1429</v>
      </c>
    </row>
    <row r="8935">
      <c r="B8935" s="2013">
        <v>8933.0</v>
      </c>
      <c r="C8935" s="2013">
        <f t="shared" ref="C8935:H8935" si="3933">C$5002+C3935</f>
        <v>1072</v>
      </c>
      <c r="D8935" s="2013">
        <f t="shared" si="3933"/>
        <v>2143</v>
      </c>
      <c r="E8935" s="2013">
        <f t="shared" si="3933"/>
        <v>1429</v>
      </c>
      <c r="F8935" s="2013">
        <f t="shared" si="3933"/>
        <v>1429</v>
      </c>
      <c r="G8935" s="2013">
        <f t="shared" si="3933"/>
        <v>1430</v>
      </c>
      <c r="H8935" s="2013">
        <f t="shared" si="3933"/>
        <v>1430</v>
      </c>
    </row>
    <row r="8936">
      <c r="B8936" s="2013">
        <v>8934.0</v>
      </c>
      <c r="C8936" s="2013">
        <f t="shared" ref="C8936:H8936" si="3934">C$5002+C3936</f>
        <v>1072</v>
      </c>
      <c r="D8936" s="2013">
        <f t="shared" si="3934"/>
        <v>2144</v>
      </c>
      <c r="E8936" s="2013">
        <f t="shared" si="3934"/>
        <v>1429</v>
      </c>
      <c r="F8936" s="2013">
        <f t="shared" si="3934"/>
        <v>1429</v>
      </c>
      <c r="G8936" s="2013">
        <f t="shared" si="3934"/>
        <v>1430</v>
      </c>
      <c r="H8936" s="2013">
        <f t="shared" si="3934"/>
        <v>1430</v>
      </c>
    </row>
    <row r="8937">
      <c r="B8937" s="2013">
        <v>8935.0</v>
      </c>
      <c r="C8937" s="2013">
        <f t="shared" ref="C8937:H8937" si="3935">C$5002+C3937</f>
        <v>1072</v>
      </c>
      <c r="D8937" s="2013">
        <f t="shared" si="3935"/>
        <v>2145</v>
      </c>
      <c r="E8937" s="2013">
        <f t="shared" si="3935"/>
        <v>1429</v>
      </c>
      <c r="F8937" s="2013">
        <f t="shared" si="3935"/>
        <v>1429</v>
      </c>
      <c r="G8937" s="2013">
        <f t="shared" si="3935"/>
        <v>1430</v>
      </c>
      <c r="H8937" s="2013">
        <f t="shared" si="3935"/>
        <v>1430</v>
      </c>
    </row>
    <row r="8938">
      <c r="B8938" s="2013">
        <v>8936.0</v>
      </c>
      <c r="C8938" s="2013">
        <f t="shared" ref="C8938:H8938" si="3936">C$5002+C3938</f>
        <v>1072</v>
      </c>
      <c r="D8938" s="2013">
        <f t="shared" si="3936"/>
        <v>2144</v>
      </c>
      <c r="E8938" s="2013">
        <f t="shared" si="3936"/>
        <v>1430</v>
      </c>
      <c r="F8938" s="2013">
        <f t="shared" si="3936"/>
        <v>1430</v>
      </c>
      <c r="G8938" s="2013">
        <f t="shared" si="3936"/>
        <v>1430</v>
      </c>
      <c r="H8938" s="2013">
        <f t="shared" si="3936"/>
        <v>1430</v>
      </c>
    </row>
    <row r="8939">
      <c r="B8939" s="2013">
        <v>8937.0</v>
      </c>
      <c r="C8939" s="2013">
        <f t="shared" ref="C8939:H8939" si="3937">C$5002+C3939</f>
        <v>1072</v>
      </c>
      <c r="D8939" s="2013">
        <f t="shared" si="3937"/>
        <v>2145</v>
      </c>
      <c r="E8939" s="2013">
        <f t="shared" si="3937"/>
        <v>1430</v>
      </c>
      <c r="F8939" s="2013">
        <f t="shared" si="3937"/>
        <v>1430</v>
      </c>
      <c r="G8939" s="2013">
        <f t="shared" si="3937"/>
        <v>1430</v>
      </c>
      <c r="H8939" s="2013">
        <f t="shared" si="3937"/>
        <v>1430</v>
      </c>
    </row>
    <row r="8940">
      <c r="B8940" s="2013">
        <v>8938.0</v>
      </c>
      <c r="C8940" s="2013">
        <f t="shared" ref="C8940:H8940" si="3938">C$5002+C3940</f>
        <v>1073</v>
      </c>
      <c r="D8940" s="2013">
        <f t="shared" si="3938"/>
        <v>2145</v>
      </c>
      <c r="E8940" s="2013">
        <f t="shared" si="3938"/>
        <v>1430</v>
      </c>
      <c r="F8940" s="2013">
        <f t="shared" si="3938"/>
        <v>1430</v>
      </c>
      <c r="G8940" s="2013">
        <f t="shared" si="3938"/>
        <v>1430</v>
      </c>
      <c r="H8940" s="2013">
        <f t="shared" si="3938"/>
        <v>1430</v>
      </c>
    </row>
    <row r="8941">
      <c r="B8941" s="2013">
        <v>8939.0</v>
      </c>
      <c r="C8941" s="2013">
        <f t="shared" ref="C8941:H8941" si="3939">C$5002+C3941</f>
        <v>1073</v>
      </c>
      <c r="D8941" s="2013">
        <f t="shared" si="3939"/>
        <v>2146</v>
      </c>
      <c r="E8941" s="2013">
        <f t="shared" si="3939"/>
        <v>1430</v>
      </c>
      <c r="F8941" s="2013">
        <f t="shared" si="3939"/>
        <v>1430</v>
      </c>
      <c r="G8941" s="2013">
        <f t="shared" si="3939"/>
        <v>1430</v>
      </c>
      <c r="H8941" s="2013">
        <f t="shared" si="3939"/>
        <v>1430</v>
      </c>
    </row>
    <row r="8942">
      <c r="B8942" s="2013">
        <v>8940.0</v>
      </c>
      <c r="C8942" s="2013">
        <f t="shared" ref="C8942:H8942" si="3940">C$5002+C3942</f>
        <v>1073</v>
      </c>
      <c r="D8942" s="2013">
        <f t="shared" si="3940"/>
        <v>2145</v>
      </c>
      <c r="E8942" s="2013">
        <f t="shared" si="3940"/>
        <v>1430</v>
      </c>
      <c r="F8942" s="2013">
        <f t="shared" si="3940"/>
        <v>1430</v>
      </c>
      <c r="G8942" s="2013">
        <f t="shared" si="3940"/>
        <v>1431</v>
      </c>
      <c r="H8942" s="2013">
        <f t="shared" si="3940"/>
        <v>1431</v>
      </c>
    </row>
    <row r="8943">
      <c r="B8943" s="2013">
        <v>8941.0</v>
      </c>
      <c r="C8943" s="2013">
        <f t="shared" ref="C8943:H8943" si="3941">C$5002+C3943</f>
        <v>1073</v>
      </c>
      <c r="D8943" s="2013">
        <f t="shared" si="3941"/>
        <v>2146</v>
      </c>
      <c r="E8943" s="2013">
        <f t="shared" si="3941"/>
        <v>1430</v>
      </c>
      <c r="F8943" s="2013">
        <f t="shared" si="3941"/>
        <v>1430</v>
      </c>
      <c r="G8943" s="2013">
        <f t="shared" si="3941"/>
        <v>1431</v>
      </c>
      <c r="H8943" s="2013">
        <f t="shared" si="3941"/>
        <v>1431</v>
      </c>
    </row>
    <row r="8944">
      <c r="B8944" s="2013">
        <v>8942.0</v>
      </c>
      <c r="C8944" s="2013">
        <f t="shared" ref="C8944:H8944" si="3942">C$5002+C3944</f>
        <v>1073</v>
      </c>
      <c r="D8944" s="2013">
        <f t="shared" si="3942"/>
        <v>2147</v>
      </c>
      <c r="E8944" s="2013">
        <f t="shared" si="3942"/>
        <v>1430</v>
      </c>
      <c r="F8944" s="2013">
        <f t="shared" si="3942"/>
        <v>1430</v>
      </c>
      <c r="G8944" s="2013">
        <f t="shared" si="3942"/>
        <v>1431</v>
      </c>
      <c r="H8944" s="2013">
        <f t="shared" si="3942"/>
        <v>1431</v>
      </c>
    </row>
    <row r="8945">
      <c r="B8945" s="2013">
        <v>8943.0</v>
      </c>
      <c r="C8945" s="2013">
        <f t="shared" ref="C8945:H8945" si="3943">C$5002+C3945</f>
        <v>1073</v>
      </c>
      <c r="D8945" s="2013">
        <f t="shared" si="3943"/>
        <v>2146</v>
      </c>
      <c r="E8945" s="2013">
        <f t="shared" si="3943"/>
        <v>1431</v>
      </c>
      <c r="F8945" s="2013">
        <f t="shared" si="3943"/>
        <v>1431</v>
      </c>
      <c r="G8945" s="2013">
        <f t="shared" si="3943"/>
        <v>1431</v>
      </c>
      <c r="H8945" s="2013">
        <f t="shared" si="3943"/>
        <v>1431</v>
      </c>
    </row>
    <row r="8946">
      <c r="B8946" s="2013">
        <v>8944.0</v>
      </c>
      <c r="C8946" s="2013">
        <f t="shared" ref="C8946:H8946" si="3944">C$5002+C3946</f>
        <v>1073</v>
      </c>
      <c r="D8946" s="2013">
        <f t="shared" si="3944"/>
        <v>2147</v>
      </c>
      <c r="E8946" s="2013">
        <f t="shared" si="3944"/>
        <v>1431</v>
      </c>
      <c r="F8946" s="2013">
        <f t="shared" si="3944"/>
        <v>1431</v>
      </c>
      <c r="G8946" s="2013">
        <f t="shared" si="3944"/>
        <v>1431</v>
      </c>
      <c r="H8946" s="2013">
        <f t="shared" si="3944"/>
        <v>1431</v>
      </c>
    </row>
    <row r="8947">
      <c r="B8947" s="2013">
        <v>8945.0</v>
      </c>
      <c r="C8947" s="2013">
        <f t="shared" ref="C8947:H8947" si="3945">C$5002+C3947</f>
        <v>1074</v>
      </c>
      <c r="D8947" s="2013">
        <f t="shared" si="3945"/>
        <v>2147</v>
      </c>
      <c r="E8947" s="2013">
        <f t="shared" si="3945"/>
        <v>1431</v>
      </c>
      <c r="F8947" s="2013">
        <f t="shared" si="3945"/>
        <v>1431</v>
      </c>
      <c r="G8947" s="2013">
        <f t="shared" si="3945"/>
        <v>1431</v>
      </c>
      <c r="H8947" s="2013">
        <f t="shared" si="3945"/>
        <v>1431</v>
      </c>
    </row>
    <row r="8948">
      <c r="B8948" s="2013">
        <v>8946.0</v>
      </c>
      <c r="C8948" s="2013">
        <f t="shared" ref="C8948:H8948" si="3946">C$5002+C3948</f>
        <v>1073</v>
      </c>
      <c r="D8948" s="2013">
        <f t="shared" si="3946"/>
        <v>2147</v>
      </c>
      <c r="E8948" s="2013">
        <f t="shared" si="3946"/>
        <v>1431</v>
      </c>
      <c r="F8948" s="2013">
        <f t="shared" si="3946"/>
        <v>1431</v>
      </c>
      <c r="G8948" s="2013">
        <f t="shared" si="3946"/>
        <v>1432</v>
      </c>
      <c r="H8948" s="2013">
        <f t="shared" si="3946"/>
        <v>1432</v>
      </c>
    </row>
    <row r="8949">
      <c r="B8949" s="2013">
        <v>8947.0</v>
      </c>
      <c r="C8949" s="2013">
        <f t="shared" ref="C8949:H8949" si="3947">C$5002+C3949</f>
        <v>1074</v>
      </c>
      <c r="D8949" s="2013">
        <f t="shared" si="3947"/>
        <v>2147</v>
      </c>
      <c r="E8949" s="2013">
        <f t="shared" si="3947"/>
        <v>1431</v>
      </c>
      <c r="F8949" s="2013">
        <f t="shared" si="3947"/>
        <v>1431</v>
      </c>
      <c r="G8949" s="2013">
        <f t="shared" si="3947"/>
        <v>1432</v>
      </c>
      <c r="H8949" s="2013">
        <f t="shared" si="3947"/>
        <v>1432</v>
      </c>
    </row>
    <row r="8950">
      <c r="B8950" s="2013">
        <v>8948.0</v>
      </c>
      <c r="C8950" s="2013">
        <f t="shared" ref="C8950:H8950" si="3948">C$5002+C3950</f>
        <v>1073</v>
      </c>
      <c r="D8950" s="2013">
        <f t="shared" si="3948"/>
        <v>2147</v>
      </c>
      <c r="E8950" s="2013">
        <f t="shared" si="3948"/>
        <v>1432</v>
      </c>
      <c r="F8950" s="2013">
        <f t="shared" si="3948"/>
        <v>1432</v>
      </c>
      <c r="G8950" s="2013">
        <f t="shared" si="3948"/>
        <v>1432</v>
      </c>
      <c r="H8950" s="2013">
        <f t="shared" si="3948"/>
        <v>1432</v>
      </c>
    </row>
    <row r="8951">
      <c r="B8951" s="2013">
        <v>8949.0</v>
      </c>
      <c r="C8951" s="2013">
        <f t="shared" ref="C8951:H8951" si="3949">C$5002+C3951</f>
        <v>1074</v>
      </c>
      <c r="D8951" s="2013">
        <f t="shared" si="3949"/>
        <v>2147</v>
      </c>
      <c r="E8951" s="2013">
        <f t="shared" si="3949"/>
        <v>1432</v>
      </c>
      <c r="F8951" s="2013">
        <f t="shared" si="3949"/>
        <v>1432</v>
      </c>
      <c r="G8951" s="2013">
        <f t="shared" si="3949"/>
        <v>1432</v>
      </c>
      <c r="H8951" s="2013">
        <f t="shared" si="3949"/>
        <v>1432</v>
      </c>
    </row>
    <row r="8952">
      <c r="B8952" s="2013">
        <v>8950.0</v>
      </c>
      <c r="C8952" s="2013">
        <f t="shared" ref="C8952:H8952" si="3950">C$5002+C3952</f>
        <v>1074</v>
      </c>
      <c r="D8952" s="2013">
        <f t="shared" si="3950"/>
        <v>2148</v>
      </c>
      <c r="E8952" s="2013">
        <f t="shared" si="3950"/>
        <v>1432</v>
      </c>
      <c r="F8952" s="2013">
        <f t="shared" si="3950"/>
        <v>1432</v>
      </c>
      <c r="G8952" s="2013">
        <f t="shared" si="3950"/>
        <v>1432</v>
      </c>
      <c r="H8952" s="2013">
        <f t="shared" si="3950"/>
        <v>1432</v>
      </c>
    </row>
    <row r="8953">
      <c r="B8953" s="2013">
        <v>8951.0</v>
      </c>
      <c r="C8953" s="2013">
        <f t="shared" ref="C8953:H8953" si="3951">C$5002+C3953</f>
        <v>1074</v>
      </c>
      <c r="D8953" s="2013">
        <f t="shared" si="3951"/>
        <v>2149</v>
      </c>
      <c r="E8953" s="2013">
        <f t="shared" si="3951"/>
        <v>1432</v>
      </c>
      <c r="F8953" s="2013">
        <f t="shared" si="3951"/>
        <v>1432</v>
      </c>
      <c r="G8953" s="2013">
        <f t="shared" si="3951"/>
        <v>1432</v>
      </c>
      <c r="H8953" s="2013">
        <f t="shared" si="3951"/>
        <v>1432</v>
      </c>
    </row>
    <row r="8954">
      <c r="B8954" s="2013">
        <v>8952.0</v>
      </c>
      <c r="C8954" s="2013">
        <f t="shared" ref="C8954:H8954" si="3952">C$5002+C3954</f>
        <v>1075</v>
      </c>
      <c r="D8954" s="2013">
        <f t="shared" si="3952"/>
        <v>2149</v>
      </c>
      <c r="E8954" s="2013">
        <f t="shared" si="3952"/>
        <v>1432</v>
      </c>
      <c r="F8954" s="2013">
        <f t="shared" si="3952"/>
        <v>1432</v>
      </c>
      <c r="G8954" s="2013">
        <f t="shared" si="3952"/>
        <v>1432</v>
      </c>
      <c r="H8954" s="2013">
        <f t="shared" si="3952"/>
        <v>1432</v>
      </c>
    </row>
    <row r="8955">
      <c r="B8955" s="2013">
        <v>8953.0</v>
      </c>
      <c r="C8955" s="2013">
        <f t="shared" ref="C8955:H8955" si="3953">C$5002+C3955</f>
        <v>1074</v>
      </c>
      <c r="D8955" s="2013">
        <f t="shared" si="3953"/>
        <v>2149</v>
      </c>
      <c r="E8955" s="2013">
        <f t="shared" si="3953"/>
        <v>1432</v>
      </c>
      <c r="F8955" s="2013">
        <f t="shared" si="3953"/>
        <v>1432</v>
      </c>
      <c r="G8955" s="2013">
        <f t="shared" si="3953"/>
        <v>1433</v>
      </c>
      <c r="H8955" s="2013">
        <f t="shared" si="3953"/>
        <v>1433</v>
      </c>
    </row>
    <row r="8956">
      <c r="B8956" s="2013">
        <v>8954.0</v>
      </c>
      <c r="C8956" s="2013">
        <f t="shared" ref="C8956:H8956" si="3954">C$5002+C3956</f>
        <v>1075</v>
      </c>
      <c r="D8956" s="2013">
        <f t="shared" si="3954"/>
        <v>2149</v>
      </c>
      <c r="E8956" s="2013">
        <f t="shared" si="3954"/>
        <v>1432</v>
      </c>
      <c r="F8956" s="2013">
        <f t="shared" si="3954"/>
        <v>1432</v>
      </c>
      <c r="G8956" s="2013">
        <f t="shared" si="3954"/>
        <v>1433</v>
      </c>
      <c r="H8956" s="2013">
        <f t="shared" si="3954"/>
        <v>1433</v>
      </c>
    </row>
    <row r="8957">
      <c r="B8957" s="2013">
        <v>8955.0</v>
      </c>
      <c r="C8957" s="2013">
        <f t="shared" ref="C8957:H8957" si="3955">C$5002+C3957</f>
        <v>1074</v>
      </c>
      <c r="D8957" s="2013">
        <f t="shared" si="3955"/>
        <v>2149</v>
      </c>
      <c r="E8957" s="2013">
        <f t="shared" si="3955"/>
        <v>1433</v>
      </c>
      <c r="F8957" s="2013">
        <f t="shared" si="3955"/>
        <v>1433</v>
      </c>
      <c r="G8957" s="2013">
        <f t="shared" si="3955"/>
        <v>1433</v>
      </c>
      <c r="H8957" s="2013">
        <f t="shared" si="3955"/>
        <v>1433</v>
      </c>
    </row>
    <row r="8958">
      <c r="B8958" s="2013">
        <v>8956.0</v>
      </c>
      <c r="C8958" s="2013">
        <f t="shared" ref="C8958:H8958" si="3956">C$5002+C3958</f>
        <v>1075</v>
      </c>
      <c r="D8958" s="2013">
        <f t="shared" si="3956"/>
        <v>2149</v>
      </c>
      <c r="E8958" s="2013">
        <f t="shared" si="3956"/>
        <v>1433</v>
      </c>
      <c r="F8958" s="2013">
        <f t="shared" si="3956"/>
        <v>1433</v>
      </c>
      <c r="G8958" s="2013">
        <f t="shared" si="3956"/>
        <v>1433</v>
      </c>
      <c r="H8958" s="2013">
        <f t="shared" si="3956"/>
        <v>1433</v>
      </c>
    </row>
    <row r="8959">
      <c r="B8959" s="2013">
        <v>8957.0</v>
      </c>
      <c r="C8959" s="2013">
        <f t="shared" ref="C8959:H8959" si="3957">C$5002+C3959</f>
        <v>1075</v>
      </c>
      <c r="D8959" s="2013">
        <f t="shared" si="3957"/>
        <v>2150</v>
      </c>
      <c r="E8959" s="2013">
        <f t="shared" si="3957"/>
        <v>1433</v>
      </c>
      <c r="F8959" s="2013">
        <f t="shared" si="3957"/>
        <v>1433</v>
      </c>
      <c r="G8959" s="2013">
        <f t="shared" si="3957"/>
        <v>1433</v>
      </c>
      <c r="H8959" s="2013">
        <f t="shared" si="3957"/>
        <v>1433</v>
      </c>
    </row>
    <row r="8960">
      <c r="B8960" s="2013">
        <v>8958.0</v>
      </c>
      <c r="C8960" s="2013">
        <f t="shared" ref="C8960:H8960" si="3958">C$5002+C3960</f>
        <v>1075</v>
      </c>
      <c r="D8960" s="2013">
        <f t="shared" si="3958"/>
        <v>2149</v>
      </c>
      <c r="E8960" s="2013">
        <f t="shared" si="3958"/>
        <v>1433</v>
      </c>
      <c r="F8960" s="2013">
        <f t="shared" si="3958"/>
        <v>1433</v>
      </c>
      <c r="G8960" s="2013">
        <f t="shared" si="3958"/>
        <v>1434</v>
      </c>
      <c r="H8960" s="2013">
        <f t="shared" si="3958"/>
        <v>1434</v>
      </c>
    </row>
    <row r="8961">
      <c r="B8961" s="2013">
        <v>8959.0</v>
      </c>
      <c r="C8961" s="2013">
        <f t="shared" ref="C8961:H8961" si="3959">C$5002+C3961</f>
        <v>1075</v>
      </c>
      <c r="D8961" s="2013">
        <f t="shared" si="3959"/>
        <v>2150</v>
      </c>
      <c r="E8961" s="2013">
        <f t="shared" si="3959"/>
        <v>1433</v>
      </c>
      <c r="F8961" s="2013">
        <f t="shared" si="3959"/>
        <v>1433</v>
      </c>
      <c r="G8961" s="2013">
        <f t="shared" si="3959"/>
        <v>1434</v>
      </c>
      <c r="H8961" s="2013">
        <f t="shared" si="3959"/>
        <v>1434</v>
      </c>
    </row>
    <row r="8962">
      <c r="B8962" s="2013">
        <v>8960.0</v>
      </c>
      <c r="C8962" s="2013">
        <f t="shared" ref="C8962:H8962" si="3960">C$5002+C3962</f>
        <v>1075</v>
      </c>
      <c r="D8962" s="2013">
        <f t="shared" si="3960"/>
        <v>2151</v>
      </c>
      <c r="E8962" s="2013">
        <f t="shared" si="3960"/>
        <v>1433</v>
      </c>
      <c r="F8962" s="2013">
        <f t="shared" si="3960"/>
        <v>1433</v>
      </c>
      <c r="G8962" s="2013">
        <f t="shared" si="3960"/>
        <v>1434</v>
      </c>
      <c r="H8962" s="2013">
        <f t="shared" si="3960"/>
        <v>1434</v>
      </c>
    </row>
    <row r="8963">
      <c r="B8963" s="2013">
        <v>8961.0</v>
      </c>
      <c r="C8963" s="2013">
        <f t="shared" ref="C8963:H8963" si="3961">C$5002+C3963</f>
        <v>1075</v>
      </c>
      <c r="D8963" s="2013">
        <f t="shared" si="3961"/>
        <v>2150</v>
      </c>
      <c r="E8963" s="2013">
        <f t="shared" si="3961"/>
        <v>1434</v>
      </c>
      <c r="F8963" s="2013">
        <f t="shared" si="3961"/>
        <v>1434</v>
      </c>
      <c r="G8963" s="2013">
        <f t="shared" si="3961"/>
        <v>1434</v>
      </c>
      <c r="H8963" s="2013">
        <f t="shared" si="3961"/>
        <v>1434</v>
      </c>
    </row>
    <row r="8964">
      <c r="B8964" s="2013">
        <v>8962.0</v>
      </c>
      <c r="C8964" s="2013">
        <f t="shared" ref="C8964:H8964" si="3962">C$5002+C3964</f>
        <v>1075</v>
      </c>
      <c r="D8964" s="2013">
        <f t="shared" si="3962"/>
        <v>2151</v>
      </c>
      <c r="E8964" s="2013">
        <f t="shared" si="3962"/>
        <v>1434</v>
      </c>
      <c r="F8964" s="2013">
        <f t="shared" si="3962"/>
        <v>1434</v>
      </c>
      <c r="G8964" s="2013">
        <f t="shared" si="3962"/>
        <v>1434</v>
      </c>
      <c r="H8964" s="2013">
        <f t="shared" si="3962"/>
        <v>1434</v>
      </c>
    </row>
    <row r="8965">
      <c r="B8965" s="2013">
        <v>8963.0</v>
      </c>
      <c r="C8965" s="2013">
        <f t="shared" ref="C8965:H8965" si="3963">C$5002+C3965</f>
        <v>1076</v>
      </c>
      <c r="D8965" s="2013">
        <f t="shared" si="3963"/>
        <v>2151</v>
      </c>
      <c r="E8965" s="2013">
        <f t="shared" si="3963"/>
        <v>1434</v>
      </c>
      <c r="F8965" s="2013">
        <f t="shared" si="3963"/>
        <v>1434</v>
      </c>
      <c r="G8965" s="2013">
        <f t="shared" si="3963"/>
        <v>1434</v>
      </c>
      <c r="H8965" s="2013">
        <f t="shared" si="3963"/>
        <v>1434</v>
      </c>
    </row>
    <row r="8966">
      <c r="B8966" s="2013">
        <v>8964.0</v>
      </c>
      <c r="C8966" s="2013">
        <f t="shared" ref="C8966:H8966" si="3964">C$5002+C3966</f>
        <v>1076</v>
      </c>
      <c r="D8966" s="2013">
        <f t="shared" si="3964"/>
        <v>2152</v>
      </c>
      <c r="E8966" s="2013">
        <f t="shared" si="3964"/>
        <v>1434</v>
      </c>
      <c r="F8966" s="2013">
        <f t="shared" si="3964"/>
        <v>1434</v>
      </c>
      <c r="G8966" s="2013">
        <f t="shared" si="3964"/>
        <v>1434</v>
      </c>
      <c r="H8966" s="2013">
        <f t="shared" si="3964"/>
        <v>1434</v>
      </c>
    </row>
    <row r="8967">
      <c r="B8967" s="2013">
        <v>8965.0</v>
      </c>
      <c r="C8967" s="2013">
        <f t="shared" ref="C8967:H8967" si="3965">C$5002+C3967</f>
        <v>1076</v>
      </c>
      <c r="D8967" s="2013">
        <f t="shared" si="3965"/>
        <v>2151</v>
      </c>
      <c r="E8967" s="2013">
        <f t="shared" si="3965"/>
        <v>1434</v>
      </c>
      <c r="F8967" s="2013">
        <f t="shared" si="3965"/>
        <v>1434</v>
      </c>
      <c r="G8967" s="2013">
        <f t="shared" si="3965"/>
        <v>1435</v>
      </c>
      <c r="H8967" s="2013">
        <f t="shared" si="3965"/>
        <v>1435</v>
      </c>
    </row>
    <row r="8968">
      <c r="B8968" s="2013">
        <v>8966.0</v>
      </c>
      <c r="C8968" s="2013">
        <f t="shared" ref="C8968:H8968" si="3966">C$5002+C3968</f>
        <v>1076</v>
      </c>
      <c r="D8968" s="2013">
        <f t="shared" si="3966"/>
        <v>2152</v>
      </c>
      <c r="E8968" s="2013">
        <f t="shared" si="3966"/>
        <v>1434</v>
      </c>
      <c r="F8968" s="2013">
        <f t="shared" si="3966"/>
        <v>1434</v>
      </c>
      <c r="G8968" s="2013">
        <f t="shared" si="3966"/>
        <v>1435</v>
      </c>
      <c r="H8968" s="2013">
        <f t="shared" si="3966"/>
        <v>1435</v>
      </c>
    </row>
    <row r="8969">
      <c r="B8969" s="2013">
        <v>8967.0</v>
      </c>
      <c r="C8969" s="2013">
        <f t="shared" ref="C8969:H8969" si="3967">C$5002+C3969</f>
        <v>1076</v>
      </c>
      <c r="D8969" s="2013">
        <f t="shared" si="3967"/>
        <v>2153</v>
      </c>
      <c r="E8969" s="2013">
        <f t="shared" si="3967"/>
        <v>1434</v>
      </c>
      <c r="F8969" s="2013">
        <f t="shared" si="3967"/>
        <v>1434</v>
      </c>
      <c r="G8969" s="2013">
        <f t="shared" si="3967"/>
        <v>1435</v>
      </c>
      <c r="H8969" s="2013">
        <f t="shared" si="3967"/>
        <v>1435</v>
      </c>
    </row>
    <row r="8970">
      <c r="B8970" s="2013">
        <v>8968.0</v>
      </c>
      <c r="C8970" s="2013">
        <f t="shared" ref="C8970:H8970" si="3968">C$5002+C3970</f>
        <v>1076</v>
      </c>
      <c r="D8970" s="2013">
        <f t="shared" si="3968"/>
        <v>2152</v>
      </c>
      <c r="E8970" s="2013">
        <f t="shared" si="3968"/>
        <v>1435</v>
      </c>
      <c r="F8970" s="2013">
        <f t="shared" si="3968"/>
        <v>1435</v>
      </c>
      <c r="G8970" s="2013">
        <f t="shared" si="3968"/>
        <v>1435</v>
      </c>
      <c r="H8970" s="2013">
        <f t="shared" si="3968"/>
        <v>1435</v>
      </c>
    </row>
    <row r="8971">
      <c r="B8971" s="2013">
        <v>8969.0</v>
      </c>
      <c r="C8971" s="2013">
        <f t="shared" ref="C8971:H8971" si="3969">C$5002+C3971</f>
        <v>1076</v>
      </c>
      <c r="D8971" s="2013">
        <f t="shared" si="3969"/>
        <v>2153</v>
      </c>
      <c r="E8971" s="2013">
        <f t="shared" si="3969"/>
        <v>1435</v>
      </c>
      <c r="F8971" s="2013">
        <f t="shared" si="3969"/>
        <v>1435</v>
      </c>
      <c r="G8971" s="2013">
        <f t="shared" si="3969"/>
        <v>1435</v>
      </c>
      <c r="H8971" s="2013">
        <f t="shared" si="3969"/>
        <v>1435</v>
      </c>
    </row>
    <row r="8972">
      <c r="B8972" s="2013">
        <v>8970.0</v>
      </c>
      <c r="C8972" s="2013">
        <f t="shared" ref="C8972:H8972" si="3970">C$5002+C3972</f>
        <v>1077</v>
      </c>
      <c r="D8972" s="2013">
        <f t="shared" si="3970"/>
        <v>2153</v>
      </c>
      <c r="E8972" s="2013">
        <f t="shared" si="3970"/>
        <v>1435</v>
      </c>
      <c r="F8972" s="2013">
        <f t="shared" si="3970"/>
        <v>1435</v>
      </c>
      <c r="G8972" s="2013">
        <f t="shared" si="3970"/>
        <v>1435</v>
      </c>
      <c r="H8972" s="2013">
        <f t="shared" si="3970"/>
        <v>1435</v>
      </c>
    </row>
    <row r="8973">
      <c r="B8973" s="2013">
        <v>8971.0</v>
      </c>
      <c r="C8973" s="2013">
        <f t="shared" ref="C8973:H8973" si="3971">C$5002+C3973</f>
        <v>1076</v>
      </c>
      <c r="D8973" s="2013">
        <f t="shared" si="3971"/>
        <v>2153</v>
      </c>
      <c r="E8973" s="2013">
        <f t="shared" si="3971"/>
        <v>1435</v>
      </c>
      <c r="F8973" s="2013">
        <f t="shared" si="3971"/>
        <v>1435</v>
      </c>
      <c r="G8973" s="2013">
        <f t="shared" si="3971"/>
        <v>1436</v>
      </c>
      <c r="H8973" s="2013">
        <f t="shared" si="3971"/>
        <v>1436</v>
      </c>
    </row>
    <row r="8974">
      <c r="B8974" s="2013">
        <v>8972.0</v>
      </c>
      <c r="C8974" s="2013">
        <f t="shared" ref="C8974:H8974" si="3972">C$5002+C3974</f>
        <v>1077</v>
      </c>
      <c r="D8974" s="2013">
        <f t="shared" si="3972"/>
        <v>2153</v>
      </c>
      <c r="E8974" s="2013">
        <f t="shared" si="3972"/>
        <v>1435</v>
      </c>
      <c r="F8974" s="2013">
        <f t="shared" si="3972"/>
        <v>1435</v>
      </c>
      <c r="G8974" s="2013">
        <f t="shared" si="3972"/>
        <v>1436</v>
      </c>
      <c r="H8974" s="2013">
        <f t="shared" si="3972"/>
        <v>1436</v>
      </c>
    </row>
    <row r="8975">
      <c r="B8975" s="2013">
        <v>8973.0</v>
      </c>
      <c r="C8975" s="2013">
        <f t="shared" ref="C8975:H8975" si="3973">C$5002+C3975</f>
        <v>1076</v>
      </c>
      <c r="D8975" s="2013">
        <f t="shared" si="3973"/>
        <v>2153</v>
      </c>
      <c r="E8975" s="2013">
        <f t="shared" si="3973"/>
        <v>1436</v>
      </c>
      <c r="F8975" s="2013">
        <f t="shared" si="3973"/>
        <v>1436</v>
      </c>
      <c r="G8975" s="2013">
        <f t="shared" si="3973"/>
        <v>1436</v>
      </c>
      <c r="H8975" s="2013">
        <f t="shared" si="3973"/>
        <v>1436</v>
      </c>
    </row>
    <row r="8976">
      <c r="B8976" s="2013">
        <v>8974.0</v>
      </c>
      <c r="C8976" s="2013">
        <f t="shared" ref="C8976:H8976" si="3974">C$5002+C3976</f>
        <v>1077</v>
      </c>
      <c r="D8976" s="2013">
        <f t="shared" si="3974"/>
        <v>2153</v>
      </c>
      <c r="E8976" s="2013">
        <f t="shared" si="3974"/>
        <v>1436</v>
      </c>
      <c r="F8976" s="2013">
        <f t="shared" si="3974"/>
        <v>1436</v>
      </c>
      <c r="G8976" s="2013">
        <f t="shared" si="3974"/>
        <v>1436</v>
      </c>
      <c r="H8976" s="2013">
        <f t="shared" si="3974"/>
        <v>1436</v>
      </c>
    </row>
    <row r="8977">
      <c r="B8977" s="2013">
        <v>8975.0</v>
      </c>
      <c r="C8977" s="2013">
        <f t="shared" ref="C8977:H8977" si="3975">C$5002+C3977</f>
        <v>1077</v>
      </c>
      <c r="D8977" s="2013">
        <f t="shared" si="3975"/>
        <v>2154</v>
      </c>
      <c r="E8977" s="2013">
        <f t="shared" si="3975"/>
        <v>1436</v>
      </c>
      <c r="F8977" s="2013">
        <f t="shared" si="3975"/>
        <v>1436</v>
      </c>
      <c r="G8977" s="2013">
        <f t="shared" si="3975"/>
        <v>1436</v>
      </c>
      <c r="H8977" s="2013">
        <f t="shared" si="3975"/>
        <v>1436</v>
      </c>
    </row>
    <row r="8978">
      <c r="B8978" s="2013">
        <v>8976.0</v>
      </c>
      <c r="C8978" s="2013">
        <f t="shared" ref="C8978:H8978" si="3976">C$5002+C3978</f>
        <v>1077</v>
      </c>
      <c r="D8978" s="2013">
        <f t="shared" si="3976"/>
        <v>2155</v>
      </c>
      <c r="E8978" s="2013">
        <f t="shared" si="3976"/>
        <v>1436</v>
      </c>
      <c r="F8978" s="2013">
        <f t="shared" si="3976"/>
        <v>1436</v>
      </c>
      <c r="G8978" s="2013">
        <f t="shared" si="3976"/>
        <v>1436</v>
      </c>
      <c r="H8978" s="2013">
        <f t="shared" si="3976"/>
        <v>1436</v>
      </c>
    </row>
    <row r="8979">
      <c r="B8979" s="2013">
        <v>8977.0</v>
      </c>
      <c r="C8979" s="2013">
        <f t="shared" ref="C8979:H8979" si="3977">C$5002+C3979</f>
        <v>1078</v>
      </c>
      <c r="D8979" s="2013">
        <f t="shared" si="3977"/>
        <v>2155</v>
      </c>
      <c r="E8979" s="2013">
        <f t="shared" si="3977"/>
        <v>1436</v>
      </c>
      <c r="F8979" s="2013">
        <f t="shared" si="3977"/>
        <v>1436</v>
      </c>
      <c r="G8979" s="2013">
        <f t="shared" si="3977"/>
        <v>1436</v>
      </c>
      <c r="H8979" s="2013">
        <f t="shared" si="3977"/>
        <v>1436</v>
      </c>
    </row>
    <row r="8980">
      <c r="B8980" s="2013">
        <v>8978.0</v>
      </c>
      <c r="C8980" s="2013">
        <f t="shared" ref="C8980:H8980" si="3978">C$5002+C3980</f>
        <v>1077</v>
      </c>
      <c r="D8980" s="2013">
        <f t="shared" si="3978"/>
        <v>2155</v>
      </c>
      <c r="E8980" s="2013">
        <f t="shared" si="3978"/>
        <v>1436</v>
      </c>
      <c r="F8980" s="2013">
        <f t="shared" si="3978"/>
        <v>1436</v>
      </c>
      <c r="G8980" s="2013">
        <f t="shared" si="3978"/>
        <v>1437</v>
      </c>
      <c r="H8980" s="2013">
        <f t="shared" si="3978"/>
        <v>1437</v>
      </c>
    </row>
    <row r="8981">
      <c r="B8981" s="2013">
        <v>8979.0</v>
      </c>
      <c r="C8981" s="2013">
        <f t="shared" ref="C8981:H8981" si="3979">C$5002+C3981</f>
        <v>1078</v>
      </c>
      <c r="D8981" s="2013">
        <f t="shared" si="3979"/>
        <v>2155</v>
      </c>
      <c r="E8981" s="2013">
        <f t="shared" si="3979"/>
        <v>1436</v>
      </c>
      <c r="F8981" s="2013">
        <f t="shared" si="3979"/>
        <v>1436</v>
      </c>
      <c r="G8981" s="2013">
        <f t="shared" si="3979"/>
        <v>1437</v>
      </c>
      <c r="H8981" s="2013">
        <f t="shared" si="3979"/>
        <v>1437</v>
      </c>
    </row>
    <row r="8982">
      <c r="B8982" s="2013">
        <v>8980.0</v>
      </c>
      <c r="C8982" s="2013">
        <f t="shared" ref="C8982:H8982" si="3980">C$5002+C3982</f>
        <v>1077</v>
      </c>
      <c r="D8982" s="2013">
        <f t="shared" si="3980"/>
        <v>2155</v>
      </c>
      <c r="E8982" s="2013">
        <f t="shared" si="3980"/>
        <v>1437</v>
      </c>
      <c r="F8982" s="2013">
        <f t="shared" si="3980"/>
        <v>1437</v>
      </c>
      <c r="G8982" s="2013">
        <f t="shared" si="3980"/>
        <v>1437</v>
      </c>
      <c r="H8982" s="2013">
        <f t="shared" si="3980"/>
        <v>1437</v>
      </c>
    </row>
    <row r="8983">
      <c r="B8983" s="2013">
        <v>8981.0</v>
      </c>
      <c r="C8983" s="2013">
        <f t="shared" ref="C8983:H8983" si="3981">C$5002+C3983</f>
        <v>1078</v>
      </c>
      <c r="D8983" s="2013">
        <f t="shared" si="3981"/>
        <v>2155</v>
      </c>
      <c r="E8983" s="2013">
        <f t="shared" si="3981"/>
        <v>1437</v>
      </c>
      <c r="F8983" s="2013">
        <f t="shared" si="3981"/>
        <v>1437</v>
      </c>
      <c r="G8983" s="2013">
        <f t="shared" si="3981"/>
        <v>1437</v>
      </c>
      <c r="H8983" s="2013">
        <f t="shared" si="3981"/>
        <v>1437</v>
      </c>
    </row>
    <row r="8984">
      <c r="B8984" s="2013">
        <v>8982.0</v>
      </c>
      <c r="C8984" s="2013">
        <f t="shared" ref="C8984:H8984" si="3982">C$5002+C3984</f>
        <v>1078</v>
      </c>
      <c r="D8984" s="2013">
        <f t="shared" si="3982"/>
        <v>2156</v>
      </c>
      <c r="E8984" s="2013">
        <f t="shared" si="3982"/>
        <v>1437</v>
      </c>
      <c r="F8984" s="2013">
        <f t="shared" si="3982"/>
        <v>1437</v>
      </c>
      <c r="G8984" s="2013">
        <f t="shared" si="3982"/>
        <v>1437</v>
      </c>
      <c r="H8984" s="2013">
        <f t="shared" si="3982"/>
        <v>1437</v>
      </c>
    </row>
    <row r="8985">
      <c r="B8985" s="2013">
        <v>8983.0</v>
      </c>
      <c r="C8985" s="2013">
        <f t="shared" ref="C8985:H8985" si="3983">C$5002+C3985</f>
        <v>1078</v>
      </c>
      <c r="D8985" s="2013">
        <f t="shared" si="3983"/>
        <v>2155</v>
      </c>
      <c r="E8985" s="2013">
        <f t="shared" si="3983"/>
        <v>1437</v>
      </c>
      <c r="F8985" s="2013">
        <f t="shared" si="3983"/>
        <v>1437</v>
      </c>
      <c r="G8985" s="2013">
        <f t="shared" si="3983"/>
        <v>1438</v>
      </c>
      <c r="H8985" s="2013">
        <f t="shared" si="3983"/>
        <v>1438</v>
      </c>
    </row>
    <row r="8986">
      <c r="B8986" s="2013">
        <v>8984.0</v>
      </c>
      <c r="C8986" s="2013">
        <f t="shared" ref="C8986:H8986" si="3984">C$5002+C3986</f>
        <v>1078</v>
      </c>
      <c r="D8986" s="2013">
        <f t="shared" si="3984"/>
        <v>2156</v>
      </c>
      <c r="E8986" s="2013">
        <f t="shared" si="3984"/>
        <v>1437</v>
      </c>
      <c r="F8986" s="2013">
        <f t="shared" si="3984"/>
        <v>1437</v>
      </c>
      <c r="G8986" s="2013">
        <f t="shared" si="3984"/>
        <v>1438</v>
      </c>
      <c r="H8986" s="2013">
        <f t="shared" si="3984"/>
        <v>1438</v>
      </c>
    </row>
    <row r="8987">
      <c r="B8987" s="2013">
        <v>8985.0</v>
      </c>
      <c r="C8987" s="2013">
        <f t="shared" ref="C8987:H8987" si="3985">C$5002+C3987</f>
        <v>1078</v>
      </c>
      <c r="D8987" s="2013">
        <f t="shared" si="3985"/>
        <v>2157</v>
      </c>
      <c r="E8987" s="2013">
        <f t="shared" si="3985"/>
        <v>1437</v>
      </c>
      <c r="F8987" s="2013">
        <f t="shared" si="3985"/>
        <v>1437</v>
      </c>
      <c r="G8987" s="2013">
        <f t="shared" si="3985"/>
        <v>1438</v>
      </c>
      <c r="H8987" s="2013">
        <f t="shared" si="3985"/>
        <v>1438</v>
      </c>
    </row>
    <row r="8988">
      <c r="B8988" s="2013">
        <v>8986.0</v>
      </c>
      <c r="C8988" s="2013">
        <f t="shared" ref="C8988:H8988" si="3986">C$5002+C3988</f>
        <v>1078</v>
      </c>
      <c r="D8988" s="2013">
        <f t="shared" si="3986"/>
        <v>2156</v>
      </c>
      <c r="E8988" s="2013">
        <f t="shared" si="3986"/>
        <v>1438</v>
      </c>
      <c r="F8988" s="2013">
        <f t="shared" si="3986"/>
        <v>1438</v>
      </c>
      <c r="G8988" s="2013">
        <f t="shared" si="3986"/>
        <v>1438</v>
      </c>
      <c r="H8988" s="2013">
        <f t="shared" si="3986"/>
        <v>1438</v>
      </c>
    </row>
    <row r="8989">
      <c r="B8989" s="2013">
        <v>8987.0</v>
      </c>
      <c r="C8989" s="2013">
        <f t="shared" ref="C8989:H8989" si="3987">C$5002+C3989</f>
        <v>1078</v>
      </c>
      <c r="D8989" s="2013">
        <f t="shared" si="3987"/>
        <v>2157</v>
      </c>
      <c r="E8989" s="2013">
        <f t="shared" si="3987"/>
        <v>1438</v>
      </c>
      <c r="F8989" s="2013">
        <f t="shared" si="3987"/>
        <v>1438</v>
      </c>
      <c r="G8989" s="2013">
        <f t="shared" si="3987"/>
        <v>1438</v>
      </c>
      <c r="H8989" s="2013">
        <f t="shared" si="3987"/>
        <v>1438</v>
      </c>
    </row>
    <row r="8990">
      <c r="B8990" s="2013">
        <v>8988.0</v>
      </c>
      <c r="C8990" s="2013">
        <f t="shared" ref="C8990:H8990" si="3988">C$5002+C3990</f>
        <v>1079</v>
      </c>
      <c r="D8990" s="2013">
        <f t="shared" si="3988"/>
        <v>2157</v>
      </c>
      <c r="E8990" s="2013">
        <f t="shared" si="3988"/>
        <v>1438</v>
      </c>
      <c r="F8990" s="2013">
        <f t="shared" si="3988"/>
        <v>1438</v>
      </c>
      <c r="G8990" s="2013">
        <f t="shared" si="3988"/>
        <v>1438</v>
      </c>
      <c r="H8990" s="2013">
        <f t="shared" si="3988"/>
        <v>1438</v>
      </c>
    </row>
    <row r="8991">
      <c r="B8991" s="2013">
        <v>8989.0</v>
      </c>
      <c r="C8991" s="2013">
        <f t="shared" ref="C8991:H8991" si="3989">C$5002+C3991</f>
        <v>1079</v>
      </c>
      <c r="D8991" s="2013">
        <f t="shared" si="3989"/>
        <v>2158</v>
      </c>
      <c r="E8991" s="2013">
        <f t="shared" si="3989"/>
        <v>1438</v>
      </c>
      <c r="F8991" s="2013">
        <f t="shared" si="3989"/>
        <v>1438</v>
      </c>
      <c r="G8991" s="2013">
        <f t="shared" si="3989"/>
        <v>1438</v>
      </c>
      <c r="H8991" s="2013">
        <f t="shared" si="3989"/>
        <v>1438</v>
      </c>
    </row>
    <row r="8992">
      <c r="B8992" s="2013">
        <v>8990.0</v>
      </c>
      <c r="C8992" s="2013">
        <f t="shared" ref="C8992:H8992" si="3990">C$5002+C3992</f>
        <v>1079</v>
      </c>
      <c r="D8992" s="2013">
        <f t="shared" si="3990"/>
        <v>2157</v>
      </c>
      <c r="E8992" s="2013">
        <f t="shared" si="3990"/>
        <v>1438</v>
      </c>
      <c r="F8992" s="2013">
        <f t="shared" si="3990"/>
        <v>1438</v>
      </c>
      <c r="G8992" s="2013">
        <f t="shared" si="3990"/>
        <v>1439</v>
      </c>
      <c r="H8992" s="2013">
        <f t="shared" si="3990"/>
        <v>1439</v>
      </c>
    </row>
    <row r="8993">
      <c r="B8993" s="2013">
        <v>8991.0</v>
      </c>
      <c r="C8993" s="2013">
        <f t="shared" ref="C8993:H8993" si="3991">C$5002+C3993</f>
        <v>1079</v>
      </c>
      <c r="D8993" s="2013">
        <f t="shared" si="3991"/>
        <v>2158</v>
      </c>
      <c r="E8993" s="2013">
        <f t="shared" si="3991"/>
        <v>1438</v>
      </c>
      <c r="F8993" s="2013">
        <f t="shared" si="3991"/>
        <v>1438</v>
      </c>
      <c r="G8993" s="2013">
        <f t="shared" si="3991"/>
        <v>1439</v>
      </c>
      <c r="H8993" s="2013">
        <f t="shared" si="3991"/>
        <v>1439</v>
      </c>
    </row>
    <row r="8994">
      <c r="B8994" s="2013">
        <v>8992.0</v>
      </c>
      <c r="C8994" s="2013">
        <f t="shared" ref="C8994:H8994" si="3992">C$5002+C3994</f>
        <v>1079</v>
      </c>
      <c r="D8994" s="2013">
        <f t="shared" si="3992"/>
        <v>2159</v>
      </c>
      <c r="E8994" s="2013">
        <f t="shared" si="3992"/>
        <v>1438</v>
      </c>
      <c r="F8994" s="2013">
        <f t="shared" si="3992"/>
        <v>1438</v>
      </c>
      <c r="G8994" s="2013">
        <f t="shared" si="3992"/>
        <v>1439</v>
      </c>
      <c r="H8994" s="2013">
        <f t="shared" si="3992"/>
        <v>1439</v>
      </c>
    </row>
    <row r="8995">
      <c r="B8995" s="2013">
        <v>8993.0</v>
      </c>
      <c r="C8995" s="2013">
        <f t="shared" ref="C8995:H8995" si="3993">C$5002+C3995</f>
        <v>1079</v>
      </c>
      <c r="D8995" s="2013">
        <f t="shared" si="3993"/>
        <v>2158</v>
      </c>
      <c r="E8995" s="2013">
        <f t="shared" si="3993"/>
        <v>1439</v>
      </c>
      <c r="F8995" s="2013">
        <f t="shared" si="3993"/>
        <v>1439</v>
      </c>
      <c r="G8995" s="2013">
        <f t="shared" si="3993"/>
        <v>1439</v>
      </c>
      <c r="H8995" s="2013">
        <f t="shared" si="3993"/>
        <v>1439</v>
      </c>
    </row>
    <row r="8996">
      <c r="B8996" s="2013">
        <v>8994.0</v>
      </c>
      <c r="C8996" s="2013">
        <f t="shared" ref="C8996:H8996" si="3994">C$5002+C3996</f>
        <v>1079</v>
      </c>
      <c r="D8996" s="2013">
        <f t="shared" si="3994"/>
        <v>2159</v>
      </c>
      <c r="E8996" s="2013">
        <f t="shared" si="3994"/>
        <v>1439</v>
      </c>
      <c r="F8996" s="2013">
        <f t="shared" si="3994"/>
        <v>1439</v>
      </c>
      <c r="G8996" s="2013">
        <f t="shared" si="3994"/>
        <v>1439</v>
      </c>
      <c r="H8996" s="2013">
        <f t="shared" si="3994"/>
        <v>1439</v>
      </c>
    </row>
    <row r="8997">
      <c r="B8997" s="2013">
        <v>8995.0</v>
      </c>
      <c r="C8997" s="2013">
        <f t="shared" ref="C8997:H8997" si="3995">C$5002+C3997</f>
        <v>1080</v>
      </c>
      <c r="D8997" s="2013">
        <f t="shared" si="3995"/>
        <v>2159</v>
      </c>
      <c r="E8997" s="2013">
        <f t="shared" si="3995"/>
        <v>1439</v>
      </c>
      <c r="F8997" s="2013">
        <f t="shared" si="3995"/>
        <v>1439</v>
      </c>
      <c r="G8997" s="2013">
        <f t="shared" si="3995"/>
        <v>1439</v>
      </c>
      <c r="H8997" s="2013">
        <f t="shared" si="3995"/>
        <v>1439</v>
      </c>
    </row>
    <row r="8998">
      <c r="B8998" s="2013">
        <v>8996.0</v>
      </c>
      <c r="C8998" s="2013">
        <f t="shared" ref="C8998:H8998" si="3996">C$5002+C3998</f>
        <v>1079</v>
      </c>
      <c r="D8998" s="2013">
        <f t="shared" si="3996"/>
        <v>2159</v>
      </c>
      <c r="E8998" s="2013">
        <f t="shared" si="3996"/>
        <v>1439</v>
      </c>
      <c r="F8998" s="2013">
        <f t="shared" si="3996"/>
        <v>1439</v>
      </c>
      <c r="G8998" s="2013">
        <f t="shared" si="3996"/>
        <v>1440</v>
      </c>
      <c r="H8998" s="2013">
        <f t="shared" si="3996"/>
        <v>1440</v>
      </c>
    </row>
    <row r="8999">
      <c r="B8999" s="2013">
        <v>8997.0</v>
      </c>
      <c r="C8999" s="2013">
        <f t="shared" ref="C8999:H8999" si="3997">C$5002+C3999</f>
        <v>1080</v>
      </c>
      <c r="D8999" s="2013">
        <f t="shared" si="3997"/>
        <v>2159</v>
      </c>
      <c r="E8999" s="2013">
        <f t="shared" si="3997"/>
        <v>1439</v>
      </c>
      <c r="F8999" s="2013">
        <f t="shared" si="3997"/>
        <v>1439</v>
      </c>
      <c r="G8999" s="2013">
        <f t="shared" si="3997"/>
        <v>1440</v>
      </c>
      <c r="H8999" s="2013">
        <f t="shared" si="3997"/>
        <v>1440</v>
      </c>
    </row>
    <row r="9000">
      <c r="B9000" s="2013">
        <v>8998.0</v>
      </c>
      <c r="C9000" s="2013">
        <f t="shared" ref="C9000:H9000" si="3998">C$5002+C4000</f>
        <v>1079</v>
      </c>
      <c r="D9000" s="2013">
        <f t="shared" si="3998"/>
        <v>2159</v>
      </c>
      <c r="E9000" s="2013">
        <f t="shared" si="3998"/>
        <v>1440</v>
      </c>
      <c r="F9000" s="2013">
        <f t="shared" si="3998"/>
        <v>1440</v>
      </c>
      <c r="G9000" s="2013">
        <f t="shared" si="3998"/>
        <v>1440</v>
      </c>
      <c r="H9000" s="2013">
        <f t="shared" si="3998"/>
        <v>1440</v>
      </c>
    </row>
    <row r="9001">
      <c r="B9001" s="2013">
        <v>8999.0</v>
      </c>
      <c r="C9001" s="2013">
        <f t="shared" ref="C9001:H9001" si="3999">C$5002+C4001</f>
        <v>1080</v>
      </c>
      <c r="D9001" s="2013">
        <f t="shared" si="3999"/>
        <v>2159</v>
      </c>
      <c r="E9001" s="2013">
        <f t="shared" si="3999"/>
        <v>1440</v>
      </c>
      <c r="F9001" s="2013">
        <f t="shared" si="3999"/>
        <v>1440</v>
      </c>
      <c r="G9001" s="2013">
        <f t="shared" si="3999"/>
        <v>1440</v>
      </c>
      <c r="H9001" s="2013">
        <f t="shared" si="3999"/>
        <v>1440</v>
      </c>
    </row>
    <row r="9002">
      <c r="B9002" s="2013">
        <v>9000.0</v>
      </c>
      <c r="C9002" s="2013">
        <f t="shared" ref="C9002:H9002" si="4000">C$5002+C4002</f>
        <v>1080</v>
      </c>
      <c r="D9002" s="2013">
        <f t="shared" si="4000"/>
        <v>2160</v>
      </c>
      <c r="E9002" s="2013">
        <f t="shared" si="4000"/>
        <v>1440</v>
      </c>
      <c r="F9002" s="2013">
        <f t="shared" si="4000"/>
        <v>1440</v>
      </c>
      <c r="G9002" s="2013">
        <f t="shared" si="4000"/>
        <v>1440</v>
      </c>
      <c r="H9002" s="2013">
        <f t="shared" si="4000"/>
        <v>1440</v>
      </c>
    </row>
    <row r="9003">
      <c r="B9003" s="2013">
        <v>9001.0</v>
      </c>
      <c r="C9003" s="2013">
        <f t="shared" ref="C9003:H9003" si="4001">C$5002+C4003</f>
        <v>1080</v>
      </c>
      <c r="D9003" s="2013">
        <f t="shared" si="4001"/>
        <v>2161</v>
      </c>
      <c r="E9003" s="2013">
        <f t="shared" si="4001"/>
        <v>1440</v>
      </c>
      <c r="F9003" s="2013">
        <f t="shared" si="4001"/>
        <v>1440</v>
      </c>
      <c r="G9003" s="2013">
        <f t="shared" si="4001"/>
        <v>1440</v>
      </c>
      <c r="H9003" s="2013">
        <f t="shared" si="4001"/>
        <v>1440</v>
      </c>
    </row>
    <row r="9004">
      <c r="B9004" s="2013">
        <v>9002.0</v>
      </c>
      <c r="C9004" s="2013">
        <f t="shared" ref="C9004:H9004" si="4002">C$5002+C4004</f>
        <v>1081</v>
      </c>
      <c r="D9004" s="2013">
        <f t="shared" si="4002"/>
        <v>2161</v>
      </c>
      <c r="E9004" s="2013">
        <f t="shared" si="4002"/>
        <v>1440</v>
      </c>
      <c r="F9004" s="2013">
        <f t="shared" si="4002"/>
        <v>1440</v>
      </c>
      <c r="G9004" s="2013">
        <f t="shared" si="4002"/>
        <v>1440</v>
      </c>
      <c r="H9004" s="2013">
        <f t="shared" si="4002"/>
        <v>1440</v>
      </c>
    </row>
    <row r="9005">
      <c r="B9005" s="2013">
        <v>9003.0</v>
      </c>
      <c r="C9005" s="2013">
        <f t="shared" ref="C9005:H9005" si="4003">C$5002+C4005</f>
        <v>1080</v>
      </c>
      <c r="D9005" s="2013">
        <f t="shared" si="4003"/>
        <v>2161</v>
      </c>
      <c r="E9005" s="2013">
        <f t="shared" si="4003"/>
        <v>1440</v>
      </c>
      <c r="F9005" s="2013">
        <f t="shared" si="4003"/>
        <v>1440</v>
      </c>
      <c r="G9005" s="2013">
        <f t="shared" si="4003"/>
        <v>1441</v>
      </c>
      <c r="H9005" s="2013">
        <f t="shared" si="4003"/>
        <v>1441</v>
      </c>
    </row>
    <row r="9006">
      <c r="B9006" s="2013">
        <v>9004.0</v>
      </c>
      <c r="C9006" s="2013">
        <f t="shared" ref="C9006:H9006" si="4004">C$5002+C4006</f>
        <v>1081</v>
      </c>
      <c r="D9006" s="2013">
        <f t="shared" si="4004"/>
        <v>2161</v>
      </c>
      <c r="E9006" s="2013">
        <f t="shared" si="4004"/>
        <v>1440</v>
      </c>
      <c r="F9006" s="2013">
        <f t="shared" si="4004"/>
        <v>1440</v>
      </c>
      <c r="G9006" s="2013">
        <f t="shared" si="4004"/>
        <v>1441</v>
      </c>
      <c r="H9006" s="2013">
        <f t="shared" si="4004"/>
        <v>1441</v>
      </c>
    </row>
    <row r="9007">
      <c r="B9007" s="2013">
        <v>9005.0</v>
      </c>
      <c r="C9007" s="2013">
        <f t="shared" ref="C9007:H9007" si="4005">C$5002+C4007</f>
        <v>1080</v>
      </c>
      <c r="D9007" s="2013">
        <f t="shared" si="4005"/>
        <v>2161</v>
      </c>
      <c r="E9007" s="2013">
        <f t="shared" si="4005"/>
        <v>1441</v>
      </c>
      <c r="F9007" s="2013">
        <f t="shared" si="4005"/>
        <v>1441</v>
      </c>
      <c r="G9007" s="2013">
        <f t="shared" si="4005"/>
        <v>1441</v>
      </c>
      <c r="H9007" s="2013">
        <f t="shared" si="4005"/>
        <v>1441</v>
      </c>
    </row>
    <row r="9008">
      <c r="B9008" s="2013">
        <v>9006.0</v>
      </c>
      <c r="C9008" s="2013">
        <f t="shared" ref="C9008:H9008" si="4006">C$5002+C4008</f>
        <v>1081</v>
      </c>
      <c r="D9008" s="2013">
        <f t="shared" si="4006"/>
        <v>2161</v>
      </c>
      <c r="E9008" s="2013">
        <f t="shared" si="4006"/>
        <v>1441</v>
      </c>
      <c r="F9008" s="2013">
        <f t="shared" si="4006"/>
        <v>1441</v>
      </c>
      <c r="G9008" s="2013">
        <f t="shared" si="4006"/>
        <v>1441</v>
      </c>
      <c r="H9008" s="2013">
        <f t="shared" si="4006"/>
        <v>1441</v>
      </c>
    </row>
    <row r="9009">
      <c r="B9009" s="2013">
        <v>9007.0</v>
      </c>
      <c r="C9009" s="2013">
        <f t="shared" ref="C9009:H9009" si="4007">C$5002+C4009</f>
        <v>1081</v>
      </c>
      <c r="D9009" s="2013">
        <f t="shared" si="4007"/>
        <v>2162</v>
      </c>
      <c r="E9009" s="2013">
        <f t="shared" si="4007"/>
        <v>1441</v>
      </c>
      <c r="F9009" s="2013">
        <f t="shared" si="4007"/>
        <v>1441</v>
      </c>
      <c r="G9009" s="2013">
        <f t="shared" si="4007"/>
        <v>1441</v>
      </c>
      <c r="H9009" s="2013">
        <f t="shared" si="4007"/>
        <v>1441</v>
      </c>
    </row>
    <row r="9010">
      <c r="B9010" s="2013">
        <v>9008.0</v>
      </c>
      <c r="C9010" s="2013">
        <f t="shared" ref="C9010:H9010" si="4008">C$5002+C4010</f>
        <v>1081</v>
      </c>
      <c r="D9010" s="2013">
        <f t="shared" si="4008"/>
        <v>2161</v>
      </c>
      <c r="E9010" s="2013">
        <f t="shared" si="4008"/>
        <v>1441</v>
      </c>
      <c r="F9010" s="2013">
        <f t="shared" si="4008"/>
        <v>1441</v>
      </c>
      <c r="G9010" s="2013">
        <f t="shared" si="4008"/>
        <v>1442</v>
      </c>
      <c r="H9010" s="2013">
        <f t="shared" si="4008"/>
        <v>1442</v>
      </c>
    </row>
    <row r="9011">
      <c r="B9011" s="2013">
        <v>9009.0</v>
      </c>
      <c r="C9011" s="2013">
        <f t="shared" ref="C9011:H9011" si="4009">C$5002+C4011</f>
        <v>1081</v>
      </c>
      <c r="D9011" s="2013">
        <f t="shared" si="4009"/>
        <v>2162</v>
      </c>
      <c r="E9011" s="2013">
        <f t="shared" si="4009"/>
        <v>1441</v>
      </c>
      <c r="F9011" s="2013">
        <f t="shared" si="4009"/>
        <v>1441</v>
      </c>
      <c r="G9011" s="2013">
        <f t="shared" si="4009"/>
        <v>1442</v>
      </c>
      <c r="H9011" s="2013">
        <f t="shared" si="4009"/>
        <v>1442</v>
      </c>
    </row>
    <row r="9012">
      <c r="B9012" s="2013">
        <v>9010.0</v>
      </c>
      <c r="C9012" s="2013">
        <f t="shared" ref="C9012:H9012" si="4010">C$5002+C4012</f>
        <v>1081</v>
      </c>
      <c r="D9012" s="2013">
        <f t="shared" si="4010"/>
        <v>2163</v>
      </c>
      <c r="E9012" s="2013">
        <f t="shared" si="4010"/>
        <v>1441</v>
      </c>
      <c r="F9012" s="2013">
        <f t="shared" si="4010"/>
        <v>1441</v>
      </c>
      <c r="G9012" s="2013">
        <f t="shared" si="4010"/>
        <v>1442</v>
      </c>
      <c r="H9012" s="2013">
        <f t="shared" si="4010"/>
        <v>1442</v>
      </c>
    </row>
    <row r="9013">
      <c r="B9013" s="2013">
        <v>9011.0</v>
      </c>
      <c r="C9013" s="2013">
        <f t="shared" ref="C9013:H9013" si="4011">C$5002+C4013</f>
        <v>1081</v>
      </c>
      <c r="D9013" s="2013">
        <f t="shared" si="4011"/>
        <v>2162</v>
      </c>
      <c r="E9013" s="2013">
        <f t="shared" si="4011"/>
        <v>1442</v>
      </c>
      <c r="F9013" s="2013">
        <f t="shared" si="4011"/>
        <v>1442</v>
      </c>
      <c r="G9013" s="2013">
        <f t="shared" si="4011"/>
        <v>1442</v>
      </c>
      <c r="H9013" s="2013">
        <f t="shared" si="4011"/>
        <v>1442</v>
      </c>
    </row>
    <row r="9014">
      <c r="B9014" s="2013">
        <v>9012.0</v>
      </c>
      <c r="C9014" s="2013">
        <f t="shared" ref="C9014:H9014" si="4012">C$5002+C4014</f>
        <v>1081</v>
      </c>
      <c r="D9014" s="2013">
        <f t="shared" si="4012"/>
        <v>2163</v>
      </c>
      <c r="E9014" s="2013">
        <f t="shared" si="4012"/>
        <v>1442</v>
      </c>
      <c r="F9014" s="2013">
        <f t="shared" si="4012"/>
        <v>1442</v>
      </c>
      <c r="G9014" s="2013">
        <f t="shared" si="4012"/>
        <v>1442</v>
      </c>
      <c r="H9014" s="2013">
        <f t="shared" si="4012"/>
        <v>1442</v>
      </c>
    </row>
    <row r="9015">
      <c r="B9015" s="2013">
        <v>9013.0</v>
      </c>
      <c r="C9015" s="2013">
        <f t="shared" ref="C9015:H9015" si="4013">C$5002+C4015</f>
        <v>1082</v>
      </c>
      <c r="D9015" s="2013">
        <f t="shared" si="4013"/>
        <v>2163</v>
      </c>
      <c r="E9015" s="2013">
        <f t="shared" si="4013"/>
        <v>1442</v>
      </c>
      <c r="F9015" s="2013">
        <f t="shared" si="4013"/>
        <v>1442</v>
      </c>
      <c r="G9015" s="2013">
        <f t="shared" si="4013"/>
        <v>1442</v>
      </c>
      <c r="H9015" s="2013">
        <f t="shared" si="4013"/>
        <v>1442</v>
      </c>
    </row>
    <row r="9016">
      <c r="B9016" s="2013">
        <v>9014.0</v>
      </c>
      <c r="C9016" s="2013">
        <f t="shared" ref="C9016:H9016" si="4014">C$5002+C4016</f>
        <v>1082</v>
      </c>
      <c r="D9016" s="2013">
        <f t="shared" si="4014"/>
        <v>2164</v>
      </c>
      <c r="E9016" s="2013">
        <f t="shared" si="4014"/>
        <v>1442</v>
      </c>
      <c r="F9016" s="2013">
        <f t="shared" si="4014"/>
        <v>1442</v>
      </c>
      <c r="G9016" s="2013">
        <f t="shared" si="4014"/>
        <v>1442</v>
      </c>
      <c r="H9016" s="2013">
        <f t="shared" si="4014"/>
        <v>1442</v>
      </c>
    </row>
    <row r="9017">
      <c r="B9017" s="2013">
        <v>9015.0</v>
      </c>
      <c r="C9017" s="2013">
        <f t="shared" ref="C9017:H9017" si="4015">C$5002+C4017</f>
        <v>1082</v>
      </c>
      <c r="D9017" s="2013">
        <f t="shared" si="4015"/>
        <v>2163</v>
      </c>
      <c r="E9017" s="2013">
        <f t="shared" si="4015"/>
        <v>1442</v>
      </c>
      <c r="F9017" s="2013">
        <f t="shared" si="4015"/>
        <v>1442</v>
      </c>
      <c r="G9017" s="2013">
        <f t="shared" si="4015"/>
        <v>1443</v>
      </c>
      <c r="H9017" s="2013">
        <f t="shared" si="4015"/>
        <v>1443</v>
      </c>
    </row>
    <row r="9018">
      <c r="B9018" s="2013">
        <v>9016.0</v>
      </c>
      <c r="C9018" s="2013">
        <f t="shared" ref="C9018:H9018" si="4016">C$5002+C4018</f>
        <v>1082</v>
      </c>
      <c r="D9018" s="2013">
        <f t="shared" si="4016"/>
        <v>2164</v>
      </c>
      <c r="E9018" s="2013">
        <f t="shared" si="4016"/>
        <v>1442</v>
      </c>
      <c r="F9018" s="2013">
        <f t="shared" si="4016"/>
        <v>1442</v>
      </c>
      <c r="G9018" s="2013">
        <f t="shared" si="4016"/>
        <v>1443</v>
      </c>
      <c r="H9018" s="2013">
        <f t="shared" si="4016"/>
        <v>1443</v>
      </c>
    </row>
    <row r="9019">
      <c r="B9019" s="2013">
        <v>9017.0</v>
      </c>
      <c r="C9019" s="2013">
        <f t="shared" ref="C9019:H9019" si="4017">C$5002+C4019</f>
        <v>1082</v>
      </c>
      <c r="D9019" s="2013">
        <f t="shared" si="4017"/>
        <v>2165</v>
      </c>
      <c r="E9019" s="2013">
        <f t="shared" si="4017"/>
        <v>1442</v>
      </c>
      <c r="F9019" s="2013">
        <f t="shared" si="4017"/>
        <v>1442</v>
      </c>
      <c r="G9019" s="2013">
        <f t="shared" si="4017"/>
        <v>1443</v>
      </c>
      <c r="H9019" s="2013">
        <f t="shared" si="4017"/>
        <v>1443</v>
      </c>
    </row>
    <row r="9020">
      <c r="B9020" s="2013">
        <v>9018.0</v>
      </c>
      <c r="C9020" s="2013">
        <f t="shared" ref="C9020:H9020" si="4018">C$5002+C4020</f>
        <v>1082</v>
      </c>
      <c r="D9020" s="2013">
        <f t="shared" si="4018"/>
        <v>2164</v>
      </c>
      <c r="E9020" s="2013">
        <f t="shared" si="4018"/>
        <v>1443</v>
      </c>
      <c r="F9020" s="2013">
        <f t="shared" si="4018"/>
        <v>1443</v>
      </c>
      <c r="G9020" s="2013">
        <f t="shared" si="4018"/>
        <v>1443</v>
      </c>
      <c r="H9020" s="2013">
        <f t="shared" si="4018"/>
        <v>1443</v>
      </c>
    </row>
    <row r="9021">
      <c r="B9021" s="2013">
        <v>9019.0</v>
      </c>
      <c r="C9021" s="2013">
        <f t="shared" ref="C9021:H9021" si="4019">C$5002+C4021</f>
        <v>1082</v>
      </c>
      <c r="D9021" s="2013">
        <f t="shared" si="4019"/>
        <v>2165</v>
      </c>
      <c r="E9021" s="2013">
        <f t="shared" si="4019"/>
        <v>1443</v>
      </c>
      <c r="F9021" s="2013">
        <f t="shared" si="4019"/>
        <v>1443</v>
      </c>
      <c r="G9021" s="2013">
        <f t="shared" si="4019"/>
        <v>1443</v>
      </c>
      <c r="H9021" s="2013">
        <f t="shared" si="4019"/>
        <v>1443</v>
      </c>
    </row>
    <row r="9022">
      <c r="B9022" s="2013">
        <v>9020.0</v>
      </c>
      <c r="C9022" s="2013">
        <f t="shared" ref="C9022:H9022" si="4020">C$5002+C4022</f>
        <v>1083</v>
      </c>
      <c r="D9022" s="2013">
        <f t="shared" si="4020"/>
        <v>2165</v>
      </c>
      <c r="E9022" s="2013">
        <f t="shared" si="4020"/>
        <v>1443</v>
      </c>
      <c r="F9022" s="2013">
        <f t="shared" si="4020"/>
        <v>1443</v>
      </c>
      <c r="G9022" s="2013">
        <f t="shared" si="4020"/>
        <v>1443</v>
      </c>
      <c r="H9022" s="2013">
        <f t="shared" si="4020"/>
        <v>1443</v>
      </c>
    </row>
    <row r="9023">
      <c r="B9023" s="2013">
        <v>9021.0</v>
      </c>
      <c r="C9023" s="2013">
        <f t="shared" ref="C9023:H9023" si="4021">C$5002+C4023</f>
        <v>1082</v>
      </c>
      <c r="D9023" s="2013">
        <f t="shared" si="4021"/>
        <v>2165</v>
      </c>
      <c r="E9023" s="2013">
        <f t="shared" si="4021"/>
        <v>1443</v>
      </c>
      <c r="F9023" s="2013">
        <f t="shared" si="4021"/>
        <v>1443</v>
      </c>
      <c r="G9023" s="2013">
        <f t="shared" si="4021"/>
        <v>1444</v>
      </c>
      <c r="H9023" s="2013">
        <f t="shared" si="4021"/>
        <v>1444</v>
      </c>
    </row>
    <row r="9024">
      <c r="B9024" s="2013">
        <v>9022.0</v>
      </c>
      <c r="C9024" s="2013">
        <f t="shared" ref="C9024:H9024" si="4022">C$5002+C4024</f>
        <v>1083</v>
      </c>
      <c r="D9024" s="2013">
        <f t="shared" si="4022"/>
        <v>2165</v>
      </c>
      <c r="E9024" s="2013">
        <f t="shared" si="4022"/>
        <v>1443</v>
      </c>
      <c r="F9024" s="2013">
        <f t="shared" si="4022"/>
        <v>1443</v>
      </c>
      <c r="G9024" s="2013">
        <f t="shared" si="4022"/>
        <v>1444</v>
      </c>
      <c r="H9024" s="2013">
        <f t="shared" si="4022"/>
        <v>1444</v>
      </c>
    </row>
    <row r="9025">
      <c r="B9025" s="2013">
        <v>9023.0</v>
      </c>
      <c r="C9025" s="2013">
        <f t="shared" ref="C9025:H9025" si="4023">C$5002+C4025</f>
        <v>1082</v>
      </c>
      <c r="D9025" s="2013">
        <f t="shared" si="4023"/>
        <v>2165</v>
      </c>
      <c r="E9025" s="2013">
        <f t="shared" si="4023"/>
        <v>1444</v>
      </c>
      <c r="F9025" s="2013">
        <f t="shared" si="4023"/>
        <v>1444</v>
      </c>
      <c r="G9025" s="2013">
        <f t="shared" si="4023"/>
        <v>1444</v>
      </c>
      <c r="H9025" s="2013">
        <f t="shared" si="4023"/>
        <v>1444</v>
      </c>
    </row>
    <row r="9026">
      <c r="B9026" s="2013">
        <v>9024.0</v>
      </c>
      <c r="C9026" s="2013">
        <f t="shared" ref="C9026:H9026" si="4024">C$5002+C4026</f>
        <v>1083</v>
      </c>
      <c r="D9026" s="2013">
        <f t="shared" si="4024"/>
        <v>2165</v>
      </c>
      <c r="E9026" s="2013">
        <f t="shared" si="4024"/>
        <v>1444</v>
      </c>
      <c r="F9026" s="2013">
        <f t="shared" si="4024"/>
        <v>1444</v>
      </c>
      <c r="G9026" s="2013">
        <f t="shared" si="4024"/>
        <v>1444</v>
      </c>
      <c r="H9026" s="2013">
        <f t="shared" si="4024"/>
        <v>1444</v>
      </c>
    </row>
    <row r="9027">
      <c r="B9027" s="2013">
        <v>9025.0</v>
      </c>
      <c r="C9027" s="2013">
        <f t="shared" ref="C9027:H9027" si="4025">C$5002+C4027</f>
        <v>1083</v>
      </c>
      <c r="D9027" s="2013">
        <f t="shared" si="4025"/>
        <v>2166</v>
      </c>
      <c r="E9027" s="2013">
        <f t="shared" si="4025"/>
        <v>1444</v>
      </c>
      <c r="F9027" s="2013">
        <f t="shared" si="4025"/>
        <v>1444</v>
      </c>
      <c r="G9027" s="2013">
        <f t="shared" si="4025"/>
        <v>1444</v>
      </c>
      <c r="H9027" s="2013">
        <f t="shared" si="4025"/>
        <v>1444</v>
      </c>
    </row>
    <row r="9028">
      <c r="B9028" s="2013">
        <v>9026.0</v>
      </c>
      <c r="C9028" s="2013">
        <f t="shared" ref="C9028:H9028" si="4026">C$5002+C4028</f>
        <v>1083</v>
      </c>
      <c r="D9028" s="2013">
        <f t="shared" si="4026"/>
        <v>2167</v>
      </c>
      <c r="E9028" s="2013">
        <f t="shared" si="4026"/>
        <v>1444</v>
      </c>
      <c r="F9028" s="2013">
        <f t="shared" si="4026"/>
        <v>1444</v>
      </c>
      <c r="G9028" s="2013">
        <f t="shared" si="4026"/>
        <v>1444</v>
      </c>
      <c r="H9028" s="2013">
        <f t="shared" si="4026"/>
        <v>1444</v>
      </c>
    </row>
    <row r="9029">
      <c r="B9029" s="2013">
        <v>9027.0</v>
      </c>
      <c r="C9029" s="2013">
        <f t="shared" ref="C9029:H9029" si="4027">C$5002+C4029</f>
        <v>1084</v>
      </c>
      <c r="D9029" s="2013">
        <f t="shared" si="4027"/>
        <v>2167</v>
      </c>
      <c r="E9029" s="2013">
        <f t="shared" si="4027"/>
        <v>1444</v>
      </c>
      <c r="F9029" s="2013">
        <f t="shared" si="4027"/>
        <v>1444</v>
      </c>
      <c r="G9029" s="2013">
        <f t="shared" si="4027"/>
        <v>1444</v>
      </c>
      <c r="H9029" s="2013">
        <f t="shared" si="4027"/>
        <v>1444</v>
      </c>
    </row>
    <row r="9030">
      <c r="B9030" s="2013">
        <v>9028.0</v>
      </c>
      <c r="C9030" s="2013">
        <f t="shared" ref="C9030:H9030" si="4028">C$5002+C4030</f>
        <v>1083</v>
      </c>
      <c r="D9030" s="2013">
        <f t="shared" si="4028"/>
        <v>2167</v>
      </c>
      <c r="E9030" s="2013">
        <f t="shared" si="4028"/>
        <v>1444</v>
      </c>
      <c r="F9030" s="2013">
        <f t="shared" si="4028"/>
        <v>1444</v>
      </c>
      <c r="G9030" s="2013">
        <f t="shared" si="4028"/>
        <v>1445</v>
      </c>
      <c r="H9030" s="2013">
        <f t="shared" si="4028"/>
        <v>1445</v>
      </c>
    </row>
    <row r="9031">
      <c r="B9031" s="2013">
        <v>9029.0</v>
      </c>
      <c r="C9031" s="2013">
        <f t="shared" ref="C9031:H9031" si="4029">C$5002+C4031</f>
        <v>1084</v>
      </c>
      <c r="D9031" s="2013">
        <f t="shared" si="4029"/>
        <v>2167</v>
      </c>
      <c r="E9031" s="2013">
        <f t="shared" si="4029"/>
        <v>1444</v>
      </c>
      <c r="F9031" s="2013">
        <f t="shared" si="4029"/>
        <v>1444</v>
      </c>
      <c r="G9031" s="2013">
        <f t="shared" si="4029"/>
        <v>1445</v>
      </c>
      <c r="H9031" s="2013">
        <f t="shared" si="4029"/>
        <v>1445</v>
      </c>
    </row>
    <row r="9032">
      <c r="B9032" s="2013">
        <v>9030.0</v>
      </c>
      <c r="C9032" s="2013">
        <f t="shared" ref="C9032:H9032" si="4030">C$5002+C4032</f>
        <v>1083</v>
      </c>
      <c r="D9032" s="2013">
        <f t="shared" si="4030"/>
        <v>2167</v>
      </c>
      <c r="E9032" s="2013">
        <f t="shared" si="4030"/>
        <v>1445</v>
      </c>
      <c r="F9032" s="2013">
        <f t="shared" si="4030"/>
        <v>1445</v>
      </c>
      <c r="G9032" s="2013">
        <f t="shared" si="4030"/>
        <v>1445</v>
      </c>
      <c r="H9032" s="2013">
        <f t="shared" si="4030"/>
        <v>1445</v>
      </c>
    </row>
    <row r="9033">
      <c r="B9033" s="2013">
        <v>9031.0</v>
      </c>
      <c r="C9033" s="2013">
        <f t="shared" ref="C9033:H9033" si="4031">C$5002+C4033</f>
        <v>1084</v>
      </c>
      <c r="D9033" s="2013">
        <f t="shared" si="4031"/>
        <v>2167</v>
      </c>
      <c r="E9033" s="2013">
        <f t="shared" si="4031"/>
        <v>1445</v>
      </c>
      <c r="F9033" s="2013">
        <f t="shared" si="4031"/>
        <v>1445</v>
      </c>
      <c r="G9033" s="2013">
        <f t="shared" si="4031"/>
        <v>1445</v>
      </c>
      <c r="H9033" s="2013">
        <f t="shared" si="4031"/>
        <v>1445</v>
      </c>
    </row>
    <row r="9034">
      <c r="B9034" s="2013">
        <v>9032.0</v>
      </c>
      <c r="C9034" s="2013">
        <f t="shared" ref="C9034:H9034" si="4032">C$5002+C4034</f>
        <v>1084</v>
      </c>
      <c r="D9034" s="2013">
        <f t="shared" si="4032"/>
        <v>2168</v>
      </c>
      <c r="E9034" s="2013">
        <f t="shared" si="4032"/>
        <v>1445</v>
      </c>
      <c r="F9034" s="2013">
        <f t="shared" si="4032"/>
        <v>1445</v>
      </c>
      <c r="G9034" s="2013">
        <f t="shared" si="4032"/>
        <v>1445</v>
      </c>
      <c r="H9034" s="2013">
        <f t="shared" si="4032"/>
        <v>1445</v>
      </c>
    </row>
    <row r="9035">
      <c r="B9035" s="2013">
        <v>9033.0</v>
      </c>
      <c r="C9035" s="2013">
        <f t="shared" ref="C9035:H9035" si="4033">C$5002+C4035</f>
        <v>1084</v>
      </c>
      <c r="D9035" s="2013">
        <f t="shared" si="4033"/>
        <v>2167</v>
      </c>
      <c r="E9035" s="2013">
        <f t="shared" si="4033"/>
        <v>1445</v>
      </c>
      <c r="F9035" s="2013">
        <f t="shared" si="4033"/>
        <v>1445</v>
      </c>
      <c r="G9035" s="2013">
        <f t="shared" si="4033"/>
        <v>1446</v>
      </c>
      <c r="H9035" s="2013">
        <f t="shared" si="4033"/>
        <v>1446</v>
      </c>
    </row>
    <row r="9036">
      <c r="B9036" s="2013">
        <v>9034.0</v>
      </c>
      <c r="C9036" s="2013">
        <f t="shared" ref="C9036:H9036" si="4034">C$5002+C4036</f>
        <v>1084</v>
      </c>
      <c r="D9036" s="2013">
        <f t="shared" si="4034"/>
        <v>2168</v>
      </c>
      <c r="E9036" s="2013">
        <f t="shared" si="4034"/>
        <v>1445</v>
      </c>
      <c r="F9036" s="2013">
        <f t="shared" si="4034"/>
        <v>1445</v>
      </c>
      <c r="G9036" s="2013">
        <f t="shared" si="4034"/>
        <v>1446</v>
      </c>
      <c r="H9036" s="2013">
        <f t="shared" si="4034"/>
        <v>1446</v>
      </c>
    </row>
    <row r="9037">
      <c r="B9037" s="2013">
        <v>9035.0</v>
      </c>
      <c r="C9037" s="2013">
        <f t="shared" ref="C9037:H9037" si="4035">C$5002+C4037</f>
        <v>1084</v>
      </c>
      <c r="D9037" s="2013">
        <f t="shared" si="4035"/>
        <v>2169</v>
      </c>
      <c r="E9037" s="2013">
        <f t="shared" si="4035"/>
        <v>1445</v>
      </c>
      <c r="F9037" s="2013">
        <f t="shared" si="4035"/>
        <v>1445</v>
      </c>
      <c r="G9037" s="2013">
        <f t="shared" si="4035"/>
        <v>1446</v>
      </c>
      <c r="H9037" s="2013">
        <f t="shared" si="4035"/>
        <v>1446</v>
      </c>
    </row>
    <row r="9038">
      <c r="B9038" s="2013">
        <v>9036.0</v>
      </c>
      <c r="C9038" s="2013">
        <f t="shared" ref="C9038:H9038" si="4036">C$5002+C4038</f>
        <v>1084</v>
      </c>
      <c r="D9038" s="2013">
        <f t="shared" si="4036"/>
        <v>2168</v>
      </c>
      <c r="E9038" s="2013">
        <f t="shared" si="4036"/>
        <v>1446</v>
      </c>
      <c r="F9038" s="2013">
        <f t="shared" si="4036"/>
        <v>1446</v>
      </c>
      <c r="G9038" s="2013">
        <f t="shared" si="4036"/>
        <v>1446</v>
      </c>
      <c r="H9038" s="2013">
        <f t="shared" si="4036"/>
        <v>1446</v>
      </c>
    </row>
    <row r="9039">
      <c r="B9039" s="2013">
        <v>9037.0</v>
      </c>
      <c r="C9039" s="2013">
        <f t="shared" ref="C9039:H9039" si="4037">C$5002+C4039</f>
        <v>1084</v>
      </c>
      <c r="D9039" s="2013">
        <f t="shared" si="4037"/>
        <v>2169</v>
      </c>
      <c r="E9039" s="2013">
        <f t="shared" si="4037"/>
        <v>1446</v>
      </c>
      <c r="F9039" s="2013">
        <f t="shared" si="4037"/>
        <v>1446</v>
      </c>
      <c r="G9039" s="2013">
        <f t="shared" si="4037"/>
        <v>1446</v>
      </c>
      <c r="H9039" s="2013">
        <f t="shared" si="4037"/>
        <v>1446</v>
      </c>
    </row>
    <row r="9040">
      <c r="B9040" s="2013">
        <v>9038.0</v>
      </c>
      <c r="C9040" s="2013">
        <f t="shared" ref="C9040:H9040" si="4038">C$5002+C4040</f>
        <v>1085</v>
      </c>
      <c r="D9040" s="2013">
        <f t="shared" si="4038"/>
        <v>2169</v>
      </c>
      <c r="E9040" s="2013">
        <f t="shared" si="4038"/>
        <v>1446</v>
      </c>
      <c r="F9040" s="2013">
        <f t="shared" si="4038"/>
        <v>1446</v>
      </c>
      <c r="G9040" s="2013">
        <f t="shared" si="4038"/>
        <v>1446</v>
      </c>
      <c r="H9040" s="2013">
        <f t="shared" si="4038"/>
        <v>1446</v>
      </c>
    </row>
    <row r="9041">
      <c r="B9041" s="2013">
        <v>9039.0</v>
      </c>
      <c r="C9041" s="2013">
        <f t="shared" ref="C9041:H9041" si="4039">C$5002+C4041</f>
        <v>1085</v>
      </c>
      <c r="D9041" s="2013">
        <f t="shared" si="4039"/>
        <v>2170</v>
      </c>
      <c r="E9041" s="2013">
        <f t="shared" si="4039"/>
        <v>1446</v>
      </c>
      <c r="F9041" s="2013">
        <f t="shared" si="4039"/>
        <v>1446</v>
      </c>
      <c r="G9041" s="2013">
        <f t="shared" si="4039"/>
        <v>1446</v>
      </c>
      <c r="H9041" s="2013">
        <f t="shared" si="4039"/>
        <v>1446</v>
      </c>
    </row>
    <row r="9042">
      <c r="B9042" s="2013">
        <v>9040.0</v>
      </c>
      <c r="C9042" s="2013">
        <f t="shared" ref="C9042:H9042" si="4040">C$5002+C4042</f>
        <v>1085</v>
      </c>
      <c r="D9042" s="2013">
        <f t="shared" si="4040"/>
        <v>2169</v>
      </c>
      <c r="E9042" s="2013">
        <f t="shared" si="4040"/>
        <v>1446</v>
      </c>
      <c r="F9042" s="2013">
        <f t="shared" si="4040"/>
        <v>1446</v>
      </c>
      <c r="G9042" s="2013">
        <f t="shared" si="4040"/>
        <v>1447</v>
      </c>
      <c r="H9042" s="2013">
        <f t="shared" si="4040"/>
        <v>1447</v>
      </c>
    </row>
    <row r="9043">
      <c r="B9043" s="2013">
        <v>9041.0</v>
      </c>
      <c r="C9043" s="2013">
        <f t="shared" ref="C9043:H9043" si="4041">C$5002+C4043</f>
        <v>1085</v>
      </c>
      <c r="D9043" s="2013">
        <f t="shared" si="4041"/>
        <v>2170</v>
      </c>
      <c r="E9043" s="2013">
        <f t="shared" si="4041"/>
        <v>1446</v>
      </c>
      <c r="F9043" s="2013">
        <f t="shared" si="4041"/>
        <v>1446</v>
      </c>
      <c r="G9043" s="2013">
        <f t="shared" si="4041"/>
        <v>1447</v>
      </c>
      <c r="H9043" s="2013">
        <f t="shared" si="4041"/>
        <v>1447</v>
      </c>
    </row>
    <row r="9044">
      <c r="B9044" s="2013">
        <v>9042.0</v>
      </c>
      <c r="C9044" s="2013">
        <f t="shared" ref="C9044:H9044" si="4042">C$5002+C4044</f>
        <v>1085</v>
      </c>
      <c r="D9044" s="2013">
        <f t="shared" si="4042"/>
        <v>2171</v>
      </c>
      <c r="E9044" s="2013">
        <f t="shared" si="4042"/>
        <v>1446</v>
      </c>
      <c r="F9044" s="2013">
        <f t="shared" si="4042"/>
        <v>1446</v>
      </c>
      <c r="G9044" s="2013">
        <f t="shared" si="4042"/>
        <v>1447</v>
      </c>
      <c r="H9044" s="2013">
        <f t="shared" si="4042"/>
        <v>1447</v>
      </c>
    </row>
    <row r="9045">
      <c r="B9045" s="2013">
        <v>9043.0</v>
      </c>
      <c r="C9045" s="2013">
        <f t="shared" ref="C9045:H9045" si="4043">C$5002+C4045</f>
        <v>1085</v>
      </c>
      <c r="D9045" s="2013">
        <f t="shared" si="4043"/>
        <v>2170</v>
      </c>
      <c r="E9045" s="2013">
        <f t="shared" si="4043"/>
        <v>1447</v>
      </c>
      <c r="F9045" s="2013">
        <f t="shared" si="4043"/>
        <v>1447</v>
      </c>
      <c r="G9045" s="2013">
        <f t="shared" si="4043"/>
        <v>1447</v>
      </c>
      <c r="H9045" s="2013">
        <f t="shared" si="4043"/>
        <v>1447</v>
      </c>
    </row>
    <row r="9046">
      <c r="B9046" s="2013">
        <v>9044.0</v>
      </c>
      <c r="C9046" s="2013">
        <f t="shared" ref="C9046:H9046" si="4044">C$5002+C4046</f>
        <v>1085</v>
      </c>
      <c r="D9046" s="2013">
        <f t="shared" si="4044"/>
        <v>2171</v>
      </c>
      <c r="E9046" s="2013">
        <f t="shared" si="4044"/>
        <v>1447</v>
      </c>
      <c r="F9046" s="2013">
        <f t="shared" si="4044"/>
        <v>1447</v>
      </c>
      <c r="G9046" s="2013">
        <f t="shared" si="4044"/>
        <v>1447</v>
      </c>
      <c r="H9046" s="2013">
        <f t="shared" si="4044"/>
        <v>1447</v>
      </c>
    </row>
    <row r="9047">
      <c r="B9047" s="2013">
        <v>9045.0</v>
      </c>
      <c r="C9047" s="2013">
        <f t="shared" ref="C9047:H9047" si="4045">C$5002+C4047</f>
        <v>1086</v>
      </c>
      <c r="D9047" s="2013">
        <f t="shared" si="4045"/>
        <v>2171</v>
      </c>
      <c r="E9047" s="2013">
        <f t="shared" si="4045"/>
        <v>1447</v>
      </c>
      <c r="F9047" s="2013">
        <f t="shared" si="4045"/>
        <v>1447</v>
      </c>
      <c r="G9047" s="2013">
        <f t="shared" si="4045"/>
        <v>1447</v>
      </c>
      <c r="H9047" s="2013">
        <f t="shared" si="4045"/>
        <v>1447</v>
      </c>
    </row>
    <row r="9048">
      <c r="B9048" s="2013">
        <v>9046.0</v>
      </c>
      <c r="C9048" s="2013">
        <f t="shared" ref="C9048:H9048" si="4046">C$5002+C4048</f>
        <v>1085</v>
      </c>
      <c r="D9048" s="2013">
        <f t="shared" si="4046"/>
        <v>2171</v>
      </c>
      <c r="E9048" s="2013">
        <f t="shared" si="4046"/>
        <v>1447</v>
      </c>
      <c r="F9048" s="2013">
        <f t="shared" si="4046"/>
        <v>1447</v>
      </c>
      <c r="G9048" s="2013">
        <f t="shared" si="4046"/>
        <v>1448</v>
      </c>
      <c r="H9048" s="2013">
        <f t="shared" si="4046"/>
        <v>1448</v>
      </c>
    </row>
    <row r="9049">
      <c r="B9049" s="2013">
        <v>9047.0</v>
      </c>
      <c r="C9049" s="2013">
        <f t="shared" ref="C9049:H9049" si="4047">C$5002+C4049</f>
        <v>1086</v>
      </c>
      <c r="D9049" s="2013">
        <f t="shared" si="4047"/>
        <v>2171</v>
      </c>
      <c r="E9049" s="2013">
        <f t="shared" si="4047"/>
        <v>1447</v>
      </c>
      <c r="F9049" s="2013">
        <f t="shared" si="4047"/>
        <v>1447</v>
      </c>
      <c r="G9049" s="2013">
        <f t="shared" si="4047"/>
        <v>1448</v>
      </c>
      <c r="H9049" s="2013">
        <f t="shared" si="4047"/>
        <v>1448</v>
      </c>
    </row>
    <row r="9050">
      <c r="B9050" s="2013">
        <v>9048.0</v>
      </c>
      <c r="C9050" s="2013">
        <f t="shared" ref="C9050:H9050" si="4048">C$5002+C4050</f>
        <v>1085</v>
      </c>
      <c r="D9050" s="2013">
        <f t="shared" si="4048"/>
        <v>2171</v>
      </c>
      <c r="E9050" s="2013">
        <f t="shared" si="4048"/>
        <v>1448</v>
      </c>
      <c r="F9050" s="2013">
        <f t="shared" si="4048"/>
        <v>1448</v>
      </c>
      <c r="G9050" s="2013">
        <f t="shared" si="4048"/>
        <v>1448</v>
      </c>
      <c r="H9050" s="2013">
        <f t="shared" si="4048"/>
        <v>1448</v>
      </c>
    </row>
    <row r="9051">
      <c r="B9051" s="2013">
        <v>9049.0</v>
      </c>
      <c r="C9051" s="2013">
        <f t="shared" ref="C9051:H9051" si="4049">C$5002+C4051</f>
        <v>1086</v>
      </c>
      <c r="D9051" s="2013">
        <f t="shared" si="4049"/>
        <v>2171</v>
      </c>
      <c r="E9051" s="2013">
        <f t="shared" si="4049"/>
        <v>1448</v>
      </c>
      <c r="F9051" s="2013">
        <f t="shared" si="4049"/>
        <v>1448</v>
      </c>
      <c r="G9051" s="2013">
        <f t="shared" si="4049"/>
        <v>1448</v>
      </c>
      <c r="H9051" s="2013">
        <f t="shared" si="4049"/>
        <v>1448</v>
      </c>
    </row>
    <row r="9052">
      <c r="B9052" s="2013">
        <v>9050.0</v>
      </c>
      <c r="C9052" s="2013">
        <f t="shared" ref="C9052:H9052" si="4050">C$5002+C4052</f>
        <v>1086</v>
      </c>
      <c r="D9052" s="2013">
        <f t="shared" si="4050"/>
        <v>2172</v>
      </c>
      <c r="E9052" s="2013">
        <f t="shared" si="4050"/>
        <v>1448</v>
      </c>
      <c r="F9052" s="2013">
        <f t="shared" si="4050"/>
        <v>1448</v>
      </c>
      <c r="G9052" s="2013">
        <f t="shared" si="4050"/>
        <v>1448</v>
      </c>
      <c r="H9052" s="2013">
        <f t="shared" si="4050"/>
        <v>1448</v>
      </c>
    </row>
    <row r="9053">
      <c r="B9053" s="2013">
        <v>9051.0</v>
      </c>
      <c r="C9053" s="2013">
        <f t="shared" ref="C9053:H9053" si="4051">C$5002+C4053</f>
        <v>1086</v>
      </c>
      <c r="D9053" s="2013">
        <f t="shared" si="4051"/>
        <v>2173</v>
      </c>
      <c r="E9053" s="2013">
        <f t="shared" si="4051"/>
        <v>1448</v>
      </c>
      <c r="F9053" s="2013">
        <f t="shared" si="4051"/>
        <v>1448</v>
      </c>
      <c r="G9053" s="2013">
        <f t="shared" si="4051"/>
        <v>1448</v>
      </c>
      <c r="H9053" s="2013">
        <f t="shared" si="4051"/>
        <v>1448</v>
      </c>
    </row>
    <row r="9054">
      <c r="B9054" s="2013">
        <v>9052.0</v>
      </c>
      <c r="C9054" s="2013">
        <f t="shared" ref="C9054:H9054" si="4052">C$5002+C4054</f>
        <v>1087</v>
      </c>
      <c r="D9054" s="2013">
        <f t="shared" si="4052"/>
        <v>2173</v>
      </c>
      <c r="E9054" s="2013">
        <f t="shared" si="4052"/>
        <v>1448</v>
      </c>
      <c r="F9054" s="2013">
        <f t="shared" si="4052"/>
        <v>1448</v>
      </c>
      <c r="G9054" s="2013">
        <f t="shared" si="4052"/>
        <v>1448</v>
      </c>
      <c r="H9054" s="2013">
        <f t="shared" si="4052"/>
        <v>1448</v>
      </c>
    </row>
    <row r="9055">
      <c r="B9055" s="2013">
        <v>9053.0</v>
      </c>
      <c r="C9055" s="2013">
        <f t="shared" ref="C9055:H9055" si="4053">C$5002+C4055</f>
        <v>1086</v>
      </c>
      <c r="D9055" s="2013">
        <f t="shared" si="4053"/>
        <v>2173</v>
      </c>
      <c r="E9055" s="2013">
        <f t="shared" si="4053"/>
        <v>1448</v>
      </c>
      <c r="F9055" s="2013">
        <f t="shared" si="4053"/>
        <v>1448</v>
      </c>
      <c r="G9055" s="2013">
        <f t="shared" si="4053"/>
        <v>1449</v>
      </c>
      <c r="H9055" s="2013">
        <f t="shared" si="4053"/>
        <v>1449</v>
      </c>
    </row>
    <row r="9056">
      <c r="B9056" s="2013">
        <v>9054.0</v>
      </c>
      <c r="C9056" s="2013">
        <f t="shared" ref="C9056:H9056" si="4054">C$5002+C4056</f>
        <v>1087</v>
      </c>
      <c r="D9056" s="2013">
        <f t="shared" si="4054"/>
        <v>2173</v>
      </c>
      <c r="E9056" s="2013">
        <f t="shared" si="4054"/>
        <v>1448</v>
      </c>
      <c r="F9056" s="2013">
        <f t="shared" si="4054"/>
        <v>1448</v>
      </c>
      <c r="G9056" s="2013">
        <f t="shared" si="4054"/>
        <v>1449</v>
      </c>
      <c r="H9056" s="2013">
        <f t="shared" si="4054"/>
        <v>1449</v>
      </c>
    </row>
    <row r="9057">
      <c r="B9057" s="2013">
        <v>9055.0</v>
      </c>
      <c r="C9057" s="2013">
        <f t="shared" ref="C9057:H9057" si="4055">C$5002+C4057</f>
        <v>1086</v>
      </c>
      <c r="D9057" s="2013">
        <f t="shared" si="4055"/>
        <v>2173</v>
      </c>
      <c r="E9057" s="2013">
        <f t="shared" si="4055"/>
        <v>1449</v>
      </c>
      <c r="F9057" s="2013">
        <f t="shared" si="4055"/>
        <v>1449</v>
      </c>
      <c r="G9057" s="2013">
        <f t="shared" si="4055"/>
        <v>1449</v>
      </c>
      <c r="H9057" s="2013">
        <f t="shared" si="4055"/>
        <v>1449</v>
      </c>
    </row>
    <row r="9058">
      <c r="B9058" s="2013">
        <v>9056.0</v>
      </c>
      <c r="C9058" s="2013">
        <f t="shared" ref="C9058:H9058" si="4056">C$5002+C4058</f>
        <v>1087</v>
      </c>
      <c r="D9058" s="2013">
        <f t="shared" si="4056"/>
        <v>2173</v>
      </c>
      <c r="E9058" s="2013">
        <f t="shared" si="4056"/>
        <v>1449</v>
      </c>
      <c r="F9058" s="2013">
        <f t="shared" si="4056"/>
        <v>1449</v>
      </c>
      <c r="G9058" s="2013">
        <f t="shared" si="4056"/>
        <v>1449</v>
      </c>
      <c r="H9058" s="2013">
        <f t="shared" si="4056"/>
        <v>1449</v>
      </c>
    </row>
    <row r="9059">
      <c r="B9059" s="2013">
        <v>9057.0</v>
      </c>
      <c r="C9059" s="2013">
        <f t="shared" ref="C9059:H9059" si="4057">C$5002+C4059</f>
        <v>1087</v>
      </c>
      <c r="D9059" s="2013">
        <f t="shared" si="4057"/>
        <v>2174</v>
      </c>
      <c r="E9059" s="2013">
        <f t="shared" si="4057"/>
        <v>1449</v>
      </c>
      <c r="F9059" s="2013">
        <f t="shared" si="4057"/>
        <v>1449</v>
      </c>
      <c r="G9059" s="2013">
        <f t="shared" si="4057"/>
        <v>1449</v>
      </c>
      <c r="H9059" s="2013">
        <f t="shared" si="4057"/>
        <v>1449</v>
      </c>
    </row>
    <row r="9060">
      <c r="B9060" s="2013">
        <v>9058.0</v>
      </c>
      <c r="C9060" s="2013">
        <f t="shared" ref="C9060:H9060" si="4058">C$5002+C4060</f>
        <v>1087</v>
      </c>
      <c r="D9060" s="2013">
        <f t="shared" si="4058"/>
        <v>2173</v>
      </c>
      <c r="E9060" s="2013">
        <f t="shared" si="4058"/>
        <v>1449</v>
      </c>
      <c r="F9060" s="2013">
        <f t="shared" si="4058"/>
        <v>1449</v>
      </c>
      <c r="G9060" s="2013">
        <f t="shared" si="4058"/>
        <v>1450</v>
      </c>
      <c r="H9060" s="2013">
        <f t="shared" si="4058"/>
        <v>1450</v>
      </c>
    </row>
    <row r="9061">
      <c r="B9061" s="2013">
        <v>9059.0</v>
      </c>
      <c r="C9061" s="2013">
        <f t="shared" ref="C9061:H9061" si="4059">C$5002+C4061</f>
        <v>1087</v>
      </c>
      <c r="D9061" s="2013">
        <f t="shared" si="4059"/>
        <v>2174</v>
      </c>
      <c r="E9061" s="2013">
        <f t="shared" si="4059"/>
        <v>1449</v>
      </c>
      <c r="F9061" s="2013">
        <f t="shared" si="4059"/>
        <v>1449</v>
      </c>
      <c r="G9061" s="2013">
        <f t="shared" si="4059"/>
        <v>1450</v>
      </c>
      <c r="H9061" s="2013">
        <f t="shared" si="4059"/>
        <v>1450</v>
      </c>
    </row>
    <row r="9062">
      <c r="B9062" s="2013">
        <v>9060.0</v>
      </c>
      <c r="C9062" s="2013">
        <f t="shared" ref="C9062:H9062" si="4060">C$5002+C4062</f>
        <v>1087</v>
      </c>
      <c r="D9062" s="2013">
        <f t="shared" si="4060"/>
        <v>2175</v>
      </c>
      <c r="E9062" s="2013">
        <f t="shared" si="4060"/>
        <v>1449</v>
      </c>
      <c r="F9062" s="2013">
        <f t="shared" si="4060"/>
        <v>1449</v>
      </c>
      <c r="G9062" s="2013">
        <f t="shared" si="4060"/>
        <v>1450</v>
      </c>
      <c r="H9062" s="2013">
        <f t="shared" si="4060"/>
        <v>1450</v>
      </c>
    </row>
    <row r="9063">
      <c r="B9063" s="2013">
        <v>9061.0</v>
      </c>
      <c r="C9063" s="2013">
        <f t="shared" ref="C9063:H9063" si="4061">C$5002+C4063</f>
        <v>1087</v>
      </c>
      <c r="D9063" s="2013">
        <f t="shared" si="4061"/>
        <v>2174</v>
      </c>
      <c r="E9063" s="2013">
        <f t="shared" si="4061"/>
        <v>1450</v>
      </c>
      <c r="F9063" s="2013">
        <f t="shared" si="4061"/>
        <v>1450</v>
      </c>
      <c r="G9063" s="2013">
        <f t="shared" si="4061"/>
        <v>1450</v>
      </c>
      <c r="H9063" s="2013">
        <f t="shared" si="4061"/>
        <v>1450</v>
      </c>
    </row>
    <row r="9064">
      <c r="B9064" s="2013">
        <v>9062.0</v>
      </c>
      <c r="C9064" s="2013">
        <f t="shared" ref="C9064:H9064" si="4062">C$5002+C4064</f>
        <v>1087</v>
      </c>
      <c r="D9064" s="2013">
        <f t="shared" si="4062"/>
        <v>2175</v>
      </c>
      <c r="E9064" s="2013">
        <f t="shared" si="4062"/>
        <v>1450</v>
      </c>
      <c r="F9064" s="2013">
        <f t="shared" si="4062"/>
        <v>1450</v>
      </c>
      <c r="G9064" s="2013">
        <f t="shared" si="4062"/>
        <v>1450</v>
      </c>
      <c r="H9064" s="2013">
        <f t="shared" si="4062"/>
        <v>1450</v>
      </c>
    </row>
    <row r="9065">
      <c r="B9065" s="2013">
        <v>9063.0</v>
      </c>
      <c r="C9065" s="2013">
        <f t="shared" ref="C9065:H9065" si="4063">C$5002+C4065</f>
        <v>1088</v>
      </c>
      <c r="D9065" s="2013">
        <f t="shared" si="4063"/>
        <v>2175</v>
      </c>
      <c r="E9065" s="2013">
        <f t="shared" si="4063"/>
        <v>1450</v>
      </c>
      <c r="F9065" s="2013">
        <f t="shared" si="4063"/>
        <v>1450</v>
      </c>
      <c r="G9065" s="2013">
        <f t="shared" si="4063"/>
        <v>1450</v>
      </c>
      <c r="H9065" s="2013">
        <f t="shared" si="4063"/>
        <v>1450</v>
      </c>
    </row>
    <row r="9066">
      <c r="B9066" s="2013">
        <v>9064.0</v>
      </c>
      <c r="C9066" s="2013">
        <f t="shared" ref="C9066:H9066" si="4064">C$5002+C4066</f>
        <v>1088</v>
      </c>
      <c r="D9066" s="2013">
        <f t="shared" si="4064"/>
        <v>2176</v>
      </c>
      <c r="E9066" s="2013">
        <f t="shared" si="4064"/>
        <v>1450</v>
      </c>
      <c r="F9066" s="2013">
        <f t="shared" si="4064"/>
        <v>1450</v>
      </c>
      <c r="G9066" s="2013">
        <f t="shared" si="4064"/>
        <v>1450</v>
      </c>
      <c r="H9066" s="2013">
        <f t="shared" si="4064"/>
        <v>1450</v>
      </c>
    </row>
    <row r="9067">
      <c r="B9067" s="2013">
        <v>9065.0</v>
      </c>
      <c r="C9067" s="2013">
        <f t="shared" ref="C9067:H9067" si="4065">C$5002+C4067</f>
        <v>1088</v>
      </c>
      <c r="D9067" s="2013">
        <f t="shared" si="4065"/>
        <v>2175</v>
      </c>
      <c r="E9067" s="2013">
        <f t="shared" si="4065"/>
        <v>1450</v>
      </c>
      <c r="F9067" s="2013">
        <f t="shared" si="4065"/>
        <v>1450</v>
      </c>
      <c r="G9067" s="2013">
        <f t="shared" si="4065"/>
        <v>1451</v>
      </c>
      <c r="H9067" s="2013">
        <f t="shared" si="4065"/>
        <v>1451</v>
      </c>
    </row>
    <row r="9068">
      <c r="B9068" s="2013">
        <v>9066.0</v>
      </c>
      <c r="C9068" s="2013">
        <f t="shared" ref="C9068:H9068" si="4066">C$5002+C4068</f>
        <v>1088</v>
      </c>
      <c r="D9068" s="2013">
        <f t="shared" si="4066"/>
        <v>2176</v>
      </c>
      <c r="E9068" s="2013">
        <f t="shared" si="4066"/>
        <v>1450</v>
      </c>
      <c r="F9068" s="2013">
        <f t="shared" si="4066"/>
        <v>1450</v>
      </c>
      <c r="G9068" s="2013">
        <f t="shared" si="4066"/>
        <v>1451</v>
      </c>
      <c r="H9068" s="2013">
        <f t="shared" si="4066"/>
        <v>1451</v>
      </c>
    </row>
    <row r="9069">
      <c r="B9069" s="2013">
        <v>9067.0</v>
      </c>
      <c r="C9069" s="2013">
        <f t="shared" ref="C9069:H9069" si="4067">C$5002+C4069</f>
        <v>1088</v>
      </c>
      <c r="D9069" s="2013">
        <f t="shared" si="4067"/>
        <v>2177</v>
      </c>
      <c r="E9069" s="2013">
        <f t="shared" si="4067"/>
        <v>1450</v>
      </c>
      <c r="F9069" s="2013">
        <f t="shared" si="4067"/>
        <v>1450</v>
      </c>
      <c r="G9069" s="2013">
        <f t="shared" si="4067"/>
        <v>1451</v>
      </c>
      <c r="H9069" s="2013">
        <f t="shared" si="4067"/>
        <v>1451</v>
      </c>
    </row>
    <row r="9070">
      <c r="B9070" s="2013">
        <v>9068.0</v>
      </c>
      <c r="C9070" s="2013">
        <f t="shared" ref="C9070:H9070" si="4068">C$5002+C4070</f>
        <v>1088</v>
      </c>
      <c r="D9070" s="2013">
        <f t="shared" si="4068"/>
        <v>2176</v>
      </c>
      <c r="E9070" s="2013">
        <f t="shared" si="4068"/>
        <v>1451</v>
      </c>
      <c r="F9070" s="2013">
        <f t="shared" si="4068"/>
        <v>1451</v>
      </c>
      <c r="G9070" s="2013">
        <f t="shared" si="4068"/>
        <v>1451</v>
      </c>
      <c r="H9070" s="2013">
        <f t="shared" si="4068"/>
        <v>1451</v>
      </c>
    </row>
    <row r="9071">
      <c r="B9071" s="2013">
        <v>9069.0</v>
      </c>
      <c r="C9071" s="2013">
        <f t="shared" ref="C9071:H9071" si="4069">C$5002+C4071</f>
        <v>1088</v>
      </c>
      <c r="D9071" s="2013">
        <f t="shared" si="4069"/>
        <v>2177</v>
      </c>
      <c r="E9071" s="2013">
        <f t="shared" si="4069"/>
        <v>1451</v>
      </c>
      <c r="F9071" s="2013">
        <f t="shared" si="4069"/>
        <v>1451</v>
      </c>
      <c r="G9071" s="2013">
        <f t="shared" si="4069"/>
        <v>1451</v>
      </c>
      <c r="H9071" s="2013">
        <f t="shared" si="4069"/>
        <v>1451</v>
      </c>
    </row>
    <row r="9072">
      <c r="B9072" s="2013">
        <v>9070.0</v>
      </c>
      <c r="C9072" s="2013">
        <f t="shared" ref="C9072:H9072" si="4070">C$5002+C4072</f>
        <v>1089</v>
      </c>
      <c r="D9072" s="2013">
        <f t="shared" si="4070"/>
        <v>2177</v>
      </c>
      <c r="E9072" s="2013">
        <f t="shared" si="4070"/>
        <v>1451</v>
      </c>
      <c r="F9072" s="2013">
        <f t="shared" si="4070"/>
        <v>1451</v>
      </c>
      <c r="G9072" s="2013">
        <f t="shared" si="4070"/>
        <v>1451</v>
      </c>
      <c r="H9072" s="2013">
        <f t="shared" si="4070"/>
        <v>1451</v>
      </c>
    </row>
    <row r="9073">
      <c r="B9073" s="2013">
        <v>9071.0</v>
      </c>
      <c r="C9073" s="2013">
        <f t="shared" ref="C9073:H9073" si="4071">C$5002+C4073</f>
        <v>1088</v>
      </c>
      <c r="D9073" s="2013">
        <f t="shared" si="4071"/>
        <v>2177</v>
      </c>
      <c r="E9073" s="2013">
        <f t="shared" si="4071"/>
        <v>1451</v>
      </c>
      <c r="F9073" s="2013">
        <f t="shared" si="4071"/>
        <v>1451</v>
      </c>
      <c r="G9073" s="2013">
        <f t="shared" si="4071"/>
        <v>1452</v>
      </c>
      <c r="H9073" s="2013">
        <f t="shared" si="4071"/>
        <v>1452</v>
      </c>
    </row>
    <row r="9074">
      <c r="B9074" s="2013">
        <v>9072.0</v>
      </c>
      <c r="C9074" s="2013">
        <f t="shared" ref="C9074:H9074" si="4072">C$5002+C4074</f>
        <v>1089</v>
      </c>
      <c r="D9074" s="2013">
        <f t="shared" si="4072"/>
        <v>2177</v>
      </c>
      <c r="E9074" s="2013">
        <f t="shared" si="4072"/>
        <v>1451</v>
      </c>
      <c r="F9074" s="2013">
        <f t="shared" si="4072"/>
        <v>1451</v>
      </c>
      <c r="G9074" s="2013">
        <f t="shared" si="4072"/>
        <v>1452</v>
      </c>
      <c r="H9074" s="2013">
        <f t="shared" si="4072"/>
        <v>1452</v>
      </c>
    </row>
    <row r="9075">
      <c r="B9075" s="2013">
        <v>9073.0</v>
      </c>
      <c r="C9075" s="2013">
        <f t="shared" ref="C9075:H9075" si="4073">C$5002+C4075</f>
        <v>1088</v>
      </c>
      <c r="D9075" s="2013">
        <f t="shared" si="4073"/>
        <v>2177</v>
      </c>
      <c r="E9075" s="2013">
        <f t="shared" si="4073"/>
        <v>1452</v>
      </c>
      <c r="F9075" s="2013">
        <f t="shared" si="4073"/>
        <v>1452</v>
      </c>
      <c r="G9075" s="2013">
        <f t="shared" si="4073"/>
        <v>1452</v>
      </c>
      <c r="H9075" s="2013">
        <f t="shared" si="4073"/>
        <v>1452</v>
      </c>
    </row>
    <row r="9076">
      <c r="B9076" s="2013">
        <v>9074.0</v>
      </c>
      <c r="C9076" s="2013">
        <f t="shared" ref="C9076:H9076" si="4074">C$5002+C4076</f>
        <v>1089</v>
      </c>
      <c r="D9076" s="2013">
        <f t="shared" si="4074"/>
        <v>2177</v>
      </c>
      <c r="E9076" s="2013">
        <f t="shared" si="4074"/>
        <v>1452</v>
      </c>
      <c r="F9076" s="2013">
        <f t="shared" si="4074"/>
        <v>1452</v>
      </c>
      <c r="G9076" s="2013">
        <f t="shared" si="4074"/>
        <v>1452</v>
      </c>
      <c r="H9076" s="2013">
        <f t="shared" si="4074"/>
        <v>1452</v>
      </c>
    </row>
    <row r="9077">
      <c r="B9077" s="2013">
        <v>9075.0</v>
      </c>
      <c r="C9077" s="2013">
        <f t="shared" ref="C9077:H9077" si="4075">C$5002+C4077</f>
        <v>1089</v>
      </c>
      <c r="D9077" s="2013">
        <f t="shared" si="4075"/>
        <v>2178</v>
      </c>
      <c r="E9077" s="2013">
        <f t="shared" si="4075"/>
        <v>1452</v>
      </c>
      <c r="F9077" s="2013">
        <f t="shared" si="4075"/>
        <v>1452</v>
      </c>
      <c r="G9077" s="2013">
        <f t="shared" si="4075"/>
        <v>1452</v>
      </c>
      <c r="H9077" s="2013">
        <f t="shared" si="4075"/>
        <v>1452</v>
      </c>
    </row>
    <row r="9078">
      <c r="B9078" s="2013">
        <v>9076.0</v>
      </c>
      <c r="C9078" s="2013">
        <f t="shared" ref="C9078:H9078" si="4076">C$5002+C4078</f>
        <v>1089</v>
      </c>
      <c r="D9078" s="2013">
        <f t="shared" si="4076"/>
        <v>2179</v>
      </c>
      <c r="E9078" s="2013">
        <f t="shared" si="4076"/>
        <v>1452</v>
      </c>
      <c r="F9078" s="2013">
        <f t="shared" si="4076"/>
        <v>1452</v>
      </c>
      <c r="G9078" s="2013">
        <f t="shared" si="4076"/>
        <v>1452</v>
      </c>
      <c r="H9078" s="2013">
        <f t="shared" si="4076"/>
        <v>1452</v>
      </c>
    </row>
    <row r="9079">
      <c r="B9079" s="2013">
        <v>9077.0</v>
      </c>
      <c r="C9079" s="2013">
        <f t="shared" ref="C9079:H9079" si="4077">C$5002+C4079</f>
        <v>1090</v>
      </c>
      <c r="D9079" s="2013">
        <f t="shared" si="4077"/>
        <v>2179</v>
      </c>
      <c r="E9079" s="2013">
        <f t="shared" si="4077"/>
        <v>1452</v>
      </c>
      <c r="F9079" s="2013">
        <f t="shared" si="4077"/>
        <v>1452</v>
      </c>
      <c r="G9079" s="2013">
        <f t="shared" si="4077"/>
        <v>1452</v>
      </c>
      <c r="H9079" s="2013">
        <f t="shared" si="4077"/>
        <v>1452</v>
      </c>
    </row>
    <row r="9080">
      <c r="B9080" s="2013">
        <v>9078.0</v>
      </c>
      <c r="C9080" s="2013">
        <f t="shared" ref="C9080:H9080" si="4078">C$5002+C4080</f>
        <v>1089</v>
      </c>
      <c r="D9080" s="2013">
        <f t="shared" si="4078"/>
        <v>2179</v>
      </c>
      <c r="E9080" s="2013">
        <f t="shared" si="4078"/>
        <v>1452</v>
      </c>
      <c r="F9080" s="2013">
        <f t="shared" si="4078"/>
        <v>1452</v>
      </c>
      <c r="G9080" s="2013">
        <f t="shared" si="4078"/>
        <v>1453</v>
      </c>
      <c r="H9080" s="2013">
        <f t="shared" si="4078"/>
        <v>1453</v>
      </c>
    </row>
    <row r="9081">
      <c r="B9081" s="2013">
        <v>9079.0</v>
      </c>
      <c r="C9081" s="2013">
        <f t="shared" ref="C9081:H9081" si="4079">C$5002+C4081</f>
        <v>1090</v>
      </c>
      <c r="D9081" s="2013">
        <f t="shared" si="4079"/>
        <v>2179</v>
      </c>
      <c r="E9081" s="2013">
        <f t="shared" si="4079"/>
        <v>1452</v>
      </c>
      <c r="F9081" s="2013">
        <f t="shared" si="4079"/>
        <v>1452</v>
      </c>
      <c r="G9081" s="2013">
        <f t="shared" si="4079"/>
        <v>1453</v>
      </c>
      <c r="H9081" s="2013">
        <f t="shared" si="4079"/>
        <v>1453</v>
      </c>
    </row>
    <row r="9082">
      <c r="B9082" s="2013">
        <v>9080.0</v>
      </c>
      <c r="C9082" s="2013">
        <f t="shared" ref="C9082:H9082" si="4080">C$5002+C4082</f>
        <v>1089</v>
      </c>
      <c r="D9082" s="2013">
        <f t="shared" si="4080"/>
        <v>2179</v>
      </c>
      <c r="E9082" s="2013">
        <f t="shared" si="4080"/>
        <v>1453</v>
      </c>
      <c r="F9082" s="2013">
        <f t="shared" si="4080"/>
        <v>1453</v>
      </c>
      <c r="G9082" s="2013">
        <f t="shared" si="4080"/>
        <v>1453</v>
      </c>
      <c r="H9082" s="2013">
        <f t="shared" si="4080"/>
        <v>1453</v>
      </c>
    </row>
    <row r="9083">
      <c r="B9083" s="2013">
        <v>9081.0</v>
      </c>
      <c r="C9083" s="2013">
        <f t="shared" ref="C9083:H9083" si="4081">C$5002+C4083</f>
        <v>1090</v>
      </c>
      <c r="D9083" s="2013">
        <f t="shared" si="4081"/>
        <v>2179</v>
      </c>
      <c r="E9083" s="2013">
        <f t="shared" si="4081"/>
        <v>1453</v>
      </c>
      <c r="F9083" s="2013">
        <f t="shared" si="4081"/>
        <v>1453</v>
      </c>
      <c r="G9083" s="2013">
        <f t="shared" si="4081"/>
        <v>1453</v>
      </c>
      <c r="H9083" s="2013">
        <f t="shared" si="4081"/>
        <v>1453</v>
      </c>
    </row>
    <row r="9084">
      <c r="B9084" s="2013">
        <v>9082.0</v>
      </c>
      <c r="C9084" s="2013">
        <f t="shared" ref="C9084:H9084" si="4082">C$5002+C4084</f>
        <v>1090</v>
      </c>
      <c r="D9084" s="2013">
        <f t="shared" si="4082"/>
        <v>2180</v>
      </c>
      <c r="E9084" s="2013">
        <f t="shared" si="4082"/>
        <v>1453</v>
      </c>
      <c r="F9084" s="2013">
        <f t="shared" si="4082"/>
        <v>1453</v>
      </c>
      <c r="G9084" s="2013">
        <f t="shared" si="4082"/>
        <v>1453</v>
      </c>
      <c r="H9084" s="2013">
        <f t="shared" si="4082"/>
        <v>1453</v>
      </c>
    </row>
    <row r="9085">
      <c r="B9085" s="2013">
        <v>9083.0</v>
      </c>
      <c r="C9085" s="2013">
        <f t="shared" ref="C9085:H9085" si="4083">C$5002+C4085</f>
        <v>1090</v>
      </c>
      <c r="D9085" s="2013">
        <f t="shared" si="4083"/>
        <v>2179</v>
      </c>
      <c r="E9085" s="2013">
        <f t="shared" si="4083"/>
        <v>1453</v>
      </c>
      <c r="F9085" s="2013">
        <f t="shared" si="4083"/>
        <v>1453</v>
      </c>
      <c r="G9085" s="2013">
        <f t="shared" si="4083"/>
        <v>1454</v>
      </c>
      <c r="H9085" s="2013">
        <f t="shared" si="4083"/>
        <v>1454</v>
      </c>
    </row>
    <row r="9086">
      <c r="B9086" s="2013">
        <v>9084.0</v>
      </c>
      <c r="C9086" s="2013">
        <f t="shared" ref="C9086:H9086" si="4084">C$5002+C4086</f>
        <v>1090</v>
      </c>
      <c r="D9086" s="2013">
        <f t="shared" si="4084"/>
        <v>2180</v>
      </c>
      <c r="E9086" s="2013">
        <f t="shared" si="4084"/>
        <v>1453</v>
      </c>
      <c r="F9086" s="2013">
        <f t="shared" si="4084"/>
        <v>1453</v>
      </c>
      <c r="G9086" s="2013">
        <f t="shared" si="4084"/>
        <v>1454</v>
      </c>
      <c r="H9086" s="2013">
        <f t="shared" si="4084"/>
        <v>1454</v>
      </c>
    </row>
    <row r="9087">
      <c r="B9087" s="2013">
        <v>9085.0</v>
      </c>
      <c r="C9087" s="2013">
        <f t="shared" ref="C9087:H9087" si="4085">C$5002+C4087</f>
        <v>1090</v>
      </c>
      <c r="D9087" s="2013">
        <f t="shared" si="4085"/>
        <v>2181</v>
      </c>
      <c r="E9087" s="2013">
        <f t="shared" si="4085"/>
        <v>1453</v>
      </c>
      <c r="F9087" s="2013">
        <f t="shared" si="4085"/>
        <v>1453</v>
      </c>
      <c r="G9087" s="2013">
        <f t="shared" si="4085"/>
        <v>1454</v>
      </c>
      <c r="H9087" s="2013">
        <f t="shared" si="4085"/>
        <v>1454</v>
      </c>
    </row>
    <row r="9088">
      <c r="B9088" s="2013">
        <v>9086.0</v>
      </c>
      <c r="C9088" s="2013">
        <f t="shared" ref="C9088:H9088" si="4086">C$5002+C4088</f>
        <v>1090</v>
      </c>
      <c r="D9088" s="2013">
        <f t="shared" si="4086"/>
        <v>2180</v>
      </c>
      <c r="E9088" s="2013">
        <f t="shared" si="4086"/>
        <v>1454</v>
      </c>
      <c r="F9088" s="2013">
        <f t="shared" si="4086"/>
        <v>1454</v>
      </c>
      <c r="G9088" s="2013">
        <f t="shared" si="4086"/>
        <v>1454</v>
      </c>
      <c r="H9088" s="2013">
        <f t="shared" si="4086"/>
        <v>1454</v>
      </c>
    </row>
    <row r="9089">
      <c r="B9089" s="2013">
        <v>9087.0</v>
      </c>
      <c r="C9089" s="2013">
        <f t="shared" ref="C9089:H9089" si="4087">C$5002+C4089</f>
        <v>1090</v>
      </c>
      <c r="D9089" s="2013">
        <f t="shared" si="4087"/>
        <v>2181</v>
      </c>
      <c r="E9089" s="2013">
        <f t="shared" si="4087"/>
        <v>1454</v>
      </c>
      <c r="F9089" s="2013">
        <f t="shared" si="4087"/>
        <v>1454</v>
      </c>
      <c r="G9089" s="2013">
        <f t="shared" si="4087"/>
        <v>1454</v>
      </c>
      <c r="H9089" s="2013">
        <f t="shared" si="4087"/>
        <v>1454</v>
      </c>
    </row>
    <row r="9090">
      <c r="B9090" s="2013">
        <v>9088.0</v>
      </c>
      <c r="C9090" s="2013">
        <f t="shared" ref="C9090:H9090" si="4088">C$5002+C4090</f>
        <v>1091</v>
      </c>
      <c r="D9090" s="2013">
        <f t="shared" si="4088"/>
        <v>2181</v>
      </c>
      <c r="E9090" s="2013">
        <f t="shared" si="4088"/>
        <v>1454</v>
      </c>
      <c r="F9090" s="2013">
        <f t="shared" si="4088"/>
        <v>1454</v>
      </c>
      <c r="G9090" s="2013">
        <f t="shared" si="4088"/>
        <v>1454</v>
      </c>
      <c r="H9090" s="2013">
        <f t="shared" si="4088"/>
        <v>1454</v>
      </c>
    </row>
    <row r="9091">
      <c r="B9091" s="2013">
        <v>9089.0</v>
      </c>
      <c r="C9091" s="2013">
        <f t="shared" ref="C9091:H9091" si="4089">C$5002+C4091</f>
        <v>1091</v>
      </c>
      <c r="D9091" s="2013">
        <f t="shared" si="4089"/>
        <v>2182</v>
      </c>
      <c r="E9091" s="2013">
        <f t="shared" si="4089"/>
        <v>1454</v>
      </c>
      <c r="F9091" s="2013">
        <f t="shared" si="4089"/>
        <v>1454</v>
      </c>
      <c r="G9091" s="2013">
        <f t="shared" si="4089"/>
        <v>1454</v>
      </c>
      <c r="H9091" s="2013">
        <f t="shared" si="4089"/>
        <v>1454</v>
      </c>
    </row>
    <row r="9092">
      <c r="B9092" s="2013">
        <v>9090.0</v>
      </c>
      <c r="C9092" s="2013">
        <f t="shared" ref="C9092:H9092" si="4090">C$5002+C4092</f>
        <v>1091</v>
      </c>
      <c r="D9092" s="2013">
        <f t="shared" si="4090"/>
        <v>2181</v>
      </c>
      <c r="E9092" s="2013">
        <f t="shared" si="4090"/>
        <v>1454</v>
      </c>
      <c r="F9092" s="2013">
        <f t="shared" si="4090"/>
        <v>1454</v>
      </c>
      <c r="G9092" s="2013">
        <f t="shared" si="4090"/>
        <v>1455</v>
      </c>
      <c r="H9092" s="2013">
        <f t="shared" si="4090"/>
        <v>1455</v>
      </c>
    </row>
    <row r="9093">
      <c r="B9093" s="2013">
        <v>9091.0</v>
      </c>
      <c r="C9093" s="2013">
        <f t="shared" ref="C9093:H9093" si="4091">C$5002+C4093</f>
        <v>1091</v>
      </c>
      <c r="D9093" s="2013">
        <f t="shared" si="4091"/>
        <v>2182</v>
      </c>
      <c r="E9093" s="2013">
        <f t="shared" si="4091"/>
        <v>1454</v>
      </c>
      <c r="F9093" s="2013">
        <f t="shared" si="4091"/>
        <v>1454</v>
      </c>
      <c r="G9093" s="2013">
        <f t="shared" si="4091"/>
        <v>1455</v>
      </c>
      <c r="H9093" s="2013">
        <f t="shared" si="4091"/>
        <v>1455</v>
      </c>
    </row>
    <row r="9094">
      <c r="B9094" s="2013">
        <v>9092.0</v>
      </c>
      <c r="C9094" s="2013">
        <f t="shared" ref="C9094:H9094" si="4092">C$5002+C4094</f>
        <v>1091</v>
      </c>
      <c r="D9094" s="2013">
        <f t="shared" si="4092"/>
        <v>2183</v>
      </c>
      <c r="E9094" s="2013">
        <f t="shared" si="4092"/>
        <v>1454</v>
      </c>
      <c r="F9094" s="2013">
        <f t="shared" si="4092"/>
        <v>1454</v>
      </c>
      <c r="G9094" s="2013">
        <f t="shared" si="4092"/>
        <v>1455</v>
      </c>
      <c r="H9094" s="2013">
        <f t="shared" si="4092"/>
        <v>1455</v>
      </c>
    </row>
    <row r="9095">
      <c r="B9095" s="2013">
        <v>9093.0</v>
      </c>
      <c r="C9095" s="2013">
        <f t="shared" ref="C9095:H9095" si="4093">C$5002+C4095</f>
        <v>1091</v>
      </c>
      <c r="D9095" s="2013">
        <f t="shared" si="4093"/>
        <v>2182</v>
      </c>
      <c r="E9095" s="2013">
        <f t="shared" si="4093"/>
        <v>1455</v>
      </c>
      <c r="F9095" s="2013">
        <f t="shared" si="4093"/>
        <v>1455</v>
      </c>
      <c r="G9095" s="2013">
        <f t="shared" si="4093"/>
        <v>1455</v>
      </c>
      <c r="H9095" s="2013">
        <f t="shared" si="4093"/>
        <v>1455</v>
      </c>
    </row>
    <row r="9096">
      <c r="B9096" s="2013">
        <v>9094.0</v>
      </c>
      <c r="C9096" s="2013">
        <f t="shared" ref="C9096:H9096" si="4094">C$5002+C4096</f>
        <v>1091</v>
      </c>
      <c r="D9096" s="2013">
        <f t="shared" si="4094"/>
        <v>2183</v>
      </c>
      <c r="E9096" s="2013">
        <f t="shared" si="4094"/>
        <v>1455</v>
      </c>
      <c r="F9096" s="2013">
        <f t="shared" si="4094"/>
        <v>1455</v>
      </c>
      <c r="G9096" s="2013">
        <f t="shared" si="4094"/>
        <v>1455</v>
      </c>
      <c r="H9096" s="2013">
        <f t="shared" si="4094"/>
        <v>1455</v>
      </c>
    </row>
    <row r="9097">
      <c r="B9097" s="2013">
        <v>9095.0</v>
      </c>
      <c r="C9097" s="2013">
        <f t="shared" ref="C9097:H9097" si="4095">C$5002+C4097</f>
        <v>1092</v>
      </c>
      <c r="D9097" s="2013">
        <f t="shared" si="4095"/>
        <v>2183</v>
      </c>
      <c r="E9097" s="2013">
        <f t="shared" si="4095"/>
        <v>1455</v>
      </c>
      <c r="F9097" s="2013">
        <f t="shared" si="4095"/>
        <v>1455</v>
      </c>
      <c r="G9097" s="2013">
        <f t="shared" si="4095"/>
        <v>1455</v>
      </c>
      <c r="H9097" s="2013">
        <f t="shared" si="4095"/>
        <v>1455</v>
      </c>
    </row>
    <row r="9098">
      <c r="B9098" s="2013">
        <v>9096.0</v>
      </c>
      <c r="C9098" s="2013">
        <f t="shared" ref="C9098:H9098" si="4096">C$5002+C4098</f>
        <v>1091</v>
      </c>
      <c r="D9098" s="2013">
        <f t="shared" si="4096"/>
        <v>2183</v>
      </c>
      <c r="E9098" s="2013">
        <f t="shared" si="4096"/>
        <v>1455</v>
      </c>
      <c r="F9098" s="2013">
        <f t="shared" si="4096"/>
        <v>1455</v>
      </c>
      <c r="G9098" s="2013">
        <f t="shared" si="4096"/>
        <v>1456</v>
      </c>
      <c r="H9098" s="2013">
        <f t="shared" si="4096"/>
        <v>1456</v>
      </c>
    </row>
    <row r="9099">
      <c r="B9099" s="2013">
        <v>9097.0</v>
      </c>
      <c r="C9099" s="2013">
        <f t="shared" ref="C9099:H9099" si="4097">C$5002+C4099</f>
        <v>1092</v>
      </c>
      <c r="D9099" s="2013">
        <f t="shared" si="4097"/>
        <v>2183</v>
      </c>
      <c r="E9099" s="2013">
        <f t="shared" si="4097"/>
        <v>1455</v>
      </c>
      <c r="F9099" s="2013">
        <f t="shared" si="4097"/>
        <v>1455</v>
      </c>
      <c r="G9099" s="2013">
        <f t="shared" si="4097"/>
        <v>1456</v>
      </c>
      <c r="H9099" s="2013">
        <f t="shared" si="4097"/>
        <v>1456</v>
      </c>
    </row>
    <row r="9100">
      <c r="B9100" s="2013">
        <v>9098.0</v>
      </c>
      <c r="C9100" s="2013">
        <f t="shared" ref="C9100:H9100" si="4098">C$5002+C4100</f>
        <v>1091</v>
      </c>
      <c r="D9100" s="2013">
        <f t="shared" si="4098"/>
        <v>2183</v>
      </c>
      <c r="E9100" s="2013">
        <f t="shared" si="4098"/>
        <v>1456</v>
      </c>
      <c r="F9100" s="2013">
        <f t="shared" si="4098"/>
        <v>1456</v>
      </c>
      <c r="G9100" s="2013">
        <f t="shared" si="4098"/>
        <v>1456</v>
      </c>
      <c r="H9100" s="2013">
        <f t="shared" si="4098"/>
        <v>1456</v>
      </c>
    </row>
    <row r="9101">
      <c r="B9101" s="2013">
        <v>9099.0</v>
      </c>
      <c r="C9101" s="2013">
        <f t="shared" ref="C9101:H9101" si="4099">C$5002+C4101</f>
        <v>1092</v>
      </c>
      <c r="D9101" s="2013">
        <f t="shared" si="4099"/>
        <v>2183</v>
      </c>
      <c r="E9101" s="2013">
        <f t="shared" si="4099"/>
        <v>1456</v>
      </c>
      <c r="F9101" s="2013">
        <f t="shared" si="4099"/>
        <v>1456</v>
      </c>
      <c r="G9101" s="2013">
        <f t="shared" si="4099"/>
        <v>1456</v>
      </c>
      <c r="H9101" s="2013">
        <f t="shared" si="4099"/>
        <v>1456</v>
      </c>
    </row>
    <row r="9102">
      <c r="B9102" s="2013">
        <v>9100.0</v>
      </c>
      <c r="C9102" s="2013">
        <f t="shared" ref="C9102:H9102" si="4100">C$5002+C4102</f>
        <v>1092</v>
      </c>
      <c r="D9102" s="2013">
        <f t="shared" si="4100"/>
        <v>2184</v>
      </c>
      <c r="E9102" s="2013">
        <f t="shared" si="4100"/>
        <v>1456</v>
      </c>
      <c r="F9102" s="2013">
        <f t="shared" si="4100"/>
        <v>1456</v>
      </c>
      <c r="G9102" s="2013">
        <f t="shared" si="4100"/>
        <v>1456</v>
      </c>
      <c r="H9102" s="2013">
        <f t="shared" si="4100"/>
        <v>1456</v>
      </c>
    </row>
    <row r="9103">
      <c r="B9103" s="2013">
        <v>9101.0</v>
      </c>
      <c r="C9103" s="2013">
        <f t="shared" ref="C9103:H9103" si="4101">C$5002+C4103</f>
        <v>1092</v>
      </c>
      <c r="D9103" s="2013">
        <f t="shared" si="4101"/>
        <v>2185</v>
      </c>
      <c r="E9103" s="2013">
        <f t="shared" si="4101"/>
        <v>1456</v>
      </c>
      <c r="F9103" s="2013">
        <f t="shared" si="4101"/>
        <v>1456</v>
      </c>
      <c r="G9103" s="2013">
        <f t="shared" si="4101"/>
        <v>1456</v>
      </c>
      <c r="H9103" s="2013">
        <f t="shared" si="4101"/>
        <v>1456</v>
      </c>
    </row>
    <row r="9104">
      <c r="B9104" s="2013">
        <v>9102.0</v>
      </c>
      <c r="C9104" s="2013">
        <f t="shared" ref="C9104:H9104" si="4102">C$5002+C4104</f>
        <v>1093</v>
      </c>
      <c r="D9104" s="2013">
        <f t="shared" si="4102"/>
        <v>2185</v>
      </c>
      <c r="E9104" s="2013">
        <f t="shared" si="4102"/>
        <v>1456</v>
      </c>
      <c r="F9104" s="2013">
        <f t="shared" si="4102"/>
        <v>1456</v>
      </c>
      <c r="G9104" s="2013">
        <f t="shared" si="4102"/>
        <v>1456</v>
      </c>
      <c r="H9104" s="2013">
        <f t="shared" si="4102"/>
        <v>1456</v>
      </c>
    </row>
    <row r="9105">
      <c r="B9105" s="2013">
        <v>9103.0</v>
      </c>
      <c r="C9105" s="2013">
        <f t="shared" ref="C9105:H9105" si="4103">C$5002+C4105</f>
        <v>1092</v>
      </c>
      <c r="D9105" s="2013">
        <f t="shared" si="4103"/>
        <v>2185</v>
      </c>
      <c r="E9105" s="2013">
        <f t="shared" si="4103"/>
        <v>1456</v>
      </c>
      <c r="F9105" s="2013">
        <f t="shared" si="4103"/>
        <v>1456</v>
      </c>
      <c r="G9105" s="2013">
        <f t="shared" si="4103"/>
        <v>1457</v>
      </c>
      <c r="H9105" s="2013">
        <f t="shared" si="4103"/>
        <v>1457</v>
      </c>
    </row>
    <row r="9106">
      <c r="B9106" s="2013">
        <v>9104.0</v>
      </c>
      <c r="C9106" s="2013">
        <f t="shared" ref="C9106:H9106" si="4104">C$5002+C4106</f>
        <v>1093</v>
      </c>
      <c r="D9106" s="2013">
        <f t="shared" si="4104"/>
        <v>2185</v>
      </c>
      <c r="E9106" s="2013">
        <f t="shared" si="4104"/>
        <v>1456</v>
      </c>
      <c r="F9106" s="2013">
        <f t="shared" si="4104"/>
        <v>1456</v>
      </c>
      <c r="G9106" s="2013">
        <f t="shared" si="4104"/>
        <v>1457</v>
      </c>
      <c r="H9106" s="2013">
        <f t="shared" si="4104"/>
        <v>1457</v>
      </c>
    </row>
    <row r="9107">
      <c r="B9107" s="2013">
        <v>9105.0</v>
      </c>
      <c r="C9107" s="2013">
        <f t="shared" ref="C9107:H9107" si="4105">C$5002+C4107</f>
        <v>1092</v>
      </c>
      <c r="D9107" s="2013">
        <f t="shared" si="4105"/>
        <v>2185</v>
      </c>
      <c r="E9107" s="2013">
        <f t="shared" si="4105"/>
        <v>1457</v>
      </c>
      <c r="F9107" s="2013">
        <f t="shared" si="4105"/>
        <v>1457</v>
      </c>
      <c r="G9107" s="2013">
        <f t="shared" si="4105"/>
        <v>1457</v>
      </c>
      <c r="H9107" s="2013">
        <f t="shared" si="4105"/>
        <v>1457</v>
      </c>
    </row>
    <row r="9108">
      <c r="B9108" s="2013">
        <v>9106.0</v>
      </c>
      <c r="C9108" s="2013">
        <f t="shared" ref="C9108:H9108" si="4106">C$5002+C4108</f>
        <v>1093</v>
      </c>
      <c r="D9108" s="2013">
        <f t="shared" si="4106"/>
        <v>2185</v>
      </c>
      <c r="E9108" s="2013">
        <f t="shared" si="4106"/>
        <v>1457</v>
      </c>
      <c r="F9108" s="2013">
        <f t="shared" si="4106"/>
        <v>1457</v>
      </c>
      <c r="G9108" s="2013">
        <f t="shared" si="4106"/>
        <v>1457</v>
      </c>
      <c r="H9108" s="2013">
        <f t="shared" si="4106"/>
        <v>1457</v>
      </c>
    </row>
    <row r="9109">
      <c r="B9109" s="2013">
        <v>9107.0</v>
      </c>
      <c r="C9109" s="2013">
        <f t="shared" ref="C9109:H9109" si="4107">C$5002+C4109</f>
        <v>1093</v>
      </c>
      <c r="D9109" s="2013">
        <f t="shared" si="4107"/>
        <v>2186</v>
      </c>
      <c r="E9109" s="2013">
        <f t="shared" si="4107"/>
        <v>1457</v>
      </c>
      <c r="F9109" s="2013">
        <f t="shared" si="4107"/>
        <v>1457</v>
      </c>
      <c r="G9109" s="2013">
        <f t="shared" si="4107"/>
        <v>1457</v>
      </c>
      <c r="H9109" s="2013">
        <f t="shared" si="4107"/>
        <v>1457</v>
      </c>
    </row>
    <row r="9110">
      <c r="B9110" s="2013">
        <v>9108.0</v>
      </c>
      <c r="C9110" s="2013">
        <f t="shared" ref="C9110:H9110" si="4108">C$5002+C4110</f>
        <v>1093</v>
      </c>
      <c r="D9110" s="2013">
        <f t="shared" si="4108"/>
        <v>2185</v>
      </c>
      <c r="E9110" s="2013">
        <f t="shared" si="4108"/>
        <v>1457</v>
      </c>
      <c r="F9110" s="2013">
        <f t="shared" si="4108"/>
        <v>1457</v>
      </c>
      <c r="G9110" s="2013">
        <f t="shared" si="4108"/>
        <v>1458</v>
      </c>
      <c r="H9110" s="2013">
        <f t="shared" si="4108"/>
        <v>1458</v>
      </c>
    </row>
    <row r="9111">
      <c r="B9111" s="2013">
        <v>9109.0</v>
      </c>
      <c r="C9111" s="2013">
        <f t="shared" ref="C9111:H9111" si="4109">C$5002+C4111</f>
        <v>1093</v>
      </c>
      <c r="D9111" s="2013">
        <f t="shared" si="4109"/>
        <v>2186</v>
      </c>
      <c r="E9111" s="2013">
        <f t="shared" si="4109"/>
        <v>1457</v>
      </c>
      <c r="F9111" s="2013">
        <f t="shared" si="4109"/>
        <v>1457</v>
      </c>
      <c r="G9111" s="2013">
        <f t="shared" si="4109"/>
        <v>1458</v>
      </c>
      <c r="H9111" s="2013">
        <f t="shared" si="4109"/>
        <v>1458</v>
      </c>
    </row>
    <row r="9112">
      <c r="B9112" s="2013">
        <v>9110.0</v>
      </c>
      <c r="C9112" s="2013">
        <f t="shared" ref="C9112:H9112" si="4110">C$5002+C4112</f>
        <v>1093</v>
      </c>
      <c r="D9112" s="2013">
        <f t="shared" si="4110"/>
        <v>2187</v>
      </c>
      <c r="E9112" s="2013">
        <f t="shared" si="4110"/>
        <v>1457</v>
      </c>
      <c r="F9112" s="2013">
        <f t="shared" si="4110"/>
        <v>1457</v>
      </c>
      <c r="G9112" s="2013">
        <f t="shared" si="4110"/>
        <v>1458</v>
      </c>
      <c r="H9112" s="2013">
        <f t="shared" si="4110"/>
        <v>1458</v>
      </c>
    </row>
    <row r="9113">
      <c r="B9113" s="2013">
        <v>9111.0</v>
      </c>
      <c r="C9113" s="2013">
        <f t="shared" ref="C9113:H9113" si="4111">C$5002+C4113</f>
        <v>1093</v>
      </c>
      <c r="D9113" s="2013">
        <f t="shared" si="4111"/>
        <v>2186</v>
      </c>
      <c r="E9113" s="2013">
        <f t="shared" si="4111"/>
        <v>1458</v>
      </c>
      <c r="F9113" s="2013">
        <f t="shared" si="4111"/>
        <v>1458</v>
      </c>
      <c r="G9113" s="2013">
        <f t="shared" si="4111"/>
        <v>1458</v>
      </c>
      <c r="H9113" s="2013">
        <f t="shared" si="4111"/>
        <v>1458</v>
      </c>
    </row>
    <row r="9114">
      <c r="B9114" s="2013">
        <v>9112.0</v>
      </c>
      <c r="C9114" s="2013">
        <f t="shared" ref="C9114:H9114" si="4112">C$5002+C4114</f>
        <v>1093</v>
      </c>
      <c r="D9114" s="2013">
        <f t="shared" si="4112"/>
        <v>2187</v>
      </c>
      <c r="E9114" s="2013">
        <f t="shared" si="4112"/>
        <v>1458</v>
      </c>
      <c r="F9114" s="2013">
        <f t="shared" si="4112"/>
        <v>1458</v>
      </c>
      <c r="G9114" s="2013">
        <f t="shared" si="4112"/>
        <v>1458</v>
      </c>
      <c r="H9114" s="2013">
        <f t="shared" si="4112"/>
        <v>1458</v>
      </c>
    </row>
    <row r="9115">
      <c r="B9115" s="2013">
        <v>9113.0</v>
      </c>
      <c r="C9115" s="2013">
        <f t="shared" ref="C9115:H9115" si="4113">C$5002+C4115</f>
        <v>1094</v>
      </c>
      <c r="D9115" s="2013">
        <f t="shared" si="4113"/>
        <v>2187</v>
      </c>
      <c r="E9115" s="2013">
        <f t="shared" si="4113"/>
        <v>1458</v>
      </c>
      <c r="F9115" s="2013">
        <f t="shared" si="4113"/>
        <v>1458</v>
      </c>
      <c r="G9115" s="2013">
        <f t="shared" si="4113"/>
        <v>1458</v>
      </c>
      <c r="H9115" s="2013">
        <f t="shared" si="4113"/>
        <v>1458</v>
      </c>
    </row>
    <row r="9116">
      <c r="B9116" s="2013">
        <v>9114.0</v>
      </c>
      <c r="C9116" s="2013">
        <f t="shared" ref="C9116:H9116" si="4114">C$5002+C4116</f>
        <v>1094</v>
      </c>
      <c r="D9116" s="2013">
        <f t="shared" si="4114"/>
        <v>2188</v>
      </c>
      <c r="E9116" s="2013">
        <f t="shared" si="4114"/>
        <v>1458</v>
      </c>
      <c r="F9116" s="2013">
        <f t="shared" si="4114"/>
        <v>1458</v>
      </c>
      <c r="G9116" s="2013">
        <f t="shared" si="4114"/>
        <v>1458</v>
      </c>
      <c r="H9116" s="2013">
        <f t="shared" si="4114"/>
        <v>1458</v>
      </c>
    </row>
    <row r="9117">
      <c r="B9117" s="2013">
        <v>9115.0</v>
      </c>
      <c r="C9117" s="2013">
        <f t="shared" ref="C9117:H9117" si="4115">C$5002+C4117</f>
        <v>1094</v>
      </c>
      <c r="D9117" s="2013">
        <f t="shared" si="4115"/>
        <v>2187</v>
      </c>
      <c r="E9117" s="2013">
        <f t="shared" si="4115"/>
        <v>1458</v>
      </c>
      <c r="F9117" s="2013">
        <f t="shared" si="4115"/>
        <v>1458</v>
      </c>
      <c r="G9117" s="2013">
        <f t="shared" si="4115"/>
        <v>1459</v>
      </c>
      <c r="H9117" s="2013">
        <f t="shared" si="4115"/>
        <v>1459</v>
      </c>
    </row>
    <row r="9118">
      <c r="B9118" s="2013">
        <v>9116.0</v>
      </c>
      <c r="C9118" s="2013">
        <f t="shared" ref="C9118:H9118" si="4116">C$5002+C4118</f>
        <v>1094</v>
      </c>
      <c r="D9118" s="2013">
        <f t="shared" si="4116"/>
        <v>2188</v>
      </c>
      <c r="E9118" s="2013">
        <f t="shared" si="4116"/>
        <v>1458</v>
      </c>
      <c r="F9118" s="2013">
        <f t="shared" si="4116"/>
        <v>1458</v>
      </c>
      <c r="G9118" s="2013">
        <f t="shared" si="4116"/>
        <v>1459</v>
      </c>
      <c r="H9118" s="2013">
        <f t="shared" si="4116"/>
        <v>1459</v>
      </c>
    </row>
    <row r="9119">
      <c r="B9119" s="2013">
        <v>9117.0</v>
      </c>
      <c r="C9119" s="2013">
        <f t="shared" ref="C9119:H9119" si="4117">C$5002+C4119</f>
        <v>1094</v>
      </c>
      <c r="D9119" s="2013">
        <f t="shared" si="4117"/>
        <v>2189</v>
      </c>
      <c r="E9119" s="2013">
        <f t="shared" si="4117"/>
        <v>1458</v>
      </c>
      <c r="F9119" s="2013">
        <f t="shared" si="4117"/>
        <v>1458</v>
      </c>
      <c r="G9119" s="2013">
        <f t="shared" si="4117"/>
        <v>1459</v>
      </c>
      <c r="H9119" s="2013">
        <f t="shared" si="4117"/>
        <v>1459</v>
      </c>
    </row>
    <row r="9120">
      <c r="B9120" s="2013">
        <v>9118.0</v>
      </c>
      <c r="C9120" s="2013">
        <f t="shared" ref="C9120:H9120" si="4118">C$5002+C4120</f>
        <v>1094</v>
      </c>
      <c r="D9120" s="2013">
        <f t="shared" si="4118"/>
        <v>2188</v>
      </c>
      <c r="E9120" s="2013">
        <f t="shared" si="4118"/>
        <v>1459</v>
      </c>
      <c r="F9120" s="2013">
        <f t="shared" si="4118"/>
        <v>1459</v>
      </c>
      <c r="G9120" s="2013">
        <f t="shared" si="4118"/>
        <v>1459</v>
      </c>
      <c r="H9120" s="2013">
        <f t="shared" si="4118"/>
        <v>1459</v>
      </c>
    </row>
    <row r="9121">
      <c r="B9121" s="2013">
        <v>9119.0</v>
      </c>
      <c r="C9121" s="2013">
        <f t="shared" ref="C9121:H9121" si="4119">C$5002+C4121</f>
        <v>1094</v>
      </c>
      <c r="D9121" s="2013">
        <f t="shared" si="4119"/>
        <v>2189</v>
      </c>
      <c r="E9121" s="2013">
        <f t="shared" si="4119"/>
        <v>1459</v>
      </c>
      <c r="F9121" s="2013">
        <f t="shared" si="4119"/>
        <v>1459</v>
      </c>
      <c r="G9121" s="2013">
        <f t="shared" si="4119"/>
        <v>1459</v>
      </c>
      <c r="H9121" s="2013">
        <f t="shared" si="4119"/>
        <v>1459</v>
      </c>
    </row>
    <row r="9122">
      <c r="B9122" s="2013">
        <v>9120.0</v>
      </c>
      <c r="C9122" s="2013">
        <f t="shared" ref="C9122:H9122" si="4120">C$5002+C4122</f>
        <v>1095</v>
      </c>
      <c r="D9122" s="2013">
        <f t="shared" si="4120"/>
        <v>2189</v>
      </c>
      <c r="E9122" s="2013">
        <f t="shared" si="4120"/>
        <v>1459</v>
      </c>
      <c r="F9122" s="2013">
        <f t="shared" si="4120"/>
        <v>1459</v>
      </c>
      <c r="G9122" s="2013">
        <f t="shared" si="4120"/>
        <v>1459</v>
      </c>
      <c r="H9122" s="2013">
        <f t="shared" si="4120"/>
        <v>1459</v>
      </c>
    </row>
    <row r="9123">
      <c r="B9123" s="2013">
        <v>9121.0</v>
      </c>
      <c r="C9123" s="2013">
        <f t="shared" ref="C9123:H9123" si="4121">C$5002+C4123</f>
        <v>1094</v>
      </c>
      <c r="D9123" s="2013">
        <f t="shared" si="4121"/>
        <v>2189</v>
      </c>
      <c r="E9123" s="2013">
        <f t="shared" si="4121"/>
        <v>1459</v>
      </c>
      <c r="F9123" s="2013">
        <f t="shared" si="4121"/>
        <v>1459</v>
      </c>
      <c r="G9123" s="2013">
        <f t="shared" si="4121"/>
        <v>1460</v>
      </c>
      <c r="H9123" s="2013">
        <f t="shared" si="4121"/>
        <v>1460</v>
      </c>
    </row>
    <row r="9124">
      <c r="B9124" s="2013">
        <v>9122.0</v>
      </c>
      <c r="C9124" s="2013">
        <f t="shared" ref="C9124:H9124" si="4122">C$5002+C4124</f>
        <v>1095</v>
      </c>
      <c r="D9124" s="2013">
        <f t="shared" si="4122"/>
        <v>2189</v>
      </c>
      <c r="E9124" s="2013">
        <f t="shared" si="4122"/>
        <v>1459</v>
      </c>
      <c r="F9124" s="2013">
        <f t="shared" si="4122"/>
        <v>1459</v>
      </c>
      <c r="G9124" s="2013">
        <f t="shared" si="4122"/>
        <v>1460</v>
      </c>
      <c r="H9124" s="2013">
        <f t="shared" si="4122"/>
        <v>1460</v>
      </c>
    </row>
    <row r="9125">
      <c r="B9125" s="2013">
        <v>9123.0</v>
      </c>
      <c r="C9125" s="2013">
        <f t="shared" ref="C9125:H9125" si="4123">C$5002+C4125</f>
        <v>1094</v>
      </c>
      <c r="D9125" s="2013">
        <f t="shared" si="4123"/>
        <v>2189</v>
      </c>
      <c r="E9125" s="2013">
        <f t="shared" si="4123"/>
        <v>1460</v>
      </c>
      <c r="F9125" s="2013">
        <f t="shared" si="4123"/>
        <v>1460</v>
      </c>
      <c r="G9125" s="2013">
        <f t="shared" si="4123"/>
        <v>1460</v>
      </c>
      <c r="H9125" s="2013">
        <f t="shared" si="4123"/>
        <v>1460</v>
      </c>
    </row>
    <row r="9126">
      <c r="B9126" s="2013">
        <v>9124.0</v>
      </c>
      <c r="C9126" s="2013">
        <f t="shared" ref="C9126:H9126" si="4124">C$5002+C4126</f>
        <v>1095</v>
      </c>
      <c r="D9126" s="2013">
        <f t="shared" si="4124"/>
        <v>2189</v>
      </c>
      <c r="E9126" s="2013">
        <f t="shared" si="4124"/>
        <v>1460</v>
      </c>
      <c r="F9126" s="2013">
        <f t="shared" si="4124"/>
        <v>1460</v>
      </c>
      <c r="G9126" s="2013">
        <f t="shared" si="4124"/>
        <v>1460</v>
      </c>
      <c r="H9126" s="2013">
        <f t="shared" si="4124"/>
        <v>1460</v>
      </c>
    </row>
    <row r="9127">
      <c r="B9127" s="2013">
        <v>9125.0</v>
      </c>
      <c r="C9127" s="2013">
        <f t="shared" ref="C9127:H9127" si="4125">C$5002+C4127</f>
        <v>1095</v>
      </c>
      <c r="D9127" s="2013">
        <f t="shared" si="4125"/>
        <v>2190</v>
      </c>
      <c r="E9127" s="2013">
        <f t="shared" si="4125"/>
        <v>1460</v>
      </c>
      <c r="F9127" s="2013">
        <f t="shared" si="4125"/>
        <v>1460</v>
      </c>
      <c r="G9127" s="2013">
        <f t="shared" si="4125"/>
        <v>1460</v>
      </c>
      <c r="H9127" s="2013">
        <f t="shared" si="4125"/>
        <v>1460</v>
      </c>
    </row>
    <row r="9128">
      <c r="B9128" s="2013">
        <v>9126.0</v>
      </c>
      <c r="C9128" s="2013">
        <f t="shared" ref="C9128:H9128" si="4126">C$5002+C4128</f>
        <v>1095</v>
      </c>
      <c r="D9128" s="2013">
        <f t="shared" si="4126"/>
        <v>2191</v>
      </c>
      <c r="E9128" s="2013">
        <f t="shared" si="4126"/>
        <v>1460</v>
      </c>
      <c r="F9128" s="2013">
        <f t="shared" si="4126"/>
        <v>1460</v>
      </c>
      <c r="G9128" s="2013">
        <f t="shared" si="4126"/>
        <v>1460</v>
      </c>
      <c r="H9128" s="2013">
        <f t="shared" si="4126"/>
        <v>1460</v>
      </c>
    </row>
    <row r="9129">
      <c r="B9129" s="2013">
        <v>9127.0</v>
      </c>
      <c r="C9129" s="2013">
        <f t="shared" ref="C9129:H9129" si="4127">C$5002+C4129</f>
        <v>1096</v>
      </c>
      <c r="D9129" s="2013">
        <f t="shared" si="4127"/>
        <v>2191</v>
      </c>
      <c r="E9129" s="2013">
        <f t="shared" si="4127"/>
        <v>1460</v>
      </c>
      <c r="F9129" s="2013">
        <f t="shared" si="4127"/>
        <v>1460</v>
      </c>
      <c r="G9129" s="2013">
        <f t="shared" si="4127"/>
        <v>1460</v>
      </c>
      <c r="H9129" s="2013">
        <f t="shared" si="4127"/>
        <v>1460</v>
      </c>
    </row>
    <row r="9130">
      <c r="B9130" s="2013">
        <v>9128.0</v>
      </c>
      <c r="C9130" s="2013">
        <f t="shared" ref="C9130:H9130" si="4128">C$5002+C4130</f>
        <v>1095</v>
      </c>
      <c r="D9130" s="2013">
        <f t="shared" si="4128"/>
        <v>2191</v>
      </c>
      <c r="E9130" s="2013">
        <f t="shared" si="4128"/>
        <v>1460</v>
      </c>
      <c r="F9130" s="2013">
        <f t="shared" si="4128"/>
        <v>1460</v>
      </c>
      <c r="G9130" s="2013">
        <f t="shared" si="4128"/>
        <v>1461</v>
      </c>
      <c r="H9130" s="2013">
        <f t="shared" si="4128"/>
        <v>1461</v>
      </c>
    </row>
    <row r="9131">
      <c r="B9131" s="2013">
        <v>9129.0</v>
      </c>
      <c r="C9131" s="2013">
        <f t="shared" ref="C9131:H9131" si="4129">C$5002+C4131</f>
        <v>1096</v>
      </c>
      <c r="D9131" s="2013">
        <f t="shared" si="4129"/>
        <v>2191</v>
      </c>
      <c r="E9131" s="2013">
        <f t="shared" si="4129"/>
        <v>1460</v>
      </c>
      <c r="F9131" s="2013">
        <f t="shared" si="4129"/>
        <v>1460</v>
      </c>
      <c r="G9131" s="2013">
        <f t="shared" si="4129"/>
        <v>1461</v>
      </c>
      <c r="H9131" s="2013">
        <f t="shared" si="4129"/>
        <v>1461</v>
      </c>
    </row>
    <row r="9132">
      <c r="B9132" s="2013">
        <v>9130.0</v>
      </c>
      <c r="C9132" s="2013">
        <f t="shared" ref="C9132:H9132" si="4130">C$5002+C4132</f>
        <v>1095</v>
      </c>
      <c r="D9132" s="2013">
        <f t="shared" si="4130"/>
        <v>2191</v>
      </c>
      <c r="E9132" s="2013">
        <f t="shared" si="4130"/>
        <v>1461</v>
      </c>
      <c r="F9132" s="2013">
        <f t="shared" si="4130"/>
        <v>1461</v>
      </c>
      <c r="G9132" s="2013">
        <f t="shared" si="4130"/>
        <v>1461</v>
      </c>
      <c r="H9132" s="2013">
        <f t="shared" si="4130"/>
        <v>1461</v>
      </c>
    </row>
    <row r="9133">
      <c r="B9133" s="2013">
        <v>9131.0</v>
      </c>
      <c r="C9133" s="2013">
        <f t="shared" ref="C9133:H9133" si="4131">C$5002+C4133</f>
        <v>1096</v>
      </c>
      <c r="D9133" s="2013">
        <f t="shared" si="4131"/>
        <v>2191</v>
      </c>
      <c r="E9133" s="2013">
        <f t="shared" si="4131"/>
        <v>1461</v>
      </c>
      <c r="F9133" s="2013">
        <f t="shared" si="4131"/>
        <v>1461</v>
      </c>
      <c r="G9133" s="2013">
        <f t="shared" si="4131"/>
        <v>1461</v>
      </c>
      <c r="H9133" s="2013">
        <f t="shared" si="4131"/>
        <v>1461</v>
      </c>
    </row>
    <row r="9134">
      <c r="B9134" s="2013">
        <v>9132.0</v>
      </c>
      <c r="C9134" s="2013">
        <f t="shared" ref="C9134:H9134" si="4132">C$5002+C4134</f>
        <v>1096</v>
      </c>
      <c r="D9134" s="2013">
        <f t="shared" si="4132"/>
        <v>2192</v>
      </c>
      <c r="E9134" s="2013">
        <f t="shared" si="4132"/>
        <v>1461</v>
      </c>
      <c r="F9134" s="2013">
        <f t="shared" si="4132"/>
        <v>1461</v>
      </c>
      <c r="G9134" s="2013">
        <f t="shared" si="4132"/>
        <v>1461</v>
      </c>
      <c r="H9134" s="2013">
        <f t="shared" si="4132"/>
        <v>1461</v>
      </c>
    </row>
    <row r="9135">
      <c r="B9135" s="2013">
        <v>9133.0</v>
      </c>
      <c r="C9135" s="2013">
        <f t="shared" ref="C9135:H9135" si="4133">C$5002+C4135</f>
        <v>1096</v>
      </c>
      <c r="D9135" s="2013">
        <f t="shared" si="4133"/>
        <v>2191</v>
      </c>
      <c r="E9135" s="2013">
        <f t="shared" si="4133"/>
        <v>1461</v>
      </c>
      <c r="F9135" s="2013">
        <f t="shared" si="4133"/>
        <v>1461</v>
      </c>
      <c r="G9135" s="2013">
        <f t="shared" si="4133"/>
        <v>1462</v>
      </c>
      <c r="H9135" s="2013">
        <f t="shared" si="4133"/>
        <v>1462</v>
      </c>
    </row>
    <row r="9136">
      <c r="B9136" s="2013">
        <v>9134.0</v>
      </c>
      <c r="C9136" s="2013">
        <f t="shared" ref="C9136:H9136" si="4134">C$5002+C4136</f>
        <v>1096</v>
      </c>
      <c r="D9136" s="2013">
        <f t="shared" si="4134"/>
        <v>2192</v>
      </c>
      <c r="E9136" s="2013">
        <f t="shared" si="4134"/>
        <v>1461</v>
      </c>
      <c r="F9136" s="2013">
        <f t="shared" si="4134"/>
        <v>1461</v>
      </c>
      <c r="G9136" s="2013">
        <f t="shared" si="4134"/>
        <v>1462</v>
      </c>
      <c r="H9136" s="2013">
        <f t="shared" si="4134"/>
        <v>1462</v>
      </c>
    </row>
    <row r="9137">
      <c r="B9137" s="2013">
        <v>9135.0</v>
      </c>
      <c r="C9137" s="2013">
        <f t="shared" ref="C9137:H9137" si="4135">C$5002+C4137</f>
        <v>1096</v>
      </c>
      <c r="D9137" s="2013">
        <f t="shared" si="4135"/>
        <v>2193</v>
      </c>
      <c r="E9137" s="2013">
        <f t="shared" si="4135"/>
        <v>1461</v>
      </c>
      <c r="F9137" s="2013">
        <f t="shared" si="4135"/>
        <v>1461</v>
      </c>
      <c r="G9137" s="2013">
        <f t="shared" si="4135"/>
        <v>1462</v>
      </c>
      <c r="H9137" s="2013">
        <f t="shared" si="4135"/>
        <v>1462</v>
      </c>
    </row>
    <row r="9138">
      <c r="B9138" s="2013">
        <v>9136.0</v>
      </c>
      <c r="C9138" s="2013">
        <f t="shared" ref="C9138:H9138" si="4136">C$5002+C4138</f>
        <v>1096</v>
      </c>
      <c r="D9138" s="2013">
        <f t="shared" si="4136"/>
        <v>2192</v>
      </c>
      <c r="E9138" s="2013">
        <f t="shared" si="4136"/>
        <v>1462</v>
      </c>
      <c r="F9138" s="2013">
        <f t="shared" si="4136"/>
        <v>1462</v>
      </c>
      <c r="G9138" s="2013">
        <f t="shared" si="4136"/>
        <v>1462</v>
      </c>
      <c r="H9138" s="2013">
        <f t="shared" si="4136"/>
        <v>1462</v>
      </c>
    </row>
    <row r="9139">
      <c r="B9139" s="2013">
        <v>9137.0</v>
      </c>
      <c r="C9139" s="2013">
        <f t="shared" ref="C9139:H9139" si="4137">C$5002+C4139</f>
        <v>1096</v>
      </c>
      <c r="D9139" s="2013">
        <f t="shared" si="4137"/>
        <v>2193</v>
      </c>
      <c r="E9139" s="2013">
        <f t="shared" si="4137"/>
        <v>1462</v>
      </c>
      <c r="F9139" s="2013">
        <f t="shared" si="4137"/>
        <v>1462</v>
      </c>
      <c r="G9139" s="2013">
        <f t="shared" si="4137"/>
        <v>1462</v>
      </c>
      <c r="H9139" s="2013">
        <f t="shared" si="4137"/>
        <v>1462</v>
      </c>
    </row>
    <row r="9140">
      <c r="B9140" s="2013">
        <v>9138.0</v>
      </c>
      <c r="C9140" s="2013">
        <f t="shared" ref="C9140:H9140" si="4138">C$5002+C4140</f>
        <v>1097</v>
      </c>
      <c r="D9140" s="2013">
        <f t="shared" si="4138"/>
        <v>2193</v>
      </c>
      <c r="E9140" s="2013">
        <f t="shared" si="4138"/>
        <v>1462</v>
      </c>
      <c r="F9140" s="2013">
        <f t="shared" si="4138"/>
        <v>1462</v>
      </c>
      <c r="G9140" s="2013">
        <f t="shared" si="4138"/>
        <v>1462</v>
      </c>
      <c r="H9140" s="2013">
        <f t="shared" si="4138"/>
        <v>1462</v>
      </c>
    </row>
    <row r="9141">
      <c r="B9141" s="2013">
        <v>9139.0</v>
      </c>
      <c r="C9141" s="2013">
        <f t="shared" ref="C9141:H9141" si="4139">C$5002+C4141</f>
        <v>1097</v>
      </c>
      <c r="D9141" s="2013">
        <f t="shared" si="4139"/>
        <v>2194</v>
      </c>
      <c r="E9141" s="2013">
        <f t="shared" si="4139"/>
        <v>1462</v>
      </c>
      <c r="F9141" s="2013">
        <f t="shared" si="4139"/>
        <v>1462</v>
      </c>
      <c r="G9141" s="2013">
        <f t="shared" si="4139"/>
        <v>1462</v>
      </c>
      <c r="H9141" s="2013">
        <f t="shared" si="4139"/>
        <v>1462</v>
      </c>
    </row>
    <row r="9142">
      <c r="B9142" s="2013">
        <v>9140.0</v>
      </c>
      <c r="C9142" s="2013">
        <f t="shared" ref="C9142:H9142" si="4140">C$5002+C4142</f>
        <v>1097</v>
      </c>
      <c r="D9142" s="2013">
        <f t="shared" si="4140"/>
        <v>2193</v>
      </c>
      <c r="E9142" s="2013">
        <f t="shared" si="4140"/>
        <v>1462</v>
      </c>
      <c r="F9142" s="2013">
        <f t="shared" si="4140"/>
        <v>1462</v>
      </c>
      <c r="G9142" s="2013">
        <f t="shared" si="4140"/>
        <v>1463</v>
      </c>
      <c r="H9142" s="2013">
        <f t="shared" si="4140"/>
        <v>1463</v>
      </c>
    </row>
    <row r="9143">
      <c r="B9143" s="2013">
        <v>9141.0</v>
      </c>
      <c r="C9143" s="2013">
        <f t="shared" ref="C9143:H9143" si="4141">C$5002+C4143</f>
        <v>1097</v>
      </c>
      <c r="D9143" s="2013">
        <f t="shared" si="4141"/>
        <v>2194</v>
      </c>
      <c r="E9143" s="2013">
        <f t="shared" si="4141"/>
        <v>1462</v>
      </c>
      <c r="F9143" s="2013">
        <f t="shared" si="4141"/>
        <v>1462</v>
      </c>
      <c r="G9143" s="2013">
        <f t="shared" si="4141"/>
        <v>1463</v>
      </c>
      <c r="H9143" s="2013">
        <f t="shared" si="4141"/>
        <v>1463</v>
      </c>
    </row>
    <row r="9144">
      <c r="B9144" s="2013">
        <v>9142.0</v>
      </c>
      <c r="C9144" s="2013">
        <f t="shared" ref="C9144:H9144" si="4142">C$5002+C4144</f>
        <v>1097</v>
      </c>
      <c r="D9144" s="2013">
        <f t="shared" si="4142"/>
        <v>2195</v>
      </c>
      <c r="E9144" s="2013">
        <f t="shared" si="4142"/>
        <v>1462</v>
      </c>
      <c r="F9144" s="2013">
        <f t="shared" si="4142"/>
        <v>1462</v>
      </c>
      <c r="G9144" s="2013">
        <f t="shared" si="4142"/>
        <v>1463</v>
      </c>
      <c r="H9144" s="2013">
        <f t="shared" si="4142"/>
        <v>1463</v>
      </c>
    </row>
    <row r="9145">
      <c r="B9145" s="2013">
        <v>9143.0</v>
      </c>
      <c r="C9145" s="2013">
        <f t="shared" ref="C9145:H9145" si="4143">C$5002+C4145</f>
        <v>1097</v>
      </c>
      <c r="D9145" s="2013">
        <f t="shared" si="4143"/>
        <v>2194</v>
      </c>
      <c r="E9145" s="2013">
        <f t="shared" si="4143"/>
        <v>1463</v>
      </c>
      <c r="F9145" s="2013">
        <f t="shared" si="4143"/>
        <v>1463</v>
      </c>
      <c r="G9145" s="2013">
        <f t="shared" si="4143"/>
        <v>1463</v>
      </c>
      <c r="H9145" s="2013">
        <f t="shared" si="4143"/>
        <v>1463</v>
      </c>
    </row>
    <row r="9146">
      <c r="B9146" s="2013">
        <v>9144.0</v>
      </c>
      <c r="C9146" s="2013">
        <f t="shared" ref="C9146:H9146" si="4144">C$5002+C4146</f>
        <v>1097</v>
      </c>
      <c r="D9146" s="2013">
        <f t="shared" si="4144"/>
        <v>2195</v>
      </c>
      <c r="E9146" s="2013">
        <f t="shared" si="4144"/>
        <v>1463</v>
      </c>
      <c r="F9146" s="2013">
        <f t="shared" si="4144"/>
        <v>1463</v>
      </c>
      <c r="G9146" s="2013">
        <f t="shared" si="4144"/>
        <v>1463</v>
      </c>
      <c r="H9146" s="2013">
        <f t="shared" si="4144"/>
        <v>1463</v>
      </c>
    </row>
    <row r="9147">
      <c r="B9147" s="2013">
        <v>9145.0</v>
      </c>
      <c r="C9147" s="2013">
        <f t="shared" ref="C9147:H9147" si="4145">C$5002+C4147</f>
        <v>1098</v>
      </c>
      <c r="D9147" s="2013">
        <f t="shared" si="4145"/>
        <v>2195</v>
      </c>
      <c r="E9147" s="2013">
        <f t="shared" si="4145"/>
        <v>1463</v>
      </c>
      <c r="F9147" s="2013">
        <f t="shared" si="4145"/>
        <v>1463</v>
      </c>
      <c r="G9147" s="2013">
        <f t="shared" si="4145"/>
        <v>1463</v>
      </c>
      <c r="H9147" s="2013">
        <f t="shared" si="4145"/>
        <v>1463</v>
      </c>
    </row>
    <row r="9148">
      <c r="B9148" s="2013">
        <v>9146.0</v>
      </c>
      <c r="C9148" s="2013">
        <f t="shared" ref="C9148:H9148" si="4146">C$5002+C4148</f>
        <v>1097</v>
      </c>
      <c r="D9148" s="2013">
        <f t="shared" si="4146"/>
        <v>2195</v>
      </c>
      <c r="E9148" s="2013">
        <f t="shared" si="4146"/>
        <v>1463</v>
      </c>
      <c r="F9148" s="2013">
        <f t="shared" si="4146"/>
        <v>1463</v>
      </c>
      <c r="G9148" s="2013">
        <f t="shared" si="4146"/>
        <v>1464</v>
      </c>
      <c r="H9148" s="2013">
        <f t="shared" si="4146"/>
        <v>1464</v>
      </c>
    </row>
    <row r="9149">
      <c r="B9149" s="2013">
        <v>9147.0</v>
      </c>
      <c r="C9149" s="2013">
        <f t="shared" ref="C9149:H9149" si="4147">C$5002+C4149</f>
        <v>1098</v>
      </c>
      <c r="D9149" s="2013">
        <f t="shared" si="4147"/>
        <v>2195</v>
      </c>
      <c r="E9149" s="2013">
        <f t="shared" si="4147"/>
        <v>1463</v>
      </c>
      <c r="F9149" s="2013">
        <f t="shared" si="4147"/>
        <v>1463</v>
      </c>
      <c r="G9149" s="2013">
        <f t="shared" si="4147"/>
        <v>1464</v>
      </c>
      <c r="H9149" s="2013">
        <f t="shared" si="4147"/>
        <v>1464</v>
      </c>
    </row>
    <row r="9150">
      <c r="B9150" s="2013">
        <v>9148.0</v>
      </c>
      <c r="C9150" s="2013">
        <f t="shared" ref="C9150:H9150" si="4148">C$5002+C4150</f>
        <v>1097</v>
      </c>
      <c r="D9150" s="2013">
        <f t="shared" si="4148"/>
        <v>2195</v>
      </c>
      <c r="E9150" s="2013">
        <f t="shared" si="4148"/>
        <v>1464</v>
      </c>
      <c r="F9150" s="2013">
        <f t="shared" si="4148"/>
        <v>1464</v>
      </c>
      <c r="G9150" s="2013">
        <f t="shared" si="4148"/>
        <v>1464</v>
      </c>
      <c r="H9150" s="2013">
        <f t="shared" si="4148"/>
        <v>1464</v>
      </c>
    </row>
    <row r="9151">
      <c r="B9151" s="2013">
        <v>9149.0</v>
      </c>
      <c r="C9151" s="2013">
        <f t="shared" ref="C9151:H9151" si="4149">C$5002+C4151</f>
        <v>1098</v>
      </c>
      <c r="D9151" s="2013">
        <f t="shared" si="4149"/>
        <v>2195</v>
      </c>
      <c r="E9151" s="2013">
        <f t="shared" si="4149"/>
        <v>1464</v>
      </c>
      <c r="F9151" s="2013">
        <f t="shared" si="4149"/>
        <v>1464</v>
      </c>
      <c r="G9151" s="2013">
        <f t="shared" si="4149"/>
        <v>1464</v>
      </c>
      <c r="H9151" s="2013">
        <f t="shared" si="4149"/>
        <v>1464</v>
      </c>
    </row>
    <row r="9152">
      <c r="B9152" s="2013">
        <v>9150.0</v>
      </c>
      <c r="C9152" s="2013">
        <f t="shared" ref="C9152:H9152" si="4150">C$5002+C4152</f>
        <v>1098</v>
      </c>
      <c r="D9152" s="2013">
        <f t="shared" si="4150"/>
        <v>2196</v>
      </c>
      <c r="E9152" s="2013">
        <f t="shared" si="4150"/>
        <v>1464</v>
      </c>
      <c r="F9152" s="2013">
        <f t="shared" si="4150"/>
        <v>1464</v>
      </c>
      <c r="G9152" s="2013">
        <f t="shared" si="4150"/>
        <v>1464</v>
      </c>
      <c r="H9152" s="2013">
        <f t="shared" si="4150"/>
        <v>1464</v>
      </c>
    </row>
    <row r="9153">
      <c r="B9153" s="2013">
        <v>9151.0</v>
      </c>
      <c r="C9153" s="2013">
        <f t="shared" ref="C9153:H9153" si="4151">C$5002+C4153</f>
        <v>1098</v>
      </c>
      <c r="D9153" s="2013">
        <f t="shared" si="4151"/>
        <v>2197</v>
      </c>
      <c r="E9153" s="2013">
        <f t="shared" si="4151"/>
        <v>1464</v>
      </c>
      <c r="F9153" s="2013">
        <f t="shared" si="4151"/>
        <v>1464</v>
      </c>
      <c r="G9153" s="2013">
        <f t="shared" si="4151"/>
        <v>1464</v>
      </c>
      <c r="H9153" s="2013">
        <f t="shared" si="4151"/>
        <v>1464</v>
      </c>
    </row>
    <row r="9154">
      <c r="B9154" s="2013">
        <v>9152.0</v>
      </c>
      <c r="C9154" s="2013">
        <f t="shared" ref="C9154:H9154" si="4152">C$5002+C4154</f>
        <v>1099</v>
      </c>
      <c r="D9154" s="2013">
        <f t="shared" si="4152"/>
        <v>2197</v>
      </c>
      <c r="E9154" s="2013">
        <f t="shared" si="4152"/>
        <v>1464</v>
      </c>
      <c r="F9154" s="2013">
        <f t="shared" si="4152"/>
        <v>1464</v>
      </c>
      <c r="G9154" s="2013">
        <f t="shared" si="4152"/>
        <v>1464</v>
      </c>
      <c r="H9154" s="2013">
        <f t="shared" si="4152"/>
        <v>1464</v>
      </c>
    </row>
    <row r="9155">
      <c r="B9155" s="2013">
        <v>9153.0</v>
      </c>
      <c r="C9155" s="2013">
        <f t="shared" ref="C9155:H9155" si="4153">C$5002+C4155</f>
        <v>1098</v>
      </c>
      <c r="D9155" s="2013">
        <f t="shared" si="4153"/>
        <v>2197</v>
      </c>
      <c r="E9155" s="2013">
        <f t="shared" si="4153"/>
        <v>1464</v>
      </c>
      <c r="F9155" s="2013">
        <f t="shared" si="4153"/>
        <v>1464</v>
      </c>
      <c r="G9155" s="2013">
        <f t="shared" si="4153"/>
        <v>1465</v>
      </c>
      <c r="H9155" s="2013">
        <f t="shared" si="4153"/>
        <v>1465</v>
      </c>
    </row>
    <row r="9156">
      <c r="B9156" s="2013">
        <v>9154.0</v>
      </c>
      <c r="C9156" s="2013">
        <f t="shared" ref="C9156:H9156" si="4154">C$5002+C4156</f>
        <v>1099</v>
      </c>
      <c r="D9156" s="2013">
        <f t="shared" si="4154"/>
        <v>2197</v>
      </c>
      <c r="E9156" s="2013">
        <f t="shared" si="4154"/>
        <v>1464</v>
      </c>
      <c r="F9156" s="2013">
        <f t="shared" si="4154"/>
        <v>1464</v>
      </c>
      <c r="G9156" s="2013">
        <f t="shared" si="4154"/>
        <v>1465</v>
      </c>
      <c r="H9156" s="2013">
        <f t="shared" si="4154"/>
        <v>1465</v>
      </c>
    </row>
    <row r="9157">
      <c r="B9157" s="2013">
        <v>9155.0</v>
      </c>
      <c r="C9157" s="2013">
        <f t="shared" ref="C9157:H9157" si="4155">C$5002+C4157</f>
        <v>1098</v>
      </c>
      <c r="D9157" s="2013">
        <f t="shared" si="4155"/>
        <v>2197</v>
      </c>
      <c r="E9157" s="2013">
        <f t="shared" si="4155"/>
        <v>1465</v>
      </c>
      <c r="F9157" s="2013">
        <f t="shared" si="4155"/>
        <v>1465</v>
      </c>
      <c r="G9157" s="2013">
        <f t="shared" si="4155"/>
        <v>1465</v>
      </c>
      <c r="H9157" s="2013">
        <f t="shared" si="4155"/>
        <v>1465</v>
      </c>
    </row>
    <row r="9158">
      <c r="B9158" s="2013">
        <v>9156.0</v>
      </c>
      <c r="C9158" s="2013">
        <f t="shared" ref="C9158:H9158" si="4156">C$5002+C4158</f>
        <v>1099</v>
      </c>
      <c r="D9158" s="2013">
        <f t="shared" si="4156"/>
        <v>2197</v>
      </c>
      <c r="E9158" s="2013">
        <f t="shared" si="4156"/>
        <v>1465</v>
      </c>
      <c r="F9158" s="2013">
        <f t="shared" si="4156"/>
        <v>1465</v>
      </c>
      <c r="G9158" s="2013">
        <f t="shared" si="4156"/>
        <v>1465</v>
      </c>
      <c r="H9158" s="2013">
        <f t="shared" si="4156"/>
        <v>1465</v>
      </c>
    </row>
    <row r="9159">
      <c r="B9159" s="2013">
        <v>9157.0</v>
      </c>
      <c r="C9159" s="2013">
        <f t="shared" ref="C9159:H9159" si="4157">C$5002+C4159</f>
        <v>1099</v>
      </c>
      <c r="D9159" s="2013">
        <f t="shared" si="4157"/>
        <v>2198</v>
      </c>
      <c r="E9159" s="2013">
        <f t="shared" si="4157"/>
        <v>1465</v>
      </c>
      <c r="F9159" s="2013">
        <f t="shared" si="4157"/>
        <v>1465</v>
      </c>
      <c r="G9159" s="2013">
        <f t="shared" si="4157"/>
        <v>1465</v>
      </c>
      <c r="H9159" s="2013">
        <f t="shared" si="4157"/>
        <v>1465</v>
      </c>
    </row>
    <row r="9160">
      <c r="B9160" s="2013">
        <v>9158.0</v>
      </c>
      <c r="C9160" s="2013">
        <f t="shared" ref="C9160:H9160" si="4158">C$5002+C4160</f>
        <v>1099</v>
      </c>
      <c r="D9160" s="2013">
        <f t="shared" si="4158"/>
        <v>2197</v>
      </c>
      <c r="E9160" s="2013">
        <f t="shared" si="4158"/>
        <v>1465</v>
      </c>
      <c r="F9160" s="2013">
        <f t="shared" si="4158"/>
        <v>1465</v>
      </c>
      <c r="G9160" s="2013">
        <f t="shared" si="4158"/>
        <v>1466</v>
      </c>
      <c r="H9160" s="2013">
        <f t="shared" si="4158"/>
        <v>1466</v>
      </c>
    </row>
    <row r="9161">
      <c r="B9161" s="2013">
        <v>9159.0</v>
      </c>
      <c r="C9161" s="2013">
        <f t="shared" ref="C9161:H9161" si="4159">C$5002+C4161</f>
        <v>1099</v>
      </c>
      <c r="D9161" s="2013">
        <f t="shared" si="4159"/>
        <v>2198</v>
      </c>
      <c r="E9161" s="2013">
        <f t="shared" si="4159"/>
        <v>1465</v>
      </c>
      <c r="F9161" s="2013">
        <f t="shared" si="4159"/>
        <v>1465</v>
      </c>
      <c r="G9161" s="2013">
        <f t="shared" si="4159"/>
        <v>1466</v>
      </c>
      <c r="H9161" s="2013">
        <f t="shared" si="4159"/>
        <v>1466</v>
      </c>
    </row>
    <row r="9162">
      <c r="B9162" s="2013">
        <v>9160.0</v>
      </c>
      <c r="C9162" s="2013">
        <f t="shared" ref="C9162:H9162" si="4160">C$5002+C4162</f>
        <v>1099</v>
      </c>
      <c r="D9162" s="2013">
        <f t="shared" si="4160"/>
        <v>2199</v>
      </c>
      <c r="E9162" s="2013">
        <f t="shared" si="4160"/>
        <v>1465</v>
      </c>
      <c r="F9162" s="2013">
        <f t="shared" si="4160"/>
        <v>1465</v>
      </c>
      <c r="G9162" s="2013">
        <f t="shared" si="4160"/>
        <v>1466</v>
      </c>
      <c r="H9162" s="2013">
        <f t="shared" si="4160"/>
        <v>1466</v>
      </c>
    </row>
    <row r="9163">
      <c r="B9163" s="2013">
        <v>9161.0</v>
      </c>
      <c r="C9163" s="2013">
        <f t="shared" ref="C9163:H9163" si="4161">C$5002+C4163</f>
        <v>1099</v>
      </c>
      <c r="D9163" s="2013">
        <f t="shared" si="4161"/>
        <v>2198</v>
      </c>
      <c r="E9163" s="2013">
        <f t="shared" si="4161"/>
        <v>1466</v>
      </c>
      <c r="F9163" s="2013">
        <f t="shared" si="4161"/>
        <v>1466</v>
      </c>
      <c r="G9163" s="2013">
        <f t="shared" si="4161"/>
        <v>1466</v>
      </c>
      <c r="H9163" s="2013">
        <f t="shared" si="4161"/>
        <v>1466</v>
      </c>
    </row>
    <row r="9164">
      <c r="B9164" s="2013">
        <v>9162.0</v>
      </c>
      <c r="C9164" s="2013">
        <f t="shared" ref="C9164:H9164" si="4162">C$5002+C4164</f>
        <v>1099</v>
      </c>
      <c r="D9164" s="2013">
        <f t="shared" si="4162"/>
        <v>2199</v>
      </c>
      <c r="E9164" s="2013">
        <f t="shared" si="4162"/>
        <v>1466</v>
      </c>
      <c r="F9164" s="2013">
        <f t="shared" si="4162"/>
        <v>1466</v>
      </c>
      <c r="G9164" s="2013">
        <f t="shared" si="4162"/>
        <v>1466</v>
      </c>
      <c r="H9164" s="2013">
        <f t="shared" si="4162"/>
        <v>1466</v>
      </c>
    </row>
    <row r="9165">
      <c r="B9165" s="2013">
        <v>9163.0</v>
      </c>
      <c r="C9165" s="2013">
        <f t="shared" ref="C9165:H9165" si="4163">C$5002+C4165</f>
        <v>1100</v>
      </c>
      <c r="D9165" s="2013">
        <f t="shared" si="4163"/>
        <v>2199</v>
      </c>
      <c r="E9165" s="2013">
        <f t="shared" si="4163"/>
        <v>1466</v>
      </c>
      <c r="F9165" s="2013">
        <f t="shared" si="4163"/>
        <v>1466</v>
      </c>
      <c r="G9165" s="2013">
        <f t="shared" si="4163"/>
        <v>1466</v>
      </c>
      <c r="H9165" s="2013">
        <f t="shared" si="4163"/>
        <v>1466</v>
      </c>
    </row>
    <row r="9166">
      <c r="B9166" s="2013">
        <v>9164.0</v>
      </c>
      <c r="C9166" s="2013">
        <f t="shared" ref="C9166:H9166" si="4164">C$5002+C4166</f>
        <v>1100</v>
      </c>
      <c r="D9166" s="2013">
        <f t="shared" si="4164"/>
        <v>2200</v>
      </c>
      <c r="E9166" s="2013">
        <f t="shared" si="4164"/>
        <v>1466</v>
      </c>
      <c r="F9166" s="2013">
        <f t="shared" si="4164"/>
        <v>1466</v>
      </c>
      <c r="G9166" s="2013">
        <f t="shared" si="4164"/>
        <v>1466</v>
      </c>
      <c r="H9166" s="2013">
        <f t="shared" si="4164"/>
        <v>1466</v>
      </c>
    </row>
    <row r="9167">
      <c r="B9167" s="2013">
        <v>9165.0</v>
      </c>
      <c r="C9167" s="2013">
        <f t="shared" ref="C9167:H9167" si="4165">C$5002+C4167</f>
        <v>1100</v>
      </c>
      <c r="D9167" s="2013">
        <f t="shared" si="4165"/>
        <v>2199</v>
      </c>
      <c r="E9167" s="2013">
        <f t="shared" si="4165"/>
        <v>1466</v>
      </c>
      <c r="F9167" s="2013">
        <f t="shared" si="4165"/>
        <v>1466</v>
      </c>
      <c r="G9167" s="2013">
        <f t="shared" si="4165"/>
        <v>1467</v>
      </c>
      <c r="H9167" s="2013">
        <f t="shared" si="4165"/>
        <v>1467</v>
      </c>
    </row>
    <row r="9168">
      <c r="B9168" s="2013">
        <v>9166.0</v>
      </c>
      <c r="C9168" s="2013">
        <f t="shared" ref="C9168:H9168" si="4166">C$5002+C4168</f>
        <v>1100</v>
      </c>
      <c r="D9168" s="2013">
        <f t="shared" si="4166"/>
        <v>2200</v>
      </c>
      <c r="E9168" s="2013">
        <f t="shared" si="4166"/>
        <v>1466</v>
      </c>
      <c r="F9168" s="2013">
        <f t="shared" si="4166"/>
        <v>1466</v>
      </c>
      <c r="G9168" s="2013">
        <f t="shared" si="4166"/>
        <v>1467</v>
      </c>
      <c r="H9168" s="2013">
        <f t="shared" si="4166"/>
        <v>1467</v>
      </c>
    </row>
    <row r="9169">
      <c r="B9169" s="2013">
        <v>9167.0</v>
      </c>
      <c r="C9169" s="2013">
        <f t="shared" ref="C9169:H9169" si="4167">C$5002+C4169</f>
        <v>1100</v>
      </c>
      <c r="D9169" s="2013">
        <f t="shared" si="4167"/>
        <v>2201</v>
      </c>
      <c r="E9169" s="2013">
        <f t="shared" si="4167"/>
        <v>1466</v>
      </c>
      <c r="F9169" s="2013">
        <f t="shared" si="4167"/>
        <v>1466</v>
      </c>
      <c r="G9169" s="2013">
        <f t="shared" si="4167"/>
        <v>1467</v>
      </c>
      <c r="H9169" s="2013">
        <f t="shared" si="4167"/>
        <v>1467</v>
      </c>
    </row>
    <row r="9170">
      <c r="B9170" s="2013">
        <v>9168.0</v>
      </c>
      <c r="C9170" s="2013">
        <f t="shared" ref="C9170:H9170" si="4168">C$5002+C4170</f>
        <v>1100</v>
      </c>
      <c r="D9170" s="2013">
        <f t="shared" si="4168"/>
        <v>2200</v>
      </c>
      <c r="E9170" s="2013">
        <f t="shared" si="4168"/>
        <v>1467</v>
      </c>
      <c r="F9170" s="2013">
        <f t="shared" si="4168"/>
        <v>1467</v>
      </c>
      <c r="G9170" s="2013">
        <f t="shared" si="4168"/>
        <v>1467</v>
      </c>
      <c r="H9170" s="2013">
        <f t="shared" si="4168"/>
        <v>1467</v>
      </c>
    </row>
    <row r="9171">
      <c r="B9171" s="2013">
        <v>9169.0</v>
      </c>
      <c r="C9171" s="2013">
        <f t="shared" ref="C9171:H9171" si="4169">C$5002+C4171</f>
        <v>1100</v>
      </c>
      <c r="D9171" s="2013">
        <f t="shared" si="4169"/>
        <v>2201</v>
      </c>
      <c r="E9171" s="2013">
        <f t="shared" si="4169"/>
        <v>1467</v>
      </c>
      <c r="F9171" s="2013">
        <f t="shared" si="4169"/>
        <v>1467</v>
      </c>
      <c r="G9171" s="2013">
        <f t="shared" si="4169"/>
        <v>1467</v>
      </c>
      <c r="H9171" s="2013">
        <f t="shared" si="4169"/>
        <v>1467</v>
      </c>
    </row>
    <row r="9172">
      <c r="B9172" s="2013">
        <v>9170.0</v>
      </c>
      <c r="C9172" s="2013">
        <f t="shared" ref="C9172:H9172" si="4170">C$5002+C4172</f>
        <v>1101</v>
      </c>
      <c r="D9172" s="2013">
        <f t="shared" si="4170"/>
        <v>2201</v>
      </c>
      <c r="E9172" s="2013">
        <f t="shared" si="4170"/>
        <v>1467</v>
      </c>
      <c r="F9172" s="2013">
        <f t="shared" si="4170"/>
        <v>1467</v>
      </c>
      <c r="G9172" s="2013">
        <f t="shared" si="4170"/>
        <v>1467</v>
      </c>
      <c r="H9172" s="2013">
        <f t="shared" si="4170"/>
        <v>1467</v>
      </c>
    </row>
    <row r="9173">
      <c r="B9173" s="2013">
        <v>9171.0</v>
      </c>
      <c r="C9173" s="2013">
        <f t="shared" ref="C9173:H9173" si="4171">C$5002+C4173</f>
        <v>1100</v>
      </c>
      <c r="D9173" s="2013">
        <f t="shared" si="4171"/>
        <v>2201</v>
      </c>
      <c r="E9173" s="2013">
        <f t="shared" si="4171"/>
        <v>1467</v>
      </c>
      <c r="F9173" s="2013">
        <f t="shared" si="4171"/>
        <v>1467</v>
      </c>
      <c r="G9173" s="2013">
        <f t="shared" si="4171"/>
        <v>1468</v>
      </c>
      <c r="H9173" s="2013">
        <f t="shared" si="4171"/>
        <v>1468</v>
      </c>
    </row>
    <row r="9174">
      <c r="B9174" s="2013">
        <v>9172.0</v>
      </c>
      <c r="C9174" s="2013">
        <f t="shared" ref="C9174:H9174" si="4172">C$5002+C4174</f>
        <v>1101</v>
      </c>
      <c r="D9174" s="2013">
        <f t="shared" si="4172"/>
        <v>2201</v>
      </c>
      <c r="E9174" s="2013">
        <f t="shared" si="4172"/>
        <v>1467</v>
      </c>
      <c r="F9174" s="2013">
        <f t="shared" si="4172"/>
        <v>1467</v>
      </c>
      <c r="G9174" s="2013">
        <f t="shared" si="4172"/>
        <v>1468</v>
      </c>
      <c r="H9174" s="2013">
        <f t="shared" si="4172"/>
        <v>1468</v>
      </c>
    </row>
    <row r="9175">
      <c r="B9175" s="2013">
        <v>9173.0</v>
      </c>
      <c r="C9175" s="2013">
        <f t="shared" ref="C9175:H9175" si="4173">C$5002+C4175</f>
        <v>1100</v>
      </c>
      <c r="D9175" s="2013">
        <f t="shared" si="4173"/>
        <v>2201</v>
      </c>
      <c r="E9175" s="2013">
        <f t="shared" si="4173"/>
        <v>1468</v>
      </c>
      <c r="F9175" s="2013">
        <f t="shared" si="4173"/>
        <v>1468</v>
      </c>
      <c r="G9175" s="2013">
        <f t="shared" si="4173"/>
        <v>1468</v>
      </c>
      <c r="H9175" s="2013">
        <f t="shared" si="4173"/>
        <v>1468</v>
      </c>
    </row>
    <row r="9176">
      <c r="B9176" s="2013">
        <v>9174.0</v>
      </c>
      <c r="C9176" s="2013">
        <f t="shared" ref="C9176:H9176" si="4174">C$5002+C4176</f>
        <v>1101</v>
      </c>
      <c r="D9176" s="2013">
        <f t="shared" si="4174"/>
        <v>2201</v>
      </c>
      <c r="E9176" s="2013">
        <f t="shared" si="4174"/>
        <v>1468</v>
      </c>
      <c r="F9176" s="2013">
        <f t="shared" si="4174"/>
        <v>1468</v>
      </c>
      <c r="G9176" s="2013">
        <f t="shared" si="4174"/>
        <v>1468</v>
      </c>
      <c r="H9176" s="2013">
        <f t="shared" si="4174"/>
        <v>1468</v>
      </c>
    </row>
    <row r="9177">
      <c r="B9177" s="2013">
        <v>9175.0</v>
      </c>
      <c r="C9177" s="2013">
        <f t="shared" ref="C9177:H9177" si="4175">C$5002+C4177</f>
        <v>1101</v>
      </c>
      <c r="D9177" s="2013">
        <f t="shared" si="4175"/>
        <v>2202</v>
      </c>
      <c r="E9177" s="2013">
        <f t="shared" si="4175"/>
        <v>1468</v>
      </c>
      <c r="F9177" s="2013">
        <f t="shared" si="4175"/>
        <v>1468</v>
      </c>
      <c r="G9177" s="2013">
        <f t="shared" si="4175"/>
        <v>1468</v>
      </c>
      <c r="H9177" s="2013">
        <f t="shared" si="4175"/>
        <v>1468</v>
      </c>
    </row>
    <row r="9178">
      <c r="B9178" s="2013">
        <v>9176.0</v>
      </c>
      <c r="C9178" s="2013">
        <f t="shared" ref="C9178:H9178" si="4176">C$5002+C4178</f>
        <v>1101</v>
      </c>
      <c r="D9178" s="2013">
        <f t="shared" si="4176"/>
        <v>2203</v>
      </c>
      <c r="E9178" s="2013">
        <f t="shared" si="4176"/>
        <v>1468</v>
      </c>
      <c r="F9178" s="2013">
        <f t="shared" si="4176"/>
        <v>1468</v>
      </c>
      <c r="G9178" s="2013">
        <f t="shared" si="4176"/>
        <v>1468</v>
      </c>
      <c r="H9178" s="2013">
        <f t="shared" si="4176"/>
        <v>1468</v>
      </c>
    </row>
    <row r="9179">
      <c r="B9179" s="2013">
        <v>9177.0</v>
      </c>
      <c r="C9179" s="2013">
        <f t="shared" ref="C9179:H9179" si="4177">C$5002+C4179</f>
        <v>1102</v>
      </c>
      <c r="D9179" s="2013">
        <f t="shared" si="4177"/>
        <v>2203</v>
      </c>
      <c r="E9179" s="2013">
        <f t="shared" si="4177"/>
        <v>1468</v>
      </c>
      <c r="F9179" s="2013">
        <f t="shared" si="4177"/>
        <v>1468</v>
      </c>
      <c r="G9179" s="2013">
        <f t="shared" si="4177"/>
        <v>1468</v>
      </c>
      <c r="H9179" s="2013">
        <f t="shared" si="4177"/>
        <v>1468</v>
      </c>
    </row>
    <row r="9180">
      <c r="B9180" s="2013">
        <v>9178.0</v>
      </c>
      <c r="C9180" s="2013">
        <f t="shared" ref="C9180:H9180" si="4178">C$5002+C4180</f>
        <v>1101</v>
      </c>
      <c r="D9180" s="2013">
        <f t="shared" si="4178"/>
        <v>2203</v>
      </c>
      <c r="E9180" s="2013">
        <f t="shared" si="4178"/>
        <v>1468</v>
      </c>
      <c r="F9180" s="2013">
        <f t="shared" si="4178"/>
        <v>1468</v>
      </c>
      <c r="G9180" s="2013">
        <f t="shared" si="4178"/>
        <v>1469</v>
      </c>
      <c r="H9180" s="2013">
        <f t="shared" si="4178"/>
        <v>1469</v>
      </c>
    </row>
    <row r="9181">
      <c r="B9181" s="2013">
        <v>9179.0</v>
      </c>
      <c r="C9181" s="2013">
        <f t="shared" ref="C9181:H9181" si="4179">C$5002+C4181</f>
        <v>1102</v>
      </c>
      <c r="D9181" s="2013">
        <f t="shared" si="4179"/>
        <v>2203</v>
      </c>
      <c r="E9181" s="2013">
        <f t="shared" si="4179"/>
        <v>1468</v>
      </c>
      <c r="F9181" s="2013">
        <f t="shared" si="4179"/>
        <v>1468</v>
      </c>
      <c r="G9181" s="2013">
        <f t="shared" si="4179"/>
        <v>1469</v>
      </c>
      <c r="H9181" s="2013">
        <f t="shared" si="4179"/>
        <v>1469</v>
      </c>
    </row>
    <row r="9182">
      <c r="B9182" s="2013">
        <v>9180.0</v>
      </c>
      <c r="C9182" s="2013">
        <f t="shared" ref="C9182:H9182" si="4180">C$5002+C4182</f>
        <v>1101</v>
      </c>
      <c r="D9182" s="2013">
        <f t="shared" si="4180"/>
        <v>2203</v>
      </c>
      <c r="E9182" s="2013">
        <f t="shared" si="4180"/>
        <v>1469</v>
      </c>
      <c r="F9182" s="2013">
        <f t="shared" si="4180"/>
        <v>1469</v>
      </c>
      <c r="G9182" s="2013">
        <f t="shared" si="4180"/>
        <v>1469</v>
      </c>
      <c r="H9182" s="2013">
        <f t="shared" si="4180"/>
        <v>1469</v>
      </c>
    </row>
    <row r="9183">
      <c r="B9183" s="2013">
        <v>9181.0</v>
      </c>
      <c r="C9183" s="2013">
        <f t="shared" ref="C9183:H9183" si="4181">C$5002+C4183</f>
        <v>1102</v>
      </c>
      <c r="D9183" s="2013">
        <f t="shared" si="4181"/>
        <v>2203</v>
      </c>
      <c r="E9183" s="2013">
        <f t="shared" si="4181"/>
        <v>1469</v>
      </c>
      <c r="F9183" s="2013">
        <f t="shared" si="4181"/>
        <v>1469</v>
      </c>
      <c r="G9183" s="2013">
        <f t="shared" si="4181"/>
        <v>1469</v>
      </c>
      <c r="H9183" s="2013">
        <f t="shared" si="4181"/>
        <v>1469</v>
      </c>
    </row>
    <row r="9184">
      <c r="B9184" s="2013">
        <v>9182.0</v>
      </c>
      <c r="C9184" s="2013">
        <f t="shared" ref="C9184:H9184" si="4182">C$5002+C4184</f>
        <v>1102</v>
      </c>
      <c r="D9184" s="2013">
        <f t="shared" si="4182"/>
        <v>2204</v>
      </c>
      <c r="E9184" s="2013">
        <f t="shared" si="4182"/>
        <v>1469</v>
      </c>
      <c r="F9184" s="2013">
        <f t="shared" si="4182"/>
        <v>1469</v>
      </c>
      <c r="G9184" s="2013">
        <f t="shared" si="4182"/>
        <v>1469</v>
      </c>
      <c r="H9184" s="2013">
        <f t="shared" si="4182"/>
        <v>1469</v>
      </c>
    </row>
    <row r="9185">
      <c r="B9185" s="2013">
        <v>9183.0</v>
      </c>
      <c r="C9185" s="2013">
        <f t="shared" ref="C9185:H9185" si="4183">C$5002+C4185</f>
        <v>1102</v>
      </c>
      <c r="D9185" s="2013">
        <f t="shared" si="4183"/>
        <v>2203</v>
      </c>
      <c r="E9185" s="2013">
        <f t="shared" si="4183"/>
        <v>1469</v>
      </c>
      <c r="F9185" s="2013">
        <f t="shared" si="4183"/>
        <v>1469</v>
      </c>
      <c r="G9185" s="2013">
        <f t="shared" si="4183"/>
        <v>1470</v>
      </c>
      <c r="H9185" s="2013">
        <f t="shared" si="4183"/>
        <v>1470</v>
      </c>
    </row>
    <row r="9186">
      <c r="B9186" s="2013">
        <v>9184.0</v>
      </c>
      <c r="C9186" s="2013">
        <f t="shared" ref="C9186:H9186" si="4184">C$5002+C4186</f>
        <v>1102</v>
      </c>
      <c r="D9186" s="2013">
        <f t="shared" si="4184"/>
        <v>2204</v>
      </c>
      <c r="E9186" s="2013">
        <f t="shared" si="4184"/>
        <v>1469</v>
      </c>
      <c r="F9186" s="2013">
        <f t="shared" si="4184"/>
        <v>1469</v>
      </c>
      <c r="G9186" s="2013">
        <f t="shared" si="4184"/>
        <v>1470</v>
      </c>
      <c r="H9186" s="2013">
        <f t="shared" si="4184"/>
        <v>1470</v>
      </c>
    </row>
    <row r="9187">
      <c r="B9187" s="2013">
        <v>9185.0</v>
      </c>
      <c r="C9187" s="2013">
        <f t="shared" ref="C9187:H9187" si="4185">C$5002+C4187</f>
        <v>1102</v>
      </c>
      <c r="D9187" s="2013">
        <f t="shared" si="4185"/>
        <v>2205</v>
      </c>
      <c r="E9187" s="2013">
        <f t="shared" si="4185"/>
        <v>1469</v>
      </c>
      <c r="F9187" s="2013">
        <f t="shared" si="4185"/>
        <v>1469</v>
      </c>
      <c r="G9187" s="2013">
        <f t="shared" si="4185"/>
        <v>1470</v>
      </c>
      <c r="H9187" s="2013">
        <f t="shared" si="4185"/>
        <v>1470</v>
      </c>
    </row>
    <row r="9188">
      <c r="B9188" s="2013">
        <v>9186.0</v>
      </c>
      <c r="C9188" s="2013">
        <f t="shared" ref="C9188:H9188" si="4186">C$5002+C4188</f>
        <v>1102</v>
      </c>
      <c r="D9188" s="2013">
        <f t="shared" si="4186"/>
        <v>2204</v>
      </c>
      <c r="E9188" s="2013">
        <f t="shared" si="4186"/>
        <v>1470</v>
      </c>
      <c r="F9188" s="2013">
        <f t="shared" si="4186"/>
        <v>1470</v>
      </c>
      <c r="G9188" s="2013">
        <f t="shared" si="4186"/>
        <v>1470</v>
      </c>
      <c r="H9188" s="2013">
        <f t="shared" si="4186"/>
        <v>1470</v>
      </c>
    </row>
    <row r="9189">
      <c r="B9189" s="2013">
        <v>9187.0</v>
      </c>
      <c r="C9189" s="2013">
        <f t="shared" ref="C9189:H9189" si="4187">C$5002+C4189</f>
        <v>1102</v>
      </c>
      <c r="D9189" s="2013">
        <f t="shared" si="4187"/>
        <v>2205</v>
      </c>
      <c r="E9189" s="2013">
        <f t="shared" si="4187"/>
        <v>1470</v>
      </c>
      <c r="F9189" s="2013">
        <f t="shared" si="4187"/>
        <v>1470</v>
      </c>
      <c r="G9189" s="2013">
        <f t="shared" si="4187"/>
        <v>1470</v>
      </c>
      <c r="H9189" s="2013">
        <f t="shared" si="4187"/>
        <v>1470</v>
      </c>
    </row>
    <row r="9190">
      <c r="B9190" s="2013">
        <v>9188.0</v>
      </c>
      <c r="C9190" s="2013">
        <f t="shared" ref="C9190:H9190" si="4188">C$5002+C4190</f>
        <v>1103</v>
      </c>
      <c r="D9190" s="2013">
        <f t="shared" si="4188"/>
        <v>2205</v>
      </c>
      <c r="E9190" s="2013">
        <f t="shared" si="4188"/>
        <v>1470</v>
      </c>
      <c r="F9190" s="2013">
        <f t="shared" si="4188"/>
        <v>1470</v>
      </c>
      <c r="G9190" s="2013">
        <f t="shared" si="4188"/>
        <v>1470</v>
      </c>
      <c r="H9190" s="2013">
        <f t="shared" si="4188"/>
        <v>1470</v>
      </c>
    </row>
    <row r="9191">
      <c r="B9191" s="2013">
        <v>9189.0</v>
      </c>
      <c r="C9191" s="2013">
        <f t="shared" ref="C9191:H9191" si="4189">C$5002+C4191</f>
        <v>1103</v>
      </c>
      <c r="D9191" s="2013">
        <f t="shared" si="4189"/>
        <v>2206</v>
      </c>
      <c r="E9191" s="2013">
        <f t="shared" si="4189"/>
        <v>1470</v>
      </c>
      <c r="F9191" s="2013">
        <f t="shared" si="4189"/>
        <v>1470</v>
      </c>
      <c r="G9191" s="2013">
        <f t="shared" si="4189"/>
        <v>1470</v>
      </c>
      <c r="H9191" s="2013">
        <f t="shared" si="4189"/>
        <v>1470</v>
      </c>
    </row>
    <row r="9192">
      <c r="B9192" s="2013">
        <v>9190.0</v>
      </c>
      <c r="C9192" s="2013">
        <f t="shared" ref="C9192:H9192" si="4190">C$5002+C4192</f>
        <v>1103</v>
      </c>
      <c r="D9192" s="2013">
        <f t="shared" si="4190"/>
        <v>2205</v>
      </c>
      <c r="E9192" s="2013">
        <f t="shared" si="4190"/>
        <v>1470</v>
      </c>
      <c r="F9192" s="2013">
        <f t="shared" si="4190"/>
        <v>1470</v>
      </c>
      <c r="G9192" s="2013">
        <f t="shared" si="4190"/>
        <v>1471</v>
      </c>
      <c r="H9192" s="2013">
        <f t="shared" si="4190"/>
        <v>1471</v>
      </c>
    </row>
    <row r="9193">
      <c r="B9193" s="2013">
        <v>9191.0</v>
      </c>
      <c r="C9193" s="2013">
        <f t="shared" ref="C9193:H9193" si="4191">C$5002+C4193</f>
        <v>1103</v>
      </c>
      <c r="D9193" s="2013">
        <f t="shared" si="4191"/>
        <v>2206</v>
      </c>
      <c r="E9193" s="2013">
        <f t="shared" si="4191"/>
        <v>1470</v>
      </c>
      <c r="F9193" s="2013">
        <f t="shared" si="4191"/>
        <v>1470</v>
      </c>
      <c r="G9193" s="2013">
        <f t="shared" si="4191"/>
        <v>1471</v>
      </c>
      <c r="H9193" s="2013">
        <f t="shared" si="4191"/>
        <v>1471</v>
      </c>
    </row>
    <row r="9194">
      <c r="B9194" s="2013">
        <v>9192.0</v>
      </c>
      <c r="C9194" s="2013">
        <f t="shared" ref="C9194:H9194" si="4192">C$5002+C4194</f>
        <v>1103</v>
      </c>
      <c r="D9194" s="2013">
        <f t="shared" si="4192"/>
        <v>2207</v>
      </c>
      <c r="E9194" s="2013">
        <f t="shared" si="4192"/>
        <v>1470</v>
      </c>
      <c r="F9194" s="2013">
        <f t="shared" si="4192"/>
        <v>1470</v>
      </c>
      <c r="G9194" s="2013">
        <f t="shared" si="4192"/>
        <v>1471</v>
      </c>
      <c r="H9194" s="2013">
        <f t="shared" si="4192"/>
        <v>1471</v>
      </c>
    </row>
    <row r="9195">
      <c r="B9195" s="2013">
        <v>9193.0</v>
      </c>
      <c r="C9195" s="2013">
        <f t="shared" ref="C9195:H9195" si="4193">C$5002+C4195</f>
        <v>1103</v>
      </c>
      <c r="D9195" s="2013">
        <f t="shared" si="4193"/>
        <v>2206</v>
      </c>
      <c r="E9195" s="2013">
        <f t="shared" si="4193"/>
        <v>1471</v>
      </c>
      <c r="F9195" s="2013">
        <f t="shared" si="4193"/>
        <v>1471</v>
      </c>
      <c r="G9195" s="2013">
        <f t="shared" si="4193"/>
        <v>1471</v>
      </c>
      <c r="H9195" s="2013">
        <f t="shared" si="4193"/>
        <v>1471</v>
      </c>
    </row>
    <row r="9196">
      <c r="B9196" s="2013">
        <v>9194.0</v>
      </c>
      <c r="C9196" s="2013">
        <f t="shared" ref="C9196:H9196" si="4194">C$5002+C4196</f>
        <v>1103</v>
      </c>
      <c r="D9196" s="2013">
        <f t="shared" si="4194"/>
        <v>2207</v>
      </c>
      <c r="E9196" s="2013">
        <f t="shared" si="4194"/>
        <v>1471</v>
      </c>
      <c r="F9196" s="2013">
        <f t="shared" si="4194"/>
        <v>1471</v>
      </c>
      <c r="G9196" s="2013">
        <f t="shared" si="4194"/>
        <v>1471</v>
      </c>
      <c r="H9196" s="2013">
        <f t="shared" si="4194"/>
        <v>1471</v>
      </c>
    </row>
    <row r="9197">
      <c r="B9197" s="2013">
        <v>9195.0</v>
      </c>
      <c r="C9197" s="2013">
        <f t="shared" ref="C9197:H9197" si="4195">C$5002+C4197</f>
        <v>1104</v>
      </c>
      <c r="D9197" s="2013">
        <f t="shared" si="4195"/>
        <v>2207</v>
      </c>
      <c r="E9197" s="2013">
        <f t="shared" si="4195"/>
        <v>1471</v>
      </c>
      <c r="F9197" s="2013">
        <f t="shared" si="4195"/>
        <v>1471</v>
      </c>
      <c r="G9197" s="2013">
        <f t="shared" si="4195"/>
        <v>1471</v>
      </c>
      <c r="H9197" s="2013">
        <f t="shared" si="4195"/>
        <v>1471</v>
      </c>
    </row>
    <row r="9198">
      <c r="B9198" s="2013">
        <v>9196.0</v>
      </c>
      <c r="C9198" s="2013">
        <f t="shared" ref="C9198:H9198" si="4196">C$5002+C4198</f>
        <v>1103</v>
      </c>
      <c r="D9198" s="2013">
        <f t="shared" si="4196"/>
        <v>2207</v>
      </c>
      <c r="E9198" s="2013">
        <f t="shared" si="4196"/>
        <v>1471</v>
      </c>
      <c r="F9198" s="2013">
        <f t="shared" si="4196"/>
        <v>1471</v>
      </c>
      <c r="G9198" s="2013">
        <f t="shared" si="4196"/>
        <v>1472</v>
      </c>
      <c r="H9198" s="2013">
        <f t="shared" si="4196"/>
        <v>1472</v>
      </c>
    </row>
    <row r="9199">
      <c r="B9199" s="2013">
        <v>9197.0</v>
      </c>
      <c r="C9199" s="2013">
        <f t="shared" ref="C9199:H9199" si="4197">C$5002+C4199</f>
        <v>1104</v>
      </c>
      <c r="D9199" s="2013">
        <f t="shared" si="4197"/>
        <v>2207</v>
      </c>
      <c r="E9199" s="2013">
        <f t="shared" si="4197"/>
        <v>1471</v>
      </c>
      <c r="F9199" s="2013">
        <f t="shared" si="4197"/>
        <v>1471</v>
      </c>
      <c r="G9199" s="2013">
        <f t="shared" si="4197"/>
        <v>1472</v>
      </c>
      <c r="H9199" s="2013">
        <f t="shared" si="4197"/>
        <v>1472</v>
      </c>
    </row>
    <row r="9200">
      <c r="B9200" s="2013">
        <v>9198.0</v>
      </c>
      <c r="C9200" s="2013">
        <f t="shared" ref="C9200:H9200" si="4198">C$5002+C4200</f>
        <v>1103</v>
      </c>
      <c r="D9200" s="2013">
        <f t="shared" si="4198"/>
        <v>2207</v>
      </c>
      <c r="E9200" s="2013">
        <f t="shared" si="4198"/>
        <v>1472</v>
      </c>
      <c r="F9200" s="2013">
        <f t="shared" si="4198"/>
        <v>1472</v>
      </c>
      <c r="G9200" s="2013">
        <f t="shared" si="4198"/>
        <v>1472</v>
      </c>
      <c r="H9200" s="2013">
        <f t="shared" si="4198"/>
        <v>1472</v>
      </c>
    </row>
    <row r="9201">
      <c r="B9201" s="2013">
        <v>9199.0</v>
      </c>
      <c r="C9201" s="2013">
        <f t="shared" ref="C9201:H9201" si="4199">C$5002+C4201</f>
        <v>1104</v>
      </c>
      <c r="D9201" s="2013">
        <f t="shared" si="4199"/>
        <v>2207</v>
      </c>
      <c r="E9201" s="2013">
        <f t="shared" si="4199"/>
        <v>1472</v>
      </c>
      <c r="F9201" s="2013">
        <f t="shared" si="4199"/>
        <v>1472</v>
      </c>
      <c r="G9201" s="2013">
        <f t="shared" si="4199"/>
        <v>1472</v>
      </c>
      <c r="H9201" s="2013">
        <f t="shared" si="4199"/>
        <v>1472</v>
      </c>
    </row>
    <row r="9202">
      <c r="B9202" s="2013">
        <v>9200.0</v>
      </c>
      <c r="C9202" s="2013">
        <f t="shared" ref="C9202:H9202" si="4200">C$5002+C4202</f>
        <v>1104</v>
      </c>
      <c r="D9202" s="2013">
        <f t="shared" si="4200"/>
        <v>2208</v>
      </c>
      <c r="E9202" s="2013">
        <f t="shared" si="4200"/>
        <v>1472</v>
      </c>
      <c r="F9202" s="2013">
        <f t="shared" si="4200"/>
        <v>1472</v>
      </c>
      <c r="G9202" s="2013">
        <f t="shared" si="4200"/>
        <v>1472</v>
      </c>
      <c r="H9202" s="2013">
        <f t="shared" si="4200"/>
        <v>1472</v>
      </c>
    </row>
    <row r="9203">
      <c r="B9203" s="2013">
        <v>9201.0</v>
      </c>
      <c r="C9203" s="2013">
        <f t="shared" ref="C9203:H9203" si="4201">C$5002+C4203</f>
        <v>1104</v>
      </c>
      <c r="D9203" s="2013">
        <f t="shared" si="4201"/>
        <v>2209</v>
      </c>
      <c r="E9203" s="2013">
        <f t="shared" si="4201"/>
        <v>1472</v>
      </c>
      <c r="F9203" s="2013">
        <f t="shared" si="4201"/>
        <v>1472</v>
      </c>
      <c r="G9203" s="2013">
        <f t="shared" si="4201"/>
        <v>1472</v>
      </c>
      <c r="H9203" s="2013">
        <f t="shared" si="4201"/>
        <v>1472</v>
      </c>
    </row>
    <row r="9204">
      <c r="B9204" s="2013">
        <v>9202.0</v>
      </c>
      <c r="C9204" s="2013">
        <f t="shared" ref="C9204:H9204" si="4202">C$5002+C4204</f>
        <v>1105</v>
      </c>
      <c r="D9204" s="2013">
        <f t="shared" si="4202"/>
        <v>2209</v>
      </c>
      <c r="E9204" s="2013">
        <f t="shared" si="4202"/>
        <v>1472</v>
      </c>
      <c r="F9204" s="2013">
        <f t="shared" si="4202"/>
        <v>1472</v>
      </c>
      <c r="G9204" s="2013">
        <f t="shared" si="4202"/>
        <v>1472</v>
      </c>
      <c r="H9204" s="2013">
        <f t="shared" si="4202"/>
        <v>1472</v>
      </c>
    </row>
    <row r="9205">
      <c r="B9205" s="2013">
        <v>9203.0</v>
      </c>
      <c r="C9205" s="2013">
        <f t="shared" ref="C9205:H9205" si="4203">C$5002+C4205</f>
        <v>1104</v>
      </c>
      <c r="D9205" s="2013">
        <f t="shared" si="4203"/>
        <v>2209</v>
      </c>
      <c r="E9205" s="2013">
        <f t="shared" si="4203"/>
        <v>1472</v>
      </c>
      <c r="F9205" s="2013">
        <f t="shared" si="4203"/>
        <v>1472</v>
      </c>
      <c r="G9205" s="2013">
        <f t="shared" si="4203"/>
        <v>1473</v>
      </c>
      <c r="H9205" s="2013">
        <f t="shared" si="4203"/>
        <v>1473</v>
      </c>
    </row>
    <row r="9206">
      <c r="B9206" s="2013">
        <v>9204.0</v>
      </c>
      <c r="C9206" s="2013">
        <f t="shared" ref="C9206:H9206" si="4204">C$5002+C4206</f>
        <v>1105</v>
      </c>
      <c r="D9206" s="2013">
        <f t="shared" si="4204"/>
        <v>2209</v>
      </c>
      <c r="E9206" s="2013">
        <f t="shared" si="4204"/>
        <v>1472</v>
      </c>
      <c r="F9206" s="2013">
        <f t="shared" si="4204"/>
        <v>1472</v>
      </c>
      <c r="G9206" s="2013">
        <f t="shared" si="4204"/>
        <v>1473</v>
      </c>
      <c r="H9206" s="2013">
        <f t="shared" si="4204"/>
        <v>1473</v>
      </c>
    </row>
    <row r="9207">
      <c r="B9207" s="2013">
        <v>9205.0</v>
      </c>
      <c r="C9207" s="2013">
        <f t="shared" ref="C9207:H9207" si="4205">C$5002+C4207</f>
        <v>1104</v>
      </c>
      <c r="D9207" s="2013">
        <f t="shared" si="4205"/>
        <v>2209</v>
      </c>
      <c r="E9207" s="2013">
        <f t="shared" si="4205"/>
        <v>1473</v>
      </c>
      <c r="F9207" s="2013">
        <f t="shared" si="4205"/>
        <v>1473</v>
      </c>
      <c r="G9207" s="2013">
        <f t="shared" si="4205"/>
        <v>1473</v>
      </c>
      <c r="H9207" s="2013">
        <f t="shared" si="4205"/>
        <v>1473</v>
      </c>
    </row>
    <row r="9208">
      <c r="B9208" s="2013">
        <v>9206.0</v>
      </c>
      <c r="C9208" s="2013">
        <f t="shared" ref="C9208:H9208" si="4206">C$5002+C4208</f>
        <v>1105</v>
      </c>
      <c r="D9208" s="2013">
        <f t="shared" si="4206"/>
        <v>2209</v>
      </c>
      <c r="E9208" s="2013">
        <f t="shared" si="4206"/>
        <v>1473</v>
      </c>
      <c r="F9208" s="2013">
        <f t="shared" si="4206"/>
        <v>1473</v>
      </c>
      <c r="G9208" s="2013">
        <f t="shared" si="4206"/>
        <v>1473</v>
      </c>
      <c r="H9208" s="2013">
        <f t="shared" si="4206"/>
        <v>1473</v>
      </c>
    </row>
    <row r="9209">
      <c r="B9209" s="2013">
        <v>9207.0</v>
      </c>
      <c r="C9209" s="2013">
        <f t="shared" ref="C9209:H9209" si="4207">C$5002+C4209</f>
        <v>1105</v>
      </c>
      <c r="D9209" s="2013">
        <f t="shared" si="4207"/>
        <v>2210</v>
      </c>
      <c r="E9209" s="2013">
        <f t="shared" si="4207"/>
        <v>1473</v>
      </c>
      <c r="F9209" s="2013">
        <f t="shared" si="4207"/>
        <v>1473</v>
      </c>
      <c r="G9209" s="2013">
        <f t="shared" si="4207"/>
        <v>1473</v>
      </c>
      <c r="H9209" s="2013">
        <f t="shared" si="4207"/>
        <v>1473</v>
      </c>
    </row>
    <row r="9210">
      <c r="B9210" s="2013">
        <v>9208.0</v>
      </c>
      <c r="C9210" s="2013">
        <f t="shared" ref="C9210:H9210" si="4208">C$5002+C4210</f>
        <v>1105</v>
      </c>
      <c r="D9210" s="2013">
        <f t="shared" si="4208"/>
        <v>2209</v>
      </c>
      <c r="E9210" s="2013">
        <f t="shared" si="4208"/>
        <v>1473</v>
      </c>
      <c r="F9210" s="2013">
        <f t="shared" si="4208"/>
        <v>1473</v>
      </c>
      <c r="G9210" s="2013">
        <f t="shared" si="4208"/>
        <v>1474</v>
      </c>
      <c r="H9210" s="2013">
        <f t="shared" si="4208"/>
        <v>1474</v>
      </c>
    </row>
    <row r="9211">
      <c r="B9211" s="2013">
        <v>9209.0</v>
      </c>
      <c r="C9211" s="2013">
        <f t="shared" ref="C9211:H9211" si="4209">C$5002+C4211</f>
        <v>1105</v>
      </c>
      <c r="D9211" s="2013">
        <f t="shared" si="4209"/>
        <v>2210</v>
      </c>
      <c r="E9211" s="2013">
        <f t="shared" si="4209"/>
        <v>1473</v>
      </c>
      <c r="F9211" s="2013">
        <f t="shared" si="4209"/>
        <v>1473</v>
      </c>
      <c r="G9211" s="2013">
        <f t="shared" si="4209"/>
        <v>1474</v>
      </c>
      <c r="H9211" s="2013">
        <f t="shared" si="4209"/>
        <v>1474</v>
      </c>
    </row>
    <row r="9212">
      <c r="B9212" s="2013">
        <v>9210.0</v>
      </c>
      <c r="C9212" s="2013">
        <f t="shared" ref="C9212:H9212" si="4210">C$5002+C4212</f>
        <v>1105</v>
      </c>
      <c r="D9212" s="2013">
        <f t="shared" si="4210"/>
        <v>2211</v>
      </c>
      <c r="E9212" s="2013">
        <f t="shared" si="4210"/>
        <v>1473</v>
      </c>
      <c r="F9212" s="2013">
        <f t="shared" si="4210"/>
        <v>1473</v>
      </c>
      <c r="G9212" s="2013">
        <f t="shared" si="4210"/>
        <v>1474</v>
      </c>
      <c r="H9212" s="2013">
        <f t="shared" si="4210"/>
        <v>1474</v>
      </c>
    </row>
    <row r="9213">
      <c r="B9213" s="2013">
        <v>9211.0</v>
      </c>
      <c r="C9213" s="2013">
        <f t="shared" ref="C9213:H9213" si="4211">C$5002+C4213</f>
        <v>1105</v>
      </c>
      <c r="D9213" s="2013">
        <f t="shared" si="4211"/>
        <v>2210</v>
      </c>
      <c r="E9213" s="2013">
        <f t="shared" si="4211"/>
        <v>1474</v>
      </c>
      <c r="F9213" s="2013">
        <f t="shared" si="4211"/>
        <v>1474</v>
      </c>
      <c r="G9213" s="2013">
        <f t="shared" si="4211"/>
        <v>1474</v>
      </c>
      <c r="H9213" s="2013">
        <f t="shared" si="4211"/>
        <v>1474</v>
      </c>
    </row>
    <row r="9214">
      <c r="B9214" s="2013">
        <v>9212.0</v>
      </c>
      <c r="C9214" s="2013">
        <f t="shared" ref="C9214:H9214" si="4212">C$5002+C4214</f>
        <v>1105</v>
      </c>
      <c r="D9214" s="2013">
        <f t="shared" si="4212"/>
        <v>2211</v>
      </c>
      <c r="E9214" s="2013">
        <f t="shared" si="4212"/>
        <v>1474</v>
      </c>
      <c r="F9214" s="2013">
        <f t="shared" si="4212"/>
        <v>1474</v>
      </c>
      <c r="G9214" s="2013">
        <f t="shared" si="4212"/>
        <v>1474</v>
      </c>
      <c r="H9214" s="2013">
        <f t="shared" si="4212"/>
        <v>1474</v>
      </c>
    </row>
    <row r="9215">
      <c r="B9215" s="2013">
        <v>9213.0</v>
      </c>
      <c r="C9215" s="2013">
        <f t="shared" ref="C9215:H9215" si="4213">C$5002+C4215</f>
        <v>1106</v>
      </c>
      <c r="D9215" s="2013">
        <f t="shared" si="4213"/>
        <v>2211</v>
      </c>
      <c r="E9215" s="2013">
        <f t="shared" si="4213"/>
        <v>1474</v>
      </c>
      <c r="F9215" s="2013">
        <f t="shared" si="4213"/>
        <v>1474</v>
      </c>
      <c r="G9215" s="2013">
        <f t="shared" si="4213"/>
        <v>1474</v>
      </c>
      <c r="H9215" s="2013">
        <f t="shared" si="4213"/>
        <v>1474</v>
      </c>
    </row>
    <row r="9216">
      <c r="B9216" s="2013">
        <v>9214.0</v>
      </c>
      <c r="C9216" s="2013">
        <f t="shared" ref="C9216:H9216" si="4214">C$5002+C4216</f>
        <v>1106</v>
      </c>
      <c r="D9216" s="2013">
        <f t="shared" si="4214"/>
        <v>2212</v>
      </c>
      <c r="E9216" s="2013">
        <f t="shared" si="4214"/>
        <v>1474</v>
      </c>
      <c r="F9216" s="2013">
        <f t="shared" si="4214"/>
        <v>1474</v>
      </c>
      <c r="G9216" s="2013">
        <f t="shared" si="4214"/>
        <v>1474</v>
      </c>
      <c r="H9216" s="2013">
        <f t="shared" si="4214"/>
        <v>1474</v>
      </c>
    </row>
    <row r="9217">
      <c r="B9217" s="2013">
        <v>9215.0</v>
      </c>
      <c r="C9217" s="2013">
        <f t="shared" ref="C9217:H9217" si="4215">C$5002+C4217</f>
        <v>1106</v>
      </c>
      <c r="D9217" s="2013">
        <f t="shared" si="4215"/>
        <v>2211</v>
      </c>
      <c r="E9217" s="2013">
        <f t="shared" si="4215"/>
        <v>1474</v>
      </c>
      <c r="F9217" s="2013">
        <f t="shared" si="4215"/>
        <v>1474</v>
      </c>
      <c r="G9217" s="2013">
        <f t="shared" si="4215"/>
        <v>1475</v>
      </c>
      <c r="H9217" s="2013">
        <f t="shared" si="4215"/>
        <v>1475</v>
      </c>
    </row>
    <row r="9218">
      <c r="B9218" s="2013">
        <v>9216.0</v>
      </c>
      <c r="C9218" s="2013">
        <f t="shared" ref="C9218:H9218" si="4216">C$5002+C4218</f>
        <v>1106</v>
      </c>
      <c r="D9218" s="2013">
        <f t="shared" si="4216"/>
        <v>2212</v>
      </c>
      <c r="E9218" s="2013">
        <f t="shared" si="4216"/>
        <v>1474</v>
      </c>
      <c r="F9218" s="2013">
        <f t="shared" si="4216"/>
        <v>1474</v>
      </c>
      <c r="G9218" s="2013">
        <f t="shared" si="4216"/>
        <v>1475</v>
      </c>
      <c r="H9218" s="2013">
        <f t="shared" si="4216"/>
        <v>1475</v>
      </c>
    </row>
    <row r="9219">
      <c r="B9219" s="2013">
        <v>9217.0</v>
      </c>
      <c r="C9219" s="2013">
        <f t="shared" ref="C9219:H9219" si="4217">C$5002+C4219</f>
        <v>1106</v>
      </c>
      <c r="D9219" s="2013">
        <f t="shared" si="4217"/>
        <v>2213</v>
      </c>
      <c r="E9219" s="2013">
        <f t="shared" si="4217"/>
        <v>1474</v>
      </c>
      <c r="F9219" s="2013">
        <f t="shared" si="4217"/>
        <v>1474</v>
      </c>
      <c r="G9219" s="2013">
        <f t="shared" si="4217"/>
        <v>1475</v>
      </c>
      <c r="H9219" s="2013">
        <f t="shared" si="4217"/>
        <v>1475</v>
      </c>
    </row>
    <row r="9220">
      <c r="B9220" s="2013">
        <v>9218.0</v>
      </c>
      <c r="C9220" s="2013">
        <f t="shared" ref="C9220:H9220" si="4218">C$5002+C4220</f>
        <v>1106</v>
      </c>
      <c r="D9220" s="2013">
        <f t="shared" si="4218"/>
        <v>2212</v>
      </c>
      <c r="E9220" s="2013">
        <f t="shared" si="4218"/>
        <v>1475</v>
      </c>
      <c r="F9220" s="2013">
        <f t="shared" si="4218"/>
        <v>1475</v>
      </c>
      <c r="G9220" s="2013">
        <f t="shared" si="4218"/>
        <v>1475</v>
      </c>
      <c r="H9220" s="2013">
        <f t="shared" si="4218"/>
        <v>1475</v>
      </c>
    </row>
    <row r="9221">
      <c r="B9221" s="2013">
        <v>9219.0</v>
      </c>
      <c r="C9221" s="2013">
        <f t="shared" ref="C9221:H9221" si="4219">C$5002+C4221</f>
        <v>1106</v>
      </c>
      <c r="D9221" s="2013">
        <f t="shared" si="4219"/>
        <v>2213</v>
      </c>
      <c r="E9221" s="2013">
        <f t="shared" si="4219"/>
        <v>1475</v>
      </c>
      <c r="F9221" s="2013">
        <f t="shared" si="4219"/>
        <v>1475</v>
      </c>
      <c r="G9221" s="2013">
        <f t="shared" si="4219"/>
        <v>1475</v>
      </c>
      <c r="H9221" s="2013">
        <f t="shared" si="4219"/>
        <v>1475</v>
      </c>
    </row>
    <row r="9222">
      <c r="B9222" s="2013">
        <v>9220.0</v>
      </c>
      <c r="C9222" s="2013">
        <f t="shared" ref="C9222:H9222" si="4220">C$5002+C4222</f>
        <v>1107</v>
      </c>
      <c r="D9222" s="2013">
        <f t="shared" si="4220"/>
        <v>2213</v>
      </c>
      <c r="E9222" s="2013">
        <f t="shared" si="4220"/>
        <v>1475</v>
      </c>
      <c r="F9222" s="2013">
        <f t="shared" si="4220"/>
        <v>1475</v>
      </c>
      <c r="G9222" s="2013">
        <f t="shared" si="4220"/>
        <v>1475</v>
      </c>
      <c r="H9222" s="2013">
        <f t="shared" si="4220"/>
        <v>1475</v>
      </c>
    </row>
    <row r="9223">
      <c r="B9223" s="2013">
        <v>9221.0</v>
      </c>
      <c r="C9223" s="2013">
        <f t="shared" ref="C9223:H9223" si="4221">C$5002+C4223</f>
        <v>1106</v>
      </c>
      <c r="D9223" s="2013">
        <f t="shared" si="4221"/>
        <v>2213</v>
      </c>
      <c r="E9223" s="2013">
        <f t="shared" si="4221"/>
        <v>1475</v>
      </c>
      <c r="F9223" s="2013">
        <f t="shared" si="4221"/>
        <v>1475</v>
      </c>
      <c r="G9223" s="2013">
        <f t="shared" si="4221"/>
        <v>1476</v>
      </c>
      <c r="H9223" s="2013">
        <f t="shared" si="4221"/>
        <v>1476</v>
      </c>
    </row>
    <row r="9224">
      <c r="B9224" s="2013">
        <v>9222.0</v>
      </c>
      <c r="C9224" s="2013">
        <f t="shared" ref="C9224:H9224" si="4222">C$5002+C4224</f>
        <v>1107</v>
      </c>
      <c r="D9224" s="2013">
        <f t="shared" si="4222"/>
        <v>2213</v>
      </c>
      <c r="E9224" s="2013">
        <f t="shared" si="4222"/>
        <v>1475</v>
      </c>
      <c r="F9224" s="2013">
        <f t="shared" si="4222"/>
        <v>1475</v>
      </c>
      <c r="G9224" s="2013">
        <f t="shared" si="4222"/>
        <v>1476</v>
      </c>
      <c r="H9224" s="2013">
        <f t="shared" si="4222"/>
        <v>1476</v>
      </c>
    </row>
    <row r="9225">
      <c r="B9225" s="2013">
        <v>9223.0</v>
      </c>
      <c r="C9225" s="2013">
        <f t="shared" ref="C9225:H9225" si="4223">C$5002+C4225</f>
        <v>1106</v>
      </c>
      <c r="D9225" s="2013">
        <f t="shared" si="4223"/>
        <v>2213</v>
      </c>
      <c r="E9225" s="2013">
        <f t="shared" si="4223"/>
        <v>1476</v>
      </c>
      <c r="F9225" s="2013">
        <f t="shared" si="4223"/>
        <v>1476</v>
      </c>
      <c r="G9225" s="2013">
        <f t="shared" si="4223"/>
        <v>1476</v>
      </c>
      <c r="H9225" s="2013">
        <f t="shared" si="4223"/>
        <v>1476</v>
      </c>
    </row>
    <row r="9226">
      <c r="B9226" s="2013">
        <v>9224.0</v>
      </c>
      <c r="C9226" s="2013">
        <f t="shared" ref="C9226:H9226" si="4224">C$5002+C4226</f>
        <v>1107</v>
      </c>
      <c r="D9226" s="2013">
        <f t="shared" si="4224"/>
        <v>2213</v>
      </c>
      <c r="E9226" s="2013">
        <f t="shared" si="4224"/>
        <v>1476</v>
      </c>
      <c r="F9226" s="2013">
        <f t="shared" si="4224"/>
        <v>1476</v>
      </c>
      <c r="G9226" s="2013">
        <f t="shared" si="4224"/>
        <v>1476</v>
      </c>
      <c r="H9226" s="2013">
        <f t="shared" si="4224"/>
        <v>1476</v>
      </c>
    </row>
    <row r="9227">
      <c r="B9227" s="2013">
        <v>9225.0</v>
      </c>
      <c r="C9227" s="2013">
        <f t="shared" ref="C9227:H9227" si="4225">C$5002+C4227</f>
        <v>1107</v>
      </c>
      <c r="D9227" s="2013">
        <f t="shared" si="4225"/>
        <v>2214</v>
      </c>
      <c r="E9227" s="2013">
        <f t="shared" si="4225"/>
        <v>1476</v>
      </c>
      <c r="F9227" s="2013">
        <f t="shared" si="4225"/>
        <v>1476</v>
      </c>
      <c r="G9227" s="2013">
        <f t="shared" si="4225"/>
        <v>1476</v>
      </c>
      <c r="H9227" s="2013">
        <f t="shared" si="4225"/>
        <v>1476</v>
      </c>
    </row>
    <row r="9228">
      <c r="B9228" s="2013">
        <v>9226.0</v>
      </c>
      <c r="C9228" s="2013">
        <f t="shared" ref="C9228:H9228" si="4226">C$5002+C4228</f>
        <v>1107</v>
      </c>
      <c r="D9228" s="2013">
        <f t="shared" si="4226"/>
        <v>2215</v>
      </c>
      <c r="E9228" s="2013">
        <f t="shared" si="4226"/>
        <v>1476</v>
      </c>
      <c r="F9228" s="2013">
        <f t="shared" si="4226"/>
        <v>1476</v>
      </c>
      <c r="G9228" s="2013">
        <f t="shared" si="4226"/>
        <v>1476</v>
      </c>
      <c r="H9228" s="2013">
        <f t="shared" si="4226"/>
        <v>1476</v>
      </c>
    </row>
    <row r="9229">
      <c r="B9229" s="2013">
        <v>9227.0</v>
      </c>
      <c r="C9229" s="2013">
        <f t="shared" ref="C9229:H9229" si="4227">C$5002+C4229</f>
        <v>1108</v>
      </c>
      <c r="D9229" s="2013">
        <f t="shared" si="4227"/>
        <v>2215</v>
      </c>
      <c r="E9229" s="2013">
        <f t="shared" si="4227"/>
        <v>1476</v>
      </c>
      <c r="F9229" s="2013">
        <f t="shared" si="4227"/>
        <v>1476</v>
      </c>
      <c r="G9229" s="2013">
        <f t="shared" si="4227"/>
        <v>1476</v>
      </c>
      <c r="H9229" s="2013">
        <f t="shared" si="4227"/>
        <v>1476</v>
      </c>
    </row>
    <row r="9230">
      <c r="B9230" s="2013">
        <v>9228.0</v>
      </c>
      <c r="C9230" s="2013">
        <f t="shared" ref="C9230:H9230" si="4228">C$5002+C4230</f>
        <v>1107</v>
      </c>
      <c r="D9230" s="2013">
        <f t="shared" si="4228"/>
        <v>2215</v>
      </c>
      <c r="E9230" s="2013">
        <f t="shared" si="4228"/>
        <v>1476</v>
      </c>
      <c r="F9230" s="2013">
        <f t="shared" si="4228"/>
        <v>1476</v>
      </c>
      <c r="G9230" s="2013">
        <f t="shared" si="4228"/>
        <v>1477</v>
      </c>
      <c r="H9230" s="2013">
        <f t="shared" si="4228"/>
        <v>1477</v>
      </c>
    </row>
    <row r="9231">
      <c r="B9231" s="2013">
        <v>9229.0</v>
      </c>
      <c r="C9231" s="2013">
        <f t="shared" ref="C9231:H9231" si="4229">C$5002+C4231</f>
        <v>1108</v>
      </c>
      <c r="D9231" s="2013">
        <f t="shared" si="4229"/>
        <v>2215</v>
      </c>
      <c r="E9231" s="2013">
        <f t="shared" si="4229"/>
        <v>1476</v>
      </c>
      <c r="F9231" s="2013">
        <f t="shared" si="4229"/>
        <v>1476</v>
      </c>
      <c r="G9231" s="2013">
        <f t="shared" si="4229"/>
        <v>1477</v>
      </c>
      <c r="H9231" s="2013">
        <f t="shared" si="4229"/>
        <v>1477</v>
      </c>
    </row>
    <row r="9232">
      <c r="B9232" s="2013">
        <v>9230.0</v>
      </c>
      <c r="C9232" s="2013">
        <f t="shared" ref="C9232:H9232" si="4230">C$5002+C4232</f>
        <v>1107</v>
      </c>
      <c r="D9232" s="2013">
        <f t="shared" si="4230"/>
        <v>2215</v>
      </c>
      <c r="E9232" s="2013">
        <f t="shared" si="4230"/>
        <v>1477</v>
      </c>
      <c r="F9232" s="2013">
        <f t="shared" si="4230"/>
        <v>1477</v>
      </c>
      <c r="G9232" s="2013">
        <f t="shared" si="4230"/>
        <v>1477</v>
      </c>
      <c r="H9232" s="2013">
        <f t="shared" si="4230"/>
        <v>1477</v>
      </c>
    </row>
    <row r="9233">
      <c r="B9233" s="2013">
        <v>9231.0</v>
      </c>
      <c r="C9233" s="2013">
        <f t="shared" ref="C9233:H9233" si="4231">C$5002+C4233</f>
        <v>1108</v>
      </c>
      <c r="D9233" s="2013">
        <f t="shared" si="4231"/>
        <v>2215</v>
      </c>
      <c r="E9233" s="2013">
        <f t="shared" si="4231"/>
        <v>1477</v>
      </c>
      <c r="F9233" s="2013">
        <f t="shared" si="4231"/>
        <v>1477</v>
      </c>
      <c r="G9233" s="2013">
        <f t="shared" si="4231"/>
        <v>1477</v>
      </c>
      <c r="H9233" s="2013">
        <f t="shared" si="4231"/>
        <v>1477</v>
      </c>
    </row>
    <row r="9234">
      <c r="B9234" s="2013">
        <v>9232.0</v>
      </c>
      <c r="C9234" s="2013">
        <f t="shared" ref="C9234:H9234" si="4232">C$5002+C4234</f>
        <v>1108</v>
      </c>
      <c r="D9234" s="2013">
        <f t="shared" si="4232"/>
        <v>2216</v>
      </c>
      <c r="E9234" s="2013">
        <f t="shared" si="4232"/>
        <v>1477</v>
      </c>
      <c r="F9234" s="2013">
        <f t="shared" si="4232"/>
        <v>1477</v>
      </c>
      <c r="G9234" s="2013">
        <f t="shared" si="4232"/>
        <v>1477</v>
      </c>
      <c r="H9234" s="2013">
        <f t="shared" si="4232"/>
        <v>1477</v>
      </c>
    </row>
    <row r="9235">
      <c r="B9235" s="2013">
        <v>9233.0</v>
      </c>
      <c r="C9235" s="2013">
        <f t="shared" ref="C9235:H9235" si="4233">C$5002+C4235</f>
        <v>1108</v>
      </c>
      <c r="D9235" s="2013">
        <f t="shared" si="4233"/>
        <v>2215</v>
      </c>
      <c r="E9235" s="2013">
        <f t="shared" si="4233"/>
        <v>1477</v>
      </c>
      <c r="F9235" s="2013">
        <f t="shared" si="4233"/>
        <v>1477</v>
      </c>
      <c r="G9235" s="2013">
        <f t="shared" si="4233"/>
        <v>1478</v>
      </c>
      <c r="H9235" s="2013">
        <f t="shared" si="4233"/>
        <v>1478</v>
      </c>
    </row>
    <row r="9236">
      <c r="B9236" s="2013">
        <v>9234.0</v>
      </c>
      <c r="C9236" s="2013">
        <f t="shared" ref="C9236:H9236" si="4234">C$5002+C4236</f>
        <v>1108</v>
      </c>
      <c r="D9236" s="2013">
        <f t="shared" si="4234"/>
        <v>2216</v>
      </c>
      <c r="E9236" s="2013">
        <f t="shared" si="4234"/>
        <v>1477</v>
      </c>
      <c r="F9236" s="2013">
        <f t="shared" si="4234"/>
        <v>1477</v>
      </c>
      <c r="G9236" s="2013">
        <f t="shared" si="4234"/>
        <v>1478</v>
      </c>
      <c r="H9236" s="2013">
        <f t="shared" si="4234"/>
        <v>1478</v>
      </c>
    </row>
    <row r="9237">
      <c r="B9237" s="2013">
        <v>9235.0</v>
      </c>
      <c r="C9237" s="2013">
        <f t="shared" ref="C9237:H9237" si="4235">C$5002+C4237</f>
        <v>1108</v>
      </c>
      <c r="D9237" s="2013">
        <f t="shared" si="4235"/>
        <v>2217</v>
      </c>
      <c r="E9237" s="2013">
        <f t="shared" si="4235"/>
        <v>1477</v>
      </c>
      <c r="F9237" s="2013">
        <f t="shared" si="4235"/>
        <v>1477</v>
      </c>
      <c r="G9237" s="2013">
        <f t="shared" si="4235"/>
        <v>1478</v>
      </c>
      <c r="H9237" s="2013">
        <f t="shared" si="4235"/>
        <v>1478</v>
      </c>
    </row>
    <row r="9238">
      <c r="B9238" s="2013">
        <v>9236.0</v>
      </c>
      <c r="C9238" s="2013">
        <f t="shared" ref="C9238:H9238" si="4236">C$5002+C4238</f>
        <v>1108</v>
      </c>
      <c r="D9238" s="2013">
        <f t="shared" si="4236"/>
        <v>2216</v>
      </c>
      <c r="E9238" s="2013">
        <f t="shared" si="4236"/>
        <v>1478</v>
      </c>
      <c r="F9238" s="2013">
        <f t="shared" si="4236"/>
        <v>1478</v>
      </c>
      <c r="G9238" s="2013">
        <f t="shared" si="4236"/>
        <v>1478</v>
      </c>
      <c r="H9238" s="2013">
        <f t="shared" si="4236"/>
        <v>1478</v>
      </c>
    </row>
    <row r="9239">
      <c r="B9239" s="2013">
        <v>9237.0</v>
      </c>
      <c r="C9239" s="2013">
        <f t="shared" ref="C9239:H9239" si="4237">C$5002+C4239</f>
        <v>1108</v>
      </c>
      <c r="D9239" s="2013">
        <f t="shared" si="4237"/>
        <v>2217</v>
      </c>
      <c r="E9239" s="2013">
        <f t="shared" si="4237"/>
        <v>1478</v>
      </c>
      <c r="F9239" s="2013">
        <f t="shared" si="4237"/>
        <v>1478</v>
      </c>
      <c r="G9239" s="2013">
        <f t="shared" si="4237"/>
        <v>1478</v>
      </c>
      <c r="H9239" s="2013">
        <f t="shared" si="4237"/>
        <v>1478</v>
      </c>
    </row>
    <row r="9240">
      <c r="B9240" s="2013">
        <v>9238.0</v>
      </c>
      <c r="C9240" s="2013">
        <f t="shared" ref="C9240:H9240" si="4238">C$5002+C4240</f>
        <v>1109</v>
      </c>
      <c r="D9240" s="2013">
        <f t="shared" si="4238"/>
        <v>2217</v>
      </c>
      <c r="E9240" s="2013">
        <f t="shared" si="4238"/>
        <v>1478</v>
      </c>
      <c r="F9240" s="2013">
        <f t="shared" si="4238"/>
        <v>1478</v>
      </c>
      <c r="G9240" s="2013">
        <f t="shared" si="4238"/>
        <v>1478</v>
      </c>
      <c r="H9240" s="2013">
        <f t="shared" si="4238"/>
        <v>1478</v>
      </c>
    </row>
    <row r="9241">
      <c r="B9241" s="2013">
        <v>9239.0</v>
      </c>
      <c r="C9241" s="2013">
        <f t="shared" ref="C9241:H9241" si="4239">C$5002+C4241</f>
        <v>1109</v>
      </c>
      <c r="D9241" s="2013">
        <f t="shared" si="4239"/>
        <v>2218</v>
      </c>
      <c r="E9241" s="2013">
        <f t="shared" si="4239"/>
        <v>1478</v>
      </c>
      <c r="F9241" s="2013">
        <f t="shared" si="4239"/>
        <v>1478</v>
      </c>
      <c r="G9241" s="2013">
        <f t="shared" si="4239"/>
        <v>1478</v>
      </c>
      <c r="H9241" s="2013">
        <f t="shared" si="4239"/>
        <v>1478</v>
      </c>
    </row>
    <row r="9242">
      <c r="B9242" s="2013">
        <v>9240.0</v>
      </c>
      <c r="C9242" s="2013">
        <f t="shared" ref="C9242:H9242" si="4240">C$5002+C4242</f>
        <v>1109</v>
      </c>
      <c r="D9242" s="2013">
        <f t="shared" si="4240"/>
        <v>2217</v>
      </c>
      <c r="E9242" s="2013">
        <f t="shared" si="4240"/>
        <v>1478</v>
      </c>
      <c r="F9242" s="2013">
        <f t="shared" si="4240"/>
        <v>1478</v>
      </c>
      <c r="G9242" s="2013">
        <f t="shared" si="4240"/>
        <v>1479</v>
      </c>
      <c r="H9242" s="2013">
        <f t="shared" si="4240"/>
        <v>1479</v>
      </c>
    </row>
    <row r="9243">
      <c r="B9243" s="2013">
        <v>9241.0</v>
      </c>
      <c r="C9243" s="2013">
        <f t="shared" ref="C9243:H9243" si="4241">C$5002+C4243</f>
        <v>1109</v>
      </c>
      <c r="D9243" s="2013">
        <f t="shared" si="4241"/>
        <v>2218</v>
      </c>
      <c r="E9243" s="2013">
        <f t="shared" si="4241"/>
        <v>1478</v>
      </c>
      <c r="F9243" s="2013">
        <f t="shared" si="4241"/>
        <v>1478</v>
      </c>
      <c r="G9243" s="2013">
        <f t="shared" si="4241"/>
        <v>1479</v>
      </c>
      <c r="H9243" s="2013">
        <f t="shared" si="4241"/>
        <v>1479</v>
      </c>
    </row>
    <row r="9244">
      <c r="B9244" s="2013">
        <v>9242.0</v>
      </c>
      <c r="C9244" s="2013">
        <f t="shared" ref="C9244:H9244" si="4242">C$5002+C4244</f>
        <v>1109</v>
      </c>
      <c r="D9244" s="2013">
        <f t="shared" si="4242"/>
        <v>2219</v>
      </c>
      <c r="E9244" s="2013">
        <f t="shared" si="4242"/>
        <v>1478</v>
      </c>
      <c r="F9244" s="2013">
        <f t="shared" si="4242"/>
        <v>1478</v>
      </c>
      <c r="G9244" s="2013">
        <f t="shared" si="4242"/>
        <v>1479</v>
      </c>
      <c r="H9244" s="2013">
        <f t="shared" si="4242"/>
        <v>1479</v>
      </c>
    </row>
    <row r="9245">
      <c r="B9245" s="2013">
        <v>9243.0</v>
      </c>
      <c r="C9245" s="2013">
        <f t="shared" ref="C9245:H9245" si="4243">C$5002+C4245</f>
        <v>1109</v>
      </c>
      <c r="D9245" s="2013">
        <f t="shared" si="4243"/>
        <v>2218</v>
      </c>
      <c r="E9245" s="2013">
        <f t="shared" si="4243"/>
        <v>1479</v>
      </c>
      <c r="F9245" s="2013">
        <f t="shared" si="4243"/>
        <v>1479</v>
      </c>
      <c r="G9245" s="2013">
        <f t="shared" si="4243"/>
        <v>1479</v>
      </c>
      <c r="H9245" s="2013">
        <f t="shared" si="4243"/>
        <v>1479</v>
      </c>
    </row>
    <row r="9246">
      <c r="B9246" s="2013">
        <v>9244.0</v>
      </c>
      <c r="C9246" s="2013">
        <f t="shared" ref="C9246:H9246" si="4244">C$5002+C4246</f>
        <v>1109</v>
      </c>
      <c r="D9246" s="2013">
        <f t="shared" si="4244"/>
        <v>2219</v>
      </c>
      <c r="E9246" s="2013">
        <f t="shared" si="4244"/>
        <v>1479</v>
      </c>
      <c r="F9246" s="2013">
        <f t="shared" si="4244"/>
        <v>1479</v>
      </c>
      <c r="G9246" s="2013">
        <f t="shared" si="4244"/>
        <v>1479</v>
      </c>
      <c r="H9246" s="2013">
        <f t="shared" si="4244"/>
        <v>1479</v>
      </c>
    </row>
    <row r="9247">
      <c r="B9247" s="2013">
        <v>9245.0</v>
      </c>
      <c r="C9247" s="2013">
        <f t="shared" ref="C9247:H9247" si="4245">C$5002+C4247</f>
        <v>1110</v>
      </c>
      <c r="D9247" s="2013">
        <f t="shared" si="4245"/>
        <v>2219</v>
      </c>
      <c r="E9247" s="2013">
        <f t="shared" si="4245"/>
        <v>1479</v>
      </c>
      <c r="F9247" s="2013">
        <f t="shared" si="4245"/>
        <v>1479</v>
      </c>
      <c r="G9247" s="2013">
        <f t="shared" si="4245"/>
        <v>1479</v>
      </c>
      <c r="H9247" s="2013">
        <f t="shared" si="4245"/>
        <v>1479</v>
      </c>
    </row>
    <row r="9248">
      <c r="B9248" s="2013">
        <v>9246.0</v>
      </c>
      <c r="C9248" s="2013">
        <f t="shared" ref="C9248:H9248" si="4246">C$5002+C4248</f>
        <v>1109</v>
      </c>
      <c r="D9248" s="2013">
        <f t="shared" si="4246"/>
        <v>2219</v>
      </c>
      <c r="E9248" s="2013">
        <f t="shared" si="4246"/>
        <v>1479</v>
      </c>
      <c r="F9248" s="2013">
        <f t="shared" si="4246"/>
        <v>1479</v>
      </c>
      <c r="G9248" s="2013">
        <f t="shared" si="4246"/>
        <v>1480</v>
      </c>
      <c r="H9248" s="2013">
        <f t="shared" si="4246"/>
        <v>1480</v>
      </c>
    </row>
    <row r="9249">
      <c r="B9249" s="2013">
        <v>9247.0</v>
      </c>
      <c r="C9249" s="2013">
        <f t="shared" ref="C9249:H9249" si="4247">C$5002+C4249</f>
        <v>1110</v>
      </c>
      <c r="D9249" s="2013">
        <f t="shared" si="4247"/>
        <v>2219</v>
      </c>
      <c r="E9249" s="2013">
        <f t="shared" si="4247"/>
        <v>1479</v>
      </c>
      <c r="F9249" s="2013">
        <f t="shared" si="4247"/>
        <v>1479</v>
      </c>
      <c r="G9249" s="2013">
        <f t="shared" si="4247"/>
        <v>1480</v>
      </c>
      <c r="H9249" s="2013">
        <f t="shared" si="4247"/>
        <v>1480</v>
      </c>
    </row>
    <row r="9250">
      <c r="B9250" s="2013">
        <v>9248.0</v>
      </c>
      <c r="C9250" s="2013">
        <f t="shared" ref="C9250:H9250" si="4248">C$5002+C4250</f>
        <v>1109</v>
      </c>
      <c r="D9250" s="2013">
        <f t="shared" si="4248"/>
        <v>2219</v>
      </c>
      <c r="E9250" s="2013">
        <f t="shared" si="4248"/>
        <v>1480</v>
      </c>
      <c r="F9250" s="2013">
        <f t="shared" si="4248"/>
        <v>1480</v>
      </c>
      <c r="G9250" s="2013">
        <f t="shared" si="4248"/>
        <v>1480</v>
      </c>
      <c r="H9250" s="2013">
        <f t="shared" si="4248"/>
        <v>1480</v>
      </c>
    </row>
    <row r="9251">
      <c r="B9251" s="2013">
        <v>9249.0</v>
      </c>
      <c r="C9251" s="2013">
        <f t="shared" ref="C9251:H9251" si="4249">C$5002+C4251</f>
        <v>1110</v>
      </c>
      <c r="D9251" s="2013">
        <f t="shared" si="4249"/>
        <v>2219</v>
      </c>
      <c r="E9251" s="2013">
        <f t="shared" si="4249"/>
        <v>1480</v>
      </c>
      <c r="F9251" s="2013">
        <f t="shared" si="4249"/>
        <v>1480</v>
      </c>
      <c r="G9251" s="2013">
        <f t="shared" si="4249"/>
        <v>1480</v>
      </c>
      <c r="H9251" s="2013">
        <f t="shared" si="4249"/>
        <v>1480</v>
      </c>
    </row>
    <row r="9252">
      <c r="B9252" s="2013">
        <v>9250.0</v>
      </c>
      <c r="C9252" s="2013">
        <f t="shared" ref="C9252:H9252" si="4250">C$5002+C4252</f>
        <v>1110</v>
      </c>
      <c r="D9252" s="2013">
        <f t="shared" si="4250"/>
        <v>2220</v>
      </c>
      <c r="E9252" s="2013">
        <f t="shared" si="4250"/>
        <v>1480</v>
      </c>
      <c r="F9252" s="2013">
        <f t="shared" si="4250"/>
        <v>1480</v>
      </c>
      <c r="G9252" s="2013">
        <f t="shared" si="4250"/>
        <v>1480</v>
      </c>
      <c r="H9252" s="2013">
        <f t="shared" si="4250"/>
        <v>1480</v>
      </c>
    </row>
    <row r="9253">
      <c r="B9253" s="2013">
        <v>9251.0</v>
      </c>
      <c r="C9253" s="2013">
        <f t="shared" ref="C9253:H9253" si="4251">C$5002+C4253</f>
        <v>1110</v>
      </c>
      <c r="D9253" s="2013">
        <f t="shared" si="4251"/>
        <v>2221</v>
      </c>
      <c r="E9253" s="2013">
        <f t="shared" si="4251"/>
        <v>1480</v>
      </c>
      <c r="F9253" s="2013">
        <f t="shared" si="4251"/>
        <v>1480</v>
      </c>
      <c r="G9253" s="2013">
        <f t="shared" si="4251"/>
        <v>1480</v>
      </c>
      <c r="H9253" s="2013">
        <f t="shared" si="4251"/>
        <v>1480</v>
      </c>
    </row>
    <row r="9254">
      <c r="B9254" s="2013">
        <v>9252.0</v>
      </c>
      <c r="C9254" s="2013">
        <f t="shared" ref="C9254:H9254" si="4252">C$5002+C4254</f>
        <v>1111</v>
      </c>
      <c r="D9254" s="2013">
        <f t="shared" si="4252"/>
        <v>2221</v>
      </c>
      <c r="E9254" s="2013">
        <f t="shared" si="4252"/>
        <v>1480</v>
      </c>
      <c r="F9254" s="2013">
        <f t="shared" si="4252"/>
        <v>1480</v>
      </c>
      <c r="G9254" s="2013">
        <f t="shared" si="4252"/>
        <v>1480</v>
      </c>
      <c r="H9254" s="2013">
        <f t="shared" si="4252"/>
        <v>1480</v>
      </c>
    </row>
    <row r="9255">
      <c r="B9255" s="2013">
        <v>9253.0</v>
      </c>
      <c r="C9255" s="2013">
        <f t="shared" ref="C9255:H9255" si="4253">C$5002+C4255</f>
        <v>1110</v>
      </c>
      <c r="D9255" s="2013">
        <f t="shared" si="4253"/>
        <v>2221</v>
      </c>
      <c r="E9255" s="2013">
        <f t="shared" si="4253"/>
        <v>1480</v>
      </c>
      <c r="F9255" s="2013">
        <f t="shared" si="4253"/>
        <v>1480</v>
      </c>
      <c r="G9255" s="2013">
        <f t="shared" si="4253"/>
        <v>1481</v>
      </c>
      <c r="H9255" s="2013">
        <f t="shared" si="4253"/>
        <v>1481</v>
      </c>
    </row>
    <row r="9256">
      <c r="B9256" s="2013">
        <v>9254.0</v>
      </c>
      <c r="C9256" s="2013">
        <f t="shared" ref="C9256:H9256" si="4254">C$5002+C4256</f>
        <v>1111</v>
      </c>
      <c r="D9256" s="2013">
        <f t="shared" si="4254"/>
        <v>2221</v>
      </c>
      <c r="E9256" s="2013">
        <f t="shared" si="4254"/>
        <v>1480</v>
      </c>
      <c r="F9256" s="2013">
        <f t="shared" si="4254"/>
        <v>1480</v>
      </c>
      <c r="G9256" s="2013">
        <f t="shared" si="4254"/>
        <v>1481</v>
      </c>
      <c r="H9256" s="2013">
        <f t="shared" si="4254"/>
        <v>1481</v>
      </c>
    </row>
    <row r="9257">
      <c r="B9257" s="2013">
        <v>9255.0</v>
      </c>
      <c r="C9257" s="2013">
        <f t="shared" ref="C9257:H9257" si="4255">C$5002+C4257</f>
        <v>1110</v>
      </c>
      <c r="D9257" s="2013">
        <f t="shared" si="4255"/>
        <v>2221</v>
      </c>
      <c r="E9257" s="2013">
        <f t="shared" si="4255"/>
        <v>1481</v>
      </c>
      <c r="F9257" s="2013">
        <f t="shared" si="4255"/>
        <v>1481</v>
      </c>
      <c r="G9257" s="2013">
        <f t="shared" si="4255"/>
        <v>1481</v>
      </c>
      <c r="H9257" s="2013">
        <f t="shared" si="4255"/>
        <v>1481</v>
      </c>
    </row>
    <row r="9258">
      <c r="B9258" s="2013">
        <v>9256.0</v>
      </c>
      <c r="C9258" s="2013">
        <f t="shared" ref="C9258:H9258" si="4256">C$5002+C4258</f>
        <v>1111</v>
      </c>
      <c r="D9258" s="2013">
        <f t="shared" si="4256"/>
        <v>2221</v>
      </c>
      <c r="E9258" s="2013">
        <f t="shared" si="4256"/>
        <v>1481</v>
      </c>
      <c r="F9258" s="2013">
        <f t="shared" si="4256"/>
        <v>1481</v>
      </c>
      <c r="G9258" s="2013">
        <f t="shared" si="4256"/>
        <v>1481</v>
      </c>
      <c r="H9258" s="2013">
        <f t="shared" si="4256"/>
        <v>1481</v>
      </c>
    </row>
    <row r="9259">
      <c r="B9259" s="2013">
        <v>9257.0</v>
      </c>
      <c r="C9259" s="2013">
        <f t="shared" ref="C9259:H9259" si="4257">C$5002+C4259</f>
        <v>1111</v>
      </c>
      <c r="D9259" s="2013">
        <f t="shared" si="4257"/>
        <v>2222</v>
      </c>
      <c r="E9259" s="2013">
        <f t="shared" si="4257"/>
        <v>1481</v>
      </c>
      <c r="F9259" s="2013">
        <f t="shared" si="4257"/>
        <v>1481</v>
      </c>
      <c r="G9259" s="2013">
        <f t="shared" si="4257"/>
        <v>1481</v>
      </c>
      <c r="H9259" s="2013">
        <f t="shared" si="4257"/>
        <v>1481</v>
      </c>
    </row>
    <row r="9260">
      <c r="B9260" s="2013">
        <v>9258.0</v>
      </c>
      <c r="C9260" s="2013">
        <f t="shared" ref="C9260:H9260" si="4258">C$5002+C4260</f>
        <v>1111</v>
      </c>
      <c r="D9260" s="2013">
        <f t="shared" si="4258"/>
        <v>2221</v>
      </c>
      <c r="E9260" s="2013">
        <f t="shared" si="4258"/>
        <v>1481</v>
      </c>
      <c r="F9260" s="2013">
        <f t="shared" si="4258"/>
        <v>1481</v>
      </c>
      <c r="G9260" s="2013">
        <f t="shared" si="4258"/>
        <v>1482</v>
      </c>
      <c r="H9260" s="2013">
        <f t="shared" si="4258"/>
        <v>1482</v>
      </c>
    </row>
    <row r="9261">
      <c r="B9261" s="2013">
        <v>9259.0</v>
      </c>
      <c r="C9261" s="2013">
        <f t="shared" ref="C9261:H9261" si="4259">C$5002+C4261</f>
        <v>1111</v>
      </c>
      <c r="D9261" s="2013">
        <f t="shared" si="4259"/>
        <v>2222</v>
      </c>
      <c r="E9261" s="2013">
        <f t="shared" si="4259"/>
        <v>1481</v>
      </c>
      <c r="F9261" s="2013">
        <f t="shared" si="4259"/>
        <v>1481</v>
      </c>
      <c r="G9261" s="2013">
        <f t="shared" si="4259"/>
        <v>1482</v>
      </c>
      <c r="H9261" s="2013">
        <f t="shared" si="4259"/>
        <v>1482</v>
      </c>
    </row>
    <row r="9262">
      <c r="B9262" s="2013">
        <v>9260.0</v>
      </c>
      <c r="C9262" s="2013">
        <f t="shared" ref="C9262:H9262" si="4260">C$5002+C4262</f>
        <v>1111</v>
      </c>
      <c r="D9262" s="2013">
        <f t="shared" si="4260"/>
        <v>2223</v>
      </c>
      <c r="E9262" s="2013">
        <f t="shared" si="4260"/>
        <v>1481</v>
      </c>
      <c r="F9262" s="2013">
        <f t="shared" si="4260"/>
        <v>1481</v>
      </c>
      <c r="G9262" s="2013">
        <f t="shared" si="4260"/>
        <v>1482</v>
      </c>
      <c r="H9262" s="2013">
        <f t="shared" si="4260"/>
        <v>1482</v>
      </c>
    </row>
    <row r="9263">
      <c r="B9263" s="2013">
        <v>9261.0</v>
      </c>
      <c r="C9263" s="2013">
        <f t="shared" ref="C9263:H9263" si="4261">C$5002+C4263</f>
        <v>1111</v>
      </c>
      <c r="D9263" s="2013">
        <f t="shared" si="4261"/>
        <v>2222</v>
      </c>
      <c r="E9263" s="2013">
        <f t="shared" si="4261"/>
        <v>1482</v>
      </c>
      <c r="F9263" s="2013">
        <f t="shared" si="4261"/>
        <v>1482</v>
      </c>
      <c r="G9263" s="2013">
        <f t="shared" si="4261"/>
        <v>1482</v>
      </c>
      <c r="H9263" s="2013">
        <f t="shared" si="4261"/>
        <v>1482</v>
      </c>
    </row>
    <row r="9264">
      <c r="B9264" s="2013">
        <v>9262.0</v>
      </c>
      <c r="C9264" s="2013">
        <f t="shared" ref="C9264:H9264" si="4262">C$5002+C4264</f>
        <v>1111</v>
      </c>
      <c r="D9264" s="2013">
        <f t="shared" si="4262"/>
        <v>2223</v>
      </c>
      <c r="E9264" s="2013">
        <f t="shared" si="4262"/>
        <v>1482</v>
      </c>
      <c r="F9264" s="2013">
        <f t="shared" si="4262"/>
        <v>1482</v>
      </c>
      <c r="G9264" s="2013">
        <f t="shared" si="4262"/>
        <v>1482</v>
      </c>
      <c r="H9264" s="2013">
        <f t="shared" si="4262"/>
        <v>1482</v>
      </c>
    </row>
    <row r="9265">
      <c r="B9265" s="2013">
        <v>9263.0</v>
      </c>
      <c r="C9265" s="2013">
        <f t="shared" ref="C9265:H9265" si="4263">C$5002+C4265</f>
        <v>1112</v>
      </c>
      <c r="D9265" s="2013">
        <f t="shared" si="4263"/>
        <v>2223</v>
      </c>
      <c r="E9265" s="2013">
        <f t="shared" si="4263"/>
        <v>1482</v>
      </c>
      <c r="F9265" s="2013">
        <f t="shared" si="4263"/>
        <v>1482</v>
      </c>
      <c r="G9265" s="2013">
        <f t="shared" si="4263"/>
        <v>1482</v>
      </c>
      <c r="H9265" s="2013">
        <f t="shared" si="4263"/>
        <v>1482</v>
      </c>
    </row>
    <row r="9266">
      <c r="B9266" s="2013">
        <v>9264.0</v>
      </c>
      <c r="C9266" s="2013">
        <f t="shared" ref="C9266:H9266" si="4264">C$5002+C4266</f>
        <v>1112</v>
      </c>
      <c r="D9266" s="2013">
        <f t="shared" si="4264"/>
        <v>2224</v>
      </c>
      <c r="E9266" s="2013">
        <f t="shared" si="4264"/>
        <v>1482</v>
      </c>
      <c r="F9266" s="2013">
        <f t="shared" si="4264"/>
        <v>1482</v>
      </c>
      <c r="G9266" s="2013">
        <f t="shared" si="4264"/>
        <v>1482</v>
      </c>
      <c r="H9266" s="2013">
        <f t="shared" si="4264"/>
        <v>1482</v>
      </c>
    </row>
    <row r="9267">
      <c r="B9267" s="2013">
        <v>9265.0</v>
      </c>
      <c r="C9267" s="2013">
        <f t="shared" ref="C9267:H9267" si="4265">C$5002+C4267</f>
        <v>1112</v>
      </c>
      <c r="D9267" s="2013">
        <f t="shared" si="4265"/>
        <v>2223</v>
      </c>
      <c r="E9267" s="2013">
        <f t="shared" si="4265"/>
        <v>1482</v>
      </c>
      <c r="F9267" s="2013">
        <f t="shared" si="4265"/>
        <v>1482</v>
      </c>
      <c r="G9267" s="2013">
        <f t="shared" si="4265"/>
        <v>1483</v>
      </c>
      <c r="H9267" s="2013">
        <f t="shared" si="4265"/>
        <v>1483</v>
      </c>
    </row>
    <row r="9268">
      <c r="B9268" s="2013">
        <v>9266.0</v>
      </c>
      <c r="C9268" s="2013">
        <f t="shared" ref="C9268:H9268" si="4266">C$5002+C4268</f>
        <v>1112</v>
      </c>
      <c r="D9268" s="2013">
        <f t="shared" si="4266"/>
        <v>2224</v>
      </c>
      <c r="E9268" s="2013">
        <f t="shared" si="4266"/>
        <v>1482</v>
      </c>
      <c r="F9268" s="2013">
        <f t="shared" si="4266"/>
        <v>1482</v>
      </c>
      <c r="G9268" s="2013">
        <f t="shared" si="4266"/>
        <v>1483</v>
      </c>
      <c r="H9268" s="2013">
        <f t="shared" si="4266"/>
        <v>1483</v>
      </c>
    </row>
    <row r="9269">
      <c r="B9269" s="2013">
        <v>9267.0</v>
      </c>
      <c r="C9269" s="2013">
        <f t="shared" ref="C9269:H9269" si="4267">C$5002+C4269</f>
        <v>1112</v>
      </c>
      <c r="D9269" s="2013">
        <f t="shared" si="4267"/>
        <v>2225</v>
      </c>
      <c r="E9269" s="2013">
        <f t="shared" si="4267"/>
        <v>1482</v>
      </c>
      <c r="F9269" s="2013">
        <f t="shared" si="4267"/>
        <v>1482</v>
      </c>
      <c r="G9269" s="2013">
        <f t="shared" si="4267"/>
        <v>1483</v>
      </c>
      <c r="H9269" s="2013">
        <f t="shared" si="4267"/>
        <v>1483</v>
      </c>
    </row>
    <row r="9270">
      <c r="B9270" s="2013">
        <v>9268.0</v>
      </c>
      <c r="C9270" s="2013">
        <f t="shared" ref="C9270:H9270" si="4268">C$5002+C4270</f>
        <v>1112</v>
      </c>
      <c r="D9270" s="2013">
        <f t="shared" si="4268"/>
        <v>2224</v>
      </c>
      <c r="E9270" s="2013">
        <f t="shared" si="4268"/>
        <v>1483</v>
      </c>
      <c r="F9270" s="2013">
        <f t="shared" si="4268"/>
        <v>1483</v>
      </c>
      <c r="G9270" s="2013">
        <f t="shared" si="4268"/>
        <v>1483</v>
      </c>
      <c r="H9270" s="2013">
        <f t="shared" si="4268"/>
        <v>1483</v>
      </c>
    </row>
    <row r="9271">
      <c r="B9271" s="2013">
        <v>9269.0</v>
      </c>
      <c r="C9271" s="2013">
        <f t="shared" ref="C9271:H9271" si="4269">C$5002+C4271</f>
        <v>1112</v>
      </c>
      <c r="D9271" s="2013">
        <f t="shared" si="4269"/>
        <v>2225</v>
      </c>
      <c r="E9271" s="2013">
        <f t="shared" si="4269"/>
        <v>1483</v>
      </c>
      <c r="F9271" s="2013">
        <f t="shared" si="4269"/>
        <v>1483</v>
      </c>
      <c r="G9271" s="2013">
        <f t="shared" si="4269"/>
        <v>1483</v>
      </c>
      <c r="H9271" s="2013">
        <f t="shared" si="4269"/>
        <v>1483</v>
      </c>
    </row>
    <row r="9272">
      <c r="B9272" s="2013">
        <v>9270.0</v>
      </c>
      <c r="C9272" s="2013">
        <f t="shared" ref="C9272:H9272" si="4270">C$5002+C4272</f>
        <v>1113</v>
      </c>
      <c r="D9272" s="2013">
        <f t="shared" si="4270"/>
        <v>2225</v>
      </c>
      <c r="E9272" s="2013">
        <f t="shared" si="4270"/>
        <v>1483</v>
      </c>
      <c r="F9272" s="2013">
        <f t="shared" si="4270"/>
        <v>1483</v>
      </c>
      <c r="G9272" s="2013">
        <f t="shared" si="4270"/>
        <v>1483</v>
      </c>
      <c r="H9272" s="2013">
        <f t="shared" si="4270"/>
        <v>1483</v>
      </c>
    </row>
    <row r="9273">
      <c r="B9273" s="2013">
        <v>9271.0</v>
      </c>
      <c r="C9273" s="2013">
        <f t="shared" ref="C9273:H9273" si="4271">C$5002+C4273</f>
        <v>1112</v>
      </c>
      <c r="D9273" s="2013">
        <f t="shared" si="4271"/>
        <v>2225</v>
      </c>
      <c r="E9273" s="2013">
        <f t="shared" si="4271"/>
        <v>1483</v>
      </c>
      <c r="F9273" s="2013">
        <f t="shared" si="4271"/>
        <v>1483</v>
      </c>
      <c r="G9273" s="2013">
        <f t="shared" si="4271"/>
        <v>1484</v>
      </c>
      <c r="H9273" s="2013">
        <f t="shared" si="4271"/>
        <v>1484</v>
      </c>
    </row>
    <row r="9274">
      <c r="B9274" s="2013">
        <v>9272.0</v>
      </c>
      <c r="C9274" s="2013">
        <f t="shared" ref="C9274:H9274" si="4272">C$5002+C4274</f>
        <v>1113</v>
      </c>
      <c r="D9274" s="2013">
        <f t="shared" si="4272"/>
        <v>2225</v>
      </c>
      <c r="E9274" s="2013">
        <f t="shared" si="4272"/>
        <v>1483</v>
      </c>
      <c r="F9274" s="2013">
        <f t="shared" si="4272"/>
        <v>1483</v>
      </c>
      <c r="G9274" s="2013">
        <f t="shared" si="4272"/>
        <v>1484</v>
      </c>
      <c r="H9274" s="2013">
        <f t="shared" si="4272"/>
        <v>1484</v>
      </c>
    </row>
    <row r="9275">
      <c r="B9275" s="2013">
        <v>9273.0</v>
      </c>
      <c r="C9275" s="2013">
        <f t="shared" ref="C9275:H9275" si="4273">C$5002+C4275</f>
        <v>1112</v>
      </c>
      <c r="D9275" s="2013">
        <f t="shared" si="4273"/>
        <v>2225</v>
      </c>
      <c r="E9275" s="2013">
        <f t="shared" si="4273"/>
        <v>1484</v>
      </c>
      <c r="F9275" s="2013">
        <f t="shared" si="4273"/>
        <v>1484</v>
      </c>
      <c r="G9275" s="2013">
        <f t="shared" si="4273"/>
        <v>1484</v>
      </c>
      <c r="H9275" s="2013">
        <f t="shared" si="4273"/>
        <v>1484</v>
      </c>
    </row>
    <row r="9276">
      <c r="B9276" s="2013">
        <v>9274.0</v>
      </c>
      <c r="C9276" s="2013">
        <f t="shared" ref="C9276:H9276" si="4274">C$5002+C4276</f>
        <v>1113</v>
      </c>
      <c r="D9276" s="2013">
        <f t="shared" si="4274"/>
        <v>2225</v>
      </c>
      <c r="E9276" s="2013">
        <f t="shared" si="4274"/>
        <v>1484</v>
      </c>
      <c r="F9276" s="2013">
        <f t="shared" si="4274"/>
        <v>1484</v>
      </c>
      <c r="G9276" s="2013">
        <f t="shared" si="4274"/>
        <v>1484</v>
      </c>
      <c r="H9276" s="2013">
        <f t="shared" si="4274"/>
        <v>1484</v>
      </c>
    </row>
    <row r="9277">
      <c r="B9277" s="2013">
        <v>9275.0</v>
      </c>
      <c r="C9277" s="2013">
        <f t="shared" ref="C9277:H9277" si="4275">C$5002+C4277</f>
        <v>1113</v>
      </c>
      <c r="D9277" s="2013">
        <f t="shared" si="4275"/>
        <v>2226</v>
      </c>
      <c r="E9277" s="2013">
        <f t="shared" si="4275"/>
        <v>1484</v>
      </c>
      <c r="F9277" s="2013">
        <f t="shared" si="4275"/>
        <v>1484</v>
      </c>
      <c r="G9277" s="2013">
        <f t="shared" si="4275"/>
        <v>1484</v>
      </c>
      <c r="H9277" s="2013">
        <f t="shared" si="4275"/>
        <v>1484</v>
      </c>
    </row>
    <row r="9278">
      <c r="B9278" s="2013">
        <v>9276.0</v>
      </c>
      <c r="C9278" s="2013">
        <f t="shared" ref="C9278:H9278" si="4276">C$5002+C4278</f>
        <v>1113</v>
      </c>
      <c r="D9278" s="2013">
        <f t="shared" si="4276"/>
        <v>2227</v>
      </c>
      <c r="E9278" s="2013">
        <f t="shared" si="4276"/>
        <v>1484</v>
      </c>
      <c r="F9278" s="2013">
        <f t="shared" si="4276"/>
        <v>1484</v>
      </c>
      <c r="G9278" s="2013">
        <f t="shared" si="4276"/>
        <v>1484</v>
      </c>
      <c r="H9278" s="2013">
        <f t="shared" si="4276"/>
        <v>1484</v>
      </c>
    </row>
    <row r="9279">
      <c r="B9279" s="2013">
        <v>9277.0</v>
      </c>
      <c r="C9279" s="2013">
        <f t="shared" ref="C9279:H9279" si="4277">C$5002+C4279</f>
        <v>1114</v>
      </c>
      <c r="D9279" s="2013">
        <f t="shared" si="4277"/>
        <v>2227</v>
      </c>
      <c r="E9279" s="2013">
        <f t="shared" si="4277"/>
        <v>1484</v>
      </c>
      <c r="F9279" s="2013">
        <f t="shared" si="4277"/>
        <v>1484</v>
      </c>
      <c r="G9279" s="2013">
        <f t="shared" si="4277"/>
        <v>1484</v>
      </c>
      <c r="H9279" s="2013">
        <f t="shared" si="4277"/>
        <v>1484</v>
      </c>
    </row>
    <row r="9280">
      <c r="B9280" s="2013">
        <v>9278.0</v>
      </c>
      <c r="C9280" s="2013">
        <f t="shared" ref="C9280:H9280" si="4278">C$5002+C4280</f>
        <v>1113</v>
      </c>
      <c r="D9280" s="2013">
        <f t="shared" si="4278"/>
        <v>2227</v>
      </c>
      <c r="E9280" s="2013">
        <f t="shared" si="4278"/>
        <v>1484</v>
      </c>
      <c r="F9280" s="2013">
        <f t="shared" si="4278"/>
        <v>1484</v>
      </c>
      <c r="G9280" s="2013">
        <f t="shared" si="4278"/>
        <v>1485</v>
      </c>
      <c r="H9280" s="2013">
        <f t="shared" si="4278"/>
        <v>1485</v>
      </c>
    </row>
    <row r="9281">
      <c r="B9281" s="2013">
        <v>9279.0</v>
      </c>
      <c r="C9281" s="2013">
        <f t="shared" ref="C9281:H9281" si="4279">C$5002+C4281</f>
        <v>1114</v>
      </c>
      <c r="D9281" s="2013">
        <f t="shared" si="4279"/>
        <v>2227</v>
      </c>
      <c r="E9281" s="2013">
        <f t="shared" si="4279"/>
        <v>1484</v>
      </c>
      <c r="F9281" s="2013">
        <f t="shared" si="4279"/>
        <v>1484</v>
      </c>
      <c r="G9281" s="2013">
        <f t="shared" si="4279"/>
        <v>1485</v>
      </c>
      <c r="H9281" s="2013">
        <f t="shared" si="4279"/>
        <v>1485</v>
      </c>
    </row>
    <row r="9282">
      <c r="B9282" s="2013">
        <v>9280.0</v>
      </c>
      <c r="C9282" s="2013">
        <f t="shared" ref="C9282:H9282" si="4280">C$5002+C4282</f>
        <v>1113</v>
      </c>
      <c r="D9282" s="2013">
        <f t="shared" si="4280"/>
        <v>2227</v>
      </c>
      <c r="E9282" s="2013">
        <f t="shared" si="4280"/>
        <v>1485</v>
      </c>
      <c r="F9282" s="2013">
        <f t="shared" si="4280"/>
        <v>1485</v>
      </c>
      <c r="G9282" s="2013">
        <f t="shared" si="4280"/>
        <v>1485</v>
      </c>
      <c r="H9282" s="2013">
        <f t="shared" si="4280"/>
        <v>1485</v>
      </c>
    </row>
    <row r="9283">
      <c r="B9283" s="2013">
        <v>9281.0</v>
      </c>
      <c r="C9283" s="2013">
        <f t="shared" ref="C9283:H9283" si="4281">C$5002+C4283</f>
        <v>1114</v>
      </c>
      <c r="D9283" s="2013">
        <f t="shared" si="4281"/>
        <v>2227</v>
      </c>
      <c r="E9283" s="2013">
        <f t="shared" si="4281"/>
        <v>1485</v>
      </c>
      <c r="F9283" s="2013">
        <f t="shared" si="4281"/>
        <v>1485</v>
      </c>
      <c r="G9283" s="2013">
        <f t="shared" si="4281"/>
        <v>1485</v>
      </c>
      <c r="H9283" s="2013">
        <f t="shared" si="4281"/>
        <v>1485</v>
      </c>
    </row>
    <row r="9284">
      <c r="B9284" s="2013">
        <v>9282.0</v>
      </c>
      <c r="C9284" s="2013">
        <f t="shared" ref="C9284:H9284" si="4282">C$5002+C4284</f>
        <v>1114</v>
      </c>
      <c r="D9284" s="2013">
        <f t="shared" si="4282"/>
        <v>2228</v>
      </c>
      <c r="E9284" s="2013">
        <f t="shared" si="4282"/>
        <v>1485</v>
      </c>
      <c r="F9284" s="2013">
        <f t="shared" si="4282"/>
        <v>1485</v>
      </c>
      <c r="G9284" s="2013">
        <f t="shared" si="4282"/>
        <v>1485</v>
      </c>
      <c r="H9284" s="2013">
        <f t="shared" si="4282"/>
        <v>1485</v>
      </c>
    </row>
    <row r="9285">
      <c r="B9285" s="2013">
        <v>9283.0</v>
      </c>
      <c r="C9285" s="2013">
        <f t="shared" ref="C9285:H9285" si="4283">C$5002+C4285</f>
        <v>1114</v>
      </c>
      <c r="D9285" s="2013">
        <f t="shared" si="4283"/>
        <v>2227</v>
      </c>
      <c r="E9285" s="2013">
        <f t="shared" si="4283"/>
        <v>1485</v>
      </c>
      <c r="F9285" s="2013">
        <f t="shared" si="4283"/>
        <v>1485</v>
      </c>
      <c r="G9285" s="2013">
        <f t="shared" si="4283"/>
        <v>1486</v>
      </c>
      <c r="H9285" s="2013">
        <f t="shared" si="4283"/>
        <v>1486</v>
      </c>
    </row>
    <row r="9286">
      <c r="B9286" s="2013">
        <v>9284.0</v>
      </c>
      <c r="C9286" s="2013">
        <f t="shared" ref="C9286:H9286" si="4284">C$5002+C4286</f>
        <v>1114</v>
      </c>
      <c r="D9286" s="2013">
        <f t="shared" si="4284"/>
        <v>2228</v>
      </c>
      <c r="E9286" s="2013">
        <f t="shared" si="4284"/>
        <v>1485</v>
      </c>
      <c r="F9286" s="2013">
        <f t="shared" si="4284"/>
        <v>1485</v>
      </c>
      <c r="G9286" s="2013">
        <f t="shared" si="4284"/>
        <v>1486</v>
      </c>
      <c r="H9286" s="2013">
        <f t="shared" si="4284"/>
        <v>1486</v>
      </c>
    </row>
    <row r="9287">
      <c r="B9287" s="2013">
        <v>9285.0</v>
      </c>
      <c r="C9287" s="2013">
        <f t="shared" ref="C9287:H9287" si="4285">C$5002+C4287</f>
        <v>1114</v>
      </c>
      <c r="D9287" s="2013">
        <f t="shared" si="4285"/>
        <v>2229</v>
      </c>
      <c r="E9287" s="2013">
        <f t="shared" si="4285"/>
        <v>1485</v>
      </c>
      <c r="F9287" s="2013">
        <f t="shared" si="4285"/>
        <v>1485</v>
      </c>
      <c r="G9287" s="2013">
        <f t="shared" si="4285"/>
        <v>1486</v>
      </c>
      <c r="H9287" s="2013">
        <f t="shared" si="4285"/>
        <v>1486</v>
      </c>
    </row>
    <row r="9288">
      <c r="B9288" s="2013">
        <v>9286.0</v>
      </c>
      <c r="C9288" s="2013">
        <f t="shared" ref="C9288:H9288" si="4286">C$5002+C4288</f>
        <v>1114</v>
      </c>
      <c r="D9288" s="2013">
        <f t="shared" si="4286"/>
        <v>2228</v>
      </c>
      <c r="E9288" s="2013">
        <f t="shared" si="4286"/>
        <v>1486</v>
      </c>
      <c r="F9288" s="2013">
        <f t="shared" si="4286"/>
        <v>1486</v>
      </c>
      <c r="G9288" s="2013">
        <f t="shared" si="4286"/>
        <v>1486</v>
      </c>
      <c r="H9288" s="2013">
        <f t="shared" si="4286"/>
        <v>1486</v>
      </c>
    </row>
    <row r="9289">
      <c r="B9289" s="2013">
        <v>9287.0</v>
      </c>
      <c r="C9289" s="2013">
        <f t="shared" ref="C9289:H9289" si="4287">C$5002+C4289</f>
        <v>1114</v>
      </c>
      <c r="D9289" s="2013">
        <f t="shared" si="4287"/>
        <v>2229</v>
      </c>
      <c r="E9289" s="2013">
        <f t="shared" si="4287"/>
        <v>1486</v>
      </c>
      <c r="F9289" s="2013">
        <f t="shared" si="4287"/>
        <v>1486</v>
      </c>
      <c r="G9289" s="2013">
        <f t="shared" si="4287"/>
        <v>1486</v>
      </c>
      <c r="H9289" s="2013">
        <f t="shared" si="4287"/>
        <v>1486</v>
      </c>
    </row>
    <row r="9290">
      <c r="B9290" s="2013">
        <v>9288.0</v>
      </c>
      <c r="C9290" s="2013">
        <f t="shared" ref="C9290:H9290" si="4288">C$5002+C4290</f>
        <v>1115</v>
      </c>
      <c r="D9290" s="2013">
        <f t="shared" si="4288"/>
        <v>2229</v>
      </c>
      <c r="E9290" s="2013">
        <f t="shared" si="4288"/>
        <v>1486</v>
      </c>
      <c r="F9290" s="2013">
        <f t="shared" si="4288"/>
        <v>1486</v>
      </c>
      <c r="G9290" s="2013">
        <f t="shared" si="4288"/>
        <v>1486</v>
      </c>
      <c r="H9290" s="2013">
        <f t="shared" si="4288"/>
        <v>1486</v>
      </c>
    </row>
    <row r="9291">
      <c r="B9291" s="2013">
        <v>9289.0</v>
      </c>
      <c r="C9291" s="2013">
        <f t="shared" ref="C9291:H9291" si="4289">C$5002+C4291</f>
        <v>1115</v>
      </c>
      <c r="D9291" s="2013">
        <f t="shared" si="4289"/>
        <v>2230</v>
      </c>
      <c r="E9291" s="2013">
        <f t="shared" si="4289"/>
        <v>1486</v>
      </c>
      <c r="F9291" s="2013">
        <f t="shared" si="4289"/>
        <v>1486</v>
      </c>
      <c r="G9291" s="2013">
        <f t="shared" si="4289"/>
        <v>1486</v>
      </c>
      <c r="H9291" s="2013">
        <f t="shared" si="4289"/>
        <v>1486</v>
      </c>
    </row>
    <row r="9292">
      <c r="B9292" s="2013">
        <v>9290.0</v>
      </c>
      <c r="C9292" s="2013">
        <f t="shared" ref="C9292:H9292" si="4290">C$5002+C4292</f>
        <v>1115</v>
      </c>
      <c r="D9292" s="2013">
        <f t="shared" si="4290"/>
        <v>2229</v>
      </c>
      <c r="E9292" s="2013">
        <f t="shared" si="4290"/>
        <v>1486</v>
      </c>
      <c r="F9292" s="2013">
        <f t="shared" si="4290"/>
        <v>1486</v>
      </c>
      <c r="G9292" s="2013">
        <f t="shared" si="4290"/>
        <v>1487</v>
      </c>
      <c r="H9292" s="2013">
        <f t="shared" si="4290"/>
        <v>1487</v>
      </c>
    </row>
    <row r="9293">
      <c r="B9293" s="2013">
        <v>9291.0</v>
      </c>
      <c r="C9293" s="2013">
        <f t="shared" ref="C9293:H9293" si="4291">C$5002+C4293</f>
        <v>1115</v>
      </c>
      <c r="D9293" s="2013">
        <f t="shared" si="4291"/>
        <v>2230</v>
      </c>
      <c r="E9293" s="2013">
        <f t="shared" si="4291"/>
        <v>1486</v>
      </c>
      <c r="F9293" s="2013">
        <f t="shared" si="4291"/>
        <v>1486</v>
      </c>
      <c r="G9293" s="2013">
        <f t="shared" si="4291"/>
        <v>1487</v>
      </c>
      <c r="H9293" s="2013">
        <f t="shared" si="4291"/>
        <v>1487</v>
      </c>
    </row>
    <row r="9294">
      <c r="B9294" s="2013">
        <v>9292.0</v>
      </c>
      <c r="C9294" s="2013">
        <f t="shared" ref="C9294:H9294" si="4292">C$5002+C4294</f>
        <v>1115</v>
      </c>
      <c r="D9294" s="2013">
        <f t="shared" si="4292"/>
        <v>2231</v>
      </c>
      <c r="E9294" s="2013">
        <f t="shared" si="4292"/>
        <v>1486</v>
      </c>
      <c r="F9294" s="2013">
        <f t="shared" si="4292"/>
        <v>1486</v>
      </c>
      <c r="G9294" s="2013">
        <f t="shared" si="4292"/>
        <v>1487</v>
      </c>
      <c r="H9294" s="2013">
        <f t="shared" si="4292"/>
        <v>1487</v>
      </c>
    </row>
    <row r="9295">
      <c r="B9295" s="2013">
        <v>9293.0</v>
      </c>
      <c r="C9295" s="2013">
        <f t="shared" ref="C9295:H9295" si="4293">C$5002+C4295</f>
        <v>1115</v>
      </c>
      <c r="D9295" s="2013">
        <f t="shared" si="4293"/>
        <v>2230</v>
      </c>
      <c r="E9295" s="2013">
        <f t="shared" si="4293"/>
        <v>1487</v>
      </c>
      <c r="F9295" s="2013">
        <f t="shared" si="4293"/>
        <v>1487</v>
      </c>
      <c r="G9295" s="2013">
        <f t="shared" si="4293"/>
        <v>1487</v>
      </c>
      <c r="H9295" s="2013">
        <f t="shared" si="4293"/>
        <v>1487</v>
      </c>
    </row>
    <row r="9296">
      <c r="B9296" s="2013">
        <v>9294.0</v>
      </c>
      <c r="C9296" s="2013">
        <f t="shared" ref="C9296:H9296" si="4294">C$5002+C4296</f>
        <v>1115</v>
      </c>
      <c r="D9296" s="2013">
        <f t="shared" si="4294"/>
        <v>2231</v>
      </c>
      <c r="E9296" s="2013">
        <f t="shared" si="4294"/>
        <v>1487</v>
      </c>
      <c r="F9296" s="2013">
        <f t="shared" si="4294"/>
        <v>1487</v>
      </c>
      <c r="G9296" s="2013">
        <f t="shared" si="4294"/>
        <v>1487</v>
      </c>
      <c r="H9296" s="2013">
        <f t="shared" si="4294"/>
        <v>1487</v>
      </c>
    </row>
    <row r="9297">
      <c r="B9297" s="2013">
        <v>9295.0</v>
      </c>
      <c r="C9297" s="2013">
        <f t="shared" ref="C9297:H9297" si="4295">C$5002+C4297</f>
        <v>1116</v>
      </c>
      <c r="D9297" s="2013">
        <f t="shared" si="4295"/>
        <v>2231</v>
      </c>
      <c r="E9297" s="2013">
        <f t="shared" si="4295"/>
        <v>1487</v>
      </c>
      <c r="F9297" s="2013">
        <f t="shared" si="4295"/>
        <v>1487</v>
      </c>
      <c r="G9297" s="2013">
        <f t="shared" si="4295"/>
        <v>1487</v>
      </c>
      <c r="H9297" s="2013">
        <f t="shared" si="4295"/>
        <v>1487</v>
      </c>
    </row>
    <row r="9298">
      <c r="B9298" s="2013">
        <v>9296.0</v>
      </c>
      <c r="C9298" s="2013">
        <f t="shared" ref="C9298:H9298" si="4296">C$5002+C4298</f>
        <v>1115</v>
      </c>
      <c r="D9298" s="2013">
        <f t="shared" si="4296"/>
        <v>2231</v>
      </c>
      <c r="E9298" s="2013">
        <f t="shared" si="4296"/>
        <v>1487</v>
      </c>
      <c r="F9298" s="2013">
        <f t="shared" si="4296"/>
        <v>1487</v>
      </c>
      <c r="G9298" s="2013">
        <f t="shared" si="4296"/>
        <v>1488</v>
      </c>
      <c r="H9298" s="2013">
        <f t="shared" si="4296"/>
        <v>1488</v>
      </c>
    </row>
    <row r="9299">
      <c r="B9299" s="2013">
        <v>9297.0</v>
      </c>
      <c r="C9299" s="2013">
        <f t="shared" ref="C9299:H9299" si="4297">C$5002+C4299</f>
        <v>1116</v>
      </c>
      <c r="D9299" s="2013">
        <f t="shared" si="4297"/>
        <v>2231</v>
      </c>
      <c r="E9299" s="2013">
        <f t="shared" si="4297"/>
        <v>1487</v>
      </c>
      <c r="F9299" s="2013">
        <f t="shared" si="4297"/>
        <v>1487</v>
      </c>
      <c r="G9299" s="2013">
        <f t="shared" si="4297"/>
        <v>1488</v>
      </c>
      <c r="H9299" s="2013">
        <f t="shared" si="4297"/>
        <v>1488</v>
      </c>
    </row>
    <row r="9300">
      <c r="B9300" s="2013">
        <v>9298.0</v>
      </c>
      <c r="C9300" s="2013">
        <f t="shared" ref="C9300:H9300" si="4298">C$5002+C4300</f>
        <v>1115</v>
      </c>
      <c r="D9300" s="2013">
        <f t="shared" si="4298"/>
        <v>2231</v>
      </c>
      <c r="E9300" s="2013">
        <f t="shared" si="4298"/>
        <v>1488</v>
      </c>
      <c r="F9300" s="2013">
        <f t="shared" si="4298"/>
        <v>1488</v>
      </c>
      <c r="G9300" s="2013">
        <f t="shared" si="4298"/>
        <v>1488</v>
      </c>
      <c r="H9300" s="2013">
        <f t="shared" si="4298"/>
        <v>1488</v>
      </c>
    </row>
    <row r="9301">
      <c r="B9301" s="2013">
        <v>9299.0</v>
      </c>
      <c r="C9301" s="2013">
        <f t="shared" ref="C9301:H9301" si="4299">C$5002+C4301</f>
        <v>1116</v>
      </c>
      <c r="D9301" s="2013">
        <f t="shared" si="4299"/>
        <v>2231</v>
      </c>
      <c r="E9301" s="2013">
        <f t="shared" si="4299"/>
        <v>1488</v>
      </c>
      <c r="F9301" s="2013">
        <f t="shared" si="4299"/>
        <v>1488</v>
      </c>
      <c r="G9301" s="2013">
        <f t="shared" si="4299"/>
        <v>1488</v>
      </c>
      <c r="H9301" s="2013">
        <f t="shared" si="4299"/>
        <v>1488</v>
      </c>
    </row>
    <row r="9302">
      <c r="B9302" s="2013">
        <v>9300.0</v>
      </c>
      <c r="C9302" s="2013">
        <f t="shared" ref="C9302:H9302" si="4300">C$5002+C4302</f>
        <v>1116</v>
      </c>
      <c r="D9302" s="2013">
        <f t="shared" si="4300"/>
        <v>2232</v>
      </c>
      <c r="E9302" s="2013">
        <f t="shared" si="4300"/>
        <v>1488</v>
      </c>
      <c r="F9302" s="2013">
        <f t="shared" si="4300"/>
        <v>1488</v>
      </c>
      <c r="G9302" s="2013">
        <f t="shared" si="4300"/>
        <v>1488</v>
      </c>
      <c r="H9302" s="2013">
        <f t="shared" si="4300"/>
        <v>1488</v>
      </c>
    </row>
    <row r="9303">
      <c r="B9303" s="2013">
        <v>9301.0</v>
      </c>
      <c r="C9303" s="2013">
        <f t="shared" ref="C9303:H9303" si="4301">C$5002+C4303</f>
        <v>1116</v>
      </c>
      <c r="D9303" s="2013">
        <f t="shared" si="4301"/>
        <v>2233</v>
      </c>
      <c r="E9303" s="2013">
        <f t="shared" si="4301"/>
        <v>1488</v>
      </c>
      <c r="F9303" s="2013">
        <f t="shared" si="4301"/>
        <v>1488</v>
      </c>
      <c r="G9303" s="2013">
        <f t="shared" si="4301"/>
        <v>1488</v>
      </c>
      <c r="H9303" s="2013">
        <f t="shared" si="4301"/>
        <v>1488</v>
      </c>
    </row>
    <row r="9304">
      <c r="B9304" s="2013">
        <v>9302.0</v>
      </c>
      <c r="C9304" s="2013">
        <f t="shared" ref="C9304:H9304" si="4302">C$5002+C4304</f>
        <v>1117</v>
      </c>
      <c r="D9304" s="2013">
        <f t="shared" si="4302"/>
        <v>2233</v>
      </c>
      <c r="E9304" s="2013">
        <f t="shared" si="4302"/>
        <v>1488</v>
      </c>
      <c r="F9304" s="2013">
        <f t="shared" si="4302"/>
        <v>1488</v>
      </c>
      <c r="G9304" s="2013">
        <f t="shared" si="4302"/>
        <v>1488</v>
      </c>
      <c r="H9304" s="2013">
        <f t="shared" si="4302"/>
        <v>1488</v>
      </c>
    </row>
    <row r="9305">
      <c r="B9305" s="2013">
        <v>9303.0</v>
      </c>
      <c r="C9305" s="2013">
        <f t="shared" ref="C9305:H9305" si="4303">C$5002+C4305</f>
        <v>1116</v>
      </c>
      <c r="D9305" s="2013">
        <f t="shared" si="4303"/>
        <v>2233</v>
      </c>
      <c r="E9305" s="2013">
        <f t="shared" si="4303"/>
        <v>1488</v>
      </c>
      <c r="F9305" s="2013">
        <f t="shared" si="4303"/>
        <v>1488</v>
      </c>
      <c r="G9305" s="2013">
        <f t="shared" si="4303"/>
        <v>1489</v>
      </c>
      <c r="H9305" s="2013">
        <f t="shared" si="4303"/>
        <v>1489</v>
      </c>
    </row>
    <row r="9306">
      <c r="B9306" s="2013">
        <v>9304.0</v>
      </c>
      <c r="C9306" s="2013">
        <f t="shared" ref="C9306:H9306" si="4304">C$5002+C4306</f>
        <v>1117</v>
      </c>
      <c r="D9306" s="2013">
        <f t="shared" si="4304"/>
        <v>2233</v>
      </c>
      <c r="E9306" s="2013">
        <f t="shared" si="4304"/>
        <v>1488</v>
      </c>
      <c r="F9306" s="2013">
        <f t="shared" si="4304"/>
        <v>1488</v>
      </c>
      <c r="G9306" s="2013">
        <f t="shared" si="4304"/>
        <v>1489</v>
      </c>
      <c r="H9306" s="2013">
        <f t="shared" si="4304"/>
        <v>1489</v>
      </c>
    </row>
    <row r="9307">
      <c r="B9307" s="2013">
        <v>9305.0</v>
      </c>
      <c r="C9307" s="2013">
        <f t="shared" ref="C9307:H9307" si="4305">C$5002+C4307</f>
        <v>1116</v>
      </c>
      <c r="D9307" s="2013">
        <f t="shared" si="4305"/>
        <v>2233</v>
      </c>
      <c r="E9307" s="2013">
        <f t="shared" si="4305"/>
        <v>1489</v>
      </c>
      <c r="F9307" s="2013">
        <f t="shared" si="4305"/>
        <v>1489</v>
      </c>
      <c r="G9307" s="2013">
        <f t="shared" si="4305"/>
        <v>1489</v>
      </c>
      <c r="H9307" s="2013">
        <f t="shared" si="4305"/>
        <v>1489</v>
      </c>
    </row>
    <row r="9308">
      <c r="B9308" s="2013">
        <v>9306.0</v>
      </c>
      <c r="C9308" s="2013">
        <f t="shared" ref="C9308:H9308" si="4306">C$5002+C4308</f>
        <v>1117</v>
      </c>
      <c r="D9308" s="2013">
        <f t="shared" si="4306"/>
        <v>2233</v>
      </c>
      <c r="E9308" s="2013">
        <f t="shared" si="4306"/>
        <v>1489</v>
      </c>
      <c r="F9308" s="2013">
        <f t="shared" si="4306"/>
        <v>1489</v>
      </c>
      <c r="G9308" s="2013">
        <f t="shared" si="4306"/>
        <v>1489</v>
      </c>
      <c r="H9308" s="2013">
        <f t="shared" si="4306"/>
        <v>1489</v>
      </c>
    </row>
    <row r="9309">
      <c r="B9309" s="2013">
        <v>9307.0</v>
      </c>
      <c r="C9309" s="2013">
        <f t="shared" ref="C9309:H9309" si="4307">C$5002+C4309</f>
        <v>1117</v>
      </c>
      <c r="D9309" s="2013">
        <f t="shared" si="4307"/>
        <v>2234</v>
      </c>
      <c r="E9309" s="2013">
        <f t="shared" si="4307"/>
        <v>1489</v>
      </c>
      <c r="F9309" s="2013">
        <f t="shared" si="4307"/>
        <v>1489</v>
      </c>
      <c r="G9309" s="2013">
        <f t="shared" si="4307"/>
        <v>1489</v>
      </c>
      <c r="H9309" s="2013">
        <f t="shared" si="4307"/>
        <v>1489</v>
      </c>
    </row>
    <row r="9310">
      <c r="B9310" s="2013">
        <v>9308.0</v>
      </c>
      <c r="C9310" s="2013">
        <f t="shared" ref="C9310:H9310" si="4308">C$5002+C4310</f>
        <v>1117</v>
      </c>
      <c r="D9310" s="2013">
        <f t="shared" si="4308"/>
        <v>2233</v>
      </c>
      <c r="E9310" s="2013">
        <f t="shared" si="4308"/>
        <v>1489</v>
      </c>
      <c r="F9310" s="2013">
        <f t="shared" si="4308"/>
        <v>1489</v>
      </c>
      <c r="G9310" s="2013">
        <f t="shared" si="4308"/>
        <v>1490</v>
      </c>
      <c r="H9310" s="2013">
        <f t="shared" si="4308"/>
        <v>1490</v>
      </c>
    </row>
    <row r="9311">
      <c r="B9311" s="2013">
        <v>9309.0</v>
      </c>
      <c r="C9311" s="2013">
        <f t="shared" ref="C9311:H9311" si="4309">C$5002+C4311</f>
        <v>1117</v>
      </c>
      <c r="D9311" s="2013">
        <f t="shared" si="4309"/>
        <v>2234</v>
      </c>
      <c r="E9311" s="2013">
        <f t="shared" si="4309"/>
        <v>1489</v>
      </c>
      <c r="F9311" s="2013">
        <f t="shared" si="4309"/>
        <v>1489</v>
      </c>
      <c r="G9311" s="2013">
        <f t="shared" si="4309"/>
        <v>1490</v>
      </c>
      <c r="H9311" s="2013">
        <f t="shared" si="4309"/>
        <v>1490</v>
      </c>
    </row>
    <row r="9312">
      <c r="B9312" s="2013">
        <v>9310.0</v>
      </c>
      <c r="C9312" s="2013">
        <f t="shared" ref="C9312:H9312" si="4310">C$5002+C4312</f>
        <v>1117</v>
      </c>
      <c r="D9312" s="2013">
        <f t="shared" si="4310"/>
        <v>2235</v>
      </c>
      <c r="E9312" s="2013">
        <f t="shared" si="4310"/>
        <v>1489</v>
      </c>
      <c r="F9312" s="2013">
        <f t="shared" si="4310"/>
        <v>1489</v>
      </c>
      <c r="G9312" s="2013">
        <f t="shared" si="4310"/>
        <v>1490</v>
      </c>
      <c r="H9312" s="2013">
        <f t="shared" si="4310"/>
        <v>1490</v>
      </c>
    </row>
    <row r="9313">
      <c r="B9313" s="2013">
        <v>9311.0</v>
      </c>
      <c r="C9313" s="2013">
        <f t="shared" ref="C9313:H9313" si="4311">C$5002+C4313</f>
        <v>1117</v>
      </c>
      <c r="D9313" s="2013">
        <f t="shared" si="4311"/>
        <v>2234</v>
      </c>
      <c r="E9313" s="2013">
        <f t="shared" si="4311"/>
        <v>1490</v>
      </c>
      <c r="F9313" s="2013">
        <f t="shared" si="4311"/>
        <v>1490</v>
      </c>
      <c r="G9313" s="2013">
        <f t="shared" si="4311"/>
        <v>1490</v>
      </c>
      <c r="H9313" s="2013">
        <f t="shared" si="4311"/>
        <v>1490</v>
      </c>
    </row>
    <row r="9314">
      <c r="B9314" s="2013">
        <v>9312.0</v>
      </c>
      <c r="C9314" s="2013">
        <f t="shared" ref="C9314:H9314" si="4312">C$5002+C4314</f>
        <v>1117</v>
      </c>
      <c r="D9314" s="2013">
        <f t="shared" si="4312"/>
        <v>2235</v>
      </c>
      <c r="E9314" s="2013">
        <f t="shared" si="4312"/>
        <v>1490</v>
      </c>
      <c r="F9314" s="2013">
        <f t="shared" si="4312"/>
        <v>1490</v>
      </c>
      <c r="G9314" s="2013">
        <f t="shared" si="4312"/>
        <v>1490</v>
      </c>
      <c r="H9314" s="2013">
        <f t="shared" si="4312"/>
        <v>1490</v>
      </c>
    </row>
    <row r="9315">
      <c r="B9315" s="2013">
        <v>9313.0</v>
      </c>
      <c r="C9315" s="2013">
        <f t="shared" ref="C9315:H9315" si="4313">C$5002+C4315</f>
        <v>1118</v>
      </c>
      <c r="D9315" s="2013">
        <f t="shared" si="4313"/>
        <v>2235</v>
      </c>
      <c r="E9315" s="2013">
        <f t="shared" si="4313"/>
        <v>1490</v>
      </c>
      <c r="F9315" s="2013">
        <f t="shared" si="4313"/>
        <v>1490</v>
      </c>
      <c r="G9315" s="2013">
        <f t="shared" si="4313"/>
        <v>1490</v>
      </c>
      <c r="H9315" s="2013">
        <f t="shared" si="4313"/>
        <v>1490</v>
      </c>
    </row>
    <row r="9316">
      <c r="B9316" s="2013">
        <v>9314.0</v>
      </c>
      <c r="C9316" s="2013">
        <f t="shared" ref="C9316:H9316" si="4314">C$5002+C4316</f>
        <v>1118</v>
      </c>
      <c r="D9316" s="2013">
        <f t="shared" si="4314"/>
        <v>2236</v>
      </c>
      <c r="E9316" s="2013">
        <f t="shared" si="4314"/>
        <v>1490</v>
      </c>
      <c r="F9316" s="2013">
        <f t="shared" si="4314"/>
        <v>1490</v>
      </c>
      <c r="G9316" s="2013">
        <f t="shared" si="4314"/>
        <v>1490</v>
      </c>
      <c r="H9316" s="2013">
        <f t="shared" si="4314"/>
        <v>1490</v>
      </c>
    </row>
    <row r="9317">
      <c r="B9317" s="2013">
        <v>9315.0</v>
      </c>
      <c r="C9317" s="2013">
        <f t="shared" ref="C9317:H9317" si="4315">C$5002+C4317</f>
        <v>1118</v>
      </c>
      <c r="D9317" s="2013">
        <f t="shared" si="4315"/>
        <v>2235</v>
      </c>
      <c r="E9317" s="2013">
        <f t="shared" si="4315"/>
        <v>1490</v>
      </c>
      <c r="F9317" s="2013">
        <f t="shared" si="4315"/>
        <v>1490</v>
      </c>
      <c r="G9317" s="2013">
        <f t="shared" si="4315"/>
        <v>1491</v>
      </c>
      <c r="H9317" s="2013">
        <f t="shared" si="4315"/>
        <v>1491</v>
      </c>
    </row>
    <row r="9318">
      <c r="B9318" s="2013">
        <v>9316.0</v>
      </c>
      <c r="C9318" s="2013">
        <f t="shared" ref="C9318:H9318" si="4316">C$5002+C4318</f>
        <v>1118</v>
      </c>
      <c r="D9318" s="2013">
        <f t="shared" si="4316"/>
        <v>2236</v>
      </c>
      <c r="E9318" s="2013">
        <f t="shared" si="4316"/>
        <v>1490</v>
      </c>
      <c r="F9318" s="2013">
        <f t="shared" si="4316"/>
        <v>1490</v>
      </c>
      <c r="G9318" s="2013">
        <f t="shared" si="4316"/>
        <v>1491</v>
      </c>
      <c r="H9318" s="2013">
        <f t="shared" si="4316"/>
        <v>1491</v>
      </c>
    </row>
    <row r="9319">
      <c r="B9319" s="2013">
        <v>9317.0</v>
      </c>
      <c r="C9319" s="2013">
        <f t="shared" ref="C9319:H9319" si="4317">C$5002+C4319</f>
        <v>1118</v>
      </c>
      <c r="D9319" s="2013">
        <f t="shared" si="4317"/>
        <v>2237</v>
      </c>
      <c r="E9319" s="2013">
        <f t="shared" si="4317"/>
        <v>1490</v>
      </c>
      <c r="F9319" s="2013">
        <f t="shared" si="4317"/>
        <v>1490</v>
      </c>
      <c r="G9319" s="2013">
        <f t="shared" si="4317"/>
        <v>1491</v>
      </c>
      <c r="H9319" s="2013">
        <f t="shared" si="4317"/>
        <v>1491</v>
      </c>
    </row>
    <row r="9320">
      <c r="B9320" s="2013">
        <v>9318.0</v>
      </c>
      <c r="C9320" s="2013">
        <f t="shared" ref="C9320:H9320" si="4318">C$5002+C4320</f>
        <v>1118</v>
      </c>
      <c r="D9320" s="2013">
        <f t="shared" si="4318"/>
        <v>2236</v>
      </c>
      <c r="E9320" s="2013">
        <f t="shared" si="4318"/>
        <v>1491</v>
      </c>
      <c r="F9320" s="2013">
        <f t="shared" si="4318"/>
        <v>1491</v>
      </c>
      <c r="G9320" s="2013">
        <f t="shared" si="4318"/>
        <v>1491</v>
      </c>
      <c r="H9320" s="2013">
        <f t="shared" si="4318"/>
        <v>1491</v>
      </c>
    </row>
    <row r="9321">
      <c r="B9321" s="2013">
        <v>9319.0</v>
      </c>
      <c r="C9321" s="2013">
        <f t="shared" ref="C9321:H9321" si="4319">C$5002+C4321</f>
        <v>1118</v>
      </c>
      <c r="D9321" s="2013">
        <f t="shared" si="4319"/>
        <v>2237</v>
      </c>
      <c r="E9321" s="2013">
        <f t="shared" si="4319"/>
        <v>1491</v>
      </c>
      <c r="F9321" s="2013">
        <f t="shared" si="4319"/>
        <v>1491</v>
      </c>
      <c r="G9321" s="2013">
        <f t="shared" si="4319"/>
        <v>1491</v>
      </c>
      <c r="H9321" s="2013">
        <f t="shared" si="4319"/>
        <v>1491</v>
      </c>
    </row>
    <row r="9322">
      <c r="B9322" s="2013">
        <v>9320.0</v>
      </c>
      <c r="C9322" s="2013">
        <f t="shared" ref="C9322:H9322" si="4320">C$5002+C4322</f>
        <v>1119</v>
      </c>
      <c r="D9322" s="2013">
        <f t="shared" si="4320"/>
        <v>2237</v>
      </c>
      <c r="E9322" s="2013">
        <f t="shared" si="4320"/>
        <v>1491</v>
      </c>
      <c r="F9322" s="2013">
        <f t="shared" si="4320"/>
        <v>1491</v>
      </c>
      <c r="G9322" s="2013">
        <f t="shared" si="4320"/>
        <v>1491</v>
      </c>
      <c r="H9322" s="2013">
        <f t="shared" si="4320"/>
        <v>1491</v>
      </c>
    </row>
    <row r="9323">
      <c r="B9323" s="2013">
        <v>9321.0</v>
      </c>
      <c r="C9323" s="2013">
        <f t="shared" ref="C9323:H9323" si="4321">C$5002+C4323</f>
        <v>1118</v>
      </c>
      <c r="D9323" s="2013">
        <f t="shared" si="4321"/>
        <v>2237</v>
      </c>
      <c r="E9323" s="2013">
        <f t="shared" si="4321"/>
        <v>1491</v>
      </c>
      <c r="F9323" s="2013">
        <f t="shared" si="4321"/>
        <v>1491</v>
      </c>
      <c r="G9323" s="2013">
        <f t="shared" si="4321"/>
        <v>1492</v>
      </c>
      <c r="H9323" s="2013">
        <f t="shared" si="4321"/>
        <v>1492</v>
      </c>
    </row>
    <row r="9324">
      <c r="B9324" s="2013">
        <v>9322.0</v>
      </c>
      <c r="C9324" s="2013">
        <f t="shared" ref="C9324:H9324" si="4322">C$5002+C4324</f>
        <v>1119</v>
      </c>
      <c r="D9324" s="2013">
        <f t="shared" si="4322"/>
        <v>2237</v>
      </c>
      <c r="E9324" s="2013">
        <f t="shared" si="4322"/>
        <v>1491</v>
      </c>
      <c r="F9324" s="2013">
        <f t="shared" si="4322"/>
        <v>1491</v>
      </c>
      <c r="G9324" s="2013">
        <f t="shared" si="4322"/>
        <v>1492</v>
      </c>
      <c r="H9324" s="2013">
        <f t="shared" si="4322"/>
        <v>1492</v>
      </c>
    </row>
    <row r="9325">
      <c r="B9325" s="2013">
        <v>9323.0</v>
      </c>
      <c r="C9325" s="2013">
        <f t="shared" ref="C9325:H9325" si="4323">C$5002+C4325</f>
        <v>1118</v>
      </c>
      <c r="D9325" s="2013">
        <f t="shared" si="4323"/>
        <v>2237</v>
      </c>
      <c r="E9325" s="2013">
        <f t="shared" si="4323"/>
        <v>1492</v>
      </c>
      <c r="F9325" s="2013">
        <f t="shared" si="4323"/>
        <v>1492</v>
      </c>
      <c r="G9325" s="2013">
        <f t="shared" si="4323"/>
        <v>1492</v>
      </c>
      <c r="H9325" s="2013">
        <f t="shared" si="4323"/>
        <v>1492</v>
      </c>
    </row>
    <row r="9326">
      <c r="B9326" s="2013">
        <v>9324.0</v>
      </c>
      <c r="C9326" s="2013">
        <f t="shared" ref="C9326:H9326" si="4324">C$5002+C4326</f>
        <v>1119</v>
      </c>
      <c r="D9326" s="2013">
        <f t="shared" si="4324"/>
        <v>2237</v>
      </c>
      <c r="E9326" s="2013">
        <f t="shared" si="4324"/>
        <v>1492</v>
      </c>
      <c r="F9326" s="2013">
        <f t="shared" si="4324"/>
        <v>1492</v>
      </c>
      <c r="G9326" s="2013">
        <f t="shared" si="4324"/>
        <v>1492</v>
      </c>
      <c r="H9326" s="2013">
        <f t="shared" si="4324"/>
        <v>1492</v>
      </c>
    </row>
    <row r="9327">
      <c r="B9327" s="2013">
        <v>9325.0</v>
      </c>
      <c r="C9327" s="2013">
        <f t="shared" ref="C9327:H9327" si="4325">C$5002+C4327</f>
        <v>1119</v>
      </c>
      <c r="D9327" s="2013">
        <f t="shared" si="4325"/>
        <v>2238</v>
      </c>
      <c r="E9327" s="2013">
        <f t="shared" si="4325"/>
        <v>1492</v>
      </c>
      <c r="F9327" s="2013">
        <f t="shared" si="4325"/>
        <v>1492</v>
      </c>
      <c r="G9327" s="2013">
        <f t="shared" si="4325"/>
        <v>1492</v>
      </c>
      <c r="H9327" s="2013">
        <f t="shared" si="4325"/>
        <v>1492</v>
      </c>
    </row>
    <row r="9328">
      <c r="B9328" s="2013">
        <v>9326.0</v>
      </c>
      <c r="C9328" s="2013">
        <f t="shared" ref="C9328:H9328" si="4326">C$5002+C4328</f>
        <v>1119</v>
      </c>
      <c r="D9328" s="2013">
        <f t="shared" si="4326"/>
        <v>2239</v>
      </c>
      <c r="E9328" s="2013">
        <f t="shared" si="4326"/>
        <v>1492</v>
      </c>
      <c r="F9328" s="2013">
        <f t="shared" si="4326"/>
        <v>1492</v>
      </c>
      <c r="G9328" s="2013">
        <f t="shared" si="4326"/>
        <v>1492</v>
      </c>
      <c r="H9328" s="2013">
        <f t="shared" si="4326"/>
        <v>1492</v>
      </c>
    </row>
    <row r="9329">
      <c r="B9329" s="2013">
        <v>9327.0</v>
      </c>
      <c r="C9329" s="2013">
        <f t="shared" ref="C9329:H9329" si="4327">C$5002+C4329</f>
        <v>1120</v>
      </c>
      <c r="D9329" s="2013">
        <f t="shared" si="4327"/>
        <v>2239</v>
      </c>
      <c r="E9329" s="2013">
        <f t="shared" si="4327"/>
        <v>1492</v>
      </c>
      <c r="F9329" s="2013">
        <f t="shared" si="4327"/>
        <v>1492</v>
      </c>
      <c r="G9329" s="2013">
        <f t="shared" si="4327"/>
        <v>1492</v>
      </c>
      <c r="H9329" s="2013">
        <f t="shared" si="4327"/>
        <v>1492</v>
      </c>
    </row>
    <row r="9330">
      <c r="B9330" s="2013">
        <v>9328.0</v>
      </c>
      <c r="C9330" s="2013">
        <f t="shared" ref="C9330:H9330" si="4328">C$5002+C4330</f>
        <v>1119</v>
      </c>
      <c r="D9330" s="2013">
        <f t="shared" si="4328"/>
        <v>2239</v>
      </c>
      <c r="E9330" s="2013">
        <f t="shared" si="4328"/>
        <v>1492</v>
      </c>
      <c r="F9330" s="2013">
        <f t="shared" si="4328"/>
        <v>1492</v>
      </c>
      <c r="G9330" s="2013">
        <f t="shared" si="4328"/>
        <v>1493</v>
      </c>
      <c r="H9330" s="2013">
        <f t="shared" si="4328"/>
        <v>1493</v>
      </c>
    </row>
    <row r="9331">
      <c r="B9331" s="2013">
        <v>9329.0</v>
      </c>
      <c r="C9331" s="2013">
        <f t="shared" ref="C9331:H9331" si="4329">C$5002+C4331</f>
        <v>1120</v>
      </c>
      <c r="D9331" s="2013">
        <f t="shared" si="4329"/>
        <v>2239</v>
      </c>
      <c r="E9331" s="2013">
        <f t="shared" si="4329"/>
        <v>1492</v>
      </c>
      <c r="F9331" s="2013">
        <f t="shared" si="4329"/>
        <v>1492</v>
      </c>
      <c r="G9331" s="2013">
        <f t="shared" si="4329"/>
        <v>1493</v>
      </c>
      <c r="H9331" s="2013">
        <f t="shared" si="4329"/>
        <v>1493</v>
      </c>
    </row>
    <row r="9332">
      <c r="B9332" s="2013">
        <v>9330.0</v>
      </c>
      <c r="C9332" s="2013">
        <f t="shared" ref="C9332:H9332" si="4330">C$5002+C4332</f>
        <v>1119</v>
      </c>
      <c r="D9332" s="2013">
        <f t="shared" si="4330"/>
        <v>2239</v>
      </c>
      <c r="E9332" s="2013">
        <f t="shared" si="4330"/>
        <v>1493</v>
      </c>
      <c r="F9332" s="2013">
        <f t="shared" si="4330"/>
        <v>1493</v>
      </c>
      <c r="G9332" s="2013">
        <f t="shared" si="4330"/>
        <v>1493</v>
      </c>
      <c r="H9332" s="2013">
        <f t="shared" si="4330"/>
        <v>1493</v>
      </c>
    </row>
    <row r="9333">
      <c r="B9333" s="2013">
        <v>9331.0</v>
      </c>
      <c r="C9333" s="2013">
        <f t="shared" ref="C9333:H9333" si="4331">C$5002+C4333</f>
        <v>1120</v>
      </c>
      <c r="D9333" s="2013">
        <f t="shared" si="4331"/>
        <v>2239</v>
      </c>
      <c r="E9333" s="2013">
        <f t="shared" si="4331"/>
        <v>1493</v>
      </c>
      <c r="F9333" s="2013">
        <f t="shared" si="4331"/>
        <v>1493</v>
      </c>
      <c r="G9333" s="2013">
        <f t="shared" si="4331"/>
        <v>1493</v>
      </c>
      <c r="H9333" s="2013">
        <f t="shared" si="4331"/>
        <v>1493</v>
      </c>
    </row>
    <row r="9334">
      <c r="B9334" s="2013">
        <v>9332.0</v>
      </c>
      <c r="C9334" s="2013">
        <f t="shared" ref="C9334:H9334" si="4332">C$5002+C4334</f>
        <v>1120</v>
      </c>
      <c r="D9334" s="2013">
        <f t="shared" si="4332"/>
        <v>2240</v>
      </c>
      <c r="E9334" s="2013">
        <f t="shared" si="4332"/>
        <v>1493</v>
      </c>
      <c r="F9334" s="2013">
        <f t="shared" si="4332"/>
        <v>1493</v>
      </c>
      <c r="G9334" s="2013">
        <f t="shared" si="4332"/>
        <v>1493</v>
      </c>
      <c r="H9334" s="2013">
        <f t="shared" si="4332"/>
        <v>1493</v>
      </c>
    </row>
    <row r="9335">
      <c r="B9335" s="2013">
        <v>9333.0</v>
      </c>
      <c r="C9335" s="2013">
        <f t="shared" ref="C9335:H9335" si="4333">C$5002+C4335</f>
        <v>1120</v>
      </c>
      <c r="D9335" s="2013">
        <f t="shared" si="4333"/>
        <v>2239</v>
      </c>
      <c r="E9335" s="2013">
        <f t="shared" si="4333"/>
        <v>1493</v>
      </c>
      <c r="F9335" s="2013">
        <f t="shared" si="4333"/>
        <v>1493</v>
      </c>
      <c r="G9335" s="2013">
        <f t="shared" si="4333"/>
        <v>1494</v>
      </c>
      <c r="H9335" s="2013">
        <f t="shared" si="4333"/>
        <v>1494</v>
      </c>
    </row>
    <row r="9336">
      <c r="B9336" s="2013">
        <v>9334.0</v>
      </c>
      <c r="C9336" s="2013">
        <f t="shared" ref="C9336:H9336" si="4334">C$5002+C4336</f>
        <v>1120</v>
      </c>
      <c r="D9336" s="2013">
        <f t="shared" si="4334"/>
        <v>2240</v>
      </c>
      <c r="E9336" s="2013">
        <f t="shared" si="4334"/>
        <v>1493</v>
      </c>
      <c r="F9336" s="2013">
        <f t="shared" si="4334"/>
        <v>1493</v>
      </c>
      <c r="G9336" s="2013">
        <f t="shared" si="4334"/>
        <v>1494</v>
      </c>
      <c r="H9336" s="2013">
        <f t="shared" si="4334"/>
        <v>1494</v>
      </c>
    </row>
    <row r="9337">
      <c r="B9337" s="2013">
        <v>9335.0</v>
      </c>
      <c r="C9337" s="2013">
        <f t="shared" ref="C9337:H9337" si="4335">C$5002+C4337</f>
        <v>1120</v>
      </c>
      <c r="D9337" s="2013">
        <f t="shared" si="4335"/>
        <v>2241</v>
      </c>
      <c r="E9337" s="2013">
        <f t="shared" si="4335"/>
        <v>1493</v>
      </c>
      <c r="F9337" s="2013">
        <f t="shared" si="4335"/>
        <v>1493</v>
      </c>
      <c r="G9337" s="2013">
        <f t="shared" si="4335"/>
        <v>1494</v>
      </c>
      <c r="H9337" s="2013">
        <f t="shared" si="4335"/>
        <v>1494</v>
      </c>
    </row>
    <row r="9338">
      <c r="B9338" s="2013">
        <v>9336.0</v>
      </c>
      <c r="C9338" s="2013">
        <f t="shared" ref="C9338:H9338" si="4336">C$5002+C4338</f>
        <v>1120</v>
      </c>
      <c r="D9338" s="2013">
        <f t="shared" si="4336"/>
        <v>2240</v>
      </c>
      <c r="E9338" s="2013">
        <f t="shared" si="4336"/>
        <v>1494</v>
      </c>
      <c r="F9338" s="2013">
        <f t="shared" si="4336"/>
        <v>1494</v>
      </c>
      <c r="G9338" s="2013">
        <f t="shared" si="4336"/>
        <v>1494</v>
      </c>
      <c r="H9338" s="2013">
        <f t="shared" si="4336"/>
        <v>1494</v>
      </c>
    </row>
    <row r="9339">
      <c r="B9339" s="2013">
        <v>9337.0</v>
      </c>
      <c r="C9339" s="2013">
        <f t="shared" ref="C9339:H9339" si="4337">C$5002+C4339</f>
        <v>1120</v>
      </c>
      <c r="D9339" s="2013">
        <f t="shared" si="4337"/>
        <v>2241</v>
      </c>
      <c r="E9339" s="2013">
        <f t="shared" si="4337"/>
        <v>1494</v>
      </c>
      <c r="F9339" s="2013">
        <f t="shared" si="4337"/>
        <v>1494</v>
      </c>
      <c r="G9339" s="2013">
        <f t="shared" si="4337"/>
        <v>1494</v>
      </c>
      <c r="H9339" s="2013">
        <f t="shared" si="4337"/>
        <v>1494</v>
      </c>
    </row>
    <row r="9340">
      <c r="B9340" s="2013">
        <v>9338.0</v>
      </c>
      <c r="C9340" s="2013">
        <f t="shared" ref="C9340:H9340" si="4338">C$5002+C4340</f>
        <v>1121</v>
      </c>
      <c r="D9340" s="2013">
        <f t="shared" si="4338"/>
        <v>2241</v>
      </c>
      <c r="E9340" s="2013">
        <f t="shared" si="4338"/>
        <v>1494</v>
      </c>
      <c r="F9340" s="2013">
        <f t="shared" si="4338"/>
        <v>1494</v>
      </c>
      <c r="G9340" s="2013">
        <f t="shared" si="4338"/>
        <v>1494</v>
      </c>
      <c r="H9340" s="2013">
        <f t="shared" si="4338"/>
        <v>1494</v>
      </c>
    </row>
    <row r="9341">
      <c r="B9341" s="2013">
        <v>9339.0</v>
      </c>
      <c r="C9341" s="2013">
        <f t="shared" ref="C9341:H9341" si="4339">C$5002+C4341</f>
        <v>1121</v>
      </c>
      <c r="D9341" s="2013">
        <f t="shared" si="4339"/>
        <v>2242</v>
      </c>
      <c r="E9341" s="2013">
        <f t="shared" si="4339"/>
        <v>1494</v>
      </c>
      <c r="F9341" s="2013">
        <f t="shared" si="4339"/>
        <v>1494</v>
      </c>
      <c r="G9341" s="2013">
        <f t="shared" si="4339"/>
        <v>1494</v>
      </c>
      <c r="H9341" s="2013">
        <f t="shared" si="4339"/>
        <v>1494</v>
      </c>
    </row>
    <row r="9342">
      <c r="B9342" s="2013">
        <v>9340.0</v>
      </c>
      <c r="C9342" s="2013">
        <f t="shared" ref="C9342:H9342" si="4340">C$5002+C4342</f>
        <v>1121</v>
      </c>
      <c r="D9342" s="2013">
        <f t="shared" si="4340"/>
        <v>2241</v>
      </c>
      <c r="E9342" s="2013">
        <f t="shared" si="4340"/>
        <v>1494</v>
      </c>
      <c r="F9342" s="2013">
        <f t="shared" si="4340"/>
        <v>1494</v>
      </c>
      <c r="G9342" s="2013">
        <f t="shared" si="4340"/>
        <v>1495</v>
      </c>
      <c r="H9342" s="2013">
        <f t="shared" si="4340"/>
        <v>1495</v>
      </c>
    </row>
    <row r="9343">
      <c r="B9343" s="2013">
        <v>9341.0</v>
      </c>
      <c r="C9343" s="2013">
        <f t="shared" ref="C9343:H9343" si="4341">C$5002+C4343</f>
        <v>1121</v>
      </c>
      <c r="D9343" s="2013">
        <f t="shared" si="4341"/>
        <v>2242</v>
      </c>
      <c r="E9343" s="2013">
        <f t="shared" si="4341"/>
        <v>1494</v>
      </c>
      <c r="F9343" s="2013">
        <f t="shared" si="4341"/>
        <v>1494</v>
      </c>
      <c r="G9343" s="2013">
        <f t="shared" si="4341"/>
        <v>1495</v>
      </c>
      <c r="H9343" s="2013">
        <f t="shared" si="4341"/>
        <v>1495</v>
      </c>
    </row>
    <row r="9344">
      <c r="B9344" s="2013">
        <v>9342.0</v>
      </c>
      <c r="C9344" s="2013">
        <f t="shared" ref="C9344:H9344" si="4342">C$5002+C4344</f>
        <v>1121</v>
      </c>
      <c r="D9344" s="2013">
        <f t="shared" si="4342"/>
        <v>2243</v>
      </c>
      <c r="E9344" s="2013">
        <f t="shared" si="4342"/>
        <v>1494</v>
      </c>
      <c r="F9344" s="2013">
        <f t="shared" si="4342"/>
        <v>1494</v>
      </c>
      <c r="G9344" s="2013">
        <f t="shared" si="4342"/>
        <v>1495</v>
      </c>
      <c r="H9344" s="2013">
        <f t="shared" si="4342"/>
        <v>1495</v>
      </c>
    </row>
    <row r="9345">
      <c r="B9345" s="2013">
        <v>9343.0</v>
      </c>
      <c r="C9345" s="2013">
        <f t="shared" ref="C9345:H9345" si="4343">C$5002+C4345</f>
        <v>1121</v>
      </c>
      <c r="D9345" s="2013">
        <f t="shared" si="4343"/>
        <v>2242</v>
      </c>
      <c r="E9345" s="2013">
        <f t="shared" si="4343"/>
        <v>1495</v>
      </c>
      <c r="F9345" s="2013">
        <f t="shared" si="4343"/>
        <v>1495</v>
      </c>
      <c r="G9345" s="2013">
        <f t="shared" si="4343"/>
        <v>1495</v>
      </c>
      <c r="H9345" s="2013">
        <f t="shared" si="4343"/>
        <v>1495</v>
      </c>
    </row>
    <row r="9346">
      <c r="B9346" s="2013">
        <v>9344.0</v>
      </c>
      <c r="C9346" s="2013">
        <f t="shared" ref="C9346:H9346" si="4344">C$5002+C4346</f>
        <v>1121</v>
      </c>
      <c r="D9346" s="2013">
        <f t="shared" si="4344"/>
        <v>2243</v>
      </c>
      <c r="E9346" s="2013">
        <f t="shared" si="4344"/>
        <v>1495</v>
      </c>
      <c r="F9346" s="2013">
        <f t="shared" si="4344"/>
        <v>1495</v>
      </c>
      <c r="G9346" s="2013">
        <f t="shared" si="4344"/>
        <v>1495</v>
      </c>
      <c r="H9346" s="2013">
        <f t="shared" si="4344"/>
        <v>1495</v>
      </c>
    </row>
    <row r="9347">
      <c r="B9347" s="2013">
        <v>9345.0</v>
      </c>
      <c r="C9347" s="2013">
        <f t="shared" ref="C9347:H9347" si="4345">C$5002+C4347</f>
        <v>1122</v>
      </c>
      <c r="D9347" s="2013">
        <f t="shared" si="4345"/>
        <v>2243</v>
      </c>
      <c r="E9347" s="2013">
        <f t="shared" si="4345"/>
        <v>1495</v>
      </c>
      <c r="F9347" s="2013">
        <f t="shared" si="4345"/>
        <v>1495</v>
      </c>
      <c r="G9347" s="2013">
        <f t="shared" si="4345"/>
        <v>1495</v>
      </c>
      <c r="H9347" s="2013">
        <f t="shared" si="4345"/>
        <v>1495</v>
      </c>
    </row>
    <row r="9348">
      <c r="B9348" s="2013">
        <v>9346.0</v>
      </c>
      <c r="C9348" s="2013">
        <f t="shared" ref="C9348:H9348" si="4346">C$5002+C4348</f>
        <v>1121</v>
      </c>
      <c r="D9348" s="2013">
        <f t="shared" si="4346"/>
        <v>2243</v>
      </c>
      <c r="E9348" s="2013">
        <f t="shared" si="4346"/>
        <v>1495</v>
      </c>
      <c r="F9348" s="2013">
        <f t="shared" si="4346"/>
        <v>1495</v>
      </c>
      <c r="G9348" s="2013">
        <f t="shared" si="4346"/>
        <v>1496</v>
      </c>
      <c r="H9348" s="2013">
        <f t="shared" si="4346"/>
        <v>1496</v>
      </c>
    </row>
    <row r="9349">
      <c r="B9349" s="2013">
        <v>9347.0</v>
      </c>
      <c r="C9349" s="2013">
        <f t="shared" ref="C9349:H9349" si="4347">C$5002+C4349</f>
        <v>1122</v>
      </c>
      <c r="D9349" s="2013">
        <f t="shared" si="4347"/>
        <v>2243</v>
      </c>
      <c r="E9349" s="2013">
        <f t="shared" si="4347"/>
        <v>1495</v>
      </c>
      <c r="F9349" s="2013">
        <f t="shared" si="4347"/>
        <v>1495</v>
      </c>
      <c r="G9349" s="2013">
        <f t="shared" si="4347"/>
        <v>1496</v>
      </c>
      <c r="H9349" s="2013">
        <f t="shared" si="4347"/>
        <v>1496</v>
      </c>
    </row>
    <row r="9350">
      <c r="B9350" s="2013">
        <v>9348.0</v>
      </c>
      <c r="C9350" s="2013">
        <f t="shared" ref="C9350:H9350" si="4348">C$5002+C4350</f>
        <v>1121</v>
      </c>
      <c r="D9350" s="2013">
        <f t="shared" si="4348"/>
        <v>2243</v>
      </c>
      <c r="E9350" s="2013">
        <f t="shared" si="4348"/>
        <v>1496</v>
      </c>
      <c r="F9350" s="2013">
        <f t="shared" si="4348"/>
        <v>1496</v>
      </c>
      <c r="G9350" s="2013">
        <f t="shared" si="4348"/>
        <v>1496</v>
      </c>
      <c r="H9350" s="2013">
        <f t="shared" si="4348"/>
        <v>1496</v>
      </c>
    </row>
    <row r="9351">
      <c r="B9351" s="2013">
        <v>9349.0</v>
      </c>
      <c r="C9351" s="2013">
        <f t="shared" ref="C9351:H9351" si="4349">C$5002+C4351</f>
        <v>1122</v>
      </c>
      <c r="D9351" s="2013">
        <f t="shared" si="4349"/>
        <v>2243</v>
      </c>
      <c r="E9351" s="2013">
        <f t="shared" si="4349"/>
        <v>1496</v>
      </c>
      <c r="F9351" s="2013">
        <f t="shared" si="4349"/>
        <v>1496</v>
      </c>
      <c r="G9351" s="2013">
        <f t="shared" si="4349"/>
        <v>1496</v>
      </c>
      <c r="H9351" s="2013">
        <f t="shared" si="4349"/>
        <v>1496</v>
      </c>
    </row>
    <row r="9352">
      <c r="B9352" s="2013">
        <v>9350.0</v>
      </c>
      <c r="C9352" s="2013">
        <f t="shared" ref="C9352:H9352" si="4350">C$5002+C4352</f>
        <v>1122</v>
      </c>
      <c r="D9352" s="2013">
        <f t="shared" si="4350"/>
        <v>2244</v>
      </c>
      <c r="E9352" s="2013">
        <f t="shared" si="4350"/>
        <v>1496</v>
      </c>
      <c r="F9352" s="2013">
        <f t="shared" si="4350"/>
        <v>1496</v>
      </c>
      <c r="G9352" s="2013">
        <f t="shared" si="4350"/>
        <v>1496</v>
      </c>
      <c r="H9352" s="2013">
        <f t="shared" si="4350"/>
        <v>1496</v>
      </c>
    </row>
    <row r="9353">
      <c r="B9353" s="2013">
        <v>9351.0</v>
      </c>
      <c r="C9353" s="2013">
        <f t="shared" ref="C9353:H9353" si="4351">C$5002+C4353</f>
        <v>1122</v>
      </c>
      <c r="D9353" s="2013">
        <f t="shared" si="4351"/>
        <v>2245</v>
      </c>
      <c r="E9353" s="2013">
        <f t="shared" si="4351"/>
        <v>1496</v>
      </c>
      <c r="F9353" s="2013">
        <f t="shared" si="4351"/>
        <v>1496</v>
      </c>
      <c r="G9353" s="2013">
        <f t="shared" si="4351"/>
        <v>1496</v>
      </c>
      <c r="H9353" s="2013">
        <f t="shared" si="4351"/>
        <v>1496</v>
      </c>
    </row>
    <row r="9354">
      <c r="B9354" s="2013">
        <v>9352.0</v>
      </c>
      <c r="C9354" s="2013">
        <f t="shared" ref="C9354:H9354" si="4352">C$5002+C4354</f>
        <v>1123</v>
      </c>
      <c r="D9354" s="2013">
        <f t="shared" si="4352"/>
        <v>2245</v>
      </c>
      <c r="E9354" s="2013">
        <f t="shared" si="4352"/>
        <v>1496</v>
      </c>
      <c r="F9354" s="2013">
        <f t="shared" si="4352"/>
        <v>1496</v>
      </c>
      <c r="G9354" s="2013">
        <f t="shared" si="4352"/>
        <v>1496</v>
      </c>
      <c r="H9354" s="2013">
        <f t="shared" si="4352"/>
        <v>1496</v>
      </c>
    </row>
    <row r="9355">
      <c r="B9355" s="2013">
        <v>9353.0</v>
      </c>
      <c r="C9355" s="2013">
        <f t="shared" ref="C9355:H9355" si="4353">C$5002+C4355</f>
        <v>1122</v>
      </c>
      <c r="D9355" s="2013">
        <f t="shared" si="4353"/>
        <v>2245</v>
      </c>
      <c r="E9355" s="2013">
        <f t="shared" si="4353"/>
        <v>1496</v>
      </c>
      <c r="F9355" s="2013">
        <f t="shared" si="4353"/>
        <v>1496</v>
      </c>
      <c r="G9355" s="2013">
        <f t="shared" si="4353"/>
        <v>1497</v>
      </c>
      <c r="H9355" s="2013">
        <f t="shared" si="4353"/>
        <v>1497</v>
      </c>
    </row>
    <row r="9356">
      <c r="B9356" s="2013">
        <v>9354.0</v>
      </c>
      <c r="C9356" s="2013">
        <f t="shared" ref="C9356:H9356" si="4354">C$5002+C4356</f>
        <v>1123</v>
      </c>
      <c r="D9356" s="2013">
        <f t="shared" si="4354"/>
        <v>2245</v>
      </c>
      <c r="E9356" s="2013">
        <f t="shared" si="4354"/>
        <v>1496</v>
      </c>
      <c r="F9356" s="2013">
        <f t="shared" si="4354"/>
        <v>1496</v>
      </c>
      <c r="G9356" s="2013">
        <f t="shared" si="4354"/>
        <v>1497</v>
      </c>
      <c r="H9356" s="2013">
        <f t="shared" si="4354"/>
        <v>1497</v>
      </c>
    </row>
    <row r="9357">
      <c r="B9357" s="2013">
        <v>9355.0</v>
      </c>
      <c r="C9357" s="2013">
        <f t="shared" ref="C9357:H9357" si="4355">C$5002+C4357</f>
        <v>1122</v>
      </c>
      <c r="D9357" s="2013">
        <f t="shared" si="4355"/>
        <v>2245</v>
      </c>
      <c r="E9357" s="2013">
        <f t="shared" si="4355"/>
        <v>1497</v>
      </c>
      <c r="F9357" s="2013">
        <f t="shared" si="4355"/>
        <v>1497</v>
      </c>
      <c r="G9357" s="2013">
        <f t="shared" si="4355"/>
        <v>1497</v>
      </c>
      <c r="H9357" s="2013">
        <f t="shared" si="4355"/>
        <v>1497</v>
      </c>
    </row>
    <row r="9358">
      <c r="B9358" s="2013">
        <v>9356.0</v>
      </c>
      <c r="C9358" s="2013">
        <f t="shared" ref="C9358:H9358" si="4356">C$5002+C4358</f>
        <v>1123</v>
      </c>
      <c r="D9358" s="2013">
        <f t="shared" si="4356"/>
        <v>2245</v>
      </c>
      <c r="E9358" s="2013">
        <f t="shared" si="4356"/>
        <v>1497</v>
      </c>
      <c r="F9358" s="2013">
        <f t="shared" si="4356"/>
        <v>1497</v>
      </c>
      <c r="G9358" s="2013">
        <f t="shared" si="4356"/>
        <v>1497</v>
      </c>
      <c r="H9358" s="2013">
        <f t="shared" si="4356"/>
        <v>1497</v>
      </c>
    </row>
    <row r="9359">
      <c r="B9359" s="2013">
        <v>9357.0</v>
      </c>
      <c r="C9359" s="2013">
        <f t="shared" ref="C9359:H9359" si="4357">C$5002+C4359</f>
        <v>1123</v>
      </c>
      <c r="D9359" s="2013">
        <f t="shared" si="4357"/>
        <v>2246</v>
      </c>
      <c r="E9359" s="2013">
        <f t="shared" si="4357"/>
        <v>1497</v>
      </c>
      <c r="F9359" s="2013">
        <f t="shared" si="4357"/>
        <v>1497</v>
      </c>
      <c r="G9359" s="2013">
        <f t="shared" si="4357"/>
        <v>1497</v>
      </c>
      <c r="H9359" s="2013">
        <f t="shared" si="4357"/>
        <v>1497</v>
      </c>
    </row>
    <row r="9360">
      <c r="B9360" s="2013">
        <v>9358.0</v>
      </c>
      <c r="C9360" s="2013">
        <f t="shared" ref="C9360:H9360" si="4358">C$5002+C4360</f>
        <v>1123</v>
      </c>
      <c r="D9360" s="2013">
        <f t="shared" si="4358"/>
        <v>2245</v>
      </c>
      <c r="E9360" s="2013">
        <f t="shared" si="4358"/>
        <v>1497</v>
      </c>
      <c r="F9360" s="2013">
        <f t="shared" si="4358"/>
        <v>1497</v>
      </c>
      <c r="G9360" s="2013">
        <f t="shared" si="4358"/>
        <v>1498</v>
      </c>
      <c r="H9360" s="2013">
        <f t="shared" si="4358"/>
        <v>1498</v>
      </c>
    </row>
    <row r="9361">
      <c r="B9361" s="2013">
        <v>9359.0</v>
      </c>
      <c r="C9361" s="2013">
        <f t="shared" ref="C9361:H9361" si="4359">C$5002+C4361</f>
        <v>1123</v>
      </c>
      <c r="D9361" s="2013">
        <f t="shared" si="4359"/>
        <v>2246</v>
      </c>
      <c r="E9361" s="2013">
        <f t="shared" si="4359"/>
        <v>1497</v>
      </c>
      <c r="F9361" s="2013">
        <f t="shared" si="4359"/>
        <v>1497</v>
      </c>
      <c r="G9361" s="2013">
        <f t="shared" si="4359"/>
        <v>1498</v>
      </c>
      <c r="H9361" s="2013">
        <f t="shared" si="4359"/>
        <v>1498</v>
      </c>
    </row>
    <row r="9362">
      <c r="B9362" s="2013">
        <v>9360.0</v>
      </c>
      <c r="C9362" s="2013">
        <f t="shared" ref="C9362:H9362" si="4360">C$5002+C4362</f>
        <v>1123</v>
      </c>
      <c r="D9362" s="2013">
        <f t="shared" si="4360"/>
        <v>2247</v>
      </c>
      <c r="E9362" s="2013">
        <f t="shared" si="4360"/>
        <v>1497</v>
      </c>
      <c r="F9362" s="2013">
        <f t="shared" si="4360"/>
        <v>1497</v>
      </c>
      <c r="G9362" s="2013">
        <f t="shared" si="4360"/>
        <v>1498</v>
      </c>
      <c r="H9362" s="2013">
        <f t="shared" si="4360"/>
        <v>1498</v>
      </c>
    </row>
    <row r="9363">
      <c r="B9363" s="2013">
        <v>9361.0</v>
      </c>
      <c r="C9363" s="2013">
        <f t="shared" ref="C9363:H9363" si="4361">C$5002+C4363</f>
        <v>1123</v>
      </c>
      <c r="D9363" s="2013">
        <f t="shared" si="4361"/>
        <v>2246</v>
      </c>
      <c r="E9363" s="2013">
        <f t="shared" si="4361"/>
        <v>1498</v>
      </c>
      <c r="F9363" s="2013">
        <f t="shared" si="4361"/>
        <v>1498</v>
      </c>
      <c r="G9363" s="2013">
        <f t="shared" si="4361"/>
        <v>1498</v>
      </c>
      <c r="H9363" s="2013">
        <f t="shared" si="4361"/>
        <v>1498</v>
      </c>
    </row>
    <row r="9364">
      <c r="B9364" s="2013">
        <v>9362.0</v>
      </c>
      <c r="C9364" s="2013">
        <f t="shared" ref="C9364:H9364" si="4362">C$5002+C4364</f>
        <v>1123</v>
      </c>
      <c r="D9364" s="2013">
        <f t="shared" si="4362"/>
        <v>2247</v>
      </c>
      <c r="E9364" s="2013">
        <f t="shared" si="4362"/>
        <v>1498</v>
      </c>
      <c r="F9364" s="2013">
        <f t="shared" si="4362"/>
        <v>1498</v>
      </c>
      <c r="G9364" s="2013">
        <f t="shared" si="4362"/>
        <v>1498</v>
      </c>
      <c r="H9364" s="2013">
        <f t="shared" si="4362"/>
        <v>1498</v>
      </c>
    </row>
    <row r="9365">
      <c r="B9365" s="2013">
        <v>9363.0</v>
      </c>
      <c r="C9365" s="2013">
        <f t="shared" ref="C9365:H9365" si="4363">C$5002+C4365</f>
        <v>1124</v>
      </c>
      <c r="D9365" s="2013">
        <f t="shared" si="4363"/>
        <v>2247</v>
      </c>
      <c r="E9365" s="2013">
        <f t="shared" si="4363"/>
        <v>1498</v>
      </c>
      <c r="F9365" s="2013">
        <f t="shared" si="4363"/>
        <v>1498</v>
      </c>
      <c r="G9365" s="2013">
        <f t="shared" si="4363"/>
        <v>1498</v>
      </c>
      <c r="H9365" s="2013">
        <f t="shared" si="4363"/>
        <v>1498</v>
      </c>
    </row>
    <row r="9366">
      <c r="B9366" s="2013">
        <v>9364.0</v>
      </c>
      <c r="C9366" s="2013">
        <f t="shared" ref="C9366:H9366" si="4364">C$5002+C4366</f>
        <v>1124</v>
      </c>
      <c r="D9366" s="2013">
        <f t="shared" si="4364"/>
        <v>2248</v>
      </c>
      <c r="E9366" s="2013">
        <f t="shared" si="4364"/>
        <v>1498</v>
      </c>
      <c r="F9366" s="2013">
        <f t="shared" si="4364"/>
        <v>1498</v>
      </c>
      <c r="G9366" s="2013">
        <f t="shared" si="4364"/>
        <v>1498</v>
      </c>
      <c r="H9366" s="2013">
        <f t="shared" si="4364"/>
        <v>1498</v>
      </c>
    </row>
    <row r="9367">
      <c r="B9367" s="2013">
        <v>9365.0</v>
      </c>
      <c r="C9367" s="2013">
        <f t="shared" ref="C9367:H9367" si="4365">C$5002+C4367</f>
        <v>1124</v>
      </c>
      <c r="D9367" s="2013">
        <f t="shared" si="4365"/>
        <v>2247</v>
      </c>
      <c r="E9367" s="2013">
        <f t="shared" si="4365"/>
        <v>1498</v>
      </c>
      <c r="F9367" s="2013">
        <f t="shared" si="4365"/>
        <v>1498</v>
      </c>
      <c r="G9367" s="2013">
        <f t="shared" si="4365"/>
        <v>1499</v>
      </c>
      <c r="H9367" s="2013">
        <f t="shared" si="4365"/>
        <v>1499</v>
      </c>
    </row>
    <row r="9368">
      <c r="B9368" s="2013">
        <v>9366.0</v>
      </c>
      <c r="C9368" s="2013">
        <f t="shared" ref="C9368:H9368" si="4366">C$5002+C4368</f>
        <v>1124</v>
      </c>
      <c r="D9368" s="2013">
        <f t="shared" si="4366"/>
        <v>2248</v>
      </c>
      <c r="E9368" s="2013">
        <f t="shared" si="4366"/>
        <v>1498</v>
      </c>
      <c r="F9368" s="2013">
        <f t="shared" si="4366"/>
        <v>1498</v>
      </c>
      <c r="G9368" s="2013">
        <f t="shared" si="4366"/>
        <v>1499</v>
      </c>
      <c r="H9368" s="2013">
        <f t="shared" si="4366"/>
        <v>1499</v>
      </c>
    </row>
    <row r="9369">
      <c r="B9369" s="2013">
        <v>9367.0</v>
      </c>
      <c r="C9369" s="2013">
        <f t="shared" ref="C9369:H9369" si="4367">C$5002+C4369</f>
        <v>1124</v>
      </c>
      <c r="D9369" s="2013">
        <f t="shared" si="4367"/>
        <v>2249</v>
      </c>
      <c r="E9369" s="2013">
        <f t="shared" si="4367"/>
        <v>1498</v>
      </c>
      <c r="F9369" s="2013">
        <f t="shared" si="4367"/>
        <v>1498</v>
      </c>
      <c r="G9369" s="2013">
        <f t="shared" si="4367"/>
        <v>1499</v>
      </c>
      <c r="H9369" s="2013">
        <f t="shared" si="4367"/>
        <v>1499</v>
      </c>
    </row>
    <row r="9370">
      <c r="B9370" s="2013">
        <v>9368.0</v>
      </c>
      <c r="C9370" s="2013">
        <f t="shared" ref="C9370:H9370" si="4368">C$5002+C4370</f>
        <v>1124</v>
      </c>
      <c r="D9370" s="2013">
        <f t="shared" si="4368"/>
        <v>2248</v>
      </c>
      <c r="E9370" s="2013">
        <f t="shared" si="4368"/>
        <v>1499</v>
      </c>
      <c r="F9370" s="2013">
        <f t="shared" si="4368"/>
        <v>1499</v>
      </c>
      <c r="G9370" s="2013">
        <f t="shared" si="4368"/>
        <v>1499</v>
      </c>
      <c r="H9370" s="2013">
        <f t="shared" si="4368"/>
        <v>1499</v>
      </c>
    </row>
    <row r="9371">
      <c r="B9371" s="2013">
        <v>9369.0</v>
      </c>
      <c r="C9371" s="2013">
        <f t="shared" ref="C9371:H9371" si="4369">C$5002+C4371</f>
        <v>1124</v>
      </c>
      <c r="D9371" s="2013">
        <f t="shared" si="4369"/>
        <v>2249</v>
      </c>
      <c r="E9371" s="2013">
        <f t="shared" si="4369"/>
        <v>1499</v>
      </c>
      <c r="F9371" s="2013">
        <f t="shared" si="4369"/>
        <v>1499</v>
      </c>
      <c r="G9371" s="2013">
        <f t="shared" si="4369"/>
        <v>1499</v>
      </c>
      <c r="H9371" s="2013">
        <f t="shared" si="4369"/>
        <v>1499</v>
      </c>
    </row>
    <row r="9372">
      <c r="B9372" s="2013">
        <v>9370.0</v>
      </c>
      <c r="C9372" s="2013">
        <f t="shared" ref="C9372:H9372" si="4370">C$5002+C4372</f>
        <v>1125</v>
      </c>
      <c r="D9372" s="2013">
        <f t="shared" si="4370"/>
        <v>2249</v>
      </c>
      <c r="E9372" s="2013">
        <f t="shared" si="4370"/>
        <v>1499</v>
      </c>
      <c r="F9372" s="2013">
        <f t="shared" si="4370"/>
        <v>1499</v>
      </c>
      <c r="G9372" s="2013">
        <f t="shared" si="4370"/>
        <v>1499</v>
      </c>
      <c r="H9372" s="2013">
        <f t="shared" si="4370"/>
        <v>1499</v>
      </c>
    </row>
    <row r="9373">
      <c r="B9373" s="2013">
        <v>9371.0</v>
      </c>
      <c r="C9373" s="2013">
        <f t="shared" ref="C9373:H9373" si="4371">C$5002+C4373</f>
        <v>1124</v>
      </c>
      <c r="D9373" s="2013">
        <f t="shared" si="4371"/>
        <v>2249</v>
      </c>
      <c r="E9373" s="2013">
        <f t="shared" si="4371"/>
        <v>1499</v>
      </c>
      <c r="F9373" s="2013">
        <f t="shared" si="4371"/>
        <v>1499</v>
      </c>
      <c r="G9373" s="2013">
        <f t="shared" si="4371"/>
        <v>1500</v>
      </c>
      <c r="H9373" s="2013">
        <f t="shared" si="4371"/>
        <v>1500</v>
      </c>
    </row>
    <row r="9374">
      <c r="B9374" s="2013">
        <v>9372.0</v>
      </c>
      <c r="C9374" s="2013">
        <f t="shared" ref="C9374:H9374" si="4372">C$5002+C4374</f>
        <v>1125</v>
      </c>
      <c r="D9374" s="2013">
        <f t="shared" si="4372"/>
        <v>2249</v>
      </c>
      <c r="E9374" s="2013">
        <f t="shared" si="4372"/>
        <v>1499</v>
      </c>
      <c r="F9374" s="2013">
        <f t="shared" si="4372"/>
        <v>1499</v>
      </c>
      <c r="G9374" s="2013">
        <f t="shared" si="4372"/>
        <v>1500</v>
      </c>
      <c r="H9374" s="2013">
        <f t="shared" si="4372"/>
        <v>1500</v>
      </c>
    </row>
    <row r="9375">
      <c r="B9375" s="2013">
        <v>9373.0</v>
      </c>
      <c r="C9375" s="2013">
        <f t="shared" ref="C9375:H9375" si="4373">C$5002+C4375</f>
        <v>1124</v>
      </c>
      <c r="D9375" s="2013">
        <f t="shared" si="4373"/>
        <v>2249</v>
      </c>
      <c r="E9375" s="2013">
        <f t="shared" si="4373"/>
        <v>1500</v>
      </c>
      <c r="F9375" s="2013">
        <f t="shared" si="4373"/>
        <v>1500</v>
      </c>
      <c r="G9375" s="2013">
        <f t="shared" si="4373"/>
        <v>1500</v>
      </c>
      <c r="H9375" s="2013">
        <f t="shared" si="4373"/>
        <v>1500</v>
      </c>
    </row>
    <row r="9376">
      <c r="B9376" s="2013">
        <v>9374.0</v>
      </c>
      <c r="C9376" s="2013">
        <f t="shared" ref="C9376:H9376" si="4374">C$5002+C4376</f>
        <v>1125</v>
      </c>
      <c r="D9376" s="2013">
        <f t="shared" si="4374"/>
        <v>2249</v>
      </c>
      <c r="E9376" s="2013">
        <f t="shared" si="4374"/>
        <v>1500</v>
      </c>
      <c r="F9376" s="2013">
        <f t="shared" si="4374"/>
        <v>1500</v>
      </c>
      <c r="G9376" s="2013">
        <f t="shared" si="4374"/>
        <v>1500</v>
      </c>
      <c r="H9376" s="2013">
        <f t="shared" si="4374"/>
        <v>1500</v>
      </c>
    </row>
    <row r="9377">
      <c r="B9377" s="2013">
        <v>9375.0</v>
      </c>
      <c r="C9377" s="2013">
        <f t="shared" ref="C9377:H9377" si="4375">C$5002+C4377</f>
        <v>1125</v>
      </c>
      <c r="D9377" s="2013">
        <f t="shared" si="4375"/>
        <v>2250</v>
      </c>
      <c r="E9377" s="2013">
        <f t="shared" si="4375"/>
        <v>1500</v>
      </c>
      <c r="F9377" s="2013">
        <f t="shared" si="4375"/>
        <v>1500</v>
      </c>
      <c r="G9377" s="2013">
        <f t="shared" si="4375"/>
        <v>1500</v>
      </c>
      <c r="H9377" s="2013">
        <f t="shared" si="4375"/>
        <v>1500</v>
      </c>
    </row>
    <row r="9378">
      <c r="B9378" s="2013">
        <v>9376.0</v>
      </c>
      <c r="C9378" s="2013">
        <f t="shared" ref="C9378:H9378" si="4376">C$5002+C4378</f>
        <v>1125</v>
      </c>
      <c r="D9378" s="2013">
        <f t="shared" si="4376"/>
        <v>2251</v>
      </c>
      <c r="E9378" s="2013">
        <f t="shared" si="4376"/>
        <v>1500</v>
      </c>
      <c r="F9378" s="2013">
        <f t="shared" si="4376"/>
        <v>1500</v>
      </c>
      <c r="G9378" s="2013">
        <f t="shared" si="4376"/>
        <v>1500</v>
      </c>
      <c r="H9378" s="2013">
        <f t="shared" si="4376"/>
        <v>1500</v>
      </c>
    </row>
    <row r="9379">
      <c r="B9379" s="2013">
        <v>9377.0</v>
      </c>
      <c r="C9379" s="2013">
        <f t="shared" ref="C9379:H9379" si="4377">C$5002+C4379</f>
        <v>1126</v>
      </c>
      <c r="D9379" s="2013">
        <f t="shared" si="4377"/>
        <v>2251</v>
      </c>
      <c r="E9379" s="2013">
        <f t="shared" si="4377"/>
        <v>1500</v>
      </c>
      <c r="F9379" s="2013">
        <f t="shared" si="4377"/>
        <v>1500</v>
      </c>
      <c r="G9379" s="2013">
        <f t="shared" si="4377"/>
        <v>1500</v>
      </c>
      <c r="H9379" s="2013">
        <f t="shared" si="4377"/>
        <v>1500</v>
      </c>
    </row>
    <row r="9380">
      <c r="B9380" s="2013">
        <v>9378.0</v>
      </c>
      <c r="C9380" s="2013">
        <f t="shared" ref="C9380:H9380" si="4378">C$5002+C4380</f>
        <v>1125</v>
      </c>
      <c r="D9380" s="2013">
        <f t="shared" si="4378"/>
        <v>2251</v>
      </c>
      <c r="E9380" s="2013">
        <f t="shared" si="4378"/>
        <v>1500</v>
      </c>
      <c r="F9380" s="2013">
        <f t="shared" si="4378"/>
        <v>1500</v>
      </c>
      <c r="G9380" s="2013">
        <f t="shared" si="4378"/>
        <v>1501</v>
      </c>
      <c r="H9380" s="2013">
        <f t="shared" si="4378"/>
        <v>1501</v>
      </c>
    </row>
    <row r="9381">
      <c r="B9381" s="2013">
        <v>9379.0</v>
      </c>
      <c r="C9381" s="2013">
        <f t="shared" ref="C9381:H9381" si="4379">C$5002+C4381</f>
        <v>1126</v>
      </c>
      <c r="D9381" s="2013">
        <f t="shared" si="4379"/>
        <v>2251</v>
      </c>
      <c r="E9381" s="2013">
        <f t="shared" si="4379"/>
        <v>1500</v>
      </c>
      <c r="F9381" s="2013">
        <f t="shared" si="4379"/>
        <v>1500</v>
      </c>
      <c r="G9381" s="2013">
        <f t="shared" si="4379"/>
        <v>1501</v>
      </c>
      <c r="H9381" s="2013">
        <f t="shared" si="4379"/>
        <v>1501</v>
      </c>
    </row>
    <row r="9382">
      <c r="B9382" s="2013">
        <v>9380.0</v>
      </c>
      <c r="C9382" s="2013">
        <f t="shared" ref="C9382:H9382" si="4380">C$5002+C4382</f>
        <v>1125</v>
      </c>
      <c r="D9382" s="2013">
        <f t="shared" si="4380"/>
        <v>2251</v>
      </c>
      <c r="E9382" s="2013">
        <f t="shared" si="4380"/>
        <v>1501</v>
      </c>
      <c r="F9382" s="2013">
        <f t="shared" si="4380"/>
        <v>1501</v>
      </c>
      <c r="G9382" s="2013">
        <f t="shared" si="4380"/>
        <v>1501</v>
      </c>
      <c r="H9382" s="2013">
        <f t="shared" si="4380"/>
        <v>1501</v>
      </c>
    </row>
    <row r="9383">
      <c r="B9383" s="2013">
        <v>9381.0</v>
      </c>
      <c r="C9383" s="2013">
        <f t="shared" ref="C9383:H9383" si="4381">C$5002+C4383</f>
        <v>1126</v>
      </c>
      <c r="D9383" s="2013">
        <f t="shared" si="4381"/>
        <v>2251</v>
      </c>
      <c r="E9383" s="2013">
        <f t="shared" si="4381"/>
        <v>1501</v>
      </c>
      <c r="F9383" s="2013">
        <f t="shared" si="4381"/>
        <v>1501</v>
      </c>
      <c r="G9383" s="2013">
        <f t="shared" si="4381"/>
        <v>1501</v>
      </c>
      <c r="H9383" s="2013">
        <f t="shared" si="4381"/>
        <v>1501</v>
      </c>
    </row>
    <row r="9384">
      <c r="B9384" s="2013">
        <v>9382.0</v>
      </c>
      <c r="C9384" s="2013">
        <f t="shared" ref="C9384:H9384" si="4382">C$5002+C4384</f>
        <v>1126</v>
      </c>
      <c r="D9384" s="2013">
        <f t="shared" si="4382"/>
        <v>2252</v>
      </c>
      <c r="E9384" s="2013">
        <f t="shared" si="4382"/>
        <v>1501</v>
      </c>
      <c r="F9384" s="2013">
        <f t="shared" si="4382"/>
        <v>1501</v>
      </c>
      <c r="G9384" s="2013">
        <f t="shared" si="4382"/>
        <v>1501</v>
      </c>
      <c r="H9384" s="2013">
        <f t="shared" si="4382"/>
        <v>1501</v>
      </c>
    </row>
    <row r="9385">
      <c r="B9385" s="2013">
        <v>9383.0</v>
      </c>
      <c r="C9385" s="2013">
        <f t="shared" ref="C9385:H9385" si="4383">C$5002+C4385</f>
        <v>1126</v>
      </c>
      <c r="D9385" s="2013">
        <f t="shared" si="4383"/>
        <v>2251</v>
      </c>
      <c r="E9385" s="2013">
        <f t="shared" si="4383"/>
        <v>1501</v>
      </c>
      <c r="F9385" s="2013">
        <f t="shared" si="4383"/>
        <v>1501</v>
      </c>
      <c r="G9385" s="2013">
        <f t="shared" si="4383"/>
        <v>1502</v>
      </c>
      <c r="H9385" s="2013">
        <f t="shared" si="4383"/>
        <v>1502</v>
      </c>
    </row>
    <row r="9386">
      <c r="B9386" s="2013">
        <v>9384.0</v>
      </c>
      <c r="C9386" s="2013">
        <f t="shared" ref="C9386:H9386" si="4384">C$5002+C4386</f>
        <v>1126</v>
      </c>
      <c r="D9386" s="2013">
        <f t="shared" si="4384"/>
        <v>2252</v>
      </c>
      <c r="E9386" s="2013">
        <f t="shared" si="4384"/>
        <v>1501</v>
      </c>
      <c r="F9386" s="2013">
        <f t="shared" si="4384"/>
        <v>1501</v>
      </c>
      <c r="G9386" s="2013">
        <f t="shared" si="4384"/>
        <v>1502</v>
      </c>
      <c r="H9386" s="2013">
        <f t="shared" si="4384"/>
        <v>1502</v>
      </c>
    </row>
    <row r="9387">
      <c r="B9387" s="2013">
        <v>9385.0</v>
      </c>
      <c r="C9387" s="2013">
        <f t="shared" ref="C9387:H9387" si="4385">C$5002+C4387</f>
        <v>1126</v>
      </c>
      <c r="D9387" s="2013">
        <f t="shared" si="4385"/>
        <v>2253</v>
      </c>
      <c r="E9387" s="2013">
        <f t="shared" si="4385"/>
        <v>1501</v>
      </c>
      <c r="F9387" s="2013">
        <f t="shared" si="4385"/>
        <v>1501</v>
      </c>
      <c r="G9387" s="2013">
        <f t="shared" si="4385"/>
        <v>1502</v>
      </c>
      <c r="H9387" s="2013">
        <f t="shared" si="4385"/>
        <v>1502</v>
      </c>
    </row>
    <row r="9388">
      <c r="B9388" s="2013">
        <v>9386.0</v>
      </c>
      <c r="C9388" s="2013">
        <f t="shared" ref="C9388:H9388" si="4386">C$5002+C4388</f>
        <v>1126</v>
      </c>
      <c r="D9388" s="2013">
        <f t="shared" si="4386"/>
        <v>2252</v>
      </c>
      <c r="E9388" s="2013">
        <f t="shared" si="4386"/>
        <v>1502</v>
      </c>
      <c r="F9388" s="2013">
        <f t="shared" si="4386"/>
        <v>1502</v>
      </c>
      <c r="G9388" s="2013">
        <f t="shared" si="4386"/>
        <v>1502</v>
      </c>
      <c r="H9388" s="2013">
        <f t="shared" si="4386"/>
        <v>1502</v>
      </c>
    </row>
    <row r="9389">
      <c r="B9389" s="2013">
        <v>9387.0</v>
      </c>
      <c r="C9389" s="2013">
        <f t="shared" ref="C9389:H9389" si="4387">C$5002+C4389</f>
        <v>1126</v>
      </c>
      <c r="D9389" s="2013">
        <f t="shared" si="4387"/>
        <v>2253</v>
      </c>
      <c r="E9389" s="2013">
        <f t="shared" si="4387"/>
        <v>1502</v>
      </c>
      <c r="F9389" s="2013">
        <f t="shared" si="4387"/>
        <v>1502</v>
      </c>
      <c r="G9389" s="2013">
        <f t="shared" si="4387"/>
        <v>1502</v>
      </c>
      <c r="H9389" s="2013">
        <f t="shared" si="4387"/>
        <v>1502</v>
      </c>
    </row>
    <row r="9390">
      <c r="B9390" s="2013">
        <v>9388.0</v>
      </c>
      <c r="C9390" s="2013">
        <f t="shared" ref="C9390:H9390" si="4388">C$5002+C4390</f>
        <v>1127</v>
      </c>
      <c r="D9390" s="2013">
        <f t="shared" si="4388"/>
        <v>2253</v>
      </c>
      <c r="E9390" s="2013">
        <f t="shared" si="4388"/>
        <v>1502</v>
      </c>
      <c r="F9390" s="2013">
        <f t="shared" si="4388"/>
        <v>1502</v>
      </c>
      <c r="G9390" s="2013">
        <f t="shared" si="4388"/>
        <v>1502</v>
      </c>
      <c r="H9390" s="2013">
        <f t="shared" si="4388"/>
        <v>1502</v>
      </c>
    </row>
    <row r="9391">
      <c r="B9391" s="2013">
        <v>9389.0</v>
      </c>
      <c r="C9391" s="2013">
        <f t="shared" ref="C9391:H9391" si="4389">C$5002+C4391</f>
        <v>1127</v>
      </c>
      <c r="D9391" s="2013">
        <f t="shared" si="4389"/>
        <v>2254</v>
      </c>
      <c r="E9391" s="2013">
        <f t="shared" si="4389"/>
        <v>1502</v>
      </c>
      <c r="F9391" s="2013">
        <f t="shared" si="4389"/>
        <v>1502</v>
      </c>
      <c r="G9391" s="2013">
        <f t="shared" si="4389"/>
        <v>1502</v>
      </c>
      <c r="H9391" s="2013">
        <f t="shared" si="4389"/>
        <v>1502</v>
      </c>
    </row>
    <row r="9392">
      <c r="B9392" s="2013">
        <v>9390.0</v>
      </c>
      <c r="C9392" s="2013">
        <f t="shared" ref="C9392:H9392" si="4390">C$5002+C4392</f>
        <v>1127</v>
      </c>
      <c r="D9392" s="2013">
        <f t="shared" si="4390"/>
        <v>2253</v>
      </c>
      <c r="E9392" s="2013">
        <f t="shared" si="4390"/>
        <v>1502</v>
      </c>
      <c r="F9392" s="2013">
        <f t="shared" si="4390"/>
        <v>1502</v>
      </c>
      <c r="G9392" s="2013">
        <f t="shared" si="4390"/>
        <v>1503</v>
      </c>
      <c r="H9392" s="2013">
        <f t="shared" si="4390"/>
        <v>1503</v>
      </c>
    </row>
    <row r="9393">
      <c r="B9393" s="2013">
        <v>9391.0</v>
      </c>
      <c r="C9393" s="2013">
        <f t="shared" ref="C9393:H9393" si="4391">C$5002+C4393</f>
        <v>1127</v>
      </c>
      <c r="D9393" s="2013">
        <f t="shared" si="4391"/>
        <v>2254</v>
      </c>
      <c r="E9393" s="2013">
        <f t="shared" si="4391"/>
        <v>1502</v>
      </c>
      <c r="F9393" s="2013">
        <f t="shared" si="4391"/>
        <v>1502</v>
      </c>
      <c r="G9393" s="2013">
        <f t="shared" si="4391"/>
        <v>1503</v>
      </c>
      <c r="H9393" s="2013">
        <f t="shared" si="4391"/>
        <v>1503</v>
      </c>
    </row>
    <row r="9394">
      <c r="B9394" s="2013">
        <v>9392.0</v>
      </c>
      <c r="C9394" s="2013">
        <f t="shared" ref="C9394:H9394" si="4392">C$5002+C4394</f>
        <v>1127</v>
      </c>
      <c r="D9394" s="2013">
        <f t="shared" si="4392"/>
        <v>2255</v>
      </c>
      <c r="E9394" s="2013">
        <f t="shared" si="4392"/>
        <v>1502</v>
      </c>
      <c r="F9394" s="2013">
        <f t="shared" si="4392"/>
        <v>1502</v>
      </c>
      <c r="G9394" s="2013">
        <f t="shared" si="4392"/>
        <v>1503</v>
      </c>
      <c r="H9394" s="2013">
        <f t="shared" si="4392"/>
        <v>1503</v>
      </c>
    </row>
    <row r="9395">
      <c r="B9395" s="2013">
        <v>9393.0</v>
      </c>
      <c r="C9395" s="2013">
        <f t="shared" ref="C9395:H9395" si="4393">C$5002+C4395</f>
        <v>1127</v>
      </c>
      <c r="D9395" s="2013">
        <f t="shared" si="4393"/>
        <v>2254</v>
      </c>
      <c r="E9395" s="2013">
        <f t="shared" si="4393"/>
        <v>1503</v>
      </c>
      <c r="F9395" s="2013">
        <f t="shared" si="4393"/>
        <v>1503</v>
      </c>
      <c r="G9395" s="2013">
        <f t="shared" si="4393"/>
        <v>1503</v>
      </c>
      <c r="H9395" s="2013">
        <f t="shared" si="4393"/>
        <v>1503</v>
      </c>
    </row>
    <row r="9396">
      <c r="B9396" s="2013">
        <v>9394.0</v>
      </c>
      <c r="C9396" s="2013">
        <f t="shared" ref="C9396:H9396" si="4394">C$5002+C4396</f>
        <v>1127</v>
      </c>
      <c r="D9396" s="2013">
        <f t="shared" si="4394"/>
        <v>2255</v>
      </c>
      <c r="E9396" s="2013">
        <f t="shared" si="4394"/>
        <v>1503</v>
      </c>
      <c r="F9396" s="2013">
        <f t="shared" si="4394"/>
        <v>1503</v>
      </c>
      <c r="G9396" s="2013">
        <f t="shared" si="4394"/>
        <v>1503</v>
      </c>
      <c r="H9396" s="2013">
        <f t="shared" si="4394"/>
        <v>1503</v>
      </c>
    </row>
    <row r="9397">
      <c r="B9397" s="2013">
        <v>9395.0</v>
      </c>
      <c r="C9397" s="2013">
        <f t="shared" ref="C9397:H9397" si="4395">C$5002+C4397</f>
        <v>1128</v>
      </c>
      <c r="D9397" s="2013">
        <f t="shared" si="4395"/>
        <v>2255</v>
      </c>
      <c r="E9397" s="2013">
        <f t="shared" si="4395"/>
        <v>1503</v>
      </c>
      <c r="F9397" s="2013">
        <f t="shared" si="4395"/>
        <v>1503</v>
      </c>
      <c r="G9397" s="2013">
        <f t="shared" si="4395"/>
        <v>1503</v>
      </c>
      <c r="H9397" s="2013">
        <f t="shared" si="4395"/>
        <v>1503</v>
      </c>
    </row>
    <row r="9398">
      <c r="B9398" s="2013">
        <v>9396.0</v>
      </c>
      <c r="C9398" s="2013">
        <f t="shared" ref="C9398:H9398" si="4396">C$5002+C4398</f>
        <v>1127</v>
      </c>
      <c r="D9398" s="2013">
        <f t="shared" si="4396"/>
        <v>2255</v>
      </c>
      <c r="E9398" s="2013">
        <f t="shared" si="4396"/>
        <v>1503</v>
      </c>
      <c r="F9398" s="2013">
        <f t="shared" si="4396"/>
        <v>1503</v>
      </c>
      <c r="G9398" s="2013">
        <f t="shared" si="4396"/>
        <v>1504</v>
      </c>
      <c r="H9398" s="2013">
        <f t="shared" si="4396"/>
        <v>1504</v>
      </c>
    </row>
    <row r="9399">
      <c r="B9399" s="2013">
        <v>9397.0</v>
      </c>
      <c r="C9399" s="2013">
        <f t="shared" ref="C9399:H9399" si="4397">C$5002+C4399</f>
        <v>1128</v>
      </c>
      <c r="D9399" s="2013">
        <f t="shared" si="4397"/>
        <v>2255</v>
      </c>
      <c r="E9399" s="2013">
        <f t="shared" si="4397"/>
        <v>1503</v>
      </c>
      <c r="F9399" s="2013">
        <f t="shared" si="4397"/>
        <v>1503</v>
      </c>
      <c r="G9399" s="2013">
        <f t="shared" si="4397"/>
        <v>1504</v>
      </c>
      <c r="H9399" s="2013">
        <f t="shared" si="4397"/>
        <v>1504</v>
      </c>
    </row>
    <row r="9400">
      <c r="B9400" s="2013">
        <v>9398.0</v>
      </c>
      <c r="C9400" s="2013">
        <f t="shared" ref="C9400:H9400" si="4398">C$5002+C4400</f>
        <v>1127</v>
      </c>
      <c r="D9400" s="2013">
        <f t="shared" si="4398"/>
        <v>2255</v>
      </c>
      <c r="E9400" s="2013">
        <f t="shared" si="4398"/>
        <v>1504</v>
      </c>
      <c r="F9400" s="2013">
        <f t="shared" si="4398"/>
        <v>1504</v>
      </c>
      <c r="G9400" s="2013">
        <f t="shared" si="4398"/>
        <v>1504</v>
      </c>
      <c r="H9400" s="2013">
        <f t="shared" si="4398"/>
        <v>1504</v>
      </c>
    </row>
    <row r="9401">
      <c r="B9401" s="2013">
        <v>9399.0</v>
      </c>
      <c r="C9401" s="2013">
        <f t="shared" ref="C9401:H9401" si="4399">C$5002+C4401</f>
        <v>1128</v>
      </c>
      <c r="D9401" s="2013">
        <f t="shared" si="4399"/>
        <v>2255</v>
      </c>
      <c r="E9401" s="2013">
        <f t="shared" si="4399"/>
        <v>1504</v>
      </c>
      <c r="F9401" s="2013">
        <f t="shared" si="4399"/>
        <v>1504</v>
      </c>
      <c r="G9401" s="2013">
        <f t="shared" si="4399"/>
        <v>1504</v>
      </c>
      <c r="H9401" s="2013">
        <f t="shared" si="4399"/>
        <v>1504</v>
      </c>
    </row>
    <row r="9402">
      <c r="B9402" s="2013">
        <v>9400.0</v>
      </c>
      <c r="C9402" s="2013">
        <f t="shared" ref="C9402:H9402" si="4400">C$5002+C4402</f>
        <v>1128</v>
      </c>
      <c r="D9402" s="2013">
        <f t="shared" si="4400"/>
        <v>2256</v>
      </c>
      <c r="E9402" s="2013">
        <f t="shared" si="4400"/>
        <v>1504</v>
      </c>
      <c r="F9402" s="2013">
        <f t="shared" si="4400"/>
        <v>1504</v>
      </c>
      <c r="G9402" s="2013">
        <f t="shared" si="4400"/>
        <v>1504</v>
      </c>
      <c r="H9402" s="2013">
        <f t="shared" si="4400"/>
        <v>1504</v>
      </c>
    </row>
    <row r="9403">
      <c r="B9403" s="2013">
        <v>9401.0</v>
      </c>
      <c r="C9403" s="2013">
        <f t="shared" ref="C9403:H9403" si="4401">C$5002+C4403</f>
        <v>1128</v>
      </c>
      <c r="D9403" s="2013">
        <f t="shared" si="4401"/>
        <v>2257</v>
      </c>
      <c r="E9403" s="2013">
        <f t="shared" si="4401"/>
        <v>1504</v>
      </c>
      <c r="F9403" s="2013">
        <f t="shared" si="4401"/>
        <v>1504</v>
      </c>
      <c r="G9403" s="2013">
        <f t="shared" si="4401"/>
        <v>1504</v>
      </c>
      <c r="H9403" s="2013">
        <f t="shared" si="4401"/>
        <v>1504</v>
      </c>
    </row>
    <row r="9404">
      <c r="B9404" s="2013">
        <v>9402.0</v>
      </c>
      <c r="C9404" s="2013">
        <f t="shared" ref="C9404:H9404" si="4402">C$5002+C4404</f>
        <v>1129</v>
      </c>
      <c r="D9404" s="2013">
        <f t="shared" si="4402"/>
        <v>2257</v>
      </c>
      <c r="E9404" s="2013">
        <f t="shared" si="4402"/>
        <v>1504</v>
      </c>
      <c r="F9404" s="2013">
        <f t="shared" si="4402"/>
        <v>1504</v>
      </c>
      <c r="G9404" s="2013">
        <f t="shared" si="4402"/>
        <v>1504</v>
      </c>
      <c r="H9404" s="2013">
        <f t="shared" si="4402"/>
        <v>1504</v>
      </c>
    </row>
    <row r="9405">
      <c r="B9405" s="2013">
        <v>9403.0</v>
      </c>
      <c r="C9405" s="2013">
        <f t="shared" ref="C9405:H9405" si="4403">C$5002+C4405</f>
        <v>1128</v>
      </c>
      <c r="D9405" s="2013">
        <f t="shared" si="4403"/>
        <v>2257</v>
      </c>
      <c r="E9405" s="2013">
        <f t="shared" si="4403"/>
        <v>1504</v>
      </c>
      <c r="F9405" s="2013">
        <f t="shared" si="4403"/>
        <v>1504</v>
      </c>
      <c r="G9405" s="2013">
        <f t="shared" si="4403"/>
        <v>1505</v>
      </c>
      <c r="H9405" s="2013">
        <f t="shared" si="4403"/>
        <v>1505</v>
      </c>
    </row>
    <row r="9406">
      <c r="B9406" s="2013">
        <v>9404.0</v>
      </c>
      <c r="C9406" s="2013">
        <f t="shared" ref="C9406:H9406" si="4404">C$5002+C4406</f>
        <v>1129</v>
      </c>
      <c r="D9406" s="2013">
        <f t="shared" si="4404"/>
        <v>2257</v>
      </c>
      <c r="E9406" s="2013">
        <f t="shared" si="4404"/>
        <v>1504</v>
      </c>
      <c r="F9406" s="2013">
        <f t="shared" si="4404"/>
        <v>1504</v>
      </c>
      <c r="G9406" s="2013">
        <f t="shared" si="4404"/>
        <v>1505</v>
      </c>
      <c r="H9406" s="2013">
        <f t="shared" si="4404"/>
        <v>1505</v>
      </c>
    </row>
    <row r="9407">
      <c r="B9407" s="2013">
        <v>9405.0</v>
      </c>
      <c r="C9407" s="2013">
        <f t="shared" ref="C9407:H9407" si="4405">C$5002+C4407</f>
        <v>1128</v>
      </c>
      <c r="D9407" s="2013">
        <f t="shared" si="4405"/>
        <v>2257</v>
      </c>
      <c r="E9407" s="2013">
        <f t="shared" si="4405"/>
        <v>1505</v>
      </c>
      <c r="F9407" s="2013">
        <f t="shared" si="4405"/>
        <v>1505</v>
      </c>
      <c r="G9407" s="2013">
        <f t="shared" si="4405"/>
        <v>1505</v>
      </c>
      <c r="H9407" s="2013">
        <f t="shared" si="4405"/>
        <v>1505</v>
      </c>
    </row>
    <row r="9408">
      <c r="B9408" s="2013">
        <v>9406.0</v>
      </c>
      <c r="C9408" s="2013">
        <f t="shared" ref="C9408:H9408" si="4406">C$5002+C4408</f>
        <v>1129</v>
      </c>
      <c r="D9408" s="2013">
        <f t="shared" si="4406"/>
        <v>2257</v>
      </c>
      <c r="E9408" s="2013">
        <f t="shared" si="4406"/>
        <v>1505</v>
      </c>
      <c r="F9408" s="2013">
        <f t="shared" si="4406"/>
        <v>1505</v>
      </c>
      <c r="G9408" s="2013">
        <f t="shared" si="4406"/>
        <v>1505</v>
      </c>
      <c r="H9408" s="2013">
        <f t="shared" si="4406"/>
        <v>1505</v>
      </c>
    </row>
    <row r="9409">
      <c r="B9409" s="2013">
        <v>9407.0</v>
      </c>
      <c r="C9409" s="2013">
        <f t="shared" ref="C9409:H9409" si="4407">C$5002+C4409</f>
        <v>1129</v>
      </c>
      <c r="D9409" s="2013">
        <f t="shared" si="4407"/>
        <v>2258</v>
      </c>
      <c r="E9409" s="2013">
        <f t="shared" si="4407"/>
        <v>1505</v>
      </c>
      <c r="F9409" s="2013">
        <f t="shared" si="4407"/>
        <v>1505</v>
      </c>
      <c r="G9409" s="2013">
        <f t="shared" si="4407"/>
        <v>1505</v>
      </c>
      <c r="H9409" s="2013">
        <f t="shared" si="4407"/>
        <v>1505</v>
      </c>
    </row>
    <row r="9410">
      <c r="B9410" s="2013">
        <v>9408.0</v>
      </c>
      <c r="C9410" s="2013">
        <f t="shared" ref="C9410:H9410" si="4408">C$5002+C4410</f>
        <v>1129</v>
      </c>
      <c r="D9410" s="2013">
        <f t="shared" si="4408"/>
        <v>2257</v>
      </c>
      <c r="E9410" s="2013">
        <f t="shared" si="4408"/>
        <v>1505</v>
      </c>
      <c r="F9410" s="2013">
        <f t="shared" si="4408"/>
        <v>1505</v>
      </c>
      <c r="G9410" s="2013">
        <f t="shared" si="4408"/>
        <v>1506</v>
      </c>
      <c r="H9410" s="2013">
        <f t="shared" si="4408"/>
        <v>1506</v>
      </c>
    </row>
    <row r="9411">
      <c r="B9411" s="2013">
        <v>9409.0</v>
      </c>
      <c r="C9411" s="2013">
        <f t="shared" ref="C9411:H9411" si="4409">C$5002+C4411</f>
        <v>1129</v>
      </c>
      <c r="D9411" s="2013">
        <f t="shared" si="4409"/>
        <v>2258</v>
      </c>
      <c r="E9411" s="2013">
        <f t="shared" si="4409"/>
        <v>1505</v>
      </c>
      <c r="F9411" s="2013">
        <f t="shared" si="4409"/>
        <v>1505</v>
      </c>
      <c r="G9411" s="2013">
        <f t="shared" si="4409"/>
        <v>1506</v>
      </c>
      <c r="H9411" s="2013">
        <f t="shared" si="4409"/>
        <v>1506</v>
      </c>
    </row>
    <row r="9412">
      <c r="B9412" s="2013">
        <v>9410.0</v>
      </c>
      <c r="C9412" s="2013">
        <f t="shared" ref="C9412:H9412" si="4410">C$5002+C4412</f>
        <v>1129</v>
      </c>
      <c r="D9412" s="2013">
        <f t="shared" si="4410"/>
        <v>2259</v>
      </c>
      <c r="E9412" s="2013">
        <f t="shared" si="4410"/>
        <v>1505</v>
      </c>
      <c r="F9412" s="2013">
        <f t="shared" si="4410"/>
        <v>1505</v>
      </c>
      <c r="G9412" s="2013">
        <f t="shared" si="4410"/>
        <v>1506</v>
      </c>
      <c r="H9412" s="2013">
        <f t="shared" si="4410"/>
        <v>1506</v>
      </c>
    </row>
    <row r="9413">
      <c r="B9413" s="2013">
        <v>9411.0</v>
      </c>
      <c r="C9413" s="2013">
        <f t="shared" ref="C9413:H9413" si="4411">C$5002+C4413</f>
        <v>1129</v>
      </c>
      <c r="D9413" s="2013">
        <f t="shared" si="4411"/>
        <v>2258</v>
      </c>
      <c r="E9413" s="2013">
        <f t="shared" si="4411"/>
        <v>1506</v>
      </c>
      <c r="F9413" s="2013">
        <f t="shared" si="4411"/>
        <v>1506</v>
      </c>
      <c r="G9413" s="2013">
        <f t="shared" si="4411"/>
        <v>1506</v>
      </c>
      <c r="H9413" s="2013">
        <f t="shared" si="4411"/>
        <v>1506</v>
      </c>
    </row>
    <row r="9414">
      <c r="B9414" s="2013">
        <v>9412.0</v>
      </c>
      <c r="C9414" s="2013">
        <f t="shared" ref="C9414:H9414" si="4412">C$5002+C4414</f>
        <v>1129</v>
      </c>
      <c r="D9414" s="2013">
        <f t="shared" si="4412"/>
        <v>2259</v>
      </c>
      <c r="E9414" s="2013">
        <f t="shared" si="4412"/>
        <v>1506</v>
      </c>
      <c r="F9414" s="2013">
        <f t="shared" si="4412"/>
        <v>1506</v>
      </c>
      <c r="G9414" s="2013">
        <f t="shared" si="4412"/>
        <v>1506</v>
      </c>
      <c r="H9414" s="2013">
        <f t="shared" si="4412"/>
        <v>1506</v>
      </c>
    </row>
    <row r="9415">
      <c r="B9415" s="2013">
        <v>9413.0</v>
      </c>
      <c r="C9415" s="2013">
        <f t="shared" ref="C9415:H9415" si="4413">C$5002+C4415</f>
        <v>1130</v>
      </c>
      <c r="D9415" s="2013">
        <f t="shared" si="4413"/>
        <v>2259</v>
      </c>
      <c r="E9415" s="2013">
        <f t="shared" si="4413"/>
        <v>1506</v>
      </c>
      <c r="F9415" s="2013">
        <f t="shared" si="4413"/>
        <v>1506</v>
      </c>
      <c r="G9415" s="2013">
        <f t="shared" si="4413"/>
        <v>1506</v>
      </c>
      <c r="H9415" s="2013">
        <f t="shared" si="4413"/>
        <v>1506</v>
      </c>
    </row>
    <row r="9416">
      <c r="B9416" s="2013">
        <v>9414.0</v>
      </c>
      <c r="C9416" s="2013">
        <f t="shared" ref="C9416:H9416" si="4414">C$5002+C4416</f>
        <v>1130</v>
      </c>
      <c r="D9416" s="2013">
        <f t="shared" si="4414"/>
        <v>2260</v>
      </c>
      <c r="E9416" s="2013">
        <f t="shared" si="4414"/>
        <v>1506</v>
      </c>
      <c r="F9416" s="2013">
        <f t="shared" si="4414"/>
        <v>1506</v>
      </c>
      <c r="G9416" s="2013">
        <f t="shared" si="4414"/>
        <v>1506</v>
      </c>
      <c r="H9416" s="2013">
        <f t="shared" si="4414"/>
        <v>1506</v>
      </c>
    </row>
    <row r="9417">
      <c r="B9417" s="2013">
        <v>9415.0</v>
      </c>
      <c r="C9417" s="2013">
        <f t="shared" ref="C9417:H9417" si="4415">C$5002+C4417</f>
        <v>1130</v>
      </c>
      <c r="D9417" s="2013">
        <f t="shared" si="4415"/>
        <v>2259</v>
      </c>
      <c r="E9417" s="2013">
        <f t="shared" si="4415"/>
        <v>1506</v>
      </c>
      <c r="F9417" s="2013">
        <f t="shared" si="4415"/>
        <v>1506</v>
      </c>
      <c r="G9417" s="2013">
        <f t="shared" si="4415"/>
        <v>1507</v>
      </c>
      <c r="H9417" s="2013">
        <f t="shared" si="4415"/>
        <v>1507</v>
      </c>
    </row>
    <row r="9418">
      <c r="B9418" s="2013">
        <v>9416.0</v>
      </c>
      <c r="C9418" s="2013">
        <f t="shared" ref="C9418:H9418" si="4416">C$5002+C4418</f>
        <v>1130</v>
      </c>
      <c r="D9418" s="2013">
        <f t="shared" si="4416"/>
        <v>2260</v>
      </c>
      <c r="E9418" s="2013">
        <f t="shared" si="4416"/>
        <v>1506</v>
      </c>
      <c r="F9418" s="2013">
        <f t="shared" si="4416"/>
        <v>1506</v>
      </c>
      <c r="G9418" s="2013">
        <f t="shared" si="4416"/>
        <v>1507</v>
      </c>
      <c r="H9418" s="2013">
        <f t="shared" si="4416"/>
        <v>1507</v>
      </c>
    </row>
    <row r="9419">
      <c r="B9419" s="2013">
        <v>9417.0</v>
      </c>
      <c r="C9419" s="2013">
        <f t="shared" ref="C9419:H9419" si="4417">C$5002+C4419</f>
        <v>1130</v>
      </c>
      <c r="D9419" s="2013">
        <f t="shared" si="4417"/>
        <v>2261</v>
      </c>
      <c r="E9419" s="2013">
        <f t="shared" si="4417"/>
        <v>1506</v>
      </c>
      <c r="F9419" s="2013">
        <f t="shared" si="4417"/>
        <v>1506</v>
      </c>
      <c r="G9419" s="2013">
        <f t="shared" si="4417"/>
        <v>1507</v>
      </c>
      <c r="H9419" s="2013">
        <f t="shared" si="4417"/>
        <v>1507</v>
      </c>
    </row>
    <row r="9420">
      <c r="B9420" s="2013">
        <v>9418.0</v>
      </c>
      <c r="C9420" s="2013">
        <f t="shared" ref="C9420:H9420" si="4418">C$5002+C4420</f>
        <v>1130</v>
      </c>
      <c r="D9420" s="2013">
        <f t="shared" si="4418"/>
        <v>2260</v>
      </c>
      <c r="E9420" s="2013">
        <f t="shared" si="4418"/>
        <v>1507</v>
      </c>
      <c r="F9420" s="2013">
        <f t="shared" si="4418"/>
        <v>1507</v>
      </c>
      <c r="G9420" s="2013">
        <f t="shared" si="4418"/>
        <v>1507</v>
      </c>
      <c r="H9420" s="2013">
        <f t="shared" si="4418"/>
        <v>1507</v>
      </c>
    </row>
    <row r="9421">
      <c r="B9421" s="2013">
        <v>9419.0</v>
      </c>
      <c r="C9421" s="2013">
        <f t="shared" ref="C9421:H9421" si="4419">C$5002+C4421</f>
        <v>1130</v>
      </c>
      <c r="D9421" s="2013">
        <f t="shared" si="4419"/>
        <v>2261</v>
      </c>
      <c r="E9421" s="2013">
        <f t="shared" si="4419"/>
        <v>1507</v>
      </c>
      <c r="F9421" s="2013">
        <f t="shared" si="4419"/>
        <v>1507</v>
      </c>
      <c r="G9421" s="2013">
        <f t="shared" si="4419"/>
        <v>1507</v>
      </c>
      <c r="H9421" s="2013">
        <f t="shared" si="4419"/>
        <v>1507</v>
      </c>
    </row>
    <row r="9422">
      <c r="B9422" s="2013">
        <v>9420.0</v>
      </c>
      <c r="C9422" s="2013">
        <f t="shared" ref="C9422:H9422" si="4420">C$5002+C4422</f>
        <v>1131</v>
      </c>
      <c r="D9422" s="2013">
        <f t="shared" si="4420"/>
        <v>2261</v>
      </c>
      <c r="E9422" s="2013">
        <f t="shared" si="4420"/>
        <v>1507</v>
      </c>
      <c r="F9422" s="2013">
        <f t="shared" si="4420"/>
        <v>1507</v>
      </c>
      <c r="G9422" s="2013">
        <f t="shared" si="4420"/>
        <v>1507</v>
      </c>
      <c r="H9422" s="2013">
        <f t="shared" si="4420"/>
        <v>1507</v>
      </c>
    </row>
    <row r="9423">
      <c r="B9423" s="2013">
        <v>9421.0</v>
      </c>
      <c r="C9423" s="2013">
        <f t="shared" ref="C9423:H9423" si="4421">C$5002+C4423</f>
        <v>1130</v>
      </c>
      <c r="D9423" s="2013">
        <f t="shared" si="4421"/>
        <v>2261</v>
      </c>
      <c r="E9423" s="2013">
        <f t="shared" si="4421"/>
        <v>1507</v>
      </c>
      <c r="F9423" s="2013">
        <f t="shared" si="4421"/>
        <v>1507</v>
      </c>
      <c r="G9423" s="2013">
        <f t="shared" si="4421"/>
        <v>1508</v>
      </c>
      <c r="H9423" s="2013">
        <f t="shared" si="4421"/>
        <v>1508</v>
      </c>
    </row>
    <row r="9424">
      <c r="B9424" s="2013">
        <v>9422.0</v>
      </c>
      <c r="C9424" s="2013">
        <f t="shared" ref="C9424:H9424" si="4422">C$5002+C4424</f>
        <v>1131</v>
      </c>
      <c r="D9424" s="2013">
        <f t="shared" si="4422"/>
        <v>2261</v>
      </c>
      <c r="E9424" s="2013">
        <f t="shared" si="4422"/>
        <v>1507</v>
      </c>
      <c r="F9424" s="2013">
        <f t="shared" si="4422"/>
        <v>1507</v>
      </c>
      <c r="G9424" s="2013">
        <f t="shared" si="4422"/>
        <v>1508</v>
      </c>
      <c r="H9424" s="2013">
        <f t="shared" si="4422"/>
        <v>1508</v>
      </c>
    </row>
    <row r="9425">
      <c r="B9425" s="2013">
        <v>9423.0</v>
      </c>
      <c r="C9425" s="2013">
        <f t="shared" ref="C9425:H9425" si="4423">C$5002+C4425</f>
        <v>1130</v>
      </c>
      <c r="D9425" s="2013">
        <f t="shared" si="4423"/>
        <v>2261</v>
      </c>
      <c r="E9425" s="2013">
        <f t="shared" si="4423"/>
        <v>1508</v>
      </c>
      <c r="F9425" s="2013">
        <f t="shared" si="4423"/>
        <v>1508</v>
      </c>
      <c r="G9425" s="2013">
        <f t="shared" si="4423"/>
        <v>1508</v>
      </c>
      <c r="H9425" s="2013">
        <f t="shared" si="4423"/>
        <v>1508</v>
      </c>
    </row>
    <row r="9426">
      <c r="B9426" s="2013">
        <v>9424.0</v>
      </c>
      <c r="C9426" s="2013">
        <f t="shared" ref="C9426:H9426" si="4424">C$5002+C4426</f>
        <v>1131</v>
      </c>
      <c r="D9426" s="2013">
        <f t="shared" si="4424"/>
        <v>2261</v>
      </c>
      <c r="E9426" s="2013">
        <f t="shared" si="4424"/>
        <v>1508</v>
      </c>
      <c r="F9426" s="2013">
        <f t="shared" si="4424"/>
        <v>1508</v>
      </c>
      <c r="G9426" s="2013">
        <f t="shared" si="4424"/>
        <v>1508</v>
      </c>
      <c r="H9426" s="2013">
        <f t="shared" si="4424"/>
        <v>1508</v>
      </c>
    </row>
    <row r="9427">
      <c r="B9427" s="2013">
        <v>9425.0</v>
      </c>
      <c r="C9427" s="2013">
        <f t="shared" ref="C9427:H9427" si="4425">C$5002+C4427</f>
        <v>1131</v>
      </c>
      <c r="D9427" s="2013">
        <f t="shared" si="4425"/>
        <v>2262</v>
      </c>
      <c r="E9427" s="2013">
        <f t="shared" si="4425"/>
        <v>1508</v>
      </c>
      <c r="F9427" s="2013">
        <f t="shared" si="4425"/>
        <v>1508</v>
      </c>
      <c r="G9427" s="2013">
        <f t="shared" si="4425"/>
        <v>1508</v>
      </c>
      <c r="H9427" s="2013">
        <f t="shared" si="4425"/>
        <v>1508</v>
      </c>
    </row>
    <row r="9428">
      <c r="B9428" s="2013">
        <v>9426.0</v>
      </c>
      <c r="C9428" s="2013">
        <f t="shared" ref="C9428:H9428" si="4426">C$5002+C4428</f>
        <v>1131</v>
      </c>
      <c r="D9428" s="2013">
        <f t="shared" si="4426"/>
        <v>2263</v>
      </c>
      <c r="E9428" s="2013">
        <f t="shared" si="4426"/>
        <v>1508</v>
      </c>
      <c r="F9428" s="2013">
        <f t="shared" si="4426"/>
        <v>1508</v>
      </c>
      <c r="G9428" s="2013">
        <f t="shared" si="4426"/>
        <v>1508</v>
      </c>
      <c r="H9428" s="2013">
        <f t="shared" si="4426"/>
        <v>1508</v>
      </c>
    </row>
    <row r="9429">
      <c r="B9429" s="2013">
        <v>9427.0</v>
      </c>
      <c r="C9429" s="2013">
        <f t="shared" ref="C9429:H9429" si="4427">C$5002+C4429</f>
        <v>1132</v>
      </c>
      <c r="D9429" s="2013">
        <f t="shared" si="4427"/>
        <v>2263</v>
      </c>
      <c r="E9429" s="2013">
        <f t="shared" si="4427"/>
        <v>1508</v>
      </c>
      <c r="F9429" s="2013">
        <f t="shared" si="4427"/>
        <v>1508</v>
      </c>
      <c r="G9429" s="2013">
        <f t="shared" si="4427"/>
        <v>1508</v>
      </c>
      <c r="H9429" s="2013">
        <f t="shared" si="4427"/>
        <v>1508</v>
      </c>
    </row>
    <row r="9430">
      <c r="B9430" s="2013">
        <v>9428.0</v>
      </c>
      <c r="C9430" s="2013">
        <f t="shared" ref="C9430:H9430" si="4428">C$5002+C4430</f>
        <v>1131</v>
      </c>
      <c r="D9430" s="2013">
        <f t="shared" si="4428"/>
        <v>2263</v>
      </c>
      <c r="E9430" s="2013">
        <f t="shared" si="4428"/>
        <v>1508</v>
      </c>
      <c r="F9430" s="2013">
        <f t="shared" si="4428"/>
        <v>1508</v>
      </c>
      <c r="G9430" s="2013">
        <f t="shared" si="4428"/>
        <v>1509</v>
      </c>
      <c r="H9430" s="2013">
        <f t="shared" si="4428"/>
        <v>1509</v>
      </c>
    </row>
    <row r="9431">
      <c r="B9431" s="2013">
        <v>9429.0</v>
      </c>
      <c r="C9431" s="2013">
        <f t="shared" ref="C9431:H9431" si="4429">C$5002+C4431</f>
        <v>1132</v>
      </c>
      <c r="D9431" s="2013">
        <f t="shared" si="4429"/>
        <v>2263</v>
      </c>
      <c r="E9431" s="2013">
        <f t="shared" si="4429"/>
        <v>1508</v>
      </c>
      <c r="F9431" s="2013">
        <f t="shared" si="4429"/>
        <v>1508</v>
      </c>
      <c r="G9431" s="2013">
        <f t="shared" si="4429"/>
        <v>1509</v>
      </c>
      <c r="H9431" s="2013">
        <f t="shared" si="4429"/>
        <v>1509</v>
      </c>
    </row>
    <row r="9432">
      <c r="B9432" s="2013">
        <v>9430.0</v>
      </c>
      <c r="C9432" s="2013">
        <f t="shared" ref="C9432:H9432" si="4430">C$5002+C4432</f>
        <v>1131</v>
      </c>
      <c r="D9432" s="2013">
        <f t="shared" si="4430"/>
        <v>2263</v>
      </c>
      <c r="E9432" s="2013">
        <f t="shared" si="4430"/>
        <v>1509</v>
      </c>
      <c r="F9432" s="2013">
        <f t="shared" si="4430"/>
        <v>1509</v>
      </c>
      <c r="G9432" s="2013">
        <f t="shared" si="4430"/>
        <v>1509</v>
      </c>
      <c r="H9432" s="2013">
        <f t="shared" si="4430"/>
        <v>1509</v>
      </c>
    </row>
    <row r="9433">
      <c r="B9433" s="2013">
        <v>9431.0</v>
      </c>
      <c r="C9433" s="2013">
        <f t="shared" ref="C9433:H9433" si="4431">C$5002+C4433</f>
        <v>1132</v>
      </c>
      <c r="D9433" s="2013">
        <f t="shared" si="4431"/>
        <v>2263</v>
      </c>
      <c r="E9433" s="2013">
        <f t="shared" si="4431"/>
        <v>1509</v>
      </c>
      <c r="F9433" s="2013">
        <f t="shared" si="4431"/>
        <v>1509</v>
      </c>
      <c r="G9433" s="2013">
        <f t="shared" si="4431"/>
        <v>1509</v>
      </c>
      <c r="H9433" s="2013">
        <f t="shared" si="4431"/>
        <v>1509</v>
      </c>
    </row>
    <row r="9434">
      <c r="B9434" s="2013">
        <v>9432.0</v>
      </c>
      <c r="C9434" s="2013">
        <f t="shared" ref="C9434:H9434" si="4432">C$5002+C4434</f>
        <v>1132</v>
      </c>
      <c r="D9434" s="2013">
        <f t="shared" si="4432"/>
        <v>2264</v>
      </c>
      <c r="E9434" s="2013">
        <f t="shared" si="4432"/>
        <v>1509</v>
      </c>
      <c r="F9434" s="2013">
        <f t="shared" si="4432"/>
        <v>1509</v>
      </c>
      <c r="G9434" s="2013">
        <f t="shared" si="4432"/>
        <v>1509</v>
      </c>
      <c r="H9434" s="2013">
        <f t="shared" si="4432"/>
        <v>1509</v>
      </c>
    </row>
    <row r="9435">
      <c r="B9435" s="2013">
        <v>9433.0</v>
      </c>
      <c r="C9435" s="2013">
        <f t="shared" ref="C9435:H9435" si="4433">C$5002+C4435</f>
        <v>1132</v>
      </c>
      <c r="D9435" s="2013">
        <f t="shared" si="4433"/>
        <v>2263</v>
      </c>
      <c r="E9435" s="2013">
        <f t="shared" si="4433"/>
        <v>1509</v>
      </c>
      <c r="F9435" s="2013">
        <f t="shared" si="4433"/>
        <v>1509</v>
      </c>
      <c r="G9435" s="2013">
        <f t="shared" si="4433"/>
        <v>1510</v>
      </c>
      <c r="H9435" s="2013">
        <f t="shared" si="4433"/>
        <v>1510</v>
      </c>
    </row>
    <row r="9436">
      <c r="B9436" s="2013">
        <v>9434.0</v>
      </c>
      <c r="C9436" s="2013">
        <f t="shared" ref="C9436:H9436" si="4434">C$5002+C4436</f>
        <v>1132</v>
      </c>
      <c r="D9436" s="2013">
        <f t="shared" si="4434"/>
        <v>2264</v>
      </c>
      <c r="E9436" s="2013">
        <f t="shared" si="4434"/>
        <v>1509</v>
      </c>
      <c r="F9436" s="2013">
        <f t="shared" si="4434"/>
        <v>1509</v>
      </c>
      <c r="G9436" s="2013">
        <f t="shared" si="4434"/>
        <v>1510</v>
      </c>
      <c r="H9436" s="2013">
        <f t="shared" si="4434"/>
        <v>1510</v>
      </c>
    </row>
    <row r="9437">
      <c r="B9437" s="2013">
        <v>9435.0</v>
      </c>
      <c r="C9437" s="2013">
        <f t="shared" ref="C9437:H9437" si="4435">C$5002+C4437</f>
        <v>1132</v>
      </c>
      <c r="D9437" s="2013">
        <f t="shared" si="4435"/>
        <v>2265</v>
      </c>
      <c r="E9437" s="2013">
        <f t="shared" si="4435"/>
        <v>1509</v>
      </c>
      <c r="F9437" s="2013">
        <f t="shared" si="4435"/>
        <v>1509</v>
      </c>
      <c r="G9437" s="2013">
        <f t="shared" si="4435"/>
        <v>1510</v>
      </c>
      <c r="H9437" s="2013">
        <f t="shared" si="4435"/>
        <v>1510</v>
      </c>
    </row>
    <row r="9438">
      <c r="B9438" s="2013">
        <v>9436.0</v>
      </c>
      <c r="C9438" s="2013">
        <f t="shared" ref="C9438:H9438" si="4436">C$5002+C4438</f>
        <v>1132</v>
      </c>
      <c r="D9438" s="2013">
        <f t="shared" si="4436"/>
        <v>2264</v>
      </c>
      <c r="E9438" s="2013">
        <f t="shared" si="4436"/>
        <v>1510</v>
      </c>
      <c r="F9438" s="2013">
        <f t="shared" si="4436"/>
        <v>1510</v>
      </c>
      <c r="G9438" s="2013">
        <f t="shared" si="4436"/>
        <v>1510</v>
      </c>
      <c r="H9438" s="2013">
        <f t="shared" si="4436"/>
        <v>1510</v>
      </c>
    </row>
    <row r="9439">
      <c r="B9439" s="2013">
        <v>9437.0</v>
      </c>
      <c r="C9439" s="2013">
        <f t="shared" ref="C9439:H9439" si="4437">C$5002+C4439</f>
        <v>1132</v>
      </c>
      <c r="D9439" s="2013">
        <f t="shared" si="4437"/>
        <v>2265</v>
      </c>
      <c r="E9439" s="2013">
        <f t="shared" si="4437"/>
        <v>1510</v>
      </c>
      <c r="F9439" s="2013">
        <f t="shared" si="4437"/>
        <v>1510</v>
      </c>
      <c r="G9439" s="2013">
        <f t="shared" si="4437"/>
        <v>1510</v>
      </c>
      <c r="H9439" s="2013">
        <f t="shared" si="4437"/>
        <v>1510</v>
      </c>
    </row>
    <row r="9440">
      <c r="B9440" s="2013">
        <v>9438.0</v>
      </c>
      <c r="C9440" s="2013">
        <f t="shared" ref="C9440:H9440" si="4438">C$5002+C4440</f>
        <v>1133</v>
      </c>
      <c r="D9440" s="2013">
        <f t="shared" si="4438"/>
        <v>2265</v>
      </c>
      <c r="E9440" s="2013">
        <f t="shared" si="4438"/>
        <v>1510</v>
      </c>
      <c r="F9440" s="2013">
        <f t="shared" si="4438"/>
        <v>1510</v>
      </c>
      <c r="G9440" s="2013">
        <f t="shared" si="4438"/>
        <v>1510</v>
      </c>
      <c r="H9440" s="2013">
        <f t="shared" si="4438"/>
        <v>1510</v>
      </c>
    </row>
    <row r="9441">
      <c r="B9441" s="2013">
        <v>9439.0</v>
      </c>
      <c r="C9441" s="2013">
        <f t="shared" ref="C9441:H9441" si="4439">C$5002+C4441</f>
        <v>1133</v>
      </c>
      <c r="D9441" s="2013">
        <f t="shared" si="4439"/>
        <v>2266</v>
      </c>
      <c r="E9441" s="2013">
        <f t="shared" si="4439"/>
        <v>1510</v>
      </c>
      <c r="F9441" s="2013">
        <f t="shared" si="4439"/>
        <v>1510</v>
      </c>
      <c r="G9441" s="2013">
        <f t="shared" si="4439"/>
        <v>1510</v>
      </c>
      <c r="H9441" s="2013">
        <f t="shared" si="4439"/>
        <v>1510</v>
      </c>
    </row>
    <row r="9442">
      <c r="B9442" s="2013">
        <v>9440.0</v>
      </c>
      <c r="C9442" s="2013">
        <f t="shared" ref="C9442:H9442" si="4440">C$5002+C4442</f>
        <v>1133</v>
      </c>
      <c r="D9442" s="2013">
        <f t="shared" si="4440"/>
        <v>2265</v>
      </c>
      <c r="E9442" s="2013">
        <f t="shared" si="4440"/>
        <v>1510</v>
      </c>
      <c r="F9442" s="2013">
        <f t="shared" si="4440"/>
        <v>1510</v>
      </c>
      <c r="G9442" s="2013">
        <f t="shared" si="4440"/>
        <v>1511</v>
      </c>
      <c r="H9442" s="2013">
        <f t="shared" si="4440"/>
        <v>1511</v>
      </c>
    </row>
    <row r="9443">
      <c r="B9443" s="2013">
        <v>9441.0</v>
      </c>
      <c r="C9443" s="2013">
        <f t="shared" ref="C9443:H9443" si="4441">C$5002+C4443</f>
        <v>1133</v>
      </c>
      <c r="D9443" s="2013">
        <f t="shared" si="4441"/>
        <v>2266</v>
      </c>
      <c r="E9443" s="2013">
        <f t="shared" si="4441"/>
        <v>1510</v>
      </c>
      <c r="F9443" s="2013">
        <f t="shared" si="4441"/>
        <v>1510</v>
      </c>
      <c r="G9443" s="2013">
        <f t="shared" si="4441"/>
        <v>1511</v>
      </c>
      <c r="H9443" s="2013">
        <f t="shared" si="4441"/>
        <v>1511</v>
      </c>
    </row>
    <row r="9444">
      <c r="B9444" s="2013">
        <v>9442.0</v>
      </c>
      <c r="C9444" s="2013">
        <f t="shared" ref="C9444:H9444" si="4442">C$5002+C4444</f>
        <v>1133</v>
      </c>
      <c r="D9444" s="2013">
        <f t="shared" si="4442"/>
        <v>2267</v>
      </c>
      <c r="E9444" s="2013">
        <f t="shared" si="4442"/>
        <v>1510</v>
      </c>
      <c r="F9444" s="2013">
        <f t="shared" si="4442"/>
        <v>1510</v>
      </c>
      <c r="G9444" s="2013">
        <f t="shared" si="4442"/>
        <v>1511</v>
      </c>
      <c r="H9444" s="2013">
        <f t="shared" si="4442"/>
        <v>1511</v>
      </c>
    </row>
    <row r="9445">
      <c r="B9445" s="2013">
        <v>9443.0</v>
      </c>
      <c r="C9445" s="2013">
        <f t="shared" ref="C9445:H9445" si="4443">C$5002+C4445</f>
        <v>1133</v>
      </c>
      <c r="D9445" s="2013">
        <f t="shared" si="4443"/>
        <v>2266</v>
      </c>
      <c r="E9445" s="2013">
        <f t="shared" si="4443"/>
        <v>1511</v>
      </c>
      <c r="F9445" s="2013">
        <f t="shared" si="4443"/>
        <v>1511</v>
      </c>
      <c r="G9445" s="2013">
        <f t="shared" si="4443"/>
        <v>1511</v>
      </c>
      <c r="H9445" s="2013">
        <f t="shared" si="4443"/>
        <v>1511</v>
      </c>
    </row>
    <row r="9446">
      <c r="B9446" s="2013">
        <v>9444.0</v>
      </c>
      <c r="C9446" s="2013">
        <f t="shared" ref="C9446:H9446" si="4444">C$5002+C4446</f>
        <v>1133</v>
      </c>
      <c r="D9446" s="2013">
        <f t="shared" si="4444"/>
        <v>2267</v>
      </c>
      <c r="E9446" s="2013">
        <f t="shared" si="4444"/>
        <v>1511</v>
      </c>
      <c r="F9446" s="2013">
        <f t="shared" si="4444"/>
        <v>1511</v>
      </c>
      <c r="G9446" s="2013">
        <f t="shared" si="4444"/>
        <v>1511</v>
      </c>
      <c r="H9446" s="2013">
        <f t="shared" si="4444"/>
        <v>1511</v>
      </c>
    </row>
    <row r="9447">
      <c r="B9447" s="2013">
        <v>9445.0</v>
      </c>
      <c r="C9447" s="2013">
        <f t="shared" ref="C9447:H9447" si="4445">C$5002+C4447</f>
        <v>1134</v>
      </c>
      <c r="D9447" s="2013">
        <f t="shared" si="4445"/>
        <v>2267</v>
      </c>
      <c r="E9447" s="2013">
        <f t="shared" si="4445"/>
        <v>1511</v>
      </c>
      <c r="F9447" s="2013">
        <f t="shared" si="4445"/>
        <v>1511</v>
      </c>
      <c r="G9447" s="2013">
        <f t="shared" si="4445"/>
        <v>1511</v>
      </c>
      <c r="H9447" s="2013">
        <f t="shared" si="4445"/>
        <v>1511</v>
      </c>
    </row>
    <row r="9448">
      <c r="B9448" s="2013">
        <v>9446.0</v>
      </c>
      <c r="C9448" s="2013">
        <f t="shared" ref="C9448:H9448" si="4446">C$5002+C4448</f>
        <v>1133</v>
      </c>
      <c r="D9448" s="2013">
        <f t="shared" si="4446"/>
        <v>2267</v>
      </c>
      <c r="E9448" s="2013">
        <f t="shared" si="4446"/>
        <v>1511</v>
      </c>
      <c r="F9448" s="2013">
        <f t="shared" si="4446"/>
        <v>1511</v>
      </c>
      <c r="G9448" s="2013">
        <f t="shared" si="4446"/>
        <v>1512</v>
      </c>
      <c r="H9448" s="2013">
        <f t="shared" si="4446"/>
        <v>1512</v>
      </c>
    </row>
    <row r="9449">
      <c r="B9449" s="2013">
        <v>9447.0</v>
      </c>
      <c r="C9449" s="2013">
        <f t="shared" ref="C9449:H9449" si="4447">C$5002+C4449</f>
        <v>1134</v>
      </c>
      <c r="D9449" s="2013">
        <f t="shared" si="4447"/>
        <v>2267</v>
      </c>
      <c r="E9449" s="2013">
        <f t="shared" si="4447"/>
        <v>1511</v>
      </c>
      <c r="F9449" s="2013">
        <f t="shared" si="4447"/>
        <v>1511</v>
      </c>
      <c r="G9449" s="2013">
        <f t="shared" si="4447"/>
        <v>1512</v>
      </c>
      <c r="H9449" s="2013">
        <f t="shared" si="4447"/>
        <v>1512</v>
      </c>
    </row>
    <row r="9450">
      <c r="B9450" s="2013">
        <v>9448.0</v>
      </c>
      <c r="C9450" s="2013">
        <f t="shared" ref="C9450:H9450" si="4448">C$5002+C4450</f>
        <v>1133</v>
      </c>
      <c r="D9450" s="2013">
        <f t="shared" si="4448"/>
        <v>2267</v>
      </c>
      <c r="E9450" s="2013">
        <f t="shared" si="4448"/>
        <v>1512</v>
      </c>
      <c r="F9450" s="2013">
        <f t="shared" si="4448"/>
        <v>1512</v>
      </c>
      <c r="G9450" s="2013">
        <f t="shared" si="4448"/>
        <v>1512</v>
      </c>
      <c r="H9450" s="2013">
        <f t="shared" si="4448"/>
        <v>1512</v>
      </c>
    </row>
    <row r="9451">
      <c r="B9451" s="2013">
        <v>9449.0</v>
      </c>
      <c r="C9451" s="2013">
        <f t="shared" ref="C9451:H9451" si="4449">C$5002+C4451</f>
        <v>1134</v>
      </c>
      <c r="D9451" s="2013">
        <f t="shared" si="4449"/>
        <v>2267</v>
      </c>
      <c r="E9451" s="2013">
        <f t="shared" si="4449"/>
        <v>1512</v>
      </c>
      <c r="F9451" s="2013">
        <f t="shared" si="4449"/>
        <v>1512</v>
      </c>
      <c r="G9451" s="2013">
        <f t="shared" si="4449"/>
        <v>1512</v>
      </c>
      <c r="H9451" s="2013">
        <f t="shared" si="4449"/>
        <v>1512</v>
      </c>
    </row>
    <row r="9452">
      <c r="B9452" s="2013">
        <v>9450.0</v>
      </c>
      <c r="C9452" s="2013">
        <f t="shared" ref="C9452:H9452" si="4450">C$5002+C4452</f>
        <v>1134</v>
      </c>
      <c r="D9452" s="2013">
        <f t="shared" si="4450"/>
        <v>2268</v>
      </c>
      <c r="E9452" s="2013">
        <f t="shared" si="4450"/>
        <v>1512</v>
      </c>
      <c r="F9452" s="2013">
        <f t="shared" si="4450"/>
        <v>1512</v>
      </c>
      <c r="G9452" s="2013">
        <f t="shared" si="4450"/>
        <v>1512</v>
      </c>
      <c r="H9452" s="2013">
        <f t="shared" si="4450"/>
        <v>1512</v>
      </c>
    </row>
    <row r="9453">
      <c r="B9453" s="2013">
        <v>9451.0</v>
      </c>
      <c r="C9453" s="2013">
        <f t="shared" ref="C9453:H9453" si="4451">C$5002+C4453</f>
        <v>1134</v>
      </c>
      <c r="D9453" s="2013">
        <f t="shared" si="4451"/>
        <v>2269</v>
      </c>
      <c r="E9453" s="2013">
        <f t="shared" si="4451"/>
        <v>1512</v>
      </c>
      <c r="F9453" s="2013">
        <f t="shared" si="4451"/>
        <v>1512</v>
      </c>
      <c r="G9453" s="2013">
        <f t="shared" si="4451"/>
        <v>1512</v>
      </c>
      <c r="H9453" s="2013">
        <f t="shared" si="4451"/>
        <v>1512</v>
      </c>
    </row>
    <row r="9454">
      <c r="B9454" s="2013">
        <v>9452.0</v>
      </c>
      <c r="C9454" s="2013">
        <f t="shared" ref="C9454:H9454" si="4452">C$5002+C4454</f>
        <v>1135</v>
      </c>
      <c r="D9454" s="2013">
        <f t="shared" si="4452"/>
        <v>2269</v>
      </c>
      <c r="E9454" s="2013">
        <f t="shared" si="4452"/>
        <v>1512</v>
      </c>
      <c r="F9454" s="2013">
        <f t="shared" si="4452"/>
        <v>1512</v>
      </c>
      <c r="G9454" s="2013">
        <f t="shared" si="4452"/>
        <v>1512</v>
      </c>
      <c r="H9454" s="2013">
        <f t="shared" si="4452"/>
        <v>1512</v>
      </c>
    </row>
    <row r="9455">
      <c r="B9455" s="2013">
        <v>9453.0</v>
      </c>
      <c r="C9455" s="2013">
        <f t="shared" ref="C9455:H9455" si="4453">C$5002+C4455</f>
        <v>1134</v>
      </c>
      <c r="D9455" s="2013">
        <f t="shared" si="4453"/>
        <v>2269</v>
      </c>
      <c r="E9455" s="2013">
        <f t="shared" si="4453"/>
        <v>1512</v>
      </c>
      <c r="F9455" s="2013">
        <f t="shared" si="4453"/>
        <v>1512</v>
      </c>
      <c r="G9455" s="2013">
        <f t="shared" si="4453"/>
        <v>1513</v>
      </c>
      <c r="H9455" s="2013">
        <f t="shared" si="4453"/>
        <v>1513</v>
      </c>
    </row>
    <row r="9456">
      <c r="B9456" s="2013">
        <v>9454.0</v>
      </c>
      <c r="C9456" s="2013">
        <f t="shared" ref="C9456:H9456" si="4454">C$5002+C4456</f>
        <v>1135</v>
      </c>
      <c r="D9456" s="2013">
        <f t="shared" si="4454"/>
        <v>2269</v>
      </c>
      <c r="E9456" s="2013">
        <f t="shared" si="4454"/>
        <v>1512</v>
      </c>
      <c r="F9456" s="2013">
        <f t="shared" si="4454"/>
        <v>1512</v>
      </c>
      <c r="G9456" s="2013">
        <f t="shared" si="4454"/>
        <v>1513</v>
      </c>
      <c r="H9456" s="2013">
        <f t="shared" si="4454"/>
        <v>1513</v>
      </c>
    </row>
    <row r="9457">
      <c r="B9457" s="2013">
        <v>9455.0</v>
      </c>
      <c r="C9457" s="2013">
        <f t="shared" ref="C9457:H9457" si="4455">C$5002+C4457</f>
        <v>1134</v>
      </c>
      <c r="D9457" s="2013">
        <f t="shared" si="4455"/>
        <v>2269</v>
      </c>
      <c r="E9457" s="2013">
        <f t="shared" si="4455"/>
        <v>1513</v>
      </c>
      <c r="F9457" s="2013">
        <f t="shared" si="4455"/>
        <v>1513</v>
      </c>
      <c r="G9457" s="2013">
        <f t="shared" si="4455"/>
        <v>1513</v>
      </c>
      <c r="H9457" s="2013">
        <f t="shared" si="4455"/>
        <v>1513</v>
      </c>
    </row>
    <row r="9458">
      <c r="B9458" s="2013">
        <v>9456.0</v>
      </c>
      <c r="C9458" s="2013">
        <f t="shared" ref="C9458:H9458" si="4456">C$5002+C4458</f>
        <v>1135</v>
      </c>
      <c r="D9458" s="2013">
        <f t="shared" si="4456"/>
        <v>2269</v>
      </c>
      <c r="E9458" s="2013">
        <f t="shared" si="4456"/>
        <v>1513</v>
      </c>
      <c r="F9458" s="2013">
        <f t="shared" si="4456"/>
        <v>1513</v>
      </c>
      <c r="G9458" s="2013">
        <f t="shared" si="4456"/>
        <v>1513</v>
      </c>
      <c r="H9458" s="2013">
        <f t="shared" si="4456"/>
        <v>1513</v>
      </c>
    </row>
    <row r="9459">
      <c r="B9459" s="2013">
        <v>9457.0</v>
      </c>
      <c r="C9459" s="2013">
        <f t="shared" ref="C9459:H9459" si="4457">C$5002+C4459</f>
        <v>1135</v>
      </c>
      <c r="D9459" s="2013">
        <f t="shared" si="4457"/>
        <v>2270</v>
      </c>
      <c r="E9459" s="2013">
        <f t="shared" si="4457"/>
        <v>1513</v>
      </c>
      <c r="F9459" s="2013">
        <f t="shared" si="4457"/>
        <v>1513</v>
      </c>
      <c r="G9459" s="2013">
        <f t="shared" si="4457"/>
        <v>1513</v>
      </c>
      <c r="H9459" s="2013">
        <f t="shared" si="4457"/>
        <v>1513</v>
      </c>
    </row>
    <row r="9460">
      <c r="B9460" s="2013">
        <v>9458.0</v>
      </c>
      <c r="C9460" s="2013">
        <f t="shared" ref="C9460:H9460" si="4458">C$5002+C4460</f>
        <v>1135</v>
      </c>
      <c r="D9460" s="2013">
        <f t="shared" si="4458"/>
        <v>2269</v>
      </c>
      <c r="E9460" s="2013">
        <f t="shared" si="4458"/>
        <v>1513</v>
      </c>
      <c r="F9460" s="2013">
        <f t="shared" si="4458"/>
        <v>1513</v>
      </c>
      <c r="G9460" s="2013">
        <f t="shared" si="4458"/>
        <v>1514</v>
      </c>
      <c r="H9460" s="2013">
        <f t="shared" si="4458"/>
        <v>1514</v>
      </c>
    </row>
    <row r="9461">
      <c r="B9461" s="2013">
        <v>9459.0</v>
      </c>
      <c r="C9461" s="2013">
        <f t="shared" ref="C9461:H9461" si="4459">C$5002+C4461</f>
        <v>1135</v>
      </c>
      <c r="D9461" s="2013">
        <f t="shared" si="4459"/>
        <v>2270</v>
      </c>
      <c r="E9461" s="2013">
        <f t="shared" si="4459"/>
        <v>1513</v>
      </c>
      <c r="F9461" s="2013">
        <f t="shared" si="4459"/>
        <v>1513</v>
      </c>
      <c r="G9461" s="2013">
        <f t="shared" si="4459"/>
        <v>1514</v>
      </c>
      <c r="H9461" s="2013">
        <f t="shared" si="4459"/>
        <v>1514</v>
      </c>
    </row>
    <row r="9462">
      <c r="B9462" s="2013">
        <v>9460.0</v>
      </c>
      <c r="C9462" s="2013">
        <f t="shared" ref="C9462:H9462" si="4460">C$5002+C4462</f>
        <v>1135</v>
      </c>
      <c r="D9462" s="2013">
        <f t="shared" si="4460"/>
        <v>2271</v>
      </c>
      <c r="E9462" s="2013">
        <f t="shared" si="4460"/>
        <v>1513</v>
      </c>
      <c r="F9462" s="2013">
        <f t="shared" si="4460"/>
        <v>1513</v>
      </c>
      <c r="G9462" s="2013">
        <f t="shared" si="4460"/>
        <v>1514</v>
      </c>
      <c r="H9462" s="2013">
        <f t="shared" si="4460"/>
        <v>1514</v>
      </c>
    </row>
    <row r="9463">
      <c r="B9463" s="2013">
        <v>9461.0</v>
      </c>
      <c r="C9463" s="2013">
        <f t="shared" ref="C9463:H9463" si="4461">C$5002+C4463</f>
        <v>1135</v>
      </c>
      <c r="D9463" s="2013">
        <f t="shared" si="4461"/>
        <v>2270</v>
      </c>
      <c r="E9463" s="2013">
        <f t="shared" si="4461"/>
        <v>1514</v>
      </c>
      <c r="F9463" s="2013">
        <f t="shared" si="4461"/>
        <v>1514</v>
      </c>
      <c r="G9463" s="2013">
        <f t="shared" si="4461"/>
        <v>1514</v>
      </c>
      <c r="H9463" s="2013">
        <f t="shared" si="4461"/>
        <v>1514</v>
      </c>
    </row>
    <row r="9464">
      <c r="B9464" s="2013">
        <v>9462.0</v>
      </c>
      <c r="C9464" s="2013">
        <f t="shared" ref="C9464:H9464" si="4462">C$5002+C4464</f>
        <v>1135</v>
      </c>
      <c r="D9464" s="2013">
        <f t="shared" si="4462"/>
        <v>2271</v>
      </c>
      <c r="E9464" s="2013">
        <f t="shared" si="4462"/>
        <v>1514</v>
      </c>
      <c r="F9464" s="2013">
        <f t="shared" si="4462"/>
        <v>1514</v>
      </c>
      <c r="G9464" s="2013">
        <f t="shared" si="4462"/>
        <v>1514</v>
      </c>
      <c r="H9464" s="2013">
        <f t="shared" si="4462"/>
        <v>1514</v>
      </c>
    </row>
    <row r="9465">
      <c r="B9465" s="2013">
        <v>9463.0</v>
      </c>
      <c r="C9465" s="2013">
        <f t="shared" ref="C9465:H9465" si="4463">C$5002+C4465</f>
        <v>1136</v>
      </c>
      <c r="D9465" s="2013">
        <f t="shared" si="4463"/>
        <v>2271</v>
      </c>
      <c r="E9465" s="2013">
        <f t="shared" si="4463"/>
        <v>1514</v>
      </c>
      <c r="F9465" s="2013">
        <f t="shared" si="4463"/>
        <v>1514</v>
      </c>
      <c r="G9465" s="2013">
        <f t="shared" si="4463"/>
        <v>1514</v>
      </c>
      <c r="H9465" s="2013">
        <f t="shared" si="4463"/>
        <v>1514</v>
      </c>
    </row>
    <row r="9466">
      <c r="B9466" s="2013">
        <v>9464.0</v>
      </c>
      <c r="C9466" s="2013">
        <f t="shared" ref="C9466:H9466" si="4464">C$5002+C4466</f>
        <v>1136</v>
      </c>
      <c r="D9466" s="2013">
        <f t="shared" si="4464"/>
        <v>2272</v>
      </c>
      <c r="E9466" s="2013">
        <f t="shared" si="4464"/>
        <v>1514</v>
      </c>
      <c r="F9466" s="2013">
        <f t="shared" si="4464"/>
        <v>1514</v>
      </c>
      <c r="G9466" s="2013">
        <f t="shared" si="4464"/>
        <v>1514</v>
      </c>
      <c r="H9466" s="2013">
        <f t="shared" si="4464"/>
        <v>1514</v>
      </c>
    </row>
    <row r="9467">
      <c r="B9467" s="2013">
        <v>9465.0</v>
      </c>
      <c r="C9467" s="2013">
        <f t="shared" ref="C9467:H9467" si="4465">C$5002+C4467</f>
        <v>1136</v>
      </c>
      <c r="D9467" s="2013">
        <f t="shared" si="4465"/>
        <v>2271</v>
      </c>
      <c r="E9467" s="2013">
        <f t="shared" si="4465"/>
        <v>1514</v>
      </c>
      <c r="F9467" s="2013">
        <f t="shared" si="4465"/>
        <v>1514</v>
      </c>
      <c r="G9467" s="2013">
        <f t="shared" si="4465"/>
        <v>1515</v>
      </c>
      <c r="H9467" s="2013">
        <f t="shared" si="4465"/>
        <v>1515</v>
      </c>
    </row>
    <row r="9468">
      <c r="B9468" s="2013">
        <v>9466.0</v>
      </c>
      <c r="C9468" s="2013">
        <f t="shared" ref="C9468:H9468" si="4466">C$5002+C4468</f>
        <v>1136</v>
      </c>
      <c r="D9468" s="2013">
        <f t="shared" si="4466"/>
        <v>2272</v>
      </c>
      <c r="E9468" s="2013">
        <f t="shared" si="4466"/>
        <v>1514</v>
      </c>
      <c r="F9468" s="2013">
        <f t="shared" si="4466"/>
        <v>1514</v>
      </c>
      <c r="G9468" s="2013">
        <f t="shared" si="4466"/>
        <v>1515</v>
      </c>
      <c r="H9468" s="2013">
        <f t="shared" si="4466"/>
        <v>1515</v>
      </c>
    </row>
    <row r="9469">
      <c r="B9469" s="2013">
        <v>9467.0</v>
      </c>
      <c r="C9469" s="2013">
        <f t="shared" ref="C9469:H9469" si="4467">C$5002+C4469</f>
        <v>1136</v>
      </c>
      <c r="D9469" s="2013">
        <f t="shared" si="4467"/>
        <v>2273</v>
      </c>
      <c r="E9469" s="2013">
        <f t="shared" si="4467"/>
        <v>1514</v>
      </c>
      <c r="F9469" s="2013">
        <f t="shared" si="4467"/>
        <v>1514</v>
      </c>
      <c r="G9469" s="2013">
        <f t="shared" si="4467"/>
        <v>1515</v>
      </c>
      <c r="H9469" s="2013">
        <f t="shared" si="4467"/>
        <v>1515</v>
      </c>
    </row>
    <row r="9470">
      <c r="B9470" s="2013">
        <v>9468.0</v>
      </c>
      <c r="C9470" s="2013">
        <f t="shared" ref="C9470:H9470" si="4468">C$5002+C4470</f>
        <v>1136</v>
      </c>
      <c r="D9470" s="2013">
        <f t="shared" si="4468"/>
        <v>2272</v>
      </c>
      <c r="E9470" s="2013">
        <f t="shared" si="4468"/>
        <v>1515</v>
      </c>
      <c r="F9470" s="2013">
        <f t="shared" si="4468"/>
        <v>1515</v>
      </c>
      <c r="G9470" s="2013">
        <f t="shared" si="4468"/>
        <v>1515</v>
      </c>
      <c r="H9470" s="2013">
        <f t="shared" si="4468"/>
        <v>1515</v>
      </c>
    </row>
    <row r="9471">
      <c r="B9471" s="2013">
        <v>9469.0</v>
      </c>
      <c r="C9471" s="2013">
        <f t="shared" ref="C9471:H9471" si="4469">C$5002+C4471</f>
        <v>1136</v>
      </c>
      <c r="D9471" s="2013">
        <f t="shared" si="4469"/>
        <v>2273</v>
      </c>
      <c r="E9471" s="2013">
        <f t="shared" si="4469"/>
        <v>1515</v>
      </c>
      <c r="F9471" s="2013">
        <f t="shared" si="4469"/>
        <v>1515</v>
      </c>
      <c r="G9471" s="2013">
        <f t="shared" si="4469"/>
        <v>1515</v>
      </c>
      <c r="H9471" s="2013">
        <f t="shared" si="4469"/>
        <v>1515</v>
      </c>
    </row>
    <row r="9472">
      <c r="B9472" s="2013">
        <v>9470.0</v>
      </c>
      <c r="C9472" s="2013">
        <f t="shared" ref="C9472:H9472" si="4470">C$5002+C4472</f>
        <v>1137</v>
      </c>
      <c r="D9472" s="2013">
        <f t="shared" si="4470"/>
        <v>2273</v>
      </c>
      <c r="E9472" s="2013">
        <f t="shared" si="4470"/>
        <v>1515</v>
      </c>
      <c r="F9472" s="2013">
        <f t="shared" si="4470"/>
        <v>1515</v>
      </c>
      <c r="G9472" s="2013">
        <f t="shared" si="4470"/>
        <v>1515</v>
      </c>
      <c r="H9472" s="2013">
        <f t="shared" si="4470"/>
        <v>1515</v>
      </c>
    </row>
    <row r="9473">
      <c r="B9473" s="2013">
        <v>9471.0</v>
      </c>
      <c r="C9473" s="2013">
        <f t="shared" ref="C9473:H9473" si="4471">C$5002+C4473</f>
        <v>1136</v>
      </c>
      <c r="D9473" s="2013">
        <f t="shared" si="4471"/>
        <v>2273</v>
      </c>
      <c r="E9473" s="2013">
        <f t="shared" si="4471"/>
        <v>1515</v>
      </c>
      <c r="F9473" s="2013">
        <f t="shared" si="4471"/>
        <v>1515</v>
      </c>
      <c r="G9473" s="2013">
        <f t="shared" si="4471"/>
        <v>1516</v>
      </c>
      <c r="H9473" s="2013">
        <f t="shared" si="4471"/>
        <v>1516</v>
      </c>
    </row>
    <row r="9474">
      <c r="B9474" s="2013">
        <v>9472.0</v>
      </c>
      <c r="C9474" s="2013">
        <f t="shared" ref="C9474:H9474" si="4472">C$5002+C4474</f>
        <v>1137</v>
      </c>
      <c r="D9474" s="2013">
        <f t="shared" si="4472"/>
        <v>2273</v>
      </c>
      <c r="E9474" s="2013">
        <f t="shared" si="4472"/>
        <v>1515</v>
      </c>
      <c r="F9474" s="2013">
        <f t="shared" si="4472"/>
        <v>1515</v>
      </c>
      <c r="G9474" s="2013">
        <f t="shared" si="4472"/>
        <v>1516</v>
      </c>
      <c r="H9474" s="2013">
        <f t="shared" si="4472"/>
        <v>1516</v>
      </c>
    </row>
    <row r="9475">
      <c r="B9475" s="2013">
        <v>9473.0</v>
      </c>
      <c r="C9475" s="2013">
        <f t="shared" ref="C9475:H9475" si="4473">C$5002+C4475</f>
        <v>1136</v>
      </c>
      <c r="D9475" s="2013">
        <f t="shared" si="4473"/>
        <v>2273</v>
      </c>
      <c r="E9475" s="2013">
        <f t="shared" si="4473"/>
        <v>1516</v>
      </c>
      <c r="F9475" s="2013">
        <f t="shared" si="4473"/>
        <v>1516</v>
      </c>
      <c r="G9475" s="2013">
        <f t="shared" si="4473"/>
        <v>1516</v>
      </c>
      <c r="H9475" s="2013">
        <f t="shared" si="4473"/>
        <v>1516</v>
      </c>
    </row>
    <row r="9476">
      <c r="B9476" s="2013">
        <v>9474.0</v>
      </c>
      <c r="C9476" s="2013">
        <f t="shared" ref="C9476:H9476" si="4474">C$5002+C4476</f>
        <v>1137</v>
      </c>
      <c r="D9476" s="2013">
        <f t="shared" si="4474"/>
        <v>2273</v>
      </c>
      <c r="E9476" s="2013">
        <f t="shared" si="4474"/>
        <v>1516</v>
      </c>
      <c r="F9476" s="2013">
        <f t="shared" si="4474"/>
        <v>1516</v>
      </c>
      <c r="G9476" s="2013">
        <f t="shared" si="4474"/>
        <v>1516</v>
      </c>
      <c r="H9476" s="2013">
        <f t="shared" si="4474"/>
        <v>1516</v>
      </c>
    </row>
    <row r="9477">
      <c r="B9477" s="2013">
        <v>9475.0</v>
      </c>
      <c r="C9477" s="2013">
        <f t="shared" ref="C9477:H9477" si="4475">C$5002+C4477</f>
        <v>1137</v>
      </c>
      <c r="D9477" s="2013">
        <f t="shared" si="4475"/>
        <v>2274</v>
      </c>
      <c r="E9477" s="2013">
        <f t="shared" si="4475"/>
        <v>1516</v>
      </c>
      <c r="F9477" s="2013">
        <f t="shared" si="4475"/>
        <v>1516</v>
      </c>
      <c r="G9477" s="2013">
        <f t="shared" si="4475"/>
        <v>1516</v>
      </c>
      <c r="H9477" s="2013">
        <f t="shared" si="4475"/>
        <v>1516</v>
      </c>
    </row>
    <row r="9478">
      <c r="B9478" s="2013">
        <v>9476.0</v>
      </c>
      <c r="C9478" s="2013">
        <f t="shared" ref="C9478:H9478" si="4476">C$5002+C4478</f>
        <v>1137</v>
      </c>
      <c r="D9478" s="2013">
        <f t="shared" si="4476"/>
        <v>2275</v>
      </c>
      <c r="E9478" s="2013">
        <f t="shared" si="4476"/>
        <v>1516</v>
      </c>
      <c r="F9478" s="2013">
        <f t="shared" si="4476"/>
        <v>1516</v>
      </c>
      <c r="G9478" s="2013">
        <f t="shared" si="4476"/>
        <v>1516</v>
      </c>
      <c r="H9478" s="2013">
        <f t="shared" si="4476"/>
        <v>1516</v>
      </c>
    </row>
    <row r="9479">
      <c r="B9479" s="2013">
        <v>9477.0</v>
      </c>
      <c r="C9479" s="2013">
        <f t="shared" ref="C9479:H9479" si="4477">C$5002+C4479</f>
        <v>1138</v>
      </c>
      <c r="D9479" s="2013">
        <f t="shared" si="4477"/>
        <v>2275</v>
      </c>
      <c r="E9479" s="2013">
        <f t="shared" si="4477"/>
        <v>1516</v>
      </c>
      <c r="F9479" s="2013">
        <f t="shared" si="4477"/>
        <v>1516</v>
      </c>
      <c r="G9479" s="2013">
        <f t="shared" si="4477"/>
        <v>1516</v>
      </c>
      <c r="H9479" s="2013">
        <f t="shared" si="4477"/>
        <v>1516</v>
      </c>
    </row>
    <row r="9480">
      <c r="B9480" s="2013">
        <v>9478.0</v>
      </c>
      <c r="C9480" s="2013">
        <f t="shared" ref="C9480:H9480" si="4478">C$5002+C4480</f>
        <v>1137</v>
      </c>
      <c r="D9480" s="2013">
        <f t="shared" si="4478"/>
        <v>2275</v>
      </c>
      <c r="E9480" s="2013">
        <f t="shared" si="4478"/>
        <v>1516</v>
      </c>
      <c r="F9480" s="2013">
        <f t="shared" si="4478"/>
        <v>1516</v>
      </c>
      <c r="G9480" s="2013">
        <f t="shared" si="4478"/>
        <v>1517</v>
      </c>
      <c r="H9480" s="2013">
        <f t="shared" si="4478"/>
        <v>1517</v>
      </c>
    </row>
    <row r="9481">
      <c r="B9481" s="2013">
        <v>9479.0</v>
      </c>
      <c r="C9481" s="2013">
        <f t="shared" ref="C9481:H9481" si="4479">C$5002+C4481</f>
        <v>1138</v>
      </c>
      <c r="D9481" s="2013">
        <f t="shared" si="4479"/>
        <v>2275</v>
      </c>
      <c r="E9481" s="2013">
        <f t="shared" si="4479"/>
        <v>1516</v>
      </c>
      <c r="F9481" s="2013">
        <f t="shared" si="4479"/>
        <v>1516</v>
      </c>
      <c r="G9481" s="2013">
        <f t="shared" si="4479"/>
        <v>1517</v>
      </c>
      <c r="H9481" s="2013">
        <f t="shared" si="4479"/>
        <v>1517</v>
      </c>
    </row>
    <row r="9482">
      <c r="B9482" s="2013">
        <v>9480.0</v>
      </c>
      <c r="C9482" s="2013">
        <f t="shared" ref="C9482:H9482" si="4480">C$5002+C4482</f>
        <v>1137</v>
      </c>
      <c r="D9482" s="2013">
        <f t="shared" si="4480"/>
        <v>2275</v>
      </c>
      <c r="E9482" s="2013">
        <f t="shared" si="4480"/>
        <v>1517</v>
      </c>
      <c r="F9482" s="2013">
        <f t="shared" si="4480"/>
        <v>1517</v>
      </c>
      <c r="G9482" s="2013">
        <f t="shared" si="4480"/>
        <v>1517</v>
      </c>
      <c r="H9482" s="2013">
        <f t="shared" si="4480"/>
        <v>1517</v>
      </c>
    </row>
    <row r="9483">
      <c r="B9483" s="2013">
        <v>9481.0</v>
      </c>
      <c r="C9483" s="2013">
        <f t="shared" ref="C9483:H9483" si="4481">C$5002+C4483</f>
        <v>1138</v>
      </c>
      <c r="D9483" s="2013">
        <f t="shared" si="4481"/>
        <v>2275</v>
      </c>
      <c r="E9483" s="2013">
        <f t="shared" si="4481"/>
        <v>1517</v>
      </c>
      <c r="F9483" s="2013">
        <f t="shared" si="4481"/>
        <v>1517</v>
      </c>
      <c r="G9483" s="2013">
        <f t="shared" si="4481"/>
        <v>1517</v>
      </c>
      <c r="H9483" s="2013">
        <f t="shared" si="4481"/>
        <v>1517</v>
      </c>
    </row>
    <row r="9484">
      <c r="B9484" s="2013">
        <v>9482.0</v>
      </c>
      <c r="C9484" s="2013">
        <f t="shared" ref="C9484:H9484" si="4482">C$5002+C4484</f>
        <v>1138</v>
      </c>
      <c r="D9484" s="2013">
        <f t="shared" si="4482"/>
        <v>2276</v>
      </c>
      <c r="E9484" s="2013">
        <f t="shared" si="4482"/>
        <v>1517</v>
      </c>
      <c r="F9484" s="2013">
        <f t="shared" si="4482"/>
        <v>1517</v>
      </c>
      <c r="G9484" s="2013">
        <f t="shared" si="4482"/>
        <v>1517</v>
      </c>
      <c r="H9484" s="2013">
        <f t="shared" si="4482"/>
        <v>1517</v>
      </c>
    </row>
    <row r="9485">
      <c r="B9485" s="2013">
        <v>9483.0</v>
      </c>
      <c r="C9485" s="2013">
        <f t="shared" ref="C9485:H9485" si="4483">C$5002+C4485</f>
        <v>1138</v>
      </c>
      <c r="D9485" s="2013">
        <f t="shared" si="4483"/>
        <v>2275</v>
      </c>
      <c r="E9485" s="2013">
        <f t="shared" si="4483"/>
        <v>1517</v>
      </c>
      <c r="F9485" s="2013">
        <f t="shared" si="4483"/>
        <v>1517</v>
      </c>
      <c r="G9485" s="2013">
        <f t="shared" si="4483"/>
        <v>1518</v>
      </c>
      <c r="H9485" s="2013">
        <f t="shared" si="4483"/>
        <v>1518</v>
      </c>
    </row>
    <row r="9486">
      <c r="B9486" s="2013">
        <v>9484.0</v>
      </c>
      <c r="C9486" s="2013">
        <f t="shared" ref="C9486:H9486" si="4484">C$5002+C4486</f>
        <v>1138</v>
      </c>
      <c r="D9486" s="2013">
        <f t="shared" si="4484"/>
        <v>2276</v>
      </c>
      <c r="E9486" s="2013">
        <f t="shared" si="4484"/>
        <v>1517</v>
      </c>
      <c r="F9486" s="2013">
        <f t="shared" si="4484"/>
        <v>1517</v>
      </c>
      <c r="G9486" s="2013">
        <f t="shared" si="4484"/>
        <v>1518</v>
      </c>
      <c r="H9486" s="2013">
        <f t="shared" si="4484"/>
        <v>1518</v>
      </c>
    </row>
    <row r="9487">
      <c r="B9487" s="2013">
        <v>9485.0</v>
      </c>
      <c r="C9487" s="2013">
        <f t="shared" ref="C9487:H9487" si="4485">C$5002+C4487</f>
        <v>1138</v>
      </c>
      <c r="D9487" s="2013">
        <f t="shared" si="4485"/>
        <v>2277</v>
      </c>
      <c r="E9487" s="2013">
        <f t="shared" si="4485"/>
        <v>1517</v>
      </c>
      <c r="F9487" s="2013">
        <f t="shared" si="4485"/>
        <v>1517</v>
      </c>
      <c r="G9487" s="2013">
        <f t="shared" si="4485"/>
        <v>1518</v>
      </c>
      <c r="H9487" s="2013">
        <f t="shared" si="4485"/>
        <v>1518</v>
      </c>
    </row>
    <row r="9488">
      <c r="B9488" s="2013">
        <v>9486.0</v>
      </c>
      <c r="C9488" s="2013">
        <f t="shared" ref="C9488:H9488" si="4486">C$5002+C4488</f>
        <v>1138</v>
      </c>
      <c r="D9488" s="2013">
        <f t="shared" si="4486"/>
        <v>2276</v>
      </c>
      <c r="E9488" s="2013">
        <f t="shared" si="4486"/>
        <v>1518</v>
      </c>
      <c r="F9488" s="2013">
        <f t="shared" si="4486"/>
        <v>1518</v>
      </c>
      <c r="G9488" s="2013">
        <f t="shared" si="4486"/>
        <v>1518</v>
      </c>
      <c r="H9488" s="2013">
        <f t="shared" si="4486"/>
        <v>1518</v>
      </c>
    </row>
    <row r="9489">
      <c r="B9489" s="2013">
        <v>9487.0</v>
      </c>
      <c r="C9489" s="2013">
        <f t="shared" ref="C9489:H9489" si="4487">C$5002+C4489</f>
        <v>1138</v>
      </c>
      <c r="D9489" s="2013">
        <f t="shared" si="4487"/>
        <v>2277</v>
      </c>
      <c r="E9489" s="2013">
        <f t="shared" si="4487"/>
        <v>1518</v>
      </c>
      <c r="F9489" s="2013">
        <f t="shared" si="4487"/>
        <v>1518</v>
      </c>
      <c r="G9489" s="2013">
        <f t="shared" si="4487"/>
        <v>1518</v>
      </c>
      <c r="H9489" s="2013">
        <f t="shared" si="4487"/>
        <v>1518</v>
      </c>
    </row>
    <row r="9490">
      <c r="B9490" s="2013">
        <v>9488.0</v>
      </c>
      <c r="C9490" s="2013">
        <f t="shared" ref="C9490:H9490" si="4488">C$5002+C4490</f>
        <v>1139</v>
      </c>
      <c r="D9490" s="2013">
        <f t="shared" si="4488"/>
        <v>2277</v>
      </c>
      <c r="E9490" s="2013">
        <f t="shared" si="4488"/>
        <v>1518</v>
      </c>
      <c r="F9490" s="2013">
        <f t="shared" si="4488"/>
        <v>1518</v>
      </c>
      <c r="G9490" s="2013">
        <f t="shared" si="4488"/>
        <v>1518</v>
      </c>
      <c r="H9490" s="2013">
        <f t="shared" si="4488"/>
        <v>1518</v>
      </c>
    </row>
    <row r="9491">
      <c r="B9491" s="2013">
        <v>9489.0</v>
      </c>
      <c r="C9491" s="2013">
        <f t="shared" ref="C9491:H9491" si="4489">C$5002+C4491</f>
        <v>1139</v>
      </c>
      <c r="D9491" s="2013">
        <f t="shared" si="4489"/>
        <v>2278</v>
      </c>
      <c r="E9491" s="2013">
        <f t="shared" si="4489"/>
        <v>1518</v>
      </c>
      <c r="F9491" s="2013">
        <f t="shared" si="4489"/>
        <v>1518</v>
      </c>
      <c r="G9491" s="2013">
        <f t="shared" si="4489"/>
        <v>1518</v>
      </c>
      <c r="H9491" s="2013">
        <f t="shared" si="4489"/>
        <v>1518</v>
      </c>
    </row>
    <row r="9492">
      <c r="B9492" s="2013">
        <v>9490.0</v>
      </c>
      <c r="C9492" s="2013">
        <f t="shared" ref="C9492:H9492" si="4490">C$5002+C4492</f>
        <v>1139</v>
      </c>
      <c r="D9492" s="2013">
        <f t="shared" si="4490"/>
        <v>2277</v>
      </c>
      <c r="E9492" s="2013">
        <f t="shared" si="4490"/>
        <v>1518</v>
      </c>
      <c r="F9492" s="2013">
        <f t="shared" si="4490"/>
        <v>1518</v>
      </c>
      <c r="G9492" s="2013">
        <f t="shared" si="4490"/>
        <v>1519</v>
      </c>
      <c r="H9492" s="2013">
        <f t="shared" si="4490"/>
        <v>1519</v>
      </c>
    </row>
    <row r="9493">
      <c r="B9493" s="2013">
        <v>9491.0</v>
      </c>
      <c r="C9493" s="2013">
        <f t="shared" ref="C9493:H9493" si="4491">C$5002+C4493</f>
        <v>1139</v>
      </c>
      <c r="D9493" s="2013">
        <f t="shared" si="4491"/>
        <v>2278</v>
      </c>
      <c r="E9493" s="2013">
        <f t="shared" si="4491"/>
        <v>1518</v>
      </c>
      <c r="F9493" s="2013">
        <f t="shared" si="4491"/>
        <v>1518</v>
      </c>
      <c r="G9493" s="2013">
        <f t="shared" si="4491"/>
        <v>1519</v>
      </c>
      <c r="H9493" s="2013">
        <f t="shared" si="4491"/>
        <v>1519</v>
      </c>
    </row>
    <row r="9494">
      <c r="B9494" s="2013">
        <v>9492.0</v>
      </c>
      <c r="C9494" s="2013">
        <f t="shared" ref="C9494:H9494" si="4492">C$5002+C4494</f>
        <v>1139</v>
      </c>
      <c r="D9494" s="2013">
        <f t="shared" si="4492"/>
        <v>2279</v>
      </c>
      <c r="E9494" s="2013">
        <f t="shared" si="4492"/>
        <v>1518</v>
      </c>
      <c r="F9494" s="2013">
        <f t="shared" si="4492"/>
        <v>1518</v>
      </c>
      <c r="G9494" s="2013">
        <f t="shared" si="4492"/>
        <v>1519</v>
      </c>
      <c r="H9494" s="2013">
        <f t="shared" si="4492"/>
        <v>1519</v>
      </c>
    </row>
    <row r="9495">
      <c r="B9495" s="2013">
        <v>9493.0</v>
      </c>
      <c r="C9495" s="2013">
        <f t="shared" ref="C9495:H9495" si="4493">C$5002+C4495</f>
        <v>1139</v>
      </c>
      <c r="D9495" s="2013">
        <f t="shared" si="4493"/>
        <v>2278</v>
      </c>
      <c r="E9495" s="2013">
        <f t="shared" si="4493"/>
        <v>1519</v>
      </c>
      <c r="F9495" s="2013">
        <f t="shared" si="4493"/>
        <v>1519</v>
      </c>
      <c r="G9495" s="2013">
        <f t="shared" si="4493"/>
        <v>1519</v>
      </c>
      <c r="H9495" s="2013">
        <f t="shared" si="4493"/>
        <v>1519</v>
      </c>
    </row>
    <row r="9496">
      <c r="B9496" s="2013">
        <v>9494.0</v>
      </c>
      <c r="C9496" s="2013">
        <f t="shared" ref="C9496:H9496" si="4494">C$5002+C4496</f>
        <v>1139</v>
      </c>
      <c r="D9496" s="2013">
        <f t="shared" si="4494"/>
        <v>2279</v>
      </c>
      <c r="E9496" s="2013">
        <f t="shared" si="4494"/>
        <v>1519</v>
      </c>
      <c r="F9496" s="2013">
        <f t="shared" si="4494"/>
        <v>1519</v>
      </c>
      <c r="G9496" s="2013">
        <f t="shared" si="4494"/>
        <v>1519</v>
      </c>
      <c r="H9496" s="2013">
        <f t="shared" si="4494"/>
        <v>1519</v>
      </c>
    </row>
    <row r="9497">
      <c r="B9497" s="2013">
        <v>9495.0</v>
      </c>
      <c r="C9497" s="2013">
        <f t="shared" ref="C9497:H9497" si="4495">C$5002+C4497</f>
        <v>1140</v>
      </c>
      <c r="D9497" s="2013">
        <f t="shared" si="4495"/>
        <v>2279</v>
      </c>
      <c r="E9497" s="2013">
        <f t="shared" si="4495"/>
        <v>1519</v>
      </c>
      <c r="F9497" s="2013">
        <f t="shared" si="4495"/>
        <v>1519</v>
      </c>
      <c r="G9497" s="2013">
        <f t="shared" si="4495"/>
        <v>1519</v>
      </c>
      <c r="H9497" s="2013">
        <f t="shared" si="4495"/>
        <v>1519</v>
      </c>
    </row>
    <row r="9498">
      <c r="B9498" s="2013">
        <v>9496.0</v>
      </c>
      <c r="C9498" s="2013">
        <f t="shared" ref="C9498:H9498" si="4496">C$5002+C4498</f>
        <v>1139</v>
      </c>
      <c r="D9498" s="2013">
        <f t="shared" si="4496"/>
        <v>2279</v>
      </c>
      <c r="E9498" s="2013">
        <f t="shared" si="4496"/>
        <v>1519</v>
      </c>
      <c r="F9498" s="2013">
        <f t="shared" si="4496"/>
        <v>1519</v>
      </c>
      <c r="G9498" s="2013">
        <f t="shared" si="4496"/>
        <v>1520</v>
      </c>
      <c r="H9498" s="2013">
        <f t="shared" si="4496"/>
        <v>1520</v>
      </c>
    </row>
    <row r="9499">
      <c r="B9499" s="2013">
        <v>9497.0</v>
      </c>
      <c r="C9499" s="2013">
        <f t="shared" ref="C9499:H9499" si="4497">C$5002+C4499</f>
        <v>1140</v>
      </c>
      <c r="D9499" s="2013">
        <f t="shared" si="4497"/>
        <v>2279</v>
      </c>
      <c r="E9499" s="2013">
        <f t="shared" si="4497"/>
        <v>1519</v>
      </c>
      <c r="F9499" s="2013">
        <f t="shared" si="4497"/>
        <v>1519</v>
      </c>
      <c r="G9499" s="2013">
        <f t="shared" si="4497"/>
        <v>1520</v>
      </c>
      <c r="H9499" s="2013">
        <f t="shared" si="4497"/>
        <v>1520</v>
      </c>
    </row>
    <row r="9500">
      <c r="B9500" s="2013">
        <v>9498.0</v>
      </c>
      <c r="C9500" s="2013">
        <f t="shared" ref="C9500:H9500" si="4498">C$5002+C4500</f>
        <v>1139</v>
      </c>
      <c r="D9500" s="2013">
        <f t="shared" si="4498"/>
        <v>2279</v>
      </c>
      <c r="E9500" s="2013">
        <f t="shared" si="4498"/>
        <v>1520</v>
      </c>
      <c r="F9500" s="2013">
        <f t="shared" si="4498"/>
        <v>1520</v>
      </c>
      <c r="G9500" s="2013">
        <f t="shared" si="4498"/>
        <v>1520</v>
      </c>
      <c r="H9500" s="2013">
        <f t="shared" si="4498"/>
        <v>1520</v>
      </c>
    </row>
    <row r="9501">
      <c r="B9501" s="2013">
        <v>9499.0</v>
      </c>
      <c r="C9501" s="2013">
        <f t="shared" ref="C9501:H9501" si="4499">C$5002+C4501</f>
        <v>1140</v>
      </c>
      <c r="D9501" s="2013">
        <f t="shared" si="4499"/>
        <v>2279</v>
      </c>
      <c r="E9501" s="2013">
        <f t="shared" si="4499"/>
        <v>1520</v>
      </c>
      <c r="F9501" s="2013">
        <f t="shared" si="4499"/>
        <v>1520</v>
      </c>
      <c r="G9501" s="2013">
        <f t="shared" si="4499"/>
        <v>1520</v>
      </c>
      <c r="H9501" s="2013">
        <f t="shared" si="4499"/>
        <v>1520</v>
      </c>
    </row>
    <row r="9502">
      <c r="B9502" s="2013">
        <v>9500.0</v>
      </c>
      <c r="C9502" s="2013">
        <f t="shared" ref="C9502:H9502" si="4500">C$5002+C4502</f>
        <v>1140</v>
      </c>
      <c r="D9502" s="2013">
        <f t="shared" si="4500"/>
        <v>2280</v>
      </c>
      <c r="E9502" s="2013">
        <f t="shared" si="4500"/>
        <v>1520</v>
      </c>
      <c r="F9502" s="2013">
        <f t="shared" si="4500"/>
        <v>1520</v>
      </c>
      <c r="G9502" s="2013">
        <f t="shared" si="4500"/>
        <v>1520</v>
      </c>
      <c r="H9502" s="2013">
        <f t="shared" si="4500"/>
        <v>1520</v>
      </c>
    </row>
    <row r="9503">
      <c r="B9503" s="2013">
        <v>9501.0</v>
      </c>
      <c r="C9503" s="2013">
        <f t="shared" ref="C9503:H9503" si="4501">C$5002+C4503</f>
        <v>1140</v>
      </c>
      <c r="D9503" s="2013">
        <f t="shared" si="4501"/>
        <v>2281</v>
      </c>
      <c r="E9503" s="2013">
        <f t="shared" si="4501"/>
        <v>1520</v>
      </c>
      <c r="F9503" s="2013">
        <f t="shared" si="4501"/>
        <v>1520</v>
      </c>
      <c r="G9503" s="2013">
        <f t="shared" si="4501"/>
        <v>1520</v>
      </c>
      <c r="H9503" s="2013">
        <f t="shared" si="4501"/>
        <v>1520</v>
      </c>
    </row>
    <row r="9504">
      <c r="B9504" s="2013">
        <v>9502.0</v>
      </c>
      <c r="C9504" s="2013">
        <f t="shared" ref="C9504:H9504" si="4502">C$5002+C4504</f>
        <v>1141</v>
      </c>
      <c r="D9504" s="2013">
        <f t="shared" si="4502"/>
        <v>2281</v>
      </c>
      <c r="E9504" s="2013">
        <f t="shared" si="4502"/>
        <v>1520</v>
      </c>
      <c r="F9504" s="2013">
        <f t="shared" si="4502"/>
        <v>1520</v>
      </c>
      <c r="G9504" s="2013">
        <f t="shared" si="4502"/>
        <v>1520</v>
      </c>
      <c r="H9504" s="2013">
        <f t="shared" si="4502"/>
        <v>1520</v>
      </c>
    </row>
    <row r="9505">
      <c r="B9505" s="2013">
        <v>9503.0</v>
      </c>
      <c r="C9505" s="2013">
        <f t="shared" ref="C9505:H9505" si="4503">C$5002+C4505</f>
        <v>1140</v>
      </c>
      <c r="D9505" s="2013">
        <f t="shared" si="4503"/>
        <v>2281</v>
      </c>
      <c r="E9505" s="2013">
        <f t="shared" si="4503"/>
        <v>1520</v>
      </c>
      <c r="F9505" s="2013">
        <f t="shared" si="4503"/>
        <v>1520</v>
      </c>
      <c r="G9505" s="2013">
        <f t="shared" si="4503"/>
        <v>1521</v>
      </c>
      <c r="H9505" s="2013">
        <f t="shared" si="4503"/>
        <v>1521</v>
      </c>
    </row>
    <row r="9506">
      <c r="B9506" s="2013">
        <v>9504.0</v>
      </c>
      <c r="C9506" s="2013">
        <f t="shared" ref="C9506:H9506" si="4504">C$5002+C4506</f>
        <v>1141</v>
      </c>
      <c r="D9506" s="2013">
        <f t="shared" si="4504"/>
        <v>2281</v>
      </c>
      <c r="E9506" s="2013">
        <f t="shared" si="4504"/>
        <v>1520</v>
      </c>
      <c r="F9506" s="2013">
        <f t="shared" si="4504"/>
        <v>1520</v>
      </c>
      <c r="G9506" s="2013">
        <f t="shared" si="4504"/>
        <v>1521</v>
      </c>
      <c r="H9506" s="2013">
        <f t="shared" si="4504"/>
        <v>1521</v>
      </c>
    </row>
    <row r="9507">
      <c r="B9507" s="2013">
        <v>9505.0</v>
      </c>
      <c r="C9507" s="2013">
        <f t="shared" ref="C9507:H9507" si="4505">C$5002+C4507</f>
        <v>1140</v>
      </c>
      <c r="D9507" s="2013">
        <f t="shared" si="4505"/>
        <v>2281</v>
      </c>
      <c r="E9507" s="2013">
        <f t="shared" si="4505"/>
        <v>1521</v>
      </c>
      <c r="F9507" s="2013">
        <f t="shared" si="4505"/>
        <v>1521</v>
      </c>
      <c r="G9507" s="2013">
        <f t="shared" si="4505"/>
        <v>1521</v>
      </c>
      <c r="H9507" s="2013">
        <f t="shared" si="4505"/>
        <v>1521</v>
      </c>
    </row>
    <row r="9508">
      <c r="B9508" s="2013">
        <v>9506.0</v>
      </c>
      <c r="C9508" s="2013">
        <f t="shared" ref="C9508:H9508" si="4506">C$5002+C4508</f>
        <v>1141</v>
      </c>
      <c r="D9508" s="2013">
        <f t="shared" si="4506"/>
        <v>2281</v>
      </c>
      <c r="E9508" s="2013">
        <f t="shared" si="4506"/>
        <v>1521</v>
      </c>
      <c r="F9508" s="2013">
        <f t="shared" si="4506"/>
        <v>1521</v>
      </c>
      <c r="G9508" s="2013">
        <f t="shared" si="4506"/>
        <v>1521</v>
      </c>
      <c r="H9508" s="2013">
        <f t="shared" si="4506"/>
        <v>1521</v>
      </c>
    </row>
    <row r="9509">
      <c r="B9509" s="2013">
        <v>9507.0</v>
      </c>
      <c r="C9509" s="2013">
        <f t="shared" ref="C9509:H9509" si="4507">C$5002+C4509</f>
        <v>1141</v>
      </c>
      <c r="D9509" s="2013">
        <f t="shared" si="4507"/>
        <v>2282</v>
      </c>
      <c r="E9509" s="2013">
        <f t="shared" si="4507"/>
        <v>1521</v>
      </c>
      <c r="F9509" s="2013">
        <f t="shared" si="4507"/>
        <v>1521</v>
      </c>
      <c r="G9509" s="2013">
        <f t="shared" si="4507"/>
        <v>1521</v>
      </c>
      <c r="H9509" s="2013">
        <f t="shared" si="4507"/>
        <v>1521</v>
      </c>
    </row>
    <row r="9510">
      <c r="B9510" s="2013">
        <v>9508.0</v>
      </c>
      <c r="C9510" s="2013">
        <f t="shared" ref="C9510:H9510" si="4508">C$5002+C4510</f>
        <v>1141</v>
      </c>
      <c r="D9510" s="2013">
        <f t="shared" si="4508"/>
        <v>2281</v>
      </c>
      <c r="E9510" s="2013">
        <f t="shared" si="4508"/>
        <v>1521</v>
      </c>
      <c r="F9510" s="2013">
        <f t="shared" si="4508"/>
        <v>1521</v>
      </c>
      <c r="G9510" s="2013">
        <f t="shared" si="4508"/>
        <v>1522</v>
      </c>
      <c r="H9510" s="2013">
        <f t="shared" si="4508"/>
        <v>1522</v>
      </c>
    </row>
    <row r="9511">
      <c r="B9511" s="2013">
        <v>9509.0</v>
      </c>
      <c r="C9511" s="2013">
        <f t="shared" ref="C9511:H9511" si="4509">C$5002+C4511</f>
        <v>1141</v>
      </c>
      <c r="D9511" s="2013">
        <f t="shared" si="4509"/>
        <v>2282</v>
      </c>
      <c r="E9511" s="2013">
        <f t="shared" si="4509"/>
        <v>1521</v>
      </c>
      <c r="F9511" s="2013">
        <f t="shared" si="4509"/>
        <v>1521</v>
      </c>
      <c r="G9511" s="2013">
        <f t="shared" si="4509"/>
        <v>1522</v>
      </c>
      <c r="H9511" s="2013">
        <f t="shared" si="4509"/>
        <v>1522</v>
      </c>
    </row>
    <row r="9512">
      <c r="B9512" s="2013">
        <v>9510.0</v>
      </c>
      <c r="C9512" s="2013">
        <f t="shared" ref="C9512:H9512" si="4510">C$5002+C4512</f>
        <v>1141</v>
      </c>
      <c r="D9512" s="2013">
        <f t="shared" si="4510"/>
        <v>2283</v>
      </c>
      <c r="E9512" s="2013">
        <f t="shared" si="4510"/>
        <v>1521</v>
      </c>
      <c r="F9512" s="2013">
        <f t="shared" si="4510"/>
        <v>1521</v>
      </c>
      <c r="G9512" s="2013">
        <f t="shared" si="4510"/>
        <v>1522</v>
      </c>
      <c r="H9512" s="2013">
        <f t="shared" si="4510"/>
        <v>1522</v>
      </c>
    </row>
    <row r="9513">
      <c r="B9513" s="2013">
        <v>9511.0</v>
      </c>
      <c r="C9513" s="2013">
        <f t="shared" ref="C9513:H9513" si="4511">C$5002+C4513</f>
        <v>1141</v>
      </c>
      <c r="D9513" s="2013">
        <f t="shared" si="4511"/>
        <v>2282</v>
      </c>
      <c r="E9513" s="2013">
        <f t="shared" si="4511"/>
        <v>1522</v>
      </c>
      <c r="F9513" s="2013">
        <f t="shared" si="4511"/>
        <v>1522</v>
      </c>
      <c r="G9513" s="2013">
        <f t="shared" si="4511"/>
        <v>1522</v>
      </c>
      <c r="H9513" s="2013">
        <f t="shared" si="4511"/>
        <v>1522</v>
      </c>
    </row>
    <row r="9514">
      <c r="B9514" s="2013">
        <v>9512.0</v>
      </c>
      <c r="C9514" s="2013">
        <f t="shared" ref="C9514:H9514" si="4512">C$5002+C4514</f>
        <v>1141</v>
      </c>
      <c r="D9514" s="2013">
        <f t="shared" si="4512"/>
        <v>2283</v>
      </c>
      <c r="E9514" s="2013">
        <f t="shared" si="4512"/>
        <v>1522</v>
      </c>
      <c r="F9514" s="2013">
        <f t="shared" si="4512"/>
        <v>1522</v>
      </c>
      <c r="G9514" s="2013">
        <f t="shared" si="4512"/>
        <v>1522</v>
      </c>
      <c r="H9514" s="2013">
        <f t="shared" si="4512"/>
        <v>1522</v>
      </c>
    </row>
    <row r="9515">
      <c r="B9515" s="2013">
        <v>9513.0</v>
      </c>
      <c r="C9515" s="2013">
        <f t="shared" ref="C9515:H9515" si="4513">C$5002+C4515</f>
        <v>1142</v>
      </c>
      <c r="D9515" s="2013">
        <f t="shared" si="4513"/>
        <v>2283</v>
      </c>
      <c r="E9515" s="2013">
        <f t="shared" si="4513"/>
        <v>1522</v>
      </c>
      <c r="F9515" s="2013">
        <f t="shared" si="4513"/>
        <v>1522</v>
      </c>
      <c r="G9515" s="2013">
        <f t="shared" si="4513"/>
        <v>1522</v>
      </c>
      <c r="H9515" s="2013">
        <f t="shared" si="4513"/>
        <v>1522</v>
      </c>
    </row>
    <row r="9516">
      <c r="B9516" s="2013">
        <v>9514.0</v>
      </c>
      <c r="C9516" s="2013">
        <f t="shared" ref="C9516:H9516" si="4514">C$5002+C4516</f>
        <v>1142</v>
      </c>
      <c r="D9516" s="2013">
        <f t="shared" si="4514"/>
        <v>2284</v>
      </c>
      <c r="E9516" s="2013">
        <f t="shared" si="4514"/>
        <v>1522</v>
      </c>
      <c r="F9516" s="2013">
        <f t="shared" si="4514"/>
        <v>1522</v>
      </c>
      <c r="G9516" s="2013">
        <f t="shared" si="4514"/>
        <v>1522</v>
      </c>
      <c r="H9516" s="2013">
        <f t="shared" si="4514"/>
        <v>1522</v>
      </c>
    </row>
    <row r="9517">
      <c r="B9517" s="2013">
        <v>9515.0</v>
      </c>
      <c r="C9517" s="2013">
        <f t="shared" ref="C9517:H9517" si="4515">C$5002+C4517</f>
        <v>1142</v>
      </c>
      <c r="D9517" s="2013">
        <f t="shared" si="4515"/>
        <v>2283</v>
      </c>
      <c r="E9517" s="2013">
        <f t="shared" si="4515"/>
        <v>1522</v>
      </c>
      <c r="F9517" s="2013">
        <f t="shared" si="4515"/>
        <v>1522</v>
      </c>
      <c r="G9517" s="2013">
        <f t="shared" si="4515"/>
        <v>1523</v>
      </c>
      <c r="H9517" s="2013">
        <f t="shared" si="4515"/>
        <v>1523</v>
      </c>
    </row>
    <row r="9518">
      <c r="B9518" s="2013">
        <v>9516.0</v>
      </c>
      <c r="C9518" s="2013">
        <f t="shared" ref="C9518:H9518" si="4516">C$5002+C4518</f>
        <v>1142</v>
      </c>
      <c r="D9518" s="2013">
        <f t="shared" si="4516"/>
        <v>2284</v>
      </c>
      <c r="E9518" s="2013">
        <f t="shared" si="4516"/>
        <v>1522</v>
      </c>
      <c r="F9518" s="2013">
        <f t="shared" si="4516"/>
        <v>1522</v>
      </c>
      <c r="G9518" s="2013">
        <f t="shared" si="4516"/>
        <v>1523</v>
      </c>
      <c r="H9518" s="2013">
        <f t="shared" si="4516"/>
        <v>1523</v>
      </c>
    </row>
    <row r="9519">
      <c r="B9519" s="2013">
        <v>9517.0</v>
      </c>
      <c r="C9519" s="2013">
        <f t="shared" ref="C9519:H9519" si="4517">C$5002+C4519</f>
        <v>1142</v>
      </c>
      <c r="D9519" s="2013">
        <f t="shared" si="4517"/>
        <v>2285</v>
      </c>
      <c r="E9519" s="2013">
        <f t="shared" si="4517"/>
        <v>1522</v>
      </c>
      <c r="F9519" s="2013">
        <f t="shared" si="4517"/>
        <v>1522</v>
      </c>
      <c r="G9519" s="2013">
        <f t="shared" si="4517"/>
        <v>1523</v>
      </c>
      <c r="H9519" s="2013">
        <f t="shared" si="4517"/>
        <v>1523</v>
      </c>
    </row>
    <row r="9520">
      <c r="B9520" s="2013">
        <v>9518.0</v>
      </c>
      <c r="C9520" s="2013">
        <f t="shared" ref="C9520:H9520" si="4518">C$5002+C4520</f>
        <v>1142</v>
      </c>
      <c r="D9520" s="2013">
        <f t="shared" si="4518"/>
        <v>2284</v>
      </c>
      <c r="E9520" s="2013">
        <f t="shared" si="4518"/>
        <v>1523</v>
      </c>
      <c r="F9520" s="2013">
        <f t="shared" si="4518"/>
        <v>1523</v>
      </c>
      <c r="G9520" s="2013">
        <f t="shared" si="4518"/>
        <v>1523</v>
      </c>
      <c r="H9520" s="2013">
        <f t="shared" si="4518"/>
        <v>1523</v>
      </c>
    </row>
    <row r="9521">
      <c r="B9521" s="2013">
        <v>9519.0</v>
      </c>
      <c r="C9521" s="2013">
        <f t="shared" ref="C9521:H9521" si="4519">C$5002+C4521</f>
        <v>1142</v>
      </c>
      <c r="D9521" s="2013">
        <f t="shared" si="4519"/>
        <v>2285</v>
      </c>
      <c r="E9521" s="2013">
        <f t="shared" si="4519"/>
        <v>1523</v>
      </c>
      <c r="F9521" s="2013">
        <f t="shared" si="4519"/>
        <v>1523</v>
      </c>
      <c r="G9521" s="2013">
        <f t="shared" si="4519"/>
        <v>1523</v>
      </c>
      <c r="H9521" s="2013">
        <f t="shared" si="4519"/>
        <v>1523</v>
      </c>
    </row>
    <row r="9522">
      <c r="B9522" s="2013">
        <v>9520.0</v>
      </c>
      <c r="C9522" s="2013">
        <f t="shared" ref="C9522:H9522" si="4520">C$5002+C4522</f>
        <v>1143</v>
      </c>
      <c r="D9522" s="2013">
        <f t="shared" si="4520"/>
        <v>2285</v>
      </c>
      <c r="E9522" s="2013">
        <f t="shared" si="4520"/>
        <v>1523</v>
      </c>
      <c r="F9522" s="2013">
        <f t="shared" si="4520"/>
        <v>1523</v>
      </c>
      <c r="G9522" s="2013">
        <f t="shared" si="4520"/>
        <v>1523</v>
      </c>
      <c r="H9522" s="2013">
        <f t="shared" si="4520"/>
        <v>1523</v>
      </c>
    </row>
    <row r="9523">
      <c r="B9523" s="2013">
        <v>9521.0</v>
      </c>
      <c r="C9523" s="2013">
        <f t="shared" ref="C9523:H9523" si="4521">C$5002+C4523</f>
        <v>1142</v>
      </c>
      <c r="D9523" s="2013">
        <f t="shared" si="4521"/>
        <v>2285</v>
      </c>
      <c r="E9523" s="2013">
        <f t="shared" si="4521"/>
        <v>1523</v>
      </c>
      <c r="F9523" s="2013">
        <f t="shared" si="4521"/>
        <v>1523</v>
      </c>
      <c r="G9523" s="2013">
        <f t="shared" si="4521"/>
        <v>1524</v>
      </c>
      <c r="H9523" s="2013">
        <f t="shared" si="4521"/>
        <v>1524</v>
      </c>
    </row>
    <row r="9524">
      <c r="B9524" s="2013">
        <v>9522.0</v>
      </c>
      <c r="C9524" s="2013">
        <f t="shared" ref="C9524:H9524" si="4522">C$5002+C4524</f>
        <v>1143</v>
      </c>
      <c r="D9524" s="2013">
        <f t="shared" si="4522"/>
        <v>2285</v>
      </c>
      <c r="E9524" s="2013">
        <f t="shared" si="4522"/>
        <v>1523</v>
      </c>
      <c r="F9524" s="2013">
        <f t="shared" si="4522"/>
        <v>1523</v>
      </c>
      <c r="G9524" s="2013">
        <f t="shared" si="4522"/>
        <v>1524</v>
      </c>
      <c r="H9524" s="2013">
        <f t="shared" si="4522"/>
        <v>1524</v>
      </c>
    </row>
    <row r="9525">
      <c r="B9525" s="2013">
        <v>9523.0</v>
      </c>
      <c r="C9525" s="2013">
        <f t="shared" ref="C9525:H9525" si="4523">C$5002+C4525</f>
        <v>1142</v>
      </c>
      <c r="D9525" s="2013">
        <f t="shared" si="4523"/>
        <v>2285</v>
      </c>
      <c r="E9525" s="2013">
        <f t="shared" si="4523"/>
        <v>1524</v>
      </c>
      <c r="F9525" s="2013">
        <f t="shared" si="4523"/>
        <v>1524</v>
      </c>
      <c r="G9525" s="2013">
        <f t="shared" si="4523"/>
        <v>1524</v>
      </c>
      <c r="H9525" s="2013">
        <f t="shared" si="4523"/>
        <v>1524</v>
      </c>
    </row>
    <row r="9526">
      <c r="B9526" s="2013">
        <v>9524.0</v>
      </c>
      <c r="C9526" s="2013">
        <f t="shared" ref="C9526:H9526" si="4524">C$5002+C4526</f>
        <v>1143</v>
      </c>
      <c r="D9526" s="2013">
        <f t="shared" si="4524"/>
        <v>2285</v>
      </c>
      <c r="E9526" s="2013">
        <f t="shared" si="4524"/>
        <v>1524</v>
      </c>
      <c r="F9526" s="2013">
        <f t="shared" si="4524"/>
        <v>1524</v>
      </c>
      <c r="G9526" s="2013">
        <f t="shared" si="4524"/>
        <v>1524</v>
      </c>
      <c r="H9526" s="2013">
        <f t="shared" si="4524"/>
        <v>1524</v>
      </c>
    </row>
    <row r="9527">
      <c r="B9527" s="2013">
        <v>9525.0</v>
      </c>
      <c r="C9527" s="2013">
        <f t="shared" ref="C9527:H9527" si="4525">C$5002+C4527</f>
        <v>1143</v>
      </c>
      <c r="D9527" s="2013">
        <f t="shared" si="4525"/>
        <v>2286</v>
      </c>
      <c r="E9527" s="2013">
        <f t="shared" si="4525"/>
        <v>1524</v>
      </c>
      <c r="F9527" s="2013">
        <f t="shared" si="4525"/>
        <v>1524</v>
      </c>
      <c r="G9527" s="2013">
        <f t="shared" si="4525"/>
        <v>1524</v>
      </c>
      <c r="H9527" s="2013">
        <f t="shared" si="4525"/>
        <v>1524</v>
      </c>
    </row>
    <row r="9528">
      <c r="B9528" s="2013">
        <v>9526.0</v>
      </c>
      <c r="C9528" s="2013">
        <f t="shared" ref="C9528:H9528" si="4526">C$5002+C4528</f>
        <v>1143</v>
      </c>
      <c r="D9528" s="2013">
        <f t="shared" si="4526"/>
        <v>2287</v>
      </c>
      <c r="E9528" s="2013">
        <f t="shared" si="4526"/>
        <v>1524</v>
      </c>
      <c r="F9528" s="2013">
        <f t="shared" si="4526"/>
        <v>1524</v>
      </c>
      <c r="G9528" s="2013">
        <f t="shared" si="4526"/>
        <v>1524</v>
      </c>
      <c r="H9528" s="2013">
        <f t="shared" si="4526"/>
        <v>1524</v>
      </c>
    </row>
    <row r="9529">
      <c r="B9529" s="2013">
        <v>9527.0</v>
      </c>
      <c r="C9529" s="2013">
        <f t="shared" ref="C9529:H9529" si="4527">C$5002+C4529</f>
        <v>1144</v>
      </c>
      <c r="D9529" s="2013">
        <f t="shared" si="4527"/>
        <v>2287</v>
      </c>
      <c r="E9529" s="2013">
        <f t="shared" si="4527"/>
        <v>1524</v>
      </c>
      <c r="F9529" s="2013">
        <f t="shared" si="4527"/>
        <v>1524</v>
      </c>
      <c r="G9529" s="2013">
        <f t="shared" si="4527"/>
        <v>1524</v>
      </c>
      <c r="H9529" s="2013">
        <f t="shared" si="4527"/>
        <v>1524</v>
      </c>
    </row>
    <row r="9530">
      <c r="B9530" s="2013">
        <v>9528.0</v>
      </c>
      <c r="C9530" s="2013">
        <f t="shared" ref="C9530:H9530" si="4528">C$5002+C4530</f>
        <v>1143</v>
      </c>
      <c r="D9530" s="2013">
        <f t="shared" si="4528"/>
        <v>2287</v>
      </c>
      <c r="E9530" s="2013">
        <f t="shared" si="4528"/>
        <v>1524</v>
      </c>
      <c r="F9530" s="2013">
        <f t="shared" si="4528"/>
        <v>1524</v>
      </c>
      <c r="G9530" s="2013">
        <f t="shared" si="4528"/>
        <v>1525</v>
      </c>
      <c r="H9530" s="2013">
        <f t="shared" si="4528"/>
        <v>1525</v>
      </c>
    </row>
    <row r="9531">
      <c r="B9531" s="2013">
        <v>9529.0</v>
      </c>
      <c r="C9531" s="2013">
        <f t="shared" ref="C9531:H9531" si="4529">C$5002+C4531</f>
        <v>1144</v>
      </c>
      <c r="D9531" s="2013">
        <f t="shared" si="4529"/>
        <v>2287</v>
      </c>
      <c r="E9531" s="2013">
        <f t="shared" si="4529"/>
        <v>1524</v>
      </c>
      <c r="F9531" s="2013">
        <f t="shared" si="4529"/>
        <v>1524</v>
      </c>
      <c r="G9531" s="2013">
        <f t="shared" si="4529"/>
        <v>1525</v>
      </c>
      <c r="H9531" s="2013">
        <f t="shared" si="4529"/>
        <v>1525</v>
      </c>
    </row>
    <row r="9532">
      <c r="B9532" s="2013">
        <v>9530.0</v>
      </c>
      <c r="C9532" s="2013">
        <f t="shared" ref="C9532:H9532" si="4530">C$5002+C4532</f>
        <v>1143</v>
      </c>
      <c r="D9532" s="2013">
        <f t="shared" si="4530"/>
        <v>2287</v>
      </c>
      <c r="E9532" s="2013">
        <f t="shared" si="4530"/>
        <v>1525</v>
      </c>
      <c r="F9532" s="2013">
        <f t="shared" si="4530"/>
        <v>1525</v>
      </c>
      <c r="G9532" s="2013">
        <f t="shared" si="4530"/>
        <v>1525</v>
      </c>
      <c r="H9532" s="2013">
        <f t="shared" si="4530"/>
        <v>1525</v>
      </c>
    </row>
    <row r="9533">
      <c r="B9533" s="2013">
        <v>9531.0</v>
      </c>
      <c r="C9533" s="2013">
        <f t="shared" ref="C9533:H9533" si="4531">C$5002+C4533</f>
        <v>1144</v>
      </c>
      <c r="D9533" s="2013">
        <f t="shared" si="4531"/>
        <v>2287</v>
      </c>
      <c r="E9533" s="2013">
        <f t="shared" si="4531"/>
        <v>1525</v>
      </c>
      <c r="F9533" s="2013">
        <f t="shared" si="4531"/>
        <v>1525</v>
      </c>
      <c r="G9533" s="2013">
        <f t="shared" si="4531"/>
        <v>1525</v>
      </c>
      <c r="H9533" s="2013">
        <f t="shared" si="4531"/>
        <v>1525</v>
      </c>
    </row>
    <row r="9534">
      <c r="B9534" s="2013">
        <v>9532.0</v>
      </c>
      <c r="C9534" s="2013">
        <f t="shared" ref="C9534:H9534" si="4532">C$5002+C4534</f>
        <v>1144</v>
      </c>
      <c r="D9534" s="2013">
        <f t="shared" si="4532"/>
        <v>2288</v>
      </c>
      <c r="E9534" s="2013">
        <f t="shared" si="4532"/>
        <v>1525</v>
      </c>
      <c r="F9534" s="2013">
        <f t="shared" si="4532"/>
        <v>1525</v>
      </c>
      <c r="G9534" s="2013">
        <f t="shared" si="4532"/>
        <v>1525</v>
      </c>
      <c r="H9534" s="2013">
        <f t="shared" si="4532"/>
        <v>1525</v>
      </c>
    </row>
    <row r="9535">
      <c r="B9535" s="2013">
        <v>9533.0</v>
      </c>
      <c r="C9535" s="2013">
        <f t="shared" ref="C9535:H9535" si="4533">C$5002+C4535</f>
        <v>1144</v>
      </c>
      <c r="D9535" s="2013">
        <f t="shared" si="4533"/>
        <v>2287</v>
      </c>
      <c r="E9535" s="2013">
        <f t="shared" si="4533"/>
        <v>1525</v>
      </c>
      <c r="F9535" s="2013">
        <f t="shared" si="4533"/>
        <v>1525</v>
      </c>
      <c r="G9535" s="2013">
        <f t="shared" si="4533"/>
        <v>1526</v>
      </c>
      <c r="H9535" s="2013">
        <f t="shared" si="4533"/>
        <v>1526</v>
      </c>
    </row>
    <row r="9536">
      <c r="B9536" s="2013">
        <v>9534.0</v>
      </c>
      <c r="C9536" s="2013">
        <f t="shared" ref="C9536:H9536" si="4534">C$5002+C4536</f>
        <v>1144</v>
      </c>
      <c r="D9536" s="2013">
        <f t="shared" si="4534"/>
        <v>2288</v>
      </c>
      <c r="E9536" s="2013">
        <f t="shared" si="4534"/>
        <v>1525</v>
      </c>
      <c r="F9536" s="2013">
        <f t="shared" si="4534"/>
        <v>1525</v>
      </c>
      <c r="G9536" s="2013">
        <f t="shared" si="4534"/>
        <v>1526</v>
      </c>
      <c r="H9536" s="2013">
        <f t="shared" si="4534"/>
        <v>1526</v>
      </c>
    </row>
    <row r="9537">
      <c r="B9537" s="2013">
        <v>9535.0</v>
      </c>
      <c r="C9537" s="2013">
        <f t="shared" ref="C9537:H9537" si="4535">C$5002+C4537</f>
        <v>1144</v>
      </c>
      <c r="D9537" s="2013">
        <f t="shared" si="4535"/>
        <v>2289</v>
      </c>
      <c r="E9537" s="2013">
        <f t="shared" si="4535"/>
        <v>1525</v>
      </c>
      <c r="F9537" s="2013">
        <f t="shared" si="4535"/>
        <v>1525</v>
      </c>
      <c r="G9537" s="2013">
        <f t="shared" si="4535"/>
        <v>1526</v>
      </c>
      <c r="H9537" s="2013">
        <f t="shared" si="4535"/>
        <v>1526</v>
      </c>
    </row>
    <row r="9538">
      <c r="B9538" s="2013">
        <v>9536.0</v>
      </c>
      <c r="C9538" s="2013">
        <f t="shared" ref="C9538:H9538" si="4536">C$5002+C4538</f>
        <v>1144</v>
      </c>
      <c r="D9538" s="2013">
        <f t="shared" si="4536"/>
        <v>2288</v>
      </c>
      <c r="E9538" s="2013">
        <f t="shared" si="4536"/>
        <v>1526</v>
      </c>
      <c r="F9538" s="2013">
        <f t="shared" si="4536"/>
        <v>1526</v>
      </c>
      <c r="G9538" s="2013">
        <f t="shared" si="4536"/>
        <v>1526</v>
      </c>
      <c r="H9538" s="2013">
        <f t="shared" si="4536"/>
        <v>1526</v>
      </c>
    </row>
    <row r="9539">
      <c r="B9539" s="2013">
        <v>9537.0</v>
      </c>
      <c r="C9539" s="2013">
        <f t="shared" ref="C9539:H9539" si="4537">C$5002+C4539</f>
        <v>1144</v>
      </c>
      <c r="D9539" s="2013">
        <f t="shared" si="4537"/>
        <v>2289</v>
      </c>
      <c r="E9539" s="2013">
        <f t="shared" si="4537"/>
        <v>1526</v>
      </c>
      <c r="F9539" s="2013">
        <f t="shared" si="4537"/>
        <v>1526</v>
      </c>
      <c r="G9539" s="2013">
        <f t="shared" si="4537"/>
        <v>1526</v>
      </c>
      <c r="H9539" s="2013">
        <f t="shared" si="4537"/>
        <v>1526</v>
      </c>
    </row>
    <row r="9540">
      <c r="B9540" s="2013">
        <v>9538.0</v>
      </c>
      <c r="C9540" s="2013">
        <f t="shared" ref="C9540:H9540" si="4538">C$5002+C4540</f>
        <v>1145</v>
      </c>
      <c r="D9540" s="2013">
        <f t="shared" si="4538"/>
        <v>2289</v>
      </c>
      <c r="E9540" s="2013">
        <f t="shared" si="4538"/>
        <v>1526</v>
      </c>
      <c r="F9540" s="2013">
        <f t="shared" si="4538"/>
        <v>1526</v>
      </c>
      <c r="G9540" s="2013">
        <f t="shared" si="4538"/>
        <v>1526</v>
      </c>
      <c r="H9540" s="2013">
        <f t="shared" si="4538"/>
        <v>1526</v>
      </c>
    </row>
    <row r="9541">
      <c r="B9541" s="2013">
        <v>9539.0</v>
      </c>
      <c r="C9541" s="2013">
        <f t="shared" ref="C9541:H9541" si="4539">C$5002+C4541</f>
        <v>1145</v>
      </c>
      <c r="D9541" s="2013">
        <f t="shared" si="4539"/>
        <v>2290</v>
      </c>
      <c r="E9541" s="2013">
        <f t="shared" si="4539"/>
        <v>1526</v>
      </c>
      <c r="F9541" s="2013">
        <f t="shared" si="4539"/>
        <v>1526</v>
      </c>
      <c r="G9541" s="2013">
        <f t="shared" si="4539"/>
        <v>1526</v>
      </c>
      <c r="H9541" s="2013">
        <f t="shared" si="4539"/>
        <v>1526</v>
      </c>
    </row>
    <row r="9542">
      <c r="B9542" s="2013">
        <v>9540.0</v>
      </c>
      <c r="C9542" s="2013">
        <f t="shared" ref="C9542:H9542" si="4540">C$5002+C4542</f>
        <v>1145</v>
      </c>
      <c r="D9542" s="2013">
        <f t="shared" si="4540"/>
        <v>2289</v>
      </c>
      <c r="E9542" s="2013">
        <f t="shared" si="4540"/>
        <v>1526</v>
      </c>
      <c r="F9542" s="2013">
        <f t="shared" si="4540"/>
        <v>1526</v>
      </c>
      <c r="G9542" s="2013">
        <f t="shared" si="4540"/>
        <v>1527</v>
      </c>
      <c r="H9542" s="2013">
        <f t="shared" si="4540"/>
        <v>1527</v>
      </c>
    </row>
    <row r="9543">
      <c r="B9543" s="2013">
        <v>9541.0</v>
      </c>
      <c r="C9543" s="2013">
        <f t="shared" ref="C9543:H9543" si="4541">C$5002+C4543</f>
        <v>1145</v>
      </c>
      <c r="D9543" s="2013">
        <f t="shared" si="4541"/>
        <v>2290</v>
      </c>
      <c r="E9543" s="2013">
        <f t="shared" si="4541"/>
        <v>1526</v>
      </c>
      <c r="F9543" s="2013">
        <f t="shared" si="4541"/>
        <v>1526</v>
      </c>
      <c r="G9543" s="2013">
        <f t="shared" si="4541"/>
        <v>1527</v>
      </c>
      <c r="H9543" s="2013">
        <f t="shared" si="4541"/>
        <v>1527</v>
      </c>
    </row>
    <row r="9544">
      <c r="B9544" s="2013">
        <v>9542.0</v>
      </c>
      <c r="C9544" s="2013">
        <f t="shared" ref="C9544:H9544" si="4542">C$5002+C4544</f>
        <v>1145</v>
      </c>
      <c r="D9544" s="2013">
        <f t="shared" si="4542"/>
        <v>2291</v>
      </c>
      <c r="E9544" s="2013">
        <f t="shared" si="4542"/>
        <v>1526</v>
      </c>
      <c r="F9544" s="2013">
        <f t="shared" si="4542"/>
        <v>1526</v>
      </c>
      <c r="G9544" s="2013">
        <f t="shared" si="4542"/>
        <v>1527</v>
      </c>
      <c r="H9544" s="2013">
        <f t="shared" si="4542"/>
        <v>1527</v>
      </c>
    </row>
    <row r="9545">
      <c r="B9545" s="2013">
        <v>9543.0</v>
      </c>
      <c r="C9545" s="2013">
        <f t="shared" ref="C9545:H9545" si="4543">C$5002+C4545</f>
        <v>1145</v>
      </c>
      <c r="D9545" s="2013">
        <f t="shared" si="4543"/>
        <v>2290</v>
      </c>
      <c r="E9545" s="2013">
        <f t="shared" si="4543"/>
        <v>1527</v>
      </c>
      <c r="F9545" s="2013">
        <f t="shared" si="4543"/>
        <v>1527</v>
      </c>
      <c r="G9545" s="2013">
        <f t="shared" si="4543"/>
        <v>1527</v>
      </c>
      <c r="H9545" s="2013">
        <f t="shared" si="4543"/>
        <v>1527</v>
      </c>
    </row>
    <row r="9546">
      <c r="B9546" s="2013">
        <v>9544.0</v>
      </c>
      <c r="C9546" s="2013">
        <f t="shared" ref="C9546:H9546" si="4544">C$5002+C4546</f>
        <v>1145</v>
      </c>
      <c r="D9546" s="2013">
        <f t="shared" si="4544"/>
        <v>2291</v>
      </c>
      <c r="E9546" s="2013">
        <f t="shared" si="4544"/>
        <v>1527</v>
      </c>
      <c r="F9546" s="2013">
        <f t="shared" si="4544"/>
        <v>1527</v>
      </c>
      <c r="G9546" s="2013">
        <f t="shared" si="4544"/>
        <v>1527</v>
      </c>
      <c r="H9546" s="2013">
        <f t="shared" si="4544"/>
        <v>1527</v>
      </c>
    </row>
    <row r="9547">
      <c r="B9547" s="2013">
        <v>9545.0</v>
      </c>
      <c r="C9547" s="2013">
        <f t="shared" ref="C9547:H9547" si="4545">C$5002+C4547</f>
        <v>1146</v>
      </c>
      <c r="D9547" s="2013">
        <f t="shared" si="4545"/>
        <v>2291</v>
      </c>
      <c r="E9547" s="2013">
        <f t="shared" si="4545"/>
        <v>1527</v>
      </c>
      <c r="F9547" s="2013">
        <f t="shared" si="4545"/>
        <v>1527</v>
      </c>
      <c r="G9547" s="2013">
        <f t="shared" si="4545"/>
        <v>1527</v>
      </c>
      <c r="H9547" s="2013">
        <f t="shared" si="4545"/>
        <v>1527</v>
      </c>
    </row>
    <row r="9548">
      <c r="B9548" s="2013">
        <v>9546.0</v>
      </c>
      <c r="C9548" s="2013">
        <f t="shared" ref="C9548:H9548" si="4546">C$5002+C4548</f>
        <v>1145</v>
      </c>
      <c r="D9548" s="2013">
        <f t="shared" si="4546"/>
        <v>2291</v>
      </c>
      <c r="E9548" s="2013">
        <f t="shared" si="4546"/>
        <v>1527</v>
      </c>
      <c r="F9548" s="2013">
        <f t="shared" si="4546"/>
        <v>1527</v>
      </c>
      <c r="G9548" s="2013">
        <f t="shared" si="4546"/>
        <v>1528</v>
      </c>
      <c r="H9548" s="2013">
        <f t="shared" si="4546"/>
        <v>1528</v>
      </c>
    </row>
    <row r="9549">
      <c r="B9549" s="2013">
        <v>9547.0</v>
      </c>
      <c r="C9549" s="2013">
        <f t="shared" ref="C9549:H9549" si="4547">C$5002+C4549</f>
        <v>1146</v>
      </c>
      <c r="D9549" s="2013">
        <f t="shared" si="4547"/>
        <v>2291</v>
      </c>
      <c r="E9549" s="2013">
        <f t="shared" si="4547"/>
        <v>1527</v>
      </c>
      <c r="F9549" s="2013">
        <f t="shared" si="4547"/>
        <v>1527</v>
      </c>
      <c r="G9549" s="2013">
        <f t="shared" si="4547"/>
        <v>1528</v>
      </c>
      <c r="H9549" s="2013">
        <f t="shared" si="4547"/>
        <v>1528</v>
      </c>
    </row>
    <row r="9550">
      <c r="B9550" s="2013">
        <v>9548.0</v>
      </c>
      <c r="C9550" s="2013">
        <f t="shared" ref="C9550:H9550" si="4548">C$5002+C4550</f>
        <v>1145</v>
      </c>
      <c r="D9550" s="2013">
        <f t="shared" si="4548"/>
        <v>2291</v>
      </c>
      <c r="E9550" s="2013">
        <f t="shared" si="4548"/>
        <v>1528</v>
      </c>
      <c r="F9550" s="2013">
        <f t="shared" si="4548"/>
        <v>1528</v>
      </c>
      <c r="G9550" s="2013">
        <f t="shared" si="4548"/>
        <v>1528</v>
      </c>
      <c r="H9550" s="2013">
        <f t="shared" si="4548"/>
        <v>1528</v>
      </c>
    </row>
    <row r="9551">
      <c r="B9551" s="2013">
        <v>9549.0</v>
      </c>
      <c r="C9551" s="2013">
        <f t="shared" ref="C9551:H9551" si="4549">C$5002+C4551</f>
        <v>1146</v>
      </c>
      <c r="D9551" s="2013">
        <f t="shared" si="4549"/>
        <v>2291</v>
      </c>
      <c r="E9551" s="2013">
        <f t="shared" si="4549"/>
        <v>1528</v>
      </c>
      <c r="F9551" s="2013">
        <f t="shared" si="4549"/>
        <v>1528</v>
      </c>
      <c r="G9551" s="2013">
        <f t="shared" si="4549"/>
        <v>1528</v>
      </c>
      <c r="H9551" s="2013">
        <f t="shared" si="4549"/>
        <v>1528</v>
      </c>
    </row>
    <row r="9552">
      <c r="B9552" s="2013">
        <v>9550.0</v>
      </c>
      <c r="C9552" s="2013">
        <f t="shared" ref="C9552:H9552" si="4550">C$5002+C4552</f>
        <v>1146</v>
      </c>
      <c r="D9552" s="2013">
        <f t="shared" si="4550"/>
        <v>2292</v>
      </c>
      <c r="E9552" s="2013">
        <f t="shared" si="4550"/>
        <v>1528</v>
      </c>
      <c r="F9552" s="2013">
        <f t="shared" si="4550"/>
        <v>1528</v>
      </c>
      <c r="G9552" s="2013">
        <f t="shared" si="4550"/>
        <v>1528</v>
      </c>
      <c r="H9552" s="2013">
        <f t="shared" si="4550"/>
        <v>1528</v>
      </c>
    </row>
    <row r="9553">
      <c r="B9553" s="2013">
        <v>9551.0</v>
      </c>
      <c r="C9553" s="2013">
        <f t="shared" ref="C9553:H9553" si="4551">C$5002+C4553</f>
        <v>1146</v>
      </c>
      <c r="D9553" s="2013">
        <f t="shared" si="4551"/>
        <v>2293</v>
      </c>
      <c r="E9553" s="2013">
        <f t="shared" si="4551"/>
        <v>1528</v>
      </c>
      <c r="F9553" s="2013">
        <f t="shared" si="4551"/>
        <v>1528</v>
      </c>
      <c r="G9553" s="2013">
        <f t="shared" si="4551"/>
        <v>1528</v>
      </c>
      <c r="H9553" s="2013">
        <f t="shared" si="4551"/>
        <v>1528</v>
      </c>
    </row>
    <row r="9554">
      <c r="B9554" s="2013">
        <v>9552.0</v>
      </c>
      <c r="C9554" s="2013">
        <f t="shared" ref="C9554:H9554" si="4552">C$5002+C4554</f>
        <v>1147</v>
      </c>
      <c r="D9554" s="2013">
        <f t="shared" si="4552"/>
        <v>2293</v>
      </c>
      <c r="E9554" s="2013">
        <f t="shared" si="4552"/>
        <v>1528</v>
      </c>
      <c r="F9554" s="2013">
        <f t="shared" si="4552"/>
        <v>1528</v>
      </c>
      <c r="G9554" s="2013">
        <f t="shared" si="4552"/>
        <v>1528</v>
      </c>
      <c r="H9554" s="2013">
        <f t="shared" si="4552"/>
        <v>1528</v>
      </c>
    </row>
    <row r="9555">
      <c r="B9555" s="2013">
        <v>9553.0</v>
      </c>
      <c r="C9555" s="2013">
        <f t="shared" ref="C9555:H9555" si="4553">C$5002+C4555</f>
        <v>1146</v>
      </c>
      <c r="D9555" s="2013">
        <f t="shared" si="4553"/>
        <v>2293</v>
      </c>
      <c r="E9555" s="2013">
        <f t="shared" si="4553"/>
        <v>1528</v>
      </c>
      <c r="F9555" s="2013">
        <f t="shared" si="4553"/>
        <v>1528</v>
      </c>
      <c r="G9555" s="2013">
        <f t="shared" si="4553"/>
        <v>1529</v>
      </c>
      <c r="H9555" s="2013">
        <f t="shared" si="4553"/>
        <v>1529</v>
      </c>
    </row>
    <row r="9556">
      <c r="B9556" s="2013">
        <v>9554.0</v>
      </c>
      <c r="C9556" s="2013">
        <f t="shared" ref="C9556:H9556" si="4554">C$5002+C4556</f>
        <v>1147</v>
      </c>
      <c r="D9556" s="2013">
        <f t="shared" si="4554"/>
        <v>2293</v>
      </c>
      <c r="E9556" s="2013">
        <f t="shared" si="4554"/>
        <v>1528</v>
      </c>
      <c r="F9556" s="2013">
        <f t="shared" si="4554"/>
        <v>1528</v>
      </c>
      <c r="G9556" s="2013">
        <f t="shared" si="4554"/>
        <v>1529</v>
      </c>
      <c r="H9556" s="2013">
        <f t="shared" si="4554"/>
        <v>1529</v>
      </c>
    </row>
    <row r="9557">
      <c r="B9557" s="2013">
        <v>9555.0</v>
      </c>
      <c r="C9557" s="2013">
        <f t="shared" ref="C9557:H9557" si="4555">C$5002+C4557</f>
        <v>1146</v>
      </c>
      <c r="D9557" s="2013">
        <f t="shared" si="4555"/>
        <v>2293</v>
      </c>
      <c r="E9557" s="2013">
        <f t="shared" si="4555"/>
        <v>1529</v>
      </c>
      <c r="F9557" s="2013">
        <f t="shared" si="4555"/>
        <v>1529</v>
      </c>
      <c r="G9557" s="2013">
        <f t="shared" si="4555"/>
        <v>1529</v>
      </c>
      <c r="H9557" s="2013">
        <f t="shared" si="4555"/>
        <v>1529</v>
      </c>
    </row>
    <row r="9558">
      <c r="B9558" s="2013">
        <v>9556.0</v>
      </c>
      <c r="C9558" s="2013">
        <f t="shared" ref="C9558:H9558" si="4556">C$5002+C4558</f>
        <v>1147</v>
      </c>
      <c r="D9558" s="2013">
        <f t="shared" si="4556"/>
        <v>2293</v>
      </c>
      <c r="E9558" s="2013">
        <f t="shared" si="4556"/>
        <v>1529</v>
      </c>
      <c r="F9558" s="2013">
        <f t="shared" si="4556"/>
        <v>1529</v>
      </c>
      <c r="G9558" s="2013">
        <f t="shared" si="4556"/>
        <v>1529</v>
      </c>
      <c r="H9558" s="2013">
        <f t="shared" si="4556"/>
        <v>1529</v>
      </c>
    </row>
    <row r="9559">
      <c r="B9559" s="2013">
        <v>9557.0</v>
      </c>
      <c r="C9559" s="2013">
        <f t="shared" ref="C9559:H9559" si="4557">C$5002+C4559</f>
        <v>1147</v>
      </c>
      <c r="D9559" s="2013">
        <f t="shared" si="4557"/>
        <v>2294</v>
      </c>
      <c r="E9559" s="2013">
        <f t="shared" si="4557"/>
        <v>1529</v>
      </c>
      <c r="F9559" s="2013">
        <f t="shared" si="4557"/>
        <v>1529</v>
      </c>
      <c r="G9559" s="2013">
        <f t="shared" si="4557"/>
        <v>1529</v>
      </c>
      <c r="H9559" s="2013">
        <f t="shared" si="4557"/>
        <v>1529</v>
      </c>
    </row>
    <row r="9560">
      <c r="B9560" s="2013">
        <v>9558.0</v>
      </c>
      <c r="C9560" s="2013">
        <f t="shared" ref="C9560:H9560" si="4558">C$5002+C4560</f>
        <v>1147</v>
      </c>
      <c r="D9560" s="2013">
        <f t="shared" si="4558"/>
        <v>2293</v>
      </c>
      <c r="E9560" s="2013">
        <f t="shared" si="4558"/>
        <v>1529</v>
      </c>
      <c r="F9560" s="2013">
        <f t="shared" si="4558"/>
        <v>1529</v>
      </c>
      <c r="G9560" s="2013">
        <f t="shared" si="4558"/>
        <v>1530</v>
      </c>
      <c r="H9560" s="2013">
        <f t="shared" si="4558"/>
        <v>1530</v>
      </c>
    </row>
    <row r="9561">
      <c r="B9561" s="2013">
        <v>9559.0</v>
      </c>
      <c r="C9561" s="2013">
        <f t="shared" ref="C9561:H9561" si="4559">C$5002+C4561</f>
        <v>1147</v>
      </c>
      <c r="D9561" s="2013">
        <f t="shared" si="4559"/>
        <v>2294</v>
      </c>
      <c r="E9561" s="2013">
        <f t="shared" si="4559"/>
        <v>1529</v>
      </c>
      <c r="F9561" s="2013">
        <f t="shared" si="4559"/>
        <v>1529</v>
      </c>
      <c r="G9561" s="2013">
        <f t="shared" si="4559"/>
        <v>1530</v>
      </c>
      <c r="H9561" s="2013">
        <f t="shared" si="4559"/>
        <v>1530</v>
      </c>
    </row>
    <row r="9562">
      <c r="B9562" s="2013">
        <v>9560.0</v>
      </c>
      <c r="C9562" s="2013">
        <f t="shared" ref="C9562:H9562" si="4560">C$5002+C4562</f>
        <v>1147</v>
      </c>
      <c r="D9562" s="2013">
        <f t="shared" si="4560"/>
        <v>2295</v>
      </c>
      <c r="E9562" s="2013">
        <f t="shared" si="4560"/>
        <v>1529</v>
      </c>
      <c r="F9562" s="2013">
        <f t="shared" si="4560"/>
        <v>1529</v>
      </c>
      <c r="G9562" s="2013">
        <f t="shared" si="4560"/>
        <v>1530</v>
      </c>
      <c r="H9562" s="2013">
        <f t="shared" si="4560"/>
        <v>1530</v>
      </c>
    </row>
    <row r="9563">
      <c r="B9563" s="2013">
        <v>9561.0</v>
      </c>
      <c r="C9563" s="2013">
        <f t="shared" ref="C9563:H9563" si="4561">C$5002+C4563</f>
        <v>1147</v>
      </c>
      <c r="D9563" s="2013">
        <f t="shared" si="4561"/>
        <v>2294</v>
      </c>
      <c r="E9563" s="2013">
        <f t="shared" si="4561"/>
        <v>1530</v>
      </c>
      <c r="F9563" s="2013">
        <f t="shared" si="4561"/>
        <v>1530</v>
      </c>
      <c r="G9563" s="2013">
        <f t="shared" si="4561"/>
        <v>1530</v>
      </c>
      <c r="H9563" s="2013">
        <f t="shared" si="4561"/>
        <v>1530</v>
      </c>
    </row>
    <row r="9564">
      <c r="B9564" s="2013">
        <v>9562.0</v>
      </c>
      <c r="C9564" s="2013">
        <f t="shared" ref="C9564:H9564" si="4562">C$5002+C4564</f>
        <v>1147</v>
      </c>
      <c r="D9564" s="2013">
        <f t="shared" si="4562"/>
        <v>2295</v>
      </c>
      <c r="E9564" s="2013">
        <f t="shared" si="4562"/>
        <v>1530</v>
      </c>
      <c r="F9564" s="2013">
        <f t="shared" si="4562"/>
        <v>1530</v>
      </c>
      <c r="G9564" s="2013">
        <f t="shared" si="4562"/>
        <v>1530</v>
      </c>
      <c r="H9564" s="2013">
        <f t="shared" si="4562"/>
        <v>1530</v>
      </c>
    </row>
    <row r="9565">
      <c r="B9565" s="2013">
        <v>9563.0</v>
      </c>
      <c r="C9565" s="2013">
        <f t="shared" ref="C9565:H9565" si="4563">C$5002+C4565</f>
        <v>1148</v>
      </c>
      <c r="D9565" s="2013">
        <f t="shared" si="4563"/>
        <v>2295</v>
      </c>
      <c r="E9565" s="2013">
        <f t="shared" si="4563"/>
        <v>1530</v>
      </c>
      <c r="F9565" s="2013">
        <f t="shared" si="4563"/>
        <v>1530</v>
      </c>
      <c r="G9565" s="2013">
        <f t="shared" si="4563"/>
        <v>1530</v>
      </c>
      <c r="H9565" s="2013">
        <f t="shared" si="4563"/>
        <v>1530</v>
      </c>
    </row>
    <row r="9566">
      <c r="B9566" s="2013">
        <v>9564.0</v>
      </c>
      <c r="C9566" s="2013">
        <f t="shared" ref="C9566:H9566" si="4564">C$5002+C4566</f>
        <v>1148</v>
      </c>
      <c r="D9566" s="2013">
        <f t="shared" si="4564"/>
        <v>2296</v>
      </c>
      <c r="E9566" s="2013">
        <f t="shared" si="4564"/>
        <v>1530</v>
      </c>
      <c r="F9566" s="2013">
        <f t="shared" si="4564"/>
        <v>1530</v>
      </c>
      <c r="G9566" s="2013">
        <f t="shared" si="4564"/>
        <v>1530</v>
      </c>
      <c r="H9566" s="2013">
        <f t="shared" si="4564"/>
        <v>1530</v>
      </c>
    </row>
    <row r="9567">
      <c r="B9567" s="2013">
        <v>9565.0</v>
      </c>
      <c r="C9567" s="2013">
        <f t="shared" ref="C9567:H9567" si="4565">C$5002+C4567</f>
        <v>1148</v>
      </c>
      <c r="D9567" s="2013">
        <f t="shared" si="4565"/>
        <v>2295</v>
      </c>
      <c r="E9567" s="2013">
        <f t="shared" si="4565"/>
        <v>1530</v>
      </c>
      <c r="F9567" s="2013">
        <f t="shared" si="4565"/>
        <v>1530</v>
      </c>
      <c r="G9567" s="2013">
        <f t="shared" si="4565"/>
        <v>1531</v>
      </c>
      <c r="H9567" s="2013">
        <f t="shared" si="4565"/>
        <v>1531</v>
      </c>
    </row>
    <row r="9568">
      <c r="B9568" s="2013">
        <v>9566.0</v>
      </c>
      <c r="C9568" s="2013">
        <f t="shared" ref="C9568:H9568" si="4566">C$5002+C4568</f>
        <v>1148</v>
      </c>
      <c r="D9568" s="2013">
        <f t="shared" si="4566"/>
        <v>2296</v>
      </c>
      <c r="E9568" s="2013">
        <f t="shared" si="4566"/>
        <v>1530</v>
      </c>
      <c r="F9568" s="2013">
        <f t="shared" si="4566"/>
        <v>1530</v>
      </c>
      <c r="G9568" s="2013">
        <f t="shared" si="4566"/>
        <v>1531</v>
      </c>
      <c r="H9568" s="2013">
        <f t="shared" si="4566"/>
        <v>1531</v>
      </c>
    </row>
    <row r="9569">
      <c r="B9569" s="2013">
        <v>9567.0</v>
      </c>
      <c r="C9569" s="2013">
        <f t="shared" ref="C9569:H9569" si="4567">C$5002+C4569</f>
        <v>1148</v>
      </c>
      <c r="D9569" s="2013">
        <f t="shared" si="4567"/>
        <v>2297</v>
      </c>
      <c r="E9569" s="2013">
        <f t="shared" si="4567"/>
        <v>1530</v>
      </c>
      <c r="F9569" s="2013">
        <f t="shared" si="4567"/>
        <v>1530</v>
      </c>
      <c r="G9569" s="2013">
        <f t="shared" si="4567"/>
        <v>1531</v>
      </c>
      <c r="H9569" s="2013">
        <f t="shared" si="4567"/>
        <v>1531</v>
      </c>
    </row>
    <row r="9570">
      <c r="B9570" s="2013">
        <v>9568.0</v>
      </c>
      <c r="C9570" s="2013">
        <f t="shared" ref="C9570:H9570" si="4568">C$5002+C4570</f>
        <v>1148</v>
      </c>
      <c r="D9570" s="2013">
        <f t="shared" si="4568"/>
        <v>2296</v>
      </c>
      <c r="E9570" s="2013">
        <f t="shared" si="4568"/>
        <v>1531</v>
      </c>
      <c r="F9570" s="2013">
        <f t="shared" si="4568"/>
        <v>1531</v>
      </c>
      <c r="G9570" s="2013">
        <f t="shared" si="4568"/>
        <v>1531</v>
      </c>
      <c r="H9570" s="2013">
        <f t="shared" si="4568"/>
        <v>1531</v>
      </c>
    </row>
    <row r="9571">
      <c r="B9571" s="2013">
        <v>9569.0</v>
      </c>
      <c r="C9571" s="2013">
        <f t="shared" ref="C9571:H9571" si="4569">C$5002+C4571</f>
        <v>1148</v>
      </c>
      <c r="D9571" s="2013">
        <f t="shared" si="4569"/>
        <v>2297</v>
      </c>
      <c r="E9571" s="2013">
        <f t="shared" si="4569"/>
        <v>1531</v>
      </c>
      <c r="F9571" s="2013">
        <f t="shared" si="4569"/>
        <v>1531</v>
      </c>
      <c r="G9571" s="2013">
        <f t="shared" si="4569"/>
        <v>1531</v>
      </c>
      <c r="H9571" s="2013">
        <f t="shared" si="4569"/>
        <v>1531</v>
      </c>
    </row>
    <row r="9572">
      <c r="B9572" s="2013">
        <v>9570.0</v>
      </c>
      <c r="C9572" s="2013">
        <f t="shared" ref="C9572:H9572" si="4570">C$5002+C4572</f>
        <v>1149</v>
      </c>
      <c r="D9572" s="2013">
        <f t="shared" si="4570"/>
        <v>2297</v>
      </c>
      <c r="E9572" s="2013">
        <f t="shared" si="4570"/>
        <v>1531</v>
      </c>
      <c r="F9572" s="2013">
        <f t="shared" si="4570"/>
        <v>1531</v>
      </c>
      <c r="G9572" s="2013">
        <f t="shared" si="4570"/>
        <v>1531</v>
      </c>
      <c r="H9572" s="2013">
        <f t="shared" si="4570"/>
        <v>1531</v>
      </c>
    </row>
    <row r="9573">
      <c r="B9573" s="2013">
        <v>9571.0</v>
      </c>
      <c r="C9573" s="2013">
        <f t="shared" ref="C9573:H9573" si="4571">C$5002+C4573</f>
        <v>1148</v>
      </c>
      <c r="D9573" s="2013">
        <f t="shared" si="4571"/>
        <v>2297</v>
      </c>
      <c r="E9573" s="2013">
        <f t="shared" si="4571"/>
        <v>1531</v>
      </c>
      <c r="F9573" s="2013">
        <f t="shared" si="4571"/>
        <v>1531</v>
      </c>
      <c r="G9573" s="2013">
        <f t="shared" si="4571"/>
        <v>1532</v>
      </c>
      <c r="H9573" s="2013">
        <f t="shared" si="4571"/>
        <v>1532</v>
      </c>
    </row>
    <row r="9574">
      <c r="B9574" s="2013">
        <v>9572.0</v>
      </c>
      <c r="C9574" s="2013">
        <f t="shared" ref="C9574:H9574" si="4572">C$5002+C4574</f>
        <v>1149</v>
      </c>
      <c r="D9574" s="2013">
        <f t="shared" si="4572"/>
        <v>2297</v>
      </c>
      <c r="E9574" s="2013">
        <f t="shared" si="4572"/>
        <v>1531</v>
      </c>
      <c r="F9574" s="2013">
        <f t="shared" si="4572"/>
        <v>1531</v>
      </c>
      <c r="G9574" s="2013">
        <f t="shared" si="4572"/>
        <v>1532</v>
      </c>
      <c r="H9574" s="2013">
        <f t="shared" si="4572"/>
        <v>1532</v>
      </c>
    </row>
    <row r="9575">
      <c r="B9575" s="2013">
        <v>9573.0</v>
      </c>
      <c r="C9575" s="2013">
        <f t="shared" ref="C9575:H9575" si="4573">C$5002+C4575</f>
        <v>1148</v>
      </c>
      <c r="D9575" s="2013">
        <f t="shared" si="4573"/>
        <v>2297</v>
      </c>
      <c r="E9575" s="2013">
        <f t="shared" si="4573"/>
        <v>1532</v>
      </c>
      <c r="F9575" s="2013">
        <f t="shared" si="4573"/>
        <v>1532</v>
      </c>
      <c r="G9575" s="2013">
        <f t="shared" si="4573"/>
        <v>1532</v>
      </c>
      <c r="H9575" s="2013">
        <f t="shared" si="4573"/>
        <v>1532</v>
      </c>
    </row>
    <row r="9576">
      <c r="B9576" s="2013">
        <v>9574.0</v>
      </c>
      <c r="C9576" s="2013">
        <f t="shared" ref="C9576:H9576" si="4574">C$5002+C4576</f>
        <v>1149</v>
      </c>
      <c r="D9576" s="2013">
        <f t="shared" si="4574"/>
        <v>2297</v>
      </c>
      <c r="E9576" s="2013">
        <f t="shared" si="4574"/>
        <v>1532</v>
      </c>
      <c r="F9576" s="2013">
        <f t="shared" si="4574"/>
        <v>1532</v>
      </c>
      <c r="G9576" s="2013">
        <f t="shared" si="4574"/>
        <v>1532</v>
      </c>
      <c r="H9576" s="2013">
        <f t="shared" si="4574"/>
        <v>1532</v>
      </c>
    </row>
    <row r="9577">
      <c r="B9577" s="2013">
        <v>9575.0</v>
      </c>
      <c r="C9577" s="2013">
        <f t="shared" ref="C9577:H9577" si="4575">C$5002+C4577</f>
        <v>1149</v>
      </c>
      <c r="D9577" s="2013">
        <f t="shared" si="4575"/>
        <v>2298</v>
      </c>
      <c r="E9577" s="2013">
        <f t="shared" si="4575"/>
        <v>1532</v>
      </c>
      <c r="F9577" s="2013">
        <f t="shared" si="4575"/>
        <v>1532</v>
      </c>
      <c r="G9577" s="2013">
        <f t="shared" si="4575"/>
        <v>1532</v>
      </c>
      <c r="H9577" s="2013">
        <f t="shared" si="4575"/>
        <v>1532</v>
      </c>
    </row>
    <row r="9578">
      <c r="B9578" s="2013">
        <v>9576.0</v>
      </c>
      <c r="C9578" s="2013">
        <f t="shared" ref="C9578:H9578" si="4576">C$5002+C4578</f>
        <v>1149</v>
      </c>
      <c r="D9578" s="2013">
        <f t="shared" si="4576"/>
        <v>2299</v>
      </c>
      <c r="E9578" s="2013">
        <f t="shared" si="4576"/>
        <v>1532</v>
      </c>
      <c r="F9578" s="2013">
        <f t="shared" si="4576"/>
        <v>1532</v>
      </c>
      <c r="G9578" s="2013">
        <f t="shared" si="4576"/>
        <v>1532</v>
      </c>
      <c r="H9578" s="2013">
        <f t="shared" si="4576"/>
        <v>1532</v>
      </c>
    </row>
    <row r="9579">
      <c r="B9579" s="2013">
        <v>9577.0</v>
      </c>
      <c r="C9579" s="2013">
        <f t="shared" ref="C9579:H9579" si="4577">C$5002+C4579</f>
        <v>1150</v>
      </c>
      <c r="D9579" s="2013">
        <f t="shared" si="4577"/>
        <v>2299</v>
      </c>
      <c r="E9579" s="2013">
        <f t="shared" si="4577"/>
        <v>1532</v>
      </c>
      <c r="F9579" s="2013">
        <f t="shared" si="4577"/>
        <v>1532</v>
      </c>
      <c r="G9579" s="2013">
        <f t="shared" si="4577"/>
        <v>1532</v>
      </c>
      <c r="H9579" s="2013">
        <f t="shared" si="4577"/>
        <v>1532</v>
      </c>
    </row>
    <row r="9580">
      <c r="B9580" s="2013">
        <v>9578.0</v>
      </c>
      <c r="C9580" s="2013">
        <f t="shared" ref="C9580:H9580" si="4578">C$5002+C4580</f>
        <v>1149</v>
      </c>
      <c r="D9580" s="2013">
        <f t="shared" si="4578"/>
        <v>2299</v>
      </c>
      <c r="E9580" s="2013">
        <f t="shared" si="4578"/>
        <v>1532</v>
      </c>
      <c r="F9580" s="2013">
        <f t="shared" si="4578"/>
        <v>1532</v>
      </c>
      <c r="G9580" s="2013">
        <f t="shared" si="4578"/>
        <v>1533</v>
      </c>
      <c r="H9580" s="2013">
        <f t="shared" si="4578"/>
        <v>1533</v>
      </c>
    </row>
    <row r="9581">
      <c r="B9581" s="2013">
        <v>9579.0</v>
      </c>
      <c r="C9581" s="2013">
        <f t="shared" ref="C9581:H9581" si="4579">C$5002+C4581</f>
        <v>1150</v>
      </c>
      <c r="D9581" s="2013">
        <f t="shared" si="4579"/>
        <v>2299</v>
      </c>
      <c r="E9581" s="2013">
        <f t="shared" si="4579"/>
        <v>1532</v>
      </c>
      <c r="F9581" s="2013">
        <f t="shared" si="4579"/>
        <v>1532</v>
      </c>
      <c r="G9581" s="2013">
        <f t="shared" si="4579"/>
        <v>1533</v>
      </c>
      <c r="H9581" s="2013">
        <f t="shared" si="4579"/>
        <v>1533</v>
      </c>
    </row>
    <row r="9582">
      <c r="B9582" s="2013">
        <v>9580.0</v>
      </c>
      <c r="C9582" s="2013">
        <f t="shared" ref="C9582:H9582" si="4580">C$5002+C4582</f>
        <v>1149</v>
      </c>
      <c r="D9582" s="2013">
        <f t="shared" si="4580"/>
        <v>2299</v>
      </c>
      <c r="E9582" s="2013">
        <f t="shared" si="4580"/>
        <v>1533</v>
      </c>
      <c r="F9582" s="2013">
        <f t="shared" si="4580"/>
        <v>1533</v>
      </c>
      <c r="G9582" s="2013">
        <f t="shared" si="4580"/>
        <v>1533</v>
      </c>
      <c r="H9582" s="2013">
        <f t="shared" si="4580"/>
        <v>1533</v>
      </c>
    </row>
    <row r="9583">
      <c r="B9583" s="2013">
        <v>9581.0</v>
      </c>
      <c r="C9583" s="2013">
        <f t="shared" ref="C9583:H9583" si="4581">C$5002+C4583</f>
        <v>1150</v>
      </c>
      <c r="D9583" s="2013">
        <f t="shared" si="4581"/>
        <v>2299</v>
      </c>
      <c r="E9583" s="2013">
        <f t="shared" si="4581"/>
        <v>1533</v>
      </c>
      <c r="F9583" s="2013">
        <f t="shared" si="4581"/>
        <v>1533</v>
      </c>
      <c r="G9583" s="2013">
        <f t="shared" si="4581"/>
        <v>1533</v>
      </c>
      <c r="H9583" s="2013">
        <f t="shared" si="4581"/>
        <v>1533</v>
      </c>
    </row>
    <row r="9584">
      <c r="B9584" s="2013">
        <v>9582.0</v>
      </c>
      <c r="C9584" s="2013">
        <f t="shared" ref="C9584:H9584" si="4582">C$5002+C4584</f>
        <v>1150</v>
      </c>
      <c r="D9584" s="2013">
        <f t="shared" si="4582"/>
        <v>2300</v>
      </c>
      <c r="E9584" s="2013">
        <f t="shared" si="4582"/>
        <v>1533</v>
      </c>
      <c r="F9584" s="2013">
        <f t="shared" si="4582"/>
        <v>1533</v>
      </c>
      <c r="G9584" s="2013">
        <f t="shared" si="4582"/>
        <v>1533</v>
      </c>
      <c r="H9584" s="2013">
        <f t="shared" si="4582"/>
        <v>1533</v>
      </c>
    </row>
    <row r="9585">
      <c r="B9585" s="2013">
        <v>9583.0</v>
      </c>
      <c r="C9585" s="2013">
        <f t="shared" ref="C9585:H9585" si="4583">C$5002+C4585</f>
        <v>1150</v>
      </c>
      <c r="D9585" s="2013">
        <f t="shared" si="4583"/>
        <v>2299</v>
      </c>
      <c r="E9585" s="2013">
        <f t="shared" si="4583"/>
        <v>1533</v>
      </c>
      <c r="F9585" s="2013">
        <f t="shared" si="4583"/>
        <v>1533</v>
      </c>
      <c r="G9585" s="2013">
        <f t="shared" si="4583"/>
        <v>1534</v>
      </c>
      <c r="H9585" s="2013">
        <f t="shared" si="4583"/>
        <v>1534</v>
      </c>
    </row>
    <row r="9586">
      <c r="B9586" s="2013">
        <v>9584.0</v>
      </c>
      <c r="C9586" s="2013">
        <f t="shared" ref="C9586:H9586" si="4584">C$5002+C4586</f>
        <v>1150</v>
      </c>
      <c r="D9586" s="2013">
        <f t="shared" si="4584"/>
        <v>2300</v>
      </c>
      <c r="E9586" s="2013">
        <f t="shared" si="4584"/>
        <v>1533</v>
      </c>
      <c r="F9586" s="2013">
        <f t="shared" si="4584"/>
        <v>1533</v>
      </c>
      <c r="G9586" s="2013">
        <f t="shared" si="4584"/>
        <v>1534</v>
      </c>
      <c r="H9586" s="2013">
        <f t="shared" si="4584"/>
        <v>1534</v>
      </c>
    </row>
    <row r="9587">
      <c r="B9587" s="2013">
        <v>9585.0</v>
      </c>
      <c r="C9587" s="2013">
        <f t="shared" ref="C9587:H9587" si="4585">C$5002+C4587</f>
        <v>1150</v>
      </c>
      <c r="D9587" s="2013">
        <f t="shared" si="4585"/>
        <v>2301</v>
      </c>
      <c r="E9587" s="2013">
        <f t="shared" si="4585"/>
        <v>1533</v>
      </c>
      <c r="F9587" s="2013">
        <f t="shared" si="4585"/>
        <v>1533</v>
      </c>
      <c r="G9587" s="2013">
        <f t="shared" si="4585"/>
        <v>1534</v>
      </c>
      <c r="H9587" s="2013">
        <f t="shared" si="4585"/>
        <v>1534</v>
      </c>
    </row>
    <row r="9588">
      <c r="B9588" s="2013">
        <v>9586.0</v>
      </c>
      <c r="C9588" s="2013">
        <f t="shared" ref="C9588:H9588" si="4586">C$5002+C4588</f>
        <v>1150</v>
      </c>
      <c r="D9588" s="2013">
        <f t="shared" si="4586"/>
        <v>2300</v>
      </c>
      <c r="E9588" s="2013">
        <f t="shared" si="4586"/>
        <v>1534</v>
      </c>
      <c r="F9588" s="2013">
        <f t="shared" si="4586"/>
        <v>1534</v>
      </c>
      <c r="G9588" s="2013">
        <f t="shared" si="4586"/>
        <v>1534</v>
      </c>
      <c r="H9588" s="2013">
        <f t="shared" si="4586"/>
        <v>1534</v>
      </c>
    </row>
    <row r="9589">
      <c r="B9589" s="2013">
        <v>9587.0</v>
      </c>
      <c r="C9589" s="2013">
        <f t="shared" ref="C9589:H9589" si="4587">C$5002+C4589</f>
        <v>1150</v>
      </c>
      <c r="D9589" s="2013">
        <f t="shared" si="4587"/>
        <v>2301</v>
      </c>
      <c r="E9589" s="2013">
        <f t="shared" si="4587"/>
        <v>1534</v>
      </c>
      <c r="F9589" s="2013">
        <f t="shared" si="4587"/>
        <v>1534</v>
      </c>
      <c r="G9589" s="2013">
        <f t="shared" si="4587"/>
        <v>1534</v>
      </c>
      <c r="H9589" s="2013">
        <f t="shared" si="4587"/>
        <v>1534</v>
      </c>
    </row>
    <row r="9590">
      <c r="B9590" s="2013">
        <v>9588.0</v>
      </c>
      <c r="C9590" s="2013">
        <f t="shared" ref="C9590:H9590" si="4588">C$5002+C4590</f>
        <v>1151</v>
      </c>
      <c r="D9590" s="2013">
        <f t="shared" si="4588"/>
        <v>2301</v>
      </c>
      <c r="E9590" s="2013">
        <f t="shared" si="4588"/>
        <v>1534</v>
      </c>
      <c r="F9590" s="2013">
        <f t="shared" si="4588"/>
        <v>1534</v>
      </c>
      <c r="G9590" s="2013">
        <f t="shared" si="4588"/>
        <v>1534</v>
      </c>
      <c r="H9590" s="2013">
        <f t="shared" si="4588"/>
        <v>1534</v>
      </c>
    </row>
    <row r="9591">
      <c r="B9591" s="2013">
        <v>9589.0</v>
      </c>
      <c r="C9591" s="2013">
        <f t="shared" ref="C9591:H9591" si="4589">C$5002+C4591</f>
        <v>1151</v>
      </c>
      <c r="D9591" s="2013">
        <f t="shared" si="4589"/>
        <v>2302</v>
      </c>
      <c r="E9591" s="2013">
        <f t="shared" si="4589"/>
        <v>1534</v>
      </c>
      <c r="F9591" s="2013">
        <f t="shared" si="4589"/>
        <v>1534</v>
      </c>
      <c r="G9591" s="2013">
        <f t="shared" si="4589"/>
        <v>1534</v>
      </c>
      <c r="H9591" s="2013">
        <f t="shared" si="4589"/>
        <v>1534</v>
      </c>
    </row>
    <row r="9592">
      <c r="B9592" s="2013">
        <v>9590.0</v>
      </c>
      <c r="C9592" s="2013">
        <f t="shared" ref="C9592:H9592" si="4590">C$5002+C4592</f>
        <v>1151</v>
      </c>
      <c r="D9592" s="2013">
        <f t="shared" si="4590"/>
        <v>2301</v>
      </c>
      <c r="E9592" s="2013">
        <f t="shared" si="4590"/>
        <v>1534</v>
      </c>
      <c r="F9592" s="2013">
        <f t="shared" si="4590"/>
        <v>1534</v>
      </c>
      <c r="G9592" s="2013">
        <f t="shared" si="4590"/>
        <v>1535</v>
      </c>
      <c r="H9592" s="2013">
        <f t="shared" si="4590"/>
        <v>1535</v>
      </c>
    </row>
    <row r="9593">
      <c r="B9593" s="2013">
        <v>9591.0</v>
      </c>
      <c r="C9593" s="2013">
        <f t="shared" ref="C9593:H9593" si="4591">C$5002+C4593</f>
        <v>1151</v>
      </c>
      <c r="D9593" s="2013">
        <f t="shared" si="4591"/>
        <v>2302</v>
      </c>
      <c r="E9593" s="2013">
        <f t="shared" si="4591"/>
        <v>1534</v>
      </c>
      <c r="F9593" s="2013">
        <f t="shared" si="4591"/>
        <v>1534</v>
      </c>
      <c r="G9593" s="2013">
        <f t="shared" si="4591"/>
        <v>1535</v>
      </c>
      <c r="H9593" s="2013">
        <f t="shared" si="4591"/>
        <v>1535</v>
      </c>
    </row>
    <row r="9594">
      <c r="B9594" s="2013">
        <v>9592.0</v>
      </c>
      <c r="C9594" s="2013">
        <f t="shared" ref="C9594:H9594" si="4592">C$5002+C4594</f>
        <v>1151</v>
      </c>
      <c r="D9594" s="2013">
        <f t="shared" si="4592"/>
        <v>2303</v>
      </c>
      <c r="E9594" s="2013">
        <f t="shared" si="4592"/>
        <v>1534</v>
      </c>
      <c r="F9594" s="2013">
        <f t="shared" si="4592"/>
        <v>1534</v>
      </c>
      <c r="G9594" s="2013">
        <f t="shared" si="4592"/>
        <v>1535</v>
      </c>
      <c r="H9594" s="2013">
        <f t="shared" si="4592"/>
        <v>1535</v>
      </c>
    </row>
    <row r="9595">
      <c r="B9595" s="2013">
        <v>9593.0</v>
      </c>
      <c r="C9595" s="2013">
        <f t="shared" ref="C9595:H9595" si="4593">C$5002+C4595</f>
        <v>1151</v>
      </c>
      <c r="D9595" s="2013">
        <f t="shared" si="4593"/>
        <v>2302</v>
      </c>
      <c r="E9595" s="2013">
        <f t="shared" si="4593"/>
        <v>1535</v>
      </c>
      <c r="F9595" s="2013">
        <f t="shared" si="4593"/>
        <v>1535</v>
      </c>
      <c r="G9595" s="2013">
        <f t="shared" si="4593"/>
        <v>1535</v>
      </c>
      <c r="H9595" s="2013">
        <f t="shared" si="4593"/>
        <v>1535</v>
      </c>
    </row>
    <row r="9596">
      <c r="B9596" s="2013">
        <v>9594.0</v>
      </c>
      <c r="C9596" s="2013">
        <f t="shared" ref="C9596:H9596" si="4594">C$5002+C4596</f>
        <v>1151</v>
      </c>
      <c r="D9596" s="2013">
        <f t="shared" si="4594"/>
        <v>2303</v>
      </c>
      <c r="E9596" s="2013">
        <f t="shared" si="4594"/>
        <v>1535</v>
      </c>
      <c r="F9596" s="2013">
        <f t="shared" si="4594"/>
        <v>1535</v>
      </c>
      <c r="G9596" s="2013">
        <f t="shared" si="4594"/>
        <v>1535</v>
      </c>
      <c r="H9596" s="2013">
        <f t="shared" si="4594"/>
        <v>1535</v>
      </c>
    </row>
    <row r="9597">
      <c r="B9597" s="2013">
        <v>9595.0</v>
      </c>
      <c r="C9597" s="2013">
        <f t="shared" ref="C9597:H9597" si="4595">C$5002+C4597</f>
        <v>1152</v>
      </c>
      <c r="D9597" s="2013">
        <f t="shared" si="4595"/>
        <v>2303</v>
      </c>
      <c r="E9597" s="2013">
        <f t="shared" si="4595"/>
        <v>1535</v>
      </c>
      <c r="F9597" s="2013">
        <f t="shared" si="4595"/>
        <v>1535</v>
      </c>
      <c r="G9597" s="2013">
        <f t="shared" si="4595"/>
        <v>1535</v>
      </c>
      <c r="H9597" s="2013">
        <f t="shared" si="4595"/>
        <v>1535</v>
      </c>
    </row>
    <row r="9598">
      <c r="B9598" s="2013">
        <v>9596.0</v>
      </c>
      <c r="C9598" s="2013">
        <f t="shared" ref="C9598:H9598" si="4596">C$5002+C4598</f>
        <v>1151</v>
      </c>
      <c r="D9598" s="2013">
        <f t="shared" si="4596"/>
        <v>2303</v>
      </c>
      <c r="E9598" s="2013">
        <f t="shared" si="4596"/>
        <v>1535</v>
      </c>
      <c r="F9598" s="2013">
        <f t="shared" si="4596"/>
        <v>1535</v>
      </c>
      <c r="G9598" s="2013">
        <f t="shared" si="4596"/>
        <v>1536</v>
      </c>
      <c r="H9598" s="2013">
        <f t="shared" si="4596"/>
        <v>1536</v>
      </c>
    </row>
    <row r="9599">
      <c r="B9599" s="2013">
        <v>9597.0</v>
      </c>
      <c r="C9599" s="2013">
        <f t="shared" ref="C9599:H9599" si="4597">C$5002+C4599</f>
        <v>1152</v>
      </c>
      <c r="D9599" s="2013">
        <f t="shared" si="4597"/>
        <v>2303</v>
      </c>
      <c r="E9599" s="2013">
        <f t="shared" si="4597"/>
        <v>1535</v>
      </c>
      <c r="F9599" s="2013">
        <f t="shared" si="4597"/>
        <v>1535</v>
      </c>
      <c r="G9599" s="2013">
        <f t="shared" si="4597"/>
        <v>1536</v>
      </c>
      <c r="H9599" s="2013">
        <f t="shared" si="4597"/>
        <v>1536</v>
      </c>
    </row>
    <row r="9600">
      <c r="B9600" s="2013">
        <v>9598.0</v>
      </c>
      <c r="C9600" s="2013">
        <f t="shared" ref="C9600:H9600" si="4598">C$5002+C4600</f>
        <v>1151</v>
      </c>
      <c r="D9600" s="2013">
        <f t="shared" si="4598"/>
        <v>2303</v>
      </c>
      <c r="E9600" s="2013">
        <f t="shared" si="4598"/>
        <v>1536</v>
      </c>
      <c r="F9600" s="2013">
        <f t="shared" si="4598"/>
        <v>1536</v>
      </c>
      <c r="G9600" s="2013">
        <f t="shared" si="4598"/>
        <v>1536</v>
      </c>
      <c r="H9600" s="2013">
        <f t="shared" si="4598"/>
        <v>1536</v>
      </c>
    </row>
    <row r="9601">
      <c r="B9601" s="2013">
        <v>9599.0</v>
      </c>
      <c r="C9601" s="2013">
        <f t="shared" ref="C9601:H9601" si="4599">C$5002+C4601</f>
        <v>1152</v>
      </c>
      <c r="D9601" s="2013">
        <f t="shared" si="4599"/>
        <v>2303</v>
      </c>
      <c r="E9601" s="2013">
        <f t="shared" si="4599"/>
        <v>1536</v>
      </c>
      <c r="F9601" s="2013">
        <f t="shared" si="4599"/>
        <v>1536</v>
      </c>
      <c r="G9601" s="2013">
        <f t="shared" si="4599"/>
        <v>1536</v>
      </c>
      <c r="H9601" s="2013">
        <f t="shared" si="4599"/>
        <v>1536</v>
      </c>
    </row>
    <row r="9602">
      <c r="B9602" s="2013">
        <v>9600.0</v>
      </c>
      <c r="C9602" s="2013">
        <f t="shared" ref="C9602:H9602" si="4600">C$5002+C4602</f>
        <v>1152</v>
      </c>
      <c r="D9602" s="2013">
        <f t="shared" si="4600"/>
        <v>2304</v>
      </c>
      <c r="E9602" s="2013">
        <f t="shared" si="4600"/>
        <v>1536</v>
      </c>
      <c r="F9602" s="2013">
        <f t="shared" si="4600"/>
        <v>1536</v>
      </c>
      <c r="G9602" s="2013">
        <f t="shared" si="4600"/>
        <v>1536</v>
      </c>
      <c r="H9602" s="2013">
        <f t="shared" si="4600"/>
        <v>1536</v>
      </c>
    </row>
    <row r="9603">
      <c r="B9603" s="2013">
        <v>9601.0</v>
      </c>
      <c r="C9603" s="2013">
        <f t="shared" ref="C9603:H9603" si="4601">C$5002+C4603</f>
        <v>1152</v>
      </c>
      <c r="D9603" s="2013">
        <f t="shared" si="4601"/>
        <v>2305</v>
      </c>
      <c r="E9603" s="2013">
        <f t="shared" si="4601"/>
        <v>1536</v>
      </c>
      <c r="F9603" s="2013">
        <f t="shared" si="4601"/>
        <v>1536</v>
      </c>
      <c r="G9603" s="2013">
        <f t="shared" si="4601"/>
        <v>1536</v>
      </c>
      <c r="H9603" s="2013">
        <f t="shared" si="4601"/>
        <v>1536</v>
      </c>
    </row>
    <row r="9604">
      <c r="B9604" s="2013">
        <v>9602.0</v>
      </c>
      <c r="C9604" s="2013">
        <f t="shared" ref="C9604:H9604" si="4602">C$5002+C4604</f>
        <v>1153</v>
      </c>
      <c r="D9604" s="2013">
        <f t="shared" si="4602"/>
        <v>2305</v>
      </c>
      <c r="E9604" s="2013">
        <f t="shared" si="4602"/>
        <v>1536</v>
      </c>
      <c r="F9604" s="2013">
        <f t="shared" si="4602"/>
        <v>1536</v>
      </c>
      <c r="G9604" s="2013">
        <f t="shared" si="4602"/>
        <v>1536</v>
      </c>
      <c r="H9604" s="2013">
        <f t="shared" si="4602"/>
        <v>1536</v>
      </c>
    </row>
    <row r="9605">
      <c r="B9605" s="2013">
        <v>9603.0</v>
      </c>
      <c r="C9605" s="2013">
        <f t="shared" ref="C9605:H9605" si="4603">C$5002+C4605</f>
        <v>1152</v>
      </c>
      <c r="D9605" s="2013">
        <f t="shared" si="4603"/>
        <v>2305</v>
      </c>
      <c r="E9605" s="2013">
        <f t="shared" si="4603"/>
        <v>1536</v>
      </c>
      <c r="F9605" s="2013">
        <f t="shared" si="4603"/>
        <v>1536</v>
      </c>
      <c r="G9605" s="2013">
        <f t="shared" si="4603"/>
        <v>1537</v>
      </c>
      <c r="H9605" s="2013">
        <f t="shared" si="4603"/>
        <v>1537</v>
      </c>
    </row>
    <row r="9606">
      <c r="B9606" s="2013">
        <v>9604.0</v>
      </c>
      <c r="C9606" s="2013">
        <f t="shared" ref="C9606:H9606" si="4604">C$5002+C4606</f>
        <v>1153</v>
      </c>
      <c r="D9606" s="2013">
        <f t="shared" si="4604"/>
        <v>2305</v>
      </c>
      <c r="E9606" s="2013">
        <f t="shared" si="4604"/>
        <v>1536</v>
      </c>
      <c r="F9606" s="2013">
        <f t="shared" si="4604"/>
        <v>1536</v>
      </c>
      <c r="G9606" s="2013">
        <f t="shared" si="4604"/>
        <v>1537</v>
      </c>
      <c r="H9606" s="2013">
        <f t="shared" si="4604"/>
        <v>1537</v>
      </c>
    </row>
    <row r="9607">
      <c r="B9607" s="2013">
        <v>9605.0</v>
      </c>
      <c r="C9607" s="2013">
        <f t="shared" ref="C9607:H9607" si="4605">C$5002+C4607</f>
        <v>1152</v>
      </c>
      <c r="D9607" s="2013">
        <f t="shared" si="4605"/>
        <v>2305</v>
      </c>
      <c r="E9607" s="2013">
        <f t="shared" si="4605"/>
        <v>1537</v>
      </c>
      <c r="F9607" s="2013">
        <f t="shared" si="4605"/>
        <v>1537</v>
      </c>
      <c r="G9607" s="2013">
        <f t="shared" si="4605"/>
        <v>1537</v>
      </c>
      <c r="H9607" s="2013">
        <f t="shared" si="4605"/>
        <v>1537</v>
      </c>
    </row>
    <row r="9608">
      <c r="B9608" s="2013">
        <v>9606.0</v>
      </c>
      <c r="C9608" s="2013">
        <f t="shared" ref="C9608:H9608" si="4606">C$5002+C4608</f>
        <v>1153</v>
      </c>
      <c r="D9608" s="2013">
        <f t="shared" si="4606"/>
        <v>2305</v>
      </c>
      <c r="E9608" s="2013">
        <f t="shared" si="4606"/>
        <v>1537</v>
      </c>
      <c r="F9608" s="2013">
        <f t="shared" si="4606"/>
        <v>1537</v>
      </c>
      <c r="G9608" s="2013">
        <f t="shared" si="4606"/>
        <v>1537</v>
      </c>
      <c r="H9608" s="2013">
        <f t="shared" si="4606"/>
        <v>1537</v>
      </c>
    </row>
    <row r="9609">
      <c r="B9609" s="2013">
        <v>9607.0</v>
      </c>
      <c r="C9609" s="2013">
        <f t="shared" ref="C9609:H9609" si="4607">C$5002+C4609</f>
        <v>1153</v>
      </c>
      <c r="D9609" s="2013">
        <f t="shared" si="4607"/>
        <v>2306</v>
      </c>
      <c r="E9609" s="2013">
        <f t="shared" si="4607"/>
        <v>1537</v>
      </c>
      <c r="F9609" s="2013">
        <f t="shared" si="4607"/>
        <v>1537</v>
      </c>
      <c r="G9609" s="2013">
        <f t="shared" si="4607"/>
        <v>1537</v>
      </c>
      <c r="H9609" s="2013">
        <f t="shared" si="4607"/>
        <v>1537</v>
      </c>
    </row>
    <row r="9610">
      <c r="B9610" s="2013">
        <v>9608.0</v>
      </c>
      <c r="C9610" s="2013">
        <f t="shared" ref="C9610:H9610" si="4608">C$5002+C4610</f>
        <v>1153</v>
      </c>
      <c r="D9610" s="2013">
        <f t="shared" si="4608"/>
        <v>2305</v>
      </c>
      <c r="E9610" s="2013">
        <f t="shared" si="4608"/>
        <v>1537</v>
      </c>
      <c r="F9610" s="2013">
        <f t="shared" si="4608"/>
        <v>1537</v>
      </c>
      <c r="G9610" s="2013">
        <f t="shared" si="4608"/>
        <v>1538</v>
      </c>
      <c r="H9610" s="2013">
        <f t="shared" si="4608"/>
        <v>1538</v>
      </c>
    </row>
    <row r="9611">
      <c r="B9611" s="2013">
        <v>9609.0</v>
      </c>
      <c r="C9611" s="2013">
        <f t="shared" ref="C9611:H9611" si="4609">C$5002+C4611</f>
        <v>1153</v>
      </c>
      <c r="D9611" s="2013">
        <f t="shared" si="4609"/>
        <v>2306</v>
      </c>
      <c r="E9611" s="2013">
        <f t="shared" si="4609"/>
        <v>1537</v>
      </c>
      <c r="F9611" s="2013">
        <f t="shared" si="4609"/>
        <v>1537</v>
      </c>
      <c r="G9611" s="2013">
        <f t="shared" si="4609"/>
        <v>1538</v>
      </c>
      <c r="H9611" s="2013">
        <f t="shared" si="4609"/>
        <v>1538</v>
      </c>
    </row>
    <row r="9612">
      <c r="B9612" s="2013">
        <v>9610.0</v>
      </c>
      <c r="C9612" s="2013">
        <f t="shared" ref="C9612:H9612" si="4610">C$5002+C4612</f>
        <v>1153</v>
      </c>
      <c r="D9612" s="2013">
        <f t="shared" si="4610"/>
        <v>2307</v>
      </c>
      <c r="E9612" s="2013">
        <f t="shared" si="4610"/>
        <v>1537</v>
      </c>
      <c r="F9612" s="2013">
        <f t="shared" si="4610"/>
        <v>1537</v>
      </c>
      <c r="G9612" s="2013">
        <f t="shared" si="4610"/>
        <v>1538</v>
      </c>
      <c r="H9612" s="2013">
        <f t="shared" si="4610"/>
        <v>1538</v>
      </c>
    </row>
    <row r="9613">
      <c r="B9613" s="2013">
        <v>9611.0</v>
      </c>
      <c r="C9613" s="2013">
        <f t="shared" ref="C9613:H9613" si="4611">C$5002+C4613</f>
        <v>1153</v>
      </c>
      <c r="D9613" s="2013">
        <f t="shared" si="4611"/>
        <v>2306</v>
      </c>
      <c r="E9613" s="2013">
        <f t="shared" si="4611"/>
        <v>1538</v>
      </c>
      <c r="F9613" s="2013">
        <f t="shared" si="4611"/>
        <v>1538</v>
      </c>
      <c r="G9613" s="2013">
        <f t="shared" si="4611"/>
        <v>1538</v>
      </c>
      <c r="H9613" s="2013">
        <f t="shared" si="4611"/>
        <v>1538</v>
      </c>
    </row>
    <row r="9614">
      <c r="B9614" s="2013">
        <v>9612.0</v>
      </c>
      <c r="C9614" s="2013">
        <f t="shared" ref="C9614:H9614" si="4612">C$5002+C4614</f>
        <v>1153</v>
      </c>
      <c r="D9614" s="2013">
        <f t="shared" si="4612"/>
        <v>2307</v>
      </c>
      <c r="E9614" s="2013">
        <f t="shared" si="4612"/>
        <v>1538</v>
      </c>
      <c r="F9614" s="2013">
        <f t="shared" si="4612"/>
        <v>1538</v>
      </c>
      <c r="G9614" s="2013">
        <f t="shared" si="4612"/>
        <v>1538</v>
      </c>
      <c r="H9614" s="2013">
        <f t="shared" si="4612"/>
        <v>1538</v>
      </c>
    </row>
    <row r="9615">
      <c r="B9615" s="2013">
        <v>9613.0</v>
      </c>
      <c r="C9615" s="2013">
        <f t="shared" ref="C9615:H9615" si="4613">C$5002+C4615</f>
        <v>1154</v>
      </c>
      <c r="D9615" s="2013">
        <f t="shared" si="4613"/>
        <v>2307</v>
      </c>
      <c r="E9615" s="2013">
        <f t="shared" si="4613"/>
        <v>1538</v>
      </c>
      <c r="F9615" s="2013">
        <f t="shared" si="4613"/>
        <v>1538</v>
      </c>
      <c r="G9615" s="2013">
        <f t="shared" si="4613"/>
        <v>1538</v>
      </c>
      <c r="H9615" s="2013">
        <f t="shared" si="4613"/>
        <v>1538</v>
      </c>
    </row>
    <row r="9616">
      <c r="B9616" s="2013">
        <v>9614.0</v>
      </c>
      <c r="C9616" s="2013">
        <f t="shared" ref="C9616:H9616" si="4614">C$5002+C4616</f>
        <v>1154</v>
      </c>
      <c r="D9616" s="2013">
        <f t="shared" si="4614"/>
        <v>2308</v>
      </c>
      <c r="E9616" s="2013">
        <f t="shared" si="4614"/>
        <v>1538</v>
      </c>
      <c r="F9616" s="2013">
        <f t="shared" si="4614"/>
        <v>1538</v>
      </c>
      <c r="G9616" s="2013">
        <f t="shared" si="4614"/>
        <v>1538</v>
      </c>
      <c r="H9616" s="2013">
        <f t="shared" si="4614"/>
        <v>1538</v>
      </c>
    </row>
    <row r="9617">
      <c r="B9617" s="2013">
        <v>9615.0</v>
      </c>
      <c r="C9617" s="2013">
        <f t="shared" ref="C9617:H9617" si="4615">C$5002+C4617</f>
        <v>1154</v>
      </c>
      <c r="D9617" s="2013">
        <f t="shared" si="4615"/>
        <v>2307</v>
      </c>
      <c r="E9617" s="2013">
        <f t="shared" si="4615"/>
        <v>1538</v>
      </c>
      <c r="F9617" s="2013">
        <f t="shared" si="4615"/>
        <v>1538</v>
      </c>
      <c r="G9617" s="2013">
        <f t="shared" si="4615"/>
        <v>1539</v>
      </c>
      <c r="H9617" s="2013">
        <f t="shared" si="4615"/>
        <v>1539</v>
      </c>
    </row>
    <row r="9618">
      <c r="B9618" s="2013">
        <v>9616.0</v>
      </c>
      <c r="C9618" s="2013">
        <f t="shared" ref="C9618:H9618" si="4616">C$5002+C4618</f>
        <v>1154</v>
      </c>
      <c r="D9618" s="2013">
        <f t="shared" si="4616"/>
        <v>2308</v>
      </c>
      <c r="E9618" s="2013">
        <f t="shared" si="4616"/>
        <v>1538</v>
      </c>
      <c r="F9618" s="2013">
        <f t="shared" si="4616"/>
        <v>1538</v>
      </c>
      <c r="G9618" s="2013">
        <f t="shared" si="4616"/>
        <v>1539</v>
      </c>
      <c r="H9618" s="2013">
        <f t="shared" si="4616"/>
        <v>1539</v>
      </c>
    </row>
    <row r="9619">
      <c r="B9619" s="2013">
        <v>9617.0</v>
      </c>
      <c r="C9619" s="2013">
        <f t="shared" ref="C9619:H9619" si="4617">C$5002+C4619</f>
        <v>1154</v>
      </c>
      <c r="D9619" s="2013">
        <f t="shared" si="4617"/>
        <v>2309</v>
      </c>
      <c r="E9619" s="2013">
        <f t="shared" si="4617"/>
        <v>1538</v>
      </c>
      <c r="F9619" s="2013">
        <f t="shared" si="4617"/>
        <v>1538</v>
      </c>
      <c r="G9619" s="2013">
        <f t="shared" si="4617"/>
        <v>1539</v>
      </c>
      <c r="H9619" s="2013">
        <f t="shared" si="4617"/>
        <v>1539</v>
      </c>
    </row>
    <row r="9620">
      <c r="B9620" s="2013">
        <v>9618.0</v>
      </c>
      <c r="C9620" s="2013">
        <f t="shared" ref="C9620:H9620" si="4618">C$5002+C4620</f>
        <v>1154</v>
      </c>
      <c r="D9620" s="2013">
        <f t="shared" si="4618"/>
        <v>2308</v>
      </c>
      <c r="E9620" s="2013">
        <f t="shared" si="4618"/>
        <v>1539</v>
      </c>
      <c r="F9620" s="2013">
        <f t="shared" si="4618"/>
        <v>1539</v>
      </c>
      <c r="G9620" s="2013">
        <f t="shared" si="4618"/>
        <v>1539</v>
      </c>
      <c r="H9620" s="2013">
        <f t="shared" si="4618"/>
        <v>1539</v>
      </c>
    </row>
    <row r="9621">
      <c r="B9621" s="2013">
        <v>9619.0</v>
      </c>
      <c r="C9621" s="2013">
        <f t="shared" ref="C9621:H9621" si="4619">C$5002+C4621</f>
        <v>1154</v>
      </c>
      <c r="D9621" s="2013">
        <f t="shared" si="4619"/>
        <v>2309</v>
      </c>
      <c r="E9621" s="2013">
        <f t="shared" si="4619"/>
        <v>1539</v>
      </c>
      <c r="F9621" s="2013">
        <f t="shared" si="4619"/>
        <v>1539</v>
      </c>
      <c r="G9621" s="2013">
        <f t="shared" si="4619"/>
        <v>1539</v>
      </c>
      <c r="H9621" s="2013">
        <f t="shared" si="4619"/>
        <v>1539</v>
      </c>
    </row>
    <row r="9622">
      <c r="B9622" s="2013">
        <v>9620.0</v>
      </c>
      <c r="C9622" s="2013">
        <f t="shared" ref="C9622:H9622" si="4620">C$5002+C4622</f>
        <v>1155</v>
      </c>
      <c r="D9622" s="2013">
        <f t="shared" si="4620"/>
        <v>2309</v>
      </c>
      <c r="E9622" s="2013">
        <f t="shared" si="4620"/>
        <v>1539</v>
      </c>
      <c r="F9622" s="2013">
        <f t="shared" si="4620"/>
        <v>1539</v>
      </c>
      <c r="G9622" s="2013">
        <f t="shared" si="4620"/>
        <v>1539</v>
      </c>
      <c r="H9622" s="2013">
        <f t="shared" si="4620"/>
        <v>1539</v>
      </c>
    </row>
    <row r="9623">
      <c r="B9623" s="2013">
        <v>9621.0</v>
      </c>
      <c r="C9623" s="2013">
        <f t="shared" ref="C9623:H9623" si="4621">C$5002+C4623</f>
        <v>1154</v>
      </c>
      <c r="D9623" s="2013">
        <f t="shared" si="4621"/>
        <v>2309</v>
      </c>
      <c r="E9623" s="2013">
        <f t="shared" si="4621"/>
        <v>1539</v>
      </c>
      <c r="F9623" s="2013">
        <f t="shared" si="4621"/>
        <v>1539</v>
      </c>
      <c r="G9623" s="2013">
        <f t="shared" si="4621"/>
        <v>1540</v>
      </c>
      <c r="H9623" s="2013">
        <f t="shared" si="4621"/>
        <v>1540</v>
      </c>
    </row>
    <row r="9624">
      <c r="B9624" s="2013">
        <v>9622.0</v>
      </c>
      <c r="C9624" s="2013">
        <f t="shared" ref="C9624:H9624" si="4622">C$5002+C4624</f>
        <v>1155</v>
      </c>
      <c r="D9624" s="2013">
        <f t="shared" si="4622"/>
        <v>2309</v>
      </c>
      <c r="E9624" s="2013">
        <f t="shared" si="4622"/>
        <v>1539</v>
      </c>
      <c r="F9624" s="2013">
        <f t="shared" si="4622"/>
        <v>1539</v>
      </c>
      <c r="G9624" s="2013">
        <f t="shared" si="4622"/>
        <v>1540</v>
      </c>
      <c r="H9624" s="2013">
        <f t="shared" si="4622"/>
        <v>1540</v>
      </c>
    </row>
    <row r="9625">
      <c r="B9625" s="2013">
        <v>9623.0</v>
      </c>
      <c r="C9625" s="2013">
        <f t="shared" ref="C9625:H9625" si="4623">C$5002+C4625</f>
        <v>1154</v>
      </c>
      <c r="D9625" s="2013">
        <f t="shared" si="4623"/>
        <v>2309</v>
      </c>
      <c r="E9625" s="2013">
        <f t="shared" si="4623"/>
        <v>1540</v>
      </c>
      <c r="F9625" s="2013">
        <f t="shared" si="4623"/>
        <v>1540</v>
      </c>
      <c r="G9625" s="2013">
        <f t="shared" si="4623"/>
        <v>1540</v>
      </c>
      <c r="H9625" s="2013">
        <f t="shared" si="4623"/>
        <v>1540</v>
      </c>
    </row>
    <row r="9626">
      <c r="B9626" s="2013">
        <v>9624.0</v>
      </c>
      <c r="C9626" s="2013">
        <f t="shared" ref="C9626:H9626" si="4624">C$5002+C4626</f>
        <v>1155</v>
      </c>
      <c r="D9626" s="2013">
        <f t="shared" si="4624"/>
        <v>2309</v>
      </c>
      <c r="E9626" s="2013">
        <f t="shared" si="4624"/>
        <v>1540</v>
      </c>
      <c r="F9626" s="2013">
        <f t="shared" si="4624"/>
        <v>1540</v>
      </c>
      <c r="G9626" s="2013">
        <f t="shared" si="4624"/>
        <v>1540</v>
      </c>
      <c r="H9626" s="2013">
        <f t="shared" si="4624"/>
        <v>1540</v>
      </c>
    </row>
    <row r="9627">
      <c r="B9627" s="2013">
        <v>9625.0</v>
      </c>
      <c r="C9627" s="2013">
        <f t="shared" ref="C9627:H9627" si="4625">C$5002+C4627</f>
        <v>1155</v>
      </c>
      <c r="D9627" s="2013">
        <f t="shared" si="4625"/>
        <v>2310</v>
      </c>
      <c r="E9627" s="2013">
        <f t="shared" si="4625"/>
        <v>1540</v>
      </c>
      <c r="F9627" s="2013">
        <f t="shared" si="4625"/>
        <v>1540</v>
      </c>
      <c r="G9627" s="2013">
        <f t="shared" si="4625"/>
        <v>1540</v>
      </c>
      <c r="H9627" s="2013">
        <f t="shared" si="4625"/>
        <v>1540</v>
      </c>
    </row>
    <row r="9628">
      <c r="B9628" s="2013">
        <v>9626.0</v>
      </c>
      <c r="C9628" s="2013">
        <f t="shared" ref="C9628:H9628" si="4626">C$5002+C4628</f>
        <v>1155</v>
      </c>
      <c r="D9628" s="2013">
        <f t="shared" si="4626"/>
        <v>2311</v>
      </c>
      <c r="E9628" s="2013">
        <f t="shared" si="4626"/>
        <v>1540</v>
      </c>
      <c r="F9628" s="2013">
        <f t="shared" si="4626"/>
        <v>1540</v>
      </c>
      <c r="G9628" s="2013">
        <f t="shared" si="4626"/>
        <v>1540</v>
      </c>
      <c r="H9628" s="2013">
        <f t="shared" si="4626"/>
        <v>1540</v>
      </c>
    </row>
    <row r="9629">
      <c r="B9629" s="2013">
        <v>9627.0</v>
      </c>
      <c r="C9629" s="2013">
        <f t="shared" ref="C9629:H9629" si="4627">C$5002+C4629</f>
        <v>1156</v>
      </c>
      <c r="D9629" s="2013">
        <f t="shared" si="4627"/>
        <v>2311</v>
      </c>
      <c r="E9629" s="2013">
        <f t="shared" si="4627"/>
        <v>1540</v>
      </c>
      <c r="F9629" s="2013">
        <f t="shared" si="4627"/>
        <v>1540</v>
      </c>
      <c r="G9629" s="2013">
        <f t="shared" si="4627"/>
        <v>1540</v>
      </c>
      <c r="H9629" s="2013">
        <f t="shared" si="4627"/>
        <v>1540</v>
      </c>
    </row>
    <row r="9630">
      <c r="B9630" s="2013">
        <v>9628.0</v>
      </c>
      <c r="C9630" s="2013">
        <f t="shared" ref="C9630:H9630" si="4628">C$5002+C4630</f>
        <v>1155</v>
      </c>
      <c r="D9630" s="2013">
        <f t="shared" si="4628"/>
        <v>2311</v>
      </c>
      <c r="E9630" s="2013">
        <f t="shared" si="4628"/>
        <v>1540</v>
      </c>
      <c r="F9630" s="2013">
        <f t="shared" si="4628"/>
        <v>1540</v>
      </c>
      <c r="G9630" s="2013">
        <f t="shared" si="4628"/>
        <v>1541</v>
      </c>
      <c r="H9630" s="2013">
        <f t="shared" si="4628"/>
        <v>1541</v>
      </c>
    </row>
    <row r="9631">
      <c r="B9631" s="2013">
        <v>9629.0</v>
      </c>
      <c r="C9631" s="2013">
        <f t="shared" ref="C9631:H9631" si="4629">C$5002+C4631</f>
        <v>1156</v>
      </c>
      <c r="D9631" s="2013">
        <f t="shared" si="4629"/>
        <v>2311</v>
      </c>
      <c r="E9631" s="2013">
        <f t="shared" si="4629"/>
        <v>1540</v>
      </c>
      <c r="F9631" s="2013">
        <f t="shared" si="4629"/>
        <v>1540</v>
      </c>
      <c r="G9631" s="2013">
        <f t="shared" si="4629"/>
        <v>1541</v>
      </c>
      <c r="H9631" s="2013">
        <f t="shared" si="4629"/>
        <v>1541</v>
      </c>
    </row>
    <row r="9632">
      <c r="B9632" s="2013">
        <v>9630.0</v>
      </c>
      <c r="C9632" s="2013">
        <f t="shared" ref="C9632:H9632" si="4630">C$5002+C4632</f>
        <v>1155</v>
      </c>
      <c r="D9632" s="2013">
        <f t="shared" si="4630"/>
        <v>2311</v>
      </c>
      <c r="E9632" s="2013">
        <f t="shared" si="4630"/>
        <v>1541</v>
      </c>
      <c r="F9632" s="2013">
        <f t="shared" si="4630"/>
        <v>1541</v>
      </c>
      <c r="G9632" s="2013">
        <f t="shared" si="4630"/>
        <v>1541</v>
      </c>
      <c r="H9632" s="2013">
        <f t="shared" si="4630"/>
        <v>1541</v>
      </c>
    </row>
    <row r="9633">
      <c r="B9633" s="2013">
        <v>9631.0</v>
      </c>
      <c r="C9633" s="2013">
        <f t="shared" ref="C9633:H9633" si="4631">C$5002+C4633</f>
        <v>1156</v>
      </c>
      <c r="D9633" s="2013">
        <f t="shared" si="4631"/>
        <v>2311</v>
      </c>
      <c r="E9633" s="2013">
        <f t="shared" si="4631"/>
        <v>1541</v>
      </c>
      <c r="F9633" s="2013">
        <f t="shared" si="4631"/>
        <v>1541</v>
      </c>
      <c r="G9633" s="2013">
        <f t="shared" si="4631"/>
        <v>1541</v>
      </c>
      <c r="H9633" s="2013">
        <f t="shared" si="4631"/>
        <v>1541</v>
      </c>
    </row>
    <row r="9634">
      <c r="B9634" s="2013">
        <v>9632.0</v>
      </c>
      <c r="C9634" s="2013">
        <f t="shared" ref="C9634:H9634" si="4632">C$5002+C4634</f>
        <v>1156</v>
      </c>
      <c r="D9634" s="2013">
        <f t="shared" si="4632"/>
        <v>2312</v>
      </c>
      <c r="E9634" s="2013">
        <f t="shared" si="4632"/>
        <v>1541</v>
      </c>
      <c r="F9634" s="2013">
        <f t="shared" si="4632"/>
        <v>1541</v>
      </c>
      <c r="G9634" s="2013">
        <f t="shared" si="4632"/>
        <v>1541</v>
      </c>
      <c r="H9634" s="2013">
        <f t="shared" si="4632"/>
        <v>1541</v>
      </c>
    </row>
    <row r="9635">
      <c r="B9635" s="2013">
        <v>9633.0</v>
      </c>
      <c r="C9635" s="2013">
        <f t="shared" ref="C9635:H9635" si="4633">C$5002+C4635</f>
        <v>1156</v>
      </c>
      <c r="D9635" s="2013">
        <f t="shared" si="4633"/>
        <v>2311</v>
      </c>
      <c r="E9635" s="2013">
        <f t="shared" si="4633"/>
        <v>1541</v>
      </c>
      <c r="F9635" s="2013">
        <f t="shared" si="4633"/>
        <v>1541</v>
      </c>
      <c r="G9635" s="2013">
        <f t="shared" si="4633"/>
        <v>1542</v>
      </c>
      <c r="H9635" s="2013">
        <f t="shared" si="4633"/>
        <v>1542</v>
      </c>
    </row>
    <row r="9636">
      <c r="B9636" s="2013">
        <v>9634.0</v>
      </c>
      <c r="C9636" s="2013">
        <f t="shared" ref="C9636:H9636" si="4634">C$5002+C4636</f>
        <v>1156</v>
      </c>
      <c r="D9636" s="2013">
        <f t="shared" si="4634"/>
        <v>2312</v>
      </c>
      <c r="E9636" s="2013">
        <f t="shared" si="4634"/>
        <v>1541</v>
      </c>
      <c r="F9636" s="2013">
        <f t="shared" si="4634"/>
        <v>1541</v>
      </c>
      <c r="G9636" s="2013">
        <f t="shared" si="4634"/>
        <v>1542</v>
      </c>
      <c r="H9636" s="2013">
        <f t="shared" si="4634"/>
        <v>1542</v>
      </c>
    </row>
    <row r="9637">
      <c r="B9637" s="2013">
        <v>9635.0</v>
      </c>
      <c r="C9637" s="2013">
        <f t="shared" ref="C9637:H9637" si="4635">C$5002+C4637</f>
        <v>1156</v>
      </c>
      <c r="D9637" s="2013">
        <f t="shared" si="4635"/>
        <v>2313</v>
      </c>
      <c r="E9637" s="2013">
        <f t="shared" si="4635"/>
        <v>1541</v>
      </c>
      <c r="F9637" s="2013">
        <f t="shared" si="4635"/>
        <v>1541</v>
      </c>
      <c r="G9637" s="2013">
        <f t="shared" si="4635"/>
        <v>1542</v>
      </c>
      <c r="H9637" s="2013">
        <f t="shared" si="4635"/>
        <v>1542</v>
      </c>
    </row>
    <row r="9638">
      <c r="B9638" s="2013">
        <v>9636.0</v>
      </c>
      <c r="C9638" s="2013">
        <f t="shared" ref="C9638:H9638" si="4636">C$5002+C4638</f>
        <v>1156</v>
      </c>
      <c r="D9638" s="2013">
        <f t="shared" si="4636"/>
        <v>2312</v>
      </c>
      <c r="E9638" s="2013">
        <f t="shared" si="4636"/>
        <v>1542</v>
      </c>
      <c r="F9638" s="2013">
        <f t="shared" si="4636"/>
        <v>1542</v>
      </c>
      <c r="G9638" s="2013">
        <f t="shared" si="4636"/>
        <v>1542</v>
      </c>
      <c r="H9638" s="2013">
        <f t="shared" si="4636"/>
        <v>1542</v>
      </c>
    </row>
    <row r="9639">
      <c r="B9639" s="2013">
        <v>9637.0</v>
      </c>
      <c r="C9639" s="2013">
        <f t="shared" ref="C9639:H9639" si="4637">C$5002+C4639</f>
        <v>1156</v>
      </c>
      <c r="D9639" s="2013">
        <f t="shared" si="4637"/>
        <v>2313</v>
      </c>
      <c r="E9639" s="2013">
        <f t="shared" si="4637"/>
        <v>1542</v>
      </c>
      <c r="F9639" s="2013">
        <f t="shared" si="4637"/>
        <v>1542</v>
      </c>
      <c r="G9639" s="2013">
        <f t="shared" si="4637"/>
        <v>1542</v>
      </c>
      <c r="H9639" s="2013">
        <f t="shared" si="4637"/>
        <v>1542</v>
      </c>
    </row>
    <row r="9640">
      <c r="B9640" s="2013">
        <v>9638.0</v>
      </c>
      <c r="C9640" s="2013">
        <f t="shared" ref="C9640:H9640" si="4638">C$5002+C4640</f>
        <v>1157</v>
      </c>
      <c r="D9640" s="2013">
        <f t="shared" si="4638"/>
        <v>2313</v>
      </c>
      <c r="E9640" s="2013">
        <f t="shared" si="4638"/>
        <v>1542</v>
      </c>
      <c r="F9640" s="2013">
        <f t="shared" si="4638"/>
        <v>1542</v>
      </c>
      <c r="G9640" s="2013">
        <f t="shared" si="4638"/>
        <v>1542</v>
      </c>
      <c r="H9640" s="2013">
        <f t="shared" si="4638"/>
        <v>1542</v>
      </c>
    </row>
    <row r="9641">
      <c r="B9641" s="2013">
        <v>9639.0</v>
      </c>
      <c r="C9641" s="2013">
        <f t="shared" ref="C9641:H9641" si="4639">C$5002+C4641</f>
        <v>1157</v>
      </c>
      <c r="D9641" s="2013">
        <f t="shared" si="4639"/>
        <v>2314</v>
      </c>
      <c r="E9641" s="2013">
        <f t="shared" si="4639"/>
        <v>1542</v>
      </c>
      <c r="F9641" s="2013">
        <f t="shared" si="4639"/>
        <v>1542</v>
      </c>
      <c r="G9641" s="2013">
        <f t="shared" si="4639"/>
        <v>1542</v>
      </c>
      <c r="H9641" s="2013">
        <f t="shared" si="4639"/>
        <v>1542</v>
      </c>
    </row>
    <row r="9642">
      <c r="B9642" s="2013">
        <v>9640.0</v>
      </c>
      <c r="C9642" s="2013">
        <f t="shared" ref="C9642:H9642" si="4640">C$5002+C4642</f>
        <v>1157</v>
      </c>
      <c r="D9642" s="2013">
        <f t="shared" si="4640"/>
        <v>2313</v>
      </c>
      <c r="E9642" s="2013">
        <f t="shared" si="4640"/>
        <v>1542</v>
      </c>
      <c r="F9642" s="2013">
        <f t="shared" si="4640"/>
        <v>1542</v>
      </c>
      <c r="G9642" s="2013">
        <f t="shared" si="4640"/>
        <v>1543</v>
      </c>
      <c r="H9642" s="2013">
        <f t="shared" si="4640"/>
        <v>1543</v>
      </c>
    </row>
    <row r="9643">
      <c r="B9643" s="2013">
        <v>9641.0</v>
      </c>
      <c r="C9643" s="2013">
        <f t="shared" ref="C9643:H9643" si="4641">C$5002+C4643</f>
        <v>1157</v>
      </c>
      <c r="D9643" s="2013">
        <f t="shared" si="4641"/>
        <v>2314</v>
      </c>
      <c r="E9643" s="2013">
        <f t="shared" si="4641"/>
        <v>1542</v>
      </c>
      <c r="F9643" s="2013">
        <f t="shared" si="4641"/>
        <v>1542</v>
      </c>
      <c r="G9643" s="2013">
        <f t="shared" si="4641"/>
        <v>1543</v>
      </c>
      <c r="H9643" s="2013">
        <f t="shared" si="4641"/>
        <v>1543</v>
      </c>
    </row>
    <row r="9644">
      <c r="B9644" s="2013">
        <v>9642.0</v>
      </c>
      <c r="C9644" s="2013">
        <f t="shared" ref="C9644:H9644" si="4642">C$5002+C4644</f>
        <v>1157</v>
      </c>
      <c r="D9644" s="2013">
        <f t="shared" si="4642"/>
        <v>2315</v>
      </c>
      <c r="E9644" s="2013">
        <f t="shared" si="4642"/>
        <v>1542</v>
      </c>
      <c r="F9644" s="2013">
        <f t="shared" si="4642"/>
        <v>1542</v>
      </c>
      <c r="G9644" s="2013">
        <f t="shared" si="4642"/>
        <v>1543</v>
      </c>
      <c r="H9644" s="2013">
        <f t="shared" si="4642"/>
        <v>1543</v>
      </c>
    </row>
    <row r="9645">
      <c r="B9645" s="2013">
        <v>9643.0</v>
      </c>
      <c r="C9645" s="2013">
        <f t="shared" ref="C9645:H9645" si="4643">C$5002+C4645</f>
        <v>1157</v>
      </c>
      <c r="D9645" s="2013">
        <f t="shared" si="4643"/>
        <v>2314</v>
      </c>
      <c r="E9645" s="2013">
        <f t="shared" si="4643"/>
        <v>1543</v>
      </c>
      <c r="F9645" s="2013">
        <f t="shared" si="4643"/>
        <v>1543</v>
      </c>
      <c r="G9645" s="2013">
        <f t="shared" si="4643"/>
        <v>1543</v>
      </c>
      <c r="H9645" s="2013">
        <f t="shared" si="4643"/>
        <v>1543</v>
      </c>
    </row>
    <row r="9646">
      <c r="B9646" s="2013">
        <v>9644.0</v>
      </c>
      <c r="C9646" s="2013">
        <f t="shared" ref="C9646:H9646" si="4644">C$5002+C4646</f>
        <v>1157</v>
      </c>
      <c r="D9646" s="2013">
        <f t="shared" si="4644"/>
        <v>2315</v>
      </c>
      <c r="E9646" s="2013">
        <f t="shared" si="4644"/>
        <v>1543</v>
      </c>
      <c r="F9646" s="2013">
        <f t="shared" si="4644"/>
        <v>1543</v>
      </c>
      <c r="G9646" s="2013">
        <f t="shared" si="4644"/>
        <v>1543</v>
      </c>
      <c r="H9646" s="2013">
        <f t="shared" si="4644"/>
        <v>1543</v>
      </c>
    </row>
    <row r="9647">
      <c r="B9647" s="2013">
        <v>9645.0</v>
      </c>
      <c r="C9647" s="2013">
        <f t="shared" ref="C9647:H9647" si="4645">C$5002+C4647</f>
        <v>1158</v>
      </c>
      <c r="D9647" s="2013">
        <f t="shared" si="4645"/>
        <v>2315</v>
      </c>
      <c r="E9647" s="2013">
        <f t="shared" si="4645"/>
        <v>1543</v>
      </c>
      <c r="F9647" s="2013">
        <f t="shared" si="4645"/>
        <v>1543</v>
      </c>
      <c r="G9647" s="2013">
        <f t="shared" si="4645"/>
        <v>1543</v>
      </c>
      <c r="H9647" s="2013">
        <f t="shared" si="4645"/>
        <v>1543</v>
      </c>
    </row>
    <row r="9648">
      <c r="B9648" s="2013">
        <v>9646.0</v>
      </c>
      <c r="C9648" s="2013">
        <f t="shared" ref="C9648:H9648" si="4646">C$5002+C4648</f>
        <v>1157</v>
      </c>
      <c r="D9648" s="2013">
        <f t="shared" si="4646"/>
        <v>2315</v>
      </c>
      <c r="E9648" s="2013">
        <f t="shared" si="4646"/>
        <v>1543</v>
      </c>
      <c r="F9648" s="2013">
        <f t="shared" si="4646"/>
        <v>1543</v>
      </c>
      <c r="G9648" s="2013">
        <f t="shared" si="4646"/>
        <v>1544</v>
      </c>
      <c r="H9648" s="2013">
        <f t="shared" si="4646"/>
        <v>1544</v>
      </c>
    </row>
    <row r="9649">
      <c r="B9649" s="2013">
        <v>9647.0</v>
      </c>
      <c r="C9649" s="2013">
        <f t="shared" ref="C9649:H9649" si="4647">C$5002+C4649</f>
        <v>1158</v>
      </c>
      <c r="D9649" s="2013">
        <f t="shared" si="4647"/>
        <v>2315</v>
      </c>
      <c r="E9649" s="2013">
        <f t="shared" si="4647"/>
        <v>1543</v>
      </c>
      <c r="F9649" s="2013">
        <f t="shared" si="4647"/>
        <v>1543</v>
      </c>
      <c r="G9649" s="2013">
        <f t="shared" si="4647"/>
        <v>1544</v>
      </c>
      <c r="H9649" s="2013">
        <f t="shared" si="4647"/>
        <v>1544</v>
      </c>
    </row>
    <row r="9650">
      <c r="B9650" s="2013">
        <v>9648.0</v>
      </c>
      <c r="C9650" s="2013">
        <f t="shared" ref="C9650:H9650" si="4648">C$5002+C4650</f>
        <v>1157</v>
      </c>
      <c r="D9650" s="2013">
        <f t="shared" si="4648"/>
        <v>2315</v>
      </c>
      <c r="E9650" s="2013">
        <f t="shared" si="4648"/>
        <v>1544</v>
      </c>
      <c r="F9650" s="2013">
        <f t="shared" si="4648"/>
        <v>1544</v>
      </c>
      <c r="G9650" s="2013">
        <f t="shared" si="4648"/>
        <v>1544</v>
      </c>
      <c r="H9650" s="2013">
        <f t="shared" si="4648"/>
        <v>1544</v>
      </c>
    </row>
    <row r="9651">
      <c r="B9651" s="2013">
        <v>9649.0</v>
      </c>
      <c r="C9651" s="2013">
        <f t="shared" ref="C9651:H9651" si="4649">C$5002+C4651</f>
        <v>1158</v>
      </c>
      <c r="D9651" s="2013">
        <f t="shared" si="4649"/>
        <v>2315</v>
      </c>
      <c r="E9651" s="2013">
        <f t="shared" si="4649"/>
        <v>1544</v>
      </c>
      <c r="F9651" s="2013">
        <f t="shared" si="4649"/>
        <v>1544</v>
      </c>
      <c r="G9651" s="2013">
        <f t="shared" si="4649"/>
        <v>1544</v>
      </c>
      <c r="H9651" s="2013">
        <f t="shared" si="4649"/>
        <v>1544</v>
      </c>
    </row>
    <row r="9652">
      <c r="B9652" s="2013">
        <v>9650.0</v>
      </c>
      <c r="C9652" s="2013">
        <f t="shared" ref="C9652:H9652" si="4650">C$5002+C4652</f>
        <v>1158</v>
      </c>
      <c r="D9652" s="2013">
        <f t="shared" si="4650"/>
        <v>2316</v>
      </c>
      <c r="E9652" s="2013">
        <f t="shared" si="4650"/>
        <v>1544</v>
      </c>
      <c r="F9652" s="2013">
        <f t="shared" si="4650"/>
        <v>1544</v>
      </c>
      <c r="G9652" s="2013">
        <f t="shared" si="4650"/>
        <v>1544</v>
      </c>
      <c r="H9652" s="2013">
        <f t="shared" si="4650"/>
        <v>1544</v>
      </c>
    </row>
    <row r="9653">
      <c r="B9653" s="2013">
        <v>9651.0</v>
      </c>
      <c r="C9653" s="2013">
        <f t="shared" ref="C9653:H9653" si="4651">C$5002+C4653</f>
        <v>1158</v>
      </c>
      <c r="D9653" s="2013">
        <f t="shared" si="4651"/>
        <v>2317</v>
      </c>
      <c r="E9653" s="2013">
        <f t="shared" si="4651"/>
        <v>1544</v>
      </c>
      <c r="F9653" s="2013">
        <f t="shared" si="4651"/>
        <v>1544</v>
      </c>
      <c r="G9653" s="2013">
        <f t="shared" si="4651"/>
        <v>1544</v>
      </c>
      <c r="H9653" s="2013">
        <f t="shared" si="4651"/>
        <v>1544</v>
      </c>
    </row>
    <row r="9654">
      <c r="B9654" s="2013">
        <v>9652.0</v>
      </c>
      <c r="C9654" s="2013">
        <f t="shared" ref="C9654:H9654" si="4652">C$5002+C4654</f>
        <v>1159</v>
      </c>
      <c r="D9654" s="2013">
        <f t="shared" si="4652"/>
        <v>2317</v>
      </c>
      <c r="E9654" s="2013">
        <f t="shared" si="4652"/>
        <v>1544</v>
      </c>
      <c r="F9654" s="2013">
        <f t="shared" si="4652"/>
        <v>1544</v>
      </c>
      <c r="G9654" s="2013">
        <f t="shared" si="4652"/>
        <v>1544</v>
      </c>
      <c r="H9654" s="2013">
        <f t="shared" si="4652"/>
        <v>1544</v>
      </c>
    </row>
    <row r="9655">
      <c r="B9655" s="2013">
        <v>9653.0</v>
      </c>
      <c r="C9655" s="2013">
        <f t="shared" ref="C9655:H9655" si="4653">C$5002+C4655</f>
        <v>1158</v>
      </c>
      <c r="D9655" s="2013">
        <f t="shared" si="4653"/>
        <v>2317</v>
      </c>
      <c r="E9655" s="2013">
        <f t="shared" si="4653"/>
        <v>1544</v>
      </c>
      <c r="F9655" s="2013">
        <f t="shared" si="4653"/>
        <v>1544</v>
      </c>
      <c r="G9655" s="2013">
        <f t="shared" si="4653"/>
        <v>1545</v>
      </c>
      <c r="H9655" s="2013">
        <f t="shared" si="4653"/>
        <v>1545</v>
      </c>
    </row>
    <row r="9656">
      <c r="B9656" s="2013">
        <v>9654.0</v>
      </c>
      <c r="C9656" s="2013">
        <f t="shared" ref="C9656:H9656" si="4654">C$5002+C4656</f>
        <v>1159</v>
      </c>
      <c r="D9656" s="2013">
        <f t="shared" si="4654"/>
        <v>2317</v>
      </c>
      <c r="E9656" s="2013">
        <f t="shared" si="4654"/>
        <v>1544</v>
      </c>
      <c r="F9656" s="2013">
        <f t="shared" si="4654"/>
        <v>1544</v>
      </c>
      <c r="G9656" s="2013">
        <f t="shared" si="4654"/>
        <v>1545</v>
      </c>
      <c r="H9656" s="2013">
        <f t="shared" si="4654"/>
        <v>1545</v>
      </c>
    </row>
    <row r="9657">
      <c r="B9657" s="2013">
        <v>9655.0</v>
      </c>
      <c r="C9657" s="2013">
        <f t="shared" ref="C9657:H9657" si="4655">C$5002+C4657</f>
        <v>1158</v>
      </c>
      <c r="D9657" s="2013">
        <f t="shared" si="4655"/>
        <v>2317</v>
      </c>
      <c r="E9657" s="2013">
        <f t="shared" si="4655"/>
        <v>1545</v>
      </c>
      <c r="F9657" s="2013">
        <f t="shared" si="4655"/>
        <v>1545</v>
      </c>
      <c r="G9657" s="2013">
        <f t="shared" si="4655"/>
        <v>1545</v>
      </c>
      <c r="H9657" s="2013">
        <f t="shared" si="4655"/>
        <v>1545</v>
      </c>
    </row>
    <row r="9658">
      <c r="B9658" s="2013">
        <v>9656.0</v>
      </c>
      <c r="C9658" s="2013">
        <f t="shared" ref="C9658:H9658" si="4656">C$5002+C4658</f>
        <v>1159</v>
      </c>
      <c r="D9658" s="2013">
        <f t="shared" si="4656"/>
        <v>2317</v>
      </c>
      <c r="E9658" s="2013">
        <f t="shared" si="4656"/>
        <v>1545</v>
      </c>
      <c r="F9658" s="2013">
        <f t="shared" si="4656"/>
        <v>1545</v>
      </c>
      <c r="G9658" s="2013">
        <f t="shared" si="4656"/>
        <v>1545</v>
      </c>
      <c r="H9658" s="2013">
        <f t="shared" si="4656"/>
        <v>1545</v>
      </c>
    </row>
    <row r="9659">
      <c r="B9659" s="2013">
        <v>9657.0</v>
      </c>
      <c r="C9659" s="2013">
        <f t="shared" ref="C9659:H9659" si="4657">C$5002+C4659</f>
        <v>1159</v>
      </c>
      <c r="D9659" s="2013">
        <f t="shared" si="4657"/>
        <v>2318</v>
      </c>
      <c r="E9659" s="2013">
        <f t="shared" si="4657"/>
        <v>1545</v>
      </c>
      <c r="F9659" s="2013">
        <f t="shared" si="4657"/>
        <v>1545</v>
      </c>
      <c r="G9659" s="2013">
        <f t="shared" si="4657"/>
        <v>1545</v>
      </c>
      <c r="H9659" s="2013">
        <f t="shared" si="4657"/>
        <v>1545</v>
      </c>
    </row>
    <row r="9660">
      <c r="B9660" s="2013">
        <v>9658.0</v>
      </c>
      <c r="C9660" s="2013">
        <f t="shared" ref="C9660:H9660" si="4658">C$5002+C4660</f>
        <v>1159</v>
      </c>
      <c r="D9660" s="2013">
        <f t="shared" si="4658"/>
        <v>2317</v>
      </c>
      <c r="E9660" s="2013">
        <f t="shared" si="4658"/>
        <v>1545</v>
      </c>
      <c r="F9660" s="2013">
        <f t="shared" si="4658"/>
        <v>1545</v>
      </c>
      <c r="G9660" s="2013">
        <f t="shared" si="4658"/>
        <v>1546</v>
      </c>
      <c r="H9660" s="2013">
        <f t="shared" si="4658"/>
        <v>1546</v>
      </c>
    </row>
    <row r="9661">
      <c r="B9661" s="2013">
        <v>9659.0</v>
      </c>
      <c r="C9661" s="2013">
        <f t="shared" ref="C9661:H9661" si="4659">C$5002+C4661</f>
        <v>1159</v>
      </c>
      <c r="D9661" s="2013">
        <f t="shared" si="4659"/>
        <v>2318</v>
      </c>
      <c r="E9661" s="2013">
        <f t="shared" si="4659"/>
        <v>1545</v>
      </c>
      <c r="F9661" s="2013">
        <f t="shared" si="4659"/>
        <v>1545</v>
      </c>
      <c r="G9661" s="2013">
        <f t="shared" si="4659"/>
        <v>1546</v>
      </c>
      <c r="H9661" s="2013">
        <f t="shared" si="4659"/>
        <v>1546</v>
      </c>
    </row>
    <row r="9662">
      <c r="B9662" s="2013">
        <v>9660.0</v>
      </c>
      <c r="C9662" s="2013">
        <f t="shared" ref="C9662:H9662" si="4660">C$5002+C4662</f>
        <v>1159</v>
      </c>
      <c r="D9662" s="2013">
        <f t="shared" si="4660"/>
        <v>2319</v>
      </c>
      <c r="E9662" s="2013">
        <f t="shared" si="4660"/>
        <v>1545</v>
      </c>
      <c r="F9662" s="2013">
        <f t="shared" si="4660"/>
        <v>1545</v>
      </c>
      <c r="G9662" s="2013">
        <f t="shared" si="4660"/>
        <v>1546</v>
      </c>
      <c r="H9662" s="2013">
        <f t="shared" si="4660"/>
        <v>1546</v>
      </c>
    </row>
    <row r="9663">
      <c r="B9663" s="2013">
        <v>9661.0</v>
      </c>
      <c r="C9663" s="2013">
        <f t="shared" ref="C9663:H9663" si="4661">C$5002+C4663</f>
        <v>1159</v>
      </c>
      <c r="D9663" s="2013">
        <f t="shared" si="4661"/>
        <v>2318</v>
      </c>
      <c r="E9663" s="2013">
        <f t="shared" si="4661"/>
        <v>1546</v>
      </c>
      <c r="F9663" s="2013">
        <f t="shared" si="4661"/>
        <v>1546</v>
      </c>
      <c r="G9663" s="2013">
        <f t="shared" si="4661"/>
        <v>1546</v>
      </c>
      <c r="H9663" s="2013">
        <f t="shared" si="4661"/>
        <v>1546</v>
      </c>
    </row>
    <row r="9664">
      <c r="B9664" s="2013">
        <v>9662.0</v>
      </c>
      <c r="C9664" s="2013">
        <f t="shared" ref="C9664:H9664" si="4662">C$5002+C4664</f>
        <v>1159</v>
      </c>
      <c r="D9664" s="2013">
        <f t="shared" si="4662"/>
        <v>2319</v>
      </c>
      <c r="E9664" s="2013">
        <f t="shared" si="4662"/>
        <v>1546</v>
      </c>
      <c r="F9664" s="2013">
        <f t="shared" si="4662"/>
        <v>1546</v>
      </c>
      <c r="G9664" s="2013">
        <f t="shared" si="4662"/>
        <v>1546</v>
      </c>
      <c r="H9664" s="2013">
        <f t="shared" si="4662"/>
        <v>1546</v>
      </c>
    </row>
    <row r="9665">
      <c r="B9665" s="2013">
        <v>9663.0</v>
      </c>
      <c r="C9665" s="2013">
        <f t="shared" ref="C9665:H9665" si="4663">C$5002+C4665</f>
        <v>1160</v>
      </c>
      <c r="D9665" s="2013">
        <f t="shared" si="4663"/>
        <v>2319</v>
      </c>
      <c r="E9665" s="2013">
        <f t="shared" si="4663"/>
        <v>1546</v>
      </c>
      <c r="F9665" s="2013">
        <f t="shared" si="4663"/>
        <v>1546</v>
      </c>
      <c r="G9665" s="2013">
        <f t="shared" si="4663"/>
        <v>1546</v>
      </c>
      <c r="H9665" s="2013">
        <f t="shared" si="4663"/>
        <v>1546</v>
      </c>
    </row>
    <row r="9666">
      <c r="B9666" s="2013">
        <v>9664.0</v>
      </c>
      <c r="C9666" s="2013">
        <f t="shared" ref="C9666:H9666" si="4664">C$5002+C4666</f>
        <v>1160</v>
      </c>
      <c r="D9666" s="2013">
        <f t="shared" si="4664"/>
        <v>2320</v>
      </c>
      <c r="E9666" s="2013">
        <f t="shared" si="4664"/>
        <v>1546</v>
      </c>
      <c r="F9666" s="2013">
        <f t="shared" si="4664"/>
        <v>1546</v>
      </c>
      <c r="G9666" s="2013">
        <f t="shared" si="4664"/>
        <v>1546</v>
      </c>
      <c r="H9666" s="2013">
        <f t="shared" si="4664"/>
        <v>1546</v>
      </c>
    </row>
    <row r="9667">
      <c r="B9667" s="2013">
        <v>9665.0</v>
      </c>
      <c r="C9667" s="2013">
        <f t="shared" ref="C9667:H9667" si="4665">C$5002+C4667</f>
        <v>1160</v>
      </c>
      <c r="D9667" s="2013">
        <f t="shared" si="4665"/>
        <v>2319</v>
      </c>
      <c r="E9667" s="2013">
        <f t="shared" si="4665"/>
        <v>1546</v>
      </c>
      <c r="F9667" s="2013">
        <f t="shared" si="4665"/>
        <v>1546</v>
      </c>
      <c r="G9667" s="2013">
        <f t="shared" si="4665"/>
        <v>1547</v>
      </c>
      <c r="H9667" s="2013">
        <f t="shared" si="4665"/>
        <v>1547</v>
      </c>
    </row>
    <row r="9668">
      <c r="B9668" s="2013">
        <v>9666.0</v>
      </c>
      <c r="C9668" s="2013">
        <f t="shared" ref="C9668:H9668" si="4666">C$5002+C4668</f>
        <v>1160</v>
      </c>
      <c r="D9668" s="2013">
        <f t="shared" si="4666"/>
        <v>2320</v>
      </c>
      <c r="E9668" s="2013">
        <f t="shared" si="4666"/>
        <v>1546</v>
      </c>
      <c r="F9668" s="2013">
        <f t="shared" si="4666"/>
        <v>1546</v>
      </c>
      <c r="G9668" s="2013">
        <f t="shared" si="4666"/>
        <v>1547</v>
      </c>
      <c r="H9668" s="2013">
        <f t="shared" si="4666"/>
        <v>1547</v>
      </c>
    </row>
    <row r="9669">
      <c r="B9669" s="2013">
        <v>9667.0</v>
      </c>
      <c r="C9669" s="2013">
        <f t="shared" ref="C9669:H9669" si="4667">C$5002+C4669</f>
        <v>1160</v>
      </c>
      <c r="D9669" s="2013">
        <f t="shared" si="4667"/>
        <v>2321</v>
      </c>
      <c r="E9669" s="2013">
        <f t="shared" si="4667"/>
        <v>1546</v>
      </c>
      <c r="F9669" s="2013">
        <f t="shared" si="4667"/>
        <v>1546</v>
      </c>
      <c r="G9669" s="2013">
        <f t="shared" si="4667"/>
        <v>1547</v>
      </c>
      <c r="H9669" s="2013">
        <f t="shared" si="4667"/>
        <v>1547</v>
      </c>
    </row>
    <row r="9670">
      <c r="B9670" s="2013">
        <v>9668.0</v>
      </c>
      <c r="C9670" s="2013">
        <f t="shared" ref="C9670:H9670" si="4668">C$5002+C4670</f>
        <v>1160</v>
      </c>
      <c r="D9670" s="2013">
        <f t="shared" si="4668"/>
        <v>2320</v>
      </c>
      <c r="E9670" s="2013">
        <f t="shared" si="4668"/>
        <v>1547</v>
      </c>
      <c r="F9670" s="2013">
        <f t="shared" si="4668"/>
        <v>1547</v>
      </c>
      <c r="G9670" s="2013">
        <f t="shared" si="4668"/>
        <v>1547</v>
      </c>
      <c r="H9670" s="2013">
        <f t="shared" si="4668"/>
        <v>1547</v>
      </c>
    </row>
    <row r="9671">
      <c r="B9671" s="2013">
        <v>9669.0</v>
      </c>
      <c r="C9671" s="2013">
        <f t="shared" ref="C9671:H9671" si="4669">C$5002+C4671</f>
        <v>1160</v>
      </c>
      <c r="D9671" s="2013">
        <f t="shared" si="4669"/>
        <v>2321</v>
      </c>
      <c r="E9671" s="2013">
        <f t="shared" si="4669"/>
        <v>1547</v>
      </c>
      <c r="F9671" s="2013">
        <f t="shared" si="4669"/>
        <v>1547</v>
      </c>
      <c r="G9671" s="2013">
        <f t="shared" si="4669"/>
        <v>1547</v>
      </c>
      <c r="H9671" s="2013">
        <f t="shared" si="4669"/>
        <v>1547</v>
      </c>
    </row>
    <row r="9672">
      <c r="B9672" s="2013">
        <v>9670.0</v>
      </c>
      <c r="C9672" s="2013">
        <f t="shared" ref="C9672:H9672" si="4670">C$5002+C4672</f>
        <v>1161</v>
      </c>
      <c r="D9672" s="2013">
        <f t="shared" si="4670"/>
        <v>2321</v>
      </c>
      <c r="E9672" s="2013">
        <f t="shared" si="4670"/>
        <v>1547</v>
      </c>
      <c r="F9672" s="2013">
        <f t="shared" si="4670"/>
        <v>1547</v>
      </c>
      <c r="G9672" s="2013">
        <f t="shared" si="4670"/>
        <v>1547</v>
      </c>
      <c r="H9672" s="2013">
        <f t="shared" si="4670"/>
        <v>1547</v>
      </c>
    </row>
    <row r="9673">
      <c r="B9673" s="2013">
        <v>9671.0</v>
      </c>
      <c r="C9673" s="2013">
        <f t="shared" ref="C9673:H9673" si="4671">C$5002+C4673</f>
        <v>1160</v>
      </c>
      <c r="D9673" s="2013">
        <f t="shared" si="4671"/>
        <v>2321</v>
      </c>
      <c r="E9673" s="2013">
        <f t="shared" si="4671"/>
        <v>1547</v>
      </c>
      <c r="F9673" s="2013">
        <f t="shared" si="4671"/>
        <v>1547</v>
      </c>
      <c r="G9673" s="2013">
        <f t="shared" si="4671"/>
        <v>1548</v>
      </c>
      <c r="H9673" s="2013">
        <f t="shared" si="4671"/>
        <v>1548</v>
      </c>
    </row>
    <row r="9674">
      <c r="B9674" s="2013">
        <v>9672.0</v>
      </c>
      <c r="C9674" s="2013">
        <f t="shared" ref="C9674:H9674" si="4672">C$5002+C4674</f>
        <v>1161</v>
      </c>
      <c r="D9674" s="2013">
        <f t="shared" si="4672"/>
        <v>2321</v>
      </c>
      <c r="E9674" s="2013">
        <f t="shared" si="4672"/>
        <v>1547</v>
      </c>
      <c r="F9674" s="2013">
        <f t="shared" si="4672"/>
        <v>1547</v>
      </c>
      <c r="G9674" s="2013">
        <f t="shared" si="4672"/>
        <v>1548</v>
      </c>
      <c r="H9674" s="2013">
        <f t="shared" si="4672"/>
        <v>1548</v>
      </c>
    </row>
    <row r="9675">
      <c r="B9675" s="2013">
        <v>9673.0</v>
      </c>
      <c r="C9675" s="2013">
        <f t="shared" ref="C9675:H9675" si="4673">C$5002+C4675</f>
        <v>1160</v>
      </c>
      <c r="D9675" s="2013">
        <f t="shared" si="4673"/>
        <v>2321</v>
      </c>
      <c r="E9675" s="2013">
        <f t="shared" si="4673"/>
        <v>1548</v>
      </c>
      <c r="F9675" s="2013">
        <f t="shared" si="4673"/>
        <v>1548</v>
      </c>
      <c r="G9675" s="2013">
        <f t="shared" si="4673"/>
        <v>1548</v>
      </c>
      <c r="H9675" s="2013">
        <f t="shared" si="4673"/>
        <v>1548</v>
      </c>
    </row>
    <row r="9676">
      <c r="B9676" s="2013">
        <v>9674.0</v>
      </c>
      <c r="C9676" s="2013">
        <f t="shared" ref="C9676:H9676" si="4674">C$5002+C4676</f>
        <v>1161</v>
      </c>
      <c r="D9676" s="2013">
        <f t="shared" si="4674"/>
        <v>2321</v>
      </c>
      <c r="E9676" s="2013">
        <f t="shared" si="4674"/>
        <v>1548</v>
      </c>
      <c r="F9676" s="2013">
        <f t="shared" si="4674"/>
        <v>1548</v>
      </c>
      <c r="G9676" s="2013">
        <f t="shared" si="4674"/>
        <v>1548</v>
      </c>
      <c r="H9676" s="2013">
        <f t="shared" si="4674"/>
        <v>1548</v>
      </c>
    </row>
    <row r="9677">
      <c r="B9677" s="2013">
        <v>9675.0</v>
      </c>
      <c r="C9677" s="2013">
        <f t="shared" ref="C9677:H9677" si="4675">C$5002+C4677</f>
        <v>1161</v>
      </c>
      <c r="D9677" s="2013">
        <f t="shared" si="4675"/>
        <v>2322</v>
      </c>
      <c r="E9677" s="2013">
        <f t="shared" si="4675"/>
        <v>1548</v>
      </c>
      <c r="F9677" s="2013">
        <f t="shared" si="4675"/>
        <v>1548</v>
      </c>
      <c r="G9677" s="2013">
        <f t="shared" si="4675"/>
        <v>1548</v>
      </c>
      <c r="H9677" s="2013">
        <f t="shared" si="4675"/>
        <v>1548</v>
      </c>
    </row>
    <row r="9678">
      <c r="B9678" s="2013">
        <v>9676.0</v>
      </c>
      <c r="C9678" s="2013">
        <f t="shared" ref="C9678:H9678" si="4676">C$5002+C4678</f>
        <v>1161</v>
      </c>
      <c r="D9678" s="2013">
        <f t="shared" si="4676"/>
        <v>2323</v>
      </c>
      <c r="E9678" s="2013">
        <f t="shared" si="4676"/>
        <v>1548</v>
      </c>
      <c r="F9678" s="2013">
        <f t="shared" si="4676"/>
        <v>1548</v>
      </c>
      <c r="G9678" s="2013">
        <f t="shared" si="4676"/>
        <v>1548</v>
      </c>
      <c r="H9678" s="2013">
        <f t="shared" si="4676"/>
        <v>1548</v>
      </c>
    </row>
    <row r="9679">
      <c r="B9679" s="2013">
        <v>9677.0</v>
      </c>
      <c r="C9679" s="2013">
        <f t="shared" ref="C9679:H9679" si="4677">C$5002+C4679</f>
        <v>1162</v>
      </c>
      <c r="D9679" s="2013">
        <f t="shared" si="4677"/>
        <v>2323</v>
      </c>
      <c r="E9679" s="2013">
        <f t="shared" si="4677"/>
        <v>1548</v>
      </c>
      <c r="F9679" s="2013">
        <f t="shared" si="4677"/>
        <v>1548</v>
      </c>
      <c r="G9679" s="2013">
        <f t="shared" si="4677"/>
        <v>1548</v>
      </c>
      <c r="H9679" s="2013">
        <f t="shared" si="4677"/>
        <v>1548</v>
      </c>
    </row>
    <row r="9680">
      <c r="B9680" s="2013">
        <v>9678.0</v>
      </c>
      <c r="C9680" s="2013">
        <f t="shared" ref="C9680:H9680" si="4678">C$5002+C4680</f>
        <v>1161</v>
      </c>
      <c r="D9680" s="2013">
        <f t="shared" si="4678"/>
        <v>2323</v>
      </c>
      <c r="E9680" s="2013">
        <f t="shared" si="4678"/>
        <v>1548</v>
      </c>
      <c r="F9680" s="2013">
        <f t="shared" si="4678"/>
        <v>1548</v>
      </c>
      <c r="G9680" s="2013">
        <f t="shared" si="4678"/>
        <v>1549</v>
      </c>
      <c r="H9680" s="2013">
        <f t="shared" si="4678"/>
        <v>1549</v>
      </c>
    </row>
    <row r="9681">
      <c r="B9681" s="2013">
        <v>9679.0</v>
      </c>
      <c r="C9681" s="2013">
        <f t="shared" ref="C9681:H9681" si="4679">C$5002+C4681</f>
        <v>1162</v>
      </c>
      <c r="D9681" s="2013">
        <f t="shared" si="4679"/>
        <v>2323</v>
      </c>
      <c r="E9681" s="2013">
        <f t="shared" si="4679"/>
        <v>1548</v>
      </c>
      <c r="F9681" s="2013">
        <f t="shared" si="4679"/>
        <v>1548</v>
      </c>
      <c r="G9681" s="2013">
        <f t="shared" si="4679"/>
        <v>1549</v>
      </c>
      <c r="H9681" s="2013">
        <f t="shared" si="4679"/>
        <v>1549</v>
      </c>
    </row>
    <row r="9682">
      <c r="B9682" s="2013">
        <v>9680.0</v>
      </c>
      <c r="C9682" s="2013">
        <f t="shared" ref="C9682:H9682" si="4680">C$5002+C4682</f>
        <v>1161</v>
      </c>
      <c r="D9682" s="2013">
        <f t="shared" si="4680"/>
        <v>2323</v>
      </c>
      <c r="E9682" s="2013">
        <f t="shared" si="4680"/>
        <v>1549</v>
      </c>
      <c r="F9682" s="2013">
        <f t="shared" si="4680"/>
        <v>1549</v>
      </c>
      <c r="G9682" s="2013">
        <f t="shared" si="4680"/>
        <v>1549</v>
      </c>
      <c r="H9682" s="2013">
        <f t="shared" si="4680"/>
        <v>1549</v>
      </c>
    </row>
    <row r="9683">
      <c r="B9683" s="2013">
        <v>9681.0</v>
      </c>
      <c r="C9683" s="2013">
        <f t="shared" ref="C9683:H9683" si="4681">C$5002+C4683</f>
        <v>1162</v>
      </c>
      <c r="D9683" s="2013">
        <f t="shared" si="4681"/>
        <v>2323</v>
      </c>
      <c r="E9683" s="2013">
        <f t="shared" si="4681"/>
        <v>1549</v>
      </c>
      <c r="F9683" s="2013">
        <f t="shared" si="4681"/>
        <v>1549</v>
      </c>
      <c r="G9683" s="2013">
        <f t="shared" si="4681"/>
        <v>1549</v>
      </c>
      <c r="H9683" s="2013">
        <f t="shared" si="4681"/>
        <v>1549</v>
      </c>
    </row>
    <row r="9684">
      <c r="B9684" s="2013">
        <v>9682.0</v>
      </c>
      <c r="C9684" s="2013">
        <f t="shared" ref="C9684:H9684" si="4682">C$5002+C4684</f>
        <v>1162</v>
      </c>
      <c r="D9684" s="2013">
        <f t="shared" si="4682"/>
        <v>2324</v>
      </c>
      <c r="E9684" s="2013">
        <f t="shared" si="4682"/>
        <v>1549</v>
      </c>
      <c r="F9684" s="2013">
        <f t="shared" si="4682"/>
        <v>1549</v>
      </c>
      <c r="G9684" s="2013">
        <f t="shared" si="4682"/>
        <v>1549</v>
      </c>
      <c r="H9684" s="2013">
        <f t="shared" si="4682"/>
        <v>1549</v>
      </c>
    </row>
    <row r="9685">
      <c r="B9685" s="2013">
        <v>9683.0</v>
      </c>
      <c r="C9685" s="2013">
        <f t="shared" ref="C9685:H9685" si="4683">C$5002+C4685</f>
        <v>1162</v>
      </c>
      <c r="D9685" s="2013">
        <f t="shared" si="4683"/>
        <v>2323</v>
      </c>
      <c r="E9685" s="2013">
        <f t="shared" si="4683"/>
        <v>1549</v>
      </c>
      <c r="F9685" s="2013">
        <f t="shared" si="4683"/>
        <v>1549</v>
      </c>
      <c r="G9685" s="2013">
        <f t="shared" si="4683"/>
        <v>1550</v>
      </c>
      <c r="H9685" s="2013">
        <f t="shared" si="4683"/>
        <v>1550</v>
      </c>
    </row>
    <row r="9686">
      <c r="B9686" s="2013">
        <v>9684.0</v>
      </c>
      <c r="C9686" s="2013">
        <f t="shared" ref="C9686:H9686" si="4684">C$5002+C4686</f>
        <v>1162</v>
      </c>
      <c r="D9686" s="2013">
        <f t="shared" si="4684"/>
        <v>2324</v>
      </c>
      <c r="E9686" s="2013">
        <f t="shared" si="4684"/>
        <v>1549</v>
      </c>
      <c r="F9686" s="2013">
        <f t="shared" si="4684"/>
        <v>1549</v>
      </c>
      <c r="G9686" s="2013">
        <f t="shared" si="4684"/>
        <v>1550</v>
      </c>
      <c r="H9686" s="2013">
        <f t="shared" si="4684"/>
        <v>1550</v>
      </c>
    </row>
    <row r="9687">
      <c r="B9687" s="2013">
        <v>9685.0</v>
      </c>
      <c r="C9687" s="2013">
        <f t="shared" ref="C9687:H9687" si="4685">C$5002+C4687</f>
        <v>1162</v>
      </c>
      <c r="D9687" s="2013">
        <f t="shared" si="4685"/>
        <v>2325</v>
      </c>
      <c r="E9687" s="2013">
        <f t="shared" si="4685"/>
        <v>1549</v>
      </c>
      <c r="F9687" s="2013">
        <f t="shared" si="4685"/>
        <v>1549</v>
      </c>
      <c r="G9687" s="2013">
        <f t="shared" si="4685"/>
        <v>1550</v>
      </c>
      <c r="H9687" s="2013">
        <f t="shared" si="4685"/>
        <v>1550</v>
      </c>
    </row>
    <row r="9688">
      <c r="B9688" s="2013">
        <v>9686.0</v>
      </c>
      <c r="C9688" s="2013">
        <f t="shared" ref="C9688:H9688" si="4686">C$5002+C4688</f>
        <v>1162</v>
      </c>
      <c r="D9688" s="2013">
        <f t="shared" si="4686"/>
        <v>2324</v>
      </c>
      <c r="E9688" s="2013">
        <f t="shared" si="4686"/>
        <v>1550</v>
      </c>
      <c r="F9688" s="2013">
        <f t="shared" si="4686"/>
        <v>1550</v>
      </c>
      <c r="G9688" s="2013">
        <f t="shared" si="4686"/>
        <v>1550</v>
      </c>
      <c r="H9688" s="2013">
        <f t="shared" si="4686"/>
        <v>1550</v>
      </c>
    </row>
    <row r="9689">
      <c r="B9689" s="2013">
        <v>9687.0</v>
      </c>
      <c r="C9689" s="2013">
        <f t="shared" ref="C9689:H9689" si="4687">C$5002+C4689</f>
        <v>1162</v>
      </c>
      <c r="D9689" s="2013">
        <f t="shared" si="4687"/>
        <v>2325</v>
      </c>
      <c r="E9689" s="2013">
        <f t="shared" si="4687"/>
        <v>1550</v>
      </c>
      <c r="F9689" s="2013">
        <f t="shared" si="4687"/>
        <v>1550</v>
      </c>
      <c r="G9689" s="2013">
        <f t="shared" si="4687"/>
        <v>1550</v>
      </c>
      <c r="H9689" s="2013">
        <f t="shared" si="4687"/>
        <v>1550</v>
      </c>
    </row>
    <row r="9690">
      <c r="B9690" s="2013">
        <v>9688.0</v>
      </c>
      <c r="C9690" s="2013">
        <f t="shared" ref="C9690:H9690" si="4688">C$5002+C4690</f>
        <v>1163</v>
      </c>
      <c r="D9690" s="2013">
        <f t="shared" si="4688"/>
        <v>2325</v>
      </c>
      <c r="E9690" s="2013">
        <f t="shared" si="4688"/>
        <v>1550</v>
      </c>
      <c r="F9690" s="2013">
        <f t="shared" si="4688"/>
        <v>1550</v>
      </c>
      <c r="G9690" s="2013">
        <f t="shared" si="4688"/>
        <v>1550</v>
      </c>
      <c r="H9690" s="2013">
        <f t="shared" si="4688"/>
        <v>1550</v>
      </c>
    </row>
    <row r="9691">
      <c r="B9691" s="2013">
        <v>9689.0</v>
      </c>
      <c r="C9691" s="2013">
        <f t="shared" ref="C9691:H9691" si="4689">C$5002+C4691</f>
        <v>1163</v>
      </c>
      <c r="D9691" s="2013">
        <f t="shared" si="4689"/>
        <v>2326</v>
      </c>
      <c r="E9691" s="2013">
        <f t="shared" si="4689"/>
        <v>1550</v>
      </c>
      <c r="F9691" s="2013">
        <f t="shared" si="4689"/>
        <v>1550</v>
      </c>
      <c r="G9691" s="2013">
        <f t="shared" si="4689"/>
        <v>1550</v>
      </c>
      <c r="H9691" s="2013">
        <f t="shared" si="4689"/>
        <v>1550</v>
      </c>
    </row>
    <row r="9692">
      <c r="B9692" s="2013">
        <v>9690.0</v>
      </c>
      <c r="C9692" s="2013">
        <f t="shared" ref="C9692:H9692" si="4690">C$5002+C4692</f>
        <v>1163</v>
      </c>
      <c r="D9692" s="2013">
        <f t="shared" si="4690"/>
        <v>2325</v>
      </c>
      <c r="E9692" s="2013">
        <f t="shared" si="4690"/>
        <v>1550</v>
      </c>
      <c r="F9692" s="2013">
        <f t="shared" si="4690"/>
        <v>1550</v>
      </c>
      <c r="G9692" s="2013">
        <f t="shared" si="4690"/>
        <v>1551</v>
      </c>
      <c r="H9692" s="2013">
        <f t="shared" si="4690"/>
        <v>1551</v>
      </c>
    </row>
    <row r="9693">
      <c r="B9693" s="2013">
        <v>9691.0</v>
      </c>
      <c r="C9693" s="2013">
        <f t="shared" ref="C9693:H9693" si="4691">C$5002+C4693</f>
        <v>1163</v>
      </c>
      <c r="D9693" s="2013">
        <f t="shared" si="4691"/>
        <v>2326</v>
      </c>
      <c r="E9693" s="2013">
        <f t="shared" si="4691"/>
        <v>1550</v>
      </c>
      <c r="F9693" s="2013">
        <f t="shared" si="4691"/>
        <v>1550</v>
      </c>
      <c r="G9693" s="2013">
        <f t="shared" si="4691"/>
        <v>1551</v>
      </c>
      <c r="H9693" s="2013">
        <f t="shared" si="4691"/>
        <v>1551</v>
      </c>
    </row>
    <row r="9694">
      <c r="B9694" s="2013">
        <v>9692.0</v>
      </c>
      <c r="C9694" s="2013">
        <f t="shared" ref="C9694:H9694" si="4692">C$5002+C4694</f>
        <v>1163</v>
      </c>
      <c r="D9694" s="2013">
        <f t="shared" si="4692"/>
        <v>2327</v>
      </c>
      <c r="E9694" s="2013">
        <f t="shared" si="4692"/>
        <v>1550</v>
      </c>
      <c r="F9694" s="2013">
        <f t="shared" si="4692"/>
        <v>1550</v>
      </c>
      <c r="G9694" s="2013">
        <f t="shared" si="4692"/>
        <v>1551</v>
      </c>
      <c r="H9694" s="2013">
        <f t="shared" si="4692"/>
        <v>1551</v>
      </c>
    </row>
    <row r="9695">
      <c r="B9695" s="2013">
        <v>9693.0</v>
      </c>
      <c r="C9695" s="2013">
        <f t="shared" ref="C9695:H9695" si="4693">C$5002+C4695</f>
        <v>1163</v>
      </c>
      <c r="D9695" s="2013">
        <f t="shared" si="4693"/>
        <v>2326</v>
      </c>
      <c r="E9695" s="2013">
        <f t="shared" si="4693"/>
        <v>1551</v>
      </c>
      <c r="F9695" s="2013">
        <f t="shared" si="4693"/>
        <v>1551</v>
      </c>
      <c r="G9695" s="2013">
        <f t="shared" si="4693"/>
        <v>1551</v>
      </c>
      <c r="H9695" s="2013">
        <f t="shared" si="4693"/>
        <v>1551</v>
      </c>
    </row>
    <row r="9696">
      <c r="B9696" s="2013">
        <v>9694.0</v>
      </c>
      <c r="C9696" s="2013">
        <f t="shared" ref="C9696:H9696" si="4694">C$5002+C4696</f>
        <v>1163</v>
      </c>
      <c r="D9696" s="2013">
        <f t="shared" si="4694"/>
        <v>2327</v>
      </c>
      <c r="E9696" s="2013">
        <f t="shared" si="4694"/>
        <v>1551</v>
      </c>
      <c r="F9696" s="2013">
        <f t="shared" si="4694"/>
        <v>1551</v>
      </c>
      <c r="G9696" s="2013">
        <f t="shared" si="4694"/>
        <v>1551</v>
      </c>
      <c r="H9696" s="2013">
        <f t="shared" si="4694"/>
        <v>1551</v>
      </c>
    </row>
    <row r="9697">
      <c r="B9697" s="2013">
        <v>9695.0</v>
      </c>
      <c r="C9697" s="2013">
        <f t="shared" ref="C9697:H9697" si="4695">C$5002+C4697</f>
        <v>1164</v>
      </c>
      <c r="D9697" s="2013">
        <f t="shared" si="4695"/>
        <v>2327</v>
      </c>
      <c r="E9697" s="2013">
        <f t="shared" si="4695"/>
        <v>1551</v>
      </c>
      <c r="F9697" s="2013">
        <f t="shared" si="4695"/>
        <v>1551</v>
      </c>
      <c r="G9697" s="2013">
        <f t="shared" si="4695"/>
        <v>1551</v>
      </c>
      <c r="H9697" s="2013">
        <f t="shared" si="4695"/>
        <v>1551</v>
      </c>
    </row>
    <row r="9698">
      <c r="B9698" s="2013">
        <v>9696.0</v>
      </c>
      <c r="C9698" s="2013">
        <f t="shared" ref="C9698:H9698" si="4696">C$5002+C4698</f>
        <v>1163</v>
      </c>
      <c r="D9698" s="2013">
        <f t="shared" si="4696"/>
        <v>2327</v>
      </c>
      <c r="E9698" s="2013">
        <f t="shared" si="4696"/>
        <v>1551</v>
      </c>
      <c r="F9698" s="2013">
        <f t="shared" si="4696"/>
        <v>1551</v>
      </c>
      <c r="G9698" s="2013">
        <f t="shared" si="4696"/>
        <v>1552</v>
      </c>
      <c r="H9698" s="2013">
        <f t="shared" si="4696"/>
        <v>1552</v>
      </c>
    </row>
    <row r="9699">
      <c r="B9699" s="2013">
        <v>9697.0</v>
      </c>
      <c r="C9699" s="2013">
        <f t="shared" ref="C9699:H9699" si="4697">C$5002+C4699</f>
        <v>1164</v>
      </c>
      <c r="D9699" s="2013">
        <f t="shared" si="4697"/>
        <v>2327</v>
      </c>
      <c r="E9699" s="2013">
        <f t="shared" si="4697"/>
        <v>1551</v>
      </c>
      <c r="F9699" s="2013">
        <f t="shared" si="4697"/>
        <v>1551</v>
      </c>
      <c r="G9699" s="2013">
        <f t="shared" si="4697"/>
        <v>1552</v>
      </c>
      <c r="H9699" s="2013">
        <f t="shared" si="4697"/>
        <v>1552</v>
      </c>
    </row>
    <row r="9700">
      <c r="B9700" s="2013">
        <v>9698.0</v>
      </c>
      <c r="C9700" s="2013">
        <f t="shared" ref="C9700:H9700" si="4698">C$5002+C4700</f>
        <v>1163</v>
      </c>
      <c r="D9700" s="2013">
        <f t="shared" si="4698"/>
        <v>2327</v>
      </c>
      <c r="E9700" s="2013">
        <f t="shared" si="4698"/>
        <v>1552</v>
      </c>
      <c r="F9700" s="2013">
        <f t="shared" si="4698"/>
        <v>1552</v>
      </c>
      <c r="G9700" s="2013">
        <f t="shared" si="4698"/>
        <v>1552</v>
      </c>
      <c r="H9700" s="2013">
        <f t="shared" si="4698"/>
        <v>1552</v>
      </c>
    </row>
    <row r="9701">
      <c r="B9701" s="2013">
        <v>9699.0</v>
      </c>
      <c r="C9701" s="2013">
        <f t="shared" ref="C9701:H9701" si="4699">C$5002+C4701</f>
        <v>1164</v>
      </c>
      <c r="D9701" s="2013">
        <f t="shared" si="4699"/>
        <v>2327</v>
      </c>
      <c r="E9701" s="2013">
        <f t="shared" si="4699"/>
        <v>1552</v>
      </c>
      <c r="F9701" s="2013">
        <f t="shared" si="4699"/>
        <v>1552</v>
      </c>
      <c r="G9701" s="2013">
        <f t="shared" si="4699"/>
        <v>1552</v>
      </c>
      <c r="H9701" s="2013">
        <f t="shared" si="4699"/>
        <v>1552</v>
      </c>
    </row>
    <row r="9702">
      <c r="B9702" s="2013">
        <v>9700.0</v>
      </c>
      <c r="C9702" s="2013">
        <f t="shared" ref="C9702:H9702" si="4700">C$5002+C4702</f>
        <v>1164</v>
      </c>
      <c r="D9702" s="2013">
        <f t="shared" si="4700"/>
        <v>2328</v>
      </c>
      <c r="E9702" s="2013">
        <f t="shared" si="4700"/>
        <v>1552</v>
      </c>
      <c r="F9702" s="2013">
        <f t="shared" si="4700"/>
        <v>1552</v>
      </c>
      <c r="G9702" s="2013">
        <f t="shared" si="4700"/>
        <v>1552</v>
      </c>
      <c r="H9702" s="2013">
        <f t="shared" si="4700"/>
        <v>1552</v>
      </c>
    </row>
    <row r="9703">
      <c r="B9703" s="2013">
        <v>9701.0</v>
      </c>
      <c r="C9703" s="2013">
        <f t="shared" ref="C9703:H9703" si="4701">C$5002+C4703</f>
        <v>1164</v>
      </c>
      <c r="D9703" s="2013">
        <f t="shared" si="4701"/>
        <v>2329</v>
      </c>
      <c r="E9703" s="2013">
        <f t="shared" si="4701"/>
        <v>1552</v>
      </c>
      <c r="F9703" s="2013">
        <f t="shared" si="4701"/>
        <v>1552</v>
      </c>
      <c r="G9703" s="2013">
        <f t="shared" si="4701"/>
        <v>1552</v>
      </c>
      <c r="H9703" s="2013">
        <f t="shared" si="4701"/>
        <v>1552</v>
      </c>
    </row>
    <row r="9704">
      <c r="B9704" s="2013">
        <v>9702.0</v>
      </c>
      <c r="C9704" s="2013">
        <f t="shared" ref="C9704:H9704" si="4702">C$5002+C4704</f>
        <v>1165</v>
      </c>
      <c r="D9704" s="2013">
        <f t="shared" si="4702"/>
        <v>2329</v>
      </c>
      <c r="E9704" s="2013">
        <f t="shared" si="4702"/>
        <v>1552</v>
      </c>
      <c r="F9704" s="2013">
        <f t="shared" si="4702"/>
        <v>1552</v>
      </c>
      <c r="G9704" s="2013">
        <f t="shared" si="4702"/>
        <v>1552</v>
      </c>
      <c r="H9704" s="2013">
        <f t="shared" si="4702"/>
        <v>1552</v>
      </c>
    </row>
    <row r="9705">
      <c r="B9705" s="2013">
        <v>9703.0</v>
      </c>
      <c r="C9705" s="2013">
        <f t="shared" ref="C9705:H9705" si="4703">C$5002+C4705</f>
        <v>1164</v>
      </c>
      <c r="D9705" s="2013">
        <f t="shared" si="4703"/>
        <v>2329</v>
      </c>
      <c r="E9705" s="2013">
        <f t="shared" si="4703"/>
        <v>1552</v>
      </c>
      <c r="F9705" s="2013">
        <f t="shared" si="4703"/>
        <v>1552</v>
      </c>
      <c r="G9705" s="2013">
        <f t="shared" si="4703"/>
        <v>1553</v>
      </c>
      <c r="H9705" s="2013">
        <f t="shared" si="4703"/>
        <v>1553</v>
      </c>
    </row>
    <row r="9706">
      <c r="B9706" s="2013">
        <v>9704.0</v>
      </c>
      <c r="C9706" s="2013">
        <f t="shared" ref="C9706:H9706" si="4704">C$5002+C4706</f>
        <v>1165</v>
      </c>
      <c r="D9706" s="2013">
        <f t="shared" si="4704"/>
        <v>2329</v>
      </c>
      <c r="E9706" s="2013">
        <f t="shared" si="4704"/>
        <v>1552</v>
      </c>
      <c r="F9706" s="2013">
        <f t="shared" si="4704"/>
        <v>1552</v>
      </c>
      <c r="G9706" s="2013">
        <f t="shared" si="4704"/>
        <v>1553</v>
      </c>
      <c r="H9706" s="2013">
        <f t="shared" si="4704"/>
        <v>1553</v>
      </c>
    </row>
    <row r="9707">
      <c r="B9707" s="2013">
        <v>9705.0</v>
      </c>
      <c r="C9707" s="2013">
        <f t="shared" ref="C9707:H9707" si="4705">C$5002+C4707</f>
        <v>1164</v>
      </c>
      <c r="D9707" s="2013">
        <f t="shared" si="4705"/>
        <v>2329</v>
      </c>
      <c r="E9707" s="2013">
        <f t="shared" si="4705"/>
        <v>1553</v>
      </c>
      <c r="F9707" s="2013">
        <f t="shared" si="4705"/>
        <v>1553</v>
      </c>
      <c r="G9707" s="2013">
        <f t="shared" si="4705"/>
        <v>1553</v>
      </c>
      <c r="H9707" s="2013">
        <f t="shared" si="4705"/>
        <v>1553</v>
      </c>
    </row>
    <row r="9708">
      <c r="B9708" s="2013">
        <v>9706.0</v>
      </c>
      <c r="C9708" s="2013">
        <f t="shared" ref="C9708:H9708" si="4706">C$5002+C4708</f>
        <v>1165</v>
      </c>
      <c r="D9708" s="2013">
        <f t="shared" si="4706"/>
        <v>2329</v>
      </c>
      <c r="E9708" s="2013">
        <f t="shared" si="4706"/>
        <v>1553</v>
      </c>
      <c r="F9708" s="2013">
        <f t="shared" si="4706"/>
        <v>1553</v>
      </c>
      <c r="G9708" s="2013">
        <f t="shared" si="4706"/>
        <v>1553</v>
      </c>
      <c r="H9708" s="2013">
        <f t="shared" si="4706"/>
        <v>1553</v>
      </c>
    </row>
    <row r="9709">
      <c r="B9709" s="2013">
        <v>9707.0</v>
      </c>
      <c r="C9709" s="2013">
        <f t="shared" ref="C9709:H9709" si="4707">C$5002+C4709</f>
        <v>1165</v>
      </c>
      <c r="D9709" s="2013">
        <f t="shared" si="4707"/>
        <v>2330</v>
      </c>
      <c r="E9709" s="2013">
        <f t="shared" si="4707"/>
        <v>1553</v>
      </c>
      <c r="F9709" s="2013">
        <f t="shared" si="4707"/>
        <v>1553</v>
      </c>
      <c r="G9709" s="2013">
        <f t="shared" si="4707"/>
        <v>1553</v>
      </c>
      <c r="H9709" s="2013">
        <f t="shared" si="4707"/>
        <v>1553</v>
      </c>
    </row>
    <row r="9710">
      <c r="B9710" s="2013">
        <v>9708.0</v>
      </c>
      <c r="C9710" s="2013">
        <f t="shared" ref="C9710:H9710" si="4708">C$5002+C4710</f>
        <v>1165</v>
      </c>
      <c r="D9710" s="2013">
        <f t="shared" si="4708"/>
        <v>2329</v>
      </c>
      <c r="E9710" s="2013">
        <f t="shared" si="4708"/>
        <v>1553</v>
      </c>
      <c r="F9710" s="2013">
        <f t="shared" si="4708"/>
        <v>1553</v>
      </c>
      <c r="G9710" s="2013">
        <f t="shared" si="4708"/>
        <v>1554</v>
      </c>
      <c r="H9710" s="2013">
        <f t="shared" si="4708"/>
        <v>1554</v>
      </c>
    </row>
    <row r="9711">
      <c r="B9711" s="2013">
        <v>9709.0</v>
      </c>
      <c r="C9711" s="2013">
        <f t="shared" ref="C9711:H9711" si="4709">C$5002+C4711</f>
        <v>1165</v>
      </c>
      <c r="D9711" s="2013">
        <f t="shared" si="4709"/>
        <v>2330</v>
      </c>
      <c r="E9711" s="2013">
        <f t="shared" si="4709"/>
        <v>1553</v>
      </c>
      <c r="F9711" s="2013">
        <f t="shared" si="4709"/>
        <v>1553</v>
      </c>
      <c r="G9711" s="2013">
        <f t="shared" si="4709"/>
        <v>1554</v>
      </c>
      <c r="H9711" s="2013">
        <f t="shared" si="4709"/>
        <v>1554</v>
      </c>
    </row>
    <row r="9712">
      <c r="B9712" s="2013">
        <v>9710.0</v>
      </c>
      <c r="C9712" s="2013">
        <f t="shared" ref="C9712:H9712" si="4710">C$5002+C4712</f>
        <v>1165</v>
      </c>
      <c r="D9712" s="2013">
        <f t="shared" si="4710"/>
        <v>2331</v>
      </c>
      <c r="E9712" s="2013">
        <f t="shared" si="4710"/>
        <v>1553</v>
      </c>
      <c r="F9712" s="2013">
        <f t="shared" si="4710"/>
        <v>1553</v>
      </c>
      <c r="G9712" s="2013">
        <f t="shared" si="4710"/>
        <v>1554</v>
      </c>
      <c r="H9712" s="2013">
        <f t="shared" si="4710"/>
        <v>1554</v>
      </c>
    </row>
    <row r="9713">
      <c r="B9713" s="2013">
        <v>9711.0</v>
      </c>
      <c r="C9713" s="2013">
        <f t="shared" ref="C9713:H9713" si="4711">C$5002+C4713</f>
        <v>1165</v>
      </c>
      <c r="D9713" s="2013">
        <f t="shared" si="4711"/>
        <v>2330</v>
      </c>
      <c r="E9713" s="2013">
        <f t="shared" si="4711"/>
        <v>1554</v>
      </c>
      <c r="F9713" s="2013">
        <f t="shared" si="4711"/>
        <v>1554</v>
      </c>
      <c r="G9713" s="2013">
        <f t="shared" si="4711"/>
        <v>1554</v>
      </c>
      <c r="H9713" s="2013">
        <f t="shared" si="4711"/>
        <v>1554</v>
      </c>
    </row>
    <row r="9714">
      <c r="B9714" s="2013">
        <v>9712.0</v>
      </c>
      <c r="C9714" s="2013">
        <f t="shared" ref="C9714:H9714" si="4712">C$5002+C4714</f>
        <v>1165</v>
      </c>
      <c r="D9714" s="2013">
        <f t="shared" si="4712"/>
        <v>2331</v>
      </c>
      <c r="E9714" s="2013">
        <f t="shared" si="4712"/>
        <v>1554</v>
      </c>
      <c r="F9714" s="2013">
        <f t="shared" si="4712"/>
        <v>1554</v>
      </c>
      <c r="G9714" s="2013">
        <f t="shared" si="4712"/>
        <v>1554</v>
      </c>
      <c r="H9714" s="2013">
        <f t="shared" si="4712"/>
        <v>1554</v>
      </c>
    </row>
    <row r="9715">
      <c r="B9715" s="2013">
        <v>9713.0</v>
      </c>
      <c r="C9715" s="2013">
        <f t="shared" ref="C9715:H9715" si="4713">C$5002+C4715</f>
        <v>1166</v>
      </c>
      <c r="D9715" s="2013">
        <f t="shared" si="4713"/>
        <v>2331</v>
      </c>
      <c r="E9715" s="2013">
        <f t="shared" si="4713"/>
        <v>1554</v>
      </c>
      <c r="F9715" s="2013">
        <f t="shared" si="4713"/>
        <v>1554</v>
      </c>
      <c r="G9715" s="2013">
        <f t="shared" si="4713"/>
        <v>1554</v>
      </c>
      <c r="H9715" s="2013">
        <f t="shared" si="4713"/>
        <v>1554</v>
      </c>
    </row>
    <row r="9716">
      <c r="B9716" s="2013">
        <v>9714.0</v>
      </c>
      <c r="C9716" s="2013">
        <f t="shared" ref="C9716:H9716" si="4714">C$5002+C4716</f>
        <v>1166</v>
      </c>
      <c r="D9716" s="2013">
        <f t="shared" si="4714"/>
        <v>2332</v>
      </c>
      <c r="E9716" s="2013">
        <f t="shared" si="4714"/>
        <v>1554</v>
      </c>
      <c r="F9716" s="2013">
        <f t="shared" si="4714"/>
        <v>1554</v>
      </c>
      <c r="G9716" s="2013">
        <f t="shared" si="4714"/>
        <v>1554</v>
      </c>
      <c r="H9716" s="2013">
        <f t="shared" si="4714"/>
        <v>1554</v>
      </c>
    </row>
    <row r="9717">
      <c r="B9717" s="2013">
        <v>9715.0</v>
      </c>
      <c r="C9717" s="2013">
        <f t="shared" ref="C9717:H9717" si="4715">C$5002+C4717</f>
        <v>1166</v>
      </c>
      <c r="D9717" s="2013">
        <f t="shared" si="4715"/>
        <v>2331</v>
      </c>
      <c r="E9717" s="2013">
        <f t="shared" si="4715"/>
        <v>1554</v>
      </c>
      <c r="F9717" s="2013">
        <f t="shared" si="4715"/>
        <v>1554</v>
      </c>
      <c r="G9717" s="2013">
        <f t="shared" si="4715"/>
        <v>1555</v>
      </c>
      <c r="H9717" s="2013">
        <f t="shared" si="4715"/>
        <v>1555</v>
      </c>
    </row>
    <row r="9718">
      <c r="B9718" s="2013">
        <v>9716.0</v>
      </c>
      <c r="C9718" s="2013">
        <f t="shared" ref="C9718:H9718" si="4716">C$5002+C4718</f>
        <v>1166</v>
      </c>
      <c r="D9718" s="2013">
        <f t="shared" si="4716"/>
        <v>2332</v>
      </c>
      <c r="E9718" s="2013">
        <f t="shared" si="4716"/>
        <v>1554</v>
      </c>
      <c r="F9718" s="2013">
        <f t="shared" si="4716"/>
        <v>1554</v>
      </c>
      <c r="G9718" s="2013">
        <f t="shared" si="4716"/>
        <v>1555</v>
      </c>
      <c r="H9718" s="2013">
        <f t="shared" si="4716"/>
        <v>1555</v>
      </c>
    </row>
    <row r="9719">
      <c r="B9719" s="2013">
        <v>9717.0</v>
      </c>
      <c r="C9719" s="2013">
        <f t="shared" ref="C9719:H9719" si="4717">C$5002+C4719</f>
        <v>1166</v>
      </c>
      <c r="D9719" s="2013">
        <f t="shared" si="4717"/>
        <v>2333</v>
      </c>
      <c r="E9719" s="2013">
        <f t="shared" si="4717"/>
        <v>1554</v>
      </c>
      <c r="F9719" s="2013">
        <f t="shared" si="4717"/>
        <v>1554</v>
      </c>
      <c r="G9719" s="2013">
        <f t="shared" si="4717"/>
        <v>1555</v>
      </c>
      <c r="H9719" s="2013">
        <f t="shared" si="4717"/>
        <v>1555</v>
      </c>
    </row>
    <row r="9720">
      <c r="B9720" s="2013">
        <v>9718.0</v>
      </c>
      <c r="C9720" s="2013">
        <f t="shared" ref="C9720:H9720" si="4718">C$5002+C4720</f>
        <v>1166</v>
      </c>
      <c r="D9720" s="2013">
        <f t="shared" si="4718"/>
        <v>2332</v>
      </c>
      <c r="E9720" s="2013">
        <f t="shared" si="4718"/>
        <v>1555</v>
      </c>
      <c r="F9720" s="2013">
        <f t="shared" si="4718"/>
        <v>1555</v>
      </c>
      <c r="G9720" s="2013">
        <f t="shared" si="4718"/>
        <v>1555</v>
      </c>
      <c r="H9720" s="2013">
        <f t="shared" si="4718"/>
        <v>1555</v>
      </c>
    </row>
    <row r="9721">
      <c r="B9721" s="2013">
        <v>9719.0</v>
      </c>
      <c r="C9721" s="2013">
        <f t="shared" ref="C9721:H9721" si="4719">C$5002+C4721</f>
        <v>1166</v>
      </c>
      <c r="D9721" s="2013">
        <f t="shared" si="4719"/>
        <v>2333</v>
      </c>
      <c r="E9721" s="2013">
        <f t="shared" si="4719"/>
        <v>1555</v>
      </c>
      <c r="F9721" s="2013">
        <f t="shared" si="4719"/>
        <v>1555</v>
      </c>
      <c r="G9721" s="2013">
        <f t="shared" si="4719"/>
        <v>1555</v>
      </c>
      <c r="H9721" s="2013">
        <f t="shared" si="4719"/>
        <v>1555</v>
      </c>
    </row>
    <row r="9722">
      <c r="B9722" s="2013">
        <v>9720.0</v>
      </c>
      <c r="C9722" s="2013">
        <f t="shared" ref="C9722:H9722" si="4720">C$5002+C4722</f>
        <v>1167</v>
      </c>
      <c r="D9722" s="2013">
        <f t="shared" si="4720"/>
        <v>2333</v>
      </c>
      <c r="E9722" s="2013">
        <f t="shared" si="4720"/>
        <v>1555</v>
      </c>
      <c r="F9722" s="2013">
        <f t="shared" si="4720"/>
        <v>1555</v>
      </c>
      <c r="G9722" s="2013">
        <f t="shared" si="4720"/>
        <v>1555</v>
      </c>
      <c r="H9722" s="2013">
        <f t="shared" si="4720"/>
        <v>1555</v>
      </c>
    </row>
    <row r="9723">
      <c r="B9723" s="2013">
        <v>9721.0</v>
      </c>
      <c r="C9723" s="2013">
        <f t="shared" ref="C9723:H9723" si="4721">C$5002+C4723</f>
        <v>1166</v>
      </c>
      <c r="D9723" s="2013">
        <f t="shared" si="4721"/>
        <v>2333</v>
      </c>
      <c r="E9723" s="2013">
        <f t="shared" si="4721"/>
        <v>1555</v>
      </c>
      <c r="F9723" s="2013">
        <f t="shared" si="4721"/>
        <v>1555</v>
      </c>
      <c r="G9723" s="2013">
        <f t="shared" si="4721"/>
        <v>1556</v>
      </c>
      <c r="H9723" s="2013">
        <f t="shared" si="4721"/>
        <v>1556</v>
      </c>
    </row>
    <row r="9724">
      <c r="B9724" s="2013">
        <v>9722.0</v>
      </c>
      <c r="C9724" s="2013">
        <f t="shared" ref="C9724:H9724" si="4722">C$5002+C4724</f>
        <v>1167</v>
      </c>
      <c r="D9724" s="2013">
        <f t="shared" si="4722"/>
        <v>2333</v>
      </c>
      <c r="E9724" s="2013">
        <f t="shared" si="4722"/>
        <v>1555</v>
      </c>
      <c r="F9724" s="2013">
        <f t="shared" si="4722"/>
        <v>1555</v>
      </c>
      <c r="G9724" s="2013">
        <f t="shared" si="4722"/>
        <v>1556</v>
      </c>
      <c r="H9724" s="2013">
        <f t="shared" si="4722"/>
        <v>1556</v>
      </c>
    </row>
    <row r="9725">
      <c r="B9725" s="2013">
        <v>9723.0</v>
      </c>
      <c r="C9725" s="2013">
        <f t="shared" ref="C9725:H9725" si="4723">C$5002+C4725</f>
        <v>1166</v>
      </c>
      <c r="D9725" s="2013">
        <f t="shared" si="4723"/>
        <v>2333</v>
      </c>
      <c r="E9725" s="2013">
        <f t="shared" si="4723"/>
        <v>1556</v>
      </c>
      <c r="F9725" s="2013">
        <f t="shared" si="4723"/>
        <v>1556</v>
      </c>
      <c r="G9725" s="2013">
        <f t="shared" si="4723"/>
        <v>1556</v>
      </c>
      <c r="H9725" s="2013">
        <f t="shared" si="4723"/>
        <v>1556</v>
      </c>
    </row>
    <row r="9726">
      <c r="B9726" s="2013">
        <v>9724.0</v>
      </c>
      <c r="C9726" s="2013">
        <f t="shared" ref="C9726:H9726" si="4724">C$5002+C4726</f>
        <v>1167</v>
      </c>
      <c r="D9726" s="2013">
        <f t="shared" si="4724"/>
        <v>2333</v>
      </c>
      <c r="E9726" s="2013">
        <f t="shared" si="4724"/>
        <v>1556</v>
      </c>
      <c r="F9726" s="2013">
        <f t="shared" si="4724"/>
        <v>1556</v>
      </c>
      <c r="G9726" s="2013">
        <f t="shared" si="4724"/>
        <v>1556</v>
      </c>
      <c r="H9726" s="2013">
        <f t="shared" si="4724"/>
        <v>1556</v>
      </c>
    </row>
    <row r="9727">
      <c r="B9727" s="2013">
        <v>9725.0</v>
      </c>
      <c r="C9727" s="2013">
        <f t="shared" ref="C9727:H9727" si="4725">C$5002+C4727</f>
        <v>1167</v>
      </c>
      <c r="D9727" s="2013">
        <f t="shared" si="4725"/>
        <v>2334</v>
      </c>
      <c r="E9727" s="2013">
        <f t="shared" si="4725"/>
        <v>1556</v>
      </c>
      <c r="F9727" s="2013">
        <f t="shared" si="4725"/>
        <v>1556</v>
      </c>
      <c r="G9727" s="2013">
        <f t="shared" si="4725"/>
        <v>1556</v>
      </c>
      <c r="H9727" s="2013">
        <f t="shared" si="4725"/>
        <v>1556</v>
      </c>
    </row>
    <row r="9728">
      <c r="B9728" s="2013">
        <v>9726.0</v>
      </c>
      <c r="C9728" s="2013">
        <f t="shared" ref="C9728:H9728" si="4726">C$5002+C4728</f>
        <v>1167</v>
      </c>
      <c r="D9728" s="2013">
        <f t="shared" si="4726"/>
        <v>2335</v>
      </c>
      <c r="E9728" s="2013">
        <f t="shared" si="4726"/>
        <v>1556</v>
      </c>
      <c r="F9728" s="2013">
        <f t="shared" si="4726"/>
        <v>1556</v>
      </c>
      <c r="G9728" s="2013">
        <f t="shared" si="4726"/>
        <v>1556</v>
      </c>
      <c r="H9728" s="2013">
        <f t="shared" si="4726"/>
        <v>1556</v>
      </c>
    </row>
    <row r="9729">
      <c r="B9729" s="2013">
        <v>9727.0</v>
      </c>
      <c r="C9729" s="2013">
        <f t="shared" ref="C9729:H9729" si="4727">C$5002+C4729</f>
        <v>1168</v>
      </c>
      <c r="D9729" s="2013">
        <f t="shared" si="4727"/>
        <v>2335</v>
      </c>
      <c r="E9729" s="2013">
        <f t="shared" si="4727"/>
        <v>1556</v>
      </c>
      <c r="F9729" s="2013">
        <f t="shared" si="4727"/>
        <v>1556</v>
      </c>
      <c r="G9729" s="2013">
        <f t="shared" si="4727"/>
        <v>1556</v>
      </c>
      <c r="H9729" s="2013">
        <f t="shared" si="4727"/>
        <v>1556</v>
      </c>
    </row>
    <row r="9730">
      <c r="B9730" s="2013">
        <v>9728.0</v>
      </c>
      <c r="C9730" s="2013">
        <f t="shared" ref="C9730:H9730" si="4728">C$5002+C4730</f>
        <v>1167</v>
      </c>
      <c r="D9730" s="2013">
        <f t="shared" si="4728"/>
        <v>2335</v>
      </c>
      <c r="E9730" s="2013">
        <f t="shared" si="4728"/>
        <v>1556</v>
      </c>
      <c r="F9730" s="2013">
        <f t="shared" si="4728"/>
        <v>1556</v>
      </c>
      <c r="G9730" s="2013">
        <f t="shared" si="4728"/>
        <v>1557</v>
      </c>
      <c r="H9730" s="2013">
        <f t="shared" si="4728"/>
        <v>1557</v>
      </c>
    </row>
    <row r="9731">
      <c r="B9731" s="2013">
        <v>9729.0</v>
      </c>
      <c r="C9731" s="2013">
        <f t="shared" ref="C9731:H9731" si="4729">C$5002+C4731</f>
        <v>1168</v>
      </c>
      <c r="D9731" s="2013">
        <f t="shared" si="4729"/>
        <v>2335</v>
      </c>
      <c r="E9731" s="2013">
        <f t="shared" si="4729"/>
        <v>1556</v>
      </c>
      <c r="F9731" s="2013">
        <f t="shared" si="4729"/>
        <v>1556</v>
      </c>
      <c r="G9731" s="2013">
        <f t="shared" si="4729"/>
        <v>1557</v>
      </c>
      <c r="H9731" s="2013">
        <f t="shared" si="4729"/>
        <v>1557</v>
      </c>
    </row>
    <row r="9732">
      <c r="B9732" s="2013">
        <v>9730.0</v>
      </c>
      <c r="C9732" s="2013">
        <f t="shared" ref="C9732:H9732" si="4730">C$5002+C4732</f>
        <v>1167</v>
      </c>
      <c r="D9732" s="2013">
        <f t="shared" si="4730"/>
        <v>2335</v>
      </c>
      <c r="E9732" s="2013">
        <f t="shared" si="4730"/>
        <v>1557</v>
      </c>
      <c r="F9732" s="2013">
        <f t="shared" si="4730"/>
        <v>1557</v>
      </c>
      <c r="G9732" s="2013">
        <f t="shared" si="4730"/>
        <v>1557</v>
      </c>
      <c r="H9732" s="2013">
        <f t="shared" si="4730"/>
        <v>1557</v>
      </c>
    </row>
    <row r="9733">
      <c r="B9733" s="2013">
        <v>9731.0</v>
      </c>
      <c r="C9733" s="2013">
        <f t="shared" ref="C9733:H9733" si="4731">C$5002+C4733</f>
        <v>1168</v>
      </c>
      <c r="D9733" s="2013">
        <f t="shared" si="4731"/>
        <v>2335</v>
      </c>
      <c r="E9733" s="2013">
        <f t="shared" si="4731"/>
        <v>1557</v>
      </c>
      <c r="F9733" s="2013">
        <f t="shared" si="4731"/>
        <v>1557</v>
      </c>
      <c r="G9733" s="2013">
        <f t="shared" si="4731"/>
        <v>1557</v>
      </c>
      <c r="H9733" s="2013">
        <f t="shared" si="4731"/>
        <v>1557</v>
      </c>
    </row>
    <row r="9734">
      <c r="B9734" s="2013">
        <v>9732.0</v>
      </c>
      <c r="C9734" s="2013">
        <f t="shared" ref="C9734:H9734" si="4732">C$5002+C4734</f>
        <v>1168</v>
      </c>
      <c r="D9734" s="2013">
        <f t="shared" si="4732"/>
        <v>2336</v>
      </c>
      <c r="E9734" s="2013">
        <f t="shared" si="4732"/>
        <v>1557</v>
      </c>
      <c r="F9734" s="2013">
        <f t="shared" si="4732"/>
        <v>1557</v>
      </c>
      <c r="G9734" s="2013">
        <f t="shared" si="4732"/>
        <v>1557</v>
      </c>
      <c r="H9734" s="2013">
        <f t="shared" si="4732"/>
        <v>1557</v>
      </c>
    </row>
    <row r="9735">
      <c r="B9735" s="2013">
        <v>9733.0</v>
      </c>
      <c r="C9735" s="2013">
        <f t="shared" ref="C9735:H9735" si="4733">C$5002+C4735</f>
        <v>1168</v>
      </c>
      <c r="D9735" s="2013">
        <f t="shared" si="4733"/>
        <v>2335</v>
      </c>
      <c r="E9735" s="2013">
        <f t="shared" si="4733"/>
        <v>1557</v>
      </c>
      <c r="F9735" s="2013">
        <f t="shared" si="4733"/>
        <v>1557</v>
      </c>
      <c r="G9735" s="2013">
        <f t="shared" si="4733"/>
        <v>1558</v>
      </c>
      <c r="H9735" s="2013">
        <f t="shared" si="4733"/>
        <v>1558</v>
      </c>
    </row>
    <row r="9736">
      <c r="B9736" s="2013">
        <v>9734.0</v>
      </c>
      <c r="C9736" s="2013">
        <f t="shared" ref="C9736:H9736" si="4734">C$5002+C4736</f>
        <v>1168</v>
      </c>
      <c r="D9736" s="2013">
        <f t="shared" si="4734"/>
        <v>2336</v>
      </c>
      <c r="E9736" s="2013">
        <f t="shared" si="4734"/>
        <v>1557</v>
      </c>
      <c r="F9736" s="2013">
        <f t="shared" si="4734"/>
        <v>1557</v>
      </c>
      <c r="G9736" s="2013">
        <f t="shared" si="4734"/>
        <v>1558</v>
      </c>
      <c r="H9736" s="2013">
        <f t="shared" si="4734"/>
        <v>1558</v>
      </c>
    </row>
    <row r="9737">
      <c r="B9737" s="2013">
        <v>9735.0</v>
      </c>
      <c r="C9737" s="2013">
        <f t="shared" ref="C9737:H9737" si="4735">C$5002+C4737</f>
        <v>1168</v>
      </c>
      <c r="D9737" s="2013">
        <f t="shared" si="4735"/>
        <v>2337</v>
      </c>
      <c r="E9737" s="2013">
        <f t="shared" si="4735"/>
        <v>1557</v>
      </c>
      <c r="F9737" s="2013">
        <f t="shared" si="4735"/>
        <v>1557</v>
      </c>
      <c r="G9737" s="2013">
        <f t="shared" si="4735"/>
        <v>1558</v>
      </c>
      <c r="H9737" s="2013">
        <f t="shared" si="4735"/>
        <v>1558</v>
      </c>
    </row>
    <row r="9738">
      <c r="B9738" s="2013">
        <v>9736.0</v>
      </c>
      <c r="C9738" s="2013">
        <f t="shared" ref="C9738:H9738" si="4736">C$5002+C4738</f>
        <v>1168</v>
      </c>
      <c r="D9738" s="2013">
        <f t="shared" si="4736"/>
        <v>2336</v>
      </c>
      <c r="E9738" s="2013">
        <f t="shared" si="4736"/>
        <v>1558</v>
      </c>
      <c r="F9738" s="2013">
        <f t="shared" si="4736"/>
        <v>1558</v>
      </c>
      <c r="G9738" s="2013">
        <f t="shared" si="4736"/>
        <v>1558</v>
      </c>
      <c r="H9738" s="2013">
        <f t="shared" si="4736"/>
        <v>1558</v>
      </c>
    </row>
    <row r="9739">
      <c r="B9739" s="2013">
        <v>9737.0</v>
      </c>
      <c r="C9739" s="2013">
        <f t="shared" ref="C9739:H9739" si="4737">C$5002+C4739</f>
        <v>1168</v>
      </c>
      <c r="D9739" s="2013">
        <f t="shared" si="4737"/>
        <v>2337</v>
      </c>
      <c r="E9739" s="2013">
        <f t="shared" si="4737"/>
        <v>1558</v>
      </c>
      <c r="F9739" s="2013">
        <f t="shared" si="4737"/>
        <v>1558</v>
      </c>
      <c r="G9739" s="2013">
        <f t="shared" si="4737"/>
        <v>1558</v>
      </c>
      <c r="H9739" s="2013">
        <f t="shared" si="4737"/>
        <v>1558</v>
      </c>
    </row>
    <row r="9740">
      <c r="B9740" s="2013">
        <v>9738.0</v>
      </c>
      <c r="C9740" s="2013">
        <f t="shared" ref="C9740:H9740" si="4738">C$5002+C4740</f>
        <v>1169</v>
      </c>
      <c r="D9740" s="2013">
        <f t="shared" si="4738"/>
        <v>2337</v>
      </c>
      <c r="E9740" s="2013">
        <f t="shared" si="4738"/>
        <v>1558</v>
      </c>
      <c r="F9740" s="2013">
        <f t="shared" si="4738"/>
        <v>1558</v>
      </c>
      <c r="G9740" s="2013">
        <f t="shared" si="4738"/>
        <v>1558</v>
      </c>
      <c r="H9740" s="2013">
        <f t="shared" si="4738"/>
        <v>1558</v>
      </c>
    </row>
    <row r="9741">
      <c r="B9741" s="2013">
        <v>9739.0</v>
      </c>
      <c r="C9741" s="2013">
        <f t="shared" ref="C9741:H9741" si="4739">C$5002+C4741</f>
        <v>1169</v>
      </c>
      <c r="D9741" s="2013">
        <f t="shared" si="4739"/>
        <v>2338</v>
      </c>
      <c r="E9741" s="2013">
        <f t="shared" si="4739"/>
        <v>1558</v>
      </c>
      <c r="F9741" s="2013">
        <f t="shared" si="4739"/>
        <v>1558</v>
      </c>
      <c r="G9741" s="2013">
        <f t="shared" si="4739"/>
        <v>1558</v>
      </c>
      <c r="H9741" s="2013">
        <f t="shared" si="4739"/>
        <v>1558</v>
      </c>
    </row>
    <row r="9742">
      <c r="B9742" s="2013">
        <v>9740.0</v>
      </c>
      <c r="C9742" s="2013">
        <f t="shared" ref="C9742:H9742" si="4740">C$5002+C4742</f>
        <v>1169</v>
      </c>
      <c r="D9742" s="2013">
        <f t="shared" si="4740"/>
        <v>2337</v>
      </c>
      <c r="E9742" s="2013">
        <f t="shared" si="4740"/>
        <v>1558</v>
      </c>
      <c r="F9742" s="2013">
        <f t="shared" si="4740"/>
        <v>1558</v>
      </c>
      <c r="G9742" s="2013">
        <f t="shared" si="4740"/>
        <v>1559</v>
      </c>
      <c r="H9742" s="2013">
        <f t="shared" si="4740"/>
        <v>1559</v>
      </c>
    </row>
    <row r="9743">
      <c r="B9743" s="2013">
        <v>9741.0</v>
      </c>
      <c r="C9743" s="2013">
        <f t="shared" ref="C9743:H9743" si="4741">C$5002+C4743</f>
        <v>1169</v>
      </c>
      <c r="D9743" s="2013">
        <f t="shared" si="4741"/>
        <v>2338</v>
      </c>
      <c r="E9743" s="2013">
        <f t="shared" si="4741"/>
        <v>1558</v>
      </c>
      <c r="F9743" s="2013">
        <f t="shared" si="4741"/>
        <v>1558</v>
      </c>
      <c r="G9743" s="2013">
        <f t="shared" si="4741"/>
        <v>1559</v>
      </c>
      <c r="H9743" s="2013">
        <f t="shared" si="4741"/>
        <v>1559</v>
      </c>
    </row>
    <row r="9744">
      <c r="B9744" s="2013">
        <v>9742.0</v>
      </c>
      <c r="C9744" s="2013">
        <f t="shared" ref="C9744:H9744" si="4742">C$5002+C4744</f>
        <v>1169</v>
      </c>
      <c r="D9744" s="2013">
        <f t="shared" si="4742"/>
        <v>2339</v>
      </c>
      <c r="E9744" s="2013">
        <f t="shared" si="4742"/>
        <v>1558</v>
      </c>
      <c r="F9744" s="2013">
        <f t="shared" si="4742"/>
        <v>1558</v>
      </c>
      <c r="G9744" s="2013">
        <f t="shared" si="4742"/>
        <v>1559</v>
      </c>
      <c r="H9744" s="2013">
        <f t="shared" si="4742"/>
        <v>1559</v>
      </c>
    </row>
    <row r="9745">
      <c r="B9745" s="2013">
        <v>9743.0</v>
      </c>
      <c r="C9745" s="2013">
        <f t="shared" ref="C9745:H9745" si="4743">C$5002+C4745</f>
        <v>1169</v>
      </c>
      <c r="D9745" s="2013">
        <f t="shared" si="4743"/>
        <v>2338</v>
      </c>
      <c r="E9745" s="2013">
        <f t="shared" si="4743"/>
        <v>1559</v>
      </c>
      <c r="F9745" s="2013">
        <f t="shared" si="4743"/>
        <v>1559</v>
      </c>
      <c r="G9745" s="2013">
        <f t="shared" si="4743"/>
        <v>1559</v>
      </c>
      <c r="H9745" s="2013">
        <f t="shared" si="4743"/>
        <v>1559</v>
      </c>
    </row>
    <row r="9746">
      <c r="B9746" s="2013">
        <v>9744.0</v>
      </c>
      <c r="C9746" s="2013">
        <f t="shared" ref="C9746:H9746" si="4744">C$5002+C4746</f>
        <v>1169</v>
      </c>
      <c r="D9746" s="2013">
        <f t="shared" si="4744"/>
        <v>2339</v>
      </c>
      <c r="E9746" s="2013">
        <f t="shared" si="4744"/>
        <v>1559</v>
      </c>
      <c r="F9746" s="2013">
        <f t="shared" si="4744"/>
        <v>1559</v>
      </c>
      <c r="G9746" s="2013">
        <f t="shared" si="4744"/>
        <v>1559</v>
      </c>
      <c r="H9746" s="2013">
        <f t="shared" si="4744"/>
        <v>1559</v>
      </c>
    </row>
    <row r="9747">
      <c r="B9747" s="2013">
        <v>9745.0</v>
      </c>
      <c r="C9747" s="2013">
        <f t="shared" ref="C9747:H9747" si="4745">C$5002+C4747</f>
        <v>1170</v>
      </c>
      <c r="D9747" s="2013">
        <f t="shared" si="4745"/>
        <v>2339</v>
      </c>
      <c r="E9747" s="2013">
        <f t="shared" si="4745"/>
        <v>1559</v>
      </c>
      <c r="F9747" s="2013">
        <f t="shared" si="4745"/>
        <v>1559</v>
      </c>
      <c r="G9747" s="2013">
        <f t="shared" si="4745"/>
        <v>1559</v>
      </c>
      <c r="H9747" s="2013">
        <f t="shared" si="4745"/>
        <v>1559</v>
      </c>
    </row>
    <row r="9748">
      <c r="B9748" s="2013">
        <v>9746.0</v>
      </c>
      <c r="C9748" s="2013">
        <f t="shared" ref="C9748:H9748" si="4746">C$5002+C4748</f>
        <v>1169</v>
      </c>
      <c r="D9748" s="2013">
        <f t="shared" si="4746"/>
        <v>2339</v>
      </c>
      <c r="E9748" s="2013">
        <f t="shared" si="4746"/>
        <v>1559</v>
      </c>
      <c r="F9748" s="2013">
        <f t="shared" si="4746"/>
        <v>1559</v>
      </c>
      <c r="G9748" s="2013">
        <f t="shared" si="4746"/>
        <v>1560</v>
      </c>
      <c r="H9748" s="2013">
        <f t="shared" si="4746"/>
        <v>1560</v>
      </c>
    </row>
    <row r="9749">
      <c r="B9749" s="2013">
        <v>9747.0</v>
      </c>
      <c r="C9749" s="2013">
        <f t="shared" ref="C9749:H9749" si="4747">C$5002+C4749</f>
        <v>1170</v>
      </c>
      <c r="D9749" s="2013">
        <f t="shared" si="4747"/>
        <v>2339</v>
      </c>
      <c r="E9749" s="2013">
        <f t="shared" si="4747"/>
        <v>1559</v>
      </c>
      <c r="F9749" s="2013">
        <f t="shared" si="4747"/>
        <v>1559</v>
      </c>
      <c r="G9749" s="2013">
        <f t="shared" si="4747"/>
        <v>1560</v>
      </c>
      <c r="H9749" s="2013">
        <f t="shared" si="4747"/>
        <v>1560</v>
      </c>
    </row>
    <row r="9750">
      <c r="B9750" s="2013">
        <v>9748.0</v>
      </c>
      <c r="C9750" s="2013">
        <f t="shared" ref="C9750:H9750" si="4748">C$5002+C4750</f>
        <v>1169</v>
      </c>
      <c r="D9750" s="2013">
        <f t="shared" si="4748"/>
        <v>2339</v>
      </c>
      <c r="E9750" s="2013">
        <f t="shared" si="4748"/>
        <v>1560</v>
      </c>
      <c r="F9750" s="2013">
        <f t="shared" si="4748"/>
        <v>1560</v>
      </c>
      <c r="G9750" s="2013">
        <f t="shared" si="4748"/>
        <v>1560</v>
      </c>
      <c r="H9750" s="2013">
        <f t="shared" si="4748"/>
        <v>1560</v>
      </c>
    </row>
    <row r="9751">
      <c r="B9751" s="2013">
        <v>9749.0</v>
      </c>
      <c r="C9751" s="2013">
        <f t="shared" ref="C9751:H9751" si="4749">C$5002+C4751</f>
        <v>1170</v>
      </c>
      <c r="D9751" s="2013">
        <f t="shared" si="4749"/>
        <v>2339</v>
      </c>
      <c r="E9751" s="2013">
        <f t="shared" si="4749"/>
        <v>1560</v>
      </c>
      <c r="F9751" s="2013">
        <f t="shared" si="4749"/>
        <v>1560</v>
      </c>
      <c r="G9751" s="2013">
        <f t="shared" si="4749"/>
        <v>1560</v>
      </c>
      <c r="H9751" s="2013">
        <f t="shared" si="4749"/>
        <v>1560</v>
      </c>
    </row>
    <row r="9752">
      <c r="B9752" s="2013">
        <v>9750.0</v>
      </c>
      <c r="C9752" s="2013">
        <f t="shared" ref="C9752:H9752" si="4750">C$5002+C4752</f>
        <v>1170</v>
      </c>
      <c r="D9752" s="2013">
        <f t="shared" si="4750"/>
        <v>2340</v>
      </c>
      <c r="E9752" s="2013">
        <f t="shared" si="4750"/>
        <v>1560</v>
      </c>
      <c r="F9752" s="2013">
        <f t="shared" si="4750"/>
        <v>1560</v>
      </c>
      <c r="G9752" s="2013">
        <f t="shared" si="4750"/>
        <v>1560</v>
      </c>
      <c r="H9752" s="2013">
        <f t="shared" si="4750"/>
        <v>1560</v>
      </c>
    </row>
    <row r="9753">
      <c r="B9753" s="2013">
        <v>9751.0</v>
      </c>
      <c r="C9753" s="2013">
        <f t="shared" ref="C9753:H9753" si="4751">C$5002+C4753</f>
        <v>1170</v>
      </c>
      <c r="D9753" s="2013">
        <f t="shared" si="4751"/>
        <v>2341</v>
      </c>
      <c r="E9753" s="2013">
        <f t="shared" si="4751"/>
        <v>1560</v>
      </c>
      <c r="F9753" s="2013">
        <f t="shared" si="4751"/>
        <v>1560</v>
      </c>
      <c r="G9753" s="2013">
        <f t="shared" si="4751"/>
        <v>1560</v>
      </c>
      <c r="H9753" s="2013">
        <f t="shared" si="4751"/>
        <v>1560</v>
      </c>
    </row>
    <row r="9754">
      <c r="B9754" s="2013">
        <v>9752.0</v>
      </c>
      <c r="C9754" s="2013">
        <f t="shared" ref="C9754:H9754" si="4752">C$5002+C4754</f>
        <v>1171</v>
      </c>
      <c r="D9754" s="2013">
        <f t="shared" si="4752"/>
        <v>2341</v>
      </c>
      <c r="E9754" s="2013">
        <f t="shared" si="4752"/>
        <v>1560</v>
      </c>
      <c r="F9754" s="2013">
        <f t="shared" si="4752"/>
        <v>1560</v>
      </c>
      <c r="G9754" s="2013">
        <f t="shared" si="4752"/>
        <v>1560</v>
      </c>
      <c r="H9754" s="2013">
        <f t="shared" si="4752"/>
        <v>1560</v>
      </c>
    </row>
    <row r="9755">
      <c r="B9755" s="2013">
        <v>9753.0</v>
      </c>
      <c r="C9755" s="2013">
        <f t="shared" ref="C9755:H9755" si="4753">C$5002+C4755</f>
        <v>1170</v>
      </c>
      <c r="D9755" s="2013">
        <f t="shared" si="4753"/>
        <v>2341</v>
      </c>
      <c r="E9755" s="2013">
        <f t="shared" si="4753"/>
        <v>1560</v>
      </c>
      <c r="F9755" s="2013">
        <f t="shared" si="4753"/>
        <v>1560</v>
      </c>
      <c r="G9755" s="2013">
        <f t="shared" si="4753"/>
        <v>1561</v>
      </c>
      <c r="H9755" s="2013">
        <f t="shared" si="4753"/>
        <v>1561</v>
      </c>
    </row>
    <row r="9756">
      <c r="B9756" s="2013">
        <v>9754.0</v>
      </c>
      <c r="C9756" s="2013">
        <f t="shared" ref="C9756:H9756" si="4754">C$5002+C4756</f>
        <v>1171</v>
      </c>
      <c r="D9756" s="2013">
        <f t="shared" si="4754"/>
        <v>2341</v>
      </c>
      <c r="E9756" s="2013">
        <f t="shared" si="4754"/>
        <v>1560</v>
      </c>
      <c r="F9756" s="2013">
        <f t="shared" si="4754"/>
        <v>1560</v>
      </c>
      <c r="G9756" s="2013">
        <f t="shared" si="4754"/>
        <v>1561</v>
      </c>
      <c r="H9756" s="2013">
        <f t="shared" si="4754"/>
        <v>1561</v>
      </c>
    </row>
    <row r="9757">
      <c r="B9757" s="2013">
        <v>9755.0</v>
      </c>
      <c r="C9757" s="2013">
        <f t="shared" ref="C9757:H9757" si="4755">C$5002+C4757</f>
        <v>1170</v>
      </c>
      <c r="D9757" s="2013">
        <f t="shared" si="4755"/>
        <v>2341</v>
      </c>
      <c r="E9757" s="2013">
        <f t="shared" si="4755"/>
        <v>1561</v>
      </c>
      <c r="F9757" s="2013">
        <f t="shared" si="4755"/>
        <v>1561</v>
      </c>
      <c r="G9757" s="2013">
        <f t="shared" si="4755"/>
        <v>1561</v>
      </c>
      <c r="H9757" s="2013">
        <f t="shared" si="4755"/>
        <v>1561</v>
      </c>
    </row>
    <row r="9758">
      <c r="B9758" s="2013">
        <v>9756.0</v>
      </c>
      <c r="C9758" s="2013">
        <f t="shared" ref="C9758:H9758" si="4756">C$5002+C4758</f>
        <v>1171</v>
      </c>
      <c r="D9758" s="2013">
        <f t="shared" si="4756"/>
        <v>2341</v>
      </c>
      <c r="E9758" s="2013">
        <f t="shared" si="4756"/>
        <v>1561</v>
      </c>
      <c r="F9758" s="2013">
        <f t="shared" si="4756"/>
        <v>1561</v>
      </c>
      <c r="G9758" s="2013">
        <f t="shared" si="4756"/>
        <v>1561</v>
      </c>
      <c r="H9758" s="2013">
        <f t="shared" si="4756"/>
        <v>1561</v>
      </c>
    </row>
    <row r="9759">
      <c r="B9759" s="2013">
        <v>9757.0</v>
      </c>
      <c r="C9759" s="2013">
        <f t="shared" ref="C9759:H9759" si="4757">C$5002+C4759</f>
        <v>1171</v>
      </c>
      <c r="D9759" s="2013">
        <f t="shared" si="4757"/>
        <v>2342</v>
      </c>
      <c r="E9759" s="2013">
        <f t="shared" si="4757"/>
        <v>1561</v>
      </c>
      <c r="F9759" s="2013">
        <f t="shared" si="4757"/>
        <v>1561</v>
      </c>
      <c r="G9759" s="2013">
        <f t="shared" si="4757"/>
        <v>1561</v>
      </c>
      <c r="H9759" s="2013">
        <f t="shared" si="4757"/>
        <v>1561</v>
      </c>
    </row>
    <row r="9760">
      <c r="B9760" s="2013">
        <v>9758.0</v>
      </c>
      <c r="C9760" s="2013">
        <f t="shared" ref="C9760:H9760" si="4758">C$5002+C4760</f>
        <v>1171</v>
      </c>
      <c r="D9760" s="2013">
        <f t="shared" si="4758"/>
        <v>2341</v>
      </c>
      <c r="E9760" s="2013">
        <f t="shared" si="4758"/>
        <v>1561</v>
      </c>
      <c r="F9760" s="2013">
        <f t="shared" si="4758"/>
        <v>1561</v>
      </c>
      <c r="G9760" s="2013">
        <f t="shared" si="4758"/>
        <v>1562</v>
      </c>
      <c r="H9760" s="2013">
        <f t="shared" si="4758"/>
        <v>1562</v>
      </c>
    </row>
    <row r="9761">
      <c r="B9761" s="2013">
        <v>9759.0</v>
      </c>
      <c r="C9761" s="2013">
        <f t="shared" ref="C9761:H9761" si="4759">C$5002+C4761</f>
        <v>1171</v>
      </c>
      <c r="D9761" s="2013">
        <f t="shared" si="4759"/>
        <v>2342</v>
      </c>
      <c r="E9761" s="2013">
        <f t="shared" si="4759"/>
        <v>1561</v>
      </c>
      <c r="F9761" s="2013">
        <f t="shared" si="4759"/>
        <v>1561</v>
      </c>
      <c r="G9761" s="2013">
        <f t="shared" si="4759"/>
        <v>1562</v>
      </c>
      <c r="H9761" s="2013">
        <f t="shared" si="4759"/>
        <v>1562</v>
      </c>
    </row>
    <row r="9762">
      <c r="B9762" s="2013">
        <v>9760.0</v>
      </c>
      <c r="C9762" s="2013">
        <f t="shared" ref="C9762:H9762" si="4760">C$5002+C4762</f>
        <v>1171</v>
      </c>
      <c r="D9762" s="2013">
        <f t="shared" si="4760"/>
        <v>2343</v>
      </c>
      <c r="E9762" s="2013">
        <f t="shared" si="4760"/>
        <v>1561</v>
      </c>
      <c r="F9762" s="2013">
        <f t="shared" si="4760"/>
        <v>1561</v>
      </c>
      <c r="G9762" s="2013">
        <f t="shared" si="4760"/>
        <v>1562</v>
      </c>
      <c r="H9762" s="2013">
        <f t="shared" si="4760"/>
        <v>1562</v>
      </c>
    </row>
    <row r="9763">
      <c r="B9763" s="2013">
        <v>9761.0</v>
      </c>
      <c r="C9763" s="2013">
        <f t="shared" ref="C9763:H9763" si="4761">C$5002+C4763</f>
        <v>1171</v>
      </c>
      <c r="D9763" s="2013">
        <f t="shared" si="4761"/>
        <v>2342</v>
      </c>
      <c r="E9763" s="2013">
        <f t="shared" si="4761"/>
        <v>1562</v>
      </c>
      <c r="F9763" s="2013">
        <f t="shared" si="4761"/>
        <v>1562</v>
      </c>
      <c r="G9763" s="2013">
        <f t="shared" si="4761"/>
        <v>1562</v>
      </c>
      <c r="H9763" s="2013">
        <f t="shared" si="4761"/>
        <v>1562</v>
      </c>
    </row>
    <row r="9764">
      <c r="B9764" s="2013">
        <v>9762.0</v>
      </c>
      <c r="C9764" s="2013">
        <f t="shared" ref="C9764:H9764" si="4762">C$5002+C4764</f>
        <v>1171</v>
      </c>
      <c r="D9764" s="2013">
        <f t="shared" si="4762"/>
        <v>2343</v>
      </c>
      <c r="E9764" s="2013">
        <f t="shared" si="4762"/>
        <v>1562</v>
      </c>
      <c r="F9764" s="2013">
        <f t="shared" si="4762"/>
        <v>1562</v>
      </c>
      <c r="G9764" s="2013">
        <f t="shared" si="4762"/>
        <v>1562</v>
      </c>
      <c r="H9764" s="2013">
        <f t="shared" si="4762"/>
        <v>1562</v>
      </c>
    </row>
    <row r="9765">
      <c r="B9765" s="2013">
        <v>9763.0</v>
      </c>
      <c r="C9765" s="2013">
        <f t="shared" ref="C9765:H9765" si="4763">C$5002+C4765</f>
        <v>1172</v>
      </c>
      <c r="D9765" s="2013">
        <f t="shared" si="4763"/>
        <v>2343</v>
      </c>
      <c r="E9765" s="2013">
        <f t="shared" si="4763"/>
        <v>1562</v>
      </c>
      <c r="F9765" s="2013">
        <f t="shared" si="4763"/>
        <v>1562</v>
      </c>
      <c r="G9765" s="2013">
        <f t="shared" si="4763"/>
        <v>1562</v>
      </c>
      <c r="H9765" s="2013">
        <f t="shared" si="4763"/>
        <v>1562</v>
      </c>
    </row>
    <row r="9766">
      <c r="B9766" s="2013">
        <v>9764.0</v>
      </c>
      <c r="C9766" s="2013">
        <f t="shared" ref="C9766:H9766" si="4764">C$5002+C4766</f>
        <v>1172</v>
      </c>
      <c r="D9766" s="2013">
        <f t="shared" si="4764"/>
        <v>2344</v>
      </c>
      <c r="E9766" s="2013">
        <f t="shared" si="4764"/>
        <v>1562</v>
      </c>
      <c r="F9766" s="2013">
        <f t="shared" si="4764"/>
        <v>1562</v>
      </c>
      <c r="G9766" s="2013">
        <f t="shared" si="4764"/>
        <v>1562</v>
      </c>
      <c r="H9766" s="2013">
        <f t="shared" si="4764"/>
        <v>1562</v>
      </c>
    </row>
    <row r="9767">
      <c r="B9767" s="2013">
        <v>9765.0</v>
      </c>
      <c r="C9767" s="2013">
        <f t="shared" ref="C9767:H9767" si="4765">C$5002+C4767</f>
        <v>1172</v>
      </c>
      <c r="D9767" s="2013">
        <f t="shared" si="4765"/>
        <v>2343</v>
      </c>
      <c r="E9767" s="2013">
        <f t="shared" si="4765"/>
        <v>1562</v>
      </c>
      <c r="F9767" s="2013">
        <f t="shared" si="4765"/>
        <v>1562</v>
      </c>
      <c r="G9767" s="2013">
        <f t="shared" si="4765"/>
        <v>1563</v>
      </c>
      <c r="H9767" s="2013">
        <f t="shared" si="4765"/>
        <v>1563</v>
      </c>
    </row>
    <row r="9768">
      <c r="B9768" s="2013">
        <v>9766.0</v>
      </c>
      <c r="C9768" s="2013">
        <f t="shared" ref="C9768:H9768" si="4766">C$5002+C4768</f>
        <v>1172</v>
      </c>
      <c r="D9768" s="2013">
        <f t="shared" si="4766"/>
        <v>2344</v>
      </c>
      <c r="E9768" s="2013">
        <f t="shared" si="4766"/>
        <v>1562</v>
      </c>
      <c r="F9768" s="2013">
        <f t="shared" si="4766"/>
        <v>1562</v>
      </c>
      <c r="G9768" s="2013">
        <f t="shared" si="4766"/>
        <v>1563</v>
      </c>
      <c r="H9768" s="2013">
        <f t="shared" si="4766"/>
        <v>1563</v>
      </c>
    </row>
    <row r="9769">
      <c r="B9769" s="2013">
        <v>9767.0</v>
      </c>
      <c r="C9769" s="2013">
        <f t="shared" ref="C9769:H9769" si="4767">C$5002+C4769</f>
        <v>1172</v>
      </c>
      <c r="D9769" s="2013">
        <f t="shared" si="4767"/>
        <v>2345</v>
      </c>
      <c r="E9769" s="2013">
        <f t="shared" si="4767"/>
        <v>1562</v>
      </c>
      <c r="F9769" s="2013">
        <f t="shared" si="4767"/>
        <v>1562</v>
      </c>
      <c r="G9769" s="2013">
        <f t="shared" si="4767"/>
        <v>1563</v>
      </c>
      <c r="H9769" s="2013">
        <f t="shared" si="4767"/>
        <v>1563</v>
      </c>
    </row>
    <row r="9770">
      <c r="B9770" s="2013">
        <v>9768.0</v>
      </c>
      <c r="C9770" s="2013">
        <f t="shared" ref="C9770:H9770" si="4768">C$5002+C4770</f>
        <v>1172</v>
      </c>
      <c r="D9770" s="2013">
        <f t="shared" si="4768"/>
        <v>2344</v>
      </c>
      <c r="E9770" s="2013">
        <f t="shared" si="4768"/>
        <v>1563</v>
      </c>
      <c r="F9770" s="2013">
        <f t="shared" si="4768"/>
        <v>1563</v>
      </c>
      <c r="G9770" s="2013">
        <f t="shared" si="4768"/>
        <v>1563</v>
      </c>
      <c r="H9770" s="2013">
        <f t="shared" si="4768"/>
        <v>1563</v>
      </c>
    </row>
    <row r="9771">
      <c r="B9771" s="2013">
        <v>9769.0</v>
      </c>
      <c r="C9771" s="2013">
        <f t="shared" ref="C9771:H9771" si="4769">C$5002+C4771</f>
        <v>1172</v>
      </c>
      <c r="D9771" s="2013">
        <f t="shared" si="4769"/>
        <v>2345</v>
      </c>
      <c r="E9771" s="2013">
        <f t="shared" si="4769"/>
        <v>1563</v>
      </c>
      <c r="F9771" s="2013">
        <f t="shared" si="4769"/>
        <v>1563</v>
      </c>
      <c r="G9771" s="2013">
        <f t="shared" si="4769"/>
        <v>1563</v>
      </c>
      <c r="H9771" s="2013">
        <f t="shared" si="4769"/>
        <v>1563</v>
      </c>
    </row>
    <row r="9772">
      <c r="B9772" s="2013">
        <v>9770.0</v>
      </c>
      <c r="C9772" s="2013">
        <f t="shared" ref="C9772:H9772" si="4770">C$5002+C4772</f>
        <v>1173</v>
      </c>
      <c r="D9772" s="2013">
        <f t="shared" si="4770"/>
        <v>2345</v>
      </c>
      <c r="E9772" s="2013">
        <f t="shared" si="4770"/>
        <v>1563</v>
      </c>
      <c r="F9772" s="2013">
        <f t="shared" si="4770"/>
        <v>1563</v>
      </c>
      <c r="G9772" s="2013">
        <f t="shared" si="4770"/>
        <v>1563</v>
      </c>
      <c r="H9772" s="2013">
        <f t="shared" si="4770"/>
        <v>1563</v>
      </c>
    </row>
    <row r="9773">
      <c r="B9773" s="2013">
        <v>9771.0</v>
      </c>
      <c r="C9773" s="2013">
        <f t="shared" ref="C9773:H9773" si="4771">C$5002+C4773</f>
        <v>1172</v>
      </c>
      <c r="D9773" s="2013">
        <f t="shared" si="4771"/>
        <v>2345</v>
      </c>
      <c r="E9773" s="2013">
        <f t="shared" si="4771"/>
        <v>1563</v>
      </c>
      <c r="F9773" s="2013">
        <f t="shared" si="4771"/>
        <v>1563</v>
      </c>
      <c r="G9773" s="2013">
        <f t="shared" si="4771"/>
        <v>1564</v>
      </c>
      <c r="H9773" s="2013">
        <f t="shared" si="4771"/>
        <v>1564</v>
      </c>
    </row>
    <row r="9774">
      <c r="B9774" s="2013">
        <v>9772.0</v>
      </c>
      <c r="C9774" s="2013">
        <f t="shared" ref="C9774:H9774" si="4772">C$5002+C4774</f>
        <v>1173</v>
      </c>
      <c r="D9774" s="2013">
        <f t="shared" si="4772"/>
        <v>2345</v>
      </c>
      <c r="E9774" s="2013">
        <f t="shared" si="4772"/>
        <v>1563</v>
      </c>
      <c r="F9774" s="2013">
        <f t="shared" si="4772"/>
        <v>1563</v>
      </c>
      <c r="G9774" s="2013">
        <f t="shared" si="4772"/>
        <v>1564</v>
      </c>
      <c r="H9774" s="2013">
        <f t="shared" si="4772"/>
        <v>1564</v>
      </c>
    </row>
    <row r="9775">
      <c r="B9775" s="2013">
        <v>9773.0</v>
      </c>
      <c r="C9775" s="2013">
        <f t="shared" ref="C9775:H9775" si="4773">C$5002+C4775</f>
        <v>1172</v>
      </c>
      <c r="D9775" s="2013">
        <f t="shared" si="4773"/>
        <v>2345</v>
      </c>
      <c r="E9775" s="2013">
        <f t="shared" si="4773"/>
        <v>1564</v>
      </c>
      <c r="F9775" s="2013">
        <f t="shared" si="4773"/>
        <v>1564</v>
      </c>
      <c r="G9775" s="2013">
        <f t="shared" si="4773"/>
        <v>1564</v>
      </c>
      <c r="H9775" s="2013">
        <f t="shared" si="4773"/>
        <v>1564</v>
      </c>
    </row>
    <row r="9776">
      <c r="B9776" s="2013">
        <v>9774.0</v>
      </c>
      <c r="C9776" s="2013">
        <f t="shared" ref="C9776:H9776" si="4774">C$5002+C4776</f>
        <v>1173</v>
      </c>
      <c r="D9776" s="2013">
        <f t="shared" si="4774"/>
        <v>2345</v>
      </c>
      <c r="E9776" s="2013">
        <f t="shared" si="4774"/>
        <v>1564</v>
      </c>
      <c r="F9776" s="2013">
        <f t="shared" si="4774"/>
        <v>1564</v>
      </c>
      <c r="G9776" s="2013">
        <f t="shared" si="4774"/>
        <v>1564</v>
      </c>
      <c r="H9776" s="2013">
        <f t="shared" si="4774"/>
        <v>1564</v>
      </c>
    </row>
    <row r="9777">
      <c r="B9777" s="2013">
        <v>9775.0</v>
      </c>
      <c r="C9777" s="2013">
        <f t="shared" ref="C9777:H9777" si="4775">C$5002+C4777</f>
        <v>1173</v>
      </c>
      <c r="D9777" s="2013">
        <f t="shared" si="4775"/>
        <v>2346</v>
      </c>
      <c r="E9777" s="2013">
        <f t="shared" si="4775"/>
        <v>1564</v>
      </c>
      <c r="F9777" s="2013">
        <f t="shared" si="4775"/>
        <v>1564</v>
      </c>
      <c r="G9777" s="2013">
        <f t="shared" si="4775"/>
        <v>1564</v>
      </c>
      <c r="H9777" s="2013">
        <f t="shared" si="4775"/>
        <v>1564</v>
      </c>
    </row>
    <row r="9778">
      <c r="B9778" s="2013">
        <v>9776.0</v>
      </c>
      <c r="C9778" s="2013">
        <f t="shared" ref="C9778:H9778" si="4776">C$5002+C4778</f>
        <v>1173</v>
      </c>
      <c r="D9778" s="2013">
        <f t="shared" si="4776"/>
        <v>2347</v>
      </c>
      <c r="E9778" s="2013">
        <f t="shared" si="4776"/>
        <v>1564</v>
      </c>
      <c r="F9778" s="2013">
        <f t="shared" si="4776"/>
        <v>1564</v>
      </c>
      <c r="G9778" s="2013">
        <f t="shared" si="4776"/>
        <v>1564</v>
      </c>
      <c r="H9778" s="2013">
        <f t="shared" si="4776"/>
        <v>1564</v>
      </c>
    </row>
    <row r="9779">
      <c r="B9779" s="2013">
        <v>9777.0</v>
      </c>
      <c r="C9779" s="2013">
        <f t="shared" ref="C9779:H9779" si="4777">C$5002+C4779</f>
        <v>1174</v>
      </c>
      <c r="D9779" s="2013">
        <f t="shared" si="4777"/>
        <v>2347</v>
      </c>
      <c r="E9779" s="2013">
        <f t="shared" si="4777"/>
        <v>1564</v>
      </c>
      <c r="F9779" s="2013">
        <f t="shared" si="4777"/>
        <v>1564</v>
      </c>
      <c r="G9779" s="2013">
        <f t="shared" si="4777"/>
        <v>1564</v>
      </c>
      <c r="H9779" s="2013">
        <f t="shared" si="4777"/>
        <v>1564</v>
      </c>
    </row>
    <row r="9780">
      <c r="B9780" s="2013">
        <v>9778.0</v>
      </c>
      <c r="C9780" s="2013">
        <f t="shared" ref="C9780:H9780" si="4778">C$5002+C4780</f>
        <v>1173</v>
      </c>
      <c r="D9780" s="2013">
        <f t="shared" si="4778"/>
        <v>2347</v>
      </c>
      <c r="E9780" s="2013">
        <f t="shared" si="4778"/>
        <v>1564</v>
      </c>
      <c r="F9780" s="2013">
        <f t="shared" si="4778"/>
        <v>1564</v>
      </c>
      <c r="G9780" s="2013">
        <f t="shared" si="4778"/>
        <v>1565</v>
      </c>
      <c r="H9780" s="2013">
        <f t="shared" si="4778"/>
        <v>1565</v>
      </c>
    </row>
    <row r="9781">
      <c r="B9781" s="2013">
        <v>9779.0</v>
      </c>
      <c r="C9781" s="2013">
        <f t="shared" ref="C9781:H9781" si="4779">C$5002+C4781</f>
        <v>1174</v>
      </c>
      <c r="D9781" s="2013">
        <f t="shared" si="4779"/>
        <v>2347</v>
      </c>
      <c r="E9781" s="2013">
        <f t="shared" si="4779"/>
        <v>1564</v>
      </c>
      <c r="F9781" s="2013">
        <f t="shared" si="4779"/>
        <v>1564</v>
      </c>
      <c r="G9781" s="2013">
        <f t="shared" si="4779"/>
        <v>1565</v>
      </c>
      <c r="H9781" s="2013">
        <f t="shared" si="4779"/>
        <v>1565</v>
      </c>
    </row>
    <row r="9782">
      <c r="B9782" s="2013">
        <v>9780.0</v>
      </c>
      <c r="C9782" s="2013">
        <f t="shared" ref="C9782:H9782" si="4780">C$5002+C4782</f>
        <v>1173</v>
      </c>
      <c r="D9782" s="2013">
        <f t="shared" si="4780"/>
        <v>2347</v>
      </c>
      <c r="E9782" s="2013">
        <f t="shared" si="4780"/>
        <v>1565</v>
      </c>
      <c r="F9782" s="2013">
        <f t="shared" si="4780"/>
        <v>1565</v>
      </c>
      <c r="G9782" s="2013">
        <f t="shared" si="4780"/>
        <v>1565</v>
      </c>
      <c r="H9782" s="2013">
        <f t="shared" si="4780"/>
        <v>1565</v>
      </c>
    </row>
    <row r="9783">
      <c r="B9783" s="2013">
        <v>9781.0</v>
      </c>
      <c r="C9783" s="2013">
        <f t="shared" ref="C9783:H9783" si="4781">C$5002+C4783</f>
        <v>1174</v>
      </c>
      <c r="D9783" s="2013">
        <f t="shared" si="4781"/>
        <v>2347</v>
      </c>
      <c r="E9783" s="2013">
        <f t="shared" si="4781"/>
        <v>1565</v>
      </c>
      <c r="F9783" s="2013">
        <f t="shared" si="4781"/>
        <v>1565</v>
      </c>
      <c r="G9783" s="2013">
        <f t="shared" si="4781"/>
        <v>1565</v>
      </c>
      <c r="H9783" s="2013">
        <f t="shared" si="4781"/>
        <v>1565</v>
      </c>
    </row>
    <row r="9784">
      <c r="B9784" s="2013">
        <v>9782.0</v>
      </c>
      <c r="C9784" s="2013">
        <f t="shared" ref="C9784:H9784" si="4782">C$5002+C4784</f>
        <v>1174</v>
      </c>
      <c r="D9784" s="2013">
        <f t="shared" si="4782"/>
        <v>2348</v>
      </c>
      <c r="E9784" s="2013">
        <f t="shared" si="4782"/>
        <v>1565</v>
      </c>
      <c r="F9784" s="2013">
        <f t="shared" si="4782"/>
        <v>1565</v>
      </c>
      <c r="G9784" s="2013">
        <f t="shared" si="4782"/>
        <v>1565</v>
      </c>
      <c r="H9784" s="2013">
        <f t="shared" si="4782"/>
        <v>1565</v>
      </c>
    </row>
    <row r="9785">
      <c r="B9785" s="2013">
        <v>9783.0</v>
      </c>
      <c r="C9785" s="2013">
        <f t="shared" ref="C9785:H9785" si="4783">C$5002+C4785</f>
        <v>1174</v>
      </c>
      <c r="D9785" s="2013">
        <f t="shared" si="4783"/>
        <v>2347</v>
      </c>
      <c r="E9785" s="2013">
        <f t="shared" si="4783"/>
        <v>1565</v>
      </c>
      <c r="F9785" s="2013">
        <f t="shared" si="4783"/>
        <v>1565</v>
      </c>
      <c r="G9785" s="2013">
        <f t="shared" si="4783"/>
        <v>1566</v>
      </c>
      <c r="H9785" s="2013">
        <f t="shared" si="4783"/>
        <v>1566</v>
      </c>
    </row>
    <row r="9786">
      <c r="B9786" s="2013">
        <v>9784.0</v>
      </c>
      <c r="C9786" s="2013">
        <f t="shared" ref="C9786:H9786" si="4784">C$5002+C4786</f>
        <v>1174</v>
      </c>
      <c r="D9786" s="2013">
        <f t="shared" si="4784"/>
        <v>2348</v>
      </c>
      <c r="E9786" s="2013">
        <f t="shared" si="4784"/>
        <v>1565</v>
      </c>
      <c r="F9786" s="2013">
        <f t="shared" si="4784"/>
        <v>1565</v>
      </c>
      <c r="G9786" s="2013">
        <f t="shared" si="4784"/>
        <v>1566</v>
      </c>
      <c r="H9786" s="2013">
        <f t="shared" si="4784"/>
        <v>1566</v>
      </c>
    </row>
    <row r="9787">
      <c r="B9787" s="2013">
        <v>9785.0</v>
      </c>
      <c r="C9787" s="2013">
        <f t="shared" ref="C9787:H9787" si="4785">C$5002+C4787</f>
        <v>1174</v>
      </c>
      <c r="D9787" s="2013">
        <f t="shared" si="4785"/>
        <v>2349</v>
      </c>
      <c r="E9787" s="2013">
        <f t="shared" si="4785"/>
        <v>1565</v>
      </c>
      <c r="F9787" s="2013">
        <f t="shared" si="4785"/>
        <v>1565</v>
      </c>
      <c r="G9787" s="2013">
        <f t="shared" si="4785"/>
        <v>1566</v>
      </c>
      <c r="H9787" s="2013">
        <f t="shared" si="4785"/>
        <v>1566</v>
      </c>
    </row>
    <row r="9788">
      <c r="B9788" s="2013">
        <v>9786.0</v>
      </c>
      <c r="C9788" s="2013">
        <f t="shared" ref="C9788:H9788" si="4786">C$5002+C4788</f>
        <v>1174</v>
      </c>
      <c r="D9788" s="2013">
        <f t="shared" si="4786"/>
        <v>2348</v>
      </c>
      <c r="E9788" s="2013">
        <f t="shared" si="4786"/>
        <v>1566</v>
      </c>
      <c r="F9788" s="2013">
        <f t="shared" si="4786"/>
        <v>1566</v>
      </c>
      <c r="G9788" s="2013">
        <f t="shared" si="4786"/>
        <v>1566</v>
      </c>
      <c r="H9788" s="2013">
        <f t="shared" si="4786"/>
        <v>1566</v>
      </c>
    </row>
    <row r="9789">
      <c r="B9789" s="2013">
        <v>9787.0</v>
      </c>
      <c r="C9789" s="2013">
        <f t="shared" ref="C9789:H9789" si="4787">C$5002+C4789</f>
        <v>1174</v>
      </c>
      <c r="D9789" s="2013">
        <f t="shared" si="4787"/>
        <v>2349</v>
      </c>
      <c r="E9789" s="2013">
        <f t="shared" si="4787"/>
        <v>1566</v>
      </c>
      <c r="F9789" s="2013">
        <f t="shared" si="4787"/>
        <v>1566</v>
      </c>
      <c r="G9789" s="2013">
        <f t="shared" si="4787"/>
        <v>1566</v>
      </c>
      <c r="H9789" s="2013">
        <f t="shared" si="4787"/>
        <v>1566</v>
      </c>
    </row>
    <row r="9790">
      <c r="B9790" s="2013">
        <v>9788.0</v>
      </c>
      <c r="C9790" s="2013">
        <f t="shared" ref="C9790:H9790" si="4788">C$5002+C4790</f>
        <v>1175</v>
      </c>
      <c r="D9790" s="2013">
        <f t="shared" si="4788"/>
        <v>2349</v>
      </c>
      <c r="E9790" s="2013">
        <f t="shared" si="4788"/>
        <v>1566</v>
      </c>
      <c r="F9790" s="2013">
        <f t="shared" si="4788"/>
        <v>1566</v>
      </c>
      <c r="G9790" s="2013">
        <f t="shared" si="4788"/>
        <v>1566</v>
      </c>
      <c r="H9790" s="2013">
        <f t="shared" si="4788"/>
        <v>1566</v>
      </c>
    </row>
    <row r="9791">
      <c r="B9791" s="2013">
        <v>9789.0</v>
      </c>
      <c r="C9791" s="2013">
        <f t="shared" ref="C9791:H9791" si="4789">C$5002+C4791</f>
        <v>1175</v>
      </c>
      <c r="D9791" s="2013">
        <f t="shared" si="4789"/>
        <v>2350</v>
      </c>
      <c r="E9791" s="2013">
        <f t="shared" si="4789"/>
        <v>1566</v>
      </c>
      <c r="F9791" s="2013">
        <f t="shared" si="4789"/>
        <v>1566</v>
      </c>
      <c r="G9791" s="2013">
        <f t="shared" si="4789"/>
        <v>1566</v>
      </c>
      <c r="H9791" s="2013">
        <f t="shared" si="4789"/>
        <v>1566</v>
      </c>
    </row>
    <row r="9792">
      <c r="B9792" s="2013">
        <v>9790.0</v>
      </c>
      <c r="C9792" s="2013">
        <f t="shared" ref="C9792:H9792" si="4790">C$5002+C4792</f>
        <v>1175</v>
      </c>
      <c r="D9792" s="2013">
        <f t="shared" si="4790"/>
        <v>2349</v>
      </c>
      <c r="E9792" s="2013">
        <f t="shared" si="4790"/>
        <v>1566</v>
      </c>
      <c r="F9792" s="2013">
        <f t="shared" si="4790"/>
        <v>1566</v>
      </c>
      <c r="G9792" s="2013">
        <f t="shared" si="4790"/>
        <v>1567</v>
      </c>
      <c r="H9792" s="2013">
        <f t="shared" si="4790"/>
        <v>1567</v>
      </c>
    </row>
    <row r="9793">
      <c r="B9793" s="2013">
        <v>9791.0</v>
      </c>
      <c r="C9793" s="2013">
        <f t="shared" ref="C9793:H9793" si="4791">C$5002+C4793</f>
        <v>1175</v>
      </c>
      <c r="D9793" s="2013">
        <f t="shared" si="4791"/>
        <v>2350</v>
      </c>
      <c r="E9793" s="2013">
        <f t="shared" si="4791"/>
        <v>1566</v>
      </c>
      <c r="F9793" s="2013">
        <f t="shared" si="4791"/>
        <v>1566</v>
      </c>
      <c r="G9793" s="2013">
        <f t="shared" si="4791"/>
        <v>1567</v>
      </c>
      <c r="H9793" s="2013">
        <f t="shared" si="4791"/>
        <v>1567</v>
      </c>
    </row>
    <row r="9794">
      <c r="B9794" s="2013">
        <v>9792.0</v>
      </c>
      <c r="C9794" s="2013">
        <f t="shared" ref="C9794:H9794" si="4792">C$5002+C4794</f>
        <v>1175</v>
      </c>
      <c r="D9794" s="2013">
        <f t="shared" si="4792"/>
        <v>2351</v>
      </c>
      <c r="E9794" s="2013">
        <f t="shared" si="4792"/>
        <v>1566</v>
      </c>
      <c r="F9794" s="2013">
        <f t="shared" si="4792"/>
        <v>1566</v>
      </c>
      <c r="G9794" s="2013">
        <f t="shared" si="4792"/>
        <v>1567</v>
      </c>
      <c r="H9794" s="2013">
        <f t="shared" si="4792"/>
        <v>1567</v>
      </c>
    </row>
    <row r="9795">
      <c r="B9795" s="2013">
        <v>9793.0</v>
      </c>
      <c r="C9795" s="2013">
        <f t="shared" ref="C9795:H9795" si="4793">C$5002+C4795</f>
        <v>1175</v>
      </c>
      <c r="D9795" s="2013">
        <f t="shared" si="4793"/>
        <v>2350</v>
      </c>
      <c r="E9795" s="2013">
        <f t="shared" si="4793"/>
        <v>1567</v>
      </c>
      <c r="F9795" s="2013">
        <f t="shared" si="4793"/>
        <v>1567</v>
      </c>
      <c r="G9795" s="2013">
        <f t="shared" si="4793"/>
        <v>1567</v>
      </c>
      <c r="H9795" s="2013">
        <f t="shared" si="4793"/>
        <v>1567</v>
      </c>
    </row>
    <row r="9796">
      <c r="B9796" s="2013">
        <v>9794.0</v>
      </c>
      <c r="C9796" s="2013">
        <f t="shared" ref="C9796:H9796" si="4794">C$5002+C4796</f>
        <v>1175</v>
      </c>
      <c r="D9796" s="2013">
        <f t="shared" si="4794"/>
        <v>2351</v>
      </c>
      <c r="E9796" s="2013">
        <f t="shared" si="4794"/>
        <v>1567</v>
      </c>
      <c r="F9796" s="2013">
        <f t="shared" si="4794"/>
        <v>1567</v>
      </c>
      <c r="G9796" s="2013">
        <f t="shared" si="4794"/>
        <v>1567</v>
      </c>
      <c r="H9796" s="2013">
        <f t="shared" si="4794"/>
        <v>1567</v>
      </c>
    </row>
    <row r="9797">
      <c r="B9797" s="2013">
        <v>9795.0</v>
      </c>
      <c r="C9797" s="2013">
        <f t="shared" ref="C9797:H9797" si="4795">C$5002+C4797</f>
        <v>1176</v>
      </c>
      <c r="D9797" s="2013">
        <f t="shared" si="4795"/>
        <v>2351</v>
      </c>
      <c r="E9797" s="2013">
        <f t="shared" si="4795"/>
        <v>1567</v>
      </c>
      <c r="F9797" s="2013">
        <f t="shared" si="4795"/>
        <v>1567</v>
      </c>
      <c r="G9797" s="2013">
        <f t="shared" si="4795"/>
        <v>1567</v>
      </c>
      <c r="H9797" s="2013">
        <f t="shared" si="4795"/>
        <v>1567</v>
      </c>
    </row>
    <row r="9798">
      <c r="B9798" s="2013">
        <v>9796.0</v>
      </c>
      <c r="C9798" s="2013">
        <f t="shared" ref="C9798:H9798" si="4796">C$5002+C4798</f>
        <v>1175</v>
      </c>
      <c r="D9798" s="2013">
        <f t="shared" si="4796"/>
        <v>2351</v>
      </c>
      <c r="E9798" s="2013">
        <f t="shared" si="4796"/>
        <v>1567</v>
      </c>
      <c r="F9798" s="2013">
        <f t="shared" si="4796"/>
        <v>1567</v>
      </c>
      <c r="G9798" s="2013">
        <f t="shared" si="4796"/>
        <v>1568</v>
      </c>
      <c r="H9798" s="2013">
        <f t="shared" si="4796"/>
        <v>1568</v>
      </c>
    </row>
    <row r="9799">
      <c r="B9799" s="2013">
        <v>9797.0</v>
      </c>
      <c r="C9799" s="2013">
        <f t="shared" ref="C9799:H9799" si="4797">C$5002+C4799</f>
        <v>1176</v>
      </c>
      <c r="D9799" s="2013">
        <f t="shared" si="4797"/>
        <v>2351</v>
      </c>
      <c r="E9799" s="2013">
        <f t="shared" si="4797"/>
        <v>1567</v>
      </c>
      <c r="F9799" s="2013">
        <f t="shared" si="4797"/>
        <v>1567</v>
      </c>
      <c r="G9799" s="2013">
        <f t="shared" si="4797"/>
        <v>1568</v>
      </c>
      <c r="H9799" s="2013">
        <f t="shared" si="4797"/>
        <v>1568</v>
      </c>
    </row>
    <row r="9800">
      <c r="B9800" s="2013">
        <v>9798.0</v>
      </c>
      <c r="C9800" s="2013">
        <f t="shared" ref="C9800:H9800" si="4798">C$5002+C4800</f>
        <v>1175</v>
      </c>
      <c r="D9800" s="2013">
        <f t="shared" si="4798"/>
        <v>2351</v>
      </c>
      <c r="E9800" s="2013">
        <f t="shared" si="4798"/>
        <v>1568</v>
      </c>
      <c r="F9800" s="2013">
        <f t="shared" si="4798"/>
        <v>1568</v>
      </c>
      <c r="G9800" s="2013">
        <f t="shared" si="4798"/>
        <v>1568</v>
      </c>
      <c r="H9800" s="2013">
        <f t="shared" si="4798"/>
        <v>1568</v>
      </c>
    </row>
    <row r="9801">
      <c r="B9801" s="2013">
        <v>9799.0</v>
      </c>
      <c r="C9801" s="2013">
        <f t="shared" ref="C9801:H9801" si="4799">C$5002+C4801</f>
        <v>1176</v>
      </c>
      <c r="D9801" s="2013">
        <f t="shared" si="4799"/>
        <v>2351</v>
      </c>
      <c r="E9801" s="2013">
        <f t="shared" si="4799"/>
        <v>1568</v>
      </c>
      <c r="F9801" s="2013">
        <f t="shared" si="4799"/>
        <v>1568</v>
      </c>
      <c r="G9801" s="2013">
        <f t="shared" si="4799"/>
        <v>1568</v>
      </c>
      <c r="H9801" s="2013">
        <f t="shared" si="4799"/>
        <v>1568</v>
      </c>
    </row>
    <row r="9802">
      <c r="B9802" s="2013">
        <v>9800.0</v>
      </c>
      <c r="C9802" s="2013">
        <f t="shared" ref="C9802:H9802" si="4800">C$5002+C4802</f>
        <v>1176</v>
      </c>
      <c r="D9802" s="2013">
        <f t="shared" si="4800"/>
        <v>2352</v>
      </c>
      <c r="E9802" s="2013">
        <f t="shared" si="4800"/>
        <v>1568</v>
      </c>
      <c r="F9802" s="2013">
        <f t="shared" si="4800"/>
        <v>1568</v>
      </c>
      <c r="G9802" s="2013">
        <f t="shared" si="4800"/>
        <v>1568</v>
      </c>
      <c r="H9802" s="2013">
        <f t="shared" si="4800"/>
        <v>1568</v>
      </c>
    </row>
    <row r="9803">
      <c r="B9803" s="2013">
        <v>9801.0</v>
      </c>
      <c r="C9803" s="2013">
        <f t="shared" ref="C9803:H9803" si="4801">C$5002+C4803</f>
        <v>1176</v>
      </c>
      <c r="D9803" s="2013">
        <f t="shared" si="4801"/>
        <v>2353</v>
      </c>
      <c r="E9803" s="2013">
        <f t="shared" si="4801"/>
        <v>1568</v>
      </c>
      <c r="F9803" s="2013">
        <f t="shared" si="4801"/>
        <v>1568</v>
      </c>
      <c r="G9803" s="2013">
        <f t="shared" si="4801"/>
        <v>1568</v>
      </c>
      <c r="H9803" s="2013">
        <f t="shared" si="4801"/>
        <v>1568</v>
      </c>
    </row>
    <row r="9804">
      <c r="B9804" s="2013">
        <v>9802.0</v>
      </c>
      <c r="C9804" s="2013">
        <f t="shared" ref="C9804:H9804" si="4802">C$5002+C4804</f>
        <v>1177</v>
      </c>
      <c r="D9804" s="2013">
        <f t="shared" si="4802"/>
        <v>2353</v>
      </c>
      <c r="E9804" s="2013">
        <f t="shared" si="4802"/>
        <v>1568</v>
      </c>
      <c r="F9804" s="2013">
        <f t="shared" si="4802"/>
        <v>1568</v>
      </c>
      <c r="G9804" s="2013">
        <f t="shared" si="4802"/>
        <v>1568</v>
      </c>
      <c r="H9804" s="2013">
        <f t="shared" si="4802"/>
        <v>1568</v>
      </c>
    </row>
    <row r="9805">
      <c r="B9805" s="2013">
        <v>9803.0</v>
      </c>
      <c r="C9805" s="2013">
        <f t="shared" ref="C9805:H9805" si="4803">C$5002+C4805</f>
        <v>1176</v>
      </c>
      <c r="D9805" s="2013">
        <f t="shared" si="4803"/>
        <v>2353</v>
      </c>
      <c r="E9805" s="2013">
        <f t="shared" si="4803"/>
        <v>1568</v>
      </c>
      <c r="F9805" s="2013">
        <f t="shared" si="4803"/>
        <v>1568</v>
      </c>
      <c r="G9805" s="2013">
        <f t="shared" si="4803"/>
        <v>1569</v>
      </c>
      <c r="H9805" s="2013">
        <f t="shared" si="4803"/>
        <v>1569</v>
      </c>
    </row>
    <row r="9806">
      <c r="B9806" s="2013">
        <v>9804.0</v>
      </c>
      <c r="C9806" s="2013">
        <f t="shared" ref="C9806:H9806" si="4804">C$5002+C4806</f>
        <v>1177</v>
      </c>
      <c r="D9806" s="2013">
        <f t="shared" si="4804"/>
        <v>2353</v>
      </c>
      <c r="E9806" s="2013">
        <f t="shared" si="4804"/>
        <v>1568</v>
      </c>
      <c r="F9806" s="2013">
        <f t="shared" si="4804"/>
        <v>1568</v>
      </c>
      <c r="G9806" s="2013">
        <f t="shared" si="4804"/>
        <v>1569</v>
      </c>
      <c r="H9806" s="2013">
        <f t="shared" si="4804"/>
        <v>1569</v>
      </c>
    </row>
    <row r="9807">
      <c r="B9807" s="2013">
        <v>9805.0</v>
      </c>
      <c r="C9807" s="2013">
        <f t="shared" ref="C9807:H9807" si="4805">C$5002+C4807</f>
        <v>1176</v>
      </c>
      <c r="D9807" s="2013">
        <f t="shared" si="4805"/>
        <v>2353</v>
      </c>
      <c r="E9807" s="2013">
        <f t="shared" si="4805"/>
        <v>1569</v>
      </c>
      <c r="F9807" s="2013">
        <f t="shared" si="4805"/>
        <v>1569</v>
      </c>
      <c r="G9807" s="2013">
        <f t="shared" si="4805"/>
        <v>1569</v>
      </c>
      <c r="H9807" s="2013">
        <f t="shared" si="4805"/>
        <v>1569</v>
      </c>
    </row>
    <row r="9808">
      <c r="B9808" s="2013">
        <v>9806.0</v>
      </c>
      <c r="C9808" s="2013">
        <f t="shared" ref="C9808:H9808" si="4806">C$5002+C4808</f>
        <v>1177</v>
      </c>
      <c r="D9808" s="2013">
        <f t="shared" si="4806"/>
        <v>2353</v>
      </c>
      <c r="E9808" s="2013">
        <f t="shared" si="4806"/>
        <v>1569</v>
      </c>
      <c r="F9808" s="2013">
        <f t="shared" si="4806"/>
        <v>1569</v>
      </c>
      <c r="G9808" s="2013">
        <f t="shared" si="4806"/>
        <v>1569</v>
      </c>
      <c r="H9808" s="2013">
        <f t="shared" si="4806"/>
        <v>1569</v>
      </c>
    </row>
    <row r="9809">
      <c r="B9809" s="2013">
        <v>9807.0</v>
      </c>
      <c r="C9809" s="2013">
        <f t="shared" ref="C9809:H9809" si="4807">C$5002+C4809</f>
        <v>1177</v>
      </c>
      <c r="D9809" s="2013">
        <f t="shared" si="4807"/>
        <v>2354</v>
      </c>
      <c r="E9809" s="2013">
        <f t="shared" si="4807"/>
        <v>1569</v>
      </c>
      <c r="F9809" s="2013">
        <f t="shared" si="4807"/>
        <v>1569</v>
      </c>
      <c r="G9809" s="2013">
        <f t="shared" si="4807"/>
        <v>1569</v>
      </c>
      <c r="H9809" s="2013">
        <f t="shared" si="4807"/>
        <v>1569</v>
      </c>
    </row>
    <row r="9810">
      <c r="B9810" s="2013">
        <v>9808.0</v>
      </c>
      <c r="C9810" s="2013">
        <f t="shared" ref="C9810:H9810" si="4808">C$5002+C4810</f>
        <v>1177</v>
      </c>
      <c r="D9810" s="2013">
        <f t="shared" si="4808"/>
        <v>2353</v>
      </c>
      <c r="E9810" s="2013">
        <f t="shared" si="4808"/>
        <v>1569</v>
      </c>
      <c r="F9810" s="2013">
        <f t="shared" si="4808"/>
        <v>1569</v>
      </c>
      <c r="G9810" s="2013">
        <f t="shared" si="4808"/>
        <v>1570</v>
      </c>
      <c r="H9810" s="2013">
        <f t="shared" si="4808"/>
        <v>1570</v>
      </c>
    </row>
    <row r="9811">
      <c r="B9811" s="2013">
        <v>9809.0</v>
      </c>
      <c r="C9811" s="2013">
        <f t="shared" ref="C9811:H9811" si="4809">C$5002+C4811</f>
        <v>1177</v>
      </c>
      <c r="D9811" s="2013">
        <f t="shared" si="4809"/>
        <v>2354</v>
      </c>
      <c r="E9811" s="2013">
        <f t="shared" si="4809"/>
        <v>1569</v>
      </c>
      <c r="F9811" s="2013">
        <f t="shared" si="4809"/>
        <v>1569</v>
      </c>
      <c r="G9811" s="2013">
        <f t="shared" si="4809"/>
        <v>1570</v>
      </c>
      <c r="H9811" s="2013">
        <f t="shared" si="4809"/>
        <v>1570</v>
      </c>
    </row>
    <row r="9812">
      <c r="B9812" s="2013">
        <v>9810.0</v>
      </c>
      <c r="C9812" s="2013">
        <f t="shared" ref="C9812:H9812" si="4810">C$5002+C4812</f>
        <v>1177</v>
      </c>
      <c r="D9812" s="2013">
        <f t="shared" si="4810"/>
        <v>2355</v>
      </c>
      <c r="E9812" s="2013">
        <f t="shared" si="4810"/>
        <v>1569</v>
      </c>
      <c r="F9812" s="2013">
        <f t="shared" si="4810"/>
        <v>1569</v>
      </c>
      <c r="G9812" s="2013">
        <f t="shared" si="4810"/>
        <v>1570</v>
      </c>
      <c r="H9812" s="2013">
        <f t="shared" si="4810"/>
        <v>1570</v>
      </c>
    </row>
    <row r="9813">
      <c r="B9813" s="2013">
        <v>9811.0</v>
      </c>
      <c r="C9813" s="2013">
        <f t="shared" ref="C9813:H9813" si="4811">C$5002+C4813</f>
        <v>1177</v>
      </c>
      <c r="D9813" s="2013">
        <f t="shared" si="4811"/>
        <v>2354</v>
      </c>
      <c r="E9813" s="2013">
        <f t="shared" si="4811"/>
        <v>1570</v>
      </c>
      <c r="F9813" s="2013">
        <f t="shared" si="4811"/>
        <v>1570</v>
      </c>
      <c r="G9813" s="2013">
        <f t="shared" si="4811"/>
        <v>1570</v>
      </c>
      <c r="H9813" s="2013">
        <f t="shared" si="4811"/>
        <v>1570</v>
      </c>
    </row>
    <row r="9814">
      <c r="B9814" s="2013">
        <v>9812.0</v>
      </c>
      <c r="C9814" s="2013">
        <f t="shared" ref="C9814:H9814" si="4812">C$5002+C4814</f>
        <v>1177</v>
      </c>
      <c r="D9814" s="2013">
        <f t="shared" si="4812"/>
        <v>2355</v>
      </c>
      <c r="E9814" s="2013">
        <f t="shared" si="4812"/>
        <v>1570</v>
      </c>
      <c r="F9814" s="2013">
        <f t="shared" si="4812"/>
        <v>1570</v>
      </c>
      <c r="G9814" s="2013">
        <f t="shared" si="4812"/>
        <v>1570</v>
      </c>
      <c r="H9814" s="2013">
        <f t="shared" si="4812"/>
        <v>1570</v>
      </c>
    </row>
    <row r="9815">
      <c r="B9815" s="2013">
        <v>9813.0</v>
      </c>
      <c r="C9815" s="2013">
        <f t="shared" ref="C9815:H9815" si="4813">C$5002+C4815</f>
        <v>1178</v>
      </c>
      <c r="D9815" s="2013">
        <f t="shared" si="4813"/>
        <v>2355</v>
      </c>
      <c r="E9815" s="2013">
        <f t="shared" si="4813"/>
        <v>1570</v>
      </c>
      <c r="F9815" s="2013">
        <f t="shared" si="4813"/>
        <v>1570</v>
      </c>
      <c r="G9815" s="2013">
        <f t="shared" si="4813"/>
        <v>1570</v>
      </c>
      <c r="H9815" s="2013">
        <f t="shared" si="4813"/>
        <v>1570</v>
      </c>
    </row>
    <row r="9816">
      <c r="B9816" s="2013">
        <v>9814.0</v>
      </c>
      <c r="C9816" s="2013">
        <f t="shared" ref="C9816:H9816" si="4814">C$5002+C4816</f>
        <v>1178</v>
      </c>
      <c r="D9816" s="2013">
        <f t="shared" si="4814"/>
        <v>2356</v>
      </c>
      <c r="E9816" s="2013">
        <f t="shared" si="4814"/>
        <v>1570</v>
      </c>
      <c r="F9816" s="2013">
        <f t="shared" si="4814"/>
        <v>1570</v>
      </c>
      <c r="G9816" s="2013">
        <f t="shared" si="4814"/>
        <v>1570</v>
      </c>
      <c r="H9816" s="2013">
        <f t="shared" si="4814"/>
        <v>1570</v>
      </c>
    </row>
    <row r="9817">
      <c r="B9817" s="2013">
        <v>9815.0</v>
      </c>
      <c r="C9817" s="2013">
        <f t="shared" ref="C9817:H9817" si="4815">C$5002+C4817</f>
        <v>1178</v>
      </c>
      <c r="D9817" s="2013">
        <f t="shared" si="4815"/>
        <v>2355</v>
      </c>
      <c r="E9817" s="2013">
        <f t="shared" si="4815"/>
        <v>1570</v>
      </c>
      <c r="F9817" s="2013">
        <f t="shared" si="4815"/>
        <v>1570</v>
      </c>
      <c r="G9817" s="2013">
        <f t="shared" si="4815"/>
        <v>1571</v>
      </c>
      <c r="H9817" s="2013">
        <f t="shared" si="4815"/>
        <v>1571</v>
      </c>
    </row>
    <row r="9818">
      <c r="B9818" s="2013">
        <v>9816.0</v>
      </c>
      <c r="C9818" s="2013">
        <f t="shared" ref="C9818:H9818" si="4816">C$5002+C4818</f>
        <v>1178</v>
      </c>
      <c r="D9818" s="2013">
        <f t="shared" si="4816"/>
        <v>2356</v>
      </c>
      <c r="E9818" s="2013">
        <f t="shared" si="4816"/>
        <v>1570</v>
      </c>
      <c r="F9818" s="2013">
        <f t="shared" si="4816"/>
        <v>1570</v>
      </c>
      <c r="G9818" s="2013">
        <f t="shared" si="4816"/>
        <v>1571</v>
      </c>
      <c r="H9818" s="2013">
        <f t="shared" si="4816"/>
        <v>1571</v>
      </c>
    </row>
    <row r="9819">
      <c r="B9819" s="2013">
        <v>9817.0</v>
      </c>
      <c r="C9819" s="2013">
        <f t="shared" ref="C9819:H9819" si="4817">C$5002+C4819</f>
        <v>1178</v>
      </c>
      <c r="D9819" s="2013">
        <f t="shared" si="4817"/>
        <v>2357</v>
      </c>
      <c r="E9819" s="2013">
        <f t="shared" si="4817"/>
        <v>1570</v>
      </c>
      <c r="F9819" s="2013">
        <f t="shared" si="4817"/>
        <v>1570</v>
      </c>
      <c r="G9819" s="2013">
        <f t="shared" si="4817"/>
        <v>1571</v>
      </c>
      <c r="H9819" s="2013">
        <f t="shared" si="4817"/>
        <v>1571</v>
      </c>
    </row>
    <row r="9820">
      <c r="B9820" s="2013">
        <v>9818.0</v>
      </c>
      <c r="C9820" s="2013">
        <f t="shared" ref="C9820:H9820" si="4818">C$5002+C4820</f>
        <v>1178</v>
      </c>
      <c r="D9820" s="2013">
        <f t="shared" si="4818"/>
        <v>2356</v>
      </c>
      <c r="E9820" s="2013">
        <f t="shared" si="4818"/>
        <v>1571</v>
      </c>
      <c r="F9820" s="2013">
        <f t="shared" si="4818"/>
        <v>1571</v>
      </c>
      <c r="G9820" s="2013">
        <f t="shared" si="4818"/>
        <v>1571</v>
      </c>
      <c r="H9820" s="2013">
        <f t="shared" si="4818"/>
        <v>1571</v>
      </c>
    </row>
    <row r="9821">
      <c r="B9821" s="2013">
        <v>9819.0</v>
      </c>
      <c r="C9821" s="2013">
        <f t="shared" ref="C9821:H9821" si="4819">C$5002+C4821</f>
        <v>1178</v>
      </c>
      <c r="D9821" s="2013">
        <f t="shared" si="4819"/>
        <v>2357</v>
      </c>
      <c r="E9821" s="2013">
        <f t="shared" si="4819"/>
        <v>1571</v>
      </c>
      <c r="F9821" s="2013">
        <f t="shared" si="4819"/>
        <v>1571</v>
      </c>
      <c r="G9821" s="2013">
        <f t="shared" si="4819"/>
        <v>1571</v>
      </c>
      <c r="H9821" s="2013">
        <f t="shared" si="4819"/>
        <v>1571</v>
      </c>
    </row>
    <row r="9822">
      <c r="B9822" s="2013">
        <v>9820.0</v>
      </c>
      <c r="C9822" s="2013">
        <f t="shared" ref="C9822:H9822" si="4820">C$5002+C4822</f>
        <v>1179</v>
      </c>
      <c r="D9822" s="2013">
        <f t="shared" si="4820"/>
        <v>2357</v>
      </c>
      <c r="E9822" s="2013">
        <f t="shared" si="4820"/>
        <v>1571</v>
      </c>
      <c r="F9822" s="2013">
        <f t="shared" si="4820"/>
        <v>1571</v>
      </c>
      <c r="G9822" s="2013">
        <f t="shared" si="4820"/>
        <v>1571</v>
      </c>
      <c r="H9822" s="2013">
        <f t="shared" si="4820"/>
        <v>1571</v>
      </c>
    </row>
    <row r="9823">
      <c r="B9823" s="2013">
        <v>9821.0</v>
      </c>
      <c r="C9823" s="2013">
        <f t="shared" ref="C9823:H9823" si="4821">C$5002+C4823</f>
        <v>1178</v>
      </c>
      <c r="D9823" s="2013">
        <f t="shared" si="4821"/>
        <v>2357</v>
      </c>
      <c r="E9823" s="2013">
        <f t="shared" si="4821"/>
        <v>1571</v>
      </c>
      <c r="F9823" s="2013">
        <f t="shared" si="4821"/>
        <v>1571</v>
      </c>
      <c r="G9823" s="2013">
        <f t="shared" si="4821"/>
        <v>1572</v>
      </c>
      <c r="H9823" s="2013">
        <f t="shared" si="4821"/>
        <v>1572</v>
      </c>
    </row>
    <row r="9824">
      <c r="B9824" s="2013">
        <v>9822.0</v>
      </c>
      <c r="C9824" s="2013">
        <f t="shared" ref="C9824:H9824" si="4822">C$5002+C4824</f>
        <v>1179</v>
      </c>
      <c r="D9824" s="2013">
        <f t="shared" si="4822"/>
        <v>2357</v>
      </c>
      <c r="E9824" s="2013">
        <f t="shared" si="4822"/>
        <v>1571</v>
      </c>
      <c r="F9824" s="2013">
        <f t="shared" si="4822"/>
        <v>1571</v>
      </c>
      <c r="G9824" s="2013">
        <f t="shared" si="4822"/>
        <v>1572</v>
      </c>
      <c r="H9824" s="2013">
        <f t="shared" si="4822"/>
        <v>1572</v>
      </c>
    </row>
    <row r="9825">
      <c r="B9825" s="2013">
        <v>9823.0</v>
      </c>
      <c r="C9825" s="2013">
        <f t="shared" ref="C9825:H9825" si="4823">C$5002+C4825</f>
        <v>1178</v>
      </c>
      <c r="D9825" s="2013">
        <f t="shared" si="4823"/>
        <v>2357</v>
      </c>
      <c r="E9825" s="2013">
        <f t="shared" si="4823"/>
        <v>1572</v>
      </c>
      <c r="F9825" s="2013">
        <f t="shared" si="4823"/>
        <v>1572</v>
      </c>
      <c r="G9825" s="2013">
        <f t="shared" si="4823"/>
        <v>1572</v>
      </c>
      <c r="H9825" s="2013">
        <f t="shared" si="4823"/>
        <v>1572</v>
      </c>
    </row>
    <row r="9826">
      <c r="B9826" s="2013">
        <v>9824.0</v>
      </c>
      <c r="C9826" s="2013">
        <f t="shared" ref="C9826:H9826" si="4824">C$5002+C4826</f>
        <v>1179</v>
      </c>
      <c r="D9826" s="2013">
        <f t="shared" si="4824"/>
        <v>2357</v>
      </c>
      <c r="E9826" s="2013">
        <f t="shared" si="4824"/>
        <v>1572</v>
      </c>
      <c r="F9826" s="2013">
        <f t="shared" si="4824"/>
        <v>1572</v>
      </c>
      <c r="G9826" s="2013">
        <f t="shared" si="4824"/>
        <v>1572</v>
      </c>
      <c r="H9826" s="2013">
        <f t="shared" si="4824"/>
        <v>1572</v>
      </c>
    </row>
    <row r="9827">
      <c r="B9827" s="2013">
        <v>9825.0</v>
      </c>
      <c r="C9827" s="2013">
        <f t="shared" ref="C9827:H9827" si="4825">C$5002+C4827</f>
        <v>1179</v>
      </c>
      <c r="D9827" s="2013">
        <f t="shared" si="4825"/>
        <v>2358</v>
      </c>
      <c r="E9827" s="2013">
        <f t="shared" si="4825"/>
        <v>1572</v>
      </c>
      <c r="F9827" s="2013">
        <f t="shared" si="4825"/>
        <v>1572</v>
      </c>
      <c r="G9827" s="2013">
        <f t="shared" si="4825"/>
        <v>1572</v>
      </c>
      <c r="H9827" s="2013">
        <f t="shared" si="4825"/>
        <v>1572</v>
      </c>
    </row>
    <row r="9828">
      <c r="B9828" s="2013">
        <v>9826.0</v>
      </c>
      <c r="C9828" s="2013">
        <f t="shared" ref="C9828:H9828" si="4826">C$5002+C4828</f>
        <v>1179</v>
      </c>
      <c r="D9828" s="2013">
        <f t="shared" si="4826"/>
        <v>2359</v>
      </c>
      <c r="E9828" s="2013">
        <f t="shared" si="4826"/>
        <v>1572</v>
      </c>
      <c r="F9828" s="2013">
        <f t="shared" si="4826"/>
        <v>1572</v>
      </c>
      <c r="G9828" s="2013">
        <f t="shared" si="4826"/>
        <v>1572</v>
      </c>
      <c r="H9828" s="2013">
        <f t="shared" si="4826"/>
        <v>1572</v>
      </c>
    </row>
    <row r="9829">
      <c r="B9829" s="2013">
        <v>9827.0</v>
      </c>
      <c r="C9829" s="2013">
        <f t="shared" ref="C9829:H9829" si="4827">C$5002+C4829</f>
        <v>1180</v>
      </c>
      <c r="D9829" s="2013">
        <f t="shared" si="4827"/>
        <v>2359</v>
      </c>
      <c r="E9829" s="2013">
        <f t="shared" si="4827"/>
        <v>1572</v>
      </c>
      <c r="F9829" s="2013">
        <f t="shared" si="4827"/>
        <v>1572</v>
      </c>
      <c r="G9829" s="2013">
        <f t="shared" si="4827"/>
        <v>1572</v>
      </c>
      <c r="H9829" s="2013">
        <f t="shared" si="4827"/>
        <v>1572</v>
      </c>
    </row>
    <row r="9830">
      <c r="B9830" s="2013">
        <v>9828.0</v>
      </c>
      <c r="C9830" s="2013">
        <f t="shared" ref="C9830:H9830" si="4828">C$5002+C4830</f>
        <v>1179</v>
      </c>
      <c r="D9830" s="2013">
        <f t="shared" si="4828"/>
        <v>2359</v>
      </c>
      <c r="E9830" s="2013">
        <f t="shared" si="4828"/>
        <v>1572</v>
      </c>
      <c r="F9830" s="2013">
        <f t="shared" si="4828"/>
        <v>1572</v>
      </c>
      <c r="G9830" s="2013">
        <f t="shared" si="4828"/>
        <v>1573</v>
      </c>
      <c r="H9830" s="2013">
        <f t="shared" si="4828"/>
        <v>1573</v>
      </c>
    </row>
    <row r="9831">
      <c r="B9831" s="2013">
        <v>9829.0</v>
      </c>
      <c r="C9831" s="2013">
        <f t="shared" ref="C9831:H9831" si="4829">C$5002+C4831</f>
        <v>1180</v>
      </c>
      <c r="D9831" s="2013">
        <f t="shared" si="4829"/>
        <v>2359</v>
      </c>
      <c r="E9831" s="2013">
        <f t="shared" si="4829"/>
        <v>1572</v>
      </c>
      <c r="F9831" s="2013">
        <f t="shared" si="4829"/>
        <v>1572</v>
      </c>
      <c r="G9831" s="2013">
        <f t="shared" si="4829"/>
        <v>1573</v>
      </c>
      <c r="H9831" s="2013">
        <f t="shared" si="4829"/>
        <v>1573</v>
      </c>
    </row>
    <row r="9832">
      <c r="B9832" s="2013">
        <v>9830.0</v>
      </c>
      <c r="C9832" s="2013">
        <f t="shared" ref="C9832:H9832" si="4830">C$5002+C4832</f>
        <v>1179</v>
      </c>
      <c r="D9832" s="2013">
        <f t="shared" si="4830"/>
        <v>2359</v>
      </c>
      <c r="E9832" s="2013">
        <f t="shared" si="4830"/>
        <v>1573</v>
      </c>
      <c r="F9832" s="2013">
        <f t="shared" si="4830"/>
        <v>1573</v>
      </c>
      <c r="G9832" s="2013">
        <f t="shared" si="4830"/>
        <v>1573</v>
      </c>
      <c r="H9832" s="2013">
        <f t="shared" si="4830"/>
        <v>1573</v>
      </c>
    </row>
    <row r="9833">
      <c r="B9833" s="2013">
        <v>9831.0</v>
      </c>
      <c r="C9833" s="2013">
        <f t="shared" ref="C9833:H9833" si="4831">C$5002+C4833</f>
        <v>1180</v>
      </c>
      <c r="D9833" s="2013">
        <f t="shared" si="4831"/>
        <v>2359</v>
      </c>
      <c r="E9833" s="2013">
        <f t="shared" si="4831"/>
        <v>1573</v>
      </c>
      <c r="F9833" s="2013">
        <f t="shared" si="4831"/>
        <v>1573</v>
      </c>
      <c r="G9833" s="2013">
        <f t="shared" si="4831"/>
        <v>1573</v>
      </c>
      <c r="H9833" s="2013">
        <f t="shared" si="4831"/>
        <v>1573</v>
      </c>
    </row>
    <row r="9834">
      <c r="B9834" s="2013">
        <v>9832.0</v>
      </c>
      <c r="C9834" s="2013">
        <f t="shared" ref="C9834:H9834" si="4832">C$5002+C4834</f>
        <v>1180</v>
      </c>
      <c r="D9834" s="2013">
        <f t="shared" si="4832"/>
        <v>2360</v>
      </c>
      <c r="E9834" s="2013">
        <f t="shared" si="4832"/>
        <v>1573</v>
      </c>
      <c r="F9834" s="2013">
        <f t="shared" si="4832"/>
        <v>1573</v>
      </c>
      <c r="G9834" s="2013">
        <f t="shared" si="4832"/>
        <v>1573</v>
      </c>
      <c r="H9834" s="2013">
        <f t="shared" si="4832"/>
        <v>1573</v>
      </c>
    </row>
    <row r="9835">
      <c r="B9835" s="2013">
        <v>9833.0</v>
      </c>
      <c r="C9835" s="2013">
        <f t="shared" ref="C9835:H9835" si="4833">C$5002+C4835</f>
        <v>1180</v>
      </c>
      <c r="D9835" s="2013">
        <f t="shared" si="4833"/>
        <v>2359</v>
      </c>
      <c r="E9835" s="2013">
        <f t="shared" si="4833"/>
        <v>1573</v>
      </c>
      <c r="F9835" s="2013">
        <f t="shared" si="4833"/>
        <v>1573</v>
      </c>
      <c r="G9835" s="2013">
        <f t="shared" si="4833"/>
        <v>1574</v>
      </c>
      <c r="H9835" s="2013">
        <f t="shared" si="4833"/>
        <v>1574</v>
      </c>
    </row>
    <row r="9836">
      <c r="B9836" s="2013">
        <v>9834.0</v>
      </c>
      <c r="C9836" s="2013">
        <f t="shared" ref="C9836:H9836" si="4834">C$5002+C4836</f>
        <v>1180</v>
      </c>
      <c r="D9836" s="2013">
        <f t="shared" si="4834"/>
        <v>2360</v>
      </c>
      <c r="E9836" s="2013">
        <f t="shared" si="4834"/>
        <v>1573</v>
      </c>
      <c r="F9836" s="2013">
        <f t="shared" si="4834"/>
        <v>1573</v>
      </c>
      <c r="G9836" s="2013">
        <f t="shared" si="4834"/>
        <v>1574</v>
      </c>
      <c r="H9836" s="2013">
        <f t="shared" si="4834"/>
        <v>1574</v>
      </c>
    </row>
    <row r="9837">
      <c r="B9837" s="2013">
        <v>9835.0</v>
      </c>
      <c r="C9837" s="2013">
        <f t="shared" ref="C9837:H9837" si="4835">C$5002+C4837</f>
        <v>1180</v>
      </c>
      <c r="D9837" s="2013">
        <f t="shared" si="4835"/>
        <v>2361</v>
      </c>
      <c r="E9837" s="2013">
        <f t="shared" si="4835"/>
        <v>1573</v>
      </c>
      <c r="F9837" s="2013">
        <f t="shared" si="4835"/>
        <v>1573</v>
      </c>
      <c r="G9837" s="2013">
        <f t="shared" si="4835"/>
        <v>1574</v>
      </c>
      <c r="H9837" s="2013">
        <f t="shared" si="4835"/>
        <v>1574</v>
      </c>
    </row>
    <row r="9838">
      <c r="B9838" s="2013">
        <v>9836.0</v>
      </c>
      <c r="C9838" s="2013">
        <f t="shared" ref="C9838:H9838" si="4836">C$5002+C4838</f>
        <v>1180</v>
      </c>
      <c r="D9838" s="2013">
        <f t="shared" si="4836"/>
        <v>2360</v>
      </c>
      <c r="E9838" s="2013">
        <f t="shared" si="4836"/>
        <v>1574</v>
      </c>
      <c r="F9838" s="2013">
        <f t="shared" si="4836"/>
        <v>1574</v>
      </c>
      <c r="G9838" s="2013">
        <f t="shared" si="4836"/>
        <v>1574</v>
      </c>
      <c r="H9838" s="2013">
        <f t="shared" si="4836"/>
        <v>1574</v>
      </c>
    </row>
    <row r="9839">
      <c r="B9839" s="2013">
        <v>9837.0</v>
      </c>
      <c r="C9839" s="2013">
        <f t="shared" ref="C9839:H9839" si="4837">C$5002+C4839</f>
        <v>1180</v>
      </c>
      <c r="D9839" s="2013">
        <f t="shared" si="4837"/>
        <v>2361</v>
      </c>
      <c r="E9839" s="2013">
        <f t="shared" si="4837"/>
        <v>1574</v>
      </c>
      <c r="F9839" s="2013">
        <f t="shared" si="4837"/>
        <v>1574</v>
      </c>
      <c r="G9839" s="2013">
        <f t="shared" si="4837"/>
        <v>1574</v>
      </c>
      <c r="H9839" s="2013">
        <f t="shared" si="4837"/>
        <v>1574</v>
      </c>
    </row>
    <row r="9840">
      <c r="B9840" s="2013">
        <v>9838.0</v>
      </c>
      <c r="C9840" s="2013">
        <f t="shared" ref="C9840:H9840" si="4838">C$5002+C4840</f>
        <v>1181</v>
      </c>
      <c r="D9840" s="2013">
        <f t="shared" si="4838"/>
        <v>2361</v>
      </c>
      <c r="E9840" s="2013">
        <f t="shared" si="4838"/>
        <v>1574</v>
      </c>
      <c r="F9840" s="2013">
        <f t="shared" si="4838"/>
        <v>1574</v>
      </c>
      <c r="G9840" s="2013">
        <f t="shared" si="4838"/>
        <v>1574</v>
      </c>
      <c r="H9840" s="2013">
        <f t="shared" si="4838"/>
        <v>1574</v>
      </c>
    </row>
    <row r="9841">
      <c r="B9841" s="2013">
        <v>9839.0</v>
      </c>
      <c r="C9841" s="2013">
        <f t="shared" ref="C9841:H9841" si="4839">C$5002+C4841</f>
        <v>1181</v>
      </c>
      <c r="D9841" s="2013">
        <f t="shared" si="4839"/>
        <v>2362</v>
      </c>
      <c r="E9841" s="2013">
        <f t="shared" si="4839"/>
        <v>1574</v>
      </c>
      <c r="F9841" s="2013">
        <f t="shared" si="4839"/>
        <v>1574</v>
      </c>
      <c r="G9841" s="2013">
        <f t="shared" si="4839"/>
        <v>1574</v>
      </c>
      <c r="H9841" s="2013">
        <f t="shared" si="4839"/>
        <v>1574</v>
      </c>
    </row>
    <row r="9842">
      <c r="B9842" s="2013">
        <v>9840.0</v>
      </c>
      <c r="C9842" s="2013">
        <f t="shared" ref="C9842:H9842" si="4840">C$5002+C4842</f>
        <v>1181</v>
      </c>
      <c r="D9842" s="2013">
        <f t="shared" si="4840"/>
        <v>2361</v>
      </c>
      <c r="E9842" s="2013">
        <f t="shared" si="4840"/>
        <v>1574</v>
      </c>
      <c r="F9842" s="2013">
        <f t="shared" si="4840"/>
        <v>1574</v>
      </c>
      <c r="G9842" s="2013">
        <f t="shared" si="4840"/>
        <v>1575</v>
      </c>
      <c r="H9842" s="2013">
        <f t="shared" si="4840"/>
        <v>1575</v>
      </c>
    </row>
    <row r="9843">
      <c r="B9843" s="2013">
        <v>9841.0</v>
      </c>
      <c r="C9843" s="2013">
        <f t="shared" ref="C9843:H9843" si="4841">C$5002+C4843</f>
        <v>1181</v>
      </c>
      <c r="D9843" s="2013">
        <f t="shared" si="4841"/>
        <v>2362</v>
      </c>
      <c r="E9843" s="2013">
        <f t="shared" si="4841"/>
        <v>1574</v>
      </c>
      <c r="F9843" s="2013">
        <f t="shared" si="4841"/>
        <v>1574</v>
      </c>
      <c r="G9843" s="2013">
        <f t="shared" si="4841"/>
        <v>1575</v>
      </c>
      <c r="H9843" s="2013">
        <f t="shared" si="4841"/>
        <v>1575</v>
      </c>
    </row>
    <row r="9844">
      <c r="B9844" s="2013">
        <v>9842.0</v>
      </c>
      <c r="C9844" s="2013">
        <f t="shared" ref="C9844:H9844" si="4842">C$5002+C4844</f>
        <v>1181</v>
      </c>
      <c r="D9844" s="2013">
        <f t="shared" si="4842"/>
        <v>2363</v>
      </c>
      <c r="E9844" s="2013">
        <f t="shared" si="4842"/>
        <v>1574</v>
      </c>
      <c r="F9844" s="2013">
        <f t="shared" si="4842"/>
        <v>1574</v>
      </c>
      <c r="G9844" s="2013">
        <f t="shared" si="4842"/>
        <v>1575</v>
      </c>
      <c r="H9844" s="2013">
        <f t="shared" si="4842"/>
        <v>1575</v>
      </c>
    </row>
    <row r="9845">
      <c r="B9845" s="2013">
        <v>9843.0</v>
      </c>
      <c r="C9845" s="2013">
        <f t="shared" ref="C9845:H9845" si="4843">C$5002+C4845</f>
        <v>1181</v>
      </c>
      <c r="D9845" s="2013">
        <f t="shared" si="4843"/>
        <v>2362</v>
      </c>
      <c r="E9845" s="2013">
        <f t="shared" si="4843"/>
        <v>1575</v>
      </c>
      <c r="F9845" s="2013">
        <f t="shared" si="4843"/>
        <v>1575</v>
      </c>
      <c r="G9845" s="2013">
        <f t="shared" si="4843"/>
        <v>1575</v>
      </c>
      <c r="H9845" s="2013">
        <f t="shared" si="4843"/>
        <v>1575</v>
      </c>
    </row>
    <row r="9846">
      <c r="B9846" s="2013">
        <v>9844.0</v>
      </c>
      <c r="C9846" s="2013">
        <f t="shared" ref="C9846:H9846" si="4844">C$5002+C4846</f>
        <v>1181</v>
      </c>
      <c r="D9846" s="2013">
        <f t="shared" si="4844"/>
        <v>2363</v>
      </c>
      <c r="E9846" s="2013">
        <f t="shared" si="4844"/>
        <v>1575</v>
      </c>
      <c r="F9846" s="2013">
        <f t="shared" si="4844"/>
        <v>1575</v>
      </c>
      <c r="G9846" s="2013">
        <f t="shared" si="4844"/>
        <v>1575</v>
      </c>
      <c r="H9846" s="2013">
        <f t="shared" si="4844"/>
        <v>1575</v>
      </c>
    </row>
    <row r="9847">
      <c r="B9847" s="2013">
        <v>9845.0</v>
      </c>
      <c r="C9847" s="2013">
        <f t="shared" ref="C9847:H9847" si="4845">C$5002+C4847</f>
        <v>1182</v>
      </c>
      <c r="D9847" s="2013">
        <f t="shared" si="4845"/>
        <v>2363</v>
      </c>
      <c r="E9847" s="2013">
        <f t="shared" si="4845"/>
        <v>1575</v>
      </c>
      <c r="F9847" s="2013">
        <f t="shared" si="4845"/>
        <v>1575</v>
      </c>
      <c r="G9847" s="2013">
        <f t="shared" si="4845"/>
        <v>1575</v>
      </c>
      <c r="H9847" s="2013">
        <f t="shared" si="4845"/>
        <v>1575</v>
      </c>
    </row>
    <row r="9848">
      <c r="B9848" s="2013">
        <v>9846.0</v>
      </c>
      <c r="C9848" s="2013">
        <f t="shared" ref="C9848:H9848" si="4846">C$5002+C4848</f>
        <v>1181</v>
      </c>
      <c r="D9848" s="2013">
        <f t="shared" si="4846"/>
        <v>2363</v>
      </c>
      <c r="E9848" s="2013">
        <f t="shared" si="4846"/>
        <v>1575</v>
      </c>
      <c r="F9848" s="2013">
        <f t="shared" si="4846"/>
        <v>1575</v>
      </c>
      <c r="G9848" s="2013">
        <f t="shared" si="4846"/>
        <v>1576</v>
      </c>
      <c r="H9848" s="2013">
        <f t="shared" si="4846"/>
        <v>1576</v>
      </c>
    </row>
    <row r="9849">
      <c r="B9849" s="2013">
        <v>9847.0</v>
      </c>
      <c r="C9849" s="2013">
        <f t="shared" ref="C9849:H9849" si="4847">C$5002+C4849</f>
        <v>1182</v>
      </c>
      <c r="D9849" s="2013">
        <f t="shared" si="4847"/>
        <v>2363</v>
      </c>
      <c r="E9849" s="2013">
        <f t="shared" si="4847"/>
        <v>1575</v>
      </c>
      <c r="F9849" s="2013">
        <f t="shared" si="4847"/>
        <v>1575</v>
      </c>
      <c r="G9849" s="2013">
        <f t="shared" si="4847"/>
        <v>1576</v>
      </c>
      <c r="H9849" s="2013">
        <f t="shared" si="4847"/>
        <v>1576</v>
      </c>
    </row>
    <row r="9850">
      <c r="B9850" s="2013">
        <v>9848.0</v>
      </c>
      <c r="C9850" s="2013">
        <f t="shared" ref="C9850:H9850" si="4848">C$5002+C4850</f>
        <v>1181</v>
      </c>
      <c r="D9850" s="2013">
        <f t="shared" si="4848"/>
        <v>2363</v>
      </c>
      <c r="E9850" s="2013">
        <f t="shared" si="4848"/>
        <v>1576</v>
      </c>
      <c r="F9850" s="2013">
        <f t="shared" si="4848"/>
        <v>1576</v>
      </c>
      <c r="G9850" s="2013">
        <f t="shared" si="4848"/>
        <v>1576</v>
      </c>
      <c r="H9850" s="2013">
        <f t="shared" si="4848"/>
        <v>1576</v>
      </c>
    </row>
    <row r="9851">
      <c r="B9851" s="2013">
        <v>9849.0</v>
      </c>
      <c r="C9851" s="2013">
        <f t="shared" ref="C9851:H9851" si="4849">C$5002+C4851</f>
        <v>1182</v>
      </c>
      <c r="D9851" s="2013">
        <f t="shared" si="4849"/>
        <v>2363</v>
      </c>
      <c r="E9851" s="2013">
        <f t="shared" si="4849"/>
        <v>1576</v>
      </c>
      <c r="F9851" s="2013">
        <f t="shared" si="4849"/>
        <v>1576</v>
      </c>
      <c r="G9851" s="2013">
        <f t="shared" si="4849"/>
        <v>1576</v>
      </c>
      <c r="H9851" s="2013">
        <f t="shared" si="4849"/>
        <v>1576</v>
      </c>
    </row>
    <row r="9852">
      <c r="B9852" s="2013">
        <v>9850.0</v>
      </c>
      <c r="C9852" s="2013">
        <f t="shared" ref="C9852:H9852" si="4850">C$5002+C4852</f>
        <v>1182</v>
      </c>
      <c r="D9852" s="2013">
        <f t="shared" si="4850"/>
        <v>2364</v>
      </c>
      <c r="E9852" s="2013">
        <f t="shared" si="4850"/>
        <v>1576</v>
      </c>
      <c r="F9852" s="2013">
        <f t="shared" si="4850"/>
        <v>1576</v>
      </c>
      <c r="G9852" s="2013">
        <f t="shared" si="4850"/>
        <v>1576</v>
      </c>
      <c r="H9852" s="2013">
        <f t="shared" si="4850"/>
        <v>1576</v>
      </c>
    </row>
    <row r="9853">
      <c r="B9853" s="2013">
        <v>9851.0</v>
      </c>
      <c r="C9853" s="2013">
        <f t="shared" ref="C9853:H9853" si="4851">C$5002+C4853</f>
        <v>1182</v>
      </c>
      <c r="D9853" s="2013">
        <f t="shared" si="4851"/>
        <v>2365</v>
      </c>
      <c r="E9853" s="2013">
        <f t="shared" si="4851"/>
        <v>1576</v>
      </c>
      <c r="F9853" s="2013">
        <f t="shared" si="4851"/>
        <v>1576</v>
      </c>
      <c r="G9853" s="2013">
        <f t="shared" si="4851"/>
        <v>1576</v>
      </c>
      <c r="H9853" s="2013">
        <f t="shared" si="4851"/>
        <v>1576</v>
      </c>
    </row>
    <row r="9854">
      <c r="B9854" s="2013">
        <v>9852.0</v>
      </c>
      <c r="C9854" s="2013">
        <f t="shared" ref="C9854:H9854" si="4852">C$5002+C4854</f>
        <v>1183</v>
      </c>
      <c r="D9854" s="2013">
        <f t="shared" si="4852"/>
        <v>2365</v>
      </c>
      <c r="E9854" s="2013">
        <f t="shared" si="4852"/>
        <v>1576</v>
      </c>
      <c r="F9854" s="2013">
        <f t="shared" si="4852"/>
        <v>1576</v>
      </c>
      <c r="G9854" s="2013">
        <f t="shared" si="4852"/>
        <v>1576</v>
      </c>
      <c r="H9854" s="2013">
        <f t="shared" si="4852"/>
        <v>1576</v>
      </c>
    </row>
    <row r="9855">
      <c r="B9855" s="2013">
        <v>9853.0</v>
      </c>
      <c r="C9855" s="2013">
        <f t="shared" ref="C9855:H9855" si="4853">C$5002+C4855</f>
        <v>1182</v>
      </c>
      <c r="D9855" s="2013">
        <f t="shared" si="4853"/>
        <v>2365</v>
      </c>
      <c r="E9855" s="2013">
        <f t="shared" si="4853"/>
        <v>1576</v>
      </c>
      <c r="F9855" s="2013">
        <f t="shared" si="4853"/>
        <v>1576</v>
      </c>
      <c r="G9855" s="2013">
        <f t="shared" si="4853"/>
        <v>1577</v>
      </c>
      <c r="H9855" s="2013">
        <f t="shared" si="4853"/>
        <v>1577</v>
      </c>
    </row>
    <row r="9856">
      <c r="B9856" s="2013">
        <v>9854.0</v>
      </c>
      <c r="C9856" s="2013">
        <f t="shared" ref="C9856:H9856" si="4854">C$5002+C4856</f>
        <v>1183</v>
      </c>
      <c r="D9856" s="2013">
        <f t="shared" si="4854"/>
        <v>2365</v>
      </c>
      <c r="E9856" s="2013">
        <f t="shared" si="4854"/>
        <v>1576</v>
      </c>
      <c r="F9856" s="2013">
        <f t="shared" si="4854"/>
        <v>1576</v>
      </c>
      <c r="G9856" s="2013">
        <f t="shared" si="4854"/>
        <v>1577</v>
      </c>
      <c r="H9856" s="2013">
        <f t="shared" si="4854"/>
        <v>1577</v>
      </c>
    </row>
    <row r="9857">
      <c r="B9857" s="2013">
        <v>9855.0</v>
      </c>
      <c r="C9857" s="2013">
        <f t="shared" ref="C9857:H9857" si="4855">C$5002+C4857</f>
        <v>1182</v>
      </c>
      <c r="D9857" s="2013">
        <f t="shared" si="4855"/>
        <v>2365</v>
      </c>
      <c r="E9857" s="2013">
        <f t="shared" si="4855"/>
        <v>1577</v>
      </c>
      <c r="F9857" s="2013">
        <f t="shared" si="4855"/>
        <v>1577</v>
      </c>
      <c r="G9857" s="2013">
        <f t="shared" si="4855"/>
        <v>1577</v>
      </c>
      <c r="H9857" s="2013">
        <f t="shared" si="4855"/>
        <v>1577</v>
      </c>
    </row>
    <row r="9858">
      <c r="B9858" s="2013">
        <v>9856.0</v>
      </c>
      <c r="C9858" s="2013">
        <f t="shared" ref="C9858:H9858" si="4856">C$5002+C4858</f>
        <v>1183</v>
      </c>
      <c r="D9858" s="2013">
        <f t="shared" si="4856"/>
        <v>2365</v>
      </c>
      <c r="E9858" s="2013">
        <f t="shared" si="4856"/>
        <v>1577</v>
      </c>
      <c r="F9858" s="2013">
        <f t="shared" si="4856"/>
        <v>1577</v>
      </c>
      <c r="G9858" s="2013">
        <f t="shared" si="4856"/>
        <v>1577</v>
      </c>
      <c r="H9858" s="2013">
        <f t="shared" si="4856"/>
        <v>1577</v>
      </c>
    </row>
    <row r="9859">
      <c r="B9859" s="2013">
        <v>9857.0</v>
      </c>
      <c r="C9859" s="2013">
        <f t="shared" ref="C9859:H9859" si="4857">C$5002+C4859</f>
        <v>1183</v>
      </c>
      <c r="D9859" s="2013">
        <f t="shared" si="4857"/>
        <v>2366</v>
      </c>
      <c r="E9859" s="2013">
        <f t="shared" si="4857"/>
        <v>1577</v>
      </c>
      <c r="F9859" s="2013">
        <f t="shared" si="4857"/>
        <v>1577</v>
      </c>
      <c r="G9859" s="2013">
        <f t="shared" si="4857"/>
        <v>1577</v>
      </c>
      <c r="H9859" s="2013">
        <f t="shared" si="4857"/>
        <v>1577</v>
      </c>
    </row>
    <row r="9860">
      <c r="B9860" s="2013">
        <v>9858.0</v>
      </c>
      <c r="C9860" s="2013">
        <f t="shared" ref="C9860:H9860" si="4858">C$5002+C4860</f>
        <v>1183</v>
      </c>
      <c r="D9860" s="2013">
        <f t="shared" si="4858"/>
        <v>2365</v>
      </c>
      <c r="E9860" s="2013">
        <f t="shared" si="4858"/>
        <v>1577</v>
      </c>
      <c r="F9860" s="2013">
        <f t="shared" si="4858"/>
        <v>1577</v>
      </c>
      <c r="G9860" s="2013">
        <f t="shared" si="4858"/>
        <v>1578</v>
      </c>
      <c r="H9860" s="2013">
        <f t="shared" si="4858"/>
        <v>1578</v>
      </c>
    </row>
    <row r="9861">
      <c r="B9861" s="2013">
        <v>9859.0</v>
      </c>
      <c r="C9861" s="2013">
        <f t="shared" ref="C9861:H9861" si="4859">C$5002+C4861</f>
        <v>1183</v>
      </c>
      <c r="D9861" s="2013">
        <f t="shared" si="4859"/>
        <v>2366</v>
      </c>
      <c r="E9861" s="2013">
        <f t="shared" si="4859"/>
        <v>1577</v>
      </c>
      <c r="F9861" s="2013">
        <f t="shared" si="4859"/>
        <v>1577</v>
      </c>
      <c r="G9861" s="2013">
        <f t="shared" si="4859"/>
        <v>1578</v>
      </c>
      <c r="H9861" s="2013">
        <f t="shared" si="4859"/>
        <v>1578</v>
      </c>
    </row>
    <row r="9862">
      <c r="B9862" s="2013">
        <v>9860.0</v>
      </c>
      <c r="C9862" s="2013">
        <f t="shared" ref="C9862:H9862" si="4860">C$5002+C4862</f>
        <v>1183</v>
      </c>
      <c r="D9862" s="2013">
        <f t="shared" si="4860"/>
        <v>2367</v>
      </c>
      <c r="E9862" s="2013">
        <f t="shared" si="4860"/>
        <v>1577</v>
      </c>
      <c r="F9862" s="2013">
        <f t="shared" si="4860"/>
        <v>1577</v>
      </c>
      <c r="G9862" s="2013">
        <f t="shared" si="4860"/>
        <v>1578</v>
      </c>
      <c r="H9862" s="2013">
        <f t="shared" si="4860"/>
        <v>1578</v>
      </c>
    </row>
    <row r="9863">
      <c r="B9863" s="2013">
        <v>9861.0</v>
      </c>
      <c r="C9863" s="2013">
        <f t="shared" ref="C9863:H9863" si="4861">C$5002+C4863</f>
        <v>1183</v>
      </c>
      <c r="D9863" s="2013">
        <f t="shared" si="4861"/>
        <v>2366</v>
      </c>
      <c r="E9863" s="2013">
        <f t="shared" si="4861"/>
        <v>1578</v>
      </c>
      <c r="F9863" s="2013">
        <f t="shared" si="4861"/>
        <v>1578</v>
      </c>
      <c r="G9863" s="2013">
        <f t="shared" si="4861"/>
        <v>1578</v>
      </c>
      <c r="H9863" s="2013">
        <f t="shared" si="4861"/>
        <v>1578</v>
      </c>
    </row>
    <row r="9864">
      <c r="B9864" s="2013">
        <v>9862.0</v>
      </c>
      <c r="C9864" s="2013">
        <f t="shared" ref="C9864:H9864" si="4862">C$5002+C4864</f>
        <v>1183</v>
      </c>
      <c r="D9864" s="2013">
        <f t="shared" si="4862"/>
        <v>2367</v>
      </c>
      <c r="E9864" s="2013">
        <f t="shared" si="4862"/>
        <v>1578</v>
      </c>
      <c r="F9864" s="2013">
        <f t="shared" si="4862"/>
        <v>1578</v>
      </c>
      <c r="G9864" s="2013">
        <f t="shared" si="4862"/>
        <v>1578</v>
      </c>
      <c r="H9864" s="2013">
        <f t="shared" si="4862"/>
        <v>1578</v>
      </c>
    </row>
    <row r="9865">
      <c r="B9865" s="2013">
        <v>9863.0</v>
      </c>
      <c r="C9865" s="2013">
        <f t="shared" ref="C9865:H9865" si="4863">C$5002+C4865</f>
        <v>1184</v>
      </c>
      <c r="D9865" s="2013">
        <f t="shared" si="4863"/>
        <v>2367</v>
      </c>
      <c r="E9865" s="2013">
        <f t="shared" si="4863"/>
        <v>1578</v>
      </c>
      <c r="F9865" s="2013">
        <f t="shared" si="4863"/>
        <v>1578</v>
      </c>
      <c r="G9865" s="2013">
        <f t="shared" si="4863"/>
        <v>1578</v>
      </c>
      <c r="H9865" s="2013">
        <f t="shared" si="4863"/>
        <v>1578</v>
      </c>
    </row>
    <row r="9866">
      <c r="B9866" s="2013">
        <v>9864.0</v>
      </c>
      <c r="C9866" s="2013">
        <f t="shared" ref="C9866:H9866" si="4864">C$5002+C4866</f>
        <v>1184</v>
      </c>
      <c r="D9866" s="2013">
        <f t="shared" si="4864"/>
        <v>2368</v>
      </c>
      <c r="E9866" s="2013">
        <f t="shared" si="4864"/>
        <v>1578</v>
      </c>
      <c r="F9866" s="2013">
        <f t="shared" si="4864"/>
        <v>1578</v>
      </c>
      <c r="G9866" s="2013">
        <f t="shared" si="4864"/>
        <v>1578</v>
      </c>
      <c r="H9866" s="2013">
        <f t="shared" si="4864"/>
        <v>1578</v>
      </c>
    </row>
    <row r="9867">
      <c r="B9867" s="2013">
        <v>9865.0</v>
      </c>
      <c r="C9867" s="2013">
        <f t="shared" ref="C9867:H9867" si="4865">C$5002+C4867</f>
        <v>1184</v>
      </c>
      <c r="D9867" s="2013">
        <f t="shared" si="4865"/>
        <v>2367</v>
      </c>
      <c r="E9867" s="2013">
        <f t="shared" si="4865"/>
        <v>1578</v>
      </c>
      <c r="F9867" s="2013">
        <f t="shared" si="4865"/>
        <v>1578</v>
      </c>
      <c r="G9867" s="2013">
        <f t="shared" si="4865"/>
        <v>1579</v>
      </c>
      <c r="H9867" s="2013">
        <f t="shared" si="4865"/>
        <v>1579</v>
      </c>
    </row>
    <row r="9868">
      <c r="B9868" s="2013">
        <v>9866.0</v>
      </c>
      <c r="C9868" s="2013">
        <f t="shared" ref="C9868:H9868" si="4866">C$5002+C4868</f>
        <v>1184</v>
      </c>
      <c r="D9868" s="2013">
        <f t="shared" si="4866"/>
        <v>2368</v>
      </c>
      <c r="E9868" s="2013">
        <f t="shared" si="4866"/>
        <v>1578</v>
      </c>
      <c r="F9868" s="2013">
        <f t="shared" si="4866"/>
        <v>1578</v>
      </c>
      <c r="G9868" s="2013">
        <f t="shared" si="4866"/>
        <v>1579</v>
      </c>
      <c r="H9868" s="2013">
        <f t="shared" si="4866"/>
        <v>1579</v>
      </c>
    </row>
    <row r="9869">
      <c r="B9869" s="2013">
        <v>9867.0</v>
      </c>
      <c r="C9869" s="2013">
        <f t="shared" ref="C9869:H9869" si="4867">C$5002+C4869</f>
        <v>1184</v>
      </c>
      <c r="D9869" s="2013">
        <f t="shared" si="4867"/>
        <v>2369</v>
      </c>
      <c r="E9869" s="2013">
        <f t="shared" si="4867"/>
        <v>1578</v>
      </c>
      <c r="F9869" s="2013">
        <f t="shared" si="4867"/>
        <v>1578</v>
      </c>
      <c r="G9869" s="2013">
        <f t="shared" si="4867"/>
        <v>1579</v>
      </c>
      <c r="H9869" s="2013">
        <f t="shared" si="4867"/>
        <v>1579</v>
      </c>
    </row>
    <row r="9870">
      <c r="B9870" s="2013">
        <v>9868.0</v>
      </c>
      <c r="C9870" s="2013">
        <f t="shared" ref="C9870:H9870" si="4868">C$5002+C4870</f>
        <v>1184</v>
      </c>
      <c r="D9870" s="2013">
        <f t="shared" si="4868"/>
        <v>2368</v>
      </c>
      <c r="E9870" s="2013">
        <f t="shared" si="4868"/>
        <v>1579</v>
      </c>
      <c r="F9870" s="2013">
        <f t="shared" si="4868"/>
        <v>1579</v>
      </c>
      <c r="G9870" s="2013">
        <f t="shared" si="4868"/>
        <v>1579</v>
      </c>
      <c r="H9870" s="2013">
        <f t="shared" si="4868"/>
        <v>1579</v>
      </c>
    </row>
    <row r="9871">
      <c r="B9871" s="2013">
        <v>9869.0</v>
      </c>
      <c r="C9871" s="2013">
        <f t="shared" ref="C9871:H9871" si="4869">C$5002+C4871</f>
        <v>1184</v>
      </c>
      <c r="D9871" s="2013">
        <f t="shared" si="4869"/>
        <v>2369</v>
      </c>
      <c r="E9871" s="2013">
        <f t="shared" si="4869"/>
        <v>1579</v>
      </c>
      <c r="F9871" s="2013">
        <f t="shared" si="4869"/>
        <v>1579</v>
      </c>
      <c r="G9871" s="2013">
        <f t="shared" si="4869"/>
        <v>1579</v>
      </c>
      <c r="H9871" s="2013">
        <f t="shared" si="4869"/>
        <v>1579</v>
      </c>
    </row>
    <row r="9872">
      <c r="B9872" s="2013">
        <v>9870.0</v>
      </c>
      <c r="C9872" s="2013">
        <f t="shared" ref="C9872:H9872" si="4870">C$5002+C4872</f>
        <v>1185</v>
      </c>
      <c r="D9872" s="2013">
        <f t="shared" si="4870"/>
        <v>2369</v>
      </c>
      <c r="E9872" s="2013">
        <f t="shared" si="4870"/>
        <v>1579</v>
      </c>
      <c r="F9872" s="2013">
        <f t="shared" si="4870"/>
        <v>1579</v>
      </c>
      <c r="G9872" s="2013">
        <f t="shared" si="4870"/>
        <v>1579</v>
      </c>
      <c r="H9872" s="2013">
        <f t="shared" si="4870"/>
        <v>1579</v>
      </c>
    </row>
    <row r="9873">
      <c r="B9873" s="2013">
        <v>9871.0</v>
      </c>
      <c r="C9873" s="2013">
        <f t="shared" ref="C9873:H9873" si="4871">C$5002+C4873</f>
        <v>1184</v>
      </c>
      <c r="D9873" s="2013">
        <f t="shared" si="4871"/>
        <v>2369</v>
      </c>
      <c r="E9873" s="2013">
        <f t="shared" si="4871"/>
        <v>1579</v>
      </c>
      <c r="F9873" s="2013">
        <f t="shared" si="4871"/>
        <v>1579</v>
      </c>
      <c r="G9873" s="2013">
        <f t="shared" si="4871"/>
        <v>1580</v>
      </c>
      <c r="H9873" s="2013">
        <f t="shared" si="4871"/>
        <v>1580</v>
      </c>
    </row>
    <row r="9874">
      <c r="B9874" s="2013">
        <v>9872.0</v>
      </c>
      <c r="C9874" s="2013">
        <f t="shared" ref="C9874:H9874" si="4872">C$5002+C4874</f>
        <v>1185</v>
      </c>
      <c r="D9874" s="2013">
        <f t="shared" si="4872"/>
        <v>2369</v>
      </c>
      <c r="E9874" s="2013">
        <f t="shared" si="4872"/>
        <v>1579</v>
      </c>
      <c r="F9874" s="2013">
        <f t="shared" si="4872"/>
        <v>1579</v>
      </c>
      <c r="G9874" s="2013">
        <f t="shared" si="4872"/>
        <v>1580</v>
      </c>
      <c r="H9874" s="2013">
        <f t="shared" si="4872"/>
        <v>1580</v>
      </c>
    </row>
    <row r="9875">
      <c r="B9875" s="2013">
        <v>9873.0</v>
      </c>
      <c r="C9875" s="2013">
        <f t="shared" ref="C9875:H9875" si="4873">C$5002+C4875</f>
        <v>1184</v>
      </c>
      <c r="D9875" s="2013">
        <f t="shared" si="4873"/>
        <v>2369</v>
      </c>
      <c r="E9875" s="2013">
        <f t="shared" si="4873"/>
        <v>1580</v>
      </c>
      <c r="F9875" s="2013">
        <f t="shared" si="4873"/>
        <v>1580</v>
      </c>
      <c r="G9875" s="2013">
        <f t="shared" si="4873"/>
        <v>1580</v>
      </c>
      <c r="H9875" s="2013">
        <f t="shared" si="4873"/>
        <v>1580</v>
      </c>
    </row>
    <row r="9876">
      <c r="B9876" s="2013">
        <v>9874.0</v>
      </c>
      <c r="C9876" s="2013">
        <f t="shared" ref="C9876:H9876" si="4874">C$5002+C4876</f>
        <v>1185</v>
      </c>
      <c r="D9876" s="2013">
        <f t="shared" si="4874"/>
        <v>2369</v>
      </c>
      <c r="E9876" s="2013">
        <f t="shared" si="4874"/>
        <v>1580</v>
      </c>
      <c r="F9876" s="2013">
        <f t="shared" si="4874"/>
        <v>1580</v>
      </c>
      <c r="G9876" s="2013">
        <f t="shared" si="4874"/>
        <v>1580</v>
      </c>
      <c r="H9876" s="2013">
        <f t="shared" si="4874"/>
        <v>1580</v>
      </c>
    </row>
    <row r="9877">
      <c r="B9877" s="2013">
        <v>9875.0</v>
      </c>
      <c r="C9877" s="2013">
        <f t="shared" ref="C9877:H9877" si="4875">C$5002+C4877</f>
        <v>1185</v>
      </c>
      <c r="D9877" s="2013">
        <f t="shared" si="4875"/>
        <v>2370</v>
      </c>
      <c r="E9877" s="2013">
        <f t="shared" si="4875"/>
        <v>1580</v>
      </c>
      <c r="F9877" s="2013">
        <f t="shared" si="4875"/>
        <v>1580</v>
      </c>
      <c r="G9877" s="2013">
        <f t="shared" si="4875"/>
        <v>1580</v>
      </c>
      <c r="H9877" s="2013">
        <f t="shared" si="4875"/>
        <v>1580</v>
      </c>
    </row>
    <row r="9878">
      <c r="B9878" s="2013">
        <v>9876.0</v>
      </c>
      <c r="C9878" s="2013">
        <f t="shared" ref="C9878:H9878" si="4876">C$5002+C4878</f>
        <v>1185</v>
      </c>
      <c r="D9878" s="2013">
        <f t="shared" si="4876"/>
        <v>2371</v>
      </c>
      <c r="E9878" s="2013">
        <f t="shared" si="4876"/>
        <v>1580</v>
      </c>
      <c r="F9878" s="2013">
        <f t="shared" si="4876"/>
        <v>1580</v>
      </c>
      <c r="G9878" s="2013">
        <f t="shared" si="4876"/>
        <v>1580</v>
      </c>
      <c r="H9878" s="2013">
        <f t="shared" si="4876"/>
        <v>1580</v>
      </c>
    </row>
    <row r="9879">
      <c r="B9879" s="2013">
        <v>9877.0</v>
      </c>
      <c r="C9879" s="2013">
        <f t="shared" ref="C9879:H9879" si="4877">C$5002+C4879</f>
        <v>1186</v>
      </c>
      <c r="D9879" s="2013">
        <f t="shared" si="4877"/>
        <v>2371</v>
      </c>
      <c r="E9879" s="2013">
        <f t="shared" si="4877"/>
        <v>1580</v>
      </c>
      <c r="F9879" s="2013">
        <f t="shared" si="4877"/>
        <v>1580</v>
      </c>
      <c r="G9879" s="2013">
        <f t="shared" si="4877"/>
        <v>1580</v>
      </c>
      <c r="H9879" s="2013">
        <f t="shared" si="4877"/>
        <v>1580</v>
      </c>
    </row>
    <row r="9880">
      <c r="B9880" s="2013">
        <v>9878.0</v>
      </c>
      <c r="C9880" s="2013">
        <f t="shared" ref="C9880:H9880" si="4878">C$5002+C4880</f>
        <v>1185</v>
      </c>
      <c r="D9880" s="2013">
        <f t="shared" si="4878"/>
        <v>2371</v>
      </c>
      <c r="E9880" s="2013">
        <f t="shared" si="4878"/>
        <v>1580</v>
      </c>
      <c r="F9880" s="2013">
        <f t="shared" si="4878"/>
        <v>1580</v>
      </c>
      <c r="G9880" s="2013">
        <f t="shared" si="4878"/>
        <v>1581</v>
      </c>
      <c r="H9880" s="2013">
        <f t="shared" si="4878"/>
        <v>1581</v>
      </c>
    </row>
    <row r="9881">
      <c r="B9881" s="2013">
        <v>9879.0</v>
      </c>
      <c r="C9881" s="2013">
        <f t="shared" ref="C9881:H9881" si="4879">C$5002+C4881</f>
        <v>1186</v>
      </c>
      <c r="D9881" s="2013">
        <f t="shared" si="4879"/>
        <v>2371</v>
      </c>
      <c r="E9881" s="2013">
        <f t="shared" si="4879"/>
        <v>1580</v>
      </c>
      <c r="F9881" s="2013">
        <f t="shared" si="4879"/>
        <v>1580</v>
      </c>
      <c r="G9881" s="2013">
        <f t="shared" si="4879"/>
        <v>1581</v>
      </c>
      <c r="H9881" s="2013">
        <f t="shared" si="4879"/>
        <v>1581</v>
      </c>
    </row>
    <row r="9882">
      <c r="B9882" s="2013">
        <v>9880.0</v>
      </c>
      <c r="C9882" s="2013">
        <f t="shared" ref="C9882:H9882" si="4880">C$5002+C4882</f>
        <v>1185</v>
      </c>
      <c r="D9882" s="2013">
        <f t="shared" si="4880"/>
        <v>2371</v>
      </c>
      <c r="E9882" s="2013">
        <f t="shared" si="4880"/>
        <v>1581</v>
      </c>
      <c r="F9882" s="2013">
        <f t="shared" si="4880"/>
        <v>1581</v>
      </c>
      <c r="G9882" s="2013">
        <f t="shared" si="4880"/>
        <v>1581</v>
      </c>
      <c r="H9882" s="2013">
        <f t="shared" si="4880"/>
        <v>1581</v>
      </c>
    </row>
    <row r="9883">
      <c r="B9883" s="2013">
        <v>9881.0</v>
      </c>
      <c r="C9883" s="2013">
        <f t="shared" ref="C9883:H9883" si="4881">C$5002+C4883</f>
        <v>1186</v>
      </c>
      <c r="D9883" s="2013">
        <f t="shared" si="4881"/>
        <v>2371</v>
      </c>
      <c r="E9883" s="2013">
        <f t="shared" si="4881"/>
        <v>1581</v>
      </c>
      <c r="F9883" s="2013">
        <f t="shared" si="4881"/>
        <v>1581</v>
      </c>
      <c r="G9883" s="2013">
        <f t="shared" si="4881"/>
        <v>1581</v>
      </c>
      <c r="H9883" s="2013">
        <f t="shared" si="4881"/>
        <v>1581</v>
      </c>
    </row>
    <row r="9884">
      <c r="B9884" s="2013">
        <v>9882.0</v>
      </c>
      <c r="C9884" s="2013">
        <f t="shared" ref="C9884:H9884" si="4882">C$5002+C4884</f>
        <v>1186</v>
      </c>
      <c r="D9884" s="2013">
        <f t="shared" si="4882"/>
        <v>2372</v>
      </c>
      <c r="E9884" s="2013">
        <f t="shared" si="4882"/>
        <v>1581</v>
      </c>
      <c r="F9884" s="2013">
        <f t="shared" si="4882"/>
        <v>1581</v>
      </c>
      <c r="G9884" s="2013">
        <f t="shared" si="4882"/>
        <v>1581</v>
      </c>
      <c r="H9884" s="2013">
        <f t="shared" si="4882"/>
        <v>1581</v>
      </c>
    </row>
    <row r="9885">
      <c r="B9885" s="2013">
        <v>9883.0</v>
      </c>
      <c r="C9885" s="2013">
        <f t="shared" ref="C9885:H9885" si="4883">C$5002+C4885</f>
        <v>1186</v>
      </c>
      <c r="D9885" s="2013">
        <f t="shared" si="4883"/>
        <v>2371</v>
      </c>
      <c r="E9885" s="2013">
        <f t="shared" si="4883"/>
        <v>1581</v>
      </c>
      <c r="F9885" s="2013">
        <f t="shared" si="4883"/>
        <v>1581</v>
      </c>
      <c r="G9885" s="2013">
        <f t="shared" si="4883"/>
        <v>1582</v>
      </c>
      <c r="H9885" s="2013">
        <f t="shared" si="4883"/>
        <v>1582</v>
      </c>
    </row>
    <row r="9886">
      <c r="B9886" s="2013">
        <v>9884.0</v>
      </c>
      <c r="C9886" s="2013">
        <f t="shared" ref="C9886:H9886" si="4884">C$5002+C4886</f>
        <v>1186</v>
      </c>
      <c r="D9886" s="2013">
        <f t="shared" si="4884"/>
        <v>2372</v>
      </c>
      <c r="E9886" s="2013">
        <f t="shared" si="4884"/>
        <v>1581</v>
      </c>
      <c r="F9886" s="2013">
        <f t="shared" si="4884"/>
        <v>1581</v>
      </c>
      <c r="G9886" s="2013">
        <f t="shared" si="4884"/>
        <v>1582</v>
      </c>
      <c r="H9886" s="2013">
        <f t="shared" si="4884"/>
        <v>1582</v>
      </c>
    </row>
    <row r="9887">
      <c r="B9887" s="2013">
        <v>9885.0</v>
      </c>
      <c r="C9887" s="2013">
        <f t="shared" ref="C9887:H9887" si="4885">C$5002+C4887</f>
        <v>1186</v>
      </c>
      <c r="D9887" s="2013">
        <f t="shared" si="4885"/>
        <v>2373</v>
      </c>
      <c r="E9887" s="2013">
        <f t="shared" si="4885"/>
        <v>1581</v>
      </c>
      <c r="F9887" s="2013">
        <f t="shared" si="4885"/>
        <v>1581</v>
      </c>
      <c r="G9887" s="2013">
        <f t="shared" si="4885"/>
        <v>1582</v>
      </c>
      <c r="H9887" s="2013">
        <f t="shared" si="4885"/>
        <v>1582</v>
      </c>
    </row>
    <row r="9888">
      <c r="B9888" s="2013">
        <v>9886.0</v>
      </c>
      <c r="C9888" s="2013">
        <f t="shared" ref="C9888:H9888" si="4886">C$5002+C4888</f>
        <v>1186</v>
      </c>
      <c r="D9888" s="2013">
        <f t="shared" si="4886"/>
        <v>2372</v>
      </c>
      <c r="E9888" s="2013">
        <f t="shared" si="4886"/>
        <v>1582</v>
      </c>
      <c r="F9888" s="2013">
        <f t="shared" si="4886"/>
        <v>1582</v>
      </c>
      <c r="G9888" s="2013">
        <f t="shared" si="4886"/>
        <v>1582</v>
      </c>
      <c r="H9888" s="2013">
        <f t="shared" si="4886"/>
        <v>1582</v>
      </c>
    </row>
    <row r="9889">
      <c r="B9889" s="2013">
        <v>9887.0</v>
      </c>
      <c r="C9889" s="2013">
        <f t="shared" ref="C9889:H9889" si="4887">C$5002+C4889</f>
        <v>1186</v>
      </c>
      <c r="D9889" s="2013">
        <f t="shared" si="4887"/>
        <v>2373</v>
      </c>
      <c r="E9889" s="2013">
        <f t="shared" si="4887"/>
        <v>1582</v>
      </c>
      <c r="F9889" s="2013">
        <f t="shared" si="4887"/>
        <v>1582</v>
      </c>
      <c r="G9889" s="2013">
        <f t="shared" si="4887"/>
        <v>1582</v>
      </c>
      <c r="H9889" s="2013">
        <f t="shared" si="4887"/>
        <v>1582</v>
      </c>
    </row>
    <row r="9890">
      <c r="B9890" s="2013">
        <v>9888.0</v>
      </c>
      <c r="C9890" s="2013">
        <f t="shared" ref="C9890:H9890" si="4888">C$5002+C4890</f>
        <v>1187</v>
      </c>
      <c r="D9890" s="2013">
        <f t="shared" si="4888"/>
        <v>2373</v>
      </c>
      <c r="E9890" s="2013">
        <f t="shared" si="4888"/>
        <v>1582</v>
      </c>
      <c r="F9890" s="2013">
        <f t="shared" si="4888"/>
        <v>1582</v>
      </c>
      <c r="G9890" s="2013">
        <f t="shared" si="4888"/>
        <v>1582</v>
      </c>
      <c r="H9890" s="2013">
        <f t="shared" si="4888"/>
        <v>1582</v>
      </c>
    </row>
    <row r="9891">
      <c r="B9891" s="2013">
        <v>9889.0</v>
      </c>
      <c r="C9891" s="2013">
        <f t="shared" ref="C9891:H9891" si="4889">C$5002+C4891</f>
        <v>1187</v>
      </c>
      <c r="D9891" s="2013">
        <f t="shared" si="4889"/>
        <v>2374</v>
      </c>
      <c r="E9891" s="2013">
        <f t="shared" si="4889"/>
        <v>1582</v>
      </c>
      <c r="F9891" s="2013">
        <f t="shared" si="4889"/>
        <v>1582</v>
      </c>
      <c r="G9891" s="2013">
        <f t="shared" si="4889"/>
        <v>1582</v>
      </c>
      <c r="H9891" s="2013">
        <f t="shared" si="4889"/>
        <v>1582</v>
      </c>
    </row>
    <row r="9892">
      <c r="B9892" s="2013">
        <v>9890.0</v>
      </c>
      <c r="C9892" s="2013">
        <f t="shared" ref="C9892:H9892" si="4890">C$5002+C4892</f>
        <v>1187</v>
      </c>
      <c r="D9892" s="2013">
        <f t="shared" si="4890"/>
        <v>2373</v>
      </c>
      <c r="E9892" s="2013">
        <f t="shared" si="4890"/>
        <v>1582</v>
      </c>
      <c r="F9892" s="2013">
        <f t="shared" si="4890"/>
        <v>1582</v>
      </c>
      <c r="G9892" s="2013">
        <f t="shared" si="4890"/>
        <v>1583</v>
      </c>
      <c r="H9892" s="2013">
        <f t="shared" si="4890"/>
        <v>1583</v>
      </c>
    </row>
    <row r="9893">
      <c r="B9893" s="2013">
        <v>9891.0</v>
      </c>
      <c r="C9893" s="2013">
        <f t="shared" ref="C9893:H9893" si="4891">C$5002+C4893</f>
        <v>1187</v>
      </c>
      <c r="D9893" s="2013">
        <f t="shared" si="4891"/>
        <v>2374</v>
      </c>
      <c r="E9893" s="2013">
        <f t="shared" si="4891"/>
        <v>1582</v>
      </c>
      <c r="F9893" s="2013">
        <f t="shared" si="4891"/>
        <v>1582</v>
      </c>
      <c r="G9893" s="2013">
        <f t="shared" si="4891"/>
        <v>1583</v>
      </c>
      <c r="H9893" s="2013">
        <f t="shared" si="4891"/>
        <v>1583</v>
      </c>
    </row>
    <row r="9894">
      <c r="B9894" s="2013">
        <v>9892.0</v>
      </c>
      <c r="C9894" s="2013">
        <f t="shared" ref="C9894:H9894" si="4892">C$5002+C4894</f>
        <v>1187</v>
      </c>
      <c r="D9894" s="2013">
        <f t="shared" si="4892"/>
        <v>2375</v>
      </c>
      <c r="E9894" s="2013">
        <f t="shared" si="4892"/>
        <v>1582</v>
      </c>
      <c r="F9894" s="2013">
        <f t="shared" si="4892"/>
        <v>1582</v>
      </c>
      <c r="G9894" s="2013">
        <f t="shared" si="4892"/>
        <v>1583</v>
      </c>
      <c r="H9894" s="2013">
        <f t="shared" si="4892"/>
        <v>1583</v>
      </c>
    </row>
    <row r="9895">
      <c r="B9895" s="2013">
        <v>9893.0</v>
      </c>
      <c r="C9895" s="2013">
        <f t="shared" ref="C9895:H9895" si="4893">C$5002+C4895</f>
        <v>1187</v>
      </c>
      <c r="D9895" s="2013">
        <f t="shared" si="4893"/>
        <v>2374</v>
      </c>
      <c r="E9895" s="2013">
        <f t="shared" si="4893"/>
        <v>1583</v>
      </c>
      <c r="F9895" s="2013">
        <f t="shared" si="4893"/>
        <v>1583</v>
      </c>
      <c r="G9895" s="2013">
        <f t="shared" si="4893"/>
        <v>1583</v>
      </c>
      <c r="H9895" s="2013">
        <f t="shared" si="4893"/>
        <v>1583</v>
      </c>
    </row>
    <row r="9896">
      <c r="B9896" s="2013">
        <v>9894.0</v>
      </c>
      <c r="C9896" s="2013">
        <f t="shared" ref="C9896:H9896" si="4894">C$5002+C4896</f>
        <v>1187</v>
      </c>
      <c r="D9896" s="2013">
        <f t="shared" si="4894"/>
        <v>2375</v>
      </c>
      <c r="E9896" s="2013">
        <f t="shared" si="4894"/>
        <v>1583</v>
      </c>
      <c r="F9896" s="2013">
        <f t="shared" si="4894"/>
        <v>1583</v>
      </c>
      <c r="G9896" s="2013">
        <f t="shared" si="4894"/>
        <v>1583</v>
      </c>
      <c r="H9896" s="2013">
        <f t="shared" si="4894"/>
        <v>1583</v>
      </c>
    </row>
    <row r="9897">
      <c r="B9897" s="2013">
        <v>9895.0</v>
      </c>
      <c r="C9897" s="2013">
        <f t="shared" ref="C9897:H9897" si="4895">C$5002+C4897</f>
        <v>1188</v>
      </c>
      <c r="D9897" s="2013">
        <f t="shared" si="4895"/>
        <v>2375</v>
      </c>
      <c r="E9897" s="2013">
        <f t="shared" si="4895"/>
        <v>1583</v>
      </c>
      <c r="F9897" s="2013">
        <f t="shared" si="4895"/>
        <v>1583</v>
      </c>
      <c r="G9897" s="2013">
        <f t="shared" si="4895"/>
        <v>1583</v>
      </c>
      <c r="H9897" s="2013">
        <f t="shared" si="4895"/>
        <v>1583</v>
      </c>
    </row>
    <row r="9898">
      <c r="B9898" s="2013">
        <v>9896.0</v>
      </c>
      <c r="C9898" s="2013">
        <f t="shared" ref="C9898:H9898" si="4896">C$5002+C4898</f>
        <v>1187</v>
      </c>
      <c r="D9898" s="2013">
        <f t="shared" si="4896"/>
        <v>2375</v>
      </c>
      <c r="E9898" s="2013">
        <f t="shared" si="4896"/>
        <v>1583</v>
      </c>
      <c r="F9898" s="2013">
        <f t="shared" si="4896"/>
        <v>1583</v>
      </c>
      <c r="G9898" s="2013">
        <f t="shared" si="4896"/>
        <v>1584</v>
      </c>
      <c r="H9898" s="2013">
        <f t="shared" si="4896"/>
        <v>1584</v>
      </c>
    </row>
    <row r="9899">
      <c r="B9899" s="2013">
        <v>9897.0</v>
      </c>
      <c r="C9899" s="2013">
        <f t="shared" ref="C9899:H9899" si="4897">C$5002+C4899</f>
        <v>1188</v>
      </c>
      <c r="D9899" s="2013">
        <f t="shared" si="4897"/>
        <v>2375</v>
      </c>
      <c r="E9899" s="2013">
        <f t="shared" si="4897"/>
        <v>1583</v>
      </c>
      <c r="F9899" s="2013">
        <f t="shared" si="4897"/>
        <v>1583</v>
      </c>
      <c r="G9899" s="2013">
        <f t="shared" si="4897"/>
        <v>1584</v>
      </c>
      <c r="H9899" s="2013">
        <f t="shared" si="4897"/>
        <v>1584</v>
      </c>
    </row>
    <row r="9900">
      <c r="B9900" s="2013">
        <v>9898.0</v>
      </c>
      <c r="C9900" s="2013">
        <f t="shared" ref="C9900:H9900" si="4898">C$5002+C4900</f>
        <v>1187</v>
      </c>
      <c r="D9900" s="2013">
        <f t="shared" si="4898"/>
        <v>2375</v>
      </c>
      <c r="E9900" s="2013">
        <f t="shared" si="4898"/>
        <v>1584</v>
      </c>
      <c r="F9900" s="2013">
        <f t="shared" si="4898"/>
        <v>1584</v>
      </c>
      <c r="G9900" s="2013">
        <f t="shared" si="4898"/>
        <v>1584</v>
      </c>
      <c r="H9900" s="2013">
        <f t="shared" si="4898"/>
        <v>1584</v>
      </c>
    </row>
    <row r="9901">
      <c r="B9901" s="2013">
        <v>9899.0</v>
      </c>
      <c r="C9901" s="2013">
        <f t="shared" ref="C9901:H9901" si="4899">C$5002+C4901</f>
        <v>1188</v>
      </c>
      <c r="D9901" s="2013">
        <f t="shared" si="4899"/>
        <v>2375</v>
      </c>
      <c r="E9901" s="2013">
        <f t="shared" si="4899"/>
        <v>1584</v>
      </c>
      <c r="F9901" s="2013">
        <f t="shared" si="4899"/>
        <v>1584</v>
      </c>
      <c r="G9901" s="2013">
        <f t="shared" si="4899"/>
        <v>1584</v>
      </c>
      <c r="H9901" s="2013">
        <f t="shared" si="4899"/>
        <v>1584</v>
      </c>
    </row>
    <row r="9902">
      <c r="B9902" s="2013">
        <v>9900.0</v>
      </c>
      <c r="C9902" s="2013">
        <f t="shared" ref="C9902:H9902" si="4900">C$5002+C4902</f>
        <v>1188</v>
      </c>
      <c r="D9902" s="2013">
        <f t="shared" si="4900"/>
        <v>2376</v>
      </c>
      <c r="E9902" s="2013">
        <f t="shared" si="4900"/>
        <v>1584</v>
      </c>
      <c r="F9902" s="2013">
        <f t="shared" si="4900"/>
        <v>1584</v>
      </c>
      <c r="G9902" s="2013">
        <f t="shared" si="4900"/>
        <v>1584</v>
      </c>
      <c r="H9902" s="2013">
        <f t="shared" si="4900"/>
        <v>1584</v>
      </c>
    </row>
    <row r="9903">
      <c r="B9903" s="2013">
        <v>9901.0</v>
      </c>
      <c r="C9903" s="2013">
        <f t="shared" ref="C9903:H9903" si="4901">C$5002+C4903</f>
        <v>1188</v>
      </c>
      <c r="D9903" s="2013">
        <f t="shared" si="4901"/>
        <v>2377</v>
      </c>
      <c r="E9903" s="2013">
        <f t="shared" si="4901"/>
        <v>1584</v>
      </c>
      <c r="F9903" s="2013">
        <f t="shared" si="4901"/>
        <v>1584</v>
      </c>
      <c r="G9903" s="2013">
        <f t="shared" si="4901"/>
        <v>1584</v>
      </c>
      <c r="H9903" s="2013">
        <f t="shared" si="4901"/>
        <v>1584</v>
      </c>
    </row>
    <row r="9904">
      <c r="B9904" s="2013">
        <v>9902.0</v>
      </c>
      <c r="C9904" s="2013">
        <f t="shared" ref="C9904:H9904" si="4902">C$5002+C4904</f>
        <v>1189</v>
      </c>
      <c r="D9904" s="2013">
        <f t="shared" si="4902"/>
        <v>2377</v>
      </c>
      <c r="E9904" s="2013">
        <f t="shared" si="4902"/>
        <v>1584</v>
      </c>
      <c r="F9904" s="2013">
        <f t="shared" si="4902"/>
        <v>1584</v>
      </c>
      <c r="G9904" s="2013">
        <f t="shared" si="4902"/>
        <v>1584</v>
      </c>
      <c r="H9904" s="2013">
        <f t="shared" si="4902"/>
        <v>1584</v>
      </c>
    </row>
    <row r="9905">
      <c r="B9905" s="2013">
        <v>9903.0</v>
      </c>
      <c r="C9905" s="2013">
        <f t="shared" ref="C9905:H9905" si="4903">C$5002+C4905</f>
        <v>1188</v>
      </c>
      <c r="D9905" s="2013">
        <f t="shared" si="4903"/>
        <v>2377</v>
      </c>
      <c r="E9905" s="2013">
        <f t="shared" si="4903"/>
        <v>1584</v>
      </c>
      <c r="F9905" s="2013">
        <f t="shared" si="4903"/>
        <v>1584</v>
      </c>
      <c r="G9905" s="2013">
        <f t="shared" si="4903"/>
        <v>1585</v>
      </c>
      <c r="H9905" s="2013">
        <f t="shared" si="4903"/>
        <v>1585</v>
      </c>
    </row>
    <row r="9906">
      <c r="B9906" s="2013">
        <v>9904.0</v>
      </c>
      <c r="C9906" s="2013">
        <f t="shared" ref="C9906:H9906" si="4904">C$5002+C4906</f>
        <v>1189</v>
      </c>
      <c r="D9906" s="2013">
        <f t="shared" si="4904"/>
        <v>2377</v>
      </c>
      <c r="E9906" s="2013">
        <f t="shared" si="4904"/>
        <v>1584</v>
      </c>
      <c r="F9906" s="2013">
        <f t="shared" si="4904"/>
        <v>1584</v>
      </c>
      <c r="G9906" s="2013">
        <f t="shared" si="4904"/>
        <v>1585</v>
      </c>
      <c r="H9906" s="2013">
        <f t="shared" si="4904"/>
        <v>1585</v>
      </c>
    </row>
    <row r="9907">
      <c r="B9907" s="2013">
        <v>9905.0</v>
      </c>
      <c r="C9907" s="2013">
        <f t="shared" ref="C9907:H9907" si="4905">C$5002+C4907</f>
        <v>1188</v>
      </c>
      <c r="D9907" s="2013">
        <f t="shared" si="4905"/>
        <v>2377</v>
      </c>
      <c r="E9907" s="2013">
        <f t="shared" si="4905"/>
        <v>1585</v>
      </c>
      <c r="F9907" s="2013">
        <f t="shared" si="4905"/>
        <v>1585</v>
      </c>
      <c r="G9907" s="2013">
        <f t="shared" si="4905"/>
        <v>1585</v>
      </c>
      <c r="H9907" s="2013">
        <f t="shared" si="4905"/>
        <v>1585</v>
      </c>
    </row>
    <row r="9908">
      <c r="B9908" s="2013">
        <v>9906.0</v>
      </c>
      <c r="C9908" s="2013">
        <f t="shared" ref="C9908:H9908" si="4906">C$5002+C4908</f>
        <v>1189</v>
      </c>
      <c r="D9908" s="2013">
        <f t="shared" si="4906"/>
        <v>2377</v>
      </c>
      <c r="E9908" s="2013">
        <f t="shared" si="4906"/>
        <v>1585</v>
      </c>
      <c r="F9908" s="2013">
        <f t="shared" si="4906"/>
        <v>1585</v>
      </c>
      <c r="G9908" s="2013">
        <f t="shared" si="4906"/>
        <v>1585</v>
      </c>
      <c r="H9908" s="2013">
        <f t="shared" si="4906"/>
        <v>1585</v>
      </c>
    </row>
    <row r="9909">
      <c r="B9909" s="2013">
        <v>9907.0</v>
      </c>
      <c r="C9909" s="2013">
        <f t="shared" ref="C9909:H9909" si="4907">C$5002+C4909</f>
        <v>1189</v>
      </c>
      <c r="D9909" s="2013">
        <f t="shared" si="4907"/>
        <v>2378</v>
      </c>
      <c r="E9909" s="2013">
        <f t="shared" si="4907"/>
        <v>1585</v>
      </c>
      <c r="F9909" s="2013">
        <f t="shared" si="4907"/>
        <v>1585</v>
      </c>
      <c r="G9909" s="2013">
        <f t="shared" si="4907"/>
        <v>1585</v>
      </c>
      <c r="H9909" s="2013">
        <f t="shared" si="4907"/>
        <v>1585</v>
      </c>
    </row>
    <row r="9910">
      <c r="B9910" s="2013">
        <v>9908.0</v>
      </c>
      <c r="C9910" s="2013">
        <f t="shared" ref="C9910:H9910" si="4908">C$5002+C4910</f>
        <v>1189</v>
      </c>
      <c r="D9910" s="2013">
        <f t="shared" si="4908"/>
        <v>2377</v>
      </c>
      <c r="E9910" s="2013">
        <f t="shared" si="4908"/>
        <v>1585</v>
      </c>
      <c r="F9910" s="2013">
        <f t="shared" si="4908"/>
        <v>1585</v>
      </c>
      <c r="G9910" s="2013">
        <f t="shared" si="4908"/>
        <v>1586</v>
      </c>
      <c r="H9910" s="2013">
        <f t="shared" si="4908"/>
        <v>1586</v>
      </c>
    </row>
    <row r="9911">
      <c r="B9911" s="2013">
        <v>9909.0</v>
      </c>
      <c r="C9911" s="2013">
        <f t="shared" ref="C9911:H9911" si="4909">C$5002+C4911</f>
        <v>1189</v>
      </c>
      <c r="D9911" s="2013">
        <f t="shared" si="4909"/>
        <v>2378</v>
      </c>
      <c r="E9911" s="2013">
        <f t="shared" si="4909"/>
        <v>1585</v>
      </c>
      <c r="F9911" s="2013">
        <f t="shared" si="4909"/>
        <v>1585</v>
      </c>
      <c r="G9911" s="2013">
        <f t="shared" si="4909"/>
        <v>1586</v>
      </c>
      <c r="H9911" s="2013">
        <f t="shared" si="4909"/>
        <v>1586</v>
      </c>
    </row>
    <row r="9912">
      <c r="B9912" s="2013">
        <v>9910.0</v>
      </c>
      <c r="C9912" s="2013">
        <f t="shared" ref="C9912:H9912" si="4910">C$5002+C4912</f>
        <v>1189</v>
      </c>
      <c r="D9912" s="2013">
        <f t="shared" si="4910"/>
        <v>2379</v>
      </c>
      <c r="E9912" s="2013">
        <f t="shared" si="4910"/>
        <v>1585</v>
      </c>
      <c r="F9912" s="2013">
        <f t="shared" si="4910"/>
        <v>1585</v>
      </c>
      <c r="G9912" s="2013">
        <f t="shared" si="4910"/>
        <v>1586</v>
      </c>
      <c r="H9912" s="2013">
        <f t="shared" si="4910"/>
        <v>1586</v>
      </c>
    </row>
    <row r="9913">
      <c r="B9913" s="2013">
        <v>9911.0</v>
      </c>
      <c r="C9913" s="2013">
        <f t="shared" ref="C9913:H9913" si="4911">C$5002+C4913</f>
        <v>1189</v>
      </c>
      <c r="D9913" s="2013">
        <f t="shared" si="4911"/>
        <v>2378</v>
      </c>
      <c r="E9913" s="2013">
        <f t="shared" si="4911"/>
        <v>1586</v>
      </c>
      <c r="F9913" s="2013">
        <f t="shared" si="4911"/>
        <v>1586</v>
      </c>
      <c r="G9913" s="2013">
        <f t="shared" si="4911"/>
        <v>1586</v>
      </c>
      <c r="H9913" s="2013">
        <f t="shared" si="4911"/>
        <v>1586</v>
      </c>
    </row>
    <row r="9914">
      <c r="B9914" s="2013">
        <v>9912.0</v>
      </c>
      <c r="C9914" s="2013">
        <f t="shared" ref="C9914:H9914" si="4912">C$5002+C4914</f>
        <v>1189</v>
      </c>
      <c r="D9914" s="2013">
        <f t="shared" si="4912"/>
        <v>2379</v>
      </c>
      <c r="E9914" s="2013">
        <f t="shared" si="4912"/>
        <v>1586</v>
      </c>
      <c r="F9914" s="2013">
        <f t="shared" si="4912"/>
        <v>1586</v>
      </c>
      <c r="G9914" s="2013">
        <f t="shared" si="4912"/>
        <v>1586</v>
      </c>
      <c r="H9914" s="2013">
        <f t="shared" si="4912"/>
        <v>1586</v>
      </c>
    </row>
    <row r="9915">
      <c r="B9915" s="2013">
        <v>9913.0</v>
      </c>
      <c r="C9915" s="2013">
        <f t="shared" ref="C9915:H9915" si="4913">C$5002+C4915</f>
        <v>1190</v>
      </c>
      <c r="D9915" s="2013">
        <f t="shared" si="4913"/>
        <v>2379</v>
      </c>
      <c r="E9915" s="2013">
        <f t="shared" si="4913"/>
        <v>1586</v>
      </c>
      <c r="F9915" s="2013">
        <f t="shared" si="4913"/>
        <v>1586</v>
      </c>
      <c r="G9915" s="2013">
        <f t="shared" si="4913"/>
        <v>1586</v>
      </c>
      <c r="H9915" s="2013">
        <f t="shared" si="4913"/>
        <v>1586</v>
      </c>
    </row>
    <row r="9916">
      <c r="B9916" s="2013">
        <v>9914.0</v>
      </c>
      <c r="C9916" s="2013">
        <f t="shared" ref="C9916:H9916" si="4914">C$5002+C4916</f>
        <v>1190</v>
      </c>
      <c r="D9916" s="2013">
        <f t="shared" si="4914"/>
        <v>2380</v>
      </c>
      <c r="E9916" s="2013">
        <f t="shared" si="4914"/>
        <v>1586</v>
      </c>
      <c r="F9916" s="2013">
        <f t="shared" si="4914"/>
        <v>1586</v>
      </c>
      <c r="G9916" s="2013">
        <f t="shared" si="4914"/>
        <v>1586</v>
      </c>
      <c r="H9916" s="2013">
        <f t="shared" si="4914"/>
        <v>1586</v>
      </c>
    </row>
    <row r="9917">
      <c r="B9917" s="2013">
        <v>9915.0</v>
      </c>
      <c r="C9917" s="2013">
        <f t="shared" ref="C9917:H9917" si="4915">C$5002+C4917</f>
        <v>1190</v>
      </c>
      <c r="D9917" s="2013">
        <f t="shared" si="4915"/>
        <v>2379</v>
      </c>
      <c r="E9917" s="2013">
        <f t="shared" si="4915"/>
        <v>1586</v>
      </c>
      <c r="F9917" s="2013">
        <f t="shared" si="4915"/>
        <v>1586</v>
      </c>
      <c r="G9917" s="2013">
        <f t="shared" si="4915"/>
        <v>1587</v>
      </c>
      <c r="H9917" s="2013">
        <f t="shared" si="4915"/>
        <v>1587</v>
      </c>
    </row>
    <row r="9918">
      <c r="B9918" s="2013">
        <v>9916.0</v>
      </c>
      <c r="C9918" s="2013">
        <f t="shared" ref="C9918:H9918" si="4916">C$5002+C4918</f>
        <v>1190</v>
      </c>
      <c r="D9918" s="2013">
        <f t="shared" si="4916"/>
        <v>2380</v>
      </c>
      <c r="E9918" s="2013">
        <f t="shared" si="4916"/>
        <v>1586</v>
      </c>
      <c r="F9918" s="2013">
        <f t="shared" si="4916"/>
        <v>1586</v>
      </c>
      <c r="G9918" s="2013">
        <f t="shared" si="4916"/>
        <v>1587</v>
      </c>
      <c r="H9918" s="2013">
        <f t="shared" si="4916"/>
        <v>1587</v>
      </c>
    </row>
    <row r="9919">
      <c r="B9919" s="2013">
        <v>9917.0</v>
      </c>
      <c r="C9919" s="2013">
        <f t="shared" ref="C9919:H9919" si="4917">C$5002+C4919</f>
        <v>1190</v>
      </c>
      <c r="D9919" s="2013">
        <f t="shared" si="4917"/>
        <v>2381</v>
      </c>
      <c r="E9919" s="2013">
        <f t="shared" si="4917"/>
        <v>1586</v>
      </c>
      <c r="F9919" s="2013">
        <f t="shared" si="4917"/>
        <v>1586</v>
      </c>
      <c r="G9919" s="2013">
        <f t="shared" si="4917"/>
        <v>1587</v>
      </c>
      <c r="H9919" s="2013">
        <f t="shared" si="4917"/>
        <v>1587</v>
      </c>
    </row>
    <row r="9920">
      <c r="B9920" s="2013">
        <v>9918.0</v>
      </c>
      <c r="C9920" s="2013">
        <f t="shared" ref="C9920:H9920" si="4918">C$5002+C4920</f>
        <v>1190</v>
      </c>
      <c r="D9920" s="2013">
        <f t="shared" si="4918"/>
        <v>2380</v>
      </c>
      <c r="E9920" s="2013">
        <f t="shared" si="4918"/>
        <v>1587</v>
      </c>
      <c r="F9920" s="2013">
        <f t="shared" si="4918"/>
        <v>1587</v>
      </c>
      <c r="G9920" s="2013">
        <f t="shared" si="4918"/>
        <v>1587</v>
      </c>
      <c r="H9920" s="2013">
        <f t="shared" si="4918"/>
        <v>1587</v>
      </c>
    </row>
    <row r="9921">
      <c r="B9921" s="2013">
        <v>9919.0</v>
      </c>
      <c r="C9921" s="2013">
        <f t="shared" ref="C9921:H9921" si="4919">C$5002+C4921</f>
        <v>1190</v>
      </c>
      <c r="D9921" s="2013">
        <f t="shared" si="4919"/>
        <v>2381</v>
      </c>
      <c r="E9921" s="2013">
        <f t="shared" si="4919"/>
        <v>1587</v>
      </c>
      <c r="F9921" s="2013">
        <f t="shared" si="4919"/>
        <v>1587</v>
      </c>
      <c r="G9921" s="2013">
        <f t="shared" si="4919"/>
        <v>1587</v>
      </c>
      <c r="H9921" s="2013">
        <f t="shared" si="4919"/>
        <v>1587</v>
      </c>
    </row>
    <row r="9922">
      <c r="B9922" s="2013">
        <v>9920.0</v>
      </c>
      <c r="C9922" s="2013">
        <f t="shared" ref="C9922:H9922" si="4920">C$5002+C4922</f>
        <v>1191</v>
      </c>
      <c r="D9922" s="2013">
        <f t="shared" si="4920"/>
        <v>2381</v>
      </c>
      <c r="E9922" s="2013">
        <f t="shared" si="4920"/>
        <v>1587</v>
      </c>
      <c r="F9922" s="2013">
        <f t="shared" si="4920"/>
        <v>1587</v>
      </c>
      <c r="G9922" s="2013">
        <f t="shared" si="4920"/>
        <v>1587</v>
      </c>
      <c r="H9922" s="2013">
        <f t="shared" si="4920"/>
        <v>1587</v>
      </c>
    </row>
    <row r="9923">
      <c r="B9923" s="2013">
        <v>9921.0</v>
      </c>
      <c r="C9923" s="2013">
        <f t="shared" ref="C9923:H9923" si="4921">C$5002+C4923</f>
        <v>1190</v>
      </c>
      <c r="D9923" s="2013">
        <f t="shared" si="4921"/>
        <v>2381</v>
      </c>
      <c r="E9923" s="2013">
        <f t="shared" si="4921"/>
        <v>1587</v>
      </c>
      <c r="F9923" s="2013">
        <f t="shared" si="4921"/>
        <v>1587</v>
      </c>
      <c r="G9923" s="2013">
        <f t="shared" si="4921"/>
        <v>1588</v>
      </c>
      <c r="H9923" s="2013">
        <f t="shared" si="4921"/>
        <v>1588</v>
      </c>
    </row>
    <row r="9924">
      <c r="B9924" s="2013">
        <v>9922.0</v>
      </c>
      <c r="C9924" s="2013">
        <f t="shared" ref="C9924:H9924" si="4922">C$5002+C4924</f>
        <v>1191</v>
      </c>
      <c r="D9924" s="2013">
        <f t="shared" si="4922"/>
        <v>2381</v>
      </c>
      <c r="E9924" s="2013">
        <f t="shared" si="4922"/>
        <v>1587</v>
      </c>
      <c r="F9924" s="2013">
        <f t="shared" si="4922"/>
        <v>1587</v>
      </c>
      <c r="G9924" s="2013">
        <f t="shared" si="4922"/>
        <v>1588</v>
      </c>
      <c r="H9924" s="2013">
        <f t="shared" si="4922"/>
        <v>1588</v>
      </c>
    </row>
    <row r="9925">
      <c r="B9925" s="2013">
        <v>9923.0</v>
      </c>
      <c r="C9925" s="2013">
        <f t="shared" ref="C9925:H9925" si="4923">C$5002+C4925</f>
        <v>1190</v>
      </c>
      <c r="D9925" s="2013">
        <f t="shared" si="4923"/>
        <v>2381</v>
      </c>
      <c r="E9925" s="2013">
        <f t="shared" si="4923"/>
        <v>1588</v>
      </c>
      <c r="F9925" s="2013">
        <f t="shared" si="4923"/>
        <v>1588</v>
      </c>
      <c r="G9925" s="2013">
        <f t="shared" si="4923"/>
        <v>1588</v>
      </c>
      <c r="H9925" s="2013">
        <f t="shared" si="4923"/>
        <v>1588</v>
      </c>
    </row>
    <row r="9926">
      <c r="B9926" s="2013">
        <v>9924.0</v>
      </c>
      <c r="C9926" s="2013">
        <f t="shared" ref="C9926:H9926" si="4924">C$5002+C4926</f>
        <v>1191</v>
      </c>
      <c r="D9926" s="2013">
        <f t="shared" si="4924"/>
        <v>2381</v>
      </c>
      <c r="E9926" s="2013">
        <f t="shared" si="4924"/>
        <v>1588</v>
      </c>
      <c r="F9926" s="2013">
        <f t="shared" si="4924"/>
        <v>1588</v>
      </c>
      <c r="G9926" s="2013">
        <f t="shared" si="4924"/>
        <v>1588</v>
      </c>
      <c r="H9926" s="2013">
        <f t="shared" si="4924"/>
        <v>1588</v>
      </c>
    </row>
    <row r="9927">
      <c r="B9927" s="2013">
        <v>9925.0</v>
      </c>
      <c r="C9927" s="2013">
        <f t="shared" ref="C9927:H9927" si="4925">C$5002+C4927</f>
        <v>1191</v>
      </c>
      <c r="D9927" s="2013">
        <f t="shared" si="4925"/>
        <v>2382</v>
      </c>
      <c r="E9927" s="2013">
        <f t="shared" si="4925"/>
        <v>1588</v>
      </c>
      <c r="F9927" s="2013">
        <f t="shared" si="4925"/>
        <v>1588</v>
      </c>
      <c r="G9927" s="2013">
        <f t="shared" si="4925"/>
        <v>1588</v>
      </c>
      <c r="H9927" s="2013">
        <f t="shared" si="4925"/>
        <v>1588</v>
      </c>
    </row>
    <row r="9928">
      <c r="B9928" s="2013">
        <v>9926.0</v>
      </c>
      <c r="C9928" s="2013">
        <f t="shared" ref="C9928:H9928" si="4926">C$5002+C4928</f>
        <v>1191</v>
      </c>
      <c r="D9928" s="2013">
        <f t="shared" si="4926"/>
        <v>2383</v>
      </c>
      <c r="E9928" s="2013">
        <f t="shared" si="4926"/>
        <v>1588</v>
      </c>
      <c r="F9928" s="2013">
        <f t="shared" si="4926"/>
        <v>1588</v>
      </c>
      <c r="G9928" s="2013">
        <f t="shared" si="4926"/>
        <v>1588</v>
      </c>
      <c r="H9928" s="2013">
        <f t="shared" si="4926"/>
        <v>1588</v>
      </c>
    </row>
    <row r="9929">
      <c r="B9929" s="2013">
        <v>9927.0</v>
      </c>
      <c r="C9929" s="2013">
        <f t="shared" ref="C9929:H9929" si="4927">C$5002+C4929</f>
        <v>1192</v>
      </c>
      <c r="D9929" s="2013">
        <f t="shared" si="4927"/>
        <v>2383</v>
      </c>
      <c r="E9929" s="2013">
        <f t="shared" si="4927"/>
        <v>1588</v>
      </c>
      <c r="F9929" s="2013">
        <f t="shared" si="4927"/>
        <v>1588</v>
      </c>
      <c r="G9929" s="2013">
        <f t="shared" si="4927"/>
        <v>1588</v>
      </c>
      <c r="H9929" s="2013">
        <f t="shared" si="4927"/>
        <v>1588</v>
      </c>
    </row>
    <row r="9930">
      <c r="B9930" s="2013">
        <v>9928.0</v>
      </c>
      <c r="C9930" s="2013">
        <f t="shared" ref="C9930:H9930" si="4928">C$5002+C4930</f>
        <v>1191</v>
      </c>
      <c r="D9930" s="2013">
        <f t="shared" si="4928"/>
        <v>2383</v>
      </c>
      <c r="E9930" s="2013">
        <f t="shared" si="4928"/>
        <v>1588</v>
      </c>
      <c r="F9930" s="2013">
        <f t="shared" si="4928"/>
        <v>1588</v>
      </c>
      <c r="G9930" s="2013">
        <f t="shared" si="4928"/>
        <v>1589</v>
      </c>
      <c r="H9930" s="2013">
        <f t="shared" si="4928"/>
        <v>1589</v>
      </c>
    </row>
    <row r="9931">
      <c r="B9931" s="2013">
        <v>9929.0</v>
      </c>
      <c r="C9931" s="2013">
        <f t="shared" ref="C9931:H9931" si="4929">C$5002+C4931</f>
        <v>1192</v>
      </c>
      <c r="D9931" s="2013">
        <f t="shared" si="4929"/>
        <v>2383</v>
      </c>
      <c r="E9931" s="2013">
        <f t="shared" si="4929"/>
        <v>1588</v>
      </c>
      <c r="F9931" s="2013">
        <f t="shared" si="4929"/>
        <v>1588</v>
      </c>
      <c r="G9931" s="2013">
        <f t="shared" si="4929"/>
        <v>1589</v>
      </c>
      <c r="H9931" s="2013">
        <f t="shared" si="4929"/>
        <v>1589</v>
      </c>
    </row>
    <row r="9932">
      <c r="B9932" s="2013">
        <v>9930.0</v>
      </c>
      <c r="C9932" s="2013">
        <f t="shared" ref="C9932:H9932" si="4930">C$5002+C4932</f>
        <v>1191</v>
      </c>
      <c r="D9932" s="2013">
        <f t="shared" si="4930"/>
        <v>2383</v>
      </c>
      <c r="E9932" s="2013">
        <f t="shared" si="4930"/>
        <v>1589</v>
      </c>
      <c r="F9932" s="2013">
        <f t="shared" si="4930"/>
        <v>1589</v>
      </c>
      <c r="G9932" s="2013">
        <f t="shared" si="4930"/>
        <v>1589</v>
      </c>
      <c r="H9932" s="2013">
        <f t="shared" si="4930"/>
        <v>1589</v>
      </c>
    </row>
    <row r="9933">
      <c r="B9933" s="2013">
        <v>9931.0</v>
      </c>
      <c r="C9933" s="2013">
        <f t="shared" ref="C9933:H9933" si="4931">C$5002+C4933</f>
        <v>1192</v>
      </c>
      <c r="D9933" s="2013">
        <f t="shared" si="4931"/>
        <v>2383</v>
      </c>
      <c r="E9933" s="2013">
        <f t="shared" si="4931"/>
        <v>1589</v>
      </c>
      <c r="F9933" s="2013">
        <f t="shared" si="4931"/>
        <v>1589</v>
      </c>
      <c r="G9933" s="2013">
        <f t="shared" si="4931"/>
        <v>1589</v>
      </c>
      <c r="H9933" s="2013">
        <f t="shared" si="4931"/>
        <v>1589</v>
      </c>
    </row>
    <row r="9934">
      <c r="B9934" s="2013">
        <v>9932.0</v>
      </c>
      <c r="C9934" s="2013">
        <f t="shared" ref="C9934:H9934" si="4932">C$5002+C4934</f>
        <v>1192</v>
      </c>
      <c r="D9934" s="2013">
        <f t="shared" si="4932"/>
        <v>2384</v>
      </c>
      <c r="E9934" s="2013">
        <f t="shared" si="4932"/>
        <v>1589</v>
      </c>
      <c r="F9934" s="2013">
        <f t="shared" si="4932"/>
        <v>1589</v>
      </c>
      <c r="G9934" s="2013">
        <f t="shared" si="4932"/>
        <v>1589</v>
      </c>
      <c r="H9934" s="2013">
        <f t="shared" si="4932"/>
        <v>1589</v>
      </c>
    </row>
    <row r="9935">
      <c r="B9935" s="2013">
        <v>9933.0</v>
      </c>
      <c r="C9935" s="2013">
        <f t="shared" ref="C9935:H9935" si="4933">C$5002+C4935</f>
        <v>1192</v>
      </c>
      <c r="D9935" s="2013">
        <f t="shared" si="4933"/>
        <v>2383</v>
      </c>
      <c r="E9935" s="2013">
        <f t="shared" si="4933"/>
        <v>1589</v>
      </c>
      <c r="F9935" s="2013">
        <f t="shared" si="4933"/>
        <v>1589</v>
      </c>
      <c r="G9935" s="2013">
        <f t="shared" si="4933"/>
        <v>1590</v>
      </c>
      <c r="H9935" s="2013">
        <f t="shared" si="4933"/>
        <v>1590</v>
      </c>
    </row>
    <row r="9936">
      <c r="B9936" s="2013">
        <v>9934.0</v>
      </c>
      <c r="C9936" s="2013">
        <f t="shared" ref="C9936:H9936" si="4934">C$5002+C4936</f>
        <v>1192</v>
      </c>
      <c r="D9936" s="2013">
        <f t="shared" si="4934"/>
        <v>2384</v>
      </c>
      <c r="E9936" s="2013">
        <f t="shared" si="4934"/>
        <v>1589</v>
      </c>
      <c r="F9936" s="2013">
        <f t="shared" si="4934"/>
        <v>1589</v>
      </c>
      <c r="G9936" s="2013">
        <f t="shared" si="4934"/>
        <v>1590</v>
      </c>
      <c r="H9936" s="2013">
        <f t="shared" si="4934"/>
        <v>1590</v>
      </c>
    </row>
    <row r="9937">
      <c r="B9937" s="2013">
        <v>9935.0</v>
      </c>
      <c r="C9937" s="2013">
        <f t="shared" ref="C9937:H9937" si="4935">C$5002+C4937</f>
        <v>1192</v>
      </c>
      <c r="D9937" s="2013">
        <f t="shared" si="4935"/>
        <v>2385</v>
      </c>
      <c r="E9937" s="2013">
        <f t="shared" si="4935"/>
        <v>1589</v>
      </c>
      <c r="F9937" s="2013">
        <f t="shared" si="4935"/>
        <v>1589</v>
      </c>
      <c r="G9937" s="2013">
        <f t="shared" si="4935"/>
        <v>1590</v>
      </c>
      <c r="H9937" s="2013">
        <f t="shared" si="4935"/>
        <v>1590</v>
      </c>
    </row>
    <row r="9938">
      <c r="B9938" s="2013">
        <v>9936.0</v>
      </c>
      <c r="C9938" s="2013">
        <f t="shared" ref="C9938:H9938" si="4936">C$5002+C4938</f>
        <v>1192</v>
      </c>
      <c r="D9938" s="2013">
        <f t="shared" si="4936"/>
        <v>2384</v>
      </c>
      <c r="E9938" s="2013">
        <f t="shared" si="4936"/>
        <v>1590</v>
      </c>
      <c r="F9938" s="2013">
        <f t="shared" si="4936"/>
        <v>1590</v>
      </c>
      <c r="G9938" s="2013">
        <f t="shared" si="4936"/>
        <v>1590</v>
      </c>
      <c r="H9938" s="2013">
        <f t="shared" si="4936"/>
        <v>1590</v>
      </c>
    </row>
    <row r="9939">
      <c r="B9939" s="2013">
        <v>9937.0</v>
      </c>
      <c r="C9939" s="2013">
        <f t="shared" ref="C9939:H9939" si="4937">C$5002+C4939</f>
        <v>1192</v>
      </c>
      <c r="D9939" s="2013">
        <f t="shared" si="4937"/>
        <v>2385</v>
      </c>
      <c r="E9939" s="2013">
        <f t="shared" si="4937"/>
        <v>1590</v>
      </c>
      <c r="F9939" s="2013">
        <f t="shared" si="4937"/>
        <v>1590</v>
      </c>
      <c r="G9939" s="2013">
        <f t="shared" si="4937"/>
        <v>1590</v>
      </c>
      <c r="H9939" s="2013">
        <f t="shared" si="4937"/>
        <v>1590</v>
      </c>
    </row>
    <row r="9940">
      <c r="B9940" s="2013">
        <v>9938.0</v>
      </c>
      <c r="C9940" s="2013">
        <f t="shared" ref="C9940:H9940" si="4938">C$5002+C4940</f>
        <v>1193</v>
      </c>
      <c r="D9940" s="2013">
        <f t="shared" si="4938"/>
        <v>2385</v>
      </c>
      <c r="E9940" s="2013">
        <f t="shared" si="4938"/>
        <v>1590</v>
      </c>
      <c r="F9940" s="2013">
        <f t="shared" si="4938"/>
        <v>1590</v>
      </c>
      <c r="G9940" s="2013">
        <f t="shared" si="4938"/>
        <v>1590</v>
      </c>
      <c r="H9940" s="2013">
        <f t="shared" si="4938"/>
        <v>1590</v>
      </c>
    </row>
    <row r="9941">
      <c r="B9941" s="2013">
        <v>9939.0</v>
      </c>
      <c r="C9941" s="2013">
        <f t="shared" ref="C9941:H9941" si="4939">C$5002+C4941</f>
        <v>1193</v>
      </c>
      <c r="D9941" s="2013">
        <f t="shared" si="4939"/>
        <v>2386</v>
      </c>
      <c r="E9941" s="2013">
        <f t="shared" si="4939"/>
        <v>1590</v>
      </c>
      <c r="F9941" s="2013">
        <f t="shared" si="4939"/>
        <v>1590</v>
      </c>
      <c r="G9941" s="2013">
        <f t="shared" si="4939"/>
        <v>1590</v>
      </c>
      <c r="H9941" s="2013">
        <f t="shared" si="4939"/>
        <v>1590</v>
      </c>
    </row>
    <row r="9942">
      <c r="B9942" s="2013">
        <v>9940.0</v>
      </c>
      <c r="C9942" s="2013">
        <f t="shared" ref="C9942:H9942" si="4940">C$5002+C4942</f>
        <v>1193</v>
      </c>
      <c r="D9942" s="2013">
        <f t="shared" si="4940"/>
        <v>2385</v>
      </c>
      <c r="E9942" s="2013">
        <f t="shared" si="4940"/>
        <v>1590</v>
      </c>
      <c r="F9942" s="2013">
        <f t="shared" si="4940"/>
        <v>1590</v>
      </c>
      <c r="G9942" s="2013">
        <f t="shared" si="4940"/>
        <v>1591</v>
      </c>
      <c r="H9942" s="2013">
        <f t="shared" si="4940"/>
        <v>1591</v>
      </c>
    </row>
    <row r="9943">
      <c r="B9943" s="2013">
        <v>9941.0</v>
      </c>
      <c r="C9943" s="2013">
        <f t="shared" ref="C9943:H9943" si="4941">C$5002+C4943</f>
        <v>1193</v>
      </c>
      <c r="D9943" s="2013">
        <f t="shared" si="4941"/>
        <v>2386</v>
      </c>
      <c r="E9943" s="2013">
        <f t="shared" si="4941"/>
        <v>1590</v>
      </c>
      <c r="F9943" s="2013">
        <f t="shared" si="4941"/>
        <v>1590</v>
      </c>
      <c r="G9943" s="2013">
        <f t="shared" si="4941"/>
        <v>1591</v>
      </c>
      <c r="H9943" s="2013">
        <f t="shared" si="4941"/>
        <v>1591</v>
      </c>
    </row>
    <row r="9944">
      <c r="B9944" s="2013">
        <v>9942.0</v>
      </c>
      <c r="C9944" s="2013">
        <f t="shared" ref="C9944:H9944" si="4942">C$5002+C4944</f>
        <v>1193</v>
      </c>
      <c r="D9944" s="2013">
        <f t="shared" si="4942"/>
        <v>2387</v>
      </c>
      <c r="E9944" s="2013">
        <f t="shared" si="4942"/>
        <v>1590</v>
      </c>
      <c r="F9944" s="2013">
        <f t="shared" si="4942"/>
        <v>1590</v>
      </c>
      <c r="G9944" s="2013">
        <f t="shared" si="4942"/>
        <v>1591</v>
      </c>
      <c r="H9944" s="2013">
        <f t="shared" si="4942"/>
        <v>1591</v>
      </c>
    </row>
    <row r="9945">
      <c r="B9945" s="2013">
        <v>9943.0</v>
      </c>
      <c r="C9945" s="2013">
        <f t="shared" ref="C9945:H9945" si="4943">C$5002+C4945</f>
        <v>1193</v>
      </c>
      <c r="D9945" s="2013">
        <f t="shared" si="4943"/>
        <v>2386</v>
      </c>
      <c r="E9945" s="2013">
        <f t="shared" si="4943"/>
        <v>1591</v>
      </c>
      <c r="F9945" s="2013">
        <f t="shared" si="4943"/>
        <v>1591</v>
      </c>
      <c r="G9945" s="2013">
        <f t="shared" si="4943"/>
        <v>1591</v>
      </c>
      <c r="H9945" s="2013">
        <f t="shared" si="4943"/>
        <v>1591</v>
      </c>
    </row>
    <row r="9946">
      <c r="B9946" s="2013">
        <v>9944.0</v>
      </c>
      <c r="C9946" s="2013">
        <f t="shared" ref="C9946:H9946" si="4944">C$5002+C4946</f>
        <v>1193</v>
      </c>
      <c r="D9946" s="2013">
        <f t="shared" si="4944"/>
        <v>2387</v>
      </c>
      <c r="E9946" s="2013">
        <f t="shared" si="4944"/>
        <v>1591</v>
      </c>
      <c r="F9946" s="2013">
        <f t="shared" si="4944"/>
        <v>1591</v>
      </c>
      <c r="G9946" s="2013">
        <f t="shared" si="4944"/>
        <v>1591</v>
      </c>
      <c r="H9946" s="2013">
        <f t="shared" si="4944"/>
        <v>1591</v>
      </c>
    </row>
    <row r="9947">
      <c r="B9947" s="2013">
        <v>9945.0</v>
      </c>
      <c r="C9947" s="2013">
        <f t="shared" ref="C9947:H9947" si="4945">C$5002+C4947</f>
        <v>1194</v>
      </c>
      <c r="D9947" s="2013">
        <f t="shared" si="4945"/>
        <v>2387</v>
      </c>
      <c r="E9947" s="2013">
        <f t="shared" si="4945"/>
        <v>1591</v>
      </c>
      <c r="F9947" s="2013">
        <f t="shared" si="4945"/>
        <v>1591</v>
      </c>
      <c r="G9947" s="2013">
        <f t="shared" si="4945"/>
        <v>1591</v>
      </c>
      <c r="H9947" s="2013">
        <f t="shared" si="4945"/>
        <v>1591</v>
      </c>
    </row>
    <row r="9948">
      <c r="B9948" s="2013">
        <v>9946.0</v>
      </c>
      <c r="C9948" s="2013">
        <f t="shared" ref="C9948:H9948" si="4946">C$5002+C4948</f>
        <v>1193</v>
      </c>
      <c r="D9948" s="2013">
        <f t="shared" si="4946"/>
        <v>2387</v>
      </c>
      <c r="E9948" s="2013">
        <f t="shared" si="4946"/>
        <v>1591</v>
      </c>
      <c r="F9948" s="2013">
        <f t="shared" si="4946"/>
        <v>1591</v>
      </c>
      <c r="G9948" s="2013">
        <f t="shared" si="4946"/>
        <v>1592</v>
      </c>
      <c r="H9948" s="2013">
        <f t="shared" si="4946"/>
        <v>1592</v>
      </c>
    </row>
    <row r="9949">
      <c r="B9949" s="2013">
        <v>9947.0</v>
      </c>
      <c r="C9949" s="2013">
        <f t="shared" ref="C9949:H9949" si="4947">C$5002+C4949</f>
        <v>1194</v>
      </c>
      <c r="D9949" s="2013">
        <f t="shared" si="4947"/>
        <v>2387</v>
      </c>
      <c r="E9949" s="2013">
        <f t="shared" si="4947"/>
        <v>1591</v>
      </c>
      <c r="F9949" s="2013">
        <f t="shared" si="4947"/>
        <v>1591</v>
      </c>
      <c r="G9949" s="2013">
        <f t="shared" si="4947"/>
        <v>1592</v>
      </c>
      <c r="H9949" s="2013">
        <f t="shared" si="4947"/>
        <v>1592</v>
      </c>
    </row>
    <row r="9950">
      <c r="B9950" s="2013">
        <v>9948.0</v>
      </c>
      <c r="C9950" s="2013">
        <f t="shared" ref="C9950:H9950" si="4948">C$5002+C4950</f>
        <v>1193</v>
      </c>
      <c r="D9950" s="2013">
        <f t="shared" si="4948"/>
        <v>2387</v>
      </c>
      <c r="E9950" s="2013">
        <f t="shared" si="4948"/>
        <v>1592</v>
      </c>
      <c r="F9950" s="2013">
        <f t="shared" si="4948"/>
        <v>1592</v>
      </c>
      <c r="G9950" s="2013">
        <f t="shared" si="4948"/>
        <v>1592</v>
      </c>
      <c r="H9950" s="2013">
        <f t="shared" si="4948"/>
        <v>1592</v>
      </c>
    </row>
    <row r="9951">
      <c r="B9951" s="2013">
        <v>9949.0</v>
      </c>
      <c r="C9951" s="2013">
        <f t="shared" ref="C9951:H9951" si="4949">C$5002+C4951</f>
        <v>1194</v>
      </c>
      <c r="D9951" s="2013">
        <f t="shared" si="4949"/>
        <v>2387</v>
      </c>
      <c r="E9951" s="2013">
        <f t="shared" si="4949"/>
        <v>1592</v>
      </c>
      <c r="F9951" s="2013">
        <f t="shared" si="4949"/>
        <v>1592</v>
      </c>
      <c r="G9951" s="2013">
        <f t="shared" si="4949"/>
        <v>1592</v>
      </c>
      <c r="H9951" s="2013">
        <f t="shared" si="4949"/>
        <v>1592</v>
      </c>
    </row>
    <row r="9952">
      <c r="B9952" s="2013">
        <v>9950.0</v>
      </c>
      <c r="C9952" s="2013">
        <f t="shared" ref="C9952:H9952" si="4950">C$5002+C4952</f>
        <v>1194</v>
      </c>
      <c r="D9952" s="2013">
        <f t="shared" si="4950"/>
        <v>2388</v>
      </c>
      <c r="E9952" s="2013">
        <f t="shared" si="4950"/>
        <v>1592</v>
      </c>
      <c r="F9952" s="2013">
        <f t="shared" si="4950"/>
        <v>1592</v>
      </c>
      <c r="G9952" s="2013">
        <f t="shared" si="4950"/>
        <v>1592</v>
      </c>
      <c r="H9952" s="2013">
        <f t="shared" si="4950"/>
        <v>1592</v>
      </c>
    </row>
    <row r="9953">
      <c r="B9953" s="2013">
        <v>9951.0</v>
      </c>
      <c r="C9953" s="2013">
        <f t="shared" ref="C9953:H9953" si="4951">C$5002+C4953</f>
        <v>1194</v>
      </c>
      <c r="D9953" s="2013">
        <f t="shared" si="4951"/>
        <v>2389</v>
      </c>
      <c r="E9953" s="2013">
        <f t="shared" si="4951"/>
        <v>1592</v>
      </c>
      <c r="F9953" s="2013">
        <f t="shared" si="4951"/>
        <v>1592</v>
      </c>
      <c r="G9953" s="2013">
        <f t="shared" si="4951"/>
        <v>1592</v>
      </c>
      <c r="H9953" s="2013">
        <f t="shared" si="4951"/>
        <v>1592</v>
      </c>
    </row>
    <row r="9954">
      <c r="B9954" s="2013">
        <v>9952.0</v>
      </c>
      <c r="C9954" s="2013">
        <f t="shared" ref="C9954:H9954" si="4952">C$5002+C4954</f>
        <v>1195</v>
      </c>
      <c r="D9954" s="2013">
        <f t="shared" si="4952"/>
        <v>2389</v>
      </c>
      <c r="E9954" s="2013">
        <f t="shared" si="4952"/>
        <v>1592</v>
      </c>
      <c r="F9954" s="2013">
        <f t="shared" si="4952"/>
        <v>1592</v>
      </c>
      <c r="G9954" s="2013">
        <f t="shared" si="4952"/>
        <v>1592</v>
      </c>
      <c r="H9954" s="2013">
        <f t="shared" si="4952"/>
        <v>1592</v>
      </c>
    </row>
    <row r="9955">
      <c r="B9955" s="2013">
        <v>9953.0</v>
      </c>
      <c r="C9955" s="2013">
        <f t="shared" ref="C9955:H9955" si="4953">C$5002+C4955</f>
        <v>1194</v>
      </c>
      <c r="D9955" s="2013">
        <f t="shared" si="4953"/>
        <v>2389</v>
      </c>
      <c r="E9955" s="2013">
        <f t="shared" si="4953"/>
        <v>1592</v>
      </c>
      <c r="F9955" s="2013">
        <f t="shared" si="4953"/>
        <v>1592</v>
      </c>
      <c r="G9955" s="2013">
        <f t="shared" si="4953"/>
        <v>1593</v>
      </c>
      <c r="H9955" s="2013">
        <f t="shared" si="4953"/>
        <v>1593</v>
      </c>
    </row>
    <row r="9956">
      <c r="B9956" s="2013">
        <v>9954.0</v>
      </c>
      <c r="C9956" s="2013">
        <f t="shared" ref="C9956:H9956" si="4954">C$5002+C4956</f>
        <v>1195</v>
      </c>
      <c r="D9956" s="2013">
        <f t="shared" si="4954"/>
        <v>2389</v>
      </c>
      <c r="E9956" s="2013">
        <f t="shared" si="4954"/>
        <v>1592</v>
      </c>
      <c r="F9956" s="2013">
        <f t="shared" si="4954"/>
        <v>1592</v>
      </c>
      <c r="G9956" s="2013">
        <f t="shared" si="4954"/>
        <v>1593</v>
      </c>
      <c r="H9956" s="2013">
        <f t="shared" si="4954"/>
        <v>1593</v>
      </c>
    </row>
    <row r="9957">
      <c r="B9957" s="2013">
        <v>9955.0</v>
      </c>
      <c r="C9957" s="2013">
        <f t="shared" ref="C9957:H9957" si="4955">C$5002+C4957</f>
        <v>1194</v>
      </c>
      <c r="D9957" s="2013">
        <f t="shared" si="4955"/>
        <v>2389</v>
      </c>
      <c r="E9957" s="2013">
        <f t="shared" si="4955"/>
        <v>1593</v>
      </c>
      <c r="F9957" s="2013">
        <f t="shared" si="4955"/>
        <v>1593</v>
      </c>
      <c r="G9957" s="2013">
        <f t="shared" si="4955"/>
        <v>1593</v>
      </c>
      <c r="H9957" s="2013">
        <f t="shared" si="4955"/>
        <v>1593</v>
      </c>
    </row>
    <row r="9958">
      <c r="B9958" s="2013">
        <v>9956.0</v>
      </c>
      <c r="C9958" s="2013">
        <f t="shared" ref="C9958:H9958" si="4956">C$5002+C4958</f>
        <v>1195</v>
      </c>
      <c r="D9958" s="2013">
        <f t="shared" si="4956"/>
        <v>2389</v>
      </c>
      <c r="E9958" s="2013">
        <f t="shared" si="4956"/>
        <v>1593</v>
      </c>
      <c r="F9958" s="2013">
        <f t="shared" si="4956"/>
        <v>1593</v>
      </c>
      <c r="G9958" s="2013">
        <f t="shared" si="4956"/>
        <v>1593</v>
      </c>
      <c r="H9958" s="2013">
        <f t="shared" si="4956"/>
        <v>1593</v>
      </c>
    </row>
    <row r="9959">
      <c r="B9959" s="2013">
        <v>9957.0</v>
      </c>
      <c r="C9959" s="2013">
        <f t="shared" ref="C9959:H9959" si="4957">C$5002+C4959</f>
        <v>1195</v>
      </c>
      <c r="D9959" s="2013">
        <f t="shared" si="4957"/>
        <v>2390</v>
      </c>
      <c r="E9959" s="2013">
        <f t="shared" si="4957"/>
        <v>1593</v>
      </c>
      <c r="F9959" s="2013">
        <f t="shared" si="4957"/>
        <v>1593</v>
      </c>
      <c r="G9959" s="2013">
        <f t="shared" si="4957"/>
        <v>1593</v>
      </c>
      <c r="H9959" s="2013">
        <f t="shared" si="4957"/>
        <v>1593</v>
      </c>
    </row>
    <row r="9960">
      <c r="B9960" s="2013">
        <v>9958.0</v>
      </c>
      <c r="C9960" s="2013">
        <f t="shared" ref="C9960:H9960" si="4958">C$5002+C4960</f>
        <v>1195</v>
      </c>
      <c r="D9960" s="2013">
        <f t="shared" si="4958"/>
        <v>2389</v>
      </c>
      <c r="E9960" s="2013">
        <f t="shared" si="4958"/>
        <v>1593</v>
      </c>
      <c r="F9960" s="2013">
        <f t="shared" si="4958"/>
        <v>1593</v>
      </c>
      <c r="G9960" s="2013">
        <f t="shared" si="4958"/>
        <v>1594</v>
      </c>
      <c r="H9960" s="2013">
        <f t="shared" si="4958"/>
        <v>1594</v>
      </c>
    </row>
    <row r="9961">
      <c r="B9961" s="2013">
        <v>9959.0</v>
      </c>
      <c r="C9961" s="2013">
        <f t="shared" ref="C9961:H9961" si="4959">C$5002+C4961</f>
        <v>1195</v>
      </c>
      <c r="D9961" s="2013">
        <f t="shared" si="4959"/>
        <v>2390</v>
      </c>
      <c r="E9961" s="2013">
        <f t="shared" si="4959"/>
        <v>1593</v>
      </c>
      <c r="F9961" s="2013">
        <f t="shared" si="4959"/>
        <v>1593</v>
      </c>
      <c r="G9961" s="2013">
        <f t="shared" si="4959"/>
        <v>1594</v>
      </c>
      <c r="H9961" s="2013">
        <f t="shared" si="4959"/>
        <v>1594</v>
      </c>
    </row>
    <row r="9962">
      <c r="B9962" s="2013">
        <v>9960.0</v>
      </c>
      <c r="C9962" s="2013">
        <f t="shared" ref="C9962:H9962" si="4960">C$5002+C4962</f>
        <v>1195</v>
      </c>
      <c r="D9962" s="2013">
        <f t="shared" si="4960"/>
        <v>2391</v>
      </c>
      <c r="E9962" s="2013">
        <f t="shared" si="4960"/>
        <v>1593</v>
      </c>
      <c r="F9962" s="2013">
        <f t="shared" si="4960"/>
        <v>1593</v>
      </c>
      <c r="G9962" s="2013">
        <f t="shared" si="4960"/>
        <v>1594</v>
      </c>
      <c r="H9962" s="2013">
        <f t="shared" si="4960"/>
        <v>1594</v>
      </c>
    </row>
    <row r="9963">
      <c r="B9963" s="2013">
        <v>9961.0</v>
      </c>
      <c r="C9963" s="2013">
        <f t="shared" ref="C9963:H9963" si="4961">C$5002+C4963</f>
        <v>1195</v>
      </c>
      <c r="D9963" s="2013">
        <f t="shared" si="4961"/>
        <v>2390</v>
      </c>
      <c r="E9963" s="2013">
        <f t="shared" si="4961"/>
        <v>1594</v>
      </c>
      <c r="F9963" s="2013">
        <f t="shared" si="4961"/>
        <v>1594</v>
      </c>
      <c r="G9963" s="2013">
        <f t="shared" si="4961"/>
        <v>1594</v>
      </c>
      <c r="H9963" s="2013">
        <f t="shared" si="4961"/>
        <v>1594</v>
      </c>
    </row>
    <row r="9964">
      <c r="B9964" s="2013">
        <v>9962.0</v>
      </c>
      <c r="C9964" s="2013">
        <f t="shared" ref="C9964:H9964" si="4962">C$5002+C4964</f>
        <v>1195</v>
      </c>
      <c r="D9964" s="2013">
        <f t="shared" si="4962"/>
        <v>2391</v>
      </c>
      <c r="E9964" s="2013">
        <f t="shared" si="4962"/>
        <v>1594</v>
      </c>
      <c r="F9964" s="2013">
        <f t="shared" si="4962"/>
        <v>1594</v>
      </c>
      <c r="G9964" s="2013">
        <f t="shared" si="4962"/>
        <v>1594</v>
      </c>
      <c r="H9964" s="2013">
        <f t="shared" si="4962"/>
        <v>1594</v>
      </c>
    </row>
    <row r="9965">
      <c r="B9965" s="2013">
        <v>9963.0</v>
      </c>
      <c r="C9965" s="2013">
        <f t="shared" ref="C9965:H9965" si="4963">C$5002+C4965</f>
        <v>1196</v>
      </c>
      <c r="D9965" s="2013">
        <f t="shared" si="4963"/>
        <v>2391</v>
      </c>
      <c r="E9965" s="2013">
        <f t="shared" si="4963"/>
        <v>1594</v>
      </c>
      <c r="F9965" s="2013">
        <f t="shared" si="4963"/>
        <v>1594</v>
      </c>
      <c r="G9965" s="2013">
        <f t="shared" si="4963"/>
        <v>1594</v>
      </c>
      <c r="H9965" s="2013">
        <f t="shared" si="4963"/>
        <v>1594</v>
      </c>
    </row>
    <row r="9966">
      <c r="B9966" s="2013">
        <v>9964.0</v>
      </c>
      <c r="C9966" s="2013">
        <f t="shared" ref="C9966:H9966" si="4964">C$5002+C4966</f>
        <v>1196</v>
      </c>
      <c r="D9966" s="2013">
        <f t="shared" si="4964"/>
        <v>2392</v>
      </c>
      <c r="E9966" s="2013">
        <f t="shared" si="4964"/>
        <v>1594</v>
      </c>
      <c r="F9966" s="2013">
        <f t="shared" si="4964"/>
        <v>1594</v>
      </c>
      <c r="G9966" s="2013">
        <f t="shared" si="4964"/>
        <v>1594</v>
      </c>
      <c r="H9966" s="2013">
        <f t="shared" si="4964"/>
        <v>1594</v>
      </c>
    </row>
    <row r="9967">
      <c r="B9967" s="2013">
        <v>9965.0</v>
      </c>
      <c r="C9967" s="2013">
        <f t="shared" ref="C9967:H9967" si="4965">C$5002+C4967</f>
        <v>1196</v>
      </c>
      <c r="D9967" s="2013">
        <f t="shared" si="4965"/>
        <v>2391</v>
      </c>
      <c r="E9967" s="2013">
        <f t="shared" si="4965"/>
        <v>1594</v>
      </c>
      <c r="F9967" s="2013">
        <f t="shared" si="4965"/>
        <v>1594</v>
      </c>
      <c r="G9967" s="2013">
        <f t="shared" si="4965"/>
        <v>1595</v>
      </c>
      <c r="H9967" s="2013">
        <f t="shared" si="4965"/>
        <v>1595</v>
      </c>
    </row>
    <row r="9968">
      <c r="B9968" s="2013">
        <v>9966.0</v>
      </c>
      <c r="C9968" s="2013">
        <f t="shared" ref="C9968:H9968" si="4966">C$5002+C4968</f>
        <v>1196</v>
      </c>
      <c r="D9968" s="2013">
        <f t="shared" si="4966"/>
        <v>2392</v>
      </c>
      <c r="E9968" s="2013">
        <f t="shared" si="4966"/>
        <v>1594</v>
      </c>
      <c r="F9968" s="2013">
        <f t="shared" si="4966"/>
        <v>1594</v>
      </c>
      <c r="G9968" s="2013">
        <f t="shared" si="4966"/>
        <v>1595</v>
      </c>
      <c r="H9968" s="2013">
        <f t="shared" si="4966"/>
        <v>1595</v>
      </c>
    </row>
    <row r="9969">
      <c r="B9969" s="2013">
        <v>9967.0</v>
      </c>
      <c r="C9969" s="2013">
        <f t="shared" ref="C9969:H9969" si="4967">C$5002+C4969</f>
        <v>1196</v>
      </c>
      <c r="D9969" s="2013">
        <f t="shared" si="4967"/>
        <v>2393</v>
      </c>
      <c r="E9969" s="2013">
        <f t="shared" si="4967"/>
        <v>1594</v>
      </c>
      <c r="F9969" s="2013">
        <f t="shared" si="4967"/>
        <v>1594</v>
      </c>
      <c r="G9969" s="2013">
        <f t="shared" si="4967"/>
        <v>1595</v>
      </c>
      <c r="H9969" s="2013">
        <f t="shared" si="4967"/>
        <v>1595</v>
      </c>
    </row>
    <row r="9970">
      <c r="B9970" s="2013">
        <v>9968.0</v>
      </c>
      <c r="C9970" s="2013">
        <f t="shared" ref="C9970:H9970" si="4968">C$5002+C4970</f>
        <v>1196</v>
      </c>
      <c r="D9970" s="2013">
        <f t="shared" si="4968"/>
        <v>2392</v>
      </c>
      <c r="E9970" s="2013">
        <f t="shared" si="4968"/>
        <v>1595</v>
      </c>
      <c r="F9970" s="2013">
        <f t="shared" si="4968"/>
        <v>1595</v>
      </c>
      <c r="G9970" s="2013">
        <f t="shared" si="4968"/>
        <v>1595</v>
      </c>
      <c r="H9970" s="2013">
        <f t="shared" si="4968"/>
        <v>1595</v>
      </c>
    </row>
    <row r="9971">
      <c r="B9971" s="2013">
        <v>9969.0</v>
      </c>
      <c r="C9971" s="2013">
        <f t="shared" ref="C9971:H9971" si="4969">C$5002+C4971</f>
        <v>1196</v>
      </c>
      <c r="D9971" s="2013">
        <f t="shared" si="4969"/>
        <v>2393</v>
      </c>
      <c r="E9971" s="2013">
        <f t="shared" si="4969"/>
        <v>1595</v>
      </c>
      <c r="F9971" s="2013">
        <f t="shared" si="4969"/>
        <v>1595</v>
      </c>
      <c r="G9971" s="2013">
        <f t="shared" si="4969"/>
        <v>1595</v>
      </c>
      <c r="H9971" s="2013">
        <f t="shared" si="4969"/>
        <v>1595</v>
      </c>
    </row>
    <row r="9972">
      <c r="B9972" s="2013">
        <v>9970.0</v>
      </c>
      <c r="C9972" s="2013">
        <f t="shared" ref="C9972:H9972" si="4970">C$5002+C4972</f>
        <v>1197</v>
      </c>
      <c r="D9972" s="2013">
        <f t="shared" si="4970"/>
        <v>2393</v>
      </c>
      <c r="E9972" s="2013">
        <f t="shared" si="4970"/>
        <v>1595</v>
      </c>
      <c r="F9972" s="2013">
        <f t="shared" si="4970"/>
        <v>1595</v>
      </c>
      <c r="G9972" s="2013">
        <f t="shared" si="4970"/>
        <v>1595</v>
      </c>
      <c r="H9972" s="2013">
        <f t="shared" si="4970"/>
        <v>1595</v>
      </c>
    </row>
    <row r="9973">
      <c r="B9973" s="2013">
        <v>9971.0</v>
      </c>
      <c r="C9973" s="2013">
        <f t="shared" ref="C9973:H9973" si="4971">C$5002+C4973</f>
        <v>1196</v>
      </c>
      <c r="D9973" s="2013">
        <f t="shared" si="4971"/>
        <v>2393</v>
      </c>
      <c r="E9973" s="2013">
        <f t="shared" si="4971"/>
        <v>1595</v>
      </c>
      <c r="F9973" s="2013">
        <f t="shared" si="4971"/>
        <v>1595</v>
      </c>
      <c r="G9973" s="2013">
        <f t="shared" si="4971"/>
        <v>1596</v>
      </c>
      <c r="H9973" s="2013">
        <f t="shared" si="4971"/>
        <v>1596</v>
      </c>
    </row>
    <row r="9974">
      <c r="B9974" s="2013">
        <v>9972.0</v>
      </c>
      <c r="C9974" s="2013">
        <f t="shared" ref="C9974:H9974" si="4972">C$5002+C4974</f>
        <v>1197</v>
      </c>
      <c r="D9974" s="2013">
        <f t="shared" si="4972"/>
        <v>2393</v>
      </c>
      <c r="E9974" s="2013">
        <f t="shared" si="4972"/>
        <v>1595</v>
      </c>
      <c r="F9974" s="2013">
        <f t="shared" si="4972"/>
        <v>1595</v>
      </c>
      <c r="G9974" s="2013">
        <f t="shared" si="4972"/>
        <v>1596</v>
      </c>
      <c r="H9974" s="2013">
        <f t="shared" si="4972"/>
        <v>1596</v>
      </c>
    </row>
    <row r="9975">
      <c r="B9975" s="2013">
        <v>9973.0</v>
      </c>
      <c r="C9975" s="2013">
        <f t="shared" ref="C9975:H9975" si="4973">C$5002+C4975</f>
        <v>1196</v>
      </c>
      <c r="D9975" s="2013">
        <f t="shared" si="4973"/>
        <v>2393</v>
      </c>
      <c r="E9975" s="2013">
        <f t="shared" si="4973"/>
        <v>1596</v>
      </c>
      <c r="F9975" s="2013">
        <f t="shared" si="4973"/>
        <v>1596</v>
      </c>
      <c r="G9975" s="2013">
        <f t="shared" si="4973"/>
        <v>1596</v>
      </c>
      <c r="H9975" s="2013">
        <f t="shared" si="4973"/>
        <v>1596</v>
      </c>
    </row>
    <row r="9976">
      <c r="B9976" s="2013">
        <v>9974.0</v>
      </c>
      <c r="C9976" s="2013">
        <f t="shared" ref="C9976:H9976" si="4974">C$5002+C4976</f>
        <v>1197</v>
      </c>
      <c r="D9976" s="2013">
        <f t="shared" si="4974"/>
        <v>2393</v>
      </c>
      <c r="E9976" s="2013">
        <f t="shared" si="4974"/>
        <v>1596</v>
      </c>
      <c r="F9976" s="2013">
        <f t="shared" si="4974"/>
        <v>1596</v>
      </c>
      <c r="G9976" s="2013">
        <f t="shared" si="4974"/>
        <v>1596</v>
      </c>
      <c r="H9976" s="2013">
        <f t="shared" si="4974"/>
        <v>1596</v>
      </c>
    </row>
    <row r="9977">
      <c r="B9977" s="2013">
        <v>9975.0</v>
      </c>
      <c r="C9977" s="2013">
        <f t="shared" ref="C9977:H9977" si="4975">C$5002+C4977</f>
        <v>1197</v>
      </c>
      <c r="D9977" s="2013">
        <f t="shared" si="4975"/>
        <v>2394</v>
      </c>
      <c r="E9977" s="2013">
        <f t="shared" si="4975"/>
        <v>1596</v>
      </c>
      <c r="F9977" s="2013">
        <f t="shared" si="4975"/>
        <v>1596</v>
      </c>
      <c r="G9977" s="2013">
        <f t="shared" si="4975"/>
        <v>1596</v>
      </c>
      <c r="H9977" s="2013">
        <f t="shared" si="4975"/>
        <v>1596</v>
      </c>
    </row>
    <row r="9978">
      <c r="B9978" s="2013">
        <v>9976.0</v>
      </c>
      <c r="C9978" s="2013">
        <f t="shared" ref="C9978:H9978" si="4976">C$5002+C4978</f>
        <v>1197</v>
      </c>
      <c r="D9978" s="2013">
        <f t="shared" si="4976"/>
        <v>2395</v>
      </c>
      <c r="E9978" s="2013">
        <f t="shared" si="4976"/>
        <v>1596</v>
      </c>
      <c r="F9978" s="2013">
        <f t="shared" si="4976"/>
        <v>1596</v>
      </c>
      <c r="G9978" s="2013">
        <f t="shared" si="4976"/>
        <v>1596</v>
      </c>
      <c r="H9978" s="2013">
        <f t="shared" si="4976"/>
        <v>1596</v>
      </c>
    </row>
    <row r="9979">
      <c r="B9979" s="2013">
        <v>9977.0</v>
      </c>
      <c r="C9979" s="2013">
        <f t="shared" ref="C9979:H9979" si="4977">C$5002+C4979</f>
        <v>1198</v>
      </c>
      <c r="D9979" s="2013">
        <f t="shared" si="4977"/>
        <v>2395</v>
      </c>
      <c r="E9979" s="2013">
        <f t="shared" si="4977"/>
        <v>1596</v>
      </c>
      <c r="F9979" s="2013">
        <f t="shared" si="4977"/>
        <v>1596</v>
      </c>
      <c r="G9979" s="2013">
        <f t="shared" si="4977"/>
        <v>1596</v>
      </c>
      <c r="H9979" s="2013">
        <f t="shared" si="4977"/>
        <v>1596</v>
      </c>
    </row>
    <row r="9980">
      <c r="B9980" s="2013">
        <v>9978.0</v>
      </c>
      <c r="C9980" s="2013">
        <f t="shared" ref="C9980:H9980" si="4978">C$5002+C4980</f>
        <v>1197</v>
      </c>
      <c r="D9980" s="2013">
        <f t="shared" si="4978"/>
        <v>2395</v>
      </c>
      <c r="E9980" s="2013">
        <f t="shared" si="4978"/>
        <v>1596</v>
      </c>
      <c r="F9980" s="2013">
        <f t="shared" si="4978"/>
        <v>1596</v>
      </c>
      <c r="G9980" s="2013">
        <f t="shared" si="4978"/>
        <v>1597</v>
      </c>
      <c r="H9980" s="2013">
        <f t="shared" si="4978"/>
        <v>1597</v>
      </c>
    </row>
    <row r="9981">
      <c r="B9981" s="2013">
        <v>9979.0</v>
      </c>
      <c r="C9981" s="2013">
        <f t="shared" ref="C9981:H9981" si="4979">C$5002+C4981</f>
        <v>1198</v>
      </c>
      <c r="D9981" s="2013">
        <f t="shared" si="4979"/>
        <v>2395</v>
      </c>
      <c r="E9981" s="2013">
        <f t="shared" si="4979"/>
        <v>1596</v>
      </c>
      <c r="F9981" s="2013">
        <f t="shared" si="4979"/>
        <v>1596</v>
      </c>
      <c r="G9981" s="2013">
        <f t="shared" si="4979"/>
        <v>1597</v>
      </c>
      <c r="H9981" s="2013">
        <f t="shared" si="4979"/>
        <v>1597</v>
      </c>
    </row>
    <row r="9982">
      <c r="B9982" s="2013">
        <v>9980.0</v>
      </c>
      <c r="C9982" s="2013">
        <f t="shared" ref="C9982:H9982" si="4980">C$5002+C4982</f>
        <v>1197</v>
      </c>
      <c r="D9982" s="2013">
        <f t="shared" si="4980"/>
        <v>2395</v>
      </c>
      <c r="E9982" s="2013">
        <f t="shared" si="4980"/>
        <v>1597</v>
      </c>
      <c r="F9982" s="2013">
        <f t="shared" si="4980"/>
        <v>1597</v>
      </c>
      <c r="G9982" s="2013">
        <f t="shared" si="4980"/>
        <v>1597</v>
      </c>
      <c r="H9982" s="2013">
        <f t="shared" si="4980"/>
        <v>1597</v>
      </c>
    </row>
    <row r="9983">
      <c r="B9983" s="2013">
        <v>9981.0</v>
      </c>
      <c r="C9983" s="2013">
        <f t="shared" ref="C9983:H9983" si="4981">C$5002+C4983</f>
        <v>1198</v>
      </c>
      <c r="D9983" s="2013">
        <f t="shared" si="4981"/>
        <v>2395</v>
      </c>
      <c r="E9983" s="2013">
        <f t="shared" si="4981"/>
        <v>1597</v>
      </c>
      <c r="F9983" s="2013">
        <f t="shared" si="4981"/>
        <v>1597</v>
      </c>
      <c r="G9983" s="2013">
        <f t="shared" si="4981"/>
        <v>1597</v>
      </c>
      <c r="H9983" s="2013">
        <f t="shared" si="4981"/>
        <v>1597</v>
      </c>
    </row>
    <row r="9984">
      <c r="B9984" s="2013">
        <v>9982.0</v>
      </c>
      <c r="C9984" s="2013">
        <f t="shared" ref="C9984:H9984" si="4982">C$5002+C4984</f>
        <v>1198</v>
      </c>
      <c r="D9984" s="2013">
        <f t="shared" si="4982"/>
        <v>2396</v>
      </c>
      <c r="E9984" s="2013">
        <f t="shared" si="4982"/>
        <v>1597</v>
      </c>
      <c r="F9984" s="2013">
        <f t="shared" si="4982"/>
        <v>1597</v>
      </c>
      <c r="G9984" s="2013">
        <f t="shared" si="4982"/>
        <v>1597</v>
      </c>
      <c r="H9984" s="2013">
        <f t="shared" si="4982"/>
        <v>1597</v>
      </c>
    </row>
    <row r="9985">
      <c r="B9985" s="2013">
        <v>9983.0</v>
      </c>
      <c r="C9985" s="2013">
        <f t="shared" ref="C9985:H9985" si="4983">C$5002+C4985</f>
        <v>1198</v>
      </c>
      <c r="D9985" s="2013">
        <f t="shared" si="4983"/>
        <v>2395</v>
      </c>
      <c r="E9985" s="2013">
        <f t="shared" si="4983"/>
        <v>1597</v>
      </c>
      <c r="F9985" s="2013">
        <f t="shared" si="4983"/>
        <v>1597</v>
      </c>
      <c r="G9985" s="2013">
        <f t="shared" si="4983"/>
        <v>1598</v>
      </c>
      <c r="H9985" s="2013">
        <f t="shared" si="4983"/>
        <v>1598</v>
      </c>
    </row>
    <row r="9986">
      <c r="B9986" s="2013">
        <v>9984.0</v>
      </c>
      <c r="C9986" s="2013">
        <f t="shared" ref="C9986:H9986" si="4984">C$5002+C4986</f>
        <v>1198</v>
      </c>
      <c r="D9986" s="2013">
        <f t="shared" si="4984"/>
        <v>2396</v>
      </c>
      <c r="E9986" s="2013">
        <f t="shared" si="4984"/>
        <v>1597</v>
      </c>
      <c r="F9986" s="2013">
        <f t="shared" si="4984"/>
        <v>1597</v>
      </c>
      <c r="G9986" s="2013">
        <f t="shared" si="4984"/>
        <v>1598</v>
      </c>
      <c r="H9986" s="2013">
        <f t="shared" si="4984"/>
        <v>1598</v>
      </c>
    </row>
    <row r="9987">
      <c r="B9987" s="2013">
        <v>9985.0</v>
      </c>
      <c r="C9987" s="2013">
        <f t="shared" ref="C9987:H9987" si="4985">C$5002+C4987</f>
        <v>1198</v>
      </c>
      <c r="D9987" s="2013">
        <f t="shared" si="4985"/>
        <v>2397</v>
      </c>
      <c r="E9987" s="2013">
        <f t="shared" si="4985"/>
        <v>1597</v>
      </c>
      <c r="F9987" s="2013">
        <f t="shared" si="4985"/>
        <v>1597</v>
      </c>
      <c r="G9987" s="2013">
        <f t="shared" si="4985"/>
        <v>1598</v>
      </c>
      <c r="H9987" s="2013">
        <f t="shared" si="4985"/>
        <v>1598</v>
      </c>
    </row>
    <row r="9988">
      <c r="B9988" s="2013">
        <v>9986.0</v>
      </c>
      <c r="C9988" s="2013">
        <f t="shared" ref="C9988:H9988" si="4986">C$5002+C4988</f>
        <v>1198</v>
      </c>
      <c r="D9988" s="2013">
        <f t="shared" si="4986"/>
        <v>2396</v>
      </c>
      <c r="E9988" s="2013">
        <f t="shared" si="4986"/>
        <v>1598</v>
      </c>
      <c r="F9988" s="2013">
        <f t="shared" si="4986"/>
        <v>1598</v>
      </c>
      <c r="G9988" s="2013">
        <f t="shared" si="4986"/>
        <v>1598</v>
      </c>
      <c r="H9988" s="2013">
        <f t="shared" si="4986"/>
        <v>1598</v>
      </c>
    </row>
    <row r="9989">
      <c r="B9989" s="2013">
        <v>9987.0</v>
      </c>
      <c r="C9989" s="2013">
        <f t="shared" ref="C9989:H9989" si="4987">C$5002+C4989</f>
        <v>1198</v>
      </c>
      <c r="D9989" s="2013">
        <f t="shared" si="4987"/>
        <v>2397</v>
      </c>
      <c r="E9989" s="2013">
        <f t="shared" si="4987"/>
        <v>1598</v>
      </c>
      <c r="F9989" s="2013">
        <f t="shared" si="4987"/>
        <v>1598</v>
      </c>
      <c r="G9989" s="2013">
        <f t="shared" si="4987"/>
        <v>1598</v>
      </c>
      <c r="H9989" s="2013">
        <f t="shared" si="4987"/>
        <v>1598</v>
      </c>
    </row>
    <row r="9990">
      <c r="B9990" s="2013">
        <v>9988.0</v>
      </c>
      <c r="C9990" s="2013">
        <f t="shared" ref="C9990:H9990" si="4988">C$5002+C4990</f>
        <v>1199</v>
      </c>
      <c r="D9990" s="2013">
        <f t="shared" si="4988"/>
        <v>2397</v>
      </c>
      <c r="E9990" s="2013">
        <f t="shared" si="4988"/>
        <v>1598</v>
      </c>
      <c r="F9990" s="2013">
        <f t="shared" si="4988"/>
        <v>1598</v>
      </c>
      <c r="G9990" s="2013">
        <f t="shared" si="4988"/>
        <v>1598</v>
      </c>
      <c r="H9990" s="2013">
        <f t="shared" si="4988"/>
        <v>1598</v>
      </c>
    </row>
    <row r="9991">
      <c r="B9991" s="2013">
        <v>9989.0</v>
      </c>
      <c r="C9991" s="2013">
        <f t="shared" ref="C9991:H9991" si="4989">C$5002+C4991</f>
        <v>1199</v>
      </c>
      <c r="D9991" s="2013">
        <f t="shared" si="4989"/>
        <v>2398</v>
      </c>
      <c r="E9991" s="2013">
        <f t="shared" si="4989"/>
        <v>1598</v>
      </c>
      <c r="F9991" s="2013">
        <f t="shared" si="4989"/>
        <v>1598</v>
      </c>
      <c r="G9991" s="2013">
        <f t="shared" si="4989"/>
        <v>1598</v>
      </c>
      <c r="H9991" s="2013">
        <f t="shared" si="4989"/>
        <v>1598</v>
      </c>
    </row>
    <row r="9992">
      <c r="B9992" s="2013">
        <v>9990.0</v>
      </c>
      <c r="C9992" s="2013">
        <f t="shared" ref="C9992:H9992" si="4990">C$5002+C4992</f>
        <v>1199</v>
      </c>
      <c r="D9992" s="2013">
        <f t="shared" si="4990"/>
        <v>2397</v>
      </c>
      <c r="E9992" s="2013">
        <f t="shared" si="4990"/>
        <v>1598</v>
      </c>
      <c r="F9992" s="2013">
        <f t="shared" si="4990"/>
        <v>1598</v>
      </c>
      <c r="G9992" s="2013">
        <f t="shared" si="4990"/>
        <v>1599</v>
      </c>
      <c r="H9992" s="2013">
        <f t="shared" si="4990"/>
        <v>1599</v>
      </c>
    </row>
    <row r="9993">
      <c r="B9993" s="2013">
        <v>9991.0</v>
      </c>
      <c r="C9993" s="2013">
        <f t="shared" ref="C9993:H9993" si="4991">C$5002+C4993</f>
        <v>1199</v>
      </c>
      <c r="D9993" s="2013">
        <f t="shared" si="4991"/>
        <v>2398</v>
      </c>
      <c r="E9993" s="2013">
        <f t="shared" si="4991"/>
        <v>1598</v>
      </c>
      <c r="F9993" s="2013">
        <f t="shared" si="4991"/>
        <v>1598</v>
      </c>
      <c r="G9993" s="2013">
        <f t="shared" si="4991"/>
        <v>1599</v>
      </c>
      <c r="H9993" s="2013">
        <f t="shared" si="4991"/>
        <v>1599</v>
      </c>
    </row>
    <row r="9994">
      <c r="B9994" s="2013">
        <v>9992.0</v>
      </c>
      <c r="C9994" s="2013">
        <f t="shared" ref="C9994:H9994" si="4992">C$5002+C4994</f>
        <v>1199</v>
      </c>
      <c r="D9994" s="2013">
        <f t="shared" si="4992"/>
        <v>2399</v>
      </c>
      <c r="E9994" s="2013">
        <f t="shared" si="4992"/>
        <v>1598</v>
      </c>
      <c r="F9994" s="2013">
        <f t="shared" si="4992"/>
        <v>1598</v>
      </c>
      <c r="G9994" s="2013">
        <f t="shared" si="4992"/>
        <v>1599</v>
      </c>
      <c r="H9994" s="2013">
        <f t="shared" si="4992"/>
        <v>1599</v>
      </c>
    </row>
    <row r="9995">
      <c r="B9995" s="2013">
        <v>9993.0</v>
      </c>
      <c r="C9995" s="2013">
        <f t="shared" ref="C9995:H9995" si="4993">C$5002+C4995</f>
        <v>1199</v>
      </c>
      <c r="D9995" s="2013">
        <f t="shared" si="4993"/>
        <v>2398</v>
      </c>
      <c r="E9995" s="2013">
        <f t="shared" si="4993"/>
        <v>1599</v>
      </c>
      <c r="F9995" s="2013">
        <f t="shared" si="4993"/>
        <v>1599</v>
      </c>
      <c r="G9995" s="2013">
        <f t="shared" si="4993"/>
        <v>1599</v>
      </c>
      <c r="H9995" s="2013">
        <f t="shared" si="4993"/>
        <v>1599</v>
      </c>
    </row>
    <row r="9996">
      <c r="B9996" s="2013">
        <v>9994.0</v>
      </c>
      <c r="C9996" s="2013">
        <f t="shared" ref="C9996:H9996" si="4994">C$5002+C4996</f>
        <v>1199</v>
      </c>
      <c r="D9996" s="2013">
        <f t="shared" si="4994"/>
        <v>2399</v>
      </c>
      <c r="E9996" s="2013">
        <f t="shared" si="4994"/>
        <v>1599</v>
      </c>
      <c r="F9996" s="2013">
        <f t="shared" si="4994"/>
        <v>1599</v>
      </c>
      <c r="G9996" s="2013">
        <f t="shared" si="4994"/>
        <v>1599</v>
      </c>
      <c r="H9996" s="2013">
        <f t="shared" si="4994"/>
        <v>1599</v>
      </c>
    </row>
    <row r="9997">
      <c r="B9997" s="2013">
        <v>9995.0</v>
      </c>
      <c r="C9997" s="2013">
        <f t="shared" ref="C9997:H9997" si="4995">C$5002+C4997</f>
        <v>1200</v>
      </c>
      <c r="D9997" s="2013">
        <f t="shared" si="4995"/>
        <v>2399</v>
      </c>
      <c r="E9997" s="2013">
        <f t="shared" si="4995"/>
        <v>1599</v>
      </c>
      <c r="F9997" s="2013">
        <f t="shared" si="4995"/>
        <v>1599</v>
      </c>
      <c r="G9997" s="2013">
        <f t="shared" si="4995"/>
        <v>1599</v>
      </c>
      <c r="H9997" s="2013">
        <f t="shared" si="4995"/>
        <v>1599</v>
      </c>
    </row>
    <row r="9998">
      <c r="B9998" s="2013">
        <v>9996.0</v>
      </c>
      <c r="C9998" s="2013">
        <f t="shared" ref="C9998:H9998" si="4996">C$5002+C4998</f>
        <v>1199</v>
      </c>
      <c r="D9998" s="2013">
        <f t="shared" si="4996"/>
        <v>2399</v>
      </c>
      <c r="E9998" s="2013">
        <f t="shared" si="4996"/>
        <v>1599</v>
      </c>
      <c r="F9998" s="2013">
        <f t="shared" si="4996"/>
        <v>1599</v>
      </c>
      <c r="G9998" s="2013">
        <f t="shared" si="4996"/>
        <v>1600</v>
      </c>
      <c r="H9998" s="2013">
        <f t="shared" si="4996"/>
        <v>1600</v>
      </c>
    </row>
    <row r="9999">
      <c r="B9999" s="2013">
        <v>9997.0</v>
      </c>
      <c r="C9999" s="2013">
        <f t="shared" ref="C9999:H9999" si="4997">C$5002+C4999</f>
        <v>1200</v>
      </c>
      <c r="D9999" s="2013">
        <f t="shared" si="4997"/>
        <v>2399</v>
      </c>
      <c r="E9999" s="2013">
        <f t="shared" si="4997"/>
        <v>1599</v>
      </c>
      <c r="F9999" s="2013">
        <f t="shared" si="4997"/>
        <v>1599</v>
      </c>
      <c r="G9999" s="2013">
        <f t="shared" si="4997"/>
        <v>1600</v>
      </c>
      <c r="H9999" s="2013">
        <f t="shared" si="4997"/>
        <v>1600</v>
      </c>
    </row>
    <row r="10000">
      <c r="B10000" s="2013">
        <v>9998.0</v>
      </c>
      <c r="C10000" s="2013">
        <f t="shared" ref="C10000:H10000" si="4998">C$5002+C5000</f>
        <v>1199</v>
      </c>
      <c r="D10000" s="2013">
        <f t="shared" si="4998"/>
        <v>2399</v>
      </c>
      <c r="E10000" s="2013">
        <f t="shared" si="4998"/>
        <v>1600</v>
      </c>
      <c r="F10000" s="2013">
        <f t="shared" si="4998"/>
        <v>1600</v>
      </c>
      <c r="G10000" s="2013">
        <f t="shared" si="4998"/>
        <v>1600</v>
      </c>
      <c r="H10000" s="2013">
        <f t="shared" si="4998"/>
        <v>1600</v>
      </c>
    </row>
    <row r="10001">
      <c r="B10001" s="2013">
        <v>9999.0</v>
      </c>
      <c r="C10001" s="2013">
        <f t="shared" ref="C10001:H10001" si="4999">C$5002+C5001</f>
        <v>1200</v>
      </c>
      <c r="D10001" s="2013">
        <f t="shared" si="4999"/>
        <v>2399</v>
      </c>
      <c r="E10001" s="2013">
        <f t="shared" si="4999"/>
        <v>1600</v>
      </c>
      <c r="F10001" s="2013">
        <f t="shared" si="4999"/>
        <v>1600</v>
      </c>
      <c r="G10001" s="2013">
        <f t="shared" si="4999"/>
        <v>1600</v>
      </c>
      <c r="H10001" s="2013">
        <f t="shared" si="4999"/>
        <v>1600</v>
      </c>
    </row>
    <row r="10002">
      <c r="B10002" s="2013">
        <v>10000.0</v>
      </c>
      <c r="C10002" s="2013">
        <f t="shared" ref="C10002:H10002" si="5000">C$5002+C5002</f>
        <v>1200</v>
      </c>
      <c r="D10002" s="2013">
        <f t="shared" si="5000"/>
        <v>2400</v>
      </c>
      <c r="E10002" s="2013">
        <f t="shared" si="5000"/>
        <v>1600</v>
      </c>
      <c r="F10002" s="2013">
        <f t="shared" si="5000"/>
        <v>1600</v>
      </c>
      <c r="G10002" s="2013">
        <f t="shared" si="5000"/>
        <v>1600</v>
      </c>
      <c r="H10002" s="2013">
        <f t="shared" si="5000"/>
        <v>1600</v>
      </c>
    </row>
  </sheetData>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75"/>
  <cols>
    <col customWidth="1" min="1" max="5" width="7.63"/>
    <col customWidth="1" min="6" max="6" width="8.88"/>
    <col customWidth="1" min="7" max="7" width="10.75"/>
    <col customWidth="1" min="8" max="26" width="7.63"/>
  </cols>
  <sheetData>
    <row r="1" ht="12.75" customHeight="1"/>
    <row r="2" ht="12.75" customHeight="1"/>
    <row r="3" ht="12.75" customHeight="1"/>
    <row r="4" ht="12.75" customHeight="1"/>
    <row r="5" ht="12.75" customHeight="1"/>
    <row r="6" ht="12.75" customHeight="1"/>
    <row r="7" ht="12.75" customHeight="1">
      <c r="G7" s="1154" t="s">
        <v>2501</v>
      </c>
    </row>
    <row r="8" ht="12.75" customHeight="1">
      <c r="G8" s="1154" t="s">
        <v>48</v>
      </c>
    </row>
    <row r="9" ht="12.75" customHeight="1">
      <c r="G9" s="1154">
        <v>1.0</v>
      </c>
      <c r="H9" s="1154">
        <v>2.0</v>
      </c>
      <c r="I9" s="1154">
        <v>3.0</v>
      </c>
      <c r="J9" s="1154">
        <v>4.0</v>
      </c>
      <c r="K9" s="1154">
        <v>5.0</v>
      </c>
      <c r="L9" s="1154">
        <v>6.0</v>
      </c>
      <c r="M9" s="1154">
        <v>7.0</v>
      </c>
      <c r="N9" s="1154">
        <v>8.0</v>
      </c>
      <c r="O9" s="1154">
        <v>9.0</v>
      </c>
      <c r="P9" s="1154">
        <v>10.0</v>
      </c>
      <c r="Q9" s="1154">
        <v>11.0</v>
      </c>
      <c r="R9" s="1154">
        <v>12.0</v>
      </c>
      <c r="S9" s="1154">
        <v>13.0</v>
      </c>
      <c r="T9" s="1154">
        <v>14.0</v>
      </c>
      <c r="U9" s="1154">
        <v>15.0</v>
      </c>
      <c r="V9" s="1154">
        <v>16.0</v>
      </c>
      <c r="W9" s="1154">
        <v>17.0</v>
      </c>
      <c r="X9" s="1154">
        <v>18.0</v>
      </c>
      <c r="Y9" s="1154">
        <v>19.0</v>
      </c>
      <c r="Z9" s="1154">
        <v>20.0</v>
      </c>
    </row>
    <row r="10" ht="12.75" customHeight="1">
      <c r="F10" s="1154" t="s">
        <v>2502</v>
      </c>
      <c r="G10" s="2014">
        <v>0.05</v>
      </c>
      <c r="H10" s="2014">
        <f t="shared" ref="H10:Z10" si="1">$G$10*H9</f>
        <v>0.1</v>
      </c>
      <c r="I10" s="2014">
        <f t="shared" si="1"/>
        <v>0.15</v>
      </c>
      <c r="J10" s="2014">
        <f t="shared" si="1"/>
        <v>0.2</v>
      </c>
      <c r="K10" s="2014">
        <f t="shared" si="1"/>
        <v>0.25</v>
      </c>
      <c r="L10" s="2014">
        <f t="shared" si="1"/>
        <v>0.3</v>
      </c>
      <c r="M10" s="2014">
        <f t="shared" si="1"/>
        <v>0.35</v>
      </c>
      <c r="N10" s="2014">
        <f t="shared" si="1"/>
        <v>0.4</v>
      </c>
      <c r="O10" s="2014">
        <f t="shared" si="1"/>
        <v>0.45</v>
      </c>
      <c r="P10" s="2014">
        <f t="shared" si="1"/>
        <v>0.5</v>
      </c>
      <c r="Q10" s="2014">
        <f t="shared" si="1"/>
        <v>0.55</v>
      </c>
      <c r="R10" s="2014">
        <f t="shared" si="1"/>
        <v>0.6</v>
      </c>
      <c r="S10" s="2014">
        <f t="shared" si="1"/>
        <v>0.65</v>
      </c>
      <c r="T10" s="2014">
        <f t="shared" si="1"/>
        <v>0.7</v>
      </c>
      <c r="U10" s="2014">
        <f t="shared" si="1"/>
        <v>0.75</v>
      </c>
      <c r="V10" s="2014">
        <f t="shared" si="1"/>
        <v>0.8</v>
      </c>
      <c r="W10" s="2014">
        <f t="shared" si="1"/>
        <v>0.85</v>
      </c>
      <c r="X10" s="2014">
        <f t="shared" si="1"/>
        <v>0.9</v>
      </c>
      <c r="Y10" s="2014">
        <f t="shared" si="1"/>
        <v>0.95</v>
      </c>
      <c r="Z10" s="2014">
        <f t="shared" si="1"/>
        <v>1</v>
      </c>
    </row>
    <row r="11" ht="12.75" customHeight="1">
      <c r="F11" s="1154" t="s">
        <v>2503</v>
      </c>
      <c r="G11" s="2014">
        <v>0.07</v>
      </c>
      <c r="H11" s="2014">
        <f t="shared" ref="H11:Z11" si="2">$G$11*H9</f>
        <v>0.14</v>
      </c>
      <c r="I11" s="2014">
        <f t="shared" si="2"/>
        <v>0.21</v>
      </c>
      <c r="J11" s="2014">
        <f t="shared" si="2"/>
        <v>0.28</v>
      </c>
      <c r="K11" s="2014">
        <f t="shared" si="2"/>
        <v>0.35</v>
      </c>
      <c r="L11" s="2014">
        <f t="shared" si="2"/>
        <v>0.42</v>
      </c>
      <c r="M11" s="2014">
        <f t="shared" si="2"/>
        <v>0.49</v>
      </c>
      <c r="N11" s="2014">
        <f t="shared" si="2"/>
        <v>0.56</v>
      </c>
      <c r="O11" s="2014">
        <f t="shared" si="2"/>
        <v>0.63</v>
      </c>
      <c r="P11" s="2014">
        <f t="shared" si="2"/>
        <v>0.7</v>
      </c>
      <c r="Q11" s="2014">
        <f t="shared" si="2"/>
        <v>0.77</v>
      </c>
      <c r="R11" s="2014">
        <f t="shared" si="2"/>
        <v>0.84</v>
      </c>
      <c r="S11" s="2014">
        <f t="shared" si="2"/>
        <v>0.91</v>
      </c>
      <c r="T11" s="2014">
        <f t="shared" si="2"/>
        <v>0.98</v>
      </c>
      <c r="U11" s="2014">
        <f t="shared" si="2"/>
        <v>1.05</v>
      </c>
      <c r="V11" s="2014">
        <f t="shared" si="2"/>
        <v>1.12</v>
      </c>
      <c r="W11" s="2014">
        <f t="shared" si="2"/>
        <v>1.19</v>
      </c>
      <c r="X11" s="2014">
        <f t="shared" si="2"/>
        <v>1.26</v>
      </c>
      <c r="Y11" s="2014">
        <f t="shared" si="2"/>
        <v>1.33</v>
      </c>
      <c r="Z11" s="2014">
        <f t="shared" si="2"/>
        <v>1.4</v>
      </c>
    </row>
    <row r="12" ht="12.75" customHeight="1">
      <c r="F12" s="1154" t="s">
        <v>2504</v>
      </c>
      <c r="G12" s="2014">
        <v>0.08</v>
      </c>
      <c r="H12" s="2014">
        <f t="shared" ref="H12:Z12" si="3">$G$12*H9</f>
        <v>0.16</v>
      </c>
      <c r="I12" s="2014">
        <f t="shared" si="3"/>
        <v>0.24</v>
      </c>
      <c r="J12" s="2014">
        <f t="shared" si="3"/>
        <v>0.32</v>
      </c>
      <c r="K12" s="2014">
        <f t="shared" si="3"/>
        <v>0.4</v>
      </c>
      <c r="L12" s="2014">
        <f t="shared" si="3"/>
        <v>0.48</v>
      </c>
      <c r="M12" s="2014">
        <f t="shared" si="3"/>
        <v>0.56</v>
      </c>
      <c r="N12" s="2014">
        <f t="shared" si="3"/>
        <v>0.64</v>
      </c>
      <c r="O12" s="2014">
        <f t="shared" si="3"/>
        <v>0.72</v>
      </c>
      <c r="P12" s="2014">
        <f t="shared" si="3"/>
        <v>0.8</v>
      </c>
      <c r="Q12" s="2014">
        <f t="shared" si="3"/>
        <v>0.88</v>
      </c>
      <c r="R12" s="2014">
        <f t="shared" si="3"/>
        <v>0.96</v>
      </c>
      <c r="S12" s="2014">
        <f t="shared" si="3"/>
        <v>1.04</v>
      </c>
      <c r="T12" s="2014">
        <f t="shared" si="3"/>
        <v>1.12</v>
      </c>
      <c r="U12" s="2014">
        <f t="shared" si="3"/>
        <v>1.2</v>
      </c>
      <c r="V12" s="2014">
        <f t="shared" si="3"/>
        <v>1.28</v>
      </c>
      <c r="W12" s="2014">
        <f t="shared" si="3"/>
        <v>1.36</v>
      </c>
      <c r="X12" s="2014">
        <f t="shared" si="3"/>
        <v>1.44</v>
      </c>
      <c r="Y12" s="2014">
        <f t="shared" si="3"/>
        <v>1.52</v>
      </c>
      <c r="Z12" s="2014">
        <f t="shared" si="3"/>
        <v>1.6</v>
      </c>
    </row>
    <row r="13" ht="12.75" customHeight="1">
      <c r="F13" s="1154" t="s">
        <v>2505</v>
      </c>
      <c r="G13" s="2015">
        <f>(G10+G11+G12)/3</f>
        <v>0.06666666667</v>
      </c>
      <c r="H13" s="2014">
        <f t="shared" ref="H13:Z13" si="4">$G$13*H9</f>
        <v>0.1333333333</v>
      </c>
      <c r="I13" s="2014">
        <f t="shared" si="4"/>
        <v>0.2</v>
      </c>
      <c r="J13" s="2014">
        <f t="shared" si="4"/>
        <v>0.2666666667</v>
      </c>
      <c r="K13" s="2014">
        <f t="shared" si="4"/>
        <v>0.3333333333</v>
      </c>
      <c r="L13" s="2014">
        <f t="shared" si="4"/>
        <v>0.4</v>
      </c>
      <c r="M13" s="2014">
        <f t="shared" si="4"/>
        <v>0.4666666667</v>
      </c>
      <c r="N13" s="2014">
        <f t="shared" si="4"/>
        <v>0.5333333333</v>
      </c>
      <c r="O13" s="2014">
        <f t="shared" si="4"/>
        <v>0.6</v>
      </c>
      <c r="P13" s="2014">
        <f t="shared" si="4"/>
        <v>0.6666666667</v>
      </c>
      <c r="Q13" s="2014">
        <f t="shared" si="4"/>
        <v>0.7333333333</v>
      </c>
      <c r="R13" s="2014">
        <f t="shared" si="4"/>
        <v>0.8</v>
      </c>
      <c r="S13" s="2014">
        <f t="shared" si="4"/>
        <v>0.8666666667</v>
      </c>
      <c r="T13" s="2014">
        <f t="shared" si="4"/>
        <v>0.9333333333</v>
      </c>
      <c r="U13" s="2014">
        <f t="shared" si="4"/>
        <v>1</v>
      </c>
      <c r="V13" s="2014">
        <f t="shared" si="4"/>
        <v>1.066666667</v>
      </c>
      <c r="W13" s="2014">
        <f t="shared" si="4"/>
        <v>1.133333333</v>
      </c>
      <c r="X13" s="2014">
        <f t="shared" si="4"/>
        <v>1.2</v>
      </c>
      <c r="Y13" s="2014">
        <f t="shared" si="4"/>
        <v>1.266666667</v>
      </c>
      <c r="Z13" s="2014">
        <f t="shared" si="4"/>
        <v>1.333333333</v>
      </c>
    </row>
    <row r="14" ht="12.75" customHeight="1">
      <c r="G14" s="2015"/>
      <c r="H14" s="2014"/>
      <c r="I14" s="2014"/>
      <c r="J14" s="2014"/>
      <c r="K14" s="2014"/>
      <c r="L14" s="2014"/>
      <c r="M14" s="2014"/>
      <c r="N14" s="2014"/>
      <c r="O14" s="2014"/>
      <c r="P14" s="2014"/>
      <c r="Q14" s="2014"/>
      <c r="R14" s="2014"/>
      <c r="S14" s="2014"/>
      <c r="T14" s="2014"/>
      <c r="U14" s="2014"/>
      <c r="V14" s="2014"/>
      <c r="W14" s="2014"/>
      <c r="X14" s="2014"/>
      <c r="Y14" s="2014"/>
      <c r="Z14" s="2014"/>
    </row>
    <row r="15" ht="12.75" customHeight="1"/>
    <row r="16" ht="12.75" customHeight="1">
      <c r="G16" s="1154" t="s">
        <v>2506</v>
      </c>
      <c r="H16" s="2016">
        <v>0.025</v>
      </c>
    </row>
    <row r="17" ht="12.75" customHeight="1"/>
    <row r="18" ht="12.75" customHeight="1">
      <c r="G18" s="426" t="s">
        <v>59</v>
      </c>
    </row>
    <row r="19" ht="12.75" customHeight="1">
      <c r="G19" s="1154">
        <v>1.0</v>
      </c>
      <c r="H19" s="1154">
        <v>2.0</v>
      </c>
      <c r="I19" s="1154">
        <v>3.0</v>
      </c>
      <c r="J19" s="1154">
        <v>4.0</v>
      </c>
      <c r="K19" s="1154">
        <v>5.0</v>
      </c>
      <c r="L19" s="1154">
        <v>6.0</v>
      </c>
      <c r="M19" s="1154">
        <v>7.0</v>
      </c>
      <c r="N19" s="1154">
        <v>8.0</v>
      </c>
      <c r="O19" s="1154">
        <v>9.0</v>
      </c>
      <c r="P19" s="1154">
        <v>10.0</v>
      </c>
      <c r="Q19" s="1154">
        <v>11.0</v>
      </c>
      <c r="R19" s="1154">
        <v>12.0</v>
      </c>
      <c r="S19" s="1154">
        <v>13.0</v>
      </c>
      <c r="T19" s="1154">
        <v>14.0</v>
      </c>
      <c r="U19" s="1154">
        <v>15.0</v>
      </c>
      <c r="V19" s="1154">
        <v>16.0</v>
      </c>
      <c r="W19" s="1154">
        <v>17.0</v>
      </c>
      <c r="X19" s="1154">
        <v>18.0</v>
      </c>
      <c r="Y19" s="1154">
        <v>19.0</v>
      </c>
      <c r="Z19" s="1154">
        <v>20.0</v>
      </c>
    </row>
    <row r="20" ht="12.75" customHeight="1">
      <c r="F20" s="1154" t="s">
        <v>785</v>
      </c>
      <c r="G20" s="2014">
        <f t="shared" ref="G20:Z20" si="5">G19*$H$16</f>
        <v>0.025</v>
      </c>
      <c r="H20" s="2014">
        <f t="shared" si="5"/>
        <v>0.05</v>
      </c>
      <c r="I20" s="2014">
        <f t="shared" si="5"/>
        <v>0.075</v>
      </c>
      <c r="J20" s="2014">
        <f t="shared" si="5"/>
        <v>0.1</v>
      </c>
      <c r="K20" s="2014">
        <f t="shared" si="5"/>
        <v>0.125</v>
      </c>
      <c r="L20" s="2014">
        <f t="shared" si="5"/>
        <v>0.15</v>
      </c>
      <c r="M20" s="2014">
        <f t="shared" si="5"/>
        <v>0.175</v>
      </c>
      <c r="N20" s="2014">
        <f t="shared" si="5"/>
        <v>0.2</v>
      </c>
      <c r="O20" s="2014">
        <f t="shared" si="5"/>
        <v>0.225</v>
      </c>
      <c r="P20" s="2014">
        <f t="shared" si="5"/>
        <v>0.25</v>
      </c>
      <c r="Q20" s="2014">
        <f t="shared" si="5"/>
        <v>0.275</v>
      </c>
      <c r="R20" s="2014">
        <f t="shared" si="5"/>
        <v>0.3</v>
      </c>
      <c r="S20" s="2014">
        <f t="shared" si="5"/>
        <v>0.325</v>
      </c>
      <c r="T20" s="2014">
        <f t="shared" si="5"/>
        <v>0.35</v>
      </c>
      <c r="U20" s="2014">
        <f t="shared" si="5"/>
        <v>0.375</v>
      </c>
      <c r="V20" s="2014">
        <f t="shared" si="5"/>
        <v>0.4</v>
      </c>
      <c r="W20" s="2014">
        <f t="shared" si="5"/>
        <v>0.425</v>
      </c>
      <c r="X20" s="2014">
        <f t="shared" si="5"/>
        <v>0.45</v>
      </c>
      <c r="Y20" s="2014">
        <f t="shared" si="5"/>
        <v>0.475</v>
      </c>
      <c r="Z20" s="2014">
        <f t="shared" si="5"/>
        <v>0.5</v>
      </c>
    </row>
    <row r="21" ht="12.75" customHeight="1">
      <c r="F21" s="1154">
        <v>1.0</v>
      </c>
      <c r="G21" s="2017">
        <f t="shared" ref="G21:Z21" si="6">$F21-$F21*G$20</f>
        <v>0.975</v>
      </c>
      <c r="H21" s="2017">
        <f t="shared" si="6"/>
        <v>0.95</v>
      </c>
      <c r="I21" s="2017">
        <f t="shared" si="6"/>
        <v>0.925</v>
      </c>
      <c r="J21" s="2017">
        <f t="shared" si="6"/>
        <v>0.9</v>
      </c>
      <c r="K21" s="2017">
        <f t="shared" si="6"/>
        <v>0.875</v>
      </c>
      <c r="L21" s="2017">
        <f t="shared" si="6"/>
        <v>0.85</v>
      </c>
      <c r="M21" s="2017">
        <f t="shared" si="6"/>
        <v>0.825</v>
      </c>
      <c r="N21" s="2017">
        <f t="shared" si="6"/>
        <v>0.8</v>
      </c>
      <c r="O21" s="2017">
        <f t="shared" si="6"/>
        <v>0.775</v>
      </c>
      <c r="P21" s="2017">
        <f t="shared" si="6"/>
        <v>0.75</v>
      </c>
      <c r="Q21" s="2017">
        <f t="shared" si="6"/>
        <v>0.725</v>
      </c>
      <c r="R21" s="2017">
        <f t="shared" si="6"/>
        <v>0.7</v>
      </c>
      <c r="S21" s="2017">
        <f t="shared" si="6"/>
        <v>0.675</v>
      </c>
      <c r="T21" s="2017">
        <f t="shared" si="6"/>
        <v>0.65</v>
      </c>
      <c r="U21" s="2017">
        <f t="shared" si="6"/>
        <v>0.625</v>
      </c>
      <c r="V21" s="2017">
        <f t="shared" si="6"/>
        <v>0.6</v>
      </c>
      <c r="W21" s="2017">
        <f t="shared" si="6"/>
        <v>0.575</v>
      </c>
      <c r="X21" s="2017">
        <f t="shared" si="6"/>
        <v>0.55</v>
      </c>
      <c r="Y21" s="2017">
        <f t="shared" si="6"/>
        <v>0.525</v>
      </c>
      <c r="Z21" s="2017">
        <f t="shared" si="6"/>
        <v>0.5</v>
      </c>
    </row>
    <row r="22" ht="12.75" customHeight="1">
      <c r="F22" s="1154">
        <v>2.0</v>
      </c>
      <c r="G22" s="2017">
        <f t="shared" ref="G22:Z22" si="7">$F22-$F22*G$20</f>
        <v>1.95</v>
      </c>
      <c r="H22" s="2017">
        <f t="shared" si="7"/>
        <v>1.9</v>
      </c>
      <c r="I22" s="2017">
        <f t="shared" si="7"/>
        <v>1.85</v>
      </c>
      <c r="J22" s="2017">
        <f t="shared" si="7"/>
        <v>1.8</v>
      </c>
      <c r="K22" s="2017">
        <f t="shared" si="7"/>
        <v>1.75</v>
      </c>
      <c r="L22" s="2017">
        <f t="shared" si="7"/>
        <v>1.7</v>
      </c>
      <c r="M22" s="2017">
        <f t="shared" si="7"/>
        <v>1.65</v>
      </c>
      <c r="N22" s="2017">
        <f t="shared" si="7"/>
        <v>1.6</v>
      </c>
      <c r="O22" s="2017">
        <f t="shared" si="7"/>
        <v>1.55</v>
      </c>
      <c r="P22" s="2017">
        <f t="shared" si="7"/>
        <v>1.5</v>
      </c>
      <c r="Q22" s="2017">
        <f t="shared" si="7"/>
        <v>1.45</v>
      </c>
      <c r="R22" s="2017">
        <f t="shared" si="7"/>
        <v>1.4</v>
      </c>
      <c r="S22" s="2017">
        <f t="shared" si="7"/>
        <v>1.35</v>
      </c>
      <c r="T22" s="2017">
        <f t="shared" si="7"/>
        <v>1.3</v>
      </c>
      <c r="U22" s="2017">
        <f t="shared" si="7"/>
        <v>1.25</v>
      </c>
      <c r="V22" s="2017">
        <f t="shared" si="7"/>
        <v>1.2</v>
      </c>
      <c r="W22" s="2017">
        <f t="shared" si="7"/>
        <v>1.15</v>
      </c>
      <c r="X22" s="2017">
        <f t="shared" si="7"/>
        <v>1.1</v>
      </c>
      <c r="Y22" s="2017">
        <f t="shared" si="7"/>
        <v>1.05</v>
      </c>
      <c r="Z22" s="2017">
        <f t="shared" si="7"/>
        <v>1</v>
      </c>
    </row>
    <row r="23" ht="12.75" customHeight="1">
      <c r="F23" s="1154">
        <v>3.0</v>
      </c>
      <c r="G23" s="2017">
        <f t="shared" ref="G23:Z23" si="8">$F23-$F23*G$20</f>
        <v>2.925</v>
      </c>
      <c r="H23" s="2017">
        <f t="shared" si="8"/>
        <v>2.85</v>
      </c>
      <c r="I23" s="2017">
        <f t="shared" si="8"/>
        <v>2.775</v>
      </c>
      <c r="J23" s="2017">
        <f t="shared" si="8"/>
        <v>2.7</v>
      </c>
      <c r="K23" s="2017">
        <f t="shared" si="8"/>
        <v>2.625</v>
      </c>
      <c r="L23" s="2017">
        <f t="shared" si="8"/>
        <v>2.55</v>
      </c>
      <c r="M23" s="2017">
        <f t="shared" si="8"/>
        <v>2.475</v>
      </c>
      <c r="N23" s="2017">
        <f t="shared" si="8"/>
        <v>2.4</v>
      </c>
      <c r="O23" s="2017">
        <f t="shared" si="8"/>
        <v>2.325</v>
      </c>
      <c r="P23" s="2017">
        <f t="shared" si="8"/>
        <v>2.25</v>
      </c>
      <c r="Q23" s="2017">
        <f t="shared" si="8"/>
        <v>2.175</v>
      </c>
      <c r="R23" s="2017">
        <f t="shared" si="8"/>
        <v>2.1</v>
      </c>
      <c r="S23" s="2017">
        <f t="shared" si="8"/>
        <v>2.025</v>
      </c>
      <c r="T23" s="2017">
        <f t="shared" si="8"/>
        <v>1.95</v>
      </c>
      <c r="U23" s="2017">
        <f t="shared" si="8"/>
        <v>1.875</v>
      </c>
      <c r="V23" s="2017">
        <f t="shared" si="8"/>
        <v>1.8</v>
      </c>
      <c r="W23" s="2017">
        <f t="shared" si="8"/>
        <v>1.725</v>
      </c>
      <c r="X23" s="2017">
        <f t="shared" si="8"/>
        <v>1.65</v>
      </c>
      <c r="Y23" s="2017">
        <f t="shared" si="8"/>
        <v>1.575</v>
      </c>
      <c r="Z23" s="2017">
        <f t="shared" si="8"/>
        <v>1.5</v>
      </c>
    </row>
    <row r="24" ht="12.75" customHeight="1">
      <c r="F24" s="1154">
        <v>4.0</v>
      </c>
      <c r="G24" s="2017">
        <f t="shared" ref="G24:Z24" si="9">$F24-$F24*G$20</f>
        <v>3.9</v>
      </c>
      <c r="H24" s="2017">
        <f t="shared" si="9"/>
        <v>3.8</v>
      </c>
      <c r="I24" s="2017">
        <f t="shared" si="9"/>
        <v>3.7</v>
      </c>
      <c r="J24" s="2017">
        <f t="shared" si="9"/>
        <v>3.6</v>
      </c>
      <c r="K24" s="2017">
        <f t="shared" si="9"/>
        <v>3.5</v>
      </c>
      <c r="L24" s="2017">
        <f t="shared" si="9"/>
        <v>3.4</v>
      </c>
      <c r="M24" s="2017">
        <f t="shared" si="9"/>
        <v>3.3</v>
      </c>
      <c r="N24" s="2017">
        <f t="shared" si="9"/>
        <v>3.2</v>
      </c>
      <c r="O24" s="2017">
        <f t="shared" si="9"/>
        <v>3.1</v>
      </c>
      <c r="P24" s="2017">
        <f t="shared" si="9"/>
        <v>3</v>
      </c>
      <c r="Q24" s="2017">
        <f t="shared" si="9"/>
        <v>2.9</v>
      </c>
      <c r="R24" s="2017">
        <f t="shared" si="9"/>
        <v>2.8</v>
      </c>
      <c r="S24" s="2017">
        <f t="shared" si="9"/>
        <v>2.7</v>
      </c>
      <c r="T24" s="2017">
        <f t="shared" si="9"/>
        <v>2.6</v>
      </c>
      <c r="U24" s="2017">
        <f t="shared" si="9"/>
        <v>2.5</v>
      </c>
      <c r="V24" s="2017">
        <f t="shared" si="9"/>
        <v>2.4</v>
      </c>
      <c r="W24" s="2017">
        <f t="shared" si="9"/>
        <v>2.3</v>
      </c>
      <c r="X24" s="2017">
        <f t="shared" si="9"/>
        <v>2.2</v>
      </c>
      <c r="Y24" s="2017">
        <f t="shared" si="9"/>
        <v>2.1</v>
      </c>
      <c r="Z24" s="2017">
        <f t="shared" si="9"/>
        <v>2</v>
      </c>
    </row>
    <row r="25" ht="12.75" customHeight="1">
      <c r="F25" s="1154">
        <v>5.0</v>
      </c>
      <c r="G25" s="2017">
        <f t="shared" ref="G25:Z25" si="10">$F25-$F25*G$20</f>
        <v>4.875</v>
      </c>
      <c r="H25" s="2017">
        <f t="shared" si="10"/>
        <v>4.75</v>
      </c>
      <c r="I25" s="2017">
        <f t="shared" si="10"/>
        <v>4.625</v>
      </c>
      <c r="J25" s="2017">
        <f t="shared" si="10"/>
        <v>4.5</v>
      </c>
      <c r="K25" s="2017">
        <f t="shared" si="10"/>
        <v>4.375</v>
      </c>
      <c r="L25" s="2017">
        <f t="shared" si="10"/>
        <v>4.25</v>
      </c>
      <c r="M25" s="2017">
        <f t="shared" si="10"/>
        <v>4.125</v>
      </c>
      <c r="N25" s="2017">
        <f t="shared" si="10"/>
        <v>4</v>
      </c>
      <c r="O25" s="2017">
        <f t="shared" si="10"/>
        <v>3.875</v>
      </c>
      <c r="P25" s="2017">
        <f t="shared" si="10"/>
        <v>3.75</v>
      </c>
      <c r="Q25" s="2017">
        <f t="shared" si="10"/>
        <v>3.625</v>
      </c>
      <c r="R25" s="2017">
        <f t="shared" si="10"/>
        <v>3.5</v>
      </c>
      <c r="S25" s="2017">
        <f t="shared" si="10"/>
        <v>3.375</v>
      </c>
      <c r="T25" s="2017">
        <f t="shared" si="10"/>
        <v>3.25</v>
      </c>
      <c r="U25" s="2017">
        <f t="shared" si="10"/>
        <v>3.125</v>
      </c>
      <c r="V25" s="2017">
        <f t="shared" si="10"/>
        <v>3</v>
      </c>
      <c r="W25" s="2017">
        <f t="shared" si="10"/>
        <v>2.875</v>
      </c>
      <c r="X25" s="2017">
        <f t="shared" si="10"/>
        <v>2.75</v>
      </c>
      <c r="Y25" s="2017">
        <f t="shared" si="10"/>
        <v>2.625</v>
      </c>
      <c r="Z25" s="2017">
        <f t="shared" si="10"/>
        <v>2.5</v>
      </c>
    </row>
    <row r="26" ht="12.75" customHeight="1">
      <c r="F26" s="1154">
        <v>6.0</v>
      </c>
      <c r="G26" s="2017">
        <f t="shared" ref="G26:Z26" si="11">$F26-$F26*G$20</f>
        <v>5.85</v>
      </c>
      <c r="H26" s="2017">
        <f t="shared" si="11"/>
        <v>5.7</v>
      </c>
      <c r="I26" s="2017">
        <f t="shared" si="11"/>
        <v>5.55</v>
      </c>
      <c r="J26" s="2017">
        <f t="shared" si="11"/>
        <v>5.4</v>
      </c>
      <c r="K26" s="2017">
        <f t="shared" si="11"/>
        <v>5.25</v>
      </c>
      <c r="L26" s="2017">
        <f t="shared" si="11"/>
        <v>5.1</v>
      </c>
      <c r="M26" s="2017">
        <f t="shared" si="11"/>
        <v>4.95</v>
      </c>
      <c r="N26" s="2017">
        <f t="shared" si="11"/>
        <v>4.8</v>
      </c>
      <c r="O26" s="2017">
        <f t="shared" si="11"/>
        <v>4.65</v>
      </c>
      <c r="P26" s="2017">
        <f t="shared" si="11"/>
        <v>4.5</v>
      </c>
      <c r="Q26" s="2017">
        <f t="shared" si="11"/>
        <v>4.35</v>
      </c>
      <c r="R26" s="2017">
        <f t="shared" si="11"/>
        <v>4.2</v>
      </c>
      <c r="S26" s="2017">
        <f t="shared" si="11"/>
        <v>4.05</v>
      </c>
      <c r="T26" s="2017">
        <f t="shared" si="11"/>
        <v>3.9</v>
      </c>
      <c r="U26" s="2017">
        <f t="shared" si="11"/>
        <v>3.75</v>
      </c>
      <c r="V26" s="2017">
        <f t="shared" si="11"/>
        <v>3.6</v>
      </c>
      <c r="W26" s="2017">
        <f t="shared" si="11"/>
        <v>3.45</v>
      </c>
      <c r="X26" s="2017">
        <f t="shared" si="11"/>
        <v>3.3</v>
      </c>
      <c r="Y26" s="2017">
        <f t="shared" si="11"/>
        <v>3.15</v>
      </c>
      <c r="Z26" s="2017">
        <f t="shared" si="11"/>
        <v>3</v>
      </c>
    </row>
    <row r="27" ht="12.75" customHeight="1">
      <c r="F27" s="1154">
        <v>7.0</v>
      </c>
      <c r="G27" s="2017">
        <f t="shared" ref="G27:Z27" si="12">$F27-$F27*G$20</f>
        <v>6.825</v>
      </c>
      <c r="H27" s="2017">
        <f t="shared" si="12"/>
        <v>6.65</v>
      </c>
      <c r="I27" s="2017">
        <f t="shared" si="12"/>
        <v>6.475</v>
      </c>
      <c r="J27" s="2017">
        <f t="shared" si="12"/>
        <v>6.3</v>
      </c>
      <c r="K27" s="2017">
        <f t="shared" si="12"/>
        <v>6.125</v>
      </c>
      <c r="L27" s="2017">
        <f t="shared" si="12"/>
        <v>5.95</v>
      </c>
      <c r="M27" s="2017">
        <f t="shared" si="12"/>
        <v>5.775</v>
      </c>
      <c r="N27" s="2017">
        <f t="shared" si="12"/>
        <v>5.6</v>
      </c>
      <c r="O27" s="2017">
        <f t="shared" si="12"/>
        <v>5.425</v>
      </c>
      <c r="P27" s="2017">
        <f t="shared" si="12"/>
        <v>5.25</v>
      </c>
      <c r="Q27" s="2017">
        <f t="shared" si="12"/>
        <v>5.075</v>
      </c>
      <c r="R27" s="2017">
        <f t="shared" si="12"/>
        <v>4.9</v>
      </c>
      <c r="S27" s="2017">
        <f t="shared" si="12"/>
        <v>4.725</v>
      </c>
      <c r="T27" s="2017">
        <f t="shared" si="12"/>
        <v>4.55</v>
      </c>
      <c r="U27" s="2017">
        <f t="shared" si="12"/>
        <v>4.375</v>
      </c>
      <c r="V27" s="2017">
        <f t="shared" si="12"/>
        <v>4.2</v>
      </c>
      <c r="W27" s="2017">
        <f t="shared" si="12"/>
        <v>4.025</v>
      </c>
      <c r="X27" s="2017">
        <f t="shared" si="12"/>
        <v>3.85</v>
      </c>
      <c r="Y27" s="2017">
        <f t="shared" si="12"/>
        <v>3.675</v>
      </c>
      <c r="Z27" s="2017">
        <f t="shared" si="12"/>
        <v>3.5</v>
      </c>
    </row>
    <row r="28" ht="12.75" customHeight="1">
      <c r="F28" s="1154">
        <v>8.0</v>
      </c>
      <c r="G28" s="2017">
        <f t="shared" ref="G28:Z28" si="13">$F28-$F28*G$20</f>
        <v>7.8</v>
      </c>
      <c r="H28" s="2017">
        <f t="shared" si="13"/>
        <v>7.6</v>
      </c>
      <c r="I28" s="2017">
        <f t="shared" si="13"/>
        <v>7.4</v>
      </c>
      <c r="J28" s="2017">
        <f t="shared" si="13"/>
        <v>7.2</v>
      </c>
      <c r="K28" s="2017">
        <f t="shared" si="13"/>
        <v>7</v>
      </c>
      <c r="L28" s="2017">
        <f t="shared" si="13"/>
        <v>6.8</v>
      </c>
      <c r="M28" s="2017">
        <f t="shared" si="13"/>
        <v>6.6</v>
      </c>
      <c r="N28" s="2017">
        <f t="shared" si="13"/>
        <v>6.4</v>
      </c>
      <c r="O28" s="2017">
        <f t="shared" si="13"/>
        <v>6.2</v>
      </c>
      <c r="P28" s="2017">
        <f t="shared" si="13"/>
        <v>6</v>
      </c>
      <c r="Q28" s="2017">
        <f t="shared" si="13"/>
        <v>5.8</v>
      </c>
      <c r="R28" s="2017">
        <f t="shared" si="13"/>
        <v>5.6</v>
      </c>
      <c r="S28" s="2017">
        <f t="shared" si="13"/>
        <v>5.4</v>
      </c>
      <c r="T28" s="2017">
        <f t="shared" si="13"/>
        <v>5.2</v>
      </c>
      <c r="U28" s="2017">
        <f t="shared" si="13"/>
        <v>5</v>
      </c>
      <c r="V28" s="2017">
        <f t="shared" si="13"/>
        <v>4.8</v>
      </c>
      <c r="W28" s="2017">
        <f t="shared" si="13"/>
        <v>4.6</v>
      </c>
      <c r="X28" s="2017">
        <f t="shared" si="13"/>
        <v>4.4</v>
      </c>
      <c r="Y28" s="2017">
        <f t="shared" si="13"/>
        <v>4.2</v>
      </c>
      <c r="Z28" s="2017">
        <f t="shared" si="13"/>
        <v>4</v>
      </c>
    </row>
    <row r="29" ht="12.75" customHeight="1">
      <c r="F29" s="1154">
        <v>9.0</v>
      </c>
      <c r="G29" s="2017">
        <f t="shared" ref="G29:Z29" si="14">$F29-$F29*G$20</f>
        <v>8.775</v>
      </c>
      <c r="H29" s="2017">
        <f t="shared" si="14"/>
        <v>8.55</v>
      </c>
      <c r="I29" s="2017">
        <f t="shared" si="14"/>
        <v>8.325</v>
      </c>
      <c r="J29" s="2017">
        <f t="shared" si="14"/>
        <v>8.1</v>
      </c>
      <c r="K29" s="2017">
        <f t="shared" si="14"/>
        <v>7.875</v>
      </c>
      <c r="L29" s="2017">
        <f t="shared" si="14"/>
        <v>7.65</v>
      </c>
      <c r="M29" s="2017">
        <f t="shared" si="14"/>
        <v>7.425</v>
      </c>
      <c r="N29" s="2017">
        <f t="shared" si="14"/>
        <v>7.2</v>
      </c>
      <c r="O29" s="2017">
        <f t="shared" si="14"/>
        <v>6.975</v>
      </c>
      <c r="P29" s="2017">
        <f t="shared" si="14"/>
        <v>6.75</v>
      </c>
      <c r="Q29" s="2017">
        <f t="shared" si="14"/>
        <v>6.525</v>
      </c>
      <c r="R29" s="2017">
        <f t="shared" si="14"/>
        <v>6.3</v>
      </c>
      <c r="S29" s="2017">
        <f t="shared" si="14"/>
        <v>6.075</v>
      </c>
      <c r="T29" s="2017">
        <f t="shared" si="14"/>
        <v>5.85</v>
      </c>
      <c r="U29" s="2017">
        <f t="shared" si="14"/>
        <v>5.625</v>
      </c>
      <c r="V29" s="2017">
        <f t="shared" si="14"/>
        <v>5.4</v>
      </c>
      <c r="W29" s="2017">
        <f t="shared" si="14"/>
        <v>5.175</v>
      </c>
      <c r="X29" s="2017">
        <f t="shared" si="14"/>
        <v>4.95</v>
      </c>
      <c r="Y29" s="2017">
        <f t="shared" si="14"/>
        <v>4.725</v>
      </c>
      <c r="Z29" s="2017">
        <f t="shared" si="14"/>
        <v>4.5</v>
      </c>
    </row>
    <row r="30" ht="12.75" customHeight="1">
      <c r="F30" s="1154">
        <v>10.0</v>
      </c>
      <c r="G30" s="2017">
        <f t="shared" ref="G30:Z30" si="15">$F30-$F30*G$20</f>
        <v>9.75</v>
      </c>
      <c r="H30" s="2017">
        <f t="shared" si="15"/>
        <v>9.5</v>
      </c>
      <c r="I30" s="2017">
        <f t="shared" si="15"/>
        <v>9.25</v>
      </c>
      <c r="J30" s="2017">
        <f t="shared" si="15"/>
        <v>9</v>
      </c>
      <c r="K30" s="2017">
        <f t="shared" si="15"/>
        <v>8.75</v>
      </c>
      <c r="L30" s="2017">
        <f t="shared" si="15"/>
        <v>8.5</v>
      </c>
      <c r="M30" s="2017">
        <f t="shared" si="15"/>
        <v>8.25</v>
      </c>
      <c r="N30" s="2017">
        <f t="shared" si="15"/>
        <v>8</v>
      </c>
      <c r="O30" s="2017">
        <f t="shared" si="15"/>
        <v>7.75</v>
      </c>
      <c r="P30" s="2017">
        <f t="shared" si="15"/>
        <v>7.5</v>
      </c>
      <c r="Q30" s="2017">
        <f t="shared" si="15"/>
        <v>7.25</v>
      </c>
      <c r="R30" s="2017">
        <f t="shared" si="15"/>
        <v>7</v>
      </c>
      <c r="S30" s="2017">
        <f t="shared" si="15"/>
        <v>6.75</v>
      </c>
      <c r="T30" s="2017">
        <f t="shared" si="15"/>
        <v>6.5</v>
      </c>
      <c r="U30" s="2017">
        <f t="shared" si="15"/>
        <v>6.25</v>
      </c>
      <c r="V30" s="2017">
        <f t="shared" si="15"/>
        <v>6</v>
      </c>
      <c r="W30" s="2017">
        <f t="shared" si="15"/>
        <v>5.75</v>
      </c>
      <c r="X30" s="2017">
        <f t="shared" si="15"/>
        <v>5.5</v>
      </c>
      <c r="Y30" s="2017">
        <f t="shared" si="15"/>
        <v>5.25</v>
      </c>
      <c r="Z30" s="2017">
        <f t="shared" si="15"/>
        <v>5</v>
      </c>
    </row>
    <row r="31" ht="12.75" customHeight="1"/>
    <row r="32" ht="12.75" customHeight="1"/>
    <row r="33" ht="12.75" customHeight="1">
      <c r="G33" s="1154" t="s">
        <v>2506</v>
      </c>
      <c r="H33" s="2016">
        <v>0.03</v>
      </c>
    </row>
    <row r="34" ht="12.75" customHeight="1">
      <c r="G34" s="2014"/>
      <c r="H34" s="2014"/>
      <c r="I34" s="2014"/>
      <c r="J34" s="2014"/>
      <c r="K34" s="2014"/>
      <c r="L34" s="2014"/>
      <c r="M34" s="2014"/>
      <c r="N34" s="2014"/>
      <c r="O34" s="2014"/>
      <c r="P34" s="2014"/>
      <c r="Q34" s="2014"/>
      <c r="R34" s="2014"/>
      <c r="S34" s="2014"/>
      <c r="T34" s="2014"/>
      <c r="U34" s="2014"/>
      <c r="V34" s="2014"/>
      <c r="W34" s="2014"/>
      <c r="X34" s="2014"/>
      <c r="Y34" s="2014"/>
      <c r="Z34" s="2016"/>
    </row>
    <row r="35" ht="12.75" customHeight="1">
      <c r="G35" s="2018" t="s">
        <v>59</v>
      </c>
    </row>
    <row r="36" ht="12.75" customHeight="1">
      <c r="F36" s="1154" t="s">
        <v>121</v>
      </c>
      <c r="G36" s="1154">
        <v>1.0</v>
      </c>
      <c r="H36" s="1154">
        <v>2.0</v>
      </c>
      <c r="I36" s="1154">
        <v>3.0</v>
      </c>
      <c r="J36" s="1154">
        <v>4.0</v>
      </c>
      <c r="K36" s="1154">
        <v>5.0</v>
      </c>
      <c r="L36" s="1154">
        <v>6.0</v>
      </c>
      <c r="M36" s="1154">
        <v>7.0</v>
      </c>
      <c r="N36" s="1154">
        <v>8.0</v>
      </c>
      <c r="O36" s="1154">
        <v>9.0</v>
      </c>
      <c r="P36" s="1154">
        <v>10.0</v>
      </c>
      <c r="Q36" s="1154">
        <v>11.0</v>
      </c>
      <c r="R36" s="1154">
        <v>12.0</v>
      </c>
      <c r="S36" s="1154">
        <v>13.0</v>
      </c>
      <c r="T36" s="1154">
        <v>14.0</v>
      </c>
      <c r="U36" s="1154">
        <v>15.0</v>
      </c>
      <c r="V36" s="1154">
        <v>16.0</v>
      </c>
      <c r="W36" s="1154">
        <v>17.0</v>
      </c>
      <c r="X36" s="1154">
        <v>18.0</v>
      </c>
      <c r="Y36" s="1154">
        <v>19.0</v>
      </c>
      <c r="Z36" s="1154">
        <v>20.0</v>
      </c>
    </row>
    <row r="37" ht="12.75" customHeight="1">
      <c r="F37" s="1154" t="s">
        <v>785</v>
      </c>
      <c r="G37" s="2014">
        <f t="shared" ref="G37:Z37" si="16">G36*$H$33</f>
        <v>0.03</v>
      </c>
      <c r="H37" s="2014">
        <f t="shared" si="16"/>
        <v>0.06</v>
      </c>
      <c r="I37" s="2014">
        <f t="shared" si="16"/>
        <v>0.09</v>
      </c>
      <c r="J37" s="2014">
        <f t="shared" si="16"/>
        <v>0.12</v>
      </c>
      <c r="K37" s="2014">
        <f t="shared" si="16"/>
        <v>0.15</v>
      </c>
      <c r="L37" s="2014">
        <f t="shared" si="16"/>
        <v>0.18</v>
      </c>
      <c r="M37" s="2014">
        <f t="shared" si="16"/>
        <v>0.21</v>
      </c>
      <c r="N37" s="2014">
        <f t="shared" si="16"/>
        <v>0.24</v>
      </c>
      <c r="O37" s="2014">
        <f t="shared" si="16"/>
        <v>0.27</v>
      </c>
      <c r="P37" s="2014">
        <f t="shared" si="16"/>
        <v>0.3</v>
      </c>
      <c r="Q37" s="2014">
        <f t="shared" si="16"/>
        <v>0.33</v>
      </c>
      <c r="R37" s="2014">
        <f t="shared" si="16"/>
        <v>0.36</v>
      </c>
      <c r="S37" s="2014">
        <f t="shared" si="16"/>
        <v>0.39</v>
      </c>
      <c r="T37" s="2014">
        <f t="shared" si="16"/>
        <v>0.42</v>
      </c>
      <c r="U37" s="2014">
        <f t="shared" si="16"/>
        <v>0.45</v>
      </c>
      <c r="V37" s="2014">
        <f t="shared" si="16"/>
        <v>0.48</v>
      </c>
      <c r="W37" s="2014">
        <f t="shared" si="16"/>
        <v>0.51</v>
      </c>
      <c r="X37" s="2014">
        <f t="shared" si="16"/>
        <v>0.54</v>
      </c>
      <c r="Y37" s="2014">
        <f t="shared" si="16"/>
        <v>0.57</v>
      </c>
      <c r="Z37" s="2014">
        <f t="shared" si="16"/>
        <v>0.6</v>
      </c>
    </row>
    <row r="38" ht="12.75" customHeight="1">
      <c r="F38" s="2019">
        <v>1.0</v>
      </c>
      <c r="G38" s="2019">
        <f t="shared" ref="G38:Z38" si="17">$F38-$F38*G$37</f>
        <v>0.97</v>
      </c>
      <c r="H38" s="2019">
        <f t="shared" si="17"/>
        <v>0.94</v>
      </c>
      <c r="I38" s="2019">
        <f t="shared" si="17"/>
        <v>0.91</v>
      </c>
      <c r="J38" s="2019">
        <f t="shared" si="17"/>
        <v>0.88</v>
      </c>
      <c r="K38" s="2019">
        <f t="shared" si="17"/>
        <v>0.85</v>
      </c>
      <c r="L38" s="2019">
        <f t="shared" si="17"/>
        <v>0.82</v>
      </c>
      <c r="M38" s="2019">
        <f t="shared" si="17"/>
        <v>0.79</v>
      </c>
      <c r="N38" s="2019">
        <f t="shared" si="17"/>
        <v>0.76</v>
      </c>
      <c r="O38" s="2019">
        <f t="shared" si="17"/>
        <v>0.73</v>
      </c>
      <c r="P38" s="2019">
        <f t="shared" si="17"/>
        <v>0.7</v>
      </c>
      <c r="Q38" s="2019">
        <f t="shared" si="17"/>
        <v>0.67</v>
      </c>
      <c r="R38" s="2019">
        <f t="shared" si="17"/>
        <v>0.64</v>
      </c>
      <c r="S38" s="2019">
        <f t="shared" si="17"/>
        <v>0.61</v>
      </c>
      <c r="T38" s="2019">
        <f t="shared" si="17"/>
        <v>0.58</v>
      </c>
      <c r="U38" s="2020">
        <f t="shared" si="17"/>
        <v>0.55</v>
      </c>
      <c r="V38" s="2020">
        <f t="shared" si="17"/>
        <v>0.52</v>
      </c>
      <c r="W38" s="2020">
        <f t="shared" si="17"/>
        <v>0.49</v>
      </c>
      <c r="X38" s="2020">
        <f t="shared" si="17"/>
        <v>0.46</v>
      </c>
      <c r="Y38" s="2020">
        <f t="shared" si="17"/>
        <v>0.43</v>
      </c>
      <c r="Z38" s="2020">
        <f t="shared" si="17"/>
        <v>0.4</v>
      </c>
    </row>
    <row r="39" ht="12.75" customHeight="1">
      <c r="F39" s="1154">
        <v>2.0</v>
      </c>
      <c r="G39" s="1154">
        <f t="shared" ref="G39:Z39" si="18">ROUNDUP($F39-$F39*G$37,0)</f>
        <v>2</v>
      </c>
      <c r="H39" s="1154">
        <f t="shared" si="18"/>
        <v>2</v>
      </c>
      <c r="I39" s="1154">
        <f t="shared" si="18"/>
        <v>2</v>
      </c>
      <c r="J39" s="1154">
        <f t="shared" si="18"/>
        <v>2</v>
      </c>
      <c r="K39" s="1154">
        <f t="shared" si="18"/>
        <v>2</v>
      </c>
      <c r="L39" s="1154">
        <f t="shared" si="18"/>
        <v>2</v>
      </c>
      <c r="M39" s="1154">
        <f t="shared" si="18"/>
        <v>2</v>
      </c>
      <c r="N39" s="1154">
        <f t="shared" si="18"/>
        <v>2</v>
      </c>
      <c r="O39" s="1154">
        <f t="shared" si="18"/>
        <v>2</v>
      </c>
      <c r="P39" s="1154">
        <f t="shared" si="18"/>
        <v>2</v>
      </c>
      <c r="Q39" s="1154">
        <f t="shared" si="18"/>
        <v>2</v>
      </c>
      <c r="R39" s="1154">
        <f t="shared" si="18"/>
        <v>2</v>
      </c>
      <c r="S39" s="1154">
        <f t="shared" si="18"/>
        <v>2</v>
      </c>
      <c r="T39" s="1154">
        <f t="shared" si="18"/>
        <v>2</v>
      </c>
      <c r="U39" s="1154">
        <f t="shared" si="18"/>
        <v>2</v>
      </c>
      <c r="V39" s="1154">
        <f t="shared" si="18"/>
        <v>2</v>
      </c>
      <c r="W39" s="1154">
        <f t="shared" si="18"/>
        <v>1</v>
      </c>
      <c r="X39" s="1154">
        <f t="shared" si="18"/>
        <v>1</v>
      </c>
      <c r="Y39" s="1154">
        <f t="shared" si="18"/>
        <v>1</v>
      </c>
      <c r="Z39" s="1154">
        <f t="shared" si="18"/>
        <v>1</v>
      </c>
    </row>
    <row r="40" ht="12.75" customHeight="1">
      <c r="F40" s="1154">
        <v>3.0</v>
      </c>
      <c r="G40" s="1154">
        <f t="shared" ref="G40:Z40" si="19">ROUNDUP($F40-$F40*G$37,0)</f>
        <v>3</v>
      </c>
      <c r="H40" s="1154">
        <f t="shared" si="19"/>
        <v>3</v>
      </c>
      <c r="I40" s="1154">
        <f t="shared" si="19"/>
        <v>3</v>
      </c>
      <c r="J40" s="1154">
        <f t="shared" si="19"/>
        <v>3</v>
      </c>
      <c r="K40" s="1154">
        <f t="shared" si="19"/>
        <v>3</v>
      </c>
      <c r="L40" s="1154">
        <f t="shared" si="19"/>
        <v>3</v>
      </c>
      <c r="M40" s="1154">
        <f t="shared" si="19"/>
        <v>3</v>
      </c>
      <c r="N40" s="1154">
        <f t="shared" si="19"/>
        <v>3</v>
      </c>
      <c r="O40" s="1154">
        <f t="shared" si="19"/>
        <v>3</v>
      </c>
      <c r="P40" s="1154">
        <f t="shared" si="19"/>
        <v>3</v>
      </c>
      <c r="Q40" s="1154">
        <f t="shared" si="19"/>
        <v>3</v>
      </c>
      <c r="R40" s="1154">
        <f t="shared" si="19"/>
        <v>2</v>
      </c>
      <c r="S40" s="1154">
        <f t="shared" si="19"/>
        <v>2</v>
      </c>
      <c r="T40" s="1154">
        <f t="shared" si="19"/>
        <v>2</v>
      </c>
      <c r="U40" s="1154">
        <f t="shared" si="19"/>
        <v>2</v>
      </c>
      <c r="V40" s="1154">
        <f t="shared" si="19"/>
        <v>2</v>
      </c>
      <c r="W40" s="1154">
        <f t="shared" si="19"/>
        <v>2</v>
      </c>
      <c r="X40" s="1154">
        <f t="shared" si="19"/>
        <v>2</v>
      </c>
      <c r="Y40" s="1154">
        <f t="shared" si="19"/>
        <v>2</v>
      </c>
      <c r="Z40" s="1154">
        <f t="shared" si="19"/>
        <v>2</v>
      </c>
    </row>
    <row r="41" ht="12.75" customHeight="1">
      <c r="F41" s="1154">
        <v>4.0</v>
      </c>
      <c r="G41" s="1154">
        <f t="shared" ref="G41:Z41" si="20">ROUNDUP($F41-$F41*G$37,0)</f>
        <v>4</v>
      </c>
      <c r="H41" s="1154">
        <f t="shared" si="20"/>
        <v>4</v>
      </c>
      <c r="I41" s="1154">
        <f t="shared" si="20"/>
        <v>4</v>
      </c>
      <c r="J41" s="1154">
        <f t="shared" si="20"/>
        <v>4</v>
      </c>
      <c r="K41" s="1154">
        <f t="shared" si="20"/>
        <v>4</v>
      </c>
      <c r="L41" s="1154">
        <f t="shared" si="20"/>
        <v>4</v>
      </c>
      <c r="M41" s="1154">
        <f t="shared" si="20"/>
        <v>4</v>
      </c>
      <c r="N41" s="1154">
        <f t="shared" si="20"/>
        <v>4</v>
      </c>
      <c r="O41" s="1154">
        <f t="shared" si="20"/>
        <v>3</v>
      </c>
      <c r="P41" s="1154">
        <f t="shared" si="20"/>
        <v>3</v>
      </c>
      <c r="Q41" s="1154">
        <f t="shared" si="20"/>
        <v>3</v>
      </c>
      <c r="R41" s="1154">
        <f t="shared" si="20"/>
        <v>3</v>
      </c>
      <c r="S41" s="1154">
        <f t="shared" si="20"/>
        <v>3</v>
      </c>
      <c r="T41" s="1154">
        <f t="shared" si="20"/>
        <v>3</v>
      </c>
      <c r="U41" s="1154">
        <f t="shared" si="20"/>
        <v>3</v>
      </c>
      <c r="V41" s="1154">
        <f t="shared" si="20"/>
        <v>3</v>
      </c>
      <c r="W41" s="1154">
        <f t="shared" si="20"/>
        <v>2</v>
      </c>
      <c r="X41" s="1154">
        <f t="shared" si="20"/>
        <v>2</v>
      </c>
      <c r="Y41" s="1154">
        <f t="shared" si="20"/>
        <v>2</v>
      </c>
      <c r="Z41" s="1154">
        <f t="shared" si="20"/>
        <v>2</v>
      </c>
    </row>
    <row r="42" ht="12.75" customHeight="1">
      <c r="F42" s="1154">
        <v>5.0</v>
      </c>
      <c r="G42" s="1154">
        <f t="shared" ref="G42:Z42" si="21">ROUNDUP($F42-$F42*G$37,0)</f>
        <v>5</v>
      </c>
      <c r="H42" s="1154">
        <f t="shared" si="21"/>
        <v>5</v>
      </c>
      <c r="I42" s="1154">
        <f t="shared" si="21"/>
        <v>5</v>
      </c>
      <c r="J42" s="1154">
        <f t="shared" si="21"/>
        <v>5</v>
      </c>
      <c r="K42" s="1154">
        <f t="shared" si="21"/>
        <v>5</v>
      </c>
      <c r="L42" s="1154">
        <f t="shared" si="21"/>
        <v>5</v>
      </c>
      <c r="M42" s="1154">
        <f t="shared" si="21"/>
        <v>4</v>
      </c>
      <c r="N42" s="1154">
        <f t="shared" si="21"/>
        <v>4</v>
      </c>
      <c r="O42" s="1154">
        <f t="shared" si="21"/>
        <v>4</v>
      </c>
      <c r="P42" s="1154">
        <f t="shared" si="21"/>
        <v>4</v>
      </c>
      <c r="Q42" s="1154">
        <f t="shared" si="21"/>
        <v>4</v>
      </c>
      <c r="R42" s="1154">
        <f t="shared" si="21"/>
        <v>4</v>
      </c>
      <c r="S42" s="1154">
        <f t="shared" si="21"/>
        <v>4</v>
      </c>
      <c r="T42" s="1154">
        <f t="shared" si="21"/>
        <v>3</v>
      </c>
      <c r="U42" s="1154">
        <f t="shared" si="21"/>
        <v>3</v>
      </c>
      <c r="V42" s="1154">
        <f t="shared" si="21"/>
        <v>3</v>
      </c>
      <c r="W42" s="1154">
        <f t="shared" si="21"/>
        <v>3</v>
      </c>
      <c r="X42" s="1154">
        <f t="shared" si="21"/>
        <v>3</v>
      </c>
      <c r="Y42" s="1154">
        <f t="shared" si="21"/>
        <v>3</v>
      </c>
      <c r="Z42" s="1154">
        <f t="shared" si="21"/>
        <v>2</v>
      </c>
    </row>
    <row r="43" ht="12.75" customHeight="1">
      <c r="F43" s="1154">
        <v>6.0</v>
      </c>
      <c r="G43" s="1154">
        <f t="shared" ref="G43:Z43" si="22">ROUNDUP($F43-$F43*G$37,0)</f>
        <v>6</v>
      </c>
      <c r="H43" s="1154">
        <f t="shared" si="22"/>
        <v>6</v>
      </c>
      <c r="I43" s="1154">
        <f t="shared" si="22"/>
        <v>6</v>
      </c>
      <c r="J43" s="1154">
        <f t="shared" si="22"/>
        <v>6</v>
      </c>
      <c r="K43" s="1154">
        <f t="shared" si="22"/>
        <v>6</v>
      </c>
      <c r="L43" s="1154">
        <f t="shared" si="22"/>
        <v>5</v>
      </c>
      <c r="M43" s="1154">
        <f t="shared" si="22"/>
        <v>5</v>
      </c>
      <c r="N43" s="1154">
        <f t="shared" si="22"/>
        <v>5</v>
      </c>
      <c r="O43" s="1154">
        <f t="shared" si="22"/>
        <v>5</v>
      </c>
      <c r="P43" s="1154">
        <f t="shared" si="22"/>
        <v>5</v>
      </c>
      <c r="Q43" s="1154">
        <f t="shared" si="22"/>
        <v>5</v>
      </c>
      <c r="R43" s="1154">
        <f t="shared" si="22"/>
        <v>4</v>
      </c>
      <c r="S43" s="1154">
        <f t="shared" si="22"/>
        <v>4</v>
      </c>
      <c r="T43" s="1154">
        <f t="shared" si="22"/>
        <v>4</v>
      </c>
      <c r="U43" s="1154">
        <f t="shared" si="22"/>
        <v>4</v>
      </c>
      <c r="V43" s="1154">
        <f t="shared" si="22"/>
        <v>4</v>
      </c>
      <c r="W43" s="1154">
        <f t="shared" si="22"/>
        <v>3</v>
      </c>
      <c r="X43" s="1154">
        <f t="shared" si="22"/>
        <v>3</v>
      </c>
      <c r="Y43" s="1154">
        <f t="shared" si="22"/>
        <v>3</v>
      </c>
      <c r="Z43" s="1154">
        <f t="shared" si="22"/>
        <v>3</v>
      </c>
    </row>
    <row r="44" ht="12.75" customHeight="1">
      <c r="F44" s="1154">
        <v>7.0</v>
      </c>
      <c r="G44" s="1154">
        <f t="shared" ref="G44:Z44" si="23">ROUNDUP($F44-$F44*G$37,0)</f>
        <v>7</v>
      </c>
      <c r="H44" s="1154">
        <f t="shared" si="23"/>
        <v>7</v>
      </c>
      <c r="I44" s="1154">
        <f t="shared" si="23"/>
        <v>7</v>
      </c>
      <c r="J44" s="1154">
        <f t="shared" si="23"/>
        <v>7</v>
      </c>
      <c r="K44" s="1154">
        <f t="shared" si="23"/>
        <v>6</v>
      </c>
      <c r="L44" s="1154">
        <f t="shared" si="23"/>
        <v>6</v>
      </c>
      <c r="M44" s="1154">
        <f t="shared" si="23"/>
        <v>6</v>
      </c>
      <c r="N44" s="1154">
        <f t="shared" si="23"/>
        <v>6</v>
      </c>
      <c r="O44" s="1154">
        <f t="shared" si="23"/>
        <v>6</v>
      </c>
      <c r="P44" s="1154">
        <f t="shared" si="23"/>
        <v>5</v>
      </c>
      <c r="Q44" s="1154">
        <f t="shared" si="23"/>
        <v>5</v>
      </c>
      <c r="R44" s="1154">
        <f t="shared" si="23"/>
        <v>5</v>
      </c>
      <c r="S44" s="1154">
        <f t="shared" si="23"/>
        <v>5</v>
      </c>
      <c r="T44" s="1154">
        <f t="shared" si="23"/>
        <v>5</v>
      </c>
      <c r="U44" s="1154">
        <f t="shared" si="23"/>
        <v>4</v>
      </c>
      <c r="V44" s="1154">
        <f t="shared" si="23"/>
        <v>4</v>
      </c>
      <c r="W44" s="1154">
        <f t="shared" si="23"/>
        <v>4</v>
      </c>
      <c r="X44" s="1154">
        <f t="shared" si="23"/>
        <v>4</v>
      </c>
      <c r="Y44" s="1154">
        <f t="shared" si="23"/>
        <v>4</v>
      </c>
      <c r="Z44" s="1154">
        <f t="shared" si="23"/>
        <v>3</v>
      </c>
    </row>
    <row r="45" ht="12.75" customHeight="1">
      <c r="F45" s="1154">
        <v>8.0</v>
      </c>
      <c r="G45" s="1154">
        <f t="shared" ref="G45:Z45" si="24">ROUNDUP($F45-$F45*G$37,0)</f>
        <v>8</v>
      </c>
      <c r="H45" s="1154">
        <f t="shared" si="24"/>
        <v>8</v>
      </c>
      <c r="I45" s="1154">
        <f t="shared" si="24"/>
        <v>8</v>
      </c>
      <c r="J45" s="1154">
        <f t="shared" si="24"/>
        <v>8</v>
      </c>
      <c r="K45" s="1154">
        <f t="shared" si="24"/>
        <v>7</v>
      </c>
      <c r="L45" s="1154">
        <f t="shared" si="24"/>
        <v>7</v>
      </c>
      <c r="M45" s="1154">
        <f t="shared" si="24"/>
        <v>7</v>
      </c>
      <c r="N45" s="1154">
        <f t="shared" si="24"/>
        <v>7</v>
      </c>
      <c r="O45" s="1154">
        <f t="shared" si="24"/>
        <v>6</v>
      </c>
      <c r="P45" s="1154">
        <f t="shared" si="24"/>
        <v>6</v>
      </c>
      <c r="Q45" s="1154">
        <f t="shared" si="24"/>
        <v>6</v>
      </c>
      <c r="R45" s="1154">
        <f t="shared" si="24"/>
        <v>6</v>
      </c>
      <c r="S45" s="1154">
        <f t="shared" si="24"/>
        <v>5</v>
      </c>
      <c r="T45" s="1154">
        <f t="shared" si="24"/>
        <v>5</v>
      </c>
      <c r="U45" s="1154">
        <f t="shared" si="24"/>
        <v>5</v>
      </c>
      <c r="V45" s="1154">
        <f t="shared" si="24"/>
        <v>5</v>
      </c>
      <c r="W45" s="1154">
        <f t="shared" si="24"/>
        <v>4</v>
      </c>
      <c r="X45" s="1154">
        <f t="shared" si="24"/>
        <v>4</v>
      </c>
      <c r="Y45" s="1154">
        <f t="shared" si="24"/>
        <v>4</v>
      </c>
      <c r="Z45" s="1154">
        <f t="shared" si="24"/>
        <v>4</v>
      </c>
    </row>
    <row r="46" ht="12.75" customHeight="1">
      <c r="F46" s="1154">
        <v>9.0</v>
      </c>
      <c r="G46" s="1154">
        <f t="shared" ref="G46:Z46" si="25">ROUNDUP($F46-$F46*G$37,0)</f>
        <v>9</v>
      </c>
      <c r="H46" s="1154">
        <f t="shared" si="25"/>
        <v>9</v>
      </c>
      <c r="I46" s="1154">
        <f t="shared" si="25"/>
        <v>9</v>
      </c>
      <c r="J46" s="1154">
        <f t="shared" si="25"/>
        <v>8</v>
      </c>
      <c r="K46" s="1154">
        <f t="shared" si="25"/>
        <v>8</v>
      </c>
      <c r="L46" s="1154">
        <f t="shared" si="25"/>
        <v>8</v>
      </c>
      <c r="M46" s="1154">
        <f t="shared" si="25"/>
        <v>8</v>
      </c>
      <c r="N46" s="1154">
        <f t="shared" si="25"/>
        <v>7</v>
      </c>
      <c r="O46" s="1154">
        <f t="shared" si="25"/>
        <v>7</v>
      </c>
      <c r="P46" s="1154">
        <f t="shared" si="25"/>
        <v>7</v>
      </c>
      <c r="Q46" s="1154">
        <f t="shared" si="25"/>
        <v>7</v>
      </c>
      <c r="R46" s="1154">
        <f t="shared" si="25"/>
        <v>6</v>
      </c>
      <c r="S46" s="1154">
        <f t="shared" si="25"/>
        <v>6</v>
      </c>
      <c r="T46" s="1154">
        <f t="shared" si="25"/>
        <v>6</v>
      </c>
      <c r="U46" s="1154">
        <f t="shared" si="25"/>
        <v>5</v>
      </c>
      <c r="V46" s="1154">
        <f t="shared" si="25"/>
        <v>5</v>
      </c>
      <c r="W46" s="1154">
        <f t="shared" si="25"/>
        <v>5</v>
      </c>
      <c r="X46" s="1154">
        <f t="shared" si="25"/>
        <v>5</v>
      </c>
      <c r="Y46" s="1154">
        <f t="shared" si="25"/>
        <v>4</v>
      </c>
      <c r="Z46" s="1154">
        <f t="shared" si="25"/>
        <v>4</v>
      </c>
    </row>
    <row r="47" ht="12.75" customHeight="1">
      <c r="F47" s="1154">
        <v>10.0</v>
      </c>
      <c r="G47" s="1154">
        <f t="shared" ref="G47:Z47" si="26">ROUNDUP($F47-$F47*G$37,0)</f>
        <v>10</v>
      </c>
      <c r="H47" s="1154">
        <f t="shared" si="26"/>
        <v>10</v>
      </c>
      <c r="I47" s="1154">
        <f t="shared" si="26"/>
        <v>10</v>
      </c>
      <c r="J47" s="1154">
        <f t="shared" si="26"/>
        <v>9</v>
      </c>
      <c r="K47" s="1154">
        <f t="shared" si="26"/>
        <v>9</v>
      </c>
      <c r="L47" s="1154">
        <f t="shared" si="26"/>
        <v>9</v>
      </c>
      <c r="M47" s="1154">
        <f t="shared" si="26"/>
        <v>8</v>
      </c>
      <c r="N47" s="1154">
        <f t="shared" si="26"/>
        <v>8</v>
      </c>
      <c r="O47" s="1154">
        <f t="shared" si="26"/>
        <v>8</v>
      </c>
      <c r="P47" s="1154">
        <f t="shared" si="26"/>
        <v>7</v>
      </c>
      <c r="Q47" s="1154">
        <f t="shared" si="26"/>
        <v>7</v>
      </c>
      <c r="R47" s="1154">
        <f t="shared" si="26"/>
        <v>7</v>
      </c>
      <c r="S47" s="1154">
        <f t="shared" si="26"/>
        <v>7</v>
      </c>
      <c r="T47" s="1154">
        <f t="shared" si="26"/>
        <v>6</v>
      </c>
      <c r="U47" s="1154">
        <f t="shared" si="26"/>
        <v>6</v>
      </c>
      <c r="V47" s="1154">
        <f t="shared" si="26"/>
        <v>6</v>
      </c>
      <c r="W47" s="1154">
        <f t="shared" si="26"/>
        <v>5</v>
      </c>
      <c r="X47" s="1154">
        <f t="shared" si="26"/>
        <v>5</v>
      </c>
      <c r="Y47" s="1154">
        <f t="shared" si="26"/>
        <v>5</v>
      </c>
      <c r="Z47" s="1154">
        <f t="shared" si="26"/>
        <v>4</v>
      </c>
    </row>
    <row r="48" ht="12.75" customHeight="1">
      <c r="F48" s="1154">
        <v>11.0</v>
      </c>
      <c r="G48" s="1154">
        <f t="shared" ref="G48:Z48" si="27">ROUNDUP($F48-$F48*G$37,0)</f>
        <v>11</v>
      </c>
      <c r="H48" s="1154">
        <f t="shared" si="27"/>
        <v>11</v>
      </c>
      <c r="I48" s="1154">
        <f t="shared" si="27"/>
        <v>11</v>
      </c>
      <c r="J48" s="1154">
        <f t="shared" si="27"/>
        <v>10</v>
      </c>
      <c r="K48" s="1154">
        <f t="shared" si="27"/>
        <v>10</v>
      </c>
      <c r="L48" s="1154">
        <f t="shared" si="27"/>
        <v>10</v>
      </c>
      <c r="M48" s="1154">
        <f t="shared" si="27"/>
        <v>9</v>
      </c>
      <c r="N48" s="1154">
        <f t="shared" si="27"/>
        <v>9</v>
      </c>
      <c r="O48" s="1154">
        <f t="shared" si="27"/>
        <v>9</v>
      </c>
      <c r="P48" s="1154">
        <f t="shared" si="27"/>
        <v>8</v>
      </c>
      <c r="Q48" s="1154">
        <f t="shared" si="27"/>
        <v>8</v>
      </c>
      <c r="R48" s="1154">
        <f t="shared" si="27"/>
        <v>8</v>
      </c>
      <c r="S48" s="1154">
        <f t="shared" si="27"/>
        <v>7</v>
      </c>
      <c r="T48" s="1154">
        <f t="shared" si="27"/>
        <v>7</v>
      </c>
      <c r="U48" s="1154">
        <f t="shared" si="27"/>
        <v>7</v>
      </c>
      <c r="V48" s="1154">
        <f t="shared" si="27"/>
        <v>6</v>
      </c>
      <c r="W48" s="1154">
        <f t="shared" si="27"/>
        <v>6</v>
      </c>
      <c r="X48" s="1154">
        <f t="shared" si="27"/>
        <v>6</v>
      </c>
      <c r="Y48" s="1154">
        <f t="shared" si="27"/>
        <v>5</v>
      </c>
      <c r="Z48" s="1154">
        <f t="shared" si="27"/>
        <v>5</v>
      </c>
    </row>
    <row r="49" ht="12.75" customHeight="1">
      <c r="F49" s="1154">
        <v>12.0</v>
      </c>
      <c r="G49" s="1154">
        <f t="shared" ref="G49:Z49" si="28">ROUNDUP($F49-$F49*G$37,0)</f>
        <v>12</v>
      </c>
      <c r="H49" s="1154">
        <f t="shared" si="28"/>
        <v>12</v>
      </c>
      <c r="I49" s="1154">
        <f t="shared" si="28"/>
        <v>11</v>
      </c>
      <c r="J49" s="1154">
        <f t="shared" si="28"/>
        <v>11</v>
      </c>
      <c r="K49" s="1154">
        <f t="shared" si="28"/>
        <v>11</v>
      </c>
      <c r="L49" s="1154">
        <f t="shared" si="28"/>
        <v>10</v>
      </c>
      <c r="M49" s="1154">
        <f t="shared" si="28"/>
        <v>10</v>
      </c>
      <c r="N49" s="1154">
        <f t="shared" si="28"/>
        <v>10</v>
      </c>
      <c r="O49" s="1154">
        <f t="shared" si="28"/>
        <v>9</v>
      </c>
      <c r="P49" s="1154">
        <f t="shared" si="28"/>
        <v>9</v>
      </c>
      <c r="Q49" s="1154">
        <f t="shared" si="28"/>
        <v>9</v>
      </c>
      <c r="R49" s="1154">
        <f t="shared" si="28"/>
        <v>8</v>
      </c>
      <c r="S49" s="1154">
        <f t="shared" si="28"/>
        <v>8</v>
      </c>
      <c r="T49" s="1154">
        <f t="shared" si="28"/>
        <v>7</v>
      </c>
      <c r="U49" s="1154">
        <f t="shared" si="28"/>
        <v>7</v>
      </c>
      <c r="V49" s="1154">
        <f t="shared" si="28"/>
        <v>7</v>
      </c>
      <c r="W49" s="1154">
        <f t="shared" si="28"/>
        <v>6</v>
      </c>
      <c r="X49" s="1154">
        <f t="shared" si="28"/>
        <v>6</v>
      </c>
      <c r="Y49" s="1154">
        <f t="shared" si="28"/>
        <v>6</v>
      </c>
      <c r="Z49" s="1154">
        <f t="shared" si="28"/>
        <v>5</v>
      </c>
    </row>
    <row r="50" ht="12.75" customHeight="1">
      <c r="F50" s="1154">
        <v>13.0</v>
      </c>
      <c r="G50" s="1154">
        <f t="shared" ref="G50:Z50" si="29">ROUNDUP($F50-$F50*G$37,0)</f>
        <v>13</v>
      </c>
      <c r="H50" s="1154">
        <f t="shared" si="29"/>
        <v>13</v>
      </c>
      <c r="I50" s="1154">
        <f t="shared" si="29"/>
        <v>12</v>
      </c>
      <c r="J50" s="1154">
        <f t="shared" si="29"/>
        <v>12</v>
      </c>
      <c r="K50" s="1154">
        <f t="shared" si="29"/>
        <v>12</v>
      </c>
      <c r="L50" s="1154">
        <f t="shared" si="29"/>
        <v>11</v>
      </c>
      <c r="M50" s="1154">
        <f t="shared" si="29"/>
        <v>11</v>
      </c>
      <c r="N50" s="1154">
        <f t="shared" si="29"/>
        <v>10</v>
      </c>
      <c r="O50" s="1154">
        <f t="shared" si="29"/>
        <v>10</v>
      </c>
      <c r="P50" s="1154">
        <f t="shared" si="29"/>
        <v>10</v>
      </c>
      <c r="Q50" s="1154">
        <f t="shared" si="29"/>
        <v>9</v>
      </c>
      <c r="R50" s="1154">
        <f t="shared" si="29"/>
        <v>9</v>
      </c>
      <c r="S50" s="1154">
        <f t="shared" si="29"/>
        <v>8</v>
      </c>
      <c r="T50" s="1154">
        <f t="shared" si="29"/>
        <v>8</v>
      </c>
      <c r="U50" s="1154">
        <f t="shared" si="29"/>
        <v>8</v>
      </c>
      <c r="V50" s="1154">
        <f t="shared" si="29"/>
        <v>7</v>
      </c>
      <c r="W50" s="1154">
        <f t="shared" si="29"/>
        <v>7</v>
      </c>
      <c r="X50" s="1154">
        <f t="shared" si="29"/>
        <v>6</v>
      </c>
      <c r="Y50" s="1154">
        <f t="shared" si="29"/>
        <v>6</v>
      </c>
      <c r="Z50" s="1154">
        <f t="shared" si="29"/>
        <v>6</v>
      </c>
    </row>
    <row r="51" ht="12.75" customHeight="1">
      <c r="F51" s="1154">
        <v>14.0</v>
      </c>
      <c r="G51" s="1154">
        <f t="shared" ref="G51:Z51" si="30">ROUNDUP($F51-$F51*G$37,0)</f>
        <v>14</v>
      </c>
      <c r="H51" s="1154">
        <f t="shared" si="30"/>
        <v>14</v>
      </c>
      <c r="I51" s="1154">
        <f t="shared" si="30"/>
        <v>13</v>
      </c>
      <c r="J51" s="1154">
        <f t="shared" si="30"/>
        <v>13</v>
      </c>
      <c r="K51" s="1154">
        <f t="shared" si="30"/>
        <v>12</v>
      </c>
      <c r="L51" s="1154">
        <f t="shared" si="30"/>
        <v>12</v>
      </c>
      <c r="M51" s="1154">
        <f t="shared" si="30"/>
        <v>12</v>
      </c>
      <c r="N51" s="1154">
        <f t="shared" si="30"/>
        <v>11</v>
      </c>
      <c r="O51" s="1154">
        <f t="shared" si="30"/>
        <v>11</v>
      </c>
      <c r="P51" s="1154">
        <f t="shared" si="30"/>
        <v>10</v>
      </c>
      <c r="Q51" s="1154">
        <f t="shared" si="30"/>
        <v>10</v>
      </c>
      <c r="R51" s="1154">
        <f t="shared" si="30"/>
        <v>9</v>
      </c>
      <c r="S51" s="1154">
        <f t="shared" si="30"/>
        <v>9</v>
      </c>
      <c r="T51" s="1154">
        <f t="shared" si="30"/>
        <v>9</v>
      </c>
      <c r="U51" s="1154">
        <f t="shared" si="30"/>
        <v>8</v>
      </c>
      <c r="V51" s="1154">
        <f t="shared" si="30"/>
        <v>8</v>
      </c>
      <c r="W51" s="1154">
        <f t="shared" si="30"/>
        <v>7</v>
      </c>
      <c r="X51" s="1154">
        <f t="shared" si="30"/>
        <v>7</v>
      </c>
      <c r="Y51" s="1154">
        <f t="shared" si="30"/>
        <v>7</v>
      </c>
      <c r="Z51" s="1154">
        <f t="shared" si="30"/>
        <v>6</v>
      </c>
    </row>
    <row r="52" ht="12.75" customHeight="1">
      <c r="F52" s="1154">
        <v>15.0</v>
      </c>
      <c r="G52" s="1154">
        <f t="shared" ref="G52:Z52" si="31">ROUNDUP($F52-$F52*G$37,0)</f>
        <v>15</v>
      </c>
      <c r="H52" s="1154">
        <f t="shared" si="31"/>
        <v>15</v>
      </c>
      <c r="I52" s="1154">
        <f t="shared" si="31"/>
        <v>14</v>
      </c>
      <c r="J52" s="1154">
        <f t="shared" si="31"/>
        <v>14</v>
      </c>
      <c r="K52" s="1154">
        <f t="shared" si="31"/>
        <v>13</v>
      </c>
      <c r="L52" s="1154">
        <f t="shared" si="31"/>
        <v>13</v>
      </c>
      <c r="M52" s="1154">
        <f t="shared" si="31"/>
        <v>12</v>
      </c>
      <c r="N52" s="1154">
        <f t="shared" si="31"/>
        <v>12</v>
      </c>
      <c r="O52" s="1154">
        <f t="shared" si="31"/>
        <v>11</v>
      </c>
      <c r="P52" s="1154">
        <f t="shared" si="31"/>
        <v>11</v>
      </c>
      <c r="Q52" s="1154">
        <f t="shared" si="31"/>
        <v>11</v>
      </c>
      <c r="R52" s="1154">
        <f t="shared" si="31"/>
        <v>10</v>
      </c>
      <c r="S52" s="1154">
        <f t="shared" si="31"/>
        <v>10</v>
      </c>
      <c r="T52" s="1154">
        <f t="shared" si="31"/>
        <v>9</v>
      </c>
      <c r="U52" s="1154">
        <f t="shared" si="31"/>
        <v>9</v>
      </c>
      <c r="V52" s="1154">
        <f t="shared" si="31"/>
        <v>8</v>
      </c>
      <c r="W52" s="1154">
        <f t="shared" si="31"/>
        <v>8</v>
      </c>
      <c r="X52" s="1154">
        <f t="shared" si="31"/>
        <v>7</v>
      </c>
      <c r="Y52" s="1154">
        <f t="shared" si="31"/>
        <v>7</v>
      </c>
      <c r="Z52" s="1154">
        <f t="shared" si="31"/>
        <v>6</v>
      </c>
    </row>
    <row r="53" ht="12.75" customHeight="1">
      <c r="F53" s="1154">
        <v>16.0</v>
      </c>
      <c r="G53" s="1154">
        <f t="shared" ref="G53:Z53" si="32">ROUNDUP($F53-$F53*G$37,0)</f>
        <v>16</v>
      </c>
      <c r="H53" s="1154">
        <f t="shared" si="32"/>
        <v>16</v>
      </c>
      <c r="I53" s="1154">
        <f t="shared" si="32"/>
        <v>15</v>
      </c>
      <c r="J53" s="1154">
        <f t="shared" si="32"/>
        <v>15</v>
      </c>
      <c r="K53" s="1154">
        <f t="shared" si="32"/>
        <v>14</v>
      </c>
      <c r="L53" s="1154">
        <f t="shared" si="32"/>
        <v>14</v>
      </c>
      <c r="M53" s="1154">
        <f t="shared" si="32"/>
        <v>13</v>
      </c>
      <c r="N53" s="1154">
        <f t="shared" si="32"/>
        <v>13</v>
      </c>
      <c r="O53" s="1154">
        <f t="shared" si="32"/>
        <v>12</v>
      </c>
      <c r="P53" s="1154">
        <f t="shared" si="32"/>
        <v>12</v>
      </c>
      <c r="Q53" s="1154">
        <f t="shared" si="32"/>
        <v>11</v>
      </c>
      <c r="R53" s="1154">
        <f t="shared" si="32"/>
        <v>11</v>
      </c>
      <c r="S53" s="1154">
        <f t="shared" si="32"/>
        <v>10</v>
      </c>
      <c r="T53" s="1154">
        <f t="shared" si="32"/>
        <v>10</v>
      </c>
      <c r="U53" s="1154">
        <f t="shared" si="32"/>
        <v>9</v>
      </c>
      <c r="V53" s="1154">
        <f t="shared" si="32"/>
        <v>9</v>
      </c>
      <c r="W53" s="1154">
        <f t="shared" si="32"/>
        <v>8</v>
      </c>
      <c r="X53" s="1154">
        <f t="shared" si="32"/>
        <v>8</v>
      </c>
      <c r="Y53" s="1154">
        <f t="shared" si="32"/>
        <v>7</v>
      </c>
      <c r="Z53" s="1154">
        <f t="shared" si="32"/>
        <v>7</v>
      </c>
    </row>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
    <mergeCell ref="G35:Z35"/>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AA84F"/>
    <outlinePr summaryBelow="0" summaryRight="0"/>
  </sheetPr>
  <sheetViews>
    <sheetView showGridLines="0" workbookViewId="0">
      <pane ySplit="2.0" topLeftCell="A3" activePane="bottomLeft" state="frozen"/>
      <selection activeCell="B4" sqref="B4" pane="bottomLeft"/>
    </sheetView>
  </sheetViews>
  <sheetFormatPr customHeight="1" defaultColWidth="12.63" defaultRowHeight="15.75"/>
  <cols>
    <col customWidth="1" min="2" max="2" width="13.5"/>
    <col customWidth="1" min="3" max="3" width="19.75"/>
    <col customWidth="1" min="8" max="8" width="19.75"/>
  </cols>
  <sheetData>
    <row r="1">
      <c r="B1" s="417" t="s">
        <v>376</v>
      </c>
      <c r="C1" s="13"/>
      <c r="D1" s="13"/>
      <c r="E1" s="13"/>
      <c r="G1" s="417" t="s">
        <v>377</v>
      </c>
    </row>
    <row r="2">
      <c r="B2" s="13" t="s">
        <v>343</v>
      </c>
      <c r="C2" s="13" t="s">
        <v>378</v>
      </c>
      <c r="D2" s="13" t="s">
        <v>379</v>
      </c>
      <c r="E2" s="13" t="s">
        <v>380</v>
      </c>
      <c r="G2" s="13" t="s">
        <v>343</v>
      </c>
      <c r="H2" s="13" t="s">
        <v>381</v>
      </c>
      <c r="I2" s="13" t="s">
        <v>379</v>
      </c>
      <c r="J2" s="13" t="s">
        <v>380</v>
      </c>
    </row>
  </sheetData>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3.25"/>
    <col customWidth="1" min="2" max="2" width="3.75"/>
    <col customWidth="1" min="3" max="3" width="27.25"/>
    <col customWidth="1" min="4" max="4" width="22.25"/>
    <col customWidth="1" min="5" max="5" width="64.25"/>
    <col customWidth="1" min="6" max="6" width="28.88"/>
    <col customWidth="1" min="7" max="7" width="62.75"/>
  </cols>
  <sheetData>
    <row r="1">
      <c r="B1" s="418"/>
      <c r="F1" s="419"/>
    </row>
    <row r="2">
      <c r="B2" s="420" t="s">
        <v>382</v>
      </c>
      <c r="C2" s="421" t="s">
        <v>383</v>
      </c>
      <c r="D2" s="421" t="s">
        <v>384</v>
      </c>
      <c r="E2" s="421" t="s">
        <v>25</v>
      </c>
      <c r="F2" s="422" t="s">
        <v>26</v>
      </c>
      <c r="G2" s="421" t="s">
        <v>27</v>
      </c>
    </row>
    <row r="3">
      <c r="B3" s="423">
        <v>1.0</v>
      </c>
      <c r="C3" s="424" t="s">
        <v>385</v>
      </c>
      <c r="D3" s="424" t="s">
        <v>386</v>
      </c>
      <c r="E3" s="424" t="s">
        <v>387</v>
      </c>
      <c r="F3" s="425" t="s">
        <v>388</v>
      </c>
      <c r="G3" s="426" t="s">
        <v>389</v>
      </c>
      <c r="H3" s="426"/>
      <c r="J3" s="426"/>
      <c r="K3" s="426"/>
      <c r="L3" s="426"/>
      <c r="M3" s="426"/>
      <c r="N3" s="426"/>
      <c r="O3" s="426"/>
      <c r="P3" s="426"/>
      <c r="Q3" s="426"/>
      <c r="R3" s="426"/>
      <c r="S3" s="426"/>
      <c r="T3" s="426"/>
      <c r="U3" s="426"/>
    </row>
    <row r="4">
      <c r="B4" s="423">
        <v>2.0</v>
      </c>
      <c r="C4" s="424" t="s">
        <v>390</v>
      </c>
      <c r="D4" s="424" t="s">
        <v>386</v>
      </c>
      <c r="E4" s="424" t="s">
        <v>391</v>
      </c>
      <c r="F4" s="425" t="s">
        <v>392</v>
      </c>
      <c r="G4" s="426" t="s">
        <v>393</v>
      </c>
      <c r="I4" s="426"/>
      <c r="J4" s="426"/>
      <c r="K4" s="426"/>
      <c r="L4" s="426"/>
      <c r="M4" s="426"/>
      <c r="N4" s="426"/>
      <c r="O4" s="426"/>
      <c r="P4" s="426"/>
      <c r="Q4" s="426"/>
      <c r="R4" s="426"/>
      <c r="S4" s="426"/>
      <c r="T4" s="426"/>
      <c r="U4" s="426"/>
    </row>
    <row r="5">
      <c r="B5" s="423">
        <v>3.0</v>
      </c>
      <c r="C5" s="424" t="s">
        <v>394</v>
      </c>
      <c r="D5" s="424" t="s">
        <v>386</v>
      </c>
      <c r="E5" s="424" t="s">
        <v>395</v>
      </c>
      <c r="F5" s="425"/>
      <c r="G5" s="426" t="s">
        <v>396</v>
      </c>
      <c r="K5" s="426"/>
      <c r="L5" s="426"/>
      <c r="M5" s="426"/>
      <c r="N5" s="426"/>
      <c r="O5" s="426"/>
      <c r="P5" s="426"/>
      <c r="Q5" s="426"/>
      <c r="R5" s="426"/>
      <c r="S5" s="426"/>
      <c r="T5" s="426"/>
      <c r="U5" s="426"/>
    </row>
    <row r="6">
      <c r="B6" s="423">
        <v>4.0</v>
      </c>
      <c r="C6" s="424" t="s">
        <v>397</v>
      </c>
      <c r="D6" s="424" t="s">
        <v>398</v>
      </c>
      <c r="E6" s="424" t="s">
        <v>399</v>
      </c>
      <c r="F6" s="425"/>
      <c r="G6" s="426" t="s">
        <v>400</v>
      </c>
      <c r="I6" s="426"/>
      <c r="J6" s="426"/>
      <c r="K6" s="426"/>
      <c r="L6" s="426"/>
      <c r="M6" s="426"/>
      <c r="N6" s="426"/>
      <c r="O6" s="426"/>
      <c r="P6" s="426"/>
      <c r="Q6" s="426"/>
      <c r="R6" s="426"/>
      <c r="S6" s="426"/>
      <c r="T6" s="426"/>
      <c r="U6" s="426"/>
    </row>
    <row r="7">
      <c r="B7" s="423">
        <v>5.0</v>
      </c>
      <c r="C7" s="424" t="s">
        <v>401</v>
      </c>
      <c r="D7" s="424" t="s">
        <v>398</v>
      </c>
      <c r="E7" s="424" t="s">
        <v>402</v>
      </c>
      <c r="F7" s="425"/>
      <c r="G7" s="426" t="s">
        <v>403</v>
      </c>
      <c r="I7" s="426"/>
      <c r="J7" s="426"/>
      <c r="L7" s="426"/>
      <c r="M7" s="426"/>
      <c r="N7" s="426"/>
      <c r="O7" s="426"/>
      <c r="P7" s="426"/>
      <c r="Q7" s="426"/>
      <c r="R7" s="426"/>
      <c r="S7" s="426"/>
      <c r="T7" s="426"/>
      <c r="U7" s="426"/>
    </row>
    <row r="8">
      <c r="B8" s="423">
        <v>6.0</v>
      </c>
      <c r="C8" s="424" t="s">
        <v>404</v>
      </c>
      <c r="D8" s="424" t="s">
        <v>405</v>
      </c>
      <c r="E8" s="424" t="s">
        <v>406</v>
      </c>
      <c r="F8" s="425"/>
      <c r="G8" s="426" t="s">
        <v>407</v>
      </c>
      <c r="I8" s="426"/>
      <c r="J8" s="426"/>
      <c r="K8" s="426"/>
      <c r="L8" s="426"/>
      <c r="M8" s="426"/>
      <c r="N8" s="426"/>
      <c r="O8" s="426"/>
      <c r="P8" s="426"/>
      <c r="Q8" s="426"/>
      <c r="R8" s="426"/>
      <c r="S8" s="426"/>
      <c r="T8" s="426"/>
      <c r="U8" s="426"/>
    </row>
    <row r="9">
      <c r="B9" s="423">
        <v>7.0</v>
      </c>
      <c r="C9" s="424" t="s">
        <v>408</v>
      </c>
      <c r="D9" s="424" t="s">
        <v>409</v>
      </c>
      <c r="E9" s="424" t="s">
        <v>410</v>
      </c>
      <c r="F9" s="425"/>
      <c r="G9" s="426" t="s">
        <v>411</v>
      </c>
      <c r="H9" s="426"/>
      <c r="I9" s="426"/>
      <c r="J9" s="426"/>
      <c r="K9" s="426"/>
      <c r="L9" s="426"/>
      <c r="M9" s="426"/>
      <c r="N9" s="426"/>
      <c r="O9" s="426"/>
      <c r="P9" s="426"/>
      <c r="Q9" s="426"/>
      <c r="R9" s="426"/>
      <c r="S9" s="426"/>
      <c r="T9" s="426"/>
      <c r="U9" s="426"/>
    </row>
    <row r="10">
      <c r="B10" s="423">
        <v>8.0</v>
      </c>
      <c r="C10" s="424" t="s">
        <v>412</v>
      </c>
      <c r="D10" s="424" t="s">
        <v>386</v>
      </c>
      <c r="E10" s="424" t="s">
        <v>413</v>
      </c>
      <c r="F10" s="425"/>
      <c r="G10" s="426" t="s">
        <v>414</v>
      </c>
      <c r="H10" s="426"/>
      <c r="I10" s="426"/>
      <c r="J10" s="426"/>
      <c r="K10" s="426"/>
      <c r="L10" s="426"/>
      <c r="M10" s="426"/>
      <c r="N10" s="426"/>
      <c r="O10" s="426"/>
      <c r="P10" s="426"/>
      <c r="Q10" s="426"/>
      <c r="R10" s="426"/>
      <c r="S10" s="426"/>
      <c r="T10" s="426"/>
      <c r="U10" s="426"/>
    </row>
    <row r="11">
      <c r="B11" s="423">
        <v>9.0</v>
      </c>
      <c r="C11" s="424" t="s">
        <v>415</v>
      </c>
      <c r="D11" s="424" t="s">
        <v>386</v>
      </c>
      <c r="E11" s="424" t="s">
        <v>416</v>
      </c>
      <c r="F11" s="425" t="s">
        <v>417</v>
      </c>
      <c r="G11" s="426" t="s">
        <v>418</v>
      </c>
      <c r="H11" s="426"/>
      <c r="I11" s="426"/>
      <c r="J11" s="426"/>
      <c r="K11" s="426"/>
      <c r="L11" s="426"/>
      <c r="M11" s="426"/>
      <c r="N11" s="426"/>
      <c r="O11" s="426"/>
      <c r="P11" s="426"/>
      <c r="Q11" s="426"/>
      <c r="R11" s="426"/>
      <c r="S11" s="426"/>
      <c r="T11" s="426"/>
      <c r="U11" s="426"/>
    </row>
    <row r="12">
      <c r="B12" s="423">
        <v>10.0</v>
      </c>
      <c r="C12" s="424" t="s">
        <v>419</v>
      </c>
      <c r="D12" s="424" t="s">
        <v>386</v>
      </c>
      <c r="E12" s="424" t="s">
        <v>420</v>
      </c>
      <c r="F12" s="425"/>
      <c r="G12" s="426" t="s">
        <v>421</v>
      </c>
      <c r="I12" s="426"/>
      <c r="J12" s="426"/>
      <c r="K12" s="426"/>
      <c r="L12" s="426"/>
      <c r="M12" s="426"/>
      <c r="N12" s="426"/>
      <c r="O12" s="426"/>
      <c r="P12" s="426"/>
      <c r="Q12" s="426"/>
      <c r="R12" s="426"/>
      <c r="S12" s="426"/>
      <c r="T12" s="426"/>
      <c r="U12" s="426"/>
    </row>
    <row r="13">
      <c r="B13" s="423">
        <v>11.0</v>
      </c>
      <c r="C13" s="424" t="s">
        <v>422</v>
      </c>
      <c r="D13" s="424" t="s">
        <v>386</v>
      </c>
      <c r="E13" s="424" t="s">
        <v>423</v>
      </c>
      <c r="F13" s="425"/>
      <c r="G13" s="426" t="s">
        <v>424</v>
      </c>
      <c r="J13" s="426"/>
      <c r="K13" s="426"/>
      <c r="L13" s="426"/>
      <c r="M13" s="426"/>
      <c r="N13" s="426"/>
      <c r="O13" s="426"/>
      <c r="P13" s="426"/>
      <c r="Q13" s="426"/>
      <c r="R13" s="426"/>
      <c r="S13" s="426"/>
      <c r="T13" s="426"/>
      <c r="U13" s="426"/>
    </row>
    <row r="14">
      <c r="B14" s="423">
        <v>12.0</v>
      </c>
      <c r="C14" s="424" t="s">
        <v>425</v>
      </c>
      <c r="D14" s="424" t="s">
        <v>386</v>
      </c>
      <c r="E14" s="424" t="s">
        <v>426</v>
      </c>
      <c r="F14" s="425"/>
      <c r="G14" s="426" t="s">
        <v>427</v>
      </c>
      <c r="L14" s="426"/>
      <c r="M14" s="426"/>
      <c r="N14" s="426"/>
      <c r="O14" s="426"/>
      <c r="P14" s="426"/>
      <c r="Q14" s="426"/>
      <c r="R14" s="426"/>
      <c r="S14" s="426"/>
      <c r="T14" s="426"/>
      <c r="U14" s="426"/>
    </row>
    <row r="15">
      <c r="B15" s="423">
        <v>13.0</v>
      </c>
      <c r="C15" s="424" t="s">
        <v>428</v>
      </c>
      <c r="D15" s="424" t="s">
        <v>386</v>
      </c>
      <c r="E15" s="424" t="s">
        <v>429</v>
      </c>
      <c r="F15" s="425" t="s">
        <v>430</v>
      </c>
      <c r="G15" s="426" t="s">
        <v>431</v>
      </c>
      <c r="H15" s="426"/>
      <c r="I15" s="426"/>
      <c r="J15" s="426"/>
      <c r="N15" s="426"/>
      <c r="O15" s="426"/>
      <c r="P15" s="426"/>
      <c r="Q15" s="426"/>
      <c r="R15" s="426"/>
      <c r="S15" s="426"/>
      <c r="T15" s="426"/>
      <c r="U15" s="426"/>
    </row>
    <row r="16">
      <c r="B16" s="423">
        <v>14.0</v>
      </c>
      <c r="C16" s="423" t="s">
        <v>432</v>
      </c>
      <c r="D16" s="423" t="s">
        <v>409</v>
      </c>
      <c r="E16" s="423" t="s">
        <v>433</v>
      </c>
      <c r="F16" s="427" t="s">
        <v>434</v>
      </c>
      <c r="G16" s="426" t="s">
        <v>435</v>
      </c>
      <c r="O16" s="426"/>
      <c r="P16" s="426"/>
      <c r="Q16" s="426"/>
      <c r="R16" s="426"/>
      <c r="S16" s="426"/>
      <c r="T16" s="426"/>
      <c r="U16" s="426"/>
    </row>
    <row r="17">
      <c r="B17" s="423">
        <v>15.0</v>
      </c>
      <c r="C17" s="424" t="s">
        <v>436</v>
      </c>
      <c r="D17" s="424" t="s">
        <v>398</v>
      </c>
      <c r="E17" s="424" t="s">
        <v>437</v>
      </c>
      <c r="F17" s="425"/>
      <c r="G17" s="426" t="s">
        <v>438</v>
      </c>
      <c r="K17" s="426"/>
      <c r="L17" s="426"/>
      <c r="M17" s="426"/>
      <c r="N17" s="426"/>
      <c r="O17" s="426"/>
      <c r="P17" s="426"/>
      <c r="Q17" s="426"/>
      <c r="R17" s="426"/>
      <c r="S17" s="426"/>
      <c r="T17" s="426"/>
      <c r="U17" s="426"/>
    </row>
    <row r="18">
      <c r="B18" s="423">
        <v>16.0</v>
      </c>
      <c r="C18" s="424" t="s">
        <v>439</v>
      </c>
      <c r="D18" s="424" t="s">
        <v>386</v>
      </c>
      <c r="E18" s="424" t="s">
        <v>440</v>
      </c>
      <c r="F18" s="425"/>
      <c r="G18" s="426" t="s">
        <v>441</v>
      </c>
      <c r="I18" s="426"/>
      <c r="J18" s="426"/>
      <c r="K18" s="426"/>
      <c r="L18" s="426"/>
      <c r="M18" s="426"/>
      <c r="N18" s="426"/>
      <c r="O18" s="426"/>
      <c r="P18" s="426"/>
      <c r="Q18" s="426"/>
      <c r="R18" s="426"/>
      <c r="S18" s="426"/>
      <c r="T18" s="426"/>
      <c r="U18" s="426"/>
    </row>
    <row r="19">
      <c r="B19" s="423">
        <v>17.0</v>
      </c>
      <c r="C19" s="424" t="s">
        <v>442</v>
      </c>
      <c r="D19" s="424" t="s">
        <v>386</v>
      </c>
      <c r="E19" s="424" t="s">
        <v>443</v>
      </c>
      <c r="F19" s="425" t="s">
        <v>444</v>
      </c>
      <c r="G19" s="426" t="s">
        <v>445</v>
      </c>
      <c r="J19" s="426"/>
      <c r="M19" s="426"/>
      <c r="N19" s="426"/>
      <c r="O19" s="426"/>
      <c r="P19" s="426"/>
      <c r="Q19" s="426"/>
      <c r="R19" s="426"/>
      <c r="S19" s="426"/>
      <c r="T19" s="426"/>
      <c r="U19" s="426"/>
    </row>
    <row r="20">
      <c r="B20" s="423">
        <v>18.0</v>
      </c>
      <c r="C20" s="424" t="s">
        <v>446</v>
      </c>
      <c r="D20" s="424" t="s">
        <v>386</v>
      </c>
      <c r="E20" s="424" t="s">
        <v>447</v>
      </c>
      <c r="F20" s="425"/>
      <c r="G20" s="426" t="s">
        <v>448</v>
      </c>
      <c r="S20" s="426"/>
      <c r="T20" s="426"/>
      <c r="U20" s="426"/>
    </row>
    <row r="21">
      <c r="B21" s="423">
        <v>19.0</v>
      </c>
      <c r="C21" s="424" t="s">
        <v>449</v>
      </c>
      <c r="D21" s="424" t="s">
        <v>386</v>
      </c>
      <c r="E21" s="424" t="s">
        <v>450</v>
      </c>
      <c r="F21" s="425"/>
      <c r="G21" s="426" t="s">
        <v>451</v>
      </c>
      <c r="T21" s="426"/>
      <c r="U21" s="426"/>
    </row>
    <row r="22">
      <c r="B22" s="423">
        <v>20.0</v>
      </c>
      <c r="C22" s="424" t="s">
        <v>452</v>
      </c>
      <c r="D22" s="424" t="s">
        <v>409</v>
      </c>
      <c r="E22" s="424" t="s">
        <v>453</v>
      </c>
      <c r="F22" s="425"/>
      <c r="G22" s="426" t="s">
        <v>454</v>
      </c>
      <c r="O22" s="426"/>
      <c r="P22" s="426"/>
      <c r="Q22" s="426"/>
      <c r="R22" s="426"/>
      <c r="S22" s="426"/>
      <c r="T22" s="426"/>
      <c r="U22" s="426"/>
    </row>
    <row r="23">
      <c r="B23" s="423">
        <v>21.0</v>
      </c>
      <c r="C23" s="424" t="s">
        <v>455</v>
      </c>
      <c r="D23" s="424" t="s">
        <v>409</v>
      </c>
      <c r="E23" s="424" t="s">
        <v>456</v>
      </c>
      <c r="F23" s="425"/>
      <c r="G23" s="426" t="s">
        <v>457</v>
      </c>
      <c r="T23" s="426"/>
      <c r="U23" s="426"/>
    </row>
    <row r="24">
      <c r="B24" s="423">
        <v>22.0</v>
      </c>
      <c r="C24" s="424" t="s">
        <v>458</v>
      </c>
      <c r="D24" s="424" t="s">
        <v>386</v>
      </c>
      <c r="E24" s="424" t="s">
        <v>459</v>
      </c>
      <c r="F24" s="425" t="s">
        <v>460</v>
      </c>
      <c r="G24" s="426" t="s">
        <v>461</v>
      </c>
      <c r="O24" s="426"/>
      <c r="P24" s="426"/>
      <c r="Q24" s="426"/>
      <c r="R24" s="426"/>
      <c r="S24" s="426"/>
      <c r="T24" s="426"/>
      <c r="U24" s="426"/>
    </row>
    <row r="25">
      <c r="B25" s="423">
        <v>23.0</v>
      </c>
      <c r="C25" s="424" t="s">
        <v>462</v>
      </c>
      <c r="D25" s="424" t="s">
        <v>405</v>
      </c>
      <c r="E25" s="424" t="s">
        <v>463</v>
      </c>
      <c r="F25" s="425"/>
      <c r="G25" s="426" t="s">
        <v>464</v>
      </c>
      <c r="O25" s="426"/>
      <c r="P25" s="426"/>
      <c r="Q25" s="426"/>
      <c r="R25" s="426"/>
      <c r="S25" s="426"/>
      <c r="T25" s="426"/>
      <c r="U25" s="426"/>
    </row>
    <row r="26">
      <c r="B26" s="423">
        <v>24.0</v>
      </c>
      <c r="C26" s="424" t="s">
        <v>465</v>
      </c>
      <c r="D26" s="424" t="s">
        <v>466</v>
      </c>
      <c r="E26" s="424" t="s">
        <v>467</v>
      </c>
      <c r="F26" s="425"/>
      <c r="G26" s="426" t="s">
        <v>468</v>
      </c>
      <c r="T26" s="426"/>
      <c r="U26" s="426"/>
    </row>
    <row r="27">
      <c r="B27" s="423">
        <v>25.0</v>
      </c>
      <c r="C27" s="424" t="s">
        <v>469</v>
      </c>
      <c r="D27" s="424" t="s">
        <v>398</v>
      </c>
      <c r="E27" s="424" t="s">
        <v>470</v>
      </c>
      <c r="F27" s="425"/>
      <c r="G27" s="426" t="s">
        <v>471</v>
      </c>
      <c r="R27" s="426"/>
      <c r="S27" s="426"/>
      <c r="T27" s="426"/>
      <c r="U27" s="426"/>
    </row>
    <row r="28">
      <c r="B28" s="423">
        <v>26.0</v>
      </c>
      <c r="C28" s="424" t="s">
        <v>472</v>
      </c>
      <c r="D28" s="424" t="s">
        <v>386</v>
      </c>
      <c r="E28" s="424" t="s">
        <v>473</v>
      </c>
      <c r="F28" s="425"/>
      <c r="G28" s="426" t="s">
        <v>474</v>
      </c>
    </row>
    <row r="29">
      <c r="B29" s="423">
        <v>27.0</v>
      </c>
      <c r="C29" s="424" t="s">
        <v>475</v>
      </c>
      <c r="D29" s="424" t="s">
        <v>398</v>
      </c>
      <c r="E29" s="424" t="s">
        <v>476</v>
      </c>
      <c r="F29" s="425"/>
      <c r="G29" s="426" t="s">
        <v>477</v>
      </c>
      <c r="R29" s="426"/>
      <c r="S29" s="426"/>
      <c r="T29" s="426"/>
      <c r="U29" s="426"/>
    </row>
    <row r="30">
      <c r="B30" s="423">
        <v>28.0</v>
      </c>
      <c r="C30" s="424" t="s">
        <v>478</v>
      </c>
      <c r="D30" s="424" t="s">
        <v>405</v>
      </c>
      <c r="E30" s="424" t="s">
        <v>479</v>
      </c>
      <c r="F30" s="425"/>
      <c r="G30" s="426" t="s">
        <v>480</v>
      </c>
      <c r="O30" s="426"/>
      <c r="P30" s="426"/>
      <c r="Q30" s="426"/>
      <c r="R30" s="426"/>
      <c r="S30" s="426"/>
      <c r="T30" s="426"/>
      <c r="U30" s="426"/>
    </row>
    <row r="31">
      <c r="B31" s="423">
        <v>29.0</v>
      </c>
      <c r="C31" s="424" t="s">
        <v>481</v>
      </c>
      <c r="D31" s="424" t="s">
        <v>398</v>
      </c>
      <c r="E31" s="424" t="s">
        <v>482</v>
      </c>
      <c r="F31" s="425"/>
      <c r="G31" s="426" t="s">
        <v>483</v>
      </c>
    </row>
    <row r="32">
      <c r="B32" s="423">
        <v>30.0</v>
      </c>
      <c r="C32" s="424" t="s">
        <v>484</v>
      </c>
      <c r="D32" s="424" t="s">
        <v>386</v>
      </c>
      <c r="E32" s="424" t="s">
        <v>485</v>
      </c>
      <c r="F32" s="425"/>
      <c r="G32" s="426" t="s">
        <v>486</v>
      </c>
      <c r="H32" s="426"/>
      <c r="I32" s="426"/>
      <c r="J32" s="426"/>
      <c r="K32" s="426"/>
      <c r="L32" s="426"/>
      <c r="M32" s="426"/>
      <c r="N32" s="426"/>
      <c r="O32" s="426"/>
      <c r="P32" s="426"/>
      <c r="Q32" s="426"/>
      <c r="R32" s="426"/>
      <c r="S32" s="426"/>
      <c r="T32" s="426"/>
      <c r="U32" s="426"/>
    </row>
    <row r="33">
      <c r="B33" s="423">
        <v>31.0</v>
      </c>
      <c r="C33" s="424" t="s">
        <v>487</v>
      </c>
      <c r="D33" s="424" t="s">
        <v>386</v>
      </c>
      <c r="E33" s="424" t="s">
        <v>488</v>
      </c>
      <c r="F33" s="425"/>
      <c r="G33" s="426" t="s">
        <v>489</v>
      </c>
      <c r="P33" s="426"/>
      <c r="Q33" s="426"/>
      <c r="R33" s="426"/>
      <c r="S33" s="426"/>
      <c r="T33" s="426"/>
      <c r="U33" s="426"/>
    </row>
    <row r="34">
      <c r="B34" s="423">
        <v>32.0</v>
      </c>
      <c r="C34" s="424" t="s">
        <v>490</v>
      </c>
      <c r="D34" s="424" t="s">
        <v>386</v>
      </c>
      <c r="E34" s="424" t="s">
        <v>491</v>
      </c>
      <c r="F34" s="425" t="s">
        <v>492</v>
      </c>
      <c r="G34" s="426" t="s">
        <v>493</v>
      </c>
      <c r="O34" s="426"/>
      <c r="P34" s="426"/>
      <c r="Q34" s="426"/>
      <c r="R34" s="426"/>
      <c r="S34" s="426"/>
      <c r="T34" s="426"/>
      <c r="U34" s="426"/>
    </row>
    <row r="35">
      <c r="B35" s="423">
        <v>33.0</v>
      </c>
      <c r="C35" s="424" t="s">
        <v>494</v>
      </c>
      <c r="D35" s="424" t="s">
        <v>386</v>
      </c>
      <c r="E35" s="424" t="s">
        <v>495</v>
      </c>
      <c r="F35" s="425"/>
      <c r="G35" s="426" t="s">
        <v>496</v>
      </c>
      <c r="P35" s="426"/>
      <c r="Q35" s="426"/>
      <c r="R35" s="426"/>
      <c r="S35" s="426"/>
      <c r="T35" s="426"/>
      <c r="U35" s="426"/>
    </row>
    <row r="36">
      <c r="B36" s="423">
        <v>34.0</v>
      </c>
      <c r="C36" s="424" t="s">
        <v>497</v>
      </c>
      <c r="D36" s="424" t="s">
        <v>386</v>
      </c>
      <c r="E36" s="424" t="s">
        <v>498</v>
      </c>
      <c r="F36" s="425"/>
      <c r="G36" s="426" t="s">
        <v>499</v>
      </c>
      <c r="P36" s="426"/>
      <c r="Q36" s="426"/>
      <c r="R36" s="426"/>
      <c r="S36" s="426"/>
      <c r="T36" s="426"/>
      <c r="U36" s="426"/>
    </row>
    <row r="37">
      <c r="B37" s="423">
        <v>35.0</v>
      </c>
      <c r="C37" s="424" t="s">
        <v>500</v>
      </c>
      <c r="D37" s="424" t="s">
        <v>386</v>
      </c>
      <c r="E37" s="424" t="s">
        <v>501</v>
      </c>
      <c r="F37" s="425"/>
      <c r="G37" s="426" t="s">
        <v>502</v>
      </c>
      <c r="O37" s="426"/>
      <c r="P37" s="426"/>
      <c r="Q37" s="426"/>
      <c r="R37" s="426"/>
      <c r="S37" s="426"/>
      <c r="T37" s="426"/>
      <c r="U37" s="426"/>
    </row>
    <row r="38">
      <c r="B38" s="423">
        <v>36.0</v>
      </c>
      <c r="C38" s="424" t="s">
        <v>503</v>
      </c>
      <c r="D38" s="424" t="s">
        <v>409</v>
      </c>
      <c r="E38" s="424" t="s">
        <v>504</v>
      </c>
      <c r="F38" s="425" t="s">
        <v>505</v>
      </c>
      <c r="G38" s="426" t="s">
        <v>506</v>
      </c>
      <c r="T38" s="426"/>
      <c r="U38" s="426"/>
    </row>
    <row r="39">
      <c r="B39" s="423">
        <v>37.0</v>
      </c>
      <c r="C39" s="424" t="s">
        <v>507</v>
      </c>
      <c r="D39" s="424" t="s">
        <v>386</v>
      </c>
      <c r="E39" s="424" t="s">
        <v>508</v>
      </c>
      <c r="F39" s="425"/>
      <c r="G39" s="426" t="s">
        <v>509</v>
      </c>
      <c r="N39" s="426"/>
      <c r="O39" s="426"/>
      <c r="P39" s="426"/>
      <c r="Q39" s="426"/>
      <c r="R39" s="426"/>
      <c r="S39" s="426"/>
      <c r="T39" s="426"/>
      <c r="U39" s="426"/>
    </row>
    <row r="40">
      <c r="B40" s="423">
        <v>38.0</v>
      </c>
      <c r="C40" s="424" t="s">
        <v>510</v>
      </c>
      <c r="D40" s="424" t="s">
        <v>386</v>
      </c>
      <c r="E40" s="424" t="s">
        <v>511</v>
      </c>
      <c r="F40" s="425" t="s">
        <v>512</v>
      </c>
      <c r="G40" s="426" t="s">
        <v>513</v>
      </c>
      <c r="J40" s="426"/>
      <c r="K40" s="426"/>
      <c r="L40" s="426"/>
      <c r="M40" s="426"/>
      <c r="N40" s="426"/>
      <c r="O40" s="426"/>
      <c r="P40" s="426"/>
      <c r="Q40" s="426"/>
      <c r="R40" s="426"/>
      <c r="S40" s="426"/>
      <c r="T40" s="426"/>
      <c r="U40" s="426"/>
    </row>
    <row r="41">
      <c r="B41" s="423">
        <v>39.0</v>
      </c>
      <c r="C41" s="424" t="s">
        <v>514</v>
      </c>
      <c r="D41" s="424" t="s">
        <v>386</v>
      </c>
      <c r="E41" s="424" t="s">
        <v>515</v>
      </c>
      <c r="F41" s="425"/>
      <c r="G41" s="426" t="s">
        <v>516</v>
      </c>
      <c r="L41" s="426"/>
      <c r="M41" s="426"/>
      <c r="N41" s="426"/>
      <c r="O41" s="426"/>
      <c r="P41" s="426"/>
      <c r="Q41" s="426"/>
      <c r="R41" s="426"/>
      <c r="S41" s="426"/>
      <c r="T41" s="426"/>
      <c r="U41" s="426"/>
    </row>
    <row r="42">
      <c r="B42" s="423">
        <v>40.0</v>
      </c>
      <c r="C42" s="424" t="s">
        <v>517</v>
      </c>
      <c r="D42" s="424" t="s">
        <v>398</v>
      </c>
      <c r="E42" s="424" t="s">
        <v>518</v>
      </c>
      <c r="F42" s="425"/>
      <c r="G42" s="426" t="s">
        <v>519</v>
      </c>
      <c r="K42" s="426"/>
      <c r="L42" s="426"/>
      <c r="M42" s="426"/>
      <c r="N42" s="426"/>
      <c r="O42" s="426"/>
      <c r="P42" s="426"/>
      <c r="Q42" s="426"/>
      <c r="R42" s="426"/>
      <c r="S42" s="426"/>
      <c r="T42" s="426"/>
      <c r="U42" s="426"/>
    </row>
    <row r="43">
      <c r="B43" s="423">
        <v>41.0</v>
      </c>
      <c r="C43" s="424" t="s">
        <v>520</v>
      </c>
      <c r="D43" s="424" t="s">
        <v>398</v>
      </c>
      <c r="E43" s="424" t="s">
        <v>521</v>
      </c>
      <c r="F43" s="425"/>
      <c r="G43" s="426" t="s">
        <v>522</v>
      </c>
      <c r="N43" s="426"/>
      <c r="O43" s="426"/>
      <c r="P43" s="426"/>
      <c r="Q43" s="426"/>
      <c r="R43" s="426"/>
      <c r="S43" s="426"/>
      <c r="T43" s="426"/>
      <c r="U43" s="426"/>
    </row>
    <row r="44">
      <c r="B44" s="423">
        <v>42.0</v>
      </c>
      <c r="C44" s="424" t="s">
        <v>523</v>
      </c>
      <c r="D44" s="424" t="s">
        <v>398</v>
      </c>
      <c r="E44" s="424" t="s">
        <v>524</v>
      </c>
      <c r="F44" s="425"/>
      <c r="G44" s="426" t="s">
        <v>525</v>
      </c>
      <c r="Q44" s="426"/>
      <c r="R44" s="426"/>
      <c r="S44" s="426"/>
      <c r="T44" s="426"/>
      <c r="U44" s="426"/>
    </row>
    <row r="45">
      <c r="B45" s="423">
        <v>43.0</v>
      </c>
      <c r="C45" s="424" t="s">
        <v>526</v>
      </c>
      <c r="D45" s="424" t="s">
        <v>386</v>
      </c>
      <c r="E45" s="424" t="s">
        <v>527</v>
      </c>
      <c r="F45" s="425"/>
      <c r="G45" s="426" t="s">
        <v>528</v>
      </c>
      <c r="O45" s="426"/>
      <c r="P45" s="426"/>
      <c r="Q45" s="426"/>
      <c r="R45" s="426"/>
      <c r="S45" s="426"/>
      <c r="T45" s="426"/>
      <c r="U45" s="426"/>
    </row>
    <row r="46">
      <c r="B46" s="423">
        <v>44.0</v>
      </c>
      <c r="C46" s="424" t="s">
        <v>529</v>
      </c>
      <c r="D46" s="424" t="s">
        <v>386</v>
      </c>
      <c r="E46" s="424" t="s">
        <v>530</v>
      </c>
      <c r="F46" s="425" t="s">
        <v>531</v>
      </c>
      <c r="G46" s="426" t="s">
        <v>532</v>
      </c>
      <c r="M46" s="426"/>
      <c r="N46" s="426"/>
      <c r="O46" s="426"/>
      <c r="P46" s="426"/>
      <c r="Q46" s="426"/>
      <c r="R46" s="426"/>
      <c r="S46" s="426"/>
      <c r="T46" s="426"/>
      <c r="U46" s="426"/>
    </row>
    <row r="47">
      <c r="B47" s="423">
        <v>45.0</v>
      </c>
      <c r="C47" s="424" t="s">
        <v>533</v>
      </c>
      <c r="D47" s="424" t="s">
        <v>386</v>
      </c>
      <c r="E47" s="424" t="s">
        <v>534</v>
      </c>
      <c r="F47" s="425"/>
      <c r="G47" s="426" t="s">
        <v>535</v>
      </c>
      <c r="M47" s="426"/>
      <c r="N47" s="426"/>
      <c r="O47" s="426"/>
      <c r="P47" s="426"/>
      <c r="Q47" s="426"/>
      <c r="R47" s="426"/>
      <c r="S47" s="426"/>
      <c r="T47" s="426"/>
      <c r="U47" s="426"/>
    </row>
    <row r="48">
      <c r="B48" s="423">
        <v>46.0</v>
      </c>
      <c r="C48" s="424" t="s">
        <v>536</v>
      </c>
      <c r="D48" s="424" t="s">
        <v>537</v>
      </c>
      <c r="E48" s="424" t="s">
        <v>538</v>
      </c>
      <c r="F48" s="425"/>
      <c r="G48" s="426" t="s">
        <v>539</v>
      </c>
      <c r="N48" s="426"/>
      <c r="O48" s="426"/>
      <c r="P48" s="426"/>
      <c r="Q48" s="426"/>
      <c r="R48" s="426"/>
      <c r="S48" s="426"/>
      <c r="T48" s="426"/>
      <c r="U48" s="426"/>
    </row>
    <row r="49">
      <c r="B49" s="423">
        <v>47.0</v>
      </c>
      <c r="C49" s="424" t="s">
        <v>540</v>
      </c>
      <c r="D49" s="424" t="s">
        <v>386</v>
      </c>
      <c r="E49" s="424" t="s">
        <v>541</v>
      </c>
      <c r="F49" s="425"/>
      <c r="G49" s="426" t="s">
        <v>542</v>
      </c>
      <c r="P49" s="426"/>
      <c r="Q49" s="426"/>
      <c r="R49" s="426"/>
      <c r="S49" s="426"/>
      <c r="T49" s="426"/>
      <c r="U49" s="426"/>
    </row>
    <row r="50">
      <c r="B50" s="423">
        <v>48.0</v>
      </c>
      <c r="C50" s="424" t="s">
        <v>543</v>
      </c>
      <c r="D50" s="424" t="s">
        <v>398</v>
      </c>
      <c r="E50" s="424" t="s">
        <v>544</v>
      </c>
      <c r="F50" s="425"/>
      <c r="G50" s="426" t="s">
        <v>545</v>
      </c>
      <c r="N50" s="426"/>
      <c r="O50" s="426"/>
      <c r="P50" s="426"/>
      <c r="Q50" s="426"/>
      <c r="R50" s="426"/>
      <c r="S50" s="426"/>
      <c r="T50" s="426"/>
      <c r="U50" s="426"/>
    </row>
    <row r="51">
      <c r="B51" s="423">
        <v>49.0</v>
      </c>
      <c r="C51" s="424" t="s">
        <v>546</v>
      </c>
      <c r="D51" s="424" t="s">
        <v>547</v>
      </c>
      <c r="E51" s="424" t="s">
        <v>548</v>
      </c>
      <c r="F51" s="425"/>
      <c r="G51" s="426" t="s">
        <v>549</v>
      </c>
      <c r="O51" s="426"/>
      <c r="P51" s="426"/>
      <c r="Q51" s="426"/>
      <c r="R51" s="426"/>
      <c r="S51" s="426"/>
      <c r="T51" s="426"/>
      <c r="U51" s="426"/>
    </row>
    <row r="52">
      <c r="B52" s="423">
        <v>50.0</v>
      </c>
      <c r="C52" s="424" t="s">
        <v>550</v>
      </c>
      <c r="D52" s="424" t="s">
        <v>398</v>
      </c>
      <c r="E52" s="424" t="s">
        <v>551</v>
      </c>
      <c r="F52" s="425"/>
      <c r="G52" s="426" t="s">
        <v>552</v>
      </c>
      <c r="P52" s="426"/>
      <c r="Q52" s="426"/>
      <c r="R52" s="426"/>
      <c r="S52" s="426"/>
      <c r="T52" s="426"/>
      <c r="U52" s="426"/>
    </row>
    <row r="53">
      <c r="B53" s="423">
        <v>51.0</v>
      </c>
      <c r="C53" s="424" t="s">
        <v>553</v>
      </c>
      <c r="D53" s="424" t="s">
        <v>409</v>
      </c>
      <c r="E53" s="424" t="s">
        <v>554</v>
      </c>
      <c r="F53" s="425"/>
      <c r="G53" s="426" t="s">
        <v>555</v>
      </c>
      <c r="O53" s="426"/>
      <c r="P53" s="426"/>
      <c r="Q53" s="426"/>
      <c r="R53" s="426"/>
      <c r="S53" s="426"/>
      <c r="T53" s="426"/>
      <c r="U53" s="426"/>
    </row>
    <row r="54">
      <c r="B54" s="423">
        <v>52.0</v>
      </c>
      <c r="C54" s="424" t="s">
        <v>556</v>
      </c>
      <c r="D54" s="424" t="s">
        <v>398</v>
      </c>
      <c r="E54" s="424" t="s">
        <v>557</v>
      </c>
      <c r="F54" s="425"/>
      <c r="G54" s="426" t="s">
        <v>558</v>
      </c>
      <c r="P54" s="426"/>
      <c r="Q54" s="426"/>
      <c r="R54" s="426"/>
      <c r="S54" s="426"/>
      <c r="T54" s="426"/>
      <c r="U54" s="426"/>
    </row>
    <row r="55">
      <c r="B55" s="423">
        <v>53.0</v>
      </c>
      <c r="C55" s="424" t="s">
        <v>559</v>
      </c>
      <c r="D55" s="424" t="s">
        <v>386</v>
      </c>
      <c r="E55" s="424" t="s">
        <v>560</v>
      </c>
      <c r="F55" s="425"/>
      <c r="G55" s="426" t="s">
        <v>561</v>
      </c>
      <c r="P55" s="426"/>
      <c r="Q55" s="426"/>
      <c r="R55" s="426"/>
      <c r="S55" s="426"/>
      <c r="T55" s="426"/>
      <c r="U55" s="426"/>
    </row>
    <row r="56">
      <c r="B56" s="423">
        <v>54.0</v>
      </c>
      <c r="C56" s="424" t="s">
        <v>562</v>
      </c>
      <c r="D56" s="424" t="s">
        <v>386</v>
      </c>
      <c r="E56" s="424" t="s">
        <v>563</v>
      </c>
      <c r="F56" s="425"/>
      <c r="G56" s="426" t="s">
        <v>564</v>
      </c>
      <c r="P56" s="426"/>
      <c r="Q56" s="426"/>
      <c r="R56" s="426"/>
      <c r="S56" s="426"/>
      <c r="T56" s="426"/>
      <c r="U56" s="426"/>
    </row>
    <row r="57">
      <c r="B57" s="423">
        <v>55.0</v>
      </c>
      <c r="C57" s="424" t="s">
        <v>565</v>
      </c>
      <c r="D57" s="424" t="s">
        <v>386</v>
      </c>
      <c r="E57" s="424" t="s">
        <v>566</v>
      </c>
      <c r="F57" s="425" t="s">
        <v>567</v>
      </c>
      <c r="G57" s="426" t="s">
        <v>568</v>
      </c>
      <c r="N57" s="426"/>
      <c r="O57" s="426"/>
      <c r="P57" s="426"/>
      <c r="Q57" s="426"/>
      <c r="R57" s="426"/>
      <c r="S57" s="426"/>
      <c r="T57" s="426"/>
      <c r="U57" s="426"/>
    </row>
    <row r="58">
      <c r="B58" s="423">
        <v>56.0</v>
      </c>
      <c r="C58" s="424" t="s">
        <v>569</v>
      </c>
      <c r="D58" s="424" t="s">
        <v>398</v>
      </c>
      <c r="E58" s="424" t="s">
        <v>570</v>
      </c>
      <c r="F58" s="425"/>
      <c r="G58" s="426" t="s">
        <v>571</v>
      </c>
      <c r="L58" s="426"/>
      <c r="M58" s="426"/>
      <c r="N58" s="426"/>
      <c r="O58" s="426"/>
      <c r="P58" s="426"/>
      <c r="Q58" s="426"/>
      <c r="R58" s="426"/>
      <c r="S58" s="426"/>
      <c r="T58" s="426"/>
      <c r="U58" s="426"/>
    </row>
    <row r="59">
      <c r="B59" s="423">
        <v>57.0</v>
      </c>
      <c r="C59" s="424" t="s">
        <v>572</v>
      </c>
      <c r="D59" s="424" t="s">
        <v>386</v>
      </c>
      <c r="E59" s="424" t="s">
        <v>573</v>
      </c>
      <c r="F59" s="425"/>
      <c r="G59" s="426" t="s">
        <v>574</v>
      </c>
      <c r="N59" s="426"/>
      <c r="O59" s="426"/>
      <c r="P59" s="426"/>
      <c r="Q59" s="426"/>
      <c r="R59" s="426"/>
      <c r="S59" s="426"/>
      <c r="T59" s="426"/>
      <c r="U59" s="426"/>
    </row>
    <row r="60">
      <c r="B60" s="423">
        <v>58.0</v>
      </c>
      <c r="C60" s="424" t="s">
        <v>575</v>
      </c>
      <c r="D60" s="424" t="s">
        <v>386</v>
      </c>
      <c r="E60" s="424" t="s">
        <v>576</v>
      </c>
      <c r="F60" s="425"/>
      <c r="G60" s="426" t="s">
        <v>577</v>
      </c>
      <c r="P60" s="426"/>
      <c r="Q60" s="426"/>
      <c r="R60" s="426"/>
      <c r="S60" s="426"/>
      <c r="T60" s="426"/>
      <c r="U60" s="426"/>
    </row>
    <row r="61">
      <c r="B61" s="423">
        <v>59.0</v>
      </c>
      <c r="C61" s="424" t="s">
        <v>578</v>
      </c>
      <c r="D61" s="424" t="s">
        <v>547</v>
      </c>
      <c r="E61" s="424" t="s">
        <v>579</v>
      </c>
      <c r="F61" s="425"/>
      <c r="G61" s="426" t="s">
        <v>580</v>
      </c>
      <c r="O61" s="426"/>
      <c r="P61" s="426"/>
      <c r="Q61" s="426"/>
      <c r="R61" s="426"/>
      <c r="S61" s="426"/>
      <c r="T61" s="426"/>
      <c r="U61" s="426"/>
    </row>
    <row r="62">
      <c r="B62" s="423">
        <v>60.0</v>
      </c>
      <c r="C62" s="424" t="s">
        <v>581</v>
      </c>
      <c r="D62" s="424" t="s">
        <v>409</v>
      </c>
      <c r="E62" s="424" t="s">
        <v>582</v>
      </c>
      <c r="F62" s="425"/>
      <c r="G62" s="426" t="s">
        <v>583</v>
      </c>
      <c r="M62" s="426"/>
      <c r="N62" s="426"/>
      <c r="O62" s="426"/>
      <c r="P62" s="426"/>
      <c r="Q62" s="426"/>
      <c r="R62" s="426"/>
      <c r="S62" s="426"/>
      <c r="T62" s="426"/>
      <c r="U62" s="426"/>
    </row>
    <row r="63">
      <c r="B63" s="423">
        <v>61.0</v>
      </c>
      <c r="C63" s="424" t="s">
        <v>584</v>
      </c>
      <c r="D63" s="424" t="s">
        <v>398</v>
      </c>
      <c r="E63" s="424" t="s">
        <v>585</v>
      </c>
      <c r="F63" s="425"/>
      <c r="G63" s="426" t="s">
        <v>586</v>
      </c>
      <c r="M63" s="426"/>
      <c r="N63" s="426"/>
      <c r="O63" s="426"/>
      <c r="P63" s="426"/>
      <c r="Q63" s="426"/>
      <c r="R63" s="426"/>
      <c r="S63" s="426"/>
      <c r="T63" s="426"/>
      <c r="U63" s="426"/>
    </row>
    <row r="64">
      <c r="B64" s="423">
        <v>62.0</v>
      </c>
      <c r="C64" s="424" t="s">
        <v>587</v>
      </c>
      <c r="D64" s="424" t="s">
        <v>398</v>
      </c>
      <c r="E64" s="424" t="s">
        <v>588</v>
      </c>
      <c r="F64" s="425"/>
      <c r="G64" s="426" t="s">
        <v>589</v>
      </c>
      <c r="L64" s="426"/>
      <c r="M64" s="426"/>
      <c r="N64" s="426"/>
      <c r="O64" s="426"/>
      <c r="P64" s="426"/>
      <c r="Q64" s="426"/>
      <c r="R64" s="426"/>
      <c r="S64" s="426"/>
      <c r="T64" s="426"/>
      <c r="U64" s="426"/>
    </row>
    <row r="65">
      <c r="B65" s="423">
        <v>63.0</v>
      </c>
      <c r="C65" s="424" t="s">
        <v>590</v>
      </c>
      <c r="D65" s="424" t="s">
        <v>398</v>
      </c>
      <c r="E65" s="424" t="s">
        <v>591</v>
      </c>
      <c r="F65" s="425"/>
      <c r="G65" s="426" t="s">
        <v>592</v>
      </c>
      <c r="M65" s="426"/>
      <c r="N65" s="426"/>
      <c r="O65" s="426"/>
      <c r="P65" s="426"/>
      <c r="Q65" s="426"/>
      <c r="R65" s="426"/>
      <c r="S65" s="426"/>
      <c r="T65" s="426"/>
      <c r="U65" s="426"/>
    </row>
    <row r="66">
      <c r="B66" s="423">
        <v>64.0</v>
      </c>
      <c r="C66" s="424" t="s">
        <v>593</v>
      </c>
      <c r="D66" s="424" t="s">
        <v>398</v>
      </c>
      <c r="E66" s="424" t="s">
        <v>594</v>
      </c>
      <c r="F66" s="425"/>
      <c r="G66" s="426" t="s">
        <v>595</v>
      </c>
      <c r="P66" s="426"/>
      <c r="Q66" s="426"/>
      <c r="R66" s="426"/>
      <c r="S66" s="426"/>
      <c r="T66" s="426"/>
      <c r="U66" s="426"/>
    </row>
    <row r="67">
      <c r="B67" s="423">
        <v>65.0</v>
      </c>
      <c r="C67" s="424" t="s">
        <v>596</v>
      </c>
      <c r="D67" s="424" t="s">
        <v>398</v>
      </c>
      <c r="E67" s="424" t="s">
        <v>597</v>
      </c>
      <c r="F67" s="425"/>
      <c r="G67" s="426" t="s">
        <v>598</v>
      </c>
      <c r="N67" s="426"/>
      <c r="O67" s="426"/>
      <c r="P67" s="426"/>
      <c r="Q67" s="426"/>
      <c r="R67" s="426"/>
      <c r="S67" s="426"/>
      <c r="T67" s="426"/>
      <c r="U67" s="426"/>
    </row>
    <row r="68">
      <c r="B68" s="423">
        <v>66.0</v>
      </c>
      <c r="C68" s="424" t="s">
        <v>599</v>
      </c>
      <c r="D68" s="424" t="s">
        <v>600</v>
      </c>
      <c r="E68" s="424" t="s">
        <v>601</v>
      </c>
      <c r="F68" s="425"/>
      <c r="G68" s="426" t="s">
        <v>602</v>
      </c>
      <c r="L68" s="426" t="s">
        <v>603</v>
      </c>
      <c r="M68" s="426" t="s">
        <v>604</v>
      </c>
      <c r="N68" s="426" t="s">
        <v>605</v>
      </c>
      <c r="O68" s="426" t="s">
        <v>606</v>
      </c>
      <c r="P68" s="426"/>
      <c r="Q68" s="426"/>
      <c r="R68" s="426"/>
      <c r="S68" s="426"/>
      <c r="T68" s="426"/>
      <c r="U68" s="426"/>
    </row>
    <row r="69">
      <c r="B69" s="423">
        <v>67.0</v>
      </c>
      <c r="C69" s="424" t="s">
        <v>607</v>
      </c>
      <c r="D69" s="424" t="s">
        <v>398</v>
      </c>
      <c r="E69" s="424" t="s">
        <v>608</v>
      </c>
      <c r="F69" s="425"/>
      <c r="G69" s="426" t="s">
        <v>609</v>
      </c>
      <c r="M69" s="426"/>
      <c r="N69" s="426"/>
      <c r="O69" s="426"/>
      <c r="P69" s="426"/>
      <c r="Q69" s="426"/>
      <c r="R69" s="426"/>
      <c r="S69" s="426"/>
      <c r="T69" s="426"/>
      <c r="U69" s="426"/>
    </row>
    <row r="70">
      <c r="B70" s="423">
        <v>68.0</v>
      </c>
      <c r="C70" s="424" t="s">
        <v>610</v>
      </c>
      <c r="D70" s="424" t="s">
        <v>398</v>
      </c>
      <c r="E70" s="424" t="s">
        <v>611</v>
      </c>
      <c r="F70" s="425"/>
      <c r="G70" s="426" t="s">
        <v>612</v>
      </c>
      <c r="L70" s="426"/>
      <c r="M70" s="426"/>
      <c r="N70" s="426"/>
      <c r="O70" s="426"/>
      <c r="P70" s="426"/>
      <c r="Q70" s="426"/>
      <c r="R70" s="426"/>
      <c r="S70" s="426"/>
      <c r="T70" s="426"/>
      <c r="U70" s="426"/>
    </row>
    <row r="71">
      <c r="B71" s="423">
        <v>69.0</v>
      </c>
      <c r="C71" s="424" t="s">
        <v>613</v>
      </c>
      <c r="D71" s="424" t="s">
        <v>398</v>
      </c>
      <c r="E71" s="424" t="s">
        <v>614</v>
      </c>
      <c r="F71" s="425"/>
      <c r="G71" s="426" t="s">
        <v>615</v>
      </c>
      <c r="P71" s="426"/>
      <c r="Q71" s="426"/>
      <c r="R71" s="426"/>
      <c r="S71" s="426"/>
      <c r="T71" s="426"/>
      <c r="U71" s="426"/>
    </row>
    <row r="72">
      <c r="B72" s="423">
        <v>70.0</v>
      </c>
      <c r="C72" s="424" t="s">
        <v>616</v>
      </c>
      <c r="D72" s="424" t="s">
        <v>398</v>
      </c>
      <c r="E72" s="424" t="s">
        <v>617</v>
      </c>
      <c r="F72" s="425"/>
      <c r="G72" s="426" t="s">
        <v>618</v>
      </c>
      <c r="M72" s="426"/>
      <c r="N72" s="426"/>
      <c r="O72" s="426"/>
      <c r="P72" s="426"/>
      <c r="Q72" s="426"/>
      <c r="R72" s="426"/>
      <c r="S72" s="426"/>
      <c r="T72" s="426"/>
      <c r="U72" s="426"/>
    </row>
    <row r="73">
      <c r="B73" s="423">
        <v>71.0</v>
      </c>
      <c r="C73" s="424" t="s">
        <v>619</v>
      </c>
      <c r="D73" s="424" t="s">
        <v>398</v>
      </c>
      <c r="E73" s="424" t="s">
        <v>620</v>
      </c>
      <c r="F73" s="425"/>
      <c r="G73" s="426" t="s">
        <v>621</v>
      </c>
      <c r="M73" s="426"/>
      <c r="N73" s="426"/>
      <c r="O73" s="426"/>
      <c r="P73" s="426"/>
      <c r="Q73" s="426"/>
      <c r="R73" s="426"/>
      <c r="S73" s="426"/>
      <c r="T73" s="426"/>
      <c r="U73" s="426"/>
    </row>
    <row r="74">
      <c r="B74" s="423">
        <v>72.0</v>
      </c>
      <c r="C74" s="424" t="s">
        <v>622</v>
      </c>
      <c r="D74" s="424" t="s">
        <v>398</v>
      </c>
      <c r="E74" s="424" t="s">
        <v>623</v>
      </c>
      <c r="F74" s="425"/>
      <c r="G74" s="426" t="s">
        <v>624</v>
      </c>
      <c r="N74" s="426"/>
      <c r="O74" s="426"/>
      <c r="P74" s="426"/>
      <c r="Q74" s="426"/>
      <c r="R74" s="426"/>
      <c r="S74" s="426"/>
      <c r="T74" s="426"/>
      <c r="U74" s="426"/>
    </row>
    <row r="75">
      <c r="B75" s="423">
        <v>73.0</v>
      </c>
      <c r="C75" s="424" t="s">
        <v>625</v>
      </c>
      <c r="D75" s="424" t="s">
        <v>409</v>
      </c>
      <c r="E75" s="424" t="s">
        <v>626</v>
      </c>
      <c r="F75" s="425"/>
      <c r="G75" s="426" t="s">
        <v>627</v>
      </c>
    </row>
    <row r="76">
      <c r="B76" s="423">
        <v>74.0</v>
      </c>
      <c r="C76" s="424" t="s">
        <v>628</v>
      </c>
      <c r="D76" s="424" t="s">
        <v>386</v>
      </c>
      <c r="E76" s="424" t="s">
        <v>629</v>
      </c>
      <c r="F76" s="425"/>
      <c r="G76" s="426" t="s">
        <v>630</v>
      </c>
      <c r="N76" s="426"/>
      <c r="O76" s="426"/>
      <c r="P76" s="426"/>
      <c r="Q76" s="426"/>
      <c r="R76" s="426"/>
      <c r="S76" s="426"/>
      <c r="T76" s="426"/>
      <c r="U76" s="426"/>
    </row>
    <row r="77">
      <c r="B77" s="423">
        <v>75.0</v>
      </c>
      <c r="C77" s="424" t="s">
        <v>631</v>
      </c>
      <c r="D77" s="424" t="s">
        <v>409</v>
      </c>
      <c r="E77" s="424" t="s">
        <v>632</v>
      </c>
      <c r="F77" s="425"/>
      <c r="G77" s="426" t="s">
        <v>633</v>
      </c>
    </row>
    <row r="78">
      <c r="B78" s="423">
        <v>76.0</v>
      </c>
      <c r="C78" s="424" t="s">
        <v>634</v>
      </c>
      <c r="D78" s="424" t="s">
        <v>386</v>
      </c>
      <c r="E78" s="424" t="s">
        <v>635</v>
      </c>
      <c r="F78" s="425"/>
      <c r="G78" s="426" t="s">
        <v>636</v>
      </c>
      <c r="P78" s="426"/>
      <c r="Q78" s="426"/>
      <c r="R78" s="426"/>
      <c r="S78" s="426"/>
      <c r="T78" s="426"/>
      <c r="U78" s="426"/>
    </row>
    <row r="79">
      <c r="B79" s="423">
        <v>77.0</v>
      </c>
      <c r="C79" s="424" t="s">
        <v>637</v>
      </c>
      <c r="D79" s="424" t="s">
        <v>638</v>
      </c>
      <c r="E79" s="424" t="s">
        <v>639</v>
      </c>
      <c r="F79" s="425" t="s">
        <v>640</v>
      </c>
      <c r="G79" s="426" t="s">
        <v>641</v>
      </c>
      <c r="O79" s="426"/>
      <c r="P79" s="426"/>
      <c r="Q79" s="426"/>
      <c r="R79" s="426"/>
      <c r="S79" s="426"/>
      <c r="T79" s="426"/>
      <c r="U79" s="426"/>
    </row>
    <row r="80">
      <c r="B80" s="423">
        <v>78.0</v>
      </c>
      <c r="C80" s="424" t="s">
        <v>642</v>
      </c>
      <c r="D80" s="424" t="s">
        <v>638</v>
      </c>
      <c r="E80" s="424" t="s">
        <v>643</v>
      </c>
      <c r="F80" s="425"/>
      <c r="G80" s="426" t="s">
        <v>644</v>
      </c>
      <c r="O80" s="426"/>
      <c r="P80" s="426"/>
      <c r="Q80" s="426"/>
      <c r="R80" s="426"/>
      <c r="S80" s="426"/>
      <c r="T80" s="426"/>
      <c r="U80" s="426"/>
    </row>
    <row r="81">
      <c r="B81" s="423">
        <v>79.0</v>
      </c>
      <c r="C81" s="424" t="s">
        <v>645</v>
      </c>
      <c r="D81" s="424" t="s">
        <v>386</v>
      </c>
      <c r="E81" s="424" t="s">
        <v>646</v>
      </c>
      <c r="F81" s="425"/>
      <c r="G81" s="426" t="s">
        <v>647</v>
      </c>
      <c r="P81" s="426"/>
      <c r="Q81" s="426"/>
      <c r="R81" s="426"/>
      <c r="S81" s="426"/>
      <c r="T81" s="426"/>
      <c r="U81" s="426"/>
    </row>
    <row r="82">
      <c r="A82" s="428"/>
      <c r="B82" s="423">
        <v>80.0</v>
      </c>
      <c r="C82" s="424" t="s">
        <v>648</v>
      </c>
      <c r="D82" s="424" t="s">
        <v>386</v>
      </c>
      <c r="E82" s="424" t="s">
        <v>649</v>
      </c>
      <c r="F82" s="425"/>
      <c r="G82" s="426" t="s">
        <v>650</v>
      </c>
      <c r="R82" s="426"/>
      <c r="S82" s="426"/>
      <c r="T82" s="426"/>
      <c r="U82" s="426"/>
    </row>
    <row r="83">
      <c r="B83" s="423">
        <v>81.0</v>
      </c>
      <c r="C83" s="424" t="s">
        <v>651</v>
      </c>
      <c r="D83" s="424" t="s">
        <v>386</v>
      </c>
      <c r="E83" s="424" t="s">
        <v>652</v>
      </c>
      <c r="F83" s="425"/>
      <c r="G83" s="426" t="s">
        <v>653</v>
      </c>
      <c r="O83" s="426"/>
      <c r="P83" s="426"/>
      <c r="Q83" s="426"/>
      <c r="R83" s="426"/>
      <c r="S83" s="426"/>
      <c r="T83" s="426"/>
      <c r="U83" s="426"/>
    </row>
    <row r="84">
      <c r="B84" s="423">
        <v>82.0</v>
      </c>
      <c r="C84" s="424" t="s">
        <v>654</v>
      </c>
      <c r="D84" s="424" t="s">
        <v>386</v>
      </c>
      <c r="E84" s="424" t="s">
        <v>655</v>
      </c>
      <c r="F84" s="425"/>
      <c r="G84" s="426" t="s">
        <v>656</v>
      </c>
      <c r="P84" s="426"/>
      <c r="Q84" s="426"/>
      <c r="R84" s="426"/>
      <c r="S84" s="426"/>
      <c r="T84" s="426"/>
      <c r="U84" s="426"/>
    </row>
    <row r="85">
      <c r="B85" s="423">
        <v>83.0</v>
      </c>
      <c r="C85" s="424" t="s">
        <v>657</v>
      </c>
      <c r="D85" s="424" t="s">
        <v>398</v>
      </c>
      <c r="E85" s="424" t="s">
        <v>658</v>
      </c>
      <c r="F85" s="425"/>
      <c r="G85" s="426" t="s">
        <v>659</v>
      </c>
      <c r="U85" s="426"/>
    </row>
    <row r="86">
      <c r="B86" s="423">
        <v>84.0</v>
      </c>
      <c r="C86" s="424" t="s">
        <v>660</v>
      </c>
      <c r="D86" s="424" t="s">
        <v>398</v>
      </c>
      <c r="E86" s="424" t="s">
        <v>661</v>
      </c>
      <c r="F86" s="425"/>
      <c r="G86" s="426" t="s">
        <v>662</v>
      </c>
      <c r="P86" s="426"/>
      <c r="Q86" s="426"/>
      <c r="R86" s="426"/>
      <c r="S86" s="426"/>
      <c r="T86" s="426"/>
      <c r="U86" s="426"/>
    </row>
    <row r="87">
      <c r="B87" s="423">
        <v>85.0</v>
      </c>
      <c r="C87" s="424" t="s">
        <v>663</v>
      </c>
      <c r="D87" s="424" t="s">
        <v>386</v>
      </c>
      <c r="E87" s="424" t="s">
        <v>664</v>
      </c>
      <c r="F87" s="425"/>
      <c r="G87" s="426" t="s">
        <v>665</v>
      </c>
      <c r="O87" s="426"/>
      <c r="P87" s="426"/>
      <c r="Q87" s="426"/>
      <c r="R87" s="426"/>
      <c r="S87" s="426"/>
      <c r="T87" s="426"/>
      <c r="U87" s="426"/>
    </row>
    <row r="88">
      <c r="B88" s="423">
        <v>86.0</v>
      </c>
      <c r="C88" s="424" t="s">
        <v>666</v>
      </c>
      <c r="D88" s="424" t="s">
        <v>386</v>
      </c>
      <c r="E88" s="424" t="s">
        <v>667</v>
      </c>
      <c r="F88" s="425"/>
      <c r="G88" s="426" t="s">
        <v>668</v>
      </c>
      <c r="O88" s="426"/>
      <c r="P88" s="426"/>
      <c r="Q88" s="426"/>
      <c r="R88" s="426"/>
      <c r="S88" s="426"/>
      <c r="T88" s="426"/>
      <c r="U88" s="426"/>
    </row>
    <row r="89">
      <c r="B89" s="423">
        <v>87.0</v>
      </c>
      <c r="C89" s="424" t="s">
        <v>669</v>
      </c>
      <c r="D89" s="424" t="s">
        <v>466</v>
      </c>
      <c r="E89" s="424" t="s">
        <v>670</v>
      </c>
      <c r="F89" s="425"/>
      <c r="G89" s="426" t="s">
        <v>671</v>
      </c>
      <c r="N89" s="426"/>
      <c r="O89" s="426"/>
      <c r="P89" s="426"/>
      <c r="Q89" s="426"/>
      <c r="R89" s="426"/>
      <c r="S89" s="426"/>
      <c r="T89" s="426"/>
      <c r="U89" s="426"/>
    </row>
    <row r="90">
      <c r="B90" s="423">
        <v>88.0</v>
      </c>
      <c r="C90" s="424" t="s">
        <v>672</v>
      </c>
      <c r="D90" s="424" t="s">
        <v>547</v>
      </c>
      <c r="E90" s="424" t="s">
        <v>673</v>
      </c>
      <c r="F90" s="425"/>
      <c r="G90" s="426" t="s">
        <v>674</v>
      </c>
      <c r="N90" s="426"/>
      <c r="O90" s="426"/>
      <c r="P90" s="426"/>
      <c r="Q90" s="426"/>
      <c r="R90" s="426"/>
      <c r="S90" s="426"/>
      <c r="T90" s="426"/>
      <c r="U90" s="426"/>
    </row>
    <row r="91">
      <c r="B91" s="423">
        <v>89.0</v>
      </c>
      <c r="C91" s="424" t="s">
        <v>675</v>
      </c>
      <c r="D91" s="424" t="s">
        <v>398</v>
      </c>
      <c r="E91" s="424" t="s">
        <v>676</v>
      </c>
      <c r="F91" s="425"/>
      <c r="G91" s="426" t="s">
        <v>677</v>
      </c>
      <c r="P91" s="426"/>
      <c r="Q91" s="426"/>
      <c r="R91" s="426"/>
      <c r="S91" s="426"/>
      <c r="T91" s="426"/>
      <c r="U91" s="426"/>
    </row>
    <row r="92">
      <c r="B92" s="423">
        <v>90.0</v>
      </c>
      <c r="C92" s="424" t="s">
        <v>678</v>
      </c>
      <c r="D92" s="424" t="s">
        <v>679</v>
      </c>
      <c r="E92" s="424" t="s">
        <v>680</v>
      </c>
      <c r="F92" s="425"/>
      <c r="G92" s="426" t="s">
        <v>681</v>
      </c>
      <c r="O92" s="426"/>
      <c r="P92" s="426"/>
      <c r="Q92" s="426"/>
      <c r="R92" s="426"/>
      <c r="S92" s="426"/>
      <c r="T92" s="426"/>
      <c r="U92" s="426"/>
    </row>
    <row r="93">
      <c r="B93" s="423">
        <v>91.0</v>
      </c>
      <c r="C93" s="424" t="s">
        <v>682</v>
      </c>
      <c r="D93" s="424" t="s">
        <v>386</v>
      </c>
      <c r="E93" s="424" t="s">
        <v>683</v>
      </c>
      <c r="F93" s="425" t="s">
        <v>684</v>
      </c>
      <c r="G93" s="426" t="s">
        <v>685</v>
      </c>
      <c r="Q93" s="426"/>
      <c r="R93" s="426"/>
      <c r="S93" s="426"/>
      <c r="T93" s="426"/>
      <c r="U93" s="426"/>
    </row>
    <row r="94">
      <c r="B94" s="423">
        <v>92.0</v>
      </c>
      <c r="C94" s="424" t="s">
        <v>686</v>
      </c>
      <c r="D94" s="424" t="s">
        <v>547</v>
      </c>
      <c r="E94" s="424" t="s">
        <v>687</v>
      </c>
      <c r="F94" s="425"/>
      <c r="G94" s="426" t="s">
        <v>688</v>
      </c>
      <c r="P94" s="426"/>
      <c r="Q94" s="426"/>
      <c r="R94" s="426"/>
      <c r="S94" s="426"/>
      <c r="T94" s="426"/>
      <c r="U94" s="426"/>
    </row>
    <row r="95">
      <c r="B95" s="423">
        <v>93.0</v>
      </c>
      <c r="C95" s="424" t="s">
        <v>689</v>
      </c>
      <c r="D95" s="424" t="s">
        <v>386</v>
      </c>
      <c r="E95" s="424" t="s">
        <v>690</v>
      </c>
      <c r="F95" s="425"/>
      <c r="G95" s="426" t="s">
        <v>691</v>
      </c>
      <c r="P95" s="426"/>
      <c r="Q95" s="426"/>
      <c r="R95" s="426"/>
      <c r="S95" s="426"/>
      <c r="T95" s="426"/>
      <c r="U95" s="426"/>
    </row>
    <row r="96">
      <c r="B96" s="423">
        <v>94.0</v>
      </c>
      <c r="C96" s="424" t="s">
        <v>692</v>
      </c>
      <c r="D96" s="424" t="s">
        <v>386</v>
      </c>
      <c r="E96" s="424" t="s">
        <v>693</v>
      </c>
      <c r="F96" s="429"/>
      <c r="G96" s="426" t="s">
        <v>694</v>
      </c>
      <c r="P96" s="426"/>
      <c r="Q96" s="426"/>
      <c r="R96" s="426"/>
      <c r="S96" s="426"/>
      <c r="T96" s="426"/>
      <c r="U96" s="426"/>
    </row>
    <row r="97">
      <c r="B97" s="423">
        <v>95.0</v>
      </c>
      <c r="C97" s="424" t="s">
        <v>695</v>
      </c>
      <c r="D97" s="424" t="s">
        <v>386</v>
      </c>
      <c r="E97" s="424" t="s">
        <v>696</v>
      </c>
      <c r="F97" s="425"/>
      <c r="G97" s="426" t="s">
        <v>697</v>
      </c>
      <c r="P97" s="426"/>
      <c r="Q97" s="426"/>
      <c r="R97" s="426"/>
      <c r="S97" s="426"/>
      <c r="T97" s="426"/>
      <c r="U97" s="426"/>
    </row>
    <row r="98">
      <c r="B98" s="423">
        <v>96.0</v>
      </c>
      <c r="C98" s="424" t="s">
        <v>698</v>
      </c>
      <c r="D98" s="424" t="s">
        <v>398</v>
      </c>
      <c r="E98" s="424" t="s">
        <v>699</v>
      </c>
      <c r="F98" s="425"/>
      <c r="G98" s="426" t="s">
        <v>700</v>
      </c>
      <c r="O98" s="426"/>
      <c r="P98" s="426"/>
      <c r="Q98" s="426"/>
      <c r="R98" s="426"/>
      <c r="S98" s="426"/>
      <c r="T98" s="426"/>
      <c r="U98" s="426"/>
    </row>
    <row r="99">
      <c r="B99" s="423">
        <v>97.0</v>
      </c>
      <c r="C99" s="424" t="s">
        <v>701</v>
      </c>
      <c r="D99" s="424" t="s">
        <v>386</v>
      </c>
      <c r="E99" s="424" t="s">
        <v>702</v>
      </c>
      <c r="F99" s="425"/>
      <c r="G99" s="426" t="s">
        <v>703</v>
      </c>
      <c r="O99" s="426"/>
      <c r="P99" s="426"/>
      <c r="Q99" s="426"/>
      <c r="R99" s="426"/>
      <c r="S99" s="426"/>
      <c r="T99" s="426"/>
      <c r="U99" s="426"/>
    </row>
    <row r="100">
      <c r="B100" s="423">
        <v>98.0</v>
      </c>
      <c r="C100" s="424" t="s">
        <v>704</v>
      </c>
      <c r="D100" s="424" t="s">
        <v>386</v>
      </c>
      <c r="E100" s="424" t="s">
        <v>705</v>
      </c>
      <c r="F100" s="425"/>
      <c r="G100" s="426" t="s">
        <v>706</v>
      </c>
      <c r="P100" s="426"/>
      <c r="Q100" s="426"/>
      <c r="R100" s="426"/>
      <c r="S100" s="426"/>
      <c r="T100" s="426"/>
      <c r="U100" s="426"/>
    </row>
    <row r="101">
      <c r="B101" s="423">
        <v>99.0</v>
      </c>
      <c r="C101" s="424" t="s">
        <v>707</v>
      </c>
      <c r="D101" s="424" t="s">
        <v>466</v>
      </c>
      <c r="E101" s="424" t="s">
        <v>708</v>
      </c>
      <c r="F101" s="425"/>
      <c r="G101" s="426" t="s">
        <v>709</v>
      </c>
      <c r="O101" s="426"/>
      <c r="P101" s="426"/>
      <c r="Q101" s="426"/>
      <c r="R101" s="426"/>
      <c r="S101" s="426"/>
      <c r="T101" s="426"/>
      <c r="U101" s="426"/>
    </row>
    <row r="102">
      <c r="B102" s="423">
        <v>100.0</v>
      </c>
      <c r="C102" s="424" t="s">
        <v>710</v>
      </c>
      <c r="D102" s="424" t="s">
        <v>711</v>
      </c>
      <c r="E102" s="424" t="s">
        <v>712</v>
      </c>
      <c r="F102" s="425"/>
      <c r="G102" s="426" t="s">
        <v>713</v>
      </c>
      <c r="O102" s="426"/>
      <c r="P102" s="426"/>
      <c r="Q102" s="426"/>
      <c r="R102" s="426"/>
      <c r="S102" s="426"/>
      <c r="T102" s="426"/>
      <c r="U102" s="426"/>
    </row>
    <row r="103">
      <c r="B103" s="423">
        <v>101.0</v>
      </c>
      <c r="C103" s="424" t="s">
        <v>714</v>
      </c>
      <c r="D103" s="424" t="s">
        <v>466</v>
      </c>
      <c r="E103" s="424" t="s">
        <v>715</v>
      </c>
      <c r="F103" s="425"/>
      <c r="G103" s="426" t="s">
        <v>716</v>
      </c>
      <c r="P103" s="426"/>
      <c r="Q103" s="426"/>
      <c r="R103" s="426"/>
      <c r="S103" s="426"/>
      <c r="T103" s="426"/>
      <c r="U103" s="426"/>
    </row>
    <row r="104">
      <c r="B104" s="423">
        <v>102.0</v>
      </c>
      <c r="C104" s="424" t="s">
        <v>717</v>
      </c>
      <c r="D104" s="424" t="s">
        <v>386</v>
      </c>
      <c r="E104" s="424" t="s">
        <v>718</v>
      </c>
      <c r="F104" s="425"/>
      <c r="G104" s="426" t="s">
        <v>719</v>
      </c>
      <c r="O104" s="426"/>
      <c r="P104" s="426"/>
      <c r="Q104" s="426"/>
      <c r="R104" s="426"/>
      <c r="S104" s="426"/>
      <c r="T104" s="426"/>
      <c r="U104" s="426"/>
    </row>
    <row r="105">
      <c r="B105" s="423">
        <v>103.0</v>
      </c>
      <c r="C105" s="424" t="s">
        <v>720</v>
      </c>
      <c r="D105" s="424" t="s">
        <v>386</v>
      </c>
      <c r="E105" s="424" t="s">
        <v>721</v>
      </c>
      <c r="F105" s="425"/>
      <c r="G105" s="426" t="s">
        <v>722</v>
      </c>
      <c r="O105" s="426"/>
      <c r="P105" s="426"/>
      <c r="Q105" s="426"/>
      <c r="R105" s="426"/>
      <c r="S105" s="426"/>
      <c r="T105" s="426"/>
      <c r="U105" s="426"/>
    </row>
    <row r="106">
      <c r="B106" s="423">
        <v>104.0</v>
      </c>
      <c r="C106" s="424" t="s">
        <v>723</v>
      </c>
      <c r="D106" s="424" t="s">
        <v>386</v>
      </c>
      <c r="E106" s="424" t="s">
        <v>724</v>
      </c>
      <c r="F106" s="425"/>
      <c r="G106" s="426" t="s">
        <v>725</v>
      </c>
      <c r="P106" s="426"/>
      <c r="Q106" s="426"/>
      <c r="R106" s="426"/>
      <c r="S106" s="426"/>
      <c r="T106" s="426"/>
      <c r="U106" s="426"/>
    </row>
    <row r="107">
      <c r="B107" s="423">
        <v>105.0</v>
      </c>
      <c r="C107" s="424" t="s">
        <v>726</v>
      </c>
      <c r="D107" s="424" t="s">
        <v>466</v>
      </c>
      <c r="E107" s="424" t="s">
        <v>727</v>
      </c>
      <c r="F107" s="425"/>
      <c r="G107" s="426" t="s">
        <v>728</v>
      </c>
      <c r="P107" s="426" t="s">
        <v>729</v>
      </c>
      <c r="Q107" s="426"/>
      <c r="R107" s="426"/>
      <c r="S107" s="426"/>
      <c r="T107" s="426"/>
      <c r="U107" s="426"/>
    </row>
    <row r="108">
      <c r="B108" s="423">
        <v>106.0</v>
      </c>
      <c r="C108" s="424" t="s">
        <v>730</v>
      </c>
      <c r="D108" s="424" t="s">
        <v>386</v>
      </c>
      <c r="E108" s="424" t="s">
        <v>731</v>
      </c>
      <c r="F108" s="425"/>
      <c r="G108" s="426" t="s">
        <v>732</v>
      </c>
      <c r="O108" s="426"/>
      <c r="P108" s="426"/>
      <c r="Q108" s="426"/>
      <c r="R108" s="426"/>
      <c r="S108" s="426"/>
      <c r="T108" s="426"/>
      <c r="U108" s="426"/>
    </row>
    <row r="109">
      <c r="B109" s="423">
        <v>107.0</v>
      </c>
      <c r="C109" s="424" t="s">
        <v>733</v>
      </c>
      <c r="D109" s="424" t="s">
        <v>386</v>
      </c>
      <c r="E109" s="424" t="s">
        <v>734</v>
      </c>
      <c r="F109" s="425"/>
      <c r="G109" s="426" t="s">
        <v>735</v>
      </c>
      <c r="P109" s="426"/>
      <c r="Q109" s="426"/>
      <c r="R109" s="426"/>
      <c r="S109" s="426"/>
      <c r="T109" s="426"/>
      <c r="U109" s="426"/>
    </row>
    <row r="110">
      <c r="B110" s="423">
        <v>108.0</v>
      </c>
      <c r="C110" s="424" t="s">
        <v>736</v>
      </c>
      <c r="D110" s="424" t="s">
        <v>386</v>
      </c>
      <c r="E110" s="424" t="s">
        <v>737</v>
      </c>
      <c r="F110" s="425"/>
      <c r="G110" s="426" t="s">
        <v>738</v>
      </c>
      <c r="P110" s="426"/>
      <c r="Q110" s="426"/>
      <c r="R110" s="426"/>
      <c r="S110" s="426"/>
      <c r="T110" s="426"/>
      <c r="U110" s="426"/>
    </row>
    <row r="111">
      <c r="B111" s="423">
        <v>109.0</v>
      </c>
      <c r="C111" s="424" t="s">
        <v>739</v>
      </c>
      <c r="D111" s="424" t="s">
        <v>386</v>
      </c>
      <c r="E111" s="424" t="s">
        <v>740</v>
      </c>
      <c r="F111" s="425"/>
      <c r="G111" s="426" t="s">
        <v>741</v>
      </c>
      <c r="P111" s="426"/>
      <c r="Q111" s="426"/>
      <c r="R111" s="426"/>
      <c r="S111" s="426"/>
      <c r="T111" s="426"/>
      <c r="U111" s="426"/>
    </row>
    <row r="112">
      <c r="B112" s="423">
        <v>110.0</v>
      </c>
      <c r="C112" s="424" t="s">
        <v>742</v>
      </c>
      <c r="D112" s="424" t="s">
        <v>386</v>
      </c>
      <c r="E112" s="424" t="s">
        <v>743</v>
      </c>
      <c r="F112" s="425" t="s">
        <v>744</v>
      </c>
      <c r="G112" s="426" t="s">
        <v>745</v>
      </c>
      <c r="N112" s="426"/>
      <c r="O112" s="426"/>
      <c r="P112" s="426"/>
      <c r="Q112" s="426"/>
      <c r="R112" s="426"/>
      <c r="S112" s="426"/>
      <c r="T112" s="426"/>
      <c r="U112" s="426"/>
    </row>
    <row r="113">
      <c r="B113" s="423">
        <v>111.0</v>
      </c>
      <c r="C113" s="424" t="s">
        <v>746</v>
      </c>
      <c r="D113" s="424" t="s">
        <v>386</v>
      </c>
      <c r="E113" s="424" t="s">
        <v>747</v>
      </c>
      <c r="F113" s="425"/>
      <c r="G113" s="426" t="s">
        <v>748</v>
      </c>
      <c r="P113" s="426"/>
      <c r="Q113" s="426"/>
      <c r="R113" s="426"/>
      <c r="S113" s="426"/>
      <c r="T113" s="426"/>
      <c r="U113" s="426"/>
    </row>
    <row r="114">
      <c r="B114" s="423">
        <v>112.0</v>
      </c>
      <c r="C114" s="424" t="s">
        <v>749</v>
      </c>
      <c r="D114" s="424" t="s">
        <v>398</v>
      </c>
      <c r="E114" s="424" t="s">
        <v>750</v>
      </c>
      <c r="F114" s="425"/>
      <c r="G114" s="426" t="s">
        <v>751</v>
      </c>
      <c r="N114" s="426"/>
      <c r="O114" s="426"/>
      <c r="P114" s="426"/>
      <c r="Q114" s="426"/>
      <c r="R114" s="426"/>
      <c r="S114" s="426"/>
      <c r="T114" s="426"/>
      <c r="U114" s="426"/>
    </row>
    <row r="115">
      <c r="B115" s="423">
        <v>113.0</v>
      </c>
      <c r="C115" s="424" t="s">
        <v>752</v>
      </c>
      <c r="D115" s="424" t="s">
        <v>386</v>
      </c>
      <c r="E115" s="424" t="s">
        <v>753</v>
      </c>
      <c r="F115" s="425"/>
      <c r="G115" s="426" t="s">
        <v>754</v>
      </c>
    </row>
    <row r="116">
      <c r="B116" s="423">
        <v>114.0</v>
      </c>
      <c r="C116" s="424" t="s">
        <v>755</v>
      </c>
      <c r="D116" s="424" t="s">
        <v>409</v>
      </c>
      <c r="E116" s="424" t="s">
        <v>756</v>
      </c>
      <c r="F116" s="425"/>
      <c r="G116" s="426" t="s">
        <v>757</v>
      </c>
    </row>
    <row r="117">
      <c r="B117" s="418"/>
      <c r="C117" s="426" t="s">
        <v>32</v>
      </c>
      <c r="D117" s="426" t="s">
        <v>32</v>
      </c>
      <c r="E117" s="426" t="s">
        <v>32</v>
      </c>
      <c r="F117" s="426" t="s">
        <v>32</v>
      </c>
      <c r="G117" s="426" t="s">
        <v>32</v>
      </c>
    </row>
    <row r="118">
      <c r="B118" s="418"/>
      <c r="F118" s="419"/>
    </row>
    <row r="119">
      <c r="B119" s="418"/>
      <c r="F119" s="419"/>
    </row>
    <row r="120">
      <c r="B120" s="418"/>
      <c r="F120" s="419"/>
    </row>
    <row r="121">
      <c r="B121" s="418"/>
      <c r="F121" s="419"/>
    </row>
    <row r="122">
      <c r="B122" s="418"/>
      <c r="F122" s="419"/>
    </row>
    <row r="123">
      <c r="B123" s="418"/>
      <c r="F123" s="419"/>
    </row>
    <row r="124">
      <c r="B124" s="418"/>
      <c r="F124" s="419"/>
    </row>
    <row r="125">
      <c r="B125" s="418"/>
      <c r="F125" s="419"/>
    </row>
    <row r="126">
      <c r="B126" s="418"/>
      <c r="F126" s="419"/>
    </row>
    <row r="127">
      <c r="B127" s="418"/>
      <c r="F127" s="419"/>
    </row>
    <row r="128">
      <c r="B128" s="418"/>
      <c r="F128" s="419"/>
    </row>
    <row r="129">
      <c r="B129" s="418"/>
      <c r="F129" s="419"/>
    </row>
    <row r="130">
      <c r="B130" s="418"/>
      <c r="F130" s="419"/>
    </row>
    <row r="131">
      <c r="B131" s="418"/>
      <c r="F131" s="419"/>
    </row>
    <row r="132">
      <c r="B132" s="418"/>
      <c r="F132" s="419"/>
    </row>
    <row r="133">
      <c r="B133" s="418"/>
      <c r="F133" s="419"/>
    </row>
    <row r="134">
      <c r="B134" s="418"/>
      <c r="F134" s="419"/>
    </row>
    <row r="135">
      <c r="B135" s="418"/>
      <c r="F135" s="419"/>
    </row>
    <row r="136">
      <c r="B136" s="418"/>
      <c r="F136" s="419"/>
    </row>
    <row r="137">
      <c r="B137" s="418"/>
      <c r="F137" s="419"/>
    </row>
    <row r="138">
      <c r="B138" s="418"/>
      <c r="F138" s="419"/>
    </row>
    <row r="139">
      <c r="B139" s="418"/>
      <c r="F139" s="419"/>
    </row>
    <row r="140">
      <c r="B140" s="418"/>
      <c r="F140" s="419"/>
    </row>
    <row r="141">
      <c r="B141" s="418"/>
      <c r="F141" s="419"/>
    </row>
    <row r="142">
      <c r="B142" s="418"/>
      <c r="F142" s="419"/>
    </row>
    <row r="143">
      <c r="B143" s="418"/>
      <c r="F143" s="419"/>
    </row>
    <row r="144">
      <c r="B144" s="418"/>
      <c r="F144" s="419"/>
    </row>
    <row r="145">
      <c r="B145" s="418"/>
      <c r="F145" s="419"/>
    </row>
    <row r="146">
      <c r="B146" s="418"/>
      <c r="F146" s="419"/>
    </row>
    <row r="147">
      <c r="B147" s="418"/>
      <c r="F147" s="419"/>
    </row>
    <row r="148">
      <c r="B148" s="418"/>
      <c r="F148" s="419"/>
    </row>
    <row r="149">
      <c r="B149" s="418"/>
      <c r="F149" s="419"/>
    </row>
    <row r="150">
      <c r="B150" s="418"/>
      <c r="F150" s="419"/>
    </row>
    <row r="151">
      <c r="B151" s="418"/>
      <c r="F151" s="419"/>
    </row>
    <row r="152">
      <c r="B152" s="418"/>
      <c r="F152" s="419"/>
    </row>
    <row r="153">
      <c r="B153" s="418"/>
      <c r="F153" s="419"/>
    </row>
    <row r="154">
      <c r="B154" s="418"/>
      <c r="F154" s="419"/>
    </row>
    <row r="155">
      <c r="B155" s="418"/>
      <c r="F155" s="419"/>
    </row>
    <row r="156">
      <c r="B156" s="418"/>
      <c r="F156" s="419"/>
    </row>
    <row r="157">
      <c r="B157" s="418"/>
      <c r="F157" s="419"/>
    </row>
    <row r="158">
      <c r="B158" s="418"/>
      <c r="F158" s="419"/>
    </row>
    <row r="159">
      <c r="B159" s="418"/>
      <c r="F159" s="419"/>
    </row>
    <row r="160">
      <c r="B160" s="418"/>
      <c r="F160" s="419"/>
    </row>
    <row r="161">
      <c r="B161" s="418"/>
      <c r="F161" s="419"/>
    </row>
    <row r="162">
      <c r="B162" s="418"/>
      <c r="F162" s="419"/>
    </row>
    <row r="163">
      <c r="B163" s="418"/>
      <c r="F163" s="419"/>
    </row>
    <row r="164">
      <c r="B164" s="418"/>
      <c r="F164" s="419"/>
    </row>
    <row r="165">
      <c r="B165" s="418"/>
      <c r="F165" s="419"/>
    </row>
    <row r="166">
      <c r="B166" s="418"/>
      <c r="F166" s="419"/>
    </row>
    <row r="167">
      <c r="B167" s="418"/>
      <c r="F167" s="419"/>
    </row>
    <row r="168">
      <c r="B168" s="418"/>
      <c r="F168" s="419"/>
    </row>
    <row r="169">
      <c r="B169" s="418"/>
      <c r="F169" s="419"/>
    </row>
    <row r="170">
      <c r="B170" s="418"/>
      <c r="F170" s="419"/>
    </row>
    <row r="171">
      <c r="B171" s="418"/>
      <c r="F171" s="419"/>
    </row>
    <row r="172">
      <c r="B172" s="418"/>
      <c r="F172" s="419"/>
    </row>
    <row r="173">
      <c r="B173" s="418"/>
      <c r="F173" s="419"/>
    </row>
    <row r="174">
      <c r="B174" s="418"/>
      <c r="F174" s="419"/>
    </row>
    <row r="175">
      <c r="B175" s="418"/>
      <c r="F175" s="419"/>
    </row>
    <row r="176">
      <c r="B176" s="418"/>
      <c r="F176" s="419"/>
    </row>
    <row r="177">
      <c r="B177" s="418"/>
      <c r="F177" s="419"/>
    </row>
    <row r="178">
      <c r="B178" s="418"/>
      <c r="F178" s="419"/>
    </row>
    <row r="179">
      <c r="B179" s="418"/>
      <c r="F179" s="419"/>
    </row>
    <row r="180">
      <c r="B180" s="418"/>
      <c r="F180" s="419"/>
    </row>
    <row r="181">
      <c r="B181" s="418"/>
      <c r="F181" s="419"/>
    </row>
    <row r="182">
      <c r="B182" s="418"/>
      <c r="F182" s="419"/>
    </row>
    <row r="183">
      <c r="B183" s="418"/>
      <c r="F183" s="419"/>
    </row>
    <row r="184">
      <c r="B184" s="418"/>
      <c r="F184" s="419"/>
    </row>
    <row r="185">
      <c r="B185" s="418"/>
      <c r="F185" s="419"/>
    </row>
    <row r="186">
      <c r="B186" s="418"/>
      <c r="F186" s="419"/>
    </row>
    <row r="187">
      <c r="B187" s="418"/>
      <c r="F187" s="419"/>
    </row>
    <row r="188">
      <c r="B188" s="418"/>
      <c r="F188" s="419"/>
    </row>
    <row r="189">
      <c r="B189" s="418"/>
      <c r="F189" s="419"/>
    </row>
    <row r="190">
      <c r="B190" s="418"/>
      <c r="F190" s="419"/>
    </row>
    <row r="191">
      <c r="B191" s="418"/>
      <c r="F191" s="419"/>
    </row>
    <row r="192">
      <c r="B192" s="418"/>
      <c r="F192" s="419"/>
    </row>
    <row r="193">
      <c r="B193" s="418"/>
      <c r="F193" s="419"/>
    </row>
    <row r="194">
      <c r="B194" s="418"/>
      <c r="F194" s="419"/>
    </row>
    <row r="195">
      <c r="B195" s="418"/>
      <c r="F195" s="419"/>
    </row>
    <row r="196">
      <c r="B196" s="418"/>
      <c r="F196" s="419"/>
    </row>
    <row r="197">
      <c r="B197" s="418"/>
      <c r="F197" s="419"/>
    </row>
    <row r="198">
      <c r="B198" s="418"/>
      <c r="F198" s="419"/>
    </row>
    <row r="199">
      <c r="B199" s="418"/>
      <c r="F199" s="419"/>
    </row>
    <row r="200">
      <c r="B200" s="418"/>
      <c r="F200" s="419"/>
    </row>
    <row r="201">
      <c r="B201" s="418"/>
      <c r="F201" s="419"/>
    </row>
    <row r="202">
      <c r="B202" s="418"/>
      <c r="F202" s="419"/>
    </row>
    <row r="203">
      <c r="B203" s="418"/>
      <c r="F203" s="419"/>
    </row>
    <row r="204">
      <c r="B204" s="418"/>
      <c r="F204" s="419"/>
    </row>
    <row r="205">
      <c r="B205" s="418"/>
      <c r="F205" s="419"/>
    </row>
    <row r="206">
      <c r="B206" s="418"/>
      <c r="F206" s="419"/>
    </row>
    <row r="207">
      <c r="B207" s="418"/>
      <c r="F207" s="419"/>
    </row>
    <row r="208">
      <c r="B208" s="418"/>
      <c r="F208" s="419"/>
    </row>
    <row r="209">
      <c r="B209" s="418"/>
      <c r="F209" s="419"/>
    </row>
    <row r="210">
      <c r="B210" s="418"/>
      <c r="F210" s="419"/>
    </row>
    <row r="211">
      <c r="B211" s="418"/>
      <c r="F211" s="419"/>
    </row>
    <row r="212">
      <c r="B212" s="418"/>
      <c r="F212" s="419"/>
    </row>
    <row r="213">
      <c r="B213" s="418"/>
      <c r="F213" s="419"/>
    </row>
    <row r="214">
      <c r="B214" s="418"/>
      <c r="F214" s="419"/>
    </row>
    <row r="215">
      <c r="B215" s="418"/>
      <c r="F215" s="419"/>
    </row>
    <row r="216">
      <c r="B216" s="418"/>
      <c r="F216" s="419"/>
    </row>
    <row r="217">
      <c r="B217" s="418"/>
      <c r="F217" s="419"/>
    </row>
    <row r="218">
      <c r="B218" s="418"/>
      <c r="F218" s="419"/>
    </row>
    <row r="219">
      <c r="B219" s="418"/>
      <c r="F219" s="419"/>
    </row>
    <row r="220">
      <c r="B220" s="418"/>
      <c r="F220" s="419"/>
    </row>
    <row r="221">
      <c r="B221" s="418"/>
      <c r="F221" s="419"/>
    </row>
    <row r="222">
      <c r="B222" s="418"/>
      <c r="F222" s="419"/>
    </row>
    <row r="223">
      <c r="B223" s="418"/>
      <c r="F223" s="419"/>
    </row>
    <row r="224">
      <c r="B224" s="418"/>
      <c r="F224" s="419"/>
    </row>
    <row r="225">
      <c r="B225" s="418"/>
      <c r="F225" s="419"/>
    </row>
    <row r="226">
      <c r="B226" s="418"/>
      <c r="F226" s="419"/>
    </row>
    <row r="227">
      <c r="B227" s="418"/>
      <c r="F227" s="419"/>
    </row>
    <row r="228">
      <c r="B228" s="418"/>
      <c r="F228" s="419"/>
    </row>
    <row r="229">
      <c r="B229" s="418"/>
      <c r="F229" s="419"/>
    </row>
    <row r="230">
      <c r="B230" s="418"/>
      <c r="F230" s="419"/>
    </row>
    <row r="231">
      <c r="B231" s="418"/>
      <c r="F231" s="419"/>
    </row>
    <row r="232">
      <c r="B232" s="418"/>
      <c r="F232" s="419"/>
    </row>
    <row r="233">
      <c r="B233" s="418"/>
      <c r="F233" s="419"/>
    </row>
    <row r="234">
      <c r="B234" s="418"/>
      <c r="F234" s="419"/>
    </row>
    <row r="235">
      <c r="B235" s="418"/>
      <c r="F235" s="419"/>
    </row>
    <row r="236">
      <c r="B236" s="418"/>
      <c r="F236" s="419"/>
    </row>
    <row r="237">
      <c r="B237" s="418"/>
      <c r="F237" s="419"/>
    </row>
    <row r="238">
      <c r="B238" s="418"/>
      <c r="F238" s="419"/>
    </row>
    <row r="239">
      <c r="B239" s="418"/>
      <c r="F239" s="419"/>
    </row>
    <row r="240">
      <c r="B240" s="418"/>
      <c r="F240" s="419"/>
    </row>
    <row r="241">
      <c r="B241" s="418"/>
      <c r="F241" s="419"/>
    </row>
    <row r="242">
      <c r="B242" s="418"/>
      <c r="F242" s="419"/>
    </row>
    <row r="243">
      <c r="B243" s="418"/>
      <c r="F243" s="419"/>
    </row>
    <row r="244">
      <c r="B244" s="418"/>
      <c r="F244" s="419"/>
    </row>
    <row r="245">
      <c r="B245" s="418"/>
      <c r="F245" s="419"/>
    </row>
    <row r="246">
      <c r="B246" s="418"/>
      <c r="F246" s="419"/>
    </row>
    <row r="247">
      <c r="B247" s="418"/>
      <c r="F247" s="419"/>
    </row>
    <row r="248">
      <c r="B248" s="418"/>
      <c r="F248" s="419"/>
    </row>
    <row r="249">
      <c r="B249" s="418"/>
      <c r="F249" s="419"/>
    </row>
    <row r="250">
      <c r="B250" s="418"/>
      <c r="F250" s="419"/>
    </row>
    <row r="251">
      <c r="B251" s="418"/>
      <c r="F251" s="419"/>
    </row>
    <row r="252">
      <c r="B252" s="418"/>
      <c r="F252" s="419"/>
    </row>
    <row r="253">
      <c r="B253" s="418"/>
      <c r="F253" s="419"/>
    </row>
    <row r="254">
      <c r="B254" s="418"/>
      <c r="F254" s="419"/>
    </row>
    <row r="255">
      <c r="B255" s="418"/>
      <c r="F255" s="419"/>
    </row>
    <row r="256">
      <c r="B256" s="418"/>
      <c r="F256" s="419"/>
    </row>
    <row r="257">
      <c r="B257" s="418"/>
      <c r="F257" s="419"/>
    </row>
    <row r="258">
      <c r="B258" s="418"/>
      <c r="F258" s="419"/>
    </row>
    <row r="259">
      <c r="B259" s="418"/>
      <c r="F259" s="419"/>
    </row>
    <row r="260">
      <c r="B260" s="418"/>
      <c r="F260" s="419"/>
    </row>
    <row r="261">
      <c r="B261" s="418"/>
      <c r="F261" s="419"/>
    </row>
    <row r="262">
      <c r="B262" s="418"/>
      <c r="F262" s="419"/>
    </row>
    <row r="263">
      <c r="B263" s="418"/>
      <c r="F263" s="419"/>
    </row>
    <row r="264">
      <c r="B264" s="418"/>
      <c r="F264" s="419"/>
    </row>
    <row r="265">
      <c r="B265" s="418"/>
      <c r="F265" s="419"/>
    </row>
    <row r="266">
      <c r="B266" s="418"/>
      <c r="F266" s="419"/>
    </row>
    <row r="267">
      <c r="B267" s="418"/>
      <c r="F267" s="419"/>
    </row>
    <row r="268">
      <c r="B268" s="418"/>
      <c r="F268" s="419"/>
    </row>
    <row r="269">
      <c r="B269" s="418"/>
      <c r="F269" s="419"/>
    </row>
    <row r="270">
      <c r="B270" s="418"/>
      <c r="F270" s="419"/>
    </row>
    <row r="271">
      <c r="B271" s="418"/>
      <c r="F271" s="419"/>
    </row>
    <row r="272">
      <c r="B272" s="418"/>
      <c r="F272" s="419"/>
    </row>
    <row r="273">
      <c r="B273" s="418"/>
      <c r="F273" s="419"/>
    </row>
    <row r="274">
      <c r="B274" s="418"/>
      <c r="F274" s="419"/>
    </row>
    <row r="275">
      <c r="B275" s="418"/>
      <c r="F275" s="419"/>
    </row>
    <row r="276">
      <c r="B276" s="418"/>
      <c r="F276" s="419"/>
    </row>
    <row r="277">
      <c r="B277" s="418"/>
      <c r="F277" s="419"/>
    </row>
    <row r="278">
      <c r="B278" s="418"/>
      <c r="F278" s="419"/>
    </row>
    <row r="279">
      <c r="B279" s="418"/>
      <c r="F279" s="419"/>
    </row>
    <row r="280">
      <c r="B280" s="418"/>
      <c r="F280" s="419"/>
    </row>
    <row r="281">
      <c r="B281" s="418"/>
      <c r="F281" s="419"/>
    </row>
    <row r="282">
      <c r="B282" s="418"/>
      <c r="F282" s="419"/>
    </row>
    <row r="283">
      <c r="B283" s="418"/>
      <c r="F283" s="419"/>
    </row>
    <row r="284">
      <c r="B284" s="418"/>
      <c r="F284" s="419"/>
    </row>
    <row r="285">
      <c r="B285" s="418"/>
      <c r="F285" s="419"/>
    </row>
    <row r="286">
      <c r="B286" s="418"/>
      <c r="F286" s="419"/>
    </row>
    <row r="287">
      <c r="B287" s="418"/>
      <c r="F287" s="419"/>
    </row>
    <row r="288">
      <c r="B288" s="418"/>
      <c r="F288" s="419"/>
    </row>
    <row r="289">
      <c r="B289" s="418"/>
      <c r="F289" s="419"/>
    </row>
    <row r="290">
      <c r="B290" s="418"/>
      <c r="F290" s="419"/>
    </row>
    <row r="291">
      <c r="B291" s="418"/>
      <c r="F291" s="419"/>
    </row>
    <row r="292">
      <c r="B292" s="418"/>
      <c r="F292" s="419"/>
    </row>
    <row r="293">
      <c r="B293" s="418"/>
      <c r="F293" s="419"/>
    </row>
    <row r="294">
      <c r="B294" s="418"/>
      <c r="F294" s="419"/>
    </row>
    <row r="295">
      <c r="B295" s="418"/>
      <c r="F295" s="419"/>
    </row>
    <row r="296">
      <c r="B296" s="418"/>
      <c r="F296" s="419"/>
    </row>
    <row r="297">
      <c r="B297" s="418"/>
      <c r="F297" s="419"/>
    </row>
    <row r="298">
      <c r="B298" s="418"/>
      <c r="F298" s="419"/>
    </row>
    <row r="299">
      <c r="B299" s="418"/>
      <c r="F299" s="419"/>
    </row>
    <row r="300">
      <c r="B300" s="418"/>
      <c r="F300" s="419"/>
    </row>
    <row r="301">
      <c r="B301" s="418"/>
      <c r="F301" s="419"/>
    </row>
    <row r="302">
      <c r="B302" s="418"/>
      <c r="F302" s="419"/>
    </row>
    <row r="303">
      <c r="B303" s="418"/>
      <c r="F303" s="419"/>
    </row>
    <row r="304">
      <c r="B304" s="418"/>
      <c r="F304" s="419"/>
    </row>
    <row r="305">
      <c r="B305" s="418"/>
      <c r="F305" s="419"/>
    </row>
    <row r="306">
      <c r="B306" s="418"/>
      <c r="F306" s="419"/>
    </row>
    <row r="307">
      <c r="B307" s="418"/>
      <c r="F307" s="419"/>
    </row>
    <row r="308">
      <c r="B308" s="418"/>
      <c r="F308" s="419"/>
    </row>
    <row r="309">
      <c r="B309" s="418"/>
      <c r="F309" s="419"/>
    </row>
    <row r="310">
      <c r="B310" s="418"/>
      <c r="F310" s="419"/>
    </row>
    <row r="311">
      <c r="B311" s="418"/>
      <c r="F311" s="419"/>
    </row>
    <row r="312">
      <c r="B312" s="418"/>
      <c r="F312" s="419"/>
    </row>
    <row r="313">
      <c r="B313" s="418"/>
      <c r="F313" s="419"/>
    </row>
    <row r="314">
      <c r="B314" s="418"/>
      <c r="F314" s="419"/>
    </row>
    <row r="315">
      <c r="B315" s="418"/>
      <c r="F315" s="419"/>
    </row>
    <row r="316">
      <c r="B316" s="418"/>
      <c r="F316" s="419"/>
    </row>
    <row r="317">
      <c r="B317" s="418"/>
      <c r="F317" s="419"/>
    </row>
    <row r="318">
      <c r="B318" s="418"/>
      <c r="F318" s="419"/>
    </row>
    <row r="319">
      <c r="B319" s="418"/>
      <c r="F319" s="419"/>
    </row>
    <row r="320">
      <c r="B320" s="418"/>
      <c r="F320" s="419"/>
    </row>
    <row r="321">
      <c r="B321" s="418"/>
      <c r="F321" s="419"/>
    </row>
    <row r="322">
      <c r="B322" s="418"/>
      <c r="F322" s="419"/>
    </row>
    <row r="323">
      <c r="B323" s="418"/>
      <c r="F323" s="419"/>
    </row>
    <row r="324">
      <c r="B324" s="418"/>
      <c r="F324" s="419"/>
    </row>
    <row r="325">
      <c r="B325" s="418"/>
      <c r="F325" s="419"/>
    </row>
    <row r="326">
      <c r="B326" s="418"/>
      <c r="F326" s="419"/>
    </row>
    <row r="327">
      <c r="B327" s="418"/>
      <c r="F327" s="419"/>
    </row>
    <row r="328">
      <c r="B328" s="418"/>
      <c r="F328" s="419"/>
    </row>
    <row r="329">
      <c r="B329" s="418"/>
      <c r="F329" s="419"/>
    </row>
    <row r="330">
      <c r="B330" s="418"/>
      <c r="F330" s="419"/>
    </row>
    <row r="331">
      <c r="B331" s="418"/>
      <c r="F331" s="419"/>
    </row>
    <row r="332">
      <c r="B332" s="418"/>
      <c r="F332" s="419"/>
    </row>
    <row r="333">
      <c r="B333" s="418"/>
      <c r="F333" s="419"/>
    </row>
    <row r="334">
      <c r="B334" s="418"/>
      <c r="F334" s="419"/>
    </row>
    <row r="335">
      <c r="B335" s="418"/>
      <c r="F335" s="419"/>
    </row>
    <row r="336">
      <c r="B336" s="418"/>
      <c r="F336" s="419"/>
    </row>
    <row r="337">
      <c r="B337" s="418"/>
      <c r="F337" s="419"/>
    </row>
    <row r="338">
      <c r="B338" s="418"/>
      <c r="F338" s="419"/>
    </row>
    <row r="339">
      <c r="B339" s="418"/>
      <c r="F339" s="419"/>
    </row>
    <row r="340">
      <c r="B340" s="418"/>
      <c r="F340" s="419"/>
    </row>
    <row r="341">
      <c r="B341" s="418"/>
      <c r="F341" s="419"/>
    </row>
    <row r="342">
      <c r="B342" s="418"/>
      <c r="F342" s="419"/>
    </row>
    <row r="343">
      <c r="B343" s="418"/>
      <c r="F343" s="419"/>
    </row>
    <row r="344">
      <c r="B344" s="418"/>
      <c r="F344" s="419"/>
    </row>
    <row r="345">
      <c r="B345" s="418"/>
      <c r="F345" s="419"/>
    </row>
    <row r="346">
      <c r="B346" s="418"/>
      <c r="F346" s="419"/>
    </row>
    <row r="347">
      <c r="B347" s="418"/>
      <c r="F347" s="419"/>
    </row>
    <row r="348">
      <c r="B348" s="418"/>
      <c r="F348" s="419"/>
    </row>
    <row r="349">
      <c r="B349" s="418"/>
      <c r="F349" s="419"/>
    </row>
    <row r="350">
      <c r="B350" s="418"/>
      <c r="F350" s="419"/>
    </row>
    <row r="351">
      <c r="B351" s="418"/>
      <c r="F351" s="419"/>
    </row>
    <row r="352">
      <c r="B352" s="418"/>
      <c r="F352" s="419"/>
    </row>
    <row r="353">
      <c r="B353" s="418"/>
      <c r="F353" s="419"/>
    </row>
    <row r="354">
      <c r="B354" s="418"/>
      <c r="F354" s="419"/>
    </row>
    <row r="355">
      <c r="B355" s="418"/>
      <c r="F355" s="419"/>
    </row>
    <row r="356">
      <c r="B356" s="418"/>
      <c r="F356" s="419"/>
    </row>
    <row r="357">
      <c r="B357" s="418"/>
      <c r="F357" s="419"/>
    </row>
    <row r="358">
      <c r="B358" s="418"/>
      <c r="F358" s="419"/>
    </row>
    <row r="359">
      <c r="B359" s="418"/>
      <c r="F359" s="419"/>
    </row>
    <row r="360">
      <c r="B360" s="418"/>
      <c r="F360" s="419"/>
    </row>
    <row r="361">
      <c r="B361" s="418"/>
      <c r="F361" s="419"/>
    </row>
    <row r="362">
      <c r="B362" s="418"/>
      <c r="F362" s="419"/>
    </row>
    <row r="363">
      <c r="B363" s="418"/>
      <c r="F363" s="419"/>
    </row>
    <row r="364">
      <c r="B364" s="418"/>
      <c r="F364" s="419"/>
    </row>
    <row r="365">
      <c r="B365" s="418"/>
      <c r="F365" s="419"/>
    </row>
    <row r="366">
      <c r="B366" s="418"/>
      <c r="F366" s="419"/>
    </row>
    <row r="367">
      <c r="B367" s="418"/>
      <c r="F367" s="419"/>
    </row>
    <row r="368">
      <c r="B368" s="418"/>
      <c r="F368" s="419"/>
    </row>
    <row r="369">
      <c r="B369" s="418"/>
      <c r="F369" s="419"/>
    </row>
    <row r="370">
      <c r="B370" s="418"/>
      <c r="F370" s="419"/>
    </row>
    <row r="371">
      <c r="B371" s="418"/>
      <c r="F371" s="419"/>
    </row>
    <row r="372">
      <c r="B372" s="418"/>
      <c r="F372" s="419"/>
    </row>
    <row r="373">
      <c r="B373" s="418"/>
      <c r="F373" s="419"/>
    </row>
    <row r="374">
      <c r="B374" s="418"/>
      <c r="F374" s="419"/>
    </row>
    <row r="375">
      <c r="B375" s="418"/>
      <c r="F375" s="419"/>
    </row>
    <row r="376">
      <c r="B376" s="418"/>
      <c r="F376" s="419"/>
    </row>
    <row r="377">
      <c r="B377" s="418"/>
      <c r="F377" s="419"/>
    </row>
    <row r="378">
      <c r="B378" s="418"/>
      <c r="F378" s="419"/>
    </row>
    <row r="379">
      <c r="B379" s="418"/>
      <c r="F379" s="419"/>
    </row>
    <row r="380">
      <c r="B380" s="418"/>
      <c r="F380" s="419"/>
    </row>
    <row r="381">
      <c r="B381" s="418"/>
      <c r="F381" s="419"/>
    </row>
    <row r="382">
      <c r="B382" s="418"/>
      <c r="F382" s="419"/>
    </row>
    <row r="383">
      <c r="B383" s="418"/>
      <c r="F383" s="419"/>
    </row>
    <row r="384">
      <c r="B384" s="418"/>
      <c r="F384" s="419"/>
    </row>
    <row r="385">
      <c r="B385" s="418"/>
      <c r="F385" s="419"/>
    </row>
    <row r="386">
      <c r="B386" s="418"/>
      <c r="F386" s="419"/>
    </row>
    <row r="387">
      <c r="B387" s="418"/>
      <c r="F387" s="419"/>
    </row>
    <row r="388">
      <c r="B388" s="418"/>
      <c r="F388" s="419"/>
    </row>
    <row r="389">
      <c r="B389" s="418"/>
      <c r="F389" s="419"/>
    </row>
    <row r="390">
      <c r="B390" s="418"/>
      <c r="F390" s="419"/>
    </row>
    <row r="391">
      <c r="B391" s="418"/>
      <c r="F391" s="419"/>
    </row>
    <row r="392">
      <c r="B392" s="418"/>
      <c r="F392" s="419"/>
    </row>
    <row r="393">
      <c r="B393" s="418"/>
      <c r="F393" s="419"/>
    </row>
    <row r="394">
      <c r="B394" s="418"/>
      <c r="F394" s="419"/>
    </row>
    <row r="395">
      <c r="B395" s="418"/>
      <c r="F395" s="419"/>
    </row>
    <row r="396">
      <c r="B396" s="418"/>
      <c r="F396" s="419"/>
    </row>
    <row r="397">
      <c r="B397" s="418"/>
      <c r="F397" s="419"/>
    </row>
    <row r="398">
      <c r="B398" s="418"/>
      <c r="F398" s="419"/>
    </row>
    <row r="399">
      <c r="B399" s="418"/>
      <c r="F399" s="419"/>
    </row>
    <row r="400">
      <c r="B400" s="418"/>
      <c r="F400" s="419"/>
    </row>
    <row r="401">
      <c r="B401" s="418"/>
      <c r="F401" s="419"/>
    </row>
    <row r="402">
      <c r="B402" s="418"/>
      <c r="F402" s="419"/>
    </row>
    <row r="403">
      <c r="B403" s="418"/>
      <c r="F403" s="419"/>
    </row>
    <row r="404">
      <c r="B404" s="418"/>
      <c r="F404" s="419"/>
    </row>
    <row r="405">
      <c r="B405" s="418"/>
      <c r="F405" s="419"/>
    </row>
    <row r="406">
      <c r="B406" s="418"/>
      <c r="F406" s="419"/>
    </row>
    <row r="407">
      <c r="B407" s="418"/>
      <c r="F407" s="419"/>
    </row>
    <row r="408">
      <c r="B408" s="418"/>
      <c r="F408" s="419"/>
    </row>
    <row r="409">
      <c r="B409" s="418"/>
      <c r="F409" s="419"/>
    </row>
    <row r="410">
      <c r="B410" s="418"/>
      <c r="F410" s="419"/>
    </row>
    <row r="411">
      <c r="B411" s="418"/>
      <c r="F411" s="419"/>
    </row>
    <row r="412">
      <c r="B412" s="418"/>
      <c r="F412" s="419"/>
    </row>
    <row r="413">
      <c r="B413" s="418"/>
      <c r="F413" s="419"/>
    </row>
    <row r="414">
      <c r="B414" s="418"/>
      <c r="F414" s="419"/>
    </row>
    <row r="415">
      <c r="B415" s="418"/>
      <c r="F415" s="419"/>
    </row>
    <row r="416">
      <c r="B416" s="418"/>
      <c r="F416" s="419"/>
    </row>
    <row r="417">
      <c r="B417" s="418"/>
      <c r="F417" s="419"/>
    </row>
    <row r="418">
      <c r="B418" s="418"/>
      <c r="F418" s="419"/>
    </row>
    <row r="419">
      <c r="B419" s="418"/>
      <c r="F419" s="419"/>
    </row>
    <row r="420">
      <c r="B420" s="418"/>
      <c r="F420" s="419"/>
    </row>
    <row r="421">
      <c r="B421" s="418"/>
      <c r="F421" s="419"/>
    </row>
    <row r="422">
      <c r="B422" s="418"/>
      <c r="F422" s="419"/>
    </row>
    <row r="423">
      <c r="B423" s="418"/>
      <c r="F423" s="419"/>
    </row>
    <row r="424">
      <c r="B424" s="418"/>
      <c r="F424" s="419"/>
    </row>
    <row r="425">
      <c r="B425" s="418"/>
      <c r="F425" s="419"/>
    </row>
    <row r="426">
      <c r="B426" s="418"/>
      <c r="F426" s="419"/>
    </row>
    <row r="427">
      <c r="B427" s="418"/>
      <c r="F427" s="419"/>
    </row>
    <row r="428">
      <c r="B428" s="418"/>
      <c r="F428" s="419"/>
    </row>
    <row r="429">
      <c r="B429" s="418"/>
      <c r="F429" s="419"/>
    </row>
    <row r="430">
      <c r="B430" s="418"/>
      <c r="F430" s="419"/>
    </row>
    <row r="431">
      <c r="B431" s="418"/>
      <c r="F431" s="419"/>
    </row>
    <row r="432">
      <c r="B432" s="418"/>
      <c r="F432" s="419"/>
    </row>
    <row r="433">
      <c r="B433" s="418"/>
      <c r="F433" s="419"/>
    </row>
    <row r="434">
      <c r="B434" s="418"/>
      <c r="F434" s="419"/>
    </row>
    <row r="435">
      <c r="B435" s="418"/>
      <c r="F435" s="419"/>
    </row>
    <row r="436">
      <c r="B436" s="418"/>
      <c r="F436" s="419"/>
    </row>
    <row r="437">
      <c r="B437" s="418"/>
      <c r="F437" s="419"/>
    </row>
    <row r="438">
      <c r="B438" s="418"/>
      <c r="F438" s="419"/>
    </row>
    <row r="439">
      <c r="B439" s="418"/>
      <c r="F439" s="419"/>
    </row>
    <row r="440">
      <c r="B440" s="418"/>
      <c r="F440" s="419"/>
    </row>
    <row r="441">
      <c r="B441" s="418"/>
      <c r="F441" s="419"/>
    </row>
    <row r="442">
      <c r="B442" s="418"/>
      <c r="F442" s="419"/>
    </row>
    <row r="443">
      <c r="B443" s="418"/>
      <c r="F443" s="419"/>
    </row>
    <row r="444">
      <c r="B444" s="418"/>
      <c r="F444" s="419"/>
    </row>
    <row r="445">
      <c r="B445" s="418"/>
      <c r="F445" s="419"/>
    </row>
    <row r="446">
      <c r="B446" s="418"/>
      <c r="F446" s="419"/>
    </row>
    <row r="447">
      <c r="B447" s="418"/>
      <c r="F447" s="419"/>
    </row>
    <row r="448">
      <c r="B448" s="418"/>
      <c r="F448" s="419"/>
    </row>
    <row r="449">
      <c r="B449" s="418"/>
      <c r="F449" s="419"/>
    </row>
    <row r="450">
      <c r="B450" s="418"/>
      <c r="F450" s="419"/>
    </row>
    <row r="451">
      <c r="B451" s="418"/>
      <c r="F451" s="419"/>
    </row>
    <row r="452">
      <c r="B452" s="418"/>
      <c r="F452" s="419"/>
    </row>
    <row r="453">
      <c r="B453" s="418"/>
      <c r="F453" s="419"/>
    </row>
    <row r="454">
      <c r="B454" s="418"/>
      <c r="F454" s="419"/>
    </row>
    <row r="455">
      <c r="B455" s="418"/>
      <c r="F455" s="419"/>
    </row>
    <row r="456">
      <c r="B456" s="418"/>
      <c r="F456" s="419"/>
    </row>
    <row r="457">
      <c r="B457" s="418"/>
      <c r="F457" s="419"/>
    </row>
    <row r="458">
      <c r="B458" s="418"/>
      <c r="F458" s="419"/>
    </row>
    <row r="459">
      <c r="B459" s="418"/>
      <c r="F459" s="419"/>
    </row>
    <row r="460">
      <c r="B460" s="418"/>
      <c r="F460" s="419"/>
    </row>
    <row r="461">
      <c r="B461" s="418"/>
      <c r="F461" s="419"/>
    </row>
    <row r="462">
      <c r="B462" s="418"/>
      <c r="F462" s="419"/>
    </row>
    <row r="463">
      <c r="B463" s="418"/>
      <c r="F463" s="419"/>
    </row>
    <row r="464">
      <c r="B464" s="418"/>
      <c r="F464" s="419"/>
    </row>
    <row r="465">
      <c r="B465" s="418"/>
      <c r="F465" s="419"/>
    </row>
    <row r="466">
      <c r="B466" s="418"/>
      <c r="F466" s="419"/>
    </row>
    <row r="467">
      <c r="B467" s="418"/>
      <c r="F467" s="419"/>
    </row>
    <row r="468">
      <c r="B468" s="418"/>
      <c r="F468" s="419"/>
    </row>
    <row r="469">
      <c r="B469" s="418"/>
      <c r="F469" s="419"/>
    </row>
    <row r="470">
      <c r="B470" s="418"/>
      <c r="F470" s="419"/>
    </row>
    <row r="471">
      <c r="B471" s="418"/>
      <c r="F471" s="419"/>
    </row>
    <row r="472">
      <c r="B472" s="418"/>
      <c r="F472" s="419"/>
    </row>
    <row r="473">
      <c r="B473" s="418"/>
      <c r="F473" s="419"/>
    </row>
    <row r="474">
      <c r="B474" s="418"/>
      <c r="F474" s="419"/>
    </row>
    <row r="475">
      <c r="B475" s="418"/>
      <c r="F475" s="419"/>
    </row>
    <row r="476">
      <c r="B476" s="418"/>
      <c r="F476" s="419"/>
    </row>
    <row r="477">
      <c r="B477" s="418"/>
      <c r="F477" s="419"/>
    </row>
    <row r="478">
      <c r="B478" s="418"/>
      <c r="F478" s="419"/>
    </row>
    <row r="479">
      <c r="B479" s="418"/>
      <c r="F479" s="419"/>
    </row>
    <row r="480">
      <c r="B480" s="418"/>
      <c r="F480" s="419"/>
    </row>
    <row r="481">
      <c r="B481" s="418"/>
      <c r="F481" s="419"/>
    </row>
    <row r="482">
      <c r="B482" s="418"/>
      <c r="F482" s="419"/>
    </row>
    <row r="483">
      <c r="B483" s="418"/>
      <c r="F483" s="419"/>
    </row>
    <row r="484">
      <c r="B484" s="418"/>
      <c r="F484" s="419"/>
    </row>
    <row r="485">
      <c r="B485" s="418"/>
      <c r="F485" s="419"/>
    </row>
    <row r="486">
      <c r="B486" s="418"/>
      <c r="F486" s="419"/>
    </row>
    <row r="487">
      <c r="B487" s="418"/>
      <c r="F487" s="419"/>
    </row>
    <row r="488">
      <c r="B488" s="418"/>
      <c r="F488" s="419"/>
    </row>
    <row r="489">
      <c r="B489" s="418"/>
      <c r="F489" s="419"/>
    </row>
    <row r="490">
      <c r="B490" s="418"/>
      <c r="F490" s="419"/>
    </row>
    <row r="491">
      <c r="B491" s="418"/>
      <c r="F491" s="419"/>
    </row>
    <row r="492">
      <c r="B492" s="418"/>
      <c r="F492" s="419"/>
    </row>
    <row r="493">
      <c r="B493" s="418"/>
      <c r="F493" s="419"/>
    </row>
    <row r="494">
      <c r="B494" s="418"/>
      <c r="F494" s="419"/>
    </row>
    <row r="495">
      <c r="B495" s="418"/>
      <c r="F495" s="419"/>
    </row>
    <row r="496">
      <c r="B496" s="418"/>
      <c r="F496" s="419"/>
    </row>
    <row r="497">
      <c r="B497" s="418"/>
      <c r="F497" s="419"/>
    </row>
    <row r="498">
      <c r="B498" s="418"/>
      <c r="F498" s="419"/>
    </row>
    <row r="499">
      <c r="B499" s="418"/>
      <c r="F499" s="419"/>
    </row>
    <row r="500">
      <c r="B500" s="418"/>
      <c r="F500" s="419"/>
    </row>
    <row r="501">
      <c r="B501" s="418"/>
      <c r="F501" s="419"/>
    </row>
    <row r="502">
      <c r="B502" s="418"/>
      <c r="F502" s="419"/>
    </row>
    <row r="503">
      <c r="B503" s="418"/>
      <c r="F503" s="419"/>
    </row>
    <row r="504">
      <c r="B504" s="418"/>
      <c r="F504" s="419"/>
    </row>
    <row r="505">
      <c r="B505" s="418"/>
      <c r="F505" s="419"/>
    </row>
    <row r="506">
      <c r="B506" s="418"/>
      <c r="F506" s="419"/>
    </row>
    <row r="507">
      <c r="B507" s="418"/>
      <c r="F507" s="419"/>
    </row>
    <row r="508">
      <c r="B508" s="418"/>
      <c r="F508" s="419"/>
    </row>
    <row r="509">
      <c r="B509" s="418"/>
      <c r="F509" s="419"/>
    </row>
    <row r="510">
      <c r="B510" s="418"/>
      <c r="F510" s="419"/>
    </row>
    <row r="511">
      <c r="B511" s="418"/>
      <c r="F511" s="419"/>
    </row>
    <row r="512">
      <c r="B512" s="418"/>
      <c r="F512" s="419"/>
    </row>
    <row r="513">
      <c r="B513" s="418"/>
      <c r="F513" s="419"/>
    </row>
    <row r="514">
      <c r="B514" s="418"/>
      <c r="F514" s="419"/>
    </row>
    <row r="515">
      <c r="B515" s="418"/>
      <c r="F515" s="419"/>
    </row>
    <row r="516">
      <c r="B516" s="418"/>
      <c r="F516" s="419"/>
    </row>
    <row r="517">
      <c r="B517" s="418"/>
      <c r="F517" s="419"/>
    </row>
    <row r="518">
      <c r="B518" s="418"/>
      <c r="F518" s="419"/>
    </row>
    <row r="519">
      <c r="B519" s="418"/>
      <c r="F519" s="419"/>
    </row>
    <row r="520">
      <c r="B520" s="418"/>
      <c r="F520" s="419"/>
    </row>
    <row r="521">
      <c r="B521" s="418"/>
      <c r="F521" s="419"/>
    </row>
    <row r="522">
      <c r="B522" s="418"/>
      <c r="F522" s="419"/>
    </row>
    <row r="523">
      <c r="B523" s="418"/>
      <c r="F523" s="419"/>
    </row>
    <row r="524">
      <c r="B524" s="418"/>
      <c r="F524" s="419"/>
    </row>
    <row r="525">
      <c r="B525" s="418"/>
      <c r="F525" s="419"/>
    </row>
    <row r="526">
      <c r="B526" s="418"/>
      <c r="F526" s="419"/>
    </row>
    <row r="527">
      <c r="B527" s="418"/>
      <c r="F527" s="419"/>
    </row>
    <row r="528">
      <c r="B528" s="418"/>
      <c r="F528" s="419"/>
    </row>
    <row r="529">
      <c r="B529" s="418"/>
      <c r="F529" s="419"/>
    </row>
    <row r="530">
      <c r="B530" s="418"/>
      <c r="F530" s="419"/>
    </row>
    <row r="531">
      <c r="B531" s="418"/>
      <c r="F531" s="419"/>
    </row>
    <row r="532">
      <c r="B532" s="418"/>
      <c r="F532" s="419"/>
    </row>
    <row r="533">
      <c r="B533" s="418"/>
      <c r="F533" s="419"/>
    </row>
    <row r="534">
      <c r="B534" s="418"/>
      <c r="F534" s="419"/>
    </row>
    <row r="535">
      <c r="B535" s="418"/>
      <c r="F535" s="419"/>
    </row>
    <row r="536">
      <c r="B536" s="418"/>
      <c r="F536" s="419"/>
    </row>
    <row r="537">
      <c r="B537" s="418"/>
      <c r="F537" s="419"/>
    </row>
    <row r="538">
      <c r="B538" s="418"/>
      <c r="F538" s="419"/>
    </row>
    <row r="539">
      <c r="B539" s="418"/>
      <c r="F539" s="419"/>
    </row>
    <row r="540">
      <c r="B540" s="418"/>
      <c r="F540" s="419"/>
    </row>
    <row r="541">
      <c r="B541" s="418"/>
      <c r="F541" s="419"/>
    </row>
    <row r="542">
      <c r="B542" s="418"/>
      <c r="F542" s="419"/>
    </row>
    <row r="543">
      <c r="B543" s="418"/>
      <c r="F543" s="419"/>
    </row>
    <row r="544">
      <c r="B544" s="418"/>
      <c r="F544" s="419"/>
    </row>
    <row r="545">
      <c r="B545" s="418"/>
      <c r="F545" s="419"/>
    </row>
    <row r="546">
      <c r="B546" s="418"/>
      <c r="F546" s="419"/>
    </row>
    <row r="547">
      <c r="B547" s="418"/>
      <c r="F547" s="419"/>
    </row>
    <row r="548">
      <c r="B548" s="418"/>
      <c r="F548" s="419"/>
    </row>
    <row r="549">
      <c r="B549" s="418"/>
      <c r="F549" s="419"/>
    </row>
    <row r="550">
      <c r="B550" s="418"/>
      <c r="F550" s="419"/>
    </row>
    <row r="551">
      <c r="B551" s="418"/>
      <c r="F551" s="419"/>
    </row>
    <row r="552">
      <c r="B552" s="418"/>
      <c r="F552" s="419"/>
    </row>
    <row r="553">
      <c r="B553" s="418"/>
      <c r="F553" s="419"/>
    </row>
    <row r="554">
      <c r="B554" s="418"/>
      <c r="F554" s="419"/>
    </row>
    <row r="555">
      <c r="B555" s="418"/>
      <c r="F555" s="419"/>
    </row>
    <row r="556">
      <c r="B556" s="418"/>
      <c r="F556" s="419"/>
    </row>
    <row r="557">
      <c r="B557" s="418"/>
      <c r="F557" s="419"/>
    </row>
    <row r="558">
      <c r="B558" s="418"/>
      <c r="F558" s="419"/>
    </row>
    <row r="559">
      <c r="B559" s="418"/>
      <c r="F559" s="419"/>
    </row>
    <row r="560">
      <c r="B560" s="418"/>
      <c r="F560" s="419"/>
    </row>
    <row r="561">
      <c r="B561" s="418"/>
      <c r="F561" s="419"/>
    </row>
    <row r="562">
      <c r="B562" s="418"/>
      <c r="F562" s="419"/>
    </row>
    <row r="563">
      <c r="B563" s="418"/>
      <c r="F563" s="419"/>
    </row>
    <row r="564">
      <c r="B564" s="418"/>
      <c r="F564" s="419"/>
    </row>
    <row r="565">
      <c r="B565" s="418"/>
      <c r="F565" s="419"/>
    </row>
    <row r="566">
      <c r="B566" s="418"/>
      <c r="F566" s="419"/>
    </row>
    <row r="567">
      <c r="B567" s="418"/>
      <c r="F567" s="419"/>
    </row>
    <row r="568">
      <c r="B568" s="418"/>
      <c r="F568" s="419"/>
    </row>
    <row r="569">
      <c r="B569" s="418"/>
      <c r="F569" s="419"/>
    </row>
    <row r="570">
      <c r="B570" s="418"/>
      <c r="F570" s="419"/>
    </row>
    <row r="571">
      <c r="B571" s="418"/>
      <c r="F571" s="419"/>
    </row>
    <row r="572">
      <c r="B572" s="418"/>
      <c r="F572" s="419"/>
    </row>
    <row r="573">
      <c r="B573" s="418"/>
      <c r="F573" s="419"/>
    </row>
    <row r="574">
      <c r="B574" s="418"/>
      <c r="F574" s="419"/>
    </row>
    <row r="575">
      <c r="B575" s="418"/>
      <c r="F575" s="419"/>
    </row>
    <row r="576">
      <c r="B576" s="418"/>
      <c r="F576" s="419"/>
    </row>
    <row r="577">
      <c r="B577" s="418"/>
      <c r="F577" s="419"/>
    </row>
    <row r="578">
      <c r="B578" s="418"/>
      <c r="F578" s="419"/>
    </row>
    <row r="579">
      <c r="B579" s="418"/>
      <c r="F579" s="419"/>
    </row>
    <row r="580">
      <c r="B580" s="418"/>
      <c r="F580" s="419"/>
    </row>
    <row r="581">
      <c r="B581" s="418"/>
      <c r="F581" s="419"/>
    </row>
    <row r="582">
      <c r="B582" s="418"/>
      <c r="F582" s="419"/>
    </row>
    <row r="583">
      <c r="B583" s="418"/>
      <c r="F583" s="419"/>
    </row>
    <row r="584">
      <c r="B584" s="418"/>
      <c r="F584" s="419"/>
    </row>
    <row r="585">
      <c r="B585" s="418"/>
      <c r="F585" s="419"/>
    </row>
    <row r="586">
      <c r="B586" s="418"/>
      <c r="F586" s="419"/>
    </row>
    <row r="587">
      <c r="B587" s="418"/>
      <c r="F587" s="419"/>
    </row>
    <row r="588">
      <c r="B588" s="418"/>
      <c r="F588" s="419"/>
    </row>
    <row r="589">
      <c r="B589" s="418"/>
      <c r="F589" s="419"/>
    </row>
    <row r="590">
      <c r="B590" s="418"/>
      <c r="F590" s="419"/>
    </row>
    <row r="591">
      <c r="B591" s="418"/>
      <c r="F591" s="419"/>
    </row>
    <row r="592">
      <c r="B592" s="418"/>
      <c r="F592" s="419"/>
    </row>
    <row r="593">
      <c r="B593" s="418"/>
      <c r="F593" s="419"/>
    </row>
    <row r="594">
      <c r="B594" s="418"/>
      <c r="F594" s="419"/>
    </row>
    <row r="595">
      <c r="B595" s="418"/>
      <c r="F595" s="419"/>
    </row>
    <row r="596">
      <c r="B596" s="418"/>
      <c r="F596" s="419"/>
    </row>
    <row r="597">
      <c r="B597" s="418"/>
      <c r="F597" s="419"/>
    </row>
    <row r="598">
      <c r="B598" s="418"/>
      <c r="F598" s="419"/>
    </row>
    <row r="599">
      <c r="B599" s="418"/>
      <c r="F599" s="419"/>
    </row>
    <row r="600">
      <c r="B600" s="418"/>
      <c r="F600" s="419"/>
    </row>
    <row r="601">
      <c r="B601" s="418"/>
      <c r="F601" s="419"/>
    </row>
    <row r="602">
      <c r="B602" s="418"/>
      <c r="F602" s="419"/>
    </row>
    <row r="603">
      <c r="B603" s="418"/>
      <c r="F603" s="419"/>
    </row>
    <row r="604">
      <c r="B604" s="418"/>
      <c r="F604" s="419"/>
    </row>
    <row r="605">
      <c r="B605" s="418"/>
      <c r="F605" s="419"/>
    </row>
    <row r="606">
      <c r="B606" s="418"/>
      <c r="F606" s="419"/>
    </row>
    <row r="607">
      <c r="B607" s="418"/>
      <c r="F607" s="419"/>
    </row>
    <row r="608">
      <c r="B608" s="418"/>
      <c r="F608" s="419"/>
    </row>
    <row r="609">
      <c r="B609" s="418"/>
      <c r="F609" s="419"/>
    </row>
    <row r="610">
      <c r="B610" s="418"/>
      <c r="F610" s="419"/>
    </row>
    <row r="611">
      <c r="B611" s="418"/>
      <c r="F611" s="419"/>
    </row>
    <row r="612">
      <c r="B612" s="418"/>
      <c r="F612" s="419"/>
    </row>
    <row r="613">
      <c r="B613" s="418"/>
      <c r="F613" s="419"/>
    </row>
    <row r="614">
      <c r="B614" s="418"/>
      <c r="F614" s="419"/>
    </row>
    <row r="615">
      <c r="B615" s="418"/>
      <c r="F615" s="419"/>
    </row>
    <row r="616">
      <c r="B616" s="418"/>
      <c r="F616" s="419"/>
    </row>
    <row r="617">
      <c r="B617" s="418"/>
      <c r="F617" s="419"/>
    </row>
    <row r="618">
      <c r="B618" s="418"/>
      <c r="F618" s="419"/>
    </row>
    <row r="619">
      <c r="B619" s="418"/>
      <c r="F619" s="419"/>
    </row>
    <row r="620">
      <c r="B620" s="418"/>
      <c r="F620" s="419"/>
    </row>
    <row r="621">
      <c r="B621" s="418"/>
      <c r="F621" s="419"/>
    </row>
    <row r="622">
      <c r="B622" s="418"/>
      <c r="F622" s="419"/>
    </row>
    <row r="623">
      <c r="B623" s="418"/>
      <c r="F623" s="419"/>
    </row>
    <row r="624">
      <c r="B624" s="418"/>
      <c r="F624" s="419"/>
    </row>
    <row r="625">
      <c r="B625" s="418"/>
      <c r="F625" s="419"/>
    </row>
    <row r="626">
      <c r="B626" s="418"/>
      <c r="F626" s="419"/>
    </row>
    <row r="627">
      <c r="B627" s="418"/>
      <c r="F627" s="419"/>
    </row>
    <row r="628">
      <c r="B628" s="418"/>
      <c r="F628" s="419"/>
    </row>
    <row r="629">
      <c r="B629" s="418"/>
      <c r="F629" s="419"/>
    </row>
    <row r="630">
      <c r="B630" s="418"/>
      <c r="F630" s="419"/>
    </row>
    <row r="631">
      <c r="B631" s="418"/>
      <c r="F631" s="419"/>
    </row>
    <row r="632">
      <c r="B632" s="418"/>
      <c r="F632" s="419"/>
    </row>
    <row r="633">
      <c r="B633" s="418"/>
      <c r="F633" s="419"/>
    </row>
    <row r="634">
      <c r="B634" s="418"/>
      <c r="F634" s="419"/>
    </row>
    <row r="635">
      <c r="B635" s="418"/>
      <c r="F635" s="419"/>
    </row>
    <row r="636">
      <c r="B636" s="418"/>
      <c r="F636" s="419"/>
    </row>
    <row r="637">
      <c r="B637" s="418"/>
      <c r="F637" s="419"/>
    </row>
    <row r="638">
      <c r="B638" s="418"/>
      <c r="F638" s="419"/>
    </row>
    <row r="639">
      <c r="B639" s="418"/>
      <c r="F639" s="419"/>
    </row>
    <row r="640">
      <c r="B640" s="418"/>
      <c r="F640" s="419"/>
    </row>
    <row r="641">
      <c r="B641" s="418"/>
      <c r="F641" s="419"/>
    </row>
    <row r="642">
      <c r="B642" s="418"/>
      <c r="F642" s="419"/>
    </row>
    <row r="643">
      <c r="B643" s="418"/>
      <c r="F643" s="419"/>
    </row>
    <row r="644">
      <c r="B644" s="418"/>
      <c r="F644" s="419"/>
    </row>
    <row r="645">
      <c r="B645" s="418"/>
      <c r="F645" s="419"/>
    </row>
    <row r="646">
      <c r="B646" s="418"/>
      <c r="F646" s="419"/>
    </row>
    <row r="647">
      <c r="B647" s="418"/>
      <c r="F647" s="419"/>
    </row>
    <row r="648">
      <c r="B648" s="418"/>
      <c r="F648" s="419"/>
    </row>
    <row r="649">
      <c r="B649" s="418"/>
      <c r="F649" s="419"/>
    </row>
    <row r="650">
      <c r="B650" s="418"/>
      <c r="F650" s="419"/>
    </row>
    <row r="651">
      <c r="B651" s="418"/>
      <c r="F651" s="419"/>
    </row>
    <row r="652">
      <c r="B652" s="418"/>
      <c r="F652" s="419"/>
    </row>
    <row r="653">
      <c r="B653" s="418"/>
      <c r="F653" s="419"/>
    </row>
    <row r="654">
      <c r="B654" s="418"/>
      <c r="F654" s="419"/>
    </row>
    <row r="655">
      <c r="B655" s="418"/>
      <c r="F655" s="419"/>
    </row>
    <row r="656">
      <c r="B656" s="418"/>
      <c r="F656" s="419"/>
    </row>
    <row r="657">
      <c r="B657" s="418"/>
      <c r="F657" s="419"/>
    </row>
    <row r="658">
      <c r="B658" s="418"/>
      <c r="F658" s="419"/>
    </row>
    <row r="659">
      <c r="B659" s="418"/>
      <c r="F659" s="419"/>
    </row>
    <row r="660">
      <c r="B660" s="418"/>
      <c r="F660" s="419"/>
    </row>
    <row r="661">
      <c r="B661" s="418"/>
      <c r="F661" s="419"/>
    </row>
    <row r="662">
      <c r="B662" s="418"/>
      <c r="F662" s="419"/>
    </row>
    <row r="663">
      <c r="B663" s="418"/>
      <c r="F663" s="419"/>
    </row>
    <row r="664">
      <c r="B664" s="418"/>
      <c r="F664" s="419"/>
    </row>
    <row r="665">
      <c r="B665" s="418"/>
      <c r="F665" s="419"/>
    </row>
    <row r="666">
      <c r="B666" s="418"/>
      <c r="F666" s="419"/>
    </row>
    <row r="667">
      <c r="B667" s="418"/>
      <c r="F667" s="419"/>
    </row>
    <row r="668">
      <c r="B668" s="418"/>
      <c r="F668" s="419"/>
    </row>
    <row r="669">
      <c r="B669" s="418"/>
      <c r="F669" s="419"/>
    </row>
    <row r="670">
      <c r="B670" s="418"/>
      <c r="F670" s="419"/>
    </row>
    <row r="671">
      <c r="B671" s="418"/>
      <c r="F671" s="419"/>
    </row>
    <row r="672">
      <c r="B672" s="418"/>
      <c r="F672" s="419"/>
    </row>
    <row r="673">
      <c r="B673" s="418"/>
      <c r="F673" s="419"/>
    </row>
    <row r="674">
      <c r="B674" s="418"/>
      <c r="F674" s="419"/>
    </row>
    <row r="675">
      <c r="B675" s="418"/>
      <c r="F675" s="419"/>
    </row>
    <row r="676">
      <c r="B676" s="418"/>
      <c r="F676" s="419"/>
    </row>
    <row r="677">
      <c r="B677" s="418"/>
      <c r="F677" s="419"/>
    </row>
    <row r="678">
      <c r="B678" s="418"/>
      <c r="F678" s="419"/>
    </row>
    <row r="679">
      <c r="B679" s="418"/>
      <c r="F679" s="419"/>
    </row>
    <row r="680">
      <c r="B680" s="418"/>
      <c r="F680" s="419"/>
    </row>
    <row r="681">
      <c r="B681" s="418"/>
      <c r="F681" s="419"/>
    </row>
    <row r="682">
      <c r="B682" s="418"/>
      <c r="F682" s="419"/>
    </row>
    <row r="683">
      <c r="B683" s="418"/>
      <c r="F683" s="419"/>
    </row>
    <row r="684">
      <c r="B684" s="418"/>
      <c r="F684" s="419"/>
    </row>
    <row r="685">
      <c r="B685" s="418"/>
      <c r="F685" s="419"/>
    </row>
    <row r="686">
      <c r="B686" s="418"/>
      <c r="F686" s="419"/>
    </row>
    <row r="687">
      <c r="B687" s="418"/>
      <c r="F687" s="419"/>
    </row>
    <row r="688">
      <c r="B688" s="418"/>
      <c r="F688" s="419"/>
    </row>
    <row r="689">
      <c r="B689" s="418"/>
      <c r="F689" s="419"/>
    </row>
    <row r="690">
      <c r="B690" s="418"/>
      <c r="F690" s="419"/>
    </row>
    <row r="691">
      <c r="B691" s="418"/>
      <c r="F691" s="419"/>
    </row>
    <row r="692">
      <c r="B692" s="418"/>
      <c r="F692" s="419"/>
    </row>
    <row r="693">
      <c r="B693" s="418"/>
      <c r="F693" s="419"/>
    </row>
    <row r="694">
      <c r="B694" s="418"/>
      <c r="F694" s="419"/>
    </row>
    <row r="695">
      <c r="B695" s="418"/>
      <c r="F695" s="419"/>
    </row>
    <row r="696">
      <c r="B696" s="418"/>
      <c r="F696" s="419"/>
    </row>
    <row r="697">
      <c r="B697" s="418"/>
      <c r="F697" s="419"/>
    </row>
    <row r="698">
      <c r="B698" s="418"/>
      <c r="F698" s="419"/>
    </row>
    <row r="699">
      <c r="B699" s="418"/>
      <c r="F699" s="419"/>
    </row>
    <row r="700">
      <c r="B700" s="418"/>
      <c r="F700" s="419"/>
    </row>
    <row r="701">
      <c r="B701" s="418"/>
      <c r="F701" s="419"/>
    </row>
    <row r="702">
      <c r="B702" s="418"/>
      <c r="F702" s="419"/>
    </row>
    <row r="703">
      <c r="B703" s="418"/>
      <c r="F703" s="419"/>
    </row>
    <row r="704">
      <c r="B704" s="418"/>
      <c r="F704" s="419"/>
    </row>
    <row r="705">
      <c r="B705" s="418"/>
      <c r="F705" s="419"/>
    </row>
    <row r="706">
      <c r="B706" s="418"/>
      <c r="F706" s="419"/>
    </row>
    <row r="707">
      <c r="B707" s="418"/>
      <c r="F707" s="419"/>
    </row>
    <row r="708">
      <c r="B708" s="418"/>
      <c r="F708" s="419"/>
    </row>
    <row r="709">
      <c r="B709" s="418"/>
      <c r="F709" s="419"/>
    </row>
    <row r="710">
      <c r="B710" s="418"/>
      <c r="F710" s="419"/>
    </row>
    <row r="711">
      <c r="B711" s="418"/>
      <c r="F711" s="419"/>
    </row>
    <row r="712">
      <c r="B712" s="418"/>
      <c r="F712" s="419"/>
    </row>
    <row r="713">
      <c r="B713" s="418"/>
      <c r="F713" s="419"/>
    </row>
    <row r="714">
      <c r="B714" s="418"/>
      <c r="F714" s="419"/>
    </row>
    <row r="715">
      <c r="B715" s="418"/>
      <c r="F715" s="419"/>
    </row>
    <row r="716">
      <c r="B716" s="418"/>
      <c r="F716" s="419"/>
    </row>
    <row r="717">
      <c r="B717" s="418"/>
      <c r="F717" s="419"/>
    </row>
    <row r="718">
      <c r="B718" s="418"/>
      <c r="F718" s="419"/>
    </row>
    <row r="719">
      <c r="B719" s="418"/>
      <c r="F719" s="419"/>
    </row>
    <row r="720">
      <c r="B720" s="418"/>
      <c r="F720" s="419"/>
    </row>
    <row r="721">
      <c r="B721" s="418"/>
      <c r="F721" s="419"/>
    </row>
    <row r="722">
      <c r="B722" s="418"/>
      <c r="F722" s="419"/>
    </row>
    <row r="723">
      <c r="B723" s="418"/>
      <c r="F723" s="419"/>
    </row>
    <row r="724">
      <c r="B724" s="418"/>
      <c r="F724" s="419"/>
    </row>
    <row r="725">
      <c r="B725" s="418"/>
      <c r="F725" s="419"/>
    </row>
    <row r="726">
      <c r="B726" s="418"/>
      <c r="F726" s="419"/>
    </row>
    <row r="727">
      <c r="B727" s="418"/>
      <c r="F727" s="419"/>
    </row>
    <row r="728">
      <c r="B728" s="418"/>
      <c r="F728" s="419"/>
    </row>
    <row r="729">
      <c r="B729" s="418"/>
      <c r="F729" s="419"/>
    </row>
    <row r="730">
      <c r="B730" s="418"/>
      <c r="F730" s="419"/>
    </row>
    <row r="731">
      <c r="B731" s="418"/>
      <c r="F731" s="419"/>
    </row>
    <row r="732">
      <c r="B732" s="418"/>
      <c r="F732" s="419"/>
    </row>
    <row r="733">
      <c r="B733" s="418"/>
      <c r="F733" s="419"/>
    </row>
    <row r="734">
      <c r="B734" s="418"/>
      <c r="F734" s="419"/>
    </row>
    <row r="735">
      <c r="B735" s="418"/>
      <c r="F735" s="419"/>
    </row>
    <row r="736">
      <c r="B736" s="418"/>
      <c r="F736" s="419"/>
    </row>
    <row r="737">
      <c r="B737" s="418"/>
      <c r="F737" s="419"/>
    </row>
    <row r="738">
      <c r="B738" s="418"/>
      <c r="F738" s="419"/>
    </row>
    <row r="739">
      <c r="B739" s="418"/>
      <c r="F739" s="419"/>
    </row>
    <row r="740">
      <c r="B740" s="418"/>
      <c r="F740" s="419"/>
    </row>
    <row r="741">
      <c r="B741" s="418"/>
      <c r="F741" s="419"/>
    </row>
    <row r="742">
      <c r="B742" s="418"/>
      <c r="F742" s="419"/>
    </row>
    <row r="743">
      <c r="B743" s="418"/>
      <c r="F743" s="419"/>
    </row>
    <row r="744">
      <c r="B744" s="418"/>
      <c r="F744" s="419"/>
    </row>
    <row r="745">
      <c r="B745" s="418"/>
      <c r="F745" s="419"/>
    </row>
    <row r="746">
      <c r="B746" s="418"/>
      <c r="F746" s="419"/>
    </row>
    <row r="747">
      <c r="B747" s="418"/>
      <c r="F747" s="419"/>
    </row>
    <row r="748">
      <c r="B748" s="418"/>
      <c r="F748" s="419"/>
    </row>
    <row r="749">
      <c r="B749" s="418"/>
      <c r="F749" s="419"/>
    </row>
    <row r="750">
      <c r="B750" s="418"/>
      <c r="F750" s="419"/>
    </row>
    <row r="751">
      <c r="B751" s="418"/>
      <c r="F751" s="419"/>
    </row>
    <row r="752">
      <c r="B752" s="418"/>
      <c r="F752" s="419"/>
    </row>
    <row r="753">
      <c r="B753" s="418"/>
      <c r="F753" s="419"/>
    </row>
    <row r="754">
      <c r="B754" s="418"/>
      <c r="F754" s="419"/>
    </row>
    <row r="755">
      <c r="B755" s="418"/>
      <c r="F755" s="419"/>
    </row>
    <row r="756">
      <c r="B756" s="418"/>
      <c r="F756" s="419"/>
    </row>
    <row r="757">
      <c r="B757" s="418"/>
      <c r="F757" s="419"/>
    </row>
    <row r="758">
      <c r="B758" s="418"/>
      <c r="F758" s="419"/>
    </row>
    <row r="759">
      <c r="B759" s="418"/>
      <c r="F759" s="419"/>
    </row>
    <row r="760">
      <c r="B760" s="418"/>
      <c r="F760" s="419"/>
    </row>
    <row r="761">
      <c r="B761" s="418"/>
      <c r="F761" s="419"/>
    </row>
    <row r="762">
      <c r="B762" s="418"/>
      <c r="F762" s="419"/>
    </row>
    <row r="763">
      <c r="B763" s="418"/>
      <c r="F763" s="419"/>
    </row>
    <row r="764">
      <c r="B764" s="418"/>
      <c r="F764" s="419"/>
    </row>
    <row r="765">
      <c r="B765" s="418"/>
      <c r="F765" s="419"/>
    </row>
    <row r="766">
      <c r="B766" s="418"/>
      <c r="F766" s="419"/>
    </row>
    <row r="767">
      <c r="B767" s="418"/>
      <c r="F767" s="419"/>
    </row>
    <row r="768">
      <c r="B768" s="418"/>
      <c r="F768" s="419"/>
    </row>
    <row r="769">
      <c r="B769" s="418"/>
      <c r="F769" s="419"/>
    </row>
    <row r="770">
      <c r="B770" s="418"/>
      <c r="F770" s="419"/>
    </row>
    <row r="771">
      <c r="B771" s="418"/>
      <c r="F771" s="419"/>
    </row>
    <row r="772">
      <c r="B772" s="418"/>
      <c r="F772" s="419"/>
    </row>
    <row r="773">
      <c r="B773" s="418"/>
      <c r="F773" s="419"/>
    </row>
    <row r="774">
      <c r="B774" s="418"/>
      <c r="F774" s="419"/>
    </row>
    <row r="775">
      <c r="B775" s="418"/>
      <c r="F775" s="419"/>
    </row>
    <row r="776">
      <c r="B776" s="418"/>
      <c r="F776" s="419"/>
    </row>
    <row r="777">
      <c r="B777" s="418"/>
      <c r="F777" s="419"/>
    </row>
    <row r="778">
      <c r="B778" s="418"/>
      <c r="F778" s="419"/>
    </row>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00"/>
    <pageSetUpPr/>
  </sheetPr>
  <sheetViews>
    <sheetView showGridLines="0" workbookViewId="0">
      <pane ySplit="2.0" topLeftCell="A3" activePane="bottomLeft" state="frozen"/>
      <selection activeCell="B4" sqref="B4" pane="bottomLeft"/>
    </sheetView>
  </sheetViews>
  <sheetFormatPr customHeight="1" defaultColWidth="12.63" defaultRowHeight="15.75" outlineLevelCol="1" outlineLevelRow="1"/>
  <cols>
    <col customWidth="1" min="1" max="1" width="19.88"/>
    <col customWidth="1" min="2" max="2" width="7.75"/>
    <col customWidth="1" min="3" max="3" width="9.5"/>
    <col customWidth="1" min="4" max="4" width="8.38"/>
    <col customWidth="1" min="5" max="5" width="9.13"/>
    <col customWidth="1" min="6" max="6" width="8.13"/>
    <col customWidth="1" min="7" max="7" width="7.88"/>
    <col customWidth="1" min="8" max="8" width="8.13"/>
    <col customWidth="1" min="9" max="9" width="6.63"/>
    <col customWidth="1" min="10" max="10" width="5.13"/>
    <col customWidth="1" min="11" max="11" width="7.63"/>
    <col customWidth="1" min="12" max="12" width="6.38"/>
    <col customWidth="1" min="13" max="13" width="14.63"/>
    <col customWidth="1" min="14" max="14" width="5.88" outlineLevel="1"/>
    <col customWidth="1" min="15" max="15" width="4.5"/>
    <col customWidth="1" min="16" max="16" width="5.63"/>
    <col customWidth="1" min="17" max="17" width="31.63"/>
    <col customWidth="1" min="18" max="18" width="12.0"/>
    <col customWidth="1" min="19" max="20" width="11.63"/>
    <col customWidth="1" min="21" max="22" width="10.13"/>
    <col customWidth="1" min="23" max="29" width="6.5"/>
    <col customWidth="1" hidden="1" min="30" max="31" width="19.88"/>
    <col customWidth="1" hidden="1" min="32" max="32" width="9.63"/>
    <col customWidth="1" hidden="1" min="33" max="33" width="9.5"/>
    <col customWidth="1" hidden="1" min="34" max="34" width="10.13"/>
    <col customWidth="1" hidden="1" min="35" max="35" width="8.0"/>
    <col customWidth="1" hidden="1" min="36" max="38" width="7.63"/>
    <col customWidth="1" hidden="1" min="39" max="39" width="10.88"/>
    <col customWidth="1" hidden="1" min="40" max="40" width="14.38"/>
    <col customWidth="1" hidden="1" min="41" max="41" width="25.75"/>
    <col customWidth="1" hidden="1" min="42" max="42" width="30.13"/>
    <col customWidth="1" hidden="1" min="43" max="43" width="26.0"/>
    <col customWidth="1" min="44" max="57" width="7.63"/>
  </cols>
  <sheetData>
    <row r="1" ht="15.75" customHeight="1">
      <c r="A1" s="430"/>
      <c r="B1" s="431" t="s">
        <v>133</v>
      </c>
      <c r="C1" s="432"/>
      <c r="D1" s="432"/>
      <c r="E1" s="432"/>
      <c r="F1" s="432"/>
      <c r="G1" s="432"/>
      <c r="H1" s="433"/>
      <c r="I1" s="434" t="s">
        <v>137</v>
      </c>
      <c r="J1" s="430" t="s">
        <v>758</v>
      </c>
      <c r="K1" s="435" t="s">
        <v>759</v>
      </c>
      <c r="L1" s="436" t="s">
        <v>760</v>
      </c>
      <c r="M1" s="437" t="s">
        <v>25</v>
      </c>
      <c r="N1" s="437" t="s">
        <v>761</v>
      </c>
      <c r="O1" s="437" t="s">
        <v>194</v>
      </c>
      <c r="P1" s="430" t="s">
        <v>762</v>
      </c>
      <c r="Q1" s="437" t="s">
        <v>763</v>
      </c>
      <c r="R1" s="438" t="s">
        <v>111</v>
      </c>
      <c r="S1" s="435" t="s">
        <v>764</v>
      </c>
      <c r="T1" s="439"/>
      <c r="U1" s="439"/>
      <c r="V1" s="439"/>
      <c r="W1" s="440" t="s">
        <v>109</v>
      </c>
      <c r="X1" s="439"/>
      <c r="Y1" s="439"/>
      <c r="Z1" s="439"/>
      <c r="AA1" s="439"/>
      <c r="AB1" s="439"/>
      <c r="AC1" s="439"/>
      <c r="AD1" s="441"/>
      <c r="AE1" s="441"/>
      <c r="AF1" s="441"/>
      <c r="AG1" s="441"/>
      <c r="AH1" s="441"/>
      <c r="AI1" s="441"/>
      <c r="AJ1" s="441"/>
      <c r="AK1" s="441"/>
      <c r="AL1" s="441"/>
      <c r="AM1" s="441"/>
      <c r="AN1" s="441"/>
      <c r="AO1" s="441"/>
      <c r="AP1" s="441"/>
      <c r="AQ1" s="441"/>
      <c r="AR1" s="441"/>
      <c r="AS1" s="441"/>
      <c r="AT1" s="441"/>
      <c r="AU1" s="441"/>
      <c r="AV1" s="441"/>
      <c r="AW1" s="441"/>
      <c r="AX1" s="441"/>
      <c r="AY1" s="441"/>
      <c r="AZ1" s="441"/>
      <c r="BA1" s="441"/>
      <c r="BB1" s="441"/>
      <c r="BC1" s="441"/>
      <c r="BD1" s="441"/>
      <c r="BE1" s="441"/>
    </row>
    <row r="2" ht="13.5" customHeight="1">
      <c r="A2" s="430" t="s">
        <v>121</v>
      </c>
      <c r="B2" s="442" t="s">
        <v>148</v>
      </c>
      <c r="C2" s="442" t="s">
        <v>765</v>
      </c>
      <c r="D2" s="442" t="s">
        <v>766</v>
      </c>
      <c r="E2" s="442" t="s">
        <v>767</v>
      </c>
      <c r="F2" s="442" t="s">
        <v>768</v>
      </c>
      <c r="G2" s="442" t="s">
        <v>769</v>
      </c>
      <c r="H2" s="442" t="s">
        <v>770</v>
      </c>
      <c r="I2" s="443"/>
      <c r="J2" s="443"/>
      <c r="K2" s="443"/>
      <c r="L2" s="443"/>
      <c r="M2" s="443"/>
      <c r="N2" s="443"/>
      <c r="O2" s="443"/>
      <c r="P2" s="443"/>
      <c r="Q2" s="443"/>
      <c r="R2" s="443"/>
      <c r="S2" s="443"/>
      <c r="T2" s="440" t="s">
        <v>771</v>
      </c>
      <c r="U2" s="440" t="s">
        <v>231</v>
      </c>
      <c r="V2" s="440" t="s">
        <v>145</v>
      </c>
      <c r="W2" s="440">
        <v>0.0</v>
      </c>
      <c r="X2" s="440">
        <v>1.0</v>
      </c>
      <c r="Y2" s="440">
        <v>2.0</v>
      </c>
      <c r="Z2" s="440">
        <v>3.0</v>
      </c>
      <c r="AA2" s="440">
        <v>4.0</v>
      </c>
      <c r="AB2" s="440">
        <v>5.0</v>
      </c>
      <c r="AC2" s="440">
        <v>6.0</v>
      </c>
      <c r="AD2" s="441"/>
      <c r="AE2" s="441"/>
      <c r="AF2" s="441"/>
      <c r="AG2" s="441"/>
      <c r="AH2" s="441"/>
      <c r="AI2" s="441"/>
      <c r="AJ2" s="441"/>
      <c r="AK2" s="441"/>
      <c r="AL2" s="441"/>
      <c r="AM2" s="441"/>
      <c r="AN2" s="441"/>
      <c r="AO2" s="441"/>
      <c r="AP2" s="441"/>
      <c r="AQ2" s="441"/>
      <c r="AR2" s="441"/>
      <c r="AS2" s="441"/>
      <c r="AT2" s="441"/>
      <c r="AU2" s="441"/>
      <c r="AV2" s="441"/>
      <c r="AW2" s="441"/>
      <c r="AX2" s="441"/>
      <c r="AY2" s="441"/>
      <c r="AZ2" s="441"/>
      <c r="BA2" s="441"/>
      <c r="BB2" s="441"/>
      <c r="BC2" s="441"/>
      <c r="BD2" s="441"/>
      <c r="BE2" s="441"/>
    </row>
    <row r="3" ht="15.75" customHeight="1">
      <c r="A3" s="444"/>
      <c r="B3" s="445"/>
      <c r="C3" s="445"/>
      <c r="D3" s="445"/>
      <c r="E3" s="445"/>
      <c r="F3" s="445"/>
      <c r="G3" s="445"/>
      <c r="H3" s="446" t="s">
        <v>772</v>
      </c>
      <c r="I3" s="445"/>
      <c r="J3" s="445"/>
      <c r="K3" s="445"/>
      <c r="L3" s="445"/>
      <c r="M3" s="445"/>
      <c r="N3" s="445"/>
      <c r="O3" s="445"/>
      <c r="P3" s="445"/>
      <c r="Q3" s="447"/>
      <c r="R3" s="448"/>
      <c r="S3" s="449"/>
      <c r="T3" s="449"/>
      <c r="U3" s="450"/>
      <c r="V3" s="450"/>
      <c r="W3" s="451"/>
      <c r="X3" s="452"/>
      <c r="Y3" s="452"/>
      <c r="Z3" s="452"/>
      <c r="AA3" s="452"/>
      <c r="AB3" s="452"/>
      <c r="AC3" s="450"/>
      <c r="AD3" s="453"/>
      <c r="AE3" s="453" t="s">
        <v>320</v>
      </c>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row>
    <row r="4">
      <c r="A4" s="454" t="s">
        <v>773</v>
      </c>
      <c r="B4" s="455" t="s">
        <v>774</v>
      </c>
      <c r="C4" s="456" t="s">
        <v>775</v>
      </c>
      <c r="D4" s="456" t="s">
        <v>776</v>
      </c>
      <c r="E4" s="456" t="s">
        <v>777</v>
      </c>
      <c r="F4" s="456" t="s">
        <v>778</v>
      </c>
      <c r="G4" s="456" t="s">
        <v>779</v>
      </c>
      <c r="H4" s="456" t="s">
        <v>780</v>
      </c>
      <c r="I4" s="457" t="s">
        <v>781</v>
      </c>
      <c r="J4" s="458">
        <v>1.0</v>
      </c>
      <c r="K4" s="456">
        <v>1.0</v>
      </c>
      <c r="L4" s="459">
        <f>VLOOKUP(A4,Blacksmith!$B$145:$J$193,9,FALSE)</f>
        <v>0.68</v>
      </c>
      <c r="M4" s="460" t="s">
        <v>32</v>
      </c>
      <c r="N4" s="461">
        <f>VLOOKUP(A4,Blacksmith!$B$145:$J$193,4,FALSE)</f>
        <v>3</v>
      </c>
      <c r="O4" s="461">
        <v>7.0</v>
      </c>
      <c r="P4" s="461" t="s">
        <v>782</v>
      </c>
      <c r="Q4" s="461"/>
      <c r="R4" s="462">
        <v>0.0</v>
      </c>
      <c r="S4" s="449"/>
      <c r="T4" s="449"/>
      <c r="U4" s="450"/>
      <c r="V4" s="450"/>
      <c r="W4" s="452">
        <v>0.0</v>
      </c>
      <c r="X4" s="452">
        <v>0.0</v>
      </c>
      <c r="Y4" s="452">
        <v>0.0</v>
      </c>
      <c r="Z4" s="452">
        <v>0.0</v>
      </c>
      <c r="AA4" s="452">
        <v>0.0</v>
      </c>
      <c r="AB4" s="452">
        <v>0.0</v>
      </c>
      <c r="AC4" s="452">
        <v>0.0</v>
      </c>
      <c r="AD4" s="453"/>
      <c r="AE4" s="453"/>
      <c r="AF4" s="453"/>
      <c r="AG4" s="453"/>
      <c r="AH4" s="453"/>
      <c r="AI4" s="453"/>
      <c r="AJ4" s="453"/>
      <c r="AK4" s="453"/>
      <c r="AL4" s="453"/>
      <c r="AM4" s="453"/>
      <c r="AN4" s="453"/>
      <c r="AO4" s="453"/>
      <c r="AP4" s="453"/>
      <c r="AQ4" s="453"/>
      <c r="AR4" s="453"/>
      <c r="AS4" s="453"/>
      <c r="AT4" s="453"/>
      <c r="AU4" s="453"/>
      <c r="AV4" s="453"/>
      <c r="AW4" s="453"/>
      <c r="AX4" s="453"/>
      <c r="AY4" s="453"/>
      <c r="AZ4" s="453"/>
      <c r="BA4" s="453"/>
      <c r="BB4" s="453"/>
      <c r="BC4" s="453"/>
      <c r="BD4" s="453"/>
      <c r="BE4" s="453"/>
    </row>
    <row r="5" ht="15.75" hidden="1" customHeight="1" outlineLevel="1">
      <c r="A5" s="463" t="s">
        <v>178</v>
      </c>
      <c r="B5" s="464">
        <v>1.0</v>
      </c>
      <c r="C5" s="464">
        <v>1.0</v>
      </c>
      <c r="D5" s="464">
        <v>1.0</v>
      </c>
      <c r="E5" s="464">
        <v>1.0</v>
      </c>
      <c r="F5" s="464">
        <v>1.0</v>
      </c>
      <c r="G5" s="464">
        <v>1.0</v>
      </c>
      <c r="H5" s="464">
        <v>1.0</v>
      </c>
      <c r="I5" s="457"/>
      <c r="J5" s="458"/>
      <c r="K5" s="456"/>
      <c r="L5" s="459" t="str">
        <f t="shared" ref="L5:L11" si="1">VLOOKUP(A5,'Weapon crafting'!$B$11:$H$103,6,FALSE)</f>
        <v>#REF!</v>
      </c>
      <c r="M5" s="465"/>
      <c r="N5" s="461" t="str">
        <f t="shared" ref="N5:N11" si="2">VLOOKUP(A5,'Weapon crafting'!$B$11:$H$103,4,FALSE)</f>
        <v>#REF!</v>
      </c>
      <c r="O5" s="461"/>
      <c r="P5" s="461"/>
      <c r="Q5" s="461"/>
      <c r="R5" s="448"/>
      <c r="S5" s="449"/>
      <c r="T5" s="449"/>
      <c r="U5" s="450"/>
      <c r="V5" s="450"/>
      <c r="W5" s="452">
        <v>0.0</v>
      </c>
      <c r="X5" s="452">
        <v>0.0</v>
      </c>
      <c r="Y5" s="452">
        <v>0.0</v>
      </c>
      <c r="Z5" s="452">
        <v>0.0</v>
      </c>
      <c r="AA5" s="452">
        <v>0.0</v>
      </c>
      <c r="AB5" s="452">
        <v>0.0</v>
      </c>
      <c r="AC5" s="452">
        <v>0.0</v>
      </c>
      <c r="AD5" s="453"/>
      <c r="AE5" s="453"/>
      <c r="AF5" s="453"/>
      <c r="AG5" s="453"/>
      <c r="AH5" s="453"/>
      <c r="AI5" s="453"/>
      <c r="AJ5" s="453"/>
      <c r="AK5" s="453"/>
      <c r="AL5" s="453"/>
      <c r="AM5" s="453"/>
      <c r="AN5" s="453"/>
      <c r="AO5" s="453"/>
      <c r="AP5" s="453"/>
      <c r="AQ5" s="453"/>
      <c r="AR5" s="453"/>
      <c r="AS5" s="453"/>
      <c r="AT5" s="453"/>
      <c r="AU5" s="453"/>
      <c r="AV5" s="453"/>
      <c r="AW5" s="453"/>
      <c r="AX5" s="453"/>
      <c r="AY5" s="453"/>
      <c r="AZ5" s="453"/>
      <c r="BA5" s="453"/>
      <c r="BB5" s="453"/>
      <c r="BC5" s="453"/>
      <c r="BD5" s="453"/>
      <c r="BE5" s="453"/>
    </row>
    <row r="6" ht="15.75" hidden="1" customHeight="1" outlineLevel="1">
      <c r="A6" s="463" t="s">
        <v>179</v>
      </c>
      <c r="B6" s="464">
        <v>4.0</v>
      </c>
      <c r="C6" s="464">
        <v>4.0</v>
      </c>
      <c r="D6" s="464">
        <v>6.0</v>
      </c>
      <c r="E6" s="464">
        <v>6.0</v>
      </c>
      <c r="F6" s="464">
        <v>8.0</v>
      </c>
      <c r="G6" s="464">
        <v>8.0</v>
      </c>
      <c r="H6" s="464">
        <v>10.0</v>
      </c>
      <c r="I6" s="457"/>
      <c r="J6" s="458"/>
      <c r="K6" s="456"/>
      <c r="L6" s="459" t="str">
        <f t="shared" si="1"/>
        <v>#REF!</v>
      </c>
      <c r="M6" s="465"/>
      <c r="N6" s="461" t="str">
        <f t="shared" si="2"/>
        <v>#REF!</v>
      </c>
      <c r="O6" s="461"/>
      <c r="P6" s="461"/>
      <c r="Q6" s="461"/>
      <c r="R6" s="448"/>
      <c r="S6" s="449"/>
      <c r="T6" s="449"/>
      <c r="U6" s="450"/>
      <c r="V6" s="450"/>
      <c r="W6" s="452">
        <v>0.0</v>
      </c>
      <c r="X6" s="452">
        <v>0.0</v>
      </c>
      <c r="Y6" s="452">
        <v>0.0</v>
      </c>
      <c r="Z6" s="452">
        <v>0.0</v>
      </c>
      <c r="AA6" s="452">
        <v>0.0</v>
      </c>
      <c r="AB6" s="452">
        <v>0.0</v>
      </c>
      <c r="AC6" s="452">
        <v>0.0</v>
      </c>
      <c r="AD6" s="453"/>
      <c r="AE6" s="453"/>
      <c r="AF6" s="453"/>
      <c r="AG6" s="453"/>
      <c r="AH6" s="453"/>
      <c r="AI6" s="453"/>
      <c r="AJ6" s="453"/>
      <c r="AK6" s="453"/>
      <c r="AL6" s="453"/>
      <c r="AM6" s="453"/>
      <c r="AN6" s="453"/>
      <c r="AO6" s="453"/>
      <c r="AP6" s="453"/>
      <c r="AQ6" s="453"/>
      <c r="AR6" s="453"/>
      <c r="AS6" s="453"/>
      <c r="AT6" s="453"/>
      <c r="AU6" s="453"/>
      <c r="AV6" s="453"/>
      <c r="AW6" s="453"/>
      <c r="AX6" s="453"/>
      <c r="AY6" s="453"/>
      <c r="AZ6" s="453"/>
      <c r="BA6" s="453"/>
      <c r="BB6" s="453"/>
      <c r="BC6" s="453"/>
      <c r="BD6" s="453"/>
      <c r="BE6" s="453"/>
    </row>
    <row r="7" ht="15.75" hidden="1" customHeight="1" outlineLevel="1">
      <c r="A7" s="463" t="s">
        <v>783</v>
      </c>
      <c r="B7" s="464">
        <v>0.0</v>
      </c>
      <c r="C7" s="464">
        <v>1.0</v>
      </c>
      <c r="D7" s="464">
        <v>1.0</v>
      </c>
      <c r="E7" s="464">
        <v>3.0</v>
      </c>
      <c r="F7" s="464">
        <v>4.0</v>
      </c>
      <c r="G7" s="464">
        <v>7.0</v>
      </c>
      <c r="H7" s="464">
        <v>9.0</v>
      </c>
      <c r="I7" s="457"/>
      <c r="J7" s="458"/>
      <c r="K7" s="456"/>
      <c r="L7" s="459" t="str">
        <f t="shared" si="1"/>
        <v>#REF!</v>
      </c>
      <c r="M7" s="465"/>
      <c r="N7" s="461" t="str">
        <f t="shared" si="2"/>
        <v>#REF!</v>
      </c>
      <c r="O7" s="461"/>
      <c r="P7" s="461"/>
      <c r="Q7" s="461"/>
      <c r="R7" s="448"/>
      <c r="S7" s="449"/>
      <c r="T7" s="449"/>
      <c r="U7" s="450"/>
      <c r="V7" s="450"/>
      <c r="W7" s="452">
        <v>0.0</v>
      </c>
      <c r="X7" s="452">
        <v>0.0</v>
      </c>
      <c r="Y7" s="452">
        <v>0.0</v>
      </c>
      <c r="Z7" s="452">
        <v>0.0</v>
      </c>
      <c r="AA7" s="452">
        <v>0.0</v>
      </c>
      <c r="AB7" s="452">
        <v>0.0</v>
      </c>
      <c r="AC7" s="452">
        <v>0.0</v>
      </c>
      <c r="AD7" s="453"/>
      <c r="AE7" s="453"/>
      <c r="AF7" s="453"/>
      <c r="AG7" s="453"/>
      <c r="AH7" s="453"/>
      <c r="AI7" s="453"/>
      <c r="AJ7" s="453"/>
      <c r="AK7" s="453"/>
      <c r="AL7" s="453"/>
      <c r="AM7" s="453"/>
      <c r="AN7" s="453"/>
      <c r="AO7" s="453"/>
      <c r="AP7" s="453"/>
      <c r="AQ7" s="453"/>
      <c r="AR7" s="453"/>
      <c r="AS7" s="453"/>
      <c r="AT7" s="453"/>
      <c r="AU7" s="453"/>
      <c r="AV7" s="453"/>
      <c r="AW7" s="453"/>
      <c r="AX7" s="453"/>
      <c r="AY7" s="453"/>
      <c r="AZ7" s="453"/>
      <c r="BA7" s="453"/>
      <c r="BB7" s="453"/>
      <c r="BC7" s="453"/>
      <c r="BD7" s="453"/>
      <c r="BE7" s="453"/>
    </row>
    <row r="8" ht="15.75" hidden="1" customHeight="1" outlineLevel="1">
      <c r="A8" s="463" t="s">
        <v>180</v>
      </c>
      <c r="B8" s="464">
        <f t="shared" ref="B8:H8" si="3">(B5+B6)/2+B7</f>
        <v>2.5</v>
      </c>
      <c r="C8" s="464">
        <f t="shared" si="3"/>
        <v>3.5</v>
      </c>
      <c r="D8" s="464">
        <f t="shared" si="3"/>
        <v>4.5</v>
      </c>
      <c r="E8" s="464">
        <f t="shared" si="3"/>
        <v>6.5</v>
      </c>
      <c r="F8" s="464">
        <f t="shared" si="3"/>
        <v>8.5</v>
      </c>
      <c r="G8" s="464">
        <f t="shared" si="3"/>
        <v>11.5</v>
      </c>
      <c r="H8" s="464">
        <f t="shared" si="3"/>
        <v>14.5</v>
      </c>
      <c r="I8" s="457"/>
      <c r="J8" s="458"/>
      <c r="K8" s="456"/>
      <c r="L8" s="459" t="str">
        <f t="shared" si="1"/>
        <v>#REF!</v>
      </c>
      <c r="M8" s="465"/>
      <c r="N8" s="461" t="str">
        <f t="shared" si="2"/>
        <v>#REF!</v>
      </c>
      <c r="O8" s="461"/>
      <c r="P8" s="461"/>
      <c r="Q8" s="461"/>
      <c r="R8" s="448"/>
      <c r="S8" s="449"/>
      <c r="T8" s="449"/>
      <c r="U8" s="450"/>
      <c r="V8" s="450"/>
      <c r="W8" s="452">
        <v>0.0</v>
      </c>
      <c r="X8" s="452">
        <v>0.0</v>
      </c>
      <c r="Y8" s="452">
        <v>0.0</v>
      </c>
      <c r="Z8" s="452">
        <v>0.0</v>
      </c>
      <c r="AA8" s="452">
        <v>0.0</v>
      </c>
      <c r="AB8" s="452">
        <v>0.0</v>
      </c>
      <c r="AC8" s="452">
        <v>0.0</v>
      </c>
      <c r="AD8" s="453"/>
      <c r="AE8" s="453"/>
      <c r="AF8" s="453"/>
      <c r="AG8" s="453"/>
      <c r="AH8" s="453"/>
      <c r="AI8" s="453"/>
      <c r="AJ8" s="453"/>
      <c r="AK8" s="453"/>
      <c r="AL8" s="453"/>
      <c r="AM8" s="453"/>
      <c r="AN8" s="453"/>
      <c r="AO8" s="453"/>
      <c r="AP8" s="453"/>
      <c r="AQ8" s="453"/>
      <c r="AR8" s="453"/>
      <c r="AS8" s="453"/>
      <c r="AT8" s="453"/>
      <c r="AU8" s="453"/>
      <c r="AV8" s="453"/>
      <c r="AW8" s="453"/>
      <c r="AX8" s="453"/>
      <c r="AY8" s="453"/>
      <c r="AZ8" s="453"/>
      <c r="BA8" s="453"/>
      <c r="BB8" s="453"/>
      <c r="BC8" s="453"/>
      <c r="BD8" s="453"/>
      <c r="BE8" s="453"/>
    </row>
    <row r="9" ht="15.75" hidden="1" customHeight="1" outlineLevel="1">
      <c r="A9" s="463" t="s">
        <v>784</v>
      </c>
      <c r="B9" s="466"/>
      <c r="C9" s="466">
        <f t="shared" ref="C9:H9" si="4">C8/B8-1</f>
        <v>0.4</v>
      </c>
      <c r="D9" s="466">
        <f t="shared" si="4"/>
        <v>0.2857142857</v>
      </c>
      <c r="E9" s="466">
        <f t="shared" si="4"/>
        <v>0.4444444444</v>
      </c>
      <c r="F9" s="466">
        <f t="shared" si="4"/>
        <v>0.3076923077</v>
      </c>
      <c r="G9" s="466">
        <f t="shared" si="4"/>
        <v>0.3529411765</v>
      </c>
      <c r="H9" s="466">
        <f t="shared" si="4"/>
        <v>0.2608695652</v>
      </c>
      <c r="I9" s="457"/>
      <c r="J9" s="458"/>
      <c r="K9" s="456"/>
      <c r="L9" s="459" t="str">
        <f t="shared" si="1"/>
        <v>#REF!</v>
      </c>
      <c r="M9" s="465"/>
      <c r="N9" s="461" t="str">
        <f t="shared" si="2"/>
        <v>#REF!</v>
      </c>
      <c r="O9" s="461"/>
      <c r="P9" s="461"/>
      <c r="Q9" s="461"/>
      <c r="R9" s="448"/>
      <c r="S9" s="449"/>
      <c r="T9" s="449"/>
      <c r="U9" s="450"/>
      <c r="V9" s="450"/>
      <c r="W9" s="452">
        <v>0.0</v>
      </c>
      <c r="X9" s="452">
        <v>0.0</v>
      </c>
      <c r="Y9" s="452">
        <v>0.0</v>
      </c>
      <c r="Z9" s="452">
        <v>0.0</v>
      </c>
      <c r="AA9" s="452">
        <v>0.0</v>
      </c>
      <c r="AB9" s="452">
        <v>0.0</v>
      </c>
      <c r="AC9" s="452">
        <v>0.0</v>
      </c>
      <c r="AD9" s="453"/>
      <c r="AE9" s="453"/>
      <c r="AF9" s="453"/>
      <c r="AG9" s="453"/>
      <c r="AH9" s="453"/>
      <c r="AI9" s="453"/>
      <c r="AJ9" s="453"/>
      <c r="AK9" s="453"/>
      <c r="AL9" s="453"/>
      <c r="AM9" s="453"/>
      <c r="AN9" s="453"/>
      <c r="AO9" s="453"/>
      <c r="AP9" s="453"/>
      <c r="AQ9" s="453"/>
      <c r="AR9" s="453"/>
      <c r="AS9" s="453"/>
      <c r="AT9" s="453"/>
      <c r="AU9" s="453"/>
      <c r="AV9" s="453"/>
      <c r="AW9" s="453"/>
      <c r="AX9" s="453"/>
      <c r="AY9" s="453"/>
      <c r="AZ9" s="453"/>
      <c r="BA9" s="453"/>
      <c r="BB9" s="453"/>
      <c r="BC9" s="453"/>
      <c r="BD9" s="453"/>
      <c r="BE9" s="453"/>
    </row>
    <row r="10" ht="15.75" hidden="1" customHeight="1" outlineLevel="1">
      <c r="A10" s="463" t="s">
        <v>785</v>
      </c>
      <c r="B10" s="464">
        <v>1.0</v>
      </c>
      <c r="C10" s="464"/>
      <c r="D10" s="466"/>
      <c r="E10" s="466"/>
      <c r="F10" s="466"/>
      <c r="G10" s="466"/>
      <c r="H10" s="466"/>
      <c r="I10" s="457"/>
      <c r="J10" s="458"/>
      <c r="K10" s="456"/>
      <c r="L10" s="459" t="str">
        <f t="shared" si="1"/>
        <v>#REF!</v>
      </c>
      <c r="M10" s="465"/>
      <c r="N10" s="461" t="str">
        <f t="shared" si="2"/>
        <v>#REF!</v>
      </c>
      <c r="O10" s="461"/>
      <c r="P10" s="461"/>
      <c r="Q10" s="461"/>
      <c r="R10" s="448"/>
      <c r="S10" s="449"/>
      <c r="T10" s="449"/>
      <c r="U10" s="450"/>
      <c r="V10" s="450"/>
      <c r="W10" s="452">
        <v>0.0</v>
      </c>
      <c r="X10" s="452">
        <v>0.0</v>
      </c>
      <c r="Y10" s="452">
        <v>0.0</v>
      </c>
      <c r="Z10" s="452">
        <v>0.0</v>
      </c>
      <c r="AA10" s="452">
        <v>0.0</v>
      </c>
      <c r="AB10" s="452">
        <v>0.0</v>
      </c>
      <c r="AC10" s="452">
        <v>0.0</v>
      </c>
      <c r="AD10" s="453"/>
      <c r="AE10" s="453"/>
      <c r="AF10" s="453"/>
      <c r="AG10" s="453"/>
      <c r="AH10" s="453"/>
      <c r="AI10" s="453"/>
      <c r="AJ10" s="453"/>
      <c r="AK10" s="453"/>
      <c r="AL10" s="453"/>
      <c r="AM10" s="453"/>
      <c r="AN10" s="453"/>
      <c r="AO10" s="453"/>
      <c r="AP10" s="453"/>
      <c r="AQ10" s="453"/>
      <c r="AR10" s="453"/>
      <c r="AS10" s="453"/>
      <c r="AT10" s="453"/>
      <c r="AU10" s="453"/>
      <c r="AV10" s="453"/>
      <c r="AW10" s="453"/>
      <c r="AX10" s="453"/>
      <c r="AY10" s="453"/>
      <c r="AZ10" s="453"/>
      <c r="BA10" s="453"/>
      <c r="BB10" s="453"/>
      <c r="BC10" s="453"/>
      <c r="BD10" s="453"/>
      <c r="BE10" s="453"/>
    </row>
    <row r="11" ht="15.75" hidden="1" customHeight="1" outlineLevel="1">
      <c r="A11" s="463" t="s">
        <v>786</v>
      </c>
      <c r="B11" s="464">
        <f t="shared" ref="B11:H11" si="5">B8/$B10</f>
        <v>2.5</v>
      </c>
      <c r="C11" s="464">
        <f t="shared" si="5"/>
        <v>3.5</v>
      </c>
      <c r="D11" s="464">
        <f t="shared" si="5"/>
        <v>4.5</v>
      </c>
      <c r="E11" s="464">
        <f t="shared" si="5"/>
        <v>6.5</v>
      </c>
      <c r="F11" s="464">
        <f t="shared" si="5"/>
        <v>8.5</v>
      </c>
      <c r="G11" s="464">
        <f t="shared" si="5"/>
        <v>11.5</v>
      </c>
      <c r="H11" s="464">
        <f t="shared" si="5"/>
        <v>14.5</v>
      </c>
      <c r="I11" s="457"/>
      <c r="J11" s="458"/>
      <c r="K11" s="456"/>
      <c r="L11" s="459" t="str">
        <f t="shared" si="1"/>
        <v>#REF!</v>
      </c>
      <c r="M11" s="465"/>
      <c r="N11" s="461" t="str">
        <f t="shared" si="2"/>
        <v>#REF!</v>
      </c>
      <c r="O11" s="461"/>
      <c r="P11" s="461"/>
      <c r="Q11" s="461"/>
      <c r="R11" s="448"/>
      <c r="S11" s="449"/>
      <c r="T11" s="449"/>
      <c r="U11" s="450"/>
      <c r="V11" s="450"/>
      <c r="W11" s="452">
        <v>0.0</v>
      </c>
      <c r="X11" s="452">
        <v>0.0</v>
      </c>
      <c r="Y11" s="452">
        <v>0.0</v>
      </c>
      <c r="Z11" s="452">
        <v>0.0</v>
      </c>
      <c r="AA11" s="452">
        <v>0.0</v>
      </c>
      <c r="AB11" s="452">
        <v>0.0</v>
      </c>
      <c r="AC11" s="452">
        <v>0.0</v>
      </c>
      <c r="AD11" s="453"/>
      <c r="AE11" s="453"/>
      <c r="AF11" s="453"/>
      <c r="AG11" s="453"/>
      <c r="AH11" s="453"/>
      <c r="AI11" s="453"/>
      <c r="AJ11" s="453"/>
      <c r="AK11" s="453"/>
      <c r="AL11" s="453"/>
      <c r="AM11" s="453"/>
      <c r="AN11" s="453"/>
      <c r="AO11" s="453"/>
      <c r="AP11" s="453"/>
      <c r="AQ11" s="453"/>
      <c r="AR11" s="453"/>
      <c r="AS11" s="453"/>
      <c r="AT11" s="453"/>
      <c r="AU11" s="453"/>
      <c r="AV11" s="453"/>
      <c r="AW11" s="453"/>
      <c r="AX11" s="453"/>
      <c r="AY11" s="453"/>
      <c r="AZ11" s="453"/>
      <c r="BA11" s="453"/>
      <c r="BB11" s="453"/>
      <c r="BC11" s="453"/>
      <c r="BD11" s="453"/>
      <c r="BE11" s="453"/>
    </row>
    <row r="12" ht="15.0" customHeight="1" collapsed="1">
      <c r="A12" s="454" t="s">
        <v>787</v>
      </c>
      <c r="B12" s="455" t="s">
        <v>774</v>
      </c>
      <c r="C12" s="456" t="s">
        <v>775</v>
      </c>
      <c r="D12" s="456" t="s">
        <v>776</v>
      </c>
      <c r="E12" s="456" t="s">
        <v>777</v>
      </c>
      <c r="F12" s="456" t="s">
        <v>778</v>
      </c>
      <c r="G12" s="456" t="s">
        <v>779</v>
      </c>
      <c r="H12" s="456" t="s">
        <v>780</v>
      </c>
      <c r="I12" s="457" t="s">
        <v>781</v>
      </c>
      <c r="J12" s="467">
        <v>1.0</v>
      </c>
      <c r="K12" s="456">
        <v>1.0</v>
      </c>
      <c r="L12" s="459">
        <f>VLOOKUP(A12,Blacksmith!$B$145:$J$193,9,FALSE)</f>
        <v>0.7</v>
      </c>
      <c r="M12" s="460" t="s">
        <v>32</v>
      </c>
      <c r="N12" s="461">
        <f>VLOOKUP(A12,Blacksmith!$B$145:$J$193,4,FALSE)</f>
        <v>3</v>
      </c>
      <c r="O12" s="461">
        <v>8.0</v>
      </c>
      <c r="P12" s="461" t="s">
        <v>782</v>
      </c>
      <c r="Q12" s="461" t="s">
        <v>788</v>
      </c>
      <c r="R12" s="462">
        <v>0.0</v>
      </c>
      <c r="S12" s="468"/>
      <c r="T12" s="468">
        <v>0.05</v>
      </c>
      <c r="U12" s="450"/>
      <c r="V12" s="450"/>
      <c r="W12" s="452">
        <v>0.0</v>
      </c>
      <c r="X12" s="452">
        <v>0.0</v>
      </c>
      <c r="Y12" s="452">
        <v>0.0</v>
      </c>
      <c r="Z12" s="452">
        <v>0.0</v>
      </c>
      <c r="AA12" s="452">
        <v>0.0</v>
      </c>
      <c r="AB12" s="452">
        <v>0.0</v>
      </c>
      <c r="AC12" s="452">
        <v>0.0</v>
      </c>
      <c r="AD12" s="453"/>
      <c r="AE12" s="453" t="s">
        <v>789</v>
      </c>
      <c r="AF12" s="453"/>
      <c r="AG12" s="453"/>
      <c r="AH12" s="453"/>
      <c r="AI12" s="453"/>
      <c r="AJ12" s="453"/>
      <c r="AK12" s="453"/>
      <c r="AL12" s="453"/>
      <c r="AM12" s="453"/>
      <c r="AN12" s="453"/>
      <c r="AO12" s="453"/>
      <c r="AP12" s="453"/>
      <c r="AQ12" s="453"/>
      <c r="AR12" s="453"/>
      <c r="AS12" s="453"/>
      <c r="AT12" s="453"/>
      <c r="AU12" s="453"/>
      <c r="AV12" s="453"/>
      <c r="AW12" s="453"/>
      <c r="AX12" s="453"/>
      <c r="AY12" s="453"/>
      <c r="AZ12" s="453"/>
      <c r="BA12" s="453"/>
      <c r="BB12" s="453"/>
      <c r="BC12" s="453"/>
      <c r="BD12" s="453"/>
      <c r="BE12" s="453"/>
    </row>
    <row r="13" ht="15.0" hidden="1" customHeight="1" outlineLevel="1">
      <c r="A13" s="463" t="s">
        <v>178</v>
      </c>
      <c r="B13" s="464">
        <v>1.0</v>
      </c>
      <c r="C13" s="464">
        <v>1.0</v>
      </c>
      <c r="D13" s="464">
        <v>1.0</v>
      </c>
      <c r="E13" s="464">
        <v>1.0</v>
      </c>
      <c r="F13" s="464">
        <v>1.0</v>
      </c>
      <c r="G13" s="464">
        <v>1.0</v>
      </c>
      <c r="H13" s="464">
        <v>1.0</v>
      </c>
      <c r="I13" s="457"/>
      <c r="J13" s="458"/>
      <c r="K13" s="456"/>
      <c r="L13" s="459" t="str">
        <f>VLOOKUP(A13,Blacksmith!$B$145:$J$193,9,FALSE)</f>
        <v>#N/A</v>
      </c>
      <c r="M13" s="465"/>
      <c r="N13" s="461" t="str">
        <f>VLOOKUP(A13,Blacksmith!$B$145:$J$193,4,FALSE)</f>
        <v>#N/A</v>
      </c>
      <c r="O13" s="461"/>
      <c r="P13" s="461"/>
      <c r="Q13" s="461"/>
      <c r="R13" s="462">
        <v>0.0</v>
      </c>
      <c r="S13" s="449"/>
      <c r="T13" s="449"/>
      <c r="U13" s="450"/>
      <c r="V13" s="450"/>
      <c r="W13" s="452">
        <v>0.0</v>
      </c>
      <c r="X13" s="452">
        <v>0.0</v>
      </c>
      <c r="Y13" s="452">
        <v>0.0</v>
      </c>
      <c r="Z13" s="452">
        <v>0.0</v>
      </c>
      <c r="AA13" s="452">
        <v>0.0</v>
      </c>
      <c r="AB13" s="452">
        <v>0.0</v>
      </c>
      <c r="AC13" s="452">
        <v>0.0</v>
      </c>
      <c r="AD13" s="453"/>
      <c r="AE13" s="453"/>
      <c r="AF13" s="453"/>
      <c r="AG13" s="453"/>
      <c r="AH13" s="453"/>
      <c r="AI13" s="453"/>
      <c r="AJ13" s="453"/>
      <c r="AK13" s="453"/>
      <c r="AL13" s="453"/>
      <c r="AM13" s="453"/>
      <c r="AN13" s="453"/>
      <c r="AO13" s="453"/>
      <c r="AP13" s="453"/>
      <c r="AQ13" s="453"/>
      <c r="AR13" s="453"/>
      <c r="AS13" s="453"/>
      <c r="AT13" s="453"/>
      <c r="AU13" s="453"/>
      <c r="AV13" s="453"/>
      <c r="AW13" s="453"/>
      <c r="AX13" s="453"/>
      <c r="AY13" s="453"/>
      <c r="AZ13" s="453"/>
      <c r="BA13" s="453"/>
      <c r="BB13" s="453"/>
      <c r="BC13" s="453"/>
      <c r="BD13" s="453"/>
      <c r="BE13" s="453"/>
    </row>
    <row r="14" ht="15.0" hidden="1" customHeight="1" outlineLevel="1">
      <c r="A14" s="463" t="s">
        <v>179</v>
      </c>
      <c r="B14" s="464">
        <v>4.0</v>
      </c>
      <c r="C14" s="464">
        <v>4.0</v>
      </c>
      <c r="D14" s="464">
        <v>6.0</v>
      </c>
      <c r="E14" s="464">
        <v>6.0</v>
      </c>
      <c r="F14" s="464">
        <v>8.0</v>
      </c>
      <c r="G14" s="464">
        <v>8.0</v>
      </c>
      <c r="H14" s="464">
        <v>10.0</v>
      </c>
      <c r="I14" s="457"/>
      <c r="J14" s="458"/>
      <c r="K14" s="456"/>
      <c r="L14" s="459" t="str">
        <f>VLOOKUP(A14,Blacksmith!$B$145:$J$193,9,FALSE)</f>
        <v>#N/A</v>
      </c>
      <c r="M14" s="465"/>
      <c r="N14" s="461" t="str">
        <f>VLOOKUP(A14,Blacksmith!$B$145:$J$193,4,FALSE)</f>
        <v>#N/A</v>
      </c>
      <c r="O14" s="461"/>
      <c r="P14" s="461"/>
      <c r="Q14" s="461"/>
      <c r="R14" s="462">
        <v>0.0</v>
      </c>
      <c r="S14" s="449"/>
      <c r="T14" s="449"/>
      <c r="U14" s="450"/>
      <c r="V14" s="450"/>
      <c r="W14" s="452">
        <v>0.0</v>
      </c>
      <c r="X14" s="452">
        <v>0.0</v>
      </c>
      <c r="Y14" s="452">
        <v>0.0</v>
      </c>
      <c r="Z14" s="452">
        <v>0.0</v>
      </c>
      <c r="AA14" s="452">
        <v>0.0</v>
      </c>
      <c r="AB14" s="452">
        <v>0.0</v>
      </c>
      <c r="AC14" s="452">
        <v>0.0</v>
      </c>
      <c r="AD14" s="453"/>
      <c r="AE14" s="453"/>
      <c r="AF14" s="453"/>
      <c r="AG14" s="453"/>
      <c r="AH14" s="453"/>
      <c r="AI14" s="453"/>
      <c r="AJ14" s="453"/>
      <c r="AK14" s="453"/>
      <c r="AL14" s="453"/>
      <c r="AM14" s="453"/>
      <c r="AN14" s="453"/>
      <c r="AO14" s="453"/>
      <c r="AP14" s="453"/>
      <c r="AQ14" s="453"/>
      <c r="AR14" s="453"/>
      <c r="AS14" s="453"/>
      <c r="AT14" s="453"/>
      <c r="AU14" s="453"/>
      <c r="AV14" s="453"/>
      <c r="AW14" s="453"/>
      <c r="AX14" s="453"/>
      <c r="AY14" s="453"/>
      <c r="AZ14" s="453"/>
      <c r="BA14" s="453"/>
      <c r="BB14" s="453"/>
      <c r="BC14" s="453"/>
      <c r="BD14" s="453"/>
      <c r="BE14" s="453"/>
    </row>
    <row r="15" ht="15.0" hidden="1" customHeight="1" outlineLevel="1">
      <c r="A15" s="463" t="s">
        <v>783</v>
      </c>
      <c r="B15" s="469">
        <v>0.0</v>
      </c>
      <c r="C15" s="464">
        <v>1.0</v>
      </c>
      <c r="D15" s="464">
        <v>1.0</v>
      </c>
      <c r="E15" s="464">
        <v>3.0</v>
      </c>
      <c r="F15" s="464">
        <v>4.0</v>
      </c>
      <c r="G15" s="464">
        <v>7.0</v>
      </c>
      <c r="H15" s="464">
        <v>9.0</v>
      </c>
      <c r="I15" s="457"/>
      <c r="J15" s="458"/>
      <c r="K15" s="456"/>
      <c r="L15" s="459" t="str">
        <f>VLOOKUP(A15,Blacksmith!$B$145:$J$193,9,FALSE)</f>
        <v>#N/A</v>
      </c>
      <c r="M15" s="465"/>
      <c r="N15" s="461" t="str">
        <f>VLOOKUP(A15,Blacksmith!$B$145:$J$193,4,FALSE)</f>
        <v>#N/A</v>
      </c>
      <c r="O15" s="461"/>
      <c r="P15" s="461"/>
      <c r="Q15" s="461"/>
      <c r="R15" s="462">
        <v>0.0</v>
      </c>
      <c r="S15" s="449"/>
      <c r="T15" s="449"/>
      <c r="U15" s="450"/>
      <c r="V15" s="450"/>
      <c r="W15" s="452">
        <v>0.0</v>
      </c>
      <c r="X15" s="452">
        <v>0.0</v>
      </c>
      <c r="Y15" s="452">
        <v>0.0</v>
      </c>
      <c r="Z15" s="452">
        <v>0.0</v>
      </c>
      <c r="AA15" s="452">
        <v>0.0</v>
      </c>
      <c r="AB15" s="452">
        <v>0.0</v>
      </c>
      <c r="AC15" s="452">
        <v>0.0</v>
      </c>
      <c r="AD15" s="453"/>
      <c r="AE15" s="453"/>
      <c r="AF15" s="453"/>
      <c r="AG15" s="453"/>
      <c r="AH15" s="453"/>
      <c r="AI15" s="453"/>
      <c r="AJ15" s="453"/>
      <c r="AK15" s="453"/>
      <c r="AL15" s="453"/>
      <c r="AM15" s="453"/>
      <c r="AN15" s="453"/>
      <c r="AO15" s="453"/>
      <c r="AP15" s="453"/>
      <c r="AQ15" s="453"/>
      <c r="AR15" s="453"/>
      <c r="AS15" s="453"/>
      <c r="AT15" s="453"/>
      <c r="AU15" s="453"/>
      <c r="AV15" s="453"/>
      <c r="AW15" s="453"/>
      <c r="AX15" s="453"/>
      <c r="AY15" s="453"/>
      <c r="AZ15" s="453"/>
      <c r="BA15" s="453"/>
      <c r="BB15" s="453"/>
      <c r="BC15" s="453"/>
      <c r="BD15" s="453"/>
      <c r="BE15" s="453"/>
    </row>
    <row r="16" ht="15.0" hidden="1" customHeight="1" outlineLevel="1">
      <c r="A16" s="463" t="s">
        <v>180</v>
      </c>
      <c r="B16" s="464">
        <f t="shared" ref="B16:H16" si="6">(B13+B14)/2+B15</f>
        <v>2.5</v>
      </c>
      <c r="C16" s="464">
        <f t="shared" si="6"/>
        <v>3.5</v>
      </c>
      <c r="D16" s="464">
        <f t="shared" si="6"/>
        <v>4.5</v>
      </c>
      <c r="E16" s="464">
        <f t="shared" si="6"/>
        <v>6.5</v>
      </c>
      <c r="F16" s="464">
        <f t="shared" si="6"/>
        <v>8.5</v>
      </c>
      <c r="G16" s="464">
        <f t="shared" si="6"/>
        <v>11.5</v>
      </c>
      <c r="H16" s="464">
        <f t="shared" si="6"/>
        <v>14.5</v>
      </c>
      <c r="I16" s="457"/>
      <c r="J16" s="458"/>
      <c r="K16" s="456"/>
      <c r="L16" s="459" t="str">
        <f>VLOOKUP(A16,Blacksmith!$B$145:$J$193,9,FALSE)</f>
        <v>#N/A</v>
      </c>
      <c r="M16" s="465"/>
      <c r="N16" s="461" t="str">
        <f>VLOOKUP(A16,Blacksmith!$B$145:$J$193,4,FALSE)</f>
        <v>#N/A</v>
      </c>
      <c r="O16" s="461"/>
      <c r="P16" s="461"/>
      <c r="Q16" s="461"/>
      <c r="R16" s="462">
        <v>0.0</v>
      </c>
      <c r="S16" s="449"/>
      <c r="T16" s="449"/>
      <c r="U16" s="450"/>
      <c r="V16" s="450"/>
      <c r="W16" s="452">
        <v>0.0</v>
      </c>
      <c r="X16" s="452">
        <v>0.0</v>
      </c>
      <c r="Y16" s="452">
        <v>0.0</v>
      </c>
      <c r="Z16" s="452">
        <v>0.0</v>
      </c>
      <c r="AA16" s="452">
        <v>0.0</v>
      </c>
      <c r="AB16" s="452">
        <v>0.0</v>
      </c>
      <c r="AC16" s="452">
        <v>0.0</v>
      </c>
      <c r="AD16" s="453"/>
      <c r="AE16" s="453"/>
      <c r="AF16" s="453"/>
      <c r="AG16" s="453"/>
      <c r="AH16" s="453"/>
      <c r="AI16" s="453"/>
      <c r="AJ16" s="453"/>
      <c r="AK16" s="453"/>
      <c r="AL16" s="453"/>
      <c r="AM16" s="453"/>
      <c r="AN16" s="453"/>
      <c r="AO16" s="453"/>
      <c r="AP16" s="453"/>
      <c r="AQ16" s="453"/>
      <c r="AR16" s="453"/>
      <c r="AS16" s="453"/>
      <c r="AT16" s="453"/>
      <c r="AU16" s="453"/>
      <c r="AV16" s="453"/>
      <c r="AW16" s="453"/>
      <c r="AX16" s="453"/>
      <c r="AY16" s="453"/>
      <c r="AZ16" s="453"/>
      <c r="BA16" s="453"/>
      <c r="BB16" s="453"/>
      <c r="BC16" s="453"/>
      <c r="BD16" s="453"/>
      <c r="BE16" s="453"/>
    </row>
    <row r="17" ht="15.0" hidden="1" customHeight="1" outlineLevel="1">
      <c r="A17" s="463" t="s">
        <v>784</v>
      </c>
      <c r="B17" s="466"/>
      <c r="C17" s="466">
        <f t="shared" ref="C17:H17" si="7">C16/B16-1</f>
        <v>0.4</v>
      </c>
      <c r="D17" s="466">
        <f t="shared" si="7"/>
        <v>0.2857142857</v>
      </c>
      <c r="E17" s="466">
        <f t="shared" si="7"/>
        <v>0.4444444444</v>
      </c>
      <c r="F17" s="466">
        <f t="shared" si="7"/>
        <v>0.3076923077</v>
      </c>
      <c r="G17" s="466">
        <f t="shared" si="7"/>
        <v>0.3529411765</v>
      </c>
      <c r="H17" s="466">
        <f t="shared" si="7"/>
        <v>0.2608695652</v>
      </c>
      <c r="I17" s="457"/>
      <c r="J17" s="458"/>
      <c r="K17" s="456"/>
      <c r="L17" s="459" t="str">
        <f>VLOOKUP(A17,Blacksmith!$B$145:$J$193,9,FALSE)</f>
        <v>#N/A</v>
      </c>
      <c r="M17" s="465"/>
      <c r="N17" s="461" t="str">
        <f>VLOOKUP(A17,Blacksmith!$B$145:$J$193,4,FALSE)</f>
        <v>#N/A</v>
      </c>
      <c r="O17" s="461"/>
      <c r="P17" s="461"/>
      <c r="Q17" s="461"/>
      <c r="R17" s="462">
        <v>0.0</v>
      </c>
      <c r="S17" s="449"/>
      <c r="T17" s="449"/>
      <c r="U17" s="450"/>
      <c r="V17" s="450"/>
      <c r="W17" s="452">
        <v>0.0</v>
      </c>
      <c r="X17" s="452">
        <v>0.0</v>
      </c>
      <c r="Y17" s="452">
        <v>0.0</v>
      </c>
      <c r="Z17" s="452">
        <v>0.0</v>
      </c>
      <c r="AA17" s="452">
        <v>0.0</v>
      </c>
      <c r="AB17" s="452">
        <v>0.0</v>
      </c>
      <c r="AC17" s="452">
        <v>0.0</v>
      </c>
      <c r="AD17" s="453"/>
      <c r="AE17" s="453"/>
      <c r="AF17" s="453"/>
      <c r="AG17" s="453"/>
      <c r="AH17" s="453"/>
      <c r="AI17" s="453"/>
      <c r="AJ17" s="453"/>
      <c r="AK17" s="453"/>
      <c r="AL17" s="453"/>
      <c r="AM17" s="453"/>
      <c r="AN17" s="453"/>
      <c r="AO17" s="453"/>
      <c r="AP17" s="453"/>
      <c r="AQ17" s="453"/>
      <c r="AR17" s="453"/>
      <c r="AS17" s="453"/>
      <c r="AT17" s="453"/>
      <c r="AU17" s="453"/>
      <c r="AV17" s="453"/>
      <c r="AW17" s="453"/>
      <c r="AX17" s="453"/>
      <c r="AY17" s="453"/>
      <c r="AZ17" s="453"/>
      <c r="BA17" s="453"/>
      <c r="BB17" s="453"/>
      <c r="BC17" s="453"/>
      <c r="BD17" s="453"/>
      <c r="BE17" s="453"/>
    </row>
    <row r="18" ht="15.0" hidden="1" customHeight="1" outlineLevel="1">
      <c r="A18" s="463" t="s">
        <v>785</v>
      </c>
      <c r="B18" s="469">
        <v>1.0</v>
      </c>
      <c r="C18" s="464"/>
      <c r="D18" s="466"/>
      <c r="E18" s="466"/>
      <c r="F18" s="466"/>
      <c r="G18" s="466"/>
      <c r="H18" s="466"/>
      <c r="I18" s="457"/>
      <c r="J18" s="458"/>
      <c r="K18" s="456"/>
      <c r="L18" s="459" t="str">
        <f>VLOOKUP(A18,Blacksmith!$B$145:$J$193,9,FALSE)</f>
        <v>#N/A</v>
      </c>
      <c r="M18" s="465"/>
      <c r="N18" s="461" t="str">
        <f>VLOOKUP(A18,Blacksmith!$B$145:$J$193,4,FALSE)</f>
        <v>#N/A</v>
      </c>
      <c r="O18" s="461"/>
      <c r="P18" s="461"/>
      <c r="Q18" s="461"/>
      <c r="R18" s="462">
        <v>0.0</v>
      </c>
      <c r="S18" s="449"/>
      <c r="T18" s="449"/>
      <c r="U18" s="450"/>
      <c r="V18" s="450"/>
      <c r="W18" s="452">
        <v>0.0</v>
      </c>
      <c r="X18" s="452">
        <v>0.0</v>
      </c>
      <c r="Y18" s="452">
        <v>0.0</v>
      </c>
      <c r="Z18" s="452">
        <v>0.0</v>
      </c>
      <c r="AA18" s="452">
        <v>0.0</v>
      </c>
      <c r="AB18" s="452">
        <v>0.0</v>
      </c>
      <c r="AC18" s="452">
        <v>0.0</v>
      </c>
      <c r="AD18" s="453"/>
      <c r="AE18" s="453"/>
      <c r="AF18" s="453"/>
      <c r="AG18" s="453"/>
      <c r="AH18" s="453"/>
      <c r="AI18" s="453"/>
      <c r="AJ18" s="453"/>
      <c r="AK18" s="453"/>
      <c r="AL18" s="453"/>
      <c r="AM18" s="453"/>
      <c r="AN18" s="453"/>
      <c r="AO18" s="453"/>
      <c r="AP18" s="453"/>
      <c r="AQ18" s="453"/>
      <c r="AR18" s="453"/>
      <c r="AS18" s="453"/>
      <c r="AT18" s="453"/>
      <c r="AU18" s="453"/>
      <c r="AV18" s="453"/>
      <c r="AW18" s="453"/>
      <c r="AX18" s="453"/>
      <c r="AY18" s="453"/>
      <c r="AZ18" s="453"/>
      <c r="BA18" s="453"/>
      <c r="BB18" s="453"/>
      <c r="BC18" s="453"/>
      <c r="BD18" s="453"/>
      <c r="BE18" s="453"/>
    </row>
    <row r="19" ht="15.0" hidden="1" customHeight="1" outlineLevel="1">
      <c r="A19" s="463" t="s">
        <v>786</v>
      </c>
      <c r="B19" s="464">
        <f t="shared" ref="B19:H19" si="8">B16/$B18</f>
        <v>2.5</v>
      </c>
      <c r="C19" s="464">
        <f t="shared" si="8"/>
        <v>3.5</v>
      </c>
      <c r="D19" s="464">
        <f t="shared" si="8"/>
        <v>4.5</v>
      </c>
      <c r="E19" s="464">
        <f t="shared" si="8"/>
        <v>6.5</v>
      </c>
      <c r="F19" s="464">
        <f t="shared" si="8"/>
        <v>8.5</v>
      </c>
      <c r="G19" s="464">
        <f t="shared" si="8"/>
        <v>11.5</v>
      </c>
      <c r="H19" s="464">
        <f t="shared" si="8"/>
        <v>14.5</v>
      </c>
      <c r="I19" s="457"/>
      <c r="J19" s="458"/>
      <c r="K19" s="456"/>
      <c r="L19" s="459" t="str">
        <f>VLOOKUP(A19,Blacksmith!$B$145:$J$193,9,FALSE)</f>
        <v>#N/A</v>
      </c>
      <c r="M19" s="465"/>
      <c r="N19" s="461" t="str">
        <f>VLOOKUP(A19,Blacksmith!$B$145:$J$193,4,FALSE)</f>
        <v>#N/A</v>
      </c>
      <c r="O19" s="461"/>
      <c r="P19" s="461"/>
      <c r="Q19" s="461"/>
      <c r="R19" s="462">
        <v>0.0</v>
      </c>
      <c r="S19" s="449"/>
      <c r="T19" s="449"/>
      <c r="U19" s="450"/>
      <c r="V19" s="450"/>
      <c r="W19" s="452">
        <v>0.0</v>
      </c>
      <c r="X19" s="452">
        <v>0.0</v>
      </c>
      <c r="Y19" s="452">
        <v>0.0</v>
      </c>
      <c r="Z19" s="452">
        <v>0.0</v>
      </c>
      <c r="AA19" s="452">
        <v>0.0</v>
      </c>
      <c r="AB19" s="452">
        <v>0.0</v>
      </c>
      <c r="AC19" s="452">
        <v>0.0</v>
      </c>
      <c r="AD19" s="453"/>
      <c r="AE19" s="453"/>
      <c r="AF19" s="453"/>
      <c r="AG19" s="453"/>
      <c r="AH19" s="453"/>
      <c r="AI19" s="453"/>
      <c r="AJ19" s="453"/>
      <c r="AK19" s="453"/>
      <c r="AL19" s="453"/>
      <c r="AM19" s="453"/>
      <c r="AN19" s="453"/>
      <c r="AO19" s="453"/>
      <c r="AP19" s="453"/>
      <c r="AQ19" s="453"/>
      <c r="AR19" s="453"/>
      <c r="AS19" s="453"/>
      <c r="AT19" s="453"/>
      <c r="AU19" s="453"/>
      <c r="AV19" s="453"/>
      <c r="AW19" s="453"/>
      <c r="AX19" s="453"/>
      <c r="AY19" s="453"/>
      <c r="AZ19" s="453"/>
      <c r="BA19" s="453"/>
      <c r="BB19" s="453"/>
      <c r="BC19" s="453"/>
      <c r="BD19" s="453"/>
      <c r="BE19" s="453"/>
    </row>
    <row r="20" collapsed="1">
      <c r="A20" s="470" t="s">
        <v>790</v>
      </c>
      <c r="B20" s="455" t="s">
        <v>774</v>
      </c>
      <c r="C20" s="456" t="s">
        <v>775</v>
      </c>
      <c r="D20" s="456" t="s">
        <v>776</v>
      </c>
      <c r="E20" s="456" t="s">
        <v>777</v>
      </c>
      <c r="F20" s="456" t="s">
        <v>778</v>
      </c>
      <c r="G20" s="456" t="s">
        <v>779</v>
      </c>
      <c r="H20" s="456" t="s">
        <v>780</v>
      </c>
      <c r="I20" s="457" t="s">
        <v>781</v>
      </c>
      <c r="J20" s="458">
        <v>1.0</v>
      </c>
      <c r="K20" s="456">
        <v>1.0</v>
      </c>
      <c r="L20" s="459">
        <f>VLOOKUP(A20,Blacksmith!$B$145:$J$193,9,FALSE)</f>
        <v>0.72</v>
      </c>
      <c r="M20" s="460" t="s">
        <v>32</v>
      </c>
      <c r="N20" s="461">
        <f>VLOOKUP(A20,Blacksmith!$B$145:$J$193,4,FALSE)</f>
        <v>2</v>
      </c>
      <c r="O20" s="461">
        <v>5.0</v>
      </c>
      <c r="P20" s="461" t="s">
        <v>782</v>
      </c>
      <c r="Q20" s="461" t="s">
        <v>791</v>
      </c>
      <c r="R20" s="462">
        <v>0.0</v>
      </c>
      <c r="S20" s="449"/>
      <c r="T20" s="449"/>
      <c r="U20" s="471">
        <v>1.0</v>
      </c>
      <c r="V20" s="450"/>
      <c r="W20" s="452">
        <v>0.0</v>
      </c>
      <c r="X20" s="452">
        <v>0.0</v>
      </c>
      <c r="Y20" s="452">
        <v>0.0</v>
      </c>
      <c r="Z20" s="452">
        <v>0.0</v>
      </c>
      <c r="AA20" s="452">
        <v>0.0</v>
      </c>
      <c r="AB20" s="452">
        <v>0.0</v>
      </c>
      <c r="AC20" s="452">
        <v>0.0</v>
      </c>
      <c r="AD20" s="453"/>
      <c r="AE20" s="472" t="s">
        <v>33</v>
      </c>
      <c r="AF20" s="472">
        <v>1.0</v>
      </c>
      <c r="AG20" s="472">
        <v>2.0</v>
      </c>
      <c r="AH20" s="472">
        <v>3.0</v>
      </c>
      <c r="AI20" s="472">
        <v>4.0</v>
      </c>
      <c r="AJ20" s="472">
        <v>5.0</v>
      </c>
      <c r="AK20" s="472">
        <v>6.0</v>
      </c>
      <c r="AL20" s="453"/>
      <c r="AM20" s="453"/>
      <c r="AN20" s="453"/>
      <c r="AO20" s="453"/>
      <c r="AP20" s="453"/>
      <c r="AQ20" s="453"/>
      <c r="AR20" s="453"/>
      <c r="AS20" s="453"/>
      <c r="AT20" s="453"/>
      <c r="AU20" s="453"/>
      <c r="AV20" s="453"/>
      <c r="AW20" s="453"/>
      <c r="AX20" s="453"/>
      <c r="AY20" s="453"/>
      <c r="AZ20" s="453"/>
      <c r="BA20" s="453"/>
      <c r="BB20" s="453"/>
      <c r="BC20" s="453"/>
      <c r="BD20" s="453"/>
      <c r="BE20" s="453"/>
    </row>
    <row r="21" hidden="1" outlineLevel="1">
      <c r="A21" s="463" t="s">
        <v>178</v>
      </c>
      <c r="B21" s="455" t="s">
        <v>774</v>
      </c>
      <c r="C21" s="464">
        <v>1.0</v>
      </c>
      <c r="D21" s="464">
        <v>1.0</v>
      </c>
      <c r="E21" s="464">
        <v>1.0</v>
      </c>
      <c r="F21" s="464">
        <v>1.0</v>
      </c>
      <c r="G21" s="464">
        <v>1.0</v>
      </c>
      <c r="H21" s="464">
        <v>1.0</v>
      </c>
      <c r="I21" s="457"/>
      <c r="J21" s="458"/>
      <c r="K21" s="456"/>
      <c r="L21" s="459" t="str">
        <f>VLOOKUP(A21,Blacksmith!$B$145:$J$193,9,FALSE)</f>
        <v>#N/A</v>
      </c>
      <c r="M21" s="465"/>
      <c r="N21" s="461" t="str">
        <f>VLOOKUP(A21,Blacksmith!$B$145:$J$193,4,FALSE)</f>
        <v>#N/A</v>
      </c>
      <c r="O21" s="461"/>
      <c r="P21" s="461"/>
      <c r="Q21" s="461"/>
      <c r="R21" s="462">
        <v>0.0</v>
      </c>
      <c r="S21" s="449"/>
      <c r="T21" s="449"/>
      <c r="U21" s="450"/>
      <c r="V21" s="450"/>
      <c r="W21" s="452">
        <v>0.0</v>
      </c>
      <c r="X21" s="452">
        <v>0.0</v>
      </c>
      <c r="Y21" s="452">
        <v>0.0</v>
      </c>
      <c r="Z21" s="452">
        <v>0.0</v>
      </c>
      <c r="AA21" s="452">
        <v>0.0</v>
      </c>
      <c r="AB21" s="452">
        <v>0.0</v>
      </c>
      <c r="AC21" s="452">
        <v>0.0</v>
      </c>
      <c r="AD21" s="453"/>
      <c r="AE21" s="472"/>
      <c r="AF21" s="472"/>
      <c r="AG21" s="472"/>
      <c r="AH21" s="472"/>
      <c r="AI21" s="472"/>
      <c r="AJ21" s="472"/>
      <c r="AK21" s="472"/>
      <c r="AL21" s="453"/>
      <c r="AM21" s="453"/>
      <c r="AN21" s="453"/>
      <c r="AO21" s="453"/>
      <c r="AP21" s="453"/>
      <c r="AQ21" s="453"/>
      <c r="AR21" s="453"/>
      <c r="AS21" s="453"/>
      <c r="AT21" s="453"/>
      <c r="AU21" s="453"/>
      <c r="AV21" s="453"/>
      <c r="AW21" s="453"/>
      <c r="AX21" s="453"/>
      <c r="AY21" s="453"/>
      <c r="AZ21" s="453"/>
      <c r="BA21" s="453"/>
      <c r="BB21" s="453"/>
      <c r="BC21" s="453"/>
      <c r="BD21" s="453"/>
      <c r="BE21" s="453"/>
    </row>
    <row r="22" hidden="1" outlineLevel="1">
      <c r="A22" s="463" t="s">
        <v>179</v>
      </c>
      <c r="B22" s="455" t="s">
        <v>774</v>
      </c>
      <c r="C22" s="464">
        <v>4.0</v>
      </c>
      <c r="D22" s="464">
        <v>6.0</v>
      </c>
      <c r="E22" s="464">
        <v>6.0</v>
      </c>
      <c r="F22" s="464">
        <v>8.0</v>
      </c>
      <c r="G22" s="464">
        <v>8.0</v>
      </c>
      <c r="H22" s="464">
        <v>10.0</v>
      </c>
      <c r="I22" s="457"/>
      <c r="J22" s="458"/>
      <c r="K22" s="456"/>
      <c r="L22" s="459" t="str">
        <f>VLOOKUP(A22,Blacksmith!$B$145:$J$193,9,FALSE)</f>
        <v>#N/A</v>
      </c>
      <c r="M22" s="465"/>
      <c r="N22" s="461" t="str">
        <f>VLOOKUP(A22,Blacksmith!$B$145:$J$193,4,FALSE)</f>
        <v>#N/A</v>
      </c>
      <c r="O22" s="461"/>
      <c r="P22" s="461"/>
      <c r="Q22" s="461"/>
      <c r="R22" s="462">
        <v>0.0</v>
      </c>
      <c r="S22" s="449"/>
      <c r="T22" s="449"/>
      <c r="U22" s="450"/>
      <c r="V22" s="450"/>
      <c r="W22" s="452">
        <v>0.0</v>
      </c>
      <c r="X22" s="452">
        <v>0.0</v>
      </c>
      <c r="Y22" s="452">
        <v>0.0</v>
      </c>
      <c r="Z22" s="452">
        <v>0.0</v>
      </c>
      <c r="AA22" s="452">
        <v>0.0</v>
      </c>
      <c r="AB22" s="452">
        <v>0.0</v>
      </c>
      <c r="AC22" s="452">
        <v>0.0</v>
      </c>
      <c r="AD22" s="453"/>
      <c r="AE22" s="472"/>
      <c r="AF22" s="472"/>
      <c r="AG22" s="472"/>
      <c r="AH22" s="472"/>
      <c r="AI22" s="472"/>
      <c r="AJ22" s="472"/>
      <c r="AK22" s="472"/>
      <c r="AL22" s="453"/>
      <c r="AM22" s="453"/>
      <c r="AN22" s="453"/>
      <c r="AO22" s="453"/>
      <c r="AP22" s="453"/>
      <c r="AQ22" s="453"/>
      <c r="AR22" s="453"/>
      <c r="AS22" s="453"/>
      <c r="AT22" s="453"/>
      <c r="AU22" s="453"/>
      <c r="AV22" s="453"/>
      <c r="AW22" s="453"/>
      <c r="AX22" s="453"/>
      <c r="AY22" s="453"/>
      <c r="AZ22" s="453"/>
      <c r="BA22" s="453"/>
      <c r="BB22" s="453"/>
      <c r="BC22" s="453"/>
      <c r="BD22" s="453"/>
      <c r="BE22" s="453"/>
    </row>
    <row r="23" hidden="1" outlineLevel="1">
      <c r="A23" s="463" t="s">
        <v>783</v>
      </c>
      <c r="B23" s="455" t="s">
        <v>774</v>
      </c>
      <c r="C23" s="464">
        <v>1.0</v>
      </c>
      <c r="D23" s="464">
        <v>1.0</v>
      </c>
      <c r="E23" s="464">
        <v>3.0</v>
      </c>
      <c r="F23" s="464">
        <v>4.0</v>
      </c>
      <c r="G23" s="464">
        <v>7.0</v>
      </c>
      <c r="H23" s="464">
        <v>9.0</v>
      </c>
      <c r="I23" s="457"/>
      <c r="J23" s="458"/>
      <c r="K23" s="456"/>
      <c r="L23" s="459" t="str">
        <f>VLOOKUP(A23,Blacksmith!$B$145:$J$193,9,FALSE)</f>
        <v>#N/A</v>
      </c>
      <c r="M23" s="465"/>
      <c r="N23" s="461" t="str">
        <f>VLOOKUP(A23,Blacksmith!$B$145:$J$193,4,FALSE)</f>
        <v>#N/A</v>
      </c>
      <c r="O23" s="461"/>
      <c r="P23" s="461"/>
      <c r="Q23" s="461"/>
      <c r="R23" s="462">
        <v>0.0</v>
      </c>
      <c r="S23" s="449"/>
      <c r="T23" s="449"/>
      <c r="U23" s="450"/>
      <c r="V23" s="450"/>
      <c r="W23" s="452">
        <v>0.0</v>
      </c>
      <c r="X23" s="452">
        <v>0.0</v>
      </c>
      <c r="Y23" s="452">
        <v>0.0</v>
      </c>
      <c r="Z23" s="452">
        <v>0.0</v>
      </c>
      <c r="AA23" s="452">
        <v>0.0</v>
      </c>
      <c r="AB23" s="452">
        <v>0.0</v>
      </c>
      <c r="AC23" s="452">
        <v>0.0</v>
      </c>
      <c r="AD23" s="453"/>
      <c r="AE23" s="472"/>
      <c r="AF23" s="472"/>
      <c r="AG23" s="472"/>
      <c r="AH23" s="472"/>
      <c r="AI23" s="472"/>
      <c r="AJ23" s="472"/>
      <c r="AK23" s="472"/>
      <c r="AL23" s="453"/>
      <c r="AM23" s="453"/>
      <c r="AN23" s="453"/>
      <c r="AO23" s="453"/>
      <c r="AP23" s="453"/>
      <c r="AQ23" s="453"/>
      <c r="AR23" s="453"/>
      <c r="AS23" s="453"/>
      <c r="AT23" s="453"/>
      <c r="AU23" s="453"/>
      <c r="AV23" s="453"/>
      <c r="AW23" s="453"/>
      <c r="AX23" s="453"/>
      <c r="AY23" s="453"/>
      <c r="AZ23" s="453"/>
      <c r="BA23" s="453"/>
      <c r="BB23" s="453"/>
      <c r="BC23" s="453"/>
      <c r="BD23" s="453"/>
      <c r="BE23" s="453"/>
    </row>
    <row r="24" hidden="1" outlineLevel="1">
      <c r="A24" s="463" t="s">
        <v>180</v>
      </c>
      <c r="B24" s="455" t="s">
        <v>774</v>
      </c>
      <c r="C24" s="464">
        <f t="shared" ref="C24:H24" si="9">(C21+C22)/2+C23</f>
        <v>3.5</v>
      </c>
      <c r="D24" s="464">
        <f t="shared" si="9"/>
        <v>4.5</v>
      </c>
      <c r="E24" s="464">
        <f t="shared" si="9"/>
        <v>6.5</v>
      </c>
      <c r="F24" s="464">
        <f t="shared" si="9"/>
        <v>8.5</v>
      </c>
      <c r="G24" s="464">
        <f t="shared" si="9"/>
        <v>11.5</v>
      </c>
      <c r="H24" s="464">
        <f t="shared" si="9"/>
        <v>14.5</v>
      </c>
      <c r="I24" s="457"/>
      <c r="J24" s="458"/>
      <c r="K24" s="456"/>
      <c r="L24" s="459" t="str">
        <f>VLOOKUP(A24,Blacksmith!$B$145:$J$193,9,FALSE)</f>
        <v>#N/A</v>
      </c>
      <c r="M24" s="465"/>
      <c r="N24" s="461" t="str">
        <f>VLOOKUP(A24,Blacksmith!$B$145:$J$193,4,FALSE)</f>
        <v>#N/A</v>
      </c>
      <c r="O24" s="461"/>
      <c r="P24" s="461"/>
      <c r="Q24" s="461"/>
      <c r="R24" s="462">
        <v>0.0</v>
      </c>
      <c r="S24" s="449"/>
      <c r="T24" s="449"/>
      <c r="U24" s="450"/>
      <c r="V24" s="450"/>
      <c r="W24" s="452">
        <v>0.0</v>
      </c>
      <c r="X24" s="452">
        <v>0.0</v>
      </c>
      <c r="Y24" s="452">
        <v>0.0</v>
      </c>
      <c r="Z24" s="452">
        <v>0.0</v>
      </c>
      <c r="AA24" s="452">
        <v>0.0</v>
      </c>
      <c r="AB24" s="452">
        <v>0.0</v>
      </c>
      <c r="AC24" s="452">
        <v>0.0</v>
      </c>
      <c r="AD24" s="453"/>
      <c r="AE24" s="472"/>
      <c r="AF24" s="472"/>
      <c r="AG24" s="472"/>
      <c r="AH24" s="472"/>
      <c r="AI24" s="472"/>
      <c r="AJ24" s="472"/>
      <c r="AK24" s="472"/>
      <c r="AL24" s="453"/>
      <c r="AM24" s="453"/>
      <c r="AN24" s="453"/>
      <c r="AO24" s="453"/>
      <c r="AP24" s="453"/>
      <c r="AQ24" s="453"/>
      <c r="AR24" s="453"/>
      <c r="AS24" s="453"/>
      <c r="AT24" s="453"/>
      <c r="AU24" s="453"/>
      <c r="AV24" s="453"/>
      <c r="AW24" s="453"/>
      <c r="AX24" s="453"/>
      <c r="AY24" s="453"/>
      <c r="AZ24" s="453"/>
      <c r="BA24" s="453"/>
      <c r="BB24" s="453"/>
      <c r="BC24" s="453"/>
      <c r="BD24" s="453"/>
      <c r="BE24" s="453"/>
    </row>
    <row r="25" hidden="1" outlineLevel="1">
      <c r="A25" s="463" t="s">
        <v>784</v>
      </c>
      <c r="B25" s="455" t="s">
        <v>774</v>
      </c>
      <c r="C25" s="466" t="str">
        <f t="shared" ref="C25:H25" si="10">C24/B24-1</f>
        <v>#VALUE!</v>
      </c>
      <c r="D25" s="466">
        <f t="shared" si="10"/>
        <v>0.2857142857</v>
      </c>
      <c r="E25" s="466">
        <f t="shared" si="10"/>
        <v>0.4444444444</v>
      </c>
      <c r="F25" s="466">
        <f t="shared" si="10"/>
        <v>0.3076923077</v>
      </c>
      <c r="G25" s="466">
        <f t="shared" si="10"/>
        <v>0.3529411765</v>
      </c>
      <c r="H25" s="466">
        <f t="shared" si="10"/>
        <v>0.2608695652</v>
      </c>
      <c r="I25" s="457"/>
      <c r="J25" s="458"/>
      <c r="K25" s="456"/>
      <c r="L25" s="459" t="str">
        <f>VLOOKUP(A25,Blacksmith!$B$145:$J$193,9,FALSE)</f>
        <v>#N/A</v>
      </c>
      <c r="M25" s="465"/>
      <c r="N25" s="461" t="str">
        <f>VLOOKUP(A25,Blacksmith!$B$145:$J$193,4,FALSE)</f>
        <v>#N/A</v>
      </c>
      <c r="O25" s="461"/>
      <c r="P25" s="461"/>
      <c r="Q25" s="461"/>
      <c r="R25" s="462">
        <v>0.0</v>
      </c>
      <c r="S25" s="449"/>
      <c r="T25" s="449"/>
      <c r="U25" s="450"/>
      <c r="V25" s="450"/>
      <c r="W25" s="452">
        <v>0.0</v>
      </c>
      <c r="X25" s="452">
        <v>0.0</v>
      </c>
      <c r="Y25" s="452">
        <v>0.0</v>
      </c>
      <c r="Z25" s="452">
        <v>0.0</v>
      </c>
      <c r="AA25" s="452">
        <v>0.0</v>
      </c>
      <c r="AB25" s="452">
        <v>0.0</v>
      </c>
      <c r="AC25" s="452">
        <v>0.0</v>
      </c>
      <c r="AD25" s="453"/>
      <c r="AE25" s="472"/>
      <c r="AF25" s="472"/>
      <c r="AG25" s="472"/>
      <c r="AH25" s="472"/>
      <c r="AI25" s="472"/>
      <c r="AJ25" s="472"/>
      <c r="AK25" s="472"/>
      <c r="AL25" s="453"/>
      <c r="AM25" s="453"/>
      <c r="AN25" s="453"/>
      <c r="AO25" s="453"/>
      <c r="AP25" s="453"/>
      <c r="AQ25" s="453"/>
      <c r="AR25" s="453"/>
      <c r="AS25" s="453"/>
      <c r="AT25" s="453"/>
      <c r="AU25" s="453"/>
      <c r="AV25" s="453"/>
      <c r="AW25" s="453"/>
      <c r="AX25" s="453"/>
      <c r="AY25" s="453"/>
      <c r="AZ25" s="453"/>
      <c r="BA25" s="453"/>
      <c r="BB25" s="453"/>
      <c r="BC25" s="453"/>
      <c r="BD25" s="453"/>
      <c r="BE25" s="453"/>
    </row>
    <row r="26" hidden="1" outlineLevel="1">
      <c r="A26" s="463" t="s">
        <v>785</v>
      </c>
      <c r="B26" s="455" t="s">
        <v>774</v>
      </c>
      <c r="C26" s="464"/>
      <c r="D26" s="466"/>
      <c r="E26" s="466"/>
      <c r="F26" s="466"/>
      <c r="G26" s="466"/>
      <c r="H26" s="466"/>
      <c r="I26" s="457"/>
      <c r="J26" s="458"/>
      <c r="K26" s="456"/>
      <c r="L26" s="459" t="str">
        <f>VLOOKUP(A26,Blacksmith!$B$145:$J$193,9,FALSE)</f>
        <v>#N/A</v>
      </c>
      <c r="M26" s="465"/>
      <c r="N26" s="461" t="str">
        <f>VLOOKUP(A26,Blacksmith!$B$145:$J$193,4,FALSE)</f>
        <v>#N/A</v>
      </c>
      <c r="O26" s="461"/>
      <c r="P26" s="461"/>
      <c r="Q26" s="461"/>
      <c r="R26" s="462">
        <v>0.0</v>
      </c>
      <c r="S26" s="449"/>
      <c r="T26" s="449"/>
      <c r="U26" s="450"/>
      <c r="V26" s="450"/>
      <c r="W26" s="452">
        <v>0.0</v>
      </c>
      <c r="X26" s="452">
        <v>0.0</v>
      </c>
      <c r="Y26" s="452">
        <v>0.0</v>
      </c>
      <c r="Z26" s="452">
        <v>0.0</v>
      </c>
      <c r="AA26" s="452">
        <v>0.0</v>
      </c>
      <c r="AB26" s="452">
        <v>0.0</v>
      </c>
      <c r="AC26" s="452">
        <v>0.0</v>
      </c>
      <c r="AD26" s="453"/>
      <c r="AE26" s="472"/>
      <c r="AF26" s="472"/>
      <c r="AG26" s="472"/>
      <c r="AH26" s="472"/>
      <c r="AI26" s="472"/>
      <c r="AJ26" s="472"/>
      <c r="AK26" s="472"/>
      <c r="AL26" s="453"/>
      <c r="AM26" s="453"/>
      <c r="AN26" s="453"/>
      <c r="AO26" s="453"/>
      <c r="AP26" s="453"/>
      <c r="AQ26" s="453"/>
      <c r="AR26" s="453"/>
      <c r="AS26" s="453"/>
      <c r="AT26" s="453"/>
      <c r="AU26" s="453"/>
      <c r="AV26" s="453"/>
      <c r="AW26" s="453"/>
      <c r="AX26" s="453"/>
      <c r="AY26" s="453"/>
      <c r="AZ26" s="453"/>
      <c r="BA26" s="453"/>
      <c r="BB26" s="453"/>
      <c r="BC26" s="453"/>
      <c r="BD26" s="453"/>
      <c r="BE26" s="453"/>
    </row>
    <row r="27" hidden="1" outlineLevel="1">
      <c r="A27" s="463" t="s">
        <v>786</v>
      </c>
      <c r="B27" s="455" t="s">
        <v>774</v>
      </c>
      <c r="C27" s="464" t="str">
        <f t="shared" ref="C27:H27" si="11">C24/$B26</f>
        <v>#VALUE!</v>
      </c>
      <c r="D27" s="464" t="str">
        <f t="shared" si="11"/>
        <v>#VALUE!</v>
      </c>
      <c r="E27" s="464" t="str">
        <f t="shared" si="11"/>
        <v>#VALUE!</v>
      </c>
      <c r="F27" s="464" t="str">
        <f t="shared" si="11"/>
        <v>#VALUE!</v>
      </c>
      <c r="G27" s="464" t="str">
        <f t="shared" si="11"/>
        <v>#VALUE!</v>
      </c>
      <c r="H27" s="464" t="str">
        <f t="shared" si="11"/>
        <v>#VALUE!</v>
      </c>
      <c r="I27" s="457"/>
      <c r="J27" s="458"/>
      <c r="K27" s="456"/>
      <c r="L27" s="459" t="str">
        <f>VLOOKUP(A27,Blacksmith!$B$145:$J$193,9,FALSE)</f>
        <v>#N/A</v>
      </c>
      <c r="M27" s="465"/>
      <c r="N27" s="461" t="str">
        <f>VLOOKUP(A27,Blacksmith!$B$145:$J$193,4,FALSE)</f>
        <v>#N/A</v>
      </c>
      <c r="O27" s="461"/>
      <c r="P27" s="461"/>
      <c r="Q27" s="461"/>
      <c r="R27" s="462">
        <v>0.0</v>
      </c>
      <c r="S27" s="449"/>
      <c r="T27" s="449"/>
      <c r="U27" s="450"/>
      <c r="V27" s="450"/>
      <c r="W27" s="452">
        <v>0.0</v>
      </c>
      <c r="X27" s="452">
        <v>0.0</v>
      </c>
      <c r="Y27" s="452">
        <v>0.0</v>
      </c>
      <c r="Z27" s="452">
        <v>0.0</v>
      </c>
      <c r="AA27" s="452">
        <v>0.0</v>
      </c>
      <c r="AB27" s="452">
        <v>0.0</v>
      </c>
      <c r="AC27" s="452">
        <v>0.0</v>
      </c>
      <c r="AD27" s="453"/>
      <c r="AE27" s="472"/>
      <c r="AF27" s="472"/>
      <c r="AG27" s="472"/>
      <c r="AH27" s="472"/>
      <c r="AI27" s="472"/>
      <c r="AJ27" s="472"/>
      <c r="AK27" s="472"/>
      <c r="AL27" s="453"/>
      <c r="AM27" s="453"/>
      <c r="AN27" s="453"/>
      <c r="AO27" s="453"/>
      <c r="AP27" s="453"/>
      <c r="AQ27" s="453"/>
      <c r="AR27" s="453"/>
      <c r="AS27" s="453"/>
      <c r="AT27" s="453"/>
      <c r="AU27" s="453"/>
      <c r="AV27" s="453"/>
      <c r="AW27" s="453"/>
      <c r="AX27" s="453"/>
      <c r="AY27" s="453"/>
      <c r="AZ27" s="453"/>
      <c r="BA27" s="453"/>
      <c r="BB27" s="453"/>
      <c r="BC27" s="453"/>
      <c r="BD27" s="453"/>
      <c r="BE27" s="453"/>
    </row>
    <row r="28" collapsed="1">
      <c r="A28" s="454" t="s">
        <v>792</v>
      </c>
      <c r="B28" s="455" t="s">
        <v>774</v>
      </c>
      <c r="C28" s="456" t="s">
        <v>775</v>
      </c>
      <c r="D28" s="456" t="s">
        <v>776</v>
      </c>
      <c r="E28" s="456" t="s">
        <v>777</v>
      </c>
      <c r="F28" s="456" t="s">
        <v>778</v>
      </c>
      <c r="G28" s="456" t="s">
        <v>779</v>
      </c>
      <c r="H28" s="456" t="s">
        <v>780</v>
      </c>
      <c r="I28" s="457" t="s">
        <v>793</v>
      </c>
      <c r="J28" s="458">
        <v>1.0</v>
      </c>
      <c r="K28" s="456">
        <v>1.0</v>
      </c>
      <c r="L28" s="459">
        <f>VLOOKUP(A28,Blacksmith!$B$145:$J$193,9,FALSE)</f>
        <v>0.74</v>
      </c>
      <c r="M28" s="460" t="s">
        <v>32</v>
      </c>
      <c r="N28" s="461">
        <f>VLOOKUP(A28,Blacksmith!$B$145:$J$193,4,FALSE)</f>
        <v>2</v>
      </c>
      <c r="O28" s="461">
        <v>6.0</v>
      </c>
      <c r="P28" s="461" t="s">
        <v>782</v>
      </c>
      <c r="Q28" s="461" t="s">
        <v>788</v>
      </c>
      <c r="R28" s="462">
        <v>0.0</v>
      </c>
      <c r="S28" s="468"/>
      <c r="T28" s="468">
        <v>0.05</v>
      </c>
      <c r="U28" s="473"/>
      <c r="V28" s="473"/>
      <c r="W28" s="452">
        <v>0.0</v>
      </c>
      <c r="X28" s="452">
        <v>0.0</v>
      </c>
      <c r="Y28" s="452">
        <v>0.0</v>
      </c>
      <c r="Z28" s="452">
        <v>0.0</v>
      </c>
      <c r="AA28" s="452">
        <v>0.0</v>
      </c>
      <c r="AB28" s="452">
        <v>0.0</v>
      </c>
      <c r="AC28" s="452">
        <v>0.0</v>
      </c>
      <c r="AD28" s="453"/>
      <c r="AE28" s="472" t="s">
        <v>794</v>
      </c>
      <c r="AF28" s="474">
        <f>(2+10+8+8+8+8)/6</f>
        <v>7.333333333</v>
      </c>
      <c r="AG28" s="474">
        <f t="shared" ref="AG28:AK28" si="12">$AF$28</f>
        <v>7.333333333</v>
      </c>
      <c r="AH28" s="474">
        <f t="shared" si="12"/>
        <v>7.333333333</v>
      </c>
      <c r="AI28" s="474">
        <f t="shared" si="12"/>
        <v>7.333333333</v>
      </c>
      <c r="AJ28" s="474">
        <f t="shared" si="12"/>
        <v>7.333333333</v>
      </c>
      <c r="AK28" s="474">
        <f t="shared" si="12"/>
        <v>7.333333333</v>
      </c>
      <c r="AL28" s="453"/>
      <c r="AM28" s="453"/>
      <c r="AN28" s="453"/>
      <c r="AO28" s="453"/>
      <c r="AP28" s="453"/>
      <c r="AQ28" s="453"/>
      <c r="AR28" s="453"/>
      <c r="AS28" s="453"/>
      <c r="AT28" s="453"/>
      <c r="AU28" s="453"/>
      <c r="AV28" s="453"/>
      <c r="AW28" s="453"/>
      <c r="AX28" s="453"/>
      <c r="AY28" s="453"/>
      <c r="AZ28" s="453"/>
      <c r="BA28" s="453"/>
      <c r="BB28" s="453"/>
      <c r="BC28" s="453"/>
      <c r="BD28" s="453"/>
      <c r="BE28" s="453"/>
    </row>
    <row r="29" hidden="1" outlineLevel="1">
      <c r="A29" s="463" t="s">
        <v>178</v>
      </c>
      <c r="B29" s="464">
        <v>1.0</v>
      </c>
      <c r="C29" s="464">
        <v>1.0</v>
      </c>
      <c r="D29" s="464">
        <v>1.0</v>
      </c>
      <c r="E29" s="464">
        <v>1.0</v>
      </c>
      <c r="F29" s="464">
        <v>1.0</v>
      </c>
      <c r="G29" s="464">
        <v>1.0</v>
      </c>
      <c r="H29" s="464">
        <v>1.0</v>
      </c>
      <c r="I29" s="457"/>
      <c r="J29" s="458"/>
      <c r="K29" s="456"/>
      <c r="L29" s="459" t="str">
        <f>VLOOKUP(A29,Blacksmith!$B$145:$J$193,9,FALSE)</f>
        <v>#N/A</v>
      </c>
      <c r="M29" s="465"/>
      <c r="N29" s="461" t="str">
        <f>VLOOKUP(A29,Blacksmith!$B$145:$J$193,4,FALSE)</f>
        <v>#N/A</v>
      </c>
      <c r="O29" s="461"/>
      <c r="P29" s="461"/>
      <c r="Q29" s="461"/>
      <c r="R29" s="462">
        <v>0.0</v>
      </c>
      <c r="S29" s="449"/>
      <c r="T29" s="449"/>
      <c r="U29" s="473"/>
      <c r="V29" s="473"/>
      <c r="W29" s="451"/>
      <c r="X29" s="475"/>
      <c r="Y29" s="475"/>
      <c r="Z29" s="475"/>
      <c r="AA29" s="475"/>
      <c r="AB29" s="475"/>
      <c r="AC29" s="450"/>
      <c r="AD29" s="453"/>
      <c r="AE29" s="472"/>
      <c r="AF29" s="472"/>
      <c r="AG29" s="472"/>
      <c r="AH29" s="472"/>
      <c r="AI29" s="472"/>
      <c r="AJ29" s="472"/>
      <c r="AK29" s="472"/>
      <c r="AL29" s="453"/>
      <c r="AM29" s="453"/>
      <c r="AN29" s="453"/>
      <c r="AO29" s="453"/>
      <c r="AP29" s="453"/>
      <c r="AQ29" s="453"/>
      <c r="AR29" s="453"/>
      <c r="AS29" s="453"/>
      <c r="AT29" s="453"/>
      <c r="AU29" s="453"/>
      <c r="AV29" s="453"/>
      <c r="AW29" s="453"/>
      <c r="AX29" s="453"/>
      <c r="AY29" s="453"/>
      <c r="AZ29" s="453"/>
      <c r="BA29" s="453"/>
      <c r="BB29" s="453"/>
      <c r="BC29" s="453"/>
      <c r="BD29" s="453"/>
      <c r="BE29" s="453"/>
    </row>
    <row r="30" hidden="1" outlineLevel="1">
      <c r="A30" s="463" t="s">
        <v>179</v>
      </c>
      <c r="B30" s="464">
        <v>4.0</v>
      </c>
      <c r="C30" s="464">
        <v>4.0</v>
      </c>
      <c r="D30" s="464">
        <v>6.0</v>
      </c>
      <c r="E30" s="464">
        <v>6.0</v>
      </c>
      <c r="F30" s="464">
        <v>8.0</v>
      </c>
      <c r="G30" s="464">
        <v>8.0</v>
      </c>
      <c r="H30" s="464">
        <v>10.0</v>
      </c>
      <c r="I30" s="457"/>
      <c r="J30" s="458"/>
      <c r="K30" s="456"/>
      <c r="L30" s="459" t="str">
        <f>VLOOKUP(A30,Blacksmith!$B$145:$J$193,9,FALSE)</f>
        <v>#N/A</v>
      </c>
      <c r="M30" s="465"/>
      <c r="N30" s="461" t="str">
        <f>VLOOKUP(A30,Blacksmith!$B$145:$J$193,4,FALSE)</f>
        <v>#N/A</v>
      </c>
      <c r="O30" s="461"/>
      <c r="P30" s="461"/>
      <c r="Q30" s="461"/>
      <c r="R30" s="462">
        <v>0.0</v>
      </c>
      <c r="S30" s="449"/>
      <c r="T30" s="449"/>
      <c r="U30" s="473"/>
      <c r="V30" s="473"/>
      <c r="W30" s="451"/>
      <c r="X30" s="475"/>
      <c r="Y30" s="475"/>
      <c r="Z30" s="475"/>
      <c r="AA30" s="475"/>
      <c r="AB30" s="475"/>
      <c r="AC30" s="450"/>
      <c r="AD30" s="453"/>
      <c r="AE30" s="472"/>
      <c r="AF30" s="472"/>
      <c r="AG30" s="472"/>
      <c r="AH30" s="472"/>
      <c r="AI30" s="472"/>
      <c r="AJ30" s="472"/>
      <c r="AK30" s="472"/>
      <c r="AL30" s="453"/>
      <c r="AM30" s="453"/>
      <c r="AN30" s="453"/>
      <c r="AO30" s="453"/>
      <c r="AP30" s="453"/>
      <c r="AQ30" s="453"/>
      <c r="AR30" s="453"/>
      <c r="AS30" s="453"/>
      <c r="AT30" s="453"/>
      <c r="AU30" s="453"/>
      <c r="AV30" s="453"/>
      <c r="AW30" s="453"/>
      <c r="AX30" s="453"/>
      <c r="AY30" s="453"/>
      <c r="AZ30" s="453"/>
      <c r="BA30" s="453"/>
      <c r="BB30" s="453"/>
      <c r="BC30" s="453"/>
      <c r="BD30" s="453"/>
      <c r="BE30" s="453"/>
    </row>
    <row r="31" hidden="1" outlineLevel="1">
      <c r="A31" s="463" t="s">
        <v>783</v>
      </c>
      <c r="B31" s="464">
        <v>0.0</v>
      </c>
      <c r="C31" s="464">
        <v>1.0</v>
      </c>
      <c r="D31" s="464">
        <v>1.0</v>
      </c>
      <c r="E31" s="464">
        <v>2.0</v>
      </c>
      <c r="F31" s="464">
        <v>2.0</v>
      </c>
      <c r="G31" s="464">
        <v>3.0</v>
      </c>
      <c r="H31" s="464">
        <v>3.0</v>
      </c>
      <c r="I31" s="457"/>
      <c r="J31" s="458"/>
      <c r="K31" s="456"/>
      <c r="L31" s="459" t="str">
        <f>VLOOKUP(A31,Blacksmith!$B$145:$J$193,9,FALSE)</f>
        <v>#N/A</v>
      </c>
      <c r="M31" s="465"/>
      <c r="N31" s="461" t="str">
        <f>VLOOKUP(A31,Blacksmith!$B$145:$J$193,4,FALSE)</f>
        <v>#N/A</v>
      </c>
      <c r="O31" s="461"/>
      <c r="P31" s="461"/>
      <c r="Q31" s="461"/>
      <c r="R31" s="462">
        <v>0.0</v>
      </c>
      <c r="S31" s="449"/>
      <c r="T31" s="449"/>
      <c r="U31" s="473"/>
      <c r="V31" s="473"/>
      <c r="W31" s="451"/>
      <c r="X31" s="475"/>
      <c r="Y31" s="475"/>
      <c r="Z31" s="475"/>
      <c r="AA31" s="475"/>
      <c r="AB31" s="475"/>
      <c r="AC31" s="450"/>
      <c r="AD31" s="453"/>
      <c r="AE31" s="472"/>
      <c r="AF31" s="472"/>
      <c r="AG31" s="472"/>
      <c r="AH31" s="472"/>
      <c r="AI31" s="472"/>
      <c r="AJ31" s="472"/>
      <c r="AK31" s="472"/>
      <c r="AL31" s="453"/>
      <c r="AM31" s="453"/>
      <c r="AN31" s="453"/>
      <c r="AO31" s="453"/>
      <c r="AP31" s="453"/>
      <c r="AQ31" s="453"/>
      <c r="AR31" s="453"/>
      <c r="AS31" s="453"/>
      <c r="AT31" s="453"/>
      <c r="AU31" s="453"/>
      <c r="AV31" s="453"/>
      <c r="AW31" s="453"/>
      <c r="AX31" s="453"/>
      <c r="AY31" s="453"/>
      <c r="AZ31" s="453"/>
      <c r="BA31" s="453"/>
      <c r="BB31" s="453"/>
      <c r="BC31" s="453"/>
      <c r="BD31" s="453"/>
      <c r="BE31" s="453"/>
    </row>
    <row r="32" hidden="1" outlineLevel="1">
      <c r="A32" s="463" t="s">
        <v>180</v>
      </c>
      <c r="B32" s="464">
        <f t="shared" ref="B32:H32" si="13">(B29+B30)/2+B31</f>
        <v>2.5</v>
      </c>
      <c r="C32" s="464">
        <f t="shared" si="13"/>
        <v>3.5</v>
      </c>
      <c r="D32" s="464">
        <f t="shared" si="13"/>
        <v>4.5</v>
      </c>
      <c r="E32" s="464">
        <f t="shared" si="13"/>
        <v>5.5</v>
      </c>
      <c r="F32" s="464">
        <f t="shared" si="13"/>
        <v>6.5</v>
      </c>
      <c r="G32" s="464">
        <f t="shared" si="13"/>
        <v>7.5</v>
      </c>
      <c r="H32" s="464">
        <f t="shared" si="13"/>
        <v>8.5</v>
      </c>
      <c r="I32" s="457"/>
      <c r="J32" s="458"/>
      <c r="K32" s="456"/>
      <c r="L32" s="459" t="str">
        <f>VLOOKUP(A32,Blacksmith!$B$145:$J$193,9,FALSE)</f>
        <v>#N/A</v>
      </c>
      <c r="M32" s="465"/>
      <c r="N32" s="461" t="str">
        <f>VLOOKUP(A32,Blacksmith!$B$145:$J$193,4,FALSE)</f>
        <v>#N/A</v>
      </c>
      <c r="O32" s="461"/>
      <c r="P32" s="461"/>
      <c r="Q32" s="461"/>
      <c r="R32" s="462">
        <v>0.0</v>
      </c>
      <c r="S32" s="449"/>
      <c r="T32" s="449"/>
      <c r="U32" s="473"/>
      <c r="V32" s="473"/>
      <c r="W32" s="451"/>
      <c r="X32" s="475"/>
      <c r="Y32" s="475"/>
      <c r="Z32" s="475"/>
      <c r="AA32" s="475"/>
      <c r="AB32" s="475"/>
      <c r="AC32" s="450"/>
      <c r="AD32" s="453"/>
      <c r="AE32" s="472"/>
      <c r="AF32" s="472"/>
      <c r="AG32" s="472"/>
      <c r="AH32" s="472"/>
      <c r="AI32" s="472"/>
      <c r="AJ32" s="472"/>
      <c r="AK32" s="472"/>
      <c r="AL32" s="453"/>
      <c r="AM32" s="453"/>
      <c r="AN32" s="453"/>
      <c r="AO32" s="453"/>
      <c r="AP32" s="453"/>
      <c r="AQ32" s="453"/>
      <c r="AR32" s="453"/>
      <c r="AS32" s="453"/>
      <c r="AT32" s="453"/>
      <c r="AU32" s="453"/>
      <c r="AV32" s="453"/>
      <c r="AW32" s="453"/>
      <c r="AX32" s="453"/>
      <c r="AY32" s="453"/>
      <c r="AZ32" s="453"/>
      <c r="BA32" s="453"/>
      <c r="BB32" s="453"/>
      <c r="BC32" s="453"/>
      <c r="BD32" s="453"/>
      <c r="BE32" s="453"/>
    </row>
    <row r="33" hidden="1" outlineLevel="1">
      <c r="A33" s="463" t="s">
        <v>784</v>
      </c>
      <c r="B33" s="466"/>
      <c r="C33" s="466">
        <f t="shared" ref="C33:H33" si="14">C32/B32-1</f>
        <v>0.4</v>
      </c>
      <c r="D33" s="466">
        <f t="shared" si="14"/>
        <v>0.2857142857</v>
      </c>
      <c r="E33" s="466">
        <f t="shared" si="14"/>
        <v>0.2222222222</v>
      </c>
      <c r="F33" s="466">
        <f t="shared" si="14"/>
        <v>0.1818181818</v>
      </c>
      <c r="G33" s="466">
        <f t="shared" si="14"/>
        <v>0.1538461538</v>
      </c>
      <c r="H33" s="466">
        <f t="shared" si="14"/>
        <v>0.1333333333</v>
      </c>
      <c r="I33" s="457"/>
      <c r="J33" s="458"/>
      <c r="K33" s="456"/>
      <c r="L33" s="459" t="str">
        <f>VLOOKUP(A33,Blacksmith!$B$145:$J$193,9,FALSE)</f>
        <v>#N/A</v>
      </c>
      <c r="M33" s="465"/>
      <c r="N33" s="461" t="str">
        <f>VLOOKUP(A33,Blacksmith!$B$145:$J$193,4,FALSE)</f>
        <v>#N/A</v>
      </c>
      <c r="O33" s="461"/>
      <c r="P33" s="461"/>
      <c r="Q33" s="461"/>
      <c r="R33" s="462">
        <v>0.0</v>
      </c>
      <c r="S33" s="449"/>
      <c r="T33" s="449"/>
      <c r="U33" s="473"/>
      <c r="V33" s="473"/>
      <c r="W33" s="451"/>
      <c r="X33" s="475"/>
      <c r="Y33" s="475"/>
      <c r="Z33" s="475"/>
      <c r="AA33" s="475"/>
      <c r="AB33" s="475"/>
      <c r="AC33" s="450"/>
      <c r="AD33" s="453"/>
      <c r="AE33" s="472"/>
      <c r="AF33" s="472"/>
      <c r="AG33" s="472"/>
      <c r="AH33" s="472"/>
      <c r="AI33" s="472"/>
      <c r="AJ33" s="472"/>
      <c r="AK33" s="472"/>
      <c r="AL33" s="453"/>
      <c r="AM33" s="453"/>
      <c r="AN33" s="453"/>
      <c r="AO33" s="453"/>
      <c r="AP33" s="453"/>
      <c r="AQ33" s="453"/>
      <c r="AR33" s="453"/>
      <c r="AS33" s="453"/>
      <c r="AT33" s="453"/>
      <c r="AU33" s="453"/>
      <c r="AV33" s="453"/>
      <c r="AW33" s="453"/>
      <c r="AX33" s="453"/>
      <c r="AY33" s="453"/>
      <c r="AZ33" s="453"/>
      <c r="BA33" s="453"/>
      <c r="BB33" s="453"/>
      <c r="BC33" s="453"/>
      <c r="BD33" s="453"/>
      <c r="BE33" s="453"/>
    </row>
    <row r="34" hidden="1" outlineLevel="1">
      <c r="A34" s="463" t="s">
        <v>785</v>
      </c>
      <c r="B34" s="464">
        <v>1.0</v>
      </c>
      <c r="C34" s="464"/>
      <c r="D34" s="466"/>
      <c r="E34" s="466"/>
      <c r="F34" s="466"/>
      <c r="G34" s="466"/>
      <c r="H34" s="466"/>
      <c r="I34" s="457"/>
      <c r="J34" s="458"/>
      <c r="K34" s="456"/>
      <c r="L34" s="459" t="str">
        <f>VLOOKUP(A34,Blacksmith!$B$145:$J$193,9,FALSE)</f>
        <v>#N/A</v>
      </c>
      <c r="M34" s="465"/>
      <c r="N34" s="461" t="str">
        <f>VLOOKUP(A34,Blacksmith!$B$145:$J$193,4,FALSE)</f>
        <v>#N/A</v>
      </c>
      <c r="O34" s="461"/>
      <c r="P34" s="461"/>
      <c r="Q34" s="461"/>
      <c r="R34" s="462">
        <v>0.0</v>
      </c>
      <c r="S34" s="449"/>
      <c r="T34" s="449"/>
      <c r="U34" s="473"/>
      <c r="V34" s="473"/>
      <c r="W34" s="451"/>
      <c r="X34" s="475"/>
      <c r="Y34" s="475"/>
      <c r="Z34" s="475"/>
      <c r="AA34" s="475"/>
      <c r="AB34" s="475"/>
      <c r="AC34" s="450"/>
      <c r="AD34" s="453"/>
      <c r="AE34" s="472"/>
      <c r="AF34" s="472"/>
      <c r="AG34" s="472"/>
      <c r="AH34" s="472"/>
      <c r="AI34" s="472"/>
      <c r="AJ34" s="472"/>
      <c r="AK34" s="472"/>
      <c r="AL34" s="453"/>
      <c r="AM34" s="453"/>
      <c r="AN34" s="453"/>
      <c r="AO34" s="453"/>
      <c r="AP34" s="453"/>
      <c r="AQ34" s="453"/>
      <c r="AR34" s="453"/>
      <c r="AS34" s="453"/>
      <c r="AT34" s="453"/>
      <c r="AU34" s="453"/>
      <c r="AV34" s="453"/>
      <c r="AW34" s="453"/>
      <c r="AX34" s="453"/>
      <c r="AY34" s="453"/>
      <c r="AZ34" s="453"/>
      <c r="BA34" s="453"/>
      <c r="BB34" s="453"/>
      <c r="BC34" s="453"/>
      <c r="BD34" s="453"/>
      <c r="BE34" s="453"/>
    </row>
    <row r="35" hidden="1" outlineLevel="1">
      <c r="A35" s="463" t="s">
        <v>786</v>
      </c>
      <c r="B35" s="464">
        <f t="shared" ref="B35:H35" si="15">B32/$B34</f>
        <v>2.5</v>
      </c>
      <c r="C35" s="464">
        <f t="shared" si="15"/>
        <v>3.5</v>
      </c>
      <c r="D35" s="464">
        <f t="shared" si="15"/>
        <v>4.5</v>
      </c>
      <c r="E35" s="464">
        <f t="shared" si="15"/>
        <v>5.5</v>
      </c>
      <c r="F35" s="464">
        <f t="shared" si="15"/>
        <v>6.5</v>
      </c>
      <c r="G35" s="464">
        <f t="shared" si="15"/>
        <v>7.5</v>
      </c>
      <c r="H35" s="464">
        <f t="shared" si="15"/>
        <v>8.5</v>
      </c>
      <c r="I35" s="457"/>
      <c r="J35" s="458"/>
      <c r="K35" s="456"/>
      <c r="L35" s="459" t="str">
        <f>VLOOKUP(A35,Blacksmith!$B$145:$J$193,9,FALSE)</f>
        <v>#N/A</v>
      </c>
      <c r="M35" s="465"/>
      <c r="N35" s="461" t="str">
        <f>VLOOKUP(A35,Blacksmith!$B$145:$J$193,4,FALSE)</f>
        <v>#N/A</v>
      </c>
      <c r="O35" s="461"/>
      <c r="P35" s="461"/>
      <c r="Q35" s="461"/>
      <c r="R35" s="462">
        <v>0.0</v>
      </c>
      <c r="S35" s="449"/>
      <c r="T35" s="449"/>
      <c r="U35" s="473"/>
      <c r="V35" s="473"/>
      <c r="W35" s="451"/>
      <c r="X35" s="475"/>
      <c r="Y35" s="475"/>
      <c r="Z35" s="475"/>
      <c r="AA35" s="475"/>
      <c r="AB35" s="475"/>
      <c r="AC35" s="450"/>
      <c r="AD35" s="453"/>
      <c r="AE35" s="472"/>
      <c r="AF35" s="472"/>
      <c r="AG35" s="472"/>
      <c r="AH35" s="472"/>
      <c r="AI35" s="472"/>
      <c r="AJ35" s="472"/>
      <c r="AK35" s="472"/>
      <c r="AL35" s="453"/>
      <c r="AM35" s="453"/>
      <c r="AN35" s="453"/>
      <c r="AO35" s="453"/>
      <c r="AP35" s="453"/>
      <c r="AQ35" s="453"/>
      <c r="AR35" s="453"/>
      <c r="AS35" s="453"/>
      <c r="AT35" s="453"/>
      <c r="AU35" s="453"/>
      <c r="AV35" s="453"/>
      <c r="AW35" s="453"/>
      <c r="AX35" s="453"/>
      <c r="AY35" s="453"/>
      <c r="AZ35" s="453"/>
      <c r="BA35" s="453"/>
      <c r="BB35" s="453"/>
      <c r="BC35" s="453"/>
      <c r="BD35" s="453"/>
      <c r="BE35" s="453"/>
    </row>
    <row r="36" collapsed="1">
      <c r="A36" s="476" t="s">
        <v>795</v>
      </c>
      <c r="B36" s="460" t="s">
        <v>796</v>
      </c>
      <c r="C36" s="465" t="s">
        <v>797</v>
      </c>
      <c r="D36" s="465" t="s">
        <v>798</v>
      </c>
      <c r="E36" s="465" t="s">
        <v>799</v>
      </c>
      <c r="F36" s="465" t="s">
        <v>800</v>
      </c>
      <c r="G36" s="465" t="s">
        <v>801</v>
      </c>
      <c r="H36" s="465" t="s">
        <v>802</v>
      </c>
      <c r="I36" s="477" t="s">
        <v>803</v>
      </c>
      <c r="J36" s="461">
        <v>0.0</v>
      </c>
      <c r="K36" s="461">
        <v>2.0</v>
      </c>
      <c r="L36" s="459">
        <f>VLOOKUP(A36,Blacksmith!$B$145:$J$193,9,FALSE)</f>
        <v>1.36</v>
      </c>
      <c r="M36" s="460" t="s">
        <v>32</v>
      </c>
      <c r="N36" s="461">
        <f>VLOOKUP(A36,Blacksmith!$B$145:$J$193,4,FALSE)</f>
        <v>5</v>
      </c>
      <c r="O36" s="461">
        <v>12.0</v>
      </c>
      <c r="P36" s="461" t="s">
        <v>804</v>
      </c>
      <c r="Q36" s="461" t="s">
        <v>805</v>
      </c>
      <c r="R36" s="462">
        <v>0.0</v>
      </c>
      <c r="S36" s="449"/>
      <c r="T36" s="449"/>
      <c r="U36" s="450"/>
      <c r="V36" s="450"/>
      <c r="W36" s="452">
        <v>22.0</v>
      </c>
      <c r="X36" s="452">
        <v>24.0</v>
      </c>
      <c r="Y36" s="452">
        <v>26.0</v>
      </c>
      <c r="Z36" s="452">
        <v>28.0</v>
      </c>
      <c r="AA36" s="452">
        <v>30.0</v>
      </c>
      <c r="AB36" s="452">
        <v>32.0</v>
      </c>
      <c r="AC36" s="452">
        <v>34.0</v>
      </c>
      <c r="AD36" s="453"/>
      <c r="AE36" s="472" t="s">
        <v>57</v>
      </c>
      <c r="AF36" s="472">
        <v>4.0</v>
      </c>
      <c r="AG36" s="472">
        <v>5.0</v>
      </c>
      <c r="AH36" s="472">
        <v>6.0</v>
      </c>
      <c r="AI36" s="472">
        <v>7.0</v>
      </c>
      <c r="AJ36" s="472">
        <v>8.0</v>
      </c>
      <c r="AK36" s="472">
        <v>9.0</v>
      </c>
      <c r="AL36" s="453"/>
      <c r="AM36" s="453"/>
      <c r="AN36" s="453"/>
      <c r="AO36" s="453"/>
      <c r="AP36" s="453"/>
      <c r="AQ36" s="453"/>
      <c r="AR36" s="453"/>
      <c r="AS36" s="453"/>
      <c r="AT36" s="453"/>
      <c r="AU36" s="453"/>
      <c r="AV36" s="453"/>
      <c r="AW36" s="453"/>
      <c r="AX36" s="453"/>
      <c r="AY36" s="453"/>
      <c r="AZ36" s="453"/>
      <c r="BA36" s="453"/>
      <c r="BB36" s="453"/>
      <c r="BC36" s="453"/>
      <c r="BD36" s="453"/>
      <c r="BE36" s="453"/>
    </row>
    <row r="37" hidden="1" outlineLevel="1">
      <c r="A37" s="463" t="s">
        <v>178</v>
      </c>
      <c r="B37" s="464">
        <v>1.0</v>
      </c>
      <c r="C37" s="464">
        <v>1.0</v>
      </c>
      <c r="D37" s="464">
        <v>1.0</v>
      </c>
      <c r="E37" s="464">
        <v>1.0</v>
      </c>
      <c r="F37" s="464">
        <v>1.0</v>
      </c>
      <c r="G37" s="464">
        <v>1.0</v>
      </c>
      <c r="H37" s="464">
        <v>1.0</v>
      </c>
      <c r="I37" s="477"/>
      <c r="J37" s="461"/>
      <c r="K37" s="461"/>
      <c r="L37" s="459" t="str">
        <f>VLOOKUP(A37,Blacksmith!$B$145:$J$193,9,FALSE)</f>
        <v>#N/A</v>
      </c>
      <c r="M37" s="465"/>
      <c r="N37" s="461" t="str">
        <f>VLOOKUP(A37,Blacksmith!$B$145:$J$193,4,FALSE)</f>
        <v>#N/A</v>
      </c>
      <c r="O37" s="461"/>
      <c r="P37" s="461"/>
      <c r="Q37" s="461"/>
      <c r="R37" s="462">
        <v>0.0</v>
      </c>
      <c r="S37" s="449"/>
      <c r="T37" s="449"/>
      <c r="U37" s="450"/>
      <c r="V37" s="450"/>
      <c r="W37" s="475"/>
      <c r="X37" s="475"/>
      <c r="Y37" s="475"/>
      <c r="Z37" s="475"/>
      <c r="AA37" s="475"/>
      <c r="AB37" s="475"/>
      <c r="AC37" s="475"/>
      <c r="AD37" s="453"/>
      <c r="AE37" s="472"/>
      <c r="AF37" s="472"/>
      <c r="AG37" s="472"/>
      <c r="AH37" s="472"/>
      <c r="AI37" s="472"/>
      <c r="AJ37" s="472"/>
      <c r="AK37" s="472"/>
      <c r="AL37" s="453"/>
      <c r="AM37" s="453"/>
      <c r="AN37" s="453"/>
      <c r="AO37" s="453"/>
      <c r="AP37" s="453"/>
      <c r="AQ37" s="453"/>
      <c r="AR37" s="453"/>
      <c r="AS37" s="453"/>
      <c r="AT37" s="453"/>
      <c r="AU37" s="453"/>
      <c r="AV37" s="453"/>
      <c r="AW37" s="453"/>
      <c r="AX37" s="453"/>
      <c r="AY37" s="453"/>
      <c r="AZ37" s="453"/>
      <c r="BA37" s="453"/>
      <c r="BB37" s="453"/>
      <c r="BC37" s="453"/>
      <c r="BD37" s="453"/>
      <c r="BE37" s="453"/>
    </row>
    <row r="38" hidden="1" outlineLevel="1">
      <c r="A38" s="463" t="s">
        <v>179</v>
      </c>
      <c r="B38" s="464">
        <v>6.0</v>
      </c>
      <c r="C38" s="464">
        <v>6.0</v>
      </c>
      <c r="D38" s="464">
        <v>8.0</v>
      </c>
      <c r="E38" s="464">
        <v>8.0</v>
      </c>
      <c r="F38" s="464">
        <v>10.0</v>
      </c>
      <c r="G38" s="464">
        <v>10.0</v>
      </c>
      <c r="H38" s="464">
        <v>12.0</v>
      </c>
      <c r="I38" s="477"/>
      <c r="J38" s="461"/>
      <c r="K38" s="461"/>
      <c r="L38" s="459" t="str">
        <f>VLOOKUP(A38,Blacksmith!$B$145:$J$193,9,FALSE)</f>
        <v>#N/A</v>
      </c>
      <c r="M38" s="465"/>
      <c r="N38" s="461" t="str">
        <f>VLOOKUP(A38,Blacksmith!$B$145:$J$193,4,FALSE)</f>
        <v>#N/A</v>
      </c>
      <c r="O38" s="461"/>
      <c r="P38" s="461"/>
      <c r="Q38" s="461"/>
      <c r="R38" s="462">
        <v>0.0</v>
      </c>
      <c r="S38" s="449"/>
      <c r="T38" s="449"/>
      <c r="U38" s="450"/>
      <c r="V38" s="450"/>
      <c r="W38" s="475"/>
      <c r="X38" s="475"/>
      <c r="Y38" s="475"/>
      <c r="Z38" s="475"/>
      <c r="AA38" s="475"/>
      <c r="AB38" s="475"/>
      <c r="AC38" s="475"/>
      <c r="AD38" s="453"/>
      <c r="AE38" s="472"/>
      <c r="AF38" s="472"/>
      <c r="AG38" s="472"/>
      <c r="AH38" s="472"/>
      <c r="AI38" s="472"/>
      <c r="AJ38" s="472"/>
      <c r="AK38" s="472"/>
      <c r="AL38" s="453"/>
      <c r="AM38" s="453"/>
      <c r="AN38" s="453"/>
      <c r="AO38" s="453"/>
      <c r="AP38" s="453"/>
      <c r="AQ38" s="453"/>
      <c r="AR38" s="453"/>
      <c r="AS38" s="453"/>
      <c r="AT38" s="453"/>
      <c r="AU38" s="453"/>
      <c r="AV38" s="453"/>
      <c r="AW38" s="453"/>
      <c r="AX38" s="453"/>
      <c r="AY38" s="453"/>
      <c r="AZ38" s="453"/>
      <c r="BA38" s="453"/>
      <c r="BB38" s="453"/>
      <c r="BC38" s="453"/>
      <c r="BD38" s="453"/>
      <c r="BE38" s="453"/>
    </row>
    <row r="39" hidden="1" outlineLevel="1">
      <c r="A39" s="463" t="s">
        <v>783</v>
      </c>
      <c r="B39" s="464">
        <v>0.0</v>
      </c>
      <c r="C39" s="464">
        <v>2.0</v>
      </c>
      <c r="D39" s="464">
        <v>3.0</v>
      </c>
      <c r="E39" s="464">
        <v>6.0</v>
      </c>
      <c r="F39" s="464">
        <v>8.0</v>
      </c>
      <c r="G39" s="464">
        <v>12.0</v>
      </c>
      <c r="H39" s="464">
        <v>15.0</v>
      </c>
      <c r="I39" s="477"/>
      <c r="J39" s="461"/>
      <c r="K39" s="461"/>
      <c r="L39" s="459" t="str">
        <f>VLOOKUP(A39,Blacksmith!$B$145:$J$193,9,FALSE)</f>
        <v>#N/A</v>
      </c>
      <c r="M39" s="465"/>
      <c r="N39" s="461" t="str">
        <f>VLOOKUP(A39,Blacksmith!$B$145:$J$193,4,FALSE)</f>
        <v>#N/A</v>
      </c>
      <c r="O39" s="461"/>
      <c r="P39" s="461"/>
      <c r="Q39" s="461"/>
      <c r="R39" s="462">
        <v>0.0</v>
      </c>
      <c r="S39" s="449"/>
      <c r="T39" s="449"/>
      <c r="U39" s="450"/>
      <c r="V39" s="450"/>
      <c r="W39" s="475"/>
      <c r="X39" s="475"/>
      <c r="Y39" s="475"/>
      <c r="Z39" s="475"/>
      <c r="AA39" s="475"/>
      <c r="AB39" s="475"/>
      <c r="AC39" s="475"/>
      <c r="AD39" s="453"/>
      <c r="AE39" s="472"/>
      <c r="AF39" s="472"/>
      <c r="AG39" s="472"/>
      <c r="AH39" s="472"/>
      <c r="AI39" s="472"/>
      <c r="AJ39" s="472"/>
      <c r="AK39" s="472"/>
      <c r="AL39" s="453"/>
      <c r="AM39" s="453"/>
      <c r="AN39" s="453"/>
      <c r="AO39" s="453"/>
      <c r="AP39" s="453"/>
      <c r="AQ39" s="453"/>
      <c r="AR39" s="453"/>
      <c r="AS39" s="453"/>
      <c r="AT39" s="453"/>
      <c r="AU39" s="453"/>
      <c r="AV39" s="453"/>
      <c r="AW39" s="453"/>
      <c r="AX39" s="453"/>
      <c r="AY39" s="453"/>
      <c r="AZ39" s="453"/>
      <c r="BA39" s="453"/>
      <c r="BB39" s="453"/>
      <c r="BC39" s="453"/>
      <c r="BD39" s="453"/>
      <c r="BE39" s="453"/>
    </row>
    <row r="40" hidden="1" outlineLevel="1">
      <c r="A40" s="463" t="s">
        <v>180</v>
      </c>
      <c r="B40" s="464">
        <f t="shared" ref="B40:H40" si="16">(B37+B38)/2+B39</f>
        <v>3.5</v>
      </c>
      <c r="C40" s="464">
        <f t="shared" si="16"/>
        <v>5.5</v>
      </c>
      <c r="D40" s="464">
        <f t="shared" si="16"/>
        <v>7.5</v>
      </c>
      <c r="E40" s="464">
        <f t="shared" si="16"/>
        <v>10.5</v>
      </c>
      <c r="F40" s="464">
        <f t="shared" si="16"/>
        <v>13.5</v>
      </c>
      <c r="G40" s="464">
        <f t="shared" si="16"/>
        <v>17.5</v>
      </c>
      <c r="H40" s="464">
        <f t="shared" si="16"/>
        <v>21.5</v>
      </c>
      <c r="I40" s="477"/>
      <c r="J40" s="461"/>
      <c r="K40" s="461"/>
      <c r="L40" s="459" t="str">
        <f>VLOOKUP(A40,Blacksmith!$B$145:$J$193,9,FALSE)</f>
        <v>#N/A</v>
      </c>
      <c r="M40" s="465"/>
      <c r="N40" s="461" t="str">
        <f>VLOOKUP(A40,Blacksmith!$B$145:$J$193,4,FALSE)</f>
        <v>#N/A</v>
      </c>
      <c r="O40" s="461"/>
      <c r="P40" s="461"/>
      <c r="Q40" s="461"/>
      <c r="R40" s="462">
        <v>0.0</v>
      </c>
      <c r="S40" s="449"/>
      <c r="T40" s="449"/>
      <c r="U40" s="450"/>
      <c r="V40" s="450"/>
      <c r="W40" s="475"/>
      <c r="X40" s="475"/>
      <c r="Y40" s="475"/>
      <c r="Z40" s="475"/>
      <c r="AA40" s="475"/>
      <c r="AB40" s="475"/>
      <c r="AC40" s="475"/>
      <c r="AD40" s="453"/>
      <c r="AE40" s="472"/>
      <c r="AF40" s="472"/>
      <c r="AG40" s="472"/>
      <c r="AH40" s="472"/>
      <c r="AI40" s="472"/>
      <c r="AJ40" s="472"/>
      <c r="AK40" s="472"/>
      <c r="AL40" s="453"/>
      <c r="AM40" s="453"/>
      <c r="AN40" s="453"/>
      <c r="AO40" s="453"/>
      <c r="AP40" s="453"/>
      <c r="AQ40" s="453"/>
      <c r="AR40" s="453"/>
      <c r="AS40" s="453"/>
      <c r="AT40" s="453"/>
      <c r="AU40" s="453"/>
      <c r="AV40" s="453"/>
      <c r="AW40" s="453"/>
      <c r="AX40" s="453"/>
      <c r="AY40" s="453"/>
      <c r="AZ40" s="453"/>
      <c r="BA40" s="453"/>
      <c r="BB40" s="453"/>
      <c r="BC40" s="453"/>
      <c r="BD40" s="453"/>
      <c r="BE40" s="453"/>
    </row>
    <row r="41" hidden="1" outlineLevel="1">
      <c r="A41" s="463" t="s">
        <v>784</v>
      </c>
      <c r="B41" s="466"/>
      <c r="C41" s="466">
        <f t="shared" ref="C41:H41" si="17">C40/B40-1</f>
        <v>0.5714285714</v>
      </c>
      <c r="D41" s="466">
        <f t="shared" si="17"/>
        <v>0.3636363636</v>
      </c>
      <c r="E41" s="466">
        <f t="shared" si="17"/>
        <v>0.4</v>
      </c>
      <c r="F41" s="466">
        <f t="shared" si="17"/>
        <v>0.2857142857</v>
      </c>
      <c r="G41" s="466">
        <f t="shared" si="17"/>
        <v>0.2962962963</v>
      </c>
      <c r="H41" s="466">
        <f t="shared" si="17"/>
        <v>0.2285714286</v>
      </c>
      <c r="I41" s="477"/>
      <c r="J41" s="461"/>
      <c r="K41" s="461"/>
      <c r="L41" s="459" t="str">
        <f>VLOOKUP(A41,Blacksmith!$B$145:$J$193,9,FALSE)</f>
        <v>#N/A</v>
      </c>
      <c r="M41" s="465"/>
      <c r="N41" s="461" t="str">
        <f>VLOOKUP(A41,Blacksmith!$B$145:$J$193,4,FALSE)</f>
        <v>#N/A</v>
      </c>
      <c r="O41" s="461"/>
      <c r="P41" s="461"/>
      <c r="Q41" s="461"/>
      <c r="R41" s="462">
        <v>0.0</v>
      </c>
      <c r="S41" s="449"/>
      <c r="T41" s="449"/>
      <c r="U41" s="450"/>
      <c r="V41" s="450"/>
      <c r="W41" s="475"/>
      <c r="X41" s="475"/>
      <c r="Y41" s="475"/>
      <c r="Z41" s="475"/>
      <c r="AA41" s="475"/>
      <c r="AB41" s="475"/>
      <c r="AC41" s="475"/>
      <c r="AD41" s="453"/>
      <c r="AE41" s="472"/>
      <c r="AF41" s="472"/>
      <c r="AG41" s="472"/>
      <c r="AH41" s="472"/>
      <c r="AI41" s="472"/>
      <c r="AJ41" s="472"/>
      <c r="AK41" s="472"/>
      <c r="AL41" s="453"/>
      <c r="AM41" s="453"/>
      <c r="AN41" s="453"/>
      <c r="AO41" s="453"/>
      <c r="AP41" s="453"/>
      <c r="AQ41" s="453"/>
      <c r="AR41" s="453"/>
      <c r="AS41" s="453"/>
      <c r="AT41" s="453"/>
      <c r="AU41" s="453"/>
      <c r="AV41" s="453"/>
      <c r="AW41" s="453"/>
      <c r="AX41" s="453"/>
      <c r="AY41" s="453"/>
      <c r="AZ41" s="453"/>
      <c r="BA41" s="453"/>
      <c r="BB41" s="453"/>
      <c r="BC41" s="453"/>
      <c r="BD41" s="453"/>
      <c r="BE41" s="453"/>
    </row>
    <row r="42" hidden="1" outlineLevel="1">
      <c r="A42" s="463" t="s">
        <v>785</v>
      </c>
      <c r="B42" s="464">
        <v>2.0</v>
      </c>
      <c r="C42" s="464"/>
      <c r="D42" s="466"/>
      <c r="E42" s="466"/>
      <c r="F42" s="466"/>
      <c r="G42" s="466"/>
      <c r="H42" s="466"/>
      <c r="I42" s="477"/>
      <c r="J42" s="461"/>
      <c r="K42" s="461"/>
      <c r="L42" s="459" t="str">
        <f>VLOOKUP(A42,Blacksmith!$B$145:$J$193,9,FALSE)</f>
        <v>#N/A</v>
      </c>
      <c r="M42" s="465"/>
      <c r="N42" s="461" t="str">
        <f>VLOOKUP(A42,Blacksmith!$B$145:$J$193,4,FALSE)</f>
        <v>#N/A</v>
      </c>
      <c r="O42" s="461"/>
      <c r="P42" s="461"/>
      <c r="Q42" s="461"/>
      <c r="R42" s="462">
        <v>0.0</v>
      </c>
      <c r="S42" s="449"/>
      <c r="T42" s="449"/>
      <c r="U42" s="450"/>
      <c r="V42" s="450"/>
      <c r="W42" s="475"/>
      <c r="X42" s="475"/>
      <c r="Y42" s="475"/>
      <c r="Z42" s="475"/>
      <c r="AA42" s="475"/>
      <c r="AB42" s="475"/>
      <c r="AC42" s="475"/>
      <c r="AD42" s="453"/>
      <c r="AE42" s="472"/>
      <c r="AF42" s="472"/>
      <c r="AG42" s="472"/>
      <c r="AH42" s="472"/>
      <c r="AI42" s="472"/>
      <c r="AJ42" s="472"/>
      <c r="AK42" s="472"/>
      <c r="AL42" s="453"/>
      <c r="AM42" s="453"/>
      <c r="AN42" s="453"/>
      <c r="AO42" s="453"/>
      <c r="AP42" s="453"/>
      <c r="AQ42" s="453"/>
      <c r="AR42" s="453"/>
      <c r="AS42" s="453"/>
      <c r="AT42" s="453"/>
      <c r="AU42" s="453"/>
      <c r="AV42" s="453"/>
      <c r="AW42" s="453"/>
      <c r="AX42" s="453"/>
      <c r="AY42" s="453"/>
      <c r="AZ42" s="453"/>
      <c r="BA42" s="453"/>
      <c r="BB42" s="453"/>
      <c r="BC42" s="453"/>
      <c r="BD42" s="453"/>
      <c r="BE42" s="453"/>
    </row>
    <row r="43" hidden="1" outlineLevel="1">
      <c r="A43" s="463" t="s">
        <v>786</v>
      </c>
      <c r="B43" s="464">
        <f t="shared" ref="B43:H43" si="18">B40/$B42</f>
        <v>1.75</v>
      </c>
      <c r="C43" s="464">
        <f t="shared" si="18"/>
        <v>2.75</v>
      </c>
      <c r="D43" s="464">
        <f t="shared" si="18"/>
        <v>3.75</v>
      </c>
      <c r="E43" s="464">
        <f t="shared" si="18"/>
        <v>5.25</v>
      </c>
      <c r="F43" s="464">
        <f t="shared" si="18"/>
        <v>6.75</v>
      </c>
      <c r="G43" s="464">
        <f t="shared" si="18"/>
        <v>8.75</v>
      </c>
      <c r="H43" s="464">
        <f t="shared" si="18"/>
        <v>10.75</v>
      </c>
      <c r="I43" s="477"/>
      <c r="J43" s="461"/>
      <c r="K43" s="461"/>
      <c r="L43" s="459" t="str">
        <f>VLOOKUP(A43,Blacksmith!$B$145:$J$193,9,FALSE)</f>
        <v>#N/A</v>
      </c>
      <c r="M43" s="465"/>
      <c r="N43" s="461" t="str">
        <f>VLOOKUP(A43,Blacksmith!$B$145:$J$193,4,FALSE)</f>
        <v>#N/A</v>
      </c>
      <c r="O43" s="461"/>
      <c r="P43" s="461"/>
      <c r="Q43" s="461"/>
      <c r="R43" s="462">
        <v>0.0</v>
      </c>
      <c r="S43" s="449"/>
      <c r="T43" s="449"/>
      <c r="U43" s="450"/>
      <c r="V43" s="450"/>
      <c r="W43" s="475"/>
      <c r="X43" s="475"/>
      <c r="Y43" s="475"/>
      <c r="Z43" s="475"/>
      <c r="AA43" s="475"/>
      <c r="AB43" s="475"/>
      <c r="AC43" s="475"/>
      <c r="AD43" s="453"/>
      <c r="AE43" s="472"/>
      <c r="AF43" s="472"/>
      <c r="AG43" s="472"/>
      <c r="AH43" s="472"/>
      <c r="AI43" s="472"/>
      <c r="AJ43" s="472"/>
      <c r="AK43" s="472"/>
      <c r="AL43" s="453"/>
      <c r="AM43" s="453"/>
      <c r="AN43" s="453"/>
      <c r="AO43" s="453"/>
      <c r="AP43" s="453"/>
      <c r="AQ43" s="453"/>
      <c r="AR43" s="453"/>
      <c r="AS43" s="453"/>
      <c r="AT43" s="453"/>
      <c r="AU43" s="453"/>
      <c r="AV43" s="453"/>
      <c r="AW43" s="453"/>
      <c r="AX43" s="453"/>
      <c r="AY43" s="453"/>
      <c r="AZ43" s="453"/>
      <c r="BA43" s="453"/>
      <c r="BB43" s="453"/>
      <c r="BC43" s="453"/>
      <c r="BD43" s="453"/>
      <c r="BE43" s="453"/>
    </row>
    <row r="44" ht="15.75" customHeight="1" collapsed="1">
      <c r="A44" s="454" t="s">
        <v>806</v>
      </c>
      <c r="B44" s="465" t="s">
        <v>776</v>
      </c>
      <c r="C44" s="465" t="s">
        <v>777</v>
      </c>
      <c r="D44" s="465" t="s">
        <v>778</v>
      </c>
      <c r="E44" s="465" t="s">
        <v>779</v>
      </c>
      <c r="F44" s="465" t="s">
        <v>780</v>
      </c>
      <c r="G44" s="465" t="s">
        <v>807</v>
      </c>
      <c r="H44" s="465" t="s">
        <v>808</v>
      </c>
      <c r="I44" s="457" t="s">
        <v>781</v>
      </c>
      <c r="J44" s="465">
        <v>0.0</v>
      </c>
      <c r="K44" s="465">
        <v>2.0</v>
      </c>
      <c r="L44" s="459">
        <f>VLOOKUP(A44,Blacksmith!$B$145:$J$193,9,FALSE)</f>
        <v>1.4</v>
      </c>
      <c r="M44" s="465" t="s">
        <v>809</v>
      </c>
      <c r="N44" s="461">
        <f>VLOOKUP(A44,Blacksmith!$B$145:$J$193,4,FALSE)</f>
        <v>6</v>
      </c>
      <c r="O44" s="461">
        <v>13.0</v>
      </c>
      <c r="P44" s="461" t="s">
        <v>804</v>
      </c>
      <c r="Q44" s="461" t="s">
        <v>810</v>
      </c>
      <c r="R44" s="462">
        <v>0.0</v>
      </c>
      <c r="S44" s="449"/>
      <c r="T44" s="449"/>
      <c r="U44" s="450"/>
      <c r="V44" s="450"/>
      <c r="W44" s="452">
        <v>26.0</v>
      </c>
      <c r="X44" s="452">
        <v>28.0</v>
      </c>
      <c r="Y44" s="452">
        <v>30.0</v>
      </c>
      <c r="Z44" s="452">
        <v>32.0</v>
      </c>
      <c r="AA44" s="452">
        <v>34.0</v>
      </c>
      <c r="AB44" s="452">
        <v>36.0</v>
      </c>
      <c r="AC44" s="452">
        <v>38.0</v>
      </c>
      <c r="AD44" s="453"/>
      <c r="AE44" s="472" t="s">
        <v>13</v>
      </c>
      <c r="AF44" s="474">
        <f t="shared" ref="AF44:AK44" si="19">AF28+AF36</f>
        <v>11.33333333</v>
      </c>
      <c r="AG44" s="474">
        <f t="shared" si="19"/>
        <v>12.33333333</v>
      </c>
      <c r="AH44" s="474">
        <f t="shared" si="19"/>
        <v>13.33333333</v>
      </c>
      <c r="AI44" s="474">
        <f t="shared" si="19"/>
        <v>14.33333333</v>
      </c>
      <c r="AJ44" s="474">
        <f t="shared" si="19"/>
        <v>15.33333333</v>
      </c>
      <c r="AK44" s="474">
        <f t="shared" si="19"/>
        <v>16.33333333</v>
      </c>
      <c r="AL44" s="453"/>
      <c r="AM44" s="453"/>
      <c r="AN44" s="453"/>
      <c r="AO44" s="453"/>
      <c r="AP44" s="453"/>
      <c r="AQ44" s="453"/>
      <c r="AR44" s="453"/>
      <c r="AS44" s="453"/>
      <c r="AT44" s="453"/>
      <c r="AU44" s="453"/>
      <c r="AV44" s="453"/>
      <c r="AW44" s="453"/>
      <c r="AX44" s="453"/>
      <c r="AY44" s="453"/>
      <c r="AZ44" s="453"/>
      <c r="BA44" s="453"/>
      <c r="BB44" s="453"/>
      <c r="BC44" s="453"/>
      <c r="BD44" s="453"/>
      <c r="BE44" s="453"/>
    </row>
    <row r="45" ht="15.75" hidden="1" customHeight="1" outlineLevel="1">
      <c r="A45" s="463" t="s">
        <v>178</v>
      </c>
      <c r="B45" s="464">
        <v>1.0</v>
      </c>
      <c r="C45" s="464">
        <v>1.0</v>
      </c>
      <c r="D45" s="464">
        <v>1.0</v>
      </c>
      <c r="E45" s="464">
        <v>1.0</v>
      </c>
      <c r="F45" s="464">
        <v>1.0</v>
      </c>
      <c r="G45" s="464">
        <v>1.0</v>
      </c>
      <c r="H45" s="464">
        <v>1.0</v>
      </c>
      <c r="I45" s="478"/>
      <c r="J45" s="465"/>
      <c r="K45" s="465"/>
      <c r="L45" s="459" t="str">
        <f>VLOOKUP(A45,Blacksmith!$B$145:$J$193,9,FALSE)</f>
        <v>#N/A</v>
      </c>
      <c r="M45" s="465"/>
      <c r="N45" s="461" t="str">
        <f>VLOOKUP(A45,Blacksmith!$B$145:$J$193,4,FALSE)</f>
        <v>#N/A</v>
      </c>
      <c r="O45" s="461"/>
      <c r="P45" s="461"/>
      <c r="Q45" s="461"/>
      <c r="R45" s="462">
        <v>0.0</v>
      </c>
      <c r="S45" s="449"/>
      <c r="T45" s="449"/>
      <c r="U45" s="450"/>
      <c r="V45" s="450"/>
      <c r="W45" s="475"/>
      <c r="X45" s="475"/>
      <c r="Y45" s="475"/>
      <c r="Z45" s="475"/>
      <c r="AA45" s="475"/>
      <c r="AB45" s="475"/>
      <c r="AC45" s="475"/>
      <c r="AD45" s="453"/>
      <c r="AE45" s="453"/>
      <c r="AF45" s="453"/>
      <c r="AG45" s="453"/>
      <c r="AH45" s="453"/>
      <c r="AI45" s="453"/>
      <c r="AJ45" s="453"/>
      <c r="AK45" s="453"/>
      <c r="AL45" s="453"/>
      <c r="AM45" s="453"/>
      <c r="AN45" s="453"/>
      <c r="AO45" s="453"/>
      <c r="AP45" s="453"/>
      <c r="AQ45" s="453"/>
      <c r="AR45" s="453"/>
      <c r="AS45" s="453"/>
      <c r="AT45" s="453"/>
      <c r="AU45" s="453"/>
      <c r="AV45" s="453"/>
      <c r="AW45" s="453"/>
      <c r="AX45" s="453"/>
      <c r="AY45" s="453"/>
      <c r="AZ45" s="453"/>
      <c r="BA45" s="453"/>
      <c r="BB45" s="453"/>
      <c r="BC45" s="453"/>
      <c r="BD45" s="453"/>
      <c r="BE45" s="453"/>
    </row>
    <row r="46" ht="15.75" hidden="1" customHeight="1" outlineLevel="1">
      <c r="A46" s="463" t="s">
        <v>179</v>
      </c>
      <c r="B46" s="464">
        <v>6.0</v>
      </c>
      <c r="C46" s="464">
        <v>6.0</v>
      </c>
      <c r="D46" s="464">
        <v>8.0</v>
      </c>
      <c r="E46" s="464">
        <v>8.0</v>
      </c>
      <c r="F46" s="464">
        <v>10.0</v>
      </c>
      <c r="G46" s="464">
        <v>10.0</v>
      </c>
      <c r="H46" s="464">
        <v>12.0</v>
      </c>
      <c r="I46" s="478"/>
      <c r="J46" s="465"/>
      <c r="K46" s="465"/>
      <c r="L46" s="459" t="str">
        <f>VLOOKUP(A46,Blacksmith!$B$145:$J$193,9,FALSE)</f>
        <v>#N/A</v>
      </c>
      <c r="M46" s="465"/>
      <c r="N46" s="461" t="str">
        <f>VLOOKUP(A46,Blacksmith!$B$145:$J$193,4,FALSE)</f>
        <v>#N/A</v>
      </c>
      <c r="O46" s="461"/>
      <c r="P46" s="461"/>
      <c r="Q46" s="461"/>
      <c r="R46" s="462">
        <v>0.0</v>
      </c>
      <c r="S46" s="449"/>
      <c r="T46" s="449"/>
      <c r="U46" s="450"/>
      <c r="V46" s="450"/>
      <c r="W46" s="475"/>
      <c r="X46" s="475"/>
      <c r="Y46" s="475"/>
      <c r="Z46" s="475"/>
      <c r="AA46" s="475"/>
      <c r="AB46" s="475"/>
      <c r="AC46" s="475"/>
      <c r="AD46" s="453"/>
      <c r="AE46" s="453"/>
      <c r="AF46" s="453"/>
      <c r="AG46" s="453"/>
      <c r="AH46" s="453"/>
      <c r="AI46" s="453"/>
      <c r="AJ46" s="453"/>
      <c r="AK46" s="453"/>
      <c r="AL46" s="453"/>
      <c r="AM46" s="453"/>
      <c r="AN46" s="453"/>
      <c r="AO46" s="453"/>
      <c r="AP46" s="453"/>
      <c r="AQ46" s="453"/>
      <c r="AR46" s="453"/>
      <c r="AS46" s="453"/>
      <c r="AT46" s="453"/>
      <c r="AU46" s="453"/>
      <c r="AV46" s="453"/>
      <c r="AW46" s="453"/>
      <c r="AX46" s="453"/>
      <c r="AY46" s="453"/>
      <c r="AZ46" s="453"/>
      <c r="BA46" s="453"/>
      <c r="BB46" s="453"/>
      <c r="BC46" s="453"/>
      <c r="BD46" s="453"/>
      <c r="BE46" s="453"/>
    </row>
    <row r="47" ht="15.75" hidden="1" customHeight="1" outlineLevel="1">
      <c r="A47" s="463" t="s">
        <v>783</v>
      </c>
      <c r="B47" s="464">
        <v>1.0</v>
      </c>
      <c r="C47" s="464">
        <v>3.0</v>
      </c>
      <c r="D47" s="464">
        <v>4.0</v>
      </c>
      <c r="E47" s="464">
        <v>7.0</v>
      </c>
      <c r="F47" s="464">
        <v>9.0</v>
      </c>
      <c r="G47" s="464">
        <v>13.0</v>
      </c>
      <c r="H47" s="464">
        <v>16.0</v>
      </c>
      <c r="I47" s="478"/>
      <c r="J47" s="465"/>
      <c r="K47" s="465"/>
      <c r="L47" s="459" t="str">
        <f>VLOOKUP(A47,Blacksmith!$B$145:$J$193,9,FALSE)</f>
        <v>#N/A</v>
      </c>
      <c r="M47" s="465"/>
      <c r="N47" s="461" t="str">
        <f>VLOOKUP(A47,Blacksmith!$B$145:$J$193,4,FALSE)</f>
        <v>#N/A</v>
      </c>
      <c r="O47" s="461"/>
      <c r="P47" s="461"/>
      <c r="Q47" s="461"/>
      <c r="R47" s="462">
        <v>0.0</v>
      </c>
      <c r="S47" s="449"/>
      <c r="T47" s="449"/>
      <c r="U47" s="450"/>
      <c r="V47" s="450"/>
      <c r="W47" s="475"/>
      <c r="X47" s="475"/>
      <c r="Y47" s="475"/>
      <c r="Z47" s="475"/>
      <c r="AA47" s="475"/>
      <c r="AB47" s="475"/>
      <c r="AC47" s="475"/>
      <c r="AD47" s="453"/>
      <c r="AE47" s="453"/>
      <c r="AF47" s="453"/>
      <c r="AG47" s="453"/>
      <c r="AH47" s="453"/>
      <c r="AI47" s="453"/>
      <c r="AJ47" s="453"/>
      <c r="AK47" s="453"/>
      <c r="AL47" s="453"/>
      <c r="AM47" s="453"/>
      <c r="AN47" s="453"/>
      <c r="AO47" s="453"/>
      <c r="AP47" s="453"/>
      <c r="AQ47" s="453"/>
      <c r="AR47" s="453"/>
      <c r="AS47" s="453"/>
      <c r="AT47" s="453"/>
      <c r="AU47" s="453"/>
      <c r="AV47" s="453"/>
      <c r="AW47" s="453"/>
      <c r="AX47" s="453"/>
      <c r="AY47" s="453"/>
      <c r="AZ47" s="453"/>
      <c r="BA47" s="453"/>
      <c r="BB47" s="453"/>
      <c r="BC47" s="453"/>
      <c r="BD47" s="453"/>
      <c r="BE47" s="453"/>
    </row>
    <row r="48" ht="15.75" hidden="1" customHeight="1" outlineLevel="1">
      <c r="A48" s="463" t="s">
        <v>180</v>
      </c>
      <c r="B48" s="464">
        <f t="shared" ref="B48:H48" si="20">(B45+B46)/2+B47</f>
        <v>4.5</v>
      </c>
      <c r="C48" s="464">
        <f t="shared" si="20"/>
        <v>6.5</v>
      </c>
      <c r="D48" s="464">
        <f t="shared" si="20"/>
        <v>8.5</v>
      </c>
      <c r="E48" s="464">
        <f t="shared" si="20"/>
        <v>11.5</v>
      </c>
      <c r="F48" s="464">
        <f t="shared" si="20"/>
        <v>14.5</v>
      </c>
      <c r="G48" s="464">
        <f t="shared" si="20"/>
        <v>18.5</v>
      </c>
      <c r="H48" s="464">
        <f t="shared" si="20"/>
        <v>22.5</v>
      </c>
      <c r="I48" s="478"/>
      <c r="J48" s="465"/>
      <c r="K48" s="465"/>
      <c r="L48" s="459" t="str">
        <f>VLOOKUP(A48,Blacksmith!$B$145:$J$193,9,FALSE)</f>
        <v>#N/A</v>
      </c>
      <c r="M48" s="465"/>
      <c r="N48" s="461" t="str">
        <f>VLOOKUP(A48,Blacksmith!$B$145:$J$193,4,FALSE)</f>
        <v>#N/A</v>
      </c>
      <c r="O48" s="461"/>
      <c r="P48" s="461"/>
      <c r="Q48" s="461"/>
      <c r="R48" s="462">
        <v>0.0</v>
      </c>
      <c r="S48" s="449"/>
      <c r="T48" s="449"/>
      <c r="U48" s="450"/>
      <c r="V48" s="450"/>
      <c r="W48" s="475"/>
      <c r="X48" s="475"/>
      <c r="Y48" s="475"/>
      <c r="Z48" s="475"/>
      <c r="AA48" s="475"/>
      <c r="AB48" s="475"/>
      <c r="AC48" s="475"/>
      <c r="AD48" s="453"/>
      <c r="AE48" s="453"/>
      <c r="AF48" s="453"/>
      <c r="AG48" s="453"/>
      <c r="AH48" s="453"/>
      <c r="AI48" s="453"/>
      <c r="AJ48" s="453"/>
      <c r="AK48" s="453"/>
      <c r="AL48" s="453"/>
      <c r="AM48" s="453"/>
      <c r="AN48" s="453"/>
      <c r="AO48" s="453"/>
      <c r="AP48" s="453"/>
      <c r="AQ48" s="453"/>
      <c r="AR48" s="453"/>
      <c r="AS48" s="453"/>
      <c r="AT48" s="453"/>
      <c r="AU48" s="453"/>
      <c r="AV48" s="453"/>
      <c r="AW48" s="453"/>
      <c r="AX48" s="453"/>
      <c r="AY48" s="453"/>
      <c r="AZ48" s="453"/>
      <c r="BA48" s="453"/>
      <c r="BB48" s="453"/>
      <c r="BC48" s="453"/>
      <c r="BD48" s="453"/>
      <c r="BE48" s="453"/>
    </row>
    <row r="49" ht="15.75" hidden="1" customHeight="1" outlineLevel="1">
      <c r="A49" s="463" t="s">
        <v>784</v>
      </c>
      <c r="B49" s="466"/>
      <c r="C49" s="466">
        <f t="shared" ref="C49:H49" si="21">C48/B48-1</f>
        <v>0.4444444444</v>
      </c>
      <c r="D49" s="466">
        <f t="shared" si="21"/>
        <v>0.3076923077</v>
      </c>
      <c r="E49" s="466">
        <f t="shared" si="21"/>
        <v>0.3529411765</v>
      </c>
      <c r="F49" s="466">
        <f t="shared" si="21"/>
        <v>0.2608695652</v>
      </c>
      <c r="G49" s="466">
        <f t="shared" si="21"/>
        <v>0.275862069</v>
      </c>
      <c r="H49" s="466">
        <f t="shared" si="21"/>
        <v>0.2162162162</v>
      </c>
      <c r="I49" s="478"/>
      <c r="J49" s="465"/>
      <c r="K49" s="465"/>
      <c r="L49" s="459" t="str">
        <f>VLOOKUP(A49,Blacksmith!$B$145:$J$193,9,FALSE)</f>
        <v>#N/A</v>
      </c>
      <c r="M49" s="465"/>
      <c r="N49" s="461" t="str">
        <f>VLOOKUP(A49,Blacksmith!$B$145:$J$193,4,FALSE)</f>
        <v>#N/A</v>
      </c>
      <c r="O49" s="461"/>
      <c r="P49" s="461"/>
      <c r="Q49" s="461"/>
      <c r="R49" s="462">
        <v>0.0</v>
      </c>
      <c r="S49" s="449"/>
      <c r="T49" s="449"/>
      <c r="U49" s="450"/>
      <c r="V49" s="450"/>
      <c r="W49" s="475"/>
      <c r="X49" s="475"/>
      <c r="Y49" s="475"/>
      <c r="Z49" s="475"/>
      <c r="AA49" s="475"/>
      <c r="AB49" s="475"/>
      <c r="AC49" s="475"/>
      <c r="AD49" s="453"/>
      <c r="AE49" s="453"/>
      <c r="AF49" s="453"/>
      <c r="AG49" s="453"/>
      <c r="AH49" s="453"/>
      <c r="AI49" s="453"/>
      <c r="AJ49" s="453"/>
      <c r="AK49" s="453"/>
      <c r="AL49" s="453"/>
      <c r="AM49" s="453"/>
      <c r="AN49" s="453"/>
      <c r="AO49" s="453"/>
      <c r="AP49" s="453"/>
      <c r="AQ49" s="453"/>
      <c r="AR49" s="453"/>
      <c r="AS49" s="453"/>
      <c r="AT49" s="453"/>
      <c r="AU49" s="453"/>
      <c r="AV49" s="453"/>
      <c r="AW49" s="453"/>
      <c r="AX49" s="453"/>
      <c r="AY49" s="453"/>
      <c r="AZ49" s="453"/>
      <c r="BA49" s="453"/>
      <c r="BB49" s="453"/>
      <c r="BC49" s="453"/>
      <c r="BD49" s="453"/>
      <c r="BE49" s="453"/>
    </row>
    <row r="50" ht="15.75" hidden="1" customHeight="1" outlineLevel="1">
      <c r="A50" s="463" t="s">
        <v>785</v>
      </c>
      <c r="B50" s="464">
        <v>2.0</v>
      </c>
      <c r="C50" s="464"/>
      <c r="D50" s="466"/>
      <c r="E50" s="466"/>
      <c r="F50" s="466"/>
      <c r="G50" s="466"/>
      <c r="H50" s="466"/>
      <c r="I50" s="478"/>
      <c r="J50" s="465"/>
      <c r="K50" s="465"/>
      <c r="L50" s="459" t="str">
        <f>VLOOKUP(A50,Blacksmith!$B$145:$J$193,9,FALSE)</f>
        <v>#N/A</v>
      </c>
      <c r="M50" s="465"/>
      <c r="N50" s="461" t="str">
        <f>VLOOKUP(A50,Blacksmith!$B$145:$J$193,4,FALSE)</f>
        <v>#N/A</v>
      </c>
      <c r="O50" s="461"/>
      <c r="P50" s="461"/>
      <c r="Q50" s="461"/>
      <c r="R50" s="462">
        <v>0.0</v>
      </c>
      <c r="S50" s="449"/>
      <c r="T50" s="449"/>
      <c r="U50" s="450"/>
      <c r="V50" s="450"/>
      <c r="W50" s="475"/>
      <c r="X50" s="475"/>
      <c r="Y50" s="475"/>
      <c r="Z50" s="475"/>
      <c r="AA50" s="475"/>
      <c r="AB50" s="475"/>
      <c r="AC50" s="475"/>
      <c r="AD50" s="453"/>
      <c r="AE50" s="453"/>
      <c r="AF50" s="453"/>
      <c r="AG50" s="453"/>
      <c r="AH50" s="453"/>
      <c r="AI50" s="453"/>
      <c r="AJ50" s="453"/>
      <c r="AK50" s="453"/>
      <c r="AL50" s="453"/>
      <c r="AM50" s="453"/>
      <c r="AN50" s="453"/>
      <c r="AO50" s="453"/>
      <c r="AP50" s="453"/>
      <c r="AQ50" s="453"/>
      <c r="AR50" s="453"/>
      <c r="AS50" s="453"/>
      <c r="AT50" s="453"/>
      <c r="AU50" s="453"/>
      <c r="AV50" s="453"/>
      <c r="AW50" s="453"/>
      <c r="AX50" s="453"/>
      <c r="AY50" s="453"/>
      <c r="AZ50" s="453"/>
      <c r="BA50" s="453"/>
      <c r="BB50" s="453"/>
      <c r="BC50" s="453"/>
      <c r="BD50" s="453"/>
      <c r="BE50" s="453"/>
    </row>
    <row r="51" ht="15.75" hidden="1" customHeight="1" outlineLevel="1">
      <c r="A51" s="463" t="s">
        <v>786</v>
      </c>
      <c r="B51" s="464">
        <f t="shared" ref="B51:H51" si="22">B48/$B50</f>
        <v>2.25</v>
      </c>
      <c r="C51" s="464">
        <f t="shared" si="22"/>
        <v>3.25</v>
      </c>
      <c r="D51" s="464">
        <f t="shared" si="22"/>
        <v>4.25</v>
      </c>
      <c r="E51" s="464">
        <f t="shared" si="22"/>
        <v>5.75</v>
      </c>
      <c r="F51" s="464">
        <f t="shared" si="22"/>
        <v>7.25</v>
      </c>
      <c r="G51" s="464">
        <f t="shared" si="22"/>
        <v>9.25</v>
      </c>
      <c r="H51" s="464">
        <f t="shared" si="22"/>
        <v>11.25</v>
      </c>
      <c r="I51" s="478"/>
      <c r="J51" s="465"/>
      <c r="K51" s="465"/>
      <c r="L51" s="459" t="str">
        <f>VLOOKUP(A51,Blacksmith!$B$145:$J$193,9,FALSE)</f>
        <v>#N/A</v>
      </c>
      <c r="M51" s="465"/>
      <c r="N51" s="461" t="str">
        <f>VLOOKUP(A51,Blacksmith!$B$145:$J$193,4,FALSE)</f>
        <v>#N/A</v>
      </c>
      <c r="O51" s="461"/>
      <c r="P51" s="461"/>
      <c r="Q51" s="461"/>
      <c r="R51" s="462">
        <v>0.0</v>
      </c>
      <c r="S51" s="449"/>
      <c r="T51" s="449"/>
      <c r="U51" s="450"/>
      <c r="V51" s="450"/>
      <c r="W51" s="475"/>
      <c r="X51" s="475"/>
      <c r="Y51" s="475"/>
      <c r="Z51" s="475"/>
      <c r="AA51" s="475"/>
      <c r="AB51" s="475"/>
      <c r="AC51" s="475"/>
      <c r="AD51" s="453"/>
      <c r="AE51" s="453"/>
      <c r="AF51" s="453"/>
      <c r="AG51" s="453"/>
      <c r="AH51" s="453"/>
      <c r="AI51" s="453"/>
      <c r="AJ51" s="453"/>
      <c r="AK51" s="453"/>
      <c r="AL51" s="453"/>
      <c r="AM51" s="453"/>
      <c r="AN51" s="453"/>
      <c r="AO51" s="453"/>
      <c r="AP51" s="453"/>
      <c r="AQ51" s="453"/>
      <c r="AR51" s="453"/>
      <c r="AS51" s="453"/>
      <c r="AT51" s="453"/>
      <c r="AU51" s="453"/>
      <c r="AV51" s="453"/>
      <c r="AW51" s="453"/>
      <c r="AX51" s="453"/>
      <c r="AY51" s="453"/>
      <c r="AZ51" s="453"/>
      <c r="BA51" s="453"/>
      <c r="BB51" s="453"/>
      <c r="BC51" s="453"/>
      <c r="BD51" s="453"/>
      <c r="BE51" s="453"/>
    </row>
    <row r="52" collapsed="1">
      <c r="A52" s="454" t="s">
        <v>811</v>
      </c>
      <c r="B52" s="465" t="s">
        <v>776</v>
      </c>
      <c r="C52" s="465" t="s">
        <v>777</v>
      </c>
      <c r="D52" s="465" t="s">
        <v>778</v>
      </c>
      <c r="E52" s="465" t="s">
        <v>779</v>
      </c>
      <c r="F52" s="465" t="s">
        <v>780</v>
      </c>
      <c r="G52" s="465" t="s">
        <v>807</v>
      </c>
      <c r="H52" s="465" t="s">
        <v>808</v>
      </c>
      <c r="I52" s="457" t="s">
        <v>793</v>
      </c>
      <c r="J52" s="461">
        <v>0.0</v>
      </c>
      <c r="K52" s="461">
        <v>2.0</v>
      </c>
      <c r="L52" s="459">
        <f>VLOOKUP(A52,Blacksmith!$B$145:$J$193,9,FALSE)</f>
        <v>2.16</v>
      </c>
      <c r="M52" s="465" t="s">
        <v>812</v>
      </c>
      <c r="N52" s="461">
        <f>VLOOKUP(A52,Blacksmith!$B$145:$J$193,4,FALSE)</f>
        <v>7</v>
      </c>
      <c r="O52" s="461">
        <v>14.0</v>
      </c>
      <c r="P52" s="461" t="s">
        <v>804</v>
      </c>
      <c r="Q52" s="461" t="s">
        <v>810</v>
      </c>
      <c r="R52" s="462">
        <v>0.0</v>
      </c>
      <c r="S52" s="475"/>
      <c r="T52" s="475"/>
      <c r="U52" s="450"/>
      <c r="V52" s="450"/>
      <c r="W52" s="452">
        <v>26.0</v>
      </c>
      <c r="X52" s="452">
        <v>28.0</v>
      </c>
      <c r="Y52" s="452">
        <v>30.0</v>
      </c>
      <c r="Z52" s="452">
        <v>32.0</v>
      </c>
      <c r="AA52" s="452">
        <v>34.0</v>
      </c>
      <c r="AB52" s="452">
        <v>36.0</v>
      </c>
      <c r="AC52" s="452">
        <v>38.0</v>
      </c>
      <c r="AD52" s="453"/>
      <c r="AE52" s="479" t="s">
        <v>813</v>
      </c>
      <c r="AF52" s="479">
        <f t="shared" ref="AF52:AK52" si="23">AF44*6</f>
        <v>68</v>
      </c>
      <c r="AG52" s="479">
        <f t="shared" si="23"/>
        <v>74</v>
      </c>
      <c r="AH52" s="479">
        <f t="shared" si="23"/>
        <v>80</v>
      </c>
      <c r="AI52" s="479">
        <f t="shared" si="23"/>
        <v>86</v>
      </c>
      <c r="AJ52" s="479">
        <f t="shared" si="23"/>
        <v>92</v>
      </c>
      <c r="AK52" s="479">
        <f t="shared" si="23"/>
        <v>98</v>
      </c>
      <c r="AL52" s="453"/>
      <c r="AM52" s="453"/>
      <c r="AN52" s="453"/>
      <c r="AO52" s="453"/>
      <c r="AP52" s="453"/>
      <c r="AQ52" s="453"/>
      <c r="AR52" s="453"/>
      <c r="AS52" s="453"/>
      <c r="AT52" s="453"/>
      <c r="AU52" s="453"/>
      <c r="AV52" s="453"/>
      <c r="AW52" s="453"/>
      <c r="AX52" s="453"/>
      <c r="AY52" s="453"/>
      <c r="AZ52" s="453"/>
      <c r="BA52" s="453"/>
      <c r="BB52" s="453"/>
      <c r="BC52" s="453"/>
      <c r="BD52" s="453"/>
      <c r="BE52" s="453"/>
    </row>
    <row r="53" hidden="1" outlineLevel="1">
      <c r="A53" s="463" t="s">
        <v>814</v>
      </c>
      <c r="B53" s="464">
        <v>1.0</v>
      </c>
      <c r="C53" s="464">
        <v>1.0</v>
      </c>
      <c r="D53" s="464">
        <v>1.0</v>
      </c>
      <c r="E53" s="464">
        <v>1.0</v>
      </c>
      <c r="F53" s="464">
        <v>1.0</v>
      </c>
      <c r="G53" s="464">
        <v>1.0</v>
      </c>
      <c r="H53" s="464">
        <v>1.0</v>
      </c>
      <c r="I53" s="480"/>
      <c r="J53" s="480"/>
      <c r="K53" s="480"/>
      <c r="L53" s="480"/>
      <c r="M53" s="480"/>
      <c r="N53" s="480"/>
      <c r="O53" s="480"/>
      <c r="P53" s="480"/>
      <c r="Q53" s="480"/>
      <c r="R53" s="481"/>
      <c r="S53" s="482"/>
      <c r="T53" s="482"/>
      <c r="U53" s="482"/>
      <c r="V53" s="482"/>
      <c r="W53" s="475"/>
      <c r="X53" s="475"/>
      <c r="Y53" s="475"/>
      <c r="Z53" s="475"/>
      <c r="AA53" s="475"/>
      <c r="AB53" s="475"/>
      <c r="AC53" s="475"/>
      <c r="AD53" s="453"/>
      <c r="AE53" s="483"/>
      <c r="AF53" s="483"/>
      <c r="AG53" s="483"/>
      <c r="AH53" s="483"/>
      <c r="AI53" s="453" t="s">
        <v>815</v>
      </c>
      <c r="AJ53" s="483"/>
      <c r="AK53" s="483"/>
      <c r="AL53" s="483"/>
      <c r="AM53" s="483"/>
      <c r="AN53" s="483"/>
      <c r="AO53" s="483"/>
      <c r="AP53" s="483"/>
      <c r="AQ53" s="483"/>
      <c r="AR53" s="483"/>
      <c r="AS53" s="483"/>
      <c r="AT53" s="483"/>
      <c r="AU53" s="483"/>
      <c r="AV53" s="483"/>
      <c r="AW53" s="483"/>
      <c r="AX53" s="483"/>
      <c r="AY53" s="483"/>
      <c r="AZ53" s="483"/>
      <c r="BA53" s="483"/>
      <c r="BB53" s="483"/>
      <c r="BC53" s="483"/>
      <c r="BD53" s="483"/>
      <c r="BE53" s="483"/>
    </row>
    <row r="54" hidden="1" outlineLevel="1">
      <c r="A54" s="463" t="s">
        <v>816</v>
      </c>
      <c r="B54" s="464">
        <v>6.0</v>
      </c>
      <c r="C54" s="464">
        <v>6.0</v>
      </c>
      <c r="D54" s="464">
        <v>8.0</v>
      </c>
      <c r="E54" s="464">
        <v>8.0</v>
      </c>
      <c r="F54" s="464">
        <v>10.0</v>
      </c>
      <c r="G54" s="464">
        <v>10.0</v>
      </c>
      <c r="H54" s="464">
        <v>12.0</v>
      </c>
      <c r="I54" s="480"/>
      <c r="J54" s="480"/>
      <c r="K54" s="480"/>
      <c r="L54" s="480"/>
      <c r="M54" s="480"/>
      <c r="N54" s="480"/>
      <c r="O54" s="480"/>
      <c r="P54" s="480"/>
      <c r="Q54" s="480"/>
      <c r="R54" s="481"/>
      <c r="S54" s="482"/>
      <c r="T54" s="482"/>
      <c r="U54" s="482"/>
      <c r="V54" s="482"/>
      <c r="W54" s="475"/>
      <c r="X54" s="475"/>
      <c r="Y54" s="475"/>
      <c r="Z54" s="475"/>
      <c r="AA54" s="475"/>
      <c r="AB54" s="475"/>
      <c r="AC54" s="475"/>
      <c r="AD54" s="453"/>
      <c r="AE54" s="483"/>
      <c r="AF54" s="483"/>
      <c r="AG54" s="483"/>
      <c r="AH54" s="483"/>
      <c r="AI54" s="453"/>
      <c r="AJ54" s="483"/>
      <c r="AK54" s="483"/>
      <c r="AL54" s="483"/>
      <c r="AM54" s="483"/>
      <c r="AN54" s="483"/>
      <c r="AO54" s="483"/>
      <c r="AP54" s="483"/>
      <c r="AQ54" s="483"/>
      <c r="AR54" s="483"/>
      <c r="AS54" s="483"/>
      <c r="AT54" s="483"/>
      <c r="AU54" s="483"/>
      <c r="AV54" s="483"/>
      <c r="AW54" s="483"/>
      <c r="AX54" s="483"/>
      <c r="AY54" s="483"/>
      <c r="AZ54" s="483"/>
      <c r="BA54" s="483"/>
      <c r="BB54" s="483"/>
      <c r="BC54" s="483"/>
      <c r="BD54" s="483"/>
      <c r="BE54" s="483"/>
    </row>
    <row r="55" hidden="1" outlineLevel="1">
      <c r="A55" s="463" t="s">
        <v>12</v>
      </c>
      <c r="B55" s="464">
        <v>0.0</v>
      </c>
      <c r="C55" s="464">
        <v>2.0</v>
      </c>
      <c r="D55" s="464">
        <v>3.0</v>
      </c>
      <c r="E55" s="464">
        <v>6.0</v>
      </c>
      <c r="F55" s="464">
        <v>8.0</v>
      </c>
      <c r="G55" s="464">
        <v>12.0</v>
      </c>
      <c r="H55" s="464">
        <v>15.0</v>
      </c>
      <c r="I55" s="480"/>
      <c r="J55" s="480"/>
      <c r="K55" s="480"/>
      <c r="L55" s="480"/>
      <c r="M55" s="480"/>
      <c r="N55" s="480"/>
      <c r="O55" s="480"/>
      <c r="P55" s="480"/>
      <c r="Q55" s="480"/>
      <c r="R55" s="481"/>
      <c r="S55" s="482"/>
      <c r="T55" s="482"/>
      <c r="U55" s="482"/>
      <c r="V55" s="482"/>
      <c r="W55" s="475"/>
      <c r="X55" s="475"/>
      <c r="Y55" s="475"/>
      <c r="Z55" s="475"/>
      <c r="AA55" s="475"/>
      <c r="AB55" s="475"/>
      <c r="AC55" s="475"/>
      <c r="AD55" s="453"/>
      <c r="AE55" s="483"/>
      <c r="AF55" s="483"/>
      <c r="AG55" s="483"/>
      <c r="AH55" s="483"/>
      <c r="AI55" s="453"/>
      <c r="AJ55" s="483"/>
      <c r="AK55" s="483"/>
      <c r="AL55" s="483"/>
      <c r="AM55" s="483"/>
      <c r="AN55" s="483"/>
      <c r="AO55" s="483"/>
      <c r="AP55" s="483"/>
      <c r="AQ55" s="483"/>
      <c r="AR55" s="483"/>
      <c r="AS55" s="483"/>
      <c r="AT55" s="483"/>
      <c r="AU55" s="483"/>
      <c r="AV55" s="483"/>
      <c r="AW55" s="483"/>
      <c r="AX55" s="483"/>
      <c r="AY55" s="483"/>
      <c r="AZ55" s="483"/>
      <c r="BA55" s="483"/>
      <c r="BB55" s="483"/>
      <c r="BC55" s="483"/>
      <c r="BD55" s="483"/>
      <c r="BE55" s="483"/>
    </row>
    <row r="56" hidden="1" outlineLevel="1">
      <c r="A56" s="463" t="s">
        <v>13</v>
      </c>
      <c r="B56" s="464">
        <f t="shared" ref="B56:H56" si="24">(B53+B54)/2+B55</f>
        <v>3.5</v>
      </c>
      <c r="C56" s="464">
        <f t="shared" si="24"/>
        <v>5.5</v>
      </c>
      <c r="D56" s="464">
        <f t="shared" si="24"/>
        <v>7.5</v>
      </c>
      <c r="E56" s="464">
        <f t="shared" si="24"/>
        <v>10.5</v>
      </c>
      <c r="F56" s="464">
        <f t="shared" si="24"/>
        <v>13.5</v>
      </c>
      <c r="G56" s="464">
        <f t="shared" si="24"/>
        <v>17.5</v>
      </c>
      <c r="H56" s="464">
        <f t="shared" si="24"/>
        <v>21.5</v>
      </c>
      <c r="I56" s="480"/>
      <c r="J56" s="480"/>
      <c r="K56" s="480"/>
      <c r="L56" s="480"/>
      <c r="M56" s="480"/>
      <c r="N56" s="480"/>
      <c r="O56" s="480"/>
      <c r="P56" s="480"/>
      <c r="Q56" s="480"/>
      <c r="R56" s="481"/>
      <c r="S56" s="482"/>
      <c r="T56" s="482"/>
      <c r="U56" s="482"/>
      <c r="V56" s="482"/>
      <c r="W56" s="475"/>
      <c r="X56" s="475"/>
      <c r="Y56" s="475"/>
      <c r="Z56" s="475"/>
      <c r="AA56" s="475"/>
      <c r="AB56" s="475"/>
      <c r="AC56" s="475"/>
      <c r="AD56" s="453"/>
      <c r="AE56" s="483"/>
      <c r="AF56" s="483"/>
      <c r="AG56" s="483"/>
      <c r="AH56" s="483"/>
      <c r="AI56" s="453"/>
      <c r="AJ56" s="483"/>
      <c r="AK56" s="483"/>
      <c r="AL56" s="483"/>
      <c r="AM56" s="483"/>
      <c r="AN56" s="483"/>
      <c r="AO56" s="483"/>
      <c r="AP56" s="483"/>
      <c r="AQ56" s="483"/>
      <c r="AR56" s="483"/>
      <c r="AS56" s="483"/>
      <c r="AT56" s="483"/>
      <c r="AU56" s="483"/>
      <c r="AV56" s="483"/>
      <c r="AW56" s="483"/>
      <c r="AX56" s="483"/>
      <c r="AY56" s="483"/>
      <c r="AZ56" s="483"/>
      <c r="BA56" s="483"/>
      <c r="BB56" s="483"/>
      <c r="BC56" s="483"/>
      <c r="BD56" s="483"/>
      <c r="BE56" s="483"/>
    </row>
    <row r="57" hidden="1" outlineLevel="1">
      <c r="A57" s="463" t="s">
        <v>784</v>
      </c>
      <c r="B57" s="466"/>
      <c r="C57" s="466">
        <f t="shared" ref="C57:H57" si="25">C56/B56-1</f>
        <v>0.5714285714</v>
      </c>
      <c r="D57" s="466">
        <f t="shared" si="25"/>
        <v>0.3636363636</v>
      </c>
      <c r="E57" s="466">
        <f t="shared" si="25"/>
        <v>0.4</v>
      </c>
      <c r="F57" s="466">
        <f t="shared" si="25"/>
        <v>0.2857142857</v>
      </c>
      <c r="G57" s="466">
        <f t="shared" si="25"/>
        <v>0.2962962963</v>
      </c>
      <c r="H57" s="466">
        <f t="shared" si="25"/>
        <v>0.2285714286</v>
      </c>
      <c r="I57" s="480"/>
      <c r="J57" s="484"/>
      <c r="K57" s="484"/>
      <c r="L57" s="484"/>
      <c r="M57" s="484"/>
      <c r="N57" s="484"/>
      <c r="O57" s="484"/>
      <c r="P57" s="484"/>
      <c r="Q57" s="480"/>
      <c r="R57" s="485"/>
      <c r="S57" s="486"/>
      <c r="T57" s="486"/>
      <c r="U57" s="486"/>
      <c r="V57" s="486"/>
      <c r="W57" s="475"/>
      <c r="X57" s="475"/>
      <c r="Y57" s="475"/>
      <c r="Z57" s="475"/>
      <c r="AA57" s="475"/>
      <c r="AB57" s="475"/>
      <c r="AC57" s="475"/>
      <c r="AD57" s="453"/>
      <c r="AE57" s="487"/>
      <c r="AF57" s="487"/>
      <c r="AG57" s="487"/>
      <c r="AH57" s="487"/>
      <c r="AI57" s="453"/>
      <c r="AJ57" s="487"/>
      <c r="AK57" s="487"/>
      <c r="AL57" s="487"/>
      <c r="AM57" s="487"/>
      <c r="AN57" s="487"/>
      <c r="AO57" s="487"/>
      <c r="AP57" s="487"/>
      <c r="AQ57" s="487"/>
      <c r="AR57" s="483"/>
      <c r="AS57" s="487"/>
      <c r="AT57" s="487"/>
      <c r="AU57" s="487"/>
      <c r="AV57" s="487"/>
      <c r="AW57" s="487"/>
      <c r="AX57" s="487"/>
      <c r="AY57" s="487"/>
      <c r="AZ57" s="483"/>
      <c r="BA57" s="487"/>
      <c r="BB57" s="487"/>
      <c r="BC57" s="487"/>
      <c r="BD57" s="487"/>
      <c r="BE57" s="487"/>
    </row>
    <row r="58" hidden="1" outlineLevel="1">
      <c r="A58" s="463" t="s">
        <v>785</v>
      </c>
      <c r="B58" s="464">
        <v>2.0</v>
      </c>
      <c r="C58" s="464"/>
      <c r="D58" s="466"/>
      <c r="E58" s="466"/>
      <c r="F58" s="466"/>
      <c r="G58" s="466"/>
      <c r="H58" s="466"/>
      <c r="I58" s="480"/>
      <c r="J58" s="480"/>
      <c r="K58" s="480"/>
      <c r="L58" s="484"/>
      <c r="M58" s="484"/>
      <c r="N58" s="484"/>
      <c r="O58" s="484"/>
      <c r="P58" s="484"/>
      <c r="Q58" s="480"/>
      <c r="R58" s="481"/>
      <c r="S58" s="482"/>
      <c r="T58" s="482"/>
      <c r="U58" s="486"/>
      <c r="V58" s="486"/>
      <c r="W58" s="475"/>
      <c r="X58" s="475"/>
      <c r="Y58" s="475"/>
      <c r="Z58" s="475"/>
      <c r="AA58" s="475"/>
      <c r="AB58" s="475"/>
      <c r="AC58" s="475"/>
      <c r="AD58" s="453"/>
      <c r="AE58" s="487"/>
      <c r="AF58" s="487"/>
      <c r="AG58" s="487"/>
      <c r="AH58" s="487"/>
      <c r="AI58" s="453"/>
      <c r="AJ58" s="483"/>
      <c r="AK58" s="483"/>
      <c r="AL58" s="487"/>
      <c r="AM58" s="487"/>
      <c r="AN58" s="487"/>
      <c r="AO58" s="487"/>
      <c r="AP58" s="487"/>
      <c r="AQ58" s="487"/>
      <c r="AR58" s="483"/>
      <c r="AS58" s="483"/>
      <c r="AT58" s="483"/>
      <c r="AU58" s="487"/>
      <c r="AV58" s="487"/>
      <c r="AW58" s="487"/>
      <c r="AX58" s="487"/>
      <c r="AY58" s="487"/>
      <c r="AZ58" s="483"/>
      <c r="BA58" s="483"/>
      <c r="BB58" s="483"/>
      <c r="BC58" s="487"/>
      <c r="BD58" s="487"/>
      <c r="BE58" s="487"/>
    </row>
    <row r="59" hidden="1" outlineLevel="1">
      <c r="A59" s="463" t="s">
        <v>786</v>
      </c>
      <c r="B59" s="464">
        <f t="shared" ref="B59:H59" si="26">B56/$B58</f>
        <v>1.75</v>
      </c>
      <c r="C59" s="464">
        <f t="shared" si="26"/>
        <v>2.75</v>
      </c>
      <c r="D59" s="464">
        <f t="shared" si="26"/>
        <v>3.75</v>
      </c>
      <c r="E59" s="464">
        <f t="shared" si="26"/>
        <v>5.25</v>
      </c>
      <c r="F59" s="464">
        <f t="shared" si="26"/>
        <v>6.75</v>
      </c>
      <c r="G59" s="464">
        <f t="shared" si="26"/>
        <v>8.75</v>
      </c>
      <c r="H59" s="464">
        <f t="shared" si="26"/>
        <v>10.75</v>
      </c>
      <c r="I59" s="480"/>
      <c r="J59" s="480"/>
      <c r="K59" s="480"/>
      <c r="L59" s="480"/>
      <c r="M59" s="480"/>
      <c r="N59" s="480"/>
      <c r="O59" s="480"/>
      <c r="P59" s="480"/>
      <c r="Q59" s="480"/>
      <c r="R59" s="481"/>
      <c r="S59" s="482"/>
      <c r="T59" s="482"/>
      <c r="U59" s="482"/>
      <c r="V59" s="482"/>
      <c r="W59" s="475"/>
      <c r="X59" s="475"/>
      <c r="Y59" s="475"/>
      <c r="Z59" s="475"/>
      <c r="AA59" s="475"/>
      <c r="AB59" s="475"/>
      <c r="AC59" s="475"/>
      <c r="AD59" s="453"/>
      <c r="AE59" s="483"/>
      <c r="AF59" s="483"/>
      <c r="AG59" s="483"/>
      <c r="AH59" s="483"/>
      <c r="AI59" s="453"/>
      <c r="AJ59" s="483"/>
      <c r="AK59" s="483"/>
      <c r="AL59" s="483"/>
      <c r="AM59" s="483"/>
      <c r="AN59" s="483"/>
      <c r="AO59" s="483"/>
      <c r="AP59" s="483"/>
      <c r="AQ59" s="483"/>
      <c r="AR59" s="483"/>
      <c r="AS59" s="483"/>
      <c r="AT59" s="483"/>
      <c r="AU59" s="483"/>
      <c r="AV59" s="483"/>
      <c r="AW59" s="483"/>
      <c r="AX59" s="483"/>
      <c r="AY59" s="483"/>
      <c r="AZ59" s="483"/>
      <c r="BA59" s="483"/>
      <c r="BB59" s="483"/>
      <c r="BC59" s="483"/>
      <c r="BD59" s="483"/>
      <c r="BE59" s="483"/>
    </row>
    <row r="60" ht="15.75" customHeight="1" collapsed="1">
      <c r="A60" s="488"/>
      <c r="B60" s="489"/>
      <c r="C60" s="489"/>
      <c r="D60" s="489"/>
      <c r="E60" s="489"/>
      <c r="F60" s="489"/>
      <c r="G60" s="489"/>
      <c r="H60" s="490" t="s">
        <v>817</v>
      </c>
      <c r="I60" s="489"/>
      <c r="J60" s="489"/>
      <c r="K60" s="489"/>
      <c r="L60" s="489"/>
      <c r="M60" s="489"/>
      <c r="N60" s="489"/>
      <c r="O60" s="489"/>
      <c r="P60" s="489"/>
      <c r="Q60" s="491"/>
      <c r="R60" s="448"/>
      <c r="S60" s="475"/>
      <c r="T60" s="475"/>
      <c r="U60" s="450"/>
      <c r="V60" s="450"/>
      <c r="W60" s="475"/>
      <c r="X60" s="475"/>
      <c r="Y60" s="475"/>
      <c r="Z60" s="475"/>
      <c r="AA60" s="475"/>
      <c r="AB60" s="475"/>
      <c r="AC60" s="475"/>
      <c r="AD60" s="453"/>
      <c r="AE60" s="453"/>
      <c r="AF60" s="453"/>
      <c r="AG60" s="453"/>
      <c r="AH60" s="453"/>
      <c r="AI60" s="453"/>
      <c r="AJ60" s="453"/>
      <c r="AK60" s="453"/>
      <c r="AL60" s="453"/>
      <c r="AM60" s="453"/>
      <c r="AN60" s="453"/>
      <c r="AO60" s="453"/>
      <c r="AP60" s="453"/>
      <c r="AQ60" s="453"/>
      <c r="AR60" s="453"/>
      <c r="AS60" s="453"/>
      <c r="AT60" s="453"/>
      <c r="AU60" s="453"/>
      <c r="AV60" s="453"/>
      <c r="AW60" s="453"/>
      <c r="AX60" s="453"/>
      <c r="AY60" s="453"/>
      <c r="AZ60" s="453"/>
      <c r="BA60" s="453"/>
      <c r="BB60" s="453"/>
      <c r="BC60" s="453"/>
      <c r="BD60" s="453"/>
      <c r="BE60" s="453"/>
    </row>
    <row r="61">
      <c r="A61" s="492" t="s">
        <v>818</v>
      </c>
      <c r="B61" s="493" t="s">
        <v>819</v>
      </c>
      <c r="C61" s="493" t="s">
        <v>820</v>
      </c>
      <c r="D61" s="493" t="s">
        <v>821</v>
      </c>
      <c r="E61" s="493" t="s">
        <v>822</v>
      </c>
      <c r="F61" s="493" t="s">
        <v>823</v>
      </c>
      <c r="G61" s="493" t="s">
        <v>824</v>
      </c>
      <c r="H61" s="493" t="s">
        <v>825</v>
      </c>
      <c r="I61" s="494" t="s">
        <v>781</v>
      </c>
      <c r="J61" s="495">
        <v>0.0</v>
      </c>
      <c r="K61" s="493">
        <v>3.0</v>
      </c>
      <c r="L61" s="496">
        <f>VLOOKUP(A61,Blacksmith!$B$145:$J$193,9,FALSE)</f>
        <v>2.1</v>
      </c>
      <c r="M61" s="497" t="s">
        <v>812</v>
      </c>
      <c r="N61" s="498">
        <f>VLOOKUP(A61,Blacksmith!$B$145:$J$193,4,FALSE)</f>
        <v>8</v>
      </c>
      <c r="O61" s="498">
        <v>16.0</v>
      </c>
      <c r="P61" s="498" t="s">
        <v>804</v>
      </c>
      <c r="Q61" s="498" t="s">
        <v>826</v>
      </c>
      <c r="R61" s="462">
        <v>0.0</v>
      </c>
      <c r="S61" s="475"/>
      <c r="T61" s="475"/>
      <c r="U61" s="450"/>
      <c r="V61" s="450"/>
      <c r="W61" s="452">
        <v>32.0</v>
      </c>
      <c r="X61" s="452">
        <v>35.0</v>
      </c>
      <c r="Y61" s="452">
        <v>38.0</v>
      </c>
      <c r="Z61" s="452">
        <v>41.0</v>
      </c>
      <c r="AA61" s="452">
        <v>44.0</v>
      </c>
      <c r="AB61" s="452">
        <v>47.0</v>
      </c>
      <c r="AC61" s="452">
        <v>50.0</v>
      </c>
      <c r="AD61" s="453"/>
      <c r="AE61" s="453"/>
      <c r="AF61" s="453"/>
      <c r="AG61" s="453"/>
      <c r="AH61" s="453"/>
      <c r="AI61" s="453"/>
      <c r="AJ61" s="453"/>
      <c r="AK61" s="453"/>
      <c r="AL61" s="453"/>
      <c r="AM61" s="453"/>
      <c r="AN61" s="453"/>
      <c r="AO61" s="453"/>
      <c r="AP61" s="453"/>
      <c r="AQ61" s="453"/>
      <c r="AR61" s="453"/>
      <c r="AS61" s="453"/>
      <c r="AT61" s="453"/>
      <c r="AU61" s="453"/>
      <c r="AV61" s="453"/>
      <c r="AW61" s="453"/>
      <c r="AX61" s="453"/>
      <c r="AY61" s="453"/>
      <c r="AZ61" s="453"/>
      <c r="BA61" s="453"/>
      <c r="BB61" s="453"/>
      <c r="BC61" s="453"/>
      <c r="BD61" s="453"/>
      <c r="BE61" s="453"/>
    </row>
    <row r="62" hidden="1" outlineLevel="1">
      <c r="A62" s="499" t="s">
        <v>178</v>
      </c>
      <c r="B62" s="500">
        <v>1.0</v>
      </c>
      <c r="C62" s="500">
        <v>1.0</v>
      </c>
      <c r="D62" s="500">
        <v>1.0</v>
      </c>
      <c r="E62" s="500">
        <v>1.0</v>
      </c>
      <c r="F62" s="500">
        <v>1.0</v>
      </c>
      <c r="G62" s="500">
        <v>1.0</v>
      </c>
      <c r="H62" s="500">
        <v>3.0</v>
      </c>
      <c r="I62" s="494"/>
      <c r="J62" s="495"/>
      <c r="K62" s="493"/>
      <c r="L62" s="496" t="str">
        <f>VLOOKUP(A62,Blacksmith!$B$145:$J$193,9,FALSE)</f>
        <v>#N/A</v>
      </c>
      <c r="M62" s="497"/>
      <c r="N62" s="498" t="str">
        <f>VLOOKUP(A62,Blacksmith!$B$145:$J$193,4,FALSE)</f>
        <v>#N/A</v>
      </c>
      <c r="O62" s="498"/>
      <c r="P62" s="498"/>
      <c r="Q62" s="498"/>
      <c r="R62" s="462">
        <v>0.0</v>
      </c>
      <c r="S62" s="475"/>
      <c r="T62" s="475"/>
      <c r="U62" s="450"/>
      <c r="V62" s="450"/>
      <c r="W62" s="475"/>
      <c r="X62" s="475"/>
      <c r="Y62" s="475"/>
      <c r="Z62" s="475"/>
      <c r="AA62" s="475"/>
      <c r="AB62" s="475"/>
      <c r="AC62" s="475"/>
      <c r="AD62" s="453"/>
      <c r="AE62" s="453"/>
      <c r="AF62" s="453"/>
      <c r="AG62" s="453"/>
      <c r="AH62" s="453"/>
      <c r="AI62" s="453"/>
      <c r="AJ62" s="453"/>
      <c r="AK62" s="453"/>
      <c r="AL62" s="453"/>
      <c r="AM62" s="453"/>
      <c r="AN62" s="453"/>
      <c r="AO62" s="453"/>
      <c r="AP62" s="453"/>
      <c r="AQ62" s="453"/>
      <c r="AR62" s="453"/>
      <c r="AS62" s="453"/>
      <c r="AT62" s="453"/>
      <c r="AU62" s="453"/>
      <c r="AV62" s="453"/>
      <c r="AW62" s="453"/>
      <c r="AX62" s="453"/>
      <c r="AY62" s="453"/>
      <c r="AZ62" s="453"/>
      <c r="BA62" s="453"/>
      <c r="BB62" s="453"/>
      <c r="BC62" s="453"/>
      <c r="BD62" s="453"/>
      <c r="BE62" s="453"/>
    </row>
    <row r="63" hidden="1" outlineLevel="1">
      <c r="A63" s="499" t="s">
        <v>179</v>
      </c>
      <c r="B63" s="500">
        <v>8.0</v>
      </c>
      <c r="C63" s="500">
        <v>8.0</v>
      </c>
      <c r="D63" s="500">
        <v>10.0</v>
      </c>
      <c r="E63" s="500">
        <v>10.0</v>
      </c>
      <c r="F63" s="500">
        <v>12.0</v>
      </c>
      <c r="G63" s="500">
        <v>12.0</v>
      </c>
      <c r="H63" s="500">
        <v>18.0</v>
      </c>
      <c r="I63" s="494"/>
      <c r="J63" s="495"/>
      <c r="K63" s="493"/>
      <c r="L63" s="496" t="str">
        <f>VLOOKUP(A63,Blacksmith!$B$145:$J$193,9,FALSE)</f>
        <v>#N/A</v>
      </c>
      <c r="M63" s="497"/>
      <c r="N63" s="498" t="str">
        <f>VLOOKUP(A63,Blacksmith!$B$145:$J$193,4,FALSE)</f>
        <v>#N/A</v>
      </c>
      <c r="O63" s="498"/>
      <c r="P63" s="498"/>
      <c r="Q63" s="498"/>
      <c r="R63" s="462">
        <v>0.0</v>
      </c>
      <c r="S63" s="475"/>
      <c r="T63" s="475"/>
      <c r="U63" s="450"/>
      <c r="V63" s="450"/>
      <c r="W63" s="475"/>
      <c r="X63" s="475"/>
      <c r="Y63" s="475"/>
      <c r="Z63" s="475"/>
      <c r="AA63" s="475"/>
      <c r="AB63" s="475"/>
      <c r="AC63" s="475"/>
      <c r="AD63" s="453"/>
      <c r="AE63" s="453"/>
      <c r="AF63" s="453"/>
      <c r="AG63" s="453"/>
      <c r="AH63" s="453"/>
      <c r="AI63" s="453"/>
      <c r="AJ63" s="453"/>
      <c r="AK63" s="453"/>
      <c r="AL63" s="453"/>
      <c r="AM63" s="453"/>
      <c r="AN63" s="453"/>
      <c r="AO63" s="453"/>
      <c r="AP63" s="453"/>
      <c r="AQ63" s="453"/>
      <c r="AR63" s="453"/>
      <c r="AS63" s="453"/>
      <c r="AT63" s="453"/>
      <c r="AU63" s="453"/>
      <c r="AV63" s="453"/>
      <c r="AW63" s="453"/>
      <c r="AX63" s="453"/>
      <c r="AY63" s="453"/>
      <c r="AZ63" s="453"/>
      <c r="BA63" s="453"/>
      <c r="BB63" s="453"/>
      <c r="BC63" s="453"/>
      <c r="BD63" s="453"/>
      <c r="BE63" s="453"/>
    </row>
    <row r="64" hidden="1" outlineLevel="1">
      <c r="A64" s="499" t="s">
        <v>783</v>
      </c>
      <c r="B64" s="500">
        <v>2.0</v>
      </c>
      <c r="C64" s="500">
        <v>5.0</v>
      </c>
      <c r="D64" s="500">
        <v>7.0</v>
      </c>
      <c r="E64" s="500">
        <v>11.0</v>
      </c>
      <c r="F64" s="500">
        <v>14.0</v>
      </c>
      <c r="G64" s="500">
        <v>19.0</v>
      </c>
      <c r="H64" s="500">
        <v>21.0</v>
      </c>
      <c r="I64" s="494"/>
      <c r="J64" s="495"/>
      <c r="K64" s="493"/>
      <c r="L64" s="496" t="str">
        <f>VLOOKUP(A64,Blacksmith!$B$145:$J$193,9,FALSE)</f>
        <v>#N/A</v>
      </c>
      <c r="M64" s="497"/>
      <c r="N64" s="498" t="str">
        <f>VLOOKUP(A64,Blacksmith!$B$145:$J$193,4,FALSE)</f>
        <v>#N/A</v>
      </c>
      <c r="O64" s="498"/>
      <c r="P64" s="498"/>
      <c r="Q64" s="498"/>
      <c r="R64" s="462">
        <v>0.0</v>
      </c>
      <c r="S64" s="475"/>
      <c r="T64" s="475"/>
      <c r="U64" s="450"/>
      <c r="V64" s="450"/>
      <c r="W64" s="475"/>
      <c r="X64" s="475"/>
      <c r="Y64" s="475"/>
      <c r="Z64" s="475"/>
      <c r="AA64" s="475"/>
      <c r="AB64" s="475"/>
      <c r="AC64" s="475"/>
      <c r="AD64" s="453"/>
      <c r="AE64" s="453"/>
      <c r="AF64" s="453"/>
      <c r="AG64" s="453"/>
      <c r="AH64" s="453"/>
      <c r="AI64" s="453"/>
      <c r="AJ64" s="453"/>
      <c r="AK64" s="453"/>
      <c r="AL64" s="453"/>
      <c r="AM64" s="453"/>
      <c r="AN64" s="453"/>
      <c r="AO64" s="453"/>
      <c r="AP64" s="453"/>
      <c r="AQ64" s="453"/>
      <c r="AR64" s="453"/>
      <c r="AS64" s="453"/>
      <c r="AT64" s="453"/>
      <c r="AU64" s="453"/>
      <c r="AV64" s="453"/>
      <c r="AW64" s="453"/>
      <c r="AX64" s="453"/>
      <c r="AY64" s="453"/>
      <c r="AZ64" s="453"/>
      <c r="BA64" s="453"/>
      <c r="BB64" s="453"/>
      <c r="BC64" s="453"/>
      <c r="BD64" s="453"/>
      <c r="BE64" s="453"/>
    </row>
    <row r="65" hidden="1" outlineLevel="1">
      <c r="A65" s="499" t="s">
        <v>180</v>
      </c>
      <c r="B65" s="500">
        <f t="shared" ref="B65:H65" si="27">(B62+B63)/2+B64</f>
        <v>6.5</v>
      </c>
      <c r="C65" s="500">
        <f t="shared" si="27"/>
        <v>9.5</v>
      </c>
      <c r="D65" s="500">
        <f t="shared" si="27"/>
        <v>12.5</v>
      </c>
      <c r="E65" s="500">
        <f t="shared" si="27"/>
        <v>16.5</v>
      </c>
      <c r="F65" s="500">
        <f t="shared" si="27"/>
        <v>20.5</v>
      </c>
      <c r="G65" s="500">
        <f t="shared" si="27"/>
        <v>25.5</v>
      </c>
      <c r="H65" s="500">
        <f t="shared" si="27"/>
        <v>31.5</v>
      </c>
      <c r="I65" s="494"/>
      <c r="J65" s="495"/>
      <c r="K65" s="493"/>
      <c r="L65" s="496" t="str">
        <f>VLOOKUP(A65,Blacksmith!$B$145:$J$193,9,FALSE)</f>
        <v>#N/A</v>
      </c>
      <c r="M65" s="497"/>
      <c r="N65" s="498" t="str">
        <f>VLOOKUP(A65,Blacksmith!$B$145:$J$193,4,FALSE)</f>
        <v>#N/A</v>
      </c>
      <c r="O65" s="498"/>
      <c r="P65" s="498"/>
      <c r="Q65" s="498"/>
      <c r="R65" s="462">
        <v>0.0</v>
      </c>
      <c r="S65" s="475"/>
      <c r="T65" s="475"/>
      <c r="U65" s="450"/>
      <c r="V65" s="450"/>
      <c r="W65" s="475"/>
      <c r="X65" s="475"/>
      <c r="Y65" s="475"/>
      <c r="Z65" s="475"/>
      <c r="AA65" s="475"/>
      <c r="AB65" s="475"/>
      <c r="AC65" s="475"/>
      <c r="AD65" s="453"/>
      <c r="AE65" s="453"/>
      <c r="AF65" s="453"/>
      <c r="AG65" s="453"/>
      <c r="AH65" s="453"/>
      <c r="AI65" s="453"/>
      <c r="AJ65" s="453"/>
      <c r="AK65" s="453"/>
      <c r="AL65" s="453"/>
      <c r="AM65" s="453"/>
      <c r="AN65" s="453"/>
      <c r="AO65" s="453"/>
      <c r="AP65" s="453"/>
      <c r="AQ65" s="453"/>
      <c r="AR65" s="453"/>
      <c r="AS65" s="453"/>
      <c r="AT65" s="453"/>
      <c r="AU65" s="453"/>
      <c r="AV65" s="453"/>
      <c r="AW65" s="453"/>
      <c r="AX65" s="453"/>
      <c r="AY65" s="453"/>
      <c r="AZ65" s="453"/>
      <c r="BA65" s="453"/>
      <c r="BB65" s="453"/>
      <c r="BC65" s="453"/>
      <c r="BD65" s="453"/>
      <c r="BE65" s="453"/>
    </row>
    <row r="66" hidden="1" outlineLevel="1">
      <c r="A66" s="499" t="s">
        <v>784</v>
      </c>
      <c r="B66" s="501"/>
      <c r="C66" s="501">
        <f t="shared" ref="C66:H66" si="28">C65/B65-1</f>
        <v>0.4615384615</v>
      </c>
      <c r="D66" s="501">
        <f t="shared" si="28"/>
        <v>0.3157894737</v>
      </c>
      <c r="E66" s="501">
        <f t="shared" si="28"/>
        <v>0.32</v>
      </c>
      <c r="F66" s="501">
        <f t="shared" si="28"/>
        <v>0.2424242424</v>
      </c>
      <c r="G66" s="501">
        <f t="shared" si="28"/>
        <v>0.243902439</v>
      </c>
      <c r="H66" s="501">
        <f t="shared" si="28"/>
        <v>0.2352941176</v>
      </c>
      <c r="I66" s="494"/>
      <c r="J66" s="495"/>
      <c r="K66" s="493"/>
      <c r="L66" s="496" t="str">
        <f>VLOOKUP(A66,Blacksmith!$B$145:$J$193,9,FALSE)</f>
        <v>#N/A</v>
      </c>
      <c r="M66" s="497"/>
      <c r="N66" s="498" t="str">
        <f>VLOOKUP(A66,Blacksmith!$B$145:$J$193,4,FALSE)</f>
        <v>#N/A</v>
      </c>
      <c r="O66" s="498"/>
      <c r="P66" s="498"/>
      <c r="Q66" s="498"/>
      <c r="R66" s="462">
        <v>0.0</v>
      </c>
      <c r="S66" s="475"/>
      <c r="T66" s="475"/>
      <c r="U66" s="450"/>
      <c r="V66" s="450"/>
      <c r="W66" s="475"/>
      <c r="X66" s="475"/>
      <c r="Y66" s="475"/>
      <c r="Z66" s="475"/>
      <c r="AA66" s="475"/>
      <c r="AB66" s="475"/>
      <c r="AC66" s="475"/>
      <c r="AD66" s="453"/>
      <c r="AE66" s="453"/>
      <c r="AF66" s="453"/>
      <c r="AG66" s="453"/>
      <c r="AH66" s="453"/>
      <c r="AI66" s="453"/>
      <c r="AJ66" s="453"/>
      <c r="AK66" s="453"/>
      <c r="AL66" s="453"/>
      <c r="AM66" s="453"/>
      <c r="AN66" s="453"/>
      <c r="AO66" s="453"/>
      <c r="AP66" s="453"/>
      <c r="AQ66" s="453"/>
      <c r="AR66" s="453"/>
      <c r="AS66" s="453"/>
      <c r="AT66" s="453"/>
      <c r="AU66" s="453"/>
      <c r="AV66" s="453"/>
      <c r="AW66" s="453"/>
      <c r="AX66" s="453"/>
      <c r="AY66" s="453"/>
      <c r="AZ66" s="453"/>
      <c r="BA66" s="453"/>
      <c r="BB66" s="453"/>
      <c r="BC66" s="453"/>
      <c r="BD66" s="453"/>
      <c r="BE66" s="453"/>
    </row>
    <row r="67" hidden="1" outlineLevel="1">
      <c r="A67" s="499" t="s">
        <v>785</v>
      </c>
      <c r="B67" s="500">
        <f>$K61</f>
        <v>3</v>
      </c>
      <c r="C67" s="500"/>
      <c r="D67" s="501"/>
      <c r="E67" s="501"/>
      <c r="F67" s="501"/>
      <c r="G67" s="501"/>
      <c r="H67" s="501"/>
      <c r="I67" s="494"/>
      <c r="J67" s="495"/>
      <c r="K67" s="493"/>
      <c r="L67" s="496" t="str">
        <f>VLOOKUP(A67,Blacksmith!$B$145:$J$193,9,FALSE)</f>
        <v>#N/A</v>
      </c>
      <c r="M67" s="497"/>
      <c r="N67" s="498" t="str">
        <f>VLOOKUP(A67,Blacksmith!$B$145:$J$193,4,FALSE)</f>
        <v>#N/A</v>
      </c>
      <c r="O67" s="498"/>
      <c r="P67" s="498"/>
      <c r="Q67" s="498"/>
      <c r="R67" s="462">
        <v>0.0</v>
      </c>
      <c r="S67" s="475"/>
      <c r="T67" s="475"/>
      <c r="U67" s="450"/>
      <c r="V67" s="450"/>
      <c r="W67" s="475"/>
      <c r="X67" s="475"/>
      <c r="Y67" s="475"/>
      <c r="Z67" s="475"/>
      <c r="AA67" s="475"/>
      <c r="AB67" s="475"/>
      <c r="AC67" s="475"/>
      <c r="AD67" s="453"/>
      <c r="AE67" s="453"/>
      <c r="AF67" s="453"/>
      <c r="AG67" s="453"/>
      <c r="AH67" s="453"/>
      <c r="AI67" s="453"/>
      <c r="AJ67" s="453"/>
      <c r="AK67" s="453"/>
      <c r="AL67" s="453"/>
      <c r="AM67" s="453"/>
      <c r="AN67" s="453"/>
      <c r="AO67" s="453"/>
      <c r="AP67" s="453"/>
      <c r="AQ67" s="453"/>
      <c r="AR67" s="453"/>
      <c r="AS67" s="453"/>
      <c r="AT67" s="453"/>
      <c r="AU67" s="453"/>
      <c r="AV67" s="453"/>
      <c r="AW67" s="453"/>
      <c r="AX67" s="453"/>
      <c r="AY67" s="453"/>
      <c r="AZ67" s="453"/>
      <c r="BA67" s="453"/>
      <c r="BB67" s="453"/>
      <c r="BC67" s="453"/>
      <c r="BD67" s="453"/>
      <c r="BE67" s="453"/>
    </row>
    <row r="68" hidden="1" outlineLevel="1">
      <c r="A68" s="499" t="s">
        <v>786</v>
      </c>
      <c r="B68" s="502">
        <f t="shared" ref="B68:H68" si="29">B65/$B67</f>
        <v>2.166666667</v>
      </c>
      <c r="C68" s="502">
        <f t="shared" si="29"/>
        <v>3.166666667</v>
      </c>
      <c r="D68" s="502">
        <f t="shared" si="29"/>
        <v>4.166666667</v>
      </c>
      <c r="E68" s="502">
        <f t="shared" si="29"/>
        <v>5.5</v>
      </c>
      <c r="F68" s="502">
        <f t="shared" si="29"/>
        <v>6.833333333</v>
      </c>
      <c r="G68" s="502">
        <f t="shared" si="29"/>
        <v>8.5</v>
      </c>
      <c r="H68" s="502">
        <f t="shared" si="29"/>
        <v>10.5</v>
      </c>
      <c r="I68" s="494"/>
      <c r="J68" s="495"/>
      <c r="K68" s="493"/>
      <c r="L68" s="496" t="str">
        <f>VLOOKUP(A68,Blacksmith!$B$145:$J$193,9,FALSE)</f>
        <v>#N/A</v>
      </c>
      <c r="M68" s="497"/>
      <c r="N68" s="498" t="str">
        <f>VLOOKUP(A68,Blacksmith!$B$145:$J$193,4,FALSE)</f>
        <v>#N/A</v>
      </c>
      <c r="O68" s="498"/>
      <c r="P68" s="498"/>
      <c r="Q68" s="498"/>
      <c r="R68" s="462">
        <v>0.0</v>
      </c>
      <c r="S68" s="475"/>
      <c r="T68" s="475"/>
      <c r="U68" s="450"/>
      <c r="V68" s="450"/>
      <c r="W68" s="475"/>
      <c r="X68" s="475"/>
      <c r="Y68" s="475"/>
      <c r="Z68" s="475"/>
      <c r="AA68" s="475"/>
      <c r="AB68" s="475"/>
      <c r="AC68" s="475"/>
      <c r="AD68" s="453"/>
      <c r="AE68" s="453"/>
      <c r="AF68" s="453"/>
      <c r="AG68" s="453"/>
      <c r="AH68" s="453"/>
      <c r="AI68" s="453"/>
      <c r="AJ68" s="453"/>
      <c r="AK68" s="453"/>
      <c r="AL68" s="453"/>
      <c r="AM68" s="453"/>
      <c r="AN68" s="453"/>
      <c r="AO68" s="453"/>
      <c r="AP68" s="453"/>
      <c r="AQ68" s="453"/>
      <c r="AR68" s="453"/>
      <c r="AS68" s="453"/>
      <c r="AT68" s="453"/>
      <c r="AU68" s="453"/>
      <c r="AV68" s="453"/>
      <c r="AW68" s="453"/>
      <c r="AX68" s="453"/>
      <c r="AY68" s="453"/>
      <c r="AZ68" s="453"/>
      <c r="BA68" s="453"/>
      <c r="BB68" s="453"/>
      <c r="BC68" s="453"/>
      <c r="BD68" s="453"/>
      <c r="BE68" s="453"/>
    </row>
    <row r="69" ht="15.0" customHeight="1" collapsed="1">
      <c r="A69" s="492" t="s">
        <v>827</v>
      </c>
      <c r="B69" s="493" t="s">
        <v>777</v>
      </c>
      <c r="C69" s="493" t="s">
        <v>828</v>
      </c>
      <c r="D69" s="493" t="s">
        <v>829</v>
      </c>
      <c r="E69" s="493" t="s">
        <v>830</v>
      </c>
      <c r="F69" s="493" t="s">
        <v>831</v>
      </c>
      <c r="G69" s="493" t="s">
        <v>832</v>
      </c>
      <c r="H69" s="493" t="s">
        <v>833</v>
      </c>
      <c r="I69" s="494" t="s">
        <v>781</v>
      </c>
      <c r="J69" s="495">
        <v>0.0</v>
      </c>
      <c r="K69" s="493">
        <v>3.0</v>
      </c>
      <c r="L69" s="496">
        <f>VLOOKUP(A69,Blacksmith!$B$145:$J$193,9,FALSE)</f>
        <v>2.76</v>
      </c>
      <c r="M69" s="497" t="s">
        <v>834</v>
      </c>
      <c r="N69" s="498">
        <f>VLOOKUP(A69,Blacksmith!$B$145:$J$193,4,FALSE)</f>
        <v>10</v>
      </c>
      <c r="O69" s="498">
        <v>17.0</v>
      </c>
      <c r="P69" s="498" t="s">
        <v>804</v>
      </c>
      <c r="Q69" s="498" t="s">
        <v>826</v>
      </c>
      <c r="R69" s="462">
        <v>0.0</v>
      </c>
      <c r="S69" s="475"/>
      <c r="T69" s="475"/>
      <c r="U69" s="450"/>
      <c r="V69" s="450"/>
      <c r="W69" s="452">
        <v>32.0</v>
      </c>
      <c r="X69" s="452">
        <v>35.0</v>
      </c>
      <c r="Y69" s="452">
        <v>38.0</v>
      </c>
      <c r="Z69" s="452">
        <v>41.0</v>
      </c>
      <c r="AA69" s="452">
        <v>44.0</v>
      </c>
      <c r="AB69" s="452">
        <v>47.0</v>
      </c>
      <c r="AC69" s="452">
        <v>50.0</v>
      </c>
      <c r="AD69" s="453"/>
      <c r="AE69" s="503" t="s">
        <v>835</v>
      </c>
      <c r="AF69" s="503">
        <f t="shared" ref="AF69:AK69" si="30">AF$93*$AG$142+AF$101*$AH$142+$AF$142</f>
        <v>68</v>
      </c>
      <c r="AG69" s="503">
        <f t="shared" si="30"/>
        <v>79</v>
      </c>
      <c r="AH69" s="503">
        <f t="shared" si="30"/>
        <v>90</v>
      </c>
      <c r="AI69" s="503">
        <f t="shared" si="30"/>
        <v>97</v>
      </c>
      <c r="AJ69" s="503">
        <f t="shared" si="30"/>
        <v>104</v>
      </c>
      <c r="AK69" s="503">
        <f t="shared" si="30"/>
        <v>111</v>
      </c>
      <c r="AL69" s="453"/>
      <c r="AM69" s="453"/>
      <c r="AN69" s="453"/>
      <c r="AO69" s="453"/>
      <c r="AP69" s="453"/>
      <c r="AQ69" s="453"/>
      <c r="AR69" s="453"/>
      <c r="AS69" s="453"/>
      <c r="AT69" s="453"/>
      <c r="AU69" s="453"/>
      <c r="AV69" s="453"/>
      <c r="AW69" s="453"/>
      <c r="AX69" s="453"/>
      <c r="AY69" s="453"/>
      <c r="AZ69" s="453"/>
      <c r="BA69" s="453"/>
      <c r="BB69" s="453"/>
      <c r="BC69" s="453"/>
      <c r="BD69" s="453"/>
      <c r="BE69" s="453"/>
    </row>
    <row r="70" hidden="1" outlineLevel="1">
      <c r="A70" s="499" t="s">
        <v>178</v>
      </c>
      <c r="B70" s="500">
        <v>1.0</v>
      </c>
      <c r="C70" s="500">
        <v>1.0</v>
      </c>
      <c r="D70" s="500">
        <v>1.0</v>
      </c>
      <c r="E70" s="500">
        <v>1.0</v>
      </c>
      <c r="F70" s="500">
        <v>1.0</v>
      </c>
      <c r="G70" s="500">
        <v>1.0</v>
      </c>
      <c r="H70" s="500">
        <v>1.0</v>
      </c>
      <c r="I70" s="494"/>
      <c r="J70" s="495"/>
      <c r="K70" s="493"/>
      <c r="L70" s="496" t="str">
        <f>VLOOKUP(A70,Blacksmith!$B$145:$J$193,9,FALSE)</f>
        <v>#N/A</v>
      </c>
      <c r="M70" s="497"/>
      <c r="N70" s="498" t="str">
        <f>VLOOKUP(A70,Blacksmith!$B$145:$J$193,4,FALSE)</f>
        <v>#N/A</v>
      </c>
      <c r="O70" s="498"/>
      <c r="P70" s="498"/>
      <c r="Q70" s="498"/>
      <c r="R70" s="462">
        <v>0.0</v>
      </c>
      <c r="S70" s="475"/>
      <c r="T70" s="475"/>
      <c r="U70" s="450"/>
      <c r="V70" s="450"/>
      <c r="W70" s="475"/>
      <c r="X70" s="475"/>
      <c r="Y70" s="475"/>
      <c r="Z70" s="475"/>
      <c r="AA70" s="475"/>
      <c r="AB70" s="475"/>
      <c r="AC70" s="475"/>
      <c r="AD70" s="453"/>
      <c r="AE70" s="453"/>
      <c r="AF70" s="503" t="str">
        <f t="shared" ref="AF70:AK70" si="31">#REF!+AF$109+AF143</f>
        <v>#REF!</v>
      </c>
      <c r="AG70" s="503" t="str">
        <f t="shared" si="31"/>
        <v>#REF!</v>
      </c>
      <c r="AH70" s="503" t="str">
        <f t="shared" si="31"/>
        <v>#REF!</v>
      </c>
      <c r="AI70" s="503" t="str">
        <f t="shared" si="31"/>
        <v>#REF!</v>
      </c>
      <c r="AJ70" s="503" t="str">
        <f t="shared" si="31"/>
        <v>#REF!</v>
      </c>
      <c r="AK70" s="503" t="str">
        <f t="shared" si="31"/>
        <v>#REF!</v>
      </c>
      <c r="AL70" s="453"/>
      <c r="AM70" s="453"/>
      <c r="AN70" s="453"/>
      <c r="AO70" s="453"/>
      <c r="AP70" s="453"/>
      <c r="AQ70" s="453"/>
      <c r="AR70" s="453"/>
      <c r="AS70" s="453"/>
      <c r="AT70" s="453"/>
      <c r="AU70" s="453"/>
      <c r="AV70" s="453"/>
      <c r="AW70" s="453"/>
      <c r="AX70" s="453"/>
      <c r="AY70" s="453"/>
      <c r="AZ70" s="453"/>
      <c r="BA70" s="453"/>
      <c r="BB70" s="453"/>
      <c r="BC70" s="453"/>
      <c r="BD70" s="453"/>
      <c r="BE70" s="453"/>
    </row>
    <row r="71" hidden="1" outlineLevel="1">
      <c r="A71" s="499" t="s">
        <v>179</v>
      </c>
      <c r="B71" s="500">
        <v>6.0</v>
      </c>
      <c r="C71" s="500">
        <v>6.0</v>
      </c>
      <c r="D71" s="500">
        <v>8.0</v>
      </c>
      <c r="E71" s="500">
        <v>8.0</v>
      </c>
      <c r="F71" s="500">
        <v>10.0</v>
      </c>
      <c r="G71" s="500">
        <v>10.0</v>
      </c>
      <c r="H71" s="500">
        <v>12.0</v>
      </c>
      <c r="I71" s="494"/>
      <c r="J71" s="495"/>
      <c r="K71" s="493"/>
      <c r="L71" s="496" t="str">
        <f>VLOOKUP(A71,Blacksmith!$B$145:$J$193,9,FALSE)</f>
        <v>#N/A</v>
      </c>
      <c r="M71" s="497"/>
      <c r="N71" s="498" t="str">
        <f>VLOOKUP(A71,Blacksmith!$B$145:$J$193,4,FALSE)</f>
        <v>#N/A</v>
      </c>
      <c r="O71" s="498"/>
      <c r="P71" s="498"/>
      <c r="Q71" s="498"/>
      <c r="R71" s="462">
        <v>0.0</v>
      </c>
      <c r="S71" s="475"/>
      <c r="T71" s="475"/>
      <c r="U71" s="450"/>
      <c r="V71" s="450"/>
      <c r="W71" s="475"/>
      <c r="X71" s="475"/>
      <c r="Y71" s="475"/>
      <c r="Z71" s="475"/>
      <c r="AA71" s="475"/>
      <c r="AB71" s="475"/>
      <c r="AC71" s="475"/>
      <c r="AD71" s="453"/>
      <c r="AE71" s="453"/>
      <c r="AF71" s="503" t="str">
        <f t="shared" ref="AF71:AK71" si="32">#REF!+AF$109+AF144</f>
        <v>#REF!</v>
      </c>
      <c r="AG71" s="503" t="str">
        <f t="shared" si="32"/>
        <v>#REF!</v>
      </c>
      <c r="AH71" s="503" t="str">
        <f t="shared" si="32"/>
        <v>#REF!</v>
      </c>
      <c r="AI71" s="503" t="str">
        <f t="shared" si="32"/>
        <v>#REF!</v>
      </c>
      <c r="AJ71" s="503" t="str">
        <f t="shared" si="32"/>
        <v>#REF!</v>
      </c>
      <c r="AK71" s="503" t="str">
        <f t="shared" si="32"/>
        <v>#REF!</v>
      </c>
      <c r="AL71" s="453"/>
      <c r="AM71" s="453"/>
      <c r="AN71" s="453"/>
      <c r="AO71" s="453"/>
      <c r="AP71" s="453"/>
      <c r="AQ71" s="453"/>
      <c r="AR71" s="453"/>
      <c r="AS71" s="453"/>
      <c r="AT71" s="453"/>
      <c r="AU71" s="453"/>
      <c r="AV71" s="453"/>
      <c r="AW71" s="453"/>
      <c r="AX71" s="453"/>
      <c r="AY71" s="453"/>
      <c r="AZ71" s="453"/>
      <c r="BA71" s="453"/>
      <c r="BB71" s="453"/>
      <c r="BC71" s="453"/>
      <c r="BD71" s="453"/>
      <c r="BE71" s="453"/>
    </row>
    <row r="72" hidden="1" outlineLevel="1">
      <c r="A72" s="499" t="s">
        <v>783</v>
      </c>
      <c r="B72" s="500">
        <v>3.0</v>
      </c>
      <c r="C72" s="500">
        <v>6.0</v>
      </c>
      <c r="D72" s="500">
        <v>8.0</v>
      </c>
      <c r="E72" s="500">
        <v>12.0</v>
      </c>
      <c r="F72" s="500">
        <v>15.0</v>
      </c>
      <c r="G72" s="500">
        <v>20.0</v>
      </c>
      <c r="H72" s="500">
        <v>24.0</v>
      </c>
      <c r="I72" s="494"/>
      <c r="J72" s="495"/>
      <c r="K72" s="493"/>
      <c r="L72" s="496" t="str">
        <f>VLOOKUP(A72,Blacksmith!$B$145:$J$193,9,FALSE)</f>
        <v>#N/A</v>
      </c>
      <c r="M72" s="497"/>
      <c r="N72" s="498" t="str">
        <f>VLOOKUP(A72,Blacksmith!$B$145:$J$193,4,FALSE)</f>
        <v>#N/A</v>
      </c>
      <c r="O72" s="498"/>
      <c r="P72" s="498"/>
      <c r="Q72" s="498"/>
      <c r="R72" s="462">
        <v>0.0</v>
      </c>
      <c r="S72" s="475"/>
      <c r="T72" s="475"/>
      <c r="U72" s="450"/>
      <c r="V72" s="450"/>
      <c r="W72" s="475"/>
      <c r="X72" s="475"/>
      <c r="Y72" s="475"/>
      <c r="Z72" s="475"/>
      <c r="AA72" s="475"/>
      <c r="AB72" s="475"/>
      <c r="AC72" s="475"/>
      <c r="AD72" s="453"/>
      <c r="AE72" s="453"/>
      <c r="AF72" s="503" t="str">
        <f t="shared" ref="AF72:AK72" si="33">#REF!+AF$109+AF145</f>
        <v>#REF!</v>
      </c>
      <c r="AG72" s="503" t="str">
        <f t="shared" si="33"/>
        <v>#REF!</v>
      </c>
      <c r="AH72" s="503" t="str">
        <f t="shared" si="33"/>
        <v>#REF!</v>
      </c>
      <c r="AI72" s="503" t="str">
        <f t="shared" si="33"/>
        <v>#REF!</v>
      </c>
      <c r="AJ72" s="503" t="str">
        <f t="shared" si="33"/>
        <v>#REF!</v>
      </c>
      <c r="AK72" s="503" t="str">
        <f t="shared" si="33"/>
        <v>#REF!</v>
      </c>
      <c r="AL72" s="453"/>
      <c r="AM72" s="453"/>
      <c r="AN72" s="453"/>
      <c r="AO72" s="453"/>
      <c r="AP72" s="453"/>
      <c r="AQ72" s="453"/>
      <c r="AR72" s="453"/>
      <c r="AS72" s="453"/>
      <c r="AT72" s="453"/>
      <c r="AU72" s="453"/>
      <c r="AV72" s="453"/>
      <c r="AW72" s="453"/>
      <c r="AX72" s="453"/>
      <c r="AY72" s="453"/>
      <c r="AZ72" s="453"/>
      <c r="BA72" s="453"/>
      <c r="BB72" s="453"/>
      <c r="BC72" s="453"/>
      <c r="BD72" s="453"/>
      <c r="BE72" s="453"/>
    </row>
    <row r="73" hidden="1" outlineLevel="1">
      <c r="A73" s="499" t="s">
        <v>180</v>
      </c>
      <c r="B73" s="500">
        <f t="shared" ref="B73:H73" si="34">(B70+B71)/2+B72</f>
        <v>6.5</v>
      </c>
      <c r="C73" s="500">
        <f t="shared" si="34"/>
        <v>9.5</v>
      </c>
      <c r="D73" s="500">
        <f t="shared" si="34"/>
        <v>12.5</v>
      </c>
      <c r="E73" s="500">
        <f t="shared" si="34"/>
        <v>16.5</v>
      </c>
      <c r="F73" s="500">
        <f t="shared" si="34"/>
        <v>20.5</v>
      </c>
      <c r="G73" s="500">
        <f t="shared" si="34"/>
        <v>25.5</v>
      </c>
      <c r="H73" s="500">
        <f t="shared" si="34"/>
        <v>30.5</v>
      </c>
      <c r="I73" s="494"/>
      <c r="J73" s="495"/>
      <c r="K73" s="493"/>
      <c r="L73" s="496" t="str">
        <f>VLOOKUP(A73,Blacksmith!$B$145:$J$193,9,FALSE)</f>
        <v>#N/A</v>
      </c>
      <c r="M73" s="497"/>
      <c r="N73" s="498" t="str">
        <f>VLOOKUP(A73,Blacksmith!$B$145:$J$193,4,FALSE)</f>
        <v>#N/A</v>
      </c>
      <c r="O73" s="498"/>
      <c r="P73" s="498"/>
      <c r="Q73" s="498"/>
      <c r="R73" s="462">
        <v>0.0</v>
      </c>
      <c r="S73" s="475"/>
      <c r="T73" s="475"/>
      <c r="U73" s="450"/>
      <c r="V73" s="450"/>
      <c r="W73" s="475"/>
      <c r="X73" s="475"/>
      <c r="Y73" s="475"/>
      <c r="Z73" s="475"/>
      <c r="AA73" s="475"/>
      <c r="AB73" s="475"/>
      <c r="AC73" s="475"/>
      <c r="AD73" s="453"/>
      <c r="AE73" s="453"/>
      <c r="AF73" s="503" t="str">
        <f t="shared" ref="AF73:AK73" si="35">#REF!+AF$109+AF146</f>
        <v>#REF!</v>
      </c>
      <c r="AG73" s="503" t="str">
        <f t="shared" si="35"/>
        <v>#REF!</v>
      </c>
      <c r="AH73" s="503" t="str">
        <f t="shared" si="35"/>
        <v>#REF!</v>
      </c>
      <c r="AI73" s="503" t="str">
        <f t="shared" si="35"/>
        <v>#REF!</v>
      </c>
      <c r="AJ73" s="503" t="str">
        <f t="shared" si="35"/>
        <v>#REF!</v>
      </c>
      <c r="AK73" s="503" t="str">
        <f t="shared" si="35"/>
        <v>#REF!</v>
      </c>
      <c r="AL73" s="453"/>
      <c r="AM73" s="453"/>
      <c r="AN73" s="453"/>
      <c r="AO73" s="453"/>
      <c r="AP73" s="453"/>
      <c r="AQ73" s="453"/>
      <c r="AR73" s="453"/>
      <c r="AS73" s="453"/>
      <c r="AT73" s="453"/>
      <c r="AU73" s="453"/>
      <c r="AV73" s="453"/>
      <c r="AW73" s="453"/>
      <c r="AX73" s="453"/>
      <c r="AY73" s="453"/>
      <c r="AZ73" s="453"/>
      <c r="BA73" s="453"/>
      <c r="BB73" s="453"/>
      <c r="BC73" s="453"/>
      <c r="BD73" s="453"/>
      <c r="BE73" s="453"/>
    </row>
    <row r="74" hidden="1" outlineLevel="1">
      <c r="A74" s="499" t="s">
        <v>784</v>
      </c>
      <c r="B74" s="501"/>
      <c r="C74" s="501">
        <f t="shared" ref="C74:H74" si="36">C73/B73-1</f>
        <v>0.4615384615</v>
      </c>
      <c r="D74" s="501">
        <f t="shared" si="36"/>
        <v>0.3157894737</v>
      </c>
      <c r="E74" s="501">
        <f t="shared" si="36"/>
        <v>0.32</v>
      </c>
      <c r="F74" s="501">
        <f t="shared" si="36"/>
        <v>0.2424242424</v>
      </c>
      <c r="G74" s="501">
        <f t="shared" si="36"/>
        <v>0.243902439</v>
      </c>
      <c r="H74" s="501">
        <f t="shared" si="36"/>
        <v>0.1960784314</v>
      </c>
      <c r="I74" s="494"/>
      <c r="J74" s="495"/>
      <c r="K74" s="493"/>
      <c r="L74" s="496" t="str">
        <f>VLOOKUP(A74,Blacksmith!$B$145:$J$193,9,FALSE)</f>
        <v>#N/A</v>
      </c>
      <c r="M74" s="497"/>
      <c r="N74" s="498" t="str">
        <f>VLOOKUP(A74,Blacksmith!$B$145:$J$193,4,FALSE)</f>
        <v>#N/A</v>
      </c>
      <c r="O74" s="498"/>
      <c r="P74" s="498"/>
      <c r="Q74" s="498"/>
      <c r="R74" s="462">
        <v>0.0</v>
      </c>
      <c r="S74" s="475"/>
      <c r="T74" s="475"/>
      <c r="U74" s="450"/>
      <c r="V74" s="450"/>
      <c r="W74" s="475"/>
      <c r="X74" s="475"/>
      <c r="Y74" s="475"/>
      <c r="Z74" s="475"/>
      <c r="AA74" s="475"/>
      <c r="AB74" s="475"/>
      <c r="AC74" s="475"/>
      <c r="AD74" s="453"/>
      <c r="AE74" s="453"/>
      <c r="AF74" s="503" t="str">
        <f t="shared" ref="AF74:AK74" si="37">#REF!+AF$109+AF147</f>
        <v>#REF!</v>
      </c>
      <c r="AG74" s="503" t="str">
        <f t="shared" si="37"/>
        <v>#REF!</v>
      </c>
      <c r="AH74" s="503" t="str">
        <f t="shared" si="37"/>
        <v>#REF!</v>
      </c>
      <c r="AI74" s="503" t="str">
        <f t="shared" si="37"/>
        <v>#REF!</v>
      </c>
      <c r="AJ74" s="503" t="str">
        <f t="shared" si="37"/>
        <v>#REF!</v>
      </c>
      <c r="AK74" s="503" t="str">
        <f t="shared" si="37"/>
        <v>#REF!</v>
      </c>
      <c r="AL74" s="453"/>
      <c r="AM74" s="453"/>
      <c r="AN74" s="453"/>
      <c r="AO74" s="453"/>
      <c r="AP74" s="453"/>
      <c r="AQ74" s="453"/>
      <c r="AR74" s="453"/>
      <c r="AS74" s="453"/>
      <c r="AT74" s="453"/>
      <c r="AU74" s="453"/>
      <c r="AV74" s="453"/>
      <c r="AW74" s="453"/>
      <c r="AX74" s="453"/>
      <c r="AY74" s="453"/>
      <c r="AZ74" s="453"/>
      <c r="BA74" s="453"/>
      <c r="BB74" s="453"/>
      <c r="BC74" s="453"/>
      <c r="BD74" s="453"/>
      <c r="BE74" s="453"/>
    </row>
    <row r="75" hidden="1" outlineLevel="1">
      <c r="A75" s="499" t="s">
        <v>785</v>
      </c>
      <c r="B75" s="500">
        <f>$K69</f>
        <v>3</v>
      </c>
      <c r="C75" s="500"/>
      <c r="D75" s="501"/>
      <c r="E75" s="501"/>
      <c r="F75" s="501"/>
      <c r="G75" s="501"/>
      <c r="H75" s="501"/>
      <c r="I75" s="494"/>
      <c r="J75" s="495"/>
      <c r="K75" s="493"/>
      <c r="L75" s="496" t="str">
        <f>VLOOKUP(A75,Blacksmith!$B$145:$J$193,9,FALSE)</f>
        <v>#N/A</v>
      </c>
      <c r="M75" s="497"/>
      <c r="N75" s="498" t="str">
        <f>VLOOKUP(A75,Blacksmith!$B$145:$J$193,4,FALSE)</f>
        <v>#N/A</v>
      </c>
      <c r="O75" s="498"/>
      <c r="P75" s="498"/>
      <c r="Q75" s="498"/>
      <c r="R75" s="462">
        <v>0.0</v>
      </c>
      <c r="S75" s="475"/>
      <c r="T75" s="475"/>
      <c r="U75" s="450"/>
      <c r="V75" s="450"/>
      <c r="W75" s="475"/>
      <c r="X75" s="475"/>
      <c r="Y75" s="475"/>
      <c r="Z75" s="475"/>
      <c r="AA75" s="475"/>
      <c r="AB75" s="475"/>
      <c r="AC75" s="475"/>
      <c r="AD75" s="453"/>
      <c r="AE75" s="453"/>
      <c r="AF75" s="503" t="str">
        <f t="shared" ref="AF75:AK75" si="38">#REF!+AF$109+AF148</f>
        <v>#REF!</v>
      </c>
      <c r="AG75" s="503" t="str">
        <f t="shared" si="38"/>
        <v>#REF!</v>
      </c>
      <c r="AH75" s="503" t="str">
        <f t="shared" si="38"/>
        <v>#REF!</v>
      </c>
      <c r="AI75" s="503" t="str">
        <f t="shared" si="38"/>
        <v>#REF!</v>
      </c>
      <c r="AJ75" s="503" t="str">
        <f t="shared" si="38"/>
        <v>#REF!</v>
      </c>
      <c r="AK75" s="503" t="str">
        <f t="shared" si="38"/>
        <v>#REF!</v>
      </c>
      <c r="AL75" s="453"/>
      <c r="AM75" s="453"/>
      <c r="AN75" s="453"/>
      <c r="AO75" s="453"/>
      <c r="AP75" s="453"/>
      <c r="AQ75" s="453"/>
      <c r="AR75" s="453"/>
      <c r="AS75" s="453"/>
      <c r="AT75" s="453"/>
      <c r="AU75" s="453"/>
      <c r="AV75" s="453"/>
      <c r="AW75" s="453"/>
      <c r="AX75" s="453"/>
      <c r="AY75" s="453"/>
      <c r="AZ75" s="453"/>
      <c r="BA75" s="453"/>
      <c r="BB75" s="453"/>
      <c r="BC75" s="453"/>
      <c r="BD75" s="453"/>
      <c r="BE75" s="453"/>
    </row>
    <row r="76" hidden="1" outlineLevel="1">
      <c r="A76" s="499" t="s">
        <v>786</v>
      </c>
      <c r="B76" s="502">
        <f t="shared" ref="B76:H76" si="39">B73/$B75</f>
        <v>2.166666667</v>
      </c>
      <c r="C76" s="502">
        <f t="shared" si="39"/>
        <v>3.166666667</v>
      </c>
      <c r="D76" s="502">
        <f t="shared" si="39"/>
        <v>4.166666667</v>
      </c>
      <c r="E76" s="502">
        <f t="shared" si="39"/>
        <v>5.5</v>
      </c>
      <c r="F76" s="502">
        <f t="shared" si="39"/>
        <v>6.833333333</v>
      </c>
      <c r="G76" s="502">
        <f t="shared" si="39"/>
        <v>8.5</v>
      </c>
      <c r="H76" s="502">
        <f t="shared" si="39"/>
        <v>10.16666667</v>
      </c>
      <c r="I76" s="494"/>
      <c r="J76" s="495"/>
      <c r="K76" s="493"/>
      <c r="L76" s="496" t="str">
        <f>VLOOKUP(A76,Blacksmith!$B$145:$J$193,9,FALSE)</f>
        <v>#N/A</v>
      </c>
      <c r="M76" s="497"/>
      <c r="N76" s="498" t="str">
        <f>VLOOKUP(A76,Blacksmith!$B$145:$J$193,4,FALSE)</f>
        <v>#N/A</v>
      </c>
      <c r="O76" s="498"/>
      <c r="P76" s="498"/>
      <c r="Q76" s="498"/>
      <c r="R76" s="462">
        <v>0.0</v>
      </c>
      <c r="S76" s="475"/>
      <c r="T76" s="475"/>
      <c r="U76" s="450"/>
      <c r="V76" s="450"/>
      <c r="W76" s="475"/>
      <c r="X76" s="475"/>
      <c r="Y76" s="475"/>
      <c r="Z76" s="475"/>
      <c r="AA76" s="475"/>
      <c r="AB76" s="475"/>
      <c r="AC76" s="475"/>
      <c r="AD76" s="453"/>
      <c r="AE76" s="453"/>
      <c r="AF76" s="503" t="str">
        <f t="shared" ref="AF76:AK76" si="40">#REF!+AF$109+AF149</f>
        <v>#REF!</v>
      </c>
      <c r="AG76" s="503" t="str">
        <f t="shared" si="40"/>
        <v>#REF!</v>
      </c>
      <c r="AH76" s="503" t="str">
        <f t="shared" si="40"/>
        <v>#REF!</v>
      </c>
      <c r="AI76" s="503" t="str">
        <f t="shared" si="40"/>
        <v>#REF!</v>
      </c>
      <c r="AJ76" s="503" t="str">
        <f t="shared" si="40"/>
        <v>#REF!</v>
      </c>
      <c r="AK76" s="503" t="str">
        <f t="shared" si="40"/>
        <v>#REF!</v>
      </c>
      <c r="AL76" s="453"/>
      <c r="AM76" s="453"/>
      <c r="AN76" s="453"/>
      <c r="AO76" s="453"/>
      <c r="AP76" s="453"/>
      <c r="AQ76" s="453"/>
      <c r="AR76" s="453"/>
      <c r="AS76" s="453"/>
      <c r="AT76" s="453"/>
      <c r="AU76" s="453"/>
      <c r="AV76" s="453"/>
      <c r="AW76" s="453"/>
      <c r="AX76" s="453"/>
      <c r="AY76" s="453"/>
      <c r="AZ76" s="453"/>
      <c r="BA76" s="453"/>
      <c r="BB76" s="453"/>
      <c r="BC76" s="453"/>
      <c r="BD76" s="453"/>
      <c r="BE76" s="453"/>
    </row>
    <row r="77" ht="15.0" customHeight="1" collapsed="1">
      <c r="A77" s="492" t="s">
        <v>836</v>
      </c>
      <c r="B77" s="493" t="s">
        <v>837</v>
      </c>
      <c r="C77" s="493" t="s">
        <v>838</v>
      </c>
      <c r="D77" s="493" t="s">
        <v>839</v>
      </c>
      <c r="E77" s="493" t="s">
        <v>840</v>
      </c>
      <c r="F77" s="493" t="s">
        <v>841</v>
      </c>
      <c r="G77" s="493" t="s">
        <v>842</v>
      </c>
      <c r="H77" s="493" t="s">
        <v>843</v>
      </c>
      <c r="I77" s="494" t="s">
        <v>793</v>
      </c>
      <c r="J77" s="495">
        <v>0.0</v>
      </c>
      <c r="K77" s="493">
        <v>3.0</v>
      </c>
      <c r="L77" s="496">
        <f>VLOOKUP(A77,Blacksmith!$B$145:$J$193,9,FALSE)</f>
        <v>3.2</v>
      </c>
      <c r="M77" s="497" t="s">
        <v>834</v>
      </c>
      <c r="N77" s="498">
        <f>VLOOKUP(A77,Blacksmith!$B$145:$J$193,4,FALSE)</f>
        <v>11</v>
      </c>
      <c r="O77" s="498">
        <v>18.0</v>
      </c>
      <c r="P77" s="498" t="s">
        <v>804</v>
      </c>
      <c r="Q77" s="504" t="s">
        <v>844</v>
      </c>
      <c r="R77" s="462">
        <v>0.0</v>
      </c>
      <c r="S77" s="475"/>
      <c r="T77" s="475"/>
      <c r="U77" s="450"/>
      <c r="V77" s="450"/>
      <c r="W77" s="452">
        <v>34.0</v>
      </c>
      <c r="X77" s="452">
        <v>37.0</v>
      </c>
      <c r="Y77" s="452">
        <v>40.0</v>
      </c>
      <c r="Z77" s="452">
        <v>43.0</v>
      </c>
      <c r="AA77" s="452">
        <v>46.0</v>
      </c>
      <c r="AB77" s="452">
        <v>49.0</v>
      </c>
      <c r="AC77" s="452">
        <v>52.0</v>
      </c>
      <c r="AD77" s="453"/>
      <c r="AE77" s="503" t="s">
        <v>845</v>
      </c>
      <c r="AF77" s="503">
        <f t="shared" ref="AF77:AK77" si="41">AF$93*$AG$150+AF$101*$AH$150+$AF$150</f>
        <v>76</v>
      </c>
      <c r="AG77" s="503">
        <f t="shared" si="41"/>
        <v>87</v>
      </c>
      <c r="AH77" s="503">
        <f t="shared" si="41"/>
        <v>98</v>
      </c>
      <c r="AI77" s="503">
        <f t="shared" si="41"/>
        <v>104</v>
      </c>
      <c r="AJ77" s="503">
        <f t="shared" si="41"/>
        <v>110</v>
      </c>
      <c r="AK77" s="503">
        <f t="shared" si="41"/>
        <v>116</v>
      </c>
      <c r="AL77" s="453"/>
      <c r="AM77" s="453"/>
      <c r="AN77" s="453"/>
      <c r="AO77" s="453"/>
      <c r="AP77" s="453"/>
      <c r="AQ77" s="453"/>
      <c r="AR77" s="453"/>
      <c r="AS77" s="453"/>
      <c r="AT77" s="453"/>
      <c r="AU77" s="453"/>
      <c r="AV77" s="453"/>
      <c r="AW77" s="453"/>
      <c r="AX77" s="453"/>
      <c r="AY77" s="453"/>
      <c r="AZ77" s="453"/>
      <c r="BA77" s="453"/>
      <c r="BB77" s="453"/>
      <c r="BC77" s="453"/>
      <c r="BD77" s="453"/>
      <c r="BE77" s="453"/>
    </row>
    <row r="78" ht="12.75" hidden="1" customHeight="1" outlineLevel="1">
      <c r="A78" s="499" t="s">
        <v>178</v>
      </c>
      <c r="B78" s="500">
        <v>1.0</v>
      </c>
      <c r="C78" s="500">
        <v>1.0</v>
      </c>
      <c r="D78" s="500">
        <v>1.0</v>
      </c>
      <c r="E78" s="500">
        <v>1.0</v>
      </c>
      <c r="F78" s="500">
        <v>3.0</v>
      </c>
      <c r="G78" s="500">
        <v>3.0</v>
      </c>
      <c r="H78" s="500">
        <v>4.0</v>
      </c>
      <c r="I78" s="494"/>
      <c r="J78" s="495"/>
      <c r="K78" s="493"/>
      <c r="L78" s="496" t="str">
        <f>VLOOKUP(A78,Blacksmith!$B$145:$J$193,9,FALSE)</f>
        <v>#N/A</v>
      </c>
      <c r="M78" s="497"/>
      <c r="N78" s="498" t="str">
        <f>VLOOKUP(A78,Blacksmith!$B$145:$J$193,4,FALSE)</f>
        <v>#N/A</v>
      </c>
      <c r="O78" s="498"/>
      <c r="P78" s="498"/>
      <c r="Q78" s="498"/>
      <c r="R78" s="462">
        <v>0.0</v>
      </c>
      <c r="S78" s="475"/>
      <c r="T78" s="475"/>
      <c r="U78" s="450"/>
      <c r="V78" s="450"/>
      <c r="W78" s="475"/>
      <c r="X78" s="475"/>
      <c r="Y78" s="475"/>
      <c r="Z78" s="475"/>
      <c r="AA78" s="475"/>
      <c r="AB78" s="450"/>
      <c r="AC78" s="450"/>
      <c r="AD78" s="453"/>
      <c r="AE78" s="503" t="s">
        <v>835</v>
      </c>
      <c r="AF78" s="503" t="str">
        <f t="shared" ref="AF78:AK78" si="42">#REF!+AF$109+AF151</f>
        <v>#REF!</v>
      </c>
      <c r="AG78" s="503" t="str">
        <f t="shared" si="42"/>
        <v>#REF!</v>
      </c>
      <c r="AH78" s="503" t="str">
        <f t="shared" si="42"/>
        <v>#REF!</v>
      </c>
      <c r="AI78" s="503" t="str">
        <f t="shared" si="42"/>
        <v>#REF!</v>
      </c>
      <c r="AJ78" s="503" t="str">
        <f t="shared" si="42"/>
        <v>#REF!</v>
      </c>
      <c r="AK78" s="503" t="str">
        <f t="shared" si="42"/>
        <v>#REF!</v>
      </c>
      <c r="AL78" s="453"/>
      <c r="AM78" s="453"/>
      <c r="AN78" s="453"/>
      <c r="AO78" s="453"/>
      <c r="AP78" s="453"/>
      <c r="AQ78" s="453"/>
      <c r="AR78" s="453"/>
      <c r="AS78" s="453"/>
      <c r="AT78" s="453"/>
      <c r="AU78" s="453"/>
      <c r="AV78" s="453"/>
      <c r="AW78" s="453"/>
      <c r="AX78" s="453"/>
      <c r="AY78" s="453"/>
      <c r="AZ78" s="453"/>
      <c r="BA78" s="453"/>
      <c r="BB78" s="453"/>
      <c r="BC78" s="453"/>
      <c r="BD78" s="453"/>
      <c r="BE78" s="453"/>
    </row>
    <row r="79" ht="12.75" hidden="1" customHeight="1" outlineLevel="1">
      <c r="A79" s="499" t="s">
        <v>179</v>
      </c>
      <c r="B79" s="500">
        <v>10.0</v>
      </c>
      <c r="C79" s="500">
        <v>10.0</v>
      </c>
      <c r="D79" s="500">
        <v>12.0</v>
      </c>
      <c r="E79" s="500">
        <v>12.0</v>
      </c>
      <c r="F79" s="500">
        <v>18.0</v>
      </c>
      <c r="G79" s="500">
        <v>18.0</v>
      </c>
      <c r="H79" s="500">
        <v>24.0</v>
      </c>
      <c r="I79" s="494"/>
      <c r="J79" s="495"/>
      <c r="K79" s="493"/>
      <c r="L79" s="496" t="str">
        <f>VLOOKUP(A79,Blacksmith!$B$145:$J$193,9,FALSE)</f>
        <v>#N/A</v>
      </c>
      <c r="M79" s="497"/>
      <c r="N79" s="498" t="str">
        <f>VLOOKUP(A79,Blacksmith!$B$145:$J$193,4,FALSE)</f>
        <v>#N/A</v>
      </c>
      <c r="O79" s="498"/>
      <c r="P79" s="498"/>
      <c r="Q79" s="498"/>
      <c r="R79" s="462">
        <v>0.0</v>
      </c>
      <c r="S79" s="475"/>
      <c r="T79" s="475"/>
      <c r="U79" s="450"/>
      <c r="V79" s="450"/>
      <c r="W79" s="475"/>
      <c r="X79" s="475"/>
      <c r="Y79" s="475"/>
      <c r="Z79" s="475"/>
      <c r="AA79" s="475"/>
      <c r="AB79" s="450"/>
      <c r="AC79" s="450"/>
      <c r="AD79" s="453"/>
      <c r="AE79" s="503" t="s">
        <v>835</v>
      </c>
      <c r="AF79" s="503" t="str">
        <f t="shared" ref="AF79:AK79" si="43">#REF!+AF$109+AF152</f>
        <v>#REF!</v>
      </c>
      <c r="AG79" s="503" t="str">
        <f t="shared" si="43"/>
        <v>#REF!</v>
      </c>
      <c r="AH79" s="503" t="str">
        <f t="shared" si="43"/>
        <v>#REF!</v>
      </c>
      <c r="AI79" s="503" t="str">
        <f t="shared" si="43"/>
        <v>#REF!</v>
      </c>
      <c r="AJ79" s="503" t="str">
        <f t="shared" si="43"/>
        <v>#REF!</v>
      </c>
      <c r="AK79" s="503" t="str">
        <f t="shared" si="43"/>
        <v>#REF!</v>
      </c>
      <c r="AL79" s="453"/>
      <c r="AM79" s="453"/>
      <c r="AN79" s="453"/>
      <c r="AO79" s="453"/>
      <c r="AP79" s="453"/>
      <c r="AQ79" s="453"/>
      <c r="AR79" s="453"/>
      <c r="AS79" s="453"/>
      <c r="AT79" s="453"/>
      <c r="AU79" s="453"/>
      <c r="AV79" s="453"/>
      <c r="AW79" s="453"/>
      <c r="AX79" s="453"/>
      <c r="AY79" s="453"/>
      <c r="AZ79" s="453"/>
      <c r="BA79" s="453"/>
      <c r="BB79" s="453"/>
      <c r="BC79" s="453"/>
      <c r="BD79" s="453"/>
      <c r="BE79" s="453"/>
    </row>
    <row r="80" ht="12.75" hidden="1" customHeight="1" outlineLevel="1">
      <c r="A80" s="499" t="s">
        <v>783</v>
      </c>
      <c r="B80" s="500">
        <v>1.0</v>
      </c>
      <c r="C80" s="500">
        <v>4.0</v>
      </c>
      <c r="D80" s="500">
        <v>6.0</v>
      </c>
      <c r="E80" s="500">
        <v>10.0</v>
      </c>
      <c r="F80" s="500">
        <v>10.0</v>
      </c>
      <c r="G80" s="500">
        <v>15.0</v>
      </c>
      <c r="H80" s="500">
        <v>17.0</v>
      </c>
      <c r="I80" s="494"/>
      <c r="J80" s="495"/>
      <c r="K80" s="493"/>
      <c r="L80" s="496" t="str">
        <f>VLOOKUP(A80,Blacksmith!$B$145:$J$193,9,FALSE)</f>
        <v>#N/A</v>
      </c>
      <c r="M80" s="497"/>
      <c r="N80" s="498" t="str">
        <f>VLOOKUP(A80,Blacksmith!$B$145:$J$193,4,FALSE)</f>
        <v>#N/A</v>
      </c>
      <c r="O80" s="498"/>
      <c r="P80" s="498"/>
      <c r="Q80" s="498"/>
      <c r="R80" s="462">
        <v>0.0</v>
      </c>
      <c r="S80" s="475"/>
      <c r="T80" s="475"/>
      <c r="U80" s="450"/>
      <c r="V80" s="450"/>
      <c r="W80" s="475"/>
      <c r="X80" s="475"/>
      <c r="Y80" s="475"/>
      <c r="Z80" s="475"/>
      <c r="AA80" s="475"/>
      <c r="AB80" s="450"/>
      <c r="AC80" s="450"/>
      <c r="AD80" s="453"/>
      <c r="AE80" s="503" t="s">
        <v>835</v>
      </c>
      <c r="AF80" s="503" t="str">
        <f t="shared" ref="AF80:AK80" si="44">#REF!+AF$109+AF153</f>
        <v>#REF!</v>
      </c>
      <c r="AG80" s="503" t="str">
        <f t="shared" si="44"/>
        <v>#REF!</v>
      </c>
      <c r="AH80" s="503" t="str">
        <f t="shared" si="44"/>
        <v>#REF!</v>
      </c>
      <c r="AI80" s="503" t="str">
        <f t="shared" si="44"/>
        <v>#REF!</v>
      </c>
      <c r="AJ80" s="503" t="str">
        <f t="shared" si="44"/>
        <v>#REF!</v>
      </c>
      <c r="AK80" s="503" t="str">
        <f t="shared" si="44"/>
        <v>#REF!</v>
      </c>
      <c r="AL80" s="453"/>
      <c r="AM80" s="453"/>
      <c r="AN80" s="453"/>
      <c r="AO80" s="453"/>
      <c r="AP80" s="453"/>
      <c r="AQ80" s="453"/>
      <c r="AR80" s="453"/>
      <c r="AS80" s="453"/>
      <c r="AT80" s="453"/>
      <c r="AU80" s="453"/>
      <c r="AV80" s="453"/>
      <c r="AW80" s="453"/>
      <c r="AX80" s="453"/>
      <c r="AY80" s="453"/>
      <c r="AZ80" s="453"/>
      <c r="BA80" s="453"/>
      <c r="BB80" s="453"/>
      <c r="BC80" s="453"/>
      <c r="BD80" s="453"/>
      <c r="BE80" s="453"/>
    </row>
    <row r="81" ht="12.75" hidden="1" customHeight="1" outlineLevel="1">
      <c r="A81" s="499" t="s">
        <v>180</v>
      </c>
      <c r="B81" s="500">
        <f t="shared" ref="B81:H81" si="45">(B78+B79)/2+B80</f>
        <v>6.5</v>
      </c>
      <c r="C81" s="500">
        <f t="shared" si="45"/>
        <v>9.5</v>
      </c>
      <c r="D81" s="500">
        <f t="shared" si="45"/>
        <v>12.5</v>
      </c>
      <c r="E81" s="500">
        <f t="shared" si="45"/>
        <v>16.5</v>
      </c>
      <c r="F81" s="500">
        <f t="shared" si="45"/>
        <v>20.5</v>
      </c>
      <c r="G81" s="500">
        <f t="shared" si="45"/>
        <v>25.5</v>
      </c>
      <c r="H81" s="500">
        <f t="shared" si="45"/>
        <v>31</v>
      </c>
      <c r="I81" s="494"/>
      <c r="J81" s="495"/>
      <c r="K81" s="493"/>
      <c r="L81" s="496" t="str">
        <f>VLOOKUP(A81,Blacksmith!$B$145:$J$193,9,FALSE)</f>
        <v>#N/A</v>
      </c>
      <c r="M81" s="497"/>
      <c r="N81" s="498" t="str">
        <f>VLOOKUP(A81,Blacksmith!$B$145:$J$193,4,FALSE)</f>
        <v>#N/A</v>
      </c>
      <c r="O81" s="498"/>
      <c r="P81" s="498"/>
      <c r="Q81" s="498"/>
      <c r="R81" s="462">
        <v>0.0</v>
      </c>
      <c r="S81" s="475"/>
      <c r="T81" s="475"/>
      <c r="U81" s="450"/>
      <c r="V81" s="450"/>
      <c r="W81" s="475"/>
      <c r="X81" s="475"/>
      <c r="Y81" s="475"/>
      <c r="Z81" s="475"/>
      <c r="AA81" s="475"/>
      <c r="AB81" s="450"/>
      <c r="AC81" s="450"/>
      <c r="AD81" s="453"/>
      <c r="AE81" s="503" t="s">
        <v>835</v>
      </c>
      <c r="AF81" s="503" t="str">
        <f t="shared" ref="AF81:AK81" si="46">#REF!+AF$109+AF154</f>
        <v>#REF!</v>
      </c>
      <c r="AG81" s="503" t="str">
        <f t="shared" si="46"/>
        <v>#REF!</v>
      </c>
      <c r="AH81" s="503" t="str">
        <f t="shared" si="46"/>
        <v>#REF!</v>
      </c>
      <c r="AI81" s="503" t="str">
        <f t="shared" si="46"/>
        <v>#REF!</v>
      </c>
      <c r="AJ81" s="503" t="str">
        <f t="shared" si="46"/>
        <v>#REF!</v>
      </c>
      <c r="AK81" s="503" t="str">
        <f t="shared" si="46"/>
        <v>#REF!</v>
      </c>
      <c r="AL81" s="453"/>
      <c r="AM81" s="453"/>
      <c r="AN81" s="453"/>
      <c r="AO81" s="453"/>
      <c r="AP81" s="453"/>
      <c r="AQ81" s="453"/>
      <c r="AR81" s="453"/>
      <c r="AS81" s="453"/>
      <c r="AT81" s="453"/>
      <c r="AU81" s="453"/>
      <c r="AV81" s="453"/>
      <c r="AW81" s="453"/>
      <c r="AX81" s="453"/>
      <c r="AY81" s="453"/>
      <c r="AZ81" s="453"/>
      <c r="BA81" s="453"/>
      <c r="BB81" s="453"/>
      <c r="BC81" s="453"/>
      <c r="BD81" s="453"/>
      <c r="BE81" s="453"/>
    </row>
    <row r="82" ht="12.75" hidden="1" customHeight="1" outlineLevel="1">
      <c r="A82" s="499" t="s">
        <v>784</v>
      </c>
      <c r="B82" s="501"/>
      <c r="C82" s="501">
        <f t="shared" ref="C82:H82" si="47">C81/B81-1</f>
        <v>0.4615384615</v>
      </c>
      <c r="D82" s="501">
        <f t="shared" si="47"/>
        <v>0.3157894737</v>
      </c>
      <c r="E82" s="501">
        <f t="shared" si="47"/>
        <v>0.32</v>
      </c>
      <c r="F82" s="501">
        <f t="shared" si="47"/>
        <v>0.2424242424</v>
      </c>
      <c r="G82" s="501">
        <f t="shared" si="47"/>
        <v>0.243902439</v>
      </c>
      <c r="H82" s="501">
        <f t="shared" si="47"/>
        <v>0.2156862745</v>
      </c>
      <c r="I82" s="494"/>
      <c r="J82" s="495"/>
      <c r="K82" s="493"/>
      <c r="L82" s="496" t="str">
        <f>VLOOKUP(A82,Blacksmith!$B$145:$J$193,9,FALSE)</f>
        <v>#N/A</v>
      </c>
      <c r="M82" s="497"/>
      <c r="N82" s="498" t="str">
        <f>VLOOKUP(A82,Blacksmith!$B$145:$J$193,4,FALSE)</f>
        <v>#N/A</v>
      </c>
      <c r="O82" s="498"/>
      <c r="P82" s="498"/>
      <c r="Q82" s="498"/>
      <c r="R82" s="462">
        <v>0.0</v>
      </c>
      <c r="S82" s="475"/>
      <c r="T82" s="475"/>
      <c r="U82" s="450"/>
      <c r="V82" s="450"/>
      <c r="W82" s="475"/>
      <c r="X82" s="475"/>
      <c r="Y82" s="475"/>
      <c r="Z82" s="475"/>
      <c r="AA82" s="475"/>
      <c r="AB82" s="450"/>
      <c r="AC82" s="450"/>
      <c r="AD82" s="453"/>
      <c r="AE82" s="503" t="s">
        <v>835</v>
      </c>
      <c r="AF82" s="503" t="str">
        <f t="shared" ref="AF82:AK82" si="48">#REF!+AF$109+AF155</f>
        <v>#REF!</v>
      </c>
      <c r="AG82" s="503" t="str">
        <f t="shared" si="48"/>
        <v>#REF!</v>
      </c>
      <c r="AH82" s="503" t="str">
        <f t="shared" si="48"/>
        <v>#REF!</v>
      </c>
      <c r="AI82" s="503" t="str">
        <f t="shared" si="48"/>
        <v>#REF!</v>
      </c>
      <c r="AJ82" s="503" t="str">
        <f t="shared" si="48"/>
        <v>#REF!</v>
      </c>
      <c r="AK82" s="503" t="str">
        <f t="shared" si="48"/>
        <v>#REF!</v>
      </c>
      <c r="AL82" s="453"/>
      <c r="AM82" s="453"/>
      <c r="AN82" s="453"/>
      <c r="AO82" s="453"/>
      <c r="AP82" s="453"/>
      <c r="AQ82" s="453"/>
      <c r="AR82" s="453"/>
      <c r="AS82" s="453"/>
      <c r="AT82" s="453"/>
      <c r="AU82" s="453"/>
      <c r="AV82" s="453"/>
      <c r="AW82" s="453"/>
      <c r="AX82" s="453"/>
      <c r="AY82" s="453"/>
      <c r="AZ82" s="453"/>
      <c r="BA82" s="453"/>
      <c r="BB82" s="453"/>
      <c r="BC82" s="453"/>
      <c r="BD82" s="453"/>
      <c r="BE82" s="453"/>
    </row>
    <row r="83" ht="12.75" hidden="1" customHeight="1" outlineLevel="1">
      <c r="A83" s="499" t="s">
        <v>785</v>
      </c>
      <c r="B83" s="500">
        <f>$K77</f>
        <v>3</v>
      </c>
      <c r="C83" s="500"/>
      <c r="D83" s="501"/>
      <c r="E83" s="501"/>
      <c r="F83" s="501"/>
      <c r="G83" s="501"/>
      <c r="H83" s="501"/>
      <c r="I83" s="494"/>
      <c r="J83" s="495"/>
      <c r="K83" s="493"/>
      <c r="L83" s="496" t="str">
        <f>VLOOKUP(A83,Blacksmith!$B$145:$J$193,9,FALSE)</f>
        <v>#N/A</v>
      </c>
      <c r="M83" s="497"/>
      <c r="N83" s="498" t="str">
        <f>VLOOKUP(A83,Blacksmith!$B$145:$J$193,4,FALSE)</f>
        <v>#N/A</v>
      </c>
      <c r="O83" s="498"/>
      <c r="P83" s="498"/>
      <c r="Q83" s="498"/>
      <c r="R83" s="462">
        <v>0.0</v>
      </c>
      <c r="S83" s="475"/>
      <c r="T83" s="475"/>
      <c r="U83" s="450"/>
      <c r="V83" s="450"/>
      <c r="W83" s="475"/>
      <c r="X83" s="475"/>
      <c r="Y83" s="475"/>
      <c r="Z83" s="475"/>
      <c r="AA83" s="475"/>
      <c r="AB83" s="450"/>
      <c r="AC83" s="450"/>
      <c r="AD83" s="453"/>
      <c r="AE83" s="503" t="s">
        <v>835</v>
      </c>
      <c r="AF83" s="503" t="str">
        <f t="shared" ref="AF83:AK83" si="49">#REF!+AF$109+AF156</f>
        <v>#REF!</v>
      </c>
      <c r="AG83" s="503" t="str">
        <f t="shared" si="49"/>
        <v>#REF!</v>
      </c>
      <c r="AH83" s="503" t="str">
        <f t="shared" si="49"/>
        <v>#REF!</v>
      </c>
      <c r="AI83" s="503" t="str">
        <f t="shared" si="49"/>
        <v>#REF!</v>
      </c>
      <c r="AJ83" s="503" t="str">
        <f t="shared" si="49"/>
        <v>#REF!</v>
      </c>
      <c r="AK83" s="503" t="str">
        <f t="shared" si="49"/>
        <v>#REF!</v>
      </c>
      <c r="AL83" s="453"/>
      <c r="AM83" s="453"/>
      <c r="AN83" s="453"/>
      <c r="AO83" s="453"/>
      <c r="AP83" s="453"/>
      <c r="AQ83" s="453"/>
      <c r="AR83" s="453"/>
      <c r="AS83" s="453"/>
      <c r="AT83" s="453"/>
      <c r="AU83" s="453"/>
      <c r="AV83" s="453"/>
      <c r="AW83" s="453"/>
      <c r="AX83" s="453"/>
      <c r="AY83" s="453"/>
      <c r="AZ83" s="453"/>
      <c r="BA83" s="453"/>
      <c r="BB83" s="453"/>
      <c r="BC83" s="453"/>
      <c r="BD83" s="453"/>
      <c r="BE83" s="453"/>
    </row>
    <row r="84" ht="12.75" hidden="1" customHeight="1" outlineLevel="1">
      <c r="A84" s="499" t="s">
        <v>786</v>
      </c>
      <c r="B84" s="502">
        <f t="shared" ref="B84:H84" si="50">B81/$B83</f>
        <v>2.166666667</v>
      </c>
      <c r="C84" s="502">
        <f t="shared" si="50"/>
        <v>3.166666667</v>
      </c>
      <c r="D84" s="502">
        <f t="shared" si="50"/>
        <v>4.166666667</v>
      </c>
      <c r="E84" s="502">
        <f t="shared" si="50"/>
        <v>5.5</v>
      </c>
      <c r="F84" s="502">
        <f t="shared" si="50"/>
        <v>6.833333333</v>
      </c>
      <c r="G84" s="502">
        <f t="shared" si="50"/>
        <v>8.5</v>
      </c>
      <c r="H84" s="502">
        <f t="shared" si="50"/>
        <v>10.33333333</v>
      </c>
      <c r="I84" s="494"/>
      <c r="J84" s="495"/>
      <c r="K84" s="493"/>
      <c r="L84" s="496" t="str">
        <f>VLOOKUP(A84,Blacksmith!$B$145:$J$193,9,FALSE)</f>
        <v>#N/A</v>
      </c>
      <c r="M84" s="497"/>
      <c r="N84" s="498" t="str">
        <f>VLOOKUP(A84,Blacksmith!$B$145:$J$193,4,FALSE)</f>
        <v>#N/A</v>
      </c>
      <c r="O84" s="498"/>
      <c r="P84" s="498"/>
      <c r="Q84" s="498"/>
      <c r="R84" s="462">
        <v>0.0</v>
      </c>
      <c r="S84" s="475"/>
      <c r="T84" s="475"/>
      <c r="U84" s="450"/>
      <c r="V84" s="450"/>
      <c r="W84" s="475"/>
      <c r="X84" s="475"/>
      <c r="Y84" s="475"/>
      <c r="Z84" s="475"/>
      <c r="AA84" s="475"/>
      <c r="AB84" s="450"/>
      <c r="AC84" s="450"/>
      <c r="AD84" s="453"/>
      <c r="AE84" s="503" t="s">
        <v>835</v>
      </c>
      <c r="AF84" s="503" t="str">
        <f t="shared" ref="AF84:AK84" si="51">#REF!+AF$109+AF157</f>
        <v>#REF!</v>
      </c>
      <c r="AG84" s="503" t="str">
        <f t="shared" si="51"/>
        <v>#REF!</v>
      </c>
      <c r="AH84" s="503" t="str">
        <f t="shared" si="51"/>
        <v>#REF!</v>
      </c>
      <c r="AI84" s="503" t="str">
        <f t="shared" si="51"/>
        <v>#REF!</v>
      </c>
      <c r="AJ84" s="503" t="str">
        <f t="shared" si="51"/>
        <v>#REF!</v>
      </c>
      <c r="AK84" s="503" t="str">
        <f t="shared" si="51"/>
        <v>#REF!</v>
      </c>
      <c r="AL84" s="453"/>
      <c r="AM84" s="453"/>
      <c r="AN84" s="453"/>
      <c r="AO84" s="453"/>
      <c r="AP84" s="453"/>
      <c r="AQ84" s="453"/>
      <c r="AR84" s="453"/>
      <c r="AS84" s="453"/>
      <c r="AT84" s="453"/>
      <c r="AU84" s="453"/>
      <c r="AV84" s="453"/>
      <c r="AW84" s="453"/>
      <c r="AX84" s="453"/>
      <c r="AY84" s="453"/>
      <c r="AZ84" s="453"/>
      <c r="BA84" s="453"/>
      <c r="BB84" s="453"/>
      <c r="BC84" s="453"/>
      <c r="BD84" s="453"/>
      <c r="BE84" s="453"/>
    </row>
    <row r="85" collapsed="1">
      <c r="A85" s="492" t="s">
        <v>846</v>
      </c>
      <c r="B85" s="493" t="s">
        <v>837</v>
      </c>
      <c r="C85" s="493" t="s">
        <v>838</v>
      </c>
      <c r="D85" s="493" t="s">
        <v>839</v>
      </c>
      <c r="E85" s="493" t="s">
        <v>840</v>
      </c>
      <c r="F85" s="493" t="s">
        <v>841</v>
      </c>
      <c r="G85" s="493" t="s">
        <v>842</v>
      </c>
      <c r="H85" s="493" t="s">
        <v>843</v>
      </c>
      <c r="I85" s="494" t="s">
        <v>781</v>
      </c>
      <c r="J85" s="495">
        <v>0.0</v>
      </c>
      <c r="K85" s="493">
        <v>3.0</v>
      </c>
      <c r="L85" s="496">
        <f>VLOOKUP(A85,Blacksmith!$B$145:$J$193,9,FALSE)</f>
        <v>2.84</v>
      </c>
      <c r="M85" s="505" t="s">
        <v>834</v>
      </c>
      <c r="N85" s="498">
        <f>VLOOKUP(A85,Blacksmith!$B$145:$J$193,4,FALSE)</f>
        <v>12</v>
      </c>
      <c r="O85" s="498">
        <v>18.0</v>
      </c>
      <c r="P85" s="498" t="s">
        <v>804</v>
      </c>
      <c r="Q85" s="498" t="s">
        <v>847</v>
      </c>
      <c r="R85" s="462">
        <v>0.0</v>
      </c>
      <c r="S85" s="475"/>
      <c r="T85" s="475"/>
      <c r="U85" s="450"/>
      <c r="V85" s="450"/>
      <c r="W85" s="452">
        <v>34.0</v>
      </c>
      <c r="X85" s="452">
        <v>37.0</v>
      </c>
      <c r="Y85" s="452">
        <v>40.0</v>
      </c>
      <c r="Z85" s="452">
        <v>43.0</v>
      </c>
      <c r="AA85" s="452">
        <v>46.0</v>
      </c>
      <c r="AB85" s="452">
        <v>49.0</v>
      </c>
      <c r="AC85" s="452">
        <v>52.0</v>
      </c>
      <c r="AD85" s="453"/>
      <c r="AE85" s="503" t="s">
        <v>848</v>
      </c>
      <c r="AF85" s="503">
        <f t="shared" ref="AF85:AK85" si="52">AF$93*$AG$158+AF$101*$AH$158+$AF$158</f>
        <v>90</v>
      </c>
      <c r="AG85" s="503">
        <f t="shared" si="52"/>
        <v>102</v>
      </c>
      <c r="AH85" s="503">
        <f t="shared" si="52"/>
        <v>114</v>
      </c>
      <c r="AI85" s="503">
        <f t="shared" si="52"/>
        <v>119</v>
      </c>
      <c r="AJ85" s="503">
        <f t="shared" si="52"/>
        <v>124</v>
      </c>
      <c r="AK85" s="503">
        <f t="shared" si="52"/>
        <v>129</v>
      </c>
      <c r="AL85" s="453"/>
      <c r="AM85" s="453"/>
      <c r="AN85" s="453"/>
      <c r="AO85" s="453"/>
      <c r="AP85" s="453"/>
      <c r="AQ85" s="453"/>
      <c r="AR85" s="453"/>
      <c r="AS85" s="453"/>
      <c r="AT85" s="453"/>
      <c r="AU85" s="453"/>
      <c r="AV85" s="453"/>
      <c r="AW85" s="453"/>
      <c r="AX85" s="453"/>
      <c r="AY85" s="453"/>
      <c r="AZ85" s="453"/>
      <c r="BA85" s="453"/>
      <c r="BB85" s="453"/>
      <c r="BC85" s="453"/>
      <c r="BD85" s="453"/>
      <c r="BE85" s="453"/>
    </row>
    <row r="86" hidden="1" outlineLevel="1">
      <c r="A86" s="499" t="s">
        <v>178</v>
      </c>
      <c r="B86" s="500">
        <v>1.0</v>
      </c>
      <c r="C86" s="500">
        <v>1.0</v>
      </c>
      <c r="D86" s="500">
        <v>1.0</v>
      </c>
      <c r="E86" s="500">
        <v>1.0</v>
      </c>
      <c r="F86" s="500">
        <v>3.0</v>
      </c>
      <c r="G86" s="500">
        <v>3.0</v>
      </c>
      <c r="H86" s="500">
        <v>4.0</v>
      </c>
      <c r="I86" s="494"/>
      <c r="J86" s="495"/>
      <c r="K86" s="493"/>
      <c r="L86" s="496" t="str">
        <f>VLOOKUP(A86,Blacksmith!$B$145:$J$193,9,FALSE)</f>
        <v>#N/A</v>
      </c>
      <c r="M86" s="497"/>
      <c r="N86" s="498" t="str">
        <f>VLOOKUP(A86,Blacksmith!$B$145:$J$193,4,FALSE)</f>
        <v>#N/A</v>
      </c>
      <c r="O86" s="498"/>
      <c r="P86" s="498"/>
      <c r="Q86" s="498"/>
      <c r="R86" s="462">
        <v>0.0</v>
      </c>
      <c r="S86" s="475"/>
      <c r="T86" s="475"/>
      <c r="U86" s="450"/>
      <c r="V86" s="450"/>
      <c r="W86" s="475"/>
      <c r="X86" s="475"/>
      <c r="Y86" s="475"/>
      <c r="Z86" s="475"/>
      <c r="AA86" s="475"/>
      <c r="AB86" s="450"/>
      <c r="AC86" s="450"/>
      <c r="AD86" s="453"/>
      <c r="AE86" s="453"/>
      <c r="AF86" s="453"/>
      <c r="AG86" s="453"/>
      <c r="AH86" s="453"/>
      <c r="AI86" s="453"/>
      <c r="AJ86" s="453"/>
      <c r="AK86" s="453"/>
      <c r="AL86" s="453"/>
      <c r="AM86" s="453"/>
      <c r="AN86" s="453"/>
      <c r="AO86" s="453"/>
      <c r="AP86" s="453"/>
      <c r="AQ86" s="453"/>
      <c r="AR86" s="453"/>
      <c r="AS86" s="453"/>
      <c r="AT86" s="453"/>
      <c r="AU86" s="453"/>
      <c r="AV86" s="453"/>
      <c r="AW86" s="453"/>
      <c r="AX86" s="453"/>
      <c r="AY86" s="453"/>
      <c r="AZ86" s="453"/>
      <c r="BA86" s="453"/>
      <c r="BB86" s="453"/>
      <c r="BC86" s="453"/>
      <c r="BD86" s="453"/>
      <c r="BE86" s="453"/>
    </row>
    <row r="87" hidden="1" outlineLevel="1">
      <c r="A87" s="499" t="s">
        <v>179</v>
      </c>
      <c r="B87" s="500">
        <v>10.0</v>
      </c>
      <c r="C87" s="500">
        <v>10.0</v>
      </c>
      <c r="D87" s="500">
        <v>12.0</v>
      </c>
      <c r="E87" s="500">
        <v>12.0</v>
      </c>
      <c r="F87" s="500">
        <v>18.0</v>
      </c>
      <c r="G87" s="500">
        <v>18.0</v>
      </c>
      <c r="H87" s="500">
        <v>24.0</v>
      </c>
      <c r="I87" s="494"/>
      <c r="J87" s="495"/>
      <c r="K87" s="493"/>
      <c r="L87" s="496" t="str">
        <f>VLOOKUP(A87,Blacksmith!$B$145:$J$193,9,FALSE)</f>
        <v>#N/A</v>
      </c>
      <c r="M87" s="497"/>
      <c r="N87" s="498" t="str">
        <f>VLOOKUP(A87,Blacksmith!$B$145:$J$193,4,FALSE)</f>
        <v>#N/A</v>
      </c>
      <c r="O87" s="498"/>
      <c r="P87" s="498"/>
      <c r="Q87" s="498"/>
      <c r="R87" s="462">
        <v>0.0</v>
      </c>
      <c r="S87" s="475"/>
      <c r="T87" s="475"/>
      <c r="U87" s="450"/>
      <c r="V87" s="450"/>
      <c r="W87" s="475"/>
      <c r="X87" s="475"/>
      <c r="Y87" s="475"/>
      <c r="Z87" s="475"/>
      <c r="AA87" s="475"/>
      <c r="AB87" s="450"/>
      <c r="AC87" s="450"/>
      <c r="AD87" s="453"/>
      <c r="AE87" s="453"/>
      <c r="AF87" s="453"/>
      <c r="AG87" s="453"/>
      <c r="AH87" s="453"/>
      <c r="AI87" s="453"/>
      <c r="AJ87" s="453"/>
      <c r="AK87" s="453"/>
      <c r="AL87" s="453"/>
      <c r="AM87" s="453"/>
      <c r="AN87" s="453"/>
      <c r="AO87" s="453"/>
      <c r="AP87" s="453"/>
      <c r="AQ87" s="453"/>
      <c r="AR87" s="453"/>
      <c r="AS87" s="453"/>
      <c r="AT87" s="453"/>
      <c r="AU87" s="453"/>
      <c r="AV87" s="453"/>
      <c r="AW87" s="453"/>
      <c r="AX87" s="453"/>
      <c r="AY87" s="453"/>
      <c r="AZ87" s="453"/>
      <c r="BA87" s="453"/>
      <c r="BB87" s="453"/>
      <c r="BC87" s="453"/>
      <c r="BD87" s="453"/>
      <c r="BE87" s="453"/>
    </row>
    <row r="88" hidden="1" outlineLevel="1">
      <c r="A88" s="499" t="s">
        <v>783</v>
      </c>
      <c r="B88" s="500">
        <v>1.0</v>
      </c>
      <c r="C88" s="500">
        <v>4.0</v>
      </c>
      <c r="D88" s="500">
        <v>6.0</v>
      </c>
      <c r="E88" s="500">
        <v>10.0</v>
      </c>
      <c r="F88" s="500">
        <v>10.0</v>
      </c>
      <c r="G88" s="500">
        <v>15.0</v>
      </c>
      <c r="H88" s="500">
        <v>17.0</v>
      </c>
      <c r="I88" s="494"/>
      <c r="J88" s="495"/>
      <c r="K88" s="493"/>
      <c r="L88" s="496" t="str">
        <f>VLOOKUP(A88,Blacksmith!$B$145:$J$193,9,FALSE)</f>
        <v>#N/A</v>
      </c>
      <c r="M88" s="497"/>
      <c r="N88" s="498" t="str">
        <f>VLOOKUP(A88,Blacksmith!$B$145:$J$193,4,FALSE)</f>
        <v>#N/A</v>
      </c>
      <c r="O88" s="498"/>
      <c r="P88" s="498"/>
      <c r="Q88" s="498"/>
      <c r="R88" s="462">
        <v>0.0</v>
      </c>
      <c r="S88" s="475"/>
      <c r="T88" s="475"/>
      <c r="U88" s="450"/>
      <c r="V88" s="450"/>
      <c r="W88" s="475"/>
      <c r="X88" s="475"/>
      <c r="Y88" s="475"/>
      <c r="Z88" s="475"/>
      <c r="AA88" s="475"/>
      <c r="AB88" s="450"/>
      <c r="AC88" s="450"/>
      <c r="AD88" s="453"/>
      <c r="AE88" s="453"/>
      <c r="AF88" s="453"/>
      <c r="AG88" s="453"/>
      <c r="AH88" s="453"/>
      <c r="AI88" s="453"/>
      <c r="AJ88" s="453"/>
      <c r="AK88" s="453"/>
      <c r="AL88" s="453"/>
      <c r="AM88" s="453"/>
      <c r="AN88" s="453"/>
      <c r="AO88" s="453"/>
      <c r="AP88" s="453"/>
      <c r="AQ88" s="453"/>
      <c r="AR88" s="453"/>
      <c r="AS88" s="453"/>
      <c r="AT88" s="453"/>
      <c r="AU88" s="453"/>
      <c r="AV88" s="453"/>
      <c r="AW88" s="453"/>
      <c r="AX88" s="453"/>
      <c r="AY88" s="453"/>
      <c r="AZ88" s="453"/>
      <c r="BA88" s="453"/>
      <c r="BB88" s="453"/>
      <c r="BC88" s="453"/>
      <c r="BD88" s="453"/>
      <c r="BE88" s="453"/>
    </row>
    <row r="89" hidden="1" outlineLevel="1">
      <c r="A89" s="499" t="s">
        <v>180</v>
      </c>
      <c r="B89" s="500">
        <f t="shared" ref="B89:H89" si="53">(B86+B87)/2+B88</f>
        <v>6.5</v>
      </c>
      <c r="C89" s="500">
        <f t="shared" si="53"/>
        <v>9.5</v>
      </c>
      <c r="D89" s="500">
        <f t="shared" si="53"/>
        <v>12.5</v>
      </c>
      <c r="E89" s="500">
        <f t="shared" si="53"/>
        <v>16.5</v>
      </c>
      <c r="F89" s="500">
        <f t="shared" si="53"/>
        <v>20.5</v>
      </c>
      <c r="G89" s="500">
        <f t="shared" si="53"/>
        <v>25.5</v>
      </c>
      <c r="H89" s="500">
        <f t="shared" si="53"/>
        <v>31</v>
      </c>
      <c r="I89" s="494"/>
      <c r="J89" s="495"/>
      <c r="K89" s="493"/>
      <c r="L89" s="496" t="str">
        <f>VLOOKUP(A89,Blacksmith!$B$145:$J$193,9,FALSE)</f>
        <v>#N/A</v>
      </c>
      <c r="M89" s="497"/>
      <c r="N89" s="498" t="str">
        <f>VLOOKUP(A89,Blacksmith!$B$145:$J$193,4,FALSE)</f>
        <v>#N/A</v>
      </c>
      <c r="O89" s="498"/>
      <c r="P89" s="498"/>
      <c r="Q89" s="498"/>
      <c r="R89" s="462">
        <v>0.0</v>
      </c>
      <c r="S89" s="475"/>
      <c r="T89" s="475"/>
      <c r="U89" s="450"/>
      <c r="V89" s="450"/>
      <c r="W89" s="475"/>
      <c r="X89" s="475"/>
      <c r="Y89" s="475"/>
      <c r="Z89" s="475"/>
      <c r="AA89" s="475"/>
      <c r="AB89" s="450"/>
      <c r="AC89" s="450"/>
      <c r="AD89" s="453"/>
      <c r="AE89" s="453"/>
      <c r="AF89" s="453"/>
      <c r="AG89" s="453"/>
      <c r="AH89" s="453"/>
      <c r="AI89" s="453"/>
      <c r="AJ89" s="453"/>
      <c r="AK89" s="453"/>
      <c r="AL89" s="453"/>
      <c r="AM89" s="453"/>
      <c r="AN89" s="453"/>
      <c r="AO89" s="453"/>
      <c r="AP89" s="453"/>
      <c r="AQ89" s="453"/>
      <c r="AR89" s="453"/>
      <c r="AS89" s="453"/>
      <c r="AT89" s="453"/>
      <c r="AU89" s="453"/>
      <c r="AV89" s="453"/>
      <c r="AW89" s="453"/>
      <c r="AX89" s="453"/>
      <c r="AY89" s="453"/>
      <c r="AZ89" s="453"/>
      <c r="BA89" s="453"/>
      <c r="BB89" s="453"/>
      <c r="BC89" s="453"/>
      <c r="BD89" s="453"/>
      <c r="BE89" s="453"/>
    </row>
    <row r="90" hidden="1" outlineLevel="1">
      <c r="A90" s="499" t="s">
        <v>784</v>
      </c>
      <c r="B90" s="501"/>
      <c r="C90" s="501">
        <f t="shared" ref="C90:H90" si="54">C89/B89-1</f>
        <v>0.4615384615</v>
      </c>
      <c r="D90" s="501">
        <f t="shared" si="54"/>
        <v>0.3157894737</v>
      </c>
      <c r="E90" s="501">
        <f t="shared" si="54"/>
        <v>0.32</v>
      </c>
      <c r="F90" s="501">
        <f t="shared" si="54"/>
        <v>0.2424242424</v>
      </c>
      <c r="G90" s="501">
        <f t="shared" si="54"/>
        <v>0.243902439</v>
      </c>
      <c r="H90" s="501">
        <f t="shared" si="54"/>
        <v>0.2156862745</v>
      </c>
      <c r="I90" s="494"/>
      <c r="J90" s="495"/>
      <c r="K90" s="493"/>
      <c r="L90" s="496" t="str">
        <f>VLOOKUP(A90,Blacksmith!$B$145:$J$193,9,FALSE)</f>
        <v>#N/A</v>
      </c>
      <c r="M90" s="497"/>
      <c r="N90" s="498" t="str">
        <f>VLOOKUP(A90,Blacksmith!$B$145:$J$193,4,FALSE)</f>
        <v>#N/A</v>
      </c>
      <c r="O90" s="498"/>
      <c r="P90" s="498"/>
      <c r="Q90" s="498"/>
      <c r="R90" s="462">
        <v>0.0</v>
      </c>
      <c r="S90" s="475"/>
      <c r="T90" s="475"/>
      <c r="U90" s="450"/>
      <c r="V90" s="450"/>
      <c r="W90" s="475"/>
      <c r="X90" s="475"/>
      <c r="Y90" s="475"/>
      <c r="Z90" s="475"/>
      <c r="AA90" s="475"/>
      <c r="AB90" s="450"/>
      <c r="AC90" s="450"/>
      <c r="AD90" s="453"/>
      <c r="AE90" s="453"/>
      <c r="AF90" s="453"/>
      <c r="AG90" s="453"/>
      <c r="AH90" s="453"/>
      <c r="AI90" s="453"/>
      <c r="AJ90" s="453"/>
      <c r="AK90" s="453"/>
      <c r="AL90" s="453"/>
      <c r="AM90" s="453"/>
      <c r="AN90" s="453"/>
      <c r="AO90" s="453"/>
      <c r="AP90" s="453"/>
      <c r="AQ90" s="453"/>
      <c r="AR90" s="453"/>
      <c r="AS90" s="453"/>
      <c r="AT90" s="453"/>
      <c r="AU90" s="453"/>
      <c r="AV90" s="453"/>
      <c r="AW90" s="453"/>
      <c r="AX90" s="453"/>
      <c r="AY90" s="453"/>
      <c r="AZ90" s="453"/>
      <c r="BA90" s="453"/>
      <c r="BB90" s="453"/>
      <c r="BC90" s="453"/>
      <c r="BD90" s="453"/>
      <c r="BE90" s="453"/>
    </row>
    <row r="91" hidden="1" outlineLevel="1">
      <c r="A91" s="499" t="s">
        <v>785</v>
      </c>
      <c r="B91" s="500">
        <f>$K85</f>
        <v>3</v>
      </c>
      <c r="C91" s="500"/>
      <c r="D91" s="501"/>
      <c r="E91" s="501"/>
      <c r="F91" s="501"/>
      <c r="G91" s="501"/>
      <c r="H91" s="501"/>
      <c r="I91" s="494"/>
      <c r="J91" s="495"/>
      <c r="K91" s="493"/>
      <c r="L91" s="496" t="str">
        <f>VLOOKUP(A91,Blacksmith!$B$145:$J$193,9,FALSE)</f>
        <v>#N/A</v>
      </c>
      <c r="M91" s="497"/>
      <c r="N91" s="498" t="str">
        <f>VLOOKUP(A91,Blacksmith!$B$145:$J$193,4,FALSE)</f>
        <v>#N/A</v>
      </c>
      <c r="O91" s="498"/>
      <c r="P91" s="498"/>
      <c r="Q91" s="498"/>
      <c r="R91" s="462">
        <v>0.0</v>
      </c>
      <c r="S91" s="475"/>
      <c r="T91" s="475"/>
      <c r="U91" s="450"/>
      <c r="V91" s="450"/>
      <c r="W91" s="475"/>
      <c r="X91" s="475"/>
      <c r="Y91" s="475"/>
      <c r="Z91" s="475"/>
      <c r="AA91" s="475"/>
      <c r="AB91" s="450"/>
      <c r="AC91" s="450"/>
      <c r="AD91" s="453"/>
      <c r="AE91" s="453"/>
      <c r="AF91" s="453"/>
      <c r="AG91" s="453"/>
      <c r="AH91" s="453"/>
      <c r="AI91" s="453"/>
      <c r="AJ91" s="453"/>
      <c r="AK91" s="453"/>
      <c r="AL91" s="453"/>
      <c r="AM91" s="453"/>
      <c r="AN91" s="453"/>
      <c r="AO91" s="453"/>
      <c r="AP91" s="453"/>
      <c r="AQ91" s="453"/>
      <c r="AR91" s="453"/>
      <c r="AS91" s="453"/>
      <c r="AT91" s="453"/>
      <c r="AU91" s="453"/>
      <c r="AV91" s="453"/>
      <c r="AW91" s="453"/>
      <c r="AX91" s="453"/>
      <c r="AY91" s="453"/>
      <c r="AZ91" s="453"/>
      <c r="BA91" s="453"/>
      <c r="BB91" s="453"/>
      <c r="BC91" s="453"/>
      <c r="BD91" s="453"/>
      <c r="BE91" s="453"/>
    </row>
    <row r="92" hidden="1" outlineLevel="1">
      <c r="A92" s="499" t="s">
        <v>786</v>
      </c>
      <c r="B92" s="502">
        <f t="shared" ref="B92:H92" si="55">B89/$B91</f>
        <v>2.166666667</v>
      </c>
      <c r="C92" s="502">
        <f t="shared" si="55"/>
        <v>3.166666667</v>
      </c>
      <c r="D92" s="502">
        <f t="shared" si="55"/>
        <v>4.166666667</v>
      </c>
      <c r="E92" s="502">
        <f t="shared" si="55"/>
        <v>5.5</v>
      </c>
      <c r="F92" s="502">
        <f t="shared" si="55"/>
        <v>6.833333333</v>
      </c>
      <c r="G92" s="502">
        <f t="shared" si="55"/>
        <v>8.5</v>
      </c>
      <c r="H92" s="502">
        <f t="shared" si="55"/>
        <v>10.33333333</v>
      </c>
      <c r="I92" s="494"/>
      <c r="J92" s="495"/>
      <c r="K92" s="493"/>
      <c r="L92" s="496" t="str">
        <f>VLOOKUP(A92,Blacksmith!$B$145:$J$193,9,FALSE)</f>
        <v>#N/A</v>
      </c>
      <c r="M92" s="497"/>
      <c r="N92" s="498" t="str">
        <f>VLOOKUP(A92,Blacksmith!$B$145:$J$193,4,FALSE)</f>
        <v>#N/A</v>
      </c>
      <c r="O92" s="498"/>
      <c r="P92" s="498"/>
      <c r="Q92" s="498"/>
      <c r="R92" s="462">
        <v>0.0</v>
      </c>
      <c r="S92" s="475"/>
      <c r="T92" s="475"/>
      <c r="U92" s="450"/>
      <c r="V92" s="450"/>
      <c r="W92" s="475"/>
      <c r="X92" s="475"/>
      <c r="Y92" s="475"/>
      <c r="Z92" s="475"/>
      <c r="AA92" s="475"/>
      <c r="AB92" s="450"/>
      <c r="AC92" s="450"/>
      <c r="AD92" s="453"/>
      <c r="AE92" s="453"/>
      <c r="AF92" s="453"/>
      <c r="AG92" s="453"/>
      <c r="AH92" s="453"/>
      <c r="AI92" s="453"/>
      <c r="AJ92" s="453"/>
      <c r="AK92" s="453"/>
      <c r="AL92" s="453"/>
      <c r="AM92" s="453"/>
      <c r="AN92" s="453"/>
      <c r="AO92" s="453"/>
      <c r="AP92" s="453"/>
      <c r="AQ92" s="453"/>
      <c r="AR92" s="453"/>
      <c r="AS92" s="453"/>
      <c r="AT92" s="453"/>
      <c r="AU92" s="453"/>
      <c r="AV92" s="453"/>
      <c r="AW92" s="453"/>
      <c r="AX92" s="453"/>
      <c r="AY92" s="453"/>
      <c r="AZ92" s="453"/>
      <c r="BA92" s="453"/>
      <c r="BB92" s="453"/>
      <c r="BC92" s="453"/>
      <c r="BD92" s="453"/>
      <c r="BE92" s="453"/>
    </row>
    <row r="93" collapsed="1">
      <c r="A93" s="492" t="s">
        <v>849</v>
      </c>
      <c r="B93" s="493" t="s">
        <v>837</v>
      </c>
      <c r="C93" s="493" t="s">
        <v>838</v>
      </c>
      <c r="D93" s="493" t="s">
        <v>839</v>
      </c>
      <c r="E93" s="493" t="s">
        <v>840</v>
      </c>
      <c r="F93" s="493" t="s">
        <v>841</v>
      </c>
      <c r="G93" s="493" t="s">
        <v>842</v>
      </c>
      <c r="H93" s="493" t="s">
        <v>843</v>
      </c>
      <c r="I93" s="494" t="s">
        <v>781</v>
      </c>
      <c r="J93" s="495">
        <v>0.0</v>
      </c>
      <c r="K93" s="493">
        <v>3.0</v>
      </c>
      <c r="L93" s="496">
        <f>VLOOKUP(A93,Blacksmith!$B$145:$J$193,9,FALSE)</f>
        <v>3.55</v>
      </c>
      <c r="M93" s="497" t="s">
        <v>850</v>
      </c>
      <c r="N93" s="498">
        <f>VLOOKUP(A93,Blacksmith!$B$145:$J$193,4,FALSE)</f>
        <v>13</v>
      </c>
      <c r="O93" s="498">
        <v>19.0</v>
      </c>
      <c r="P93" s="498" t="s">
        <v>804</v>
      </c>
      <c r="Q93" s="498" t="s">
        <v>851</v>
      </c>
      <c r="R93" s="462">
        <v>0.0</v>
      </c>
      <c r="S93" s="468"/>
      <c r="T93" s="468">
        <v>0.05</v>
      </c>
      <c r="U93" s="450"/>
      <c r="V93" s="450"/>
      <c r="W93" s="452">
        <v>32.0</v>
      </c>
      <c r="X93" s="452">
        <v>35.0</v>
      </c>
      <c r="Y93" s="452">
        <v>38.0</v>
      </c>
      <c r="Z93" s="452">
        <v>41.0</v>
      </c>
      <c r="AA93" s="452">
        <v>44.0</v>
      </c>
      <c r="AB93" s="452">
        <v>47.0</v>
      </c>
      <c r="AC93" s="452">
        <v>50.0</v>
      </c>
      <c r="AD93" s="453"/>
      <c r="AE93" s="506" t="s">
        <v>51</v>
      </c>
      <c r="AF93" s="506">
        <v>4.0</v>
      </c>
      <c r="AG93" s="506">
        <v>5.0</v>
      </c>
      <c r="AH93" s="506">
        <v>6.0</v>
      </c>
      <c r="AI93" s="506">
        <v>7.0</v>
      </c>
      <c r="AJ93" s="506">
        <v>8.0</v>
      </c>
      <c r="AK93" s="506">
        <v>9.0</v>
      </c>
      <c r="AL93" s="453"/>
      <c r="AM93" s="453"/>
      <c r="AN93" s="453"/>
      <c r="AO93" s="453"/>
      <c r="AP93" s="453"/>
      <c r="AQ93" s="453"/>
      <c r="AR93" s="453"/>
      <c r="AS93" s="453"/>
      <c r="AT93" s="453"/>
      <c r="AU93" s="453"/>
      <c r="AV93" s="453"/>
      <c r="AW93" s="453"/>
      <c r="AX93" s="453"/>
      <c r="AY93" s="453"/>
      <c r="AZ93" s="453"/>
      <c r="BA93" s="453"/>
      <c r="BB93" s="453"/>
      <c r="BC93" s="453"/>
      <c r="BD93" s="453"/>
      <c r="BE93" s="453"/>
    </row>
    <row r="94" hidden="1" outlineLevel="1">
      <c r="A94" s="499" t="s">
        <v>178</v>
      </c>
      <c r="B94" s="500">
        <v>1.0</v>
      </c>
      <c r="C94" s="500">
        <v>1.0</v>
      </c>
      <c r="D94" s="500">
        <v>1.0</v>
      </c>
      <c r="E94" s="500">
        <v>1.0</v>
      </c>
      <c r="F94" s="500">
        <v>3.0</v>
      </c>
      <c r="G94" s="500">
        <v>3.0</v>
      </c>
      <c r="H94" s="500">
        <v>4.0</v>
      </c>
      <c r="I94" s="494"/>
      <c r="J94" s="495"/>
      <c r="K94" s="493"/>
      <c r="L94" s="496" t="str">
        <f>VLOOKUP(A94,Blacksmith!$B$145:$J$193,9,FALSE)</f>
        <v>#N/A</v>
      </c>
      <c r="M94" s="497"/>
      <c r="N94" s="498" t="str">
        <f>VLOOKUP(A94,Blacksmith!$B$145:$J$193,4,FALSE)</f>
        <v>#N/A</v>
      </c>
      <c r="O94" s="498"/>
      <c r="P94" s="498"/>
      <c r="Q94" s="498"/>
      <c r="R94" s="462">
        <v>0.0</v>
      </c>
      <c r="S94" s="475"/>
      <c r="T94" s="475"/>
      <c r="U94" s="450"/>
      <c r="V94" s="450"/>
      <c r="W94" s="475"/>
      <c r="X94" s="475"/>
      <c r="Y94" s="475"/>
      <c r="Z94" s="475"/>
      <c r="AA94" s="475"/>
      <c r="AB94" s="450"/>
      <c r="AC94" s="450"/>
      <c r="AD94" s="453"/>
      <c r="AE94" s="506"/>
      <c r="AF94" s="506"/>
      <c r="AG94" s="506"/>
      <c r="AH94" s="506"/>
      <c r="AI94" s="506"/>
      <c r="AJ94" s="506"/>
      <c r="AK94" s="506"/>
      <c r="AL94" s="453"/>
      <c r="AM94" s="453"/>
      <c r="AN94" s="453"/>
      <c r="AO94" s="453"/>
      <c r="AP94" s="453"/>
      <c r="AQ94" s="453"/>
      <c r="AR94" s="453"/>
      <c r="AS94" s="453"/>
      <c r="AT94" s="453"/>
      <c r="AU94" s="453"/>
      <c r="AV94" s="453"/>
      <c r="AW94" s="453"/>
      <c r="AX94" s="453"/>
      <c r="AY94" s="453"/>
      <c r="AZ94" s="453"/>
      <c r="BA94" s="453"/>
      <c r="BB94" s="453"/>
      <c r="BC94" s="453"/>
      <c r="BD94" s="453"/>
      <c r="BE94" s="453"/>
    </row>
    <row r="95" hidden="1" outlineLevel="1">
      <c r="A95" s="499" t="s">
        <v>179</v>
      </c>
      <c r="B95" s="500">
        <v>10.0</v>
      </c>
      <c r="C95" s="500">
        <v>10.0</v>
      </c>
      <c r="D95" s="500">
        <v>12.0</v>
      </c>
      <c r="E95" s="500">
        <v>12.0</v>
      </c>
      <c r="F95" s="500">
        <v>18.0</v>
      </c>
      <c r="G95" s="500">
        <v>18.0</v>
      </c>
      <c r="H95" s="500">
        <v>24.0</v>
      </c>
      <c r="I95" s="494"/>
      <c r="J95" s="495"/>
      <c r="K95" s="493"/>
      <c r="L95" s="496" t="str">
        <f>VLOOKUP(A95,Blacksmith!$B$145:$J$193,9,FALSE)</f>
        <v>#N/A</v>
      </c>
      <c r="M95" s="497"/>
      <c r="N95" s="498" t="str">
        <f>VLOOKUP(A95,Blacksmith!$B$145:$J$193,4,FALSE)</f>
        <v>#N/A</v>
      </c>
      <c r="O95" s="498"/>
      <c r="P95" s="498"/>
      <c r="Q95" s="498"/>
      <c r="R95" s="462">
        <v>0.0</v>
      </c>
      <c r="S95" s="475"/>
      <c r="T95" s="475"/>
      <c r="U95" s="450"/>
      <c r="V95" s="450"/>
      <c r="W95" s="475"/>
      <c r="X95" s="475"/>
      <c r="Y95" s="475"/>
      <c r="Z95" s="475"/>
      <c r="AA95" s="475"/>
      <c r="AB95" s="450"/>
      <c r="AC95" s="450"/>
      <c r="AD95" s="453"/>
      <c r="AE95" s="506"/>
      <c r="AF95" s="506"/>
      <c r="AG95" s="506"/>
      <c r="AH95" s="506"/>
      <c r="AI95" s="506"/>
      <c r="AJ95" s="506"/>
      <c r="AK95" s="506"/>
      <c r="AL95" s="453"/>
      <c r="AM95" s="453"/>
      <c r="AN95" s="453"/>
      <c r="AO95" s="453"/>
      <c r="AP95" s="453"/>
      <c r="AQ95" s="453"/>
      <c r="AR95" s="453"/>
      <c r="AS95" s="453"/>
      <c r="AT95" s="453"/>
      <c r="AU95" s="453"/>
      <c r="AV95" s="453"/>
      <c r="AW95" s="453"/>
      <c r="AX95" s="453"/>
      <c r="AY95" s="453"/>
      <c r="AZ95" s="453"/>
      <c r="BA95" s="453"/>
      <c r="BB95" s="453"/>
      <c r="BC95" s="453"/>
      <c r="BD95" s="453"/>
      <c r="BE95" s="453"/>
    </row>
    <row r="96" hidden="1" outlineLevel="1">
      <c r="A96" s="499" t="s">
        <v>783</v>
      </c>
      <c r="B96" s="500">
        <v>1.0</v>
      </c>
      <c r="C96" s="500">
        <v>4.0</v>
      </c>
      <c r="D96" s="500">
        <v>6.0</v>
      </c>
      <c r="E96" s="500">
        <v>10.0</v>
      </c>
      <c r="F96" s="500">
        <v>10.0</v>
      </c>
      <c r="G96" s="500">
        <v>15.0</v>
      </c>
      <c r="H96" s="500">
        <v>17.0</v>
      </c>
      <c r="I96" s="494"/>
      <c r="J96" s="495"/>
      <c r="K96" s="493"/>
      <c r="L96" s="496" t="str">
        <f>VLOOKUP(A96,Blacksmith!$B$145:$J$193,9,FALSE)</f>
        <v>#N/A</v>
      </c>
      <c r="M96" s="497"/>
      <c r="N96" s="498" t="str">
        <f>VLOOKUP(A96,Blacksmith!$B$145:$J$193,4,FALSE)</f>
        <v>#N/A</v>
      </c>
      <c r="O96" s="498"/>
      <c r="P96" s="498"/>
      <c r="Q96" s="498"/>
      <c r="R96" s="462">
        <v>0.0</v>
      </c>
      <c r="S96" s="475"/>
      <c r="T96" s="475"/>
      <c r="U96" s="450"/>
      <c r="V96" s="450"/>
      <c r="W96" s="475"/>
      <c r="X96" s="475"/>
      <c r="Y96" s="475"/>
      <c r="Z96" s="475"/>
      <c r="AA96" s="475"/>
      <c r="AB96" s="450"/>
      <c r="AC96" s="450"/>
      <c r="AD96" s="453"/>
      <c r="AE96" s="506"/>
      <c r="AF96" s="506"/>
      <c r="AG96" s="506"/>
      <c r="AH96" s="506"/>
      <c r="AI96" s="506"/>
      <c r="AJ96" s="506"/>
      <c r="AK96" s="506"/>
      <c r="AL96" s="453"/>
      <c r="AM96" s="453"/>
      <c r="AN96" s="453"/>
      <c r="AO96" s="453"/>
      <c r="AP96" s="453"/>
      <c r="AQ96" s="453"/>
      <c r="AR96" s="453"/>
      <c r="AS96" s="453"/>
      <c r="AT96" s="453"/>
      <c r="AU96" s="453"/>
      <c r="AV96" s="453"/>
      <c r="AW96" s="453"/>
      <c r="AX96" s="453"/>
      <c r="AY96" s="453"/>
      <c r="AZ96" s="453"/>
      <c r="BA96" s="453"/>
      <c r="BB96" s="453"/>
      <c r="BC96" s="453"/>
      <c r="BD96" s="453"/>
      <c r="BE96" s="453"/>
    </row>
    <row r="97" hidden="1" outlineLevel="1">
      <c r="A97" s="499" t="s">
        <v>180</v>
      </c>
      <c r="B97" s="500">
        <f t="shared" ref="B97:H97" si="56">(B94+B95)/2+B96</f>
        <v>6.5</v>
      </c>
      <c r="C97" s="500">
        <f t="shared" si="56"/>
        <v>9.5</v>
      </c>
      <c r="D97" s="500">
        <f t="shared" si="56"/>
        <v>12.5</v>
      </c>
      <c r="E97" s="500">
        <f t="shared" si="56"/>
        <v>16.5</v>
      </c>
      <c r="F97" s="500">
        <f t="shared" si="56"/>
        <v>20.5</v>
      </c>
      <c r="G97" s="500">
        <f t="shared" si="56"/>
        <v>25.5</v>
      </c>
      <c r="H97" s="500">
        <f t="shared" si="56"/>
        <v>31</v>
      </c>
      <c r="I97" s="494"/>
      <c r="J97" s="495"/>
      <c r="K97" s="493"/>
      <c r="L97" s="496" t="str">
        <f>VLOOKUP(A97,Blacksmith!$B$145:$J$193,9,FALSE)</f>
        <v>#N/A</v>
      </c>
      <c r="M97" s="497"/>
      <c r="N97" s="498" t="str">
        <f>VLOOKUP(A97,Blacksmith!$B$145:$J$193,4,FALSE)</f>
        <v>#N/A</v>
      </c>
      <c r="O97" s="498"/>
      <c r="P97" s="498"/>
      <c r="Q97" s="498"/>
      <c r="R97" s="462">
        <v>0.0</v>
      </c>
      <c r="S97" s="475"/>
      <c r="T97" s="475"/>
      <c r="U97" s="450"/>
      <c r="V97" s="450"/>
      <c r="W97" s="475"/>
      <c r="X97" s="475"/>
      <c r="Y97" s="475"/>
      <c r="Z97" s="475"/>
      <c r="AA97" s="475"/>
      <c r="AB97" s="450"/>
      <c r="AC97" s="450"/>
      <c r="AD97" s="453"/>
      <c r="AE97" s="506"/>
      <c r="AF97" s="506"/>
      <c r="AG97" s="506"/>
      <c r="AH97" s="506"/>
      <c r="AI97" s="506"/>
      <c r="AJ97" s="506"/>
      <c r="AK97" s="506"/>
      <c r="AL97" s="453"/>
      <c r="AM97" s="453"/>
      <c r="AN97" s="453"/>
      <c r="AO97" s="453"/>
      <c r="AP97" s="453"/>
      <c r="AQ97" s="453"/>
      <c r="AR97" s="453"/>
      <c r="AS97" s="453"/>
      <c r="AT97" s="453"/>
      <c r="AU97" s="453"/>
      <c r="AV97" s="453"/>
      <c r="AW97" s="453"/>
      <c r="AX97" s="453"/>
      <c r="AY97" s="453"/>
      <c r="AZ97" s="453"/>
      <c r="BA97" s="453"/>
      <c r="BB97" s="453"/>
      <c r="BC97" s="453"/>
      <c r="BD97" s="453"/>
      <c r="BE97" s="453"/>
    </row>
    <row r="98" hidden="1" outlineLevel="1">
      <c r="A98" s="499" t="s">
        <v>784</v>
      </c>
      <c r="B98" s="501"/>
      <c r="C98" s="501">
        <f t="shared" ref="C98:H98" si="57">C97/B97-1</f>
        <v>0.4615384615</v>
      </c>
      <c r="D98" s="501">
        <f t="shared" si="57"/>
        <v>0.3157894737</v>
      </c>
      <c r="E98" s="501">
        <f t="shared" si="57"/>
        <v>0.32</v>
      </c>
      <c r="F98" s="501">
        <f t="shared" si="57"/>
        <v>0.2424242424</v>
      </c>
      <c r="G98" s="501">
        <f t="shared" si="57"/>
        <v>0.243902439</v>
      </c>
      <c r="H98" s="501">
        <f t="shared" si="57"/>
        <v>0.2156862745</v>
      </c>
      <c r="I98" s="494"/>
      <c r="J98" s="495"/>
      <c r="K98" s="493"/>
      <c r="L98" s="496" t="str">
        <f>VLOOKUP(A98,Blacksmith!$B$145:$J$193,9,FALSE)</f>
        <v>#N/A</v>
      </c>
      <c r="M98" s="497"/>
      <c r="N98" s="498" t="str">
        <f>VLOOKUP(A98,Blacksmith!$B$145:$J$193,4,FALSE)</f>
        <v>#N/A</v>
      </c>
      <c r="O98" s="498"/>
      <c r="P98" s="498"/>
      <c r="Q98" s="498"/>
      <c r="R98" s="462">
        <v>0.0</v>
      </c>
      <c r="S98" s="475"/>
      <c r="T98" s="475"/>
      <c r="U98" s="450"/>
      <c r="V98" s="450"/>
      <c r="W98" s="475"/>
      <c r="X98" s="475"/>
      <c r="Y98" s="475"/>
      <c r="Z98" s="475"/>
      <c r="AA98" s="475"/>
      <c r="AB98" s="450"/>
      <c r="AC98" s="450"/>
      <c r="AD98" s="453"/>
      <c r="AE98" s="506"/>
      <c r="AF98" s="506"/>
      <c r="AG98" s="506"/>
      <c r="AH98" s="506"/>
      <c r="AI98" s="506"/>
      <c r="AJ98" s="506"/>
      <c r="AK98" s="506"/>
      <c r="AL98" s="453"/>
      <c r="AM98" s="453"/>
      <c r="AN98" s="453"/>
      <c r="AO98" s="453"/>
      <c r="AP98" s="453"/>
      <c r="AQ98" s="453"/>
      <c r="AR98" s="453"/>
      <c r="AS98" s="453"/>
      <c r="AT98" s="453"/>
      <c r="AU98" s="453"/>
      <c r="AV98" s="453"/>
      <c r="AW98" s="453"/>
      <c r="AX98" s="453"/>
      <c r="AY98" s="453"/>
      <c r="AZ98" s="453"/>
      <c r="BA98" s="453"/>
      <c r="BB98" s="453"/>
      <c r="BC98" s="453"/>
      <c r="BD98" s="453"/>
      <c r="BE98" s="453"/>
    </row>
    <row r="99" hidden="1" outlineLevel="1">
      <c r="A99" s="499" t="s">
        <v>785</v>
      </c>
      <c r="B99" s="500">
        <f>$K93</f>
        <v>3</v>
      </c>
      <c r="C99" s="500"/>
      <c r="D99" s="501"/>
      <c r="E99" s="501"/>
      <c r="F99" s="501"/>
      <c r="G99" s="501"/>
      <c r="H99" s="501"/>
      <c r="I99" s="494"/>
      <c r="J99" s="495"/>
      <c r="K99" s="493"/>
      <c r="L99" s="496" t="str">
        <f>VLOOKUP(A99,Blacksmith!$B$145:$J$193,9,FALSE)</f>
        <v>#N/A</v>
      </c>
      <c r="M99" s="497"/>
      <c r="N99" s="498" t="str">
        <f>VLOOKUP(A99,Blacksmith!$B$145:$J$193,4,FALSE)</f>
        <v>#N/A</v>
      </c>
      <c r="O99" s="498"/>
      <c r="P99" s="498"/>
      <c r="Q99" s="498"/>
      <c r="R99" s="462">
        <v>0.0</v>
      </c>
      <c r="S99" s="475"/>
      <c r="T99" s="475"/>
      <c r="U99" s="450"/>
      <c r="V99" s="450"/>
      <c r="W99" s="475"/>
      <c r="X99" s="475"/>
      <c r="Y99" s="475"/>
      <c r="Z99" s="475"/>
      <c r="AA99" s="475"/>
      <c r="AB99" s="450"/>
      <c r="AC99" s="450"/>
      <c r="AD99" s="453"/>
      <c r="AE99" s="506"/>
      <c r="AF99" s="506"/>
      <c r="AG99" s="506"/>
      <c r="AH99" s="506"/>
      <c r="AI99" s="506"/>
      <c r="AJ99" s="506"/>
      <c r="AK99" s="506"/>
      <c r="AL99" s="453"/>
      <c r="AM99" s="453"/>
      <c r="AN99" s="453"/>
      <c r="AO99" s="453"/>
      <c r="AP99" s="453"/>
      <c r="AQ99" s="453"/>
      <c r="AR99" s="453"/>
      <c r="AS99" s="453"/>
      <c r="AT99" s="453"/>
      <c r="AU99" s="453"/>
      <c r="AV99" s="453"/>
      <c r="AW99" s="453"/>
      <c r="AX99" s="453"/>
      <c r="AY99" s="453"/>
      <c r="AZ99" s="453"/>
      <c r="BA99" s="453"/>
      <c r="BB99" s="453"/>
      <c r="BC99" s="453"/>
      <c r="BD99" s="453"/>
      <c r="BE99" s="453"/>
    </row>
    <row r="100" hidden="1" outlineLevel="1">
      <c r="A100" s="499" t="s">
        <v>786</v>
      </c>
      <c r="B100" s="502">
        <f t="shared" ref="B100:H100" si="58">B97/$B99</f>
        <v>2.166666667</v>
      </c>
      <c r="C100" s="502">
        <f t="shared" si="58"/>
        <v>3.166666667</v>
      </c>
      <c r="D100" s="502">
        <f t="shared" si="58"/>
        <v>4.166666667</v>
      </c>
      <c r="E100" s="502">
        <f t="shared" si="58"/>
        <v>5.5</v>
      </c>
      <c r="F100" s="502">
        <f t="shared" si="58"/>
        <v>6.833333333</v>
      </c>
      <c r="G100" s="502">
        <f t="shared" si="58"/>
        <v>8.5</v>
      </c>
      <c r="H100" s="502">
        <f t="shared" si="58"/>
        <v>10.33333333</v>
      </c>
      <c r="I100" s="494"/>
      <c r="J100" s="495"/>
      <c r="K100" s="493"/>
      <c r="L100" s="496" t="str">
        <f>VLOOKUP(A100,Blacksmith!$B$145:$J$193,9,FALSE)</f>
        <v>#N/A</v>
      </c>
      <c r="M100" s="497"/>
      <c r="N100" s="498" t="str">
        <f>VLOOKUP(A100,Blacksmith!$B$145:$J$193,4,FALSE)</f>
        <v>#N/A</v>
      </c>
      <c r="O100" s="498"/>
      <c r="P100" s="498"/>
      <c r="Q100" s="498"/>
      <c r="R100" s="462">
        <v>0.0</v>
      </c>
      <c r="S100" s="475"/>
      <c r="T100" s="475"/>
      <c r="U100" s="450"/>
      <c r="V100" s="450"/>
      <c r="W100" s="475"/>
      <c r="X100" s="475"/>
      <c r="Y100" s="475"/>
      <c r="Z100" s="475"/>
      <c r="AA100" s="475"/>
      <c r="AB100" s="450"/>
      <c r="AC100" s="450"/>
      <c r="AD100" s="453"/>
      <c r="AE100" s="506"/>
      <c r="AF100" s="506"/>
      <c r="AG100" s="506"/>
      <c r="AH100" s="506"/>
      <c r="AI100" s="506"/>
      <c r="AJ100" s="506"/>
      <c r="AK100" s="506"/>
      <c r="AL100" s="453"/>
      <c r="AM100" s="453"/>
      <c r="AN100" s="453"/>
      <c r="AO100" s="453"/>
      <c r="AP100" s="453"/>
      <c r="AQ100" s="453"/>
      <c r="AR100" s="453"/>
      <c r="AS100" s="453"/>
      <c r="AT100" s="453"/>
      <c r="AU100" s="453"/>
      <c r="AV100" s="453"/>
      <c r="AW100" s="453"/>
      <c r="AX100" s="453"/>
      <c r="AY100" s="453"/>
      <c r="AZ100" s="453"/>
      <c r="BA100" s="453"/>
      <c r="BB100" s="453"/>
      <c r="BC100" s="453"/>
      <c r="BD100" s="453"/>
      <c r="BE100" s="453"/>
    </row>
    <row r="101" collapsed="1">
      <c r="A101" s="492" t="s">
        <v>852</v>
      </c>
      <c r="B101" s="493" t="s">
        <v>853</v>
      </c>
      <c r="C101" s="493" t="s">
        <v>839</v>
      </c>
      <c r="D101" s="493" t="s">
        <v>854</v>
      </c>
      <c r="E101" s="493" t="s">
        <v>855</v>
      </c>
      <c r="F101" s="493" t="s">
        <v>856</v>
      </c>
      <c r="G101" s="493" t="s">
        <v>857</v>
      </c>
      <c r="H101" s="493" t="s">
        <v>858</v>
      </c>
      <c r="I101" s="494" t="s">
        <v>793</v>
      </c>
      <c r="J101" s="495">
        <v>0.0</v>
      </c>
      <c r="K101" s="493">
        <v>4.0</v>
      </c>
      <c r="L101" s="496">
        <f>VLOOKUP(A101,Blacksmith!$B$145:$J$193,9,FALSE)</f>
        <v>3.6</v>
      </c>
      <c r="M101" s="497" t="s">
        <v>859</v>
      </c>
      <c r="N101" s="498">
        <f>VLOOKUP(A101,Blacksmith!$B$145:$J$193,4,FALSE)</f>
        <v>14</v>
      </c>
      <c r="O101" s="498">
        <v>20.0</v>
      </c>
      <c r="P101" s="498" t="s">
        <v>804</v>
      </c>
      <c r="Q101" s="498" t="s">
        <v>860</v>
      </c>
      <c r="R101" s="462">
        <v>0.0</v>
      </c>
      <c r="S101" s="475"/>
      <c r="T101" s="475"/>
      <c r="U101" s="450"/>
      <c r="V101" s="450"/>
      <c r="W101" s="452">
        <v>35.0</v>
      </c>
      <c r="X101" s="452">
        <v>39.0</v>
      </c>
      <c r="Y101" s="452">
        <v>43.0</v>
      </c>
      <c r="Z101" s="452">
        <v>47.0</v>
      </c>
      <c r="AA101" s="452">
        <v>51.0</v>
      </c>
      <c r="AB101" s="452">
        <v>55.0</v>
      </c>
      <c r="AC101" s="452">
        <v>59.0</v>
      </c>
      <c r="AD101" s="453"/>
      <c r="AE101" s="506" t="s">
        <v>861</v>
      </c>
      <c r="AF101" s="506">
        <v>0.0</v>
      </c>
      <c r="AG101" s="506">
        <v>1.0</v>
      </c>
      <c r="AH101" s="506">
        <v>2.0</v>
      </c>
      <c r="AI101" s="506">
        <v>2.0</v>
      </c>
      <c r="AJ101" s="506">
        <v>2.0</v>
      </c>
      <c r="AK101" s="506">
        <v>2.0</v>
      </c>
      <c r="AL101" s="453"/>
      <c r="AM101" s="453"/>
      <c r="AN101" s="453"/>
      <c r="AO101" s="453"/>
      <c r="AP101" s="453"/>
      <c r="AQ101" s="453"/>
      <c r="AR101" s="453"/>
      <c r="AS101" s="453"/>
      <c r="AT101" s="453"/>
      <c r="AU101" s="453"/>
      <c r="AV101" s="453"/>
      <c r="AW101" s="453"/>
      <c r="AX101" s="453"/>
      <c r="AY101" s="453"/>
      <c r="AZ101" s="453"/>
      <c r="BA101" s="453"/>
      <c r="BB101" s="453"/>
      <c r="BC101" s="453"/>
      <c r="BD101" s="453"/>
      <c r="BE101" s="453"/>
    </row>
    <row r="102" hidden="1" outlineLevel="1">
      <c r="A102" s="499" t="s">
        <v>178</v>
      </c>
      <c r="B102" s="500">
        <v>1.0</v>
      </c>
      <c r="C102" s="500">
        <v>1.0</v>
      </c>
      <c r="D102" s="500">
        <v>2.0</v>
      </c>
      <c r="E102" s="500">
        <v>2.0</v>
      </c>
      <c r="F102" s="500">
        <v>2.0</v>
      </c>
      <c r="G102" s="500">
        <v>2.0</v>
      </c>
      <c r="H102" s="500">
        <v>2.0</v>
      </c>
      <c r="I102" s="494"/>
      <c r="J102" s="495"/>
      <c r="K102" s="493"/>
      <c r="L102" s="496" t="str">
        <f>VLOOKUP(A102,Blacksmith!$B$145:$J$193,9,FALSE)</f>
        <v>#N/A</v>
      </c>
      <c r="M102" s="497"/>
      <c r="N102" s="498" t="str">
        <f>VLOOKUP(A102,Blacksmith!$B$145:$J$193,4,FALSE)</f>
        <v>#N/A</v>
      </c>
      <c r="O102" s="498"/>
      <c r="P102" s="498"/>
      <c r="Q102" s="498"/>
      <c r="R102" s="462">
        <v>0.0</v>
      </c>
      <c r="S102" s="475"/>
      <c r="T102" s="475"/>
      <c r="U102" s="450"/>
      <c r="V102" s="450"/>
      <c r="W102" s="475"/>
      <c r="X102" s="475"/>
      <c r="Y102" s="475"/>
      <c r="Z102" s="475"/>
      <c r="AA102" s="475"/>
      <c r="AB102" s="450"/>
      <c r="AC102" s="450"/>
      <c r="AD102" s="453"/>
      <c r="AE102" s="506"/>
      <c r="AF102" s="506"/>
      <c r="AG102" s="506"/>
      <c r="AH102" s="506"/>
      <c r="AI102" s="506"/>
      <c r="AJ102" s="506"/>
      <c r="AK102" s="506"/>
      <c r="AL102" s="453"/>
      <c r="AM102" s="453"/>
      <c r="AN102" s="453"/>
      <c r="AO102" s="453"/>
      <c r="AP102" s="453"/>
      <c r="AQ102" s="453"/>
      <c r="AR102" s="453"/>
      <c r="AS102" s="453"/>
      <c r="AT102" s="453"/>
      <c r="AU102" s="453"/>
      <c r="AV102" s="453"/>
      <c r="AW102" s="453"/>
      <c r="AX102" s="453"/>
      <c r="AY102" s="453"/>
      <c r="AZ102" s="453"/>
      <c r="BA102" s="453"/>
      <c r="BB102" s="453"/>
      <c r="BC102" s="453"/>
      <c r="BD102" s="453"/>
      <c r="BE102" s="453"/>
    </row>
    <row r="103" hidden="1" outlineLevel="1">
      <c r="A103" s="499" t="s">
        <v>179</v>
      </c>
      <c r="B103" s="500">
        <v>12.0</v>
      </c>
      <c r="C103" s="500">
        <v>12.0</v>
      </c>
      <c r="D103" s="500">
        <v>16.0</v>
      </c>
      <c r="E103" s="500">
        <v>16.0</v>
      </c>
      <c r="F103" s="500">
        <v>20.0</v>
      </c>
      <c r="G103" s="500">
        <v>20.0</v>
      </c>
      <c r="H103" s="500">
        <v>24.0</v>
      </c>
      <c r="I103" s="494"/>
      <c r="J103" s="495"/>
      <c r="K103" s="493"/>
      <c r="L103" s="496" t="str">
        <f>VLOOKUP(A103,Blacksmith!$B$145:$J$193,9,FALSE)</f>
        <v>#N/A</v>
      </c>
      <c r="M103" s="497"/>
      <c r="N103" s="498" t="str">
        <f>VLOOKUP(A103,Blacksmith!$B$145:$J$193,4,FALSE)</f>
        <v>#N/A</v>
      </c>
      <c r="O103" s="498"/>
      <c r="P103" s="498"/>
      <c r="Q103" s="498"/>
      <c r="R103" s="462">
        <v>0.0</v>
      </c>
      <c r="S103" s="475"/>
      <c r="T103" s="475"/>
      <c r="U103" s="450"/>
      <c r="V103" s="450"/>
      <c r="W103" s="475"/>
      <c r="X103" s="475"/>
      <c r="Y103" s="475"/>
      <c r="Z103" s="475"/>
      <c r="AA103" s="475"/>
      <c r="AB103" s="450"/>
      <c r="AC103" s="450"/>
      <c r="AD103" s="453"/>
      <c r="AE103" s="506"/>
      <c r="AF103" s="506"/>
      <c r="AG103" s="506"/>
      <c r="AH103" s="506"/>
      <c r="AI103" s="506"/>
      <c r="AJ103" s="506"/>
      <c r="AK103" s="506"/>
      <c r="AL103" s="453"/>
      <c r="AM103" s="453"/>
      <c r="AN103" s="453"/>
      <c r="AO103" s="453"/>
      <c r="AP103" s="453"/>
      <c r="AQ103" s="453"/>
      <c r="AR103" s="453"/>
      <c r="AS103" s="453"/>
      <c r="AT103" s="453"/>
      <c r="AU103" s="453"/>
      <c r="AV103" s="453"/>
      <c r="AW103" s="453"/>
      <c r="AX103" s="453"/>
      <c r="AY103" s="453"/>
      <c r="AZ103" s="453"/>
      <c r="BA103" s="453"/>
      <c r="BB103" s="453"/>
      <c r="BC103" s="453"/>
      <c r="BD103" s="453"/>
      <c r="BE103" s="453"/>
    </row>
    <row r="104" hidden="1" outlineLevel="1">
      <c r="A104" s="499" t="s">
        <v>783</v>
      </c>
      <c r="B104" s="500">
        <v>2.0</v>
      </c>
      <c r="C104" s="500">
        <v>6.0</v>
      </c>
      <c r="D104" s="500">
        <v>7.0</v>
      </c>
      <c r="E104" s="500">
        <v>12.0</v>
      </c>
      <c r="F104" s="500">
        <v>15.0</v>
      </c>
      <c r="G104" s="500">
        <v>21.0</v>
      </c>
      <c r="H104" s="500">
        <v>25.0</v>
      </c>
      <c r="I104" s="494"/>
      <c r="J104" s="495"/>
      <c r="K104" s="493"/>
      <c r="L104" s="496" t="str">
        <f>VLOOKUP(A104,Blacksmith!$B$145:$J$193,9,FALSE)</f>
        <v>#N/A</v>
      </c>
      <c r="M104" s="497"/>
      <c r="N104" s="498" t="str">
        <f>VLOOKUP(A104,Blacksmith!$B$145:$J$193,4,FALSE)</f>
        <v>#N/A</v>
      </c>
      <c r="O104" s="498"/>
      <c r="P104" s="498"/>
      <c r="Q104" s="498"/>
      <c r="R104" s="462">
        <v>0.0</v>
      </c>
      <c r="S104" s="475"/>
      <c r="T104" s="475"/>
      <c r="U104" s="450"/>
      <c r="V104" s="450"/>
      <c r="W104" s="475"/>
      <c r="X104" s="475"/>
      <c r="Y104" s="475"/>
      <c r="Z104" s="475"/>
      <c r="AA104" s="475"/>
      <c r="AB104" s="450"/>
      <c r="AC104" s="450"/>
      <c r="AD104" s="453"/>
      <c r="AE104" s="506"/>
      <c r="AF104" s="506"/>
      <c r="AG104" s="506"/>
      <c r="AH104" s="506"/>
      <c r="AI104" s="506"/>
      <c r="AJ104" s="506"/>
      <c r="AK104" s="506"/>
      <c r="AL104" s="453"/>
      <c r="AM104" s="453"/>
      <c r="AN104" s="453"/>
      <c r="AO104" s="453"/>
      <c r="AP104" s="453"/>
      <c r="AQ104" s="453"/>
      <c r="AR104" s="453"/>
      <c r="AS104" s="453"/>
      <c r="AT104" s="453"/>
      <c r="AU104" s="453"/>
      <c r="AV104" s="453"/>
      <c r="AW104" s="453"/>
      <c r="AX104" s="453"/>
      <c r="AY104" s="453"/>
      <c r="AZ104" s="453"/>
      <c r="BA104" s="453"/>
      <c r="BB104" s="453"/>
      <c r="BC104" s="453"/>
      <c r="BD104" s="453"/>
      <c r="BE104" s="453"/>
    </row>
    <row r="105" hidden="1" outlineLevel="1">
      <c r="A105" s="499" t="s">
        <v>180</v>
      </c>
      <c r="B105" s="500">
        <f t="shared" ref="B105:H105" si="59">(B102+B103)/2+B104</f>
        <v>8.5</v>
      </c>
      <c r="C105" s="500">
        <f t="shared" si="59"/>
        <v>12.5</v>
      </c>
      <c r="D105" s="500">
        <f t="shared" si="59"/>
        <v>16</v>
      </c>
      <c r="E105" s="500">
        <f t="shared" si="59"/>
        <v>21</v>
      </c>
      <c r="F105" s="500">
        <f t="shared" si="59"/>
        <v>26</v>
      </c>
      <c r="G105" s="500">
        <f t="shared" si="59"/>
        <v>32</v>
      </c>
      <c r="H105" s="500">
        <f t="shared" si="59"/>
        <v>38</v>
      </c>
      <c r="I105" s="494"/>
      <c r="J105" s="495"/>
      <c r="K105" s="493"/>
      <c r="L105" s="496" t="str">
        <f>VLOOKUP(A105,Blacksmith!$B$145:$J$193,9,FALSE)</f>
        <v>#N/A</v>
      </c>
      <c r="M105" s="497"/>
      <c r="N105" s="498" t="str">
        <f>VLOOKUP(A105,Blacksmith!$B$145:$J$193,4,FALSE)</f>
        <v>#N/A</v>
      </c>
      <c r="O105" s="498"/>
      <c r="P105" s="498"/>
      <c r="Q105" s="498"/>
      <c r="R105" s="462">
        <v>0.0</v>
      </c>
      <c r="S105" s="475"/>
      <c r="T105" s="475"/>
      <c r="U105" s="450"/>
      <c r="V105" s="450"/>
      <c r="W105" s="475"/>
      <c r="X105" s="475"/>
      <c r="Y105" s="475"/>
      <c r="Z105" s="475"/>
      <c r="AA105" s="475"/>
      <c r="AB105" s="450"/>
      <c r="AC105" s="450"/>
      <c r="AD105" s="453"/>
      <c r="AE105" s="506"/>
      <c r="AF105" s="506"/>
      <c r="AG105" s="506"/>
      <c r="AH105" s="506"/>
      <c r="AI105" s="506"/>
      <c r="AJ105" s="506"/>
      <c r="AK105" s="506"/>
      <c r="AL105" s="453"/>
      <c r="AM105" s="453"/>
      <c r="AN105" s="453"/>
      <c r="AO105" s="453"/>
      <c r="AP105" s="453"/>
      <c r="AQ105" s="453"/>
      <c r="AR105" s="453"/>
      <c r="AS105" s="453"/>
      <c r="AT105" s="453"/>
      <c r="AU105" s="453"/>
      <c r="AV105" s="453"/>
      <c r="AW105" s="453"/>
      <c r="AX105" s="453"/>
      <c r="AY105" s="453"/>
      <c r="AZ105" s="453"/>
      <c r="BA105" s="453"/>
      <c r="BB105" s="453"/>
      <c r="BC105" s="453"/>
      <c r="BD105" s="453"/>
      <c r="BE105" s="453"/>
    </row>
    <row r="106" hidden="1" outlineLevel="1">
      <c r="A106" s="499" t="s">
        <v>784</v>
      </c>
      <c r="B106" s="501"/>
      <c r="C106" s="501">
        <f t="shared" ref="C106:H106" si="60">C105/B105-1</f>
        <v>0.4705882353</v>
      </c>
      <c r="D106" s="501">
        <f t="shared" si="60"/>
        <v>0.28</v>
      </c>
      <c r="E106" s="501">
        <f t="shared" si="60"/>
        <v>0.3125</v>
      </c>
      <c r="F106" s="501">
        <f t="shared" si="60"/>
        <v>0.2380952381</v>
      </c>
      <c r="G106" s="501">
        <f t="shared" si="60"/>
        <v>0.2307692308</v>
      </c>
      <c r="H106" s="501">
        <f t="shared" si="60"/>
        <v>0.1875</v>
      </c>
      <c r="I106" s="494"/>
      <c r="J106" s="495"/>
      <c r="K106" s="493"/>
      <c r="L106" s="496" t="str">
        <f>VLOOKUP(A106,Blacksmith!$B$145:$J$193,9,FALSE)</f>
        <v>#N/A</v>
      </c>
      <c r="M106" s="497"/>
      <c r="N106" s="498" t="str">
        <f>VLOOKUP(A106,Blacksmith!$B$145:$J$193,4,FALSE)</f>
        <v>#N/A</v>
      </c>
      <c r="O106" s="498"/>
      <c r="P106" s="498"/>
      <c r="Q106" s="498"/>
      <c r="R106" s="462">
        <v>0.0</v>
      </c>
      <c r="S106" s="475"/>
      <c r="T106" s="475"/>
      <c r="U106" s="450"/>
      <c r="V106" s="450"/>
      <c r="W106" s="475"/>
      <c r="X106" s="475"/>
      <c r="Y106" s="475"/>
      <c r="Z106" s="475"/>
      <c r="AA106" s="475"/>
      <c r="AB106" s="450"/>
      <c r="AC106" s="450"/>
      <c r="AD106" s="453"/>
      <c r="AE106" s="506"/>
      <c r="AF106" s="506"/>
      <c r="AG106" s="506"/>
      <c r="AH106" s="506"/>
      <c r="AI106" s="506"/>
      <c r="AJ106" s="506"/>
      <c r="AK106" s="506"/>
      <c r="AL106" s="453"/>
      <c r="AM106" s="453"/>
      <c r="AN106" s="453"/>
      <c r="AO106" s="453"/>
      <c r="AP106" s="453"/>
      <c r="AQ106" s="453"/>
      <c r="AR106" s="453"/>
      <c r="AS106" s="453"/>
      <c r="AT106" s="453"/>
      <c r="AU106" s="453"/>
      <c r="AV106" s="453"/>
      <c r="AW106" s="453"/>
      <c r="AX106" s="453"/>
      <c r="AY106" s="453"/>
      <c r="AZ106" s="453"/>
      <c r="BA106" s="453"/>
      <c r="BB106" s="453"/>
      <c r="BC106" s="453"/>
      <c r="BD106" s="453"/>
      <c r="BE106" s="453"/>
    </row>
    <row r="107" hidden="1" outlineLevel="1">
      <c r="A107" s="499" t="s">
        <v>785</v>
      </c>
      <c r="B107" s="500">
        <f>$K101</f>
        <v>4</v>
      </c>
      <c r="C107" s="500"/>
      <c r="D107" s="501"/>
      <c r="E107" s="501"/>
      <c r="F107" s="501"/>
      <c r="G107" s="501"/>
      <c r="H107" s="501"/>
      <c r="I107" s="494"/>
      <c r="J107" s="495"/>
      <c r="K107" s="493"/>
      <c r="L107" s="496" t="str">
        <f>VLOOKUP(A107,Blacksmith!$B$145:$J$193,9,FALSE)</f>
        <v>#N/A</v>
      </c>
      <c r="M107" s="497"/>
      <c r="N107" s="498" t="str">
        <f>VLOOKUP(A107,Blacksmith!$B$145:$J$193,4,FALSE)</f>
        <v>#N/A</v>
      </c>
      <c r="O107" s="498"/>
      <c r="P107" s="498"/>
      <c r="Q107" s="498"/>
      <c r="R107" s="462">
        <v>0.0</v>
      </c>
      <c r="S107" s="475"/>
      <c r="T107" s="475"/>
      <c r="U107" s="450"/>
      <c r="V107" s="450"/>
      <c r="W107" s="475"/>
      <c r="X107" s="475"/>
      <c r="Y107" s="475"/>
      <c r="Z107" s="475"/>
      <c r="AA107" s="475"/>
      <c r="AB107" s="450"/>
      <c r="AC107" s="450"/>
      <c r="AD107" s="453"/>
      <c r="AE107" s="506"/>
      <c r="AF107" s="506"/>
      <c r="AG107" s="506"/>
      <c r="AH107" s="506"/>
      <c r="AI107" s="506"/>
      <c r="AJ107" s="506"/>
      <c r="AK107" s="506"/>
      <c r="AL107" s="453"/>
      <c r="AM107" s="453"/>
      <c r="AN107" s="453"/>
      <c r="AO107" s="453"/>
      <c r="AP107" s="453"/>
      <c r="AQ107" s="453"/>
      <c r="AR107" s="453"/>
      <c r="AS107" s="453"/>
      <c r="AT107" s="453"/>
      <c r="AU107" s="453"/>
      <c r="AV107" s="453"/>
      <c r="AW107" s="453"/>
      <c r="AX107" s="453"/>
      <c r="AY107" s="453"/>
      <c r="AZ107" s="453"/>
      <c r="BA107" s="453"/>
      <c r="BB107" s="453"/>
      <c r="BC107" s="453"/>
      <c r="BD107" s="453"/>
      <c r="BE107" s="453"/>
    </row>
    <row r="108" hidden="1" outlineLevel="1">
      <c r="A108" s="499" t="s">
        <v>786</v>
      </c>
      <c r="B108" s="502">
        <f t="shared" ref="B108:H108" si="61">B105/$B107</f>
        <v>2.125</v>
      </c>
      <c r="C108" s="502">
        <f t="shared" si="61"/>
        <v>3.125</v>
      </c>
      <c r="D108" s="502">
        <f t="shared" si="61"/>
        <v>4</v>
      </c>
      <c r="E108" s="502">
        <f t="shared" si="61"/>
        <v>5.25</v>
      </c>
      <c r="F108" s="502">
        <f t="shared" si="61"/>
        <v>6.5</v>
      </c>
      <c r="G108" s="502">
        <f t="shared" si="61"/>
        <v>8</v>
      </c>
      <c r="H108" s="502">
        <f t="shared" si="61"/>
        <v>9.5</v>
      </c>
      <c r="I108" s="494"/>
      <c r="J108" s="495"/>
      <c r="K108" s="493"/>
      <c r="L108" s="496" t="str">
        <f>VLOOKUP(A108,Blacksmith!$B$145:$J$193,9,FALSE)</f>
        <v>#N/A</v>
      </c>
      <c r="M108" s="497"/>
      <c r="N108" s="498" t="str">
        <f>VLOOKUP(A108,Blacksmith!$B$145:$J$193,4,FALSE)</f>
        <v>#N/A</v>
      </c>
      <c r="O108" s="498"/>
      <c r="P108" s="498"/>
      <c r="Q108" s="498"/>
      <c r="R108" s="462">
        <v>0.0</v>
      </c>
      <c r="S108" s="475"/>
      <c r="T108" s="475"/>
      <c r="U108" s="450"/>
      <c r="V108" s="450"/>
      <c r="W108" s="475"/>
      <c r="X108" s="475"/>
      <c r="Y108" s="475"/>
      <c r="Z108" s="475"/>
      <c r="AA108" s="475"/>
      <c r="AB108" s="450"/>
      <c r="AC108" s="450"/>
      <c r="AD108" s="453"/>
      <c r="AE108" s="506"/>
      <c r="AF108" s="506"/>
      <c r="AG108" s="506"/>
      <c r="AH108" s="506"/>
      <c r="AI108" s="506"/>
      <c r="AJ108" s="506"/>
      <c r="AK108" s="506"/>
      <c r="AL108" s="453"/>
      <c r="AM108" s="453"/>
      <c r="AN108" s="453"/>
      <c r="AO108" s="453"/>
      <c r="AP108" s="453"/>
      <c r="AQ108" s="453"/>
      <c r="AR108" s="453"/>
      <c r="AS108" s="453"/>
      <c r="AT108" s="453"/>
      <c r="AU108" s="453"/>
      <c r="AV108" s="453"/>
      <c r="AW108" s="453"/>
      <c r="AX108" s="453"/>
      <c r="AY108" s="453"/>
      <c r="AZ108" s="453"/>
      <c r="BA108" s="453"/>
      <c r="BB108" s="453"/>
      <c r="BC108" s="453"/>
      <c r="BD108" s="453"/>
      <c r="BE108" s="453"/>
    </row>
    <row r="109" collapsed="1">
      <c r="A109" s="492" t="s">
        <v>862</v>
      </c>
      <c r="B109" s="493" t="s">
        <v>863</v>
      </c>
      <c r="C109" s="493" t="s">
        <v>864</v>
      </c>
      <c r="D109" s="493" t="s">
        <v>865</v>
      </c>
      <c r="E109" s="493" t="s">
        <v>866</v>
      </c>
      <c r="F109" s="493" t="s">
        <v>867</v>
      </c>
      <c r="G109" s="493" t="s">
        <v>868</v>
      </c>
      <c r="H109" s="493" t="s">
        <v>869</v>
      </c>
      <c r="I109" s="494" t="s">
        <v>793</v>
      </c>
      <c r="J109" s="495">
        <v>0.0</v>
      </c>
      <c r="K109" s="493">
        <v>4.0</v>
      </c>
      <c r="L109" s="496">
        <f>VLOOKUP(A109,Blacksmith!$B$145:$J$193,9,FALSE)</f>
        <v>4.32</v>
      </c>
      <c r="M109" s="497" t="s">
        <v>870</v>
      </c>
      <c r="N109" s="498">
        <f>VLOOKUP(A109,Blacksmith!$B$145:$J$193,4,FALSE)</f>
        <v>18</v>
      </c>
      <c r="O109" s="498">
        <v>23.0</v>
      </c>
      <c r="P109" s="498" t="s">
        <v>871</v>
      </c>
      <c r="Q109" s="498" t="s">
        <v>872</v>
      </c>
      <c r="R109" s="462">
        <v>0.0</v>
      </c>
      <c r="S109" s="475"/>
      <c r="T109" s="475"/>
      <c r="U109" s="450"/>
      <c r="V109" s="450"/>
      <c r="W109" s="452">
        <v>36.0</v>
      </c>
      <c r="X109" s="452">
        <v>40.0</v>
      </c>
      <c r="Y109" s="452">
        <v>44.0</v>
      </c>
      <c r="Z109" s="452">
        <v>48.0</v>
      </c>
      <c r="AA109" s="452">
        <v>52.0</v>
      </c>
      <c r="AB109" s="452">
        <v>56.0</v>
      </c>
      <c r="AC109" s="452">
        <v>60.0</v>
      </c>
      <c r="AD109" s="453"/>
      <c r="AE109" s="453"/>
      <c r="AF109" s="453"/>
      <c r="AG109" s="453"/>
      <c r="AH109" s="453"/>
      <c r="AI109" s="453"/>
      <c r="AJ109" s="453"/>
      <c r="AK109" s="453"/>
      <c r="AL109" s="453"/>
      <c r="AM109" s="453"/>
      <c r="AN109" s="453"/>
      <c r="AO109" s="453"/>
      <c r="AP109" s="453"/>
      <c r="AQ109" s="453"/>
      <c r="AR109" s="453"/>
      <c r="AS109" s="453"/>
      <c r="AT109" s="453"/>
      <c r="AU109" s="453"/>
      <c r="AV109" s="453"/>
      <c r="AW109" s="453"/>
      <c r="AX109" s="453"/>
      <c r="AY109" s="453"/>
      <c r="AZ109" s="453"/>
      <c r="BA109" s="453"/>
      <c r="BB109" s="453"/>
      <c r="BC109" s="453"/>
      <c r="BD109" s="453"/>
      <c r="BE109" s="453"/>
    </row>
    <row r="110" hidden="1" outlineLevel="1">
      <c r="A110" s="499" t="s">
        <v>178</v>
      </c>
      <c r="B110" s="500">
        <v>1.0</v>
      </c>
      <c r="C110" s="500">
        <v>1.0</v>
      </c>
      <c r="D110" s="500">
        <v>2.0</v>
      </c>
      <c r="E110" s="500">
        <v>2.0</v>
      </c>
      <c r="F110" s="500">
        <v>2.0</v>
      </c>
      <c r="G110" s="500">
        <v>2.0</v>
      </c>
      <c r="H110" s="500">
        <v>2.0</v>
      </c>
      <c r="I110" s="494"/>
      <c r="J110" s="495"/>
      <c r="K110" s="493"/>
      <c r="L110" s="496" t="str">
        <f>VLOOKUP(A110,Blacksmith!$B$145:$J$193,9,FALSE)</f>
        <v>#N/A</v>
      </c>
      <c r="M110" s="497"/>
      <c r="N110" s="498" t="str">
        <f>VLOOKUP(A110,Blacksmith!$B$145:$J$193,4,FALSE)</f>
        <v>#N/A</v>
      </c>
      <c r="O110" s="498"/>
      <c r="P110" s="498"/>
      <c r="Q110" s="498"/>
      <c r="R110" s="462">
        <v>0.0</v>
      </c>
      <c r="S110" s="475"/>
      <c r="T110" s="475"/>
      <c r="U110" s="450"/>
      <c r="V110" s="450"/>
      <c r="W110" s="475"/>
      <c r="X110" s="475"/>
      <c r="Y110" s="475"/>
      <c r="Z110" s="475"/>
      <c r="AA110" s="475"/>
      <c r="AB110" s="450"/>
      <c r="AC110" s="450"/>
      <c r="AD110" s="453"/>
      <c r="AE110" s="453"/>
      <c r="AF110" s="453"/>
      <c r="AG110" s="453"/>
      <c r="AH110" s="453"/>
      <c r="AI110" s="453"/>
      <c r="AJ110" s="453"/>
      <c r="AK110" s="453"/>
      <c r="AL110" s="453"/>
      <c r="AM110" s="453"/>
      <c r="AN110" s="453"/>
      <c r="AO110" s="453"/>
      <c r="AP110" s="453"/>
      <c r="AQ110" s="453"/>
      <c r="AR110" s="453"/>
      <c r="AS110" s="453"/>
      <c r="AT110" s="453"/>
      <c r="AU110" s="453"/>
      <c r="AV110" s="453"/>
      <c r="AW110" s="453"/>
      <c r="AX110" s="453"/>
      <c r="AY110" s="453"/>
      <c r="AZ110" s="453"/>
      <c r="BA110" s="453"/>
      <c r="BB110" s="453"/>
      <c r="BC110" s="453"/>
      <c r="BD110" s="453"/>
      <c r="BE110" s="453"/>
    </row>
    <row r="111" hidden="1" outlineLevel="1">
      <c r="A111" s="499" t="s">
        <v>179</v>
      </c>
      <c r="B111" s="500">
        <v>12.0</v>
      </c>
      <c r="C111" s="500">
        <v>12.0</v>
      </c>
      <c r="D111" s="500">
        <v>16.0</v>
      </c>
      <c r="E111" s="500">
        <v>16.0</v>
      </c>
      <c r="F111" s="500">
        <v>20.0</v>
      </c>
      <c r="G111" s="500">
        <v>20.0</v>
      </c>
      <c r="H111" s="500">
        <v>24.0</v>
      </c>
      <c r="I111" s="494"/>
      <c r="J111" s="495"/>
      <c r="K111" s="493"/>
      <c r="L111" s="496" t="str">
        <f>VLOOKUP(A111,Blacksmith!$B$145:$J$193,9,FALSE)</f>
        <v>#N/A</v>
      </c>
      <c r="M111" s="497"/>
      <c r="N111" s="498" t="str">
        <f>VLOOKUP(A111,Blacksmith!$B$145:$J$193,4,FALSE)</f>
        <v>#N/A</v>
      </c>
      <c r="O111" s="498"/>
      <c r="P111" s="498"/>
      <c r="Q111" s="498"/>
      <c r="R111" s="462">
        <v>0.0</v>
      </c>
      <c r="S111" s="475"/>
      <c r="T111" s="475"/>
      <c r="U111" s="450"/>
      <c r="V111" s="450"/>
      <c r="W111" s="475"/>
      <c r="X111" s="475"/>
      <c r="Y111" s="475"/>
      <c r="Z111" s="475"/>
      <c r="AA111" s="475"/>
      <c r="AB111" s="450"/>
      <c r="AC111" s="450"/>
      <c r="AD111" s="453"/>
      <c r="AE111" s="453"/>
      <c r="AF111" s="453"/>
      <c r="AG111" s="453"/>
      <c r="AH111" s="453"/>
      <c r="AI111" s="453"/>
      <c r="AJ111" s="453"/>
      <c r="AK111" s="453"/>
      <c r="AL111" s="453"/>
      <c r="AM111" s="453"/>
      <c r="AN111" s="453"/>
      <c r="AO111" s="453"/>
      <c r="AP111" s="453"/>
      <c r="AQ111" s="453"/>
      <c r="AR111" s="453"/>
      <c r="AS111" s="453"/>
      <c r="AT111" s="453"/>
      <c r="AU111" s="453"/>
      <c r="AV111" s="453"/>
      <c r="AW111" s="453"/>
      <c r="AX111" s="453"/>
      <c r="AY111" s="453"/>
      <c r="AZ111" s="453"/>
      <c r="BA111" s="453"/>
      <c r="BB111" s="453"/>
      <c r="BC111" s="453"/>
      <c r="BD111" s="453"/>
      <c r="BE111" s="453"/>
    </row>
    <row r="112" hidden="1" outlineLevel="1">
      <c r="A112" s="499" t="s">
        <v>783</v>
      </c>
      <c r="B112" s="500">
        <v>3.0</v>
      </c>
      <c r="C112" s="500">
        <v>7.0</v>
      </c>
      <c r="D112" s="500">
        <v>8.0</v>
      </c>
      <c r="E112" s="500">
        <v>13.0</v>
      </c>
      <c r="F112" s="500">
        <v>16.0</v>
      </c>
      <c r="G112" s="500">
        <v>22.0</v>
      </c>
      <c r="H112" s="500">
        <v>26.0</v>
      </c>
      <c r="I112" s="494"/>
      <c r="J112" s="495"/>
      <c r="K112" s="493"/>
      <c r="L112" s="496" t="str">
        <f>VLOOKUP(A112,Blacksmith!$B$145:$J$193,9,FALSE)</f>
        <v>#N/A</v>
      </c>
      <c r="M112" s="497"/>
      <c r="N112" s="498" t="str">
        <f>VLOOKUP(A112,Blacksmith!$B$145:$J$193,4,FALSE)</f>
        <v>#N/A</v>
      </c>
      <c r="O112" s="498"/>
      <c r="P112" s="498"/>
      <c r="Q112" s="498"/>
      <c r="R112" s="462">
        <v>0.0</v>
      </c>
      <c r="S112" s="475"/>
      <c r="T112" s="475"/>
      <c r="U112" s="450"/>
      <c r="V112" s="450"/>
      <c r="W112" s="475"/>
      <c r="X112" s="475"/>
      <c r="Y112" s="475"/>
      <c r="Z112" s="475"/>
      <c r="AA112" s="475"/>
      <c r="AB112" s="450"/>
      <c r="AC112" s="450"/>
      <c r="AD112" s="453"/>
      <c r="AE112" s="453"/>
      <c r="AF112" s="453"/>
      <c r="AG112" s="453"/>
      <c r="AH112" s="453"/>
      <c r="AI112" s="453"/>
      <c r="AJ112" s="453"/>
      <c r="AK112" s="453"/>
      <c r="AL112" s="453"/>
      <c r="AM112" s="453"/>
      <c r="AN112" s="453"/>
      <c r="AO112" s="453"/>
      <c r="AP112" s="453"/>
      <c r="AQ112" s="453"/>
      <c r="AR112" s="453"/>
      <c r="AS112" s="453"/>
      <c r="AT112" s="453"/>
      <c r="AU112" s="453"/>
      <c r="AV112" s="453"/>
      <c r="AW112" s="453"/>
      <c r="AX112" s="453"/>
      <c r="AY112" s="453"/>
      <c r="AZ112" s="453"/>
      <c r="BA112" s="453"/>
      <c r="BB112" s="453"/>
      <c r="BC112" s="453"/>
      <c r="BD112" s="453"/>
      <c r="BE112" s="453"/>
    </row>
    <row r="113" hidden="1" outlineLevel="1">
      <c r="A113" s="499" t="s">
        <v>180</v>
      </c>
      <c r="B113" s="500">
        <f t="shared" ref="B113:H113" si="62">(B110+B111)/2+B112</f>
        <v>9.5</v>
      </c>
      <c r="C113" s="500">
        <f t="shared" si="62"/>
        <v>13.5</v>
      </c>
      <c r="D113" s="500">
        <f t="shared" si="62"/>
        <v>17</v>
      </c>
      <c r="E113" s="500">
        <f t="shared" si="62"/>
        <v>22</v>
      </c>
      <c r="F113" s="500">
        <f t="shared" si="62"/>
        <v>27</v>
      </c>
      <c r="G113" s="500">
        <f t="shared" si="62"/>
        <v>33</v>
      </c>
      <c r="H113" s="500">
        <f t="shared" si="62"/>
        <v>39</v>
      </c>
      <c r="I113" s="494"/>
      <c r="J113" s="495"/>
      <c r="K113" s="493"/>
      <c r="L113" s="496" t="str">
        <f>VLOOKUP(A113,Blacksmith!$B$145:$J$193,9,FALSE)</f>
        <v>#N/A</v>
      </c>
      <c r="M113" s="497"/>
      <c r="N113" s="498" t="str">
        <f>VLOOKUP(A113,Blacksmith!$B$145:$J$193,4,FALSE)</f>
        <v>#N/A</v>
      </c>
      <c r="O113" s="498"/>
      <c r="P113" s="498"/>
      <c r="Q113" s="498"/>
      <c r="R113" s="462">
        <v>0.0</v>
      </c>
      <c r="S113" s="475"/>
      <c r="T113" s="475"/>
      <c r="U113" s="450"/>
      <c r="V113" s="450"/>
      <c r="W113" s="475"/>
      <c r="X113" s="475"/>
      <c r="Y113" s="475"/>
      <c r="Z113" s="475"/>
      <c r="AA113" s="475"/>
      <c r="AB113" s="450"/>
      <c r="AC113" s="450"/>
      <c r="AD113" s="453"/>
      <c r="AE113" s="453"/>
      <c r="AF113" s="453"/>
      <c r="AG113" s="453"/>
      <c r="AH113" s="453"/>
      <c r="AI113" s="453"/>
      <c r="AJ113" s="453"/>
      <c r="AK113" s="453"/>
      <c r="AL113" s="453"/>
      <c r="AM113" s="453"/>
      <c r="AN113" s="453"/>
      <c r="AO113" s="453"/>
      <c r="AP113" s="453"/>
      <c r="AQ113" s="453"/>
      <c r="AR113" s="453"/>
      <c r="AS113" s="453"/>
      <c r="AT113" s="453"/>
      <c r="AU113" s="453"/>
      <c r="AV113" s="453"/>
      <c r="AW113" s="453"/>
      <c r="AX113" s="453"/>
      <c r="AY113" s="453"/>
      <c r="AZ113" s="453"/>
      <c r="BA113" s="453"/>
      <c r="BB113" s="453"/>
      <c r="BC113" s="453"/>
      <c r="BD113" s="453"/>
      <c r="BE113" s="453"/>
    </row>
    <row r="114" hidden="1" outlineLevel="1">
      <c r="A114" s="499" t="s">
        <v>784</v>
      </c>
      <c r="B114" s="501"/>
      <c r="C114" s="501">
        <f t="shared" ref="C114:H114" si="63">C113/B113-1</f>
        <v>0.4210526316</v>
      </c>
      <c r="D114" s="501">
        <f t="shared" si="63"/>
        <v>0.2592592593</v>
      </c>
      <c r="E114" s="501">
        <f t="shared" si="63"/>
        <v>0.2941176471</v>
      </c>
      <c r="F114" s="501">
        <f t="shared" si="63"/>
        <v>0.2272727273</v>
      </c>
      <c r="G114" s="501">
        <f t="shared" si="63"/>
        <v>0.2222222222</v>
      </c>
      <c r="H114" s="501">
        <f t="shared" si="63"/>
        <v>0.1818181818</v>
      </c>
      <c r="I114" s="494"/>
      <c r="J114" s="495"/>
      <c r="K114" s="493"/>
      <c r="L114" s="496" t="str">
        <f>VLOOKUP(A114,Blacksmith!$B$145:$J$193,9,FALSE)</f>
        <v>#N/A</v>
      </c>
      <c r="M114" s="497"/>
      <c r="N114" s="498" t="str">
        <f>VLOOKUP(A114,Blacksmith!$B$145:$J$193,4,FALSE)</f>
        <v>#N/A</v>
      </c>
      <c r="O114" s="498"/>
      <c r="P114" s="498"/>
      <c r="Q114" s="498"/>
      <c r="R114" s="462">
        <v>0.0</v>
      </c>
      <c r="S114" s="475"/>
      <c r="T114" s="475"/>
      <c r="U114" s="450"/>
      <c r="V114" s="450"/>
      <c r="W114" s="475"/>
      <c r="X114" s="475"/>
      <c r="Y114" s="475"/>
      <c r="Z114" s="475"/>
      <c r="AA114" s="475"/>
      <c r="AB114" s="450"/>
      <c r="AC114" s="450"/>
      <c r="AD114" s="453"/>
      <c r="AE114" s="453"/>
      <c r="AF114" s="453"/>
      <c r="AG114" s="453"/>
      <c r="AH114" s="453"/>
      <c r="AI114" s="453"/>
      <c r="AJ114" s="453"/>
      <c r="AK114" s="453"/>
      <c r="AL114" s="453"/>
      <c r="AM114" s="453"/>
      <c r="AN114" s="453"/>
      <c r="AO114" s="453"/>
      <c r="AP114" s="453"/>
      <c r="AQ114" s="453"/>
      <c r="AR114" s="453"/>
      <c r="AS114" s="453"/>
      <c r="AT114" s="453"/>
      <c r="AU114" s="453"/>
      <c r="AV114" s="453"/>
      <c r="AW114" s="453"/>
      <c r="AX114" s="453"/>
      <c r="AY114" s="453"/>
      <c r="AZ114" s="453"/>
      <c r="BA114" s="453"/>
      <c r="BB114" s="453"/>
      <c r="BC114" s="453"/>
      <c r="BD114" s="453"/>
      <c r="BE114" s="453"/>
    </row>
    <row r="115" hidden="1" outlineLevel="1">
      <c r="A115" s="499" t="s">
        <v>785</v>
      </c>
      <c r="B115" s="500">
        <f>$K109</f>
        <v>4</v>
      </c>
      <c r="C115" s="500"/>
      <c r="D115" s="501"/>
      <c r="E115" s="501"/>
      <c r="F115" s="501"/>
      <c r="G115" s="501"/>
      <c r="H115" s="501"/>
      <c r="I115" s="494"/>
      <c r="J115" s="495"/>
      <c r="K115" s="493"/>
      <c r="L115" s="496" t="str">
        <f>VLOOKUP(A115,Blacksmith!$B$145:$J$193,9,FALSE)</f>
        <v>#N/A</v>
      </c>
      <c r="M115" s="497"/>
      <c r="N115" s="498" t="str">
        <f>VLOOKUP(A115,Blacksmith!$B$145:$J$193,4,FALSE)</f>
        <v>#N/A</v>
      </c>
      <c r="O115" s="498"/>
      <c r="P115" s="498"/>
      <c r="Q115" s="498"/>
      <c r="R115" s="462">
        <v>0.0</v>
      </c>
      <c r="S115" s="475"/>
      <c r="T115" s="475"/>
      <c r="U115" s="450"/>
      <c r="V115" s="450"/>
      <c r="W115" s="475"/>
      <c r="X115" s="475"/>
      <c r="Y115" s="475"/>
      <c r="Z115" s="475"/>
      <c r="AA115" s="475"/>
      <c r="AB115" s="450"/>
      <c r="AC115" s="450"/>
      <c r="AD115" s="453"/>
      <c r="AE115" s="453"/>
      <c r="AF115" s="453"/>
      <c r="AG115" s="453"/>
      <c r="AH115" s="453"/>
      <c r="AI115" s="453"/>
      <c r="AJ115" s="453"/>
      <c r="AK115" s="453"/>
      <c r="AL115" s="453"/>
      <c r="AM115" s="453"/>
      <c r="AN115" s="453"/>
      <c r="AO115" s="453"/>
      <c r="AP115" s="453"/>
      <c r="AQ115" s="453"/>
      <c r="AR115" s="453"/>
      <c r="AS115" s="453"/>
      <c r="AT115" s="453"/>
      <c r="AU115" s="453"/>
      <c r="AV115" s="453"/>
      <c r="AW115" s="453"/>
      <c r="AX115" s="453"/>
      <c r="AY115" s="453"/>
      <c r="AZ115" s="453"/>
      <c r="BA115" s="453"/>
      <c r="BB115" s="453"/>
      <c r="BC115" s="453"/>
      <c r="BD115" s="453"/>
      <c r="BE115" s="453"/>
    </row>
    <row r="116" hidden="1" outlineLevel="1">
      <c r="A116" s="499" t="s">
        <v>786</v>
      </c>
      <c r="B116" s="502">
        <f t="shared" ref="B116:H116" si="64">B113/$B115</f>
        <v>2.375</v>
      </c>
      <c r="C116" s="502">
        <f t="shared" si="64"/>
        <v>3.375</v>
      </c>
      <c r="D116" s="502">
        <f t="shared" si="64"/>
        <v>4.25</v>
      </c>
      <c r="E116" s="502">
        <f t="shared" si="64"/>
        <v>5.5</v>
      </c>
      <c r="F116" s="502">
        <f t="shared" si="64"/>
        <v>6.75</v>
      </c>
      <c r="G116" s="502">
        <f t="shared" si="64"/>
        <v>8.25</v>
      </c>
      <c r="H116" s="502">
        <f t="shared" si="64"/>
        <v>9.75</v>
      </c>
      <c r="I116" s="494"/>
      <c r="J116" s="495"/>
      <c r="K116" s="493"/>
      <c r="L116" s="496" t="str">
        <f>VLOOKUP(A116,Blacksmith!$B$145:$J$193,9,FALSE)</f>
        <v>#N/A</v>
      </c>
      <c r="M116" s="497"/>
      <c r="N116" s="498" t="str">
        <f>VLOOKUP(A116,Blacksmith!$B$145:$J$193,4,FALSE)</f>
        <v>#N/A</v>
      </c>
      <c r="O116" s="498"/>
      <c r="P116" s="498"/>
      <c r="Q116" s="498"/>
      <c r="R116" s="462">
        <v>0.0</v>
      </c>
      <c r="S116" s="475"/>
      <c r="T116" s="475"/>
      <c r="U116" s="450"/>
      <c r="V116" s="450"/>
      <c r="W116" s="475"/>
      <c r="X116" s="475"/>
      <c r="Y116" s="475"/>
      <c r="Z116" s="475"/>
      <c r="AA116" s="475"/>
      <c r="AB116" s="450"/>
      <c r="AC116" s="450"/>
      <c r="AD116" s="453"/>
      <c r="AE116" s="453"/>
      <c r="AF116" s="453"/>
      <c r="AG116" s="453"/>
      <c r="AH116" s="453"/>
      <c r="AI116" s="453"/>
      <c r="AJ116" s="453"/>
      <c r="AK116" s="453"/>
      <c r="AL116" s="453"/>
      <c r="AM116" s="453"/>
      <c r="AN116" s="453"/>
      <c r="AO116" s="453"/>
      <c r="AP116" s="453"/>
      <c r="AQ116" s="453"/>
      <c r="AR116" s="453"/>
      <c r="AS116" s="453"/>
      <c r="AT116" s="453"/>
      <c r="AU116" s="453"/>
      <c r="AV116" s="453"/>
      <c r="AW116" s="453"/>
      <c r="AX116" s="453"/>
      <c r="AY116" s="453"/>
      <c r="AZ116" s="453"/>
      <c r="BA116" s="453"/>
      <c r="BB116" s="453"/>
      <c r="BC116" s="453"/>
      <c r="BD116" s="453"/>
      <c r="BE116" s="453"/>
    </row>
    <row r="117" collapsed="1">
      <c r="A117" s="492" t="s">
        <v>873</v>
      </c>
      <c r="B117" s="493" t="s">
        <v>874</v>
      </c>
      <c r="C117" s="493" t="s">
        <v>875</v>
      </c>
      <c r="D117" s="493" t="s">
        <v>876</v>
      </c>
      <c r="E117" s="493" t="s">
        <v>877</v>
      </c>
      <c r="F117" s="493" t="s">
        <v>857</v>
      </c>
      <c r="G117" s="493" t="s">
        <v>878</v>
      </c>
      <c r="H117" s="493" t="s">
        <v>879</v>
      </c>
      <c r="I117" s="494" t="s">
        <v>793</v>
      </c>
      <c r="J117" s="495">
        <v>1.0</v>
      </c>
      <c r="K117" s="493">
        <v>5.0</v>
      </c>
      <c r="L117" s="496">
        <f>VLOOKUP(A117,Blacksmith!$B$145:$J$193,9,FALSE)</f>
        <v>4.38</v>
      </c>
      <c r="M117" s="497" t="s">
        <v>880</v>
      </c>
      <c r="N117" s="498">
        <f>VLOOKUP(A117,Blacksmith!$B$145:$J$193,4,FALSE)</f>
        <v>17</v>
      </c>
      <c r="O117" s="498">
        <v>25.0</v>
      </c>
      <c r="P117" s="498" t="s">
        <v>871</v>
      </c>
      <c r="Q117" s="498" t="s">
        <v>881</v>
      </c>
      <c r="R117" s="462">
        <v>0.0</v>
      </c>
      <c r="S117" s="475"/>
      <c r="T117" s="475"/>
      <c r="U117" s="471">
        <v>1.0</v>
      </c>
      <c r="V117" s="450"/>
      <c r="W117" s="452">
        <v>31.0</v>
      </c>
      <c r="X117" s="452">
        <v>36.0</v>
      </c>
      <c r="Y117" s="452">
        <v>41.0</v>
      </c>
      <c r="Z117" s="452">
        <v>46.0</v>
      </c>
      <c r="AA117" s="452">
        <v>51.0</v>
      </c>
      <c r="AB117" s="452">
        <v>56.0</v>
      </c>
      <c r="AC117" s="452">
        <v>61.0</v>
      </c>
      <c r="AD117" s="453"/>
      <c r="AE117" s="453"/>
      <c r="AF117" s="453"/>
      <c r="AG117" s="453"/>
      <c r="AH117" s="453"/>
      <c r="AI117" s="453"/>
      <c r="AJ117" s="453"/>
      <c r="AK117" s="453"/>
      <c r="AL117" s="453"/>
      <c r="AM117" s="453"/>
      <c r="AN117" s="453"/>
      <c r="AO117" s="453"/>
      <c r="AP117" s="453"/>
      <c r="AQ117" s="453"/>
      <c r="AR117" s="453"/>
      <c r="AS117" s="453"/>
      <c r="AT117" s="453"/>
      <c r="AU117" s="453"/>
      <c r="AV117" s="453"/>
      <c r="AW117" s="453"/>
      <c r="AX117" s="453"/>
      <c r="AY117" s="453"/>
      <c r="AZ117" s="453"/>
      <c r="BA117" s="453"/>
      <c r="BB117" s="453"/>
      <c r="BC117" s="453"/>
      <c r="BD117" s="453"/>
      <c r="BE117" s="453"/>
    </row>
    <row r="118" hidden="1" outlineLevel="1">
      <c r="A118" s="499" t="s">
        <v>178</v>
      </c>
      <c r="B118" s="500">
        <v>2.0</v>
      </c>
      <c r="C118" s="500">
        <v>2.0</v>
      </c>
      <c r="D118" s="500">
        <v>2.0</v>
      </c>
      <c r="E118" s="500">
        <v>2.0</v>
      </c>
      <c r="F118" s="500">
        <v>2.0</v>
      </c>
      <c r="G118" s="500">
        <v>2.0</v>
      </c>
      <c r="H118" s="500">
        <v>2.0</v>
      </c>
      <c r="I118" s="494"/>
      <c r="J118" s="495"/>
      <c r="K118" s="493"/>
      <c r="L118" s="496" t="str">
        <f>VLOOKUP(A118,Blacksmith!$B$145:$J$193,9,FALSE)</f>
        <v>#N/A</v>
      </c>
      <c r="M118" s="497"/>
      <c r="N118" s="498" t="str">
        <f>VLOOKUP(A118,Blacksmith!$B$145:$J$193,4,FALSE)</f>
        <v>#N/A</v>
      </c>
      <c r="O118" s="498"/>
      <c r="P118" s="498"/>
      <c r="Q118" s="498"/>
      <c r="R118" s="462">
        <v>0.0</v>
      </c>
      <c r="S118" s="475"/>
      <c r="T118" s="475"/>
      <c r="U118" s="450"/>
      <c r="V118" s="450"/>
      <c r="W118" s="475"/>
      <c r="X118" s="475"/>
      <c r="Y118" s="475"/>
      <c r="Z118" s="475"/>
      <c r="AA118" s="475"/>
      <c r="AB118" s="450"/>
      <c r="AC118" s="450"/>
      <c r="AD118" s="453"/>
      <c r="AE118" s="453"/>
      <c r="AF118" s="453"/>
      <c r="AG118" s="453"/>
      <c r="AH118" s="453"/>
      <c r="AI118" s="453"/>
      <c r="AJ118" s="453"/>
      <c r="AK118" s="453"/>
      <c r="AL118" s="453"/>
      <c r="AM118" s="453"/>
      <c r="AN118" s="453"/>
      <c r="AO118" s="453"/>
      <c r="AP118" s="453"/>
      <c r="AQ118" s="453"/>
      <c r="AR118" s="453"/>
      <c r="AS118" s="453"/>
      <c r="AT118" s="453"/>
      <c r="AU118" s="453"/>
      <c r="AV118" s="453"/>
      <c r="AW118" s="453"/>
      <c r="AX118" s="453"/>
      <c r="AY118" s="453"/>
      <c r="AZ118" s="453"/>
      <c r="BA118" s="453"/>
      <c r="BB118" s="453"/>
      <c r="BC118" s="453"/>
      <c r="BD118" s="453"/>
      <c r="BE118" s="453"/>
    </row>
    <row r="119" hidden="1" outlineLevel="1">
      <c r="A119" s="499" t="s">
        <v>179</v>
      </c>
      <c r="B119" s="500">
        <v>12.0</v>
      </c>
      <c r="C119" s="500">
        <v>12.0</v>
      </c>
      <c r="D119" s="500">
        <v>16.0</v>
      </c>
      <c r="E119" s="500">
        <v>16.0</v>
      </c>
      <c r="F119" s="500">
        <v>20.0</v>
      </c>
      <c r="G119" s="500">
        <v>20.0</v>
      </c>
      <c r="H119" s="500">
        <v>24.0</v>
      </c>
      <c r="I119" s="494"/>
      <c r="J119" s="495"/>
      <c r="K119" s="493"/>
      <c r="L119" s="496" t="str">
        <f>VLOOKUP(A119,Blacksmith!$B$145:$J$193,9,FALSE)</f>
        <v>#N/A</v>
      </c>
      <c r="M119" s="497"/>
      <c r="N119" s="498" t="str">
        <f>VLOOKUP(A119,Blacksmith!$B$145:$J$193,4,FALSE)</f>
        <v>#N/A</v>
      </c>
      <c r="O119" s="498"/>
      <c r="P119" s="498"/>
      <c r="Q119" s="498"/>
      <c r="R119" s="462">
        <v>0.0</v>
      </c>
      <c r="S119" s="475"/>
      <c r="T119" s="475"/>
      <c r="U119" s="450"/>
      <c r="V119" s="450"/>
      <c r="W119" s="475"/>
      <c r="X119" s="475"/>
      <c r="Y119" s="475"/>
      <c r="Z119" s="475"/>
      <c r="AA119" s="475"/>
      <c r="AB119" s="450"/>
      <c r="AC119" s="450"/>
      <c r="AD119" s="453"/>
      <c r="AE119" s="453"/>
      <c r="AF119" s="453"/>
      <c r="AG119" s="453"/>
      <c r="AH119" s="453"/>
      <c r="AI119" s="453"/>
      <c r="AJ119" s="453"/>
      <c r="AK119" s="453"/>
      <c r="AL119" s="453"/>
      <c r="AM119" s="453"/>
      <c r="AN119" s="453"/>
      <c r="AO119" s="453"/>
      <c r="AP119" s="453"/>
      <c r="AQ119" s="453"/>
      <c r="AR119" s="453"/>
      <c r="AS119" s="453"/>
      <c r="AT119" s="453"/>
      <c r="AU119" s="453"/>
      <c r="AV119" s="453"/>
      <c r="AW119" s="453"/>
      <c r="AX119" s="453"/>
      <c r="AY119" s="453"/>
      <c r="AZ119" s="453"/>
      <c r="BA119" s="453"/>
      <c r="BB119" s="453"/>
      <c r="BC119" s="453"/>
      <c r="BD119" s="453"/>
      <c r="BE119" s="453"/>
    </row>
    <row r="120" hidden="1" outlineLevel="1">
      <c r="A120" s="499" t="s">
        <v>783</v>
      </c>
      <c r="B120" s="500">
        <v>4.0</v>
      </c>
      <c r="C120" s="500">
        <v>9.0</v>
      </c>
      <c r="D120" s="500">
        <v>12.0</v>
      </c>
      <c r="E120" s="500">
        <v>18.0</v>
      </c>
      <c r="F120" s="500">
        <v>22.0</v>
      </c>
      <c r="G120" s="500">
        <v>29.0</v>
      </c>
      <c r="H120" s="500">
        <v>34.0</v>
      </c>
      <c r="I120" s="494"/>
      <c r="J120" s="495"/>
      <c r="K120" s="493"/>
      <c r="L120" s="496" t="str">
        <f>VLOOKUP(A120,Blacksmith!$B$145:$J$193,9,FALSE)</f>
        <v>#N/A</v>
      </c>
      <c r="M120" s="497"/>
      <c r="N120" s="498" t="str">
        <f>VLOOKUP(A120,Blacksmith!$B$145:$J$193,4,FALSE)</f>
        <v>#N/A</v>
      </c>
      <c r="O120" s="498"/>
      <c r="P120" s="498"/>
      <c r="Q120" s="498"/>
      <c r="R120" s="462">
        <v>0.0</v>
      </c>
      <c r="S120" s="475"/>
      <c r="T120" s="475"/>
      <c r="U120" s="450"/>
      <c r="V120" s="450"/>
      <c r="W120" s="475"/>
      <c r="X120" s="475"/>
      <c r="Y120" s="475"/>
      <c r="Z120" s="475"/>
      <c r="AA120" s="475"/>
      <c r="AB120" s="450"/>
      <c r="AC120" s="450"/>
      <c r="AD120" s="453"/>
      <c r="AE120" s="453"/>
      <c r="AF120" s="453"/>
      <c r="AG120" s="453"/>
      <c r="AH120" s="453"/>
      <c r="AI120" s="453"/>
      <c r="AJ120" s="453"/>
      <c r="AK120" s="453"/>
      <c r="AL120" s="453"/>
      <c r="AM120" s="453"/>
      <c r="AN120" s="453"/>
      <c r="AO120" s="453"/>
      <c r="AP120" s="453"/>
      <c r="AQ120" s="453"/>
      <c r="AR120" s="453"/>
      <c r="AS120" s="453"/>
      <c r="AT120" s="453"/>
      <c r="AU120" s="453"/>
      <c r="AV120" s="453"/>
      <c r="AW120" s="453"/>
      <c r="AX120" s="453"/>
      <c r="AY120" s="453"/>
      <c r="AZ120" s="453"/>
      <c r="BA120" s="453"/>
      <c r="BB120" s="453"/>
      <c r="BC120" s="453"/>
      <c r="BD120" s="453"/>
      <c r="BE120" s="453"/>
    </row>
    <row r="121" hidden="1" outlineLevel="1">
      <c r="A121" s="499" t="s">
        <v>180</v>
      </c>
      <c r="B121" s="500">
        <f t="shared" ref="B121:H121" si="65">(B118+B119)/2+B120</f>
        <v>11</v>
      </c>
      <c r="C121" s="500">
        <f t="shared" si="65"/>
        <v>16</v>
      </c>
      <c r="D121" s="500">
        <f t="shared" si="65"/>
        <v>21</v>
      </c>
      <c r="E121" s="500">
        <f t="shared" si="65"/>
        <v>27</v>
      </c>
      <c r="F121" s="500">
        <f t="shared" si="65"/>
        <v>33</v>
      </c>
      <c r="G121" s="500">
        <f t="shared" si="65"/>
        <v>40</v>
      </c>
      <c r="H121" s="500">
        <f t="shared" si="65"/>
        <v>47</v>
      </c>
      <c r="I121" s="494"/>
      <c r="J121" s="495"/>
      <c r="K121" s="493"/>
      <c r="L121" s="496" t="str">
        <f>VLOOKUP(A121,Blacksmith!$B$145:$J$193,9,FALSE)</f>
        <v>#N/A</v>
      </c>
      <c r="M121" s="497"/>
      <c r="N121" s="498" t="str">
        <f>VLOOKUP(A121,Blacksmith!$B$145:$J$193,4,FALSE)</f>
        <v>#N/A</v>
      </c>
      <c r="O121" s="498"/>
      <c r="P121" s="498"/>
      <c r="Q121" s="498"/>
      <c r="R121" s="462">
        <v>0.0</v>
      </c>
      <c r="S121" s="475"/>
      <c r="T121" s="475"/>
      <c r="U121" s="450"/>
      <c r="V121" s="450"/>
      <c r="W121" s="475"/>
      <c r="X121" s="475"/>
      <c r="Y121" s="475"/>
      <c r="Z121" s="475"/>
      <c r="AA121" s="475"/>
      <c r="AB121" s="450"/>
      <c r="AC121" s="450"/>
      <c r="AD121" s="453"/>
      <c r="AE121" s="453"/>
      <c r="AF121" s="453"/>
      <c r="AG121" s="453"/>
      <c r="AH121" s="453"/>
      <c r="AI121" s="453"/>
      <c r="AJ121" s="453"/>
      <c r="AK121" s="453"/>
      <c r="AL121" s="453"/>
      <c r="AM121" s="453"/>
      <c r="AN121" s="453"/>
      <c r="AO121" s="453"/>
      <c r="AP121" s="453"/>
      <c r="AQ121" s="453"/>
      <c r="AR121" s="453"/>
      <c r="AS121" s="453"/>
      <c r="AT121" s="453"/>
      <c r="AU121" s="453"/>
      <c r="AV121" s="453"/>
      <c r="AW121" s="453"/>
      <c r="AX121" s="453"/>
      <c r="AY121" s="453"/>
      <c r="AZ121" s="453"/>
      <c r="BA121" s="453"/>
      <c r="BB121" s="453"/>
      <c r="BC121" s="453"/>
      <c r="BD121" s="453"/>
      <c r="BE121" s="453"/>
    </row>
    <row r="122" hidden="1" outlineLevel="1">
      <c r="A122" s="499" t="s">
        <v>784</v>
      </c>
      <c r="B122" s="501"/>
      <c r="C122" s="501">
        <f t="shared" ref="C122:H122" si="66">C121/B121-1</f>
        <v>0.4545454545</v>
      </c>
      <c r="D122" s="501">
        <f t="shared" si="66"/>
        <v>0.3125</v>
      </c>
      <c r="E122" s="501">
        <f t="shared" si="66"/>
        <v>0.2857142857</v>
      </c>
      <c r="F122" s="501">
        <f t="shared" si="66"/>
        <v>0.2222222222</v>
      </c>
      <c r="G122" s="501">
        <f t="shared" si="66"/>
        <v>0.2121212121</v>
      </c>
      <c r="H122" s="501">
        <f t="shared" si="66"/>
        <v>0.175</v>
      </c>
      <c r="I122" s="494"/>
      <c r="J122" s="495"/>
      <c r="K122" s="493"/>
      <c r="L122" s="496" t="str">
        <f>VLOOKUP(A122,Blacksmith!$B$145:$J$193,9,FALSE)</f>
        <v>#N/A</v>
      </c>
      <c r="M122" s="497"/>
      <c r="N122" s="498" t="str">
        <f>VLOOKUP(A122,Blacksmith!$B$145:$J$193,4,FALSE)</f>
        <v>#N/A</v>
      </c>
      <c r="O122" s="498"/>
      <c r="P122" s="498"/>
      <c r="Q122" s="498"/>
      <c r="R122" s="462">
        <v>0.0</v>
      </c>
      <c r="S122" s="475"/>
      <c r="T122" s="475"/>
      <c r="U122" s="450"/>
      <c r="V122" s="450"/>
      <c r="W122" s="475"/>
      <c r="X122" s="475"/>
      <c r="Y122" s="475"/>
      <c r="Z122" s="475"/>
      <c r="AA122" s="475"/>
      <c r="AB122" s="450"/>
      <c r="AC122" s="450"/>
      <c r="AD122" s="453"/>
      <c r="AE122" s="453"/>
      <c r="AF122" s="453"/>
      <c r="AG122" s="453"/>
      <c r="AH122" s="453"/>
      <c r="AI122" s="453"/>
      <c r="AJ122" s="453"/>
      <c r="AK122" s="453"/>
      <c r="AL122" s="453"/>
      <c r="AM122" s="453"/>
      <c r="AN122" s="453"/>
      <c r="AO122" s="453"/>
      <c r="AP122" s="453"/>
      <c r="AQ122" s="453"/>
      <c r="AR122" s="453"/>
      <c r="AS122" s="453"/>
      <c r="AT122" s="453"/>
      <c r="AU122" s="453"/>
      <c r="AV122" s="453"/>
      <c r="AW122" s="453"/>
      <c r="AX122" s="453"/>
      <c r="AY122" s="453"/>
      <c r="AZ122" s="453"/>
      <c r="BA122" s="453"/>
      <c r="BB122" s="453"/>
      <c r="BC122" s="453"/>
      <c r="BD122" s="453"/>
      <c r="BE122" s="453"/>
    </row>
    <row r="123" hidden="1" outlineLevel="1">
      <c r="A123" s="499" t="s">
        <v>785</v>
      </c>
      <c r="B123" s="500">
        <f>$K117</f>
        <v>5</v>
      </c>
      <c r="C123" s="500"/>
      <c r="D123" s="501"/>
      <c r="E123" s="501"/>
      <c r="F123" s="501"/>
      <c r="G123" s="501"/>
      <c r="H123" s="501"/>
      <c r="I123" s="494"/>
      <c r="J123" s="495"/>
      <c r="K123" s="493"/>
      <c r="L123" s="496" t="str">
        <f>VLOOKUP(A123,Blacksmith!$B$145:$J$193,9,FALSE)</f>
        <v>#N/A</v>
      </c>
      <c r="M123" s="497"/>
      <c r="N123" s="498" t="str">
        <f>VLOOKUP(A123,Blacksmith!$B$145:$J$193,4,FALSE)</f>
        <v>#N/A</v>
      </c>
      <c r="O123" s="498"/>
      <c r="P123" s="498"/>
      <c r="Q123" s="498"/>
      <c r="R123" s="462">
        <v>0.0</v>
      </c>
      <c r="S123" s="475"/>
      <c r="T123" s="475"/>
      <c r="U123" s="450"/>
      <c r="V123" s="450"/>
      <c r="W123" s="475"/>
      <c r="X123" s="475"/>
      <c r="Y123" s="475"/>
      <c r="Z123" s="475"/>
      <c r="AA123" s="475"/>
      <c r="AB123" s="450"/>
      <c r="AC123" s="450"/>
      <c r="AD123" s="453"/>
      <c r="AE123" s="453"/>
      <c r="AF123" s="453"/>
      <c r="AG123" s="453"/>
      <c r="AH123" s="453"/>
      <c r="AI123" s="453"/>
      <c r="AJ123" s="453"/>
      <c r="AK123" s="453"/>
      <c r="AL123" s="453"/>
      <c r="AM123" s="453"/>
      <c r="AN123" s="453"/>
      <c r="AO123" s="453"/>
      <c r="AP123" s="453"/>
      <c r="AQ123" s="453"/>
      <c r="AR123" s="453"/>
      <c r="AS123" s="453"/>
      <c r="AT123" s="453"/>
      <c r="AU123" s="453"/>
      <c r="AV123" s="453"/>
      <c r="AW123" s="453"/>
      <c r="AX123" s="453"/>
      <c r="AY123" s="453"/>
      <c r="AZ123" s="453"/>
      <c r="BA123" s="453"/>
      <c r="BB123" s="453"/>
      <c r="BC123" s="453"/>
      <c r="BD123" s="453"/>
      <c r="BE123" s="453"/>
    </row>
    <row r="124" hidden="1" outlineLevel="1">
      <c r="A124" s="499" t="s">
        <v>786</v>
      </c>
      <c r="B124" s="502">
        <f t="shared" ref="B124:H124" si="67">B121/$B123</f>
        <v>2.2</v>
      </c>
      <c r="C124" s="502">
        <f t="shared" si="67"/>
        <v>3.2</v>
      </c>
      <c r="D124" s="502">
        <f t="shared" si="67"/>
        <v>4.2</v>
      </c>
      <c r="E124" s="502">
        <f t="shared" si="67"/>
        <v>5.4</v>
      </c>
      <c r="F124" s="502">
        <f t="shared" si="67"/>
        <v>6.6</v>
      </c>
      <c r="G124" s="502">
        <f t="shared" si="67"/>
        <v>8</v>
      </c>
      <c r="H124" s="502">
        <f t="shared" si="67"/>
        <v>9.4</v>
      </c>
      <c r="I124" s="494"/>
      <c r="J124" s="495"/>
      <c r="K124" s="493"/>
      <c r="L124" s="496" t="str">
        <f>VLOOKUP(A124,Blacksmith!$B$145:$J$193,9,FALSE)</f>
        <v>#N/A</v>
      </c>
      <c r="M124" s="497"/>
      <c r="N124" s="498" t="str">
        <f>VLOOKUP(A124,Blacksmith!$B$145:$J$193,4,FALSE)</f>
        <v>#N/A</v>
      </c>
      <c r="O124" s="498"/>
      <c r="P124" s="498"/>
      <c r="Q124" s="498"/>
      <c r="R124" s="462">
        <v>0.0</v>
      </c>
      <c r="S124" s="475"/>
      <c r="T124" s="475"/>
      <c r="U124" s="450"/>
      <c r="V124" s="450"/>
      <c r="W124" s="475"/>
      <c r="X124" s="475"/>
      <c r="Y124" s="475"/>
      <c r="Z124" s="475"/>
      <c r="AA124" s="475"/>
      <c r="AB124" s="450"/>
      <c r="AC124" s="450"/>
      <c r="AD124" s="453"/>
      <c r="AE124" s="453"/>
      <c r="AF124" s="453"/>
      <c r="AG124" s="453"/>
      <c r="AH124" s="453"/>
      <c r="AI124" s="453"/>
      <c r="AJ124" s="453"/>
      <c r="AK124" s="453"/>
      <c r="AL124" s="453"/>
      <c r="AM124" s="453"/>
      <c r="AN124" s="453"/>
      <c r="AO124" s="453"/>
      <c r="AP124" s="453"/>
      <c r="AQ124" s="453"/>
      <c r="AR124" s="453"/>
      <c r="AS124" s="453"/>
      <c r="AT124" s="453"/>
      <c r="AU124" s="453"/>
      <c r="AV124" s="453"/>
      <c r="AW124" s="453"/>
      <c r="AX124" s="453"/>
      <c r="AY124" s="453"/>
      <c r="AZ124" s="453"/>
      <c r="BA124" s="453"/>
      <c r="BB124" s="453"/>
      <c r="BC124" s="453"/>
      <c r="BD124" s="453"/>
      <c r="BE124" s="453"/>
    </row>
    <row r="125" collapsed="1">
      <c r="A125" s="492" t="s">
        <v>882</v>
      </c>
      <c r="B125" s="493" t="s">
        <v>883</v>
      </c>
      <c r="C125" s="493" t="s">
        <v>865</v>
      </c>
      <c r="D125" s="493" t="s">
        <v>884</v>
      </c>
      <c r="E125" s="493" t="s">
        <v>885</v>
      </c>
      <c r="F125" s="493" t="s">
        <v>886</v>
      </c>
      <c r="G125" s="493" t="s">
        <v>887</v>
      </c>
      <c r="H125" s="493" t="s">
        <v>888</v>
      </c>
      <c r="I125" s="494" t="s">
        <v>793</v>
      </c>
      <c r="J125" s="495">
        <v>0.0</v>
      </c>
      <c r="K125" s="493">
        <v>5.0</v>
      </c>
      <c r="L125" s="496">
        <f>VLOOKUP(A125,Blacksmith!$B$145:$J$193,9,FALSE)</f>
        <v>5.18</v>
      </c>
      <c r="M125" s="497" t="s">
        <v>889</v>
      </c>
      <c r="N125" s="498">
        <f>VLOOKUP(A125,Blacksmith!$B$145:$J$193,4,FALSE)</f>
        <v>20</v>
      </c>
      <c r="O125" s="498">
        <v>26.0</v>
      </c>
      <c r="P125" s="498" t="s">
        <v>871</v>
      </c>
      <c r="Q125" s="498" t="s">
        <v>890</v>
      </c>
      <c r="R125" s="462">
        <v>0.0</v>
      </c>
      <c r="S125" s="468"/>
      <c r="T125" s="468">
        <v>0.05</v>
      </c>
      <c r="U125" s="450"/>
      <c r="V125" s="450"/>
      <c r="W125" s="452">
        <v>35.0</v>
      </c>
      <c r="X125" s="452">
        <v>40.0</v>
      </c>
      <c r="Y125" s="452">
        <v>45.0</v>
      </c>
      <c r="Z125" s="452">
        <v>50.0</v>
      </c>
      <c r="AA125" s="452">
        <v>55.0</v>
      </c>
      <c r="AB125" s="452">
        <v>60.0</v>
      </c>
      <c r="AC125" s="452">
        <v>65.0</v>
      </c>
      <c r="AD125" s="453"/>
      <c r="AE125" s="453"/>
      <c r="AF125" s="453"/>
      <c r="AG125" s="453"/>
      <c r="AH125" s="453"/>
      <c r="AI125" s="453"/>
      <c r="AJ125" s="453"/>
      <c r="AK125" s="453"/>
      <c r="AL125" s="453"/>
      <c r="AM125" s="453"/>
      <c r="AN125" s="453"/>
      <c r="AO125" s="453"/>
      <c r="AP125" s="453"/>
      <c r="AQ125" s="453"/>
      <c r="AR125" s="453"/>
      <c r="AS125" s="453"/>
      <c r="AT125" s="453"/>
      <c r="AU125" s="453"/>
      <c r="AV125" s="453"/>
      <c r="AW125" s="453"/>
      <c r="AX125" s="453"/>
      <c r="AY125" s="453"/>
      <c r="AZ125" s="453"/>
      <c r="BA125" s="453"/>
      <c r="BB125" s="453"/>
      <c r="BC125" s="453"/>
      <c r="BD125" s="453"/>
      <c r="BE125" s="453"/>
    </row>
    <row r="126" hidden="1" outlineLevel="1">
      <c r="A126" s="499" t="s">
        <v>178</v>
      </c>
      <c r="B126" s="500">
        <v>2.0</v>
      </c>
      <c r="C126" s="500">
        <v>2.0</v>
      </c>
      <c r="D126" s="500">
        <v>2.0</v>
      </c>
      <c r="E126" s="500">
        <v>2.0</v>
      </c>
      <c r="F126" s="500">
        <v>2.0</v>
      </c>
      <c r="G126" s="500">
        <v>2.0</v>
      </c>
      <c r="H126" s="500">
        <v>3.0</v>
      </c>
      <c r="I126" s="494"/>
      <c r="J126" s="495"/>
      <c r="K126" s="493"/>
      <c r="L126" s="496" t="str">
        <f>VLOOKUP(A126,Blacksmith!$B$145:$J$193,9,FALSE)</f>
        <v>#N/A</v>
      </c>
      <c r="M126" s="497"/>
      <c r="N126" s="498" t="str">
        <f>VLOOKUP(A126,Blacksmith!$B$145:$J$193,4,FALSE)</f>
        <v>#N/A</v>
      </c>
      <c r="O126" s="498"/>
      <c r="P126" s="498"/>
      <c r="Q126" s="498"/>
      <c r="R126" s="462">
        <v>0.0</v>
      </c>
      <c r="S126" s="475"/>
      <c r="T126" s="475"/>
      <c r="U126" s="450"/>
      <c r="V126" s="450"/>
      <c r="W126" s="475"/>
      <c r="X126" s="475"/>
      <c r="Y126" s="475"/>
      <c r="Z126" s="475"/>
      <c r="AA126" s="475"/>
      <c r="AB126" s="450"/>
      <c r="AC126" s="450"/>
      <c r="AD126" s="453"/>
      <c r="AE126" s="453"/>
      <c r="AF126" s="453"/>
      <c r="AG126" s="453"/>
      <c r="AH126" s="453"/>
      <c r="AI126" s="453"/>
      <c r="AJ126" s="453"/>
      <c r="AK126" s="453"/>
      <c r="AL126" s="453"/>
      <c r="AM126" s="453"/>
      <c r="AN126" s="453"/>
      <c r="AO126" s="453"/>
      <c r="AP126" s="453"/>
      <c r="AQ126" s="453"/>
      <c r="AR126" s="453"/>
      <c r="AS126" s="453"/>
      <c r="AT126" s="453"/>
      <c r="AU126" s="453"/>
      <c r="AV126" s="453"/>
      <c r="AW126" s="453"/>
      <c r="AX126" s="453"/>
      <c r="AY126" s="453"/>
      <c r="AZ126" s="453"/>
      <c r="BA126" s="453"/>
      <c r="BB126" s="453"/>
      <c r="BC126" s="453"/>
      <c r="BD126" s="453"/>
      <c r="BE126" s="453"/>
    </row>
    <row r="127" hidden="1" outlineLevel="1">
      <c r="A127" s="499" t="s">
        <v>179</v>
      </c>
      <c r="B127" s="500">
        <v>16.0</v>
      </c>
      <c r="C127" s="500">
        <v>16.0</v>
      </c>
      <c r="D127" s="500">
        <v>20.0</v>
      </c>
      <c r="E127" s="500">
        <v>20.0</v>
      </c>
      <c r="F127" s="500">
        <v>24.0</v>
      </c>
      <c r="G127" s="500">
        <v>24.0</v>
      </c>
      <c r="H127" s="500">
        <v>30.0</v>
      </c>
      <c r="I127" s="494"/>
      <c r="J127" s="495"/>
      <c r="K127" s="493"/>
      <c r="L127" s="496" t="str">
        <f>VLOOKUP(A127,Blacksmith!$B$145:$J$193,9,FALSE)</f>
        <v>#N/A</v>
      </c>
      <c r="M127" s="497"/>
      <c r="N127" s="498" t="str">
        <f>VLOOKUP(A127,Blacksmith!$B$145:$J$193,4,FALSE)</f>
        <v>#N/A</v>
      </c>
      <c r="O127" s="498"/>
      <c r="P127" s="498"/>
      <c r="Q127" s="498"/>
      <c r="R127" s="462">
        <v>0.0</v>
      </c>
      <c r="S127" s="475"/>
      <c r="T127" s="475"/>
      <c r="U127" s="450"/>
      <c r="V127" s="450"/>
      <c r="W127" s="475"/>
      <c r="X127" s="475"/>
      <c r="Y127" s="475"/>
      <c r="Z127" s="475"/>
      <c r="AA127" s="475"/>
      <c r="AB127" s="450"/>
      <c r="AC127" s="450"/>
      <c r="AD127" s="453"/>
      <c r="AE127" s="453"/>
      <c r="AF127" s="453"/>
      <c r="AG127" s="453"/>
      <c r="AH127" s="453"/>
      <c r="AI127" s="453"/>
      <c r="AJ127" s="453"/>
      <c r="AK127" s="453"/>
      <c r="AL127" s="453"/>
      <c r="AM127" s="453"/>
      <c r="AN127" s="453"/>
      <c r="AO127" s="453"/>
      <c r="AP127" s="453"/>
      <c r="AQ127" s="453"/>
      <c r="AR127" s="453"/>
      <c r="AS127" s="453"/>
      <c r="AT127" s="453"/>
      <c r="AU127" s="453"/>
      <c r="AV127" s="453"/>
      <c r="AW127" s="453"/>
      <c r="AX127" s="453"/>
      <c r="AY127" s="453"/>
      <c r="AZ127" s="453"/>
      <c r="BA127" s="453"/>
      <c r="BB127" s="453"/>
      <c r="BC127" s="453"/>
      <c r="BD127" s="453"/>
      <c r="BE127" s="453"/>
    </row>
    <row r="128" hidden="1" outlineLevel="1">
      <c r="A128" s="499" t="s">
        <v>783</v>
      </c>
      <c r="B128" s="500">
        <v>3.0</v>
      </c>
      <c r="C128" s="500">
        <v>8.0</v>
      </c>
      <c r="D128" s="500">
        <v>11.0</v>
      </c>
      <c r="E128" s="500">
        <v>17.0</v>
      </c>
      <c r="F128" s="500">
        <v>21.0</v>
      </c>
      <c r="G128" s="500">
        <v>28.0</v>
      </c>
      <c r="H128" s="500">
        <v>32.0</v>
      </c>
      <c r="I128" s="494"/>
      <c r="J128" s="495"/>
      <c r="K128" s="493"/>
      <c r="L128" s="496" t="str">
        <f>VLOOKUP(A128,Blacksmith!$B$145:$J$193,9,FALSE)</f>
        <v>#N/A</v>
      </c>
      <c r="M128" s="497"/>
      <c r="N128" s="498" t="str">
        <f>VLOOKUP(A128,Blacksmith!$B$145:$J$193,4,FALSE)</f>
        <v>#N/A</v>
      </c>
      <c r="O128" s="498"/>
      <c r="P128" s="498"/>
      <c r="Q128" s="498"/>
      <c r="R128" s="462">
        <v>0.0</v>
      </c>
      <c r="S128" s="475"/>
      <c r="T128" s="475"/>
      <c r="U128" s="450"/>
      <c r="V128" s="450"/>
      <c r="W128" s="475"/>
      <c r="X128" s="475"/>
      <c r="Y128" s="475"/>
      <c r="Z128" s="475"/>
      <c r="AA128" s="475"/>
      <c r="AB128" s="450"/>
      <c r="AC128" s="450"/>
      <c r="AD128" s="453"/>
      <c r="AE128" s="453"/>
      <c r="AF128" s="453"/>
      <c r="AG128" s="453"/>
      <c r="AH128" s="453"/>
      <c r="AI128" s="453"/>
      <c r="AJ128" s="453"/>
      <c r="AK128" s="453"/>
      <c r="AL128" s="453"/>
      <c r="AM128" s="453"/>
      <c r="AN128" s="453"/>
      <c r="AO128" s="453"/>
      <c r="AP128" s="453"/>
      <c r="AQ128" s="453"/>
      <c r="AR128" s="453"/>
      <c r="AS128" s="453"/>
      <c r="AT128" s="453"/>
      <c r="AU128" s="453"/>
      <c r="AV128" s="453"/>
      <c r="AW128" s="453"/>
      <c r="AX128" s="453"/>
      <c r="AY128" s="453"/>
      <c r="AZ128" s="453"/>
      <c r="BA128" s="453"/>
      <c r="BB128" s="453"/>
      <c r="BC128" s="453"/>
      <c r="BD128" s="453"/>
      <c r="BE128" s="453"/>
    </row>
    <row r="129" hidden="1" outlineLevel="1">
      <c r="A129" s="499" t="s">
        <v>180</v>
      </c>
      <c r="B129" s="500">
        <f t="shared" ref="B129:H129" si="68">(B126+B127)/2+B128</f>
        <v>12</v>
      </c>
      <c r="C129" s="500">
        <f t="shared" si="68"/>
        <v>17</v>
      </c>
      <c r="D129" s="500">
        <f t="shared" si="68"/>
        <v>22</v>
      </c>
      <c r="E129" s="500">
        <f t="shared" si="68"/>
        <v>28</v>
      </c>
      <c r="F129" s="500">
        <f t="shared" si="68"/>
        <v>34</v>
      </c>
      <c r="G129" s="500">
        <f t="shared" si="68"/>
        <v>41</v>
      </c>
      <c r="H129" s="500">
        <f t="shared" si="68"/>
        <v>48.5</v>
      </c>
      <c r="I129" s="494"/>
      <c r="J129" s="495"/>
      <c r="K129" s="493"/>
      <c r="L129" s="496" t="str">
        <f>VLOOKUP(A129,Blacksmith!$B$145:$J$193,9,FALSE)</f>
        <v>#N/A</v>
      </c>
      <c r="M129" s="497"/>
      <c r="N129" s="498" t="str">
        <f>VLOOKUP(A129,Blacksmith!$B$145:$J$193,4,FALSE)</f>
        <v>#N/A</v>
      </c>
      <c r="O129" s="498"/>
      <c r="P129" s="498"/>
      <c r="Q129" s="498"/>
      <c r="R129" s="462">
        <v>0.0</v>
      </c>
      <c r="S129" s="475"/>
      <c r="T129" s="475"/>
      <c r="U129" s="450"/>
      <c r="V129" s="450"/>
      <c r="W129" s="475"/>
      <c r="X129" s="475"/>
      <c r="Y129" s="475"/>
      <c r="Z129" s="475"/>
      <c r="AA129" s="475"/>
      <c r="AB129" s="450"/>
      <c r="AC129" s="450"/>
      <c r="AD129" s="453"/>
      <c r="AE129" s="453"/>
      <c r="AF129" s="453"/>
      <c r="AG129" s="453"/>
      <c r="AH129" s="453"/>
      <c r="AI129" s="453"/>
      <c r="AJ129" s="453"/>
      <c r="AK129" s="453"/>
      <c r="AL129" s="453"/>
      <c r="AM129" s="453"/>
      <c r="AN129" s="453"/>
      <c r="AO129" s="453"/>
      <c r="AP129" s="453"/>
      <c r="AQ129" s="453"/>
      <c r="AR129" s="453"/>
      <c r="AS129" s="453"/>
      <c r="AT129" s="453"/>
      <c r="AU129" s="453"/>
      <c r="AV129" s="453"/>
      <c r="AW129" s="453"/>
      <c r="AX129" s="453"/>
      <c r="AY129" s="453"/>
      <c r="AZ129" s="453"/>
      <c r="BA129" s="453"/>
      <c r="BB129" s="453"/>
      <c r="BC129" s="453"/>
      <c r="BD129" s="453"/>
      <c r="BE129" s="453"/>
    </row>
    <row r="130" hidden="1" outlineLevel="1">
      <c r="A130" s="499" t="s">
        <v>784</v>
      </c>
      <c r="B130" s="501"/>
      <c r="C130" s="501">
        <f t="shared" ref="C130:H130" si="69">C129/B129-1</f>
        <v>0.4166666667</v>
      </c>
      <c r="D130" s="501">
        <f t="shared" si="69"/>
        <v>0.2941176471</v>
      </c>
      <c r="E130" s="501">
        <f t="shared" si="69"/>
        <v>0.2727272727</v>
      </c>
      <c r="F130" s="501">
        <f t="shared" si="69"/>
        <v>0.2142857143</v>
      </c>
      <c r="G130" s="501">
        <f t="shared" si="69"/>
        <v>0.2058823529</v>
      </c>
      <c r="H130" s="501">
        <f t="shared" si="69"/>
        <v>0.1829268293</v>
      </c>
      <c r="I130" s="494"/>
      <c r="J130" s="495"/>
      <c r="K130" s="493"/>
      <c r="L130" s="496" t="str">
        <f>VLOOKUP(A130,Blacksmith!$B$145:$J$193,9,FALSE)</f>
        <v>#N/A</v>
      </c>
      <c r="M130" s="497"/>
      <c r="N130" s="498" t="str">
        <f>VLOOKUP(A130,Blacksmith!$B$145:$J$193,4,FALSE)</f>
        <v>#N/A</v>
      </c>
      <c r="O130" s="498"/>
      <c r="P130" s="498"/>
      <c r="Q130" s="498"/>
      <c r="R130" s="462">
        <v>0.0</v>
      </c>
      <c r="S130" s="475"/>
      <c r="T130" s="475"/>
      <c r="U130" s="450"/>
      <c r="V130" s="450"/>
      <c r="W130" s="475"/>
      <c r="X130" s="475"/>
      <c r="Y130" s="475"/>
      <c r="Z130" s="475"/>
      <c r="AA130" s="475"/>
      <c r="AB130" s="450"/>
      <c r="AC130" s="450"/>
      <c r="AD130" s="453"/>
      <c r="AE130" s="453"/>
      <c r="AF130" s="453"/>
      <c r="AG130" s="453"/>
      <c r="AH130" s="453"/>
      <c r="AI130" s="453"/>
      <c r="AJ130" s="453"/>
      <c r="AK130" s="453"/>
      <c r="AL130" s="453"/>
      <c r="AM130" s="453"/>
      <c r="AN130" s="453"/>
      <c r="AO130" s="453"/>
      <c r="AP130" s="453"/>
      <c r="AQ130" s="453"/>
      <c r="AR130" s="453"/>
      <c r="AS130" s="453"/>
      <c r="AT130" s="453"/>
      <c r="AU130" s="453"/>
      <c r="AV130" s="453"/>
      <c r="AW130" s="453"/>
      <c r="AX130" s="453"/>
      <c r="AY130" s="453"/>
      <c r="AZ130" s="453"/>
      <c r="BA130" s="453"/>
      <c r="BB130" s="453"/>
      <c r="BC130" s="453"/>
      <c r="BD130" s="453"/>
      <c r="BE130" s="453"/>
    </row>
    <row r="131" hidden="1" outlineLevel="1">
      <c r="A131" s="499" t="s">
        <v>785</v>
      </c>
      <c r="B131" s="500">
        <f>$K125</f>
        <v>5</v>
      </c>
      <c r="C131" s="500"/>
      <c r="D131" s="501"/>
      <c r="E131" s="501"/>
      <c r="F131" s="501"/>
      <c r="G131" s="501"/>
      <c r="H131" s="501"/>
      <c r="I131" s="494"/>
      <c r="J131" s="495"/>
      <c r="K131" s="493"/>
      <c r="L131" s="496" t="str">
        <f>VLOOKUP(A131,Blacksmith!$B$145:$J$193,9,FALSE)</f>
        <v>#N/A</v>
      </c>
      <c r="M131" s="497"/>
      <c r="N131" s="498" t="str">
        <f>VLOOKUP(A131,Blacksmith!$B$145:$J$193,4,FALSE)</f>
        <v>#N/A</v>
      </c>
      <c r="O131" s="498"/>
      <c r="P131" s="498"/>
      <c r="Q131" s="498"/>
      <c r="R131" s="462">
        <v>0.0</v>
      </c>
      <c r="S131" s="475"/>
      <c r="T131" s="475"/>
      <c r="U131" s="450"/>
      <c r="V131" s="450"/>
      <c r="W131" s="475"/>
      <c r="X131" s="475"/>
      <c r="Y131" s="475"/>
      <c r="Z131" s="475"/>
      <c r="AA131" s="475"/>
      <c r="AB131" s="450"/>
      <c r="AC131" s="450"/>
      <c r="AD131" s="453"/>
      <c r="AE131" s="453"/>
      <c r="AF131" s="453"/>
      <c r="AG131" s="453"/>
      <c r="AH131" s="453"/>
      <c r="AI131" s="453"/>
      <c r="AJ131" s="453"/>
      <c r="AK131" s="453"/>
      <c r="AL131" s="453"/>
      <c r="AM131" s="453"/>
      <c r="AN131" s="453"/>
      <c r="AO131" s="453"/>
      <c r="AP131" s="453"/>
      <c r="AQ131" s="453"/>
      <c r="AR131" s="453"/>
      <c r="AS131" s="453"/>
      <c r="AT131" s="453"/>
      <c r="AU131" s="453"/>
      <c r="AV131" s="453"/>
      <c r="AW131" s="453"/>
      <c r="AX131" s="453"/>
      <c r="AY131" s="453"/>
      <c r="AZ131" s="453"/>
      <c r="BA131" s="453"/>
      <c r="BB131" s="453"/>
      <c r="BC131" s="453"/>
      <c r="BD131" s="453"/>
      <c r="BE131" s="453"/>
    </row>
    <row r="132" hidden="1" outlineLevel="1">
      <c r="A132" s="499" t="s">
        <v>786</v>
      </c>
      <c r="B132" s="502">
        <f t="shared" ref="B132:H132" si="70">B129/$B131</f>
        <v>2.4</v>
      </c>
      <c r="C132" s="502">
        <f t="shared" si="70"/>
        <v>3.4</v>
      </c>
      <c r="D132" s="502">
        <f t="shared" si="70"/>
        <v>4.4</v>
      </c>
      <c r="E132" s="502">
        <f t="shared" si="70"/>
        <v>5.6</v>
      </c>
      <c r="F132" s="502">
        <f t="shared" si="70"/>
        <v>6.8</v>
      </c>
      <c r="G132" s="502">
        <f t="shared" si="70"/>
        <v>8.2</v>
      </c>
      <c r="H132" s="502">
        <f t="shared" si="70"/>
        <v>9.7</v>
      </c>
      <c r="I132" s="494"/>
      <c r="J132" s="495"/>
      <c r="K132" s="493"/>
      <c r="L132" s="496" t="str">
        <f>VLOOKUP(A132,Blacksmith!$B$145:$J$193,9,FALSE)</f>
        <v>#N/A</v>
      </c>
      <c r="M132" s="497"/>
      <c r="N132" s="498" t="str">
        <f>VLOOKUP(A132,Blacksmith!$B$145:$J$193,4,FALSE)</f>
        <v>#N/A</v>
      </c>
      <c r="O132" s="498"/>
      <c r="P132" s="498"/>
      <c r="Q132" s="498"/>
      <c r="R132" s="462">
        <v>0.0</v>
      </c>
      <c r="S132" s="475"/>
      <c r="T132" s="475"/>
      <c r="U132" s="450"/>
      <c r="V132" s="450"/>
      <c r="W132" s="475"/>
      <c r="X132" s="475"/>
      <c r="Y132" s="475"/>
      <c r="Z132" s="475"/>
      <c r="AA132" s="475"/>
      <c r="AB132" s="450"/>
      <c r="AC132" s="450"/>
      <c r="AD132" s="453"/>
      <c r="AE132" s="453"/>
      <c r="AF132" s="453"/>
      <c r="AG132" s="453"/>
      <c r="AH132" s="453"/>
      <c r="AI132" s="453"/>
      <c r="AJ132" s="453"/>
      <c r="AK132" s="453"/>
      <c r="AL132" s="453"/>
      <c r="AM132" s="453"/>
      <c r="AN132" s="453"/>
      <c r="AO132" s="453"/>
      <c r="AP132" s="453"/>
      <c r="AQ132" s="453"/>
      <c r="AR132" s="453"/>
      <c r="AS132" s="453"/>
      <c r="AT132" s="453"/>
      <c r="AU132" s="453"/>
      <c r="AV132" s="453"/>
      <c r="AW132" s="453"/>
      <c r="AX132" s="453"/>
      <c r="AY132" s="453"/>
      <c r="AZ132" s="453"/>
      <c r="BA132" s="453"/>
      <c r="BB132" s="453"/>
      <c r="BC132" s="453"/>
      <c r="BD132" s="453"/>
      <c r="BE132" s="453"/>
    </row>
    <row r="133" ht="15.75" customHeight="1" collapsed="1">
      <c r="A133" s="507" t="s">
        <v>891</v>
      </c>
      <c r="B133" s="493" t="s">
        <v>892</v>
      </c>
      <c r="C133" s="493" t="s">
        <v>893</v>
      </c>
      <c r="D133" s="493" t="s">
        <v>894</v>
      </c>
      <c r="E133" s="493" t="s">
        <v>895</v>
      </c>
      <c r="F133" s="493" t="s">
        <v>896</v>
      </c>
      <c r="G133" s="493" t="s">
        <v>897</v>
      </c>
      <c r="H133" s="493" t="s">
        <v>898</v>
      </c>
      <c r="I133" s="494" t="s">
        <v>793</v>
      </c>
      <c r="J133" s="497">
        <v>0.0</v>
      </c>
      <c r="K133" s="497">
        <v>5.0</v>
      </c>
      <c r="L133" s="496">
        <f>VLOOKUP(A133,Blacksmith!$B$145:$J$193,9,FALSE)</f>
        <v>5.76</v>
      </c>
      <c r="M133" s="497" t="s">
        <v>899</v>
      </c>
      <c r="N133" s="498">
        <f>VLOOKUP(A133,Blacksmith!$B$145:$J$193,4,FALSE)</f>
        <v>23</v>
      </c>
      <c r="O133" s="498">
        <v>28.0</v>
      </c>
      <c r="P133" s="498" t="s">
        <v>871</v>
      </c>
      <c r="Q133" s="498" t="s">
        <v>900</v>
      </c>
      <c r="R133" s="462">
        <v>0.0</v>
      </c>
      <c r="S133" s="475"/>
      <c r="T133" s="475"/>
      <c r="U133" s="450"/>
      <c r="V133" s="450"/>
      <c r="W133" s="452">
        <v>37.0</v>
      </c>
      <c r="X133" s="452">
        <v>42.0</v>
      </c>
      <c r="Y133" s="452">
        <v>47.0</v>
      </c>
      <c r="Z133" s="452">
        <v>52.0</v>
      </c>
      <c r="AA133" s="452">
        <v>57.0</v>
      </c>
      <c r="AB133" s="452">
        <v>62.0</v>
      </c>
      <c r="AC133" s="452">
        <v>67.0</v>
      </c>
      <c r="AD133" s="453"/>
      <c r="AE133" s="453"/>
      <c r="AF133" s="453"/>
      <c r="AG133" s="453"/>
      <c r="AH133" s="453"/>
      <c r="AI133" s="453"/>
      <c r="AJ133" s="453"/>
      <c r="AK133" s="453"/>
      <c r="AL133" s="453"/>
      <c r="AM133" s="453"/>
      <c r="AN133" s="453"/>
      <c r="AO133" s="453"/>
      <c r="AP133" s="453"/>
      <c r="AQ133" s="453"/>
      <c r="AR133" s="453"/>
      <c r="AS133" s="453"/>
      <c r="AT133" s="453"/>
      <c r="AU133" s="453"/>
      <c r="AV133" s="453"/>
      <c r="AW133" s="453"/>
      <c r="AX133" s="453"/>
      <c r="AY133" s="453"/>
      <c r="AZ133" s="453"/>
      <c r="BA133" s="453"/>
      <c r="BB133" s="453"/>
      <c r="BC133" s="453"/>
      <c r="BD133" s="453"/>
      <c r="BE133" s="453"/>
    </row>
    <row r="134" ht="15.75" hidden="1" customHeight="1" outlineLevel="1">
      <c r="A134" s="499" t="s">
        <v>178</v>
      </c>
      <c r="B134" s="500">
        <v>2.0</v>
      </c>
      <c r="C134" s="500">
        <v>2.0</v>
      </c>
      <c r="D134" s="500">
        <v>2.0</v>
      </c>
      <c r="E134" s="500">
        <v>2.0</v>
      </c>
      <c r="F134" s="500">
        <v>2.0</v>
      </c>
      <c r="G134" s="500">
        <v>2.0</v>
      </c>
      <c r="H134" s="500">
        <v>3.0</v>
      </c>
      <c r="I134" s="508"/>
      <c r="J134" s="497"/>
      <c r="K134" s="497"/>
      <c r="L134" s="496"/>
      <c r="M134" s="497"/>
      <c r="N134" s="498"/>
      <c r="O134" s="498"/>
      <c r="P134" s="498"/>
      <c r="Q134" s="498"/>
      <c r="R134" s="448"/>
      <c r="S134" s="475"/>
      <c r="T134" s="475"/>
      <c r="U134" s="450"/>
      <c r="V134" s="450"/>
      <c r="W134" s="475"/>
      <c r="X134" s="475"/>
      <c r="Y134" s="475"/>
      <c r="Z134" s="475"/>
      <c r="AA134" s="475"/>
      <c r="AB134" s="450"/>
      <c r="AC134" s="450"/>
      <c r="AD134" s="453"/>
      <c r="AE134" s="453"/>
      <c r="AF134" s="453"/>
      <c r="AG134" s="453"/>
      <c r="AH134" s="453"/>
      <c r="AI134" s="453"/>
      <c r="AJ134" s="453"/>
      <c r="AK134" s="453"/>
      <c r="AL134" s="453"/>
      <c r="AM134" s="453"/>
      <c r="AN134" s="453"/>
      <c r="AO134" s="453"/>
      <c r="AP134" s="453"/>
      <c r="AQ134" s="453"/>
      <c r="AR134" s="453"/>
      <c r="AS134" s="453"/>
      <c r="AT134" s="453"/>
      <c r="AU134" s="453"/>
      <c r="AV134" s="453"/>
      <c r="AW134" s="453"/>
      <c r="AX134" s="453"/>
      <c r="AY134" s="453"/>
      <c r="AZ134" s="453"/>
      <c r="BA134" s="453"/>
      <c r="BB134" s="453"/>
      <c r="BC134" s="453"/>
      <c r="BD134" s="453"/>
      <c r="BE134" s="453"/>
    </row>
    <row r="135" ht="15.75" hidden="1" customHeight="1" outlineLevel="1">
      <c r="A135" s="499" t="s">
        <v>179</v>
      </c>
      <c r="B135" s="500">
        <v>16.0</v>
      </c>
      <c r="C135" s="500">
        <v>16.0</v>
      </c>
      <c r="D135" s="500">
        <v>20.0</v>
      </c>
      <c r="E135" s="500">
        <v>20.0</v>
      </c>
      <c r="F135" s="500">
        <v>24.0</v>
      </c>
      <c r="G135" s="500">
        <v>24.0</v>
      </c>
      <c r="H135" s="500">
        <v>30.0</v>
      </c>
      <c r="I135" s="508"/>
      <c r="J135" s="497"/>
      <c r="K135" s="497"/>
      <c r="L135" s="496"/>
      <c r="M135" s="497"/>
      <c r="N135" s="498"/>
      <c r="O135" s="498"/>
      <c r="P135" s="498"/>
      <c r="Q135" s="498"/>
      <c r="R135" s="448"/>
      <c r="S135" s="475"/>
      <c r="T135" s="475"/>
      <c r="U135" s="450"/>
      <c r="V135" s="450"/>
      <c r="W135" s="475"/>
      <c r="X135" s="475"/>
      <c r="Y135" s="475"/>
      <c r="Z135" s="475"/>
      <c r="AA135" s="475"/>
      <c r="AB135" s="450"/>
      <c r="AC135" s="450"/>
      <c r="AD135" s="453"/>
      <c r="AE135" s="453"/>
      <c r="AF135" s="453"/>
      <c r="AG135" s="453"/>
      <c r="AH135" s="453"/>
      <c r="AI135" s="453"/>
      <c r="AJ135" s="453"/>
      <c r="AK135" s="453"/>
      <c r="AL135" s="453"/>
      <c r="AM135" s="453"/>
      <c r="AN135" s="453"/>
      <c r="AO135" s="453"/>
      <c r="AP135" s="453"/>
      <c r="AQ135" s="453"/>
      <c r="AR135" s="453"/>
      <c r="AS135" s="453"/>
      <c r="AT135" s="453"/>
      <c r="AU135" s="453"/>
      <c r="AV135" s="453"/>
      <c r="AW135" s="453"/>
      <c r="AX135" s="453"/>
      <c r="AY135" s="453"/>
      <c r="AZ135" s="453"/>
      <c r="BA135" s="453"/>
      <c r="BB135" s="453"/>
      <c r="BC135" s="453"/>
      <c r="BD135" s="453"/>
      <c r="BE135" s="453"/>
    </row>
    <row r="136" ht="15.75" hidden="1" customHeight="1" outlineLevel="1">
      <c r="A136" s="499" t="s">
        <v>783</v>
      </c>
      <c r="B136" s="500">
        <v>5.0</v>
      </c>
      <c r="C136" s="500">
        <v>10.0</v>
      </c>
      <c r="D136" s="500">
        <v>13.0</v>
      </c>
      <c r="E136" s="500">
        <v>19.0</v>
      </c>
      <c r="F136" s="500">
        <v>23.0</v>
      </c>
      <c r="G136" s="500">
        <v>30.0</v>
      </c>
      <c r="H136" s="500">
        <v>34.0</v>
      </c>
      <c r="I136" s="508"/>
      <c r="J136" s="497"/>
      <c r="K136" s="497"/>
      <c r="L136" s="496"/>
      <c r="M136" s="497"/>
      <c r="N136" s="498"/>
      <c r="O136" s="498"/>
      <c r="P136" s="498"/>
      <c r="Q136" s="498"/>
      <c r="R136" s="448"/>
      <c r="S136" s="475"/>
      <c r="T136" s="475"/>
      <c r="U136" s="450"/>
      <c r="V136" s="450"/>
      <c r="W136" s="475"/>
      <c r="X136" s="475"/>
      <c r="Y136" s="475"/>
      <c r="Z136" s="475"/>
      <c r="AA136" s="475"/>
      <c r="AB136" s="450"/>
      <c r="AC136" s="450"/>
      <c r="AD136" s="453"/>
      <c r="AE136" s="453"/>
      <c r="AF136" s="453"/>
      <c r="AG136" s="453"/>
      <c r="AH136" s="453"/>
      <c r="AI136" s="453"/>
      <c r="AJ136" s="453"/>
      <c r="AK136" s="453"/>
      <c r="AL136" s="453"/>
      <c r="AM136" s="453"/>
      <c r="AN136" s="453"/>
      <c r="AO136" s="453"/>
      <c r="AP136" s="453"/>
      <c r="AQ136" s="453"/>
      <c r="AR136" s="453"/>
      <c r="AS136" s="453"/>
      <c r="AT136" s="453"/>
      <c r="AU136" s="453"/>
      <c r="AV136" s="453"/>
      <c r="AW136" s="453"/>
      <c r="AX136" s="453"/>
      <c r="AY136" s="453"/>
      <c r="AZ136" s="453"/>
      <c r="BA136" s="453"/>
      <c r="BB136" s="453"/>
      <c r="BC136" s="453"/>
      <c r="BD136" s="453"/>
      <c r="BE136" s="453"/>
    </row>
    <row r="137" ht="15.75" hidden="1" customHeight="1" outlineLevel="1">
      <c r="A137" s="499" t="s">
        <v>180</v>
      </c>
      <c r="B137" s="500">
        <f t="shared" ref="B137:H137" si="71">(B134+B135)/2+B136</f>
        <v>14</v>
      </c>
      <c r="C137" s="500">
        <f t="shared" si="71"/>
        <v>19</v>
      </c>
      <c r="D137" s="500">
        <f t="shared" si="71"/>
        <v>24</v>
      </c>
      <c r="E137" s="500">
        <f t="shared" si="71"/>
        <v>30</v>
      </c>
      <c r="F137" s="500">
        <f t="shared" si="71"/>
        <v>36</v>
      </c>
      <c r="G137" s="500">
        <f t="shared" si="71"/>
        <v>43</v>
      </c>
      <c r="H137" s="500">
        <f t="shared" si="71"/>
        <v>50.5</v>
      </c>
      <c r="I137" s="508"/>
      <c r="J137" s="497"/>
      <c r="K137" s="497"/>
      <c r="L137" s="496"/>
      <c r="M137" s="497"/>
      <c r="N137" s="498"/>
      <c r="O137" s="498"/>
      <c r="P137" s="498"/>
      <c r="Q137" s="498"/>
      <c r="R137" s="448"/>
      <c r="S137" s="475"/>
      <c r="T137" s="475"/>
      <c r="U137" s="450"/>
      <c r="V137" s="450"/>
      <c r="W137" s="475"/>
      <c r="X137" s="475"/>
      <c r="Y137" s="475"/>
      <c r="Z137" s="475"/>
      <c r="AA137" s="475"/>
      <c r="AB137" s="450"/>
      <c r="AC137" s="450"/>
      <c r="AD137" s="453"/>
      <c r="AE137" s="453"/>
      <c r="AF137" s="453"/>
      <c r="AG137" s="453"/>
      <c r="AH137" s="453"/>
      <c r="AI137" s="453"/>
      <c r="AJ137" s="453"/>
      <c r="AK137" s="453"/>
      <c r="AL137" s="453"/>
      <c r="AM137" s="453"/>
      <c r="AN137" s="453"/>
      <c r="AO137" s="453"/>
      <c r="AP137" s="453"/>
      <c r="AQ137" s="453"/>
      <c r="AR137" s="453"/>
      <c r="AS137" s="453"/>
      <c r="AT137" s="453"/>
      <c r="AU137" s="453"/>
      <c r="AV137" s="453"/>
      <c r="AW137" s="453"/>
      <c r="AX137" s="453"/>
      <c r="AY137" s="453"/>
      <c r="AZ137" s="453"/>
      <c r="BA137" s="453"/>
      <c r="BB137" s="453"/>
      <c r="BC137" s="453"/>
      <c r="BD137" s="453"/>
      <c r="BE137" s="453"/>
    </row>
    <row r="138" ht="15.75" hidden="1" customHeight="1" outlineLevel="1">
      <c r="A138" s="499" t="s">
        <v>784</v>
      </c>
      <c r="B138" s="501"/>
      <c r="C138" s="501">
        <f t="shared" ref="C138:H138" si="72">C137/B137-1</f>
        <v>0.3571428571</v>
      </c>
      <c r="D138" s="501">
        <f t="shared" si="72"/>
        <v>0.2631578947</v>
      </c>
      <c r="E138" s="501">
        <f t="shared" si="72"/>
        <v>0.25</v>
      </c>
      <c r="F138" s="501">
        <f t="shared" si="72"/>
        <v>0.2</v>
      </c>
      <c r="G138" s="501">
        <f t="shared" si="72"/>
        <v>0.1944444444</v>
      </c>
      <c r="H138" s="501">
        <f t="shared" si="72"/>
        <v>0.1744186047</v>
      </c>
      <c r="I138" s="508"/>
      <c r="J138" s="497"/>
      <c r="K138" s="497"/>
      <c r="L138" s="496"/>
      <c r="M138" s="497"/>
      <c r="N138" s="498"/>
      <c r="O138" s="498"/>
      <c r="P138" s="498"/>
      <c r="Q138" s="498"/>
      <c r="R138" s="448"/>
      <c r="S138" s="475"/>
      <c r="T138" s="475"/>
      <c r="U138" s="450"/>
      <c r="V138" s="450"/>
      <c r="W138" s="475"/>
      <c r="X138" s="475"/>
      <c r="Y138" s="475"/>
      <c r="Z138" s="475"/>
      <c r="AA138" s="475"/>
      <c r="AB138" s="450"/>
      <c r="AC138" s="450"/>
      <c r="AD138" s="453"/>
      <c r="AE138" s="453"/>
      <c r="AF138" s="453"/>
      <c r="AG138" s="453"/>
      <c r="AH138" s="453"/>
      <c r="AI138" s="453"/>
      <c r="AJ138" s="453"/>
      <c r="AK138" s="453"/>
      <c r="AL138" s="453"/>
      <c r="AM138" s="453"/>
      <c r="AN138" s="453"/>
      <c r="AO138" s="453"/>
      <c r="AP138" s="453"/>
      <c r="AQ138" s="453"/>
      <c r="AR138" s="453"/>
      <c r="AS138" s="453"/>
      <c r="AT138" s="453"/>
      <c r="AU138" s="453"/>
      <c r="AV138" s="453"/>
      <c r="AW138" s="453"/>
      <c r="AX138" s="453"/>
      <c r="AY138" s="453"/>
      <c r="AZ138" s="453"/>
      <c r="BA138" s="453"/>
      <c r="BB138" s="453"/>
      <c r="BC138" s="453"/>
      <c r="BD138" s="453"/>
      <c r="BE138" s="453"/>
    </row>
    <row r="139" ht="15.75" hidden="1" customHeight="1" outlineLevel="1">
      <c r="A139" s="499" t="s">
        <v>785</v>
      </c>
      <c r="B139" s="500">
        <f>$K133</f>
        <v>5</v>
      </c>
      <c r="C139" s="500"/>
      <c r="D139" s="501"/>
      <c r="E139" s="501"/>
      <c r="F139" s="501"/>
      <c r="G139" s="501"/>
      <c r="H139" s="501"/>
      <c r="I139" s="508"/>
      <c r="J139" s="497"/>
      <c r="K139" s="497"/>
      <c r="L139" s="496"/>
      <c r="M139" s="497"/>
      <c r="N139" s="498"/>
      <c r="O139" s="498"/>
      <c r="P139" s="498"/>
      <c r="Q139" s="498"/>
      <c r="R139" s="448"/>
      <c r="S139" s="475"/>
      <c r="T139" s="475"/>
      <c r="U139" s="450"/>
      <c r="V139" s="450"/>
      <c r="W139" s="475"/>
      <c r="X139" s="475"/>
      <c r="Y139" s="475"/>
      <c r="Z139" s="475"/>
      <c r="AA139" s="475"/>
      <c r="AB139" s="450"/>
      <c r="AC139" s="450"/>
      <c r="AD139" s="453"/>
      <c r="AE139" s="453"/>
      <c r="AF139" s="453"/>
      <c r="AG139" s="453"/>
      <c r="AH139" s="453"/>
      <c r="AI139" s="453"/>
      <c r="AJ139" s="453"/>
      <c r="AK139" s="453"/>
      <c r="AL139" s="453"/>
      <c r="AM139" s="453"/>
      <c r="AN139" s="453"/>
      <c r="AO139" s="453"/>
      <c r="AP139" s="453"/>
      <c r="AQ139" s="453"/>
      <c r="AR139" s="453"/>
      <c r="AS139" s="453"/>
      <c r="AT139" s="453"/>
      <c r="AU139" s="453"/>
      <c r="AV139" s="453"/>
      <c r="AW139" s="453"/>
      <c r="AX139" s="453"/>
      <c r="AY139" s="453"/>
      <c r="AZ139" s="453"/>
      <c r="BA139" s="453"/>
      <c r="BB139" s="453"/>
      <c r="BC139" s="453"/>
      <c r="BD139" s="453"/>
      <c r="BE139" s="453"/>
    </row>
    <row r="140" ht="15.75" hidden="1" customHeight="1" outlineLevel="1">
      <c r="A140" s="499" t="s">
        <v>786</v>
      </c>
      <c r="B140" s="502">
        <f t="shared" ref="B140:H140" si="73">B137/$B139</f>
        <v>2.8</v>
      </c>
      <c r="C140" s="502">
        <f t="shared" si="73"/>
        <v>3.8</v>
      </c>
      <c r="D140" s="502">
        <f t="shared" si="73"/>
        <v>4.8</v>
      </c>
      <c r="E140" s="502">
        <f t="shared" si="73"/>
        <v>6</v>
      </c>
      <c r="F140" s="502">
        <f t="shared" si="73"/>
        <v>7.2</v>
      </c>
      <c r="G140" s="502">
        <f t="shared" si="73"/>
        <v>8.6</v>
      </c>
      <c r="H140" s="502">
        <f t="shared" si="73"/>
        <v>10.1</v>
      </c>
      <c r="I140" s="508"/>
      <c r="J140" s="497"/>
      <c r="K140" s="497"/>
      <c r="L140" s="496"/>
      <c r="M140" s="497"/>
      <c r="N140" s="498"/>
      <c r="O140" s="498"/>
      <c r="P140" s="498"/>
      <c r="Q140" s="498"/>
      <c r="R140" s="448"/>
      <c r="S140" s="475"/>
      <c r="T140" s="475"/>
      <c r="U140" s="450"/>
      <c r="V140" s="450"/>
      <c r="W140" s="475"/>
      <c r="X140" s="475"/>
      <c r="Y140" s="475"/>
      <c r="Z140" s="475"/>
      <c r="AA140" s="475"/>
      <c r="AB140" s="450"/>
      <c r="AC140" s="450"/>
      <c r="AD140" s="453"/>
      <c r="AE140" s="453"/>
      <c r="AF140" s="453"/>
      <c r="AG140" s="453"/>
      <c r="AH140" s="453"/>
      <c r="AI140" s="453"/>
      <c r="AJ140" s="453"/>
      <c r="AK140" s="453"/>
      <c r="AL140" s="453"/>
      <c r="AM140" s="453"/>
      <c r="AN140" s="453"/>
      <c r="AO140" s="453"/>
      <c r="AP140" s="453"/>
      <c r="AQ140" s="453"/>
      <c r="AR140" s="453"/>
      <c r="AS140" s="453"/>
      <c r="AT140" s="453"/>
      <c r="AU140" s="453"/>
      <c r="AV140" s="453"/>
      <c r="AW140" s="453"/>
      <c r="AX140" s="453"/>
      <c r="AY140" s="453"/>
      <c r="AZ140" s="453"/>
      <c r="BA140" s="453"/>
      <c r="BB140" s="453"/>
      <c r="BC140" s="453"/>
      <c r="BD140" s="453"/>
      <c r="BE140" s="453"/>
    </row>
    <row r="141" collapsed="1">
      <c r="A141" s="509"/>
      <c r="B141" s="510"/>
      <c r="C141" s="510"/>
      <c r="D141" s="510"/>
      <c r="E141" s="510"/>
      <c r="F141" s="510"/>
      <c r="G141" s="510"/>
      <c r="H141" s="510" t="s">
        <v>901</v>
      </c>
      <c r="I141" s="510"/>
      <c r="J141" s="510"/>
      <c r="K141" s="510"/>
      <c r="L141" s="510"/>
      <c r="M141" s="510"/>
      <c r="N141" s="510"/>
      <c r="O141" s="510"/>
      <c r="P141" s="510"/>
      <c r="Q141" s="511"/>
      <c r="R141" s="448"/>
      <c r="S141" s="475"/>
      <c r="T141" s="475"/>
      <c r="U141" s="450"/>
      <c r="V141" s="450"/>
      <c r="W141" s="475"/>
      <c r="X141" s="475"/>
      <c r="Y141" s="475"/>
      <c r="Z141" s="475"/>
      <c r="AA141" s="475"/>
      <c r="AB141" s="450"/>
      <c r="AC141" s="450"/>
      <c r="AD141" s="453"/>
      <c r="AE141" s="453"/>
      <c r="AF141" s="512" t="s">
        <v>110</v>
      </c>
      <c r="AG141" s="513" t="s">
        <v>902</v>
      </c>
      <c r="AH141" s="513" t="s">
        <v>903</v>
      </c>
      <c r="AI141" s="453"/>
      <c r="AJ141" s="453"/>
      <c r="AK141" s="453"/>
      <c r="AL141" s="453"/>
      <c r="AM141" s="514"/>
      <c r="AN141" s="515" t="s">
        <v>904</v>
      </c>
      <c r="AO141" s="516" t="s">
        <v>905</v>
      </c>
      <c r="AP141" s="516" t="s">
        <v>906</v>
      </c>
      <c r="AQ141" s="516" t="s">
        <v>907</v>
      </c>
      <c r="AR141" s="453"/>
      <c r="AS141" s="453"/>
      <c r="AT141" s="453"/>
      <c r="AU141" s="453"/>
      <c r="AV141" s="453"/>
      <c r="AW141" s="453"/>
      <c r="AX141" s="453"/>
      <c r="AY141" s="453"/>
      <c r="AZ141" s="453"/>
      <c r="BA141" s="453"/>
      <c r="BB141" s="453"/>
      <c r="BC141" s="453"/>
      <c r="BD141" s="453"/>
      <c r="BE141" s="453"/>
    </row>
    <row r="142">
      <c r="A142" s="517" t="s">
        <v>908</v>
      </c>
      <c r="B142" s="518" t="s">
        <v>774</v>
      </c>
      <c r="C142" s="518" t="s">
        <v>796</v>
      </c>
      <c r="D142" s="518" t="s">
        <v>909</v>
      </c>
      <c r="E142" s="518" t="s">
        <v>819</v>
      </c>
      <c r="F142" s="518" t="s">
        <v>910</v>
      </c>
      <c r="G142" s="518" t="s">
        <v>911</v>
      </c>
      <c r="H142" s="518" t="s">
        <v>912</v>
      </c>
      <c r="I142" s="519" t="s">
        <v>803</v>
      </c>
      <c r="J142" s="520">
        <v>0.0</v>
      </c>
      <c r="K142" s="520">
        <v>2.0</v>
      </c>
      <c r="L142" s="521">
        <f>VLOOKUP(A142,Carpenter!B168:G173,6,FALSE)</f>
        <v>0.14</v>
      </c>
      <c r="M142" s="522" t="s">
        <v>913</v>
      </c>
      <c r="N142" s="520">
        <f>VLOOKUP(A142,Carpenter!B168:G173,4,FALSE)</f>
        <v>5</v>
      </c>
      <c r="O142" s="522">
        <v>6.0</v>
      </c>
      <c r="P142" s="520" t="s">
        <v>782</v>
      </c>
      <c r="Q142" s="520" t="s">
        <v>914</v>
      </c>
      <c r="R142" s="462">
        <v>0.0</v>
      </c>
      <c r="S142" s="475"/>
      <c r="T142" s="475"/>
      <c r="U142" s="450"/>
      <c r="V142" s="450"/>
      <c r="W142" s="452">
        <v>0.0</v>
      </c>
      <c r="X142" s="452">
        <v>0.0</v>
      </c>
      <c r="Y142" s="452">
        <v>0.0</v>
      </c>
      <c r="Z142" s="452">
        <v>0.0</v>
      </c>
      <c r="AA142" s="452">
        <v>0.0</v>
      </c>
      <c r="AB142" s="452">
        <v>0.0</v>
      </c>
      <c r="AC142" s="452">
        <v>0.0</v>
      </c>
      <c r="AD142" s="453"/>
      <c r="AE142" s="453" t="s">
        <v>915</v>
      </c>
      <c r="AF142" s="512">
        <v>40.0</v>
      </c>
      <c r="AG142" s="513">
        <v>7.0</v>
      </c>
      <c r="AH142" s="513">
        <v>4.0</v>
      </c>
      <c r="AI142" s="453"/>
      <c r="AJ142" s="453"/>
      <c r="AK142" s="453"/>
      <c r="AL142" s="453"/>
      <c r="AM142" s="453" t="s">
        <v>916</v>
      </c>
      <c r="AN142" s="512">
        <f>AF142</f>
        <v>40</v>
      </c>
      <c r="AO142" s="523" t="s">
        <v>917</v>
      </c>
      <c r="AP142" s="523" t="s">
        <v>918</v>
      </c>
      <c r="AQ142" s="523" t="s">
        <v>919</v>
      </c>
      <c r="AR142" s="453"/>
      <c r="AS142" s="453"/>
      <c r="AT142" s="453"/>
      <c r="AU142" s="453"/>
      <c r="AV142" s="453"/>
      <c r="AW142" s="453"/>
      <c r="AX142" s="453"/>
      <c r="AY142" s="453"/>
      <c r="AZ142" s="453"/>
      <c r="BA142" s="453"/>
      <c r="BB142" s="453"/>
      <c r="BC142" s="453"/>
      <c r="BD142" s="453"/>
      <c r="BE142" s="453"/>
    </row>
    <row r="143" hidden="1" outlineLevel="1">
      <c r="A143" s="524" t="s">
        <v>178</v>
      </c>
      <c r="B143" s="525">
        <v>1.0</v>
      </c>
      <c r="C143" s="525">
        <v>1.0</v>
      </c>
      <c r="D143" s="525">
        <v>1.0</v>
      </c>
      <c r="E143" s="525">
        <v>1.0</v>
      </c>
      <c r="F143" s="525">
        <v>1.0</v>
      </c>
      <c r="G143" s="525">
        <v>1.0</v>
      </c>
      <c r="H143" s="525">
        <v>1.0</v>
      </c>
      <c r="I143" s="519"/>
      <c r="J143" s="520"/>
      <c r="K143" s="520"/>
      <c r="L143" s="521" t="str">
        <f>VLOOKUP(A143,Blacksmith!$B$145:$J$193,9,FALSE)</f>
        <v>#N/A</v>
      </c>
      <c r="M143" s="520"/>
      <c r="N143" s="520" t="str">
        <f>VLOOKUP(A143,Blacksmith!$B$145:$J$193,4,FALSE)</f>
        <v>#N/A</v>
      </c>
      <c r="O143" s="520"/>
      <c r="P143" s="520"/>
      <c r="Q143" s="520"/>
      <c r="R143" s="462">
        <v>0.0</v>
      </c>
      <c r="S143" s="475"/>
      <c r="T143" s="475"/>
      <c r="U143" s="450"/>
      <c r="V143" s="450"/>
      <c r="W143" s="452">
        <v>0.0</v>
      </c>
      <c r="X143" s="452">
        <v>0.0</v>
      </c>
      <c r="Y143" s="452">
        <v>0.0</v>
      </c>
      <c r="Z143" s="452">
        <v>0.0</v>
      </c>
      <c r="AA143" s="452">
        <v>0.0</v>
      </c>
      <c r="AB143" s="452">
        <v>0.0</v>
      </c>
      <c r="AC143" s="452">
        <v>0.0</v>
      </c>
      <c r="AD143" s="453"/>
      <c r="AE143" s="453"/>
      <c r="AF143" s="512"/>
      <c r="AG143" s="513"/>
      <c r="AH143" s="513"/>
      <c r="AI143" s="453"/>
      <c r="AJ143" s="453"/>
      <c r="AK143" s="453"/>
      <c r="AL143" s="453"/>
      <c r="AM143" s="453"/>
      <c r="AN143" s="512"/>
      <c r="AO143" s="526"/>
      <c r="AP143" s="523"/>
      <c r="AQ143" s="523"/>
      <c r="AR143" s="453"/>
      <c r="AS143" s="453"/>
      <c r="AT143" s="453"/>
      <c r="AU143" s="453"/>
      <c r="AV143" s="453"/>
      <c r="AW143" s="453"/>
      <c r="AX143" s="453"/>
      <c r="AY143" s="453"/>
      <c r="AZ143" s="453"/>
      <c r="BA143" s="453"/>
      <c r="BB143" s="453"/>
      <c r="BC143" s="453"/>
      <c r="BD143" s="453"/>
      <c r="BE143" s="453"/>
    </row>
    <row r="144" hidden="1" outlineLevel="1">
      <c r="A144" s="524" t="s">
        <v>179</v>
      </c>
      <c r="B144" s="527">
        <v>4.0</v>
      </c>
      <c r="C144" s="525">
        <v>6.0</v>
      </c>
      <c r="D144" s="525">
        <v>8.0</v>
      </c>
      <c r="E144" s="525">
        <v>8.0</v>
      </c>
      <c r="F144" s="525">
        <v>10.0</v>
      </c>
      <c r="G144" s="525">
        <v>10.0</v>
      </c>
      <c r="H144" s="525">
        <v>12.0</v>
      </c>
      <c r="I144" s="519"/>
      <c r="J144" s="520"/>
      <c r="K144" s="520"/>
      <c r="L144" s="521" t="str">
        <f>VLOOKUP(A144,Blacksmith!$B$145:$J$193,9,FALSE)</f>
        <v>#N/A</v>
      </c>
      <c r="M144" s="520"/>
      <c r="N144" s="520" t="str">
        <f>VLOOKUP(A144,Blacksmith!$B$145:$J$193,4,FALSE)</f>
        <v>#N/A</v>
      </c>
      <c r="O144" s="520"/>
      <c r="P144" s="520"/>
      <c r="Q144" s="520"/>
      <c r="R144" s="462">
        <v>0.0</v>
      </c>
      <c r="S144" s="475"/>
      <c r="T144" s="475"/>
      <c r="U144" s="450"/>
      <c r="V144" s="450"/>
      <c r="W144" s="452">
        <v>0.0</v>
      </c>
      <c r="X144" s="452">
        <v>0.0</v>
      </c>
      <c r="Y144" s="452">
        <v>0.0</v>
      </c>
      <c r="Z144" s="452">
        <v>0.0</v>
      </c>
      <c r="AA144" s="452">
        <v>0.0</v>
      </c>
      <c r="AB144" s="452">
        <v>0.0</v>
      </c>
      <c r="AC144" s="452">
        <v>0.0</v>
      </c>
      <c r="AD144" s="453"/>
      <c r="AE144" s="453"/>
      <c r="AF144" s="512"/>
      <c r="AG144" s="513"/>
      <c r="AH144" s="513"/>
      <c r="AI144" s="453"/>
      <c r="AJ144" s="453"/>
      <c r="AK144" s="453"/>
      <c r="AL144" s="453"/>
      <c r="AM144" s="453"/>
      <c r="AN144" s="512"/>
      <c r="AO144" s="526"/>
      <c r="AP144" s="523"/>
      <c r="AQ144" s="523"/>
      <c r="AR144" s="453"/>
      <c r="AS144" s="453"/>
      <c r="AT144" s="453"/>
      <c r="AU144" s="453"/>
      <c r="AV144" s="453"/>
      <c r="AW144" s="453"/>
      <c r="AX144" s="453"/>
      <c r="AY144" s="453"/>
      <c r="AZ144" s="453"/>
      <c r="BA144" s="453"/>
      <c r="BB144" s="453"/>
      <c r="BC144" s="453"/>
      <c r="BD144" s="453"/>
      <c r="BE144" s="453"/>
    </row>
    <row r="145" hidden="1" outlineLevel="1">
      <c r="A145" s="524" t="s">
        <v>783</v>
      </c>
      <c r="B145" s="525">
        <v>0.0</v>
      </c>
      <c r="C145" s="527">
        <v>0.0</v>
      </c>
      <c r="D145" s="527">
        <v>0.0</v>
      </c>
      <c r="E145" s="527">
        <v>2.0</v>
      </c>
      <c r="F145" s="527">
        <v>3.0</v>
      </c>
      <c r="G145" s="527">
        <v>6.0</v>
      </c>
      <c r="H145" s="527">
        <v>8.0</v>
      </c>
      <c r="I145" s="519"/>
      <c r="J145" s="520"/>
      <c r="K145" s="520"/>
      <c r="L145" s="521" t="str">
        <f>VLOOKUP(A145,Blacksmith!$B$145:$J$193,9,FALSE)</f>
        <v>#N/A</v>
      </c>
      <c r="M145" s="520"/>
      <c r="N145" s="520" t="str">
        <f>VLOOKUP(A145,Blacksmith!$B$145:$J$193,4,FALSE)</f>
        <v>#N/A</v>
      </c>
      <c r="O145" s="520"/>
      <c r="P145" s="520"/>
      <c r="Q145" s="520"/>
      <c r="R145" s="462">
        <v>0.0</v>
      </c>
      <c r="S145" s="475"/>
      <c r="T145" s="475"/>
      <c r="U145" s="450"/>
      <c r="V145" s="450"/>
      <c r="W145" s="452">
        <v>0.0</v>
      </c>
      <c r="X145" s="452">
        <v>0.0</v>
      </c>
      <c r="Y145" s="452">
        <v>0.0</v>
      </c>
      <c r="Z145" s="452">
        <v>0.0</v>
      </c>
      <c r="AA145" s="452">
        <v>0.0</v>
      </c>
      <c r="AB145" s="452">
        <v>0.0</v>
      </c>
      <c r="AC145" s="452">
        <v>0.0</v>
      </c>
      <c r="AD145" s="453"/>
      <c r="AE145" s="453"/>
      <c r="AF145" s="512"/>
      <c r="AG145" s="513"/>
      <c r="AH145" s="513"/>
      <c r="AI145" s="453"/>
      <c r="AJ145" s="453"/>
      <c r="AK145" s="453"/>
      <c r="AL145" s="453"/>
      <c r="AM145" s="453"/>
      <c r="AN145" s="512"/>
      <c r="AO145" s="526"/>
      <c r="AP145" s="523"/>
      <c r="AQ145" s="523"/>
      <c r="AR145" s="453"/>
      <c r="AS145" s="453"/>
      <c r="AT145" s="453"/>
      <c r="AU145" s="453"/>
      <c r="AV145" s="453"/>
      <c r="AW145" s="453"/>
      <c r="AX145" s="453"/>
      <c r="AY145" s="453"/>
      <c r="AZ145" s="453"/>
      <c r="BA145" s="453"/>
      <c r="BB145" s="453"/>
      <c r="BC145" s="453"/>
      <c r="BD145" s="453"/>
      <c r="BE145" s="453"/>
    </row>
    <row r="146" hidden="1" outlineLevel="1">
      <c r="A146" s="524" t="s">
        <v>180</v>
      </c>
      <c r="B146" s="525">
        <f t="shared" ref="B146:H146" si="74">(B143+B144)/2+B145</f>
        <v>2.5</v>
      </c>
      <c r="C146" s="525">
        <f t="shared" si="74"/>
        <v>3.5</v>
      </c>
      <c r="D146" s="525">
        <f t="shared" si="74"/>
        <v>4.5</v>
      </c>
      <c r="E146" s="525">
        <f t="shared" si="74"/>
        <v>6.5</v>
      </c>
      <c r="F146" s="525">
        <f t="shared" si="74"/>
        <v>8.5</v>
      </c>
      <c r="G146" s="525">
        <f t="shared" si="74"/>
        <v>11.5</v>
      </c>
      <c r="H146" s="525">
        <f t="shared" si="74"/>
        <v>14.5</v>
      </c>
      <c r="I146" s="519"/>
      <c r="J146" s="520"/>
      <c r="K146" s="520"/>
      <c r="L146" s="521" t="str">
        <f>VLOOKUP(A146,Blacksmith!$B$145:$J$193,9,FALSE)</f>
        <v>#N/A</v>
      </c>
      <c r="M146" s="520"/>
      <c r="N146" s="520" t="str">
        <f>VLOOKUP(A146,Blacksmith!$B$145:$J$193,4,FALSE)</f>
        <v>#N/A</v>
      </c>
      <c r="O146" s="520"/>
      <c r="P146" s="520"/>
      <c r="Q146" s="520"/>
      <c r="R146" s="462">
        <v>0.0</v>
      </c>
      <c r="S146" s="475"/>
      <c r="T146" s="475"/>
      <c r="U146" s="450"/>
      <c r="V146" s="450"/>
      <c r="W146" s="452">
        <v>0.0</v>
      </c>
      <c r="X146" s="452">
        <v>0.0</v>
      </c>
      <c r="Y146" s="452">
        <v>0.0</v>
      </c>
      <c r="Z146" s="452">
        <v>0.0</v>
      </c>
      <c r="AA146" s="452">
        <v>0.0</v>
      </c>
      <c r="AB146" s="452">
        <v>0.0</v>
      </c>
      <c r="AC146" s="452">
        <v>0.0</v>
      </c>
      <c r="AD146" s="453"/>
      <c r="AE146" s="453"/>
      <c r="AF146" s="512"/>
      <c r="AG146" s="513"/>
      <c r="AH146" s="513"/>
      <c r="AI146" s="453"/>
      <c r="AJ146" s="453"/>
      <c r="AK146" s="453"/>
      <c r="AL146" s="453"/>
      <c r="AM146" s="453"/>
      <c r="AN146" s="512"/>
      <c r="AO146" s="526"/>
      <c r="AP146" s="523"/>
      <c r="AQ146" s="523"/>
      <c r="AR146" s="453"/>
      <c r="AS146" s="453"/>
      <c r="AT146" s="453"/>
      <c r="AU146" s="453"/>
      <c r="AV146" s="453"/>
      <c r="AW146" s="453"/>
      <c r="AX146" s="453"/>
      <c r="AY146" s="453"/>
      <c r="AZ146" s="453"/>
      <c r="BA146" s="453"/>
      <c r="BB146" s="453"/>
      <c r="BC146" s="453"/>
      <c r="BD146" s="453"/>
      <c r="BE146" s="453"/>
    </row>
    <row r="147" hidden="1" outlineLevel="1">
      <c r="A147" s="524" t="s">
        <v>784</v>
      </c>
      <c r="B147" s="528"/>
      <c r="C147" s="528">
        <f t="shared" ref="C147:H147" si="75">C146/B146-1</f>
        <v>0.4</v>
      </c>
      <c r="D147" s="528">
        <f t="shared" si="75"/>
        <v>0.2857142857</v>
      </c>
      <c r="E147" s="528">
        <f t="shared" si="75"/>
        <v>0.4444444444</v>
      </c>
      <c r="F147" s="528">
        <f t="shared" si="75"/>
        <v>0.3076923077</v>
      </c>
      <c r="G147" s="528">
        <f t="shared" si="75"/>
        <v>0.3529411765</v>
      </c>
      <c r="H147" s="528">
        <f t="shared" si="75"/>
        <v>0.2608695652</v>
      </c>
      <c r="I147" s="519"/>
      <c r="J147" s="520"/>
      <c r="K147" s="520"/>
      <c r="L147" s="521" t="str">
        <f>VLOOKUP(A147,Blacksmith!$B$145:$J$193,9,FALSE)</f>
        <v>#N/A</v>
      </c>
      <c r="M147" s="520"/>
      <c r="N147" s="520" t="str">
        <f>VLOOKUP(A147,Blacksmith!$B$145:$J$193,4,FALSE)</f>
        <v>#N/A</v>
      </c>
      <c r="O147" s="520"/>
      <c r="P147" s="520"/>
      <c r="Q147" s="520"/>
      <c r="R147" s="462">
        <v>0.0</v>
      </c>
      <c r="S147" s="475"/>
      <c r="T147" s="475"/>
      <c r="U147" s="450"/>
      <c r="V147" s="450"/>
      <c r="W147" s="452">
        <v>0.0</v>
      </c>
      <c r="X147" s="452">
        <v>0.0</v>
      </c>
      <c r="Y147" s="452">
        <v>0.0</v>
      </c>
      <c r="Z147" s="452">
        <v>0.0</v>
      </c>
      <c r="AA147" s="452">
        <v>0.0</v>
      </c>
      <c r="AB147" s="452">
        <v>0.0</v>
      </c>
      <c r="AC147" s="452">
        <v>0.0</v>
      </c>
      <c r="AD147" s="453"/>
      <c r="AE147" s="453"/>
      <c r="AF147" s="512"/>
      <c r="AG147" s="513"/>
      <c r="AH147" s="513"/>
      <c r="AI147" s="453"/>
      <c r="AJ147" s="453"/>
      <c r="AK147" s="453"/>
      <c r="AL147" s="453"/>
      <c r="AM147" s="453"/>
      <c r="AN147" s="512"/>
      <c r="AO147" s="526"/>
      <c r="AP147" s="523"/>
      <c r="AQ147" s="523"/>
      <c r="AR147" s="453"/>
      <c r="AS147" s="453"/>
      <c r="AT147" s="453"/>
      <c r="AU147" s="453"/>
      <c r="AV147" s="453"/>
      <c r="AW147" s="453"/>
      <c r="AX147" s="453"/>
      <c r="AY147" s="453"/>
      <c r="AZ147" s="453"/>
      <c r="BA147" s="453"/>
      <c r="BB147" s="453"/>
      <c r="BC147" s="453"/>
      <c r="BD147" s="453"/>
      <c r="BE147" s="453"/>
    </row>
    <row r="148" hidden="1" outlineLevel="1">
      <c r="A148" s="524" t="s">
        <v>785</v>
      </c>
      <c r="B148" s="525">
        <f>$K142</f>
        <v>2</v>
      </c>
      <c r="C148" s="525"/>
      <c r="D148" s="528"/>
      <c r="E148" s="528"/>
      <c r="F148" s="528"/>
      <c r="G148" s="528"/>
      <c r="H148" s="528"/>
      <c r="I148" s="519"/>
      <c r="J148" s="520"/>
      <c r="K148" s="520"/>
      <c r="L148" s="521" t="str">
        <f>VLOOKUP(A148,Blacksmith!$B$145:$J$193,9,FALSE)</f>
        <v>#N/A</v>
      </c>
      <c r="M148" s="520"/>
      <c r="N148" s="520" t="str">
        <f>VLOOKUP(A148,Blacksmith!$B$145:$J$193,4,FALSE)</f>
        <v>#N/A</v>
      </c>
      <c r="O148" s="520"/>
      <c r="P148" s="520"/>
      <c r="Q148" s="520"/>
      <c r="R148" s="462">
        <v>0.0</v>
      </c>
      <c r="S148" s="475"/>
      <c r="T148" s="475"/>
      <c r="U148" s="450"/>
      <c r="V148" s="450"/>
      <c r="W148" s="452">
        <v>0.0</v>
      </c>
      <c r="X148" s="452">
        <v>0.0</v>
      </c>
      <c r="Y148" s="452">
        <v>0.0</v>
      </c>
      <c r="Z148" s="452">
        <v>0.0</v>
      </c>
      <c r="AA148" s="452">
        <v>0.0</v>
      </c>
      <c r="AB148" s="452">
        <v>0.0</v>
      </c>
      <c r="AC148" s="452">
        <v>0.0</v>
      </c>
      <c r="AD148" s="453"/>
      <c r="AE148" s="453"/>
      <c r="AF148" s="512"/>
      <c r="AG148" s="513"/>
      <c r="AH148" s="513"/>
      <c r="AI148" s="453"/>
      <c r="AJ148" s="453"/>
      <c r="AK148" s="453"/>
      <c r="AL148" s="453"/>
      <c r="AM148" s="453"/>
      <c r="AN148" s="512"/>
      <c r="AO148" s="526"/>
      <c r="AP148" s="523"/>
      <c r="AQ148" s="523"/>
      <c r="AR148" s="453"/>
      <c r="AS148" s="453"/>
      <c r="AT148" s="453"/>
      <c r="AU148" s="453"/>
      <c r="AV148" s="453"/>
      <c r="AW148" s="453"/>
      <c r="AX148" s="453"/>
      <c r="AY148" s="453"/>
      <c r="AZ148" s="453"/>
      <c r="BA148" s="453"/>
      <c r="BB148" s="453"/>
      <c r="BC148" s="453"/>
      <c r="BD148" s="453"/>
      <c r="BE148" s="453"/>
    </row>
    <row r="149" hidden="1" outlineLevel="1">
      <c r="A149" s="524" t="s">
        <v>786</v>
      </c>
      <c r="B149" s="525">
        <f t="shared" ref="B149:H149" si="76">B146/$B148</f>
        <v>1.25</v>
      </c>
      <c r="C149" s="525">
        <f t="shared" si="76"/>
        <v>1.75</v>
      </c>
      <c r="D149" s="525">
        <f t="shared" si="76"/>
        <v>2.25</v>
      </c>
      <c r="E149" s="525">
        <f t="shared" si="76"/>
        <v>3.25</v>
      </c>
      <c r="F149" s="525">
        <f t="shared" si="76"/>
        <v>4.25</v>
      </c>
      <c r="G149" s="525">
        <f t="shared" si="76"/>
        <v>5.75</v>
      </c>
      <c r="H149" s="525">
        <f t="shared" si="76"/>
        <v>7.25</v>
      </c>
      <c r="I149" s="519"/>
      <c r="J149" s="520"/>
      <c r="K149" s="520"/>
      <c r="L149" s="521" t="str">
        <f>VLOOKUP(A149,Blacksmith!$B$145:$J$193,9,FALSE)</f>
        <v>#N/A</v>
      </c>
      <c r="M149" s="520"/>
      <c r="N149" s="520" t="str">
        <f>VLOOKUP(A149,Blacksmith!$B$145:$J$193,4,FALSE)</f>
        <v>#N/A</v>
      </c>
      <c r="O149" s="520"/>
      <c r="P149" s="520"/>
      <c r="Q149" s="520"/>
      <c r="R149" s="462">
        <v>0.0</v>
      </c>
      <c r="S149" s="475"/>
      <c r="T149" s="475"/>
      <c r="U149" s="450"/>
      <c r="V149" s="450"/>
      <c r="W149" s="452">
        <v>0.0</v>
      </c>
      <c r="X149" s="452">
        <v>0.0</v>
      </c>
      <c r="Y149" s="452">
        <v>0.0</v>
      </c>
      <c r="Z149" s="452">
        <v>0.0</v>
      </c>
      <c r="AA149" s="452">
        <v>0.0</v>
      </c>
      <c r="AB149" s="452">
        <v>0.0</v>
      </c>
      <c r="AC149" s="452">
        <v>0.0</v>
      </c>
      <c r="AD149" s="453"/>
      <c r="AE149" s="453"/>
      <c r="AF149" s="512"/>
      <c r="AG149" s="513"/>
      <c r="AH149" s="513"/>
      <c r="AI149" s="453"/>
      <c r="AJ149" s="453"/>
      <c r="AK149" s="453"/>
      <c r="AL149" s="453"/>
      <c r="AM149" s="453"/>
      <c r="AN149" s="512"/>
      <c r="AO149" s="526"/>
      <c r="AP149" s="523"/>
      <c r="AQ149" s="523"/>
      <c r="AR149" s="453"/>
      <c r="AS149" s="453"/>
      <c r="AT149" s="453"/>
      <c r="AU149" s="453"/>
      <c r="AV149" s="453"/>
      <c r="AW149" s="453"/>
      <c r="AX149" s="453"/>
      <c r="AY149" s="453"/>
      <c r="AZ149" s="453"/>
      <c r="BA149" s="453"/>
      <c r="BB149" s="453"/>
      <c r="BC149" s="453"/>
      <c r="BD149" s="453"/>
      <c r="BE149" s="453"/>
    </row>
    <row r="150" collapsed="1">
      <c r="A150" s="517" t="s">
        <v>920</v>
      </c>
      <c r="B150" s="529" t="s">
        <v>119</v>
      </c>
      <c r="C150" s="529" t="s">
        <v>921</v>
      </c>
      <c r="D150" s="529" t="s">
        <v>828</v>
      </c>
      <c r="E150" s="529" t="s">
        <v>127</v>
      </c>
      <c r="F150" s="529" t="s">
        <v>132</v>
      </c>
      <c r="G150" s="529" t="s">
        <v>922</v>
      </c>
      <c r="H150" s="529" t="s">
        <v>923</v>
      </c>
      <c r="I150" s="519" t="s">
        <v>781</v>
      </c>
      <c r="J150" s="520">
        <v>0.0</v>
      </c>
      <c r="K150" s="520">
        <v>2.0</v>
      </c>
      <c r="L150" s="521">
        <f>VLOOKUP(A150,Blacksmith!$B$145:$J$193,9,FALSE)</f>
        <v>1.36</v>
      </c>
      <c r="M150" s="520" t="s">
        <v>809</v>
      </c>
      <c r="N150" s="520">
        <f>VLOOKUP(A150,Blacksmith!$B$145:$J$193,4,FALSE)</f>
        <v>6</v>
      </c>
      <c r="O150" s="520">
        <v>15.0</v>
      </c>
      <c r="P150" s="520" t="s">
        <v>782</v>
      </c>
      <c r="Q150" s="520"/>
      <c r="R150" s="462">
        <v>0.0</v>
      </c>
      <c r="S150" s="475"/>
      <c r="T150" s="475"/>
      <c r="U150" s="450"/>
      <c r="V150" s="450"/>
      <c r="W150" s="452">
        <v>0.0</v>
      </c>
      <c r="X150" s="452">
        <v>0.0</v>
      </c>
      <c r="Y150" s="452">
        <v>0.0</v>
      </c>
      <c r="Z150" s="452">
        <v>0.0</v>
      </c>
      <c r="AA150" s="452">
        <v>0.0</v>
      </c>
      <c r="AB150" s="452">
        <v>0.0</v>
      </c>
      <c r="AC150" s="452">
        <v>0.0</v>
      </c>
      <c r="AD150" s="453"/>
      <c r="AE150" s="453" t="s">
        <v>924</v>
      </c>
      <c r="AF150" s="512">
        <v>52.0</v>
      </c>
      <c r="AG150" s="513">
        <v>6.0</v>
      </c>
      <c r="AH150" s="513">
        <v>5.0</v>
      </c>
      <c r="AI150" s="453"/>
      <c r="AJ150" s="453"/>
      <c r="AK150" s="453"/>
      <c r="AL150" s="453"/>
      <c r="AM150" s="453" t="s">
        <v>925</v>
      </c>
      <c r="AN150" s="512">
        <f>AF150</f>
        <v>52</v>
      </c>
      <c r="AO150" s="523" t="s">
        <v>926</v>
      </c>
      <c r="AP150" s="523" t="s">
        <v>927</v>
      </c>
      <c r="AQ150" s="523" t="s">
        <v>927</v>
      </c>
      <c r="AR150" s="453"/>
      <c r="AS150" s="453"/>
      <c r="AT150" s="453"/>
      <c r="AU150" s="453"/>
      <c r="AV150" s="453"/>
      <c r="AW150" s="453"/>
      <c r="AX150" s="453"/>
      <c r="AY150" s="453"/>
      <c r="AZ150" s="453"/>
      <c r="BA150" s="453"/>
      <c r="BB150" s="453"/>
      <c r="BC150" s="453"/>
      <c r="BD150" s="453"/>
      <c r="BE150" s="453"/>
    </row>
    <row r="151" hidden="1" outlineLevel="1">
      <c r="A151" s="524" t="s">
        <v>178</v>
      </c>
      <c r="B151" s="525">
        <v>1.0</v>
      </c>
      <c r="C151" s="525">
        <v>1.0</v>
      </c>
      <c r="D151" s="525">
        <v>1.0</v>
      </c>
      <c r="E151" s="525">
        <v>1.0</v>
      </c>
      <c r="F151" s="525">
        <v>1.0</v>
      </c>
      <c r="G151" s="525">
        <v>1.0</v>
      </c>
      <c r="H151" s="525">
        <v>1.0</v>
      </c>
      <c r="I151" s="519"/>
      <c r="J151" s="520"/>
      <c r="K151" s="520"/>
      <c r="L151" s="521" t="str">
        <f>VLOOKUP(A151,Blacksmith!$B$145:$J$193,9,FALSE)</f>
        <v>#N/A</v>
      </c>
      <c r="M151" s="520"/>
      <c r="N151" s="520" t="str">
        <f>VLOOKUP(A151,Blacksmith!$B$145:$J$193,4,FALSE)</f>
        <v>#N/A</v>
      </c>
      <c r="O151" s="520"/>
      <c r="P151" s="520"/>
      <c r="Q151" s="520"/>
      <c r="R151" s="462">
        <v>0.0</v>
      </c>
      <c r="S151" s="475"/>
      <c r="T151" s="475"/>
      <c r="U151" s="450"/>
      <c r="V151" s="450"/>
      <c r="W151" s="452">
        <v>0.0</v>
      </c>
      <c r="X151" s="452">
        <v>0.0</v>
      </c>
      <c r="Y151" s="452">
        <v>0.0</v>
      </c>
      <c r="Z151" s="452">
        <v>0.0</v>
      </c>
      <c r="AA151" s="452">
        <v>0.0</v>
      </c>
      <c r="AB151" s="452">
        <v>0.0</v>
      </c>
      <c r="AC151" s="452">
        <v>0.0</v>
      </c>
      <c r="AD151" s="453"/>
      <c r="AE151" s="453"/>
      <c r="AF151" s="512"/>
      <c r="AG151" s="513"/>
      <c r="AH151" s="513"/>
      <c r="AI151" s="453"/>
      <c r="AJ151" s="453"/>
      <c r="AK151" s="453"/>
      <c r="AL151" s="453"/>
      <c r="AM151" s="453"/>
      <c r="AN151" s="512"/>
      <c r="AO151" s="523"/>
      <c r="AP151" s="523"/>
      <c r="AQ151" s="523"/>
      <c r="AR151" s="453"/>
      <c r="AS151" s="453"/>
      <c r="AT151" s="453"/>
      <c r="AU151" s="453"/>
      <c r="AV151" s="453"/>
      <c r="AW151" s="453"/>
      <c r="AX151" s="453"/>
      <c r="AY151" s="453"/>
      <c r="AZ151" s="453"/>
      <c r="BA151" s="453"/>
      <c r="BB151" s="453"/>
      <c r="BC151" s="453"/>
      <c r="BD151" s="453"/>
      <c r="BE151" s="453"/>
    </row>
    <row r="152" hidden="1" outlineLevel="1">
      <c r="A152" s="524" t="s">
        <v>179</v>
      </c>
      <c r="B152" s="525">
        <v>4.0</v>
      </c>
      <c r="C152" s="525">
        <v>4.0</v>
      </c>
      <c r="D152" s="525">
        <v>6.0</v>
      </c>
      <c r="E152" s="525">
        <v>6.0</v>
      </c>
      <c r="F152" s="525">
        <v>8.0</v>
      </c>
      <c r="G152" s="525">
        <v>8.0</v>
      </c>
      <c r="H152" s="525">
        <v>10.0</v>
      </c>
      <c r="I152" s="519"/>
      <c r="J152" s="520"/>
      <c r="K152" s="520"/>
      <c r="L152" s="521" t="str">
        <f>VLOOKUP(A152,Blacksmith!$B$145:$J$193,9,FALSE)</f>
        <v>#N/A</v>
      </c>
      <c r="M152" s="520"/>
      <c r="N152" s="520" t="str">
        <f>VLOOKUP(A152,Blacksmith!$B$145:$J$193,4,FALSE)</f>
        <v>#N/A</v>
      </c>
      <c r="O152" s="520"/>
      <c r="P152" s="520"/>
      <c r="Q152" s="520"/>
      <c r="R152" s="462">
        <v>0.0</v>
      </c>
      <c r="S152" s="475"/>
      <c r="T152" s="475"/>
      <c r="U152" s="450"/>
      <c r="V152" s="450"/>
      <c r="W152" s="452">
        <v>0.0</v>
      </c>
      <c r="X152" s="452">
        <v>0.0</v>
      </c>
      <c r="Y152" s="452">
        <v>0.0</v>
      </c>
      <c r="Z152" s="452">
        <v>0.0</v>
      </c>
      <c r="AA152" s="452">
        <v>0.0</v>
      </c>
      <c r="AB152" s="452">
        <v>0.0</v>
      </c>
      <c r="AC152" s="452">
        <v>0.0</v>
      </c>
      <c r="AD152" s="453"/>
      <c r="AE152" s="453"/>
      <c r="AF152" s="512"/>
      <c r="AG152" s="513"/>
      <c r="AH152" s="513"/>
      <c r="AI152" s="453"/>
      <c r="AJ152" s="453"/>
      <c r="AK152" s="453"/>
      <c r="AL152" s="453"/>
      <c r="AM152" s="453"/>
      <c r="AN152" s="512"/>
      <c r="AO152" s="523"/>
      <c r="AP152" s="523"/>
      <c r="AQ152" s="523"/>
      <c r="AR152" s="453"/>
      <c r="AS152" s="453"/>
      <c r="AT152" s="453"/>
      <c r="AU152" s="453"/>
      <c r="AV152" s="453"/>
      <c r="AW152" s="453"/>
      <c r="AX152" s="453"/>
      <c r="AY152" s="453"/>
      <c r="AZ152" s="453"/>
      <c r="BA152" s="453"/>
      <c r="BB152" s="453"/>
      <c r="BC152" s="453"/>
      <c r="BD152" s="453"/>
      <c r="BE152" s="453"/>
    </row>
    <row r="153" ht="15.0" hidden="1" customHeight="1" outlineLevel="1">
      <c r="A153" s="524" t="s">
        <v>783</v>
      </c>
      <c r="B153" s="525">
        <v>3.0</v>
      </c>
      <c r="C153" s="525">
        <v>5.0</v>
      </c>
      <c r="D153" s="525">
        <v>6.0</v>
      </c>
      <c r="E153" s="525">
        <v>9.0</v>
      </c>
      <c r="F153" s="525">
        <v>11.0</v>
      </c>
      <c r="G153" s="525">
        <v>15.0</v>
      </c>
      <c r="H153" s="525">
        <v>18.0</v>
      </c>
      <c r="I153" s="519"/>
      <c r="J153" s="520"/>
      <c r="K153" s="520"/>
      <c r="L153" s="521" t="str">
        <f>VLOOKUP(A153,Blacksmith!$B$145:$J$193,9,FALSE)</f>
        <v>#N/A</v>
      </c>
      <c r="M153" s="520"/>
      <c r="N153" s="520" t="str">
        <f>VLOOKUP(A153,Blacksmith!$B$145:$J$193,4,FALSE)</f>
        <v>#N/A</v>
      </c>
      <c r="O153" s="520"/>
      <c r="P153" s="520"/>
      <c r="Q153" s="520"/>
      <c r="R153" s="462">
        <v>0.0</v>
      </c>
      <c r="S153" s="475"/>
      <c r="T153" s="475"/>
      <c r="U153" s="450"/>
      <c r="V153" s="450"/>
      <c r="W153" s="452">
        <v>0.0</v>
      </c>
      <c r="X153" s="452">
        <v>0.0</v>
      </c>
      <c r="Y153" s="452">
        <v>0.0</v>
      </c>
      <c r="Z153" s="452">
        <v>0.0</v>
      </c>
      <c r="AA153" s="452">
        <v>0.0</v>
      </c>
      <c r="AB153" s="452">
        <v>0.0</v>
      </c>
      <c r="AC153" s="452">
        <v>0.0</v>
      </c>
      <c r="AD153" s="453"/>
      <c r="AE153" s="453"/>
      <c r="AF153" s="512"/>
      <c r="AG153" s="513"/>
      <c r="AH153" s="513"/>
      <c r="AI153" s="453"/>
      <c r="AJ153" s="453"/>
      <c r="AK153" s="453"/>
      <c r="AL153" s="453"/>
      <c r="AM153" s="453"/>
      <c r="AN153" s="512"/>
      <c r="AO153" s="523"/>
      <c r="AP153" s="523"/>
      <c r="AQ153" s="523"/>
      <c r="AR153" s="453"/>
      <c r="AS153" s="453"/>
      <c r="AT153" s="453"/>
      <c r="AU153" s="453"/>
      <c r="AV153" s="453"/>
      <c r="AW153" s="453"/>
      <c r="AX153" s="453"/>
      <c r="AY153" s="453"/>
      <c r="AZ153" s="453"/>
      <c r="BA153" s="453"/>
      <c r="BB153" s="453"/>
      <c r="BC153" s="453"/>
      <c r="BD153" s="453"/>
      <c r="BE153" s="453"/>
    </row>
    <row r="154" hidden="1" outlineLevel="1">
      <c r="A154" s="524" t="s">
        <v>180</v>
      </c>
      <c r="B154" s="525">
        <f t="shared" ref="B154:H154" si="77">(B151+B152)/2+B153</f>
        <v>5.5</v>
      </c>
      <c r="C154" s="525">
        <f t="shared" si="77"/>
        <v>7.5</v>
      </c>
      <c r="D154" s="525">
        <f t="shared" si="77"/>
        <v>9.5</v>
      </c>
      <c r="E154" s="525">
        <f t="shared" si="77"/>
        <v>12.5</v>
      </c>
      <c r="F154" s="525">
        <f t="shared" si="77"/>
        <v>15.5</v>
      </c>
      <c r="G154" s="525">
        <f t="shared" si="77"/>
        <v>19.5</v>
      </c>
      <c r="H154" s="525">
        <f t="shared" si="77"/>
        <v>23.5</v>
      </c>
      <c r="I154" s="519"/>
      <c r="J154" s="520"/>
      <c r="K154" s="520"/>
      <c r="L154" s="521" t="str">
        <f>VLOOKUP(A154,Blacksmith!$B$145:$J$193,9,FALSE)</f>
        <v>#N/A</v>
      </c>
      <c r="M154" s="520"/>
      <c r="N154" s="520" t="str">
        <f>VLOOKUP(A154,Blacksmith!$B$145:$J$193,4,FALSE)</f>
        <v>#N/A</v>
      </c>
      <c r="O154" s="520"/>
      <c r="P154" s="520"/>
      <c r="Q154" s="520"/>
      <c r="R154" s="462">
        <v>0.0</v>
      </c>
      <c r="S154" s="475"/>
      <c r="T154" s="475"/>
      <c r="U154" s="450"/>
      <c r="V154" s="450"/>
      <c r="W154" s="452">
        <v>0.0</v>
      </c>
      <c r="X154" s="452">
        <v>0.0</v>
      </c>
      <c r="Y154" s="452">
        <v>0.0</v>
      </c>
      <c r="Z154" s="452">
        <v>0.0</v>
      </c>
      <c r="AA154" s="452">
        <v>0.0</v>
      </c>
      <c r="AB154" s="452">
        <v>0.0</v>
      </c>
      <c r="AC154" s="452">
        <v>0.0</v>
      </c>
      <c r="AD154" s="453"/>
      <c r="AE154" s="453"/>
      <c r="AF154" s="512"/>
      <c r="AG154" s="513"/>
      <c r="AH154" s="513"/>
      <c r="AI154" s="453"/>
      <c r="AJ154" s="453"/>
      <c r="AK154" s="453"/>
      <c r="AL154" s="453"/>
      <c r="AM154" s="453"/>
      <c r="AN154" s="512"/>
      <c r="AO154" s="523"/>
      <c r="AP154" s="523"/>
      <c r="AQ154" s="523"/>
      <c r="AR154" s="453"/>
      <c r="AS154" s="453"/>
      <c r="AT154" s="453"/>
      <c r="AU154" s="453"/>
      <c r="AV154" s="453"/>
      <c r="AW154" s="453"/>
      <c r="AX154" s="453"/>
      <c r="AY154" s="453"/>
      <c r="AZ154" s="453"/>
      <c r="BA154" s="453"/>
      <c r="BB154" s="453"/>
      <c r="BC154" s="453"/>
      <c r="BD154" s="453"/>
      <c r="BE154" s="453"/>
    </row>
    <row r="155" hidden="1" outlineLevel="1">
      <c r="A155" s="524" t="s">
        <v>784</v>
      </c>
      <c r="B155" s="528"/>
      <c r="C155" s="528">
        <f t="shared" ref="C155:H155" si="78">C154/B154-1</f>
        <v>0.3636363636</v>
      </c>
      <c r="D155" s="528">
        <f t="shared" si="78"/>
        <v>0.2666666667</v>
      </c>
      <c r="E155" s="528">
        <f t="shared" si="78"/>
        <v>0.3157894737</v>
      </c>
      <c r="F155" s="528">
        <f t="shared" si="78"/>
        <v>0.24</v>
      </c>
      <c r="G155" s="528">
        <f t="shared" si="78"/>
        <v>0.2580645161</v>
      </c>
      <c r="H155" s="528">
        <f t="shared" si="78"/>
        <v>0.2051282051</v>
      </c>
      <c r="I155" s="519"/>
      <c r="J155" s="520"/>
      <c r="K155" s="520"/>
      <c r="L155" s="521" t="str">
        <f>VLOOKUP(A155,Blacksmith!$B$145:$J$193,9,FALSE)</f>
        <v>#N/A</v>
      </c>
      <c r="M155" s="520"/>
      <c r="N155" s="520" t="str">
        <f>VLOOKUP(A155,Blacksmith!$B$145:$J$193,4,FALSE)</f>
        <v>#N/A</v>
      </c>
      <c r="O155" s="520"/>
      <c r="P155" s="520"/>
      <c r="Q155" s="520"/>
      <c r="R155" s="462">
        <v>0.0</v>
      </c>
      <c r="S155" s="475"/>
      <c r="T155" s="475"/>
      <c r="U155" s="450"/>
      <c r="V155" s="450"/>
      <c r="W155" s="452">
        <v>0.0</v>
      </c>
      <c r="X155" s="452">
        <v>0.0</v>
      </c>
      <c r="Y155" s="452">
        <v>0.0</v>
      </c>
      <c r="Z155" s="452">
        <v>0.0</v>
      </c>
      <c r="AA155" s="452">
        <v>0.0</v>
      </c>
      <c r="AB155" s="452">
        <v>0.0</v>
      </c>
      <c r="AC155" s="452">
        <v>0.0</v>
      </c>
      <c r="AD155" s="453"/>
      <c r="AE155" s="453"/>
      <c r="AF155" s="512"/>
      <c r="AG155" s="513"/>
      <c r="AH155" s="513"/>
      <c r="AI155" s="453"/>
      <c r="AJ155" s="453"/>
      <c r="AK155" s="453"/>
      <c r="AL155" s="453"/>
      <c r="AM155" s="453"/>
      <c r="AN155" s="512"/>
      <c r="AO155" s="523"/>
      <c r="AP155" s="523"/>
      <c r="AQ155" s="523"/>
      <c r="AR155" s="453"/>
      <c r="AS155" s="453"/>
      <c r="AT155" s="453"/>
      <c r="AU155" s="453"/>
      <c r="AV155" s="453"/>
      <c r="AW155" s="453"/>
      <c r="AX155" s="453"/>
      <c r="AY155" s="453"/>
      <c r="AZ155" s="453"/>
      <c r="BA155" s="453"/>
      <c r="BB155" s="453"/>
      <c r="BC155" s="453"/>
      <c r="BD155" s="453"/>
      <c r="BE155" s="453"/>
    </row>
    <row r="156" hidden="1" outlineLevel="1">
      <c r="A156" s="524" t="s">
        <v>785</v>
      </c>
      <c r="B156" s="525">
        <f>$K150</f>
        <v>2</v>
      </c>
      <c r="C156" s="525"/>
      <c r="D156" s="528"/>
      <c r="E156" s="528"/>
      <c r="F156" s="528"/>
      <c r="G156" s="528"/>
      <c r="H156" s="528"/>
      <c r="I156" s="519"/>
      <c r="J156" s="520"/>
      <c r="K156" s="520"/>
      <c r="L156" s="521" t="str">
        <f>VLOOKUP(A156,Blacksmith!$B$145:$J$193,9,FALSE)</f>
        <v>#N/A</v>
      </c>
      <c r="M156" s="520"/>
      <c r="N156" s="520" t="str">
        <f>VLOOKUP(A156,Blacksmith!$B$145:$J$193,4,FALSE)</f>
        <v>#N/A</v>
      </c>
      <c r="O156" s="520"/>
      <c r="P156" s="520"/>
      <c r="Q156" s="520"/>
      <c r="R156" s="462">
        <v>0.0</v>
      </c>
      <c r="S156" s="475"/>
      <c r="T156" s="475"/>
      <c r="U156" s="450"/>
      <c r="V156" s="450"/>
      <c r="W156" s="452">
        <v>0.0</v>
      </c>
      <c r="X156" s="452">
        <v>0.0</v>
      </c>
      <c r="Y156" s="452">
        <v>0.0</v>
      </c>
      <c r="Z156" s="452">
        <v>0.0</v>
      </c>
      <c r="AA156" s="452">
        <v>0.0</v>
      </c>
      <c r="AB156" s="452">
        <v>0.0</v>
      </c>
      <c r="AC156" s="452">
        <v>0.0</v>
      </c>
      <c r="AD156" s="453"/>
      <c r="AE156" s="453"/>
      <c r="AF156" s="512"/>
      <c r="AG156" s="513"/>
      <c r="AH156" s="513"/>
      <c r="AI156" s="453"/>
      <c r="AJ156" s="453"/>
      <c r="AK156" s="453"/>
      <c r="AL156" s="453"/>
      <c r="AM156" s="453"/>
      <c r="AN156" s="512"/>
      <c r="AO156" s="523"/>
      <c r="AP156" s="523"/>
      <c r="AQ156" s="523"/>
      <c r="AR156" s="453"/>
      <c r="AS156" s="453"/>
      <c r="AT156" s="453"/>
      <c r="AU156" s="453"/>
      <c r="AV156" s="453"/>
      <c r="AW156" s="453"/>
      <c r="AX156" s="453"/>
      <c r="AY156" s="453"/>
      <c r="AZ156" s="453"/>
      <c r="BA156" s="453"/>
      <c r="BB156" s="453"/>
      <c r="BC156" s="453"/>
      <c r="BD156" s="453"/>
      <c r="BE156" s="453"/>
    </row>
    <row r="157" hidden="1" outlineLevel="1">
      <c r="A157" s="524" t="s">
        <v>786</v>
      </c>
      <c r="B157" s="525">
        <f t="shared" ref="B157:H157" si="79">B154/$B156</f>
        <v>2.75</v>
      </c>
      <c r="C157" s="525">
        <f t="shared" si="79"/>
        <v>3.75</v>
      </c>
      <c r="D157" s="525">
        <f t="shared" si="79"/>
        <v>4.75</v>
      </c>
      <c r="E157" s="525">
        <f t="shared" si="79"/>
        <v>6.25</v>
      </c>
      <c r="F157" s="525">
        <f t="shared" si="79"/>
        <v>7.75</v>
      </c>
      <c r="G157" s="525">
        <f t="shared" si="79"/>
        <v>9.75</v>
      </c>
      <c r="H157" s="525">
        <f t="shared" si="79"/>
        <v>11.75</v>
      </c>
      <c r="I157" s="519"/>
      <c r="J157" s="520"/>
      <c r="K157" s="520"/>
      <c r="L157" s="521" t="str">
        <f>VLOOKUP(A157,Blacksmith!$B$145:$J$193,9,FALSE)</f>
        <v>#N/A</v>
      </c>
      <c r="M157" s="520"/>
      <c r="N157" s="520" t="str">
        <f>VLOOKUP(A157,Blacksmith!$B$145:$J$193,4,FALSE)</f>
        <v>#N/A</v>
      </c>
      <c r="O157" s="520"/>
      <c r="P157" s="520"/>
      <c r="Q157" s="520"/>
      <c r="R157" s="462">
        <v>0.0</v>
      </c>
      <c r="S157" s="475"/>
      <c r="T157" s="475"/>
      <c r="U157" s="450"/>
      <c r="V157" s="450"/>
      <c r="W157" s="452">
        <v>0.0</v>
      </c>
      <c r="X157" s="452">
        <v>0.0</v>
      </c>
      <c r="Y157" s="452">
        <v>0.0</v>
      </c>
      <c r="Z157" s="452">
        <v>0.0</v>
      </c>
      <c r="AA157" s="452">
        <v>0.0</v>
      </c>
      <c r="AB157" s="452">
        <v>0.0</v>
      </c>
      <c r="AC157" s="452">
        <v>0.0</v>
      </c>
      <c r="AD157" s="453"/>
      <c r="AE157" s="453"/>
      <c r="AF157" s="512"/>
      <c r="AG157" s="513"/>
      <c r="AH157" s="513"/>
      <c r="AI157" s="453"/>
      <c r="AJ157" s="453"/>
      <c r="AK157" s="453"/>
      <c r="AL157" s="453"/>
      <c r="AM157" s="453"/>
      <c r="AN157" s="512"/>
      <c r="AO157" s="523"/>
      <c r="AP157" s="523"/>
      <c r="AQ157" s="523"/>
      <c r="AR157" s="453"/>
      <c r="AS157" s="453"/>
      <c r="AT157" s="453"/>
      <c r="AU157" s="453"/>
      <c r="AV157" s="453"/>
      <c r="AW157" s="453"/>
      <c r="AX157" s="453"/>
      <c r="AY157" s="453"/>
      <c r="AZ157" s="453"/>
      <c r="BA157" s="453"/>
      <c r="BB157" s="453"/>
      <c r="BC157" s="453"/>
      <c r="BD157" s="453"/>
      <c r="BE157" s="453"/>
    </row>
    <row r="158" collapsed="1">
      <c r="A158" s="530" t="s">
        <v>928</v>
      </c>
      <c r="B158" s="531" t="s">
        <v>776</v>
      </c>
      <c r="C158" s="531" t="s">
        <v>777</v>
      </c>
      <c r="D158" s="531" t="s">
        <v>778</v>
      </c>
      <c r="E158" s="531" t="s">
        <v>779</v>
      </c>
      <c r="F158" s="531" t="s">
        <v>780</v>
      </c>
      <c r="G158" s="531" t="s">
        <v>807</v>
      </c>
      <c r="H158" s="531" t="s">
        <v>808</v>
      </c>
      <c r="I158" s="519" t="s">
        <v>781</v>
      </c>
      <c r="J158" s="520">
        <v>0.0</v>
      </c>
      <c r="K158" s="520">
        <v>2.0</v>
      </c>
      <c r="L158" s="521">
        <f>VLOOKUP(A158,Blacksmith!$B$145:$J$193,9,FALSE)</f>
        <v>1.38</v>
      </c>
      <c r="M158" s="520" t="s">
        <v>809</v>
      </c>
      <c r="N158" s="520">
        <f>VLOOKUP(A158,Blacksmith!$B$145:$J$193,4,FALSE)</f>
        <v>6</v>
      </c>
      <c r="O158" s="520">
        <v>18.0</v>
      </c>
      <c r="P158" s="520" t="s">
        <v>782</v>
      </c>
      <c r="Q158" s="520"/>
      <c r="R158" s="462">
        <v>0.0</v>
      </c>
      <c r="S158" s="475"/>
      <c r="T158" s="475"/>
      <c r="U158" s="450"/>
      <c r="V158" s="450"/>
      <c r="W158" s="452">
        <v>0.0</v>
      </c>
      <c r="X158" s="452">
        <v>0.0</v>
      </c>
      <c r="Y158" s="452">
        <v>0.0</v>
      </c>
      <c r="Z158" s="452">
        <v>0.0</v>
      </c>
      <c r="AA158" s="452">
        <v>0.0</v>
      </c>
      <c r="AB158" s="452">
        <v>0.0</v>
      </c>
      <c r="AC158" s="452">
        <v>0.0</v>
      </c>
      <c r="AD158" s="453"/>
      <c r="AE158" s="453" t="s">
        <v>929</v>
      </c>
      <c r="AF158" s="512">
        <v>70.0</v>
      </c>
      <c r="AG158" s="513">
        <v>5.0</v>
      </c>
      <c r="AH158" s="513">
        <v>7.0</v>
      </c>
      <c r="AI158" s="453"/>
      <c r="AJ158" s="453"/>
      <c r="AK158" s="453"/>
      <c r="AL158" s="453"/>
      <c r="AM158" s="453" t="s">
        <v>930</v>
      </c>
      <c r="AN158" s="512">
        <f>AF158</f>
        <v>70</v>
      </c>
      <c r="AO158" s="523" t="s">
        <v>931</v>
      </c>
      <c r="AP158" s="523" t="s">
        <v>919</v>
      </c>
      <c r="AQ158" s="523" t="s">
        <v>918</v>
      </c>
      <c r="AR158" s="453"/>
      <c r="AS158" s="453"/>
      <c r="AT158" s="453"/>
      <c r="AU158" s="453"/>
      <c r="AV158" s="453"/>
      <c r="AW158" s="453"/>
      <c r="AX158" s="453"/>
      <c r="AY158" s="453"/>
      <c r="AZ158" s="453"/>
      <c r="BA158" s="453"/>
      <c r="BB158" s="453"/>
      <c r="BC158" s="453"/>
      <c r="BD158" s="453"/>
      <c r="BE158" s="453"/>
    </row>
    <row r="159" hidden="1" outlineLevel="1">
      <c r="A159" s="524" t="s">
        <v>178</v>
      </c>
      <c r="B159" s="525">
        <v>1.0</v>
      </c>
      <c r="C159" s="525">
        <v>1.0</v>
      </c>
      <c r="D159" s="525">
        <v>1.0</v>
      </c>
      <c r="E159" s="525">
        <v>1.0</v>
      </c>
      <c r="F159" s="525">
        <v>1.0</v>
      </c>
      <c r="G159" s="525">
        <v>1.0</v>
      </c>
      <c r="H159" s="525">
        <v>1.0</v>
      </c>
      <c r="I159" s="519"/>
      <c r="J159" s="520"/>
      <c r="K159" s="520"/>
      <c r="L159" s="521" t="str">
        <f>VLOOKUP(A159,Blacksmith!$B$145:$J$193,9,FALSE)</f>
        <v>#N/A</v>
      </c>
      <c r="M159" s="520"/>
      <c r="N159" s="520" t="str">
        <f>VLOOKUP(A159,Blacksmith!$B$145:$J$193,4,FALSE)</f>
        <v>#N/A</v>
      </c>
      <c r="O159" s="520"/>
      <c r="P159" s="520"/>
      <c r="Q159" s="520"/>
      <c r="R159" s="462">
        <v>0.0</v>
      </c>
      <c r="S159" s="475"/>
      <c r="T159" s="475"/>
      <c r="U159" s="450"/>
      <c r="V159" s="450"/>
      <c r="W159" s="452">
        <v>0.0</v>
      </c>
      <c r="X159" s="452">
        <v>0.0</v>
      </c>
      <c r="Y159" s="452">
        <v>0.0</v>
      </c>
      <c r="Z159" s="452">
        <v>0.0</v>
      </c>
      <c r="AA159" s="452">
        <v>0.0</v>
      </c>
      <c r="AB159" s="452">
        <v>0.0</v>
      </c>
      <c r="AC159" s="452">
        <v>0.0</v>
      </c>
      <c r="AD159" s="453"/>
      <c r="AE159" s="453"/>
      <c r="AF159" s="453"/>
      <c r="AG159" s="453"/>
      <c r="AH159" s="453"/>
      <c r="AI159" s="453"/>
      <c r="AJ159" s="453"/>
      <c r="AK159" s="453"/>
      <c r="AL159" s="453"/>
      <c r="AM159" s="453"/>
      <c r="AN159" s="453"/>
      <c r="AO159" s="453"/>
      <c r="AP159" s="453"/>
      <c r="AQ159" s="453"/>
      <c r="AR159" s="453"/>
      <c r="AS159" s="453"/>
      <c r="AT159" s="453"/>
      <c r="AU159" s="453"/>
      <c r="AV159" s="453"/>
      <c r="AW159" s="453"/>
      <c r="AX159" s="453"/>
      <c r="AY159" s="453"/>
      <c r="AZ159" s="453"/>
      <c r="BA159" s="453"/>
      <c r="BB159" s="453"/>
      <c r="BC159" s="453"/>
      <c r="BD159" s="453"/>
      <c r="BE159" s="453"/>
    </row>
    <row r="160" hidden="1" outlineLevel="1">
      <c r="A160" s="524" t="s">
        <v>179</v>
      </c>
      <c r="B160" s="525">
        <v>6.0</v>
      </c>
      <c r="C160" s="525">
        <v>6.0</v>
      </c>
      <c r="D160" s="525">
        <v>8.0</v>
      </c>
      <c r="E160" s="525">
        <v>8.0</v>
      </c>
      <c r="F160" s="525">
        <v>10.0</v>
      </c>
      <c r="G160" s="525">
        <v>10.0</v>
      </c>
      <c r="H160" s="525">
        <v>12.0</v>
      </c>
      <c r="I160" s="519"/>
      <c r="J160" s="520"/>
      <c r="K160" s="520"/>
      <c r="L160" s="521" t="str">
        <f>VLOOKUP(A160,Blacksmith!$B$145:$J$193,9,FALSE)</f>
        <v>#N/A</v>
      </c>
      <c r="M160" s="520"/>
      <c r="N160" s="520" t="str">
        <f>VLOOKUP(A160,Blacksmith!$B$145:$J$193,4,FALSE)</f>
        <v>#N/A</v>
      </c>
      <c r="O160" s="520"/>
      <c r="P160" s="520"/>
      <c r="Q160" s="520"/>
      <c r="R160" s="462">
        <v>0.0</v>
      </c>
      <c r="S160" s="475"/>
      <c r="T160" s="475"/>
      <c r="U160" s="450"/>
      <c r="V160" s="450"/>
      <c r="W160" s="452">
        <v>0.0</v>
      </c>
      <c r="X160" s="452">
        <v>0.0</v>
      </c>
      <c r="Y160" s="452">
        <v>0.0</v>
      </c>
      <c r="Z160" s="452">
        <v>0.0</v>
      </c>
      <c r="AA160" s="452">
        <v>0.0</v>
      </c>
      <c r="AB160" s="452">
        <v>0.0</v>
      </c>
      <c r="AC160" s="452">
        <v>0.0</v>
      </c>
      <c r="AD160" s="453"/>
      <c r="AE160" s="453"/>
      <c r="AF160" s="453"/>
      <c r="AG160" s="453"/>
      <c r="AH160" s="453"/>
      <c r="AI160" s="453"/>
      <c r="AJ160" s="453"/>
      <c r="AK160" s="453"/>
      <c r="AL160" s="453"/>
      <c r="AM160" s="453"/>
      <c r="AN160" s="453"/>
      <c r="AO160" s="453"/>
      <c r="AP160" s="453"/>
      <c r="AQ160" s="453"/>
      <c r="AR160" s="453"/>
      <c r="AS160" s="453"/>
      <c r="AT160" s="453"/>
      <c r="AU160" s="453"/>
      <c r="AV160" s="453"/>
      <c r="AW160" s="453"/>
      <c r="AX160" s="453"/>
      <c r="AY160" s="453"/>
      <c r="AZ160" s="453"/>
      <c r="BA160" s="453"/>
      <c r="BB160" s="453"/>
      <c r="BC160" s="453"/>
      <c r="BD160" s="453"/>
      <c r="BE160" s="453"/>
    </row>
    <row r="161" hidden="1" outlineLevel="1">
      <c r="A161" s="524" t="s">
        <v>783</v>
      </c>
      <c r="B161" s="525">
        <v>1.0</v>
      </c>
      <c r="C161" s="525">
        <v>3.0</v>
      </c>
      <c r="D161" s="525">
        <v>4.0</v>
      </c>
      <c r="E161" s="525">
        <v>7.0</v>
      </c>
      <c r="F161" s="525">
        <v>9.0</v>
      </c>
      <c r="G161" s="525">
        <v>13.0</v>
      </c>
      <c r="H161" s="525">
        <v>16.0</v>
      </c>
      <c r="I161" s="519"/>
      <c r="J161" s="520"/>
      <c r="K161" s="520"/>
      <c r="L161" s="521" t="str">
        <f>VLOOKUP(A161,Blacksmith!$B$145:$J$193,9,FALSE)</f>
        <v>#N/A</v>
      </c>
      <c r="M161" s="520"/>
      <c r="N161" s="520" t="str">
        <f>VLOOKUP(A161,Blacksmith!$B$145:$J$193,4,FALSE)</f>
        <v>#N/A</v>
      </c>
      <c r="O161" s="520"/>
      <c r="P161" s="520"/>
      <c r="Q161" s="520"/>
      <c r="R161" s="462">
        <v>0.0</v>
      </c>
      <c r="S161" s="475"/>
      <c r="T161" s="475"/>
      <c r="U161" s="450"/>
      <c r="V161" s="450"/>
      <c r="W161" s="452">
        <v>0.0</v>
      </c>
      <c r="X161" s="452">
        <v>0.0</v>
      </c>
      <c r="Y161" s="452">
        <v>0.0</v>
      </c>
      <c r="Z161" s="452">
        <v>0.0</v>
      </c>
      <c r="AA161" s="452">
        <v>0.0</v>
      </c>
      <c r="AB161" s="452">
        <v>0.0</v>
      </c>
      <c r="AC161" s="452">
        <v>0.0</v>
      </c>
      <c r="AD161" s="453"/>
      <c r="AE161" s="453"/>
      <c r="AF161" s="453"/>
      <c r="AG161" s="453"/>
      <c r="AH161" s="453"/>
      <c r="AI161" s="453"/>
      <c r="AJ161" s="453"/>
      <c r="AK161" s="453"/>
      <c r="AL161" s="453"/>
      <c r="AM161" s="453"/>
      <c r="AN161" s="453"/>
      <c r="AO161" s="453"/>
      <c r="AP161" s="453"/>
      <c r="AQ161" s="453"/>
      <c r="AR161" s="453"/>
      <c r="AS161" s="453"/>
      <c r="AT161" s="453"/>
      <c r="AU161" s="453"/>
      <c r="AV161" s="453"/>
      <c r="AW161" s="453"/>
      <c r="AX161" s="453"/>
      <c r="AY161" s="453"/>
      <c r="AZ161" s="453"/>
      <c r="BA161" s="453"/>
      <c r="BB161" s="453"/>
      <c r="BC161" s="453"/>
      <c r="BD161" s="453"/>
      <c r="BE161" s="453"/>
    </row>
    <row r="162" hidden="1" outlineLevel="1">
      <c r="A162" s="524" t="s">
        <v>180</v>
      </c>
      <c r="B162" s="525">
        <f t="shared" ref="B162:H162" si="80">(B159+B160)/2+B161</f>
        <v>4.5</v>
      </c>
      <c r="C162" s="525">
        <f t="shared" si="80"/>
        <v>6.5</v>
      </c>
      <c r="D162" s="525">
        <f t="shared" si="80"/>
        <v>8.5</v>
      </c>
      <c r="E162" s="525">
        <f t="shared" si="80"/>
        <v>11.5</v>
      </c>
      <c r="F162" s="525">
        <f t="shared" si="80"/>
        <v>14.5</v>
      </c>
      <c r="G162" s="525">
        <f t="shared" si="80"/>
        <v>18.5</v>
      </c>
      <c r="H162" s="525">
        <f t="shared" si="80"/>
        <v>22.5</v>
      </c>
      <c r="I162" s="519"/>
      <c r="J162" s="520"/>
      <c r="K162" s="520"/>
      <c r="L162" s="521" t="str">
        <f>VLOOKUP(A162,Blacksmith!$B$145:$J$193,9,FALSE)</f>
        <v>#N/A</v>
      </c>
      <c r="M162" s="520"/>
      <c r="N162" s="520" t="str">
        <f>VLOOKUP(A162,Blacksmith!$B$145:$J$193,4,FALSE)</f>
        <v>#N/A</v>
      </c>
      <c r="O162" s="520"/>
      <c r="P162" s="520"/>
      <c r="Q162" s="520"/>
      <c r="R162" s="462">
        <v>0.0</v>
      </c>
      <c r="S162" s="475"/>
      <c r="T162" s="475"/>
      <c r="U162" s="450"/>
      <c r="V162" s="450"/>
      <c r="W162" s="452">
        <v>0.0</v>
      </c>
      <c r="X162" s="452">
        <v>0.0</v>
      </c>
      <c r="Y162" s="452">
        <v>0.0</v>
      </c>
      <c r="Z162" s="452">
        <v>0.0</v>
      </c>
      <c r="AA162" s="452">
        <v>0.0</v>
      </c>
      <c r="AB162" s="452">
        <v>0.0</v>
      </c>
      <c r="AC162" s="452">
        <v>0.0</v>
      </c>
      <c r="AD162" s="453"/>
      <c r="AE162" s="453"/>
      <c r="AF162" s="453"/>
      <c r="AG162" s="453"/>
      <c r="AH162" s="453"/>
      <c r="AI162" s="453"/>
      <c r="AJ162" s="453"/>
      <c r="AK162" s="453"/>
      <c r="AL162" s="453"/>
      <c r="AM162" s="453"/>
      <c r="AN162" s="453"/>
      <c r="AO162" s="453"/>
      <c r="AP162" s="453"/>
      <c r="AQ162" s="453"/>
      <c r="AR162" s="453"/>
      <c r="AS162" s="453"/>
      <c r="AT162" s="453"/>
      <c r="AU162" s="453"/>
      <c r="AV162" s="453"/>
      <c r="AW162" s="453"/>
      <c r="AX162" s="453"/>
      <c r="AY162" s="453"/>
      <c r="AZ162" s="453"/>
      <c r="BA162" s="453"/>
      <c r="BB162" s="453"/>
      <c r="BC162" s="453"/>
      <c r="BD162" s="453"/>
      <c r="BE162" s="453"/>
    </row>
    <row r="163" hidden="1" outlineLevel="1">
      <c r="A163" s="524" t="s">
        <v>784</v>
      </c>
      <c r="B163" s="528"/>
      <c r="C163" s="528">
        <f t="shared" ref="C163:H163" si="81">C162/B162-1</f>
        <v>0.4444444444</v>
      </c>
      <c r="D163" s="528">
        <f t="shared" si="81"/>
        <v>0.3076923077</v>
      </c>
      <c r="E163" s="528">
        <f t="shared" si="81"/>
        <v>0.3529411765</v>
      </c>
      <c r="F163" s="528">
        <f t="shared" si="81"/>
        <v>0.2608695652</v>
      </c>
      <c r="G163" s="528">
        <f t="shared" si="81"/>
        <v>0.275862069</v>
      </c>
      <c r="H163" s="528">
        <f t="shared" si="81"/>
        <v>0.2162162162</v>
      </c>
      <c r="I163" s="519"/>
      <c r="J163" s="520"/>
      <c r="K163" s="520"/>
      <c r="L163" s="521" t="str">
        <f>VLOOKUP(A163,Blacksmith!$B$145:$J$193,9,FALSE)</f>
        <v>#N/A</v>
      </c>
      <c r="M163" s="520"/>
      <c r="N163" s="520" t="str">
        <f>VLOOKUP(A163,Blacksmith!$B$145:$J$193,4,FALSE)</f>
        <v>#N/A</v>
      </c>
      <c r="O163" s="520"/>
      <c r="P163" s="520"/>
      <c r="Q163" s="520"/>
      <c r="R163" s="462">
        <v>0.0</v>
      </c>
      <c r="S163" s="475"/>
      <c r="T163" s="475"/>
      <c r="U163" s="450"/>
      <c r="V163" s="450"/>
      <c r="W163" s="452">
        <v>0.0</v>
      </c>
      <c r="X163" s="452">
        <v>0.0</v>
      </c>
      <c r="Y163" s="452">
        <v>0.0</v>
      </c>
      <c r="Z163" s="452">
        <v>0.0</v>
      </c>
      <c r="AA163" s="452">
        <v>0.0</v>
      </c>
      <c r="AB163" s="452">
        <v>0.0</v>
      </c>
      <c r="AC163" s="452">
        <v>0.0</v>
      </c>
      <c r="AD163" s="453"/>
      <c r="AE163" s="453"/>
      <c r="AF163" s="453"/>
      <c r="AG163" s="453"/>
      <c r="AH163" s="453"/>
      <c r="AI163" s="453"/>
      <c r="AJ163" s="453"/>
      <c r="AK163" s="453"/>
      <c r="AL163" s="453"/>
      <c r="AM163" s="453"/>
      <c r="AN163" s="453"/>
      <c r="AO163" s="453"/>
      <c r="AP163" s="453"/>
      <c r="AQ163" s="453"/>
      <c r="AR163" s="453"/>
      <c r="AS163" s="453"/>
      <c r="AT163" s="453"/>
      <c r="AU163" s="453"/>
      <c r="AV163" s="453"/>
      <c r="AW163" s="453"/>
      <c r="AX163" s="453"/>
      <c r="AY163" s="453"/>
      <c r="AZ163" s="453"/>
      <c r="BA163" s="453"/>
      <c r="BB163" s="453"/>
      <c r="BC163" s="453"/>
      <c r="BD163" s="453"/>
      <c r="BE163" s="453"/>
    </row>
    <row r="164" hidden="1" outlineLevel="1">
      <c r="A164" s="524" t="s">
        <v>785</v>
      </c>
      <c r="B164" s="525">
        <f>$K158</f>
        <v>2</v>
      </c>
      <c r="C164" s="525"/>
      <c r="D164" s="528"/>
      <c r="E164" s="528"/>
      <c r="F164" s="528"/>
      <c r="G164" s="528"/>
      <c r="H164" s="528"/>
      <c r="I164" s="519"/>
      <c r="J164" s="520"/>
      <c r="K164" s="520"/>
      <c r="L164" s="521" t="str">
        <f>VLOOKUP(A164,Blacksmith!$B$145:$J$193,9,FALSE)</f>
        <v>#N/A</v>
      </c>
      <c r="M164" s="520"/>
      <c r="N164" s="520" t="str">
        <f>VLOOKUP(A164,Blacksmith!$B$145:$J$193,4,FALSE)</f>
        <v>#N/A</v>
      </c>
      <c r="O164" s="520"/>
      <c r="P164" s="520"/>
      <c r="Q164" s="520"/>
      <c r="R164" s="462">
        <v>0.0</v>
      </c>
      <c r="S164" s="475"/>
      <c r="T164" s="475"/>
      <c r="U164" s="450"/>
      <c r="V164" s="450"/>
      <c r="W164" s="452">
        <v>0.0</v>
      </c>
      <c r="X164" s="452">
        <v>0.0</v>
      </c>
      <c r="Y164" s="452">
        <v>0.0</v>
      </c>
      <c r="Z164" s="452">
        <v>0.0</v>
      </c>
      <c r="AA164" s="452">
        <v>0.0</v>
      </c>
      <c r="AB164" s="452">
        <v>0.0</v>
      </c>
      <c r="AC164" s="452">
        <v>0.0</v>
      </c>
      <c r="AD164" s="453"/>
      <c r="AE164" s="453"/>
      <c r="AF164" s="453"/>
      <c r="AG164" s="453"/>
      <c r="AH164" s="453"/>
      <c r="AI164" s="453"/>
      <c r="AJ164" s="453"/>
      <c r="AK164" s="453"/>
      <c r="AL164" s="453"/>
      <c r="AM164" s="453"/>
      <c r="AN164" s="453"/>
      <c r="AO164" s="453"/>
      <c r="AP164" s="453"/>
      <c r="AQ164" s="453"/>
      <c r="AR164" s="453"/>
      <c r="AS164" s="453"/>
      <c r="AT164" s="453"/>
      <c r="AU164" s="453"/>
      <c r="AV164" s="453"/>
      <c r="AW164" s="453"/>
      <c r="AX164" s="453"/>
      <c r="AY164" s="453"/>
      <c r="AZ164" s="453"/>
      <c r="BA164" s="453"/>
      <c r="BB164" s="453"/>
      <c r="BC164" s="453"/>
      <c r="BD164" s="453"/>
      <c r="BE164" s="453"/>
    </row>
    <row r="165" hidden="1" outlineLevel="1">
      <c r="A165" s="524" t="s">
        <v>786</v>
      </c>
      <c r="B165" s="525">
        <f t="shared" ref="B165:H165" si="82">B162/$B164</f>
        <v>2.25</v>
      </c>
      <c r="C165" s="525">
        <f t="shared" si="82"/>
        <v>3.25</v>
      </c>
      <c r="D165" s="525">
        <f t="shared" si="82"/>
        <v>4.25</v>
      </c>
      <c r="E165" s="525">
        <f t="shared" si="82"/>
        <v>5.75</v>
      </c>
      <c r="F165" s="525">
        <f t="shared" si="82"/>
        <v>7.25</v>
      </c>
      <c r="G165" s="525">
        <f t="shared" si="82"/>
        <v>9.25</v>
      </c>
      <c r="H165" s="525">
        <f t="shared" si="82"/>
        <v>11.25</v>
      </c>
      <c r="I165" s="519"/>
      <c r="J165" s="520"/>
      <c r="K165" s="520"/>
      <c r="L165" s="521" t="str">
        <f>VLOOKUP(A165,Blacksmith!$B$145:$J$193,9,FALSE)</f>
        <v>#N/A</v>
      </c>
      <c r="M165" s="520"/>
      <c r="N165" s="520" t="str">
        <f>VLOOKUP(A165,Blacksmith!$B$145:$J$193,4,FALSE)</f>
        <v>#N/A</v>
      </c>
      <c r="O165" s="520"/>
      <c r="P165" s="520"/>
      <c r="Q165" s="520"/>
      <c r="R165" s="462">
        <v>0.0</v>
      </c>
      <c r="S165" s="475"/>
      <c r="T165" s="475"/>
      <c r="U165" s="450"/>
      <c r="V165" s="450"/>
      <c r="W165" s="452">
        <v>0.0</v>
      </c>
      <c r="X165" s="452">
        <v>0.0</v>
      </c>
      <c r="Y165" s="452">
        <v>0.0</v>
      </c>
      <c r="Z165" s="452">
        <v>0.0</v>
      </c>
      <c r="AA165" s="452">
        <v>0.0</v>
      </c>
      <c r="AB165" s="452">
        <v>0.0</v>
      </c>
      <c r="AC165" s="452">
        <v>0.0</v>
      </c>
      <c r="AD165" s="453"/>
      <c r="AE165" s="453"/>
      <c r="AF165" s="453"/>
      <c r="AG165" s="453"/>
      <c r="AH165" s="453"/>
      <c r="AI165" s="453"/>
      <c r="AJ165" s="453"/>
      <c r="AK165" s="453"/>
      <c r="AL165" s="453"/>
      <c r="AM165" s="453"/>
      <c r="AN165" s="453"/>
      <c r="AO165" s="453"/>
      <c r="AP165" s="453"/>
      <c r="AQ165" s="453"/>
      <c r="AR165" s="453"/>
      <c r="AS165" s="453"/>
      <c r="AT165" s="453"/>
      <c r="AU165" s="453"/>
      <c r="AV165" s="453"/>
      <c r="AW165" s="453"/>
      <c r="AX165" s="453"/>
      <c r="AY165" s="453"/>
      <c r="AZ165" s="453"/>
      <c r="BA165" s="453"/>
      <c r="BB165" s="453"/>
      <c r="BC165" s="453"/>
      <c r="BD165" s="453"/>
      <c r="BE165" s="453"/>
    </row>
    <row r="166" collapsed="1">
      <c r="A166" s="517" t="s">
        <v>932</v>
      </c>
      <c r="B166" s="531" t="s">
        <v>776</v>
      </c>
      <c r="C166" s="531" t="s">
        <v>933</v>
      </c>
      <c r="D166" s="531" t="s">
        <v>799</v>
      </c>
      <c r="E166" s="531" t="s">
        <v>934</v>
      </c>
      <c r="F166" s="531" t="s">
        <v>807</v>
      </c>
      <c r="G166" s="531" t="s">
        <v>923</v>
      </c>
      <c r="H166" s="531" t="s">
        <v>935</v>
      </c>
      <c r="I166" s="519" t="s">
        <v>781</v>
      </c>
      <c r="J166" s="532">
        <v>0.0</v>
      </c>
      <c r="K166" s="520">
        <v>3.0</v>
      </c>
      <c r="L166" s="521">
        <f>VLOOKUP(A166,Blacksmith!$B$145:$J$193,9,FALSE)</f>
        <v>2.07</v>
      </c>
      <c r="M166" s="520" t="s">
        <v>936</v>
      </c>
      <c r="N166" s="520">
        <f>VLOOKUP(A166,Blacksmith!$B$145:$J$193,4,FALSE)</f>
        <v>7</v>
      </c>
      <c r="O166" s="520">
        <v>17.0</v>
      </c>
      <c r="P166" s="520" t="s">
        <v>804</v>
      </c>
      <c r="Q166" s="520" t="s">
        <v>937</v>
      </c>
      <c r="R166" s="462">
        <v>0.0</v>
      </c>
      <c r="S166" s="468"/>
      <c r="T166" s="468">
        <v>0.05</v>
      </c>
      <c r="U166" s="471">
        <v>1.0</v>
      </c>
      <c r="V166" s="450"/>
      <c r="W166" s="452">
        <v>0.0</v>
      </c>
      <c r="X166" s="452">
        <v>0.0</v>
      </c>
      <c r="Y166" s="452">
        <v>0.0</v>
      </c>
      <c r="Z166" s="452">
        <v>0.0</v>
      </c>
      <c r="AA166" s="452">
        <v>0.0</v>
      </c>
      <c r="AB166" s="452">
        <v>0.0</v>
      </c>
      <c r="AC166" s="452">
        <v>0.0</v>
      </c>
      <c r="AD166" s="453"/>
      <c r="AE166" s="453"/>
      <c r="AF166" s="453"/>
      <c r="AG166" s="453"/>
      <c r="AH166" s="453"/>
      <c r="AI166" s="453"/>
      <c r="AJ166" s="453"/>
      <c r="AK166" s="453"/>
      <c r="AL166" s="453"/>
      <c r="AM166" s="453"/>
      <c r="AN166" s="453"/>
      <c r="AO166" s="453"/>
      <c r="AP166" s="453"/>
      <c r="AQ166" s="453"/>
      <c r="AR166" s="453"/>
      <c r="AS166" s="453"/>
      <c r="AT166" s="453"/>
      <c r="AU166" s="453"/>
      <c r="AV166" s="453"/>
      <c r="AW166" s="453"/>
      <c r="AX166" s="453"/>
      <c r="AY166" s="453"/>
      <c r="AZ166" s="453"/>
      <c r="BA166" s="453"/>
      <c r="BB166" s="453"/>
      <c r="BC166" s="453"/>
      <c r="BD166" s="453"/>
      <c r="BE166" s="453"/>
    </row>
    <row r="167" hidden="1" outlineLevel="1">
      <c r="A167" s="524" t="s">
        <v>178</v>
      </c>
      <c r="B167" s="525">
        <v>1.0</v>
      </c>
      <c r="C167" s="525">
        <v>1.0</v>
      </c>
      <c r="D167" s="525">
        <v>1.0</v>
      </c>
      <c r="E167" s="525">
        <v>1.0</v>
      </c>
      <c r="F167" s="525">
        <v>1.0</v>
      </c>
      <c r="G167" s="525">
        <v>1.0</v>
      </c>
      <c r="H167" s="525">
        <v>1.0</v>
      </c>
      <c r="I167" s="533"/>
      <c r="J167" s="532"/>
      <c r="K167" s="532"/>
      <c r="L167" s="521" t="str">
        <f>VLOOKUP(A167,Blacksmith!$B$145:$J$193,9,FALSE)</f>
        <v>#N/A</v>
      </c>
      <c r="M167" s="520"/>
      <c r="N167" s="520" t="str">
        <f>VLOOKUP(A167,Blacksmith!$B$145:$J$193,4,FALSE)</f>
        <v>#N/A</v>
      </c>
      <c r="O167" s="520"/>
      <c r="P167" s="520"/>
      <c r="Q167" s="520"/>
      <c r="R167" s="462">
        <v>0.0</v>
      </c>
      <c r="S167" s="475"/>
      <c r="T167" s="475"/>
      <c r="U167" s="450"/>
      <c r="V167" s="450"/>
      <c r="W167" s="452">
        <v>0.0</v>
      </c>
      <c r="X167" s="452">
        <v>0.0</v>
      </c>
      <c r="Y167" s="452">
        <v>0.0</v>
      </c>
      <c r="Z167" s="452">
        <v>0.0</v>
      </c>
      <c r="AA167" s="452">
        <v>0.0</v>
      </c>
      <c r="AB167" s="452">
        <v>0.0</v>
      </c>
      <c r="AC167" s="452">
        <v>0.0</v>
      </c>
      <c r="AD167" s="453"/>
      <c r="AE167" s="453"/>
      <c r="AF167" s="453">
        <f t="shared" ref="AF167:AF173" si="83">AF$52-AF86</f>
        <v>68</v>
      </c>
      <c r="AG167" s="453"/>
      <c r="AH167" s="453"/>
      <c r="AI167" s="453"/>
      <c r="AJ167" s="453"/>
      <c r="AK167" s="453"/>
      <c r="AL167" s="453"/>
      <c r="AM167" s="453"/>
      <c r="AN167" s="453"/>
      <c r="AO167" s="453"/>
      <c r="AP167" s="453"/>
      <c r="AQ167" s="453"/>
      <c r="AR167" s="453"/>
      <c r="AS167" s="453"/>
      <c r="AT167" s="453"/>
      <c r="AU167" s="453"/>
      <c r="AV167" s="453"/>
      <c r="AW167" s="453"/>
      <c r="AX167" s="453"/>
      <c r="AY167" s="453"/>
      <c r="AZ167" s="453"/>
      <c r="BA167" s="453"/>
      <c r="BB167" s="453"/>
      <c r="BC167" s="453"/>
      <c r="BD167" s="453"/>
      <c r="BE167" s="453"/>
    </row>
    <row r="168" hidden="1" outlineLevel="1">
      <c r="A168" s="524" t="s">
        <v>179</v>
      </c>
      <c r="B168" s="525">
        <v>6.0</v>
      </c>
      <c r="C168" s="525">
        <v>6.0</v>
      </c>
      <c r="D168" s="525">
        <v>8.0</v>
      </c>
      <c r="E168" s="525">
        <v>8.0</v>
      </c>
      <c r="F168" s="525">
        <v>10.0</v>
      </c>
      <c r="G168" s="525">
        <v>10.0</v>
      </c>
      <c r="H168" s="525">
        <v>12.0</v>
      </c>
      <c r="I168" s="533"/>
      <c r="J168" s="532"/>
      <c r="K168" s="532"/>
      <c r="L168" s="521" t="str">
        <f>VLOOKUP(A168,Blacksmith!$B$145:$J$193,9,FALSE)</f>
        <v>#N/A</v>
      </c>
      <c r="M168" s="520"/>
      <c r="N168" s="520" t="str">
        <f>VLOOKUP(A168,Blacksmith!$B$145:$J$193,4,FALSE)</f>
        <v>#N/A</v>
      </c>
      <c r="O168" s="520"/>
      <c r="P168" s="520"/>
      <c r="Q168" s="520"/>
      <c r="R168" s="462">
        <v>0.0</v>
      </c>
      <c r="S168" s="475"/>
      <c r="T168" s="475"/>
      <c r="U168" s="450"/>
      <c r="V168" s="450"/>
      <c r="W168" s="452">
        <v>0.0</v>
      </c>
      <c r="X168" s="452">
        <v>0.0</v>
      </c>
      <c r="Y168" s="452">
        <v>0.0</v>
      </c>
      <c r="Z168" s="452">
        <v>0.0</v>
      </c>
      <c r="AA168" s="452">
        <v>0.0</v>
      </c>
      <c r="AB168" s="452">
        <v>0.0</v>
      </c>
      <c r="AC168" s="452">
        <v>0.0</v>
      </c>
      <c r="AD168" s="453"/>
      <c r="AE168" s="453"/>
      <c r="AF168" s="453">
        <f t="shared" si="83"/>
        <v>68</v>
      </c>
      <c r="AG168" s="453"/>
      <c r="AH168" s="453"/>
      <c r="AI168" s="453"/>
      <c r="AJ168" s="453"/>
      <c r="AK168" s="453"/>
      <c r="AL168" s="453"/>
      <c r="AM168" s="453"/>
      <c r="AN168" s="453"/>
      <c r="AO168" s="453"/>
      <c r="AP168" s="453"/>
      <c r="AQ168" s="453"/>
      <c r="AR168" s="453"/>
      <c r="AS168" s="453"/>
      <c r="AT168" s="453"/>
      <c r="AU168" s="453"/>
      <c r="AV168" s="453"/>
      <c r="AW168" s="453"/>
      <c r="AX168" s="453"/>
      <c r="AY168" s="453"/>
      <c r="AZ168" s="453"/>
      <c r="BA168" s="453"/>
      <c r="BB168" s="453"/>
      <c r="BC168" s="453"/>
      <c r="BD168" s="453"/>
      <c r="BE168" s="453"/>
    </row>
    <row r="169" hidden="1" outlineLevel="1">
      <c r="A169" s="524" t="s">
        <v>783</v>
      </c>
      <c r="B169" s="525">
        <v>1.0</v>
      </c>
      <c r="C169" s="525">
        <v>4.0</v>
      </c>
      <c r="D169" s="525">
        <v>6.0</v>
      </c>
      <c r="E169" s="525">
        <v>10.0</v>
      </c>
      <c r="F169" s="525">
        <v>13.0</v>
      </c>
      <c r="G169" s="525">
        <v>18.0</v>
      </c>
      <c r="H169" s="525">
        <v>22.0</v>
      </c>
      <c r="I169" s="533"/>
      <c r="J169" s="532"/>
      <c r="K169" s="532"/>
      <c r="L169" s="521" t="str">
        <f>VLOOKUP(A169,Blacksmith!$B$145:$J$193,9,FALSE)</f>
        <v>#N/A</v>
      </c>
      <c r="M169" s="520"/>
      <c r="N169" s="520" t="str">
        <f>VLOOKUP(A169,Blacksmith!$B$145:$J$193,4,FALSE)</f>
        <v>#N/A</v>
      </c>
      <c r="O169" s="520"/>
      <c r="P169" s="520"/>
      <c r="Q169" s="520"/>
      <c r="R169" s="462">
        <v>0.0</v>
      </c>
      <c r="S169" s="475"/>
      <c r="T169" s="475"/>
      <c r="U169" s="450"/>
      <c r="V169" s="450"/>
      <c r="W169" s="452">
        <v>0.0</v>
      </c>
      <c r="X169" s="452">
        <v>0.0</v>
      </c>
      <c r="Y169" s="452">
        <v>0.0</v>
      </c>
      <c r="Z169" s="452">
        <v>0.0</v>
      </c>
      <c r="AA169" s="452">
        <v>0.0</v>
      </c>
      <c r="AB169" s="452">
        <v>0.0</v>
      </c>
      <c r="AC169" s="452">
        <v>0.0</v>
      </c>
      <c r="AD169" s="453"/>
      <c r="AE169" s="453"/>
      <c r="AF169" s="453">
        <f t="shared" si="83"/>
        <v>68</v>
      </c>
      <c r="AG169" s="453"/>
      <c r="AH169" s="453"/>
      <c r="AI169" s="453"/>
      <c r="AJ169" s="453"/>
      <c r="AK169" s="453"/>
      <c r="AL169" s="453"/>
      <c r="AM169" s="453"/>
      <c r="AN169" s="453"/>
      <c r="AO169" s="453"/>
      <c r="AP169" s="453"/>
      <c r="AQ169" s="453"/>
      <c r="AR169" s="453"/>
      <c r="AS169" s="453"/>
      <c r="AT169" s="453"/>
      <c r="AU169" s="453"/>
      <c r="AV169" s="453"/>
      <c r="AW169" s="453"/>
      <c r="AX169" s="453"/>
      <c r="AY169" s="453"/>
      <c r="AZ169" s="453"/>
      <c r="BA169" s="453"/>
      <c r="BB169" s="453"/>
      <c r="BC169" s="453"/>
      <c r="BD169" s="453"/>
      <c r="BE169" s="453"/>
    </row>
    <row r="170" hidden="1" outlineLevel="1">
      <c r="A170" s="524" t="s">
        <v>180</v>
      </c>
      <c r="B170" s="525">
        <f t="shared" ref="B170:H170" si="84">(B167+B168)/2+B169</f>
        <v>4.5</v>
      </c>
      <c r="C170" s="525">
        <f t="shared" si="84"/>
        <v>7.5</v>
      </c>
      <c r="D170" s="525">
        <f t="shared" si="84"/>
        <v>10.5</v>
      </c>
      <c r="E170" s="525">
        <f t="shared" si="84"/>
        <v>14.5</v>
      </c>
      <c r="F170" s="525">
        <f t="shared" si="84"/>
        <v>18.5</v>
      </c>
      <c r="G170" s="525">
        <f t="shared" si="84"/>
        <v>23.5</v>
      </c>
      <c r="H170" s="525">
        <f t="shared" si="84"/>
        <v>28.5</v>
      </c>
      <c r="I170" s="533"/>
      <c r="J170" s="532"/>
      <c r="K170" s="532"/>
      <c r="L170" s="521" t="str">
        <f>VLOOKUP(A170,Blacksmith!$B$145:$J$193,9,FALSE)</f>
        <v>#N/A</v>
      </c>
      <c r="M170" s="520"/>
      <c r="N170" s="520" t="str">
        <f>VLOOKUP(A170,Blacksmith!$B$145:$J$193,4,FALSE)</f>
        <v>#N/A</v>
      </c>
      <c r="O170" s="520"/>
      <c r="P170" s="520"/>
      <c r="Q170" s="520"/>
      <c r="R170" s="462">
        <v>0.0</v>
      </c>
      <c r="S170" s="475"/>
      <c r="T170" s="475"/>
      <c r="U170" s="450"/>
      <c r="V170" s="450"/>
      <c r="W170" s="452">
        <v>0.0</v>
      </c>
      <c r="X170" s="452">
        <v>0.0</v>
      </c>
      <c r="Y170" s="452">
        <v>0.0</v>
      </c>
      <c r="Z170" s="452">
        <v>0.0</v>
      </c>
      <c r="AA170" s="452">
        <v>0.0</v>
      </c>
      <c r="AB170" s="452">
        <v>0.0</v>
      </c>
      <c r="AC170" s="452">
        <v>0.0</v>
      </c>
      <c r="AD170" s="453"/>
      <c r="AE170" s="453"/>
      <c r="AF170" s="453">
        <f t="shared" si="83"/>
        <v>68</v>
      </c>
      <c r="AG170" s="453"/>
      <c r="AH170" s="453"/>
      <c r="AI170" s="453"/>
      <c r="AJ170" s="453"/>
      <c r="AK170" s="453"/>
      <c r="AL170" s="453"/>
      <c r="AM170" s="453"/>
      <c r="AN170" s="453"/>
      <c r="AO170" s="453"/>
      <c r="AP170" s="453"/>
      <c r="AQ170" s="453"/>
      <c r="AR170" s="453"/>
      <c r="AS170" s="453"/>
      <c r="AT170" s="453"/>
      <c r="AU170" s="453"/>
      <c r="AV170" s="453"/>
      <c r="AW170" s="453"/>
      <c r="AX170" s="453"/>
      <c r="AY170" s="453"/>
      <c r="AZ170" s="453"/>
      <c r="BA170" s="453"/>
      <c r="BB170" s="453"/>
      <c r="BC170" s="453"/>
      <c r="BD170" s="453"/>
      <c r="BE170" s="453"/>
    </row>
    <row r="171" hidden="1" outlineLevel="1">
      <c r="A171" s="524" t="s">
        <v>784</v>
      </c>
      <c r="B171" s="528"/>
      <c r="C171" s="528">
        <f t="shared" ref="C171:H171" si="85">C170/B170-1</f>
        <v>0.6666666667</v>
      </c>
      <c r="D171" s="528">
        <f t="shared" si="85"/>
        <v>0.4</v>
      </c>
      <c r="E171" s="528">
        <f t="shared" si="85"/>
        <v>0.380952381</v>
      </c>
      <c r="F171" s="528">
        <f t="shared" si="85"/>
        <v>0.275862069</v>
      </c>
      <c r="G171" s="528">
        <f t="shared" si="85"/>
        <v>0.2702702703</v>
      </c>
      <c r="H171" s="528">
        <f t="shared" si="85"/>
        <v>0.2127659574</v>
      </c>
      <c r="I171" s="533"/>
      <c r="J171" s="532"/>
      <c r="K171" s="532"/>
      <c r="L171" s="521" t="str">
        <f>VLOOKUP(A171,Blacksmith!$B$145:$J$193,9,FALSE)</f>
        <v>#N/A</v>
      </c>
      <c r="M171" s="520"/>
      <c r="N171" s="520" t="str">
        <f>VLOOKUP(A171,Blacksmith!$B$145:$J$193,4,FALSE)</f>
        <v>#N/A</v>
      </c>
      <c r="O171" s="520"/>
      <c r="P171" s="520"/>
      <c r="Q171" s="520"/>
      <c r="R171" s="462">
        <v>0.0</v>
      </c>
      <c r="S171" s="475"/>
      <c r="T171" s="475"/>
      <c r="U171" s="450"/>
      <c r="V171" s="450"/>
      <c r="W171" s="452">
        <v>0.0</v>
      </c>
      <c r="X171" s="452">
        <v>0.0</v>
      </c>
      <c r="Y171" s="452">
        <v>0.0</v>
      </c>
      <c r="Z171" s="452">
        <v>0.0</v>
      </c>
      <c r="AA171" s="452">
        <v>0.0</v>
      </c>
      <c r="AB171" s="452">
        <v>0.0</v>
      </c>
      <c r="AC171" s="452">
        <v>0.0</v>
      </c>
      <c r="AD171" s="453"/>
      <c r="AE171" s="453"/>
      <c r="AF171" s="453">
        <f t="shared" si="83"/>
        <v>68</v>
      </c>
      <c r="AG171" s="453"/>
      <c r="AH171" s="453"/>
      <c r="AI171" s="453"/>
      <c r="AJ171" s="453"/>
      <c r="AK171" s="453"/>
      <c r="AL171" s="453"/>
      <c r="AM171" s="453"/>
      <c r="AN171" s="453"/>
      <c r="AO171" s="453"/>
      <c r="AP171" s="453"/>
      <c r="AQ171" s="453"/>
      <c r="AR171" s="453"/>
      <c r="AS171" s="453"/>
      <c r="AT171" s="453"/>
      <c r="AU171" s="453"/>
      <c r="AV171" s="453"/>
      <c r="AW171" s="453"/>
      <c r="AX171" s="453"/>
      <c r="AY171" s="453"/>
      <c r="AZ171" s="453"/>
      <c r="BA171" s="453"/>
      <c r="BB171" s="453"/>
      <c r="BC171" s="453"/>
      <c r="BD171" s="453"/>
      <c r="BE171" s="453"/>
    </row>
    <row r="172" hidden="1" outlineLevel="1">
      <c r="A172" s="524" t="s">
        <v>785</v>
      </c>
      <c r="B172" s="525">
        <f>$K166</f>
        <v>3</v>
      </c>
      <c r="C172" s="525"/>
      <c r="D172" s="528"/>
      <c r="E172" s="528"/>
      <c r="F172" s="528"/>
      <c r="G172" s="528"/>
      <c r="H172" s="528"/>
      <c r="I172" s="533"/>
      <c r="J172" s="532"/>
      <c r="K172" s="532"/>
      <c r="L172" s="521" t="str">
        <f>VLOOKUP(A172,Blacksmith!$B$145:$J$193,9,FALSE)</f>
        <v>#N/A</v>
      </c>
      <c r="M172" s="520"/>
      <c r="N172" s="520" t="str">
        <f>VLOOKUP(A172,Blacksmith!$B$145:$J$193,4,FALSE)</f>
        <v>#N/A</v>
      </c>
      <c r="O172" s="520"/>
      <c r="P172" s="520"/>
      <c r="Q172" s="520"/>
      <c r="R172" s="462">
        <v>0.0</v>
      </c>
      <c r="S172" s="475"/>
      <c r="T172" s="475"/>
      <c r="U172" s="450"/>
      <c r="V172" s="450"/>
      <c r="W172" s="452">
        <v>0.0</v>
      </c>
      <c r="X172" s="452">
        <v>0.0</v>
      </c>
      <c r="Y172" s="452">
        <v>0.0</v>
      </c>
      <c r="Z172" s="452">
        <v>0.0</v>
      </c>
      <c r="AA172" s="452">
        <v>0.0</v>
      </c>
      <c r="AB172" s="452">
        <v>0.0</v>
      </c>
      <c r="AC172" s="452">
        <v>0.0</v>
      </c>
      <c r="AD172" s="453"/>
      <c r="AE172" s="453"/>
      <c r="AF172" s="453">
        <f t="shared" si="83"/>
        <v>68</v>
      </c>
      <c r="AG172" s="453"/>
      <c r="AH172" s="453"/>
      <c r="AI172" s="453"/>
      <c r="AJ172" s="453"/>
      <c r="AK172" s="453"/>
      <c r="AL172" s="453"/>
      <c r="AM172" s="453"/>
      <c r="AN172" s="453"/>
      <c r="AO172" s="453"/>
      <c r="AP172" s="453"/>
      <c r="AQ172" s="453"/>
      <c r="AR172" s="453"/>
      <c r="AS172" s="453"/>
      <c r="AT172" s="453"/>
      <c r="AU172" s="453"/>
      <c r="AV172" s="453"/>
      <c r="AW172" s="453"/>
      <c r="AX172" s="453"/>
      <c r="AY172" s="453"/>
      <c r="AZ172" s="453"/>
      <c r="BA172" s="453"/>
      <c r="BB172" s="453"/>
      <c r="BC172" s="453"/>
      <c r="BD172" s="453"/>
      <c r="BE172" s="453"/>
    </row>
    <row r="173" hidden="1" outlineLevel="1">
      <c r="A173" s="524" t="s">
        <v>786</v>
      </c>
      <c r="B173" s="534">
        <f t="shared" ref="B173:H173" si="86">B170/$B172</f>
        <v>1.5</v>
      </c>
      <c r="C173" s="534">
        <f t="shared" si="86"/>
        <v>2.5</v>
      </c>
      <c r="D173" s="534">
        <f t="shared" si="86"/>
        <v>3.5</v>
      </c>
      <c r="E173" s="534">
        <f t="shared" si="86"/>
        <v>4.833333333</v>
      </c>
      <c r="F173" s="534">
        <f t="shared" si="86"/>
        <v>6.166666667</v>
      </c>
      <c r="G173" s="534">
        <f t="shared" si="86"/>
        <v>7.833333333</v>
      </c>
      <c r="H173" s="534">
        <f t="shared" si="86"/>
        <v>9.5</v>
      </c>
      <c r="I173" s="533"/>
      <c r="J173" s="532"/>
      <c r="K173" s="532"/>
      <c r="L173" s="521" t="str">
        <f>VLOOKUP(A173,Blacksmith!$B$145:$J$193,9,FALSE)</f>
        <v>#N/A</v>
      </c>
      <c r="M173" s="520"/>
      <c r="N173" s="520" t="str">
        <f>VLOOKUP(A173,Blacksmith!$B$145:$J$193,4,FALSE)</f>
        <v>#N/A</v>
      </c>
      <c r="O173" s="520"/>
      <c r="P173" s="520"/>
      <c r="Q173" s="520"/>
      <c r="R173" s="462">
        <v>0.0</v>
      </c>
      <c r="S173" s="475"/>
      <c r="T173" s="475"/>
      <c r="U173" s="450"/>
      <c r="V173" s="450"/>
      <c r="W173" s="452">
        <v>0.0</v>
      </c>
      <c r="X173" s="452">
        <v>0.0</v>
      </c>
      <c r="Y173" s="452">
        <v>0.0</v>
      </c>
      <c r="Z173" s="452">
        <v>0.0</v>
      </c>
      <c r="AA173" s="452">
        <v>0.0</v>
      </c>
      <c r="AB173" s="452">
        <v>0.0</v>
      </c>
      <c r="AC173" s="452">
        <v>0.0</v>
      </c>
      <c r="AD173" s="453"/>
      <c r="AE173" s="453"/>
      <c r="AF173" s="453">
        <f t="shared" si="83"/>
        <v>68</v>
      </c>
      <c r="AG173" s="453"/>
      <c r="AH173" s="453"/>
      <c r="AI173" s="453"/>
      <c r="AJ173" s="453"/>
      <c r="AK173" s="453"/>
      <c r="AL173" s="453"/>
      <c r="AM173" s="453"/>
      <c r="AN173" s="453"/>
      <c r="AO173" s="453"/>
      <c r="AP173" s="453"/>
      <c r="AQ173" s="453"/>
      <c r="AR173" s="453"/>
      <c r="AS173" s="453"/>
      <c r="AT173" s="453"/>
      <c r="AU173" s="453"/>
      <c r="AV173" s="453"/>
      <c r="AW173" s="453"/>
      <c r="AX173" s="453"/>
      <c r="AY173" s="453"/>
      <c r="AZ173" s="453"/>
      <c r="BA173" s="453"/>
      <c r="BB173" s="453"/>
      <c r="BC173" s="453"/>
      <c r="BD173" s="453"/>
      <c r="BE173" s="453"/>
    </row>
    <row r="174" collapsed="1">
      <c r="A174" s="517" t="s">
        <v>938</v>
      </c>
      <c r="B174" s="532" t="s">
        <v>777</v>
      </c>
      <c r="C174" s="532" t="s">
        <v>828</v>
      </c>
      <c r="D174" s="532" t="s">
        <v>829</v>
      </c>
      <c r="E174" s="532" t="s">
        <v>830</v>
      </c>
      <c r="F174" s="532" t="s">
        <v>831</v>
      </c>
      <c r="G174" s="532" t="s">
        <v>832</v>
      </c>
      <c r="H174" s="532" t="s">
        <v>833</v>
      </c>
      <c r="I174" s="519" t="s">
        <v>781</v>
      </c>
      <c r="J174" s="532">
        <v>0.0</v>
      </c>
      <c r="K174" s="520">
        <v>3.0</v>
      </c>
      <c r="L174" s="521">
        <f>VLOOKUP(A174,Blacksmith!$B$145:$J$193,9,FALSE)</f>
        <v>3.96</v>
      </c>
      <c r="M174" s="520" t="s">
        <v>939</v>
      </c>
      <c r="N174" s="520">
        <f>VLOOKUP(A174,Blacksmith!$B$145:$J$193,4,FALSE)</f>
        <v>16</v>
      </c>
      <c r="O174" s="520">
        <v>22.0</v>
      </c>
      <c r="P174" s="520" t="s">
        <v>804</v>
      </c>
      <c r="Q174" s="520" t="s">
        <v>940</v>
      </c>
      <c r="R174" s="462">
        <v>0.0</v>
      </c>
      <c r="S174" s="475"/>
      <c r="T174" s="475"/>
      <c r="U174" s="450"/>
      <c r="V174" s="450"/>
      <c r="W174" s="452">
        <v>0.0</v>
      </c>
      <c r="X174" s="452">
        <v>0.0</v>
      </c>
      <c r="Y174" s="452">
        <v>0.0</v>
      </c>
      <c r="Z174" s="452">
        <v>0.0</v>
      </c>
      <c r="AA174" s="452">
        <v>0.0</v>
      </c>
      <c r="AB174" s="452">
        <v>0.0</v>
      </c>
      <c r="AC174" s="452">
        <v>0.0</v>
      </c>
      <c r="AD174" s="453"/>
      <c r="AE174" s="453"/>
      <c r="AF174" s="453"/>
      <c r="AG174" s="453"/>
      <c r="AH174" s="453"/>
      <c r="AI174" s="453"/>
      <c r="AJ174" s="453"/>
      <c r="AK174" s="453"/>
      <c r="AL174" s="453"/>
      <c r="AM174" s="453"/>
      <c r="AN174" s="453"/>
      <c r="AO174" s="453"/>
      <c r="AP174" s="453"/>
      <c r="AQ174" s="453"/>
      <c r="AR174" s="453"/>
      <c r="AS174" s="453"/>
      <c r="AT174" s="453"/>
      <c r="AU174" s="453"/>
      <c r="AV174" s="453"/>
      <c r="AW174" s="453"/>
      <c r="AX174" s="453"/>
      <c r="AY174" s="453"/>
      <c r="AZ174" s="453"/>
      <c r="BA174" s="453"/>
      <c r="BB174" s="453"/>
      <c r="BC174" s="453"/>
      <c r="BD174" s="453"/>
      <c r="BE174" s="453"/>
    </row>
    <row r="175" hidden="1" outlineLevel="1">
      <c r="A175" s="524" t="s">
        <v>178</v>
      </c>
      <c r="B175" s="525">
        <v>1.0</v>
      </c>
      <c r="C175" s="525">
        <v>1.0</v>
      </c>
      <c r="D175" s="525">
        <v>1.0</v>
      </c>
      <c r="E175" s="525">
        <v>1.0</v>
      </c>
      <c r="F175" s="525">
        <v>1.0</v>
      </c>
      <c r="G175" s="525">
        <v>1.0</v>
      </c>
      <c r="H175" s="525">
        <v>1.0</v>
      </c>
      <c r="I175" s="533"/>
      <c r="J175" s="532"/>
      <c r="K175" s="532"/>
      <c r="L175" s="521" t="str">
        <f>VLOOKUP(A175,Blacksmith!$B$145:$J$193,9,FALSE)</f>
        <v>#N/A</v>
      </c>
      <c r="M175" s="520"/>
      <c r="N175" s="520" t="str">
        <f>VLOOKUP(A175,Blacksmith!$B$145:$J$193,4,FALSE)</f>
        <v>#N/A</v>
      </c>
      <c r="O175" s="520"/>
      <c r="P175" s="520"/>
      <c r="Q175" s="520"/>
      <c r="R175" s="462">
        <v>0.0</v>
      </c>
      <c r="S175" s="475"/>
      <c r="T175" s="475"/>
      <c r="U175" s="450"/>
      <c r="V175" s="450"/>
      <c r="W175" s="452">
        <v>0.0</v>
      </c>
      <c r="X175" s="452">
        <v>0.0</v>
      </c>
      <c r="Y175" s="452">
        <v>0.0</v>
      </c>
      <c r="Z175" s="452">
        <v>0.0</v>
      </c>
      <c r="AA175" s="452">
        <v>0.0</v>
      </c>
      <c r="AB175" s="452">
        <v>0.0</v>
      </c>
      <c r="AC175" s="452">
        <v>0.0</v>
      </c>
      <c r="AD175" s="453"/>
      <c r="AE175" s="453"/>
      <c r="AF175" s="453"/>
      <c r="AG175" s="453"/>
      <c r="AH175" s="453"/>
      <c r="AI175" s="453"/>
      <c r="AJ175" s="453"/>
      <c r="AK175" s="453"/>
      <c r="AL175" s="453"/>
      <c r="AM175" s="453"/>
      <c r="AN175" s="453"/>
      <c r="AO175" s="453"/>
      <c r="AP175" s="453"/>
      <c r="AQ175" s="453"/>
      <c r="AR175" s="453"/>
      <c r="AS175" s="453"/>
      <c r="AT175" s="453"/>
      <c r="AU175" s="453"/>
      <c r="AV175" s="453"/>
      <c r="AW175" s="453"/>
      <c r="AX175" s="453"/>
      <c r="AY175" s="453"/>
      <c r="AZ175" s="453"/>
      <c r="BA175" s="453"/>
      <c r="BB175" s="453"/>
      <c r="BC175" s="453"/>
      <c r="BD175" s="453"/>
      <c r="BE175" s="453"/>
    </row>
    <row r="176" hidden="1" outlineLevel="1">
      <c r="A176" s="524" t="s">
        <v>179</v>
      </c>
      <c r="B176" s="525">
        <v>6.0</v>
      </c>
      <c r="C176" s="525">
        <v>6.0</v>
      </c>
      <c r="D176" s="525">
        <v>8.0</v>
      </c>
      <c r="E176" s="525">
        <v>8.0</v>
      </c>
      <c r="F176" s="525">
        <v>10.0</v>
      </c>
      <c r="G176" s="525">
        <v>10.0</v>
      </c>
      <c r="H176" s="525">
        <v>12.0</v>
      </c>
      <c r="I176" s="533"/>
      <c r="J176" s="532"/>
      <c r="K176" s="532"/>
      <c r="L176" s="521" t="str">
        <f>VLOOKUP(A176,Blacksmith!$B$145:$J$193,9,FALSE)</f>
        <v>#N/A</v>
      </c>
      <c r="M176" s="520"/>
      <c r="N176" s="520" t="str">
        <f>VLOOKUP(A176,Blacksmith!$B$145:$J$193,4,FALSE)</f>
        <v>#N/A</v>
      </c>
      <c r="O176" s="520"/>
      <c r="P176" s="520"/>
      <c r="Q176" s="520"/>
      <c r="R176" s="462">
        <v>0.0</v>
      </c>
      <c r="S176" s="475"/>
      <c r="T176" s="475"/>
      <c r="U176" s="450"/>
      <c r="V176" s="450"/>
      <c r="W176" s="452">
        <v>0.0</v>
      </c>
      <c r="X176" s="452">
        <v>0.0</v>
      </c>
      <c r="Y176" s="452">
        <v>0.0</v>
      </c>
      <c r="Z176" s="452">
        <v>0.0</v>
      </c>
      <c r="AA176" s="452">
        <v>0.0</v>
      </c>
      <c r="AB176" s="452">
        <v>0.0</v>
      </c>
      <c r="AC176" s="452">
        <v>0.0</v>
      </c>
      <c r="AD176" s="453"/>
      <c r="AE176" s="453"/>
      <c r="AF176" s="453"/>
      <c r="AG176" s="453"/>
      <c r="AH176" s="453"/>
      <c r="AI176" s="453"/>
      <c r="AJ176" s="453"/>
      <c r="AK176" s="453"/>
      <c r="AL176" s="453"/>
      <c r="AM176" s="453"/>
      <c r="AN176" s="453"/>
      <c r="AO176" s="453"/>
      <c r="AP176" s="453"/>
      <c r="AQ176" s="453"/>
      <c r="AR176" s="453"/>
      <c r="AS176" s="453"/>
      <c r="AT176" s="453"/>
      <c r="AU176" s="453"/>
      <c r="AV176" s="453"/>
      <c r="AW176" s="453"/>
      <c r="AX176" s="453"/>
      <c r="AY176" s="453"/>
      <c r="AZ176" s="453"/>
      <c r="BA176" s="453"/>
      <c r="BB176" s="453"/>
      <c r="BC176" s="453"/>
      <c r="BD176" s="453"/>
      <c r="BE176" s="453"/>
    </row>
    <row r="177" hidden="1" outlineLevel="1">
      <c r="A177" s="524" t="s">
        <v>783</v>
      </c>
      <c r="B177" s="525">
        <v>3.0</v>
      </c>
      <c r="C177" s="525">
        <v>6.0</v>
      </c>
      <c r="D177" s="525">
        <v>8.0</v>
      </c>
      <c r="E177" s="525">
        <v>12.0</v>
      </c>
      <c r="F177" s="525">
        <v>15.0</v>
      </c>
      <c r="G177" s="525">
        <v>20.0</v>
      </c>
      <c r="H177" s="525">
        <v>24.0</v>
      </c>
      <c r="I177" s="533"/>
      <c r="J177" s="532"/>
      <c r="K177" s="532"/>
      <c r="L177" s="521" t="str">
        <f>VLOOKUP(A177,Blacksmith!$B$145:$J$193,9,FALSE)</f>
        <v>#N/A</v>
      </c>
      <c r="M177" s="520"/>
      <c r="N177" s="520" t="str">
        <f>VLOOKUP(A177,Blacksmith!$B$145:$J$193,4,FALSE)</f>
        <v>#N/A</v>
      </c>
      <c r="O177" s="520"/>
      <c r="P177" s="520"/>
      <c r="Q177" s="520"/>
      <c r="R177" s="462">
        <v>0.0</v>
      </c>
      <c r="S177" s="475"/>
      <c r="T177" s="475"/>
      <c r="U177" s="450"/>
      <c r="V177" s="450"/>
      <c r="W177" s="452">
        <v>0.0</v>
      </c>
      <c r="X177" s="452">
        <v>0.0</v>
      </c>
      <c r="Y177" s="452">
        <v>0.0</v>
      </c>
      <c r="Z177" s="452">
        <v>0.0</v>
      </c>
      <c r="AA177" s="452">
        <v>0.0</v>
      </c>
      <c r="AB177" s="452">
        <v>0.0</v>
      </c>
      <c r="AC177" s="452">
        <v>0.0</v>
      </c>
      <c r="AD177" s="453"/>
      <c r="AE177" s="453"/>
      <c r="AF177" s="453"/>
      <c r="AG177" s="453"/>
      <c r="AH177" s="453"/>
      <c r="AI177" s="453"/>
      <c r="AJ177" s="453"/>
      <c r="AK177" s="453"/>
      <c r="AL177" s="453"/>
      <c r="AM177" s="453"/>
      <c r="AN177" s="453"/>
      <c r="AO177" s="453"/>
      <c r="AP177" s="453"/>
      <c r="AQ177" s="453"/>
      <c r="AR177" s="453"/>
      <c r="AS177" s="453"/>
      <c r="AT177" s="453"/>
      <c r="AU177" s="453"/>
      <c r="AV177" s="453"/>
      <c r="AW177" s="453"/>
      <c r="AX177" s="453"/>
      <c r="AY177" s="453"/>
      <c r="AZ177" s="453"/>
      <c r="BA177" s="453"/>
      <c r="BB177" s="453"/>
      <c r="BC177" s="453"/>
      <c r="BD177" s="453"/>
      <c r="BE177" s="453"/>
    </row>
    <row r="178" hidden="1" outlineLevel="1">
      <c r="A178" s="524" t="s">
        <v>180</v>
      </c>
      <c r="B178" s="525">
        <f t="shared" ref="B178:H178" si="87">(B175+B176)/2+B177</f>
        <v>6.5</v>
      </c>
      <c r="C178" s="525">
        <f t="shared" si="87"/>
        <v>9.5</v>
      </c>
      <c r="D178" s="525">
        <f t="shared" si="87"/>
        <v>12.5</v>
      </c>
      <c r="E178" s="525">
        <f t="shared" si="87"/>
        <v>16.5</v>
      </c>
      <c r="F178" s="525">
        <f t="shared" si="87"/>
        <v>20.5</v>
      </c>
      <c r="G178" s="525">
        <f t="shared" si="87"/>
        <v>25.5</v>
      </c>
      <c r="H178" s="525">
        <f t="shared" si="87"/>
        <v>30.5</v>
      </c>
      <c r="I178" s="533"/>
      <c r="J178" s="532"/>
      <c r="K178" s="532"/>
      <c r="L178" s="521" t="str">
        <f>VLOOKUP(A178,Blacksmith!$B$145:$J$193,9,FALSE)</f>
        <v>#N/A</v>
      </c>
      <c r="M178" s="520"/>
      <c r="N178" s="520" t="str">
        <f>VLOOKUP(A178,Blacksmith!$B$145:$J$193,4,FALSE)</f>
        <v>#N/A</v>
      </c>
      <c r="O178" s="520"/>
      <c r="P178" s="520"/>
      <c r="Q178" s="520"/>
      <c r="R178" s="462">
        <v>0.0</v>
      </c>
      <c r="S178" s="475"/>
      <c r="T178" s="475"/>
      <c r="U178" s="450"/>
      <c r="V178" s="450"/>
      <c r="W178" s="452">
        <v>0.0</v>
      </c>
      <c r="X178" s="452">
        <v>0.0</v>
      </c>
      <c r="Y178" s="452">
        <v>0.0</v>
      </c>
      <c r="Z178" s="452">
        <v>0.0</v>
      </c>
      <c r="AA178" s="452">
        <v>0.0</v>
      </c>
      <c r="AB178" s="452">
        <v>0.0</v>
      </c>
      <c r="AC178" s="452">
        <v>0.0</v>
      </c>
      <c r="AD178" s="453"/>
      <c r="AE178" s="453"/>
      <c r="AF178" s="453"/>
      <c r="AG178" s="453"/>
      <c r="AH178" s="453"/>
      <c r="AI178" s="453"/>
      <c r="AJ178" s="453"/>
      <c r="AK178" s="453"/>
      <c r="AL178" s="453"/>
      <c r="AM178" s="453"/>
      <c r="AN178" s="453"/>
      <c r="AO178" s="453"/>
      <c r="AP178" s="453"/>
      <c r="AQ178" s="453"/>
      <c r="AR178" s="453"/>
      <c r="AS178" s="453"/>
      <c r="AT178" s="453"/>
      <c r="AU178" s="453"/>
      <c r="AV178" s="453"/>
      <c r="AW178" s="453"/>
      <c r="AX178" s="453"/>
      <c r="AY178" s="453"/>
      <c r="AZ178" s="453"/>
      <c r="BA178" s="453"/>
      <c r="BB178" s="453"/>
      <c r="BC178" s="453"/>
      <c r="BD178" s="453"/>
      <c r="BE178" s="453"/>
    </row>
    <row r="179" hidden="1" outlineLevel="1">
      <c r="A179" s="524" t="s">
        <v>784</v>
      </c>
      <c r="B179" s="528"/>
      <c r="C179" s="528">
        <f t="shared" ref="C179:H179" si="88">C178/B178-1</f>
        <v>0.4615384615</v>
      </c>
      <c r="D179" s="528">
        <f t="shared" si="88"/>
        <v>0.3157894737</v>
      </c>
      <c r="E179" s="528">
        <f t="shared" si="88"/>
        <v>0.32</v>
      </c>
      <c r="F179" s="528">
        <f t="shared" si="88"/>
        <v>0.2424242424</v>
      </c>
      <c r="G179" s="528">
        <f t="shared" si="88"/>
        <v>0.243902439</v>
      </c>
      <c r="H179" s="528">
        <f t="shared" si="88"/>
        <v>0.1960784314</v>
      </c>
      <c r="I179" s="533"/>
      <c r="J179" s="532"/>
      <c r="K179" s="532"/>
      <c r="L179" s="521" t="str">
        <f>VLOOKUP(A179,Blacksmith!$B$145:$J$193,9,FALSE)</f>
        <v>#N/A</v>
      </c>
      <c r="M179" s="520"/>
      <c r="N179" s="520" t="str">
        <f>VLOOKUP(A179,Blacksmith!$B$145:$J$193,4,FALSE)</f>
        <v>#N/A</v>
      </c>
      <c r="O179" s="520"/>
      <c r="P179" s="520"/>
      <c r="Q179" s="520"/>
      <c r="R179" s="462">
        <v>0.0</v>
      </c>
      <c r="S179" s="475"/>
      <c r="T179" s="475"/>
      <c r="U179" s="450"/>
      <c r="V179" s="450"/>
      <c r="W179" s="452">
        <v>0.0</v>
      </c>
      <c r="X179" s="452">
        <v>0.0</v>
      </c>
      <c r="Y179" s="452">
        <v>0.0</v>
      </c>
      <c r="Z179" s="452">
        <v>0.0</v>
      </c>
      <c r="AA179" s="452">
        <v>0.0</v>
      </c>
      <c r="AB179" s="452">
        <v>0.0</v>
      </c>
      <c r="AC179" s="452">
        <v>0.0</v>
      </c>
      <c r="AD179" s="453"/>
      <c r="AE179" s="453"/>
      <c r="AF179" s="453"/>
      <c r="AG179" s="453"/>
      <c r="AH179" s="453"/>
      <c r="AI179" s="453"/>
      <c r="AJ179" s="453"/>
      <c r="AK179" s="453"/>
      <c r="AL179" s="453"/>
      <c r="AM179" s="453"/>
      <c r="AN179" s="453"/>
      <c r="AO179" s="453"/>
      <c r="AP179" s="453"/>
      <c r="AQ179" s="453"/>
      <c r="AR179" s="453"/>
      <c r="AS179" s="453"/>
      <c r="AT179" s="453"/>
      <c r="AU179" s="453"/>
      <c r="AV179" s="453"/>
      <c r="AW179" s="453"/>
      <c r="AX179" s="453"/>
      <c r="AY179" s="453"/>
      <c r="AZ179" s="453"/>
      <c r="BA179" s="453"/>
      <c r="BB179" s="453"/>
      <c r="BC179" s="453"/>
      <c r="BD179" s="453"/>
      <c r="BE179" s="453"/>
    </row>
    <row r="180" hidden="1" outlineLevel="1">
      <c r="A180" s="524" t="s">
        <v>785</v>
      </c>
      <c r="B180" s="525">
        <f>$K174</f>
        <v>3</v>
      </c>
      <c r="C180" s="525"/>
      <c r="D180" s="528"/>
      <c r="E180" s="528"/>
      <c r="F180" s="528"/>
      <c r="G180" s="528"/>
      <c r="H180" s="528"/>
      <c r="I180" s="533"/>
      <c r="J180" s="532"/>
      <c r="K180" s="532"/>
      <c r="L180" s="521" t="str">
        <f>VLOOKUP(A180,Blacksmith!$B$145:$J$193,9,FALSE)</f>
        <v>#N/A</v>
      </c>
      <c r="M180" s="520"/>
      <c r="N180" s="520" t="str">
        <f>VLOOKUP(A180,Blacksmith!$B$145:$J$193,4,FALSE)</f>
        <v>#N/A</v>
      </c>
      <c r="O180" s="520"/>
      <c r="P180" s="520"/>
      <c r="Q180" s="520"/>
      <c r="R180" s="462">
        <v>0.0</v>
      </c>
      <c r="S180" s="475"/>
      <c r="T180" s="475"/>
      <c r="U180" s="450"/>
      <c r="V180" s="450"/>
      <c r="W180" s="452">
        <v>0.0</v>
      </c>
      <c r="X180" s="452">
        <v>0.0</v>
      </c>
      <c r="Y180" s="452">
        <v>0.0</v>
      </c>
      <c r="Z180" s="452">
        <v>0.0</v>
      </c>
      <c r="AA180" s="452">
        <v>0.0</v>
      </c>
      <c r="AB180" s="452">
        <v>0.0</v>
      </c>
      <c r="AC180" s="452">
        <v>0.0</v>
      </c>
      <c r="AD180" s="453"/>
      <c r="AE180" s="453"/>
      <c r="AF180" s="453"/>
      <c r="AG180" s="453"/>
      <c r="AH180" s="453"/>
      <c r="AI180" s="453"/>
      <c r="AJ180" s="453"/>
      <c r="AK180" s="453"/>
      <c r="AL180" s="453"/>
      <c r="AM180" s="453"/>
      <c r="AN180" s="453"/>
      <c r="AO180" s="453"/>
      <c r="AP180" s="453"/>
      <c r="AQ180" s="453"/>
      <c r="AR180" s="453"/>
      <c r="AS180" s="453"/>
      <c r="AT180" s="453"/>
      <c r="AU180" s="453"/>
      <c r="AV180" s="453"/>
      <c r="AW180" s="453"/>
      <c r="AX180" s="453"/>
      <c r="AY180" s="453"/>
      <c r="AZ180" s="453"/>
      <c r="BA180" s="453"/>
      <c r="BB180" s="453"/>
      <c r="BC180" s="453"/>
      <c r="BD180" s="453"/>
      <c r="BE180" s="453"/>
    </row>
    <row r="181" hidden="1" outlineLevel="1">
      <c r="A181" s="524" t="s">
        <v>786</v>
      </c>
      <c r="B181" s="534">
        <f t="shared" ref="B181:H181" si="89">B178/$B180</f>
        <v>2.166666667</v>
      </c>
      <c r="C181" s="534">
        <f t="shared" si="89"/>
        <v>3.166666667</v>
      </c>
      <c r="D181" s="534">
        <f t="shared" si="89"/>
        <v>4.166666667</v>
      </c>
      <c r="E181" s="534">
        <f t="shared" si="89"/>
        <v>5.5</v>
      </c>
      <c r="F181" s="534">
        <f t="shared" si="89"/>
        <v>6.833333333</v>
      </c>
      <c r="G181" s="534">
        <f t="shared" si="89"/>
        <v>8.5</v>
      </c>
      <c r="H181" s="534">
        <f t="shared" si="89"/>
        <v>10.16666667</v>
      </c>
      <c r="I181" s="533"/>
      <c r="J181" s="532"/>
      <c r="K181" s="532"/>
      <c r="L181" s="521" t="str">
        <f>VLOOKUP(A181,Blacksmith!$B$145:$J$193,9,FALSE)</f>
        <v>#N/A</v>
      </c>
      <c r="M181" s="520"/>
      <c r="N181" s="520" t="str">
        <f>VLOOKUP(A181,Blacksmith!$B$145:$J$193,4,FALSE)</f>
        <v>#N/A</v>
      </c>
      <c r="O181" s="520"/>
      <c r="P181" s="520"/>
      <c r="Q181" s="520"/>
      <c r="R181" s="462">
        <v>0.0</v>
      </c>
      <c r="S181" s="475"/>
      <c r="T181" s="475"/>
      <c r="U181" s="450"/>
      <c r="V181" s="450"/>
      <c r="W181" s="452">
        <v>0.0</v>
      </c>
      <c r="X181" s="452">
        <v>0.0</v>
      </c>
      <c r="Y181" s="452">
        <v>0.0</v>
      </c>
      <c r="Z181" s="452">
        <v>0.0</v>
      </c>
      <c r="AA181" s="452">
        <v>0.0</v>
      </c>
      <c r="AB181" s="452">
        <v>0.0</v>
      </c>
      <c r="AC181" s="452">
        <v>0.0</v>
      </c>
      <c r="AD181" s="453"/>
      <c r="AE181" s="453"/>
      <c r="AF181" s="453"/>
      <c r="AG181" s="453"/>
      <c r="AH181" s="453"/>
      <c r="AI181" s="453"/>
      <c r="AJ181" s="453"/>
      <c r="AK181" s="453"/>
      <c r="AL181" s="453"/>
      <c r="AM181" s="453"/>
      <c r="AN181" s="453"/>
      <c r="AO181" s="453"/>
      <c r="AP181" s="453"/>
      <c r="AQ181" s="453"/>
      <c r="AR181" s="453"/>
      <c r="AS181" s="453"/>
      <c r="AT181" s="453"/>
      <c r="AU181" s="453"/>
      <c r="AV181" s="453"/>
      <c r="AW181" s="453"/>
      <c r="AX181" s="453"/>
      <c r="AY181" s="453"/>
      <c r="AZ181" s="453"/>
      <c r="BA181" s="453"/>
      <c r="BB181" s="453"/>
      <c r="BC181" s="453"/>
      <c r="BD181" s="453"/>
      <c r="BE181" s="453"/>
    </row>
    <row r="182" collapsed="1">
      <c r="A182" s="517" t="s">
        <v>941</v>
      </c>
      <c r="B182" s="532" t="s">
        <v>942</v>
      </c>
      <c r="C182" s="532" t="s">
        <v>778</v>
      </c>
      <c r="D182" s="532" t="s">
        <v>911</v>
      </c>
      <c r="E182" s="532" t="s">
        <v>943</v>
      </c>
      <c r="F182" s="532" t="s">
        <v>944</v>
      </c>
      <c r="G182" s="532" t="s">
        <v>945</v>
      </c>
      <c r="H182" s="532" t="s">
        <v>946</v>
      </c>
      <c r="I182" s="519" t="s">
        <v>781</v>
      </c>
      <c r="J182" s="532">
        <v>0.0</v>
      </c>
      <c r="K182" s="520">
        <v>3.0</v>
      </c>
      <c r="L182" s="521">
        <f>VLOOKUP(A182,Blacksmith!$B$145:$J$193,9,FALSE)</f>
        <v>3.6</v>
      </c>
      <c r="M182" s="520" t="s">
        <v>947</v>
      </c>
      <c r="N182" s="520">
        <f>VLOOKUP(A182,Blacksmith!$B$145:$J$193,4,FALSE)</f>
        <v>13</v>
      </c>
      <c r="O182" s="520">
        <v>20.0</v>
      </c>
      <c r="P182" s="520" t="s">
        <v>804</v>
      </c>
      <c r="Q182" s="522" t="s">
        <v>948</v>
      </c>
      <c r="R182" s="462">
        <v>0.0</v>
      </c>
      <c r="S182" s="475"/>
      <c r="T182" s="475"/>
      <c r="U182" s="450"/>
      <c r="V182" s="450"/>
      <c r="W182" s="452">
        <v>0.0</v>
      </c>
      <c r="X182" s="452">
        <v>0.0</v>
      </c>
      <c r="Y182" s="452">
        <v>0.0</v>
      </c>
      <c r="Z182" s="452">
        <v>0.0</v>
      </c>
      <c r="AA182" s="452">
        <v>0.0</v>
      </c>
      <c r="AB182" s="452">
        <v>0.0</v>
      </c>
      <c r="AC182" s="452">
        <v>0.0</v>
      </c>
      <c r="AD182" s="453"/>
      <c r="AE182" s="453" t="s">
        <v>835</v>
      </c>
      <c r="AF182" s="453">
        <f t="shared" ref="AF182:AK182" si="90">AF$52-AF69</f>
        <v>0</v>
      </c>
      <c r="AG182" s="453">
        <f t="shared" si="90"/>
        <v>-5</v>
      </c>
      <c r="AH182" s="453">
        <f t="shared" si="90"/>
        <v>-10</v>
      </c>
      <c r="AI182" s="453">
        <f t="shared" si="90"/>
        <v>-11</v>
      </c>
      <c r="AJ182" s="453">
        <f t="shared" si="90"/>
        <v>-12</v>
      </c>
      <c r="AK182" s="453">
        <f t="shared" si="90"/>
        <v>-13</v>
      </c>
      <c r="AL182" s="453"/>
      <c r="AM182" s="453"/>
      <c r="AN182" s="453"/>
      <c r="AO182" s="453"/>
      <c r="AP182" s="453"/>
      <c r="AQ182" s="453"/>
      <c r="AR182" s="453"/>
      <c r="AS182" s="453"/>
      <c r="AT182" s="453"/>
      <c r="AU182" s="453"/>
      <c r="AV182" s="453"/>
      <c r="AW182" s="453"/>
      <c r="AX182" s="453"/>
      <c r="AY182" s="453"/>
      <c r="AZ182" s="453"/>
      <c r="BA182" s="453"/>
      <c r="BB182" s="453"/>
      <c r="BC182" s="453"/>
      <c r="BD182" s="453"/>
      <c r="BE182" s="453"/>
    </row>
    <row r="183" hidden="1" outlineLevel="1">
      <c r="A183" s="524" t="s">
        <v>178</v>
      </c>
      <c r="B183" s="525">
        <v>1.0</v>
      </c>
      <c r="C183" s="525">
        <v>1.0</v>
      </c>
      <c r="D183" s="525">
        <v>1.0</v>
      </c>
      <c r="E183" s="525">
        <v>1.0</v>
      </c>
      <c r="F183" s="525">
        <v>1.0</v>
      </c>
      <c r="G183" s="525">
        <v>1.0</v>
      </c>
      <c r="H183" s="525">
        <v>3.0</v>
      </c>
      <c r="I183" s="533"/>
      <c r="J183" s="532"/>
      <c r="K183" s="532"/>
      <c r="L183" s="521" t="str">
        <f>VLOOKUP(A183,Blacksmith!$B$145:$J$193,9,FALSE)</f>
        <v>#N/A</v>
      </c>
      <c r="M183" s="520"/>
      <c r="N183" s="520" t="str">
        <f>VLOOKUP(A183,Blacksmith!$B$145:$J$193,4,FALSE)</f>
        <v>#N/A</v>
      </c>
      <c r="O183" s="520"/>
      <c r="P183" s="520"/>
      <c r="Q183" s="520"/>
      <c r="R183" s="462">
        <v>0.0</v>
      </c>
      <c r="S183" s="475"/>
      <c r="T183" s="475"/>
      <c r="U183" s="450"/>
      <c r="V183" s="450"/>
      <c r="W183" s="475"/>
      <c r="X183" s="475"/>
      <c r="Y183" s="475"/>
      <c r="Z183" s="475"/>
      <c r="AA183" s="475"/>
      <c r="AB183" s="450"/>
      <c r="AC183" s="450"/>
      <c r="AD183" s="453"/>
      <c r="AE183" s="453"/>
      <c r="AF183" s="453" t="str">
        <f t="shared" ref="AF183:AK183" si="91">AF$52-AF70</f>
        <v>#REF!</v>
      </c>
      <c r="AG183" s="453" t="str">
        <f t="shared" si="91"/>
        <v>#REF!</v>
      </c>
      <c r="AH183" s="453" t="str">
        <f t="shared" si="91"/>
        <v>#REF!</v>
      </c>
      <c r="AI183" s="453" t="str">
        <f t="shared" si="91"/>
        <v>#REF!</v>
      </c>
      <c r="AJ183" s="453" t="str">
        <f t="shared" si="91"/>
        <v>#REF!</v>
      </c>
      <c r="AK183" s="453" t="str">
        <f t="shared" si="91"/>
        <v>#REF!</v>
      </c>
      <c r="AL183" s="453"/>
      <c r="AM183" s="453"/>
      <c r="AN183" s="453"/>
      <c r="AO183" s="453"/>
      <c r="AP183" s="453"/>
      <c r="AQ183" s="453"/>
      <c r="AR183" s="453"/>
      <c r="AS183" s="453"/>
      <c r="AT183" s="453"/>
      <c r="AU183" s="453"/>
      <c r="AV183" s="453"/>
      <c r="AW183" s="453"/>
      <c r="AX183" s="453"/>
      <c r="AY183" s="453"/>
      <c r="AZ183" s="453"/>
      <c r="BA183" s="453"/>
      <c r="BB183" s="453"/>
      <c r="BC183" s="453"/>
      <c r="BD183" s="453"/>
      <c r="BE183" s="453"/>
    </row>
    <row r="184" hidden="1" outlineLevel="1">
      <c r="A184" s="524" t="s">
        <v>179</v>
      </c>
      <c r="B184" s="525">
        <v>8.0</v>
      </c>
      <c r="C184" s="525">
        <v>8.0</v>
      </c>
      <c r="D184" s="525">
        <v>10.0</v>
      </c>
      <c r="E184" s="525">
        <v>10.0</v>
      </c>
      <c r="F184" s="525">
        <v>12.0</v>
      </c>
      <c r="G184" s="525">
        <v>12.0</v>
      </c>
      <c r="H184" s="525">
        <v>18.0</v>
      </c>
      <c r="I184" s="533"/>
      <c r="J184" s="532"/>
      <c r="K184" s="532"/>
      <c r="L184" s="521" t="str">
        <f>VLOOKUP(A184,Blacksmith!$B$145:$J$193,9,FALSE)</f>
        <v>#N/A</v>
      </c>
      <c r="M184" s="520"/>
      <c r="N184" s="520" t="str">
        <f>VLOOKUP(A184,Blacksmith!$B$145:$J$193,4,FALSE)</f>
        <v>#N/A</v>
      </c>
      <c r="O184" s="520"/>
      <c r="P184" s="520"/>
      <c r="Q184" s="520"/>
      <c r="R184" s="462">
        <v>0.0</v>
      </c>
      <c r="S184" s="475"/>
      <c r="T184" s="475"/>
      <c r="U184" s="450"/>
      <c r="V184" s="450"/>
      <c r="W184" s="475"/>
      <c r="X184" s="475"/>
      <c r="Y184" s="475"/>
      <c r="Z184" s="475"/>
      <c r="AA184" s="475"/>
      <c r="AB184" s="450"/>
      <c r="AC184" s="450"/>
      <c r="AD184" s="453"/>
      <c r="AE184" s="453"/>
      <c r="AF184" s="453" t="str">
        <f t="shared" ref="AF184:AK184" si="92">AF$52-AF71</f>
        <v>#REF!</v>
      </c>
      <c r="AG184" s="453" t="str">
        <f t="shared" si="92"/>
        <v>#REF!</v>
      </c>
      <c r="AH184" s="453" t="str">
        <f t="shared" si="92"/>
        <v>#REF!</v>
      </c>
      <c r="AI184" s="453" t="str">
        <f t="shared" si="92"/>
        <v>#REF!</v>
      </c>
      <c r="AJ184" s="453" t="str">
        <f t="shared" si="92"/>
        <v>#REF!</v>
      </c>
      <c r="AK184" s="453" t="str">
        <f t="shared" si="92"/>
        <v>#REF!</v>
      </c>
      <c r="AL184" s="453"/>
      <c r="AM184" s="453"/>
      <c r="AN184" s="453"/>
      <c r="AO184" s="453"/>
      <c r="AP184" s="453"/>
      <c r="AQ184" s="453"/>
      <c r="AR184" s="453"/>
      <c r="AS184" s="453"/>
      <c r="AT184" s="453"/>
      <c r="AU184" s="453"/>
      <c r="AV184" s="453"/>
      <c r="AW184" s="453"/>
      <c r="AX184" s="453"/>
      <c r="AY184" s="453"/>
      <c r="AZ184" s="453"/>
      <c r="BA184" s="453"/>
      <c r="BB184" s="453"/>
      <c r="BC184" s="453"/>
      <c r="BD184" s="453"/>
      <c r="BE184" s="453"/>
    </row>
    <row r="185" hidden="1" outlineLevel="1">
      <c r="A185" s="524" t="s">
        <v>783</v>
      </c>
      <c r="B185" s="525">
        <v>1.0</v>
      </c>
      <c r="C185" s="525">
        <v>4.0</v>
      </c>
      <c r="D185" s="525">
        <v>6.0</v>
      </c>
      <c r="E185" s="525">
        <v>10.0</v>
      </c>
      <c r="F185" s="525">
        <v>13.0</v>
      </c>
      <c r="G185" s="525">
        <v>18.0</v>
      </c>
      <c r="H185" s="525">
        <v>19.0</v>
      </c>
      <c r="I185" s="533"/>
      <c r="J185" s="532"/>
      <c r="K185" s="532"/>
      <c r="L185" s="521" t="str">
        <f>VLOOKUP(A185,Blacksmith!$B$145:$J$193,9,FALSE)</f>
        <v>#N/A</v>
      </c>
      <c r="M185" s="520"/>
      <c r="N185" s="520" t="str">
        <f>VLOOKUP(A185,Blacksmith!$B$145:$J$193,4,FALSE)</f>
        <v>#N/A</v>
      </c>
      <c r="O185" s="520"/>
      <c r="P185" s="520"/>
      <c r="Q185" s="520"/>
      <c r="R185" s="462">
        <v>0.0</v>
      </c>
      <c r="S185" s="475"/>
      <c r="T185" s="475"/>
      <c r="U185" s="450"/>
      <c r="V185" s="450"/>
      <c r="W185" s="475"/>
      <c r="X185" s="475"/>
      <c r="Y185" s="475"/>
      <c r="Z185" s="475"/>
      <c r="AA185" s="475"/>
      <c r="AB185" s="450"/>
      <c r="AC185" s="450"/>
      <c r="AD185" s="453"/>
      <c r="AE185" s="453"/>
      <c r="AF185" s="453" t="str">
        <f t="shared" ref="AF185:AK185" si="93">AF$52-AF72</f>
        <v>#REF!</v>
      </c>
      <c r="AG185" s="453" t="str">
        <f t="shared" si="93"/>
        <v>#REF!</v>
      </c>
      <c r="AH185" s="453" t="str">
        <f t="shared" si="93"/>
        <v>#REF!</v>
      </c>
      <c r="AI185" s="453" t="str">
        <f t="shared" si="93"/>
        <v>#REF!</v>
      </c>
      <c r="AJ185" s="453" t="str">
        <f t="shared" si="93"/>
        <v>#REF!</v>
      </c>
      <c r="AK185" s="453" t="str">
        <f t="shared" si="93"/>
        <v>#REF!</v>
      </c>
      <c r="AL185" s="453"/>
      <c r="AM185" s="453"/>
      <c r="AN185" s="453"/>
      <c r="AO185" s="453"/>
      <c r="AP185" s="453"/>
      <c r="AQ185" s="453"/>
      <c r="AR185" s="453"/>
      <c r="AS185" s="453"/>
      <c r="AT185" s="453"/>
      <c r="AU185" s="453"/>
      <c r="AV185" s="453"/>
      <c r="AW185" s="453"/>
      <c r="AX185" s="453"/>
      <c r="AY185" s="453"/>
      <c r="AZ185" s="453"/>
      <c r="BA185" s="453"/>
      <c r="BB185" s="453"/>
      <c r="BC185" s="453"/>
      <c r="BD185" s="453"/>
      <c r="BE185" s="453"/>
    </row>
    <row r="186" hidden="1" outlineLevel="1">
      <c r="A186" s="524" t="s">
        <v>180</v>
      </c>
      <c r="B186" s="525">
        <f t="shared" ref="B186:H186" si="94">(B183+B184)/2+B185</f>
        <v>5.5</v>
      </c>
      <c r="C186" s="525">
        <f t="shared" si="94"/>
        <v>8.5</v>
      </c>
      <c r="D186" s="525">
        <f t="shared" si="94"/>
        <v>11.5</v>
      </c>
      <c r="E186" s="525">
        <f t="shared" si="94"/>
        <v>15.5</v>
      </c>
      <c r="F186" s="525">
        <f t="shared" si="94"/>
        <v>19.5</v>
      </c>
      <c r="G186" s="525">
        <f t="shared" si="94"/>
        <v>24.5</v>
      </c>
      <c r="H186" s="525">
        <f t="shared" si="94"/>
        <v>29.5</v>
      </c>
      <c r="I186" s="533"/>
      <c r="J186" s="532"/>
      <c r="K186" s="532"/>
      <c r="L186" s="521" t="str">
        <f>VLOOKUP(A186,Blacksmith!$B$145:$J$193,9,FALSE)</f>
        <v>#N/A</v>
      </c>
      <c r="M186" s="520"/>
      <c r="N186" s="520" t="str">
        <f>VLOOKUP(A186,Blacksmith!$B$145:$J$193,4,FALSE)</f>
        <v>#N/A</v>
      </c>
      <c r="O186" s="520"/>
      <c r="P186" s="520"/>
      <c r="Q186" s="520"/>
      <c r="R186" s="462">
        <v>0.0</v>
      </c>
      <c r="S186" s="475"/>
      <c r="T186" s="475"/>
      <c r="U186" s="450"/>
      <c r="V186" s="450"/>
      <c r="W186" s="475"/>
      <c r="X186" s="475"/>
      <c r="Y186" s="475"/>
      <c r="Z186" s="475"/>
      <c r="AA186" s="475"/>
      <c r="AB186" s="450"/>
      <c r="AC186" s="450"/>
      <c r="AD186" s="453"/>
      <c r="AE186" s="453"/>
      <c r="AF186" s="453" t="str">
        <f t="shared" ref="AF186:AK186" si="95">AF$52-AF73</f>
        <v>#REF!</v>
      </c>
      <c r="AG186" s="453" t="str">
        <f t="shared" si="95"/>
        <v>#REF!</v>
      </c>
      <c r="AH186" s="453" t="str">
        <f t="shared" si="95"/>
        <v>#REF!</v>
      </c>
      <c r="AI186" s="453" t="str">
        <f t="shared" si="95"/>
        <v>#REF!</v>
      </c>
      <c r="AJ186" s="453" t="str">
        <f t="shared" si="95"/>
        <v>#REF!</v>
      </c>
      <c r="AK186" s="453" t="str">
        <f t="shared" si="95"/>
        <v>#REF!</v>
      </c>
      <c r="AL186" s="453"/>
      <c r="AM186" s="453"/>
      <c r="AN186" s="453"/>
      <c r="AO186" s="453"/>
      <c r="AP186" s="453"/>
      <c r="AQ186" s="453"/>
      <c r="AR186" s="453"/>
      <c r="AS186" s="453"/>
      <c r="AT186" s="453"/>
      <c r="AU186" s="453"/>
      <c r="AV186" s="453"/>
      <c r="AW186" s="453"/>
      <c r="AX186" s="453"/>
      <c r="AY186" s="453"/>
      <c r="AZ186" s="453"/>
      <c r="BA186" s="453"/>
      <c r="BB186" s="453"/>
      <c r="BC186" s="453"/>
      <c r="BD186" s="453"/>
      <c r="BE186" s="453"/>
    </row>
    <row r="187" hidden="1" outlineLevel="1">
      <c r="A187" s="524" t="s">
        <v>784</v>
      </c>
      <c r="B187" s="528"/>
      <c r="C187" s="528">
        <f t="shared" ref="C187:H187" si="96">C186/B186-1</f>
        <v>0.5454545455</v>
      </c>
      <c r="D187" s="528">
        <f t="shared" si="96"/>
        <v>0.3529411765</v>
      </c>
      <c r="E187" s="528">
        <f t="shared" si="96"/>
        <v>0.347826087</v>
      </c>
      <c r="F187" s="528">
        <f t="shared" si="96"/>
        <v>0.2580645161</v>
      </c>
      <c r="G187" s="528">
        <f t="shared" si="96"/>
        <v>0.2564102564</v>
      </c>
      <c r="H187" s="528">
        <f t="shared" si="96"/>
        <v>0.2040816327</v>
      </c>
      <c r="I187" s="533"/>
      <c r="J187" s="532"/>
      <c r="K187" s="532"/>
      <c r="L187" s="521" t="str">
        <f>VLOOKUP(A187,Blacksmith!$B$145:$J$193,9,FALSE)</f>
        <v>#N/A</v>
      </c>
      <c r="M187" s="520"/>
      <c r="N187" s="520" t="str">
        <f>VLOOKUP(A187,Blacksmith!$B$145:$J$193,4,FALSE)</f>
        <v>#N/A</v>
      </c>
      <c r="O187" s="520"/>
      <c r="P187" s="520"/>
      <c r="Q187" s="520"/>
      <c r="R187" s="462">
        <v>0.0</v>
      </c>
      <c r="S187" s="475"/>
      <c r="T187" s="475"/>
      <c r="U187" s="450"/>
      <c r="V187" s="450"/>
      <c r="W187" s="475"/>
      <c r="X187" s="475"/>
      <c r="Y187" s="475"/>
      <c r="Z187" s="475"/>
      <c r="AA187" s="475"/>
      <c r="AB187" s="450"/>
      <c r="AC187" s="450"/>
      <c r="AD187" s="453"/>
      <c r="AE187" s="453"/>
      <c r="AF187" s="453" t="str">
        <f t="shared" ref="AF187:AK187" si="97">AF$52-AF74</f>
        <v>#REF!</v>
      </c>
      <c r="AG187" s="453" t="str">
        <f t="shared" si="97"/>
        <v>#REF!</v>
      </c>
      <c r="AH187" s="453" t="str">
        <f t="shared" si="97"/>
        <v>#REF!</v>
      </c>
      <c r="AI187" s="453" t="str">
        <f t="shared" si="97"/>
        <v>#REF!</v>
      </c>
      <c r="AJ187" s="453" t="str">
        <f t="shared" si="97"/>
        <v>#REF!</v>
      </c>
      <c r="AK187" s="453" t="str">
        <f t="shared" si="97"/>
        <v>#REF!</v>
      </c>
      <c r="AL187" s="453"/>
      <c r="AM187" s="453"/>
      <c r="AN187" s="453"/>
      <c r="AO187" s="453"/>
      <c r="AP187" s="453"/>
      <c r="AQ187" s="453"/>
      <c r="AR187" s="453"/>
      <c r="AS187" s="453"/>
      <c r="AT187" s="453"/>
      <c r="AU187" s="453"/>
      <c r="AV187" s="453"/>
      <c r="AW187" s="453"/>
      <c r="AX187" s="453"/>
      <c r="AY187" s="453"/>
      <c r="AZ187" s="453"/>
      <c r="BA187" s="453"/>
      <c r="BB187" s="453"/>
      <c r="BC187" s="453"/>
      <c r="BD187" s="453"/>
      <c r="BE187" s="453"/>
    </row>
    <row r="188" hidden="1" outlineLevel="1">
      <c r="A188" s="524" t="s">
        <v>785</v>
      </c>
      <c r="B188" s="525">
        <f>$K182</f>
        <v>3</v>
      </c>
      <c r="C188" s="525"/>
      <c r="D188" s="528"/>
      <c r="E188" s="528"/>
      <c r="F188" s="528"/>
      <c r="G188" s="528"/>
      <c r="H188" s="528"/>
      <c r="I188" s="533"/>
      <c r="J188" s="532"/>
      <c r="K188" s="532"/>
      <c r="L188" s="521" t="str">
        <f>VLOOKUP(A188,Blacksmith!$B$145:$J$193,9,FALSE)</f>
        <v>#N/A</v>
      </c>
      <c r="M188" s="520"/>
      <c r="N188" s="520" t="str">
        <f>VLOOKUP(A188,Blacksmith!$B$145:$J$193,4,FALSE)</f>
        <v>#N/A</v>
      </c>
      <c r="O188" s="520"/>
      <c r="P188" s="520"/>
      <c r="Q188" s="520"/>
      <c r="R188" s="462">
        <v>0.0</v>
      </c>
      <c r="S188" s="475"/>
      <c r="T188" s="475"/>
      <c r="U188" s="450"/>
      <c r="V188" s="450"/>
      <c r="W188" s="475"/>
      <c r="X188" s="475"/>
      <c r="Y188" s="475"/>
      <c r="Z188" s="475"/>
      <c r="AA188" s="475"/>
      <c r="AB188" s="450"/>
      <c r="AC188" s="450"/>
      <c r="AD188" s="453"/>
      <c r="AE188" s="453"/>
      <c r="AF188" s="453" t="str">
        <f t="shared" ref="AF188:AK188" si="98">AF$52-AF75</f>
        <v>#REF!</v>
      </c>
      <c r="AG188" s="453" t="str">
        <f t="shared" si="98"/>
        <v>#REF!</v>
      </c>
      <c r="AH188" s="453" t="str">
        <f t="shared" si="98"/>
        <v>#REF!</v>
      </c>
      <c r="AI188" s="453" t="str">
        <f t="shared" si="98"/>
        <v>#REF!</v>
      </c>
      <c r="AJ188" s="453" t="str">
        <f t="shared" si="98"/>
        <v>#REF!</v>
      </c>
      <c r="AK188" s="453" t="str">
        <f t="shared" si="98"/>
        <v>#REF!</v>
      </c>
      <c r="AL188" s="453"/>
      <c r="AM188" s="453"/>
      <c r="AN188" s="453"/>
      <c r="AO188" s="453"/>
      <c r="AP188" s="453"/>
      <c r="AQ188" s="453"/>
      <c r="AR188" s="453"/>
      <c r="AS188" s="453"/>
      <c r="AT188" s="453"/>
      <c r="AU188" s="453"/>
      <c r="AV188" s="453"/>
      <c r="AW188" s="453"/>
      <c r="AX188" s="453"/>
      <c r="AY188" s="453"/>
      <c r="AZ188" s="453"/>
      <c r="BA188" s="453"/>
      <c r="BB188" s="453"/>
      <c r="BC188" s="453"/>
      <c r="BD188" s="453"/>
      <c r="BE188" s="453"/>
    </row>
    <row r="189" hidden="1" outlineLevel="1">
      <c r="A189" s="524" t="s">
        <v>786</v>
      </c>
      <c r="B189" s="534">
        <f t="shared" ref="B189:H189" si="99">B186/$B188</f>
        <v>1.833333333</v>
      </c>
      <c r="C189" s="534">
        <f t="shared" si="99"/>
        <v>2.833333333</v>
      </c>
      <c r="D189" s="534">
        <f t="shared" si="99"/>
        <v>3.833333333</v>
      </c>
      <c r="E189" s="534">
        <f t="shared" si="99"/>
        <v>5.166666667</v>
      </c>
      <c r="F189" s="534">
        <f t="shared" si="99"/>
        <v>6.5</v>
      </c>
      <c r="G189" s="534">
        <f t="shared" si="99"/>
        <v>8.166666667</v>
      </c>
      <c r="H189" s="534">
        <f t="shared" si="99"/>
        <v>9.833333333</v>
      </c>
      <c r="I189" s="533"/>
      <c r="J189" s="532"/>
      <c r="K189" s="532"/>
      <c r="L189" s="521" t="str">
        <f>VLOOKUP(A189,Blacksmith!$B$145:$J$193,9,FALSE)</f>
        <v>#N/A</v>
      </c>
      <c r="M189" s="520"/>
      <c r="N189" s="520" t="str">
        <f>VLOOKUP(A189,Blacksmith!$B$145:$J$193,4,FALSE)</f>
        <v>#N/A</v>
      </c>
      <c r="O189" s="520"/>
      <c r="P189" s="520"/>
      <c r="Q189" s="520"/>
      <c r="R189" s="462">
        <v>0.0</v>
      </c>
      <c r="S189" s="475"/>
      <c r="T189" s="475"/>
      <c r="U189" s="450"/>
      <c r="V189" s="450"/>
      <c r="W189" s="475"/>
      <c r="X189" s="475"/>
      <c r="Y189" s="475"/>
      <c r="Z189" s="475"/>
      <c r="AA189" s="475"/>
      <c r="AB189" s="450"/>
      <c r="AC189" s="450"/>
      <c r="AD189" s="453"/>
      <c r="AE189" s="453"/>
      <c r="AF189" s="453" t="str">
        <f t="shared" ref="AF189:AK189" si="100">AF$52-AF76</f>
        <v>#REF!</v>
      </c>
      <c r="AG189" s="453" t="str">
        <f t="shared" si="100"/>
        <v>#REF!</v>
      </c>
      <c r="AH189" s="453" t="str">
        <f t="shared" si="100"/>
        <v>#REF!</v>
      </c>
      <c r="AI189" s="453" t="str">
        <f t="shared" si="100"/>
        <v>#REF!</v>
      </c>
      <c r="AJ189" s="453" t="str">
        <f t="shared" si="100"/>
        <v>#REF!</v>
      </c>
      <c r="AK189" s="453" t="str">
        <f t="shared" si="100"/>
        <v>#REF!</v>
      </c>
      <c r="AL189" s="453"/>
      <c r="AM189" s="453"/>
      <c r="AN189" s="453"/>
      <c r="AO189" s="453"/>
      <c r="AP189" s="453"/>
      <c r="AQ189" s="453"/>
      <c r="AR189" s="453"/>
      <c r="AS189" s="453"/>
      <c r="AT189" s="453"/>
      <c r="AU189" s="453"/>
      <c r="AV189" s="453"/>
      <c r="AW189" s="453"/>
      <c r="AX189" s="453"/>
      <c r="AY189" s="453"/>
      <c r="AZ189" s="453"/>
      <c r="BA189" s="453"/>
      <c r="BB189" s="453"/>
      <c r="BC189" s="453"/>
      <c r="BD189" s="453"/>
      <c r="BE189" s="453"/>
    </row>
    <row r="190" collapsed="1">
      <c r="A190" s="517" t="s">
        <v>949</v>
      </c>
      <c r="B190" s="532" t="s">
        <v>942</v>
      </c>
      <c r="C190" s="532" t="s">
        <v>778</v>
      </c>
      <c r="D190" s="532" t="s">
        <v>911</v>
      </c>
      <c r="E190" s="532" t="s">
        <v>943</v>
      </c>
      <c r="F190" s="532" t="s">
        <v>944</v>
      </c>
      <c r="G190" s="532" t="s">
        <v>945</v>
      </c>
      <c r="H190" s="532" t="s">
        <v>946</v>
      </c>
      <c r="I190" s="519" t="s">
        <v>781</v>
      </c>
      <c r="J190" s="532">
        <v>0.0</v>
      </c>
      <c r="K190" s="520">
        <v>3.0</v>
      </c>
      <c r="L190" s="521">
        <f>VLOOKUP(A190,Blacksmith!$B$145:$J$193,9,FALSE)</f>
        <v>3.55</v>
      </c>
      <c r="M190" s="520" t="s">
        <v>947</v>
      </c>
      <c r="N190" s="520">
        <f>VLOOKUP(A190,Blacksmith!$B$145:$J$193,4,FALSE)</f>
        <v>15</v>
      </c>
      <c r="O190" s="520">
        <v>22.0</v>
      </c>
      <c r="P190" s="520" t="s">
        <v>804</v>
      </c>
      <c r="Q190" s="532" t="s">
        <v>950</v>
      </c>
      <c r="R190" s="462">
        <v>0.0</v>
      </c>
      <c r="S190" s="535"/>
      <c r="T190" s="535"/>
      <c r="U190" s="536"/>
      <c r="V190" s="536"/>
      <c r="W190" s="537">
        <v>23.0</v>
      </c>
      <c r="X190" s="537">
        <v>26.0</v>
      </c>
      <c r="Y190" s="537">
        <v>29.0</v>
      </c>
      <c r="Z190" s="537">
        <v>32.0</v>
      </c>
      <c r="AA190" s="537">
        <v>35.0</v>
      </c>
      <c r="AB190" s="537">
        <v>38.0</v>
      </c>
      <c r="AC190" s="537">
        <v>41.0</v>
      </c>
      <c r="AD190" s="453"/>
      <c r="AE190" s="453" t="s">
        <v>845</v>
      </c>
      <c r="AF190" s="453">
        <f t="shared" ref="AF190:AK190" si="101">AF$52-AF77</f>
        <v>-8</v>
      </c>
      <c r="AG190" s="453">
        <f t="shared" si="101"/>
        <v>-13</v>
      </c>
      <c r="AH190" s="453">
        <f t="shared" si="101"/>
        <v>-18</v>
      </c>
      <c r="AI190" s="453">
        <f t="shared" si="101"/>
        <v>-18</v>
      </c>
      <c r="AJ190" s="453">
        <f t="shared" si="101"/>
        <v>-18</v>
      </c>
      <c r="AK190" s="453">
        <f t="shared" si="101"/>
        <v>-18</v>
      </c>
      <c r="AL190" s="538"/>
      <c r="AM190" s="538"/>
      <c r="AN190" s="538"/>
      <c r="AO190" s="538"/>
      <c r="AP190" s="538"/>
      <c r="AQ190" s="538"/>
      <c r="AR190" s="538"/>
      <c r="AS190" s="538"/>
      <c r="AT190" s="538"/>
      <c r="AU190" s="538"/>
      <c r="AV190" s="538"/>
      <c r="AW190" s="538"/>
      <c r="AX190" s="538"/>
      <c r="AY190" s="538"/>
      <c r="AZ190" s="538"/>
      <c r="BA190" s="538"/>
      <c r="BB190" s="538"/>
      <c r="BC190" s="538"/>
      <c r="BD190" s="538"/>
      <c r="BE190" s="538"/>
    </row>
    <row r="191" ht="12.75" hidden="1" customHeight="1" outlineLevel="1">
      <c r="A191" s="524" t="s">
        <v>178</v>
      </c>
      <c r="B191" s="525">
        <v>1.0</v>
      </c>
      <c r="C191" s="525">
        <v>1.0</v>
      </c>
      <c r="D191" s="525">
        <v>1.0</v>
      </c>
      <c r="E191" s="525">
        <v>1.0</v>
      </c>
      <c r="F191" s="525">
        <v>1.0</v>
      </c>
      <c r="G191" s="525">
        <v>1.0</v>
      </c>
      <c r="H191" s="525">
        <v>3.0</v>
      </c>
      <c r="I191" s="533"/>
      <c r="J191" s="532"/>
      <c r="K191" s="532"/>
      <c r="L191" s="521" t="str">
        <f>VLOOKUP(A191,Blacksmith!$B$145:$J$193,9,FALSE)</f>
        <v>#N/A</v>
      </c>
      <c r="M191" s="520"/>
      <c r="N191" s="520" t="str">
        <f>VLOOKUP(A191,Blacksmith!$B$145:$J$193,4,FALSE)</f>
        <v>#N/A</v>
      </c>
      <c r="O191" s="520"/>
      <c r="P191" s="520"/>
      <c r="Q191" s="532"/>
      <c r="R191" s="462">
        <v>0.0</v>
      </c>
      <c r="S191" s="535"/>
      <c r="T191" s="535"/>
      <c r="U191" s="536"/>
      <c r="V191" s="536"/>
      <c r="W191" s="475"/>
      <c r="X191" s="475"/>
      <c r="Y191" s="475"/>
      <c r="Z191" s="475"/>
      <c r="AA191" s="475"/>
      <c r="AB191" s="450"/>
      <c r="AC191" s="450"/>
      <c r="AD191" s="453"/>
      <c r="AE191" s="453" t="s">
        <v>835</v>
      </c>
      <c r="AF191" s="453" t="str">
        <f t="shared" ref="AF191:AK191" si="102">AF$52-AF78</f>
        <v>#REF!</v>
      </c>
      <c r="AG191" s="453" t="str">
        <f t="shared" si="102"/>
        <v>#REF!</v>
      </c>
      <c r="AH191" s="453" t="str">
        <f t="shared" si="102"/>
        <v>#REF!</v>
      </c>
      <c r="AI191" s="453" t="str">
        <f t="shared" si="102"/>
        <v>#REF!</v>
      </c>
      <c r="AJ191" s="453" t="str">
        <f t="shared" si="102"/>
        <v>#REF!</v>
      </c>
      <c r="AK191" s="453" t="str">
        <f t="shared" si="102"/>
        <v>#REF!</v>
      </c>
      <c r="AL191" s="538"/>
      <c r="AM191" s="538"/>
      <c r="AN191" s="538"/>
      <c r="AO191" s="538"/>
      <c r="AP191" s="538"/>
      <c r="AQ191" s="538"/>
      <c r="AR191" s="538"/>
      <c r="AS191" s="538"/>
      <c r="AT191" s="538"/>
      <c r="AU191" s="538"/>
      <c r="AV191" s="538"/>
      <c r="AW191" s="538"/>
      <c r="AX191" s="538"/>
      <c r="AY191" s="538"/>
      <c r="AZ191" s="538"/>
      <c r="BA191" s="538"/>
      <c r="BB191" s="538"/>
      <c r="BC191" s="538"/>
      <c r="BD191" s="538"/>
      <c r="BE191" s="538"/>
    </row>
    <row r="192" ht="12.75" hidden="1" customHeight="1" outlineLevel="1">
      <c r="A192" s="524" t="s">
        <v>179</v>
      </c>
      <c r="B192" s="525">
        <v>8.0</v>
      </c>
      <c r="C192" s="525">
        <v>8.0</v>
      </c>
      <c r="D192" s="525">
        <v>10.0</v>
      </c>
      <c r="E192" s="525">
        <v>10.0</v>
      </c>
      <c r="F192" s="525">
        <v>12.0</v>
      </c>
      <c r="G192" s="525">
        <v>12.0</v>
      </c>
      <c r="H192" s="525">
        <v>18.0</v>
      </c>
      <c r="I192" s="533"/>
      <c r="J192" s="532"/>
      <c r="K192" s="532"/>
      <c r="L192" s="521" t="str">
        <f>VLOOKUP(A192,Blacksmith!$B$145:$J$193,9,FALSE)</f>
        <v>#N/A</v>
      </c>
      <c r="M192" s="520"/>
      <c r="N192" s="520" t="str">
        <f>VLOOKUP(A192,Blacksmith!$B$145:$J$193,4,FALSE)</f>
        <v>#N/A</v>
      </c>
      <c r="O192" s="520"/>
      <c r="P192" s="520"/>
      <c r="Q192" s="532"/>
      <c r="R192" s="462">
        <v>0.0</v>
      </c>
      <c r="S192" s="535"/>
      <c r="T192" s="535"/>
      <c r="U192" s="536"/>
      <c r="V192" s="536"/>
      <c r="W192" s="475"/>
      <c r="X192" s="475"/>
      <c r="Y192" s="475"/>
      <c r="Z192" s="475"/>
      <c r="AA192" s="475"/>
      <c r="AB192" s="450"/>
      <c r="AC192" s="450"/>
      <c r="AD192" s="453"/>
      <c r="AE192" s="453" t="s">
        <v>835</v>
      </c>
      <c r="AF192" s="453" t="str">
        <f t="shared" ref="AF192:AK192" si="103">AF$52-AF79</f>
        <v>#REF!</v>
      </c>
      <c r="AG192" s="453" t="str">
        <f t="shared" si="103"/>
        <v>#REF!</v>
      </c>
      <c r="AH192" s="453" t="str">
        <f t="shared" si="103"/>
        <v>#REF!</v>
      </c>
      <c r="AI192" s="453" t="str">
        <f t="shared" si="103"/>
        <v>#REF!</v>
      </c>
      <c r="AJ192" s="453" t="str">
        <f t="shared" si="103"/>
        <v>#REF!</v>
      </c>
      <c r="AK192" s="453" t="str">
        <f t="shared" si="103"/>
        <v>#REF!</v>
      </c>
      <c r="AL192" s="538"/>
      <c r="AM192" s="538"/>
      <c r="AN192" s="538"/>
      <c r="AO192" s="538"/>
      <c r="AP192" s="538"/>
      <c r="AQ192" s="538"/>
      <c r="AR192" s="538"/>
      <c r="AS192" s="538"/>
      <c r="AT192" s="538"/>
      <c r="AU192" s="538"/>
      <c r="AV192" s="538"/>
      <c r="AW192" s="538"/>
      <c r="AX192" s="538"/>
      <c r="AY192" s="538"/>
      <c r="AZ192" s="538"/>
      <c r="BA192" s="538"/>
      <c r="BB192" s="538"/>
      <c r="BC192" s="538"/>
      <c r="BD192" s="538"/>
      <c r="BE192" s="538"/>
    </row>
    <row r="193" ht="12.75" hidden="1" customHeight="1" outlineLevel="1">
      <c r="A193" s="524" t="s">
        <v>783</v>
      </c>
      <c r="B193" s="525">
        <v>1.0</v>
      </c>
      <c r="C193" s="525">
        <v>4.0</v>
      </c>
      <c r="D193" s="525">
        <v>6.0</v>
      </c>
      <c r="E193" s="525">
        <v>10.0</v>
      </c>
      <c r="F193" s="525">
        <v>13.0</v>
      </c>
      <c r="G193" s="525">
        <v>18.0</v>
      </c>
      <c r="H193" s="525">
        <v>19.0</v>
      </c>
      <c r="I193" s="533"/>
      <c r="J193" s="532"/>
      <c r="K193" s="532"/>
      <c r="L193" s="521" t="str">
        <f>VLOOKUP(A193,Blacksmith!$B$145:$J$193,9,FALSE)</f>
        <v>#N/A</v>
      </c>
      <c r="M193" s="520"/>
      <c r="N193" s="520" t="str">
        <f>VLOOKUP(A193,Blacksmith!$B$145:$J$193,4,FALSE)</f>
        <v>#N/A</v>
      </c>
      <c r="O193" s="520"/>
      <c r="P193" s="520"/>
      <c r="Q193" s="532"/>
      <c r="R193" s="462">
        <v>0.0</v>
      </c>
      <c r="S193" s="535"/>
      <c r="T193" s="535"/>
      <c r="U193" s="536"/>
      <c r="V193" s="536"/>
      <c r="W193" s="475"/>
      <c r="X193" s="475"/>
      <c r="Y193" s="475"/>
      <c r="Z193" s="475"/>
      <c r="AA193" s="475"/>
      <c r="AB193" s="450"/>
      <c r="AC193" s="450"/>
      <c r="AD193" s="453"/>
      <c r="AE193" s="453" t="s">
        <v>835</v>
      </c>
      <c r="AF193" s="453" t="str">
        <f t="shared" ref="AF193:AK193" si="104">AF$52-AF80</f>
        <v>#REF!</v>
      </c>
      <c r="AG193" s="453" t="str">
        <f t="shared" si="104"/>
        <v>#REF!</v>
      </c>
      <c r="AH193" s="453" t="str">
        <f t="shared" si="104"/>
        <v>#REF!</v>
      </c>
      <c r="AI193" s="453" t="str">
        <f t="shared" si="104"/>
        <v>#REF!</v>
      </c>
      <c r="AJ193" s="453" t="str">
        <f t="shared" si="104"/>
        <v>#REF!</v>
      </c>
      <c r="AK193" s="453" t="str">
        <f t="shared" si="104"/>
        <v>#REF!</v>
      </c>
      <c r="AL193" s="538"/>
      <c r="AM193" s="538"/>
      <c r="AN193" s="538"/>
      <c r="AO193" s="538"/>
      <c r="AP193" s="538"/>
      <c r="AQ193" s="538"/>
      <c r="AR193" s="538"/>
      <c r="AS193" s="538"/>
      <c r="AT193" s="538"/>
      <c r="AU193" s="538"/>
      <c r="AV193" s="538"/>
      <c r="AW193" s="538"/>
      <c r="AX193" s="538"/>
      <c r="AY193" s="538"/>
      <c r="AZ193" s="538"/>
      <c r="BA193" s="538"/>
      <c r="BB193" s="538"/>
      <c r="BC193" s="538"/>
      <c r="BD193" s="538"/>
      <c r="BE193" s="538"/>
    </row>
    <row r="194" ht="12.75" hidden="1" customHeight="1" outlineLevel="1">
      <c r="A194" s="524" t="s">
        <v>180</v>
      </c>
      <c r="B194" s="525">
        <f t="shared" ref="B194:H194" si="105">(B191+B192)/2+B193</f>
        <v>5.5</v>
      </c>
      <c r="C194" s="525">
        <f t="shared" si="105"/>
        <v>8.5</v>
      </c>
      <c r="D194" s="525">
        <f t="shared" si="105"/>
        <v>11.5</v>
      </c>
      <c r="E194" s="525">
        <f t="shared" si="105"/>
        <v>15.5</v>
      </c>
      <c r="F194" s="525">
        <f t="shared" si="105"/>
        <v>19.5</v>
      </c>
      <c r="G194" s="525">
        <f t="shared" si="105"/>
        <v>24.5</v>
      </c>
      <c r="H194" s="525">
        <f t="shared" si="105"/>
        <v>29.5</v>
      </c>
      <c r="I194" s="533"/>
      <c r="J194" s="532"/>
      <c r="K194" s="532"/>
      <c r="L194" s="521" t="str">
        <f>VLOOKUP(A194,Blacksmith!$B$145:$J$193,9,FALSE)</f>
        <v>#N/A</v>
      </c>
      <c r="M194" s="520"/>
      <c r="N194" s="520" t="str">
        <f>VLOOKUP(A194,Blacksmith!$B$145:$J$193,4,FALSE)</f>
        <v>#N/A</v>
      </c>
      <c r="O194" s="520"/>
      <c r="P194" s="520"/>
      <c r="Q194" s="532"/>
      <c r="R194" s="462">
        <v>0.0</v>
      </c>
      <c r="S194" s="535"/>
      <c r="T194" s="535"/>
      <c r="U194" s="536"/>
      <c r="V194" s="536"/>
      <c r="W194" s="475"/>
      <c r="X194" s="475"/>
      <c r="Y194" s="475"/>
      <c r="Z194" s="475"/>
      <c r="AA194" s="475"/>
      <c r="AB194" s="450"/>
      <c r="AC194" s="450"/>
      <c r="AD194" s="453"/>
      <c r="AE194" s="453" t="s">
        <v>835</v>
      </c>
      <c r="AF194" s="453" t="str">
        <f t="shared" ref="AF194:AK194" si="106">AF$52-AF81</f>
        <v>#REF!</v>
      </c>
      <c r="AG194" s="453" t="str">
        <f t="shared" si="106"/>
        <v>#REF!</v>
      </c>
      <c r="AH194" s="453" t="str">
        <f t="shared" si="106"/>
        <v>#REF!</v>
      </c>
      <c r="AI194" s="453" t="str">
        <f t="shared" si="106"/>
        <v>#REF!</v>
      </c>
      <c r="AJ194" s="453" t="str">
        <f t="shared" si="106"/>
        <v>#REF!</v>
      </c>
      <c r="AK194" s="453" t="str">
        <f t="shared" si="106"/>
        <v>#REF!</v>
      </c>
      <c r="AL194" s="538"/>
      <c r="AM194" s="538"/>
      <c r="AN194" s="538"/>
      <c r="AO194" s="538"/>
      <c r="AP194" s="538"/>
      <c r="AQ194" s="538"/>
      <c r="AR194" s="538"/>
      <c r="AS194" s="538"/>
      <c r="AT194" s="538"/>
      <c r="AU194" s="538"/>
      <c r="AV194" s="538"/>
      <c r="AW194" s="538"/>
      <c r="AX194" s="538"/>
      <c r="AY194" s="538"/>
      <c r="AZ194" s="538"/>
      <c r="BA194" s="538"/>
      <c r="BB194" s="538"/>
      <c r="BC194" s="538"/>
      <c r="BD194" s="538"/>
      <c r="BE194" s="538"/>
    </row>
    <row r="195" ht="12.75" hidden="1" customHeight="1" outlineLevel="1">
      <c r="A195" s="524" t="s">
        <v>784</v>
      </c>
      <c r="B195" s="528"/>
      <c r="C195" s="528">
        <f t="shared" ref="C195:H195" si="107">C194/B194-1</f>
        <v>0.5454545455</v>
      </c>
      <c r="D195" s="528">
        <f t="shared" si="107"/>
        <v>0.3529411765</v>
      </c>
      <c r="E195" s="528">
        <f t="shared" si="107"/>
        <v>0.347826087</v>
      </c>
      <c r="F195" s="528">
        <f t="shared" si="107"/>
        <v>0.2580645161</v>
      </c>
      <c r="G195" s="528">
        <f t="shared" si="107"/>
        <v>0.2564102564</v>
      </c>
      <c r="H195" s="528">
        <f t="shared" si="107"/>
        <v>0.2040816327</v>
      </c>
      <c r="I195" s="533"/>
      <c r="J195" s="532"/>
      <c r="K195" s="532"/>
      <c r="L195" s="521" t="str">
        <f>VLOOKUP(A195,Blacksmith!$B$145:$J$193,9,FALSE)</f>
        <v>#N/A</v>
      </c>
      <c r="M195" s="520"/>
      <c r="N195" s="520" t="str">
        <f>VLOOKUP(A195,Blacksmith!$B$145:$J$193,4,FALSE)</f>
        <v>#N/A</v>
      </c>
      <c r="O195" s="520"/>
      <c r="P195" s="520"/>
      <c r="Q195" s="532"/>
      <c r="R195" s="462">
        <v>0.0</v>
      </c>
      <c r="S195" s="535"/>
      <c r="T195" s="535"/>
      <c r="U195" s="536"/>
      <c r="V195" s="536"/>
      <c r="W195" s="475"/>
      <c r="X195" s="475"/>
      <c r="Y195" s="475"/>
      <c r="Z195" s="475"/>
      <c r="AA195" s="475"/>
      <c r="AB195" s="450"/>
      <c r="AC195" s="450"/>
      <c r="AD195" s="453"/>
      <c r="AE195" s="453" t="s">
        <v>835</v>
      </c>
      <c r="AF195" s="453" t="str">
        <f t="shared" ref="AF195:AK195" si="108">AF$52-AF82</f>
        <v>#REF!</v>
      </c>
      <c r="AG195" s="453" t="str">
        <f t="shared" si="108"/>
        <v>#REF!</v>
      </c>
      <c r="AH195" s="453" t="str">
        <f t="shared" si="108"/>
        <v>#REF!</v>
      </c>
      <c r="AI195" s="453" t="str">
        <f t="shared" si="108"/>
        <v>#REF!</v>
      </c>
      <c r="AJ195" s="453" t="str">
        <f t="shared" si="108"/>
        <v>#REF!</v>
      </c>
      <c r="AK195" s="453" t="str">
        <f t="shared" si="108"/>
        <v>#REF!</v>
      </c>
      <c r="AL195" s="538"/>
      <c r="AM195" s="538"/>
      <c r="AN195" s="538"/>
      <c r="AO195" s="538"/>
      <c r="AP195" s="538"/>
      <c r="AQ195" s="538"/>
      <c r="AR195" s="538"/>
      <c r="AS195" s="538"/>
      <c r="AT195" s="538"/>
      <c r="AU195" s="538"/>
      <c r="AV195" s="538"/>
      <c r="AW195" s="538"/>
      <c r="AX195" s="538"/>
      <c r="AY195" s="538"/>
      <c r="AZ195" s="538"/>
      <c r="BA195" s="538"/>
      <c r="BB195" s="538"/>
      <c r="BC195" s="538"/>
      <c r="BD195" s="538"/>
      <c r="BE195" s="538"/>
    </row>
    <row r="196" ht="12.75" hidden="1" customHeight="1" outlineLevel="1">
      <c r="A196" s="524" t="s">
        <v>785</v>
      </c>
      <c r="B196" s="525">
        <f>$K190</f>
        <v>3</v>
      </c>
      <c r="C196" s="525"/>
      <c r="D196" s="528"/>
      <c r="E196" s="528"/>
      <c r="F196" s="528"/>
      <c r="G196" s="528"/>
      <c r="H196" s="528"/>
      <c r="I196" s="533"/>
      <c r="J196" s="532"/>
      <c r="K196" s="532"/>
      <c r="L196" s="521" t="str">
        <f>VLOOKUP(A196,Blacksmith!$B$145:$J$193,9,FALSE)</f>
        <v>#N/A</v>
      </c>
      <c r="M196" s="520"/>
      <c r="N196" s="520" t="str">
        <f>VLOOKUP(A196,Blacksmith!$B$145:$J$193,4,FALSE)</f>
        <v>#N/A</v>
      </c>
      <c r="O196" s="520"/>
      <c r="P196" s="520"/>
      <c r="Q196" s="532"/>
      <c r="R196" s="462">
        <v>0.0</v>
      </c>
      <c r="S196" s="535"/>
      <c r="T196" s="535"/>
      <c r="U196" s="536"/>
      <c r="V196" s="536"/>
      <c r="W196" s="475"/>
      <c r="X196" s="475"/>
      <c r="Y196" s="475"/>
      <c r="Z196" s="475"/>
      <c r="AA196" s="475"/>
      <c r="AB196" s="450"/>
      <c r="AC196" s="450"/>
      <c r="AD196" s="453"/>
      <c r="AE196" s="453" t="s">
        <v>835</v>
      </c>
      <c r="AF196" s="453" t="str">
        <f t="shared" ref="AF196:AK196" si="109">AF$52-AF83</f>
        <v>#REF!</v>
      </c>
      <c r="AG196" s="453" t="str">
        <f t="shared" si="109"/>
        <v>#REF!</v>
      </c>
      <c r="AH196" s="453" t="str">
        <f t="shared" si="109"/>
        <v>#REF!</v>
      </c>
      <c r="AI196" s="453" t="str">
        <f t="shared" si="109"/>
        <v>#REF!</v>
      </c>
      <c r="AJ196" s="453" t="str">
        <f t="shared" si="109"/>
        <v>#REF!</v>
      </c>
      <c r="AK196" s="453" t="str">
        <f t="shared" si="109"/>
        <v>#REF!</v>
      </c>
      <c r="AL196" s="538"/>
      <c r="AM196" s="538"/>
      <c r="AN196" s="538"/>
      <c r="AO196" s="538"/>
      <c r="AP196" s="538"/>
      <c r="AQ196" s="538"/>
      <c r="AR196" s="538"/>
      <c r="AS196" s="538"/>
      <c r="AT196" s="538"/>
      <c r="AU196" s="538"/>
      <c r="AV196" s="538"/>
      <c r="AW196" s="538"/>
      <c r="AX196" s="538"/>
      <c r="AY196" s="538"/>
      <c r="AZ196" s="538"/>
      <c r="BA196" s="538"/>
      <c r="BB196" s="538"/>
      <c r="BC196" s="538"/>
      <c r="BD196" s="538"/>
      <c r="BE196" s="538"/>
    </row>
    <row r="197" ht="12.75" hidden="1" customHeight="1" outlineLevel="1">
      <c r="A197" s="524" t="s">
        <v>786</v>
      </c>
      <c r="B197" s="534">
        <f t="shared" ref="B197:H197" si="110">B194/$B196</f>
        <v>1.833333333</v>
      </c>
      <c r="C197" s="534">
        <f t="shared" si="110"/>
        <v>2.833333333</v>
      </c>
      <c r="D197" s="534">
        <f t="shared" si="110"/>
        <v>3.833333333</v>
      </c>
      <c r="E197" s="534">
        <f t="shared" si="110"/>
        <v>5.166666667</v>
      </c>
      <c r="F197" s="534">
        <f t="shared" si="110"/>
        <v>6.5</v>
      </c>
      <c r="G197" s="534">
        <f t="shared" si="110"/>
        <v>8.166666667</v>
      </c>
      <c r="H197" s="534">
        <f t="shared" si="110"/>
        <v>9.833333333</v>
      </c>
      <c r="I197" s="533"/>
      <c r="J197" s="532"/>
      <c r="K197" s="532"/>
      <c r="L197" s="521" t="str">
        <f>VLOOKUP(A197,Blacksmith!$B$145:$J$193,9,FALSE)</f>
        <v>#N/A</v>
      </c>
      <c r="M197" s="520"/>
      <c r="N197" s="520" t="str">
        <f>VLOOKUP(A197,Blacksmith!$B$145:$J$193,4,FALSE)</f>
        <v>#N/A</v>
      </c>
      <c r="O197" s="520"/>
      <c r="P197" s="520"/>
      <c r="Q197" s="532"/>
      <c r="R197" s="462">
        <v>0.0</v>
      </c>
      <c r="S197" s="535"/>
      <c r="T197" s="535"/>
      <c r="U197" s="536"/>
      <c r="V197" s="536"/>
      <c r="W197" s="475"/>
      <c r="X197" s="475"/>
      <c r="Y197" s="475"/>
      <c r="Z197" s="475"/>
      <c r="AA197" s="475"/>
      <c r="AB197" s="450"/>
      <c r="AC197" s="450"/>
      <c r="AD197" s="453"/>
      <c r="AE197" s="453" t="s">
        <v>835</v>
      </c>
      <c r="AF197" s="453" t="str">
        <f t="shared" ref="AF197:AK197" si="111">AF$52-AF84</f>
        <v>#REF!</v>
      </c>
      <c r="AG197" s="453" t="str">
        <f t="shared" si="111"/>
        <v>#REF!</v>
      </c>
      <c r="AH197" s="453" t="str">
        <f t="shared" si="111"/>
        <v>#REF!</v>
      </c>
      <c r="AI197" s="453" t="str">
        <f t="shared" si="111"/>
        <v>#REF!</v>
      </c>
      <c r="AJ197" s="453" t="str">
        <f t="shared" si="111"/>
        <v>#REF!</v>
      </c>
      <c r="AK197" s="453" t="str">
        <f t="shared" si="111"/>
        <v>#REF!</v>
      </c>
      <c r="AL197" s="538"/>
      <c r="AM197" s="538"/>
      <c r="AN197" s="538"/>
      <c r="AO197" s="538"/>
      <c r="AP197" s="538"/>
      <c r="AQ197" s="538"/>
      <c r="AR197" s="538"/>
      <c r="AS197" s="538"/>
      <c r="AT197" s="538"/>
      <c r="AU197" s="538"/>
      <c r="AV197" s="538"/>
      <c r="AW197" s="538"/>
      <c r="AX197" s="538"/>
      <c r="AY197" s="538"/>
      <c r="AZ197" s="538"/>
      <c r="BA197" s="538"/>
      <c r="BB197" s="538"/>
      <c r="BC197" s="538"/>
      <c r="BD197" s="538"/>
      <c r="BE197" s="538"/>
    </row>
    <row r="198" collapsed="1">
      <c r="A198" s="517" t="s">
        <v>951</v>
      </c>
      <c r="B198" s="532" t="s">
        <v>933</v>
      </c>
      <c r="C198" s="532" t="s">
        <v>952</v>
      </c>
      <c r="D198" s="532" t="s">
        <v>953</v>
      </c>
      <c r="E198" s="532" t="s">
        <v>954</v>
      </c>
      <c r="F198" s="532" t="s">
        <v>955</v>
      </c>
      <c r="G198" s="532" t="s">
        <v>956</v>
      </c>
      <c r="H198" s="532" t="s">
        <v>957</v>
      </c>
      <c r="I198" s="519" t="s">
        <v>781</v>
      </c>
      <c r="J198" s="532">
        <v>0.0</v>
      </c>
      <c r="K198" s="520">
        <v>3.0</v>
      </c>
      <c r="L198" s="521">
        <f>VLOOKUP(A198,Blacksmith!$B$145:$J$193,9,FALSE)</f>
        <v>3.6</v>
      </c>
      <c r="M198" s="520" t="s">
        <v>947</v>
      </c>
      <c r="N198" s="520">
        <f>VLOOKUP(A198,Blacksmith!$B$145:$J$193,4,FALSE)</f>
        <v>14</v>
      </c>
      <c r="O198" s="520">
        <v>23.0</v>
      </c>
      <c r="P198" s="520" t="s">
        <v>804</v>
      </c>
      <c r="Q198" s="520"/>
      <c r="R198" s="462">
        <v>0.0</v>
      </c>
      <c r="S198" s="475"/>
      <c r="T198" s="475"/>
      <c r="U198" s="450"/>
      <c r="V198" s="450"/>
      <c r="W198" s="452">
        <v>0.0</v>
      </c>
      <c r="X198" s="452">
        <v>0.0</v>
      </c>
      <c r="Y198" s="452">
        <v>0.0</v>
      </c>
      <c r="Z198" s="452">
        <v>0.0</v>
      </c>
      <c r="AA198" s="452">
        <v>0.0</v>
      </c>
      <c r="AB198" s="452">
        <v>0.0</v>
      </c>
      <c r="AC198" s="452">
        <v>0.0</v>
      </c>
      <c r="AD198" s="453"/>
      <c r="AE198" s="453" t="s">
        <v>848</v>
      </c>
      <c r="AF198" s="453">
        <f t="shared" ref="AF198:AK198" si="112">AF$52-AF85</f>
        <v>-22</v>
      </c>
      <c r="AG198" s="453">
        <f t="shared" si="112"/>
        <v>-28</v>
      </c>
      <c r="AH198" s="453">
        <f t="shared" si="112"/>
        <v>-34</v>
      </c>
      <c r="AI198" s="453">
        <f t="shared" si="112"/>
        <v>-33</v>
      </c>
      <c r="AJ198" s="453">
        <f t="shared" si="112"/>
        <v>-32</v>
      </c>
      <c r="AK198" s="453">
        <f t="shared" si="112"/>
        <v>-31</v>
      </c>
      <c r="AL198" s="453"/>
      <c r="AM198" s="453"/>
      <c r="AN198" s="453"/>
      <c r="AO198" s="453"/>
      <c r="AP198" s="453"/>
      <c r="AQ198" s="453"/>
      <c r="AR198" s="453"/>
      <c r="AS198" s="453"/>
      <c r="AT198" s="453"/>
      <c r="AU198" s="453"/>
      <c r="AV198" s="453"/>
      <c r="AW198" s="453"/>
      <c r="AX198" s="453"/>
      <c r="AY198" s="453"/>
      <c r="AZ198" s="453"/>
      <c r="BA198" s="453"/>
      <c r="BB198" s="453"/>
      <c r="BC198" s="453"/>
      <c r="BD198" s="453"/>
      <c r="BE198" s="453"/>
    </row>
    <row r="199" hidden="1" outlineLevel="1">
      <c r="A199" s="524" t="s">
        <v>178</v>
      </c>
      <c r="B199" s="525">
        <v>1.0</v>
      </c>
      <c r="C199" s="525">
        <v>1.0</v>
      </c>
      <c r="D199" s="525">
        <v>1.0</v>
      </c>
      <c r="E199" s="525">
        <v>1.0</v>
      </c>
      <c r="F199" s="525">
        <v>1.0</v>
      </c>
      <c r="G199" s="525">
        <v>1.0</v>
      </c>
      <c r="H199" s="525">
        <v>1.0</v>
      </c>
      <c r="I199" s="533"/>
      <c r="J199" s="532"/>
      <c r="K199" s="532"/>
      <c r="L199" s="521" t="str">
        <f>VLOOKUP(A199,Blacksmith!$B$145:$J$193,9,FALSE)</f>
        <v>#N/A</v>
      </c>
      <c r="M199" s="520"/>
      <c r="N199" s="520" t="str">
        <f>VLOOKUP(A199,Blacksmith!$B$145:$J$193,4,FALSE)</f>
        <v>#N/A</v>
      </c>
      <c r="O199" s="520"/>
      <c r="P199" s="520"/>
      <c r="Q199" s="520"/>
      <c r="R199" s="462">
        <v>0.0</v>
      </c>
      <c r="S199" s="475"/>
      <c r="T199" s="475"/>
      <c r="U199" s="450"/>
      <c r="V199" s="450"/>
      <c r="W199" s="452">
        <v>0.0</v>
      </c>
      <c r="X199" s="452">
        <v>0.0</v>
      </c>
      <c r="Y199" s="452">
        <v>0.0</v>
      </c>
      <c r="Z199" s="452">
        <v>0.0</v>
      </c>
      <c r="AA199" s="452">
        <v>0.0</v>
      </c>
      <c r="AB199" s="452">
        <v>0.0</v>
      </c>
      <c r="AC199" s="452">
        <v>0.0</v>
      </c>
      <c r="AD199" s="453"/>
      <c r="AE199" s="453"/>
      <c r="AF199" s="453"/>
      <c r="AG199" s="453"/>
      <c r="AH199" s="453"/>
      <c r="AI199" s="453"/>
      <c r="AJ199" s="453"/>
      <c r="AK199" s="453"/>
      <c r="AL199" s="453"/>
      <c r="AM199" s="453"/>
      <c r="AN199" s="453"/>
      <c r="AO199" s="453"/>
      <c r="AP199" s="453"/>
      <c r="AQ199" s="453"/>
      <c r="AR199" s="453"/>
      <c r="AS199" s="453"/>
      <c r="AT199" s="453"/>
      <c r="AU199" s="453"/>
      <c r="AV199" s="453"/>
      <c r="AW199" s="453"/>
      <c r="AX199" s="453"/>
      <c r="AY199" s="453"/>
      <c r="AZ199" s="453"/>
      <c r="BA199" s="453"/>
      <c r="BB199" s="453"/>
      <c r="BC199" s="453"/>
      <c r="BD199" s="453"/>
      <c r="BE199" s="453"/>
    </row>
    <row r="200" hidden="1" outlineLevel="1">
      <c r="A200" s="524" t="s">
        <v>179</v>
      </c>
      <c r="B200" s="525">
        <v>6.0</v>
      </c>
      <c r="C200" s="525">
        <v>6.0</v>
      </c>
      <c r="D200" s="525">
        <v>8.0</v>
      </c>
      <c r="E200" s="525">
        <v>8.0</v>
      </c>
      <c r="F200" s="525">
        <v>10.0</v>
      </c>
      <c r="G200" s="525">
        <v>10.0</v>
      </c>
      <c r="H200" s="525">
        <v>12.0</v>
      </c>
      <c r="I200" s="533"/>
      <c r="J200" s="532"/>
      <c r="K200" s="532"/>
      <c r="L200" s="521" t="str">
        <f>VLOOKUP(A200,Blacksmith!$B$145:$J$193,9,FALSE)</f>
        <v>#N/A</v>
      </c>
      <c r="M200" s="520"/>
      <c r="N200" s="520" t="str">
        <f>VLOOKUP(A200,Blacksmith!$B$145:$J$193,4,FALSE)</f>
        <v>#N/A</v>
      </c>
      <c r="O200" s="520"/>
      <c r="P200" s="520"/>
      <c r="Q200" s="520"/>
      <c r="R200" s="462">
        <v>0.0</v>
      </c>
      <c r="S200" s="475"/>
      <c r="T200" s="475"/>
      <c r="U200" s="450"/>
      <c r="V200" s="450"/>
      <c r="W200" s="452">
        <v>0.0</v>
      </c>
      <c r="X200" s="452">
        <v>0.0</v>
      </c>
      <c r="Y200" s="452">
        <v>0.0</v>
      </c>
      <c r="Z200" s="452">
        <v>0.0</v>
      </c>
      <c r="AA200" s="452">
        <v>0.0</v>
      </c>
      <c r="AB200" s="452">
        <v>0.0</v>
      </c>
      <c r="AC200" s="452">
        <v>0.0</v>
      </c>
      <c r="AD200" s="453"/>
      <c r="AE200" s="453"/>
      <c r="AF200" s="453"/>
      <c r="AG200" s="453"/>
      <c r="AH200" s="453"/>
      <c r="AI200" s="453"/>
      <c r="AJ200" s="453"/>
      <c r="AK200" s="453"/>
      <c r="AL200" s="453"/>
      <c r="AM200" s="453"/>
      <c r="AN200" s="453"/>
      <c r="AO200" s="453"/>
      <c r="AP200" s="453"/>
      <c r="AQ200" s="453"/>
      <c r="AR200" s="453"/>
      <c r="AS200" s="453"/>
      <c r="AT200" s="453"/>
      <c r="AU200" s="453"/>
      <c r="AV200" s="453"/>
      <c r="AW200" s="453"/>
      <c r="AX200" s="453"/>
      <c r="AY200" s="453"/>
      <c r="AZ200" s="453"/>
      <c r="BA200" s="453"/>
      <c r="BB200" s="453"/>
      <c r="BC200" s="453"/>
      <c r="BD200" s="453"/>
      <c r="BE200" s="453"/>
    </row>
    <row r="201" hidden="1" outlineLevel="1">
      <c r="A201" s="524" t="s">
        <v>783</v>
      </c>
      <c r="B201" s="525">
        <v>4.0</v>
      </c>
      <c r="C201" s="525">
        <v>7.0</v>
      </c>
      <c r="D201" s="525">
        <v>9.0</v>
      </c>
      <c r="E201" s="525">
        <v>13.0</v>
      </c>
      <c r="F201" s="525">
        <v>16.0</v>
      </c>
      <c r="G201" s="525">
        <v>21.0</v>
      </c>
      <c r="H201" s="525">
        <v>27.0</v>
      </c>
      <c r="I201" s="533"/>
      <c r="J201" s="532"/>
      <c r="K201" s="532"/>
      <c r="L201" s="521" t="str">
        <f>VLOOKUP(A201,Blacksmith!$B$145:$J$193,9,FALSE)</f>
        <v>#N/A</v>
      </c>
      <c r="M201" s="520"/>
      <c r="N201" s="520" t="str">
        <f>VLOOKUP(A201,Blacksmith!$B$145:$J$193,4,FALSE)</f>
        <v>#N/A</v>
      </c>
      <c r="O201" s="520"/>
      <c r="P201" s="520"/>
      <c r="Q201" s="520"/>
      <c r="R201" s="462">
        <v>0.0</v>
      </c>
      <c r="S201" s="475"/>
      <c r="T201" s="475"/>
      <c r="U201" s="450"/>
      <c r="V201" s="450"/>
      <c r="W201" s="452">
        <v>0.0</v>
      </c>
      <c r="X201" s="452">
        <v>0.0</v>
      </c>
      <c r="Y201" s="452">
        <v>0.0</v>
      </c>
      <c r="Z201" s="452">
        <v>0.0</v>
      </c>
      <c r="AA201" s="452">
        <v>0.0</v>
      </c>
      <c r="AB201" s="452">
        <v>0.0</v>
      </c>
      <c r="AC201" s="452">
        <v>0.0</v>
      </c>
      <c r="AD201" s="453"/>
      <c r="AE201" s="453"/>
      <c r="AF201" s="453"/>
      <c r="AG201" s="453"/>
      <c r="AH201" s="453"/>
      <c r="AI201" s="453"/>
      <c r="AJ201" s="453"/>
      <c r="AK201" s="453"/>
      <c r="AL201" s="453"/>
      <c r="AM201" s="453"/>
      <c r="AN201" s="453"/>
      <c r="AO201" s="453"/>
      <c r="AP201" s="453"/>
      <c r="AQ201" s="453"/>
      <c r="AR201" s="453"/>
      <c r="AS201" s="453"/>
      <c r="AT201" s="453"/>
      <c r="AU201" s="453"/>
      <c r="AV201" s="453"/>
      <c r="AW201" s="453"/>
      <c r="AX201" s="453"/>
      <c r="AY201" s="453"/>
      <c r="AZ201" s="453"/>
      <c r="BA201" s="453"/>
      <c r="BB201" s="453"/>
      <c r="BC201" s="453"/>
      <c r="BD201" s="453"/>
      <c r="BE201" s="453"/>
    </row>
    <row r="202" hidden="1" outlineLevel="1">
      <c r="A202" s="524" t="s">
        <v>180</v>
      </c>
      <c r="B202" s="525">
        <f t="shared" ref="B202:H202" si="113">(B199+B200)/2+B201</f>
        <v>7.5</v>
      </c>
      <c r="C202" s="525">
        <f t="shared" si="113"/>
        <v>10.5</v>
      </c>
      <c r="D202" s="525">
        <f t="shared" si="113"/>
        <v>13.5</v>
      </c>
      <c r="E202" s="525">
        <f t="shared" si="113"/>
        <v>17.5</v>
      </c>
      <c r="F202" s="525">
        <f t="shared" si="113"/>
        <v>21.5</v>
      </c>
      <c r="G202" s="525">
        <f t="shared" si="113"/>
        <v>26.5</v>
      </c>
      <c r="H202" s="525">
        <f t="shared" si="113"/>
        <v>33.5</v>
      </c>
      <c r="I202" s="533"/>
      <c r="J202" s="532"/>
      <c r="K202" s="532"/>
      <c r="L202" s="521" t="str">
        <f>VLOOKUP(A202,Blacksmith!$B$145:$J$193,9,FALSE)</f>
        <v>#N/A</v>
      </c>
      <c r="M202" s="520"/>
      <c r="N202" s="520" t="str">
        <f>VLOOKUP(A202,Blacksmith!$B$145:$J$193,4,FALSE)</f>
        <v>#N/A</v>
      </c>
      <c r="O202" s="520"/>
      <c r="P202" s="520"/>
      <c r="Q202" s="520"/>
      <c r="R202" s="462">
        <v>0.0</v>
      </c>
      <c r="S202" s="475"/>
      <c r="T202" s="475"/>
      <c r="U202" s="450"/>
      <c r="V202" s="450"/>
      <c r="W202" s="452">
        <v>0.0</v>
      </c>
      <c r="X202" s="452">
        <v>0.0</v>
      </c>
      <c r="Y202" s="452">
        <v>0.0</v>
      </c>
      <c r="Z202" s="452">
        <v>0.0</v>
      </c>
      <c r="AA202" s="452">
        <v>0.0</v>
      </c>
      <c r="AB202" s="452">
        <v>0.0</v>
      </c>
      <c r="AC202" s="452">
        <v>0.0</v>
      </c>
      <c r="AD202" s="453"/>
      <c r="AE202" s="453"/>
      <c r="AF202" s="453"/>
      <c r="AG202" s="453"/>
      <c r="AH202" s="453"/>
      <c r="AI202" s="453"/>
      <c r="AJ202" s="453"/>
      <c r="AK202" s="453"/>
      <c r="AL202" s="453"/>
      <c r="AM202" s="453"/>
      <c r="AN202" s="453"/>
      <c r="AO202" s="453"/>
      <c r="AP202" s="453"/>
      <c r="AQ202" s="453"/>
      <c r="AR202" s="453"/>
      <c r="AS202" s="453"/>
      <c r="AT202" s="453"/>
      <c r="AU202" s="453"/>
      <c r="AV202" s="453"/>
      <c r="AW202" s="453"/>
      <c r="AX202" s="453"/>
      <c r="AY202" s="453"/>
      <c r="AZ202" s="453"/>
      <c r="BA202" s="453"/>
      <c r="BB202" s="453"/>
      <c r="BC202" s="453"/>
      <c r="BD202" s="453"/>
      <c r="BE202" s="453"/>
    </row>
    <row r="203" hidden="1" outlineLevel="1">
      <c r="A203" s="524" t="s">
        <v>784</v>
      </c>
      <c r="B203" s="528"/>
      <c r="C203" s="528">
        <f t="shared" ref="C203:H203" si="114">C202/B202-1</f>
        <v>0.4</v>
      </c>
      <c r="D203" s="528">
        <f t="shared" si="114"/>
        <v>0.2857142857</v>
      </c>
      <c r="E203" s="528">
        <f t="shared" si="114"/>
        <v>0.2962962963</v>
      </c>
      <c r="F203" s="528">
        <f t="shared" si="114"/>
        <v>0.2285714286</v>
      </c>
      <c r="G203" s="528">
        <f t="shared" si="114"/>
        <v>0.2325581395</v>
      </c>
      <c r="H203" s="528">
        <f t="shared" si="114"/>
        <v>0.2641509434</v>
      </c>
      <c r="I203" s="533"/>
      <c r="J203" s="532"/>
      <c r="K203" s="532"/>
      <c r="L203" s="521" t="str">
        <f>VLOOKUP(A203,Blacksmith!$B$145:$J$193,9,FALSE)</f>
        <v>#N/A</v>
      </c>
      <c r="M203" s="520"/>
      <c r="N203" s="520" t="str">
        <f>VLOOKUP(A203,Blacksmith!$B$145:$J$193,4,FALSE)</f>
        <v>#N/A</v>
      </c>
      <c r="O203" s="520"/>
      <c r="P203" s="520"/>
      <c r="Q203" s="520"/>
      <c r="R203" s="462">
        <v>0.0</v>
      </c>
      <c r="S203" s="475"/>
      <c r="T203" s="475"/>
      <c r="U203" s="450"/>
      <c r="V203" s="450"/>
      <c r="W203" s="452">
        <v>0.0</v>
      </c>
      <c r="X203" s="452">
        <v>0.0</v>
      </c>
      <c r="Y203" s="452">
        <v>0.0</v>
      </c>
      <c r="Z203" s="452">
        <v>0.0</v>
      </c>
      <c r="AA203" s="452">
        <v>0.0</v>
      </c>
      <c r="AB203" s="452">
        <v>0.0</v>
      </c>
      <c r="AC203" s="452">
        <v>0.0</v>
      </c>
      <c r="AD203" s="453"/>
      <c r="AE203" s="453"/>
      <c r="AF203" s="453"/>
      <c r="AG203" s="453"/>
      <c r="AH203" s="453"/>
      <c r="AI203" s="453"/>
      <c r="AJ203" s="453"/>
      <c r="AK203" s="453"/>
      <c r="AL203" s="453"/>
      <c r="AM203" s="453"/>
      <c r="AN203" s="453"/>
      <c r="AO203" s="453"/>
      <c r="AP203" s="453"/>
      <c r="AQ203" s="453"/>
      <c r="AR203" s="453"/>
      <c r="AS203" s="453"/>
      <c r="AT203" s="453"/>
      <c r="AU203" s="453"/>
      <c r="AV203" s="453"/>
      <c r="AW203" s="453"/>
      <c r="AX203" s="453"/>
      <c r="AY203" s="453"/>
      <c r="AZ203" s="453"/>
      <c r="BA203" s="453"/>
      <c r="BB203" s="453"/>
      <c r="BC203" s="453"/>
      <c r="BD203" s="453"/>
      <c r="BE203" s="453"/>
    </row>
    <row r="204" hidden="1" outlineLevel="1">
      <c r="A204" s="524" t="s">
        <v>785</v>
      </c>
      <c r="B204" s="525">
        <f>$K198</f>
        <v>3</v>
      </c>
      <c r="C204" s="525"/>
      <c r="D204" s="528"/>
      <c r="E204" s="528"/>
      <c r="F204" s="528"/>
      <c r="G204" s="528"/>
      <c r="H204" s="528"/>
      <c r="I204" s="533"/>
      <c r="J204" s="532"/>
      <c r="K204" s="532"/>
      <c r="L204" s="521" t="str">
        <f>VLOOKUP(A204,Blacksmith!$B$145:$J$193,9,FALSE)</f>
        <v>#N/A</v>
      </c>
      <c r="M204" s="520"/>
      <c r="N204" s="520" t="str">
        <f>VLOOKUP(A204,Blacksmith!$B$145:$J$193,4,FALSE)</f>
        <v>#N/A</v>
      </c>
      <c r="O204" s="520"/>
      <c r="P204" s="520"/>
      <c r="Q204" s="520"/>
      <c r="R204" s="462">
        <v>0.0</v>
      </c>
      <c r="S204" s="475"/>
      <c r="T204" s="475"/>
      <c r="U204" s="450"/>
      <c r="V204" s="450"/>
      <c r="W204" s="452">
        <v>0.0</v>
      </c>
      <c r="X204" s="452">
        <v>0.0</v>
      </c>
      <c r="Y204" s="452">
        <v>0.0</v>
      </c>
      <c r="Z204" s="452">
        <v>0.0</v>
      </c>
      <c r="AA204" s="452">
        <v>0.0</v>
      </c>
      <c r="AB204" s="452">
        <v>0.0</v>
      </c>
      <c r="AC204" s="452">
        <v>0.0</v>
      </c>
      <c r="AD204" s="453"/>
      <c r="AE204" s="453"/>
      <c r="AF204" s="453"/>
      <c r="AG204" s="453"/>
      <c r="AH204" s="453"/>
      <c r="AI204" s="453"/>
      <c r="AJ204" s="453"/>
      <c r="AK204" s="453"/>
      <c r="AL204" s="453"/>
      <c r="AM204" s="453"/>
      <c r="AN204" s="453"/>
      <c r="AO204" s="453"/>
      <c r="AP204" s="453"/>
      <c r="AQ204" s="453"/>
      <c r="AR204" s="453"/>
      <c r="AS204" s="453"/>
      <c r="AT204" s="453"/>
      <c r="AU204" s="453"/>
      <c r="AV204" s="453"/>
      <c r="AW204" s="453"/>
      <c r="AX204" s="453"/>
      <c r="AY204" s="453"/>
      <c r="AZ204" s="453"/>
      <c r="BA204" s="453"/>
      <c r="BB204" s="453"/>
      <c r="BC204" s="453"/>
      <c r="BD204" s="453"/>
      <c r="BE204" s="453"/>
    </row>
    <row r="205" hidden="1" outlineLevel="1">
      <c r="A205" s="524" t="s">
        <v>786</v>
      </c>
      <c r="B205" s="534">
        <f t="shared" ref="B205:H205" si="115">B202/$B204</f>
        <v>2.5</v>
      </c>
      <c r="C205" s="534">
        <f t="shared" si="115"/>
        <v>3.5</v>
      </c>
      <c r="D205" s="534">
        <f t="shared" si="115"/>
        <v>4.5</v>
      </c>
      <c r="E205" s="534">
        <f t="shared" si="115"/>
        <v>5.833333333</v>
      </c>
      <c r="F205" s="534">
        <f t="shared" si="115"/>
        <v>7.166666667</v>
      </c>
      <c r="G205" s="534">
        <f t="shared" si="115"/>
        <v>8.833333333</v>
      </c>
      <c r="H205" s="534">
        <f t="shared" si="115"/>
        <v>11.16666667</v>
      </c>
      <c r="I205" s="533"/>
      <c r="J205" s="532"/>
      <c r="K205" s="532"/>
      <c r="L205" s="521" t="str">
        <f>VLOOKUP(A205,Blacksmith!$B$145:$J$193,9,FALSE)</f>
        <v>#N/A</v>
      </c>
      <c r="M205" s="520"/>
      <c r="N205" s="520" t="str">
        <f>VLOOKUP(A205,Blacksmith!$B$145:$J$193,4,FALSE)</f>
        <v>#N/A</v>
      </c>
      <c r="O205" s="520"/>
      <c r="P205" s="520"/>
      <c r="Q205" s="520"/>
      <c r="R205" s="462">
        <v>0.0</v>
      </c>
      <c r="S205" s="475"/>
      <c r="T205" s="475"/>
      <c r="U205" s="450"/>
      <c r="V205" s="450"/>
      <c r="W205" s="452">
        <v>0.0</v>
      </c>
      <c r="X205" s="452">
        <v>0.0</v>
      </c>
      <c r="Y205" s="452">
        <v>0.0</v>
      </c>
      <c r="Z205" s="452">
        <v>0.0</v>
      </c>
      <c r="AA205" s="452">
        <v>0.0</v>
      </c>
      <c r="AB205" s="452">
        <v>0.0</v>
      </c>
      <c r="AC205" s="452">
        <v>0.0</v>
      </c>
      <c r="AD205" s="453"/>
      <c r="AE205" s="453"/>
      <c r="AF205" s="453"/>
      <c r="AG205" s="453"/>
      <c r="AH205" s="453"/>
      <c r="AI205" s="453"/>
      <c r="AJ205" s="453"/>
      <c r="AK205" s="453"/>
      <c r="AL205" s="453"/>
      <c r="AM205" s="453"/>
      <c r="AN205" s="453"/>
      <c r="AO205" s="453"/>
      <c r="AP205" s="453"/>
      <c r="AQ205" s="453"/>
      <c r="AR205" s="453"/>
      <c r="AS205" s="453"/>
      <c r="AT205" s="453"/>
      <c r="AU205" s="453"/>
      <c r="AV205" s="453"/>
      <c r="AW205" s="453"/>
      <c r="AX205" s="453"/>
      <c r="AY205" s="453"/>
      <c r="AZ205" s="453"/>
      <c r="BA205" s="453"/>
      <c r="BB205" s="453"/>
      <c r="BC205" s="453"/>
      <c r="BD205" s="453"/>
      <c r="BE205" s="453"/>
    </row>
    <row r="206" collapsed="1">
      <c r="A206" s="517" t="s">
        <v>958</v>
      </c>
      <c r="B206" s="520" t="s">
        <v>778</v>
      </c>
      <c r="C206" s="520" t="s">
        <v>829</v>
      </c>
      <c r="D206" s="520" t="s">
        <v>822</v>
      </c>
      <c r="E206" s="520" t="s">
        <v>955</v>
      </c>
      <c r="F206" s="520" t="s">
        <v>959</v>
      </c>
      <c r="G206" s="520" t="s">
        <v>960</v>
      </c>
      <c r="H206" s="520" t="s">
        <v>961</v>
      </c>
      <c r="I206" s="519" t="s">
        <v>781</v>
      </c>
      <c r="J206" s="520">
        <v>0.0</v>
      </c>
      <c r="K206" s="520">
        <v>4.0</v>
      </c>
      <c r="L206" s="521">
        <f>VLOOKUP(A206,Blacksmith!$B$145:$J$193,9,FALSE)</f>
        <v>4.32</v>
      </c>
      <c r="M206" s="520" t="s">
        <v>962</v>
      </c>
      <c r="N206" s="520">
        <f>VLOOKUP(A206,Blacksmith!$B$145:$J$193,4,FALSE)</f>
        <v>17</v>
      </c>
      <c r="O206" s="520">
        <v>23.0</v>
      </c>
      <c r="P206" s="520" t="s">
        <v>804</v>
      </c>
      <c r="Q206" s="520" t="s">
        <v>963</v>
      </c>
      <c r="R206" s="462">
        <v>0.0</v>
      </c>
      <c r="S206" s="475"/>
      <c r="T206" s="475"/>
      <c r="U206" s="450"/>
      <c r="V206" s="450"/>
      <c r="W206" s="452">
        <v>0.0</v>
      </c>
      <c r="X206" s="452">
        <v>0.0</v>
      </c>
      <c r="Y206" s="452">
        <v>0.0</v>
      </c>
      <c r="Z206" s="452">
        <v>0.0</v>
      </c>
      <c r="AA206" s="452">
        <v>0.0</v>
      </c>
      <c r="AB206" s="452">
        <v>0.0</v>
      </c>
      <c r="AC206" s="452">
        <v>0.0</v>
      </c>
      <c r="AD206" s="453"/>
      <c r="AE206" s="453"/>
      <c r="AF206" s="453"/>
      <c r="AG206" s="453"/>
      <c r="AH206" s="453"/>
      <c r="AI206" s="453"/>
      <c r="AJ206" s="453"/>
      <c r="AK206" s="453"/>
      <c r="AL206" s="453"/>
      <c r="AM206" s="453"/>
      <c r="AN206" s="453"/>
      <c r="AO206" s="453"/>
      <c r="AP206" s="453"/>
      <c r="AQ206" s="453"/>
      <c r="AR206" s="453"/>
      <c r="AS206" s="453"/>
      <c r="AT206" s="453"/>
      <c r="AU206" s="453"/>
      <c r="AV206" s="453"/>
      <c r="AW206" s="453"/>
      <c r="AX206" s="453"/>
      <c r="AY206" s="453"/>
      <c r="AZ206" s="453"/>
      <c r="BA206" s="453"/>
      <c r="BB206" s="453"/>
      <c r="BC206" s="453"/>
      <c r="BD206" s="453"/>
      <c r="BE206" s="453"/>
    </row>
    <row r="207" hidden="1" outlineLevel="1">
      <c r="A207" s="524" t="s">
        <v>178</v>
      </c>
      <c r="B207" s="525">
        <v>1.0</v>
      </c>
      <c r="C207" s="525">
        <v>1.0</v>
      </c>
      <c r="D207" s="525">
        <v>1.0</v>
      </c>
      <c r="E207" s="525">
        <v>1.0</v>
      </c>
      <c r="F207" s="525">
        <v>1.0</v>
      </c>
      <c r="G207" s="525">
        <v>1.0</v>
      </c>
      <c r="H207" s="525">
        <v>2.0</v>
      </c>
      <c r="I207" s="519"/>
      <c r="J207" s="520"/>
      <c r="K207" s="520"/>
      <c r="L207" s="521" t="str">
        <f>VLOOKUP(A207,Blacksmith!$B$145:$J$193,9,FALSE)</f>
        <v>#N/A</v>
      </c>
      <c r="M207" s="520"/>
      <c r="N207" s="520" t="str">
        <f>VLOOKUP(A207,Blacksmith!$B$145:$J$193,4,FALSE)</f>
        <v>#N/A</v>
      </c>
      <c r="O207" s="520"/>
      <c r="P207" s="520"/>
      <c r="Q207" s="520"/>
      <c r="R207" s="462">
        <v>0.0</v>
      </c>
      <c r="S207" s="475"/>
      <c r="T207" s="475"/>
      <c r="U207" s="450"/>
      <c r="V207" s="450"/>
      <c r="W207" s="452">
        <v>0.0</v>
      </c>
      <c r="X207" s="452">
        <v>0.0</v>
      </c>
      <c r="Y207" s="452">
        <v>0.0</v>
      </c>
      <c r="Z207" s="452">
        <v>0.0</v>
      </c>
      <c r="AA207" s="452">
        <v>0.0</v>
      </c>
      <c r="AB207" s="452">
        <v>0.0</v>
      </c>
      <c r="AC207" s="452">
        <v>0.0</v>
      </c>
      <c r="AD207" s="453"/>
      <c r="AE207" s="453"/>
      <c r="AF207" s="453"/>
      <c r="AG207" s="453"/>
      <c r="AH207" s="453"/>
      <c r="AI207" s="453"/>
      <c r="AJ207" s="453"/>
      <c r="AK207" s="453"/>
      <c r="AL207" s="453"/>
      <c r="AM207" s="453"/>
      <c r="AN207" s="453"/>
      <c r="AO207" s="453"/>
      <c r="AP207" s="453"/>
      <c r="AQ207" s="453"/>
      <c r="AR207" s="453"/>
      <c r="AS207" s="453"/>
      <c r="AT207" s="453"/>
      <c r="AU207" s="453"/>
      <c r="AV207" s="453"/>
      <c r="AW207" s="453"/>
      <c r="AX207" s="453"/>
      <c r="AY207" s="453"/>
      <c r="AZ207" s="453"/>
      <c r="BA207" s="453"/>
      <c r="BB207" s="453"/>
      <c r="BC207" s="453"/>
      <c r="BD207" s="453"/>
      <c r="BE207" s="453"/>
    </row>
    <row r="208" hidden="1" outlineLevel="1">
      <c r="A208" s="524" t="s">
        <v>179</v>
      </c>
      <c r="B208" s="525">
        <v>8.0</v>
      </c>
      <c r="C208" s="525">
        <v>8.0</v>
      </c>
      <c r="D208" s="525">
        <v>10.0</v>
      </c>
      <c r="E208" s="525">
        <v>10.0</v>
      </c>
      <c r="F208" s="525">
        <v>12.0</v>
      </c>
      <c r="G208" s="525">
        <v>12.0</v>
      </c>
      <c r="H208" s="525">
        <v>16.0</v>
      </c>
      <c r="I208" s="519"/>
      <c r="J208" s="520"/>
      <c r="K208" s="520"/>
      <c r="L208" s="521" t="str">
        <f>VLOOKUP(A208,Blacksmith!$B$145:$J$193,9,FALSE)</f>
        <v>#N/A</v>
      </c>
      <c r="M208" s="520"/>
      <c r="N208" s="520" t="str">
        <f>VLOOKUP(A208,Blacksmith!$B$145:$J$193,4,FALSE)</f>
        <v>#N/A</v>
      </c>
      <c r="O208" s="520"/>
      <c r="P208" s="520"/>
      <c r="Q208" s="520"/>
      <c r="R208" s="462">
        <v>0.0</v>
      </c>
      <c r="S208" s="475"/>
      <c r="T208" s="475"/>
      <c r="U208" s="450"/>
      <c r="V208" s="450"/>
      <c r="W208" s="452">
        <v>0.0</v>
      </c>
      <c r="X208" s="452">
        <v>0.0</v>
      </c>
      <c r="Y208" s="452">
        <v>0.0</v>
      </c>
      <c r="Z208" s="452">
        <v>0.0</v>
      </c>
      <c r="AA208" s="452">
        <v>0.0</v>
      </c>
      <c r="AB208" s="452">
        <v>0.0</v>
      </c>
      <c r="AC208" s="452">
        <v>0.0</v>
      </c>
      <c r="AD208" s="453"/>
      <c r="AE208" s="453"/>
      <c r="AF208" s="453"/>
      <c r="AG208" s="453"/>
      <c r="AH208" s="453"/>
      <c r="AI208" s="453"/>
      <c r="AJ208" s="453"/>
      <c r="AK208" s="453"/>
      <c r="AL208" s="453"/>
      <c r="AM208" s="453"/>
      <c r="AN208" s="453"/>
      <c r="AO208" s="453"/>
      <c r="AP208" s="453"/>
      <c r="AQ208" s="453"/>
      <c r="AR208" s="453"/>
      <c r="AS208" s="453"/>
      <c r="AT208" s="453"/>
      <c r="AU208" s="453"/>
      <c r="AV208" s="453"/>
      <c r="AW208" s="453"/>
      <c r="AX208" s="453"/>
      <c r="AY208" s="453"/>
      <c r="AZ208" s="453"/>
      <c r="BA208" s="453"/>
      <c r="BB208" s="453"/>
      <c r="BC208" s="453"/>
      <c r="BD208" s="453"/>
      <c r="BE208" s="453"/>
    </row>
    <row r="209" hidden="1" outlineLevel="1">
      <c r="A209" s="524" t="s">
        <v>783</v>
      </c>
      <c r="B209" s="525">
        <v>4.0</v>
      </c>
      <c r="C209" s="525">
        <v>8.0</v>
      </c>
      <c r="D209" s="525">
        <v>11.0</v>
      </c>
      <c r="E209" s="525">
        <v>16.0</v>
      </c>
      <c r="F209" s="525">
        <v>20.0</v>
      </c>
      <c r="G209" s="525">
        <v>26.0</v>
      </c>
      <c r="H209" s="525">
        <v>29.0</v>
      </c>
      <c r="I209" s="519"/>
      <c r="J209" s="520"/>
      <c r="K209" s="520"/>
      <c r="L209" s="521" t="str">
        <f>VLOOKUP(A209,Blacksmith!$B$145:$J$193,9,FALSE)</f>
        <v>#N/A</v>
      </c>
      <c r="M209" s="520"/>
      <c r="N209" s="520" t="str">
        <f>VLOOKUP(A209,Blacksmith!$B$145:$J$193,4,FALSE)</f>
        <v>#N/A</v>
      </c>
      <c r="O209" s="520"/>
      <c r="P209" s="520"/>
      <c r="Q209" s="520"/>
      <c r="R209" s="462">
        <v>0.0</v>
      </c>
      <c r="S209" s="475"/>
      <c r="T209" s="475"/>
      <c r="U209" s="450"/>
      <c r="V209" s="450"/>
      <c r="W209" s="452">
        <v>0.0</v>
      </c>
      <c r="X209" s="452">
        <v>0.0</v>
      </c>
      <c r="Y209" s="452">
        <v>0.0</v>
      </c>
      <c r="Z209" s="452">
        <v>0.0</v>
      </c>
      <c r="AA209" s="452">
        <v>0.0</v>
      </c>
      <c r="AB209" s="452">
        <v>0.0</v>
      </c>
      <c r="AC209" s="452">
        <v>0.0</v>
      </c>
      <c r="AD209" s="453"/>
      <c r="AE209" s="453"/>
      <c r="AF209" s="453"/>
      <c r="AG209" s="453"/>
      <c r="AH209" s="453"/>
      <c r="AI209" s="453"/>
      <c r="AJ209" s="453"/>
      <c r="AK209" s="453"/>
      <c r="AL209" s="453"/>
      <c r="AM209" s="453"/>
      <c r="AN209" s="453"/>
      <c r="AO209" s="453"/>
      <c r="AP209" s="453"/>
      <c r="AQ209" s="453"/>
      <c r="AR209" s="453"/>
      <c r="AS209" s="453"/>
      <c r="AT209" s="453"/>
      <c r="AU209" s="453"/>
      <c r="AV209" s="453"/>
      <c r="AW209" s="453"/>
      <c r="AX209" s="453"/>
      <c r="AY209" s="453"/>
      <c r="AZ209" s="453"/>
      <c r="BA209" s="453"/>
      <c r="BB209" s="453"/>
      <c r="BC209" s="453"/>
      <c r="BD209" s="453"/>
      <c r="BE209" s="453"/>
    </row>
    <row r="210" hidden="1" outlineLevel="1">
      <c r="A210" s="524" t="s">
        <v>180</v>
      </c>
      <c r="B210" s="525">
        <f t="shared" ref="B210:H210" si="116">(B207+B208)/2+B209</f>
        <v>8.5</v>
      </c>
      <c r="C210" s="525">
        <f t="shared" si="116"/>
        <v>12.5</v>
      </c>
      <c r="D210" s="525">
        <f t="shared" si="116"/>
        <v>16.5</v>
      </c>
      <c r="E210" s="525">
        <f t="shared" si="116"/>
        <v>21.5</v>
      </c>
      <c r="F210" s="525">
        <f t="shared" si="116"/>
        <v>26.5</v>
      </c>
      <c r="G210" s="525">
        <f t="shared" si="116"/>
        <v>32.5</v>
      </c>
      <c r="H210" s="525">
        <f t="shared" si="116"/>
        <v>38</v>
      </c>
      <c r="I210" s="519"/>
      <c r="J210" s="520"/>
      <c r="K210" s="520"/>
      <c r="L210" s="521" t="str">
        <f>VLOOKUP(A210,Blacksmith!$B$145:$J$193,9,FALSE)</f>
        <v>#N/A</v>
      </c>
      <c r="M210" s="520"/>
      <c r="N210" s="520" t="str">
        <f>VLOOKUP(A210,Blacksmith!$B$145:$J$193,4,FALSE)</f>
        <v>#N/A</v>
      </c>
      <c r="O210" s="520"/>
      <c r="P210" s="520"/>
      <c r="Q210" s="520"/>
      <c r="R210" s="462">
        <v>0.0</v>
      </c>
      <c r="S210" s="475"/>
      <c r="T210" s="475"/>
      <c r="U210" s="450"/>
      <c r="V210" s="450"/>
      <c r="W210" s="452">
        <v>0.0</v>
      </c>
      <c r="X210" s="452">
        <v>0.0</v>
      </c>
      <c r="Y210" s="452">
        <v>0.0</v>
      </c>
      <c r="Z210" s="452">
        <v>0.0</v>
      </c>
      <c r="AA210" s="452">
        <v>0.0</v>
      </c>
      <c r="AB210" s="452">
        <v>0.0</v>
      </c>
      <c r="AC210" s="452">
        <v>0.0</v>
      </c>
      <c r="AD210" s="453"/>
      <c r="AE210" s="453"/>
      <c r="AF210" s="453"/>
      <c r="AG210" s="453"/>
      <c r="AH210" s="453"/>
      <c r="AI210" s="453"/>
      <c r="AJ210" s="453"/>
      <c r="AK210" s="453"/>
      <c r="AL210" s="453"/>
      <c r="AM210" s="453"/>
      <c r="AN210" s="453"/>
      <c r="AO210" s="453"/>
      <c r="AP210" s="453"/>
      <c r="AQ210" s="453"/>
      <c r="AR210" s="453"/>
      <c r="AS210" s="453"/>
      <c r="AT210" s="453"/>
      <c r="AU210" s="453"/>
      <c r="AV210" s="453"/>
      <c r="AW210" s="453"/>
      <c r="AX210" s="453"/>
      <c r="AY210" s="453"/>
      <c r="AZ210" s="453"/>
      <c r="BA210" s="453"/>
      <c r="BB210" s="453"/>
      <c r="BC210" s="453"/>
      <c r="BD210" s="453"/>
      <c r="BE210" s="453"/>
    </row>
    <row r="211" hidden="1" outlineLevel="1">
      <c r="A211" s="524" t="s">
        <v>784</v>
      </c>
      <c r="B211" s="528"/>
      <c r="C211" s="528">
        <f t="shared" ref="C211:H211" si="117">C210/B210-1</f>
        <v>0.4705882353</v>
      </c>
      <c r="D211" s="528">
        <f t="shared" si="117"/>
        <v>0.32</v>
      </c>
      <c r="E211" s="528">
        <f t="shared" si="117"/>
        <v>0.303030303</v>
      </c>
      <c r="F211" s="528">
        <f t="shared" si="117"/>
        <v>0.2325581395</v>
      </c>
      <c r="G211" s="528">
        <f t="shared" si="117"/>
        <v>0.2264150943</v>
      </c>
      <c r="H211" s="528">
        <f t="shared" si="117"/>
        <v>0.1692307692</v>
      </c>
      <c r="I211" s="519"/>
      <c r="J211" s="520"/>
      <c r="K211" s="520"/>
      <c r="L211" s="521" t="str">
        <f>VLOOKUP(A211,Blacksmith!$B$145:$J$193,9,FALSE)</f>
        <v>#N/A</v>
      </c>
      <c r="M211" s="520"/>
      <c r="N211" s="520" t="str">
        <f>VLOOKUP(A211,Blacksmith!$B$145:$J$193,4,FALSE)</f>
        <v>#N/A</v>
      </c>
      <c r="O211" s="520"/>
      <c r="P211" s="520"/>
      <c r="Q211" s="520"/>
      <c r="R211" s="462">
        <v>0.0</v>
      </c>
      <c r="S211" s="475"/>
      <c r="T211" s="475"/>
      <c r="U211" s="450"/>
      <c r="V211" s="450"/>
      <c r="W211" s="452">
        <v>0.0</v>
      </c>
      <c r="X211" s="452">
        <v>0.0</v>
      </c>
      <c r="Y211" s="452">
        <v>0.0</v>
      </c>
      <c r="Z211" s="452">
        <v>0.0</v>
      </c>
      <c r="AA211" s="452">
        <v>0.0</v>
      </c>
      <c r="AB211" s="452">
        <v>0.0</v>
      </c>
      <c r="AC211" s="452">
        <v>0.0</v>
      </c>
      <c r="AD211" s="453"/>
      <c r="AE211" s="453"/>
      <c r="AF211" s="453"/>
      <c r="AG211" s="453"/>
      <c r="AH211" s="453"/>
      <c r="AI211" s="453"/>
      <c r="AJ211" s="453"/>
      <c r="AK211" s="453"/>
      <c r="AL211" s="453"/>
      <c r="AM211" s="453"/>
      <c r="AN211" s="453"/>
      <c r="AO211" s="453"/>
      <c r="AP211" s="453"/>
      <c r="AQ211" s="453"/>
      <c r="AR211" s="453"/>
      <c r="AS211" s="453"/>
      <c r="AT211" s="453"/>
      <c r="AU211" s="453"/>
      <c r="AV211" s="453"/>
      <c r="AW211" s="453"/>
      <c r="AX211" s="453"/>
      <c r="AY211" s="453"/>
      <c r="AZ211" s="453"/>
      <c r="BA211" s="453"/>
      <c r="BB211" s="453"/>
      <c r="BC211" s="453"/>
      <c r="BD211" s="453"/>
      <c r="BE211" s="453"/>
    </row>
    <row r="212" hidden="1" outlineLevel="1">
      <c r="A212" s="524" t="s">
        <v>785</v>
      </c>
      <c r="B212" s="525">
        <f>$K206</f>
        <v>4</v>
      </c>
      <c r="C212" s="525"/>
      <c r="D212" s="528"/>
      <c r="E212" s="528"/>
      <c r="F212" s="528"/>
      <c r="G212" s="528"/>
      <c r="H212" s="528"/>
      <c r="I212" s="519"/>
      <c r="J212" s="520"/>
      <c r="K212" s="520"/>
      <c r="L212" s="521" t="str">
        <f>VLOOKUP(A212,Blacksmith!$B$145:$J$193,9,FALSE)</f>
        <v>#N/A</v>
      </c>
      <c r="M212" s="520"/>
      <c r="N212" s="520" t="str">
        <f>VLOOKUP(A212,Blacksmith!$B$145:$J$193,4,FALSE)</f>
        <v>#N/A</v>
      </c>
      <c r="O212" s="520"/>
      <c r="P212" s="520"/>
      <c r="Q212" s="520"/>
      <c r="R212" s="462">
        <v>0.0</v>
      </c>
      <c r="S212" s="475"/>
      <c r="T212" s="475"/>
      <c r="U212" s="450"/>
      <c r="V212" s="450"/>
      <c r="W212" s="452">
        <v>0.0</v>
      </c>
      <c r="X212" s="452">
        <v>0.0</v>
      </c>
      <c r="Y212" s="452">
        <v>0.0</v>
      </c>
      <c r="Z212" s="452">
        <v>0.0</v>
      </c>
      <c r="AA212" s="452">
        <v>0.0</v>
      </c>
      <c r="AB212" s="452">
        <v>0.0</v>
      </c>
      <c r="AC212" s="452">
        <v>0.0</v>
      </c>
      <c r="AD212" s="453"/>
      <c r="AE212" s="453"/>
      <c r="AF212" s="453"/>
      <c r="AG212" s="453"/>
      <c r="AH212" s="453"/>
      <c r="AI212" s="453"/>
      <c r="AJ212" s="453"/>
      <c r="AK212" s="453"/>
      <c r="AL212" s="453"/>
      <c r="AM212" s="453"/>
      <c r="AN212" s="453"/>
      <c r="AO212" s="453"/>
      <c r="AP212" s="453"/>
      <c r="AQ212" s="453"/>
      <c r="AR212" s="453"/>
      <c r="AS212" s="453"/>
      <c r="AT212" s="453"/>
      <c r="AU212" s="453"/>
      <c r="AV212" s="453"/>
      <c r="AW212" s="453"/>
      <c r="AX212" s="453"/>
      <c r="AY212" s="453"/>
      <c r="AZ212" s="453"/>
      <c r="BA212" s="453"/>
      <c r="BB212" s="453"/>
      <c r="BC212" s="453"/>
      <c r="BD212" s="453"/>
      <c r="BE212" s="453"/>
    </row>
    <row r="213" hidden="1" outlineLevel="1">
      <c r="A213" s="524" t="s">
        <v>786</v>
      </c>
      <c r="B213" s="534">
        <f t="shared" ref="B213:H213" si="118">B210/$B212</f>
        <v>2.125</v>
      </c>
      <c r="C213" s="534">
        <f t="shared" si="118"/>
        <v>3.125</v>
      </c>
      <c r="D213" s="534">
        <f t="shared" si="118"/>
        <v>4.125</v>
      </c>
      <c r="E213" s="534">
        <f t="shared" si="118"/>
        <v>5.375</v>
      </c>
      <c r="F213" s="534">
        <f t="shared" si="118"/>
        <v>6.625</v>
      </c>
      <c r="G213" s="534">
        <f t="shared" si="118"/>
        <v>8.125</v>
      </c>
      <c r="H213" s="534">
        <f t="shared" si="118"/>
        <v>9.5</v>
      </c>
      <c r="I213" s="519"/>
      <c r="J213" s="520"/>
      <c r="K213" s="520"/>
      <c r="L213" s="521" t="str">
        <f>VLOOKUP(A213,Blacksmith!$B$145:$J$193,9,FALSE)</f>
        <v>#N/A</v>
      </c>
      <c r="M213" s="520"/>
      <c r="N213" s="520" t="str">
        <f>VLOOKUP(A213,Blacksmith!$B$145:$J$193,4,FALSE)</f>
        <v>#N/A</v>
      </c>
      <c r="O213" s="520"/>
      <c r="P213" s="520"/>
      <c r="Q213" s="520"/>
      <c r="R213" s="462">
        <v>0.0</v>
      </c>
      <c r="S213" s="475"/>
      <c r="T213" s="475"/>
      <c r="U213" s="450"/>
      <c r="V213" s="450"/>
      <c r="W213" s="452">
        <v>0.0</v>
      </c>
      <c r="X213" s="452">
        <v>0.0</v>
      </c>
      <c r="Y213" s="452">
        <v>0.0</v>
      </c>
      <c r="Z213" s="452">
        <v>0.0</v>
      </c>
      <c r="AA213" s="452">
        <v>0.0</v>
      </c>
      <c r="AB213" s="452">
        <v>0.0</v>
      </c>
      <c r="AC213" s="452">
        <v>0.0</v>
      </c>
      <c r="AD213" s="453"/>
      <c r="AE213" s="453"/>
      <c r="AF213" s="453"/>
      <c r="AG213" s="453"/>
      <c r="AH213" s="453"/>
      <c r="AI213" s="453"/>
      <c r="AJ213" s="453"/>
      <c r="AK213" s="453"/>
      <c r="AL213" s="453"/>
      <c r="AM213" s="453"/>
      <c r="AN213" s="453"/>
      <c r="AO213" s="453"/>
      <c r="AP213" s="453"/>
      <c r="AQ213" s="453"/>
      <c r="AR213" s="453"/>
      <c r="AS213" s="453"/>
      <c r="AT213" s="453"/>
      <c r="AU213" s="453"/>
      <c r="AV213" s="453"/>
      <c r="AW213" s="453"/>
      <c r="AX213" s="453"/>
      <c r="AY213" s="453"/>
      <c r="AZ213" s="453"/>
      <c r="BA213" s="453"/>
      <c r="BB213" s="453"/>
      <c r="BC213" s="453"/>
      <c r="BD213" s="453"/>
      <c r="BE213" s="453"/>
    </row>
    <row r="214" collapsed="1">
      <c r="A214" s="517" t="s">
        <v>964</v>
      </c>
      <c r="B214" s="520" t="s">
        <v>778</v>
      </c>
      <c r="C214" s="520" t="s">
        <v>829</v>
      </c>
      <c r="D214" s="520" t="s">
        <v>822</v>
      </c>
      <c r="E214" s="520" t="s">
        <v>955</v>
      </c>
      <c r="F214" s="520" t="s">
        <v>959</v>
      </c>
      <c r="G214" s="520" t="s">
        <v>960</v>
      </c>
      <c r="H214" s="520" t="s">
        <v>961</v>
      </c>
      <c r="I214" s="519" t="s">
        <v>793</v>
      </c>
      <c r="J214" s="532">
        <v>0.0</v>
      </c>
      <c r="K214" s="520">
        <v>4.0</v>
      </c>
      <c r="L214" s="521">
        <f>VLOOKUP(A214,Blacksmith!$B$145:$J$193,9,FALSE)</f>
        <v>4.32</v>
      </c>
      <c r="M214" s="520" t="s">
        <v>947</v>
      </c>
      <c r="N214" s="520">
        <f>VLOOKUP(A214,Blacksmith!$B$145:$J$193,4,FALSE)</f>
        <v>16</v>
      </c>
      <c r="O214" s="520">
        <v>25.0</v>
      </c>
      <c r="P214" s="520" t="s">
        <v>804</v>
      </c>
      <c r="Q214" s="532" t="s">
        <v>965</v>
      </c>
      <c r="R214" s="462">
        <v>0.0</v>
      </c>
      <c r="S214" s="475"/>
      <c r="T214" s="475"/>
      <c r="U214" s="471">
        <v>2.0</v>
      </c>
      <c r="V214" s="450"/>
      <c r="W214" s="537">
        <v>0.0</v>
      </c>
      <c r="X214" s="537">
        <v>0.0</v>
      </c>
      <c r="Y214" s="537">
        <v>0.0</v>
      </c>
      <c r="Z214" s="537">
        <v>0.0</v>
      </c>
      <c r="AA214" s="537">
        <v>0.0</v>
      </c>
      <c r="AB214" s="537">
        <v>0.0</v>
      </c>
      <c r="AC214" s="537">
        <v>0.0</v>
      </c>
      <c r="AD214" s="453"/>
      <c r="AE214" s="453" t="s">
        <v>966</v>
      </c>
      <c r="AF214" s="453">
        <f t="shared" ref="AF214:AK214" si="119">$AF$304+AF247*$AG$304+AF255*$AH$304</f>
        <v>68</v>
      </c>
      <c r="AG214" s="453">
        <f t="shared" si="119"/>
        <v>79</v>
      </c>
      <c r="AH214" s="453">
        <f t="shared" si="119"/>
        <v>95</v>
      </c>
      <c r="AI214" s="453">
        <f t="shared" si="119"/>
        <v>106</v>
      </c>
      <c r="AJ214" s="453">
        <f t="shared" si="119"/>
        <v>117</v>
      </c>
      <c r="AK214" s="453">
        <f t="shared" si="119"/>
        <v>123</v>
      </c>
      <c r="AL214" s="453"/>
      <c r="AM214" s="453"/>
      <c r="AN214" s="453"/>
      <c r="AO214" s="453"/>
      <c r="AP214" s="453"/>
      <c r="AQ214" s="453"/>
      <c r="AR214" s="453"/>
      <c r="AS214" s="453"/>
      <c r="AT214" s="453"/>
      <c r="AU214" s="453"/>
      <c r="AV214" s="453"/>
      <c r="AW214" s="453"/>
      <c r="AX214" s="453"/>
      <c r="AY214" s="453"/>
      <c r="AZ214" s="453"/>
      <c r="BA214" s="453"/>
      <c r="BB214" s="453"/>
      <c r="BC214" s="453"/>
      <c r="BD214" s="453"/>
      <c r="BE214" s="453"/>
    </row>
    <row r="215" ht="15.0" hidden="1" customHeight="1" outlineLevel="1">
      <c r="A215" s="524" t="s">
        <v>178</v>
      </c>
      <c r="B215" s="525">
        <v>1.0</v>
      </c>
      <c r="C215" s="525">
        <v>1.0</v>
      </c>
      <c r="D215" s="525">
        <v>1.0</v>
      </c>
      <c r="E215" s="525">
        <v>1.0</v>
      </c>
      <c r="F215" s="525">
        <v>1.0</v>
      </c>
      <c r="G215" s="525">
        <v>1.0</v>
      </c>
      <c r="H215" s="525">
        <v>2.0</v>
      </c>
      <c r="I215" s="533"/>
      <c r="J215" s="532"/>
      <c r="K215" s="532"/>
      <c r="L215" s="521" t="str">
        <f>VLOOKUP(A215,Blacksmith!$B$145:$J$193,9,FALSE)</f>
        <v>#N/A</v>
      </c>
      <c r="M215" s="520"/>
      <c r="N215" s="520" t="str">
        <f>VLOOKUP(A215,Blacksmith!$B$145:$J$193,4,FALSE)</f>
        <v>#N/A</v>
      </c>
      <c r="O215" s="520"/>
      <c r="P215" s="520"/>
      <c r="Q215" s="520"/>
      <c r="R215" s="462">
        <v>0.0</v>
      </c>
      <c r="S215" s="475"/>
      <c r="T215" s="475"/>
      <c r="U215" s="450"/>
      <c r="V215" s="450"/>
      <c r="W215" s="452">
        <v>0.0</v>
      </c>
      <c r="X215" s="452">
        <v>0.0</v>
      </c>
      <c r="Y215" s="452">
        <v>0.0</v>
      </c>
      <c r="Z215" s="452">
        <v>0.0</v>
      </c>
      <c r="AA215" s="452">
        <v>0.0</v>
      </c>
      <c r="AB215" s="452">
        <v>0.0</v>
      </c>
      <c r="AC215" s="452">
        <v>0.0</v>
      </c>
      <c r="AD215" s="453"/>
      <c r="AE215" s="453"/>
      <c r="AF215" s="453"/>
      <c r="AG215" s="453"/>
      <c r="AH215" s="453"/>
      <c r="AI215" s="453"/>
      <c r="AJ215" s="453"/>
      <c r="AK215" s="453"/>
      <c r="AL215" s="453"/>
      <c r="AM215" s="453"/>
      <c r="AN215" s="453"/>
      <c r="AO215" s="453"/>
      <c r="AP215" s="453"/>
      <c r="AQ215" s="453"/>
      <c r="AR215" s="453"/>
      <c r="AS215" s="453"/>
      <c r="AT215" s="453"/>
      <c r="AU215" s="453"/>
      <c r="AV215" s="453"/>
      <c r="AW215" s="453"/>
      <c r="AX215" s="453"/>
      <c r="AY215" s="453"/>
      <c r="AZ215" s="453"/>
      <c r="BA215" s="453"/>
      <c r="BB215" s="453"/>
      <c r="BC215" s="453"/>
      <c r="BD215" s="453"/>
      <c r="BE215" s="453"/>
    </row>
    <row r="216" ht="15.0" hidden="1" customHeight="1" outlineLevel="1">
      <c r="A216" s="524" t="s">
        <v>179</v>
      </c>
      <c r="B216" s="525">
        <v>8.0</v>
      </c>
      <c r="C216" s="525">
        <v>8.0</v>
      </c>
      <c r="D216" s="525">
        <v>10.0</v>
      </c>
      <c r="E216" s="525">
        <v>10.0</v>
      </c>
      <c r="F216" s="525">
        <v>12.0</v>
      </c>
      <c r="G216" s="525">
        <v>12.0</v>
      </c>
      <c r="H216" s="525">
        <v>16.0</v>
      </c>
      <c r="I216" s="533"/>
      <c r="J216" s="532"/>
      <c r="K216" s="532"/>
      <c r="L216" s="521" t="str">
        <f>VLOOKUP(A216,Blacksmith!$B$145:$J$193,9,FALSE)</f>
        <v>#N/A</v>
      </c>
      <c r="M216" s="520"/>
      <c r="N216" s="520" t="str">
        <f>VLOOKUP(A216,Blacksmith!$B$145:$J$193,4,FALSE)</f>
        <v>#N/A</v>
      </c>
      <c r="O216" s="520"/>
      <c r="P216" s="520"/>
      <c r="Q216" s="520"/>
      <c r="R216" s="462">
        <v>0.0</v>
      </c>
      <c r="S216" s="475"/>
      <c r="T216" s="475"/>
      <c r="U216" s="450"/>
      <c r="V216" s="450"/>
      <c r="W216" s="452">
        <v>0.0</v>
      </c>
      <c r="X216" s="452">
        <v>0.0</v>
      </c>
      <c r="Y216" s="452">
        <v>0.0</v>
      </c>
      <c r="Z216" s="452">
        <v>0.0</v>
      </c>
      <c r="AA216" s="452">
        <v>0.0</v>
      </c>
      <c r="AB216" s="452">
        <v>0.0</v>
      </c>
      <c r="AC216" s="452">
        <v>0.0</v>
      </c>
      <c r="AD216" s="453"/>
      <c r="AE216" s="453"/>
      <c r="AF216" s="453"/>
      <c r="AG216" s="453"/>
      <c r="AH216" s="453"/>
      <c r="AI216" s="453"/>
      <c r="AJ216" s="453"/>
      <c r="AK216" s="453"/>
      <c r="AL216" s="453"/>
      <c r="AM216" s="453"/>
      <c r="AN216" s="453"/>
      <c r="AO216" s="453"/>
      <c r="AP216" s="453"/>
      <c r="AQ216" s="453"/>
      <c r="AR216" s="453"/>
      <c r="AS216" s="453"/>
      <c r="AT216" s="453"/>
      <c r="AU216" s="453"/>
      <c r="AV216" s="453"/>
      <c r="AW216" s="453"/>
      <c r="AX216" s="453"/>
      <c r="AY216" s="453"/>
      <c r="AZ216" s="453"/>
      <c r="BA216" s="453"/>
      <c r="BB216" s="453"/>
      <c r="BC216" s="453"/>
      <c r="BD216" s="453"/>
      <c r="BE216" s="453"/>
    </row>
    <row r="217" ht="15.0" hidden="1" customHeight="1" outlineLevel="1">
      <c r="A217" s="524" t="s">
        <v>783</v>
      </c>
      <c r="B217" s="525">
        <v>4.0</v>
      </c>
      <c r="C217" s="525">
        <v>8.0</v>
      </c>
      <c r="D217" s="525">
        <v>11.0</v>
      </c>
      <c r="E217" s="525">
        <v>16.0</v>
      </c>
      <c r="F217" s="525">
        <v>20.0</v>
      </c>
      <c r="G217" s="525">
        <v>26.0</v>
      </c>
      <c r="H217" s="525">
        <v>29.0</v>
      </c>
      <c r="I217" s="533"/>
      <c r="J217" s="532"/>
      <c r="K217" s="532"/>
      <c r="L217" s="521" t="str">
        <f>VLOOKUP(A217,Blacksmith!$B$145:$J$193,9,FALSE)</f>
        <v>#N/A</v>
      </c>
      <c r="M217" s="520"/>
      <c r="N217" s="520" t="str">
        <f>VLOOKUP(A217,Blacksmith!$B$145:$J$193,4,FALSE)</f>
        <v>#N/A</v>
      </c>
      <c r="O217" s="520"/>
      <c r="P217" s="520"/>
      <c r="Q217" s="520"/>
      <c r="R217" s="462">
        <v>0.0</v>
      </c>
      <c r="S217" s="475"/>
      <c r="T217" s="475"/>
      <c r="U217" s="450"/>
      <c r="V217" s="450"/>
      <c r="W217" s="452">
        <v>0.0</v>
      </c>
      <c r="X217" s="452">
        <v>0.0</v>
      </c>
      <c r="Y217" s="452">
        <v>0.0</v>
      </c>
      <c r="Z217" s="452">
        <v>0.0</v>
      </c>
      <c r="AA217" s="452">
        <v>0.0</v>
      </c>
      <c r="AB217" s="452">
        <v>0.0</v>
      </c>
      <c r="AC217" s="452">
        <v>0.0</v>
      </c>
      <c r="AD217" s="453"/>
      <c r="AE217" s="453"/>
      <c r="AF217" s="453"/>
      <c r="AG217" s="453"/>
      <c r="AH217" s="453"/>
      <c r="AI217" s="453"/>
      <c r="AJ217" s="453"/>
      <c r="AK217" s="453"/>
      <c r="AL217" s="453"/>
      <c r="AM217" s="453"/>
      <c r="AN217" s="453"/>
      <c r="AO217" s="453"/>
      <c r="AP217" s="453"/>
      <c r="AQ217" s="453"/>
      <c r="AR217" s="453"/>
      <c r="AS217" s="453"/>
      <c r="AT217" s="453"/>
      <c r="AU217" s="453"/>
      <c r="AV217" s="453"/>
      <c r="AW217" s="453"/>
      <c r="AX217" s="453"/>
      <c r="AY217" s="453"/>
      <c r="AZ217" s="453"/>
      <c r="BA217" s="453"/>
      <c r="BB217" s="453"/>
      <c r="BC217" s="453"/>
      <c r="BD217" s="453"/>
      <c r="BE217" s="453"/>
    </row>
    <row r="218" ht="15.0" hidden="1" customHeight="1" outlineLevel="1">
      <c r="A218" s="524" t="s">
        <v>180</v>
      </c>
      <c r="B218" s="525">
        <f t="shared" ref="B218:H218" si="120">(B215+B216)/2+B217</f>
        <v>8.5</v>
      </c>
      <c r="C218" s="525">
        <f t="shared" si="120"/>
        <v>12.5</v>
      </c>
      <c r="D218" s="525">
        <f t="shared" si="120"/>
        <v>16.5</v>
      </c>
      <c r="E218" s="525">
        <f t="shared" si="120"/>
        <v>21.5</v>
      </c>
      <c r="F218" s="525">
        <f t="shared" si="120"/>
        <v>26.5</v>
      </c>
      <c r="G218" s="525">
        <f t="shared" si="120"/>
        <v>32.5</v>
      </c>
      <c r="H218" s="525">
        <f t="shared" si="120"/>
        <v>38</v>
      </c>
      <c r="I218" s="533"/>
      <c r="J218" s="532"/>
      <c r="K218" s="532"/>
      <c r="L218" s="521" t="str">
        <f>VLOOKUP(A218,Blacksmith!$B$145:$J$193,9,FALSE)</f>
        <v>#N/A</v>
      </c>
      <c r="M218" s="520"/>
      <c r="N218" s="520" t="str">
        <f>VLOOKUP(A218,Blacksmith!$B$145:$J$193,4,FALSE)</f>
        <v>#N/A</v>
      </c>
      <c r="O218" s="520"/>
      <c r="P218" s="520"/>
      <c r="Q218" s="520"/>
      <c r="R218" s="462">
        <v>0.0</v>
      </c>
      <c r="S218" s="475"/>
      <c r="T218" s="475"/>
      <c r="U218" s="450"/>
      <c r="V218" s="450"/>
      <c r="W218" s="452">
        <v>0.0</v>
      </c>
      <c r="X218" s="452">
        <v>0.0</v>
      </c>
      <c r="Y218" s="452">
        <v>0.0</v>
      </c>
      <c r="Z218" s="452">
        <v>0.0</v>
      </c>
      <c r="AA218" s="452">
        <v>0.0</v>
      </c>
      <c r="AB218" s="452">
        <v>0.0</v>
      </c>
      <c r="AC218" s="452">
        <v>0.0</v>
      </c>
      <c r="AD218" s="453"/>
      <c r="AE218" s="453"/>
      <c r="AF218" s="453"/>
      <c r="AG218" s="453"/>
      <c r="AH218" s="453"/>
      <c r="AI218" s="453"/>
      <c r="AJ218" s="453"/>
      <c r="AK218" s="453"/>
      <c r="AL218" s="453"/>
      <c r="AM218" s="453"/>
      <c r="AN218" s="453"/>
      <c r="AO218" s="453"/>
      <c r="AP218" s="453"/>
      <c r="AQ218" s="453"/>
      <c r="AR218" s="453"/>
      <c r="AS218" s="453"/>
      <c r="AT218" s="453"/>
      <c r="AU218" s="453"/>
      <c r="AV218" s="453"/>
      <c r="AW218" s="453"/>
      <c r="AX218" s="453"/>
      <c r="AY218" s="453"/>
      <c r="AZ218" s="453"/>
      <c r="BA218" s="453"/>
      <c r="BB218" s="453"/>
      <c r="BC218" s="453"/>
      <c r="BD218" s="453"/>
      <c r="BE218" s="453"/>
    </row>
    <row r="219" ht="15.0" hidden="1" customHeight="1" outlineLevel="1">
      <c r="A219" s="524" t="s">
        <v>784</v>
      </c>
      <c r="B219" s="528"/>
      <c r="C219" s="528">
        <f t="shared" ref="C219:H219" si="121">C218/B218-1</f>
        <v>0.4705882353</v>
      </c>
      <c r="D219" s="528">
        <f t="shared" si="121"/>
        <v>0.32</v>
      </c>
      <c r="E219" s="528">
        <f t="shared" si="121"/>
        <v>0.303030303</v>
      </c>
      <c r="F219" s="528">
        <f t="shared" si="121"/>
        <v>0.2325581395</v>
      </c>
      <c r="G219" s="528">
        <f t="shared" si="121"/>
        <v>0.2264150943</v>
      </c>
      <c r="H219" s="528">
        <f t="shared" si="121"/>
        <v>0.1692307692</v>
      </c>
      <c r="I219" s="533"/>
      <c r="J219" s="532"/>
      <c r="K219" s="532"/>
      <c r="L219" s="521" t="str">
        <f>VLOOKUP(A219,Blacksmith!$B$145:$J$193,9,FALSE)</f>
        <v>#N/A</v>
      </c>
      <c r="M219" s="520"/>
      <c r="N219" s="520" t="str">
        <f>VLOOKUP(A219,Blacksmith!$B$145:$J$193,4,FALSE)</f>
        <v>#N/A</v>
      </c>
      <c r="O219" s="520"/>
      <c r="P219" s="520"/>
      <c r="Q219" s="520"/>
      <c r="R219" s="462">
        <v>0.0</v>
      </c>
      <c r="S219" s="475"/>
      <c r="T219" s="475"/>
      <c r="U219" s="450"/>
      <c r="V219" s="450"/>
      <c r="W219" s="452">
        <v>0.0</v>
      </c>
      <c r="X219" s="452">
        <v>0.0</v>
      </c>
      <c r="Y219" s="452">
        <v>0.0</v>
      </c>
      <c r="Z219" s="452">
        <v>0.0</v>
      </c>
      <c r="AA219" s="452">
        <v>0.0</v>
      </c>
      <c r="AB219" s="452">
        <v>0.0</v>
      </c>
      <c r="AC219" s="452">
        <v>0.0</v>
      </c>
      <c r="AD219" s="453"/>
      <c r="AE219" s="453"/>
      <c r="AF219" s="453"/>
      <c r="AG219" s="453"/>
      <c r="AH219" s="453"/>
      <c r="AI219" s="453"/>
      <c r="AJ219" s="453"/>
      <c r="AK219" s="453"/>
      <c r="AL219" s="453"/>
      <c r="AM219" s="453"/>
      <c r="AN219" s="453"/>
      <c r="AO219" s="453"/>
      <c r="AP219" s="453"/>
      <c r="AQ219" s="453"/>
      <c r="AR219" s="453"/>
      <c r="AS219" s="453"/>
      <c r="AT219" s="453"/>
      <c r="AU219" s="453"/>
      <c r="AV219" s="453"/>
      <c r="AW219" s="453"/>
      <c r="AX219" s="453"/>
      <c r="AY219" s="453"/>
      <c r="AZ219" s="453"/>
      <c r="BA219" s="453"/>
      <c r="BB219" s="453"/>
      <c r="BC219" s="453"/>
      <c r="BD219" s="453"/>
      <c r="BE219" s="453"/>
    </row>
    <row r="220" ht="15.0" hidden="1" customHeight="1" outlineLevel="1">
      <c r="A220" s="524" t="s">
        <v>785</v>
      </c>
      <c r="B220" s="525">
        <f>$K214</f>
        <v>4</v>
      </c>
      <c r="C220" s="525"/>
      <c r="D220" s="528"/>
      <c r="E220" s="528"/>
      <c r="F220" s="528"/>
      <c r="G220" s="528"/>
      <c r="H220" s="528"/>
      <c r="I220" s="533"/>
      <c r="J220" s="532"/>
      <c r="K220" s="532"/>
      <c r="L220" s="521" t="str">
        <f>VLOOKUP(A220,Blacksmith!$B$145:$J$193,9,FALSE)</f>
        <v>#N/A</v>
      </c>
      <c r="M220" s="520"/>
      <c r="N220" s="520" t="str">
        <f>VLOOKUP(A220,Blacksmith!$B$145:$J$193,4,FALSE)</f>
        <v>#N/A</v>
      </c>
      <c r="O220" s="520"/>
      <c r="P220" s="520"/>
      <c r="Q220" s="520"/>
      <c r="R220" s="462">
        <v>0.0</v>
      </c>
      <c r="S220" s="475"/>
      <c r="T220" s="475"/>
      <c r="U220" s="450"/>
      <c r="V220" s="450"/>
      <c r="W220" s="452">
        <v>0.0</v>
      </c>
      <c r="X220" s="452">
        <v>0.0</v>
      </c>
      <c r="Y220" s="452">
        <v>0.0</v>
      </c>
      <c r="Z220" s="452">
        <v>0.0</v>
      </c>
      <c r="AA220" s="452">
        <v>0.0</v>
      </c>
      <c r="AB220" s="452">
        <v>0.0</v>
      </c>
      <c r="AC220" s="452">
        <v>0.0</v>
      </c>
      <c r="AD220" s="453"/>
      <c r="AE220" s="453"/>
      <c r="AF220" s="453"/>
      <c r="AG220" s="453"/>
      <c r="AH220" s="453"/>
      <c r="AI220" s="453"/>
      <c r="AJ220" s="453"/>
      <c r="AK220" s="453"/>
      <c r="AL220" s="453"/>
      <c r="AM220" s="453"/>
      <c r="AN220" s="453"/>
      <c r="AO220" s="453"/>
      <c r="AP220" s="453"/>
      <c r="AQ220" s="453"/>
      <c r="AR220" s="453"/>
      <c r="AS220" s="453"/>
      <c r="AT220" s="453"/>
      <c r="AU220" s="453"/>
      <c r="AV220" s="453"/>
      <c r="AW220" s="453"/>
      <c r="AX220" s="453"/>
      <c r="AY220" s="453"/>
      <c r="AZ220" s="453"/>
      <c r="BA220" s="453"/>
      <c r="BB220" s="453"/>
      <c r="BC220" s="453"/>
      <c r="BD220" s="453"/>
      <c r="BE220" s="453"/>
    </row>
    <row r="221" ht="15.0" hidden="1" customHeight="1" outlineLevel="1">
      <c r="A221" s="524" t="s">
        <v>786</v>
      </c>
      <c r="B221" s="534">
        <f t="shared" ref="B221:H221" si="122">B218/$B220</f>
        <v>2.125</v>
      </c>
      <c r="C221" s="534">
        <f t="shared" si="122"/>
        <v>3.125</v>
      </c>
      <c r="D221" s="534">
        <f t="shared" si="122"/>
        <v>4.125</v>
      </c>
      <c r="E221" s="534">
        <f t="shared" si="122"/>
        <v>5.375</v>
      </c>
      <c r="F221" s="534">
        <f t="shared" si="122"/>
        <v>6.625</v>
      </c>
      <c r="G221" s="534">
        <f t="shared" si="122"/>
        <v>8.125</v>
      </c>
      <c r="H221" s="534">
        <f t="shared" si="122"/>
        <v>9.5</v>
      </c>
      <c r="I221" s="533"/>
      <c r="J221" s="532"/>
      <c r="K221" s="532"/>
      <c r="L221" s="521" t="str">
        <f>VLOOKUP(A221,Blacksmith!$B$145:$J$193,9,FALSE)</f>
        <v>#N/A</v>
      </c>
      <c r="M221" s="520"/>
      <c r="N221" s="520" t="str">
        <f>VLOOKUP(A221,Blacksmith!$B$145:$J$193,4,FALSE)</f>
        <v>#N/A</v>
      </c>
      <c r="O221" s="520"/>
      <c r="P221" s="520"/>
      <c r="Q221" s="520"/>
      <c r="R221" s="462">
        <v>0.0</v>
      </c>
      <c r="S221" s="475"/>
      <c r="T221" s="475"/>
      <c r="U221" s="450"/>
      <c r="V221" s="450"/>
      <c r="W221" s="452">
        <v>0.0</v>
      </c>
      <c r="X221" s="452">
        <v>0.0</v>
      </c>
      <c r="Y221" s="452">
        <v>0.0</v>
      </c>
      <c r="Z221" s="452">
        <v>0.0</v>
      </c>
      <c r="AA221" s="452">
        <v>0.0</v>
      </c>
      <c r="AB221" s="452">
        <v>0.0</v>
      </c>
      <c r="AC221" s="452">
        <v>0.0</v>
      </c>
      <c r="AD221" s="453"/>
      <c r="AE221" s="453"/>
      <c r="AF221" s="453"/>
      <c r="AG221" s="453"/>
      <c r="AH221" s="453"/>
      <c r="AI221" s="453"/>
      <c r="AJ221" s="453"/>
      <c r="AK221" s="453"/>
      <c r="AL221" s="453"/>
      <c r="AM221" s="453"/>
      <c r="AN221" s="453"/>
      <c r="AO221" s="453"/>
      <c r="AP221" s="453"/>
      <c r="AQ221" s="453"/>
      <c r="AR221" s="453"/>
      <c r="AS221" s="453"/>
      <c r="AT221" s="453"/>
      <c r="AU221" s="453"/>
      <c r="AV221" s="453"/>
      <c r="AW221" s="453"/>
      <c r="AX221" s="453"/>
      <c r="AY221" s="453"/>
      <c r="AZ221" s="453"/>
      <c r="BA221" s="453"/>
      <c r="BB221" s="453"/>
      <c r="BC221" s="453"/>
      <c r="BD221" s="453"/>
      <c r="BE221" s="453"/>
    </row>
    <row r="222" ht="15.0" customHeight="1" collapsed="1">
      <c r="A222" s="517" t="s">
        <v>967</v>
      </c>
      <c r="B222" s="532" t="s">
        <v>911</v>
      </c>
      <c r="C222" s="520" t="s">
        <v>822</v>
      </c>
      <c r="D222" s="520" t="s">
        <v>802</v>
      </c>
      <c r="E222" s="520" t="s">
        <v>968</v>
      </c>
      <c r="F222" s="520" t="s">
        <v>969</v>
      </c>
      <c r="G222" s="520" t="s">
        <v>970</v>
      </c>
      <c r="H222" s="520" t="s">
        <v>971</v>
      </c>
      <c r="I222" s="533" t="s">
        <v>803</v>
      </c>
      <c r="J222" s="520">
        <v>-1.0</v>
      </c>
      <c r="K222" s="520">
        <v>5.0</v>
      </c>
      <c r="L222" s="521">
        <f>VLOOKUP(A222,Blacksmith!$B$145:$J$193,9,FALSE)</f>
        <v>5.6</v>
      </c>
      <c r="M222" s="520" t="s">
        <v>972</v>
      </c>
      <c r="N222" s="520">
        <f>VLOOKUP(A222,Blacksmith!$B$145:$J$193,4,FALSE)</f>
        <v>24</v>
      </c>
      <c r="O222" s="520">
        <v>30.0</v>
      </c>
      <c r="P222" s="520" t="s">
        <v>973</v>
      </c>
      <c r="Q222" s="520" t="s">
        <v>974</v>
      </c>
      <c r="R222" s="462">
        <v>0.0</v>
      </c>
      <c r="S222" s="475"/>
      <c r="T222" s="475"/>
      <c r="U222" s="450"/>
      <c r="V222" s="450"/>
      <c r="W222" s="452">
        <v>0.0</v>
      </c>
      <c r="X222" s="452">
        <v>0.0</v>
      </c>
      <c r="Y222" s="452">
        <v>0.0</v>
      </c>
      <c r="Z222" s="452">
        <v>0.0</v>
      </c>
      <c r="AA222" s="452">
        <v>0.0</v>
      </c>
      <c r="AB222" s="452">
        <v>0.0</v>
      </c>
      <c r="AC222" s="452">
        <v>0.0</v>
      </c>
      <c r="AD222" s="453"/>
      <c r="AE222" s="503" t="s">
        <v>975</v>
      </c>
      <c r="AF222" s="503">
        <f t="shared" ref="AF222:AK222" si="123">$AF$303+AF247*$AG$303+AF255*$AH$303</f>
        <v>66</v>
      </c>
      <c r="AG222" s="503">
        <f t="shared" si="123"/>
        <v>77</v>
      </c>
      <c r="AH222" s="503">
        <f t="shared" si="123"/>
        <v>93</v>
      </c>
      <c r="AI222" s="503">
        <f t="shared" si="123"/>
        <v>104</v>
      </c>
      <c r="AJ222" s="503">
        <f t="shared" si="123"/>
        <v>115</v>
      </c>
      <c r="AK222" s="503">
        <f t="shared" si="123"/>
        <v>121</v>
      </c>
      <c r="AL222" s="453"/>
      <c r="AM222" s="453"/>
      <c r="AN222" s="453"/>
      <c r="AO222" s="453"/>
      <c r="AP222" s="453"/>
      <c r="AQ222" s="453"/>
      <c r="AR222" s="453"/>
      <c r="AS222" s="453"/>
      <c r="AT222" s="453"/>
      <c r="AU222" s="453"/>
      <c r="AV222" s="453"/>
      <c r="AW222" s="453"/>
      <c r="AX222" s="453"/>
      <c r="AY222" s="453"/>
      <c r="AZ222" s="453"/>
      <c r="BA222" s="453"/>
      <c r="BB222" s="453"/>
      <c r="BC222" s="453"/>
      <c r="BD222" s="453"/>
      <c r="BE222" s="453"/>
    </row>
    <row r="223" ht="15.0" hidden="1" customHeight="1" outlineLevel="1">
      <c r="A223" s="524" t="s">
        <v>178</v>
      </c>
      <c r="B223" s="525">
        <v>1.0</v>
      </c>
      <c r="C223" s="525">
        <v>1.0</v>
      </c>
      <c r="D223" s="525">
        <v>1.0</v>
      </c>
      <c r="E223" s="525">
        <v>1.0</v>
      </c>
      <c r="F223" s="525">
        <v>2.0</v>
      </c>
      <c r="G223" s="525">
        <v>2.0</v>
      </c>
      <c r="H223" s="525">
        <v>2.0</v>
      </c>
      <c r="I223" s="519"/>
      <c r="J223" s="520"/>
      <c r="K223" s="520"/>
      <c r="L223" s="521" t="str">
        <f>VLOOKUP(A223,Blacksmith!$B$145:$J$193,9,FALSE)</f>
        <v>#N/A</v>
      </c>
      <c r="M223" s="520"/>
      <c r="N223" s="520" t="str">
        <f>VLOOKUP(A223,Blacksmith!$B$145:$J$193,4,FALSE)</f>
        <v>#N/A</v>
      </c>
      <c r="O223" s="520"/>
      <c r="P223" s="520"/>
      <c r="Q223" s="520"/>
      <c r="R223" s="462">
        <v>0.0</v>
      </c>
      <c r="S223" s="475"/>
      <c r="T223" s="475"/>
      <c r="U223" s="450"/>
      <c r="V223" s="450"/>
      <c r="W223" s="475"/>
      <c r="X223" s="475"/>
      <c r="Y223" s="475"/>
      <c r="Z223" s="475"/>
      <c r="AA223" s="475"/>
      <c r="AB223" s="450"/>
      <c r="AC223" s="450"/>
      <c r="AD223" s="453"/>
      <c r="AE223" s="453"/>
      <c r="AF223" s="453"/>
      <c r="AG223" s="453"/>
      <c r="AH223" s="453"/>
      <c r="AI223" s="453"/>
      <c r="AJ223" s="453"/>
      <c r="AK223" s="453"/>
      <c r="AL223" s="453"/>
      <c r="AM223" s="453"/>
      <c r="AN223" s="453"/>
      <c r="AO223" s="453"/>
      <c r="AP223" s="453"/>
      <c r="AQ223" s="453"/>
      <c r="AR223" s="453"/>
      <c r="AS223" s="453"/>
      <c r="AT223" s="453"/>
      <c r="AU223" s="453"/>
      <c r="AV223" s="453"/>
      <c r="AW223" s="453"/>
      <c r="AX223" s="453"/>
      <c r="AY223" s="453"/>
      <c r="AZ223" s="453"/>
      <c r="BA223" s="453"/>
      <c r="BB223" s="453"/>
      <c r="BC223" s="453"/>
      <c r="BD223" s="453"/>
      <c r="BE223" s="453"/>
    </row>
    <row r="224" ht="15.0" hidden="1" customHeight="1" outlineLevel="1">
      <c r="A224" s="524" t="s">
        <v>179</v>
      </c>
      <c r="B224" s="525">
        <v>10.0</v>
      </c>
      <c r="C224" s="525">
        <v>10.0</v>
      </c>
      <c r="D224" s="525">
        <v>12.0</v>
      </c>
      <c r="E224" s="525">
        <v>12.0</v>
      </c>
      <c r="F224" s="525">
        <v>16.0</v>
      </c>
      <c r="G224" s="525">
        <v>16.0</v>
      </c>
      <c r="H224" s="525">
        <v>20.0</v>
      </c>
      <c r="I224" s="519"/>
      <c r="J224" s="520"/>
      <c r="K224" s="520"/>
      <c r="L224" s="521" t="str">
        <f>VLOOKUP(A224,Blacksmith!$B$145:$J$193,9,FALSE)</f>
        <v>#N/A</v>
      </c>
      <c r="M224" s="520"/>
      <c r="N224" s="520" t="str">
        <f>VLOOKUP(A224,Blacksmith!$B$145:$J$193,4,FALSE)</f>
        <v>#N/A</v>
      </c>
      <c r="O224" s="520"/>
      <c r="P224" s="520"/>
      <c r="Q224" s="520"/>
      <c r="R224" s="462">
        <v>0.0</v>
      </c>
      <c r="S224" s="475"/>
      <c r="T224" s="475"/>
      <c r="U224" s="450"/>
      <c r="V224" s="450"/>
      <c r="W224" s="475"/>
      <c r="X224" s="475"/>
      <c r="Y224" s="475"/>
      <c r="Z224" s="475"/>
      <c r="AA224" s="475"/>
      <c r="AB224" s="450"/>
      <c r="AC224" s="450"/>
      <c r="AD224" s="453"/>
      <c r="AE224" s="453"/>
      <c r="AF224" s="453"/>
      <c r="AG224" s="453"/>
      <c r="AH224" s="453"/>
      <c r="AI224" s="453"/>
      <c r="AJ224" s="453"/>
      <c r="AK224" s="453"/>
      <c r="AL224" s="453"/>
      <c r="AM224" s="453"/>
      <c r="AN224" s="453"/>
      <c r="AO224" s="453"/>
      <c r="AP224" s="453"/>
      <c r="AQ224" s="453"/>
      <c r="AR224" s="453"/>
      <c r="AS224" s="453"/>
      <c r="AT224" s="453"/>
      <c r="AU224" s="453"/>
      <c r="AV224" s="453"/>
      <c r="AW224" s="453"/>
      <c r="AX224" s="453"/>
      <c r="AY224" s="453"/>
      <c r="AZ224" s="453"/>
      <c r="BA224" s="453"/>
      <c r="BB224" s="453"/>
      <c r="BC224" s="453"/>
      <c r="BD224" s="453"/>
      <c r="BE224" s="453"/>
    </row>
    <row r="225" ht="15.0" hidden="1" customHeight="1" outlineLevel="1">
      <c r="A225" s="524" t="s">
        <v>783</v>
      </c>
      <c r="B225" s="525">
        <v>5.0</v>
      </c>
      <c r="C225" s="525">
        <v>10.0</v>
      </c>
      <c r="D225" s="525">
        <v>14.0</v>
      </c>
      <c r="E225" s="525">
        <v>20.0</v>
      </c>
      <c r="F225" s="525">
        <v>24.0</v>
      </c>
      <c r="G225" s="525">
        <v>31.0</v>
      </c>
      <c r="H225" s="525">
        <v>36.0</v>
      </c>
      <c r="I225" s="519"/>
      <c r="J225" s="520"/>
      <c r="K225" s="520"/>
      <c r="L225" s="521" t="str">
        <f>VLOOKUP(A225,Blacksmith!$B$145:$J$193,9,FALSE)</f>
        <v>#N/A</v>
      </c>
      <c r="M225" s="520"/>
      <c r="N225" s="520" t="str">
        <f>VLOOKUP(A225,Blacksmith!$B$145:$J$193,4,FALSE)</f>
        <v>#N/A</v>
      </c>
      <c r="O225" s="520"/>
      <c r="P225" s="520"/>
      <c r="Q225" s="520"/>
      <c r="R225" s="462">
        <v>0.0</v>
      </c>
      <c r="S225" s="475"/>
      <c r="T225" s="475"/>
      <c r="U225" s="450"/>
      <c r="V225" s="450"/>
      <c r="W225" s="475"/>
      <c r="X225" s="475"/>
      <c r="Y225" s="475"/>
      <c r="Z225" s="475"/>
      <c r="AA225" s="475"/>
      <c r="AB225" s="450"/>
      <c r="AC225" s="450"/>
      <c r="AD225" s="453"/>
      <c r="AE225" s="453"/>
      <c r="AF225" s="453"/>
      <c r="AG225" s="453"/>
      <c r="AH225" s="453"/>
      <c r="AI225" s="453"/>
      <c r="AJ225" s="453"/>
      <c r="AK225" s="453"/>
      <c r="AL225" s="453"/>
      <c r="AM225" s="453"/>
      <c r="AN225" s="453"/>
      <c r="AO225" s="453"/>
      <c r="AP225" s="453"/>
      <c r="AQ225" s="453"/>
      <c r="AR225" s="453"/>
      <c r="AS225" s="453"/>
      <c r="AT225" s="453"/>
      <c r="AU225" s="453"/>
      <c r="AV225" s="453"/>
      <c r="AW225" s="453"/>
      <c r="AX225" s="453"/>
      <c r="AY225" s="453"/>
      <c r="AZ225" s="453"/>
      <c r="BA225" s="453"/>
      <c r="BB225" s="453"/>
      <c r="BC225" s="453"/>
      <c r="BD225" s="453"/>
      <c r="BE225" s="453"/>
    </row>
    <row r="226" ht="15.0" hidden="1" customHeight="1" outlineLevel="1">
      <c r="A226" s="524" t="s">
        <v>180</v>
      </c>
      <c r="B226" s="525">
        <f t="shared" ref="B226:H226" si="124">(B223+B224)/2+B225</f>
        <v>10.5</v>
      </c>
      <c r="C226" s="525">
        <f t="shared" si="124"/>
        <v>15.5</v>
      </c>
      <c r="D226" s="525">
        <f t="shared" si="124"/>
        <v>20.5</v>
      </c>
      <c r="E226" s="525">
        <f t="shared" si="124"/>
        <v>26.5</v>
      </c>
      <c r="F226" s="525">
        <f t="shared" si="124"/>
        <v>33</v>
      </c>
      <c r="G226" s="525">
        <f t="shared" si="124"/>
        <v>40</v>
      </c>
      <c r="H226" s="525">
        <f t="shared" si="124"/>
        <v>47</v>
      </c>
      <c r="I226" s="519"/>
      <c r="J226" s="520"/>
      <c r="K226" s="520"/>
      <c r="L226" s="521" t="str">
        <f>VLOOKUP(A226,Blacksmith!$B$145:$J$193,9,FALSE)</f>
        <v>#N/A</v>
      </c>
      <c r="M226" s="520"/>
      <c r="N226" s="520" t="str">
        <f>VLOOKUP(A226,Blacksmith!$B$145:$J$193,4,FALSE)</f>
        <v>#N/A</v>
      </c>
      <c r="O226" s="520"/>
      <c r="P226" s="520"/>
      <c r="Q226" s="520"/>
      <c r="R226" s="462">
        <v>0.0</v>
      </c>
      <c r="S226" s="475"/>
      <c r="T226" s="475"/>
      <c r="U226" s="450"/>
      <c r="V226" s="450"/>
      <c r="W226" s="475"/>
      <c r="X226" s="475"/>
      <c r="Y226" s="475"/>
      <c r="Z226" s="475"/>
      <c r="AA226" s="475"/>
      <c r="AB226" s="450"/>
      <c r="AC226" s="450"/>
      <c r="AD226" s="453"/>
      <c r="AE226" s="453"/>
      <c r="AF226" s="453"/>
      <c r="AG226" s="453"/>
      <c r="AH226" s="453"/>
      <c r="AI226" s="453"/>
      <c r="AJ226" s="453"/>
      <c r="AK226" s="453"/>
      <c r="AL226" s="453"/>
      <c r="AM226" s="453"/>
      <c r="AN226" s="453"/>
      <c r="AO226" s="453"/>
      <c r="AP226" s="453"/>
      <c r="AQ226" s="453"/>
      <c r="AR226" s="453"/>
      <c r="AS226" s="453"/>
      <c r="AT226" s="453"/>
      <c r="AU226" s="453"/>
      <c r="AV226" s="453"/>
      <c r="AW226" s="453"/>
      <c r="AX226" s="453"/>
      <c r="AY226" s="453"/>
      <c r="AZ226" s="453"/>
      <c r="BA226" s="453"/>
      <c r="BB226" s="453"/>
      <c r="BC226" s="453"/>
      <c r="BD226" s="453"/>
      <c r="BE226" s="453"/>
    </row>
    <row r="227" ht="15.0" hidden="1" customHeight="1" outlineLevel="1">
      <c r="A227" s="524" t="s">
        <v>784</v>
      </c>
      <c r="B227" s="528"/>
      <c r="C227" s="528">
        <f t="shared" ref="C227:H227" si="125">C226/B226-1</f>
        <v>0.4761904762</v>
      </c>
      <c r="D227" s="528">
        <f t="shared" si="125"/>
        <v>0.3225806452</v>
      </c>
      <c r="E227" s="528">
        <f t="shared" si="125"/>
        <v>0.2926829268</v>
      </c>
      <c r="F227" s="528">
        <f t="shared" si="125"/>
        <v>0.2452830189</v>
      </c>
      <c r="G227" s="528">
        <f t="shared" si="125"/>
        <v>0.2121212121</v>
      </c>
      <c r="H227" s="528">
        <f t="shared" si="125"/>
        <v>0.175</v>
      </c>
      <c r="I227" s="519"/>
      <c r="J227" s="520"/>
      <c r="K227" s="520"/>
      <c r="L227" s="521" t="str">
        <f>VLOOKUP(A227,Blacksmith!$B$145:$J$193,9,FALSE)</f>
        <v>#N/A</v>
      </c>
      <c r="M227" s="520"/>
      <c r="N227" s="520" t="str">
        <f>VLOOKUP(A227,Blacksmith!$B$145:$J$193,4,FALSE)</f>
        <v>#N/A</v>
      </c>
      <c r="O227" s="520"/>
      <c r="P227" s="520"/>
      <c r="Q227" s="520"/>
      <c r="R227" s="462">
        <v>0.0</v>
      </c>
      <c r="S227" s="475"/>
      <c r="T227" s="475"/>
      <c r="U227" s="450"/>
      <c r="V227" s="450"/>
      <c r="W227" s="475"/>
      <c r="X227" s="475"/>
      <c r="Y227" s="475"/>
      <c r="Z227" s="475"/>
      <c r="AA227" s="475"/>
      <c r="AB227" s="450"/>
      <c r="AC227" s="450"/>
      <c r="AD227" s="453"/>
      <c r="AE227" s="453"/>
      <c r="AF227" s="453"/>
      <c r="AG227" s="453"/>
      <c r="AH227" s="453"/>
      <c r="AI227" s="453"/>
      <c r="AJ227" s="453"/>
      <c r="AK227" s="453"/>
      <c r="AL227" s="453"/>
      <c r="AM227" s="453"/>
      <c r="AN227" s="453"/>
      <c r="AO227" s="453"/>
      <c r="AP227" s="453"/>
      <c r="AQ227" s="453"/>
      <c r="AR227" s="453"/>
      <c r="AS227" s="453"/>
      <c r="AT227" s="453"/>
      <c r="AU227" s="453"/>
      <c r="AV227" s="453"/>
      <c r="AW227" s="453"/>
      <c r="AX227" s="453"/>
      <c r="AY227" s="453"/>
      <c r="AZ227" s="453"/>
      <c r="BA227" s="453"/>
      <c r="BB227" s="453"/>
      <c r="BC227" s="453"/>
      <c r="BD227" s="453"/>
      <c r="BE227" s="453"/>
    </row>
    <row r="228" ht="15.0" hidden="1" customHeight="1" outlineLevel="1">
      <c r="A228" s="524" t="s">
        <v>785</v>
      </c>
      <c r="B228" s="525">
        <f>$K222</f>
        <v>5</v>
      </c>
      <c r="C228" s="525"/>
      <c r="D228" s="528"/>
      <c r="E228" s="528"/>
      <c r="F228" s="528"/>
      <c r="G228" s="528"/>
      <c r="H228" s="528"/>
      <c r="I228" s="519"/>
      <c r="J228" s="520"/>
      <c r="K228" s="520"/>
      <c r="L228" s="521" t="str">
        <f>VLOOKUP(A228,Blacksmith!$B$145:$J$193,9,FALSE)</f>
        <v>#N/A</v>
      </c>
      <c r="M228" s="520"/>
      <c r="N228" s="520" t="str">
        <f>VLOOKUP(A228,Blacksmith!$B$145:$J$193,4,FALSE)</f>
        <v>#N/A</v>
      </c>
      <c r="O228" s="520"/>
      <c r="P228" s="520"/>
      <c r="Q228" s="520"/>
      <c r="R228" s="462">
        <v>0.0</v>
      </c>
      <c r="S228" s="475"/>
      <c r="T228" s="475"/>
      <c r="U228" s="450"/>
      <c r="V228" s="450"/>
      <c r="W228" s="475"/>
      <c r="X228" s="475"/>
      <c r="Y228" s="475"/>
      <c r="Z228" s="475"/>
      <c r="AA228" s="475"/>
      <c r="AB228" s="450"/>
      <c r="AC228" s="450"/>
      <c r="AD228" s="453"/>
      <c r="AE228" s="453"/>
      <c r="AF228" s="453"/>
      <c r="AG228" s="453"/>
      <c r="AH228" s="453"/>
      <c r="AI228" s="453"/>
      <c r="AJ228" s="453"/>
      <c r="AK228" s="453"/>
      <c r="AL228" s="453"/>
      <c r="AM228" s="453"/>
      <c r="AN228" s="453"/>
      <c r="AO228" s="453"/>
      <c r="AP228" s="453"/>
      <c r="AQ228" s="453"/>
      <c r="AR228" s="453"/>
      <c r="AS228" s="453"/>
      <c r="AT228" s="453"/>
      <c r="AU228" s="453"/>
      <c r="AV228" s="453"/>
      <c r="AW228" s="453"/>
      <c r="AX228" s="453"/>
      <c r="AY228" s="453"/>
      <c r="AZ228" s="453"/>
      <c r="BA228" s="453"/>
      <c r="BB228" s="453"/>
      <c r="BC228" s="453"/>
      <c r="BD228" s="453"/>
      <c r="BE228" s="453"/>
    </row>
    <row r="229" ht="15.0" hidden="1" customHeight="1" outlineLevel="1">
      <c r="A229" s="524" t="s">
        <v>786</v>
      </c>
      <c r="B229" s="534">
        <f t="shared" ref="B229:H229" si="126">B226/$B228</f>
        <v>2.1</v>
      </c>
      <c r="C229" s="534">
        <f t="shared" si="126"/>
        <v>3.1</v>
      </c>
      <c r="D229" s="534">
        <f t="shared" si="126"/>
        <v>4.1</v>
      </c>
      <c r="E229" s="534">
        <f t="shared" si="126"/>
        <v>5.3</v>
      </c>
      <c r="F229" s="534">
        <f t="shared" si="126"/>
        <v>6.6</v>
      </c>
      <c r="G229" s="534">
        <f t="shared" si="126"/>
        <v>8</v>
      </c>
      <c r="H229" s="534">
        <f t="shared" si="126"/>
        <v>9.4</v>
      </c>
      <c r="I229" s="519"/>
      <c r="J229" s="520"/>
      <c r="K229" s="520"/>
      <c r="L229" s="521" t="str">
        <f>VLOOKUP(A229,Blacksmith!$B$145:$J$193,9,FALSE)</f>
        <v>#N/A</v>
      </c>
      <c r="M229" s="520"/>
      <c r="N229" s="520" t="str">
        <f>VLOOKUP(A229,Blacksmith!$B$145:$J$193,4,FALSE)</f>
        <v>#N/A</v>
      </c>
      <c r="O229" s="520"/>
      <c r="P229" s="520"/>
      <c r="Q229" s="520"/>
      <c r="R229" s="462">
        <v>0.0</v>
      </c>
      <c r="S229" s="475"/>
      <c r="T229" s="475"/>
      <c r="U229" s="450"/>
      <c r="V229" s="450"/>
      <c r="W229" s="475"/>
      <c r="X229" s="475"/>
      <c r="Y229" s="475"/>
      <c r="Z229" s="475"/>
      <c r="AA229" s="475"/>
      <c r="AB229" s="450"/>
      <c r="AC229" s="450"/>
      <c r="AD229" s="453"/>
      <c r="AE229" s="453"/>
      <c r="AF229" s="453"/>
      <c r="AG229" s="453"/>
      <c r="AH229" s="453"/>
      <c r="AI229" s="453"/>
      <c r="AJ229" s="453"/>
      <c r="AK229" s="453"/>
      <c r="AL229" s="453"/>
      <c r="AM229" s="453"/>
      <c r="AN229" s="453"/>
      <c r="AO229" s="453"/>
      <c r="AP229" s="453"/>
      <c r="AQ229" s="453"/>
      <c r="AR229" s="453"/>
      <c r="AS229" s="453"/>
      <c r="AT229" s="453"/>
      <c r="AU229" s="453"/>
      <c r="AV229" s="453"/>
      <c r="AW229" s="453"/>
      <c r="AX229" s="453"/>
      <c r="AY229" s="453"/>
      <c r="AZ229" s="453"/>
      <c r="BA229" s="453"/>
      <c r="BB229" s="453"/>
      <c r="BC229" s="453"/>
      <c r="BD229" s="453"/>
      <c r="BE229" s="453"/>
    </row>
    <row r="230" ht="15.0" customHeight="1" collapsed="1">
      <c r="A230" s="530" t="s">
        <v>976</v>
      </c>
      <c r="B230" s="520" t="s">
        <v>953</v>
      </c>
      <c r="C230" s="520" t="s">
        <v>977</v>
      </c>
      <c r="D230" s="520" t="s">
        <v>923</v>
      </c>
      <c r="E230" s="520" t="s">
        <v>978</v>
      </c>
      <c r="F230" s="520" t="s">
        <v>979</v>
      </c>
      <c r="G230" s="520" t="s">
        <v>980</v>
      </c>
      <c r="H230" s="520" t="s">
        <v>981</v>
      </c>
      <c r="I230" s="519" t="s">
        <v>793</v>
      </c>
      <c r="J230" s="520">
        <v>-1.0</v>
      </c>
      <c r="K230" s="520">
        <v>5.0</v>
      </c>
      <c r="L230" s="521">
        <f>VLOOKUP(A230,Blacksmith!$B$145:$J$193,9,FALSE)</f>
        <v>5.68</v>
      </c>
      <c r="M230" s="520" t="s">
        <v>982</v>
      </c>
      <c r="N230" s="520">
        <f>VLOOKUP(A230,Blacksmith!$B$145:$J$193,4,FALSE)</f>
        <v>23</v>
      </c>
      <c r="O230" s="520">
        <v>29.0</v>
      </c>
      <c r="P230" s="520" t="s">
        <v>973</v>
      </c>
      <c r="Q230" s="520"/>
      <c r="R230" s="462">
        <v>0.0</v>
      </c>
      <c r="S230" s="475"/>
      <c r="T230" s="475"/>
      <c r="U230" s="450"/>
      <c r="V230" s="450"/>
      <c r="W230" s="452">
        <v>0.0</v>
      </c>
      <c r="X230" s="452">
        <v>0.0</v>
      </c>
      <c r="Y230" s="452">
        <v>0.0</v>
      </c>
      <c r="Z230" s="452">
        <v>0.0</v>
      </c>
      <c r="AA230" s="452">
        <v>0.0</v>
      </c>
      <c r="AB230" s="452">
        <v>0.0</v>
      </c>
      <c r="AC230" s="452">
        <v>0.0</v>
      </c>
      <c r="AD230" s="453"/>
      <c r="AE230" s="503" t="s">
        <v>983</v>
      </c>
      <c r="AF230" s="503">
        <f t="shared" ref="AF230:AK230" si="127">$AF$295+AF247*$AG$295+AF255*$AH$295</f>
        <v>64</v>
      </c>
      <c r="AG230" s="503">
        <f t="shared" si="127"/>
        <v>74</v>
      </c>
      <c r="AH230" s="503">
        <f t="shared" si="127"/>
        <v>88</v>
      </c>
      <c r="AI230" s="503">
        <f t="shared" si="127"/>
        <v>98</v>
      </c>
      <c r="AJ230" s="503">
        <f t="shared" si="127"/>
        <v>108</v>
      </c>
      <c r="AK230" s="503">
        <f t="shared" si="127"/>
        <v>114</v>
      </c>
      <c r="AL230" s="453"/>
      <c r="AM230" s="453"/>
      <c r="AN230" s="453"/>
      <c r="AO230" s="453"/>
      <c r="AP230" s="453"/>
      <c r="AQ230" s="453"/>
      <c r="AR230" s="453"/>
      <c r="AS230" s="453"/>
      <c r="AT230" s="453"/>
      <c r="AU230" s="453"/>
      <c r="AV230" s="453"/>
      <c r="AW230" s="453"/>
      <c r="AX230" s="453"/>
      <c r="AY230" s="453"/>
      <c r="AZ230" s="453"/>
      <c r="BA230" s="453"/>
      <c r="BB230" s="453"/>
      <c r="BC230" s="453"/>
      <c r="BD230" s="453"/>
      <c r="BE230" s="453"/>
    </row>
    <row r="231" hidden="1" outlineLevel="1">
      <c r="A231" s="539" t="s">
        <v>178</v>
      </c>
      <c r="B231" s="540">
        <v>1.0</v>
      </c>
      <c r="C231" s="540">
        <v>1.0</v>
      </c>
      <c r="D231" s="540">
        <v>1.0</v>
      </c>
      <c r="E231" s="540">
        <v>1.0</v>
      </c>
      <c r="F231" s="540">
        <v>1.0</v>
      </c>
      <c r="G231" s="540">
        <v>1.0</v>
      </c>
      <c r="H231" s="540">
        <v>2.0</v>
      </c>
      <c r="I231" s="541"/>
      <c r="J231" s="542"/>
      <c r="K231" s="542"/>
      <c r="L231" s="543"/>
      <c r="M231" s="542"/>
      <c r="N231" s="520" t="str">
        <f t="shared" ref="N231:N237" si="128">VLOOKUP(A231,'Weapon crafting'!$B$11:$H$103,4,FALSE)</f>
        <v>#REF!</v>
      </c>
      <c r="O231" s="520"/>
      <c r="P231" s="520"/>
      <c r="Q231" s="520"/>
      <c r="R231" s="544"/>
      <c r="S231" s="545"/>
      <c r="T231" s="545"/>
      <c r="U231" s="450"/>
      <c r="V231" s="450"/>
      <c r="W231" s="475"/>
      <c r="X231" s="475"/>
      <c r="Y231" s="475"/>
      <c r="Z231" s="475"/>
      <c r="AA231" s="475"/>
      <c r="AB231" s="450"/>
      <c r="AC231" s="450"/>
      <c r="AD231" s="453"/>
      <c r="AE231" s="453"/>
      <c r="AF231" s="453"/>
      <c r="AG231" s="453"/>
      <c r="AH231" s="453"/>
      <c r="AI231" s="453"/>
      <c r="AJ231" s="453"/>
      <c r="AK231" s="453"/>
      <c r="AL231" s="453"/>
      <c r="AM231" s="453"/>
      <c r="AN231" s="453"/>
      <c r="AO231" s="453"/>
      <c r="AP231" s="453"/>
      <c r="AQ231" s="453"/>
      <c r="AR231" s="453"/>
      <c r="AS231" s="453"/>
      <c r="AT231" s="453"/>
      <c r="AU231" s="453"/>
      <c r="AV231" s="453"/>
      <c r="AW231" s="453"/>
      <c r="AX231" s="453"/>
      <c r="AY231" s="453"/>
      <c r="AZ231" s="453"/>
      <c r="BA231" s="453"/>
      <c r="BB231" s="453"/>
      <c r="BC231" s="453"/>
      <c r="BD231" s="453"/>
      <c r="BE231" s="453"/>
    </row>
    <row r="232" hidden="1" outlineLevel="1">
      <c r="A232" s="539" t="s">
        <v>179</v>
      </c>
      <c r="B232" s="540">
        <v>8.0</v>
      </c>
      <c r="C232" s="540">
        <v>8.0</v>
      </c>
      <c r="D232" s="540">
        <v>10.0</v>
      </c>
      <c r="E232" s="540">
        <v>10.0</v>
      </c>
      <c r="F232" s="540">
        <v>12.0</v>
      </c>
      <c r="G232" s="540">
        <v>12.0</v>
      </c>
      <c r="H232" s="540">
        <v>16.0</v>
      </c>
      <c r="I232" s="541"/>
      <c r="J232" s="542"/>
      <c r="K232" s="542"/>
      <c r="L232" s="543"/>
      <c r="M232" s="542"/>
      <c r="N232" s="520" t="str">
        <f t="shared" si="128"/>
        <v>#REF!</v>
      </c>
      <c r="O232" s="520"/>
      <c r="P232" s="520"/>
      <c r="Q232" s="520"/>
      <c r="R232" s="546"/>
      <c r="S232" s="547"/>
      <c r="T232" s="547"/>
      <c r="U232" s="450"/>
      <c r="V232" s="450"/>
      <c r="W232" s="475"/>
      <c r="X232" s="475"/>
      <c r="Y232" s="475"/>
      <c r="Z232" s="475"/>
      <c r="AA232" s="475"/>
      <c r="AB232" s="450"/>
      <c r="AC232" s="450"/>
      <c r="AD232" s="453"/>
      <c r="AE232" s="453"/>
      <c r="AF232" s="453"/>
      <c r="AG232" s="453"/>
      <c r="AH232" s="453"/>
      <c r="AI232" s="453"/>
      <c r="AJ232" s="453"/>
      <c r="AK232" s="453"/>
      <c r="AL232" s="453"/>
      <c r="AM232" s="453"/>
      <c r="AN232" s="453"/>
      <c r="AO232" s="453"/>
      <c r="AP232" s="453"/>
      <c r="AQ232" s="453"/>
      <c r="AR232" s="453"/>
      <c r="AS232" s="453"/>
      <c r="AT232" s="453"/>
      <c r="AU232" s="453"/>
      <c r="AV232" s="453"/>
      <c r="AW232" s="453"/>
      <c r="AX232" s="453"/>
      <c r="AY232" s="453"/>
      <c r="AZ232" s="453"/>
      <c r="BA232" s="453"/>
      <c r="BB232" s="453"/>
      <c r="BC232" s="453"/>
      <c r="BD232" s="453"/>
      <c r="BE232" s="453"/>
    </row>
    <row r="233" hidden="1" outlineLevel="1">
      <c r="A233" s="539" t="s">
        <v>783</v>
      </c>
      <c r="B233" s="540">
        <v>9.0</v>
      </c>
      <c r="C233" s="540">
        <v>14.0</v>
      </c>
      <c r="D233" s="540">
        <v>18.0</v>
      </c>
      <c r="E233" s="540">
        <v>24.0</v>
      </c>
      <c r="F233" s="540">
        <v>29.0</v>
      </c>
      <c r="G233" s="540">
        <v>36.0</v>
      </c>
      <c r="H233" s="540">
        <v>41.0</v>
      </c>
      <c r="I233" s="541"/>
      <c r="J233" s="542"/>
      <c r="K233" s="542"/>
      <c r="L233" s="543"/>
      <c r="M233" s="542"/>
      <c r="N233" s="520" t="str">
        <f t="shared" si="128"/>
        <v>#REF!</v>
      </c>
      <c r="O233" s="520"/>
      <c r="P233" s="520"/>
      <c r="Q233" s="520"/>
      <c r="R233" s="546"/>
      <c r="S233" s="547"/>
      <c r="T233" s="547"/>
      <c r="U233" s="450"/>
      <c r="V233" s="450"/>
      <c r="W233" s="475"/>
      <c r="X233" s="475"/>
      <c r="Y233" s="475"/>
      <c r="Z233" s="475"/>
      <c r="AA233" s="475"/>
      <c r="AB233" s="450"/>
      <c r="AC233" s="450"/>
      <c r="AD233" s="453"/>
      <c r="AE233" s="453"/>
      <c r="AF233" s="453"/>
      <c r="AG233" s="453"/>
      <c r="AH233" s="453"/>
      <c r="AI233" s="453"/>
      <c r="AJ233" s="453"/>
      <c r="AK233" s="453"/>
      <c r="AL233" s="453"/>
      <c r="AM233" s="453"/>
      <c r="AN233" s="453"/>
      <c r="AO233" s="453"/>
      <c r="AP233" s="453"/>
      <c r="AQ233" s="453"/>
      <c r="AR233" s="453"/>
      <c r="AS233" s="453"/>
      <c r="AT233" s="453"/>
      <c r="AU233" s="453"/>
      <c r="AV233" s="453"/>
      <c r="AW233" s="453"/>
      <c r="AX233" s="453"/>
      <c r="AY233" s="453"/>
      <c r="AZ233" s="453"/>
      <c r="BA233" s="453"/>
      <c r="BB233" s="453"/>
      <c r="BC233" s="453"/>
      <c r="BD233" s="453"/>
      <c r="BE233" s="453"/>
    </row>
    <row r="234" hidden="1" outlineLevel="1">
      <c r="A234" s="539" t="s">
        <v>180</v>
      </c>
      <c r="B234" s="540">
        <f t="shared" ref="B234:H234" si="129">(B231+B232)/2+B233</f>
        <v>13.5</v>
      </c>
      <c r="C234" s="540">
        <f t="shared" si="129"/>
        <v>18.5</v>
      </c>
      <c r="D234" s="540">
        <f t="shared" si="129"/>
        <v>23.5</v>
      </c>
      <c r="E234" s="540">
        <f t="shared" si="129"/>
        <v>29.5</v>
      </c>
      <c r="F234" s="540">
        <f t="shared" si="129"/>
        <v>35.5</v>
      </c>
      <c r="G234" s="540">
        <f t="shared" si="129"/>
        <v>42.5</v>
      </c>
      <c r="H234" s="540">
        <f t="shared" si="129"/>
        <v>50</v>
      </c>
      <c r="I234" s="541"/>
      <c r="J234" s="542"/>
      <c r="K234" s="542"/>
      <c r="L234" s="543"/>
      <c r="M234" s="542"/>
      <c r="N234" s="520" t="str">
        <f t="shared" si="128"/>
        <v>#REF!</v>
      </c>
      <c r="O234" s="520"/>
      <c r="P234" s="520"/>
      <c r="Q234" s="520"/>
      <c r="R234" s="546"/>
      <c r="S234" s="547"/>
      <c r="T234" s="547"/>
      <c r="U234" s="450"/>
      <c r="V234" s="450"/>
      <c r="W234" s="475"/>
      <c r="X234" s="475"/>
      <c r="Y234" s="475"/>
      <c r="Z234" s="475"/>
      <c r="AA234" s="475"/>
      <c r="AB234" s="450"/>
      <c r="AC234" s="450"/>
      <c r="AD234" s="453"/>
      <c r="AE234" s="453"/>
      <c r="AF234" s="453"/>
      <c r="AG234" s="453"/>
      <c r="AH234" s="453"/>
      <c r="AI234" s="453"/>
      <c r="AJ234" s="453"/>
      <c r="AK234" s="453"/>
      <c r="AL234" s="453"/>
      <c r="AM234" s="453"/>
      <c r="AN234" s="453"/>
      <c r="AO234" s="453"/>
      <c r="AP234" s="453"/>
      <c r="AQ234" s="453"/>
      <c r="AR234" s="453"/>
      <c r="AS234" s="453"/>
      <c r="AT234" s="453"/>
      <c r="AU234" s="453"/>
      <c r="AV234" s="453"/>
      <c r="AW234" s="453"/>
      <c r="AX234" s="453"/>
      <c r="AY234" s="453"/>
      <c r="AZ234" s="453"/>
      <c r="BA234" s="453"/>
      <c r="BB234" s="453"/>
      <c r="BC234" s="453"/>
      <c r="BD234" s="453"/>
      <c r="BE234" s="453"/>
    </row>
    <row r="235" hidden="1" outlineLevel="1">
      <c r="A235" s="539" t="s">
        <v>784</v>
      </c>
      <c r="B235" s="548"/>
      <c r="C235" s="548">
        <f t="shared" ref="C235:H235" si="130">C234/B234-1</f>
        <v>0.3703703704</v>
      </c>
      <c r="D235" s="548">
        <f t="shared" si="130"/>
        <v>0.2702702703</v>
      </c>
      <c r="E235" s="548">
        <f t="shared" si="130"/>
        <v>0.2553191489</v>
      </c>
      <c r="F235" s="548">
        <f t="shared" si="130"/>
        <v>0.2033898305</v>
      </c>
      <c r="G235" s="548">
        <f t="shared" si="130"/>
        <v>0.1971830986</v>
      </c>
      <c r="H235" s="548">
        <f t="shared" si="130"/>
        <v>0.1764705882</v>
      </c>
      <c r="I235" s="541"/>
      <c r="J235" s="542"/>
      <c r="K235" s="542"/>
      <c r="L235" s="543"/>
      <c r="M235" s="542"/>
      <c r="N235" s="520" t="str">
        <f t="shared" si="128"/>
        <v>#REF!</v>
      </c>
      <c r="O235" s="520"/>
      <c r="P235" s="520"/>
      <c r="Q235" s="520"/>
      <c r="R235" s="546"/>
      <c r="S235" s="547"/>
      <c r="T235" s="547"/>
      <c r="U235" s="450"/>
      <c r="V235" s="450"/>
      <c r="W235" s="475"/>
      <c r="X235" s="475"/>
      <c r="Y235" s="475"/>
      <c r="Z235" s="475"/>
      <c r="AA235" s="475"/>
      <c r="AB235" s="450"/>
      <c r="AC235" s="450"/>
      <c r="AD235" s="453"/>
      <c r="AE235" s="453"/>
      <c r="AF235" s="453"/>
      <c r="AG235" s="453"/>
      <c r="AH235" s="453"/>
      <c r="AI235" s="453"/>
      <c r="AJ235" s="453"/>
      <c r="AK235" s="453"/>
      <c r="AL235" s="453"/>
      <c r="AM235" s="453"/>
      <c r="AN235" s="453"/>
      <c r="AO235" s="453"/>
      <c r="AP235" s="453"/>
      <c r="AQ235" s="453"/>
      <c r="AR235" s="453"/>
      <c r="AS235" s="453"/>
      <c r="AT235" s="453"/>
      <c r="AU235" s="453"/>
      <c r="AV235" s="453"/>
      <c r="AW235" s="453"/>
      <c r="AX235" s="453"/>
      <c r="AY235" s="453"/>
      <c r="AZ235" s="453"/>
      <c r="BA235" s="453"/>
      <c r="BB235" s="453"/>
      <c r="BC235" s="453"/>
      <c r="BD235" s="453"/>
      <c r="BE235" s="453"/>
    </row>
    <row r="236" hidden="1" outlineLevel="1">
      <c r="A236" s="539" t="s">
        <v>785</v>
      </c>
      <c r="B236" s="540">
        <f>$K230</f>
        <v>5</v>
      </c>
      <c r="C236" s="540"/>
      <c r="D236" s="548"/>
      <c r="E236" s="548"/>
      <c r="F236" s="548"/>
      <c r="G236" s="548"/>
      <c r="H236" s="548"/>
      <c r="I236" s="541"/>
      <c r="J236" s="542"/>
      <c r="K236" s="542"/>
      <c r="L236" s="543"/>
      <c r="M236" s="542"/>
      <c r="N236" s="520" t="str">
        <f t="shared" si="128"/>
        <v>#REF!</v>
      </c>
      <c r="O236" s="520"/>
      <c r="P236" s="520"/>
      <c r="Q236" s="520"/>
      <c r="R236" s="546"/>
      <c r="S236" s="547"/>
      <c r="T236" s="547"/>
      <c r="U236" s="450"/>
      <c r="V236" s="450"/>
      <c r="W236" s="475"/>
      <c r="X236" s="475"/>
      <c r="Y236" s="475"/>
      <c r="Z236" s="475"/>
      <c r="AA236" s="475"/>
      <c r="AB236" s="450"/>
      <c r="AC236" s="450"/>
      <c r="AD236" s="453"/>
      <c r="AE236" s="453"/>
      <c r="AF236" s="453"/>
      <c r="AG236" s="453"/>
      <c r="AH236" s="453"/>
      <c r="AI236" s="453"/>
      <c r="AJ236" s="453"/>
      <c r="AK236" s="453"/>
      <c r="AL236" s="453"/>
      <c r="AM236" s="453"/>
      <c r="AN236" s="453"/>
      <c r="AO236" s="453"/>
      <c r="AP236" s="453"/>
      <c r="AQ236" s="453"/>
      <c r="AR236" s="453"/>
      <c r="AS236" s="453"/>
      <c r="AT236" s="453"/>
      <c r="AU236" s="453"/>
      <c r="AV236" s="453"/>
      <c r="AW236" s="453"/>
      <c r="AX236" s="453"/>
      <c r="AY236" s="453"/>
      <c r="AZ236" s="453"/>
      <c r="BA236" s="453"/>
      <c r="BB236" s="453"/>
      <c r="BC236" s="453"/>
      <c r="BD236" s="453"/>
      <c r="BE236" s="453"/>
    </row>
    <row r="237" hidden="1" outlineLevel="1">
      <c r="A237" s="539" t="s">
        <v>786</v>
      </c>
      <c r="B237" s="549">
        <f t="shared" ref="B237:H237" si="131">B234/$B236</f>
        <v>2.7</v>
      </c>
      <c r="C237" s="549">
        <f t="shared" si="131"/>
        <v>3.7</v>
      </c>
      <c r="D237" s="549">
        <f t="shared" si="131"/>
        <v>4.7</v>
      </c>
      <c r="E237" s="549">
        <f t="shared" si="131"/>
        <v>5.9</v>
      </c>
      <c r="F237" s="549">
        <f t="shared" si="131"/>
        <v>7.1</v>
      </c>
      <c r="G237" s="549">
        <f t="shared" si="131"/>
        <v>8.5</v>
      </c>
      <c r="H237" s="549">
        <f t="shared" si="131"/>
        <v>10</v>
      </c>
      <c r="I237" s="541"/>
      <c r="J237" s="542"/>
      <c r="K237" s="542"/>
      <c r="L237" s="543"/>
      <c r="M237" s="542"/>
      <c r="N237" s="520" t="str">
        <f t="shared" si="128"/>
        <v>#REF!</v>
      </c>
      <c r="O237" s="520"/>
      <c r="P237" s="520"/>
      <c r="Q237" s="520"/>
      <c r="R237" s="550"/>
      <c r="S237" s="551"/>
      <c r="T237" s="551"/>
      <c r="U237" s="450"/>
      <c r="V237" s="450"/>
      <c r="W237" s="475"/>
      <c r="X237" s="475"/>
      <c r="Y237" s="475"/>
      <c r="Z237" s="475"/>
      <c r="AA237" s="475"/>
      <c r="AB237" s="450"/>
      <c r="AC237" s="450"/>
      <c r="AD237" s="453"/>
      <c r="AE237" s="453"/>
      <c r="AF237" s="453"/>
      <c r="AG237" s="453"/>
      <c r="AH237" s="453"/>
      <c r="AI237" s="453"/>
      <c r="AJ237" s="453"/>
      <c r="AK237" s="453"/>
      <c r="AL237" s="453"/>
      <c r="AM237" s="453"/>
      <c r="AN237" s="453"/>
      <c r="AO237" s="453"/>
      <c r="AP237" s="453"/>
      <c r="AQ237" s="453"/>
      <c r="AR237" s="453"/>
      <c r="AS237" s="453"/>
      <c r="AT237" s="453"/>
      <c r="AU237" s="453"/>
      <c r="AV237" s="453"/>
      <c r="AW237" s="453"/>
      <c r="AX237" s="453"/>
      <c r="AY237" s="453"/>
      <c r="AZ237" s="453"/>
      <c r="BA237" s="453"/>
      <c r="BB237" s="453"/>
      <c r="BC237" s="453"/>
      <c r="BD237" s="453"/>
      <c r="BE237" s="453"/>
    </row>
    <row r="238" ht="15.75" customHeight="1" collapsed="1">
      <c r="A238" s="552"/>
      <c r="B238" s="553"/>
      <c r="C238" s="553"/>
      <c r="D238" s="553"/>
      <c r="E238" s="553"/>
      <c r="F238" s="553"/>
      <c r="G238" s="553"/>
      <c r="H238" s="554" t="s">
        <v>319</v>
      </c>
      <c r="I238" s="553"/>
      <c r="J238" s="553"/>
      <c r="K238" s="553"/>
      <c r="L238" s="553"/>
      <c r="M238" s="553"/>
      <c r="N238" s="553"/>
      <c r="O238" s="553"/>
      <c r="P238" s="553"/>
      <c r="Q238" s="555"/>
      <c r="R238" s="448"/>
      <c r="S238" s="475"/>
      <c r="T238" s="475"/>
      <c r="U238" s="450"/>
      <c r="V238" s="450"/>
      <c r="W238" s="475"/>
      <c r="X238" s="475"/>
      <c r="Y238" s="475"/>
      <c r="Z238" s="475"/>
      <c r="AA238" s="475"/>
      <c r="AB238" s="450"/>
      <c r="AC238" s="450"/>
      <c r="AD238" s="453"/>
      <c r="AE238" s="503" t="s">
        <v>984</v>
      </c>
      <c r="AF238" s="503">
        <f t="shared" ref="AF238:AK238" si="132">$AF$287+AF247*$AG$287+AF255*$AH$287</f>
        <v>59</v>
      </c>
      <c r="AG238" s="503">
        <f t="shared" si="132"/>
        <v>68</v>
      </c>
      <c r="AH238" s="503">
        <f t="shared" si="132"/>
        <v>80</v>
      </c>
      <c r="AI238" s="503">
        <f t="shared" si="132"/>
        <v>89</v>
      </c>
      <c r="AJ238" s="503">
        <f t="shared" si="132"/>
        <v>98</v>
      </c>
      <c r="AK238" s="503">
        <f t="shared" si="132"/>
        <v>104</v>
      </c>
      <c r="AL238" s="453"/>
      <c r="AM238" s="453"/>
      <c r="AN238" s="453"/>
      <c r="AO238" s="453"/>
      <c r="AP238" s="453"/>
      <c r="AQ238" s="453"/>
      <c r="AR238" s="453"/>
      <c r="AS238" s="453"/>
      <c r="AT238" s="453"/>
      <c r="AU238" s="453"/>
      <c r="AV238" s="453"/>
      <c r="AW238" s="453"/>
      <c r="AX238" s="453"/>
      <c r="AY238" s="453"/>
      <c r="AZ238" s="453"/>
      <c r="BA238" s="453"/>
      <c r="BB238" s="453"/>
      <c r="BC238" s="453"/>
      <c r="BD238" s="453"/>
      <c r="BE238" s="453"/>
    </row>
    <row r="239" ht="15.75" customHeight="1">
      <c r="A239" s="556" t="s">
        <v>985</v>
      </c>
      <c r="B239" s="557" t="s">
        <v>774</v>
      </c>
      <c r="C239" s="557" t="s">
        <v>796</v>
      </c>
      <c r="D239" s="557" t="s">
        <v>909</v>
      </c>
      <c r="E239" s="557" t="s">
        <v>819</v>
      </c>
      <c r="F239" s="557" t="s">
        <v>910</v>
      </c>
      <c r="G239" s="557" t="s">
        <v>911</v>
      </c>
      <c r="H239" s="557" t="s">
        <v>912</v>
      </c>
      <c r="I239" s="558" t="s">
        <v>781</v>
      </c>
      <c r="J239" s="559">
        <v>0.0</v>
      </c>
      <c r="K239" s="559">
        <v>2.0</v>
      </c>
      <c r="L239" s="560">
        <f>VLOOKUP(A239,Carpenter!B168:G173,6,FALSE)</f>
        <v>0.3</v>
      </c>
      <c r="M239" s="557" t="s">
        <v>986</v>
      </c>
      <c r="N239" s="561">
        <f>VLOOKUP(A239,Carpenter!B168:G173,4,FALSE)</f>
        <v>5</v>
      </c>
      <c r="O239" s="557">
        <v>5.0</v>
      </c>
      <c r="P239" s="561" t="s">
        <v>973</v>
      </c>
      <c r="Q239" s="561" t="s">
        <v>987</v>
      </c>
      <c r="R239" s="462">
        <v>0.0</v>
      </c>
      <c r="S239" s="475"/>
      <c r="T239" s="475"/>
      <c r="U239" s="450"/>
      <c r="V239" s="450"/>
      <c r="W239" s="452">
        <v>28.0</v>
      </c>
      <c r="X239" s="452">
        <v>30.0</v>
      </c>
      <c r="Y239" s="452">
        <v>32.0</v>
      </c>
      <c r="Z239" s="452">
        <v>34.0</v>
      </c>
      <c r="AA239" s="452">
        <v>36.0</v>
      </c>
      <c r="AB239" s="452">
        <v>38.0</v>
      </c>
      <c r="AC239" s="452">
        <v>40.0</v>
      </c>
      <c r="AD239" s="453"/>
      <c r="AE239" s="503" t="s">
        <v>988</v>
      </c>
      <c r="AF239" s="503">
        <f t="shared" ref="AF239:AK239" si="133">$AF$279+AF255*$AH$279+AF247*$AG$279</f>
        <v>48</v>
      </c>
      <c r="AG239" s="503">
        <f t="shared" si="133"/>
        <v>56</v>
      </c>
      <c r="AH239" s="503">
        <f t="shared" si="133"/>
        <v>66</v>
      </c>
      <c r="AI239" s="503">
        <f t="shared" si="133"/>
        <v>74</v>
      </c>
      <c r="AJ239" s="503">
        <f t="shared" si="133"/>
        <v>82</v>
      </c>
      <c r="AK239" s="503">
        <f t="shared" si="133"/>
        <v>88</v>
      </c>
      <c r="AL239" s="453"/>
      <c r="AM239" s="453"/>
      <c r="AN239" s="453"/>
      <c r="AO239" s="453"/>
      <c r="AP239" s="453"/>
      <c r="AQ239" s="453"/>
      <c r="AR239" s="453"/>
      <c r="AS239" s="453"/>
      <c r="AT239" s="453"/>
      <c r="AU239" s="453"/>
      <c r="AV239" s="453"/>
      <c r="AW239" s="453"/>
      <c r="AX239" s="453"/>
      <c r="AY239" s="453"/>
      <c r="AZ239" s="453"/>
      <c r="BA239" s="453"/>
      <c r="BB239" s="453"/>
      <c r="BC239" s="453"/>
      <c r="BD239" s="453"/>
      <c r="BE239" s="453"/>
    </row>
    <row r="240" ht="15.75" hidden="1" customHeight="1" outlineLevel="1">
      <c r="A240" s="562" t="s">
        <v>178</v>
      </c>
      <c r="B240" s="563">
        <v>1.0</v>
      </c>
      <c r="C240" s="563">
        <v>1.0</v>
      </c>
      <c r="D240" s="563">
        <v>1.0</v>
      </c>
      <c r="E240" s="563">
        <v>1.0</v>
      </c>
      <c r="F240" s="563">
        <v>1.0</v>
      </c>
      <c r="G240" s="563">
        <v>1.0</v>
      </c>
      <c r="H240" s="563">
        <v>1.0</v>
      </c>
      <c r="I240" s="558"/>
      <c r="J240" s="559"/>
      <c r="K240" s="559"/>
      <c r="L240" s="560" t="str">
        <f>VLOOKUP(A240,Blacksmith!$B$145:$J$193,9,FALSE)</f>
        <v>#N/A</v>
      </c>
      <c r="M240" s="561"/>
      <c r="N240" s="561" t="str">
        <f>VLOOKUP(A240,Blacksmith!$B$145:$J$193,4,FALSE)</f>
        <v>#N/A</v>
      </c>
      <c r="O240" s="561"/>
      <c r="P240" s="561"/>
      <c r="Q240" s="561"/>
      <c r="R240" s="462">
        <v>0.0</v>
      </c>
      <c r="S240" s="475"/>
      <c r="T240" s="475"/>
      <c r="U240" s="450"/>
      <c r="V240" s="450"/>
      <c r="W240" s="475"/>
      <c r="X240" s="475"/>
      <c r="Y240" s="475"/>
      <c r="Z240" s="475"/>
      <c r="AA240" s="475"/>
      <c r="AB240" s="450"/>
      <c r="AC240" s="450"/>
      <c r="AD240" s="453"/>
      <c r="AE240" s="453"/>
      <c r="AF240" s="506"/>
      <c r="AG240" s="506"/>
      <c r="AH240" s="506"/>
      <c r="AI240" s="506"/>
      <c r="AJ240" s="506"/>
      <c r="AK240" s="506"/>
      <c r="AL240" s="453"/>
      <c r="AM240" s="453"/>
      <c r="AN240" s="453"/>
      <c r="AO240" s="453"/>
      <c r="AP240" s="453"/>
      <c r="AQ240" s="453"/>
      <c r="AR240" s="453"/>
      <c r="AS240" s="453"/>
      <c r="AT240" s="453"/>
      <c r="AU240" s="453"/>
      <c r="AV240" s="453"/>
      <c r="AW240" s="453"/>
      <c r="AX240" s="453"/>
      <c r="AY240" s="453"/>
      <c r="AZ240" s="453"/>
      <c r="BA240" s="453"/>
      <c r="BB240" s="453"/>
      <c r="BC240" s="453"/>
      <c r="BD240" s="453"/>
      <c r="BE240" s="453"/>
    </row>
    <row r="241" ht="15.75" hidden="1" customHeight="1" outlineLevel="1">
      <c r="A241" s="562" t="s">
        <v>179</v>
      </c>
      <c r="B241" s="564">
        <v>4.0</v>
      </c>
      <c r="C241" s="563">
        <v>6.0</v>
      </c>
      <c r="D241" s="563">
        <v>8.0</v>
      </c>
      <c r="E241" s="563">
        <v>8.0</v>
      </c>
      <c r="F241" s="563">
        <v>10.0</v>
      </c>
      <c r="G241" s="563">
        <v>10.0</v>
      </c>
      <c r="H241" s="563">
        <v>12.0</v>
      </c>
      <c r="I241" s="558"/>
      <c r="J241" s="559"/>
      <c r="K241" s="559"/>
      <c r="L241" s="560" t="str">
        <f>VLOOKUP(A241,Blacksmith!$B$145:$J$193,9,FALSE)</f>
        <v>#N/A</v>
      </c>
      <c r="M241" s="561"/>
      <c r="N241" s="561" t="str">
        <f>VLOOKUP(A241,Blacksmith!$B$145:$J$193,4,FALSE)</f>
        <v>#N/A</v>
      </c>
      <c r="O241" s="561"/>
      <c r="P241" s="561"/>
      <c r="Q241" s="561"/>
      <c r="R241" s="462">
        <v>0.0</v>
      </c>
      <c r="S241" s="475"/>
      <c r="T241" s="475"/>
      <c r="U241" s="450"/>
      <c r="V241" s="450"/>
      <c r="W241" s="475"/>
      <c r="X241" s="475"/>
      <c r="Y241" s="475"/>
      <c r="Z241" s="475"/>
      <c r="AA241" s="475"/>
      <c r="AB241" s="450"/>
      <c r="AC241" s="450"/>
      <c r="AD241" s="453"/>
      <c r="AE241" s="453"/>
      <c r="AF241" s="506"/>
      <c r="AG241" s="506"/>
      <c r="AH241" s="506"/>
      <c r="AI241" s="506"/>
      <c r="AJ241" s="506"/>
      <c r="AK241" s="506"/>
      <c r="AL241" s="453"/>
      <c r="AM241" s="453"/>
      <c r="AN241" s="453"/>
      <c r="AO241" s="453"/>
      <c r="AP241" s="453"/>
      <c r="AQ241" s="453"/>
      <c r="AR241" s="453"/>
      <c r="AS241" s="453"/>
      <c r="AT241" s="453"/>
      <c r="AU241" s="453"/>
      <c r="AV241" s="453"/>
      <c r="AW241" s="453"/>
      <c r="AX241" s="453"/>
      <c r="AY241" s="453"/>
      <c r="AZ241" s="453"/>
      <c r="BA241" s="453"/>
      <c r="BB241" s="453"/>
      <c r="BC241" s="453"/>
      <c r="BD241" s="453"/>
      <c r="BE241" s="453"/>
    </row>
    <row r="242" ht="15.75" hidden="1" customHeight="1" outlineLevel="1">
      <c r="A242" s="562" t="s">
        <v>783</v>
      </c>
      <c r="B242" s="563">
        <v>0.0</v>
      </c>
      <c r="C242" s="564">
        <v>0.0</v>
      </c>
      <c r="D242" s="564">
        <v>0.0</v>
      </c>
      <c r="E242" s="564">
        <v>2.0</v>
      </c>
      <c r="F242" s="564">
        <v>3.0</v>
      </c>
      <c r="G242" s="564">
        <v>6.0</v>
      </c>
      <c r="H242" s="564">
        <v>8.0</v>
      </c>
      <c r="I242" s="558"/>
      <c r="J242" s="559"/>
      <c r="K242" s="559"/>
      <c r="L242" s="560" t="str">
        <f>VLOOKUP(A242,Blacksmith!$B$145:$J$193,9,FALSE)</f>
        <v>#N/A</v>
      </c>
      <c r="M242" s="561"/>
      <c r="N242" s="561" t="str">
        <f>VLOOKUP(A242,Blacksmith!$B$145:$J$193,4,FALSE)</f>
        <v>#N/A</v>
      </c>
      <c r="O242" s="561"/>
      <c r="P242" s="561"/>
      <c r="Q242" s="561"/>
      <c r="R242" s="462">
        <v>0.0</v>
      </c>
      <c r="S242" s="475"/>
      <c r="T242" s="475"/>
      <c r="U242" s="450"/>
      <c r="V242" s="450"/>
      <c r="W242" s="475"/>
      <c r="X242" s="475"/>
      <c r="Y242" s="475"/>
      <c r="Z242" s="475"/>
      <c r="AA242" s="475"/>
      <c r="AB242" s="450"/>
      <c r="AC242" s="450"/>
      <c r="AD242" s="453"/>
      <c r="AE242" s="453"/>
      <c r="AF242" s="506"/>
      <c r="AG242" s="506"/>
      <c r="AH242" s="506"/>
      <c r="AI242" s="506"/>
      <c r="AJ242" s="506"/>
      <c r="AK242" s="506"/>
      <c r="AL242" s="453"/>
      <c r="AM242" s="453"/>
      <c r="AN242" s="453"/>
      <c r="AO242" s="453"/>
      <c r="AP242" s="453"/>
      <c r="AQ242" s="453"/>
      <c r="AR242" s="453"/>
      <c r="AS242" s="453"/>
      <c r="AT242" s="453"/>
      <c r="AU242" s="453"/>
      <c r="AV242" s="453"/>
      <c r="AW242" s="453"/>
      <c r="AX242" s="453"/>
      <c r="AY242" s="453"/>
      <c r="AZ242" s="453"/>
      <c r="BA242" s="453"/>
      <c r="BB242" s="453"/>
      <c r="BC242" s="453"/>
      <c r="BD242" s="453"/>
      <c r="BE242" s="453"/>
    </row>
    <row r="243" ht="15.75" hidden="1" customHeight="1" outlineLevel="1">
      <c r="A243" s="562" t="s">
        <v>180</v>
      </c>
      <c r="B243" s="563">
        <f t="shared" ref="B243:H243" si="134">(B240+B241)/2+B242</f>
        <v>2.5</v>
      </c>
      <c r="C243" s="563">
        <f t="shared" si="134"/>
        <v>3.5</v>
      </c>
      <c r="D243" s="563">
        <f t="shared" si="134"/>
        <v>4.5</v>
      </c>
      <c r="E243" s="563">
        <f t="shared" si="134"/>
        <v>6.5</v>
      </c>
      <c r="F243" s="563">
        <f t="shared" si="134"/>
        <v>8.5</v>
      </c>
      <c r="G243" s="563">
        <f t="shared" si="134"/>
        <v>11.5</v>
      </c>
      <c r="H243" s="563">
        <f t="shared" si="134"/>
        <v>14.5</v>
      </c>
      <c r="I243" s="558"/>
      <c r="J243" s="559"/>
      <c r="K243" s="559"/>
      <c r="L243" s="560" t="str">
        <f>VLOOKUP(A243,Blacksmith!$B$145:$J$193,9,FALSE)</f>
        <v>#N/A</v>
      </c>
      <c r="M243" s="561"/>
      <c r="N243" s="561" t="str">
        <f>VLOOKUP(A243,Blacksmith!$B$145:$J$193,4,FALSE)</f>
        <v>#N/A</v>
      </c>
      <c r="O243" s="561"/>
      <c r="P243" s="561"/>
      <c r="Q243" s="561"/>
      <c r="R243" s="462">
        <v>0.0</v>
      </c>
      <c r="S243" s="475"/>
      <c r="T243" s="475"/>
      <c r="U243" s="450"/>
      <c r="V243" s="450"/>
      <c r="W243" s="475"/>
      <c r="X243" s="475"/>
      <c r="Y243" s="475"/>
      <c r="Z243" s="475"/>
      <c r="AA243" s="475"/>
      <c r="AB243" s="450"/>
      <c r="AC243" s="450"/>
      <c r="AD243" s="453"/>
      <c r="AE243" s="453"/>
      <c r="AF243" s="506"/>
      <c r="AG243" s="506"/>
      <c r="AH243" s="506"/>
      <c r="AI243" s="506"/>
      <c r="AJ243" s="506"/>
      <c r="AK243" s="506"/>
      <c r="AL243" s="453"/>
      <c r="AM243" s="453"/>
      <c r="AN243" s="453"/>
      <c r="AO243" s="453"/>
      <c r="AP243" s="453"/>
      <c r="AQ243" s="453"/>
      <c r="AR243" s="453"/>
      <c r="AS243" s="453"/>
      <c r="AT243" s="453"/>
      <c r="AU243" s="453"/>
      <c r="AV243" s="453"/>
      <c r="AW243" s="453"/>
      <c r="AX243" s="453"/>
      <c r="AY243" s="453"/>
      <c r="AZ243" s="453"/>
      <c r="BA243" s="453"/>
      <c r="BB243" s="453"/>
      <c r="BC243" s="453"/>
      <c r="BD243" s="453"/>
      <c r="BE243" s="453"/>
    </row>
    <row r="244" ht="15.75" hidden="1" customHeight="1" outlineLevel="1">
      <c r="A244" s="562" t="s">
        <v>784</v>
      </c>
      <c r="B244" s="565"/>
      <c r="C244" s="565">
        <f t="shared" ref="C244:H244" si="135">C243/B243-1</f>
        <v>0.4</v>
      </c>
      <c r="D244" s="565">
        <f t="shared" si="135"/>
        <v>0.2857142857</v>
      </c>
      <c r="E244" s="565">
        <f t="shared" si="135"/>
        <v>0.4444444444</v>
      </c>
      <c r="F244" s="565">
        <f t="shared" si="135"/>
        <v>0.3076923077</v>
      </c>
      <c r="G244" s="565">
        <f t="shared" si="135"/>
        <v>0.3529411765</v>
      </c>
      <c r="H244" s="565">
        <f t="shared" si="135"/>
        <v>0.2608695652</v>
      </c>
      <c r="I244" s="558"/>
      <c r="J244" s="559"/>
      <c r="K244" s="559"/>
      <c r="L244" s="560" t="str">
        <f>VLOOKUP(A244,Blacksmith!$B$145:$J$193,9,FALSE)</f>
        <v>#N/A</v>
      </c>
      <c r="M244" s="561"/>
      <c r="N244" s="561" t="str">
        <f>VLOOKUP(A244,Blacksmith!$B$145:$J$193,4,FALSE)</f>
        <v>#N/A</v>
      </c>
      <c r="O244" s="561"/>
      <c r="P244" s="561"/>
      <c r="Q244" s="561"/>
      <c r="R244" s="462">
        <v>0.0</v>
      </c>
      <c r="S244" s="475"/>
      <c r="T244" s="475"/>
      <c r="U244" s="450"/>
      <c r="V244" s="450"/>
      <c r="W244" s="475"/>
      <c r="X244" s="475"/>
      <c r="Y244" s="475"/>
      <c r="Z244" s="475"/>
      <c r="AA244" s="475"/>
      <c r="AB244" s="450"/>
      <c r="AC244" s="450"/>
      <c r="AD244" s="453"/>
      <c r="AE244" s="453"/>
      <c r="AF244" s="506"/>
      <c r="AG244" s="506"/>
      <c r="AH244" s="506"/>
      <c r="AI244" s="506"/>
      <c r="AJ244" s="506"/>
      <c r="AK244" s="506"/>
      <c r="AL244" s="453"/>
      <c r="AM244" s="453"/>
      <c r="AN244" s="453"/>
      <c r="AO244" s="453"/>
      <c r="AP244" s="453"/>
      <c r="AQ244" s="453"/>
      <c r="AR244" s="453"/>
      <c r="AS244" s="453"/>
      <c r="AT244" s="453"/>
      <c r="AU244" s="453"/>
      <c r="AV244" s="453"/>
      <c r="AW244" s="453"/>
      <c r="AX244" s="453"/>
      <c r="AY244" s="453"/>
      <c r="AZ244" s="453"/>
      <c r="BA244" s="453"/>
      <c r="BB244" s="453"/>
      <c r="BC244" s="453"/>
      <c r="BD244" s="453"/>
      <c r="BE244" s="453"/>
    </row>
    <row r="245" ht="15.75" hidden="1" customHeight="1" outlineLevel="1">
      <c r="A245" s="562" t="s">
        <v>785</v>
      </c>
      <c r="B245" s="563">
        <v>2.0</v>
      </c>
      <c r="C245" s="563"/>
      <c r="D245" s="565"/>
      <c r="E245" s="565"/>
      <c r="F245" s="565"/>
      <c r="G245" s="565"/>
      <c r="H245" s="565"/>
      <c r="I245" s="558"/>
      <c r="J245" s="559"/>
      <c r="K245" s="559"/>
      <c r="L245" s="560" t="str">
        <f>VLOOKUP(A245,Blacksmith!$B$145:$J$193,9,FALSE)</f>
        <v>#N/A</v>
      </c>
      <c r="M245" s="561"/>
      <c r="N245" s="561" t="str">
        <f>VLOOKUP(A245,Blacksmith!$B$145:$J$193,4,FALSE)</f>
        <v>#N/A</v>
      </c>
      <c r="O245" s="561"/>
      <c r="P245" s="561"/>
      <c r="Q245" s="561"/>
      <c r="R245" s="462">
        <v>0.0</v>
      </c>
      <c r="S245" s="475"/>
      <c r="T245" s="475"/>
      <c r="U245" s="450"/>
      <c r="V245" s="450"/>
      <c r="W245" s="475"/>
      <c r="X245" s="475"/>
      <c r="Y245" s="475"/>
      <c r="Z245" s="475"/>
      <c r="AA245" s="475"/>
      <c r="AB245" s="450"/>
      <c r="AC245" s="450"/>
      <c r="AD245" s="453"/>
      <c r="AE245" s="453"/>
      <c r="AF245" s="506"/>
      <c r="AG245" s="506"/>
      <c r="AH245" s="506"/>
      <c r="AI245" s="506"/>
      <c r="AJ245" s="506"/>
      <c r="AK245" s="506"/>
      <c r="AL245" s="453"/>
      <c r="AM245" s="453"/>
      <c r="AN245" s="453"/>
      <c r="AO245" s="453"/>
      <c r="AP245" s="453"/>
      <c r="AQ245" s="453"/>
      <c r="AR245" s="453"/>
      <c r="AS245" s="453"/>
      <c r="AT245" s="453"/>
      <c r="AU245" s="453"/>
      <c r="AV245" s="453"/>
      <c r="AW245" s="453"/>
      <c r="AX245" s="453"/>
      <c r="AY245" s="453"/>
      <c r="AZ245" s="453"/>
      <c r="BA245" s="453"/>
      <c r="BB245" s="453"/>
      <c r="BC245" s="453"/>
      <c r="BD245" s="453"/>
      <c r="BE245" s="453"/>
    </row>
    <row r="246" ht="15.75" hidden="1" customHeight="1" outlineLevel="1">
      <c r="A246" s="562" t="s">
        <v>786</v>
      </c>
      <c r="B246" s="563">
        <f t="shared" ref="B246:H246" si="136">B243/$B245</f>
        <v>1.25</v>
      </c>
      <c r="C246" s="563">
        <f t="shared" si="136"/>
        <v>1.75</v>
      </c>
      <c r="D246" s="563">
        <f t="shared" si="136"/>
        <v>2.25</v>
      </c>
      <c r="E246" s="563">
        <f t="shared" si="136"/>
        <v>3.25</v>
      </c>
      <c r="F246" s="563">
        <f t="shared" si="136"/>
        <v>4.25</v>
      </c>
      <c r="G246" s="563">
        <f t="shared" si="136"/>
        <v>5.75</v>
      </c>
      <c r="H246" s="563">
        <f t="shared" si="136"/>
        <v>7.25</v>
      </c>
      <c r="I246" s="558"/>
      <c r="J246" s="559"/>
      <c r="K246" s="559"/>
      <c r="L246" s="560" t="str">
        <f>VLOOKUP(A246,Blacksmith!$B$145:$J$193,9,FALSE)</f>
        <v>#N/A</v>
      </c>
      <c r="M246" s="561"/>
      <c r="N246" s="561" t="str">
        <f>VLOOKUP(A246,Blacksmith!$B$145:$J$193,4,FALSE)</f>
        <v>#N/A</v>
      </c>
      <c r="O246" s="561"/>
      <c r="P246" s="561"/>
      <c r="Q246" s="561"/>
      <c r="R246" s="462">
        <v>0.0</v>
      </c>
      <c r="S246" s="475"/>
      <c r="T246" s="475"/>
      <c r="U246" s="450"/>
      <c r="V246" s="450"/>
      <c r="W246" s="475"/>
      <c r="X246" s="475"/>
      <c r="Y246" s="475"/>
      <c r="Z246" s="475"/>
      <c r="AA246" s="475"/>
      <c r="AB246" s="450"/>
      <c r="AC246" s="450"/>
      <c r="AD246" s="453"/>
      <c r="AE246" s="453"/>
      <c r="AF246" s="506"/>
      <c r="AG246" s="506"/>
      <c r="AH246" s="506"/>
      <c r="AI246" s="506"/>
      <c r="AJ246" s="506"/>
      <c r="AK246" s="506"/>
      <c r="AL246" s="453"/>
      <c r="AM246" s="453"/>
      <c r="AN246" s="453"/>
      <c r="AO246" s="453"/>
      <c r="AP246" s="453"/>
      <c r="AQ246" s="453"/>
      <c r="AR246" s="453"/>
      <c r="AS246" s="453"/>
      <c r="AT246" s="453"/>
      <c r="AU246" s="453"/>
      <c r="AV246" s="453"/>
      <c r="AW246" s="453"/>
      <c r="AX246" s="453"/>
      <c r="AY246" s="453"/>
      <c r="AZ246" s="453"/>
      <c r="BA246" s="453"/>
      <c r="BB246" s="453"/>
      <c r="BC246" s="453"/>
      <c r="BD246" s="453"/>
      <c r="BE246" s="453"/>
    </row>
    <row r="247" collapsed="1">
      <c r="A247" s="566" t="s">
        <v>989</v>
      </c>
      <c r="B247" s="557" t="s">
        <v>796</v>
      </c>
      <c r="C247" s="561" t="s">
        <v>942</v>
      </c>
      <c r="D247" s="561" t="s">
        <v>990</v>
      </c>
      <c r="E247" s="561" t="s">
        <v>991</v>
      </c>
      <c r="F247" s="561" t="s">
        <v>892</v>
      </c>
      <c r="G247" s="561" t="s">
        <v>992</v>
      </c>
      <c r="H247" s="561" t="s">
        <v>993</v>
      </c>
      <c r="I247" s="558" t="s">
        <v>781</v>
      </c>
      <c r="J247" s="561">
        <v>1.0</v>
      </c>
      <c r="K247" s="561">
        <v>2.0</v>
      </c>
      <c r="L247" s="560">
        <f>VLOOKUP(A247,Blacksmith!$B$145:$J$193,9,FALSE)</f>
        <v>0.67</v>
      </c>
      <c r="M247" s="561" t="s">
        <v>994</v>
      </c>
      <c r="N247" s="561">
        <f>VLOOKUP(A247,Blacksmith!$B$145:$J$193,4,FALSE)</f>
        <v>4</v>
      </c>
      <c r="O247" s="561">
        <v>14.0</v>
      </c>
      <c r="P247" s="561" t="s">
        <v>804</v>
      </c>
      <c r="Q247" s="561" t="s">
        <v>995</v>
      </c>
      <c r="R247" s="462">
        <v>0.0</v>
      </c>
      <c r="S247" s="475"/>
      <c r="T247" s="475"/>
      <c r="U247" s="471">
        <v>1.0</v>
      </c>
      <c r="V247" s="450"/>
      <c r="W247" s="452">
        <v>22.0</v>
      </c>
      <c r="X247" s="452">
        <v>24.0</v>
      </c>
      <c r="Y247" s="452">
        <v>26.0</v>
      </c>
      <c r="Z247" s="452">
        <v>28.0</v>
      </c>
      <c r="AA247" s="452">
        <v>30.0</v>
      </c>
      <c r="AB247" s="452">
        <v>32.0</v>
      </c>
      <c r="AC247" s="452">
        <v>34.0</v>
      </c>
      <c r="AD247" s="453"/>
      <c r="AE247" s="506" t="s">
        <v>51</v>
      </c>
      <c r="AF247" s="506">
        <v>4.0</v>
      </c>
      <c r="AG247" s="506">
        <v>5.0</v>
      </c>
      <c r="AH247" s="506">
        <v>6.0</v>
      </c>
      <c r="AI247" s="506">
        <v>7.0</v>
      </c>
      <c r="AJ247" s="506">
        <v>8.0</v>
      </c>
      <c r="AK247" s="506">
        <v>9.0</v>
      </c>
      <c r="AL247" s="453"/>
      <c r="AM247" s="453"/>
      <c r="AN247" s="453"/>
      <c r="AO247" s="453"/>
      <c r="AP247" s="453"/>
      <c r="AQ247" s="453"/>
      <c r="AR247" s="453"/>
      <c r="AS247" s="453"/>
      <c r="AT247" s="453"/>
      <c r="AU247" s="453"/>
      <c r="AV247" s="453"/>
      <c r="AW247" s="453"/>
      <c r="AX247" s="453"/>
      <c r="AY247" s="453"/>
      <c r="AZ247" s="453"/>
      <c r="BA247" s="453"/>
      <c r="BB247" s="453"/>
      <c r="BC247" s="453"/>
      <c r="BD247" s="453"/>
      <c r="BE247" s="453"/>
    </row>
    <row r="248" hidden="1" outlineLevel="1">
      <c r="A248" s="562" t="s">
        <v>178</v>
      </c>
      <c r="B248" s="563">
        <v>1.0</v>
      </c>
      <c r="C248" s="563">
        <v>1.0</v>
      </c>
      <c r="D248" s="563">
        <v>1.0</v>
      </c>
      <c r="E248" s="563">
        <v>1.0</v>
      </c>
      <c r="F248" s="563">
        <v>2.0</v>
      </c>
      <c r="G248" s="563">
        <v>2.0</v>
      </c>
      <c r="H248" s="563">
        <v>2.0</v>
      </c>
      <c r="I248" s="558"/>
      <c r="J248" s="561"/>
      <c r="K248" s="561"/>
      <c r="L248" s="560" t="str">
        <f>VLOOKUP(A248,Blacksmith!$B$145:$J$193,9,FALSE)</f>
        <v>#N/A</v>
      </c>
      <c r="M248" s="561"/>
      <c r="N248" s="561" t="str">
        <f>VLOOKUP(A248,Blacksmith!$B$145:$J$193,4,FALSE)</f>
        <v>#N/A</v>
      </c>
      <c r="O248" s="561"/>
      <c r="P248" s="561"/>
      <c r="Q248" s="561"/>
      <c r="R248" s="462">
        <v>0.0</v>
      </c>
      <c r="S248" s="475"/>
      <c r="T248" s="475"/>
      <c r="U248" s="450"/>
      <c r="V248" s="450"/>
      <c r="W248" s="452"/>
      <c r="X248" s="452"/>
      <c r="Y248" s="452"/>
      <c r="Z248" s="452"/>
      <c r="AA248" s="452"/>
      <c r="AB248" s="452"/>
      <c r="AC248" s="452"/>
      <c r="AD248" s="453"/>
      <c r="AE248" s="453"/>
      <c r="AF248" s="453"/>
      <c r="AG248" s="453"/>
      <c r="AH248" s="453"/>
      <c r="AI248" s="453"/>
      <c r="AJ248" s="453"/>
      <c r="AK248" s="453"/>
      <c r="AL248" s="453"/>
      <c r="AM248" s="453"/>
      <c r="AN248" s="453"/>
      <c r="AO248" s="453"/>
      <c r="AP248" s="453"/>
      <c r="AQ248" s="453"/>
      <c r="AR248" s="453"/>
      <c r="AS248" s="453"/>
      <c r="AT248" s="453"/>
      <c r="AU248" s="453"/>
      <c r="AV248" s="453"/>
      <c r="AW248" s="453"/>
      <c r="AX248" s="453"/>
      <c r="AY248" s="453"/>
      <c r="AZ248" s="453"/>
      <c r="BA248" s="453"/>
      <c r="BB248" s="453"/>
      <c r="BC248" s="453"/>
      <c r="BD248" s="453"/>
      <c r="BE248" s="453"/>
    </row>
    <row r="249" hidden="1" outlineLevel="1">
      <c r="A249" s="562" t="s">
        <v>179</v>
      </c>
      <c r="B249" s="563">
        <v>6.0</v>
      </c>
      <c r="C249" s="563">
        <v>8.0</v>
      </c>
      <c r="D249" s="563">
        <v>10.0</v>
      </c>
      <c r="E249" s="563">
        <v>12.0</v>
      </c>
      <c r="F249" s="563">
        <v>16.0</v>
      </c>
      <c r="G249" s="563">
        <v>20.0</v>
      </c>
      <c r="H249" s="563">
        <v>24.0</v>
      </c>
      <c r="I249" s="558"/>
      <c r="J249" s="561"/>
      <c r="K249" s="561"/>
      <c r="L249" s="560" t="str">
        <f>VLOOKUP(A249,Blacksmith!$B$145:$J$193,9,FALSE)</f>
        <v>#N/A</v>
      </c>
      <c r="M249" s="561"/>
      <c r="N249" s="561" t="str">
        <f>VLOOKUP(A249,Blacksmith!$B$145:$J$193,4,FALSE)</f>
        <v>#N/A</v>
      </c>
      <c r="O249" s="561"/>
      <c r="P249" s="561"/>
      <c r="Q249" s="561"/>
      <c r="R249" s="462">
        <v>0.0</v>
      </c>
      <c r="S249" s="475"/>
      <c r="T249" s="475"/>
      <c r="U249" s="450"/>
      <c r="V249" s="450"/>
      <c r="W249" s="452"/>
      <c r="X249" s="452"/>
      <c r="Y249" s="452"/>
      <c r="Z249" s="452"/>
      <c r="AA249" s="452"/>
      <c r="AB249" s="452"/>
      <c r="AC249" s="452"/>
      <c r="AD249" s="453"/>
      <c r="AE249" s="453"/>
      <c r="AF249" s="453"/>
      <c r="AG249" s="453"/>
      <c r="AH249" s="453"/>
      <c r="AI249" s="453"/>
      <c r="AJ249" s="453"/>
      <c r="AK249" s="453"/>
      <c r="AL249" s="453"/>
      <c r="AM249" s="453"/>
      <c r="AN249" s="453"/>
      <c r="AO249" s="453"/>
      <c r="AP249" s="453"/>
      <c r="AQ249" s="453"/>
      <c r="AR249" s="453"/>
      <c r="AS249" s="453"/>
      <c r="AT249" s="453"/>
      <c r="AU249" s="453"/>
      <c r="AV249" s="453"/>
      <c r="AW249" s="453"/>
      <c r="AX249" s="453"/>
      <c r="AY249" s="453"/>
      <c r="AZ249" s="453"/>
      <c r="BA249" s="453"/>
      <c r="BB249" s="453"/>
      <c r="BC249" s="453"/>
      <c r="BD249" s="453"/>
      <c r="BE249" s="453"/>
    </row>
    <row r="250" hidden="1" outlineLevel="1">
      <c r="A250" s="562" t="s">
        <v>783</v>
      </c>
      <c r="B250" s="563">
        <v>0.0</v>
      </c>
      <c r="C250" s="563">
        <v>1.0</v>
      </c>
      <c r="D250" s="563">
        <v>2.0</v>
      </c>
      <c r="E250" s="563">
        <v>4.0</v>
      </c>
      <c r="F250" s="563">
        <v>5.0</v>
      </c>
      <c r="G250" s="563">
        <v>7.0</v>
      </c>
      <c r="H250" s="563">
        <v>9.0</v>
      </c>
      <c r="I250" s="558"/>
      <c r="J250" s="561"/>
      <c r="K250" s="561"/>
      <c r="L250" s="560" t="str">
        <f>VLOOKUP(A250,Blacksmith!$B$145:$J$193,9,FALSE)</f>
        <v>#N/A</v>
      </c>
      <c r="M250" s="561"/>
      <c r="N250" s="561" t="str">
        <f>VLOOKUP(A250,Blacksmith!$B$145:$J$193,4,FALSE)</f>
        <v>#N/A</v>
      </c>
      <c r="O250" s="561"/>
      <c r="P250" s="561"/>
      <c r="Q250" s="561"/>
      <c r="R250" s="462">
        <v>0.0</v>
      </c>
      <c r="S250" s="475"/>
      <c r="T250" s="475"/>
      <c r="U250" s="450"/>
      <c r="V250" s="450"/>
      <c r="W250" s="452"/>
      <c r="X250" s="452"/>
      <c r="Y250" s="452"/>
      <c r="Z250" s="452"/>
      <c r="AA250" s="452"/>
      <c r="AB250" s="452"/>
      <c r="AC250" s="452"/>
      <c r="AD250" s="453"/>
      <c r="AE250" s="453"/>
      <c r="AF250" s="453"/>
      <c r="AG250" s="453"/>
      <c r="AH250" s="453"/>
      <c r="AI250" s="453"/>
      <c r="AJ250" s="453"/>
      <c r="AK250" s="453"/>
      <c r="AL250" s="453"/>
      <c r="AM250" s="453"/>
      <c r="AN250" s="453"/>
      <c r="AO250" s="453"/>
      <c r="AP250" s="453"/>
      <c r="AQ250" s="453"/>
      <c r="AR250" s="453"/>
      <c r="AS250" s="453"/>
      <c r="AT250" s="453"/>
      <c r="AU250" s="453"/>
      <c r="AV250" s="453"/>
      <c r="AW250" s="453"/>
      <c r="AX250" s="453"/>
      <c r="AY250" s="453"/>
      <c r="AZ250" s="453"/>
      <c r="BA250" s="453"/>
      <c r="BB250" s="453"/>
      <c r="BC250" s="453"/>
      <c r="BD250" s="453"/>
      <c r="BE250" s="453"/>
    </row>
    <row r="251" hidden="1" outlineLevel="1">
      <c r="A251" s="562" t="s">
        <v>180</v>
      </c>
      <c r="B251" s="563">
        <f t="shared" ref="B251:H251" si="137">(B248+B249)/2+B250</f>
        <v>3.5</v>
      </c>
      <c r="C251" s="563">
        <f t="shared" si="137"/>
        <v>5.5</v>
      </c>
      <c r="D251" s="563">
        <f t="shared" si="137"/>
        <v>7.5</v>
      </c>
      <c r="E251" s="563">
        <f t="shared" si="137"/>
        <v>10.5</v>
      </c>
      <c r="F251" s="563">
        <f t="shared" si="137"/>
        <v>14</v>
      </c>
      <c r="G251" s="563">
        <f t="shared" si="137"/>
        <v>18</v>
      </c>
      <c r="H251" s="563">
        <f t="shared" si="137"/>
        <v>22</v>
      </c>
      <c r="I251" s="558"/>
      <c r="J251" s="561"/>
      <c r="K251" s="561"/>
      <c r="L251" s="560" t="str">
        <f>VLOOKUP(A251,Blacksmith!$B$145:$J$193,9,FALSE)</f>
        <v>#N/A</v>
      </c>
      <c r="M251" s="561"/>
      <c r="N251" s="561" t="str">
        <f>VLOOKUP(A251,Blacksmith!$B$145:$J$193,4,FALSE)</f>
        <v>#N/A</v>
      </c>
      <c r="O251" s="561"/>
      <c r="P251" s="561"/>
      <c r="Q251" s="561"/>
      <c r="R251" s="462">
        <v>0.0</v>
      </c>
      <c r="S251" s="475"/>
      <c r="T251" s="475"/>
      <c r="U251" s="450"/>
      <c r="V251" s="450"/>
      <c r="W251" s="452"/>
      <c r="X251" s="452"/>
      <c r="Y251" s="452"/>
      <c r="Z251" s="452"/>
      <c r="AA251" s="452"/>
      <c r="AB251" s="452"/>
      <c r="AC251" s="452"/>
      <c r="AD251" s="453"/>
      <c r="AE251" s="453"/>
      <c r="AF251" s="453"/>
      <c r="AG251" s="453"/>
      <c r="AH251" s="453"/>
      <c r="AI251" s="453"/>
      <c r="AJ251" s="453"/>
      <c r="AK251" s="453"/>
      <c r="AL251" s="453"/>
      <c r="AM251" s="453"/>
      <c r="AN251" s="453"/>
      <c r="AO251" s="453"/>
      <c r="AP251" s="453"/>
      <c r="AQ251" s="453"/>
      <c r="AR251" s="453"/>
      <c r="AS251" s="453"/>
      <c r="AT251" s="453"/>
      <c r="AU251" s="453"/>
      <c r="AV251" s="453"/>
      <c r="AW251" s="453"/>
      <c r="AX251" s="453"/>
      <c r="AY251" s="453"/>
      <c r="AZ251" s="453"/>
      <c r="BA251" s="453"/>
      <c r="BB251" s="453"/>
      <c r="BC251" s="453"/>
      <c r="BD251" s="453"/>
      <c r="BE251" s="453"/>
    </row>
    <row r="252" hidden="1" outlineLevel="1">
      <c r="A252" s="562" t="s">
        <v>784</v>
      </c>
      <c r="B252" s="565"/>
      <c r="C252" s="565">
        <f t="shared" ref="C252:H252" si="138">C251/B251-1</f>
        <v>0.5714285714</v>
      </c>
      <c r="D252" s="565">
        <f t="shared" si="138"/>
        <v>0.3636363636</v>
      </c>
      <c r="E252" s="565">
        <f t="shared" si="138"/>
        <v>0.4</v>
      </c>
      <c r="F252" s="565">
        <f t="shared" si="138"/>
        <v>0.3333333333</v>
      </c>
      <c r="G252" s="565">
        <f t="shared" si="138"/>
        <v>0.2857142857</v>
      </c>
      <c r="H252" s="565">
        <f t="shared" si="138"/>
        <v>0.2222222222</v>
      </c>
      <c r="I252" s="558"/>
      <c r="J252" s="561"/>
      <c r="K252" s="561"/>
      <c r="L252" s="560" t="str">
        <f>VLOOKUP(A252,Blacksmith!$B$145:$J$193,9,FALSE)</f>
        <v>#N/A</v>
      </c>
      <c r="M252" s="561"/>
      <c r="N252" s="561" t="str">
        <f>VLOOKUP(A252,Blacksmith!$B$145:$J$193,4,FALSE)</f>
        <v>#N/A</v>
      </c>
      <c r="O252" s="561"/>
      <c r="P252" s="561"/>
      <c r="Q252" s="561"/>
      <c r="R252" s="462">
        <v>0.0</v>
      </c>
      <c r="S252" s="475"/>
      <c r="T252" s="475"/>
      <c r="U252" s="450"/>
      <c r="V252" s="450"/>
      <c r="W252" s="452"/>
      <c r="X252" s="452"/>
      <c r="Y252" s="452"/>
      <c r="Z252" s="452"/>
      <c r="AA252" s="452"/>
      <c r="AB252" s="452"/>
      <c r="AC252" s="452"/>
      <c r="AD252" s="453"/>
      <c r="AE252" s="453"/>
      <c r="AF252" s="453"/>
      <c r="AG252" s="453"/>
      <c r="AH252" s="453"/>
      <c r="AI252" s="453"/>
      <c r="AJ252" s="453"/>
      <c r="AK252" s="453"/>
      <c r="AL252" s="453"/>
      <c r="AM252" s="453"/>
      <c r="AN252" s="453"/>
      <c r="AO252" s="453"/>
      <c r="AP252" s="453"/>
      <c r="AQ252" s="453"/>
      <c r="AR252" s="453"/>
      <c r="AS252" s="453"/>
      <c r="AT252" s="453"/>
      <c r="AU252" s="453"/>
      <c r="AV252" s="453"/>
      <c r="AW252" s="453"/>
      <c r="AX252" s="453"/>
      <c r="AY252" s="453"/>
      <c r="AZ252" s="453"/>
      <c r="BA252" s="453"/>
      <c r="BB252" s="453"/>
      <c r="BC252" s="453"/>
      <c r="BD252" s="453"/>
      <c r="BE252" s="453"/>
    </row>
    <row r="253" hidden="1" outlineLevel="1">
      <c r="A253" s="562" t="s">
        <v>785</v>
      </c>
      <c r="B253" s="563">
        <v>2.0</v>
      </c>
      <c r="C253" s="563"/>
      <c r="D253" s="565"/>
      <c r="E253" s="565"/>
      <c r="F253" s="565"/>
      <c r="G253" s="565"/>
      <c r="H253" s="565"/>
      <c r="I253" s="558"/>
      <c r="J253" s="561"/>
      <c r="K253" s="561"/>
      <c r="L253" s="560" t="str">
        <f>VLOOKUP(A253,Blacksmith!$B$145:$J$193,9,FALSE)</f>
        <v>#N/A</v>
      </c>
      <c r="M253" s="561"/>
      <c r="N253" s="561" t="str">
        <f>VLOOKUP(A253,Blacksmith!$B$145:$J$193,4,FALSE)</f>
        <v>#N/A</v>
      </c>
      <c r="O253" s="561"/>
      <c r="P253" s="561"/>
      <c r="Q253" s="561"/>
      <c r="R253" s="462">
        <v>0.0</v>
      </c>
      <c r="S253" s="475"/>
      <c r="T253" s="475"/>
      <c r="U253" s="450"/>
      <c r="V253" s="450"/>
      <c r="W253" s="452"/>
      <c r="X253" s="452"/>
      <c r="Y253" s="452"/>
      <c r="Z253" s="452"/>
      <c r="AA253" s="452"/>
      <c r="AB253" s="452"/>
      <c r="AC253" s="452"/>
      <c r="AD253" s="453"/>
      <c r="AE253" s="453"/>
      <c r="AF253" s="453"/>
      <c r="AG253" s="453"/>
      <c r="AH253" s="453"/>
      <c r="AI253" s="453"/>
      <c r="AJ253" s="453"/>
      <c r="AK253" s="453"/>
      <c r="AL253" s="453"/>
      <c r="AM253" s="453"/>
      <c r="AN253" s="453"/>
      <c r="AO253" s="453"/>
      <c r="AP253" s="453"/>
      <c r="AQ253" s="453"/>
      <c r="AR253" s="453"/>
      <c r="AS253" s="453"/>
      <c r="AT253" s="453"/>
      <c r="AU253" s="453"/>
      <c r="AV253" s="453"/>
      <c r="AW253" s="453"/>
      <c r="AX253" s="453"/>
      <c r="AY253" s="453"/>
      <c r="AZ253" s="453"/>
      <c r="BA253" s="453"/>
      <c r="BB253" s="453"/>
      <c r="BC253" s="453"/>
      <c r="BD253" s="453"/>
      <c r="BE253" s="453"/>
    </row>
    <row r="254" hidden="1" outlineLevel="1">
      <c r="A254" s="562" t="s">
        <v>786</v>
      </c>
      <c r="B254" s="563">
        <f t="shared" ref="B254:H254" si="139">B251/$B253</f>
        <v>1.75</v>
      </c>
      <c r="C254" s="563">
        <f t="shared" si="139"/>
        <v>2.75</v>
      </c>
      <c r="D254" s="563">
        <f t="shared" si="139"/>
        <v>3.75</v>
      </c>
      <c r="E254" s="563">
        <f t="shared" si="139"/>
        <v>5.25</v>
      </c>
      <c r="F254" s="563">
        <f t="shared" si="139"/>
        <v>7</v>
      </c>
      <c r="G254" s="563">
        <f t="shared" si="139"/>
        <v>9</v>
      </c>
      <c r="H254" s="563">
        <f t="shared" si="139"/>
        <v>11</v>
      </c>
      <c r="I254" s="558"/>
      <c r="J254" s="561"/>
      <c r="K254" s="561"/>
      <c r="L254" s="560" t="str">
        <f>VLOOKUP(A254,Blacksmith!$B$145:$J$193,9,FALSE)</f>
        <v>#N/A</v>
      </c>
      <c r="M254" s="561"/>
      <c r="N254" s="561" t="str">
        <f>VLOOKUP(A254,Blacksmith!$B$145:$J$193,4,FALSE)</f>
        <v>#N/A</v>
      </c>
      <c r="O254" s="561"/>
      <c r="P254" s="561"/>
      <c r="Q254" s="561"/>
      <c r="R254" s="462">
        <v>0.0</v>
      </c>
      <c r="S254" s="475"/>
      <c r="T254" s="475"/>
      <c r="U254" s="450"/>
      <c r="V254" s="450"/>
      <c r="W254" s="452"/>
      <c r="X254" s="452"/>
      <c r="Y254" s="452"/>
      <c r="Z254" s="452"/>
      <c r="AA254" s="452"/>
      <c r="AB254" s="452"/>
      <c r="AC254" s="452"/>
      <c r="AD254" s="453"/>
      <c r="AE254" s="453"/>
      <c r="AF254" s="453"/>
      <c r="AG254" s="453"/>
      <c r="AH254" s="453"/>
      <c r="AI254" s="453"/>
      <c r="AJ254" s="453"/>
      <c r="AK254" s="453"/>
      <c r="AL254" s="453"/>
      <c r="AM254" s="453"/>
      <c r="AN254" s="453"/>
      <c r="AO254" s="453"/>
      <c r="AP254" s="453"/>
      <c r="AQ254" s="453"/>
      <c r="AR254" s="453"/>
      <c r="AS254" s="453"/>
      <c r="AT254" s="453"/>
      <c r="AU254" s="453"/>
      <c r="AV254" s="453"/>
      <c r="AW254" s="453"/>
      <c r="AX254" s="453"/>
      <c r="AY254" s="453"/>
      <c r="AZ254" s="453"/>
      <c r="BA254" s="453"/>
      <c r="BB254" s="453"/>
      <c r="BC254" s="453"/>
      <c r="BD254" s="453"/>
      <c r="BE254" s="453"/>
    </row>
    <row r="255" ht="17.25" customHeight="1" collapsed="1">
      <c r="A255" s="556" t="s">
        <v>996</v>
      </c>
      <c r="B255" s="559" t="s">
        <v>819</v>
      </c>
      <c r="C255" s="559" t="s">
        <v>820</v>
      </c>
      <c r="D255" s="559" t="s">
        <v>821</v>
      </c>
      <c r="E255" s="559" t="s">
        <v>822</v>
      </c>
      <c r="F255" s="559" t="s">
        <v>823</v>
      </c>
      <c r="G255" s="559" t="s">
        <v>824</v>
      </c>
      <c r="H255" s="559" t="s">
        <v>825</v>
      </c>
      <c r="I255" s="558" t="s">
        <v>781</v>
      </c>
      <c r="J255" s="559">
        <v>0.0</v>
      </c>
      <c r="K255" s="559">
        <v>3.0</v>
      </c>
      <c r="L255" s="560">
        <f>VLOOKUP(A255,Blacksmith!$B$145:$J$193,9,FALSE)</f>
        <v>2.07</v>
      </c>
      <c r="M255" s="561" t="s">
        <v>997</v>
      </c>
      <c r="N255" s="561">
        <f>VLOOKUP(A255,Blacksmith!$B$145:$J$193,4,FALSE)</f>
        <v>7</v>
      </c>
      <c r="O255" s="561">
        <v>15.0</v>
      </c>
      <c r="P255" s="561" t="s">
        <v>804</v>
      </c>
      <c r="Q255" s="561" t="s">
        <v>998</v>
      </c>
      <c r="R255" s="462">
        <v>0.0</v>
      </c>
      <c r="S255" s="475"/>
      <c r="T255" s="475"/>
      <c r="U255" s="450"/>
      <c r="V255" s="450"/>
      <c r="W255" s="452">
        <v>29.0</v>
      </c>
      <c r="X255" s="452">
        <v>32.0</v>
      </c>
      <c r="Y255" s="452">
        <v>35.0</v>
      </c>
      <c r="Z255" s="452">
        <v>38.0</v>
      </c>
      <c r="AA255" s="452">
        <v>41.0</v>
      </c>
      <c r="AB255" s="452">
        <v>44.0</v>
      </c>
      <c r="AC255" s="452">
        <v>47.0</v>
      </c>
      <c r="AD255" s="453"/>
      <c r="AE255" s="506" t="s">
        <v>861</v>
      </c>
      <c r="AF255" s="506">
        <v>0.0</v>
      </c>
      <c r="AG255" s="506">
        <v>1.0</v>
      </c>
      <c r="AH255" s="506">
        <v>3.0</v>
      </c>
      <c r="AI255" s="506">
        <v>4.0</v>
      </c>
      <c r="AJ255" s="506">
        <v>5.0</v>
      </c>
      <c r="AK255" s="506">
        <v>5.0</v>
      </c>
      <c r="AL255" s="453"/>
      <c r="AM255" s="453"/>
      <c r="AN255" s="453"/>
      <c r="AO255" s="453"/>
      <c r="AP255" s="453"/>
      <c r="AQ255" s="453"/>
      <c r="AR255" s="453"/>
      <c r="AS255" s="453"/>
      <c r="AT255" s="453"/>
      <c r="AU255" s="453"/>
      <c r="AV255" s="453"/>
      <c r="AW255" s="453"/>
      <c r="AX255" s="453"/>
      <c r="AY255" s="453"/>
      <c r="AZ255" s="453"/>
      <c r="BA255" s="453"/>
      <c r="BB255" s="453"/>
      <c r="BC255" s="453"/>
      <c r="BD255" s="453"/>
      <c r="BE255" s="453"/>
    </row>
    <row r="256" ht="15.0" hidden="1" customHeight="1" outlineLevel="1">
      <c r="A256" s="562" t="s">
        <v>178</v>
      </c>
      <c r="B256" s="567">
        <v>1.0</v>
      </c>
      <c r="C256" s="567">
        <v>1.0</v>
      </c>
      <c r="D256" s="567">
        <v>1.0</v>
      </c>
      <c r="E256" s="567">
        <v>1.0</v>
      </c>
      <c r="F256" s="567">
        <v>1.0</v>
      </c>
      <c r="G256" s="567">
        <v>1.0</v>
      </c>
      <c r="H256" s="567">
        <v>3.0</v>
      </c>
      <c r="I256" s="558"/>
      <c r="J256" s="559"/>
      <c r="K256" s="559"/>
      <c r="L256" s="560" t="str">
        <f>VLOOKUP(A256,Blacksmith!$B$145:$J$193,9,FALSE)</f>
        <v>#N/A</v>
      </c>
      <c r="M256" s="561"/>
      <c r="N256" s="561" t="str">
        <f>VLOOKUP(A256,Blacksmith!$B$145:$J$193,4,FALSE)</f>
        <v>#N/A</v>
      </c>
      <c r="O256" s="561"/>
      <c r="P256" s="561"/>
      <c r="Q256" s="561"/>
      <c r="R256" s="462">
        <v>0.0</v>
      </c>
      <c r="S256" s="475"/>
      <c r="T256" s="475"/>
      <c r="U256" s="450"/>
      <c r="V256" s="450"/>
      <c r="W256" s="452"/>
      <c r="X256" s="452"/>
      <c r="Y256" s="452"/>
      <c r="Z256" s="452"/>
      <c r="AA256" s="452"/>
      <c r="AB256" s="452"/>
      <c r="AC256" s="452"/>
      <c r="AD256" s="453"/>
      <c r="AE256" s="453"/>
      <c r="AF256" s="453"/>
      <c r="AG256" s="453"/>
      <c r="AH256" s="453"/>
      <c r="AI256" s="453"/>
      <c r="AJ256" s="453"/>
      <c r="AK256" s="453"/>
      <c r="AL256" s="453"/>
      <c r="AM256" s="453"/>
      <c r="AN256" s="453"/>
      <c r="AO256" s="453"/>
      <c r="AP256" s="453"/>
      <c r="AQ256" s="453"/>
      <c r="AR256" s="453"/>
      <c r="AS256" s="453"/>
      <c r="AT256" s="453"/>
      <c r="AU256" s="453"/>
      <c r="AV256" s="453"/>
      <c r="AW256" s="453"/>
      <c r="AX256" s="453"/>
      <c r="AY256" s="453"/>
      <c r="AZ256" s="453"/>
      <c r="BA256" s="453"/>
      <c r="BB256" s="453"/>
      <c r="BC256" s="453"/>
      <c r="BD256" s="453"/>
      <c r="BE256" s="453"/>
    </row>
    <row r="257" ht="15.0" hidden="1" customHeight="1" outlineLevel="1">
      <c r="A257" s="562" t="s">
        <v>179</v>
      </c>
      <c r="B257" s="567">
        <v>8.0</v>
      </c>
      <c r="C257" s="567">
        <v>8.0</v>
      </c>
      <c r="D257" s="567">
        <v>10.0</v>
      </c>
      <c r="E257" s="567">
        <v>10.0</v>
      </c>
      <c r="F257" s="567">
        <v>12.0</v>
      </c>
      <c r="G257" s="567">
        <v>12.0</v>
      </c>
      <c r="H257" s="567">
        <v>18.0</v>
      </c>
      <c r="I257" s="558"/>
      <c r="J257" s="559"/>
      <c r="K257" s="559"/>
      <c r="L257" s="560" t="str">
        <f>VLOOKUP(A257,Blacksmith!$B$145:$J$193,9,FALSE)</f>
        <v>#N/A</v>
      </c>
      <c r="M257" s="561"/>
      <c r="N257" s="561" t="str">
        <f>VLOOKUP(A257,Blacksmith!$B$145:$J$193,4,FALSE)</f>
        <v>#N/A</v>
      </c>
      <c r="O257" s="561"/>
      <c r="P257" s="561"/>
      <c r="Q257" s="561"/>
      <c r="R257" s="462">
        <v>0.0</v>
      </c>
      <c r="S257" s="475"/>
      <c r="T257" s="475"/>
      <c r="U257" s="450"/>
      <c r="V257" s="450"/>
      <c r="W257" s="452"/>
      <c r="X257" s="452"/>
      <c r="Y257" s="452"/>
      <c r="Z257" s="452"/>
      <c r="AA257" s="452"/>
      <c r="AB257" s="452"/>
      <c r="AC257" s="452"/>
      <c r="AD257" s="453"/>
      <c r="AE257" s="453"/>
      <c r="AF257" s="453"/>
      <c r="AG257" s="453"/>
      <c r="AH257" s="453"/>
      <c r="AI257" s="453"/>
      <c r="AJ257" s="453"/>
      <c r="AK257" s="453"/>
      <c r="AL257" s="453"/>
      <c r="AM257" s="453"/>
      <c r="AN257" s="453"/>
      <c r="AO257" s="453"/>
      <c r="AP257" s="453"/>
      <c r="AQ257" s="453"/>
      <c r="AR257" s="453"/>
      <c r="AS257" s="453"/>
      <c r="AT257" s="453"/>
      <c r="AU257" s="453"/>
      <c r="AV257" s="453"/>
      <c r="AW257" s="453"/>
      <c r="AX257" s="453"/>
      <c r="AY257" s="453"/>
      <c r="AZ257" s="453"/>
      <c r="BA257" s="453"/>
      <c r="BB257" s="453"/>
      <c r="BC257" s="453"/>
      <c r="BD257" s="453"/>
      <c r="BE257" s="453"/>
    </row>
    <row r="258" ht="15.0" hidden="1" customHeight="1" outlineLevel="1">
      <c r="A258" s="562" t="s">
        <v>783</v>
      </c>
      <c r="B258" s="567">
        <v>2.0</v>
      </c>
      <c r="C258" s="567">
        <v>5.0</v>
      </c>
      <c r="D258" s="567">
        <v>7.0</v>
      </c>
      <c r="E258" s="567">
        <v>11.0</v>
      </c>
      <c r="F258" s="567">
        <v>14.0</v>
      </c>
      <c r="G258" s="567">
        <v>19.0</v>
      </c>
      <c r="H258" s="567">
        <v>21.0</v>
      </c>
      <c r="I258" s="558"/>
      <c r="J258" s="559"/>
      <c r="K258" s="559"/>
      <c r="L258" s="560" t="str">
        <f>VLOOKUP(A258,Blacksmith!$B$145:$J$193,9,FALSE)</f>
        <v>#N/A</v>
      </c>
      <c r="M258" s="561"/>
      <c r="N258" s="561" t="str">
        <f>VLOOKUP(A258,Blacksmith!$B$145:$J$193,4,FALSE)</f>
        <v>#N/A</v>
      </c>
      <c r="O258" s="561"/>
      <c r="P258" s="561"/>
      <c r="Q258" s="561"/>
      <c r="R258" s="462">
        <v>0.0</v>
      </c>
      <c r="S258" s="475"/>
      <c r="T258" s="475"/>
      <c r="U258" s="450"/>
      <c r="V258" s="450"/>
      <c r="W258" s="452"/>
      <c r="X258" s="452"/>
      <c r="Y258" s="452"/>
      <c r="Z258" s="452"/>
      <c r="AA258" s="452"/>
      <c r="AB258" s="452"/>
      <c r="AC258" s="452"/>
      <c r="AD258" s="453"/>
      <c r="AE258" s="453"/>
      <c r="AF258" s="453"/>
      <c r="AG258" s="453"/>
      <c r="AH258" s="453"/>
      <c r="AI258" s="453"/>
      <c r="AJ258" s="453"/>
      <c r="AK258" s="453"/>
      <c r="AL258" s="453"/>
      <c r="AM258" s="453"/>
      <c r="AN258" s="453"/>
      <c r="AO258" s="453"/>
      <c r="AP258" s="453"/>
      <c r="AQ258" s="453"/>
      <c r="AR258" s="453"/>
      <c r="AS258" s="453"/>
      <c r="AT258" s="453"/>
      <c r="AU258" s="453"/>
      <c r="AV258" s="453"/>
      <c r="AW258" s="453"/>
      <c r="AX258" s="453"/>
      <c r="AY258" s="453"/>
      <c r="AZ258" s="453"/>
      <c r="BA258" s="453"/>
      <c r="BB258" s="453"/>
      <c r="BC258" s="453"/>
      <c r="BD258" s="453"/>
      <c r="BE258" s="453"/>
    </row>
    <row r="259" ht="15.0" hidden="1" customHeight="1" outlineLevel="1">
      <c r="A259" s="562" t="s">
        <v>180</v>
      </c>
      <c r="B259" s="567">
        <f t="shared" ref="B259:H259" si="140">(B256+B257)/2+B258</f>
        <v>6.5</v>
      </c>
      <c r="C259" s="567">
        <f t="shared" si="140"/>
        <v>9.5</v>
      </c>
      <c r="D259" s="567">
        <f t="shared" si="140"/>
        <v>12.5</v>
      </c>
      <c r="E259" s="567">
        <f t="shared" si="140"/>
        <v>16.5</v>
      </c>
      <c r="F259" s="567">
        <f t="shared" si="140"/>
        <v>20.5</v>
      </c>
      <c r="G259" s="567">
        <f t="shared" si="140"/>
        <v>25.5</v>
      </c>
      <c r="H259" s="567">
        <f t="shared" si="140"/>
        <v>31.5</v>
      </c>
      <c r="I259" s="558"/>
      <c r="J259" s="559"/>
      <c r="K259" s="559"/>
      <c r="L259" s="560" t="str">
        <f>VLOOKUP(A259,Blacksmith!$B$145:$J$193,9,FALSE)</f>
        <v>#N/A</v>
      </c>
      <c r="M259" s="561"/>
      <c r="N259" s="561" t="str">
        <f>VLOOKUP(A259,Blacksmith!$B$145:$J$193,4,FALSE)</f>
        <v>#N/A</v>
      </c>
      <c r="O259" s="561"/>
      <c r="P259" s="561"/>
      <c r="Q259" s="561"/>
      <c r="R259" s="462">
        <v>0.0</v>
      </c>
      <c r="S259" s="475"/>
      <c r="T259" s="475"/>
      <c r="U259" s="450"/>
      <c r="V259" s="450"/>
      <c r="W259" s="452"/>
      <c r="X259" s="452"/>
      <c r="Y259" s="452"/>
      <c r="Z259" s="452"/>
      <c r="AA259" s="452"/>
      <c r="AB259" s="452"/>
      <c r="AC259" s="452"/>
      <c r="AD259" s="453"/>
      <c r="AE259" s="453"/>
      <c r="AF259" s="453"/>
      <c r="AG259" s="453"/>
      <c r="AH259" s="453"/>
      <c r="AI259" s="453"/>
      <c r="AJ259" s="453"/>
      <c r="AK259" s="453"/>
      <c r="AL259" s="453"/>
      <c r="AM259" s="453"/>
      <c r="AN259" s="453"/>
      <c r="AO259" s="453"/>
      <c r="AP259" s="453"/>
      <c r="AQ259" s="453"/>
      <c r="AR259" s="453"/>
      <c r="AS259" s="453"/>
      <c r="AT259" s="453"/>
      <c r="AU259" s="453"/>
      <c r="AV259" s="453"/>
      <c r="AW259" s="453"/>
      <c r="AX259" s="453"/>
      <c r="AY259" s="453"/>
      <c r="AZ259" s="453"/>
      <c r="BA259" s="453"/>
      <c r="BB259" s="453"/>
      <c r="BC259" s="453"/>
      <c r="BD259" s="453"/>
      <c r="BE259" s="453"/>
    </row>
    <row r="260" ht="15.0" hidden="1" customHeight="1" outlineLevel="1">
      <c r="A260" s="562" t="s">
        <v>784</v>
      </c>
      <c r="B260" s="568"/>
      <c r="C260" s="568">
        <f t="shared" ref="C260:H260" si="141">C259/B259-1</f>
        <v>0.4615384615</v>
      </c>
      <c r="D260" s="568">
        <f t="shared" si="141"/>
        <v>0.3157894737</v>
      </c>
      <c r="E260" s="568">
        <f t="shared" si="141"/>
        <v>0.32</v>
      </c>
      <c r="F260" s="568">
        <f t="shared" si="141"/>
        <v>0.2424242424</v>
      </c>
      <c r="G260" s="568">
        <f t="shared" si="141"/>
        <v>0.243902439</v>
      </c>
      <c r="H260" s="568">
        <f t="shared" si="141"/>
        <v>0.2352941176</v>
      </c>
      <c r="I260" s="558"/>
      <c r="J260" s="559"/>
      <c r="K260" s="559"/>
      <c r="L260" s="560" t="str">
        <f>VLOOKUP(A260,Blacksmith!$B$145:$J$193,9,FALSE)</f>
        <v>#N/A</v>
      </c>
      <c r="M260" s="561"/>
      <c r="N260" s="561" t="str">
        <f>VLOOKUP(A260,Blacksmith!$B$145:$J$193,4,FALSE)</f>
        <v>#N/A</v>
      </c>
      <c r="O260" s="561"/>
      <c r="P260" s="561"/>
      <c r="Q260" s="561"/>
      <c r="R260" s="462">
        <v>0.0</v>
      </c>
      <c r="S260" s="475"/>
      <c r="T260" s="475"/>
      <c r="U260" s="450"/>
      <c r="V260" s="450"/>
      <c r="W260" s="452"/>
      <c r="X260" s="452"/>
      <c r="Y260" s="452"/>
      <c r="Z260" s="452"/>
      <c r="AA260" s="452"/>
      <c r="AB260" s="452"/>
      <c r="AC260" s="452"/>
      <c r="AD260" s="453"/>
      <c r="AE260" s="453"/>
      <c r="AF260" s="453"/>
      <c r="AG260" s="453"/>
      <c r="AH260" s="453"/>
      <c r="AI260" s="453"/>
      <c r="AJ260" s="453"/>
      <c r="AK260" s="453"/>
      <c r="AL260" s="453"/>
      <c r="AM260" s="453"/>
      <c r="AN260" s="453"/>
      <c r="AO260" s="453"/>
      <c r="AP260" s="453"/>
      <c r="AQ260" s="453"/>
      <c r="AR260" s="453"/>
      <c r="AS260" s="453"/>
      <c r="AT260" s="453"/>
      <c r="AU260" s="453"/>
      <c r="AV260" s="453"/>
      <c r="AW260" s="453"/>
      <c r="AX260" s="453"/>
      <c r="AY260" s="453"/>
      <c r="AZ260" s="453"/>
      <c r="BA260" s="453"/>
      <c r="BB260" s="453"/>
      <c r="BC260" s="453"/>
      <c r="BD260" s="453"/>
      <c r="BE260" s="453"/>
    </row>
    <row r="261" ht="15.0" hidden="1" customHeight="1" outlineLevel="1">
      <c r="A261" s="562" t="s">
        <v>785</v>
      </c>
      <c r="B261" s="567">
        <f>$K255</f>
        <v>3</v>
      </c>
      <c r="C261" s="567"/>
      <c r="D261" s="568"/>
      <c r="E261" s="568"/>
      <c r="F261" s="568"/>
      <c r="G261" s="568"/>
      <c r="H261" s="568"/>
      <c r="I261" s="558"/>
      <c r="J261" s="559"/>
      <c r="K261" s="559"/>
      <c r="L261" s="560" t="str">
        <f>VLOOKUP(A261,Blacksmith!$B$145:$J$193,9,FALSE)</f>
        <v>#N/A</v>
      </c>
      <c r="M261" s="561"/>
      <c r="N261" s="561" t="str">
        <f>VLOOKUP(A261,Blacksmith!$B$145:$J$193,4,FALSE)</f>
        <v>#N/A</v>
      </c>
      <c r="O261" s="561"/>
      <c r="P261" s="561"/>
      <c r="Q261" s="561"/>
      <c r="R261" s="462">
        <v>0.0</v>
      </c>
      <c r="S261" s="475"/>
      <c r="T261" s="475"/>
      <c r="U261" s="450"/>
      <c r="V261" s="450"/>
      <c r="W261" s="452"/>
      <c r="X261" s="452"/>
      <c r="Y261" s="452"/>
      <c r="Z261" s="452"/>
      <c r="AA261" s="452"/>
      <c r="AB261" s="452"/>
      <c r="AC261" s="452"/>
      <c r="AD261" s="453"/>
      <c r="AE261" s="453"/>
      <c r="AF261" s="453"/>
      <c r="AG261" s="453"/>
      <c r="AH261" s="453"/>
      <c r="AI261" s="453"/>
      <c r="AJ261" s="453"/>
      <c r="AK261" s="453"/>
      <c r="AL261" s="453"/>
      <c r="AM261" s="453"/>
      <c r="AN261" s="453"/>
      <c r="AO261" s="453"/>
      <c r="AP261" s="453"/>
      <c r="AQ261" s="453"/>
      <c r="AR261" s="453"/>
      <c r="AS261" s="453"/>
      <c r="AT261" s="453"/>
      <c r="AU261" s="453"/>
      <c r="AV261" s="453"/>
      <c r="AW261" s="453"/>
      <c r="AX261" s="453"/>
      <c r="AY261" s="453"/>
      <c r="AZ261" s="453"/>
      <c r="BA261" s="453"/>
      <c r="BB261" s="453"/>
      <c r="BC261" s="453"/>
      <c r="BD261" s="453"/>
      <c r="BE261" s="453"/>
    </row>
    <row r="262" ht="15.0" hidden="1" customHeight="1" outlineLevel="1">
      <c r="A262" s="562" t="s">
        <v>786</v>
      </c>
      <c r="B262" s="569">
        <f t="shared" ref="B262:H262" si="142">B259/$B261</f>
        <v>2.166666667</v>
      </c>
      <c r="C262" s="569">
        <f t="shared" si="142"/>
        <v>3.166666667</v>
      </c>
      <c r="D262" s="569">
        <f t="shared" si="142"/>
        <v>4.166666667</v>
      </c>
      <c r="E262" s="569">
        <f t="shared" si="142"/>
        <v>5.5</v>
      </c>
      <c r="F262" s="569">
        <f t="shared" si="142"/>
        <v>6.833333333</v>
      </c>
      <c r="G262" s="569">
        <f t="shared" si="142"/>
        <v>8.5</v>
      </c>
      <c r="H262" s="569">
        <f t="shared" si="142"/>
        <v>10.5</v>
      </c>
      <c r="I262" s="558"/>
      <c r="J262" s="559"/>
      <c r="K262" s="559"/>
      <c r="L262" s="560" t="str">
        <f>VLOOKUP(A262,Blacksmith!$B$145:$J$193,9,FALSE)</f>
        <v>#N/A</v>
      </c>
      <c r="M262" s="561"/>
      <c r="N262" s="561" t="str">
        <f>VLOOKUP(A262,Blacksmith!$B$145:$J$193,4,FALSE)</f>
        <v>#N/A</v>
      </c>
      <c r="O262" s="561"/>
      <c r="P262" s="561"/>
      <c r="Q262" s="561"/>
      <c r="R262" s="462">
        <v>0.0</v>
      </c>
      <c r="S262" s="475"/>
      <c r="T262" s="475"/>
      <c r="U262" s="450"/>
      <c r="V262" s="450"/>
      <c r="W262" s="452"/>
      <c r="X262" s="452"/>
      <c r="Y262" s="452"/>
      <c r="Z262" s="452"/>
      <c r="AA262" s="452"/>
      <c r="AB262" s="452"/>
      <c r="AC262" s="452"/>
      <c r="AD262" s="453"/>
      <c r="AE262" s="453"/>
      <c r="AF262" s="453"/>
      <c r="AG262" s="453"/>
      <c r="AH262" s="453"/>
      <c r="AI262" s="453"/>
      <c r="AJ262" s="453"/>
      <c r="AK262" s="453"/>
      <c r="AL262" s="453"/>
      <c r="AM262" s="453"/>
      <c r="AN262" s="453"/>
      <c r="AO262" s="453"/>
      <c r="AP262" s="453"/>
      <c r="AQ262" s="453"/>
      <c r="AR262" s="453"/>
      <c r="AS262" s="453"/>
      <c r="AT262" s="453"/>
      <c r="AU262" s="453"/>
      <c r="AV262" s="453"/>
      <c r="AW262" s="453"/>
      <c r="AX262" s="453"/>
      <c r="AY262" s="453"/>
      <c r="AZ262" s="453"/>
      <c r="BA262" s="453"/>
      <c r="BB262" s="453"/>
      <c r="BC262" s="453"/>
      <c r="BD262" s="453"/>
      <c r="BE262" s="453"/>
    </row>
    <row r="263" collapsed="1">
      <c r="A263" s="556" t="s">
        <v>999</v>
      </c>
      <c r="B263" s="559" t="s">
        <v>1000</v>
      </c>
      <c r="C263" s="559" t="s">
        <v>863</v>
      </c>
      <c r="D263" s="559" t="s">
        <v>1001</v>
      </c>
      <c r="E263" s="559" t="s">
        <v>865</v>
      </c>
      <c r="F263" s="559" t="s">
        <v>1002</v>
      </c>
      <c r="G263" s="559" t="s">
        <v>856</v>
      </c>
      <c r="H263" s="559" t="s">
        <v>1003</v>
      </c>
      <c r="I263" s="570" t="s">
        <v>793</v>
      </c>
      <c r="J263" s="559">
        <v>1.0</v>
      </c>
      <c r="K263" s="559">
        <v>3.0</v>
      </c>
      <c r="L263" s="560">
        <f>VLOOKUP(A263,Blacksmith!$B$145:$J$193,9,FALSE)</f>
        <v>2.8</v>
      </c>
      <c r="M263" s="561" t="s">
        <v>1004</v>
      </c>
      <c r="N263" s="561">
        <f>VLOOKUP(A263,Blacksmith!$B$145:$J$193,4,FALSE)</f>
        <v>10</v>
      </c>
      <c r="O263" s="561">
        <v>20.0</v>
      </c>
      <c r="P263" s="561" t="s">
        <v>973</v>
      </c>
      <c r="Q263" s="561" t="s">
        <v>1005</v>
      </c>
      <c r="R263" s="462">
        <v>0.0</v>
      </c>
      <c r="S263" s="475"/>
      <c r="T263" s="475"/>
      <c r="U263" s="471">
        <v>1.0</v>
      </c>
      <c r="V263" s="450"/>
      <c r="W263" s="452">
        <v>33.0</v>
      </c>
      <c r="X263" s="452">
        <v>36.0</v>
      </c>
      <c r="Y263" s="452">
        <v>39.0</v>
      </c>
      <c r="Z263" s="452">
        <v>42.0</v>
      </c>
      <c r="AA263" s="452">
        <v>45.0</v>
      </c>
      <c r="AB263" s="452">
        <v>48.0</v>
      </c>
      <c r="AC263" s="452">
        <v>51.0</v>
      </c>
      <c r="AD263" s="453"/>
      <c r="AE263" s="453"/>
      <c r="AF263" s="453"/>
      <c r="AG263" s="453"/>
      <c r="AH263" s="453"/>
      <c r="AI263" s="453"/>
      <c r="AJ263" s="453"/>
      <c r="AK263" s="453"/>
      <c r="AL263" s="453"/>
      <c r="AM263" s="453"/>
      <c r="AN263" s="453"/>
      <c r="AO263" s="453"/>
      <c r="AP263" s="453"/>
      <c r="AQ263" s="453"/>
      <c r="AR263" s="453"/>
      <c r="AS263" s="453"/>
      <c r="AT263" s="453"/>
      <c r="AU263" s="453"/>
      <c r="AV263" s="453"/>
      <c r="AW263" s="453"/>
      <c r="AX263" s="453"/>
      <c r="AY263" s="453"/>
      <c r="AZ263" s="453"/>
      <c r="BA263" s="453"/>
      <c r="BB263" s="453"/>
      <c r="BC263" s="453"/>
      <c r="BD263" s="453"/>
      <c r="BE263" s="453"/>
    </row>
    <row r="264" ht="15.0" hidden="1" customHeight="1" outlineLevel="1">
      <c r="A264" s="562" t="s">
        <v>178</v>
      </c>
      <c r="B264" s="563">
        <v>1.0</v>
      </c>
      <c r="C264" s="563">
        <v>1.0</v>
      </c>
      <c r="D264" s="563">
        <v>2.0</v>
      </c>
      <c r="E264" s="563">
        <v>2.0</v>
      </c>
      <c r="F264" s="563">
        <v>2.0</v>
      </c>
      <c r="G264" s="563">
        <v>2.0</v>
      </c>
      <c r="H264" s="563">
        <v>2.0</v>
      </c>
      <c r="I264" s="558"/>
      <c r="J264" s="559"/>
      <c r="K264" s="559"/>
      <c r="L264" s="560" t="str">
        <f>VLOOKUP(A264,Blacksmith!$B$145:$J$193,9,FALSE)</f>
        <v>#N/A</v>
      </c>
      <c r="M264" s="561"/>
      <c r="N264" s="561" t="str">
        <f>VLOOKUP(A264,Blacksmith!$B$145:$J$193,4,FALSE)</f>
        <v>#N/A</v>
      </c>
      <c r="O264" s="561"/>
      <c r="P264" s="561" t="s">
        <v>973</v>
      </c>
      <c r="Q264" s="561"/>
      <c r="R264" s="462">
        <v>0.0</v>
      </c>
      <c r="S264" s="475"/>
      <c r="T264" s="475"/>
      <c r="U264" s="450"/>
      <c r="V264" s="450"/>
      <c r="W264" s="452"/>
      <c r="X264" s="452"/>
      <c r="Y264" s="452"/>
      <c r="Z264" s="452"/>
      <c r="AA264" s="452"/>
      <c r="AB264" s="452"/>
      <c r="AC264" s="452"/>
      <c r="AD264" s="453"/>
      <c r="AE264" s="453"/>
      <c r="AF264" s="453"/>
      <c r="AG264" s="453"/>
      <c r="AH264" s="453"/>
      <c r="AI264" s="453"/>
      <c r="AJ264" s="453"/>
      <c r="AK264" s="453"/>
      <c r="AL264" s="453"/>
      <c r="AM264" s="453"/>
      <c r="AN264" s="453"/>
      <c r="AO264" s="453"/>
      <c r="AP264" s="453"/>
      <c r="AQ264" s="453"/>
      <c r="AR264" s="453"/>
      <c r="AS264" s="453"/>
      <c r="AT264" s="453"/>
      <c r="AU264" s="453"/>
      <c r="AV264" s="453"/>
      <c r="AW264" s="453"/>
      <c r="AX264" s="453"/>
      <c r="AY264" s="453"/>
      <c r="AZ264" s="453"/>
      <c r="BA264" s="453"/>
      <c r="BB264" s="453"/>
      <c r="BC264" s="453"/>
      <c r="BD264" s="453"/>
      <c r="BE264" s="453"/>
    </row>
    <row r="265" ht="15.0" hidden="1" customHeight="1" outlineLevel="1">
      <c r="A265" s="562" t="s">
        <v>179</v>
      </c>
      <c r="B265" s="563">
        <v>12.0</v>
      </c>
      <c r="C265" s="563">
        <v>12.0</v>
      </c>
      <c r="D265" s="563">
        <v>16.0</v>
      </c>
      <c r="E265" s="563">
        <v>16.0</v>
      </c>
      <c r="F265" s="563">
        <v>20.0</v>
      </c>
      <c r="G265" s="563">
        <v>20.0</v>
      </c>
      <c r="H265" s="563">
        <v>24.0</v>
      </c>
      <c r="I265" s="558"/>
      <c r="J265" s="559"/>
      <c r="K265" s="559"/>
      <c r="L265" s="560" t="str">
        <f>VLOOKUP(A265,Blacksmith!$B$145:$J$193,9,FALSE)</f>
        <v>#N/A</v>
      </c>
      <c r="M265" s="561"/>
      <c r="N265" s="561" t="str">
        <f>VLOOKUP(A265,Blacksmith!$B$145:$J$193,4,FALSE)</f>
        <v>#N/A</v>
      </c>
      <c r="O265" s="561"/>
      <c r="P265" s="561" t="s">
        <v>973</v>
      </c>
      <c r="Q265" s="561"/>
      <c r="R265" s="462">
        <v>0.0</v>
      </c>
      <c r="S265" s="475"/>
      <c r="T265" s="475"/>
      <c r="U265" s="450"/>
      <c r="V265" s="450"/>
      <c r="W265" s="452"/>
      <c r="X265" s="452"/>
      <c r="Y265" s="452"/>
      <c r="Z265" s="452"/>
      <c r="AA265" s="452"/>
      <c r="AB265" s="452"/>
      <c r="AC265" s="452"/>
      <c r="AD265" s="453"/>
      <c r="AE265" s="453"/>
      <c r="AF265" s="453"/>
      <c r="AG265" s="453"/>
      <c r="AH265" s="453"/>
      <c r="AI265" s="453"/>
      <c r="AJ265" s="453"/>
      <c r="AK265" s="453"/>
      <c r="AL265" s="453"/>
      <c r="AM265" s="453"/>
      <c r="AN265" s="453"/>
      <c r="AO265" s="453"/>
      <c r="AP265" s="453"/>
      <c r="AQ265" s="453"/>
      <c r="AR265" s="453"/>
      <c r="AS265" s="453"/>
      <c r="AT265" s="453"/>
      <c r="AU265" s="453"/>
      <c r="AV265" s="453"/>
      <c r="AW265" s="453"/>
      <c r="AX265" s="453"/>
      <c r="AY265" s="453"/>
      <c r="AZ265" s="453"/>
      <c r="BA265" s="453"/>
      <c r="BB265" s="453"/>
      <c r="BC265" s="453"/>
      <c r="BD265" s="453"/>
      <c r="BE265" s="453"/>
    </row>
    <row r="266" ht="15.0" hidden="1" customHeight="1" outlineLevel="1">
      <c r="A266" s="562" t="s">
        <v>783</v>
      </c>
      <c r="B266" s="563">
        <v>0.0</v>
      </c>
      <c r="C266" s="563">
        <v>3.0</v>
      </c>
      <c r="D266" s="563">
        <v>4.0</v>
      </c>
      <c r="E266" s="563">
        <v>8.0</v>
      </c>
      <c r="F266" s="563">
        <v>10.0</v>
      </c>
      <c r="G266" s="563">
        <v>15.0</v>
      </c>
      <c r="H266" s="563">
        <v>18.0</v>
      </c>
      <c r="I266" s="558"/>
      <c r="J266" s="559"/>
      <c r="K266" s="559"/>
      <c r="L266" s="560" t="str">
        <f>VLOOKUP(A266,Blacksmith!$B$145:$J$193,9,FALSE)</f>
        <v>#N/A</v>
      </c>
      <c r="M266" s="561"/>
      <c r="N266" s="561" t="str">
        <f>VLOOKUP(A266,Blacksmith!$B$145:$J$193,4,FALSE)</f>
        <v>#N/A</v>
      </c>
      <c r="O266" s="561"/>
      <c r="P266" s="561" t="s">
        <v>973</v>
      </c>
      <c r="Q266" s="561"/>
      <c r="R266" s="462">
        <v>0.0</v>
      </c>
      <c r="S266" s="475"/>
      <c r="T266" s="475"/>
      <c r="U266" s="450"/>
      <c r="V266" s="450"/>
      <c r="W266" s="452"/>
      <c r="X266" s="452"/>
      <c r="Y266" s="452"/>
      <c r="Z266" s="452"/>
      <c r="AA266" s="452"/>
      <c r="AB266" s="452"/>
      <c r="AC266" s="452"/>
      <c r="AD266" s="453"/>
      <c r="AE266" s="453"/>
      <c r="AF266" s="453"/>
      <c r="AG266" s="453"/>
      <c r="AH266" s="453"/>
      <c r="AI266" s="453"/>
      <c r="AJ266" s="453"/>
      <c r="AK266" s="453"/>
      <c r="AL266" s="453"/>
      <c r="AM266" s="453"/>
      <c r="AN266" s="453"/>
      <c r="AO266" s="453"/>
      <c r="AP266" s="453"/>
      <c r="AQ266" s="453"/>
      <c r="AR266" s="453"/>
      <c r="AS266" s="453"/>
      <c r="AT266" s="453"/>
      <c r="AU266" s="453"/>
      <c r="AV266" s="453"/>
      <c r="AW266" s="453"/>
      <c r="AX266" s="453"/>
      <c r="AY266" s="453"/>
      <c r="AZ266" s="453"/>
      <c r="BA266" s="453"/>
      <c r="BB266" s="453"/>
      <c r="BC266" s="453"/>
      <c r="BD266" s="453"/>
      <c r="BE266" s="453"/>
    </row>
    <row r="267" ht="15.0" hidden="1" customHeight="1" outlineLevel="1">
      <c r="A267" s="562" t="s">
        <v>180</v>
      </c>
      <c r="B267" s="563">
        <f t="shared" ref="B267:H267" si="143">(B264+B265)/2+B266</f>
        <v>6.5</v>
      </c>
      <c r="C267" s="563">
        <f t="shared" si="143"/>
        <v>9.5</v>
      </c>
      <c r="D267" s="563">
        <f t="shared" si="143"/>
        <v>13</v>
      </c>
      <c r="E267" s="563">
        <f t="shared" si="143"/>
        <v>17</v>
      </c>
      <c r="F267" s="563">
        <f t="shared" si="143"/>
        <v>21</v>
      </c>
      <c r="G267" s="563">
        <f t="shared" si="143"/>
        <v>26</v>
      </c>
      <c r="H267" s="563">
        <f t="shared" si="143"/>
        <v>31</v>
      </c>
      <c r="I267" s="558"/>
      <c r="J267" s="559"/>
      <c r="K267" s="559"/>
      <c r="L267" s="560" t="str">
        <f>VLOOKUP(A267,Blacksmith!$B$145:$J$193,9,FALSE)</f>
        <v>#N/A</v>
      </c>
      <c r="M267" s="561"/>
      <c r="N267" s="561" t="str">
        <f>VLOOKUP(A267,Blacksmith!$B$145:$J$193,4,FALSE)</f>
        <v>#N/A</v>
      </c>
      <c r="O267" s="561"/>
      <c r="P267" s="561" t="s">
        <v>973</v>
      </c>
      <c r="Q267" s="561"/>
      <c r="R267" s="462">
        <v>0.0</v>
      </c>
      <c r="S267" s="475"/>
      <c r="T267" s="475"/>
      <c r="U267" s="450"/>
      <c r="V267" s="450"/>
      <c r="W267" s="452"/>
      <c r="X267" s="452"/>
      <c r="Y267" s="452"/>
      <c r="Z267" s="452"/>
      <c r="AA267" s="452"/>
      <c r="AB267" s="452"/>
      <c r="AC267" s="452"/>
      <c r="AD267" s="453"/>
      <c r="AE267" s="453"/>
      <c r="AF267" s="453"/>
      <c r="AG267" s="453"/>
      <c r="AH267" s="453"/>
      <c r="AI267" s="453"/>
      <c r="AJ267" s="453"/>
      <c r="AK267" s="453"/>
      <c r="AL267" s="453"/>
      <c r="AM267" s="453"/>
      <c r="AN267" s="453"/>
      <c r="AO267" s="453"/>
      <c r="AP267" s="453"/>
      <c r="AQ267" s="453"/>
      <c r="AR267" s="453"/>
      <c r="AS267" s="453"/>
      <c r="AT267" s="453"/>
      <c r="AU267" s="453"/>
      <c r="AV267" s="453"/>
      <c r="AW267" s="453"/>
      <c r="AX267" s="453"/>
      <c r="AY267" s="453"/>
      <c r="AZ267" s="453"/>
      <c r="BA267" s="453"/>
      <c r="BB267" s="453"/>
      <c r="BC267" s="453"/>
      <c r="BD267" s="453"/>
      <c r="BE267" s="453"/>
    </row>
    <row r="268" ht="15.0" hidden="1" customHeight="1" outlineLevel="1">
      <c r="A268" s="562" t="s">
        <v>784</v>
      </c>
      <c r="B268" s="565"/>
      <c r="C268" s="565">
        <f t="shared" ref="C268:H268" si="144">C267/B267-1</f>
        <v>0.4615384615</v>
      </c>
      <c r="D268" s="565">
        <f t="shared" si="144"/>
        <v>0.3684210526</v>
      </c>
      <c r="E268" s="565">
        <f t="shared" si="144"/>
        <v>0.3076923077</v>
      </c>
      <c r="F268" s="565">
        <f t="shared" si="144"/>
        <v>0.2352941176</v>
      </c>
      <c r="G268" s="565">
        <f t="shared" si="144"/>
        <v>0.2380952381</v>
      </c>
      <c r="H268" s="565">
        <f t="shared" si="144"/>
        <v>0.1923076923</v>
      </c>
      <c r="I268" s="558"/>
      <c r="J268" s="559"/>
      <c r="K268" s="559"/>
      <c r="L268" s="560" t="str">
        <f>VLOOKUP(A268,Blacksmith!$B$145:$J$193,9,FALSE)</f>
        <v>#N/A</v>
      </c>
      <c r="M268" s="561"/>
      <c r="N268" s="561" t="str">
        <f>VLOOKUP(A268,Blacksmith!$B$145:$J$193,4,FALSE)</f>
        <v>#N/A</v>
      </c>
      <c r="O268" s="561"/>
      <c r="P268" s="561" t="s">
        <v>973</v>
      </c>
      <c r="Q268" s="561"/>
      <c r="R268" s="462">
        <v>0.0</v>
      </c>
      <c r="S268" s="475"/>
      <c r="T268" s="475"/>
      <c r="U268" s="450"/>
      <c r="V268" s="450"/>
      <c r="W268" s="452"/>
      <c r="X268" s="452"/>
      <c r="Y268" s="452"/>
      <c r="Z268" s="452"/>
      <c r="AA268" s="452"/>
      <c r="AB268" s="452"/>
      <c r="AC268" s="452"/>
      <c r="AD268" s="453"/>
      <c r="AE268" s="453"/>
      <c r="AF268" s="453"/>
      <c r="AG268" s="453"/>
      <c r="AH268" s="453"/>
      <c r="AI268" s="453"/>
      <c r="AJ268" s="453"/>
      <c r="AK268" s="453"/>
      <c r="AL268" s="453"/>
      <c r="AM268" s="453"/>
      <c r="AN268" s="453"/>
      <c r="AO268" s="453"/>
      <c r="AP268" s="453"/>
      <c r="AQ268" s="453"/>
      <c r="AR268" s="453"/>
      <c r="AS268" s="453"/>
      <c r="AT268" s="453"/>
      <c r="AU268" s="453"/>
      <c r="AV268" s="453"/>
      <c r="AW268" s="453"/>
      <c r="AX268" s="453"/>
      <c r="AY268" s="453"/>
      <c r="AZ268" s="453"/>
      <c r="BA268" s="453"/>
      <c r="BB268" s="453"/>
      <c r="BC268" s="453"/>
      <c r="BD268" s="453"/>
      <c r="BE268" s="453"/>
    </row>
    <row r="269" ht="15.0" hidden="1" customHeight="1" outlineLevel="1">
      <c r="A269" s="562" t="s">
        <v>785</v>
      </c>
      <c r="B269" s="563">
        <v>3.0</v>
      </c>
      <c r="C269" s="563"/>
      <c r="D269" s="565"/>
      <c r="E269" s="565"/>
      <c r="F269" s="565"/>
      <c r="G269" s="565"/>
      <c r="H269" s="565"/>
      <c r="I269" s="558"/>
      <c r="J269" s="559"/>
      <c r="K269" s="559"/>
      <c r="L269" s="560" t="str">
        <f>VLOOKUP(A269,Blacksmith!$B$145:$J$193,9,FALSE)</f>
        <v>#N/A</v>
      </c>
      <c r="M269" s="561"/>
      <c r="N269" s="561" t="str">
        <f>VLOOKUP(A269,Blacksmith!$B$145:$J$193,4,FALSE)</f>
        <v>#N/A</v>
      </c>
      <c r="O269" s="561"/>
      <c r="P269" s="561" t="s">
        <v>973</v>
      </c>
      <c r="Q269" s="561"/>
      <c r="R269" s="462">
        <v>0.0</v>
      </c>
      <c r="S269" s="475"/>
      <c r="T269" s="475"/>
      <c r="U269" s="450"/>
      <c r="V269" s="450"/>
      <c r="W269" s="452"/>
      <c r="X269" s="452"/>
      <c r="Y269" s="452"/>
      <c r="Z269" s="452"/>
      <c r="AA269" s="452"/>
      <c r="AB269" s="452"/>
      <c r="AC269" s="452"/>
      <c r="AD269" s="453"/>
      <c r="AE269" s="453"/>
      <c r="AF269" s="453"/>
      <c r="AG269" s="453"/>
      <c r="AH269" s="453"/>
      <c r="AI269" s="453"/>
      <c r="AJ269" s="453"/>
      <c r="AK269" s="453"/>
      <c r="AL269" s="453"/>
      <c r="AM269" s="453"/>
      <c r="AN269" s="453"/>
      <c r="AO269" s="453"/>
      <c r="AP269" s="453"/>
      <c r="AQ269" s="453"/>
      <c r="AR269" s="453"/>
      <c r="AS269" s="453"/>
      <c r="AT269" s="453"/>
      <c r="AU269" s="453"/>
      <c r="AV269" s="453"/>
      <c r="AW269" s="453"/>
      <c r="AX269" s="453"/>
      <c r="AY269" s="453"/>
      <c r="AZ269" s="453"/>
      <c r="BA269" s="453"/>
      <c r="BB269" s="453"/>
      <c r="BC269" s="453"/>
      <c r="BD269" s="453"/>
      <c r="BE269" s="453"/>
    </row>
    <row r="270" ht="15.0" hidden="1" customHeight="1" outlineLevel="1">
      <c r="A270" s="562" t="s">
        <v>786</v>
      </c>
      <c r="B270" s="571">
        <f t="shared" ref="B270:H270" si="145">B267/$B269</f>
        <v>2.166666667</v>
      </c>
      <c r="C270" s="571">
        <f t="shared" si="145"/>
        <v>3.166666667</v>
      </c>
      <c r="D270" s="571">
        <f t="shared" si="145"/>
        <v>4.333333333</v>
      </c>
      <c r="E270" s="571">
        <f t="shared" si="145"/>
        <v>5.666666667</v>
      </c>
      <c r="F270" s="571">
        <f t="shared" si="145"/>
        <v>7</v>
      </c>
      <c r="G270" s="571">
        <f t="shared" si="145"/>
        <v>8.666666667</v>
      </c>
      <c r="H270" s="571">
        <f t="shared" si="145"/>
        <v>10.33333333</v>
      </c>
      <c r="I270" s="558"/>
      <c r="J270" s="559"/>
      <c r="K270" s="559"/>
      <c r="L270" s="560" t="str">
        <f>VLOOKUP(A270,Blacksmith!$B$145:$J$193,9,FALSE)</f>
        <v>#N/A</v>
      </c>
      <c r="M270" s="561"/>
      <c r="N270" s="561" t="str">
        <f>VLOOKUP(A270,Blacksmith!$B$145:$J$193,4,FALSE)</f>
        <v>#N/A</v>
      </c>
      <c r="O270" s="561"/>
      <c r="P270" s="561" t="s">
        <v>973</v>
      </c>
      <c r="Q270" s="561"/>
      <c r="R270" s="462">
        <v>0.0</v>
      </c>
      <c r="S270" s="475"/>
      <c r="T270" s="475"/>
      <c r="U270" s="450"/>
      <c r="V270" s="450"/>
      <c r="W270" s="452"/>
      <c r="X270" s="452"/>
      <c r="Y270" s="452"/>
      <c r="Z270" s="452"/>
      <c r="AA270" s="452"/>
      <c r="AB270" s="452"/>
      <c r="AC270" s="452"/>
      <c r="AD270" s="453"/>
      <c r="AE270" s="453"/>
      <c r="AF270" s="453"/>
      <c r="AG270" s="453"/>
      <c r="AH270" s="453"/>
      <c r="AI270" s="453"/>
      <c r="AJ270" s="453"/>
      <c r="AK270" s="453"/>
      <c r="AL270" s="453"/>
      <c r="AM270" s="453"/>
      <c r="AN270" s="453"/>
      <c r="AO270" s="453"/>
      <c r="AP270" s="453"/>
      <c r="AQ270" s="453"/>
      <c r="AR270" s="453"/>
      <c r="AS270" s="453"/>
      <c r="AT270" s="453"/>
      <c r="AU270" s="453"/>
      <c r="AV270" s="453"/>
      <c r="AW270" s="453"/>
      <c r="AX270" s="453"/>
      <c r="AY270" s="453"/>
      <c r="AZ270" s="453"/>
      <c r="BA270" s="453"/>
      <c r="BB270" s="453"/>
      <c r="BC270" s="453"/>
      <c r="BD270" s="453"/>
      <c r="BE270" s="453"/>
    </row>
    <row r="271" collapsed="1">
      <c r="A271" s="556" t="s">
        <v>1006</v>
      </c>
      <c r="B271" s="559" t="s">
        <v>910</v>
      </c>
      <c r="C271" s="559" t="s">
        <v>821</v>
      </c>
      <c r="D271" s="559" t="s">
        <v>840</v>
      </c>
      <c r="E271" s="559" t="s">
        <v>802</v>
      </c>
      <c r="F271" s="559" t="s">
        <v>1007</v>
      </c>
      <c r="G271" s="559" t="s">
        <v>1008</v>
      </c>
      <c r="H271" s="559" t="s">
        <v>878</v>
      </c>
      <c r="I271" s="558" t="s">
        <v>781</v>
      </c>
      <c r="J271" s="559">
        <v>0.0</v>
      </c>
      <c r="K271" s="559">
        <v>4.0</v>
      </c>
      <c r="L271" s="560">
        <f>VLOOKUP(A271,Blacksmith!$B$145:$J$193,9,FALSE)</f>
        <v>4.26</v>
      </c>
      <c r="M271" s="561" t="s">
        <v>1009</v>
      </c>
      <c r="N271" s="561">
        <f>VLOOKUP(A271,Blacksmith!$B$145:$J$193,4,FALSE)</f>
        <v>16</v>
      </c>
      <c r="O271" s="561">
        <v>25.0</v>
      </c>
      <c r="P271" s="561" t="s">
        <v>973</v>
      </c>
      <c r="Q271" s="561" t="s">
        <v>1010</v>
      </c>
      <c r="R271" s="462">
        <v>0.0</v>
      </c>
      <c r="S271" s="475"/>
      <c r="T271" s="475"/>
      <c r="U271" s="450"/>
      <c r="V271" s="450"/>
      <c r="W271" s="452">
        <v>38.0</v>
      </c>
      <c r="X271" s="452">
        <v>42.0</v>
      </c>
      <c r="Y271" s="452">
        <v>46.0</v>
      </c>
      <c r="Z271" s="452">
        <v>50.0</v>
      </c>
      <c r="AA271" s="452">
        <v>54.0</v>
      </c>
      <c r="AB271" s="452">
        <v>58.0</v>
      </c>
      <c r="AC271" s="452">
        <v>62.0</v>
      </c>
      <c r="AD271" s="453"/>
      <c r="AE271" s="453"/>
      <c r="AF271" s="512" t="s">
        <v>109</v>
      </c>
      <c r="AG271" s="513" t="s">
        <v>902</v>
      </c>
      <c r="AH271" s="513" t="s">
        <v>903</v>
      </c>
      <c r="AI271" s="453"/>
      <c r="AJ271" s="453"/>
      <c r="AK271" s="453"/>
      <c r="AL271" s="453"/>
      <c r="AM271" s="453"/>
      <c r="AN271" s="453"/>
      <c r="AO271" s="453"/>
      <c r="AP271" s="453"/>
      <c r="AQ271" s="453"/>
      <c r="AR271" s="453"/>
      <c r="AS271" s="453"/>
      <c r="AT271" s="453"/>
      <c r="AU271" s="453"/>
      <c r="AV271" s="453"/>
      <c r="AW271" s="453"/>
      <c r="AX271" s="453"/>
      <c r="AY271" s="453"/>
      <c r="AZ271" s="453"/>
      <c r="BA271" s="453"/>
      <c r="BB271" s="453"/>
      <c r="BC271" s="453"/>
      <c r="BD271" s="453"/>
      <c r="BE271" s="453"/>
    </row>
    <row r="272" ht="15.0" hidden="1" customHeight="1" outlineLevel="1">
      <c r="A272" s="562" t="s">
        <v>178</v>
      </c>
      <c r="B272" s="563">
        <v>1.0</v>
      </c>
      <c r="C272" s="563">
        <v>1.0</v>
      </c>
      <c r="D272" s="563">
        <v>1.0</v>
      </c>
      <c r="E272" s="563">
        <v>1.0</v>
      </c>
      <c r="F272" s="563">
        <v>2.0</v>
      </c>
      <c r="G272" s="563">
        <v>2.0</v>
      </c>
      <c r="H272" s="563">
        <v>2.0</v>
      </c>
      <c r="I272" s="570"/>
      <c r="J272" s="559"/>
      <c r="K272" s="559"/>
      <c r="L272" s="560" t="str">
        <f>VLOOKUP(A272,Blacksmith!$B$145:$J$193,9,FALSE)</f>
        <v>#N/A</v>
      </c>
      <c r="M272" s="561"/>
      <c r="N272" s="561" t="str">
        <f>VLOOKUP(A272,Blacksmith!$B$145:$J$193,4,FALSE)</f>
        <v>#N/A</v>
      </c>
      <c r="O272" s="561"/>
      <c r="P272" s="561" t="s">
        <v>973</v>
      </c>
      <c r="Q272" s="561"/>
      <c r="R272" s="462">
        <v>0.0</v>
      </c>
      <c r="S272" s="475"/>
      <c r="T272" s="475"/>
      <c r="U272" s="450"/>
      <c r="V272" s="450"/>
      <c r="W272" s="452"/>
      <c r="X272" s="452"/>
      <c r="Y272" s="452"/>
      <c r="Z272" s="452"/>
      <c r="AA272" s="452"/>
      <c r="AB272" s="452"/>
      <c r="AC272" s="452"/>
      <c r="AD272" s="453"/>
      <c r="AE272" s="453"/>
      <c r="AF272" s="453"/>
      <c r="AG272" s="453"/>
      <c r="AH272" s="453"/>
      <c r="AI272" s="453"/>
      <c r="AJ272" s="453"/>
      <c r="AK272" s="453"/>
      <c r="AL272" s="453"/>
      <c r="AM272" s="453"/>
      <c r="AN272" s="453"/>
      <c r="AO272" s="453"/>
      <c r="AP272" s="453"/>
      <c r="AQ272" s="453"/>
      <c r="AR272" s="453"/>
      <c r="AS272" s="453"/>
      <c r="AT272" s="453"/>
      <c r="AU272" s="453"/>
      <c r="AV272" s="453"/>
      <c r="AW272" s="453"/>
      <c r="AX272" s="453"/>
      <c r="AY272" s="453"/>
      <c r="AZ272" s="453"/>
      <c r="BA272" s="453"/>
      <c r="BB272" s="453"/>
      <c r="BC272" s="453"/>
      <c r="BD272" s="453"/>
      <c r="BE272" s="453"/>
    </row>
    <row r="273" ht="15.0" hidden="1" customHeight="1" outlineLevel="1">
      <c r="A273" s="562" t="s">
        <v>179</v>
      </c>
      <c r="B273" s="563">
        <v>10.0</v>
      </c>
      <c r="C273" s="563">
        <v>10.0</v>
      </c>
      <c r="D273" s="563">
        <v>12.0</v>
      </c>
      <c r="E273" s="563">
        <v>12.0</v>
      </c>
      <c r="F273" s="563">
        <v>16.0</v>
      </c>
      <c r="G273" s="563">
        <v>16.0</v>
      </c>
      <c r="H273" s="563">
        <v>20.0</v>
      </c>
      <c r="I273" s="570"/>
      <c r="J273" s="559"/>
      <c r="K273" s="559"/>
      <c r="L273" s="560" t="str">
        <f>VLOOKUP(A273,Blacksmith!$B$145:$J$193,9,FALSE)</f>
        <v>#N/A</v>
      </c>
      <c r="M273" s="561"/>
      <c r="N273" s="561" t="str">
        <f>VLOOKUP(A273,Blacksmith!$B$145:$J$193,4,FALSE)</f>
        <v>#N/A</v>
      </c>
      <c r="O273" s="561"/>
      <c r="P273" s="561" t="s">
        <v>973</v>
      </c>
      <c r="Q273" s="561"/>
      <c r="R273" s="462">
        <v>0.0</v>
      </c>
      <c r="S273" s="475"/>
      <c r="T273" s="475"/>
      <c r="U273" s="450"/>
      <c r="V273" s="450"/>
      <c r="W273" s="452"/>
      <c r="X273" s="452"/>
      <c r="Y273" s="452"/>
      <c r="Z273" s="452"/>
      <c r="AA273" s="452"/>
      <c r="AB273" s="452"/>
      <c r="AC273" s="452"/>
      <c r="AD273" s="453"/>
      <c r="AE273" s="453"/>
      <c r="AF273" s="453"/>
      <c r="AG273" s="453"/>
      <c r="AH273" s="453"/>
      <c r="AI273" s="453"/>
      <c r="AJ273" s="453"/>
      <c r="AK273" s="453"/>
      <c r="AL273" s="453"/>
      <c r="AM273" s="453"/>
      <c r="AN273" s="453"/>
      <c r="AO273" s="453"/>
      <c r="AP273" s="453"/>
      <c r="AQ273" s="453"/>
      <c r="AR273" s="453"/>
      <c r="AS273" s="453"/>
      <c r="AT273" s="453"/>
      <c r="AU273" s="453"/>
      <c r="AV273" s="453"/>
      <c r="AW273" s="453"/>
      <c r="AX273" s="453"/>
      <c r="AY273" s="453"/>
      <c r="AZ273" s="453"/>
      <c r="BA273" s="453"/>
      <c r="BB273" s="453"/>
      <c r="BC273" s="453"/>
      <c r="BD273" s="453"/>
      <c r="BE273" s="453"/>
    </row>
    <row r="274" ht="15.0" hidden="1" customHeight="1" outlineLevel="1">
      <c r="A274" s="562" t="s">
        <v>783</v>
      </c>
      <c r="B274" s="563">
        <v>3.0</v>
      </c>
      <c r="C274" s="563">
        <v>7.0</v>
      </c>
      <c r="D274" s="563">
        <v>10.0</v>
      </c>
      <c r="E274" s="563">
        <v>15.0</v>
      </c>
      <c r="F274" s="563">
        <v>18.0</v>
      </c>
      <c r="G274" s="563">
        <v>24.0</v>
      </c>
      <c r="H274" s="563">
        <v>27.0</v>
      </c>
      <c r="I274" s="570"/>
      <c r="J274" s="559"/>
      <c r="K274" s="559"/>
      <c r="L274" s="560" t="str">
        <f>VLOOKUP(A274,Blacksmith!$B$145:$J$193,9,FALSE)</f>
        <v>#N/A</v>
      </c>
      <c r="M274" s="561"/>
      <c r="N274" s="561" t="str">
        <f>VLOOKUP(A274,Blacksmith!$B$145:$J$193,4,FALSE)</f>
        <v>#N/A</v>
      </c>
      <c r="O274" s="561"/>
      <c r="P274" s="561" t="s">
        <v>973</v>
      </c>
      <c r="Q274" s="561"/>
      <c r="R274" s="462">
        <v>0.0</v>
      </c>
      <c r="S274" s="475"/>
      <c r="T274" s="475"/>
      <c r="U274" s="450"/>
      <c r="V274" s="450"/>
      <c r="W274" s="452"/>
      <c r="X274" s="452"/>
      <c r="Y274" s="452"/>
      <c r="Z274" s="452"/>
      <c r="AA274" s="452"/>
      <c r="AB274" s="452"/>
      <c r="AC274" s="452"/>
      <c r="AD274" s="453"/>
      <c r="AE274" s="453"/>
      <c r="AF274" s="453"/>
      <c r="AG274" s="453"/>
      <c r="AH274" s="453"/>
      <c r="AI274" s="453"/>
      <c r="AJ274" s="453"/>
      <c r="AK274" s="453"/>
      <c r="AL274" s="453"/>
      <c r="AM274" s="453"/>
      <c r="AN274" s="453"/>
      <c r="AO274" s="453"/>
      <c r="AP274" s="453"/>
      <c r="AQ274" s="453"/>
      <c r="AR274" s="453"/>
      <c r="AS274" s="453"/>
      <c r="AT274" s="453"/>
      <c r="AU274" s="453"/>
      <c r="AV274" s="453"/>
      <c r="AW274" s="453"/>
      <c r="AX274" s="453"/>
      <c r="AY274" s="453"/>
      <c r="AZ274" s="453"/>
      <c r="BA274" s="453"/>
      <c r="BB274" s="453"/>
      <c r="BC274" s="453"/>
      <c r="BD274" s="453"/>
      <c r="BE274" s="453"/>
    </row>
    <row r="275" ht="15.0" hidden="1" customHeight="1" outlineLevel="1">
      <c r="A275" s="562" t="s">
        <v>180</v>
      </c>
      <c r="B275" s="563">
        <f t="shared" ref="B275:H275" si="146">(B272+B273)/2+B274</f>
        <v>8.5</v>
      </c>
      <c r="C275" s="563">
        <f t="shared" si="146"/>
        <v>12.5</v>
      </c>
      <c r="D275" s="563">
        <f t="shared" si="146"/>
        <v>16.5</v>
      </c>
      <c r="E275" s="563">
        <f t="shared" si="146"/>
        <v>21.5</v>
      </c>
      <c r="F275" s="563">
        <f t="shared" si="146"/>
        <v>27</v>
      </c>
      <c r="G275" s="563">
        <f t="shared" si="146"/>
        <v>33</v>
      </c>
      <c r="H275" s="563">
        <f t="shared" si="146"/>
        <v>38</v>
      </c>
      <c r="I275" s="570"/>
      <c r="J275" s="559"/>
      <c r="K275" s="559"/>
      <c r="L275" s="560" t="str">
        <f>VLOOKUP(A275,Blacksmith!$B$145:$J$193,9,FALSE)</f>
        <v>#N/A</v>
      </c>
      <c r="M275" s="561"/>
      <c r="N275" s="561" t="str">
        <f>VLOOKUP(A275,Blacksmith!$B$145:$J$193,4,FALSE)</f>
        <v>#N/A</v>
      </c>
      <c r="O275" s="561"/>
      <c r="P275" s="561" t="s">
        <v>973</v>
      </c>
      <c r="Q275" s="561"/>
      <c r="R275" s="462">
        <v>0.0</v>
      </c>
      <c r="S275" s="475"/>
      <c r="T275" s="475"/>
      <c r="U275" s="450"/>
      <c r="V275" s="450"/>
      <c r="W275" s="452"/>
      <c r="X275" s="452"/>
      <c r="Y275" s="452"/>
      <c r="Z275" s="452"/>
      <c r="AA275" s="452"/>
      <c r="AB275" s="452"/>
      <c r="AC275" s="452"/>
      <c r="AD275" s="453"/>
      <c r="AE275" s="453"/>
      <c r="AF275" s="453"/>
      <c r="AG275" s="453"/>
      <c r="AH275" s="453"/>
      <c r="AI275" s="453"/>
      <c r="AJ275" s="453"/>
      <c r="AK275" s="453"/>
      <c r="AL275" s="453"/>
      <c r="AM275" s="453"/>
      <c r="AN275" s="453"/>
      <c r="AO275" s="453"/>
      <c r="AP275" s="453"/>
      <c r="AQ275" s="453"/>
      <c r="AR275" s="453"/>
      <c r="AS275" s="453"/>
      <c r="AT275" s="453"/>
      <c r="AU275" s="453"/>
      <c r="AV275" s="453"/>
      <c r="AW275" s="453"/>
      <c r="AX275" s="453"/>
      <c r="AY275" s="453"/>
      <c r="AZ275" s="453"/>
      <c r="BA275" s="453"/>
      <c r="BB275" s="453"/>
      <c r="BC275" s="453"/>
      <c r="BD275" s="453"/>
      <c r="BE275" s="453"/>
    </row>
    <row r="276" ht="15.0" hidden="1" customHeight="1" outlineLevel="1">
      <c r="A276" s="562" t="s">
        <v>784</v>
      </c>
      <c r="B276" s="565"/>
      <c r="C276" s="565">
        <f t="shared" ref="C276:H276" si="147">C275/B275-1</f>
        <v>0.4705882353</v>
      </c>
      <c r="D276" s="565">
        <f t="shared" si="147"/>
        <v>0.32</v>
      </c>
      <c r="E276" s="565">
        <f t="shared" si="147"/>
        <v>0.303030303</v>
      </c>
      <c r="F276" s="565">
        <f t="shared" si="147"/>
        <v>0.2558139535</v>
      </c>
      <c r="G276" s="565">
        <f t="shared" si="147"/>
        <v>0.2222222222</v>
      </c>
      <c r="H276" s="565">
        <f t="shared" si="147"/>
        <v>0.1515151515</v>
      </c>
      <c r="I276" s="570"/>
      <c r="J276" s="559"/>
      <c r="K276" s="559"/>
      <c r="L276" s="560" t="str">
        <f>VLOOKUP(A276,Blacksmith!$B$145:$J$193,9,FALSE)</f>
        <v>#N/A</v>
      </c>
      <c r="M276" s="561"/>
      <c r="N276" s="561" t="str">
        <f>VLOOKUP(A276,Blacksmith!$B$145:$J$193,4,FALSE)</f>
        <v>#N/A</v>
      </c>
      <c r="O276" s="561"/>
      <c r="P276" s="561" t="s">
        <v>973</v>
      </c>
      <c r="Q276" s="561"/>
      <c r="R276" s="462">
        <v>0.0</v>
      </c>
      <c r="S276" s="475"/>
      <c r="T276" s="475"/>
      <c r="U276" s="450"/>
      <c r="V276" s="450"/>
      <c r="W276" s="452"/>
      <c r="X276" s="452"/>
      <c r="Y276" s="452"/>
      <c r="Z276" s="452"/>
      <c r="AA276" s="452"/>
      <c r="AB276" s="452"/>
      <c r="AC276" s="452"/>
      <c r="AD276" s="453"/>
      <c r="AE276" s="453"/>
      <c r="AF276" s="453"/>
      <c r="AG276" s="453"/>
      <c r="AH276" s="453"/>
      <c r="AI276" s="453"/>
      <c r="AJ276" s="453"/>
      <c r="AK276" s="453"/>
      <c r="AL276" s="453"/>
      <c r="AM276" s="453"/>
      <c r="AN276" s="453"/>
      <c r="AO276" s="453"/>
      <c r="AP276" s="453"/>
      <c r="AQ276" s="453"/>
      <c r="AR276" s="453"/>
      <c r="AS276" s="453"/>
      <c r="AT276" s="453"/>
      <c r="AU276" s="453"/>
      <c r="AV276" s="453"/>
      <c r="AW276" s="453"/>
      <c r="AX276" s="453"/>
      <c r="AY276" s="453"/>
      <c r="AZ276" s="453"/>
      <c r="BA276" s="453"/>
      <c r="BB276" s="453"/>
      <c r="BC276" s="453"/>
      <c r="BD276" s="453"/>
      <c r="BE276" s="453"/>
    </row>
    <row r="277" ht="15.0" hidden="1" customHeight="1" outlineLevel="1">
      <c r="A277" s="562" t="s">
        <v>785</v>
      </c>
      <c r="B277" s="563">
        <f>$K271</f>
        <v>4</v>
      </c>
      <c r="C277" s="563"/>
      <c r="D277" s="565"/>
      <c r="E277" s="565"/>
      <c r="F277" s="565"/>
      <c r="G277" s="565"/>
      <c r="H277" s="565"/>
      <c r="I277" s="570"/>
      <c r="J277" s="559"/>
      <c r="K277" s="559"/>
      <c r="L277" s="560" t="str">
        <f>VLOOKUP(A277,Blacksmith!$B$145:$J$193,9,FALSE)</f>
        <v>#N/A</v>
      </c>
      <c r="M277" s="561"/>
      <c r="N277" s="561" t="str">
        <f>VLOOKUP(A277,Blacksmith!$B$145:$J$193,4,FALSE)</f>
        <v>#N/A</v>
      </c>
      <c r="O277" s="561"/>
      <c r="P277" s="561" t="s">
        <v>973</v>
      </c>
      <c r="Q277" s="561"/>
      <c r="R277" s="462">
        <v>0.0</v>
      </c>
      <c r="S277" s="475"/>
      <c r="T277" s="475"/>
      <c r="U277" s="450"/>
      <c r="V277" s="450"/>
      <c r="W277" s="452"/>
      <c r="X277" s="452"/>
      <c r="Y277" s="452"/>
      <c r="Z277" s="452"/>
      <c r="AA277" s="452"/>
      <c r="AB277" s="452"/>
      <c r="AC277" s="452"/>
      <c r="AD277" s="453"/>
      <c r="AE277" s="453"/>
      <c r="AF277" s="453"/>
      <c r="AG277" s="453"/>
      <c r="AH277" s="453"/>
      <c r="AI277" s="453"/>
      <c r="AJ277" s="453"/>
      <c r="AK277" s="453"/>
      <c r="AL277" s="453"/>
      <c r="AM277" s="453"/>
      <c r="AN277" s="453"/>
      <c r="AO277" s="453"/>
      <c r="AP277" s="453"/>
      <c r="AQ277" s="453"/>
      <c r="AR277" s="453"/>
      <c r="AS277" s="453"/>
      <c r="AT277" s="453"/>
      <c r="AU277" s="453"/>
      <c r="AV277" s="453"/>
      <c r="AW277" s="453"/>
      <c r="AX277" s="453"/>
      <c r="AY277" s="453"/>
      <c r="AZ277" s="453"/>
      <c r="BA277" s="453"/>
      <c r="BB277" s="453"/>
      <c r="BC277" s="453"/>
      <c r="BD277" s="453"/>
      <c r="BE277" s="453"/>
    </row>
    <row r="278" ht="15.0" hidden="1" customHeight="1" outlineLevel="1">
      <c r="A278" s="562" t="s">
        <v>786</v>
      </c>
      <c r="B278" s="571">
        <f t="shared" ref="B278:H278" si="148">B275/$B277</f>
        <v>2.125</v>
      </c>
      <c r="C278" s="571">
        <f t="shared" si="148"/>
        <v>3.125</v>
      </c>
      <c r="D278" s="571">
        <f t="shared" si="148"/>
        <v>4.125</v>
      </c>
      <c r="E278" s="571">
        <f t="shared" si="148"/>
        <v>5.375</v>
      </c>
      <c r="F278" s="571">
        <f t="shared" si="148"/>
        <v>6.75</v>
      </c>
      <c r="G278" s="571">
        <f t="shared" si="148"/>
        <v>8.25</v>
      </c>
      <c r="H278" s="571">
        <f t="shared" si="148"/>
        <v>9.5</v>
      </c>
      <c r="I278" s="570"/>
      <c r="J278" s="559"/>
      <c r="K278" s="559"/>
      <c r="L278" s="560" t="str">
        <f>VLOOKUP(A278,Blacksmith!$B$145:$J$193,9,FALSE)</f>
        <v>#N/A</v>
      </c>
      <c r="M278" s="561"/>
      <c r="N278" s="561" t="str">
        <f>VLOOKUP(A278,Blacksmith!$B$145:$J$193,4,FALSE)</f>
        <v>#N/A</v>
      </c>
      <c r="O278" s="561"/>
      <c r="P278" s="561" t="s">
        <v>973</v>
      </c>
      <c r="Q278" s="561"/>
      <c r="R278" s="462">
        <v>0.0</v>
      </c>
      <c r="S278" s="475"/>
      <c r="T278" s="475"/>
      <c r="U278" s="450"/>
      <c r="V278" s="450"/>
      <c r="W278" s="452"/>
      <c r="X278" s="452"/>
      <c r="Y278" s="452"/>
      <c r="Z278" s="452"/>
      <c r="AA278" s="452"/>
      <c r="AB278" s="452"/>
      <c r="AC278" s="452"/>
      <c r="AD278" s="453"/>
      <c r="AE278" s="453"/>
      <c r="AF278" s="453"/>
      <c r="AG278" s="453"/>
      <c r="AH278" s="453"/>
      <c r="AI278" s="453"/>
      <c r="AJ278" s="453"/>
      <c r="AK278" s="453"/>
      <c r="AL278" s="453"/>
      <c r="AM278" s="453"/>
      <c r="AN278" s="453"/>
      <c r="AO278" s="453"/>
      <c r="AP278" s="453"/>
      <c r="AQ278" s="453"/>
      <c r="AR278" s="453"/>
      <c r="AS278" s="453"/>
      <c r="AT278" s="453"/>
      <c r="AU278" s="453"/>
      <c r="AV278" s="453"/>
      <c r="AW278" s="453"/>
      <c r="AX278" s="453"/>
      <c r="AY278" s="453"/>
      <c r="AZ278" s="453"/>
      <c r="BA278" s="453"/>
      <c r="BB278" s="453"/>
      <c r="BC278" s="453"/>
      <c r="BD278" s="453"/>
      <c r="BE278" s="453"/>
    </row>
    <row r="279" collapsed="1">
      <c r="A279" s="556" t="s">
        <v>1011</v>
      </c>
      <c r="B279" s="559" t="s">
        <v>853</v>
      </c>
      <c r="C279" s="559" t="s">
        <v>839</v>
      </c>
      <c r="D279" s="559" t="s">
        <v>865</v>
      </c>
      <c r="E279" s="559" t="s">
        <v>866</v>
      </c>
      <c r="F279" s="559" t="s">
        <v>867</v>
      </c>
      <c r="G279" s="559" t="s">
        <v>868</v>
      </c>
      <c r="H279" s="559" t="s">
        <v>869</v>
      </c>
      <c r="I279" s="558" t="s">
        <v>781</v>
      </c>
      <c r="J279" s="559">
        <v>1.0</v>
      </c>
      <c r="K279" s="559">
        <v>4.0</v>
      </c>
      <c r="L279" s="560">
        <f>VLOOKUP(A279,Blacksmith!$B$145:$J$193,9,FALSE)</f>
        <v>4.32</v>
      </c>
      <c r="M279" s="561" t="s">
        <v>1012</v>
      </c>
      <c r="N279" s="561">
        <f>VLOOKUP(A279,Blacksmith!$B$145:$J$193,4,FALSE)</f>
        <v>16</v>
      </c>
      <c r="O279" s="561">
        <v>26.0</v>
      </c>
      <c r="P279" s="561" t="s">
        <v>973</v>
      </c>
      <c r="Q279" s="561" t="s">
        <v>1013</v>
      </c>
      <c r="R279" s="462">
        <v>0.0</v>
      </c>
      <c r="S279" s="475"/>
      <c r="T279" s="475"/>
      <c r="U279" s="450"/>
      <c r="V279" s="450"/>
      <c r="W279" s="452">
        <v>34.0</v>
      </c>
      <c r="X279" s="452">
        <v>38.0</v>
      </c>
      <c r="Y279" s="452">
        <v>42.0</v>
      </c>
      <c r="Z279" s="452">
        <v>46.0</v>
      </c>
      <c r="AA279" s="452">
        <v>50.0</v>
      </c>
      <c r="AB279" s="452">
        <v>54.0</v>
      </c>
      <c r="AC279" s="452">
        <v>58.0</v>
      </c>
      <c r="AD279" s="453"/>
      <c r="AE279" s="453" t="s">
        <v>795</v>
      </c>
      <c r="AF279" s="453">
        <v>24.0</v>
      </c>
      <c r="AG279" s="453">
        <v>6.0</v>
      </c>
      <c r="AH279" s="453">
        <v>2.0</v>
      </c>
      <c r="AI279" s="453"/>
      <c r="AJ279" s="453"/>
      <c r="AK279" s="453"/>
      <c r="AL279" s="453"/>
      <c r="AM279" s="453"/>
      <c r="AN279" s="453"/>
      <c r="AO279" s="453"/>
      <c r="AP279" s="453"/>
      <c r="AQ279" s="453"/>
      <c r="AR279" s="453"/>
      <c r="AS279" s="453"/>
      <c r="AT279" s="453"/>
      <c r="AU279" s="453"/>
      <c r="AV279" s="453"/>
      <c r="AW279" s="453"/>
      <c r="AX279" s="453"/>
      <c r="AY279" s="453"/>
      <c r="AZ279" s="453"/>
      <c r="BA279" s="453"/>
      <c r="BB279" s="453"/>
      <c r="BC279" s="453"/>
      <c r="BD279" s="453"/>
      <c r="BE279" s="453"/>
    </row>
    <row r="280" hidden="1" outlineLevel="1">
      <c r="A280" s="562" t="s">
        <v>178</v>
      </c>
      <c r="B280" s="563">
        <v>1.0</v>
      </c>
      <c r="C280" s="563">
        <v>1.0</v>
      </c>
      <c r="D280" s="563">
        <v>2.0</v>
      </c>
      <c r="E280" s="563">
        <v>2.0</v>
      </c>
      <c r="F280" s="563">
        <v>2.0</v>
      </c>
      <c r="G280" s="563">
        <v>2.0</v>
      </c>
      <c r="H280" s="563">
        <v>2.0</v>
      </c>
      <c r="I280" s="570"/>
      <c r="J280" s="559"/>
      <c r="K280" s="559"/>
      <c r="L280" s="560" t="str">
        <f>VLOOKUP(A280,Blacksmith!$B$145:$J$193,9,FALSE)</f>
        <v>#N/A</v>
      </c>
      <c r="M280" s="561"/>
      <c r="N280" s="561" t="str">
        <f>VLOOKUP(A280,Blacksmith!$B$145:$J$193,4,FALSE)</f>
        <v>#N/A</v>
      </c>
      <c r="O280" s="561"/>
      <c r="P280" s="561" t="s">
        <v>973</v>
      </c>
      <c r="Q280" s="561"/>
      <c r="R280" s="462">
        <v>0.0</v>
      </c>
      <c r="S280" s="475"/>
      <c r="T280" s="475"/>
      <c r="U280" s="450"/>
      <c r="V280" s="450"/>
      <c r="W280" s="452"/>
      <c r="X280" s="452"/>
      <c r="Y280" s="452"/>
      <c r="Z280" s="452"/>
      <c r="AA280" s="452"/>
      <c r="AB280" s="452"/>
      <c r="AC280" s="452"/>
      <c r="AD280" s="453"/>
      <c r="AE280" s="453"/>
      <c r="AF280" s="453"/>
      <c r="AG280" s="453"/>
      <c r="AH280" s="453"/>
      <c r="AI280" s="453"/>
      <c r="AJ280" s="453"/>
      <c r="AK280" s="453"/>
      <c r="AL280" s="453"/>
      <c r="AM280" s="453"/>
      <c r="AN280" s="453"/>
      <c r="AO280" s="453"/>
      <c r="AP280" s="453"/>
      <c r="AQ280" s="453"/>
      <c r="AR280" s="453"/>
      <c r="AS280" s="453"/>
      <c r="AT280" s="453"/>
      <c r="AU280" s="453"/>
      <c r="AV280" s="453"/>
      <c r="AW280" s="453"/>
      <c r="AX280" s="453"/>
      <c r="AY280" s="453"/>
      <c r="AZ280" s="453"/>
      <c r="BA280" s="453"/>
      <c r="BB280" s="453"/>
      <c r="BC280" s="453"/>
      <c r="BD280" s="453"/>
      <c r="BE280" s="453"/>
    </row>
    <row r="281" hidden="1" outlineLevel="1">
      <c r="A281" s="562" t="s">
        <v>179</v>
      </c>
      <c r="B281" s="563">
        <v>12.0</v>
      </c>
      <c r="C281" s="563">
        <v>12.0</v>
      </c>
      <c r="D281" s="563">
        <v>16.0</v>
      </c>
      <c r="E281" s="563">
        <v>16.0</v>
      </c>
      <c r="F281" s="563">
        <v>20.0</v>
      </c>
      <c r="G281" s="563">
        <v>20.0</v>
      </c>
      <c r="H281" s="563">
        <v>24.0</v>
      </c>
      <c r="I281" s="570"/>
      <c r="J281" s="559"/>
      <c r="K281" s="559"/>
      <c r="L281" s="560" t="str">
        <f>VLOOKUP(A281,Blacksmith!$B$145:$J$193,9,FALSE)</f>
        <v>#N/A</v>
      </c>
      <c r="M281" s="561"/>
      <c r="N281" s="561" t="str">
        <f>VLOOKUP(A281,Blacksmith!$B$145:$J$193,4,FALSE)</f>
        <v>#N/A</v>
      </c>
      <c r="O281" s="561"/>
      <c r="P281" s="561" t="s">
        <v>973</v>
      </c>
      <c r="Q281" s="561"/>
      <c r="R281" s="462">
        <v>0.0</v>
      </c>
      <c r="S281" s="475"/>
      <c r="T281" s="475"/>
      <c r="U281" s="450"/>
      <c r="V281" s="450"/>
      <c r="W281" s="452"/>
      <c r="X281" s="452"/>
      <c r="Y281" s="452"/>
      <c r="Z281" s="452"/>
      <c r="AA281" s="452"/>
      <c r="AB281" s="452"/>
      <c r="AC281" s="452"/>
      <c r="AD281" s="453"/>
      <c r="AE281" s="453"/>
      <c r="AF281" s="453"/>
      <c r="AG281" s="453"/>
      <c r="AH281" s="453"/>
      <c r="AI281" s="453"/>
      <c r="AJ281" s="453"/>
      <c r="AK281" s="453"/>
      <c r="AL281" s="453"/>
      <c r="AM281" s="453"/>
      <c r="AN281" s="453"/>
      <c r="AO281" s="453"/>
      <c r="AP281" s="453"/>
      <c r="AQ281" s="453"/>
      <c r="AR281" s="453"/>
      <c r="AS281" s="453"/>
      <c r="AT281" s="453"/>
      <c r="AU281" s="453"/>
      <c r="AV281" s="453"/>
      <c r="AW281" s="453"/>
      <c r="AX281" s="453"/>
      <c r="AY281" s="453"/>
      <c r="AZ281" s="453"/>
      <c r="BA281" s="453"/>
      <c r="BB281" s="453"/>
      <c r="BC281" s="453"/>
      <c r="BD281" s="453"/>
      <c r="BE281" s="453"/>
    </row>
    <row r="282" hidden="1" outlineLevel="1">
      <c r="A282" s="562" t="s">
        <v>783</v>
      </c>
      <c r="B282" s="563">
        <v>2.0</v>
      </c>
      <c r="C282" s="563">
        <v>6.0</v>
      </c>
      <c r="D282" s="563">
        <v>8.0</v>
      </c>
      <c r="E282" s="563">
        <v>13.0</v>
      </c>
      <c r="F282" s="563">
        <v>16.0</v>
      </c>
      <c r="G282" s="563">
        <v>22.0</v>
      </c>
      <c r="H282" s="563">
        <v>26.0</v>
      </c>
      <c r="I282" s="570"/>
      <c r="J282" s="559"/>
      <c r="K282" s="559"/>
      <c r="L282" s="560" t="str">
        <f>VLOOKUP(A282,Blacksmith!$B$145:$J$193,9,FALSE)</f>
        <v>#N/A</v>
      </c>
      <c r="M282" s="561"/>
      <c r="N282" s="561" t="str">
        <f>VLOOKUP(A282,Blacksmith!$B$145:$J$193,4,FALSE)</f>
        <v>#N/A</v>
      </c>
      <c r="O282" s="561"/>
      <c r="P282" s="561" t="s">
        <v>973</v>
      </c>
      <c r="Q282" s="561"/>
      <c r="R282" s="462">
        <v>0.0</v>
      </c>
      <c r="S282" s="475"/>
      <c r="T282" s="475"/>
      <c r="U282" s="450"/>
      <c r="V282" s="450"/>
      <c r="W282" s="452"/>
      <c r="X282" s="452"/>
      <c r="Y282" s="452"/>
      <c r="Z282" s="452"/>
      <c r="AA282" s="452"/>
      <c r="AB282" s="452"/>
      <c r="AC282" s="452"/>
      <c r="AD282" s="453"/>
      <c r="AE282" s="453"/>
      <c r="AF282" s="453"/>
      <c r="AG282" s="453"/>
      <c r="AH282" s="453"/>
      <c r="AI282" s="453"/>
      <c r="AJ282" s="453"/>
      <c r="AK282" s="453"/>
      <c r="AL282" s="453"/>
      <c r="AM282" s="453"/>
      <c r="AN282" s="453"/>
      <c r="AO282" s="453"/>
      <c r="AP282" s="453"/>
      <c r="AQ282" s="453"/>
      <c r="AR282" s="453"/>
      <c r="AS282" s="453"/>
      <c r="AT282" s="453"/>
      <c r="AU282" s="453"/>
      <c r="AV282" s="453"/>
      <c r="AW282" s="453"/>
      <c r="AX282" s="453"/>
      <c r="AY282" s="453"/>
      <c r="AZ282" s="453"/>
      <c r="BA282" s="453"/>
      <c r="BB282" s="453"/>
      <c r="BC282" s="453"/>
      <c r="BD282" s="453"/>
      <c r="BE282" s="453"/>
    </row>
    <row r="283" hidden="1" outlineLevel="1">
      <c r="A283" s="562" t="s">
        <v>180</v>
      </c>
      <c r="B283" s="563">
        <f t="shared" ref="B283:H283" si="149">(B280+B281)/2+B282</f>
        <v>8.5</v>
      </c>
      <c r="C283" s="563">
        <f t="shared" si="149"/>
        <v>12.5</v>
      </c>
      <c r="D283" s="563">
        <f t="shared" si="149"/>
        <v>17</v>
      </c>
      <c r="E283" s="563">
        <f t="shared" si="149"/>
        <v>22</v>
      </c>
      <c r="F283" s="563">
        <f t="shared" si="149"/>
        <v>27</v>
      </c>
      <c r="G283" s="563">
        <f t="shared" si="149"/>
        <v>33</v>
      </c>
      <c r="H283" s="563">
        <f t="shared" si="149"/>
        <v>39</v>
      </c>
      <c r="I283" s="570"/>
      <c r="J283" s="559"/>
      <c r="K283" s="559"/>
      <c r="L283" s="560" t="str">
        <f>VLOOKUP(A283,Blacksmith!$B$145:$J$193,9,FALSE)</f>
        <v>#N/A</v>
      </c>
      <c r="M283" s="561"/>
      <c r="N283" s="561" t="str">
        <f>VLOOKUP(A283,Blacksmith!$B$145:$J$193,4,FALSE)</f>
        <v>#N/A</v>
      </c>
      <c r="O283" s="561"/>
      <c r="P283" s="561" t="s">
        <v>973</v>
      </c>
      <c r="Q283" s="561"/>
      <c r="R283" s="462">
        <v>0.0</v>
      </c>
      <c r="S283" s="475"/>
      <c r="T283" s="475"/>
      <c r="U283" s="450"/>
      <c r="V283" s="450"/>
      <c r="W283" s="452"/>
      <c r="X283" s="452"/>
      <c r="Y283" s="452"/>
      <c r="Z283" s="452"/>
      <c r="AA283" s="452"/>
      <c r="AB283" s="452"/>
      <c r="AC283" s="452"/>
      <c r="AD283" s="453"/>
      <c r="AE283" s="453"/>
      <c r="AF283" s="453"/>
      <c r="AG283" s="453"/>
      <c r="AH283" s="453"/>
      <c r="AI283" s="453"/>
      <c r="AJ283" s="453"/>
      <c r="AK283" s="453"/>
      <c r="AL283" s="453"/>
      <c r="AM283" s="453"/>
      <c r="AN283" s="453"/>
      <c r="AO283" s="453"/>
      <c r="AP283" s="453"/>
      <c r="AQ283" s="453"/>
      <c r="AR283" s="453"/>
      <c r="AS283" s="453"/>
      <c r="AT283" s="453"/>
      <c r="AU283" s="453"/>
      <c r="AV283" s="453"/>
      <c r="AW283" s="453"/>
      <c r="AX283" s="453"/>
      <c r="AY283" s="453"/>
      <c r="AZ283" s="453"/>
      <c r="BA283" s="453"/>
      <c r="BB283" s="453"/>
      <c r="BC283" s="453"/>
      <c r="BD283" s="453"/>
      <c r="BE283" s="453"/>
    </row>
    <row r="284" hidden="1" outlineLevel="1">
      <c r="A284" s="562" t="s">
        <v>784</v>
      </c>
      <c r="B284" s="565"/>
      <c r="C284" s="565">
        <f t="shared" ref="C284:H284" si="150">C283/B283-1</f>
        <v>0.4705882353</v>
      </c>
      <c r="D284" s="565">
        <f t="shared" si="150"/>
        <v>0.36</v>
      </c>
      <c r="E284" s="565">
        <f t="shared" si="150"/>
        <v>0.2941176471</v>
      </c>
      <c r="F284" s="565">
        <f t="shared" si="150"/>
        <v>0.2272727273</v>
      </c>
      <c r="G284" s="565">
        <f t="shared" si="150"/>
        <v>0.2222222222</v>
      </c>
      <c r="H284" s="565">
        <f t="shared" si="150"/>
        <v>0.1818181818</v>
      </c>
      <c r="I284" s="570"/>
      <c r="J284" s="559"/>
      <c r="K284" s="559"/>
      <c r="L284" s="560" t="str">
        <f>VLOOKUP(A284,Blacksmith!$B$145:$J$193,9,FALSE)</f>
        <v>#N/A</v>
      </c>
      <c r="M284" s="561"/>
      <c r="N284" s="561" t="str">
        <f>VLOOKUP(A284,Blacksmith!$B$145:$J$193,4,FALSE)</f>
        <v>#N/A</v>
      </c>
      <c r="O284" s="561"/>
      <c r="P284" s="561" t="s">
        <v>973</v>
      </c>
      <c r="Q284" s="561"/>
      <c r="R284" s="462">
        <v>0.0</v>
      </c>
      <c r="S284" s="475"/>
      <c r="T284" s="475"/>
      <c r="U284" s="450"/>
      <c r="V284" s="450"/>
      <c r="W284" s="452"/>
      <c r="X284" s="452"/>
      <c r="Y284" s="452"/>
      <c r="Z284" s="452"/>
      <c r="AA284" s="452"/>
      <c r="AB284" s="452"/>
      <c r="AC284" s="452"/>
      <c r="AD284" s="453"/>
      <c r="AE284" s="453"/>
      <c r="AF284" s="453"/>
      <c r="AG284" s="453"/>
      <c r="AH284" s="453"/>
      <c r="AI284" s="453"/>
      <c r="AJ284" s="453"/>
      <c r="AK284" s="453"/>
      <c r="AL284" s="453"/>
      <c r="AM284" s="453"/>
      <c r="AN284" s="453"/>
      <c r="AO284" s="453"/>
      <c r="AP284" s="453"/>
      <c r="AQ284" s="453"/>
      <c r="AR284" s="453"/>
      <c r="AS284" s="453"/>
      <c r="AT284" s="453"/>
      <c r="AU284" s="453"/>
      <c r="AV284" s="453"/>
      <c r="AW284" s="453"/>
      <c r="AX284" s="453"/>
      <c r="AY284" s="453"/>
      <c r="AZ284" s="453"/>
      <c r="BA284" s="453"/>
      <c r="BB284" s="453"/>
      <c r="BC284" s="453"/>
      <c r="BD284" s="453"/>
      <c r="BE284" s="453"/>
    </row>
    <row r="285" hidden="1" outlineLevel="1">
      <c r="A285" s="562" t="s">
        <v>785</v>
      </c>
      <c r="B285" s="563">
        <f>$K279</f>
        <v>4</v>
      </c>
      <c r="C285" s="563"/>
      <c r="D285" s="565"/>
      <c r="E285" s="565"/>
      <c r="F285" s="565"/>
      <c r="G285" s="565"/>
      <c r="H285" s="565"/>
      <c r="I285" s="570"/>
      <c r="J285" s="559"/>
      <c r="K285" s="559"/>
      <c r="L285" s="560" t="str">
        <f>VLOOKUP(A285,Blacksmith!$B$145:$J$193,9,FALSE)</f>
        <v>#N/A</v>
      </c>
      <c r="M285" s="561"/>
      <c r="N285" s="561" t="str">
        <f>VLOOKUP(A285,Blacksmith!$B$145:$J$193,4,FALSE)</f>
        <v>#N/A</v>
      </c>
      <c r="O285" s="561"/>
      <c r="P285" s="561" t="s">
        <v>973</v>
      </c>
      <c r="Q285" s="561"/>
      <c r="R285" s="462">
        <v>0.0</v>
      </c>
      <c r="S285" s="475"/>
      <c r="T285" s="475"/>
      <c r="U285" s="450"/>
      <c r="V285" s="450"/>
      <c r="W285" s="452"/>
      <c r="X285" s="452"/>
      <c r="Y285" s="452"/>
      <c r="Z285" s="452"/>
      <c r="AA285" s="452"/>
      <c r="AB285" s="452"/>
      <c r="AC285" s="452"/>
      <c r="AD285" s="453"/>
      <c r="AE285" s="453"/>
      <c r="AF285" s="453"/>
      <c r="AG285" s="453"/>
      <c r="AH285" s="453"/>
      <c r="AI285" s="453"/>
      <c r="AJ285" s="453"/>
      <c r="AK285" s="453"/>
      <c r="AL285" s="453"/>
      <c r="AM285" s="453"/>
      <c r="AN285" s="453"/>
      <c r="AO285" s="453"/>
      <c r="AP285" s="453"/>
      <c r="AQ285" s="453"/>
      <c r="AR285" s="453"/>
      <c r="AS285" s="453"/>
      <c r="AT285" s="453"/>
      <c r="AU285" s="453"/>
      <c r="AV285" s="453"/>
      <c r="AW285" s="453"/>
      <c r="AX285" s="453"/>
      <c r="AY285" s="453"/>
      <c r="AZ285" s="453"/>
      <c r="BA285" s="453"/>
      <c r="BB285" s="453"/>
      <c r="BC285" s="453"/>
      <c r="BD285" s="453"/>
      <c r="BE285" s="453"/>
    </row>
    <row r="286" hidden="1" outlineLevel="1">
      <c r="A286" s="562" t="s">
        <v>786</v>
      </c>
      <c r="B286" s="571">
        <f t="shared" ref="B286:H286" si="151">B283/$B285</f>
        <v>2.125</v>
      </c>
      <c r="C286" s="571">
        <f t="shared" si="151"/>
        <v>3.125</v>
      </c>
      <c r="D286" s="571">
        <f t="shared" si="151"/>
        <v>4.25</v>
      </c>
      <c r="E286" s="571">
        <f t="shared" si="151"/>
        <v>5.5</v>
      </c>
      <c r="F286" s="571">
        <f t="shared" si="151"/>
        <v>6.75</v>
      </c>
      <c r="G286" s="571">
        <f t="shared" si="151"/>
        <v>8.25</v>
      </c>
      <c r="H286" s="571">
        <f t="shared" si="151"/>
        <v>9.75</v>
      </c>
      <c r="I286" s="570"/>
      <c r="J286" s="559"/>
      <c r="K286" s="559"/>
      <c r="L286" s="560" t="str">
        <f>VLOOKUP(A286,Blacksmith!$B$145:$J$193,9,FALSE)</f>
        <v>#N/A</v>
      </c>
      <c r="M286" s="561"/>
      <c r="N286" s="561" t="str">
        <f>VLOOKUP(A286,Blacksmith!$B$145:$J$193,4,FALSE)</f>
        <v>#N/A</v>
      </c>
      <c r="O286" s="561"/>
      <c r="P286" s="561" t="s">
        <v>973</v>
      </c>
      <c r="Q286" s="561"/>
      <c r="R286" s="462">
        <v>0.0</v>
      </c>
      <c r="S286" s="475"/>
      <c r="T286" s="475"/>
      <c r="U286" s="450"/>
      <c r="V286" s="450"/>
      <c r="W286" s="452"/>
      <c r="X286" s="452"/>
      <c r="Y286" s="452"/>
      <c r="Z286" s="452"/>
      <c r="AA286" s="452"/>
      <c r="AB286" s="452"/>
      <c r="AC286" s="452"/>
      <c r="AD286" s="453"/>
      <c r="AE286" s="453"/>
      <c r="AF286" s="453"/>
      <c r="AG286" s="453"/>
      <c r="AH286" s="453"/>
      <c r="AI286" s="453"/>
      <c r="AJ286" s="453"/>
      <c r="AK286" s="453"/>
      <c r="AL286" s="453"/>
      <c r="AM286" s="453"/>
      <c r="AN286" s="453"/>
      <c r="AO286" s="453"/>
      <c r="AP286" s="453"/>
      <c r="AQ286" s="453"/>
      <c r="AR286" s="453"/>
      <c r="AS286" s="453"/>
      <c r="AT286" s="453"/>
      <c r="AU286" s="453"/>
      <c r="AV286" s="453"/>
      <c r="AW286" s="453"/>
      <c r="AX286" s="453"/>
      <c r="AY286" s="453"/>
      <c r="AZ286" s="453"/>
      <c r="BA286" s="453"/>
      <c r="BB286" s="453"/>
      <c r="BC286" s="453"/>
      <c r="BD286" s="453"/>
      <c r="BE286" s="453"/>
    </row>
    <row r="287" collapsed="1">
      <c r="A287" s="556" t="s">
        <v>1014</v>
      </c>
      <c r="B287" s="559" t="s">
        <v>1015</v>
      </c>
      <c r="C287" s="559" t="s">
        <v>1016</v>
      </c>
      <c r="D287" s="559" t="s">
        <v>865</v>
      </c>
      <c r="E287" s="559" t="s">
        <v>866</v>
      </c>
      <c r="F287" s="559" t="s">
        <v>867</v>
      </c>
      <c r="G287" s="559" t="s">
        <v>868</v>
      </c>
      <c r="H287" s="559" t="s">
        <v>869</v>
      </c>
      <c r="I287" s="570" t="s">
        <v>793</v>
      </c>
      <c r="J287" s="559">
        <v>0.0</v>
      </c>
      <c r="K287" s="559">
        <v>4.0</v>
      </c>
      <c r="L287" s="560">
        <f>VLOOKUP(A287,Blacksmith!$B$145:$J$193,9,FALSE)</f>
        <v>4.32</v>
      </c>
      <c r="M287" s="561" t="s">
        <v>1012</v>
      </c>
      <c r="N287" s="561">
        <f>VLOOKUP(A287,Blacksmith!$B$145:$J$193,4,FALSE)</f>
        <v>16</v>
      </c>
      <c r="O287" s="561">
        <v>26.0</v>
      </c>
      <c r="P287" s="561" t="s">
        <v>973</v>
      </c>
      <c r="Q287" s="561" t="s">
        <v>1013</v>
      </c>
      <c r="R287" s="462">
        <v>0.0</v>
      </c>
      <c r="S287" s="475"/>
      <c r="T287" s="475"/>
      <c r="U287" s="450"/>
      <c r="V287" s="450"/>
      <c r="W287" s="452">
        <v>34.0</v>
      </c>
      <c r="X287" s="452">
        <v>38.0</v>
      </c>
      <c r="Y287" s="452">
        <v>42.0</v>
      </c>
      <c r="Z287" s="452">
        <v>46.0</v>
      </c>
      <c r="AA287" s="452">
        <v>50.0</v>
      </c>
      <c r="AB287" s="452">
        <v>54.0</v>
      </c>
      <c r="AC287" s="452">
        <v>58.0</v>
      </c>
      <c r="AD287" s="453"/>
      <c r="AE287" s="453" t="s">
        <v>818</v>
      </c>
      <c r="AF287" s="453">
        <v>35.0</v>
      </c>
      <c r="AG287" s="453">
        <v>6.0</v>
      </c>
      <c r="AH287" s="453">
        <v>3.0</v>
      </c>
      <c r="AI287" s="453"/>
      <c r="AJ287" s="453"/>
      <c r="AK287" s="453"/>
      <c r="AL287" s="453"/>
      <c r="AM287" s="453"/>
      <c r="AN287" s="453"/>
      <c r="AO287" s="453"/>
      <c r="AP287" s="453"/>
      <c r="AQ287" s="453"/>
      <c r="AR287" s="453"/>
      <c r="AS287" s="453"/>
      <c r="AT287" s="453"/>
      <c r="AU287" s="453"/>
      <c r="AV287" s="453"/>
      <c r="AW287" s="453"/>
      <c r="AX287" s="453"/>
      <c r="AY287" s="453"/>
      <c r="AZ287" s="453"/>
      <c r="BA287" s="453"/>
      <c r="BB287" s="453"/>
      <c r="BC287" s="453"/>
      <c r="BD287" s="453"/>
      <c r="BE287" s="453"/>
    </row>
    <row r="288" hidden="1" outlineLevel="1">
      <c r="A288" s="562" t="s">
        <v>178</v>
      </c>
      <c r="B288" s="563">
        <v>2.0</v>
      </c>
      <c r="C288" s="563">
        <v>2.0</v>
      </c>
      <c r="D288" s="563">
        <v>2.0</v>
      </c>
      <c r="E288" s="563">
        <v>2.0</v>
      </c>
      <c r="F288" s="563">
        <v>2.0</v>
      </c>
      <c r="G288" s="563">
        <v>2.0</v>
      </c>
      <c r="H288" s="563">
        <v>2.0</v>
      </c>
      <c r="I288" s="570"/>
      <c r="J288" s="559"/>
      <c r="K288" s="559"/>
      <c r="L288" s="560" t="str">
        <f>VLOOKUP(A288,Blacksmith!$B$145:$J$193,9,FALSE)</f>
        <v>#N/A</v>
      </c>
      <c r="M288" s="561"/>
      <c r="N288" s="561" t="str">
        <f>VLOOKUP(A288,Blacksmith!$B$145:$J$193,4,FALSE)</f>
        <v>#N/A</v>
      </c>
      <c r="O288" s="561"/>
      <c r="P288" s="561" t="s">
        <v>973</v>
      </c>
      <c r="Q288" s="561"/>
      <c r="R288" s="462">
        <v>0.0</v>
      </c>
      <c r="S288" s="475"/>
      <c r="T288" s="475"/>
      <c r="U288" s="450"/>
      <c r="V288" s="450"/>
      <c r="W288" s="452"/>
      <c r="X288" s="452"/>
      <c r="Y288" s="452"/>
      <c r="Z288" s="452"/>
      <c r="AA288" s="452"/>
      <c r="AB288" s="452"/>
      <c r="AC288" s="452"/>
      <c r="AD288" s="453"/>
      <c r="AE288" s="453"/>
      <c r="AF288" s="453"/>
      <c r="AG288" s="453"/>
      <c r="AH288" s="453"/>
      <c r="AI288" s="453"/>
      <c r="AJ288" s="453"/>
      <c r="AK288" s="453"/>
      <c r="AL288" s="453"/>
      <c r="AM288" s="453"/>
      <c r="AN288" s="453"/>
      <c r="AO288" s="453"/>
      <c r="AP288" s="453"/>
      <c r="AQ288" s="453"/>
      <c r="AR288" s="453"/>
      <c r="AS288" s="453"/>
      <c r="AT288" s="453"/>
      <c r="AU288" s="453"/>
      <c r="AV288" s="453"/>
      <c r="AW288" s="453"/>
      <c r="AX288" s="453"/>
      <c r="AY288" s="453"/>
      <c r="AZ288" s="453"/>
      <c r="BA288" s="453"/>
      <c r="BB288" s="453"/>
      <c r="BC288" s="453"/>
      <c r="BD288" s="453"/>
      <c r="BE288" s="453"/>
    </row>
    <row r="289" hidden="1" outlineLevel="1">
      <c r="A289" s="562" t="s">
        <v>179</v>
      </c>
      <c r="B289" s="563">
        <v>12.0</v>
      </c>
      <c r="C289" s="563">
        <v>12.0</v>
      </c>
      <c r="D289" s="563">
        <v>16.0</v>
      </c>
      <c r="E289" s="563">
        <v>16.0</v>
      </c>
      <c r="F289" s="563">
        <v>20.0</v>
      </c>
      <c r="G289" s="563">
        <v>20.0</v>
      </c>
      <c r="H289" s="563">
        <v>24.0</v>
      </c>
      <c r="I289" s="570"/>
      <c r="J289" s="559"/>
      <c r="K289" s="559"/>
      <c r="L289" s="560" t="str">
        <f>VLOOKUP(A289,Blacksmith!$B$145:$J$193,9,FALSE)</f>
        <v>#N/A</v>
      </c>
      <c r="M289" s="561"/>
      <c r="N289" s="561" t="str">
        <f>VLOOKUP(A289,Blacksmith!$B$145:$J$193,4,FALSE)</f>
        <v>#N/A</v>
      </c>
      <c r="O289" s="561"/>
      <c r="P289" s="561" t="s">
        <v>973</v>
      </c>
      <c r="Q289" s="561"/>
      <c r="R289" s="462">
        <v>0.0</v>
      </c>
      <c r="S289" s="475"/>
      <c r="T289" s="475"/>
      <c r="U289" s="450"/>
      <c r="V289" s="450"/>
      <c r="W289" s="452"/>
      <c r="X289" s="452"/>
      <c r="Y289" s="452"/>
      <c r="Z289" s="452"/>
      <c r="AA289" s="452"/>
      <c r="AB289" s="452"/>
      <c r="AC289" s="452"/>
      <c r="AD289" s="453"/>
      <c r="AE289" s="453"/>
      <c r="AF289" s="453"/>
      <c r="AG289" s="453"/>
      <c r="AH289" s="453"/>
      <c r="AI289" s="453"/>
      <c r="AJ289" s="453"/>
      <c r="AK289" s="453"/>
      <c r="AL289" s="453"/>
      <c r="AM289" s="453"/>
      <c r="AN289" s="453"/>
      <c r="AO289" s="453"/>
      <c r="AP289" s="453"/>
      <c r="AQ289" s="453"/>
      <c r="AR289" s="453"/>
      <c r="AS289" s="453"/>
      <c r="AT289" s="453"/>
      <c r="AU289" s="453"/>
      <c r="AV289" s="453"/>
      <c r="AW289" s="453"/>
      <c r="AX289" s="453"/>
      <c r="AY289" s="453"/>
      <c r="AZ289" s="453"/>
      <c r="BA289" s="453"/>
      <c r="BB289" s="453"/>
      <c r="BC289" s="453"/>
      <c r="BD289" s="453"/>
      <c r="BE289" s="453"/>
    </row>
    <row r="290" hidden="1" outlineLevel="1">
      <c r="A290" s="562" t="s">
        <v>783</v>
      </c>
      <c r="B290" s="563">
        <v>2.0</v>
      </c>
      <c r="C290" s="563">
        <v>6.0</v>
      </c>
      <c r="D290" s="563">
        <v>8.0</v>
      </c>
      <c r="E290" s="563">
        <v>13.0</v>
      </c>
      <c r="F290" s="563">
        <v>16.0</v>
      </c>
      <c r="G290" s="563">
        <v>22.0</v>
      </c>
      <c r="H290" s="563">
        <v>26.0</v>
      </c>
      <c r="I290" s="570"/>
      <c r="J290" s="559"/>
      <c r="K290" s="559"/>
      <c r="L290" s="560" t="str">
        <f>VLOOKUP(A290,Blacksmith!$B$145:$J$193,9,FALSE)</f>
        <v>#N/A</v>
      </c>
      <c r="M290" s="561"/>
      <c r="N290" s="561" t="str">
        <f>VLOOKUP(A290,Blacksmith!$B$145:$J$193,4,FALSE)</f>
        <v>#N/A</v>
      </c>
      <c r="O290" s="561"/>
      <c r="P290" s="561" t="s">
        <v>973</v>
      </c>
      <c r="Q290" s="561"/>
      <c r="R290" s="462">
        <v>0.0</v>
      </c>
      <c r="S290" s="475"/>
      <c r="T290" s="475"/>
      <c r="U290" s="450"/>
      <c r="V290" s="450"/>
      <c r="W290" s="452"/>
      <c r="X290" s="452"/>
      <c r="Y290" s="452"/>
      <c r="Z290" s="452"/>
      <c r="AA290" s="452"/>
      <c r="AB290" s="452"/>
      <c r="AC290" s="452"/>
      <c r="AD290" s="453"/>
      <c r="AE290" s="453"/>
      <c r="AF290" s="453"/>
      <c r="AG290" s="453"/>
      <c r="AH290" s="453"/>
      <c r="AI290" s="453"/>
      <c r="AJ290" s="453"/>
      <c r="AK290" s="453"/>
      <c r="AL290" s="453"/>
      <c r="AM290" s="453"/>
      <c r="AN290" s="453"/>
      <c r="AO290" s="453"/>
      <c r="AP290" s="453"/>
      <c r="AQ290" s="453"/>
      <c r="AR290" s="453"/>
      <c r="AS290" s="453"/>
      <c r="AT290" s="453"/>
      <c r="AU290" s="453"/>
      <c r="AV290" s="453"/>
      <c r="AW290" s="453"/>
      <c r="AX290" s="453"/>
      <c r="AY290" s="453"/>
      <c r="AZ290" s="453"/>
      <c r="BA290" s="453"/>
      <c r="BB290" s="453"/>
      <c r="BC290" s="453"/>
      <c r="BD290" s="453"/>
      <c r="BE290" s="453"/>
    </row>
    <row r="291" hidden="1" outlineLevel="1">
      <c r="A291" s="562" t="s">
        <v>180</v>
      </c>
      <c r="B291" s="563">
        <f t="shared" ref="B291:H291" si="152">(B288+B289)/2+B290</f>
        <v>9</v>
      </c>
      <c r="C291" s="563">
        <f t="shared" si="152"/>
        <v>13</v>
      </c>
      <c r="D291" s="563">
        <f t="shared" si="152"/>
        <v>17</v>
      </c>
      <c r="E291" s="563">
        <f t="shared" si="152"/>
        <v>22</v>
      </c>
      <c r="F291" s="563">
        <f t="shared" si="152"/>
        <v>27</v>
      </c>
      <c r="G291" s="563">
        <f t="shared" si="152"/>
        <v>33</v>
      </c>
      <c r="H291" s="563">
        <f t="shared" si="152"/>
        <v>39</v>
      </c>
      <c r="I291" s="570"/>
      <c r="J291" s="559"/>
      <c r="K291" s="559"/>
      <c r="L291" s="560" t="str">
        <f>VLOOKUP(A291,Blacksmith!$B$145:$J$193,9,FALSE)</f>
        <v>#N/A</v>
      </c>
      <c r="M291" s="561"/>
      <c r="N291" s="561" t="str">
        <f>VLOOKUP(A291,Blacksmith!$B$145:$J$193,4,FALSE)</f>
        <v>#N/A</v>
      </c>
      <c r="O291" s="561"/>
      <c r="P291" s="561" t="s">
        <v>973</v>
      </c>
      <c r="Q291" s="561"/>
      <c r="R291" s="462">
        <v>0.0</v>
      </c>
      <c r="S291" s="475"/>
      <c r="T291" s="475"/>
      <c r="U291" s="450"/>
      <c r="V291" s="450"/>
      <c r="W291" s="452"/>
      <c r="X291" s="452"/>
      <c r="Y291" s="452"/>
      <c r="Z291" s="452"/>
      <c r="AA291" s="452"/>
      <c r="AB291" s="452"/>
      <c r="AC291" s="452"/>
      <c r="AD291" s="453"/>
      <c r="AE291" s="453"/>
      <c r="AF291" s="453"/>
      <c r="AG291" s="453"/>
      <c r="AH291" s="453"/>
      <c r="AI291" s="453"/>
      <c r="AJ291" s="453"/>
      <c r="AK291" s="453"/>
      <c r="AL291" s="453"/>
      <c r="AM291" s="453"/>
      <c r="AN291" s="453"/>
      <c r="AO291" s="453"/>
      <c r="AP291" s="453"/>
      <c r="AQ291" s="453"/>
      <c r="AR291" s="453"/>
      <c r="AS291" s="453"/>
      <c r="AT291" s="453"/>
      <c r="AU291" s="453"/>
      <c r="AV291" s="453"/>
      <c r="AW291" s="453"/>
      <c r="AX291" s="453"/>
      <c r="AY291" s="453"/>
      <c r="AZ291" s="453"/>
      <c r="BA291" s="453"/>
      <c r="BB291" s="453"/>
      <c r="BC291" s="453"/>
      <c r="BD291" s="453"/>
      <c r="BE291" s="453"/>
    </row>
    <row r="292" hidden="1" outlineLevel="1">
      <c r="A292" s="562" t="s">
        <v>784</v>
      </c>
      <c r="B292" s="565"/>
      <c r="C292" s="565">
        <f t="shared" ref="C292:H292" si="153">C291/B291-1</f>
        <v>0.4444444444</v>
      </c>
      <c r="D292" s="565">
        <f t="shared" si="153"/>
        <v>0.3076923077</v>
      </c>
      <c r="E292" s="565">
        <f t="shared" si="153"/>
        <v>0.2941176471</v>
      </c>
      <c r="F292" s="565">
        <f t="shared" si="153"/>
        <v>0.2272727273</v>
      </c>
      <c r="G292" s="565">
        <f t="shared" si="153"/>
        <v>0.2222222222</v>
      </c>
      <c r="H292" s="565">
        <f t="shared" si="153"/>
        <v>0.1818181818</v>
      </c>
      <c r="I292" s="570"/>
      <c r="J292" s="559"/>
      <c r="K292" s="559"/>
      <c r="L292" s="560" t="str">
        <f>VLOOKUP(A292,Blacksmith!$B$145:$J$193,9,FALSE)</f>
        <v>#N/A</v>
      </c>
      <c r="M292" s="561"/>
      <c r="N292" s="561" t="str">
        <f>VLOOKUP(A292,Blacksmith!$B$145:$J$193,4,FALSE)</f>
        <v>#N/A</v>
      </c>
      <c r="O292" s="561"/>
      <c r="P292" s="561" t="s">
        <v>973</v>
      </c>
      <c r="Q292" s="561"/>
      <c r="R292" s="462">
        <v>0.0</v>
      </c>
      <c r="S292" s="475"/>
      <c r="T292" s="475"/>
      <c r="U292" s="450"/>
      <c r="V292" s="450"/>
      <c r="W292" s="452"/>
      <c r="X292" s="452"/>
      <c r="Y292" s="452"/>
      <c r="Z292" s="452"/>
      <c r="AA292" s="452"/>
      <c r="AB292" s="452"/>
      <c r="AC292" s="452"/>
      <c r="AD292" s="453"/>
      <c r="AE292" s="453"/>
      <c r="AF292" s="453"/>
      <c r="AG292" s="453"/>
      <c r="AH292" s="453"/>
      <c r="AI292" s="453"/>
      <c r="AJ292" s="453"/>
      <c r="AK292" s="453"/>
      <c r="AL292" s="453"/>
      <c r="AM292" s="453"/>
      <c r="AN292" s="453"/>
      <c r="AO292" s="453"/>
      <c r="AP292" s="453"/>
      <c r="AQ292" s="453"/>
      <c r="AR292" s="453"/>
      <c r="AS292" s="453"/>
      <c r="AT292" s="453"/>
      <c r="AU292" s="453"/>
      <c r="AV292" s="453"/>
      <c r="AW292" s="453"/>
      <c r="AX292" s="453"/>
      <c r="AY292" s="453"/>
      <c r="AZ292" s="453"/>
      <c r="BA292" s="453"/>
      <c r="BB292" s="453"/>
      <c r="BC292" s="453"/>
      <c r="BD292" s="453"/>
      <c r="BE292" s="453"/>
    </row>
    <row r="293" ht="15.0" hidden="1" customHeight="1" outlineLevel="1">
      <c r="A293" s="562" t="s">
        <v>785</v>
      </c>
      <c r="B293" s="563">
        <f>$K287</f>
        <v>4</v>
      </c>
      <c r="C293" s="563"/>
      <c r="D293" s="565"/>
      <c r="E293" s="565"/>
      <c r="F293" s="565"/>
      <c r="G293" s="565"/>
      <c r="H293" s="565"/>
      <c r="I293" s="570"/>
      <c r="J293" s="559"/>
      <c r="K293" s="559"/>
      <c r="L293" s="560" t="str">
        <f>VLOOKUP(A293,Blacksmith!$B$145:$J$193,9,FALSE)</f>
        <v>#N/A</v>
      </c>
      <c r="M293" s="561"/>
      <c r="N293" s="561" t="str">
        <f>VLOOKUP(A293,Blacksmith!$B$145:$J$193,4,FALSE)</f>
        <v>#N/A</v>
      </c>
      <c r="O293" s="561"/>
      <c r="P293" s="561" t="s">
        <v>973</v>
      </c>
      <c r="Q293" s="561"/>
      <c r="R293" s="462">
        <v>0.0</v>
      </c>
      <c r="S293" s="475"/>
      <c r="T293" s="475"/>
      <c r="U293" s="450"/>
      <c r="V293" s="450"/>
      <c r="W293" s="452"/>
      <c r="X293" s="452"/>
      <c r="Y293" s="452"/>
      <c r="Z293" s="452"/>
      <c r="AA293" s="452"/>
      <c r="AB293" s="452"/>
      <c r="AC293" s="452"/>
      <c r="AD293" s="453"/>
      <c r="AE293" s="453"/>
      <c r="AF293" s="453"/>
      <c r="AG293" s="453"/>
      <c r="AH293" s="453"/>
      <c r="AI293" s="453"/>
      <c r="AJ293" s="453"/>
      <c r="AK293" s="453"/>
      <c r="AL293" s="453"/>
      <c r="AM293" s="453"/>
      <c r="AN293" s="453"/>
      <c r="AO293" s="453"/>
      <c r="AP293" s="453"/>
      <c r="AQ293" s="453"/>
      <c r="AR293" s="453"/>
      <c r="AS293" s="453"/>
      <c r="AT293" s="453"/>
      <c r="AU293" s="453"/>
      <c r="AV293" s="453"/>
      <c r="AW293" s="453"/>
      <c r="AX293" s="453"/>
      <c r="AY293" s="453"/>
      <c r="AZ293" s="453"/>
      <c r="BA293" s="453"/>
      <c r="BB293" s="453"/>
      <c r="BC293" s="453"/>
      <c r="BD293" s="453"/>
      <c r="BE293" s="453"/>
    </row>
    <row r="294" hidden="1" outlineLevel="1">
      <c r="A294" s="562" t="s">
        <v>786</v>
      </c>
      <c r="B294" s="571">
        <f t="shared" ref="B294:H294" si="154">B291/$B293</f>
        <v>2.25</v>
      </c>
      <c r="C294" s="571">
        <f t="shared" si="154"/>
        <v>3.25</v>
      </c>
      <c r="D294" s="571">
        <f t="shared" si="154"/>
        <v>4.25</v>
      </c>
      <c r="E294" s="571">
        <f t="shared" si="154"/>
        <v>5.5</v>
      </c>
      <c r="F294" s="571">
        <f t="shared" si="154"/>
        <v>6.75</v>
      </c>
      <c r="G294" s="571">
        <f t="shared" si="154"/>
        <v>8.25</v>
      </c>
      <c r="H294" s="571">
        <f t="shared" si="154"/>
        <v>9.75</v>
      </c>
      <c r="I294" s="570"/>
      <c r="J294" s="559"/>
      <c r="K294" s="559"/>
      <c r="L294" s="560" t="str">
        <f>VLOOKUP(A294,Blacksmith!$B$145:$J$193,9,FALSE)</f>
        <v>#N/A</v>
      </c>
      <c r="M294" s="561"/>
      <c r="N294" s="561" t="str">
        <f>VLOOKUP(A294,Blacksmith!$B$145:$J$193,4,FALSE)</f>
        <v>#N/A</v>
      </c>
      <c r="O294" s="561"/>
      <c r="P294" s="561" t="s">
        <v>973</v>
      </c>
      <c r="Q294" s="561"/>
      <c r="R294" s="462">
        <v>0.0</v>
      </c>
      <c r="S294" s="475"/>
      <c r="T294" s="475"/>
      <c r="U294" s="450"/>
      <c r="V294" s="450"/>
      <c r="W294" s="452"/>
      <c r="X294" s="452"/>
      <c r="Y294" s="452"/>
      <c r="Z294" s="452"/>
      <c r="AA294" s="452"/>
      <c r="AB294" s="452"/>
      <c r="AC294" s="452"/>
      <c r="AD294" s="453"/>
      <c r="AE294" s="453"/>
      <c r="AF294" s="453"/>
      <c r="AG294" s="453"/>
      <c r="AH294" s="453"/>
      <c r="AI294" s="453"/>
      <c r="AJ294" s="453"/>
      <c r="AK294" s="453"/>
      <c r="AL294" s="453"/>
      <c r="AM294" s="453"/>
      <c r="AN294" s="453"/>
      <c r="AO294" s="453"/>
      <c r="AP294" s="453"/>
      <c r="AQ294" s="453"/>
      <c r="AR294" s="453"/>
      <c r="AS294" s="453"/>
      <c r="AT294" s="453"/>
      <c r="AU294" s="453"/>
      <c r="AV294" s="453"/>
      <c r="AW294" s="453"/>
      <c r="AX294" s="453"/>
      <c r="AY294" s="453"/>
      <c r="AZ294" s="453"/>
      <c r="BA294" s="453"/>
      <c r="BB294" s="453"/>
      <c r="BC294" s="453"/>
      <c r="BD294" s="453"/>
      <c r="BE294" s="453"/>
    </row>
    <row r="295" collapsed="1">
      <c r="A295" s="566" t="s">
        <v>1017</v>
      </c>
      <c r="B295" s="561" t="s">
        <v>1018</v>
      </c>
      <c r="C295" s="561" t="s">
        <v>854</v>
      </c>
      <c r="D295" s="561" t="s">
        <v>1002</v>
      </c>
      <c r="E295" s="561" t="s">
        <v>867</v>
      </c>
      <c r="F295" s="561" t="s">
        <v>1019</v>
      </c>
      <c r="G295" s="561" t="s">
        <v>1020</v>
      </c>
      <c r="H295" s="561" t="s">
        <v>1021</v>
      </c>
      <c r="I295" s="558" t="s">
        <v>781</v>
      </c>
      <c r="J295" s="561">
        <v>0.0</v>
      </c>
      <c r="K295" s="561">
        <v>5.0</v>
      </c>
      <c r="L295" s="560">
        <f>VLOOKUP(A295,Blacksmith!$B$145:$J$193,9,FALSE)</f>
        <v>5.76</v>
      </c>
      <c r="M295" s="561" t="s">
        <v>1022</v>
      </c>
      <c r="N295" s="561">
        <f>VLOOKUP(A295,Blacksmith!$B$145:$J$193,4,FALSE)</f>
        <v>23</v>
      </c>
      <c r="O295" s="561">
        <v>27.0</v>
      </c>
      <c r="P295" s="561" t="s">
        <v>973</v>
      </c>
      <c r="Q295" s="561" t="s">
        <v>1023</v>
      </c>
      <c r="R295" s="462">
        <v>0.0</v>
      </c>
      <c r="S295" s="475"/>
      <c r="T295" s="475"/>
      <c r="U295" s="450"/>
      <c r="V295" s="450"/>
      <c r="W295" s="452">
        <v>40.0</v>
      </c>
      <c r="X295" s="452">
        <v>44.0</v>
      </c>
      <c r="Y295" s="452">
        <v>48.0</v>
      </c>
      <c r="Z295" s="452">
        <v>52.0</v>
      </c>
      <c r="AA295" s="452">
        <v>56.0</v>
      </c>
      <c r="AB295" s="452">
        <v>60.0</v>
      </c>
      <c r="AC295" s="452">
        <v>64.0</v>
      </c>
      <c r="AD295" s="453"/>
      <c r="AE295" s="453" t="s">
        <v>862</v>
      </c>
      <c r="AF295" s="453">
        <v>40.0</v>
      </c>
      <c r="AG295" s="453">
        <v>6.0</v>
      </c>
      <c r="AH295" s="453">
        <v>4.0</v>
      </c>
      <c r="AI295" s="453"/>
      <c r="AJ295" s="453"/>
      <c r="AK295" s="453"/>
      <c r="AL295" s="453"/>
      <c r="AM295" s="453"/>
      <c r="AN295" s="453"/>
      <c r="AO295" s="453"/>
      <c r="AP295" s="453"/>
      <c r="AQ295" s="453"/>
      <c r="AR295" s="453"/>
      <c r="AS295" s="453"/>
      <c r="AT295" s="453"/>
      <c r="AU295" s="453"/>
      <c r="AV295" s="453"/>
      <c r="AW295" s="453"/>
      <c r="AX295" s="453"/>
      <c r="AY295" s="453"/>
      <c r="AZ295" s="453"/>
      <c r="BA295" s="453"/>
      <c r="BB295" s="453"/>
      <c r="BC295" s="453"/>
      <c r="BD295" s="453"/>
      <c r="BE295" s="453"/>
    </row>
    <row r="296" ht="15.0" hidden="1" customHeight="1" outlineLevel="1">
      <c r="A296" s="562" t="s">
        <v>178</v>
      </c>
      <c r="B296" s="563">
        <v>2.0</v>
      </c>
      <c r="C296" s="563">
        <v>2.0</v>
      </c>
      <c r="D296" s="563">
        <v>2.0</v>
      </c>
      <c r="E296" s="563">
        <v>2.0</v>
      </c>
      <c r="F296" s="563">
        <v>2.0</v>
      </c>
      <c r="G296" s="563">
        <v>2.0</v>
      </c>
      <c r="H296" s="563">
        <v>3.0</v>
      </c>
      <c r="I296" s="572"/>
      <c r="J296" s="561"/>
      <c r="K296" s="561"/>
      <c r="L296" s="573"/>
      <c r="M296" s="561"/>
      <c r="N296" s="561"/>
      <c r="O296" s="561"/>
      <c r="P296" s="561"/>
      <c r="Q296" s="561"/>
      <c r="R296" s="448"/>
      <c r="S296" s="475"/>
      <c r="T296" s="475"/>
      <c r="U296" s="450"/>
      <c r="V296" s="450"/>
      <c r="W296" s="475"/>
      <c r="X296" s="475"/>
      <c r="Y296" s="475"/>
      <c r="Z296" s="475"/>
      <c r="AA296" s="475"/>
      <c r="AB296" s="450"/>
      <c r="AC296" s="450"/>
      <c r="AD296" s="453"/>
      <c r="AE296" s="453"/>
      <c r="AF296" s="453"/>
      <c r="AG296" s="453"/>
      <c r="AH296" s="453"/>
      <c r="AI296" s="453"/>
      <c r="AJ296" s="453"/>
      <c r="AK296" s="453"/>
      <c r="AL296" s="453"/>
      <c r="AM296" s="453"/>
      <c r="AN296" s="453"/>
      <c r="AO296" s="453"/>
      <c r="AP296" s="453"/>
      <c r="AQ296" s="453"/>
      <c r="AR296" s="453"/>
      <c r="AS296" s="453"/>
      <c r="AT296" s="453"/>
      <c r="AU296" s="453"/>
      <c r="AV296" s="453"/>
      <c r="AW296" s="453"/>
      <c r="AX296" s="453"/>
      <c r="AY296" s="453"/>
      <c r="AZ296" s="453"/>
      <c r="BA296" s="453"/>
      <c r="BB296" s="453"/>
      <c r="BC296" s="453"/>
      <c r="BD296" s="453"/>
      <c r="BE296" s="453"/>
    </row>
    <row r="297" ht="15.0" hidden="1" customHeight="1" outlineLevel="1">
      <c r="A297" s="562" t="s">
        <v>179</v>
      </c>
      <c r="B297" s="563">
        <v>16.0</v>
      </c>
      <c r="C297" s="563">
        <v>16.0</v>
      </c>
      <c r="D297" s="563">
        <v>20.0</v>
      </c>
      <c r="E297" s="563">
        <v>20.0</v>
      </c>
      <c r="F297" s="563">
        <v>24.0</v>
      </c>
      <c r="G297" s="563">
        <v>24.0</v>
      </c>
      <c r="H297" s="563">
        <v>30.0</v>
      </c>
      <c r="I297" s="572"/>
      <c r="J297" s="561"/>
      <c r="K297" s="561"/>
      <c r="L297" s="573"/>
      <c r="M297" s="561"/>
      <c r="N297" s="561"/>
      <c r="O297" s="561"/>
      <c r="P297" s="561"/>
      <c r="Q297" s="561"/>
      <c r="R297" s="448"/>
      <c r="S297" s="475"/>
      <c r="T297" s="475"/>
      <c r="U297" s="450"/>
      <c r="V297" s="450"/>
      <c r="W297" s="475"/>
      <c r="X297" s="475"/>
      <c r="Y297" s="475"/>
      <c r="Z297" s="475"/>
      <c r="AA297" s="475"/>
      <c r="AB297" s="450"/>
      <c r="AC297" s="450"/>
      <c r="AD297" s="453"/>
      <c r="AE297" s="453"/>
      <c r="AF297" s="453"/>
      <c r="AG297" s="453"/>
      <c r="AH297" s="453"/>
      <c r="AI297" s="453"/>
      <c r="AJ297" s="453"/>
      <c r="AK297" s="453"/>
      <c r="AL297" s="453"/>
      <c r="AM297" s="453"/>
      <c r="AN297" s="453"/>
      <c r="AO297" s="453"/>
      <c r="AP297" s="453"/>
      <c r="AQ297" s="453"/>
      <c r="AR297" s="453"/>
      <c r="AS297" s="453"/>
      <c r="AT297" s="453"/>
      <c r="AU297" s="453"/>
      <c r="AV297" s="453"/>
      <c r="AW297" s="453"/>
      <c r="AX297" s="453"/>
      <c r="AY297" s="453"/>
      <c r="AZ297" s="453"/>
      <c r="BA297" s="453"/>
      <c r="BB297" s="453"/>
      <c r="BC297" s="453"/>
      <c r="BD297" s="453"/>
      <c r="BE297" s="453"/>
    </row>
    <row r="298" ht="15.0" hidden="1" customHeight="1" outlineLevel="1">
      <c r="A298" s="562" t="s">
        <v>783</v>
      </c>
      <c r="B298" s="563">
        <v>2.0</v>
      </c>
      <c r="C298" s="563">
        <v>7.0</v>
      </c>
      <c r="D298" s="563">
        <v>10.0</v>
      </c>
      <c r="E298" s="563">
        <v>16.0</v>
      </c>
      <c r="F298" s="563">
        <v>20.0</v>
      </c>
      <c r="G298" s="563">
        <v>27.0</v>
      </c>
      <c r="H298" s="563">
        <v>31.0</v>
      </c>
      <c r="I298" s="572"/>
      <c r="J298" s="561"/>
      <c r="K298" s="561"/>
      <c r="L298" s="573"/>
      <c r="M298" s="561"/>
      <c r="N298" s="561"/>
      <c r="O298" s="561"/>
      <c r="P298" s="561"/>
      <c r="Q298" s="561"/>
      <c r="R298" s="448"/>
      <c r="S298" s="475"/>
      <c r="T298" s="475"/>
      <c r="U298" s="450"/>
      <c r="V298" s="450"/>
      <c r="W298" s="475"/>
      <c r="X298" s="475"/>
      <c r="Y298" s="475"/>
      <c r="Z298" s="475"/>
      <c r="AA298" s="475"/>
      <c r="AB298" s="450"/>
      <c r="AC298" s="450"/>
      <c r="AD298" s="453"/>
      <c r="AE298" s="453"/>
      <c r="AF298" s="453"/>
      <c r="AG298" s="453"/>
      <c r="AH298" s="453"/>
      <c r="AI298" s="453"/>
      <c r="AJ298" s="453"/>
      <c r="AK298" s="453"/>
      <c r="AL298" s="453"/>
      <c r="AM298" s="453"/>
      <c r="AN298" s="453"/>
      <c r="AO298" s="453"/>
      <c r="AP298" s="453"/>
      <c r="AQ298" s="453"/>
      <c r="AR298" s="453"/>
      <c r="AS298" s="453"/>
      <c r="AT298" s="453"/>
      <c r="AU298" s="453"/>
      <c r="AV298" s="453"/>
      <c r="AW298" s="453"/>
      <c r="AX298" s="453"/>
      <c r="AY298" s="453"/>
      <c r="AZ298" s="453"/>
      <c r="BA298" s="453"/>
      <c r="BB298" s="453"/>
      <c r="BC298" s="453"/>
      <c r="BD298" s="453"/>
      <c r="BE298" s="453"/>
    </row>
    <row r="299" ht="15.0" hidden="1" customHeight="1" outlineLevel="1">
      <c r="A299" s="562" t="s">
        <v>180</v>
      </c>
      <c r="B299" s="563">
        <f t="shared" ref="B299:H299" si="155">(B296+B297)/2+B298</f>
        <v>11</v>
      </c>
      <c r="C299" s="563">
        <f t="shared" si="155"/>
        <v>16</v>
      </c>
      <c r="D299" s="563">
        <f t="shared" si="155"/>
        <v>21</v>
      </c>
      <c r="E299" s="563">
        <f t="shared" si="155"/>
        <v>27</v>
      </c>
      <c r="F299" s="563">
        <f t="shared" si="155"/>
        <v>33</v>
      </c>
      <c r="G299" s="563">
        <f t="shared" si="155"/>
        <v>40</v>
      </c>
      <c r="H299" s="563">
        <f t="shared" si="155"/>
        <v>47.5</v>
      </c>
      <c r="I299" s="572"/>
      <c r="J299" s="561"/>
      <c r="K299" s="561"/>
      <c r="L299" s="573"/>
      <c r="M299" s="561"/>
      <c r="N299" s="561"/>
      <c r="O299" s="561"/>
      <c r="P299" s="561"/>
      <c r="Q299" s="561"/>
      <c r="R299" s="448"/>
      <c r="S299" s="475"/>
      <c r="T299" s="475"/>
      <c r="U299" s="450"/>
      <c r="V299" s="450"/>
      <c r="W299" s="475"/>
      <c r="X299" s="475"/>
      <c r="Y299" s="475"/>
      <c r="Z299" s="475"/>
      <c r="AA299" s="475"/>
      <c r="AB299" s="450"/>
      <c r="AC299" s="450"/>
      <c r="AD299" s="453"/>
      <c r="AE299" s="453"/>
      <c r="AF299" s="453"/>
      <c r="AG299" s="453"/>
      <c r="AH299" s="453"/>
      <c r="AI299" s="453"/>
      <c r="AJ299" s="453"/>
      <c r="AK299" s="453"/>
      <c r="AL299" s="453"/>
      <c r="AM299" s="453"/>
      <c r="AN299" s="453"/>
      <c r="AO299" s="453"/>
      <c r="AP299" s="453"/>
      <c r="AQ299" s="453"/>
      <c r="AR299" s="453"/>
      <c r="AS299" s="453"/>
      <c r="AT299" s="453"/>
      <c r="AU299" s="453"/>
      <c r="AV299" s="453"/>
      <c r="AW299" s="453"/>
      <c r="AX299" s="453"/>
      <c r="AY299" s="453"/>
      <c r="AZ299" s="453"/>
      <c r="BA299" s="453"/>
      <c r="BB299" s="453"/>
      <c r="BC299" s="453"/>
      <c r="BD299" s="453"/>
      <c r="BE299" s="453"/>
    </row>
    <row r="300" ht="15.0" hidden="1" customHeight="1" outlineLevel="1">
      <c r="A300" s="562" t="s">
        <v>784</v>
      </c>
      <c r="B300" s="565"/>
      <c r="C300" s="565">
        <f t="shared" ref="C300:H300" si="156">C299/B299-1</f>
        <v>0.4545454545</v>
      </c>
      <c r="D300" s="565">
        <f t="shared" si="156"/>
        <v>0.3125</v>
      </c>
      <c r="E300" s="565">
        <f t="shared" si="156"/>
        <v>0.2857142857</v>
      </c>
      <c r="F300" s="565">
        <f t="shared" si="156"/>
        <v>0.2222222222</v>
      </c>
      <c r="G300" s="565">
        <f t="shared" si="156"/>
        <v>0.2121212121</v>
      </c>
      <c r="H300" s="565">
        <f t="shared" si="156"/>
        <v>0.1875</v>
      </c>
      <c r="I300" s="572"/>
      <c r="J300" s="561"/>
      <c r="K300" s="561"/>
      <c r="L300" s="573"/>
      <c r="M300" s="561"/>
      <c r="N300" s="561"/>
      <c r="O300" s="561"/>
      <c r="P300" s="561"/>
      <c r="Q300" s="561"/>
      <c r="R300" s="448"/>
      <c r="S300" s="475"/>
      <c r="T300" s="475"/>
      <c r="U300" s="450"/>
      <c r="V300" s="450"/>
      <c r="W300" s="475"/>
      <c r="X300" s="475"/>
      <c r="Y300" s="475"/>
      <c r="Z300" s="475"/>
      <c r="AA300" s="475"/>
      <c r="AB300" s="450"/>
      <c r="AC300" s="450"/>
      <c r="AD300" s="453"/>
      <c r="AE300" s="453"/>
      <c r="AF300" s="453"/>
      <c r="AG300" s="453"/>
      <c r="AH300" s="453"/>
      <c r="AI300" s="453"/>
      <c r="AJ300" s="453"/>
      <c r="AK300" s="453"/>
      <c r="AL300" s="453"/>
      <c r="AM300" s="453"/>
      <c r="AN300" s="453"/>
      <c r="AO300" s="453"/>
      <c r="AP300" s="453"/>
      <c r="AQ300" s="453"/>
      <c r="AR300" s="453"/>
      <c r="AS300" s="453"/>
      <c r="AT300" s="453"/>
      <c r="AU300" s="453"/>
      <c r="AV300" s="453"/>
      <c r="AW300" s="453"/>
      <c r="AX300" s="453"/>
      <c r="AY300" s="453"/>
      <c r="AZ300" s="453"/>
      <c r="BA300" s="453"/>
      <c r="BB300" s="453"/>
      <c r="BC300" s="453"/>
      <c r="BD300" s="453"/>
      <c r="BE300" s="453"/>
    </row>
    <row r="301" ht="15.0" hidden="1" customHeight="1" outlineLevel="1">
      <c r="A301" s="562" t="s">
        <v>785</v>
      </c>
      <c r="B301" s="563">
        <f>$K295</f>
        <v>5</v>
      </c>
      <c r="C301" s="563"/>
      <c r="D301" s="565"/>
      <c r="E301" s="565"/>
      <c r="F301" s="565"/>
      <c r="G301" s="565"/>
      <c r="H301" s="565"/>
      <c r="I301" s="572"/>
      <c r="J301" s="561"/>
      <c r="K301" s="561"/>
      <c r="L301" s="573"/>
      <c r="M301" s="561"/>
      <c r="N301" s="561"/>
      <c r="O301" s="561"/>
      <c r="P301" s="561"/>
      <c r="Q301" s="561"/>
      <c r="R301" s="448"/>
      <c r="S301" s="475"/>
      <c r="T301" s="475"/>
      <c r="U301" s="450"/>
      <c r="V301" s="450"/>
      <c r="W301" s="475"/>
      <c r="X301" s="475"/>
      <c r="Y301" s="475"/>
      <c r="Z301" s="475"/>
      <c r="AA301" s="475"/>
      <c r="AB301" s="450"/>
      <c r="AC301" s="450"/>
      <c r="AD301" s="453"/>
      <c r="AE301" s="453"/>
      <c r="AF301" s="453"/>
      <c r="AG301" s="453"/>
      <c r="AH301" s="453"/>
      <c r="AI301" s="453"/>
      <c r="AJ301" s="453"/>
      <c r="AK301" s="453"/>
      <c r="AL301" s="453"/>
      <c r="AM301" s="453"/>
      <c r="AN301" s="453"/>
      <c r="AO301" s="453"/>
      <c r="AP301" s="453"/>
      <c r="AQ301" s="453"/>
      <c r="AR301" s="453"/>
      <c r="AS301" s="453"/>
      <c r="AT301" s="453"/>
      <c r="AU301" s="453"/>
      <c r="AV301" s="453"/>
      <c r="AW301" s="453"/>
      <c r="AX301" s="453"/>
      <c r="AY301" s="453"/>
      <c r="AZ301" s="453"/>
      <c r="BA301" s="453"/>
      <c r="BB301" s="453"/>
      <c r="BC301" s="453"/>
      <c r="BD301" s="453"/>
      <c r="BE301" s="453"/>
    </row>
    <row r="302" ht="15.0" hidden="1" customHeight="1" outlineLevel="1">
      <c r="A302" s="562" t="s">
        <v>786</v>
      </c>
      <c r="B302" s="563">
        <f t="shared" ref="B302:H302" si="157">B299/$B301</f>
        <v>2.2</v>
      </c>
      <c r="C302" s="563">
        <f t="shared" si="157"/>
        <v>3.2</v>
      </c>
      <c r="D302" s="563">
        <f t="shared" si="157"/>
        <v>4.2</v>
      </c>
      <c r="E302" s="563">
        <f t="shared" si="157"/>
        <v>5.4</v>
      </c>
      <c r="F302" s="563">
        <f t="shared" si="157"/>
        <v>6.6</v>
      </c>
      <c r="G302" s="563">
        <f t="shared" si="157"/>
        <v>8</v>
      </c>
      <c r="H302" s="563">
        <f t="shared" si="157"/>
        <v>9.5</v>
      </c>
      <c r="I302" s="572"/>
      <c r="J302" s="561"/>
      <c r="K302" s="561"/>
      <c r="L302" s="573"/>
      <c r="M302" s="561"/>
      <c r="N302" s="561"/>
      <c r="O302" s="561"/>
      <c r="P302" s="561"/>
      <c r="Q302" s="561"/>
      <c r="R302" s="448"/>
      <c r="S302" s="475"/>
      <c r="T302" s="475"/>
      <c r="U302" s="450"/>
      <c r="V302" s="450"/>
      <c r="W302" s="475"/>
      <c r="X302" s="475"/>
      <c r="Y302" s="475"/>
      <c r="Z302" s="475"/>
      <c r="AA302" s="475"/>
      <c r="AB302" s="450"/>
      <c r="AC302" s="450"/>
      <c r="AD302" s="453"/>
      <c r="AE302" s="453"/>
      <c r="AF302" s="453"/>
      <c r="AG302" s="453"/>
      <c r="AH302" s="453"/>
      <c r="AI302" s="453"/>
      <c r="AJ302" s="453"/>
      <c r="AK302" s="453"/>
      <c r="AL302" s="453"/>
      <c r="AM302" s="453"/>
      <c r="AN302" s="453"/>
      <c r="AO302" s="453"/>
      <c r="AP302" s="453"/>
      <c r="AQ302" s="453"/>
      <c r="AR302" s="453"/>
      <c r="AS302" s="453"/>
      <c r="AT302" s="453"/>
      <c r="AU302" s="453"/>
      <c r="AV302" s="453"/>
      <c r="AW302" s="453"/>
      <c r="AX302" s="453"/>
      <c r="AY302" s="453"/>
      <c r="AZ302" s="453"/>
      <c r="BA302" s="453"/>
      <c r="BB302" s="453"/>
      <c r="BC302" s="453"/>
      <c r="BD302" s="453"/>
      <c r="BE302" s="453"/>
    </row>
    <row r="303" ht="15.0" customHeight="1" collapsed="1">
      <c r="A303" s="574"/>
      <c r="B303" s="575"/>
      <c r="C303" s="575"/>
      <c r="D303" s="575"/>
      <c r="E303" s="575"/>
      <c r="F303" s="575"/>
      <c r="G303" s="575"/>
      <c r="H303" s="575" t="s">
        <v>1024</v>
      </c>
      <c r="I303" s="575"/>
      <c r="J303" s="575"/>
      <c r="K303" s="575"/>
      <c r="L303" s="575"/>
      <c r="M303" s="575"/>
      <c r="N303" s="575"/>
      <c r="O303" s="575"/>
      <c r="P303" s="575"/>
      <c r="Q303" s="576"/>
      <c r="R303" s="448"/>
      <c r="S303" s="475"/>
      <c r="T303" s="475"/>
      <c r="U303" s="450"/>
      <c r="V303" s="450"/>
      <c r="W303" s="475"/>
      <c r="X303" s="475"/>
      <c r="Y303" s="475"/>
      <c r="Z303" s="475"/>
      <c r="AA303" s="475"/>
      <c r="AB303" s="450"/>
      <c r="AC303" s="450"/>
      <c r="AD303" s="453"/>
      <c r="AE303" s="453" t="s">
        <v>891</v>
      </c>
      <c r="AF303" s="453">
        <v>42.0</v>
      </c>
      <c r="AG303" s="453">
        <v>6.0</v>
      </c>
      <c r="AH303" s="453">
        <v>5.0</v>
      </c>
      <c r="AI303" s="453"/>
      <c r="AJ303" s="453"/>
      <c r="AK303" s="453"/>
      <c r="AL303" s="453"/>
      <c r="AM303" s="453"/>
      <c r="AN303" s="453"/>
      <c r="AO303" s="453"/>
      <c r="AP303" s="453"/>
      <c r="AQ303" s="453"/>
      <c r="AR303" s="453"/>
      <c r="AS303" s="453"/>
      <c r="AT303" s="453"/>
      <c r="AU303" s="453"/>
      <c r="AV303" s="453"/>
      <c r="AW303" s="453"/>
      <c r="AX303" s="453"/>
      <c r="AY303" s="453"/>
      <c r="AZ303" s="453"/>
      <c r="BA303" s="453"/>
      <c r="BB303" s="453"/>
      <c r="BC303" s="453"/>
      <c r="BD303" s="453"/>
      <c r="BE303" s="453"/>
    </row>
    <row r="304" ht="15.0" customHeight="1">
      <c r="A304" s="577" t="s">
        <v>1025</v>
      </c>
      <c r="B304" s="578" t="s">
        <v>774</v>
      </c>
      <c r="C304" s="579" t="s">
        <v>775</v>
      </c>
      <c r="D304" s="579" t="s">
        <v>776</v>
      </c>
      <c r="E304" s="579" t="s">
        <v>777</v>
      </c>
      <c r="F304" s="579" t="s">
        <v>778</v>
      </c>
      <c r="G304" s="579" t="s">
        <v>779</v>
      </c>
      <c r="H304" s="579" t="s">
        <v>780</v>
      </c>
      <c r="I304" s="580" t="s">
        <v>781</v>
      </c>
      <c r="J304" s="579">
        <v>1.0</v>
      </c>
      <c r="K304" s="579">
        <v>1.0</v>
      </c>
      <c r="L304" s="581">
        <f>VLOOKUP(A304,Blacksmith!$B$145:$J$193,9,FALSE)</f>
        <v>1.44</v>
      </c>
      <c r="M304" s="579" t="s">
        <v>997</v>
      </c>
      <c r="N304" s="579">
        <f>VLOOKUP(A304,Blacksmith!$B$145:$J$193,4,FALSE)</f>
        <v>4</v>
      </c>
      <c r="O304" s="579">
        <v>6.0</v>
      </c>
      <c r="P304" s="579" t="s">
        <v>782</v>
      </c>
      <c r="Q304" s="579" t="s">
        <v>1026</v>
      </c>
      <c r="R304" s="462">
        <v>0.0</v>
      </c>
      <c r="S304" s="475"/>
      <c r="T304" s="475"/>
      <c r="U304" s="450"/>
      <c r="V304" s="450"/>
      <c r="W304" s="452">
        <v>0.0</v>
      </c>
      <c r="X304" s="452">
        <v>0.0</v>
      </c>
      <c r="Y304" s="452">
        <v>0.0</v>
      </c>
      <c r="Z304" s="452">
        <v>0.0</v>
      </c>
      <c r="AA304" s="452">
        <v>0.0</v>
      </c>
      <c r="AB304" s="452">
        <v>0.0</v>
      </c>
      <c r="AC304" s="452">
        <v>0.0</v>
      </c>
      <c r="AD304" s="453"/>
      <c r="AE304" s="453" t="s">
        <v>1017</v>
      </c>
      <c r="AF304" s="453">
        <v>44.0</v>
      </c>
      <c r="AG304" s="453">
        <v>6.0</v>
      </c>
      <c r="AH304" s="453">
        <v>5.0</v>
      </c>
      <c r="AI304" s="453"/>
      <c r="AJ304" s="453"/>
      <c r="AK304" s="453"/>
      <c r="AL304" s="453"/>
      <c r="AM304" s="453"/>
      <c r="AN304" s="453"/>
      <c r="AO304" s="453"/>
      <c r="AP304" s="453"/>
      <c r="AQ304" s="453"/>
      <c r="AR304" s="453"/>
      <c r="AS304" s="453"/>
      <c r="AT304" s="453"/>
      <c r="AU304" s="453"/>
      <c r="AV304" s="453"/>
      <c r="AW304" s="453"/>
      <c r="AX304" s="453"/>
      <c r="AY304" s="453"/>
      <c r="AZ304" s="453"/>
      <c r="BA304" s="453"/>
      <c r="BB304" s="453"/>
      <c r="BC304" s="453"/>
      <c r="BD304" s="453"/>
      <c r="BE304" s="453"/>
    </row>
    <row r="305" ht="15.0" hidden="1" customHeight="1" outlineLevel="1">
      <c r="A305" s="582" t="s">
        <v>178</v>
      </c>
      <c r="B305" s="583">
        <v>1.0</v>
      </c>
      <c r="C305" s="583">
        <v>1.0</v>
      </c>
      <c r="D305" s="583">
        <v>1.0</v>
      </c>
      <c r="E305" s="583">
        <v>1.0</v>
      </c>
      <c r="F305" s="583">
        <v>1.0</v>
      </c>
      <c r="G305" s="583">
        <v>1.0</v>
      </c>
      <c r="H305" s="583">
        <v>1.0</v>
      </c>
      <c r="I305" s="580"/>
      <c r="J305" s="579"/>
      <c r="K305" s="579"/>
      <c r="L305" s="581" t="str">
        <f>VLOOKUP(A305,Blacksmith!$B$145:$J$193,9,FALSE)</f>
        <v>#N/A</v>
      </c>
      <c r="M305" s="579"/>
      <c r="N305" s="579" t="str">
        <f>VLOOKUP(A305,Blacksmith!$B$145:$J$193,4,FALSE)</f>
        <v>#N/A</v>
      </c>
      <c r="O305" s="579"/>
      <c r="P305" s="579"/>
      <c r="Q305" s="579"/>
      <c r="R305" s="462">
        <v>0.0</v>
      </c>
      <c r="S305" s="475"/>
      <c r="T305" s="475"/>
      <c r="U305" s="450"/>
      <c r="V305" s="450"/>
      <c r="W305" s="452">
        <v>0.0</v>
      </c>
      <c r="X305" s="452">
        <v>0.0</v>
      </c>
      <c r="Y305" s="452">
        <v>0.0</v>
      </c>
      <c r="Z305" s="452">
        <v>0.0</v>
      </c>
      <c r="AA305" s="452">
        <v>0.0</v>
      </c>
      <c r="AB305" s="452">
        <v>0.0</v>
      </c>
      <c r="AC305" s="452">
        <v>0.0</v>
      </c>
      <c r="AD305" s="453"/>
      <c r="AE305" s="453"/>
      <c r="AF305" s="453"/>
      <c r="AG305" s="453"/>
      <c r="AH305" s="453"/>
      <c r="AI305" s="453"/>
      <c r="AJ305" s="453"/>
      <c r="AK305" s="453"/>
      <c r="AL305" s="453"/>
      <c r="AM305" s="453"/>
      <c r="AN305" s="453"/>
      <c r="AO305" s="453"/>
      <c r="AP305" s="453"/>
      <c r="AQ305" s="453"/>
      <c r="AR305" s="453"/>
      <c r="AS305" s="453"/>
      <c r="AT305" s="453"/>
      <c r="AU305" s="453"/>
      <c r="AV305" s="453"/>
      <c r="AW305" s="453"/>
      <c r="AX305" s="453"/>
      <c r="AY305" s="453"/>
      <c r="AZ305" s="453"/>
      <c r="BA305" s="453"/>
      <c r="BB305" s="453"/>
      <c r="BC305" s="453"/>
      <c r="BD305" s="453"/>
      <c r="BE305" s="453"/>
    </row>
    <row r="306" ht="15.0" hidden="1" customHeight="1" outlineLevel="1">
      <c r="A306" s="582" t="s">
        <v>179</v>
      </c>
      <c r="B306" s="583">
        <v>4.0</v>
      </c>
      <c r="C306" s="583">
        <v>4.0</v>
      </c>
      <c r="D306" s="583">
        <v>6.0</v>
      </c>
      <c r="E306" s="583">
        <v>6.0</v>
      </c>
      <c r="F306" s="583">
        <v>8.0</v>
      </c>
      <c r="G306" s="583">
        <v>8.0</v>
      </c>
      <c r="H306" s="583">
        <v>10.0</v>
      </c>
      <c r="I306" s="580"/>
      <c r="J306" s="579"/>
      <c r="K306" s="579"/>
      <c r="L306" s="581" t="str">
        <f>VLOOKUP(A306,Blacksmith!$B$145:$J$193,9,FALSE)</f>
        <v>#N/A</v>
      </c>
      <c r="M306" s="579"/>
      <c r="N306" s="579" t="str">
        <f>VLOOKUP(A306,Blacksmith!$B$145:$J$193,4,FALSE)</f>
        <v>#N/A</v>
      </c>
      <c r="O306" s="579"/>
      <c r="P306" s="579"/>
      <c r="Q306" s="579"/>
      <c r="R306" s="462">
        <v>0.0</v>
      </c>
      <c r="S306" s="475"/>
      <c r="T306" s="475"/>
      <c r="U306" s="450"/>
      <c r="V306" s="450"/>
      <c r="W306" s="452">
        <v>0.0</v>
      </c>
      <c r="X306" s="452">
        <v>0.0</v>
      </c>
      <c r="Y306" s="452">
        <v>0.0</v>
      </c>
      <c r="Z306" s="452">
        <v>0.0</v>
      </c>
      <c r="AA306" s="452">
        <v>0.0</v>
      </c>
      <c r="AB306" s="452">
        <v>0.0</v>
      </c>
      <c r="AC306" s="452">
        <v>0.0</v>
      </c>
      <c r="AD306" s="453"/>
      <c r="AE306" s="453"/>
      <c r="AF306" s="453"/>
      <c r="AG306" s="453"/>
      <c r="AH306" s="453"/>
      <c r="AI306" s="453"/>
      <c r="AJ306" s="453"/>
      <c r="AK306" s="453"/>
      <c r="AL306" s="453"/>
      <c r="AM306" s="453"/>
      <c r="AN306" s="453"/>
      <c r="AO306" s="453"/>
      <c r="AP306" s="453"/>
      <c r="AQ306" s="453"/>
      <c r="AR306" s="453"/>
      <c r="AS306" s="453"/>
      <c r="AT306" s="453"/>
      <c r="AU306" s="453"/>
      <c r="AV306" s="453"/>
      <c r="AW306" s="453"/>
      <c r="AX306" s="453"/>
      <c r="AY306" s="453"/>
      <c r="AZ306" s="453"/>
      <c r="BA306" s="453"/>
      <c r="BB306" s="453"/>
      <c r="BC306" s="453"/>
      <c r="BD306" s="453"/>
      <c r="BE306" s="453"/>
    </row>
    <row r="307" ht="15.0" hidden="1" customHeight="1" outlineLevel="1">
      <c r="A307" s="582" t="s">
        <v>783</v>
      </c>
      <c r="B307" s="583">
        <v>0.0</v>
      </c>
      <c r="C307" s="583">
        <v>1.0</v>
      </c>
      <c r="D307" s="583">
        <v>1.0</v>
      </c>
      <c r="E307" s="583">
        <v>3.0</v>
      </c>
      <c r="F307" s="583">
        <v>4.0</v>
      </c>
      <c r="G307" s="583">
        <v>7.0</v>
      </c>
      <c r="H307" s="583">
        <v>9.0</v>
      </c>
      <c r="I307" s="580"/>
      <c r="J307" s="579"/>
      <c r="K307" s="579"/>
      <c r="L307" s="581" t="str">
        <f>VLOOKUP(A307,Blacksmith!$B$145:$J$193,9,FALSE)</f>
        <v>#N/A</v>
      </c>
      <c r="M307" s="579"/>
      <c r="N307" s="579" t="str">
        <f>VLOOKUP(A307,Blacksmith!$B$145:$J$193,4,FALSE)</f>
        <v>#N/A</v>
      </c>
      <c r="O307" s="579"/>
      <c r="P307" s="579"/>
      <c r="Q307" s="579"/>
      <c r="R307" s="462">
        <v>0.0</v>
      </c>
      <c r="S307" s="475"/>
      <c r="T307" s="475"/>
      <c r="U307" s="450"/>
      <c r="V307" s="450"/>
      <c r="W307" s="452">
        <v>0.0</v>
      </c>
      <c r="X307" s="452">
        <v>0.0</v>
      </c>
      <c r="Y307" s="452">
        <v>0.0</v>
      </c>
      <c r="Z307" s="452">
        <v>0.0</v>
      </c>
      <c r="AA307" s="452">
        <v>0.0</v>
      </c>
      <c r="AB307" s="452">
        <v>0.0</v>
      </c>
      <c r="AC307" s="452">
        <v>0.0</v>
      </c>
      <c r="AD307" s="453"/>
      <c r="AE307" s="453"/>
      <c r="AF307" s="453"/>
      <c r="AG307" s="453"/>
      <c r="AH307" s="453"/>
      <c r="AI307" s="453"/>
      <c r="AJ307" s="453"/>
      <c r="AK307" s="453"/>
      <c r="AL307" s="453"/>
      <c r="AM307" s="453"/>
      <c r="AN307" s="453"/>
      <c r="AO307" s="453"/>
      <c r="AP307" s="453"/>
      <c r="AQ307" s="453"/>
      <c r="AR307" s="453"/>
      <c r="AS307" s="453"/>
      <c r="AT307" s="453"/>
      <c r="AU307" s="453"/>
      <c r="AV307" s="453"/>
      <c r="AW307" s="453"/>
      <c r="AX307" s="453"/>
      <c r="AY307" s="453"/>
      <c r="AZ307" s="453"/>
      <c r="BA307" s="453"/>
      <c r="BB307" s="453"/>
      <c r="BC307" s="453"/>
      <c r="BD307" s="453"/>
      <c r="BE307" s="453"/>
    </row>
    <row r="308" ht="15.0" hidden="1" customHeight="1" outlineLevel="1">
      <c r="A308" s="582" t="s">
        <v>180</v>
      </c>
      <c r="B308" s="583">
        <f t="shared" ref="B308:H308" si="158">(B305+B306)/2+B307</f>
        <v>2.5</v>
      </c>
      <c r="C308" s="583">
        <f t="shared" si="158"/>
        <v>3.5</v>
      </c>
      <c r="D308" s="583">
        <f t="shared" si="158"/>
        <v>4.5</v>
      </c>
      <c r="E308" s="583">
        <f t="shared" si="158"/>
        <v>6.5</v>
      </c>
      <c r="F308" s="583">
        <f t="shared" si="158"/>
        <v>8.5</v>
      </c>
      <c r="G308" s="583">
        <f t="shared" si="158"/>
        <v>11.5</v>
      </c>
      <c r="H308" s="583">
        <f t="shared" si="158"/>
        <v>14.5</v>
      </c>
      <c r="I308" s="580"/>
      <c r="J308" s="579"/>
      <c r="K308" s="579"/>
      <c r="L308" s="581" t="str">
        <f>VLOOKUP(A308,Blacksmith!$B$145:$J$193,9,FALSE)</f>
        <v>#N/A</v>
      </c>
      <c r="M308" s="579"/>
      <c r="N308" s="579" t="str">
        <f>VLOOKUP(A308,Blacksmith!$B$145:$J$193,4,FALSE)</f>
        <v>#N/A</v>
      </c>
      <c r="O308" s="579"/>
      <c r="P308" s="579"/>
      <c r="Q308" s="579"/>
      <c r="R308" s="462">
        <v>0.0</v>
      </c>
      <c r="S308" s="475"/>
      <c r="T308" s="475"/>
      <c r="U308" s="450"/>
      <c r="V308" s="450"/>
      <c r="W308" s="452">
        <v>0.0</v>
      </c>
      <c r="X308" s="452">
        <v>0.0</v>
      </c>
      <c r="Y308" s="452">
        <v>0.0</v>
      </c>
      <c r="Z308" s="452">
        <v>0.0</v>
      </c>
      <c r="AA308" s="452">
        <v>0.0</v>
      </c>
      <c r="AB308" s="452">
        <v>0.0</v>
      </c>
      <c r="AC308" s="452">
        <v>0.0</v>
      </c>
      <c r="AD308" s="453"/>
      <c r="AE308" s="453"/>
      <c r="AF308" s="453"/>
      <c r="AG308" s="453"/>
      <c r="AH308" s="453"/>
      <c r="AI308" s="453"/>
      <c r="AJ308" s="453"/>
      <c r="AK308" s="453"/>
      <c r="AL308" s="453"/>
      <c r="AM308" s="453"/>
      <c r="AN308" s="453"/>
      <c r="AO308" s="453"/>
      <c r="AP308" s="453"/>
      <c r="AQ308" s="453"/>
      <c r="AR308" s="453"/>
      <c r="AS308" s="453"/>
      <c r="AT308" s="453"/>
      <c r="AU308" s="453"/>
      <c r="AV308" s="453"/>
      <c r="AW308" s="453"/>
      <c r="AX308" s="453"/>
      <c r="AY308" s="453"/>
      <c r="AZ308" s="453"/>
      <c r="BA308" s="453"/>
      <c r="BB308" s="453"/>
      <c r="BC308" s="453"/>
      <c r="BD308" s="453"/>
      <c r="BE308" s="453"/>
    </row>
    <row r="309" ht="15.0" hidden="1" customHeight="1" outlineLevel="1">
      <c r="A309" s="582" t="s">
        <v>784</v>
      </c>
      <c r="B309" s="584"/>
      <c r="C309" s="584">
        <f t="shared" ref="C309:H309" si="159">C308/B308-1</f>
        <v>0.4</v>
      </c>
      <c r="D309" s="584">
        <f t="shared" si="159"/>
        <v>0.2857142857</v>
      </c>
      <c r="E309" s="584">
        <f t="shared" si="159"/>
        <v>0.4444444444</v>
      </c>
      <c r="F309" s="584">
        <f t="shared" si="159"/>
        <v>0.3076923077</v>
      </c>
      <c r="G309" s="584">
        <f t="shared" si="159"/>
        <v>0.3529411765</v>
      </c>
      <c r="H309" s="584">
        <f t="shared" si="159"/>
        <v>0.2608695652</v>
      </c>
      <c r="I309" s="580"/>
      <c r="J309" s="579"/>
      <c r="K309" s="579"/>
      <c r="L309" s="581" t="str">
        <f>VLOOKUP(A309,Blacksmith!$B$145:$J$193,9,FALSE)</f>
        <v>#N/A</v>
      </c>
      <c r="M309" s="579"/>
      <c r="N309" s="579" t="str">
        <f>VLOOKUP(A309,Blacksmith!$B$145:$J$193,4,FALSE)</f>
        <v>#N/A</v>
      </c>
      <c r="O309" s="579"/>
      <c r="P309" s="579"/>
      <c r="Q309" s="579"/>
      <c r="R309" s="462">
        <v>0.0</v>
      </c>
      <c r="S309" s="475"/>
      <c r="T309" s="475"/>
      <c r="U309" s="450"/>
      <c r="V309" s="450"/>
      <c r="W309" s="452">
        <v>0.0</v>
      </c>
      <c r="X309" s="452">
        <v>0.0</v>
      </c>
      <c r="Y309" s="452">
        <v>0.0</v>
      </c>
      <c r="Z309" s="452">
        <v>0.0</v>
      </c>
      <c r="AA309" s="452">
        <v>0.0</v>
      </c>
      <c r="AB309" s="452">
        <v>0.0</v>
      </c>
      <c r="AC309" s="452">
        <v>0.0</v>
      </c>
      <c r="AD309" s="453"/>
      <c r="AE309" s="453"/>
      <c r="AF309" s="453"/>
      <c r="AG309" s="453"/>
      <c r="AH309" s="453"/>
      <c r="AI309" s="453"/>
      <c r="AJ309" s="453"/>
      <c r="AK309" s="453"/>
      <c r="AL309" s="453"/>
      <c r="AM309" s="453"/>
      <c r="AN309" s="453"/>
      <c r="AO309" s="453"/>
      <c r="AP309" s="453"/>
      <c r="AQ309" s="453"/>
      <c r="AR309" s="453"/>
      <c r="AS309" s="453"/>
      <c r="AT309" s="453"/>
      <c r="AU309" s="453"/>
      <c r="AV309" s="453"/>
      <c r="AW309" s="453"/>
      <c r="AX309" s="453"/>
      <c r="AY309" s="453"/>
      <c r="AZ309" s="453"/>
      <c r="BA309" s="453"/>
      <c r="BB309" s="453"/>
      <c r="BC309" s="453"/>
      <c r="BD309" s="453"/>
      <c r="BE309" s="453"/>
    </row>
    <row r="310" ht="15.0" hidden="1" customHeight="1" outlineLevel="1">
      <c r="A310" s="582" t="s">
        <v>785</v>
      </c>
      <c r="B310" s="583">
        <f>$K304</f>
        <v>1</v>
      </c>
      <c r="C310" s="583"/>
      <c r="D310" s="584"/>
      <c r="E310" s="584"/>
      <c r="F310" s="584"/>
      <c r="G310" s="584"/>
      <c r="H310" s="584"/>
      <c r="I310" s="580"/>
      <c r="J310" s="579"/>
      <c r="K310" s="579"/>
      <c r="L310" s="581" t="str">
        <f>VLOOKUP(A310,Blacksmith!$B$145:$J$193,9,FALSE)</f>
        <v>#N/A</v>
      </c>
      <c r="M310" s="579"/>
      <c r="N310" s="579" t="str">
        <f>VLOOKUP(A310,Blacksmith!$B$145:$J$193,4,FALSE)</f>
        <v>#N/A</v>
      </c>
      <c r="O310" s="579"/>
      <c r="P310" s="579"/>
      <c r="Q310" s="579"/>
      <c r="R310" s="462">
        <v>0.0</v>
      </c>
      <c r="S310" s="475"/>
      <c r="T310" s="475"/>
      <c r="U310" s="450"/>
      <c r="V310" s="450"/>
      <c r="W310" s="452">
        <v>0.0</v>
      </c>
      <c r="X310" s="452">
        <v>0.0</v>
      </c>
      <c r="Y310" s="452">
        <v>0.0</v>
      </c>
      <c r="Z310" s="452">
        <v>0.0</v>
      </c>
      <c r="AA310" s="452">
        <v>0.0</v>
      </c>
      <c r="AB310" s="452">
        <v>0.0</v>
      </c>
      <c r="AC310" s="452">
        <v>0.0</v>
      </c>
      <c r="AD310" s="453"/>
      <c r="AE310" s="453"/>
      <c r="AF310" s="453"/>
      <c r="AG310" s="453"/>
      <c r="AH310" s="453"/>
      <c r="AI310" s="453"/>
      <c r="AJ310" s="453"/>
      <c r="AK310" s="453"/>
      <c r="AL310" s="453"/>
      <c r="AM310" s="453"/>
      <c r="AN310" s="453"/>
      <c r="AO310" s="453"/>
      <c r="AP310" s="453"/>
      <c r="AQ310" s="453"/>
      <c r="AR310" s="453"/>
      <c r="AS310" s="453"/>
      <c r="AT310" s="453"/>
      <c r="AU310" s="453"/>
      <c r="AV310" s="453"/>
      <c r="AW310" s="453"/>
      <c r="AX310" s="453"/>
      <c r="AY310" s="453"/>
      <c r="AZ310" s="453"/>
      <c r="BA310" s="453"/>
      <c r="BB310" s="453"/>
      <c r="BC310" s="453"/>
      <c r="BD310" s="453"/>
      <c r="BE310" s="453"/>
    </row>
    <row r="311" ht="15.0" hidden="1" customHeight="1" outlineLevel="1">
      <c r="A311" s="582" t="s">
        <v>786</v>
      </c>
      <c r="B311" s="583">
        <f t="shared" ref="B311:H311" si="160">B308/$B310</f>
        <v>2.5</v>
      </c>
      <c r="C311" s="583">
        <f t="shared" si="160"/>
        <v>3.5</v>
      </c>
      <c r="D311" s="583">
        <f t="shared" si="160"/>
        <v>4.5</v>
      </c>
      <c r="E311" s="583">
        <f t="shared" si="160"/>
        <v>6.5</v>
      </c>
      <c r="F311" s="583">
        <f t="shared" si="160"/>
        <v>8.5</v>
      </c>
      <c r="G311" s="583">
        <f t="shared" si="160"/>
        <v>11.5</v>
      </c>
      <c r="H311" s="583">
        <f t="shared" si="160"/>
        <v>14.5</v>
      </c>
      <c r="I311" s="580"/>
      <c r="J311" s="579"/>
      <c r="K311" s="579"/>
      <c r="L311" s="581" t="str">
        <f>VLOOKUP(A311,Blacksmith!$B$145:$J$193,9,FALSE)</f>
        <v>#N/A</v>
      </c>
      <c r="M311" s="579"/>
      <c r="N311" s="579" t="str">
        <f>VLOOKUP(A311,Blacksmith!$B$145:$J$193,4,FALSE)</f>
        <v>#N/A</v>
      </c>
      <c r="O311" s="579"/>
      <c r="P311" s="579"/>
      <c r="Q311" s="579"/>
      <c r="R311" s="462">
        <v>0.0</v>
      </c>
      <c r="S311" s="475"/>
      <c r="T311" s="475"/>
      <c r="U311" s="450"/>
      <c r="V311" s="450"/>
      <c r="W311" s="452">
        <v>0.0</v>
      </c>
      <c r="X311" s="452">
        <v>0.0</v>
      </c>
      <c r="Y311" s="452">
        <v>0.0</v>
      </c>
      <c r="Z311" s="452">
        <v>0.0</v>
      </c>
      <c r="AA311" s="452">
        <v>0.0</v>
      </c>
      <c r="AB311" s="452">
        <v>0.0</v>
      </c>
      <c r="AC311" s="452">
        <v>0.0</v>
      </c>
      <c r="AD311" s="453"/>
      <c r="AE311" s="453"/>
      <c r="AF311" s="453"/>
      <c r="AG311" s="453"/>
      <c r="AH311" s="453"/>
      <c r="AI311" s="453"/>
      <c r="AJ311" s="453"/>
      <c r="AK311" s="453"/>
      <c r="AL311" s="453"/>
      <c r="AM311" s="453"/>
      <c r="AN311" s="453"/>
      <c r="AO311" s="453"/>
      <c r="AP311" s="453"/>
      <c r="AQ311" s="453"/>
      <c r="AR311" s="453"/>
      <c r="AS311" s="453"/>
      <c r="AT311" s="453"/>
      <c r="AU311" s="453"/>
      <c r="AV311" s="453"/>
      <c r="AW311" s="453"/>
      <c r="AX311" s="453"/>
      <c r="AY311" s="453"/>
      <c r="AZ311" s="453"/>
      <c r="BA311" s="453"/>
      <c r="BB311" s="453"/>
      <c r="BC311" s="453"/>
      <c r="BD311" s="453"/>
      <c r="BE311" s="453"/>
    </row>
    <row r="312" ht="15.0" customHeight="1" collapsed="1">
      <c r="A312" s="577" t="s">
        <v>1027</v>
      </c>
      <c r="B312" s="578" t="s">
        <v>796</v>
      </c>
      <c r="C312" s="579" t="s">
        <v>776</v>
      </c>
      <c r="D312" s="579" t="s">
        <v>942</v>
      </c>
      <c r="E312" s="579" t="s">
        <v>798</v>
      </c>
      <c r="F312" s="579" t="s">
        <v>838</v>
      </c>
      <c r="G312" s="579" t="s">
        <v>821</v>
      </c>
      <c r="H312" s="579" t="s">
        <v>1028</v>
      </c>
      <c r="I312" s="580" t="s">
        <v>781</v>
      </c>
      <c r="J312" s="579">
        <v>1.0</v>
      </c>
      <c r="K312" s="579">
        <v>1.0</v>
      </c>
      <c r="L312" s="581">
        <f>VLOOKUP(A312,Blacksmith!$B$145:$J$193,9,FALSE)</f>
        <v>1.48</v>
      </c>
      <c r="M312" s="579" t="s">
        <v>994</v>
      </c>
      <c r="N312" s="579">
        <f>VLOOKUP(A312,Blacksmith!$B$145:$J$193,4,FALSE)</f>
        <v>5</v>
      </c>
      <c r="O312" s="579">
        <v>7.0</v>
      </c>
      <c r="P312" s="579" t="s">
        <v>782</v>
      </c>
      <c r="Q312" s="579"/>
      <c r="R312" s="462">
        <v>0.0</v>
      </c>
      <c r="S312" s="475"/>
      <c r="T312" s="475"/>
      <c r="U312" s="450"/>
      <c r="V312" s="450"/>
      <c r="W312" s="452">
        <v>0.0</v>
      </c>
      <c r="X312" s="452">
        <v>0.0</v>
      </c>
      <c r="Y312" s="452">
        <v>0.0</v>
      </c>
      <c r="Z312" s="452">
        <v>0.0</v>
      </c>
      <c r="AA312" s="452">
        <v>0.0</v>
      </c>
      <c r="AB312" s="452">
        <v>0.0</v>
      </c>
      <c r="AC312" s="452">
        <v>0.0</v>
      </c>
      <c r="AD312" s="453"/>
      <c r="AE312" s="453"/>
      <c r="AF312" s="453"/>
      <c r="AG312" s="453"/>
      <c r="AH312" s="453"/>
      <c r="AI312" s="453"/>
      <c r="AJ312" s="453"/>
      <c r="AK312" s="453"/>
      <c r="AL312" s="453"/>
      <c r="AM312" s="453"/>
      <c r="AN312" s="453"/>
      <c r="AO312" s="453"/>
      <c r="AP312" s="453"/>
      <c r="AQ312" s="453"/>
      <c r="AR312" s="453"/>
      <c r="AS312" s="453"/>
      <c r="AT312" s="453"/>
      <c r="AU312" s="453"/>
      <c r="AV312" s="453"/>
      <c r="AW312" s="453"/>
      <c r="AX312" s="453"/>
      <c r="AY312" s="453"/>
      <c r="AZ312" s="453"/>
      <c r="BA312" s="453"/>
      <c r="BB312" s="453"/>
      <c r="BC312" s="453"/>
      <c r="BD312" s="453"/>
      <c r="BE312" s="453"/>
    </row>
    <row r="313" ht="15.0" hidden="1" customHeight="1" outlineLevel="1">
      <c r="A313" s="582" t="s">
        <v>178</v>
      </c>
      <c r="B313" s="583">
        <v>1.0</v>
      </c>
      <c r="C313" s="583">
        <v>1.0</v>
      </c>
      <c r="D313" s="583">
        <v>1.0</v>
      </c>
      <c r="E313" s="583">
        <v>1.0</v>
      </c>
      <c r="F313" s="583">
        <v>1.0</v>
      </c>
      <c r="G313" s="583">
        <v>1.0</v>
      </c>
      <c r="H313" s="583">
        <v>1.0</v>
      </c>
      <c r="I313" s="580"/>
      <c r="J313" s="579"/>
      <c r="K313" s="579"/>
      <c r="L313" s="581" t="str">
        <f>VLOOKUP(A313,Blacksmith!$B$145:$J$193,9,FALSE)</f>
        <v>#N/A</v>
      </c>
      <c r="M313" s="579"/>
      <c r="N313" s="579" t="str">
        <f>VLOOKUP(A313,Blacksmith!$B$145:$J$193,4,FALSE)</f>
        <v>#N/A</v>
      </c>
      <c r="O313" s="579"/>
      <c r="P313" s="579"/>
      <c r="Q313" s="579"/>
      <c r="R313" s="462">
        <v>0.0</v>
      </c>
      <c r="S313" s="475"/>
      <c r="T313" s="475"/>
      <c r="U313" s="450"/>
      <c r="V313" s="450"/>
      <c r="W313" s="452">
        <v>0.0</v>
      </c>
      <c r="X313" s="452">
        <v>0.0</v>
      </c>
      <c r="Y313" s="452">
        <v>0.0</v>
      </c>
      <c r="Z313" s="452">
        <v>0.0</v>
      </c>
      <c r="AA313" s="452">
        <v>0.0</v>
      </c>
      <c r="AB313" s="452">
        <v>0.0</v>
      </c>
      <c r="AC313" s="452">
        <v>0.0</v>
      </c>
      <c r="AD313" s="453"/>
      <c r="AE313" s="453"/>
      <c r="AF313" s="453"/>
      <c r="AG313" s="453"/>
      <c r="AH313" s="453"/>
      <c r="AI313" s="453"/>
      <c r="AJ313" s="453"/>
      <c r="AK313" s="453"/>
      <c r="AL313" s="453"/>
      <c r="AM313" s="453"/>
      <c r="AN313" s="453"/>
      <c r="AO313" s="453"/>
      <c r="AP313" s="453"/>
      <c r="AQ313" s="453"/>
      <c r="AR313" s="453"/>
      <c r="AS313" s="453"/>
      <c r="AT313" s="453"/>
      <c r="AU313" s="453"/>
      <c r="AV313" s="453"/>
      <c r="AW313" s="453"/>
      <c r="AX313" s="453"/>
      <c r="AY313" s="453"/>
      <c r="AZ313" s="453"/>
      <c r="BA313" s="453"/>
      <c r="BB313" s="453"/>
      <c r="BC313" s="453"/>
      <c r="BD313" s="453"/>
      <c r="BE313" s="453"/>
    </row>
    <row r="314" ht="15.0" hidden="1" customHeight="1" outlineLevel="1">
      <c r="A314" s="582" t="s">
        <v>179</v>
      </c>
      <c r="B314" s="583">
        <v>6.0</v>
      </c>
      <c r="C314" s="583">
        <v>6.0</v>
      </c>
      <c r="D314" s="583">
        <v>8.0</v>
      </c>
      <c r="E314" s="583">
        <v>8.0</v>
      </c>
      <c r="F314" s="583">
        <v>10.0</v>
      </c>
      <c r="G314" s="583">
        <v>10.0</v>
      </c>
      <c r="H314" s="583">
        <v>12.0</v>
      </c>
      <c r="I314" s="580"/>
      <c r="J314" s="579"/>
      <c r="K314" s="579"/>
      <c r="L314" s="581" t="str">
        <f>VLOOKUP(A314,Blacksmith!$B$145:$J$193,9,FALSE)</f>
        <v>#N/A</v>
      </c>
      <c r="M314" s="579"/>
      <c r="N314" s="579" t="str">
        <f>VLOOKUP(A314,Blacksmith!$B$145:$J$193,4,FALSE)</f>
        <v>#N/A</v>
      </c>
      <c r="O314" s="579"/>
      <c r="P314" s="579"/>
      <c r="Q314" s="579"/>
      <c r="R314" s="462">
        <v>0.0</v>
      </c>
      <c r="S314" s="475"/>
      <c r="T314" s="475"/>
      <c r="U314" s="450"/>
      <c r="V314" s="450"/>
      <c r="W314" s="452">
        <v>0.0</v>
      </c>
      <c r="X314" s="452">
        <v>0.0</v>
      </c>
      <c r="Y314" s="452">
        <v>0.0</v>
      </c>
      <c r="Z314" s="452">
        <v>0.0</v>
      </c>
      <c r="AA314" s="452">
        <v>0.0</v>
      </c>
      <c r="AB314" s="452">
        <v>0.0</v>
      </c>
      <c r="AC314" s="452">
        <v>0.0</v>
      </c>
      <c r="AD314" s="453"/>
      <c r="AE314" s="453"/>
      <c r="AF314" s="453"/>
      <c r="AG314" s="453"/>
      <c r="AH314" s="453"/>
      <c r="AI314" s="453"/>
      <c r="AJ314" s="453"/>
      <c r="AK314" s="453"/>
      <c r="AL314" s="453"/>
      <c r="AM314" s="453"/>
      <c r="AN314" s="453"/>
      <c r="AO314" s="453"/>
      <c r="AP314" s="453"/>
      <c r="AQ314" s="453"/>
      <c r="AR314" s="453"/>
      <c r="AS314" s="453"/>
      <c r="AT314" s="453"/>
      <c r="AU314" s="453"/>
      <c r="AV314" s="453"/>
      <c r="AW314" s="453"/>
      <c r="AX314" s="453"/>
      <c r="AY314" s="453"/>
      <c r="AZ314" s="453"/>
      <c r="BA314" s="453"/>
      <c r="BB314" s="453"/>
      <c r="BC314" s="453"/>
      <c r="BD314" s="453"/>
      <c r="BE314" s="453"/>
    </row>
    <row r="315" ht="15.0" hidden="1" customHeight="1" outlineLevel="1">
      <c r="A315" s="582" t="s">
        <v>783</v>
      </c>
      <c r="B315" s="583">
        <v>0.0</v>
      </c>
      <c r="C315" s="583">
        <v>1.0</v>
      </c>
      <c r="D315" s="583">
        <v>1.0</v>
      </c>
      <c r="E315" s="583">
        <v>3.0</v>
      </c>
      <c r="F315" s="583">
        <v>4.0</v>
      </c>
      <c r="G315" s="583">
        <v>7.0</v>
      </c>
      <c r="H315" s="583">
        <v>9.0</v>
      </c>
      <c r="I315" s="580"/>
      <c r="J315" s="579"/>
      <c r="K315" s="579"/>
      <c r="L315" s="581" t="str">
        <f>VLOOKUP(A315,Blacksmith!$B$145:$J$193,9,FALSE)</f>
        <v>#N/A</v>
      </c>
      <c r="M315" s="579"/>
      <c r="N315" s="579" t="str">
        <f>VLOOKUP(A315,Blacksmith!$B$145:$J$193,4,FALSE)</f>
        <v>#N/A</v>
      </c>
      <c r="O315" s="579"/>
      <c r="P315" s="579"/>
      <c r="Q315" s="579"/>
      <c r="R315" s="462">
        <v>0.0</v>
      </c>
      <c r="S315" s="475"/>
      <c r="T315" s="475"/>
      <c r="U315" s="450"/>
      <c r="V315" s="450"/>
      <c r="W315" s="452">
        <v>0.0</v>
      </c>
      <c r="X315" s="452">
        <v>0.0</v>
      </c>
      <c r="Y315" s="452">
        <v>0.0</v>
      </c>
      <c r="Z315" s="452">
        <v>0.0</v>
      </c>
      <c r="AA315" s="452">
        <v>0.0</v>
      </c>
      <c r="AB315" s="452">
        <v>0.0</v>
      </c>
      <c r="AC315" s="452">
        <v>0.0</v>
      </c>
      <c r="AD315" s="453"/>
      <c r="AE315" s="453"/>
      <c r="AF315" s="453"/>
      <c r="AG315" s="453"/>
      <c r="AH315" s="453"/>
      <c r="AI315" s="453"/>
      <c r="AJ315" s="453"/>
      <c r="AK315" s="453"/>
      <c r="AL315" s="453"/>
      <c r="AM315" s="453"/>
      <c r="AN315" s="453"/>
      <c r="AO315" s="453"/>
      <c r="AP315" s="453"/>
      <c r="AQ315" s="453"/>
      <c r="AR315" s="453"/>
      <c r="AS315" s="453"/>
      <c r="AT315" s="453"/>
      <c r="AU315" s="453"/>
      <c r="AV315" s="453"/>
      <c r="AW315" s="453"/>
      <c r="AX315" s="453"/>
      <c r="AY315" s="453"/>
      <c r="AZ315" s="453"/>
      <c r="BA315" s="453"/>
      <c r="BB315" s="453"/>
      <c r="BC315" s="453"/>
      <c r="BD315" s="453"/>
      <c r="BE315" s="453"/>
    </row>
    <row r="316" ht="15.0" hidden="1" customHeight="1" outlineLevel="1">
      <c r="A316" s="582" t="s">
        <v>180</v>
      </c>
      <c r="B316" s="583">
        <f t="shared" ref="B316:H316" si="161">(B313+B314)/2+B315</f>
        <v>3.5</v>
      </c>
      <c r="C316" s="583">
        <f t="shared" si="161"/>
        <v>4.5</v>
      </c>
      <c r="D316" s="583">
        <f t="shared" si="161"/>
        <v>5.5</v>
      </c>
      <c r="E316" s="583">
        <f t="shared" si="161"/>
        <v>7.5</v>
      </c>
      <c r="F316" s="583">
        <f t="shared" si="161"/>
        <v>9.5</v>
      </c>
      <c r="G316" s="583">
        <f t="shared" si="161"/>
        <v>12.5</v>
      </c>
      <c r="H316" s="583">
        <f t="shared" si="161"/>
        <v>15.5</v>
      </c>
      <c r="I316" s="580"/>
      <c r="J316" s="579"/>
      <c r="K316" s="579"/>
      <c r="L316" s="581" t="str">
        <f>VLOOKUP(A316,Blacksmith!$B$145:$J$193,9,FALSE)</f>
        <v>#N/A</v>
      </c>
      <c r="M316" s="579"/>
      <c r="N316" s="579" t="str">
        <f>VLOOKUP(A316,Blacksmith!$B$145:$J$193,4,FALSE)</f>
        <v>#N/A</v>
      </c>
      <c r="O316" s="579"/>
      <c r="P316" s="579"/>
      <c r="Q316" s="579"/>
      <c r="R316" s="462">
        <v>0.0</v>
      </c>
      <c r="S316" s="475"/>
      <c r="T316" s="475"/>
      <c r="U316" s="450"/>
      <c r="V316" s="450"/>
      <c r="W316" s="452">
        <v>0.0</v>
      </c>
      <c r="X316" s="452">
        <v>0.0</v>
      </c>
      <c r="Y316" s="452">
        <v>0.0</v>
      </c>
      <c r="Z316" s="452">
        <v>0.0</v>
      </c>
      <c r="AA316" s="452">
        <v>0.0</v>
      </c>
      <c r="AB316" s="452">
        <v>0.0</v>
      </c>
      <c r="AC316" s="452">
        <v>0.0</v>
      </c>
      <c r="AD316" s="453"/>
      <c r="AE316" s="453"/>
      <c r="AF316" s="453"/>
      <c r="AG316" s="453"/>
      <c r="AH316" s="453"/>
      <c r="AI316" s="453"/>
      <c r="AJ316" s="453"/>
      <c r="AK316" s="453"/>
      <c r="AL316" s="453"/>
      <c r="AM316" s="453"/>
      <c r="AN316" s="453"/>
      <c r="AO316" s="453"/>
      <c r="AP316" s="453"/>
      <c r="AQ316" s="453"/>
      <c r="AR316" s="453"/>
      <c r="AS316" s="453"/>
      <c r="AT316" s="453"/>
      <c r="AU316" s="453"/>
      <c r="AV316" s="453"/>
      <c r="AW316" s="453"/>
      <c r="AX316" s="453"/>
      <c r="AY316" s="453"/>
      <c r="AZ316" s="453"/>
      <c r="BA316" s="453"/>
      <c r="BB316" s="453"/>
      <c r="BC316" s="453"/>
      <c r="BD316" s="453"/>
      <c r="BE316" s="453"/>
    </row>
    <row r="317" ht="15.0" hidden="1" customHeight="1" outlineLevel="1">
      <c r="A317" s="582" t="s">
        <v>784</v>
      </c>
      <c r="B317" s="584"/>
      <c r="C317" s="584">
        <f t="shared" ref="C317:H317" si="162">C316/B316-1</f>
        <v>0.2857142857</v>
      </c>
      <c r="D317" s="584">
        <f t="shared" si="162"/>
        <v>0.2222222222</v>
      </c>
      <c r="E317" s="584">
        <f t="shared" si="162"/>
        <v>0.3636363636</v>
      </c>
      <c r="F317" s="584">
        <f t="shared" si="162"/>
        <v>0.2666666667</v>
      </c>
      <c r="G317" s="584">
        <f t="shared" si="162"/>
        <v>0.3157894737</v>
      </c>
      <c r="H317" s="584">
        <f t="shared" si="162"/>
        <v>0.24</v>
      </c>
      <c r="I317" s="580"/>
      <c r="J317" s="579"/>
      <c r="K317" s="579"/>
      <c r="L317" s="581" t="str">
        <f>VLOOKUP(A317,Blacksmith!$B$145:$J$193,9,FALSE)</f>
        <v>#N/A</v>
      </c>
      <c r="M317" s="579"/>
      <c r="N317" s="579" t="str">
        <f>VLOOKUP(A317,Blacksmith!$B$145:$J$193,4,FALSE)</f>
        <v>#N/A</v>
      </c>
      <c r="O317" s="579"/>
      <c r="P317" s="579"/>
      <c r="Q317" s="579"/>
      <c r="R317" s="462">
        <v>0.0</v>
      </c>
      <c r="S317" s="475"/>
      <c r="T317" s="475"/>
      <c r="U317" s="450"/>
      <c r="V317" s="450"/>
      <c r="W317" s="452">
        <v>0.0</v>
      </c>
      <c r="X317" s="452">
        <v>0.0</v>
      </c>
      <c r="Y317" s="452">
        <v>0.0</v>
      </c>
      <c r="Z317" s="452">
        <v>0.0</v>
      </c>
      <c r="AA317" s="452">
        <v>0.0</v>
      </c>
      <c r="AB317" s="452">
        <v>0.0</v>
      </c>
      <c r="AC317" s="452">
        <v>0.0</v>
      </c>
      <c r="AD317" s="453"/>
      <c r="AE317" s="453"/>
      <c r="AF317" s="453"/>
      <c r="AG317" s="453"/>
      <c r="AH317" s="453"/>
      <c r="AI317" s="453"/>
      <c r="AJ317" s="453"/>
      <c r="AK317" s="453"/>
      <c r="AL317" s="453"/>
      <c r="AM317" s="453"/>
      <c r="AN317" s="453"/>
      <c r="AO317" s="453"/>
      <c r="AP317" s="453"/>
      <c r="AQ317" s="453"/>
      <c r="AR317" s="453"/>
      <c r="AS317" s="453"/>
      <c r="AT317" s="453"/>
      <c r="AU317" s="453"/>
      <c r="AV317" s="453"/>
      <c r="AW317" s="453"/>
      <c r="AX317" s="453"/>
      <c r="AY317" s="453"/>
      <c r="AZ317" s="453"/>
      <c r="BA317" s="453"/>
      <c r="BB317" s="453"/>
      <c r="BC317" s="453"/>
      <c r="BD317" s="453"/>
      <c r="BE317" s="453"/>
    </row>
    <row r="318" ht="15.0" hidden="1" customHeight="1" outlineLevel="1">
      <c r="A318" s="582" t="s">
        <v>785</v>
      </c>
      <c r="B318" s="583">
        <f>$K312</f>
        <v>1</v>
      </c>
      <c r="C318" s="583"/>
      <c r="D318" s="584"/>
      <c r="E318" s="584"/>
      <c r="F318" s="584"/>
      <c r="G318" s="584"/>
      <c r="H318" s="584"/>
      <c r="I318" s="580"/>
      <c r="J318" s="579"/>
      <c r="K318" s="579"/>
      <c r="L318" s="581" t="str">
        <f>VLOOKUP(A318,Blacksmith!$B$145:$J$193,9,FALSE)</f>
        <v>#N/A</v>
      </c>
      <c r="M318" s="579"/>
      <c r="N318" s="579" t="str">
        <f>VLOOKUP(A318,Blacksmith!$B$145:$J$193,4,FALSE)</f>
        <v>#N/A</v>
      </c>
      <c r="O318" s="579"/>
      <c r="P318" s="579"/>
      <c r="Q318" s="579"/>
      <c r="R318" s="462">
        <v>0.0</v>
      </c>
      <c r="S318" s="475"/>
      <c r="T318" s="475"/>
      <c r="U318" s="450"/>
      <c r="V318" s="450"/>
      <c r="W318" s="452">
        <v>0.0</v>
      </c>
      <c r="X318" s="452">
        <v>0.0</v>
      </c>
      <c r="Y318" s="452">
        <v>0.0</v>
      </c>
      <c r="Z318" s="452">
        <v>0.0</v>
      </c>
      <c r="AA318" s="452">
        <v>0.0</v>
      </c>
      <c r="AB318" s="452">
        <v>0.0</v>
      </c>
      <c r="AC318" s="452">
        <v>0.0</v>
      </c>
      <c r="AD318" s="453"/>
      <c r="AE318" s="453"/>
      <c r="AF318" s="453"/>
      <c r="AG318" s="453"/>
      <c r="AH318" s="453"/>
      <c r="AI318" s="453"/>
      <c r="AJ318" s="453"/>
      <c r="AK318" s="453"/>
      <c r="AL318" s="453"/>
      <c r="AM318" s="453"/>
      <c r="AN318" s="453"/>
      <c r="AO318" s="453"/>
      <c r="AP318" s="453"/>
      <c r="AQ318" s="453"/>
      <c r="AR318" s="453"/>
      <c r="AS318" s="453"/>
      <c r="AT318" s="453"/>
      <c r="AU318" s="453"/>
      <c r="AV318" s="453"/>
      <c r="AW318" s="453"/>
      <c r="AX318" s="453"/>
      <c r="AY318" s="453"/>
      <c r="AZ318" s="453"/>
      <c r="BA318" s="453"/>
      <c r="BB318" s="453"/>
      <c r="BC318" s="453"/>
      <c r="BD318" s="453"/>
      <c r="BE318" s="453"/>
    </row>
    <row r="319" ht="15.0" hidden="1" customHeight="1" outlineLevel="1">
      <c r="A319" s="582" t="s">
        <v>786</v>
      </c>
      <c r="B319" s="583">
        <f t="shared" ref="B319:H319" si="163">B316/$B318</f>
        <v>3.5</v>
      </c>
      <c r="C319" s="583">
        <f t="shared" si="163"/>
        <v>4.5</v>
      </c>
      <c r="D319" s="583">
        <f t="shared" si="163"/>
        <v>5.5</v>
      </c>
      <c r="E319" s="583">
        <f t="shared" si="163"/>
        <v>7.5</v>
      </c>
      <c r="F319" s="583">
        <f t="shared" si="163"/>
        <v>9.5</v>
      </c>
      <c r="G319" s="583">
        <f t="shared" si="163"/>
        <v>12.5</v>
      </c>
      <c r="H319" s="583">
        <f t="shared" si="163"/>
        <v>15.5</v>
      </c>
      <c r="I319" s="580"/>
      <c r="J319" s="579"/>
      <c r="K319" s="579"/>
      <c r="L319" s="581" t="str">
        <f>VLOOKUP(A319,Blacksmith!$B$145:$J$193,9,FALSE)</f>
        <v>#N/A</v>
      </c>
      <c r="M319" s="579"/>
      <c r="N319" s="579" t="str">
        <f>VLOOKUP(A319,Blacksmith!$B$145:$J$193,4,FALSE)</f>
        <v>#N/A</v>
      </c>
      <c r="O319" s="579"/>
      <c r="P319" s="579"/>
      <c r="Q319" s="579"/>
      <c r="R319" s="462">
        <v>0.0</v>
      </c>
      <c r="S319" s="475"/>
      <c r="T319" s="475"/>
      <c r="U319" s="450"/>
      <c r="V319" s="450"/>
      <c r="W319" s="452">
        <v>0.0</v>
      </c>
      <c r="X319" s="452">
        <v>0.0</v>
      </c>
      <c r="Y319" s="452">
        <v>0.0</v>
      </c>
      <c r="Z319" s="452">
        <v>0.0</v>
      </c>
      <c r="AA319" s="452">
        <v>0.0</v>
      </c>
      <c r="AB319" s="452">
        <v>0.0</v>
      </c>
      <c r="AC319" s="452">
        <v>0.0</v>
      </c>
      <c r="AD319" s="453"/>
      <c r="AE319" s="453"/>
      <c r="AF319" s="453"/>
      <c r="AG319" s="453"/>
      <c r="AH319" s="453"/>
      <c r="AI319" s="453"/>
      <c r="AJ319" s="453"/>
      <c r="AK319" s="453"/>
      <c r="AL319" s="453"/>
      <c r="AM319" s="453"/>
      <c r="AN319" s="453"/>
      <c r="AO319" s="453"/>
      <c r="AP319" s="453"/>
      <c r="AQ319" s="453"/>
      <c r="AR319" s="453"/>
      <c r="AS319" s="453"/>
      <c r="AT319" s="453"/>
      <c r="AU319" s="453"/>
      <c r="AV319" s="453"/>
      <c r="AW319" s="453"/>
      <c r="AX319" s="453"/>
      <c r="AY319" s="453"/>
      <c r="AZ319" s="453"/>
      <c r="BA319" s="453"/>
      <c r="BB319" s="453"/>
      <c r="BC319" s="453"/>
      <c r="BD319" s="453"/>
      <c r="BE319" s="453"/>
    </row>
    <row r="320" ht="15.0" customHeight="1" collapsed="1">
      <c r="A320" s="577" t="s">
        <v>1029</v>
      </c>
      <c r="B320" s="578" t="s">
        <v>796</v>
      </c>
      <c r="C320" s="579" t="s">
        <v>776</v>
      </c>
      <c r="D320" s="579" t="s">
        <v>942</v>
      </c>
      <c r="E320" s="579" t="s">
        <v>798</v>
      </c>
      <c r="F320" s="579" t="s">
        <v>838</v>
      </c>
      <c r="G320" s="579" t="s">
        <v>821</v>
      </c>
      <c r="H320" s="579" t="s">
        <v>1028</v>
      </c>
      <c r="I320" s="580" t="s">
        <v>781</v>
      </c>
      <c r="J320" s="579">
        <v>1.0</v>
      </c>
      <c r="K320" s="579">
        <v>2.0</v>
      </c>
      <c r="L320" s="581">
        <f>VLOOKUP(A320,Blacksmith!$B$145:$J$193,9,FALSE)</f>
        <v>1.5</v>
      </c>
      <c r="M320" s="579" t="s">
        <v>812</v>
      </c>
      <c r="N320" s="579">
        <f>VLOOKUP(A320,Blacksmith!$B$145:$J$193,4,FALSE)</f>
        <v>6</v>
      </c>
      <c r="O320" s="579">
        <v>8.0</v>
      </c>
      <c r="P320" s="579" t="s">
        <v>782</v>
      </c>
      <c r="Q320" s="579" t="s">
        <v>1026</v>
      </c>
      <c r="R320" s="462">
        <v>0.0</v>
      </c>
      <c r="S320" s="475"/>
      <c r="T320" s="475"/>
      <c r="U320" s="450"/>
      <c r="V320" s="450"/>
      <c r="W320" s="452">
        <v>0.0</v>
      </c>
      <c r="X320" s="452">
        <v>0.0</v>
      </c>
      <c r="Y320" s="452">
        <v>0.0</v>
      </c>
      <c r="Z320" s="452">
        <v>0.0</v>
      </c>
      <c r="AA320" s="452">
        <v>0.0</v>
      </c>
      <c r="AB320" s="452">
        <v>0.0</v>
      </c>
      <c r="AC320" s="452">
        <v>0.0</v>
      </c>
      <c r="AD320" s="453"/>
      <c r="AE320" s="453"/>
      <c r="AF320" s="453"/>
      <c r="AG320" s="453"/>
      <c r="AH320" s="453"/>
      <c r="AI320" s="453"/>
      <c r="AJ320" s="453"/>
      <c r="AK320" s="453"/>
      <c r="AL320" s="453"/>
      <c r="AM320" s="453"/>
      <c r="AN320" s="453"/>
      <c r="AO320" s="453"/>
      <c r="AP320" s="453"/>
      <c r="AQ320" s="453"/>
      <c r="AR320" s="453"/>
      <c r="AS320" s="453"/>
      <c r="AT320" s="453"/>
      <c r="AU320" s="453"/>
      <c r="AV320" s="453"/>
      <c r="AW320" s="453"/>
      <c r="AX320" s="453"/>
      <c r="AY320" s="453"/>
      <c r="AZ320" s="453"/>
      <c r="BA320" s="453"/>
      <c r="BB320" s="453"/>
      <c r="BC320" s="453"/>
      <c r="BD320" s="453"/>
      <c r="BE320" s="453"/>
    </row>
    <row r="321" ht="15.0" hidden="1" customHeight="1" outlineLevel="1">
      <c r="A321" s="582" t="s">
        <v>178</v>
      </c>
      <c r="B321" s="583">
        <v>1.0</v>
      </c>
      <c r="C321" s="583">
        <v>1.0</v>
      </c>
      <c r="D321" s="583">
        <v>1.0</v>
      </c>
      <c r="E321" s="583">
        <v>1.0</v>
      </c>
      <c r="F321" s="583">
        <v>1.0</v>
      </c>
      <c r="G321" s="583">
        <v>1.0</v>
      </c>
      <c r="H321" s="583">
        <v>1.0</v>
      </c>
      <c r="I321" s="580"/>
      <c r="J321" s="579"/>
      <c r="K321" s="579"/>
      <c r="L321" s="581" t="str">
        <f>VLOOKUP(A321,Blacksmith!$B$145:$J$193,9,FALSE)</f>
        <v>#N/A</v>
      </c>
      <c r="M321" s="579"/>
      <c r="N321" s="579" t="str">
        <f>VLOOKUP(A321,Blacksmith!$B$145:$J$193,4,FALSE)</f>
        <v>#N/A</v>
      </c>
      <c r="O321" s="579"/>
      <c r="P321" s="579"/>
      <c r="Q321" s="579"/>
      <c r="R321" s="462">
        <v>0.0</v>
      </c>
      <c r="S321" s="475"/>
      <c r="T321" s="475"/>
      <c r="U321" s="450"/>
      <c r="V321" s="450"/>
      <c r="W321" s="452">
        <v>0.0</v>
      </c>
      <c r="X321" s="452">
        <v>0.0</v>
      </c>
      <c r="Y321" s="452">
        <v>0.0</v>
      </c>
      <c r="Z321" s="452">
        <v>0.0</v>
      </c>
      <c r="AA321" s="452">
        <v>0.0</v>
      </c>
      <c r="AB321" s="452">
        <v>0.0</v>
      </c>
      <c r="AC321" s="452">
        <v>0.0</v>
      </c>
      <c r="AD321" s="453"/>
      <c r="AE321" s="453"/>
      <c r="AF321" s="453"/>
      <c r="AG321" s="453"/>
      <c r="AH321" s="453"/>
      <c r="AI321" s="453"/>
      <c r="AJ321" s="453"/>
      <c r="AK321" s="453"/>
      <c r="AL321" s="453"/>
      <c r="AM321" s="453"/>
      <c r="AN321" s="453"/>
      <c r="AO321" s="453"/>
      <c r="AP321" s="453"/>
      <c r="AQ321" s="453"/>
      <c r="AR321" s="453"/>
      <c r="AS321" s="453"/>
      <c r="AT321" s="453"/>
      <c r="AU321" s="453"/>
      <c r="AV321" s="453"/>
      <c r="AW321" s="453"/>
      <c r="AX321" s="453"/>
      <c r="AY321" s="453"/>
      <c r="AZ321" s="453"/>
      <c r="BA321" s="453"/>
      <c r="BB321" s="453"/>
      <c r="BC321" s="453"/>
      <c r="BD321" s="453"/>
      <c r="BE321" s="453"/>
    </row>
    <row r="322" ht="15.0" hidden="1" customHeight="1" outlineLevel="1">
      <c r="A322" s="582" t="s">
        <v>179</v>
      </c>
      <c r="B322" s="583">
        <v>6.0</v>
      </c>
      <c r="C322" s="583">
        <v>6.0</v>
      </c>
      <c r="D322" s="583">
        <v>8.0</v>
      </c>
      <c r="E322" s="583">
        <v>8.0</v>
      </c>
      <c r="F322" s="583">
        <v>10.0</v>
      </c>
      <c r="G322" s="583">
        <v>10.0</v>
      </c>
      <c r="H322" s="583">
        <v>12.0</v>
      </c>
      <c r="I322" s="580"/>
      <c r="J322" s="579"/>
      <c r="K322" s="579"/>
      <c r="L322" s="581" t="str">
        <f>VLOOKUP(A322,Blacksmith!$B$145:$J$193,9,FALSE)</f>
        <v>#N/A</v>
      </c>
      <c r="M322" s="579"/>
      <c r="N322" s="579" t="str">
        <f>VLOOKUP(A322,Blacksmith!$B$145:$J$193,4,FALSE)</f>
        <v>#N/A</v>
      </c>
      <c r="O322" s="579"/>
      <c r="P322" s="579"/>
      <c r="Q322" s="579"/>
      <c r="R322" s="462">
        <v>0.0</v>
      </c>
      <c r="S322" s="475"/>
      <c r="T322" s="475"/>
      <c r="U322" s="450"/>
      <c r="V322" s="450"/>
      <c r="W322" s="452">
        <v>0.0</v>
      </c>
      <c r="X322" s="452">
        <v>0.0</v>
      </c>
      <c r="Y322" s="452">
        <v>0.0</v>
      </c>
      <c r="Z322" s="452">
        <v>0.0</v>
      </c>
      <c r="AA322" s="452">
        <v>0.0</v>
      </c>
      <c r="AB322" s="452">
        <v>0.0</v>
      </c>
      <c r="AC322" s="452">
        <v>0.0</v>
      </c>
      <c r="AD322" s="453"/>
      <c r="AE322" s="453"/>
      <c r="AF322" s="453"/>
      <c r="AG322" s="453"/>
      <c r="AH322" s="453"/>
      <c r="AI322" s="453"/>
      <c r="AJ322" s="453"/>
      <c r="AK322" s="453"/>
      <c r="AL322" s="453"/>
      <c r="AM322" s="453"/>
      <c r="AN322" s="453"/>
      <c r="AO322" s="453"/>
      <c r="AP322" s="453"/>
      <c r="AQ322" s="453"/>
      <c r="AR322" s="453"/>
      <c r="AS322" s="453"/>
      <c r="AT322" s="453"/>
      <c r="AU322" s="453"/>
      <c r="AV322" s="453"/>
      <c r="AW322" s="453"/>
      <c r="AX322" s="453"/>
      <c r="AY322" s="453"/>
      <c r="AZ322" s="453"/>
      <c r="BA322" s="453"/>
      <c r="BB322" s="453"/>
      <c r="BC322" s="453"/>
      <c r="BD322" s="453"/>
      <c r="BE322" s="453"/>
    </row>
    <row r="323" ht="15.0" hidden="1" customHeight="1" outlineLevel="1">
      <c r="A323" s="582" t="s">
        <v>783</v>
      </c>
      <c r="B323" s="583">
        <v>0.0</v>
      </c>
      <c r="C323" s="583">
        <v>1.0</v>
      </c>
      <c r="D323" s="583">
        <v>1.0</v>
      </c>
      <c r="E323" s="583">
        <v>3.0</v>
      </c>
      <c r="F323" s="583">
        <v>4.0</v>
      </c>
      <c r="G323" s="583">
        <v>7.0</v>
      </c>
      <c r="H323" s="583">
        <v>9.0</v>
      </c>
      <c r="I323" s="580"/>
      <c r="J323" s="579"/>
      <c r="K323" s="579"/>
      <c r="L323" s="581" t="str">
        <f>VLOOKUP(A323,Blacksmith!$B$145:$J$193,9,FALSE)</f>
        <v>#N/A</v>
      </c>
      <c r="M323" s="579"/>
      <c r="N323" s="579" t="str">
        <f>VLOOKUP(A323,Blacksmith!$B$145:$J$193,4,FALSE)</f>
        <v>#N/A</v>
      </c>
      <c r="O323" s="579"/>
      <c r="P323" s="579"/>
      <c r="Q323" s="579"/>
      <c r="R323" s="462">
        <v>0.0</v>
      </c>
      <c r="S323" s="475"/>
      <c r="T323" s="475"/>
      <c r="U323" s="450"/>
      <c r="V323" s="450"/>
      <c r="W323" s="452">
        <v>0.0</v>
      </c>
      <c r="X323" s="452">
        <v>0.0</v>
      </c>
      <c r="Y323" s="452">
        <v>0.0</v>
      </c>
      <c r="Z323" s="452">
        <v>0.0</v>
      </c>
      <c r="AA323" s="452">
        <v>0.0</v>
      </c>
      <c r="AB323" s="452">
        <v>0.0</v>
      </c>
      <c r="AC323" s="452">
        <v>0.0</v>
      </c>
      <c r="AD323" s="453"/>
      <c r="AE323" s="453"/>
      <c r="AF323" s="453"/>
      <c r="AG323" s="453"/>
      <c r="AH323" s="453"/>
      <c r="AI323" s="453"/>
      <c r="AJ323" s="453"/>
      <c r="AK323" s="453"/>
      <c r="AL323" s="453"/>
      <c r="AM323" s="453"/>
      <c r="AN323" s="453"/>
      <c r="AO323" s="453"/>
      <c r="AP323" s="453"/>
      <c r="AQ323" s="453"/>
      <c r="AR323" s="453"/>
      <c r="AS323" s="453"/>
      <c r="AT323" s="453"/>
      <c r="AU323" s="453"/>
      <c r="AV323" s="453"/>
      <c r="AW323" s="453"/>
      <c r="AX323" s="453"/>
      <c r="AY323" s="453"/>
      <c r="AZ323" s="453"/>
      <c r="BA323" s="453"/>
      <c r="BB323" s="453"/>
      <c r="BC323" s="453"/>
      <c r="BD323" s="453"/>
      <c r="BE323" s="453"/>
    </row>
    <row r="324" ht="15.0" hidden="1" customHeight="1" outlineLevel="1">
      <c r="A324" s="582" t="s">
        <v>180</v>
      </c>
      <c r="B324" s="583">
        <f t="shared" ref="B324:H324" si="164">(B321+B322)/2+B323</f>
        <v>3.5</v>
      </c>
      <c r="C324" s="583">
        <f t="shared" si="164"/>
        <v>4.5</v>
      </c>
      <c r="D324" s="583">
        <f t="shared" si="164"/>
        <v>5.5</v>
      </c>
      <c r="E324" s="583">
        <f t="shared" si="164"/>
        <v>7.5</v>
      </c>
      <c r="F324" s="583">
        <f t="shared" si="164"/>
        <v>9.5</v>
      </c>
      <c r="G324" s="583">
        <f t="shared" si="164"/>
        <v>12.5</v>
      </c>
      <c r="H324" s="583">
        <f t="shared" si="164"/>
        <v>15.5</v>
      </c>
      <c r="I324" s="580"/>
      <c r="J324" s="579"/>
      <c r="K324" s="579"/>
      <c r="L324" s="581" t="str">
        <f>VLOOKUP(A324,Blacksmith!$B$145:$J$193,9,FALSE)</f>
        <v>#N/A</v>
      </c>
      <c r="M324" s="579"/>
      <c r="N324" s="579" t="str">
        <f>VLOOKUP(A324,Blacksmith!$B$145:$J$193,4,FALSE)</f>
        <v>#N/A</v>
      </c>
      <c r="O324" s="579"/>
      <c r="P324" s="579"/>
      <c r="Q324" s="579"/>
      <c r="R324" s="462">
        <v>0.0</v>
      </c>
      <c r="S324" s="475"/>
      <c r="T324" s="475"/>
      <c r="U324" s="450"/>
      <c r="V324" s="450"/>
      <c r="W324" s="452">
        <v>0.0</v>
      </c>
      <c r="X324" s="452">
        <v>0.0</v>
      </c>
      <c r="Y324" s="452">
        <v>0.0</v>
      </c>
      <c r="Z324" s="452">
        <v>0.0</v>
      </c>
      <c r="AA324" s="452">
        <v>0.0</v>
      </c>
      <c r="AB324" s="452">
        <v>0.0</v>
      </c>
      <c r="AC324" s="452">
        <v>0.0</v>
      </c>
      <c r="AD324" s="453"/>
      <c r="AE324" s="453"/>
      <c r="AF324" s="453"/>
      <c r="AG324" s="453"/>
      <c r="AH324" s="453"/>
      <c r="AI324" s="453"/>
      <c r="AJ324" s="453"/>
      <c r="AK324" s="453"/>
      <c r="AL324" s="453"/>
      <c r="AM324" s="453"/>
      <c r="AN324" s="453"/>
      <c r="AO324" s="453"/>
      <c r="AP324" s="453"/>
      <c r="AQ324" s="453"/>
      <c r="AR324" s="453"/>
      <c r="AS324" s="453"/>
      <c r="AT324" s="453"/>
      <c r="AU324" s="453"/>
      <c r="AV324" s="453"/>
      <c r="AW324" s="453"/>
      <c r="AX324" s="453"/>
      <c r="AY324" s="453"/>
      <c r="AZ324" s="453"/>
      <c r="BA324" s="453"/>
      <c r="BB324" s="453"/>
      <c r="BC324" s="453"/>
      <c r="BD324" s="453"/>
      <c r="BE324" s="453"/>
    </row>
    <row r="325" ht="15.0" hidden="1" customHeight="1" outlineLevel="1">
      <c r="A325" s="582" t="s">
        <v>784</v>
      </c>
      <c r="B325" s="584"/>
      <c r="C325" s="584">
        <f t="shared" ref="C325:H325" si="165">C324/B324-1</f>
        <v>0.2857142857</v>
      </c>
      <c r="D325" s="584">
        <f t="shared" si="165"/>
        <v>0.2222222222</v>
      </c>
      <c r="E325" s="584">
        <f t="shared" si="165"/>
        <v>0.3636363636</v>
      </c>
      <c r="F325" s="584">
        <f t="shared" si="165"/>
        <v>0.2666666667</v>
      </c>
      <c r="G325" s="584">
        <f t="shared" si="165"/>
        <v>0.3157894737</v>
      </c>
      <c r="H325" s="584">
        <f t="shared" si="165"/>
        <v>0.24</v>
      </c>
      <c r="I325" s="580"/>
      <c r="J325" s="579"/>
      <c r="K325" s="579"/>
      <c r="L325" s="581" t="str">
        <f>VLOOKUP(A325,Blacksmith!$B$145:$J$193,9,FALSE)</f>
        <v>#N/A</v>
      </c>
      <c r="M325" s="579"/>
      <c r="N325" s="579" t="str">
        <f>VLOOKUP(A325,Blacksmith!$B$145:$J$193,4,FALSE)</f>
        <v>#N/A</v>
      </c>
      <c r="O325" s="579"/>
      <c r="P325" s="579"/>
      <c r="Q325" s="579"/>
      <c r="R325" s="462">
        <v>0.0</v>
      </c>
      <c r="S325" s="475"/>
      <c r="T325" s="475"/>
      <c r="U325" s="450"/>
      <c r="V325" s="450"/>
      <c r="W325" s="452">
        <v>0.0</v>
      </c>
      <c r="X325" s="452">
        <v>0.0</v>
      </c>
      <c r="Y325" s="452">
        <v>0.0</v>
      </c>
      <c r="Z325" s="452">
        <v>0.0</v>
      </c>
      <c r="AA325" s="452">
        <v>0.0</v>
      </c>
      <c r="AB325" s="452">
        <v>0.0</v>
      </c>
      <c r="AC325" s="452">
        <v>0.0</v>
      </c>
      <c r="AD325" s="453"/>
      <c r="AE325" s="453"/>
      <c r="AF325" s="453"/>
      <c r="AG325" s="453"/>
      <c r="AH325" s="453"/>
      <c r="AI325" s="453"/>
      <c r="AJ325" s="453"/>
      <c r="AK325" s="453"/>
      <c r="AL325" s="453"/>
      <c r="AM325" s="453"/>
      <c r="AN325" s="453"/>
      <c r="AO325" s="453"/>
      <c r="AP325" s="453"/>
      <c r="AQ325" s="453"/>
      <c r="AR325" s="453"/>
      <c r="AS325" s="453"/>
      <c r="AT325" s="453"/>
      <c r="AU325" s="453"/>
      <c r="AV325" s="453"/>
      <c r="AW325" s="453"/>
      <c r="AX325" s="453"/>
      <c r="AY325" s="453"/>
      <c r="AZ325" s="453"/>
      <c r="BA325" s="453"/>
      <c r="BB325" s="453"/>
      <c r="BC325" s="453"/>
      <c r="BD325" s="453"/>
      <c r="BE325" s="453"/>
    </row>
    <row r="326" ht="15.0" hidden="1" customHeight="1" outlineLevel="1">
      <c r="A326" s="582" t="s">
        <v>785</v>
      </c>
      <c r="B326" s="583">
        <f>$K320</f>
        <v>2</v>
      </c>
      <c r="C326" s="583"/>
      <c r="D326" s="584"/>
      <c r="E326" s="584"/>
      <c r="F326" s="584"/>
      <c r="G326" s="584"/>
      <c r="H326" s="584"/>
      <c r="I326" s="580"/>
      <c r="J326" s="579"/>
      <c r="K326" s="579"/>
      <c r="L326" s="581" t="str">
        <f>VLOOKUP(A326,Blacksmith!$B$145:$J$193,9,FALSE)</f>
        <v>#N/A</v>
      </c>
      <c r="M326" s="579"/>
      <c r="N326" s="579" t="str">
        <f>VLOOKUP(A326,Blacksmith!$B$145:$J$193,4,FALSE)</f>
        <v>#N/A</v>
      </c>
      <c r="O326" s="579"/>
      <c r="P326" s="579"/>
      <c r="Q326" s="579"/>
      <c r="R326" s="462">
        <v>0.0</v>
      </c>
      <c r="S326" s="475"/>
      <c r="T326" s="475"/>
      <c r="U326" s="450"/>
      <c r="V326" s="450"/>
      <c r="W326" s="452">
        <v>0.0</v>
      </c>
      <c r="X326" s="452">
        <v>0.0</v>
      </c>
      <c r="Y326" s="452">
        <v>0.0</v>
      </c>
      <c r="Z326" s="452">
        <v>0.0</v>
      </c>
      <c r="AA326" s="452">
        <v>0.0</v>
      </c>
      <c r="AB326" s="452">
        <v>0.0</v>
      </c>
      <c r="AC326" s="452">
        <v>0.0</v>
      </c>
      <c r="AD326" s="453"/>
      <c r="AE326" s="453"/>
      <c r="AF326" s="453"/>
      <c r="AG326" s="453"/>
      <c r="AH326" s="453"/>
      <c r="AI326" s="453"/>
      <c r="AJ326" s="453"/>
      <c r="AK326" s="453"/>
      <c r="AL326" s="453"/>
      <c r="AM326" s="453"/>
      <c r="AN326" s="453"/>
      <c r="AO326" s="453"/>
      <c r="AP326" s="453"/>
      <c r="AQ326" s="453"/>
      <c r="AR326" s="453"/>
      <c r="AS326" s="453"/>
      <c r="AT326" s="453"/>
      <c r="AU326" s="453"/>
      <c r="AV326" s="453"/>
      <c r="AW326" s="453"/>
      <c r="AX326" s="453"/>
      <c r="AY326" s="453"/>
      <c r="AZ326" s="453"/>
      <c r="BA326" s="453"/>
      <c r="BB326" s="453"/>
      <c r="BC326" s="453"/>
      <c r="BD326" s="453"/>
      <c r="BE326" s="453"/>
    </row>
    <row r="327" ht="15.0" hidden="1" customHeight="1" outlineLevel="1">
      <c r="A327" s="582" t="s">
        <v>786</v>
      </c>
      <c r="B327" s="583">
        <f t="shared" ref="B327:H327" si="166">B324/$B326</f>
        <v>1.75</v>
      </c>
      <c r="C327" s="583">
        <f t="shared" si="166"/>
        <v>2.25</v>
      </c>
      <c r="D327" s="583">
        <f t="shared" si="166"/>
        <v>2.75</v>
      </c>
      <c r="E327" s="583">
        <f t="shared" si="166"/>
        <v>3.75</v>
      </c>
      <c r="F327" s="583">
        <f t="shared" si="166"/>
        <v>4.75</v>
      </c>
      <c r="G327" s="583">
        <f t="shared" si="166"/>
        <v>6.25</v>
      </c>
      <c r="H327" s="583">
        <f t="shared" si="166"/>
        <v>7.75</v>
      </c>
      <c r="I327" s="580"/>
      <c r="J327" s="579"/>
      <c r="K327" s="579"/>
      <c r="L327" s="581" t="str">
        <f>VLOOKUP(A327,Blacksmith!$B$145:$J$193,9,FALSE)</f>
        <v>#N/A</v>
      </c>
      <c r="M327" s="579"/>
      <c r="N327" s="579" t="str">
        <f>VLOOKUP(A327,Blacksmith!$B$145:$J$193,4,FALSE)</f>
        <v>#N/A</v>
      </c>
      <c r="O327" s="579"/>
      <c r="P327" s="579"/>
      <c r="Q327" s="579"/>
      <c r="R327" s="462">
        <v>0.0</v>
      </c>
      <c r="S327" s="475"/>
      <c r="T327" s="475"/>
      <c r="U327" s="450"/>
      <c r="V327" s="450"/>
      <c r="W327" s="452">
        <v>0.0</v>
      </c>
      <c r="X327" s="452">
        <v>0.0</v>
      </c>
      <c r="Y327" s="452">
        <v>0.0</v>
      </c>
      <c r="Z327" s="452">
        <v>0.0</v>
      </c>
      <c r="AA327" s="452">
        <v>0.0</v>
      </c>
      <c r="AB327" s="452">
        <v>0.0</v>
      </c>
      <c r="AC327" s="452">
        <v>0.0</v>
      </c>
      <c r="AD327" s="453"/>
      <c r="AE327" s="453"/>
      <c r="AF327" s="453"/>
      <c r="AG327" s="453"/>
      <c r="AH327" s="453"/>
      <c r="AI327" s="453"/>
      <c r="AJ327" s="453"/>
      <c r="AK327" s="453"/>
      <c r="AL327" s="453"/>
      <c r="AM327" s="453"/>
      <c r="AN327" s="453"/>
      <c r="AO327" s="453"/>
      <c r="AP327" s="453"/>
      <c r="AQ327" s="453"/>
      <c r="AR327" s="453"/>
      <c r="AS327" s="453"/>
      <c r="AT327" s="453"/>
      <c r="AU327" s="453"/>
      <c r="AV327" s="453"/>
      <c r="AW327" s="453"/>
      <c r="AX327" s="453"/>
      <c r="AY327" s="453"/>
      <c r="AZ327" s="453"/>
      <c r="BA327" s="453"/>
      <c r="BB327" s="453"/>
      <c r="BC327" s="453"/>
      <c r="BD327" s="453"/>
      <c r="BE327" s="453"/>
    </row>
    <row r="328" ht="15.0" customHeight="1" collapsed="1">
      <c r="A328" s="577" t="s">
        <v>1030</v>
      </c>
      <c r="B328" s="578" t="s">
        <v>909</v>
      </c>
      <c r="C328" s="579" t="s">
        <v>819</v>
      </c>
      <c r="D328" s="579" t="s">
        <v>910</v>
      </c>
      <c r="E328" s="579" t="s">
        <v>911</v>
      </c>
      <c r="F328" s="579" t="s">
        <v>912</v>
      </c>
      <c r="G328" s="579" t="s">
        <v>1031</v>
      </c>
      <c r="H328" s="579" t="s">
        <v>1032</v>
      </c>
      <c r="I328" s="585" t="s">
        <v>793</v>
      </c>
      <c r="J328" s="579">
        <v>0.0</v>
      </c>
      <c r="K328" s="579">
        <v>2.0</v>
      </c>
      <c r="L328" s="581">
        <f>VLOOKUP(A328,Blacksmith!$B$145:$J$193,9,FALSE)</f>
        <v>2.22</v>
      </c>
      <c r="M328" s="579" t="s">
        <v>1033</v>
      </c>
      <c r="N328" s="579">
        <f>VLOOKUP(A328,Blacksmith!$B$145:$J$193,4,FALSE)</f>
        <v>8</v>
      </c>
      <c r="O328" s="579">
        <v>9.0</v>
      </c>
      <c r="P328" s="579" t="s">
        <v>782</v>
      </c>
      <c r="Q328" s="586" t="s">
        <v>1034</v>
      </c>
      <c r="R328" s="462">
        <v>0.0</v>
      </c>
      <c r="S328" s="468"/>
      <c r="T328" s="468">
        <v>0.05</v>
      </c>
      <c r="U328" s="450"/>
      <c r="V328" s="450"/>
      <c r="W328" s="452">
        <v>0.0</v>
      </c>
      <c r="X328" s="452">
        <v>0.0</v>
      </c>
      <c r="Y328" s="452">
        <v>0.0</v>
      </c>
      <c r="Z328" s="452">
        <v>0.0</v>
      </c>
      <c r="AA328" s="452">
        <v>0.0</v>
      </c>
      <c r="AB328" s="452">
        <v>0.0</v>
      </c>
      <c r="AC328" s="452">
        <v>0.0</v>
      </c>
      <c r="AD328" s="453"/>
      <c r="AE328" s="453"/>
      <c r="AF328" s="453"/>
      <c r="AG328" s="453"/>
      <c r="AH328" s="453"/>
      <c r="AI328" s="453"/>
      <c r="AJ328" s="453"/>
      <c r="AK328" s="453"/>
      <c r="AL328" s="453"/>
      <c r="AM328" s="453"/>
      <c r="AN328" s="453"/>
      <c r="AO328" s="453"/>
      <c r="AP328" s="453"/>
      <c r="AQ328" s="453"/>
      <c r="AR328" s="453"/>
      <c r="AS328" s="453"/>
      <c r="AT328" s="453"/>
      <c r="AU328" s="453"/>
      <c r="AV328" s="453"/>
      <c r="AW328" s="453"/>
      <c r="AX328" s="453"/>
      <c r="AY328" s="453"/>
      <c r="AZ328" s="453"/>
      <c r="BA328" s="453"/>
      <c r="BB328" s="453"/>
      <c r="BC328" s="453"/>
      <c r="BD328" s="453"/>
      <c r="BE328" s="453"/>
    </row>
    <row r="329" ht="15.0" hidden="1" customHeight="1" outlineLevel="1">
      <c r="A329" s="582" t="s">
        <v>178</v>
      </c>
      <c r="B329" s="583">
        <v>1.0</v>
      </c>
      <c r="C329" s="583">
        <v>1.0</v>
      </c>
      <c r="D329" s="583">
        <v>1.0</v>
      </c>
      <c r="E329" s="583">
        <v>1.0</v>
      </c>
      <c r="F329" s="583">
        <v>1.0</v>
      </c>
      <c r="G329" s="583">
        <v>1.0</v>
      </c>
      <c r="H329" s="583">
        <v>2.0</v>
      </c>
      <c r="I329" s="585"/>
      <c r="J329" s="579"/>
      <c r="K329" s="579"/>
      <c r="L329" s="581" t="str">
        <f>VLOOKUP(A329,Blacksmith!$B$145:$J$193,9,FALSE)</f>
        <v>#N/A</v>
      </c>
      <c r="M329" s="579"/>
      <c r="N329" s="579" t="str">
        <f>VLOOKUP(A329,Blacksmith!$B$145:$J$193,4,FALSE)</f>
        <v>#N/A</v>
      </c>
      <c r="O329" s="579"/>
      <c r="P329" s="579"/>
      <c r="Q329" s="580"/>
      <c r="R329" s="462">
        <v>0.0</v>
      </c>
      <c r="S329" s="475"/>
      <c r="T329" s="475"/>
      <c r="U329" s="450"/>
      <c r="V329" s="450"/>
      <c r="W329" s="475"/>
      <c r="X329" s="475"/>
      <c r="Y329" s="475"/>
      <c r="Z329" s="475"/>
      <c r="AA329" s="475"/>
      <c r="AB329" s="450"/>
      <c r="AC329" s="450"/>
      <c r="AD329" s="453"/>
      <c r="AE329" s="453"/>
      <c r="AF329" s="453"/>
      <c r="AG329" s="453"/>
      <c r="AH329" s="453"/>
      <c r="AI329" s="453"/>
      <c r="AJ329" s="453"/>
      <c r="AK329" s="453"/>
      <c r="AL329" s="453"/>
      <c r="AM329" s="453"/>
      <c r="AN329" s="453"/>
      <c r="AO329" s="453"/>
      <c r="AP329" s="453"/>
      <c r="AQ329" s="453"/>
      <c r="AR329" s="453"/>
      <c r="AS329" s="453"/>
      <c r="AT329" s="453"/>
      <c r="AU329" s="453"/>
      <c r="AV329" s="453"/>
      <c r="AW329" s="453"/>
      <c r="AX329" s="453"/>
      <c r="AY329" s="453"/>
      <c r="AZ329" s="453"/>
      <c r="BA329" s="453"/>
      <c r="BB329" s="453"/>
      <c r="BC329" s="453"/>
      <c r="BD329" s="453"/>
      <c r="BE329" s="453"/>
    </row>
    <row r="330" ht="15.0" hidden="1" customHeight="1" outlineLevel="1">
      <c r="A330" s="582" t="s">
        <v>179</v>
      </c>
      <c r="B330" s="583">
        <v>8.0</v>
      </c>
      <c r="C330" s="583">
        <v>8.0</v>
      </c>
      <c r="D330" s="583">
        <v>10.0</v>
      </c>
      <c r="E330" s="583">
        <v>10.0</v>
      </c>
      <c r="F330" s="583">
        <v>12.0</v>
      </c>
      <c r="G330" s="583">
        <v>12.0</v>
      </c>
      <c r="H330" s="583">
        <v>16.0</v>
      </c>
      <c r="I330" s="585"/>
      <c r="J330" s="579"/>
      <c r="K330" s="579"/>
      <c r="L330" s="581" t="str">
        <f>VLOOKUP(A330,Blacksmith!$B$145:$J$193,9,FALSE)</f>
        <v>#N/A</v>
      </c>
      <c r="M330" s="579"/>
      <c r="N330" s="579" t="str">
        <f>VLOOKUP(A330,Blacksmith!$B$145:$J$193,4,FALSE)</f>
        <v>#N/A</v>
      </c>
      <c r="O330" s="579"/>
      <c r="P330" s="579"/>
      <c r="Q330" s="580"/>
      <c r="R330" s="462">
        <v>0.0</v>
      </c>
      <c r="S330" s="475"/>
      <c r="T330" s="475"/>
      <c r="U330" s="450"/>
      <c r="V330" s="450"/>
      <c r="W330" s="475"/>
      <c r="X330" s="475"/>
      <c r="Y330" s="475"/>
      <c r="Z330" s="475"/>
      <c r="AA330" s="475"/>
      <c r="AB330" s="450"/>
      <c r="AC330" s="450"/>
      <c r="AD330" s="453"/>
      <c r="AE330" s="453"/>
      <c r="AF330" s="453"/>
      <c r="AG330" s="453"/>
      <c r="AH330" s="453"/>
      <c r="AI330" s="453"/>
      <c r="AJ330" s="453"/>
      <c r="AK330" s="453"/>
      <c r="AL330" s="453"/>
      <c r="AM330" s="453"/>
      <c r="AN330" s="453"/>
      <c r="AO330" s="453"/>
      <c r="AP330" s="453"/>
      <c r="AQ330" s="453"/>
      <c r="AR330" s="453"/>
      <c r="AS330" s="453"/>
      <c r="AT330" s="453"/>
      <c r="AU330" s="453"/>
      <c r="AV330" s="453"/>
      <c r="AW330" s="453"/>
      <c r="AX330" s="453"/>
      <c r="AY330" s="453"/>
      <c r="AZ330" s="453"/>
      <c r="BA330" s="453"/>
      <c r="BB330" s="453"/>
      <c r="BC330" s="453"/>
      <c r="BD330" s="453"/>
      <c r="BE330" s="453"/>
    </row>
    <row r="331" ht="15.0" hidden="1" customHeight="1" outlineLevel="1">
      <c r="A331" s="582" t="s">
        <v>783</v>
      </c>
      <c r="B331" s="583">
        <v>0.0</v>
      </c>
      <c r="C331" s="583">
        <v>2.0</v>
      </c>
      <c r="D331" s="583">
        <v>3.0</v>
      </c>
      <c r="E331" s="583">
        <v>6.0</v>
      </c>
      <c r="F331" s="583">
        <v>8.0</v>
      </c>
      <c r="G331" s="583">
        <v>12.0</v>
      </c>
      <c r="H331" s="583">
        <v>14.0</v>
      </c>
      <c r="I331" s="585"/>
      <c r="J331" s="579"/>
      <c r="K331" s="579"/>
      <c r="L331" s="581" t="str">
        <f>VLOOKUP(A331,Blacksmith!$B$145:$J$193,9,FALSE)</f>
        <v>#N/A</v>
      </c>
      <c r="M331" s="579"/>
      <c r="N331" s="579" t="str">
        <f>VLOOKUP(A331,Blacksmith!$B$145:$J$193,4,FALSE)</f>
        <v>#N/A</v>
      </c>
      <c r="O331" s="579"/>
      <c r="P331" s="579"/>
      <c r="Q331" s="580"/>
      <c r="R331" s="462">
        <v>0.0</v>
      </c>
      <c r="S331" s="475"/>
      <c r="T331" s="475"/>
      <c r="U331" s="450"/>
      <c r="V331" s="450"/>
      <c r="W331" s="475"/>
      <c r="X331" s="475"/>
      <c r="Y331" s="475"/>
      <c r="Z331" s="475"/>
      <c r="AA331" s="475"/>
      <c r="AB331" s="450"/>
      <c r="AC331" s="450"/>
      <c r="AD331" s="453"/>
      <c r="AE331" s="453"/>
      <c r="AF331" s="453"/>
      <c r="AG331" s="453"/>
      <c r="AH331" s="453"/>
      <c r="AI331" s="453"/>
      <c r="AJ331" s="453"/>
      <c r="AK331" s="453"/>
      <c r="AL331" s="453"/>
      <c r="AM331" s="453"/>
      <c r="AN331" s="453"/>
      <c r="AO331" s="453"/>
      <c r="AP331" s="453"/>
      <c r="AQ331" s="453"/>
      <c r="AR331" s="453"/>
      <c r="AS331" s="453"/>
      <c r="AT331" s="453"/>
      <c r="AU331" s="453"/>
      <c r="AV331" s="453"/>
      <c r="AW331" s="453"/>
      <c r="AX331" s="453"/>
      <c r="AY331" s="453"/>
      <c r="AZ331" s="453"/>
      <c r="BA331" s="453"/>
      <c r="BB331" s="453"/>
      <c r="BC331" s="453"/>
      <c r="BD331" s="453"/>
      <c r="BE331" s="453"/>
    </row>
    <row r="332" ht="15.0" hidden="1" customHeight="1" outlineLevel="1">
      <c r="A332" s="582" t="s">
        <v>180</v>
      </c>
      <c r="B332" s="583">
        <f t="shared" ref="B332:H332" si="167">(B329+B330)/2+B331</f>
        <v>4.5</v>
      </c>
      <c r="C332" s="583">
        <f t="shared" si="167"/>
        <v>6.5</v>
      </c>
      <c r="D332" s="583">
        <f t="shared" si="167"/>
        <v>8.5</v>
      </c>
      <c r="E332" s="583">
        <f t="shared" si="167"/>
        <v>11.5</v>
      </c>
      <c r="F332" s="583">
        <f t="shared" si="167"/>
        <v>14.5</v>
      </c>
      <c r="G332" s="583">
        <f t="shared" si="167"/>
        <v>18.5</v>
      </c>
      <c r="H332" s="583">
        <f t="shared" si="167"/>
        <v>23</v>
      </c>
      <c r="I332" s="585"/>
      <c r="J332" s="579"/>
      <c r="K332" s="579"/>
      <c r="L332" s="581" t="str">
        <f>VLOOKUP(A332,Blacksmith!$B$145:$J$193,9,FALSE)</f>
        <v>#N/A</v>
      </c>
      <c r="M332" s="579"/>
      <c r="N332" s="579" t="str">
        <f>VLOOKUP(A332,Blacksmith!$B$145:$J$193,4,FALSE)</f>
        <v>#N/A</v>
      </c>
      <c r="O332" s="579"/>
      <c r="P332" s="579"/>
      <c r="Q332" s="580"/>
      <c r="R332" s="462">
        <v>0.0</v>
      </c>
      <c r="S332" s="475"/>
      <c r="T332" s="475"/>
      <c r="U332" s="450"/>
      <c r="V332" s="450"/>
      <c r="W332" s="475"/>
      <c r="X332" s="475"/>
      <c r="Y332" s="475"/>
      <c r="Z332" s="475"/>
      <c r="AA332" s="475"/>
      <c r="AB332" s="450"/>
      <c r="AC332" s="450"/>
      <c r="AD332" s="453"/>
      <c r="AE332" s="453"/>
      <c r="AF332" s="453"/>
      <c r="AG332" s="453"/>
      <c r="AH332" s="453"/>
      <c r="AI332" s="453"/>
      <c r="AJ332" s="453"/>
      <c r="AK332" s="453"/>
      <c r="AL332" s="453"/>
      <c r="AM332" s="453"/>
      <c r="AN332" s="453"/>
      <c r="AO332" s="453"/>
      <c r="AP332" s="453"/>
      <c r="AQ332" s="453"/>
      <c r="AR332" s="453"/>
      <c r="AS332" s="453"/>
      <c r="AT332" s="453"/>
      <c r="AU332" s="453"/>
      <c r="AV332" s="453"/>
      <c r="AW332" s="453"/>
      <c r="AX332" s="453"/>
      <c r="AY332" s="453"/>
      <c r="AZ332" s="453"/>
      <c r="BA332" s="453"/>
      <c r="BB332" s="453"/>
      <c r="BC332" s="453"/>
      <c r="BD332" s="453"/>
      <c r="BE332" s="453"/>
    </row>
    <row r="333" ht="15.0" hidden="1" customHeight="1" outlineLevel="1">
      <c r="A333" s="582" t="s">
        <v>784</v>
      </c>
      <c r="B333" s="584"/>
      <c r="C333" s="584">
        <f t="shared" ref="C333:H333" si="168">C332/B332-1</f>
        <v>0.4444444444</v>
      </c>
      <c r="D333" s="584">
        <f t="shared" si="168"/>
        <v>0.3076923077</v>
      </c>
      <c r="E333" s="584">
        <f t="shared" si="168"/>
        <v>0.3529411765</v>
      </c>
      <c r="F333" s="584">
        <f t="shared" si="168"/>
        <v>0.2608695652</v>
      </c>
      <c r="G333" s="584">
        <f t="shared" si="168"/>
        <v>0.275862069</v>
      </c>
      <c r="H333" s="584">
        <f t="shared" si="168"/>
        <v>0.2432432432</v>
      </c>
      <c r="I333" s="585"/>
      <c r="J333" s="579"/>
      <c r="K333" s="579"/>
      <c r="L333" s="581" t="str">
        <f>VLOOKUP(A333,Blacksmith!$B$145:$J$193,9,FALSE)</f>
        <v>#N/A</v>
      </c>
      <c r="M333" s="579"/>
      <c r="N333" s="579" t="str">
        <f>VLOOKUP(A333,Blacksmith!$B$145:$J$193,4,FALSE)</f>
        <v>#N/A</v>
      </c>
      <c r="O333" s="579"/>
      <c r="P333" s="579"/>
      <c r="Q333" s="580"/>
      <c r="R333" s="462">
        <v>0.0</v>
      </c>
      <c r="S333" s="475"/>
      <c r="T333" s="475"/>
      <c r="U333" s="450"/>
      <c r="V333" s="450"/>
      <c r="W333" s="475"/>
      <c r="X333" s="475"/>
      <c r="Y333" s="475"/>
      <c r="Z333" s="475"/>
      <c r="AA333" s="475"/>
      <c r="AB333" s="450"/>
      <c r="AC333" s="450"/>
      <c r="AD333" s="453"/>
      <c r="AE333" s="453"/>
      <c r="AF333" s="453"/>
      <c r="AG333" s="453"/>
      <c r="AH333" s="453"/>
      <c r="AI333" s="453"/>
      <c r="AJ333" s="453"/>
      <c r="AK333" s="453"/>
      <c r="AL333" s="453"/>
      <c r="AM333" s="453"/>
      <c r="AN333" s="453"/>
      <c r="AO333" s="453"/>
      <c r="AP333" s="453"/>
      <c r="AQ333" s="453"/>
      <c r="AR333" s="453"/>
      <c r="AS333" s="453"/>
      <c r="AT333" s="453"/>
      <c r="AU333" s="453"/>
      <c r="AV333" s="453"/>
      <c r="AW333" s="453"/>
      <c r="AX333" s="453"/>
      <c r="AY333" s="453"/>
      <c r="AZ333" s="453"/>
      <c r="BA333" s="453"/>
      <c r="BB333" s="453"/>
      <c r="BC333" s="453"/>
      <c r="BD333" s="453"/>
      <c r="BE333" s="453"/>
    </row>
    <row r="334" ht="15.0" hidden="1" customHeight="1" outlineLevel="1">
      <c r="A334" s="582" t="s">
        <v>785</v>
      </c>
      <c r="B334" s="583">
        <f>$K328</f>
        <v>2</v>
      </c>
      <c r="C334" s="583"/>
      <c r="D334" s="584"/>
      <c r="E334" s="584"/>
      <c r="F334" s="584"/>
      <c r="G334" s="584"/>
      <c r="H334" s="584"/>
      <c r="I334" s="585"/>
      <c r="J334" s="579"/>
      <c r="K334" s="579"/>
      <c r="L334" s="581" t="str">
        <f>VLOOKUP(A334,Blacksmith!$B$145:$J$193,9,FALSE)</f>
        <v>#N/A</v>
      </c>
      <c r="M334" s="579"/>
      <c r="N334" s="579" t="str">
        <f>VLOOKUP(A334,Blacksmith!$B$145:$J$193,4,FALSE)</f>
        <v>#N/A</v>
      </c>
      <c r="O334" s="579"/>
      <c r="P334" s="579"/>
      <c r="Q334" s="580"/>
      <c r="R334" s="462">
        <v>0.0</v>
      </c>
      <c r="S334" s="475"/>
      <c r="T334" s="475"/>
      <c r="U334" s="450"/>
      <c r="V334" s="450"/>
      <c r="W334" s="475"/>
      <c r="X334" s="475"/>
      <c r="Y334" s="475"/>
      <c r="Z334" s="475"/>
      <c r="AA334" s="475"/>
      <c r="AB334" s="450"/>
      <c r="AC334" s="450"/>
      <c r="AD334" s="453"/>
      <c r="AE334" s="453"/>
      <c r="AF334" s="453"/>
      <c r="AG334" s="453"/>
      <c r="AH334" s="453"/>
      <c r="AI334" s="453"/>
      <c r="AJ334" s="453"/>
      <c r="AK334" s="453"/>
      <c r="AL334" s="453"/>
      <c r="AM334" s="453"/>
      <c r="AN334" s="453"/>
      <c r="AO334" s="453"/>
      <c r="AP334" s="453"/>
      <c r="AQ334" s="453"/>
      <c r="AR334" s="453"/>
      <c r="AS334" s="453"/>
      <c r="AT334" s="453"/>
      <c r="AU334" s="453"/>
      <c r="AV334" s="453"/>
      <c r="AW334" s="453"/>
      <c r="AX334" s="453"/>
      <c r="AY334" s="453"/>
      <c r="AZ334" s="453"/>
      <c r="BA334" s="453"/>
      <c r="BB334" s="453"/>
      <c r="BC334" s="453"/>
      <c r="BD334" s="453"/>
      <c r="BE334" s="453"/>
    </row>
    <row r="335" ht="15.0" hidden="1" customHeight="1" outlineLevel="1">
      <c r="A335" s="582" t="s">
        <v>786</v>
      </c>
      <c r="B335" s="583">
        <f t="shared" ref="B335:H335" si="169">B332/$B334</f>
        <v>2.25</v>
      </c>
      <c r="C335" s="583">
        <f t="shared" si="169"/>
        <v>3.25</v>
      </c>
      <c r="D335" s="583">
        <f t="shared" si="169"/>
        <v>4.25</v>
      </c>
      <c r="E335" s="583">
        <f t="shared" si="169"/>
        <v>5.75</v>
      </c>
      <c r="F335" s="583">
        <f t="shared" si="169"/>
        <v>7.25</v>
      </c>
      <c r="G335" s="583">
        <f t="shared" si="169"/>
        <v>9.25</v>
      </c>
      <c r="H335" s="583">
        <f t="shared" si="169"/>
        <v>11.5</v>
      </c>
      <c r="I335" s="585"/>
      <c r="J335" s="579"/>
      <c r="K335" s="579"/>
      <c r="L335" s="581" t="str">
        <f>VLOOKUP(A335,Blacksmith!$B$145:$J$193,9,FALSE)</f>
        <v>#N/A</v>
      </c>
      <c r="M335" s="579"/>
      <c r="N335" s="579" t="str">
        <f>VLOOKUP(A335,Blacksmith!$B$145:$J$193,4,FALSE)</f>
        <v>#N/A</v>
      </c>
      <c r="O335" s="579"/>
      <c r="P335" s="579"/>
      <c r="Q335" s="580"/>
      <c r="R335" s="462">
        <v>0.0</v>
      </c>
      <c r="S335" s="475"/>
      <c r="T335" s="475"/>
      <c r="U335" s="450"/>
      <c r="V335" s="450"/>
      <c r="W335" s="475"/>
      <c r="X335" s="475"/>
      <c r="Y335" s="475"/>
      <c r="Z335" s="475"/>
      <c r="AA335" s="475"/>
      <c r="AB335" s="450"/>
      <c r="AC335" s="450"/>
      <c r="AD335" s="453"/>
      <c r="AE335" s="453"/>
      <c r="AF335" s="453"/>
      <c r="AG335" s="453"/>
      <c r="AH335" s="453"/>
      <c r="AI335" s="453"/>
      <c r="AJ335" s="453"/>
      <c r="AK335" s="453"/>
      <c r="AL335" s="453"/>
      <c r="AM335" s="453"/>
      <c r="AN335" s="453"/>
      <c r="AO335" s="453"/>
      <c r="AP335" s="453"/>
      <c r="AQ335" s="453"/>
      <c r="AR335" s="453"/>
      <c r="AS335" s="453"/>
      <c r="AT335" s="453"/>
      <c r="AU335" s="453"/>
      <c r="AV335" s="453"/>
      <c r="AW335" s="453"/>
      <c r="AX335" s="453"/>
      <c r="AY335" s="453"/>
      <c r="AZ335" s="453"/>
      <c r="BA335" s="453"/>
      <c r="BB335" s="453"/>
      <c r="BC335" s="453"/>
      <c r="BD335" s="453"/>
      <c r="BE335" s="453"/>
    </row>
    <row r="336" ht="15.0" customHeight="1" collapsed="1">
      <c r="A336" s="577" t="s">
        <v>1035</v>
      </c>
      <c r="B336" s="579" t="s">
        <v>776</v>
      </c>
      <c r="C336" s="579" t="s">
        <v>797</v>
      </c>
      <c r="D336" s="579" t="s">
        <v>798</v>
      </c>
      <c r="E336" s="579" t="s">
        <v>1036</v>
      </c>
      <c r="F336" s="579" t="s">
        <v>874</v>
      </c>
      <c r="G336" s="579" t="s">
        <v>1037</v>
      </c>
      <c r="H336" s="579" t="s">
        <v>1038</v>
      </c>
      <c r="I336" s="580" t="s">
        <v>781</v>
      </c>
      <c r="J336" s="579">
        <v>0.0</v>
      </c>
      <c r="K336" s="579">
        <v>2.0</v>
      </c>
      <c r="L336" s="581">
        <f>VLOOKUP(A336,Blacksmith!$B$145:$J$193,9,FALSE)</f>
        <v>2.25</v>
      </c>
      <c r="M336" s="579" t="s">
        <v>850</v>
      </c>
      <c r="N336" s="579">
        <f>VLOOKUP(A336,Blacksmith!$B$145:$J$193,4,FALSE)</f>
        <v>7</v>
      </c>
      <c r="O336" s="579">
        <v>13.0</v>
      </c>
      <c r="P336" s="579" t="s">
        <v>782</v>
      </c>
      <c r="Q336" s="587" t="s">
        <v>810</v>
      </c>
      <c r="R336" s="462">
        <v>0.0</v>
      </c>
      <c r="S336" s="475"/>
      <c r="T336" s="475"/>
      <c r="U336" s="450"/>
      <c r="V336" s="450"/>
      <c r="W336" s="452">
        <v>26.0</v>
      </c>
      <c r="X336" s="452">
        <v>28.0</v>
      </c>
      <c r="Y336" s="452">
        <v>30.0</v>
      </c>
      <c r="Z336" s="452">
        <v>32.0</v>
      </c>
      <c r="AA336" s="452">
        <v>34.0</v>
      </c>
      <c r="AB336" s="452">
        <v>36.0</v>
      </c>
      <c r="AC336" s="452">
        <v>38.0</v>
      </c>
      <c r="AD336" s="453"/>
      <c r="AE336" s="453"/>
      <c r="AF336" s="453"/>
      <c r="AG336" s="453"/>
      <c r="AH336" s="453"/>
      <c r="AI336" s="453"/>
      <c r="AJ336" s="453"/>
      <c r="AK336" s="453"/>
      <c r="AL336" s="453"/>
      <c r="AM336" s="453"/>
      <c r="AN336" s="453"/>
      <c r="AO336" s="453"/>
      <c r="AP336" s="453"/>
      <c r="AQ336" s="453"/>
      <c r="AR336" s="453"/>
      <c r="AS336" s="453"/>
      <c r="AT336" s="453"/>
      <c r="AU336" s="453"/>
      <c r="AV336" s="453"/>
      <c r="AW336" s="453"/>
      <c r="AX336" s="453"/>
      <c r="AY336" s="453"/>
      <c r="AZ336" s="453"/>
      <c r="BA336" s="453"/>
      <c r="BB336" s="453"/>
      <c r="BC336" s="453"/>
      <c r="BD336" s="453"/>
      <c r="BE336" s="453"/>
    </row>
    <row r="337" ht="15.0" hidden="1" customHeight="1" outlineLevel="1">
      <c r="A337" s="582" t="s">
        <v>178</v>
      </c>
      <c r="B337" s="588">
        <v>1.0</v>
      </c>
      <c r="C337" s="588">
        <v>1.0</v>
      </c>
      <c r="D337" s="588">
        <v>1.0</v>
      </c>
      <c r="E337" s="588">
        <v>1.0</v>
      </c>
      <c r="F337" s="588">
        <v>1.0</v>
      </c>
      <c r="G337" s="588">
        <v>1.0</v>
      </c>
      <c r="H337" s="588">
        <v>1.0</v>
      </c>
      <c r="I337" s="580"/>
      <c r="J337" s="579"/>
      <c r="K337" s="579"/>
      <c r="L337" s="581" t="str">
        <f>VLOOKUP(A337,Blacksmith!$B$145:$J$193,9,FALSE)</f>
        <v>#N/A</v>
      </c>
      <c r="M337" s="579"/>
      <c r="N337" s="579" t="str">
        <f>VLOOKUP(A337,Blacksmith!$B$145:$J$193,4,FALSE)</f>
        <v>#N/A</v>
      </c>
      <c r="O337" s="579"/>
      <c r="P337" s="579"/>
      <c r="Q337" s="587"/>
      <c r="R337" s="462">
        <v>0.0</v>
      </c>
      <c r="S337" s="475"/>
      <c r="T337" s="475"/>
      <c r="U337" s="450"/>
      <c r="V337" s="450"/>
      <c r="W337" s="475"/>
      <c r="X337" s="475"/>
      <c r="Y337" s="475"/>
      <c r="Z337" s="475"/>
      <c r="AA337" s="475"/>
      <c r="AB337" s="450"/>
      <c r="AC337" s="450"/>
      <c r="AD337" s="453"/>
      <c r="AE337" s="453"/>
      <c r="AF337" s="453"/>
      <c r="AG337" s="453"/>
      <c r="AH337" s="453"/>
      <c r="AI337" s="453"/>
      <c r="AJ337" s="453"/>
      <c r="AK337" s="453"/>
      <c r="AL337" s="453"/>
      <c r="AM337" s="453"/>
      <c r="AN337" s="453"/>
      <c r="AO337" s="453"/>
      <c r="AP337" s="453"/>
      <c r="AQ337" s="453"/>
      <c r="AR337" s="453"/>
      <c r="AS337" s="453"/>
      <c r="AT337" s="453"/>
      <c r="AU337" s="453"/>
      <c r="AV337" s="453"/>
      <c r="AW337" s="453"/>
      <c r="AX337" s="453"/>
      <c r="AY337" s="453"/>
      <c r="AZ337" s="453"/>
      <c r="BA337" s="453"/>
      <c r="BB337" s="453"/>
      <c r="BC337" s="453"/>
      <c r="BD337" s="453"/>
      <c r="BE337" s="453"/>
    </row>
    <row r="338" ht="15.0" hidden="1" customHeight="1" outlineLevel="1">
      <c r="A338" s="582" t="s">
        <v>179</v>
      </c>
      <c r="B338" s="588">
        <v>6.0</v>
      </c>
      <c r="C338" s="588">
        <v>6.0</v>
      </c>
      <c r="D338" s="588">
        <v>8.0</v>
      </c>
      <c r="E338" s="588">
        <v>8.0</v>
      </c>
      <c r="F338" s="588">
        <v>10.0</v>
      </c>
      <c r="G338" s="588">
        <v>10.0</v>
      </c>
      <c r="H338" s="588">
        <v>12.0</v>
      </c>
      <c r="I338" s="580"/>
      <c r="J338" s="579"/>
      <c r="K338" s="579"/>
      <c r="L338" s="581" t="str">
        <f>VLOOKUP(A338,Blacksmith!$B$145:$J$193,9,FALSE)</f>
        <v>#N/A</v>
      </c>
      <c r="M338" s="579"/>
      <c r="N338" s="579" t="str">
        <f>VLOOKUP(A338,Blacksmith!$B$145:$J$193,4,FALSE)</f>
        <v>#N/A</v>
      </c>
      <c r="O338" s="579"/>
      <c r="P338" s="579"/>
      <c r="Q338" s="587"/>
      <c r="R338" s="462">
        <v>0.0</v>
      </c>
      <c r="S338" s="475"/>
      <c r="T338" s="475"/>
      <c r="U338" s="450"/>
      <c r="V338" s="450"/>
      <c r="W338" s="475"/>
      <c r="X338" s="475"/>
      <c r="Y338" s="475"/>
      <c r="Z338" s="475"/>
      <c r="AA338" s="475"/>
      <c r="AB338" s="450"/>
      <c r="AC338" s="450"/>
      <c r="AD338" s="453"/>
      <c r="AE338" s="453"/>
      <c r="AF338" s="453"/>
      <c r="AG338" s="453"/>
      <c r="AH338" s="453"/>
      <c r="AI338" s="453"/>
      <c r="AJ338" s="453"/>
      <c r="AK338" s="453"/>
      <c r="AL338" s="453"/>
      <c r="AM338" s="453"/>
      <c r="AN338" s="453"/>
      <c r="AO338" s="453"/>
      <c r="AP338" s="453"/>
      <c r="AQ338" s="453"/>
      <c r="AR338" s="453"/>
      <c r="AS338" s="453"/>
      <c r="AT338" s="453"/>
      <c r="AU338" s="453"/>
      <c r="AV338" s="453"/>
      <c r="AW338" s="453"/>
      <c r="AX338" s="453"/>
      <c r="AY338" s="453"/>
      <c r="AZ338" s="453"/>
      <c r="BA338" s="453"/>
      <c r="BB338" s="453"/>
      <c r="BC338" s="453"/>
      <c r="BD338" s="453"/>
      <c r="BE338" s="453"/>
    </row>
    <row r="339" ht="15.0" hidden="1" customHeight="1" outlineLevel="1">
      <c r="A339" s="582" t="s">
        <v>783</v>
      </c>
      <c r="B339" s="588">
        <v>0.0</v>
      </c>
      <c r="C339" s="588">
        <v>2.0</v>
      </c>
      <c r="D339" s="588">
        <v>3.0</v>
      </c>
      <c r="E339" s="588">
        <v>6.0</v>
      </c>
      <c r="F339" s="588">
        <v>8.0</v>
      </c>
      <c r="G339" s="588">
        <v>12.0</v>
      </c>
      <c r="H339" s="588">
        <v>15.0</v>
      </c>
      <c r="I339" s="580"/>
      <c r="J339" s="579"/>
      <c r="K339" s="579"/>
      <c r="L339" s="581" t="str">
        <f>VLOOKUP(A339,Blacksmith!$B$145:$J$193,9,FALSE)</f>
        <v>#N/A</v>
      </c>
      <c r="M339" s="579"/>
      <c r="N339" s="579" t="str">
        <f>VLOOKUP(A339,Blacksmith!$B$145:$J$193,4,FALSE)</f>
        <v>#N/A</v>
      </c>
      <c r="O339" s="579"/>
      <c r="P339" s="579"/>
      <c r="Q339" s="587"/>
      <c r="R339" s="462">
        <v>0.0</v>
      </c>
      <c r="S339" s="475"/>
      <c r="T339" s="475"/>
      <c r="U339" s="450"/>
      <c r="V339" s="450"/>
      <c r="W339" s="475"/>
      <c r="X339" s="475"/>
      <c r="Y339" s="475"/>
      <c r="Z339" s="475"/>
      <c r="AA339" s="475"/>
      <c r="AB339" s="450"/>
      <c r="AC339" s="450"/>
      <c r="AD339" s="453"/>
      <c r="AE339" s="453"/>
      <c r="AF339" s="453"/>
      <c r="AG339" s="453"/>
      <c r="AH339" s="453"/>
      <c r="AI339" s="453"/>
      <c r="AJ339" s="453"/>
      <c r="AK339" s="453"/>
      <c r="AL339" s="453"/>
      <c r="AM339" s="453"/>
      <c r="AN339" s="453"/>
      <c r="AO339" s="453"/>
      <c r="AP339" s="453"/>
      <c r="AQ339" s="453"/>
      <c r="AR339" s="453"/>
      <c r="AS339" s="453"/>
      <c r="AT339" s="453"/>
      <c r="AU339" s="453"/>
      <c r="AV339" s="453"/>
      <c r="AW339" s="453"/>
      <c r="AX339" s="453"/>
      <c r="AY339" s="453"/>
      <c r="AZ339" s="453"/>
      <c r="BA339" s="453"/>
      <c r="BB339" s="453"/>
      <c r="BC339" s="453"/>
      <c r="BD339" s="453"/>
      <c r="BE339" s="453"/>
    </row>
    <row r="340" ht="15.0" hidden="1" customHeight="1" outlineLevel="1">
      <c r="A340" s="582" t="s">
        <v>180</v>
      </c>
      <c r="B340" s="588">
        <f t="shared" ref="B340:H340" si="170">(B337+B338)/2+B339</f>
        <v>3.5</v>
      </c>
      <c r="C340" s="588">
        <f t="shared" si="170"/>
        <v>5.5</v>
      </c>
      <c r="D340" s="588">
        <f t="shared" si="170"/>
        <v>7.5</v>
      </c>
      <c r="E340" s="588">
        <f t="shared" si="170"/>
        <v>10.5</v>
      </c>
      <c r="F340" s="588">
        <f t="shared" si="170"/>
        <v>13.5</v>
      </c>
      <c r="G340" s="588">
        <f t="shared" si="170"/>
        <v>17.5</v>
      </c>
      <c r="H340" s="588">
        <f t="shared" si="170"/>
        <v>21.5</v>
      </c>
      <c r="I340" s="580"/>
      <c r="J340" s="579"/>
      <c r="K340" s="579"/>
      <c r="L340" s="581" t="str">
        <f>VLOOKUP(A340,Blacksmith!$B$145:$J$193,9,FALSE)</f>
        <v>#N/A</v>
      </c>
      <c r="M340" s="579"/>
      <c r="N340" s="579" t="str">
        <f>VLOOKUP(A340,Blacksmith!$B$145:$J$193,4,FALSE)</f>
        <v>#N/A</v>
      </c>
      <c r="O340" s="579"/>
      <c r="P340" s="579"/>
      <c r="Q340" s="587"/>
      <c r="R340" s="462">
        <v>0.0</v>
      </c>
      <c r="S340" s="475"/>
      <c r="T340" s="475"/>
      <c r="U340" s="450"/>
      <c r="V340" s="450"/>
      <c r="W340" s="475"/>
      <c r="X340" s="475"/>
      <c r="Y340" s="475"/>
      <c r="Z340" s="475"/>
      <c r="AA340" s="475"/>
      <c r="AB340" s="450"/>
      <c r="AC340" s="450"/>
      <c r="AD340" s="453"/>
      <c r="AE340" s="453"/>
      <c r="AF340" s="453"/>
      <c r="AG340" s="453"/>
      <c r="AH340" s="453"/>
      <c r="AI340" s="453"/>
      <c r="AJ340" s="453"/>
      <c r="AK340" s="453"/>
      <c r="AL340" s="453"/>
      <c r="AM340" s="453"/>
      <c r="AN340" s="453"/>
      <c r="AO340" s="453"/>
      <c r="AP340" s="453"/>
      <c r="AQ340" s="453"/>
      <c r="AR340" s="453"/>
      <c r="AS340" s="453"/>
      <c r="AT340" s="453"/>
      <c r="AU340" s="453"/>
      <c r="AV340" s="453"/>
      <c r="AW340" s="453"/>
      <c r="AX340" s="453"/>
      <c r="AY340" s="453"/>
      <c r="AZ340" s="453"/>
      <c r="BA340" s="453"/>
      <c r="BB340" s="453"/>
      <c r="BC340" s="453"/>
      <c r="BD340" s="453"/>
      <c r="BE340" s="453"/>
    </row>
    <row r="341" ht="15.0" hidden="1" customHeight="1" outlineLevel="1">
      <c r="A341" s="582" t="s">
        <v>784</v>
      </c>
      <c r="B341" s="589"/>
      <c r="C341" s="589">
        <f t="shared" ref="C341:H341" si="171">C340/B340-1</f>
        <v>0.5714285714</v>
      </c>
      <c r="D341" s="589">
        <f t="shared" si="171"/>
        <v>0.3636363636</v>
      </c>
      <c r="E341" s="589">
        <f t="shared" si="171"/>
        <v>0.4</v>
      </c>
      <c r="F341" s="589">
        <f t="shared" si="171"/>
        <v>0.2857142857</v>
      </c>
      <c r="G341" s="589">
        <f t="shared" si="171"/>
        <v>0.2962962963</v>
      </c>
      <c r="H341" s="589">
        <f t="shared" si="171"/>
        <v>0.2285714286</v>
      </c>
      <c r="I341" s="580"/>
      <c r="J341" s="579"/>
      <c r="K341" s="579"/>
      <c r="L341" s="581" t="str">
        <f>VLOOKUP(A341,Blacksmith!$B$145:$J$193,9,FALSE)</f>
        <v>#N/A</v>
      </c>
      <c r="M341" s="579"/>
      <c r="N341" s="579" t="str">
        <f>VLOOKUP(A341,Blacksmith!$B$145:$J$193,4,FALSE)</f>
        <v>#N/A</v>
      </c>
      <c r="O341" s="579"/>
      <c r="P341" s="579"/>
      <c r="Q341" s="587"/>
      <c r="R341" s="462">
        <v>0.0</v>
      </c>
      <c r="S341" s="475"/>
      <c r="T341" s="475"/>
      <c r="U341" s="450"/>
      <c r="V341" s="450"/>
      <c r="W341" s="475"/>
      <c r="X341" s="475"/>
      <c r="Y341" s="475"/>
      <c r="Z341" s="475"/>
      <c r="AA341" s="475"/>
      <c r="AB341" s="450"/>
      <c r="AC341" s="450"/>
      <c r="AD341" s="453"/>
      <c r="AE341" s="453"/>
      <c r="AF341" s="453"/>
      <c r="AG341" s="453"/>
      <c r="AH341" s="453"/>
      <c r="AI341" s="453"/>
      <c r="AJ341" s="453"/>
      <c r="AK341" s="453"/>
      <c r="AL341" s="453"/>
      <c r="AM341" s="453"/>
      <c r="AN341" s="453"/>
      <c r="AO341" s="453"/>
      <c r="AP341" s="453"/>
      <c r="AQ341" s="453"/>
      <c r="AR341" s="453"/>
      <c r="AS341" s="453"/>
      <c r="AT341" s="453"/>
      <c r="AU341" s="453"/>
      <c r="AV341" s="453"/>
      <c r="AW341" s="453"/>
      <c r="AX341" s="453"/>
      <c r="AY341" s="453"/>
      <c r="AZ341" s="453"/>
      <c r="BA341" s="453"/>
      <c r="BB341" s="453"/>
      <c r="BC341" s="453"/>
      <c r="BD341" s="453"/>
      <c r="BE341" s="453"/>
    </row>
    <row r="342" ht="15.0" hidden="1" customHeight="1" outlineLevel="1">
      <c r="A342" s="582" t="s">
        <v>785</v>
      </c>
      <c r="B342" s="588">
        <v>2.0</v>
      </c>
      <c r="C342" s="588"/>
      <c r="D342" s="589"/>
      <c r="E342" s="589"/>
      <c r="F342" s="589"/>
      <c r="G342" s="589"/>
      <c r="H342" s="589"/>
      <c r="I342" s="580"/>
      <c r="J342" s="579"/>
      <c r="K342" s="579"/>
      <c r="L342" s="581" t="str">
        <f>VLOOKUP(A342,Blacksmith!$B$145:$J$193,9,FALSE)</f>
        <v>#N/A</v>
      </c>
      <c r="M342" s="579"/>
      <c r="N342" s="579" t="str">
        <f>VLOOKUP(A342,Blacksmith!$B$145:$J$193,4,FALSE)</f>
        <v>#N/A</v>
      </c>
      <c r="O342" s="579"/>
      <c r="P342" s="579"/>
      <c r="Q342" s="587"/>
      <c r="R342" s="462">
        <v>0.0</v>
      </c>
      <c r="S342" s="475"/>
      <c r="T342" s="475"/>
      <c r="U342" s="450"/>
      <c r="V342" s="450"/>
      <c r="W342" s="475"/>
      <c r="X342" s="475"/>
      <c r="Y342" s="475"/>
      <c r="Z342" s="475"/>
      <c r="AA342" s="475"/>
      <c r="AB342" s="450"/>
      <c r="AC342" s="450"/>
      <c r="AD342" s="453"/>
      <c r="AE342" s="453"/>
      <c r="AF342" s="453"/>
      <c r="AG342" s="453"/>
      <c r="AH342" s="453"/>
      <c r="AI342" s="453"/>
      <c r="AJ342" s="453"/>
      <c r="AK342" s="453"/>
      <c r="AL342" s="453"/>
      <c r="AM342" s="453"/>
      <c r="AN342" s="453"/>
      <c r="AO342" s="453"/>
      <c r="AP342" s="453"/>
      <c r="AQ342" s="453"/>
      <c r="AR342" s="453"/>
      <c r="AS342" s="453"/>
      <c r="AT342" s="453"/>
      <c r="AU342" s="453"/>
      <c r="AV342" s="453"/>
      <c r="AW342" s="453"/>
      <c r="AX342" s="453"/>
      <c r="AY342" s="453"/>
      <c r="AZ342" s="453"/>
      <c r="BA342" s="453"/>
      <c r="BB342" s="453"/>
      <c r="BC342" s="453"/>
      <c r="BD342" s="453"/>
      <c r="BE342" s="453"/>
    </row>
    <row r="343" ht="15.0" hidden="1" customHeight="1" outlineLevel="1">
      <c r="A343" s="582" t="s">
        <v>786</v>
      </c>
      <c r="B343" s="588">
        <f t="shared" ref="B343:H343" si="172">B340/$B342</f>
        <v>1.75</v>
      </c>
      <c r="C343" s="588">
        <f t="shared" si="172"/>
        <v>2.75</v>
      </c>
      <c r="D343" s="588">
        <f t="shared" si="172"/>
        <v>3.75</v>
      </c>
      <c r="E343" s="588">
        <f t="shared" si="172"/>
        <v>5.25</v>
      </c>
      <c r="F343" s="588">
        <f t="shared" si="172"/>
        <v>6.75</v>
      </c>
      <c r="G343" s="588">
        <f t="shared" si="172"/>
        <v>8.75</v>
      </c>
      <c r="H343" s="588">
        <f t="shared" si="172"/>
        <v>10.75</v>
      </c>
      <c r="I343" s="580"/>
      <c r="J343" s="579"/>
      <c r="K343" s="579"/>
      <c r="L343" s="581" t="str">
        <f>VLOOKUP(A343,Blacksmith!$B$145:$J$193,9,FALSE)</f>
        <v>#N/A</v>
      </c>
      <c r="M343" s="579"/>
      <c r="N343" s="579" t="str">
        <f>VLOOKUP(A343,Blacksmith!$B$145:$J$193,4,FALSE)</f>
        <v>#N/A</v>
      </c>
      <c r="O343" s="579"/>
      <c r="P343" s="579"/>
      <c r="Q343" s="587"/>
      <c r="R343" s="462">
        <v>0.0</v>
      </c>
      <c r="S343" s="475"/>
      <c r="T343" s="475"/>
      <c r="U343" s="450"/>
      <c r="V343" s="450"/>
      <c r="W343" s="475"/>
      <c r="X343" s="475"/>
      <c r="Y343" s="475"/>
      <c r="Z343" s="475"/>
      <c r="AA343" s="475"/>
      <c r="AB343" s="450"/>
      <c r="AC343" s="450"/>
      <c r="AD343" s="453"/>
      <c r="AE343" s="453"/>
      <c r="AF343" s="453"/>
      <c r="AG343" s="453"/>
      <c r="AH343" s="453"/>
      <c r="AI343" s="453"/>
      <c r="AJ343" s="453"/>
      <c r="AK343" s="453"/>
      <c r="AL343" s="453"/>
      <c r="AM343" s="453"/>
      <c r="AN343" s="453"/>
      <c r="AO343" s="453"/>
      <c r="AP343" s="453"/>
      <c r="AQ343" s="453"/>
      <c r="AR343" s="453"/>
      <c r="AS343" s="453"/>
      <c r="AT343" s="453"/>
      <c r="AU343" s="453"/>
      <c r="AV343" s="453"/>
      <c r="AW343" s="453"/>
      <c r="AX343" s="453"/>
      <c r="AY343" s="453"/>
      <c r="AZ343" s="453"/>
      <c r="BA343" s="453"/>
      <c r="BB343" s="453"/>
      <c r="BC343" s="453"/>
      <c r="BD343" s="453"/>
      <c r="BE343" s="453"/>
    </row>
    <row r="344" collapsed="1">
      <c r="A344" s="577" t="s">
        <v>1039</v>
      </c>
      <c r="B344" s="590" t="s">
        <v>909</v>
      </c>
      <c r="C344" s="587" t="s">
        <v>798</v>
      </c>
      <c r="D344" s="587" t="s">
        <v>1040</v>
      </c>
      <c r="E344" s="587" t="s">
        <v>780</v>
      </c>
      <c r="F344" s="587" t="s">
        <v>1031</v>
      </c>
      <c r="G344" s="587" t="s">
        <v>1041</v>
      </c>
      <c r="H344" s="587" t="s">
        <v>1042</v>
      </c>
      <c r="I344" s="580" t="s">
        <v>781</v>
      </c>
      <c r="J344" s="579">
        <v>0.0</v>
      </c>
      <c r="K344" s="579">
        <v>3.0</v>
      </c>
      <c r="L344" s="581">
        <f>VLOOKUP(A344,Blacksmith!$B$145:$J$193,9,FALSE)</f>
        <v>3.8</v>
      </c>
      <c r="M344" s="579" t="s">
        <v>1004</v>
      </c>
      <c r="N344" s="579">
        <f>VLOOKUP(A344,Blacksmith!$B$145:$J$193,4,FALSE)</f>
        <v>15</v>
      </c>
      <c r="O344" s="579">
        <v>15.0</v>
      </c>
      <c r="P344" s="579" t="s">
        <v>804</v>
      </c>
      <c r="Q344" s="590" t="s">
        <v>1043</v>
      </c>
      <c r="R344" s="462">
        <v>0.0</v>
      </c>
      <c r="S344" s="468"/>
      <c r="T344" s="468">
        <v>0.05</v>
      </c>
      <c r="U344" s="536"/>
      <c r="V344" s="536"/>
      <c r="W344" s="452">
        <v>0.0</v>
      </c>
      <c r="X344" s="452">
        <v>0.0</v>
      </c>
      <c r="Y344" s="452">
        <v>0.0</v>
      </c>
      <c r="Z344" s="452">
        <v>0.0</v>
      </c>
      <c r="AA344" s="452">
        <v>0.0</v>
      </c>
      <c r="AB344" s="452">
        <v>0.0</v>
      </c>
      <c r="AC344" s="452">
        <v>0.0</v>
      </c>
      <c r="AD344" s="453"/>
      <c r="AE344" s="538"/>
      <c r="AF344" s="538"/>
      <c r="AG344" s="538"/>
      <c r="AH344" s="538"/>
      <c r="AI344" s="538"/>
      <c r="AJ344" s="538"/>
      <c r="AK344" s="538"/>
      <c r="AL344" s="538"/>
      <c r="AM344" s="538"/>
      <c r="AN344" s="538"/>
      <c r="AO344" s="538"/>
      <c r="AP344" s="538"/>
      <c r="AQ344" s="538"/>
      <c r="AR344" s="538"/>
      <c r="AS344" s="538"/>
      <c r="AT344" s="538"/>
      <c r="AU344" s="538"/>
      <c r="AV344" s="538"/>
      <c r="AW344" s="538"/>
      <c r="AX344" s="538"/>
      <c r="AY344" s="538"/>
      <c r="AZ344" s="538"/>
      <c r="BA344" s="538"/>
      <c r="BB344" s="538"/>
      <c r="BC344" s="538"/>
      <c r="BD344" s="538"/>
      <c r="BE344" s="538"/>
    </row>
    <row r="345" hidden="1" outlineLevel="1">
      <c r="A345" s="582" t="s">
        <v>178</v>
      </c>
      <c r="B345" s="583">
        <v>1.0</v>
      </c>
      <c r="C345" s="583">
        <v>1.0</v>
      </c>
      <c r="D345" s="583">
        <v>1.0</v>
      </c>
      <c r="E345" s="583">
        <v>1.0</v>
      </c>
      <c r="F345" s="583">
        <v>1.0</v>
      </c>
      <c r="G345" s="583">
        <v>1.0</v>
      </c>
      <c r="H345" s="583">
        <v>2.0</v>
      </c>
      <c r="I345" s="580"/>
      <c r="J345" s="579"/>
      <c r="K345" s="579"/>
      <c r="L345" s="581" t="str">
        <f>VLOOKUP(A345,Blacksmith!$B$145:$J$193,9,FALSE)</f>
        <v>#N/A</v>
      </c>
      <c r="M345" s="579"/>
      <c r="N345" s="579" t="str">
        <f>VLOOKUP(A345,Blacksmith!$B$145:$J$193,4,FALSE)</f>
        <v>#N/A</v>
      </c>
      <c r="O345" s="579"/>
      <c r="P345" s="579"/>
      <c r="Q345" s="587"/>
      <c r="R345" s="462">
        <v>0.0</v>
      </c>
      <c r="S345" s="535"/>
      <c r="T345" s="535"/>
      <c r="U345" s="536"/>
      <c r="V345" s="536"/>
      <c r="W345" s="475"/>
      <c r="X345" s="475"/>
      <c r="Y345" s="475"/>
      <c r="Z345" s="475"/>
      <c r="AA345" s="475"/>
      <c r="AB345" s="450"/>
      <c r="AC345" s="450"/>
      <c r="AD345" s="453"/>
      <c r="AE345" s="538"/>
      <c r="AF345" s="538"/>
      <c r="AG345" s="538"/>
      <c r="AH345" s="538"/>
      <c r="AI345" s="538"/>
      <c r="AJ345" s="538"/>
      <c r="AK345" s="538"/>
      <c r="AL345" s="538"/>
      <c r="AM345" s="538"/>
      <c r="AN345" s="538"/>
      <c r="AO345" s="538"/>
      <c r="AP345" s="538"/>
      <c r="AQ345" s="538"/>
      <c r="AR345" s="538"/>
      <c r="AS345" s="538"/>
      <c r="AT345" s="538"/>
      <c r="AU345" s="538"/>
      <c r="AV345" s="538"/>
      <c r="AW345" s="538"/>
      <c r="AX345" s="538"/>
      <c r="AY345" s="538"/>
      <c r="AZ345" s="538"/>
      <c r="BA345" s="538"/>
      <c r="BB345" s="538"/>
      <c r="BC345" s="538"/>
      <c r="BD345" s="538"/>
      <c r="BE345" s="538"/>
    </row>
    <row r="346" hidden="1" outlineLevel="1">
      <c r="A346" s="582" t="s">
        <v>179</v>
      </c>
      <c r="B346" s="583">
        <v>8.0</v>
      </c>
      <c r="C346" s="583">
        <v>8.0</v>
      </c>
      <c r="D346" s="583">
        <v>10.0</v>
      </c>
      <c r="E346" s="583">
        <v>10.0</v>
      </c>
      <c r="F346" s="583">
        <v>12.0</v>
      </c>
      <c r="G346" s="583">
        <v>12.0</v>
      </c>
      <c r="H346" s="583">
        <v>16.0</v>
      </c>
      <c r="I346" s="580"/>
      <c r="J346" s="579"/>
      <c r="K346" s="579"/>
      <c r="L346" s="581" t="str">
        <f>VLOOKUP(A346,Blacksmith!$B$145:$J$193,9,FALSE)</f>
        <v>#N/A</v>
      </c>
      <c r="M346" s="579"/>
      <c r="N346" s="579" t="str">
        <f>VLOOKUP(A346,Blacksmith!$B$145:$J$193,4,FALSE)</f>
        <v>#N/A</v>
      </c>
      <c r="O346" s="579"/>
      <c r="P346" s="579"/>
      <c r="Q346" s="587"/>
      <c r="R346" s="462">
        <v>0.0</v>
      </c>
      <c r="S346" s="535"/>
      <c r="T346" s="535"/>
      <c r="U346" s="536"/>
      <c r="V346" s="536"/>
      <c r="W346" s="475"/>
      <c r="X346" s="475"/>
      <c r="Y346" s="475"/>
      <c r="Z346" s="475"/>
      <c r="AA346" s="475"/>
      <c r="AB346" s="450"/>
      <c r="AC346" s="450"/>
      <c r="AD346" s="453"/>
      <c r="AE346" s="538"/>
      <c r="AF346" s="538"/>
      <c r="AG346" s="538"/>
      <c r="AH346" s="538"/>
      <c r="AI346" s="538"/>
      <c r="AJ346" s="538"/>
      <c r="AK346" s="538"/>
      <c r="AL346" s="538"/>
      <c r="AM346" s="538"/>
      <c r="AN346" s="538"/>
      <c r="AO346" s="538"/>
      <c r="AP346" s="538"/>
      <c r="AQ346" s="538"/>
      <c r="AR346" s="538"/>
      <c r="AS346" s="538"/>
      <c r="AT346" s="538"/>
      <c r="AU346" s="538"/>
      <c r="AV346" s="538"/>
      <c r="AW346" s="538"/>
      <c r="AX346" s="538"/>
      <c r="AY346" s="538"/>
      <c r="AZ346" s="538"/>
      <c r="BA346" s="538"/>
      <c r="BB346" s="538"/>
      <c r="BC346" s="538"/>
      <c r="BD346" s="538"/>
      <c r="BE346" s="538"/>
    </row>
    <row r="347" hidden="1" outlineLevel="1">
      <c r="A347" s="582" t="s">
        <v>783</v>
      </c>
      <c r="B347" s="583">
        <v>0.0</v>
      </c>
      <c r="C347" s="583">
        <v>3.0</v>
      </c>
      <c r="D347" s="583">
        <v>5.0</v>
      </c>
      <c r="E347" s="583">
        <v>9.0</v>
      </c>
      <c r="F347" s="583">
        <v>12.0</v>
      </c>
      <c r="G347" s="583">
        <v>17.0</v>
      </c>
      <c r="H347" s="583">
        <v>20.0</v>
      </c>
      <c r="I347" s="580"/>
      <c r="J347" s="579"/>
      <c r="K347" s="579"/>
      <c r="L347" s="581" t="str">
        <f>VLOOKUP(A347,Blacksmith!$B$145:$J$193,9,FALSE)</f>
        <v>#N/A</v>
      </c>
      <c r="M347" s="579"/>
      <c r="N347" s="579" t="str">
        <f>VLOOKUP(A347,Blacksmith!$B$145:$J$193,4,FALSE)</f>
        <v>#N/A</v>
      </c>
      <c r="O347" s="579"/>
      <c r="P347" s="579"/>
      <c r="Q347" s="587"/>
      <c r="R347" s="462">
        <v>0.0</v>
      </c>
      <c r="S347" s="535"/>
      <c r="T347" s="535"/>
      <c r="U347" s="536"/>
      <c r="V347" s="536"/>
      <c r="W347" s="475"/>
      <c r="X347" s="475"/>
      <c r="Y347" s="475"/>
      <c r="Z347" s="475"/>
      <c r="AA347" s="475"/>
      <c r="AB347" s="450"/>
      <c r="AC347" s="450"/>
      <c r="AD347" s="453"/>
      <c r="AE347" s="538"/>
      <c r="AF347" s="538"/>
      <c r="AG347" s="538"/>
      <c r="AH347" s="538"/>
      <c r="AI347" s="538"/>
      <c r="AJ347" s="538"/>
      <c r="AK347" s="538"/>
      <c r="AL347" s="538"/>
      <c r="AM347" s="538"/>
      <c r="AN347" s="538"/>
      <c r="AO347" s="538"/>
      <c r="AP347" s="538"/>
      <c r="AQ347" s="538"/>
      <c r="AR347" s="538"/>
      <c r="AS347" s="538"/>
      <c r="AT347" s="538"/>
      <c r="AU347" s="538"/>
      <c r="AV347" s="538"/>
      <c r="AW347" s="538"/>
      <c r="AX347" s="538"/>
      <c r="AY347" s="538"/>
      <c r="AZ347" s="538"/>
      <c r="BA347" s="538"/>
      <c r="BB347" s="538"/>
      <c r="BC347" s="538"/>
      <c r="BD347" s="538"/>
      <c r="BE347" s="538"/>
    </row>
    <row r="348" hidden="1" outlineLevel="1">
      <c r="A348" s="582" t="s">
        <v>180</v>
      </c>
      <c r="B348" s="583">
        <f t="shared" ref="B348:H348" si="173">(B345+B346)/2+B347</f>
        <v>4.5</v>
      </c>
      <c r="C348" s="583">
        <f t="shared" si="173"/>
        <v>7.5</v>
      </c>
      <c r="D348" s="583">
        <f t="shared" si="173"/>
        <v>10.5</v>
      </c>
      <c r="E348" s="583">
        <f t="shared" si="173"/>
        <v>14.5</v>
      </c>
      <c r="F348" s="583">
        <f t="shared" si="173"/>
        <v>18.5</v>
      </c>
      <c r="G348" s="583">
        <f t="shared" si="173"/>
        <v>23.5</v>
      </c>
      <c r="H348" s="583">
        <f t="shared" si="173"/>
        <v>29</v>
      </c>
      <c r="I348" s="580"/>
      <c r="J348" s="579"/>
      <c r="K348" s="579"/>
      <c r="L348" s="581" t="str">
        <f>VLOOKUP(A348,Blacksmith!$B$145:$J$193,9,FALSE)</f>
        <v>#N/A</v>
      </c>
      <c r="M348" s="579"/>
      <c r="N348" s="579" t="str">
        <f>VLOOKUP(A348,Blacksmith!$B$145:$J$193,4,FALSE)</f>
        <v>#N/A</v>
      </c>
      <c r="O348" s="579"/>
      <c r="P348" s="579"/>
      <c r="Q348" s="587"/>
      <c r="R348" s="462">
        <v>0.0</v>
      </c>
      <c r="S348" s="535"/>
      <c r="T348" s="535"/>
      <c r="U348" s="536"/>
      <c r="V348" s="536"/>
      <c r="W348" s="475"/>
      <c r="X348" s="475"/>
      <c r="Y348" s="475"/>
      <c r="Z348" s="475"/>
      <c r="AA348" s="475"/>
      <c r="AB348" s="450"/>
      <c r="AC348" s="450"/>
      <c r="AD348" s="453"/>
      <c r="AE348" s="538"/>
      <c r="AF348" s="538"/>
      <c r="AG348" s="538"/>
      <c r="AH348" s="538"/>
      <c r="AI348" s="538"/>
      <c r="AJ348" s="538"/>
      <c r="AK348" s="538"/>
      <c r="AL348" s="538"/>
      <c r="AM348" s="538"/>
      <c r="AN348" s="538"/>
      <c r="AO348" s="538"/>
      <c r="AP348" s="538"/>
      <c r="AQ348" s="538"/>
      <c r="AR348" s="538"/>
      <c r="AS348" s="538"/>
      <c r="AT348" s="538"/>
      <c r="AU348" s="538"/>
      <c r="AV348" s="538"/>
      <c r="AW348" s="538"/>
      <c r="AX348" s="538"/>
      <c r="AY348" s="538"/>
      <c r="AZ348" s="538"/>
      <c r="BA348" s="538"/>
      <c r="BB348" s="538"/>
      <c r="BC348" s="538"/>
      <c r="BD348" s="538"/>
      <c r="BE348" s="538"/>
    </row>
    <row r="349" hidden="1" outlineLevel="1">
      <c r="A349" s="582" t="s">
        <v>784</v>
      </c>
      <c r="B349" s="584"/>
      <c r="C349" s="584">
        <f t="shared" ref="C349:H349" si="174">C348/B348-1</f>
        <v>0.6666666667</v>
      </c>
      <c r="D349" s="584">
        <f t="shared" si="174"/>
        <v>0.4</v>
      </c>
      <c r="E349" s="584">
        <f t="shared" si="174"/>
        <v>0.380952381</v>
      </c>
      <c r="F349" s="584">
        <f t="shared" si="174"/>
        <v>0.275862069</v>
      </c>
      <c r="G349" s="584">
        <f t="shared" si="174"/>
        <v>0.2702702703</v>
      </c>
      <c r="H349" s="584">
        <f t="shared" si="174"/>
        <v>0.2340425532</v>
      </c>
      <c r="I349" s="580"/>
      <c r="J349" s="579"/>
      <c r="K349" s="579"/>
      <c r="L349" s="581" t="str">
        <f>VLOOKUP(A349,Blacksmith!$B$145:$J$193,9,FALSE)</f>
        <v>#N/A</v>
      </c>
      <c r="M349" s="579"/>
      <c r="N349" s="579" t="str">
        <f>VLOOKUP(A349,Blacksmith!$B$145:$J$193,4,FALSE)</f>
        <v>#N/A</v>
      </c>
      <c r="O349" s="579"/>
      <c r="P349" s="579"/>
      <c r="Q349" s="587"/>
      <c r="R349" s="462">
        <v>0.0</v>
      </c>
      <c r="S349" s="535"/>
      <c r="T349" s="535"/>
      <c r="U349" s="536"/>
      <c r="V349" s="536"/>
      <c r="W349" s="475"/>
      <c r="X349" s="475"/>
      <c r="Y349" s="475"/>
      <c r="Z349" s="475"/>
      <c r="AA349" s="475"/>
      <c r="AB349" s="450"/>
      <c r="AC349" s="450"/>
      <c r="AD349" s="453"/>
      <c r="AE349" s="538"/>
      <c r="AF349" s="538"/>
      <c r="AG349" s="538"/>
      <c r="AH349" s="538"/>
      <c r="AI349" s="538"/>
      <c r="AJ349" s="538"/>
      <c r="AK349" s="538"/>
      <c r="AL349" s="538"/>
      <c r="AM349" s="538"/>
      <c r="AN349" s="538"/>
      <c r="AO349" s="538"/>
      <c r="AP349" s="538"/>
      <c r="AQ349" s="538"/>
      <c r="AR349" s="538"/>
      <c r="AS349" s="538"/>
      <c r="AT349" s="538"/>
      <c r="AU349" s="538"/>
      <c r="AV349" s="538"/>
      <c r="AW349" s="538"/>
      <c r="AX349" s="538"/>
      <c r="AY349" s="538"/>
      <c r="AZ349" s="538"/>
      <c r="BA349" s="538"/>
      <c r="BB349" s="538"/>
      <c r="BC349" s="538"/>
      <c r="BD349" s="538"/>
      <c r="BE349" s="538"/>
    </row>
    <row r="350" hidden="1" outlineLevel="1">
      <c r="A350" s="582" t="s">
        <v>785</v>
      </c>
      <c r="B350" s="583">
        <f>$K344</f>
        <v>3</v>
      </c>
      <c r="C350" s="583"/>
      <c r="D350" s="584"/>
      <c r="E350" s="584"/>
      <c r="F350" s="584"/>
      <c r="G350" s="584"/>
      <c r="H350" s="584"/>
      <c r="I350" s="580"/>
      <c r="J350" s="579"/>
      <c r="K350" s="579"/>
      <c r="L350" s="581" t="str">
        <f>VLOOKUP(A350,Blacksmith!$B$145:$J$193,9,FALSE)</f>
        <v>#N/A</v>
      </c>
      <c r="M350" s="579"/>
      <c r="N350" s="579" t="str">
        <f>VLOOKUP(A350,Blacksmith!$B$145:$J$193,4,FALSE)</f>
        <v>#N/A</v>
      </c>
      <c r="O350" s="579"/>
      <c r="P350" s="579"/>
      <c r="Q350" s="587"/>
      <c r="R350" s="462">
        <v>0.0</v>
      </c>
      <c r="S350" s="535"/>
      <c r="T350" s="535"/>
      <c r="U350" s="536"/>
      <c r="V350" s="536"/>
      <c r="W350" s="475"/>
      <c r="X350" s="475"/>
      <c r="Y350" s="475"/>
      <c r="Z350" s="475"/>
      <c r="AA350" s="475"/>
      <c r="AB350" s="450"/>
      <c r="AC350" s="450"/>
      <c r="AD350" s="453"/>
      <c r="AE350" s="538"/>
      <c r="AF350" s="538"/>
      <c r="AG350" s="538"/>
      <c r="AH350" s="538"/>
      <c r="AI350" s="538"/>
      <c r="AJ350" s="538"/>
      <c r="AK350" s="538"/>
      <c r="AL350" s="538"/>
      <c r="AM350" s="538"/>
      <c r="AN350" s="538"/>
      <c r="AO350" s="538"/>
      <c r="AP350" s="538"/>
      <c r="AQ350" s="538"/>
      <c r="AR350" s="538"/>
      <c r="AS350" s="538"/>
      <c r="AT350" s="538"/>
      <c r="AU350" s="538"/>
      <c r="AV350" s="538"/>
      <c r="AW350" s="538"/>
      <c r="AX350" s="538"/>
      <c r="AY350" s="538"/>
      <c r="AZ350" s="538"/>
      <c r="BA350" s="538"/>
      <c r="BB350" s="538"/>
      <c r="BC350" s="538"/>
      <c r="BD350" s="538"/>
      <c r="BE350" s="538"/>
    </row>
    <row r="351" hidden="1" outlineLevel="1">
      <c r="A351" s="582" t="s">
        <v>786</v>
      </c>
      <c r="B351" s="591">
        <f t="shared" ref="B351:H351" si="175">B348/$B350</f>
        <v>1.5</v>
      </c>
      <c r="C351" s="591">
        <f t="shared" si="175"/>
        <v>2.5</v>
      </c>
      <c r="D351" s="591">
        <f t="shared" si="175"/>
        <v>3.5</v>
      </c>
      <c r="E351" s="591">
        <f t="shared" si="175"/>
        <v>4.833333333</v>
      </c>
      <c r="F351" s="591">
        <f t="shared" si="175"/>
        <v>6.166666667</v>
      </c>
      <c r="G351" s="591">
        <f t="shared" si="175"/>
        <v>7.833333333</v>
      </c>
      <c r="H351" s="591">
        <f t="shared" si="175"/>
        <v>9.666666667</v>
      </c>
      <c r="I351" s="580"/>
      <c r="J351" s="579"/>
      <c r="K351" s="579"/>
      <c r="L351" s="581" t="str">
        <f>VLOOKUP(A351,Blacksmith!$B$145:$J$193,9,FALSE)</f>
        <v>#N/A</v>
      </c>
      <c r="M351" s="579"/>
      <c r="N351" s="579" t="str">
        <f>VLOOKUP(A351,Blacksmith!$B$145:$J$193,4,FALSE)</f>
        <v>#N/A</v>
      </c>
      <c r="O351" s="579"/>
      <c r="P351" s="579"/>
      <c r="Q351" s="587"/>
      <c r="R351" s="462">
        <v>0.0</v>
      </c>
      <c r="S351" s="535"/>
      <c r="T351" s="535"/>
      <c r="U351" s="536"/>
      <c r="V351" s="536"/>
      <c r="W351" s="475"/>
      <c r="X351" s="475"/>
      <c r="Y351" s="475"/>
      <c r="Z351" s="475"/>
      <c r="AA351" s="475"/>
      <c r="AB351" s="450"/>
      <c r="AC351" s="450"/>
      <c r="AD351" s="453"/>
      <c r="AE351" s="538"/>
      <c r="AF351" s="538"/>
      <c r="AG351" s="538"/>
      <c r="AH351" s="538"/>
      <c r="AI351" s="538"/>
      <c r="AJ351" s="538"/>
      <c r="AK351" s="538"/>
      <c r="AL351" s="538"/>
      <c r="AM351" s="538"/>
      <c r="AN351" s="538"/>
      <c r="AO351" s="538"/>
      <c r="AP351" s="538"/>
      <c r="AQ351" s="538"/>
      <c r="AR351" s="538"/>
      <c r="AS351" s="538"/>
      <c r="AT351" s="538"/>
      <c r="AU351" s="538"/>
      <c r="AV351" s="538"/>
      <c r="AW351" s="538"/>
      <c r="AX351" s="538"/>
      <c r="AY351" s="538"/>
      <c r="AZ351" s="538"/>
      <c r="BA351" s="538"/>
      <c r="BB351" s="538"/>
      <c r="BC351" s="538"/>
      <c r="BD351" s="538"/>
      <c r="BE351" s="538"/>
    </row>
    <row r="352" ht="15.0" customHeight="1" collapsed="1">
      <c r="A352" s="592" t="s">
        <v>1044</v>
      </c>
      <c r="B352" s="593" t="s">
        <v>819</v>
      </c>
      <c r="C352" s="593" t="s">
        <v>820</v>
      </c>
      <c r="D352" s="593" t="s">
        <v>821</v>
      </c>
      <c r="E352" s="593" t="s">
        <v>822</v>
      </c>
      <c r="F352" s="593" t="s">
        <v>823</v>
      </c>
      <c r="G352" s="593" t="s">
        <v>824</v>
      </c>
      <c r="H352" s="593" t="s">
        <v>825</v>
      </c>
      <c r="I352" s="585" t="s">
        <v>793</v>
      </c>
      <c r="J352" s="594">
        <v>1.0</v>
      </c>
      <c r="K352" s="595">
        <v>3.0</v>
      </c>
      <c r="L352" s="581">
        <f>VLOOKUP(A352,Blacksmith!$B$145:$J$193,9,FALSE)</f>
        <v>2.22</v>
      </c>
      <c r="M352" s="596" t="s">
        <v>1045</v>
      </c>
      <c r="N352" s="579">
        <f>VLOOKUP(A352,Blacksmith!$B$145:$J$193,4,FALSE)</f>
        <v>6</v>
      </c>
      <c r="O352" s="579">
        <v>14.0</v>
      </c>
      <c r="P352" s="579" t="s">
        <v>782</v>
      </c>
      <c r="Q352" s="579" t="s">
        <v>1046</v>
      </c>
      <c r="R352" s="462">
        <v>0.0</v>
      </c>
      <c r="S352" s="535"/>
      <c r="T352" s="535"/>
      <c r="U352" s="471">
        <v>1.0</v>
      </c>
      <c r="V352" s="536"/>
      <c r="W352" s="452">
        <v>33.0</v>
      </c>
      <c r="X352" s="452">
        <v>36.0</v>
      </c>
      <c r="Y352" s="452">
        <v>39.0</v>
      </c>
      <c r="Z352" s="452">
        <v>42.0</v>
      </c>
      <c r="AA352" s="452">
        <v>45.0</v>
      </c>
      <c r="AB352" s="452">
        <v>48.0</v>
      </c>
      <c r="AC352" s="452">
        <v>51.0</v>
      </c>
      <c r="AD352" s="453"/>
      <c r="AE352" s="538"/>
      <c r="AF352" s="538"/>
      <c r="AG352" s="538"/>
      <c r="AH352" s="538"/>
      <c r="AI352" s="538"/>
      <c r="AJ352" s="538"/>
      <c r="AK352" s="538"/>
      <c r="AL352" s="538"/>
      <c r="AM352" s="538"/>
      <c r="AN352" s="538"/>
      <c r="AO352" s="538"/>
      <c r="AP352" s="538"/>
      <c r="AQ352" s="538"/>
      <c r="AR352" s="538"/>
      <c r="AS352" s="538"/>
      <c r="AT352" s="538"/>
      <c r="AU352" s="538"/>
      <c r="AV352" s="538"/>
      <c r="AW352" s="538"/>
      <c r="AX352" s="538"/>
      <c r="AY352" s="538"/>
      <c r="AZ352" s="538"/>
      <c r="BA352" s="538"/>
      <c r="BB352" s="538"/>
      <c r="BC352" s="538"/>
      <c r="BD352" s="538"/>
      <c r="BE352" s="538"/>
    </row>
    <row r="353" ht="15.0" hidden="1" customHeight="1" outlineLevel="1">
      <c r="A353" s="582" t="s">
        <v>178</v>
      </c>
      <c r="B353" s="588">
        <v>1.0</v>
      </c>
      <c r="C353" s="588">
        <v>1.0</v>
      </c>
      <c r="D353" s="588">
        <v>1.0</v>
      </c>
      <c r="E353" s="588">
        <v>1.0</v>
      </c>
      <c r="F353" s="588">
        <v>1.0</v>
      </c>
      <c r="G353" s="588">
        <v>1.0</v>
      </c>
      <c r="H353" s="588">
        <v>3.0</v>
      </c>
      <c r="I353" s="580"/>
      <c r="J353" s="579"/>
      <c r="K353" s="579"/>
      <c r="L353" s="581" t="str">
        <f>VLOOKUP(A353,Blacksmith!$B$145:$J$193,9,FALSE)</f>
        <v>#N/A</v>
      </c>
      <c r="M353" s="579"/>
      <c r="N353" s="579" t="str">
        <f>VLOOKUP(A353,Blacksmith!$B$145:$J$193,4,FALSE)</f>
        <v>#N/A</v>
      </c>
      <c r="O353" s="579"/>
      <c r="P353" s="579"/>
      <c r="Q353" s="587"/>
      <c r="R353" s="462">
        <v>0.0</v>
      </c>
      <c r="S353" s="535"/>
      <c r="T353" s="535"/>
      <c r="U353" s="536"/>
      <c r="V353" s="536"/>
      <c r="W353" s="475"/>
      <c r="X353" s="475"/>
      <c r="Y353" s="475"/>
      <c r="Z353" s="475"/>
      <c r="AA353" s="475"/>
      <c r="AB353" s="450"/>
      <c r="AC353" s="450"/>
      <c r="AD353" s="453"/>
      <c r="AE353" s="538"/>
      <c r="AF353" s="538"/>
      <c r="AG353" s="538"/>
      <c r="AH353" s="538"/>
      <c r="AI353" s="538"/>
      <c r="AJ353" s="538"/>
      <c r="AK353" s="538"/>
      <c r="AL353" s="538"/>
      <c r="AM353" s="538"/>
      <c r="AN353" s="538"/>
      <c r="AO353" s="538"/>
      <c r="AP353" s="538"/>
      <c r="AQ353" s="538"/>
      <c r="AR353" s="538"/>
      <c r="AS353" s="538"/>
      <c r="AT353" s="538"/>
      <c r="AU353" s="538"/>
      <c r="AV353" s="538"/>
      <c r="AW353" s="538"/>
      <c r="AX353" s="538"/>
      <c r="AY353" s="538"/>
      <c r="AZ353" s="538"/>
      <c r="BA353" s="538"/>
      <c r="BB353" s="538"/>
      <c r="BC353" s="538"/>
      <c r="BD353" s="538"/>
      <c r="BE353" s="538"/>
    </row>
    <row r="354" ht="15.0" hidden="1" customHeight="1" outlineLevel="1">
      <c r="A354" s="582" t="s">
        <v>179</v>
      </c>
      <c r="B354" s="588">
        <v>8.0</v>
      </c>
      <c r="C354" s="588">
        <v>8.0</v>
      </c>
      <c r="D354" s="588">
        <v>10.0</v>
      </c>
      <c r="E354" s="588">
        <v>10.0</v>
      </c>
      <c r="F354" s="588">
        <v>12.0</v>
      </c>
      <c r="G354" s="588">
        <v>12.0</v>
      </c>
      <c r="H354" s="588">
        <v>18.0</v>
      </c>
      <c r="I354" s="580"/>
      <c r="J354" s="579"/>
      <c r="K354" s="579"/>
      <c r="L354" s="581" t="str">
        <f>VLOOKUP(A354,Blacksmith!$B$145:$J$193,9,FALSE)</f>
        <v>#N/A</v>
      </c>
      <c r="M354" s="579"/>
      <c r="N354" s="579" t="str">
        <f>VLOOKUP(A354,Blacksmith!$B$145:$J$193,4,FALSE)</f>
        <v>#N/A</v>
      </c>
      <c r="O354" s="579"/>
      <c r="P354" s="579"/>
      <c r="Q354" s="587"/>
      <c r="R354" s="462">
        <v>0.0</v>
      </c>
      <c r="S354" s="535"/>
      <c r="T354" s="535"/>
      <c r="U354" s="536"/>
      <c r="V354" s="536"/>
      <c r="W354" s="475"/>
      <c r="X354" s="475"/>
      <c r="Y354" s="475"/>
      <c r="Z354" s="475"/>
      <c r="AA354" s="475"/>
      <c r="AB354" s="450"/>
      <c r="AC354" s="450"/>
      <c r="AD354" s="453"/>
      <c r="AE354" s="538"/>
      <c r="AF354" s="538"/>
      <c r="AG354" s="538"/>
      <c r="AH354" s="538"/>
      <c r="AI354" s="538"/>
      <c r="AJ354" s="538"/>
      <c r="AK354" s="538"/>
      <c r="AL354" s="538"/>
      <c r="AM354" s="538"/>
      <c r="AN354" s="538"/>
      <c r="AO354" s="538"/>
      <c r="AP354" s="538"/>
      <c r="AQ354" s="538"/>
      <c r="AR354" s="538"/>
      <c r="AS354" s="538"/>
      <c r="AT354" s="538"/>
      <c r="AU354" s="538"/>
      <c r="AV354" s="538"/>
      <c r="AW354" s="538"/>
      <c r="AX354" s="538"/>
      <c r="AY354" s="538"/>
      <c r="AZ354" s="538"/>
      <c r="BA354" s="538"/>
      <c r="BB354" s="538"/>
      <c r="BC354" s="538"/>
      <c r="BD354" s="538"/>
      <c r="BE354" s="538"/>
    </row>
    <row r="355" ht="15.0" hidden="1" customHeight="1" outlineLevel="1">
      <c r="A355" s="582" t="s">
        <v>783</v>
      </c>
      <c r="B355" s="588">
        <v>2.0</v>
      </c>
      <c r="C355" s="588">
        <v>5.0</v>
      </c>
      <c r="D355" s="588">
        <v>7.0</v>
      </c>
      <c r="E355" s="588">
        <v>11.0</v>
      </c>
      <c r="F355" s="588">
        <v>14.0</v>
      </c>
      <c r="G355" s="588">
        <v>19.0</v>
      </c>
      <c r="H355" s="588">
        <v>21.0</v>
      </c>
      <c r="I355" s="580"/>
      <c r="J355" s="579"/>
      <c r="K355" s="579"/>
      <c r="L355" s="581" t="str">
        <f>VLOOKUP(A355,Blacksmith!$B$145:$J$193,9,FALSE)</f>
        <v>#N/A</v>
      </c>
      <c r="M355" s="579"/>
      <c r="N355" s="579" t="str">
        <f>VLOOKUP(A355,Blacksmith!$B$145:$J$193,4,FALSE)</f>
        <v>#N/A</v>
      </c>
      <c r="O355" s="579"/>
      <c r="P355" s="579"/>
      <c r="Q355" s="587"/>
      <c r="R355" s="462">
        <v>0.0</v>
      </c>
      <c r="S355" s="535"/>
      <c r="T355" s="535"/>
      <c r="U355" s="536"/>
      <c r="V355" s="536"/>
      <c r="W355" s="475"/>
      <c r="X355" s="475"/>
      <c r="Y355" s="475"/>
      <c r="Z355" s="475"/>
      <c r="AA355" s="475"/>
      <c r="AB355" s="450"/>
      <c r="AC355" s="450"/>
      <c r="AD355" s="453"/>
      <c r="AE355" s="538"/>
      <c r="AF355" s="538"/>
      <c r="AG355" s="538"/>
      <c r="AH355" s="538"/>
      <c r="AI355" s="538"/>
      <c r="AJ355" s="538"/>
      <c r="AK355" s="538"/>
      <c r="AL355" s="538"/>
      <c r="AM355" s="538"/>
      <c r="AN355" s="538"/>
      <c r="AO355" s="538"/>
      <c r="AP355" s="538"/>
      <c r="AQ355" s="538"/>
      <c r="AR355" s="538"/>
      <c r="AS355" s="538"/>
      <c r="AT355" s="538"/>
      <c r="AU355" s="538"/>
      <c r="AV355" s="538"/>
      <c r="AW355" s="538"/>
      <c r="AX355" s="538"/>
      <c r="AY355" s="538"/>
      <c r="AZ355" s="538"/>
      <c r="BA355" s="538"/>
      <c r="BB355" s="538"/>
      <c r="BC355" s="538"/>
      <c r="BD355" s="538"/>
      <c r="BE355" s="538"/>
    </row>
    <row r="356" ht="15.0" hidden="1" customHeight="1" outlineLevel="1">
      <c r="A356" s="582" t="s">
        <v>180</v>
      </c>
      <c r="B356" s="588">
        <f t="shared" ref="B356:H356" si="176">(B353+B354)/2+B355</f>
        <v>6.5</v>
      </c>
      <c r="C356" s="588">
        <f t="shared" si="176"/>
        <v>9.5</v>
      </c>
      <c r="D356" s="588">
        <f t="shared" si="176"/>
        <v>12.5</v>
      </c>
      <c r="E356" s="588">
        <f t="shared" si="176"/>
        <v>16.5</v>
      </c>
      <c r="F356" s="588">
        <f t="shared" si="176"/>
        <v>20.5</v>
      </c>
      <c r="G356" s="588">
        <f t="shared" si="176"/>
        <v>25.5</v>
      </c>
      <c r="H356" s="588">
        <f t="shared" si="176"/>
        <v>31.5</v>
      </c>
      <c r="I356" s="580"/>
      <c r="J356" s="579"/>
      <c r="K356" s="579"/>
      <c r="L356" s="581" t="str">
        <f>VLOOKUP(A356,Blacksmith!$B$145:$J$193,9,FALSE)</f>
        <v>#N/A</v>
      </c>
      <c r="M356" s="579"/>
      <c r="N356" s="579" t="str">
        <f>VLOOKUP(A356,Blacksmith!$B$145:$J$193,4,FALSE)</f>
        <v>#N/A</v>
      </c>
      <c r="O356" s="579"/>
      <c r="P356" s="579"/>
      <c r="Q356" s="587"/>
      <c r="R356" s="462">
        <v>0.0</v>
      </c>
      <c r="S356" s="535"/>
      <c r="T356" s="535"/>
      <c r="U356" s="536"/>
      <c r="V356" s="536"/>
      <c r="W356" s="475"/>
      <c r="X356" s="475"/>
      <c r="Y356" s="475"/>
      <c r="Z356" s="475"/>
      <c r="AA356" s="475"/>
      <c r="AB356" s="450"/>
      <c r="AC356" s="450"/>
      <c r="AD356" s="453"/>
      <c r="AE356" s="538"/>
      <c r="AF356" s="538"/>
      <c r="AG356" s="538"/>
      <c r="AH356" s="538"/>
      <c r="AI356" s="538"/>
      <c r="AJ356" s="538"/>
      <c r="AK356" s="538"/>
      <c r="AL356" s="538"/>
      <c r="AM356" s="538"/>
      <c r="AN356" s="538"/>
      <c r="AO356" s="538"/>
      <c r="AP356" s="538"/>
      <c r="AQ356" s="538"/>
      <c r="AR356" s="538"/>
      <c r="AS356" s="538"/>
      <c r="AT356" s="538"/>
      <c r="AU356" s="538"/>
      <c r="AV356" s="538"/>
      <c r="AW356" s="538"/>
      <c r="AX356" s="538"/>
      <c r="AY356" s="538"/>
      <c r="AZ356" s="538"/>
      <c r="BA356" s="538"/>
      <c r="BB356" s="538"/>
      <c r="BC356" s="538"/>
      <c r="BD356" s="538"/>
      <c r="BE356" s="538"/>
    </row>
    <row r="357" ht="15.0" hidden="1" customHeight="1" outlineLevel="1">
      <c r="A357" s="582" t="s">
        <v>784</v>
      </c>
      <c r="B357" s="589"/>
      <c r="C357" s="589">
        <f t="shared" ref="C357:H357" si="177">C356/B356-1</f>
        <v>0.4615384615</v>
      </c>
      <c r="D357" s="589">
        <f t="shared" si="177"/>
        <v>0.3157894737</v>
      </c>
      <c r="E357" s="589">
        <f t="shared" si="177"/>
        <v>0.32</v>
      </c>
      <c r="F357" s="589">
        <f t="shared" si="177"/>
        <v>0.2424242424</v>
      </c>
      <c r="G357" s="589">
        <f t="shared" si="177"/>
        <v>0.243902439</v>
      </c>
      <c r="H357" s="589">
        <f t="shared" si="177"/>
        <v>0.2352941176</v>
      </c>
      <c r="I357" s="580"/>
      <c r="J357" s="579"/>
      <c r="K357" s="579"/>
      <c r="L357" s="581" t="str">
        <f>VLOOKUP(A357,Blacksmith!$B$145:$J$193,9,FALSE)</f>
        <v>#N/A</v>
      </c>
      <c r="M357" s="579"/>
      <c r="N357" s="579" t="str">
        <f>VLOOKUP(A357,Blacksmith!$B$145:$J$193,4,FALSE)</f>
        <v>#N/A</v>
      </c>
      <c r="O357" s="579"/>
      <c r="P357" s="579"/>
      <c r="Q357" s="587"/>
      <c r="R357" s="462">
        <v>0.0</v>
      </c>
      <c r="S357" s="535"/>
      <c r="T357" s="535"/>
      <c r="U357" s="536"/>
      <c r="V357" s="536"/>
      <c r="W357" s="475"/>
      <c r="X357" s="475"/>
      <c r="Y357" s="475"/>
      <c r="Z357" s="475"/>
      <c r="AA357" s="475"/>
      <c r="AB357" s="450"/>
      <c r="AC357" s="450"/>
      <c r="AD357" s="453"/>
      <c r="AE357" s="538"/>
      <c r="AF357" s="538"/>
      <c r="AG357" s="538"/>
      <c r="AH357" s="538"/>
      <c r="AI357" s="538"/>
      <c r="AJ357" s="538"/>
      <c r="AK357" s="538"/>
      <c r="AL357" s="538"/>
      <c r="AM357" s="538"/>
      <c r="AN357" s="538"/>
      <c r="AO357" s="538"/>
      <c r="AP357" s="538"/>
      <c r="AQ357" s="538"/>
      <c r="AR357" s="538"/>
      <c r="AS357" s="538"/>
      <c r="AT357" s="538"/>
      <c r="AU357" s="538"/>
      <c r="AV357" s="538"/>
      <c r="AW357" s="538"/>
      <c r="AX357" s="538"/>
      <c r="AY357" s="538"/>
      <c r="AZ357" s="538"/>
      <c r="BA357" s="538"/>
      <c r="BB357" s="538"/>
      <c r="BC357" s="538"/>
      <c r="BD357" s="538"/>
      <c r="BE357" s="538"/>
    </row>
    <row r="358" ht="15.0" hidden="1" customHeight="1" outlineLevel="1">
      <c r="A358" s="582" t="s">
        <v>785</v>
      </c>
      <c r="B358" s="588">
        <f>$K352</f>
        <v>3</v>
      </c>
      <c r="C358" s="588"/>
      <c r="D358" s="589"/>
      <c r="E358" s="589"/>
      <c r="F358" s="589"/>
      <c r="G358" s="589"/>
      <c r="H358" s="589"/>
      <c r="I358" s="580"/>
      <c r="J358" s="579"/>
      <c r="K358" s="579"/>
      <c r="L358" s="581" t="str">
        <f>VLOOKUP(A358,Blacksmith!$B$145:$J$193,9,FALSE)</f>
        <v>#N/A</v>
      </c>
      <c r="M358" s="579"/>
      <c r="N358" s="579" t="str">
        <f>VLOOKUP(A358,Blacksmith!$B$145:$J$193,4,FALSE)</f>
        <v>#N/A</v>
      </c>
      <c r="O358" s="579"/>
      <c r="P358" s="579"/>
      <c r="Q358" s="587"/>
      <c r="R358" s="462">
        <v>0.0</v>
      </c>
      <c r="S358" s="535"/>
      <c r="T358" s="535"/>
      <c r="U358" s="536"/>
      <c r="V358" s="536"/>
      <c r="W358" s="475"/>
      <c r="X358" s="475"/>
      <c r="Y358" s="475"/>
      <c r="Z358" s="475"/>
      <c r="AA358" s="475"/>
      <c r="AB358" s="450"/>
      <c r="AC358" s="450"/>
      <c r="AD358" s="453"/>
      <c r="AE358" s="538"/>
      <c r="AF358" s="538"/>
      <c r="AG358" s="538"/>
      <c r="AH358" s="538"/>
      <c r="AI358" s="538"/>
      <c r="AJ358" s="538"/>
      <c r="AK358" s="538"/>
      <c r="AL358" s="538"/>
      <c r="AM358" s="538"/>
      <c r="AN358" s="538"/>
      <c r="AO358" s="538"/>
      <c r="AP358" s="538"/>
      <c r="AQ358" s="538"/>
      <c r="AR358" s="538"/>
      <c r="AS358" s="538"/>
      <c r="AT358" s="538"/>
      <c r="AU358" s="538"/>
      <c r="AV358" s="538"/>
      <c r="AW358" s="538"/>
      <c r="AX358" s="538"/>
      <c r="AY358" s="538"/>
      <c r="AZ358" s="538"/>
      <c r="BA358" s="538"/>
      <c r="BB358" s="538"/>
      <c r="BC358" s="538"/>
      <c r="BD358" s="538"/>
      <c r="BE358" s="538"/>
    </row>
    <row r="359" ht="15.0" hidden="1" customHeight="1" outlineLevel="1">
      <c r="A359" s="582" t="s">
        <v>786</v>
      </c>
      <c r="B359" s="597">
        <f t="shared" ref="B359:H359" si="178">B356/$B358</f>
        <v>2.166666667</v>
      </c>
      <c r="C359" s="597">
        <f t="shared" si="178"/>
        <v>3.166666667</v>
      </c>
      <c r="D359" s="597">
        <f t="shared" si="178"/>
        <v>4.166666667</v>
      </c>
      <c r="E359" s="597">
        <f t="shared" si="178"/>
        <v>5.5</v>
      </c>
      <c r="F359" s="597">
        <f t="shared" si="178"/>
        <v>6.833333333</v>
      </c>
      <c r="G359" s="597">
        <f t="shared" si="178"/>
        <v>8.5</v>
      </c>
      <c r="H359" s="597">
        <f t="shared" si="178"/>
        <v>10.5</v>
      </c>
      <c r="I359" s="580"/>
      <c r="J359" s="579"/>
      <c r="K359" s="579"/>
      <c r="L359" s="581" t="str">
        <f>VLOOKUP(A359,Blacksmith!$B$145:$J$193,9,FALSE)</f>
        <v>#N/A</v>
      </c>
      <c r="M359" s="579"/>
      <c r="N359" s="579" t="str">
        <f>VLOOKUP(A359,Blacksmith!$B$145:$J$193,4,FALSE)</f>
        <v>#N/A</v>
      </c>
      <c r="O359" s="579"/>
      <c r="P359" s="579"/>
      <c r="Q359" s="587"/>
      <c r="R359" s="462">
        <v>0.0</v>
      </c>
      <c r="S359" s="535"/>
      <c r="T359" s="535"/>
      <c r="U359" s="536"/>
      <c r="V359" s="536"/>
      <c r="W359" s="475"/>
      <c r="X359" s="475"/>
      <c r="Y359" s="475"/>
      <c r="Z359" s="475"/>
      <c r="AA359" s="475"/>
      <c r="AB359" s="450"/>
      <c r="AC359" s="450"/>
      <c r="AD359" s="453"/>
      <c r="AE359" s="538"/>
      <c r="AF359" s="538"/>
      <c r="AG359" s="538"/>
      <c r="AH359" s="538"/>
      <c r="AI359" s="538"/>
      <c r="AJ359" s="538"/>
      <c r="AK359" s="538"/>
      <c r="AL359" s="538"/>
      <c r="AM359" s="538"/>
      <c r="AN359" s="538"/>
      <c r="AO359" s="538"/>
      <c r="AP359" s="538"/>
      <c r="AQ359" s="538"/>
      <c r="AR359" s="538"/>
      <c r="AS359" s="538"/>
      <c r="AT359" s="538"/>
      <c r="AU359" s="538"/>
      <c r="AV359" s="538"/>
      <c r="AW359" s="538"/>
      <c r="AX359" s="538"/>
      <c r="AY359" s="538"/>
      <c r="AZ359" s="538"/>
      <c r="BA359" s="538"/>
      <c r="BB359" s="538"/>
      <c r="BC359" s="538"/>
      <c r="BD359" s="538"/>
      <c r="BE359" s="538"/>
    </row>
    <row r="360" ht="15.0" customHeight="1" collapsed="1">
      <c r="A360" s="577" t="s">
        <v>862</v>
      </c>
      <c r="B360" s="593" t="s">
        <v>863</v>
      </c>
      <c r="C360" s="593" t="s">
        <v>864</v>
      </c>
      <c r="D360" s="593" t="s">
        <v>865</v>
      </c>
      <c r="E360" s="593" t="s">
        <v>866</v>
      </c>
      <c r="F360" s="593" t="s">
        <v>867</v>
      </c>
      <c r="G360" s="593" t="s">
        <v>868</v>
      </c>
      <c r="H360" s="593" t="s">
        <v>869</v>
      </c>
      <c r="I360" s="585" t="s">
        <v>793</v>
      </c>
      <c r="J360" s="587">
        <v>0.0</v>
      </c>
      <c r="K360" s="587">
        <v>4.0</v>
      </c>
      <c r="L360" s="581">
        <f>VLOOKUP(A360,Blacksmith!$B$145:$J$193,9,FALSE)</f>
        <v>4.32</v>
      </c>
      <c r="M360" s="579" t="s">
        <v>870</v>
      </c>
      <c r="N360" s="579">
        <f>VLOOKUP(A360,Blacksmith!$B$145:$J$193,4,FALSE)</f>
        <v>18</v>
      </c>
      <c r="O360" s="579">
        <v>23.0</v>
      </c>
      <c r="P360" s="579" t="s">
        <v>804</v>
      </c>
      <c r="Q360" s="579" t="s">
        <v>872</v>
      </c>
      <c r="R360" s="462">
        <v>0.0</v>
      </c>
      <c r="S360" s="475"/>
      <c r="T360" s="475"/>
      <c r="U360" s="450"/>
      <c r="V360" s="450"/>
      <c r="W360" s="452">
        <v>36.0</v>
      </c>
      <c r="X360" s="452">
        <v>40.0</v>
      </c>
      <c r="Y360" s="452">
        <v>44.0</v>
      </c>
      <c r="Z360" s="452">
        <v>48.0</v>
      </c>
      <c r="AA360" s="452">
        <v>52.0</v>
      </c>
      <c r="AB360" s="452">
        <v>56.0</v>
      </c>
      <c r="AC360" s="452">
        <v>60.0</v>
      </c>
      <c r="AD360" s="453"/>
      <c r="AE360" s="453"/>
      <c r="AF360" s="453"/>
      <c r="AG360" s="453"/>
      <c r="AH360" s="453"/>
      <c r="AI360" s="453"/>
      <c r="AJ360" s="453"/>
      <c r="AK360" s="453"/>
      <c r="AL360" s="453"/>
      <c r="AM360" s="453"/>
      <c r="AN360" s="453"/>
      <c r="AO360" s="453"/>
      <c r="AP360" s="453"/>
      <c r="AQ360" s="453"/>
      <c r="AR360" s="453"/>
      <c r="AS360" s="453"/>
      <c r="AT360" s="453"/>
      <c r="AU360" s="453"/>
      <c r="AV360" s="453"/>
      <c r="AW360" s="453"/>
      <c r="AX360" s="453"/>
      <c r="AY360" s="453"/>
      <c r="AZ360" s="453"/>
      <c r="BA360" s="453"/>
      <c r="BB360" s="453"/>
      <c r="BC360" s="453"/>
      <c r="BD360" s="453"/>
      <c r="BE360" s="453"/>
    </row>
    <row r="361" ht="15.0" hidden="1" customHeight="1" outlineLevel="1">
      <c r="A361" s="582" t="s">
        <v>178</v>
      </c>
      <c r="B361" s="588">
        <v>1.0</v>
      </c>
      <c r="C361" s="588">
        <v>1.0</v>
      </c>
      <c r="D361" s="588">
        <v>2.0</v>
      </c>
      <c r="E361" s="588">
        <v>2.0</v>
      </c>
      <c r="F361" s="588">
        <v>2.0</v>
      </c>
      <c r="G361" s="588">
        <v>2.0</v>
      </c>
      <c r="H361" s="588">
        <v>2.0</v>
      </c>
      <c r="I361" s="585"/>
      <c r="J361" s="587"/>
      <c r="K361" s="587"/>
      <c r="L361" s="598"/>
      <c r="M361" s="579"/>
      <c r="N361" s="579"/>
      <c r="O361" s="579"/>
      <c r="P361" s="579"/>
      <c r="Q361" s="579"/>
      <c r="R361" s="599"/>
      <c r="S361" s="513"/>
      <c r="T361" s="513"/>
      <c r="U361" s="453"/>
      <c r="V361" s="453"/>
      <c r="W361" s="513"/>
      <c r="X361" s="513"/>
      <c r="Y361" s="513"/>
      <c r="Z361" s="513"/>
      <c r="AA361" s="513"/>
      <c r="AB361" s="453"/>
      <c r="AC361" s="453"/>
      <c r="AD361" s="453"/>
      <c r="AE361" s="453"/>
      <c r="AF361" s="453"/>
      <c r="AG361" s="453"/>
      <c r="AH361" s="453"/>
      <c r="AI361" s="453"/>
      <c r="AJ361" s="453"/>
      <c r="AK361" s="453"/>
      <c r="AL361" s="453"/>
      <c r="AM361" s="453"/>
      <c r="AN361" s="453"/>
      <c r="AO361" s="453"/>
      <c r="AP361" s="453"/>
      <c r="AQ361" s="453"/>
      <c r="AR361" s="453"/>
      <c r="AS361" s="453"/>
      <c r="AT361" s="453"/>
      <c r="AU361" s="453"/>
      <c r="AV361" s="453"/>
      <c r="AW361" s="453"/>
      <c r="AX361" s="453"/>
      <c r="AY361" s="453"/>
      <c r="AZ361" s="453"/>
      <c r="BA361" s="453"/>
      <c r="BB361" s="453"/>
      <c r="BC361" s="453"/>
      <c r="BD361" s="453"/>
      <c r="BE361" s="453"/>
    </row>
    <row r="362" ht="15.0" hidden="1" customHeight="1" outlineLevel="1">
      <c r="A362" s="582" t="s">
        <v>179</v>
      </c>
      <c r="B362" s="588">
        <v>12.0</v>
      </c>
      <c r="C362" s="588">
        <v>12.0</v>
      </c>
      <c r="D362" s="588">
        <v>16.0</v>
      </c>
      <c r="E362" s="588">
        <v>16.0</v>
      </c>
      <c r="F362" s="588">
        <v>20.0</v>
      </c>
      <c r="G362" s="588">
        <v>20.0</v>
      </c>
      <c r="H362" s="588">
        <v>24.0</v>
      </c>
      <c r="I362" s="585"/>
      <c r="J362" s="587"/>
      <c r="K362" s="587"/>
      <c r="L362" s="598"/>
      <c r="M362" s="579"/>
      <c r="N362" s="579"/>
      <c r="O362" s="579"/>
      <c r="P362" s="579"/>
      <c r="Q362" s="579"/>
      <c r="R362" s="599"/>
      <c r="S362" s="513"/>
      <c r="T362" s="513"/>
      <c r="U362" s="453"/>
      <c r="V362" s="453"/>
      <c r="W362" s="513"/>
      <c r="X362" s="513"/>
      <c r="Y362" s="513"/>
      <c r="Z362" s="513"/>
      <c r="AA362" s="513"/>
      <c r="AB362" s="453"/>
      <c r="AC362" s="453"/>
      <c r="AD362" s="453"/>
      <c r="AE362" s="453"/>
      <c r="AF362" s="453"/>
      <c r="AG362" s="453"/>
      <c r="AH362" s="453"/>
      <c r="AI362" s="453"/>
      <c r="AJ362" s="453"/>
      <c r="AK362" s="453"/>
      <c r="AL362" s="453"/>
      <c r="AM362" s="453"/>
      <c r="AN362" s="453"/>
      <c r="AO362" s="453"/>
      <c r="AP362" s="453"/>
      <c r="AQ362" s="453"/>
      <c r="AR362" s="453"/>
      <c r="AS362" s="453"/>
      <c r="AT362" s="453"/>
      <c r="AU362" s="453"/>
      <c r="AV362" s="453"/>
      <c r="AW362" s="453"/>
      <c r="AX362" s="453"/>
      <c r="AY362" s="453"/>
      <c r="AZ362" s="453"/>
      <c r="BA362" s="453"/>
      <c r="BB362" s="453"/>
      <c r="BC362" s="453"/>
      <c r="BD362" s="453"/>
      <c r="BE362" s="453"/>
    </row>
    <row r="363" ht="15.0" hidden="1" customHeight="1" outlineLevel="1">
      <c r="A363" s="582" t="s">
        <v>783</v>
      </c>
      <c r="B363" s="588">
        <v>3.0</v>
      </c>
      <c r="C363" s="588">
        <v>7.0</v>
      </c>
      <c r="D363" s="588">
        <v>8.0</v>
      </c>
      <c r="E363" s="588">
        <v>13.0</v>
      </c>
      <c r="F363" s="588">
        <v>16.0</v>
      </c>
      <c r="G363" s="588">
        <v>22.0</v>
      </c>
      <c r="H363" s="588">
        <v>26.0</v>
      </c>
      <c r="I363" s="585"/>
      <c r="J363" s="587"/>
      <c r="K363" s="587"/>
      <c r="L363" s="598"/>
      <c r="M363" s="579"/>
      <c r="N363" s="579"/>
      <c r="O363" s="579"/>
      <c r="P363" s="579"/>
      <c r="Q363" s="579"/>
      <c r="R363" s="599"/>
      <c r="S363" s="513"/>
      <c r="T363" s="513"/>
      <c r="U363" s="453"/>
      <c r="V363" s="453"/>
      <c r="W363" s="513"/>
      <c r="X363" s="513"/>
      <c r="Y363" s="513"/>
      <c r="Z363" s="513"/>
      <c r="AA363" s="513"/>
      <c r="AB363" s="453"/>
      <c r="AC363" s="453"/>
      <c r="AD363" s="453"/>
      <c r="AE363" s="453"/>
      <c r="AF363" s="453"/>
      <c r="AG363" s="453"/>
      <c r="AH363" s="453"/>
      <c r="AI363" s="453"/>
      <c r="AJ363" s="453"/>
      <c r="AK363" s="453"/>
      <c r="AL363" s="453"/>
      <c r="AM363" s="453"/>
      <c r="AN363" s="453"/>
      <c r="AO363" s="453"/>
      <c r="AP363" s="453"/>
      <c r="AQ363" s="453"/>
      <c r="AR363" s="453"/>
      <c r="AS363" s="453"/>
      <c r="AT363" s="453"/>
      <c r="AU363" s="453"/>
      <c r="AV363" s="453"/>
      <c r="AW363" s="453"/>
      <c r="AX363" s="453"/>
      <c r="AY363" s="453"/>
      <c r="AZ363" s="453"/>
      <c r="BA363" s="453"/>
      <c r="BB363" s="453"/>
      <c r="BC363" s="453"/>
      <c r="BD363" s="453"/>
      <c r="BE363" s="453"/>
    </row>
    <row r="364" ht="15.0" hidden="1" customHeight="1" outlineLevel="1">
      <c r="A364" s="582" t="s">
        <v>180</v>
      </c>
      <c r="B364" s="588">
        <f t="shared" ref="B364:H364" si="179">(B361+B362)/2+B363</f>
        <v>9.5</v>
      </c>
      <c r="C364" s="588">
        <f t="shared" si="179"/>
        <v>13.5</v>
      </c>
      <c r="D364" s="588">
        <f t="shared" si="179"/>
        <v>17</v>
      </c>
      <c r="E364" s="588">
        <f t="shared" si="179"/>
        <v>22</v>
      </c>
      <c r="F364" s="588">
        <f t="shared" si="179"/>
        <v>27</v>
      </c>
      <c r="G364" s="588">
        <f t="shared" si="179"/>
        <v>33</v>
      </c>
      <c r="H364" s="588">
        <f t="shared" si="179"/>
        <v>39</v>
      </c>
      <c r="I364" s="585"/>
      <c r="J364" s="587"/>
      <c r="K364" s="587"/>
      <c r="L364" s="598"/>
      <c r="M364" s="579"/>
      <c r="N364" s="579"/>
      <c r="O364" s="579"/>
      <c r="P364" s="579"/>
      <c r="Q364" s="579"/>
      <c r="R364" s="599"/>
      <c r="S364" s="513"/>
      <c r="T364" s="513"/>
      <c r="U364" s="453"/>
      <c r="V364" s="453"/>
      <c r="W364" s="513"/>
      <c r="X364" s="513"/>
      <c r="Y364" s="513"/>
      <c r="Z364" s="513"/>
      <c r="AA364" s="513"/>
      <c r="AB364" s="453"/>
      <c r="AC364" s="453"/>
      <c r="AD364" s="453"/>
      <c r="AE364" s="453"/>
      <c r="AF364" s="453"/>
      <c r="AG364" s="453"/>
      <c r="AH364" s="453"/>
      <c r="AI364" s="453"/>
      <c r="AJ364" s="453"/>
      <c r="AK364" s="453"/>
      <c r="AL364" s="453"/>
      <c r="AM364" s="453"/>
      <c r="AN364" s="453"/>
      <c r="AO364" s="453"/>
      <c r="AP364" s="453"/>
      <c r="AQ364" s="453"/>
      <c r="AR364" s="453"/>
      <c r="AS364" s="453"/>
      <c r="AT364" s="453"/>
      <c r="AU364" s="453"/>
      <c r="AV364" s="453"/>
      <c r="AW364" s="453"/>
      <c r="AX364" s="453"/>
      <c r="AY364" s="453"/>
      <c r="AZ364" s="453"/>
      <c r="BA364" s="453"/>
      <c r="BB364" s="453"/>
      <c r="BC364" s="453"/>
      <c r="BD364" s="453"/>
      <c r="BE364" s="453"/>
    </row>
    <row r="365" ht="15.0" hidden="1" customHeight="1" outlineLevel="1">
      <c r="A365" s="582" t="s">
        <v>784</v>
      </c>
      <c r="B365" s="589"/>
      <c r="C365" s="589">
        <f t="shared" ref="C365:H365" si="180">C364/B364-1</f>
        <v>0.4210526316</v>
      </c>
      <c r="D365" s="589">
        <f t="shared" si="180"/>
        <v>0.2592592593</v>
      </c>
      <c r="E365" s="589">
        <f t="shared" si="180"/>
        <v>0.2941176471</v>
      </c>
      <c r="F365" s="589">
        <f t="shared" si="180"/>
        <v>0.2272727273</v>
      </c>
      <c r="G365" s="589">
        <f t="shared" si="180"/>
        <v>0.2222222222</v>
      </c>
      <c r="H365" s="589">
        <f t="shared" si="180"/>
        <v>0.1818181818</v>
      </c>
      <c r="I365" s="585"/>
      <c r="J365" s="587"/>
      <c r="K365" s="587"/>
      <c r="L365" s="598"/>
      <c r="M365" s="579"/>
      <c r="N365" s="579"/>
      <c r="O365" s="579"/>
      <c r="P365" s="579"/>
      <c r="Q365" s="579"/>
      <c r="R365" s="599"/>
      <c r="S365" s="513"/>
      <c r="T365" s="513"/>
      <c r="U365" s="453"/>
      <c r="V365" s="453"/>
      <c r="W365" s="513"/>
      <c r="X365" s="513"/>
      <c r="Y365" s="513"/>
      <c r="Z365" s="513"/>
      <c r="AA365" s="513"/>
      <c r="AB365" s="453"/>
      <c r="AC365" s="453"/>
      <c r="AD365" s="453"/>
      <c r="AE365" s="453"/>
      <c r="AF365" s="453"/>
      <c r="AG365" s="453"/>
      <c r="AH365" s="453"/>
      <c r="AI365" s="453"/>
      <c r="AJ365" s="453"/>
      <c r="AK365" s="453"/>
      <c r="AL365" s="453"/>
      <c r="AM365" s="453"/>
      <c r="AN365" s="453"/>
      <c r="AO365" s="453"/>
      <c r="AP365" s="453"/>
      <c r="AQ365" s="453"/>
      <c r="AR365" s="453"/>
      <c r="AS365" s="453"/>
      <c r="AT365" s="453"/>
      <c r="AU365" s="453"/>
      <c r="AV365" s="453"/>
      <c r="AW365" s="453"/>
      <c r="AX365" s="453"/>
      <c r="AY365" s="453"/>
      <c r="AZ365" s="453"/>
      <c r="BA365" s="453"/>
      <c r="BB365" s="453"/>
      <c r="BC365" s="453"/>
      <c r="BD365" s="453"/>
      <c r="BE365" s="453"/>
    </row>
    <row r="366" ht="15.0" hidden="1" customHeight="1" outlineLevel="1">
      <c r="A366" s="582" t="s">
        <v>785</v>
      </c>
      <c r="B366" s="588">
        <f>$K360</f>
        <v>4</v>
      </c>
      <c r="C366" s="588"/>
      <c r="D366" s="589"/>
      <c r="E366" s="589"/>
      <c r="F366" s="589"/>
      <c r="G366" s="589"/>
      <c r="H366" s="589"/>
      <c r="I366" s="585"/>
      <c r="J366" s="587"/>
      <c r="K366" s="587"/>
      <c r="L366" s="598"/>
      <c r="M366" s="579"/>
      <c r="N366" s="579"/>
      <c r="O366" s="579"/>
      <c r="P366" s="579"/>
      <c r="Q366" s="579"/>
      <c r="R366" s="599"/>
      <c r="S366" s="513"/>
      <c r="T366" s="513"/>
      <c r="U366" s="453"/>
      <c r="V366" s="453"/>
      <c r="W366" s="513"/>
      <c r="X366" s="513"/>
      <c r="Y366" s="513"/>
      <c r="Z366" s="513"/>
      <c r="AA366" s="513"/>
      <c r="AB366" s="453"/>
      <c r="AC366" s="453"/>
      <c r="AD366" s="453"/>
      <c r="AE366" s="453"/>
      <c r="AF366" s="453"/>
      <c r="AG366" s="453"/>
      <c r="AH366" s="453"/>
      <c r="AI366" s="453"/>
      <c r="AJ366" s="453"/>
      <c r="AK366" s="453"/>
      <c r="AL366" s="453"/>
      <c r="AM366" s="453"/>
      <c r="AN366" s="453"/>
      <c r="AO366" s="453"/>
      <c r="AP366" s="453"/>
      <c r="AQ366" s="453"/>
      <c r="AR366" s="453"/>
      <c r="AS366" s="453"/>
      <c r="AT366" s="453"/>
      <c r="AU366" s="453"/>
      <c r="AV366" s="453"/>
      <c r="AW366" s="453"/>
      <c r="AX366" s="453"/>
      <c r="AY366" s="453"/>
      <c r="AZ366" s="453"/>
      <c r="BA366" s="453"/>
      <c r="BB366" s="453"/>
      <c r="BC366" s="453"/>
      <c r="BD366" s="453"/>
      <c r="BE366" s="453"/>
    </row>
    <row r="367" ht="15.0" hidden="1" customHeight="1" outlineLevel="1">
      <c r="A367" s="582" t="s">
        <v>786</v>
      </c>
      <c r="B367" s="597">
        <f t="shared" ref="B367:H367" si="181">B364/$B366</f>
        <v>2.375</v>
      </c>
      <c r="C367" s="597">
        <f t="shared" si="181"/>
        <v>3.375</v>
      </c>
      <c r="D367" s="597">
        <f t="shared" si="181"/>
        <v>4.25</v>
      </c>
      <c r="E367" s="597">
        <f t="shared" si="181"/>
        <v>5.5</v>
      </c>
      <c r="F367" s="597">
        <f t="shared" si="181"/>
        <v>6.75</v>
      </c>
      <c r="G367" s="597">
        <f t="shared" si="181"/>
        <v>8.25</v>
      </c>
      <c r="H367" s="597">
        <f t="shared" si="181"/>
        <v>9.75</v>
      </c>
      <c r="I367" s="585"/>
      <c r="J367" s="587"/>
      <c r="K367" s="587"/>
      <c r="L367" s="598"/>
      <c r="M367" s="579"/>
      <c r="N367" s="579"/>
      <c r="O367" s="579"/>
      <c r="P367" s="579"/>
      <c r="Q367" s="579"/>
      <c r="R367" s="599"/>
      <c r="S367" s="513"/>
      <c r="T367" s="513"/>
      <c r="U367" s="453"/>
      <c r="V367" s="453"/>
      <c r="W367" s="513"/>
      <c r="X367" s="513"/>
      <c r="Y367" s="513"/>
      <c r="Z367" s="513"/>
      <c r="AA367" s="513"/>
      <c r="AB367" s="453"/>
      <c r="AC367" s="453"/>
      <c r="AD367" s="453"/>
      <c r="AE367" s="453"/>
      <c r="AF367" s="453"/>
      <c r="AG367" s="453"/>
      <c r="AH367" s="453"/>
      <c r="AI367" s="453"/>
      <c r="AJ367" s="453"/>
      <c r="AK367" s="453"/>
      <c r="AL367" s="453"/>
      <c r="AM367" s="453"/>
      <c r="AN367" s="453"/>
      <c r="AO367" s="453"/>
      <c r="AP367" s="453"/>
      <c r="AQ367" s="453"/>
      <c r="AR367" s="453"/>
      <c r="AS367" s="453"/>
      <c r="AT367" s="453"/>
      <c r="AU367" s="453"/>
      <c r="AV367" s="453"/>
      <c r="AW367" s="453"/>
      <c r="AX367" s="453"/>
      <c r="AY367" s="453"/>
      <c r="AZ367" s="453"/>
      <c r="BA367" s="453"/>
      <c r="BB367" s="453"/>
      <c r="BC367" s="453"/>
      <c r="BD367" s="453"/>
      <c r="BE367" s="453"/>
    </row>
    <row r="368" ht="15.75" customHeight="1" collapsed="1">
      <c r="A368" s="600"/>
      <c r="B368" s="601"/>
      <c r="C368" s="601"/>
      <c r="D368" s="601"/>
      <c r="E368" s="601"/>
      <c r="F368" s="601"/>
      <c r="G368" s="601"/>
      <c r="H368" s="602" t="s">
        <v>316</v>
      </c>
      <c r="I368" s="601"/>
      <c r="J368" s="601"/>
      <c r="K368" s="601"/>
      <c r="L368" s="601"/>
      <c r="M368" s="601"/>
      <c r="N368" s="601"/>
      <c r="O368" s="601"/>
      <c r="P368" s="601"/>
      <c r="Q368" s="601"/>
      <c r="R368" s="603"/>
      <c r="S368" s="604"/>
      <c r="T368" s="513"/>
      <c r="U368" s="453"/>
      <c r="V368" s="453"/>
      <c r="W368" s="513"/>
      <c r="X368" s="513"/>
      <c r="Y368" s="513"/>
      <c r="Z368" s="513"/>
      <c r="AA368" s="513"/>
      <c r="AB368" s="453"/>
      <c r="AC368" s="453"/>
      <c r="AD368" s="453"/>
      <c r="AE368" s="453"/>
      <c r="AF368" s="453"/>
      <c r="AG368" s="453"/>
      <c r="AH368" s="453"/>
      <c r="AI368" s="453"/>
      <c r="AJ368" s="453"/>
      <c r="AK368" s="453"/>
      <c r="AL368" s="453"/>
      <c r="AM368" s="453"/>
      <c r="AN368" s="453"/>
      <c r="AO368" s="453"/>
      <c r="AP368" s="453"/>
      <c r="AQ368" s="453"/>
      <c r="AR368" s="453"/>
      <c r="AS368" s="453"/>
      <c r="AT368" s="453"/>
      <c r="AU368" s="453"/>
      <c r="AV368" s="453"/>
      <c r="AW368" s="453"/>
      <c r="AX368" s="453"/>
      <c r="AY368" s="453"/>
      <c r="AZ368" s="453"/>
      <c r="BA368" s="453"/>
      <c r="BB368" s="453"/>
      <c r="BC368" s="453"/>
      <c r="BD368" s="453"/>
      <c r="BE368" s="453"/>
    </row>
    <row r="369">
      <c r="A369" s="605" t="s">
        <v>1047</v>
      </c>
      <c r="B369" s="606" t="s">
        <v>1048</v>
      </c>
      <c r="C369" s="606" t="s">
        <v>875</v>
      </c>
      <c r="D369" s="606" t="s">
        <v>866</v>
      </c>
      <c r="E369" s="607" t="s">
        <v>32</v>
      </c>
      <c r="F369" s="606" t="s">
        <v>1049</v>
      </c>
      <c r="G369" s="606" t="s">
        <v>1050</v>
      </c>
      <c r="H369" s="606" t="s">
        <v>1051</v>
      </c>
      <c r="I369" s="608" t="s">
        <v>781</v>
      </c>
      <c r="J369" s="607">
        <v>-5.0</v>
      </c>
      <c r="K369" s="607">
        <v>90.0</v>
      </c>
      <c r="L369" s="609">
        <f>VLOOKUP(A369,Mechanic!$B$156:$H$162,7,FALSE)</f>
        <v>4.08</v>
      </c>
      <c r="M369" s="610" t="s">
        <v>1052</v>
      </c>
      <c r="N369" s="610">
        <f>VLOOKUP(A369,Mechanic!$B$156:$H$162,4,FALSE)</f>
        <v>18</v>
      </c>
      <c r="O369" s="610">
        <v>12.0</v>
      </c>
      <c r="P369" s="610" t="s">
        <v>973</v>
      </c>
      <c r="Q369" s="611" t="s">
        <v>1053</v>
      </c>
      <c r="R369" s="611" t="s">
        <v>1054</v>
      </c>
      <c r="S369" s="612">
        <v>4.0</v>
      </c>
      <c r="T369" s="475"/>
      <c r="U369" s="471"/>
      <c r="V369" s="471" t="s">
        <v>1055</v>
      </c>
      <c r="W369" s="452">
        <v>0.0</v>
      </c>
      <c r="X369" s="452">
        <v>0.0</v>
      </c>
      <c r="Y369" s="452">
        <v>0.0</v>
      </c>
      <c r="Z369" s="452">
        <v>0.0</v>
      </c>
      <c r="AA369" s="452">
        <v>0.0</v>
      </c>
      <c r="AB369" s="452">
        <v>0.0</v>
      </c>
      <c r="AC369" s="452">
        <v>0.0</v>
      </c>
      <c r="AD369" s="453"/>
      <c r="AE369" s="453"/>
      <c r="AF369" s="453"/>
      <c r="AG369" s="453"/>
      <c r="AH369" s="453"/>
      <c r="AI369" s="453"/>
      <c r="AJ369" s="453"/>
      <c r="AK369" s="453"/>
      <c r="AL369" s="453"/>
      <c r="AM369" s="453"/>
      <c r="AN369" s="453"/>
      <c r="AO369" s="453"/>
      <c r="AP369" s="453"/>
      <c r="AQ369" s="453"/>
      <c r="AR369" s="453"/>
      <c r="AS369" s="453"/>
      <c r="AT369" s="453"/>
      <c r="AU369" s="453"/>
      <c r="AV369" s="453"/>
      <c r="AW369" s="453"/>
      <c r="AX369" s="453"/>
      <c r="AY369" s="453"/>
      <c r="AZ369" s="453"/>
      <c r="BA369" s="453"/>
      <c r="BB369" s="453"/>
      <c r="BC369" s="453"/>
      <c r="BD369" s="453"/>
      <c r="BE369" s="453"/>
    </row>
    <row r="370" hidden="1" outlineLevel="1">
      <c r="A370" s="613" t="s">
        <v>178</v>
      </c>
      <c r="B370" s="614">
        <v>2.0</v>
      </c>
      <c r="C370" s="614">
        <v>2.0</v>
      </c>
      <c r="D370" s="614">
        <v>2.0</v>
      </c>
      <c r="E370" s="614"/>
      <c r="F370" s="614">
        <v>2.0</v>
      </c>
      <c r="G370" s="614">
        <v>2.0</v>
      </c>
      <c r="H370" s="614">
        <v>2.0</v>
      </c>
      <c r="I370" s="608"/>
      <c r="J370" s="607"/>
      <c r="K370" s="607"/>
      <c r="L370" s="615"/>
      <c r="M370" s="610"/>
      <c r="N370" s="616"/>
      <c r="O370" s="610"/>
      <c r="P370" s="610"/>
      <c r="Q370" s="608"/>
      <c r="R370" s="608"/>
      <c r="S370" s="608"/>
      <c r="T370" s="475"/>
      <c r="U370" s="450"/>
      <c r="V370" s="450"/>
      <c r="W370" s="452">
        <v>0.0</v>
      </c>
      <c r="X370" s="452">
        <v>0.0</v>
      </c>
      <c r="Y370" s="452">
        <v>0.0</v>
      </c>
      <c r="Z370" s="452">
        <v>0.0</v>
      </c>
      <c r="AA370" s="452">
        <v>0.0</v>
      </c>
      <c r="AB370" s="452">
        <v>0.0</v>
      </c>
      <c r="AC370" s="452">
        <v>0.0</v>
      </c>
      <c r="AD370" s="453"/>
      <c r="AE370" s="453"/>
      <c r="AF370" s="453"/>
      <c r="AG370" s="453"/>
      <c r="AH370" s="453"/>
      <c r="AI370" s="453"/>
      <c r="AJ370" s="453"/>
      <c r="AK370" s="453"/>
      <c r="AL370" s="453"/>
      <c r="AM370" s="453"/>
      <c r="AN370" s="453"/>
      <c r="AO370" s="453"/>
      <c r="AP370" s="453"/>
      <c r="AQ370" s="453"/>
      <c r="AR370" s="453"/>
      <c r="AS370" s="453"/>
      <c r="AT370" s="453"/>
      <c r="AU370" s="453"/>
      <c r="AV370" s="453"/>
      <c r="AW370" s="453"/>
      <c r="AX370" s="453"/>
      <c r="AY370" s="453"/>
      <c r="AZ370" s="453"/>
      <c r="BA370" s="453"/>
      <c r="BB370" s="453"/>
      <c r="BC370" s="453"/>
      <c r="BD370" s="453"/>
      <c r="BE370" s="453"/>
    </row>
    <row r="371" hidden="1" outlineLevel="1">
      <c r="A371" s="613" t="s">
        <v>179</v>
      </c>
      <c r="B371" s="614">
        <v>12.0</v>
      </c>
      <c r="C371" s="614">
        <v>12.0</v>
      </c>
      <c r="D371" s="614">
        <v>16.0</v>
      </c>
      <c r="E371" s="614"/>
      <c r="F371" s="614">
        <v>20.0</v>
      </c>
      <c r="G371" s="614">
        <v>20.0</v>
      </c>
      <c r="H371" s="614">
        <v>24.0</v>
      </c>
      <c r="I371" s="608"/>
      <c r="J371" s="607"/>
      <c r="K371" s="607"/>
      <c r="L371" s="615"/>
      <c r="M371" s="610"/>
      <c r="N371" s="616"/>
      <c r="O371" s="610"/>
      <c r="P371" s="610"/>
      <c r="Q371" s="608"/>
      <c r="R371" s="608"/>
      <c r="S371" s="608"/>
      <c r="T371" s="475"/>
      <c r="U371" s="450"/>
      <c r="V371" s="450"/>
      <c r="W371" s="452">
        <v>0.0</v>
      </c>
      <c r="X371" s="452">
        <v>0.0</v>
      </c>
      <c r="Y371" s="452">
        <v>0.0</v>
      </c>
      <c r="Z371" s="452">
        <v>0.0</v>
      </c>
      <c r="AA371" s="452">
        <v>0.0</v>
      </c>
      <c r="AB371" s="452">
        <v>0.0</v>
      </c>
      <c r="AC371" s="452">
        <v>0.0</v>
      </c>
      <c r="AD371" s="453"/>
      <c r="AE371" s="453"/>
      <c r="AF371" s="453"/>
      <c r="AG371" s="453"/>
      <c r="AH371" s="453"/>
      <c r="AI371" s="453"/>
      <c r="AJ371" s="453"/>
      <c r="AK371" s="453"/>
      <c r="AL371" s="453"/>
      <c r="AM371" s="453"/>
      <c r="AN371" s="453"/>
      <c r="AO371" s="453"/>
      <c r="AP371" s="453"/>
      <c r="AQ371" s="453"/>
      <c r="AR371" s="453"/>
      <c r="AS371" s="453"/>
      <c r="AT371" s="453"/>
      <c r="AU371" s="453"/>
      <c r="AV371" s="453"/>
      <c r="AW371" s="453"/>
      <c r="AX371" s="453"/>
      <c r="AY371" s="453"/>
      <c r="AZ371" s="453"/>
      <c r="BA371" s="453"/>
      <c r="BB371" s="453"/>
      <c r="BC371" s="453"/>
      <c r="BD371" s="453"/>
      <c r="BE371" s="453"/>
    </row>
    <row r="372" hidden="1" outlineLevel="1">
      <c r="A372" s="613" t="s">
        <v>783</v>
      </c>
      <c r="B372" s="617">
        <v>1.0</v>
      </c>
      <c r="C372" s="617">
        <v>8.0</v>
      </c>
      <c r="D372" s="617">
        <v>13.0</v>
      </c>
      <c r="E372" s="614"/>
      <c r="F372" s="617">
        <v>27.0</v>
      </c>
      <c r="G372" s="617">
        <v>36.0</v>
      </c>
      <c r="H372" s="617">
        <v>43.0</v>
      </c>
      <c r="I372" s="608"/>
      <c r="J372" s="607"/>
      <c r="K372" s="607"/>
      <c r="L372" s="615"/>
      <c r="M372" s="610"/>
      <c r="N372" s="616"/>
      <c r="O372" s="610"/>
      <c r="P372" s="610"/>
      <c r="Q372" s="608"/>
      <c r="R372" s="608"/>
      <c r="S372" s="608"/>
      <c r="T372" s="475"/>
      <c r="U372" s="450"/>
      <c r="V372" s="450"/>
      <c r="W372" s="452">
        <v>0.0</v>
      </c>
      <c r="X372" s="452">
        <v>0.0</v>
      </c>
      <c r="Y372" s="452">
        <v>0.0</v>
      </c>
      <c r="Z372" s="452">
        <v>0.0</v>
      </c>
      <c r="AA372" s="452">
        <v>0.0</v>
      </c>
      <c r="AB372" s="452">
        <v>0.0</v>
      </c>
      <c r="AC372" s="452">
        <v>0.0</v>
      </c>
      <c r="AD372" s="453"/>
      <c r="AE372" s="453"/>
      <c r="AF372" s="453"/>
      <c r="AG372" s="453"/>
      <c r="AH372" s="453"/>
      <c r="AI372" s="453"/>
      <c r="AJ372" s="453"/>
      <c r="AK372" s="453"/>
      <c r="AL372" s="453"/>
      <c r="AM372" s="453"/>
      <c r="AN372" s="453"/>
      <c r="AO372" s="453"/>
      <c r="AP372" s="453"/>
      <c r="AQ372" s="453"/>
      <c r="AR372" s="453"/>
      <c r="AS372" s="453"/>
      <c r="AT372" s="453"/>
      <c r="AU372" s="453"/>
      <c r="AV372" s="453"/>
      <c r="AW372" s="453"/>
      <c r="AX372" s="453"/>
      <c r="AY372" s="453"/>
      <c r="AZ372" s="453"/>
      <c r="BA372" s="453"/>
      <c r="BB372" s="453"/>
      <c r="BC372" s="453"/>
      <c r="BD372" s="453"/>
      <c r="BE372" s="453"/>
    </row>
    <row r="373" hidden="1" outlineLevel="1">
      <c r="A373" s="613" t="s">
        <v>180</v>
      </c>
      <c r="B373" s="614">
        <f t="shared" ref="B373:D373" si="182">(B370+B371)/2+B372</f>
        <v>8</v>
      </c>
      <c r="C373" s="614">
        <f t="shared" si="182"/>
        <v>15</v>
      </c>
      <c r="D373" s="614">
        <f t="shared" si="182"/>
        <v>22</v>
      </c>
      <c r="E373" s="614"/>
      <c r="F373" s="614">
        <f t="shared" ref="F373:H373" si="183">(F370+F371)/2+F372</f>
        <v>38</v>
      </c>
      <c r="G373" s="614">
        <f t="shared" si="183"/>
        <v>47</v>
      </c>
      <c r="H373" s="614">
        <f t="shared" si="183"/>
        <v>56</v>
      </c>
      <c r="I373" s="608"/>
      <c r="J373" s="607"/>
      <c r="K373" s="607"/>
      <c r="L373" s="615"/>
      <c r="M373" s="610"/>
      <c r="N373" s="616"/>
      <c r="O373" s="610"/>
      <c r="P373" s="610"/>
      <c r="Q373" s="608"/>
      <c r="R373" s="608"/>
      <c r="S373" s="608"/>
      <c r="T373" s="475"/>
      <c r="U373" s="450"/>
      <c r="V373" s="450"/>
      <c r="W373" s="452">
        <v>0.0</v>
      </c>
      <c r="X373" s="452">
        <v>0.0</v>
      </c>
      <c r="Y373" s="452">
        <v>0.0</v>
      </c>
      <c r="Z373" s="452">
        <v>0.0</v>
      </c>
      <c r="AA373" s="452">
        <v>0.0</v>
      </c>
      <c r="AB373" s="452">
        <v>0.0</v>
      </c>
      <c r="AC373" s="452">
        <v>0.0</v>
      </c>
      <c r="AD373" s="453"/>
      <c r="AE373" s="453"/>
      <c r="AF373" s="453"/>
      <c r="AG373" s="453"/>
      <c r="AH373" s="453"/>
      <c r="AI373" s="453"/>
      <c r="AJ373" s="453"/>
      <c r="AK373" s="453"/>
      <c r="AL373" s="453"/>
      <c r="AM373" s="453"/>
      <c r="AN373" s="453"/>
      <c r="AO373" s="453"/>
      <c r="AP373" s="453"/>
      <c r="AQ373" s="453"/>
      <c r="AR373" s="453"/>
      <c r="AS373" s="453"/>
      <c r="AT373" s="453"/>
      <c r="AU373" s="453"/>
      <c r="AV373" s="453"/>
      <c r="AW373" s="453"/>
      <c r="AX373" s="453"/>
      <c r="AY373" s="453"/>
      <c r="AZ373" s="453"/>
      <c r="BA373" s="453"/>
      <c r="BB373" s="453"/>
      <c r="BC373" s="453"/>
      <c r="BD373" s="453"/>
      <c r="BE373" s="453"/>
    </row>
    <row r="374" hidden="1" outlineLevel="1">
      <c r="A374" s="613" t="s">
        <v>784</v>
      </c>
      <c r="B374" s="618"/>
      <c r="C374" s="618">
        <f t="shared" ref="C374:D374" si="184">C373/B373-1</f>
        <v>0.875</v>
      </c>
      <c r="D374" s="618">
        <f t="shared" si="184"/>
        <v>0.4666666667</v>
      </c>
      <c r="E374" s="618"/>
      <c r="F374" s="618">
        <f>F373/D373-1</f>
        <v>0.7272727273</v>
      </c>
      <c r="G374" s="618">
        <f t="shared" ref="G374:H374" si="185">G373/F373-1</f>
        <v>0.2368421053</v>
      </c>
      <c r="H374" s="618">
        <f t="shared" si="185"/>
        <v>0.1914893617</v>
      </c>
      <c r="I374" s="608"/>
      <c r="J374" s="607"/>
      <c r="K374" s="607"/>
      <c r="L374" s="615"/>
      <c r="M374" s="610"/>
      <c r="N374" s="616"/>
      <c r="O374" s="610"/>
      <c r="P374" s="610"/>
      <c r="Q374" s="608"/>
      <c r="R374" s="608"/>
      <c r="S374" s="608"/>
      <c r="T374" s="475"/>
      <c r="U374" s="450"/>
      <c r="V374" s="450"/>
      <c r="W374" s="452">
        <v>0.0</v>
      </c>
      <c r="X374" s="452">
        <v>0.0</v>
      </c>
      <c r="Y374" s="452">
        <v>0.0</v>
      </c>
      <c r="Z374" s="452">
        <v>0.0</v>
      </c>
      <c r="AA374" s="452">
        <v>0.0</v>
      </c>
      <c r="AB374" s="452">
        <v>0.0</v>
      </c>
      <c r="AC374" s="452">
        <v>0.0</v>
      </c>
      <c r="AD374" s="453"/>
      <c r="AE374" s="453"/>
      <c r="AF374" s="453"/>
      <c r="AG374" s="453"/>
      <c r="AH374" s="453"/>
      <c r="AI374" s="453"/>
      <c r="AJ374" s="453"/>
      <c r="AK374" s="453"/>
      <c r="AL374" s="453"/>
      <c r="AM374" s="453"/>
      <c r="AN374" s="453"/>
      <c r="AO374" s="453"/>
      <c r="AP374" s="453"/>
      <c r="AQ374" s="453"/>
      <c r="AR374" s="453"/>
      <c r="AS374" s="453"/>
      <c r="AT374" s="453"/>
      <c r="AU374" s="453"/>
      <c r="AV374" s="453"/>
      <c r="AW374" s="453"/>
      <c r="AX374" s="453"/>
      <c r="AY374" s="453"/>
      <c r="AZ374" s="453"/>
      <c r="BA374" s="453"/>
      <c r="BB374" s="453"/>
      <c r="BC374" s="453"/>
      <c r="BD374" s="453"/>
      <c r="BE374" s="453"/>
    </row>
    <row r="375" hidden="1" outlineLevel="1">
      <c r="A375" s="613" t="s">
        <v>785</v>
      </c>
      <c r="B375" s="614">
        <v>90.0</v>
      </c>
      <c r="C375" s="614"/>
      <c r="D375" s="618"/>
      <c r="E375" s="618"/>
      <c r="F375" s="618"/>
      <c r="G375" s="618"/>
      <c r="H375" s="618"/>
      <c r="I375" s="608"/>
      <c r="J375" s="607"/>
      <c r="K375" s="607"/>
      <c r="L375" s="615"/>
      <c r="M375" s="610"/>
      <c r="N375" s="616"/>
      <c r="O375" s="610"/>
      <c r="P375" s="610"/>
      <c r="Q375" s="608"/>
      <c r="R375" s="608"/>
      <c r="S375" s="608"/>
      <c r="T375" s="475"/>
      <c r="U375" s="450"/>
      <c r="V375" s="450"/>
      <c r="W375" s="452">
        <v>0.0</v>
      </c>
      <c r="X375" s="452">
        <v>0.0</v>
      </c>
      <c r="Y375" s="452">
        <v>0.0</v>
      </c>
      <c r="Z375" s="452">
        <v>0.0</v>
      </c>
      <c r="AA375" s="452">
        <v>0.0</v>
      </c>
      <c r="AB375" s="452">
        <v>0.0</v>
      </c>
      <c r="AC375" s="452">
        <v>0.0</v>
      </c>
      <c r="AD375" s="453"/>
      <c r="AE375" s="453"/>
      <c r="AF375" s="453"/>
      <c r="AG375" s="453"/>
      <c r="AH375" s="453"/>
      <c r="AI375" s="453"/>
      <c r="AJ375" s="453"/>
      <c r="AK375" s="453"/>
      <c r="AL375" s="453"/>
      <c r="AM375" s="453"/>
      <c r="AN375" s="453"/>
      <c r="AO375" s="453"/>
      <c r="AP375" s="453"/>
      <c r="AQ375" s="453"/>
      <c r="AR375" s="453"/>
      <c r="AS375" s="453"/>
      <c r="AT375" s="453"/>
      <c r="AU375" s="453"/>
      <c r="AV375" s="453"/>
      <c r="AW375" s="453"/>
      <c r="AX375" s="453"/>
      <c r="AY375" s="453"/>
      <c r="AZ375" s="453"/>
      <c r="BA375" s="453"/>
      <c r="BB375" s="453"/>
      <c r="BC375" s="453"/>
      <c r="BD375" s="453"/>
      <c r="BE375" s="453"/>
    </row>
    <row r="376" hidden="1" outlineLevel="1">
      <c r="A376" s="613" t="s">
        <v>786</v>
      </c>
      <c r="B376" s="619">
        <f t="shared" ref="B376:D376" si="186">B373/$B375</f>
        <v>0.08888888889</v>
      </c>
      <c r="C376" s="619">
        <f t="shared" si="186"/>
        <v>0.1666666667</v>
      </c>
      <c r="D376" s="619">
        <f t="shared" si="186"/>
        <v>0.2444444444</v>
      </c>
      <c r="E376" s="619"/>
      <c r="F376" s="619">
        <f t="shared" ref="F376:H376" si="187">F373/$B375</f>
        <v>0.4222222222</v>
      </c>
      <c r="G376" s="619">
        <f t="shared" si="187"/>
        <v>0.5222222222</v>
      </c>
      <c r="H376" s="619">
        <f t="shared" si="187"/>
        <v>0.6222222222</v>
      </c>
      <c r="I376" s="608"/>
      <c r="J376" s="607"/>
      <c r="K376" s="607"/>
      <c r="L376" s="615"/>
      <c r="M376" s="610"/>
      <c r="N376" s="616"/>
      <c r="O376" s="610"/>
      <c r="P376" s="610"/>
      <c r="Q376" s="608"/>
      <c r="R376" s="608"/>
      <c r="S376" s="608"/>
      <c r="T376" s="475"/>
      <c r="U376" s="450"/>
      <c r="V376" s="450"/>
      <c r="W376" s="452">
        <v>0.0</v>
      </c>
      <c r="X376" s="452">
        <v>0.0</v>
      </c>
      <c r="Y376" s="452">
        <v>0.0</v>
      </c>
      <c r="Z376" s="452">
        <v>0.0</v>
      </c>
      <c r="AA376" s="452">
        <v>0.0</v>
      </c>
      <c r="AB376" s="452">
        <v>0.0</v>
      </c>
      <c r="AC376" s="452">
        <v>0.0</v>
      </c>
      <c r="AD376" s="453"/>
      <c r="AE376" s="453"/>
      <c r="AF376" s="453"/>
      <c r="AG376" s="453"/>
      <c r="AH376" s="453"/>
      <c r="AI376" s="453"/>
      <c r="AJ376" s="453"/>
      <c r="AK376" s="453"/>
      <c r="AL376" s="453"/>
      <c r="AM376" s="453"/>
      <c r="AN376" s="453"/>
      <c r="AO376" s="453"/>
      <c r="AP376" s="453"/>
      <c r="AQ376" s="453"/>
      <c r="AR376" s="453"/>
      <c r="AS376" s="453"/>
      <c r="AT376" s="453"/>
      <c r="AU376" s="453"/>
      <c r="AV376" s="453"/>
      <c r="AW376" s="453"/>
      <c r="AX376" s="453"/>
      <c r="AY376" s="453"/>
      <c r="AZ376" s="453"/>
      <c r="BA376" s="453"/>
      <c r="BB376" s="453"/>
      <c r="BC376" s="453"/>
      <c r="BD376" s="453"/>
      <c r="BE376" s="453"/>
    </row>
    <row r="377" collapsed="1">
      <c r="A377" s="605" t="s">
        <v>1056</v>
      </c>
      <c r="B377" s="607" t="s">
        <v>1048</v>
      </c>
      <c r="C377" s="607" t="s">
        <v>875</v>
      </c>
      <c r="D377" s="607" t="s">
        <v>866</v>
      </c>
      <c r="E377" s="607" t="s">
        <v>32</v>
      </c>
      <c r="F377" s="607" t="s">
        <v>1049</v>
      </c>
      <c r="G377" s="607" t="s">
        <v>1050</v>
      </c>
      <c r="H377" s="607" t="s">
        <v>1051</v>
      </c>
      <c r="I377" s="608" t="s">
        <v>781</v>
      </c>
      <c r="J377" s="607">
        <v>-3.0</v>
      </c>
      <c r="K377" s="607">
        <v>50.0</v>
      </c>
      <c r="L377" s="609">
        <f>VLOOKUP(A377,Mechanic!$B$156:$H$162,7,FALSE)</f>
        <v>2.64</v>
      </c>
      <c r="M377" s="610" t="s">
        <v>1057</v>
      </c>
      <c r="N377" s="610">
        <f>VLOOKUP(A377,Mechanic!$B$156:$H$162,4,FALSE)</f>
        <v>7</v>
      </c>
      <c r="O377" s="610">
        <v>8.0</v>
      </c>
      <c r="P377" s="610" t="s">
        <v>1058</v>
      </c>
      <c r="Q377" s="611" t="s">
        <v>1059</v>
      </c>
      <c r="R377" s="611" t="s">
        <v>1060</v>
      </c>
      <c r="S377" s="611">
        <v>6.0</v>
      </c>
      <c r="T377" s="475"/>
      <c r="U377" s="471"/>
      <c r="V377" s="471" t="s">
        <v>1055</v>
      </c>
      <c r="W377" s="452">
        <v>0.0</v>
      </c>
      <c r="X377" s="452">
        <v>0.0</v>
      </c>
      <c r="Y377" s="452">
        <v>0.0</v>
      </c>
      <c r="Z377" s="452">
        <v>0.0</v>
      </c>
      <c r="AA377" s="452">
        <v>0.0</v>
      </c>
      <c r="AB377" s="452">
        <v>0.0</v>
      </c>
      <c r="AC377" s="452">
        <v>0.0</v>
      </c>
      <c r="AD377" s="453"/>
      <c r="AE377" s="453"/>
      <c r="AF377" s="453"/>
      <c r="AG377" s="453"/>
      <c r="AH377" s="453"/>
      <c r="AI377" s="453"/>
      <c r="AJ377" s="453"/>
      <c r="AK377" s="453"/>
      <c r="AL377" s="453"/>
      <c r="AM377" s="453"/>
      <c r="AN377" s="453"/>
      <c r="AO377" s="453"/>
      <c r="AP377" s="453"/>
      <c r="AQ377" s="453"/>
      <c r="AR377" s="453"/>
      <c r="AS377" s="453"/>
      <c r="AT377" s="453"/>
      <c r="AU377" s="453"/>
      <c r="AV377" s="453"/>
      <c r="AW377" s="453"/>
      <c r="AX377" s="453"/>
      <c r="AY377" s="453"/>
      <c r="AZ377" s="453"/>
      <c r="BA377" s="453"/>
      <c r="BB377" s="453"/>
      <c r="BC377" s="453"/>
      <c r="BD377" s="453"/>
      <c r="BE377" s="453"/>
    </row>
    <row r="378" hidden="1" outlineLevel="1">
      <c r="A378" s="613" t="s">
        <v>178</v>
      </c>
      <c r="B378" s="614">
        <v>2.0</v>
      </c>
      <c r="C378" s="614">
        <v>2.0</v>
      </c>
      <c r="D378" s="614">
        <v>2.0</v>
      </c>
      <c r="E378" s="607" t="s">
        <v>32</v>
      </c>
      <c r="F378" s="614">
        <v>2.0</v>
      </c>
      <c r="G378" s="614">
        <v>2.0</v>
      </c>
      <c r="H378" s="614">
        <v>2.0</v>
      </c>
      <c r="I378" s="608"/>
      <c r="J378" s="607"/>
      <c r="K378" s="607"/>
      <c r="L378" s="609" t="str">
        <f>VLOOKUP(A378,Mechanic!$B$156:$H$162,7,FALSE)</f>
        <v>#N/A</v>
      </c>
      <c r="M378" s="610"/>
      <c r="N378" s="610" t="str">
        <f>VLOOKUP(A378,Mechanic!$B$156:$H$162,4,FALSE)</f>
        <v>#N/A</v>
      </c>
      <c r="O378" s="610"/>
      <c r="P378" s="610"/>
      <c r="Q378" s="608"/>
      <c r="R378" s="608"/>
      <c r="S378" s="608"/>
      <c r="T378" s="475"/>
      <c r="U378" s="471"/>
      <c r="V378" s="471" t="s">
        <v>1055</v>
      </c>
      <c r="W378" s="452">
        <v>0.0</v>
      </c>
      <c r="X378" s="452">
        <v>0.0</v>
      </c>
      <c r="Y378" s="452">
        <v>0.0</v>
      </c>
      <c r="Z378" s="452">
        <v>0.0</v>
      </c>
      <c r="AA378" s="452">
        <v>0.0</v>
      </c>
      <c r="AB378" s="452">
        <v>0.0</v>
      </c>
      <c r="AC378" s="452">
        <v>0.0</v>
      </c>
      <c r="AD378" s="453"/>
      <c r="AE378" s="453"/>
      <c r="AF378" s="453"/>
      <c r="AG378" s="453"/>
      <c r="AH378" s="453"/>
      <c r="AI378" s="453"/>
      <c r="AJ378" s="453"/>
      <c r="AK378" s="453"/>
      <c r="AL378" s="453"/>
      <c r="AM378" s="453"/>
      <c r="AN378" s="453"/>
      <c r="AO378" s="453"/>
      <c r="AP378" s="453"/>
      <c r="AQ378" s="453"/>
      <c r="AR378" s="453"/>
      <c r="AS378" s="453"/>
      <c r="AT378" s="453"/>
      <c r="AU378" s="453"/>
      <c r="AV378" s="453"/>
      <c r="AW378" s="453"/>
      <c r="AX378" s="453"/>
      <c r="AY378" s="453"/>
      <c r="AZ378" s="453"/>
      <c r="BA378" s="453"/>
      <c r="BB378" s="453"/>
      <c r="BC378" s="453"/>
      <c r="BD378" s="453"/>
      <c r="BE378" s="453"/>
    </row>
    <row r="379" hidden="1" outlineLevel="1">
      <c r="A379" s="613" t="s">
        <v>179</v>
      </c>
      <c r="B379" s="614">
        <v>12.0</v>
      </c>
      <c r="C379" s="614">
        <v>12.0</v>
      </c>
      <c r="D379" s="614">
        <v>16.0</v>
      </c>
      <c r="E379" s="607" t="s">
        <v>32</v>
      </c>
      <c r="F379" s="614">
        <v>20.0</v>
      </c>
      <c r="G379" s="614">
        <v>20.0</v>
      </c>
      <c r="H379" s="614">
        <v>24.0</v>
      </c>
      <c r="I379" s="608"/>
      <c r="J379" s="607"/>
      <c r="K379" s="607"/>
      <c r="L379" s="609" t="str">
        <f>VLOOKUP(A379,Mechanic!$B$156:$H$162,7,FALSE)</f>
        <v>#N/A</v>
      </c>
      <c r="M379" s="610"/>
      <c r="N379" s="610" t="str">
        <f>VLOOKUP(A379,Mechanic!$B$156:$H$162,4,FALSE)</f>
        <v>#N/A</v>
      </c>
      <c r="O379" s="610"/>
      <c r="P379" s="610"/>
      <c r="Q379" s="608"/>
      <c r="R379" s="608"/>
      <c r="S379" s="608"/>
      <c r="T379" s="475"/>
      <c r="U379" s="471"/>
      <c r="V379" s="471" t="s">
        <v>1055</v>
      </c>
      <c r="W379" s="452">
        <v>0.0</v>
      </c>
      <c r="X379" s="452">
        <v>0.0</v>
      </c>
      <c r="Y379" s="452">
        <v>0.0</v>
      </c>
      <c r="Z379" s="452">
        <v>0.0</v>
      </c>
      <c r="AA379" s="452">
        <v>0.0</v>
      </c>
      <c r="AB379" s="452">
        <v>0.0</v>
      </c>
      <c r="AC379" s="452">
        <v>0.0</v>
      </c>
      <c r="AD379" s="453"/>
      <c r="AE379" s="453"/>
      <c r="AF379" s="453"/>
      <c r="AG379" s="453"/>
      <c r="AH379" s="453"/>
      <c r="AI379" s="453"/>
      <c r="AJ379" s="453"/>
      <c r="AK379" s="453"/>
      <c r="AL379" s="453"/>
      <c r="AM379" s="453"/>
      <c r="AN379" s="453"/>
      <c r="AO379" s="453"/>
      <c r="AP379" s="453"/>
      <c r="AQ379" s="453"/>
      <c r="AR379" s="453"/>
      <c r="AS379" s="453"/>
      <c r="AT379" s="453"/>
      <c r="AU379" s="453"/>
      <c r="AV379" s="453"/>
      <c r="AW379" s="453"/>
      <c r="AX379" s="453"/>
      <c r="AY379" s="453"/>
      <c r="AZ379" s="453"/>
      <c r="BA379" s="453"/>
      <c r="BB379" s="453"/>
      <c r="BC379" s="453"/>
      <c r="BD379" s="453"/>
      <c r="BE379" s="453"/>
    </row>
    <row r="380" hidden="1" outlineLevel="1">
      <c r="A380" s="613" t="s">
        <v>783</v>
      </c>
      <c r="B380" s="614">
        <v>1.0</v>
      </c>
      <c r="C380" s="614">
        <v>8.0</v>
      </c>
      <c r="D380" s="614">
        <v>13.0</v>
      </c>
      <c r="E380" s="607" t="s">
        <v>32</v>
      </c>
      <c r="F380" s="614">
        <v>27.0</v>
      </c>
      <c r="G380" s="614">
        <v>36.0</v>
      </c>
      <c r="H380" s="614">
        <v>43.0</v>
      </c>
      <c r="I380" s="608"/>
      <c r="J380" s="607"/>
      <c r="K380" s="607"/>
      <c r="L380" s="609" t="str">
        <f>VLOOKUP(A380,Mechanic!$B$156:$H$162,7,FALSE)</f>
        <v>#N/A</v>
      </c>
      <c r="M380" s="610"/>
      <c r="N380" s="610" t="str">
        <f>VLOOKUP(A380,Mechanic!$B$156:$H$162,4,FALSE)</f>
        <v>#N/A</v>
      </c>
      <c r="O380" s="610"/>
      <c r="P380" s="610"/>
      <c r="Q380" s="608"/>
      <c r="R380" s="608"/>
      <c r="S380" s="608"/>
      <c r="T380" s="475"/>
      <c r="U380" s="471"/>
      <c r="V380" s="471" t="s">
        <v>1055</v>
      </c>
      <c r="W380" s="452">
        <v>0.0</v>
      </c>
      <c r="X380" s="452">
        <v>0.0</v>
      </c>
      <c r="Y380" s="452">
        <v>0.0</v>
      </c>
      <c r="Z380" s="452">
        <v>0.0</v>
      </c>
      <c r="AA380" s="452">
        <v>0.0</v>
      </c>
      <c r="AB380" s="452">
        <v>0.0</v>
      </c>
      <c r="AC380" s="452">
        <v>0.0</v>
      </c>
      <c r="AD380" s="453"/>
      <c r="AE380" s="453"/>
      <c r="AF380" s="453"/>
      <c r="AG380" s="453"/>
      <c r="AH380" s="453"/>
      <c r="AI380" s="453"/>
      <c r="AJ380" s="453"/>
      <c r="AK380" s="453"/>
      <c r="AL380" s="453"/>
      <c r="AM380" s="453"/>
      <c r="AN380" s="453"/>
      <c r="AO380" s="453"/>
      <c r="AP380" s="453"/>
      <c r="AQ380" s="453"/>
      <c r="AR380" s="453"/>
      <c r="AS380" s="453"/>
      <c r="AT380" s="453"/>
      <c r="AU380" s="453"/>
      <c r="AV380" s="453"/>
      <c r="AW380" s="453"/>
      <c r="AX380" s="453"/>
      <c r="AY380" s="453"/>
      <c r="AZ380" s="453"/>
      <c r="BA380" s="453"/>
      <c r="BB380" s="453"/>
      <c r="BC380" s="453"/>
      <c r="BD380" s="453"/>
      <c r="BE380" s="453"/>
    </row>
    <row r="381" hidden="1" outlineLevel="1">
      <c r="A381" s="613" t="s">
        <v>180</v>
      </c>
      <c r="B381" s="614">
        <f t="shared" ref="B381:D381" si="188">(B378+B379)/2+B380</f>
        <v>8</v>
      </c>
      <c r="C381" s="614">
        <f t="shared" si="188"/>
        <v>15</v>
      </c>
      <c r="D381" s="614">
        <f t="shared" si="188"/>
        <v>22</v>
      </c>
      <c r="E381" s="607" t="s">
        <v>32</v>
      </c>
      <c r="F381" s="614">
        <f t="shared" ref="F381:H381" si="189">(F378+F379)/2+F380</f>
        <v>38</v>
      </c>
      <c r="G381" s="614">
        <f t="shared" si="189"/>
        <v>47</v>
      </c>
      <c r="H381" s="614">
        <f t="shared" si="189"/>
        <v>56</v>
      </c>
      <c r="I381" s="608"/>
      <c r="J381" s="607"/>
      <c r="K381" s="607"/>
      <c r="L381" s="609" t="str">
        <f>VLOOKUP(A381,Mechanic!$B$156:$H$162,7,FALSE)</f>
        <v>#N/A</v>
      </c>
      <c r="M381" s="610"/>
      <c r="N381" s="610" t="str">
        <f>VLOOKUP(A381,Mechanic!$B$156:$H$162,4,FALSE)</f>
        <v>#N/A</v>
      </c>
      <c r="O381" s="610"/>
      <c r="P381" s="610"/>
      <c r="Q381" s="608"/>
      <c r="R381" s="608"/>
      <c r="S381" s="608"/>
      <c r="T381" s="475"/>
      <c r="U381" s="471"/>
      <c r="V381" s="471" t="s">
        <v>1055</v>
      </c>
      <c r="W381" s="452">
        <v>0.0</v>
      </c>
      <c r="X381" s="452">
        <v>0.0</v>
      </c>
      <c r="Y381" s="452">
        <v>0.0</v>
      </c>
      <c r="Z381" s="452">
        <v>0.0</v>
      </c>
      <c r="AA381" s="452">
        <v>0.0</v>
      </c>
      <c r="AB381" s="452">
        <v>0.0</v>
      </c>
      <c r="AC381" s="452">
        <v>0.0</v>
      </c>
      <c r="AD381" s="453"/>
      <c r="AE381" s="453"/>
      <c r="AF381" s="453"/>
      <c r="AG381" s="453"/>
      <c r="AH381" s="453"/>
      <c r="AI381" s="453"/>
      <c r="AJ381" s="453"/>
      <c r="AK381" s="453"/>
      <c r="AL381" s="453"/>
      <c r="AM381" s="453"/>
      <c r="AN381" s="453"/>
      <c r="AO381" s="453"/>
      <c r="AP381" s="453"/>
      <c r="AQ381" s="453"/>
      <c r="AR381" s="453"/>
      <c r="AS381" s="453"/>
      <c r="AT381" s="453"/>
      <c r="AU381" s="453"/>
      <c r="AV381" s="453"/>
      <c r="AW381" s="453"/>
      <c r="AX381" s="453"/>
      <c r="AY381" s="453"/>
      <c r="AZ381" s="453"/>
      <c r="BA381" s="453"/>
      <c r="BB381" s="453"/>
      <c r="BC381" s="453"/>
      <c r="BD381" s="453"/>
      <c r="BE381" s="453"/>
    </row>
    <row r="382" hidden="1" outlineLevel="1">
      <c r="A382" s="613" t="s">
        <v>784</v>
      </c>
      <c r="B382" s="618"/>
      <c r="C382" s="618">
        <f t="shared" ref="C382:D382" si="190">C381/B381-1</f>
        <v>0.875</v>
      </c>
      <c r="D382" s="618">
        <f t="shared" si="190"/>
        <v>0.4666666667</v>
      </c>
      <c r="E382" s="607" t="s">
        <v>32</v>
      </c>
      <c r="F382" s="618">
        <f>F381/D381-1</f>
        <v>0.7272727273</v>
      </c>
      <c r="G382" s="618">
        <f t="shared" ref="G382:H382" si="191">G381/F381-1</f>
        <v>0.2368421053</v>
      </c>
      <c r="H382" s="618">
        <f t="shared" si="191"/>
        <v>0.1914893617</v>
      </c>
      <c r="I382" s="608"/>
      <c r="J382" s="607"/>
      <c r="K382" s="607"/>
      <c r="L382" s="609" t="str">
        <f>VLOOKUP(A382,Mechanic!$B$156:$H$162,7,FALSE)</f>
        <v>#N/A</v>
      </c>
      <c r="M382" s="610"/>
      <c r="N382" s="610" t="str">
        <f>VLOOKUP(A382,Mechanic!$B$156:$H$162,4,FALSE)</f>
        <v>#N/A</v>
      </c>
      <c r="O382" s="610"/>
      <c r="P382" s="610"/>
      <c r="Q382" s="608"/>
      <c r="R382" s="608"/>
      <c r="S382" s="608"/>
      <c r="T382" s="475"/>
      <c r="U382" s="471"/>
      <c r="V382" s="471" t="s">
        <v>1055</v>
      </c>
      <c r="W382" s="452">
        <v>0.0</v>
      </c>
      <c r="X382" s="452">
        <v>0.0</v>
      </c>
      <c r="Y382" s="452">
        <v>0.0</v>
      </c>
      <c r="Z382" s="452">
        <v>0.0</v>
      </c>
      <c r="AA382" s="452">
        <v>0.0</v>
      </c>
      <c r="AB382" s="452">
        <v>0.0</v>
      </c>
      <c r="AC382" s="452">
        <v>0.0</v>
      </c>
      <c r="AD382" s="453"/>
      <c r="AE382" s="453"/>
      <c r="AF382" s="453"/>
      <c r="AG382" s="453"/>
      <c r="AH382" s="453"/>
      <c r="AI382" s="453"/>
      <c r="AJ382" s="453"/>
      <c r="AK382" s="453"/>
      <c r="AL382" s="453"/>
      <c r="AM382" s="453"/>
      <c r="AN382" s="453"/>
      <c r="AO382" s="453"/>
      <c r="AP382" s="453"/>
      <c r="AQ382" s="453"/>
      <c r="AR382" s="453"/>
      <c r="AS382" s="453"/>
      <c r="AT382" s="453"/>
      <c r="AU382" s="453"/>
      <c r="AV382" s="453"/>
      <c r="AW382" s="453"/>
      <c r="AX382" s="453"/>
      <c r="AY382" s="453"/>
      <c r="AZ382" s="453"/>
      <c r="BA382" s="453"/>
      <c r="BB382" s="453"/>
      <c r="BC382" s="453"/>
      <c r="BD382" s="453"/>
      <c r="BE382" s="453"/>
    </row>
    <row r="383" hidden="1" outlineLevel="1">
      <c r="A383" s="613" t="s">
        <v>785</v>
      </c>
      <c r="B383" s="614">
        <v>50.0</v>
      </c>
      <c r="C383" s="614"/>
      <c r="D383" s="618"/>
      <c r="E383" s="607" t="s">
        <v>32</v>
      </c>
      <c r="F383" s="618"/>
      <c r="G383" s="618"/>
      <c r="H383" s="618"/>
      <c r="I383" s="608"/>
      <c r="J383" s="607"/>
      <c r="K383" s="607"/>
      <c r="L383" s="609" t="str">
        <f>VLOOKUP(A383,Mechanic!$B$156:$H$162,7,FALSE)</f>
        <v>#N/A</v>
      </c>
      <c r="M383" s="610"/>
      <c r="N383" s="610" t="str">
        <f>VLOOKUP(A383,Mechanic!$B$156:$H$162,4,FALSE)</f>
        <v>#N/A</v>
      </c>
      <c r="O383" s="610"/>
      <c r="P383" s="610"/>
      <c r="Q383" s="608"/>
      <c r="R383" s="608"/>
      <c r="S383" s="608"/>
      <c r="T383" s="475"/>
      <c r="U383" s="471"/>
      <c r="V383" s="471" t="s">
        <v>1055</v>
      </c>
      <c r="W383" s="452">
        <v>0.0</v>
      </c>
      <c r="X383" s="452">
        <v>0.0</v>
      </c>
      <c r="Y383" s="452">
        <v>0.0</v>
      </c>
      <c r="Z383" s="452">
        <v>0.0</v>
      </c>
      <c r="AA383" s="452">
        <v>0.0</v>
      </c>
      <c r="AB383" s="452">
        <v>0.0</v>
      </c>
      <c r="AC383" s="452">
        <v>0.0</v>
      </c>
      <c r="AD383" s="453"/>
      <c r="AE383" s="453"/>
      <c r="AF383" s="453"/>
      <c r="AG383" s="453"/>
      <c r="AH383" s="453"/>
      <c r="AI383" s="453"/>
      <c r="AJ383" s="453"/>
      <c r="AK383" s="453"/>
      <c r="AL383" s="453"/>
      <c r="AM383" s="453"/>
      <c r="AN383" s="453"/>
      <c r="AO383" s="453"/>
      <c r="AP383" s="453"/>
      <c r="AQ383" s="453"/>
      <c r="AR383" s="453"/>
      <c r="AS383" s="453"/>
      <c r="AT383" s="453"/>
      <c r="AU383" s="453"/>
      <c r="AV383" s="453"/>
      <c r="AW383" s="453"/>
      <c r="AX383" s="453"/>
      <c r="AY383" s="453"/>
      <c r="AZ383" s="453"/>
      <c r="BA383" s="453"/>
      <c r="BB383" s="453"/>
      <c r="BC383" s="453"/>
      <c r="BD383" s="453"/>
      <c r="BE383" s="453"/>
    </row>
    <row r="384" hidden="1" outlineLevel="1">
      <c r="A384" s="613" t="s">
        <v>786</v>
      </c>
      <c r="B384" s="619">
        <f t="shared" ref="B384:D384" si="192">B381/$B383</f>
        <v>0.16</v>
      </c>
      <c r="C384" s="619">
        <f t="shared" si="192"/>
        <v>0.3</v>
      </c>
      <c r="D384" s="619">
        <f t="shared" si="192"/>
        <v>0.44</v>
      </c>
      <c r="E384" s="607" t="s">
        <v>32</v>
      </c>
      <c r="F384" s="619">
        <f t="shared" ref="F384:H384" si="193">F381/$B383</f>
        <v>0.76</v>
      </c>
      <c r="G384" s="619">
        <f t="shared" si="193"/>
        <v>0.94</v>
      </c>
      <c r="H384" s="619">
        <f t="shared" si="193"/>
        <v>1.12</v>
      </c>
      <c r="I384" s="608"/>
      <c r="J384" s="607"/>
      <c r="K384" s="607"/>
      <c r="L384" s="609" t="str">
        <f>VLOOKUP(A384,Mechanic!$B$156:$H$162,7,FALSE)</f>
        <v>#N/A</v>
      </c>
      <c r="M384" s="610"/>
      <c r="N384" s="610" t="str">
        <f>VLOOKUP(A384,Mechanic!$B$156:$H$162,4,FALSE)</f>
        <v>#N/A</v>
      </c>
      <c r="O384" s="610"/>
      <c r="P384" s="610"/>
      <c r="Q384" s="608"/>
      <c r="R384" s="608"/>
      <c r="S384" s="608"/>
      <c r="T384" s="475"/>
      <c r="U384" s="471"/>
      <c r="V384" s="471" t="s">
        <v>1055</v>
      </c>
      <c r="W384" s="452">
        <v>0.0</v>
      </c>
      <c r="X384" s="452">
        <v>0.0</v>
      </c>
      <c r="Y384" s="452">
        <v>0.0</v>
      </c>
      <c r="Z384" s="452">
        <v>0.0</v>
      </c>
      <c r="AA384" s="452">
        <v>0.0</v>
      </c>
      <c r="AB384" s="452">
        <v>0.0</v>
      </c>
      <c r="AC384" s="452">
        <v>0.0</v>
      </c>
      <c r="AD384" s="453"/>
      <c r="AE384" s="453"/>
      <c r="AF384" s="453"/>
      <c r="AG384" s="453"/>
      <c r="AH384" s="453"/>
      <c r="AI384" s="453"/>
      <c r="AJ384" s="453"/>
      <c r="AK384" s="453"/>
      <c r="AL384" s="453"/>
      <c r="AM384" s="453"/>
      <c r="AN384" s="453"/>
      <c r="AO384" s="453"/>
      <c r="AP384" s="453"/>
      <c r="AQ384" s="453"/>
      <c r="AR384" s="453"/>
      <c r="AS384" s="453"/>
      <c r="AT384" s="453"/>
      <c r="AU384" s="453"/>
      <c r="AV384" s="453"/>
      <c r="AW384" s="453"/>
      <c r="AX384" s="453"/>
      <c r="AY384" s="453"/>
      <c r="AZ384" s="453"/>
      <c r="BA384" s="453"/>
      <c r="BB384" s="453"/>
      <c r="BC384" s="453"/>
      <c r="BD384" s="453"/>
      <c r="BE384" s="453"/>
    </row>
    <row r="385" collapsed="1">
      <c r="A385" s="605" t="s">
        <v>1061</v>
      </c>
      <c r="B385" s="607" t="s">
        <v>1062</v>
      </c>
      <c r="C385" s="607" t="s">
        <v>841</v>
      </c>
      <c r="D385" s="607" t="s">
        <v>1063</v>
      </c>
      <c r="E385" s="607" t="s">
        <v>32</v>
      </c>
      <c r="F385" s="607" t="s">
        <v>1064</v>
      </c>
      <c r="G385" s="607" t="s">
        <v>1065</v>
      </c>
      <c r="H385" s="607" t="s">
        <v>1066</v>
      </c>
      <c r="I385" s="608" t="s">
        <v>781</v>
      </c>
      <c r="J385" s="607">
        <v>-2.0</v>
      </c>
      <c r="K385" s="607">
        <v>60.0</v>
      </c>
      <c r="L385" s="609">
        <f>VLOOKUP(A385,Mechanic!$B$156:$H$162,7,FALSE)</f>
        <v>4.4</v>
      </c>
      <c r="M385" s="610" t="s">
        <v>1057</v>
      </c>
      <c r="N385" s="610">
        <f>VLOOKUP(A385,Mechanic!$B$156:$H$162,4,FALSE)</f>
        <v>14</v>
      </c>
      <c r="O385" s="610">
        <v>14.0</v>
      </c>
      <c r="P385" s="610" t="s">
        <v>973</v>
      </c>
      <c r="Q385" s="611" t="s">
        <v>1053</v>
      </c>
      <c r="R385" s="611" t="s">
        <v>1067</v>
      </c>
      <c r="S385" s="611">
        <v>16.0</v>
      </c>
      <c r="T385" s="475"/>
      <c r="U385" s="471"/>
      <c r="V385" s="471" t="s">
        <v>1055</v>
      </c>
      <c r="W385" s="452">
        <v>0.0</v>
      </c>
      <c r="X385" s="452">
        <v>0.0</v>
      </c>
      <c r="Y385" s="452">
        <v>0.0</v>
      </c>
      <c r="Z385" s="452">
        <v>0.0</v>
      </c>
      <c r="AA385" s="452">
        <v>0.0</v>
      </c>
      <c r="AB385" s="452">
        <v>0.0</v>
      </c>
      <c r="AC385" s="452">
        <v>0.0</v>
      </c>
      <c r="AD385" s="453"/>
      <c r="AE385" s="453"/>
      <c r="AF385" s="453"/>
      <c r="AG385" s="453"/>
      <c r="AH385" s="453"/>
      <c r="AI385" s="453"/>
      <c r="AJ385" s="453"/>
      <c r="AK385" s="453"/>
      <c r="AL385" s="453"/>
      <c r="AM385" s="453"/>
      <c r="AN385" s="453"/>
      <c r="AO385" s="453"/>
      <c r="AP385" s="453"/>
      <c r="AQ385" s="453"/>
      <c r="AR385" s="453"/>
      <c r="AS385" s="453"/>
      <c r="AT385" s="453"/>
      <c r="AU385" s="453"/>
      <c r="AV385" s="453"/>
      <c r="AW385" s="453"/>
      <c r="AX385" s="453"/>
      <c r="AY385" s="453"/>
      <c r="AZ385" s="453"/>
      <c r="BA385" s="453"/>
      <c r="BB385" s="453"/>
      <c r="BC385" s="453"/>
      <c r="BD385" s="453"/>
      <c r="BE385" s="453"/>
    </row>
    <row r="386" hidden="1" outlineLevel="1">
      <c r="A386" s="613" t="s">
        <v>178</v>
      </c>
      <c r="B386" s="614">
        <v>3.0</v>
      </c>
      <c r="C386" s="614">
        <v>3.0</v>
      </c>
      <c r="D386" s="614">
        <v>3.0</v>
      </c>
      <c r="E386" s="607" t="s">
        <v>32</v>
      </c>
      <c r="F386" s="614">
        <v>3.0</v>
      </c>
      <c r="G386" s="614">
        <v>3.0</v>
      </c>
      <c r="H386" s="614">
        <v>3.0</v>
      </c>
      <c r="I386" s="620"/>
      <c r="J386" s="607"/>
      <c r="K386" s="607"/>
      <c r="L386" s="609" t="str">
        <f>VLOOKUP(A386,Mechanic!$B$156:$H$162,7,FALSE)</f>
        <v>#N/A</v>
      </c>
      <c r="M386" s="610"/>
      <c r="N386" s="610" t="str">
        <f>VLOOKUP(A386,Mechanic!$B$156:$H$162,4,FALSE)</f>
        <v>#N/A</v>
      </c>
      <c r="O386" s="610"/>
      <c r="P386" s="610" t="s">
        <v>973</v>
      </c>
      <c r="Q386" s="608"/>
      <c r="R386" s="608"/>
      <c r="S386" s="608"/>
      <c r="T386" s="475"/>
      <c r="U386" s="471"/>
      <c r="V386" s="471" t="s">
        <v>1055</v>
      </c>
      <c r="W386" s="452">
        <v>0.0</v>
      </c>
      <c r="X386" s="452">
        <v>0.0</v>
      </c>
      <c r="Y386" s="452">
        <v>0.0</v>
      </c>
      <c r="Z386" s="452">
        <v>0.0</v>
      </c>
      <c r="AA386" s="452">
        <v>0.0</v>
      </c>
      <c r="AB386" s="452">
        <v>0.0</v>
      </c>
      <c r="AC386" s="452">
        <v>0.0</v>
      </c>
      <c r="AD386" s="453"/>
      <c r="AE386" s="453"/>
      <c r="AF386" s="453"/>
      <c r="AG386" s="453"/>
      <c r="AH386" s="453"/>
      <c r="AI386" s="453"/>
      <c r="AJ386" s="453"/>
      <c r="AK386" s="453"/>
      <c r="AL386" s="453"/>
      <c r="AM386" s="453"/>
      <c r="AN386" s="453"/>
      <c r="AO386" s="453"/>
      <c r="AP386" s="453"/>
      <c r="AQ386" s="453"/>
      <c r="AR386" s="453"/>
      <c r="AS386" s="453"/>
      <c r="AT386" s="453"/>
      <c r="AU386" s="453"/>
      <c r="AV386" s="453"/>
      <c r="AW386" s="453"/>
      <c r="AX386" s="453"/>
      <c r="AY386" s="453"/>
      <c r="AZ386" s="453"/>
      <c r="BA386" s="453"/>
      <c r="BB386" s="453"/>
      <c r="BC386" s="453"/>
      <c r="BD386" s="453"/>
      <c r="BE386" s="453"/>
    </row>
    <row r="387" hidden="1" outlineLevel="1">
      <c r="A387" s="613" t="s">
        <v>179</v>
      </c>
      <c r="B387" s="614">
        <v>18.0</v>
      </c>
      <c r="C387" s="614">
        <v>18.0</v>
      </c>
      <c r="D387" s="614">
        <v>24.0</v>
      </c>
      <c r="E387" s="607" t="s">
        <v>32</v>
      </c>
      <c r="F387" s="614">
        <v>30.0</v>
      </c>
      <c r="G387" s="614">
        <v>30.0</v>
      </c>
      <c r="H387" s="614">
        <v>36.0</v>
      </c>
      <c r="I387" s="620"/>
      <c r="J387" s="607"/>
      <c r="K387" s="607"/>
      <c r="L387" s="609" t="str">
        <f>VLOOKUP(A387,Mechanic!$B$156:$H$162,7,FALSE)</f>
        <v>#N/A</v>
      </c>
      <c r="M387" s="610"/>
      <c r="N387" s="610" t="str">
        <f>VLOOKUP(A387,Mechanic!$B$156:$H$162,4,FALSE)</f>
        <v>#N/A</v>
      </c>
      <c r="O387" s="610"/>
      <c r="P387" s="610" t="s">
        <v>973</v>
      </c>
      <c r="Q387" s="608"/>
      <c r="R387" s="608"/>
      <c r="S387" s="608"/>
      <c r="T387" s="475"/>
      <c r="U387" s="471"/>
      <c r="V387" s="471" t="s">
        <v>1055</v>
      </c>
      <c r="W387" s="452">
        <v>0.0</v>
      </c>
      <c r="X387" s="452">
        <v>0.0</v>
      </c>
      <c r="Y387" s="452">
        <v>0.0</v>
      </c>
      <c r="Z387" s="452">
        <v>0.0</v>
      </c>
      <c r="AA387" s="452">
        <v>0.0</v>
      </c>
      <c r="AB387" s="452">
        <v>0.0</v>
      </c>
      <c r="AC387" s="452">
        <v>0.0</v>
      </c>
      <c r="AD387" s="453"/>
      <c r="AE387" s="453"/>
      <c r="AF387" s="453"/>
      <c r="AG387" s="453"/>
      <c r="AH387" s="453"/>
      <c r="AI387" s="453"/>
      <c r="AJ387" s="453"/>
      <c r="AK387" s="453"/>
      <c r="AL387" s="453"/>
      <c r="AM387" s="453"/>
      <c r="AN387" s="453"/>
      <c r="AO387" s="453"/>
      <c r="AP387" s="453"/>
      <c r="AQ387" s="453"/>
      <c r="AR387" s="453"/>
      <c r="AS387" s="453"/>
      <c r="AT387" s="453"/>
      <c r="AU387" s="453"/>
      <c r="AV387" s="453"/>
      <c r="AW387" s="453"/>
      <c r="AX387" s="453"/>
      <c r="AY387" s="453"/>
      <c r="AZ387" s="453"/>
      <c r="BA387" s="453"/>
      <c r="BB387" s="453"/>
      <c r="BC387" s="453"/>
      <c r="BD387" s="453"/>
      <c r="BE387" s="453"/>
    </row>
    <row r="388" hidden="1" outlineLevel="1">
      <c r="A388" s="613" t="s">
        <v>783</v>
      </c>
      <c r="B388" s="614">
        <v>2.0</v>
      </c>
      <c r="C388" s="614">
        <v>10.0</v>
      </c>
      <c r="D388" s="614">
        <v>15.0</v>
      </c>
      <c r="E388" s="607" t="s">
        <v>32</v>
      </c>
      <c r="F388" s="614">
        <v>30.0</v>
      </c>
      <c r="G388" s="614">
        <v>40.0</v>
      </c>
      <c r="H388" s="614">
        <v>47.0</v>
      </c>
      <c r="I388" s="620"/>
      <c r="J388" s="607"/>
      <c r="K388" s="607"/>
      <c r="L388" s="609" t="str">
        <f>VLOOKUP(A388,Mechanic!$B$156:$H$162,7,FALSE)</f>
        <v>#N/A</v>
      </c>
      <c r="M388" s="610"/>
      <c r="N388" s="610" t="str">
        <f>VLOOKUP(A388,Mechanic!$B$156:$H$162,4,FALSE)</f>
        <v>#N/A</v>
      </c>
      <c r="O388" s="610"/>
      <c r="P388" s="610" t="s">
        <v>973</v>
      </c>
      <c r="Q388" s="608"/>
      <c r="R388" s="608"/>
      <c r="S388" s="608"/>
      <c r="T388" s="475"/>
      <c r="U388" s="471"/>
      <c r="V388" s="471" t="s">
        <v>1055</v>
      </c>
      <c r="W388" s="452">
        <v>0.0</v>
      </c>
      <c r="X388" s="452">
        <v>0.0</v>
      </c>
      <c r="Y388" s="452">
        <v>0.0</v>
      </c>
      <c r="Z388" s="452">
        <v>0.0</v>
      </c>
      <c r="AA388" s="452">
        <v>0.0</v>
      </c>
      <c r="AB388" s="452">
        <v>0.0</v>
      </c>
      <c r="AC388" s="452">
        <v>0.0</v>
      </c>
      <c r="AD388" s="453"/>
      <c r="AE388" s="453"/>
      <c r="AF388" s="453"/>
      <c r="AG388" s="453"/>
      <c r="AH388" s="453"/>
      <c r="AI388" s="453"/>
      <c r="AJ388" s="453"/>
      <c r="AK388" s="453"/>
      <c r="AL388" s="453"/>
      <c r="AM388" s="453"/>
      <c r="AN388" s="453"/>
      <c r="AO388" s="453"/>
      <c r="AP388" s="453"/>
      <c r="AQ388" s="453"/>
      <c r="AR388" s="453"/>
      <c r="AS388" s="453"/>
      <c r="AT388" s="453"/>
      <c r="AU388" s="453"/>
      <c r="AV388" s="453"/>
      <c r="AW388" s="453"/>
      <c r="AX388" s="453"/>
      <c r="AY388" s="453"/>
      <c r="AZ388" s="453"/>
      <c r="BA388" s="453"/>
      <c r="BB388" s="453"/>
      <c r="BC388" s="453"/>
      <c r="BD388" s="453"/>
      <c r="BE388" s="453"/>
    </row>
    <row r="389" hidden="1" outlineLevel="1">
      <c r="A389" s="613" t="s">
        <v>180</v>
      </c>
      <c r="B389" s="614">
        <f t="shared" ref="B389:D389" si="194">(B386+B387)/2+B388</f>
        <v>12.5</v>
      </c>
      <c r="C389" s="614">
        <f t="shared" si="194"/>
        <v>20.5</v>
      </c>
      <c r="D389" s="614">
        <f t="shared" si="194"/>
        <v>28.5</v>
      </c>
      <c r="E389" s="607" t="s">
        <v>32</v>
      </c>
      <c r="F389" s="614">
        <f t="shared" ref="F389:H389" si="195">(F386+F387)/2+F388</f>
        <v>46.5</v>
      </c>
      <c r="G389" s="614">
        <f t="shared" si="195"/>
        <v>56.5</v>
      </c>
      <c r="H389" s="614">
        <f t="shared" si="195"/>
        <v>66.5</v>
      </c>
      <c r="I389" s="620"/>
      <c r="J389" s="607"/>
      <c r="K389" s="607"/>
      <c r="L389" s="609" t="str">
        <f>VLOOKUP(A389,Mechanic!$B$156:$H$162,7,FALSE)</f>
        <v>#N/A</v>
      </c>
      <c r="M389" s="610"/>
      <c r="N389" s="610" t="str">
        <f>VLOOKUP(A389,Mechanic!$B$156:$H$162,4,FALSE)</f>
        <v>#N/A</v>
      </c>
      <c r="O389" s="610"/>
      <c r="P389" s="610" t="s">
        <v>973</v>
      </c>
      <c r="Q389" s="608"/>
      <c r="R389" s="608"/>
      <c r="S389" s="608"/>
      <c r="T389" s="475"/>
      <c r="U389" s="471"/>
      <c r="V389" s="471" t="s">
        <v>1055</v>
      </c>
      <c r="W389" s="452">
        <v>0.0</v>
      </c>
      <c r="X389" s="452">
        <v>0.0</v>
      </c>
      <c r="Y389" s="452">
        <v>0.0</v>
      </c>
      <c r="Z389" s="452">
        <v>0.0</v>
      </c>
      <c r="AA389" s="452">
        <v>0.0</v>
      </c>
      <c r="AB389" s="452">
        <v>0.0</v>
      </c>
      <c r="AC389" s="452">
        <v>0.0</v>
      </c>
      <c r="AD389" s="453"/>
      <c r="AE389" s="453"/>
      <c r="AF389" s="453"/>
      <c r="AG389" s="453"/>
      <c r="AH389" s="453"/>
      <c r="AI389" s="453"/>
      <c r="AJ389" s="453"/>
      <c r="AK389" s="453"/>
      <c r="AL389" s="453"/>
      <c r="AM389" s="453"/>
      <c r="AN389" s="453"/>
      <c r="AO389" s="453"/>
      <c r="AP389" s="453"/>
      <c r="AQ389" s="453"/>
      <c r="AR389" s="453"/>
      <c r="AS389" s="453"/>
      <c r="AT389" s="453"/>
      <c r="AU389" s="453"/>
      <c r="AV389" s="453"/>
      <c r="AW389" s="453"/>
      <c r="AX389" s="453"/>
      <c r="AY389" s="453"/>
      <c r="AZ389" s="453"/>
      <c r="BA389" s="453"/>
      <c r="BB389" s="453"/>
      <c r="BC389" s="453"/>
      <c r="BD389" s="453"/>
      <c r="BE389" s="453"/>
    </row>
    <row r="390" ht="15.0" hidden="1" customHeight="1" outlineLevel="1">
      <c r="A390" s="613" t="s">
        <v>784</v>
      </c>
      <c r="B390" s="618"/>
      <c r="C390" s="618">
        <f t="shared" ref="C390:D390" si="196">C389/B389-1</f>
        <v>0.64</v>
      </c>
      <c r="D390" s="618">
        <f t="shared" si="196"/>
        <v>0.3902439024</v>
      </c>
      <c r="E390" s="607" t="s">
        <v>32</v>
      </c>
      <c r="F390" s="618">
        <f>F389/D389-1</f>
        <v>0.6315789474</v>
      </c>
      <c r="G390" s="618">
        <f t="shared" ref="G390:H390" si="197">G389/F389-1</f>
        <v>0.2150537634</v>
      </c>
      <c r="H390" s="618">
        <f t="shared" si="197"/>
        <v>0.1769911504</v>
      </c>
      <c r="I390" s="620"/>
      <c r="J390" s="607"/>
      <c r="K390" s="607"/>
      <c r="L390" s="609" t="str">
        <f>VLOOKUP(A390,Mechanic!$B$156:$H$162,7,FALSE)</f>
        <v>#N/A</v>
      </c>
      <c r="M390" s="610"/>
      <c r="N390" s="610" t="str">
        <f>VLOOKUP(A390,Mechanic!$B$156:$H$162,4,FALSE)</f>
        <v>#N/A</v>
      </c>
      <c r="O390" s="610"/>
      <c r="P390" s="610" t="s">
        <v>973</v>
      </c>
      <c r="Q390" s="608"/>
      <c r="R390" s="608"/>
      <c r="S390" s="608"/>
      <c r="T390" s="475"/>
      <c r="U390" s="471"/>
      <c r="V390" s="471" t="s">
        <v>1055</v>
      </c>
      <c r="W390" s="452">
        <v>0.0</v>
      </c>
      <c r="X390" s="452">
        <v>0.0</v>
      </c>
      <c r="Y390" s="452">
        <v>0.0</v>
      </c>
      <c r="Z390" s="452">
        <v>0.0</v>
      </c>
      <c r="AA390" s="452">
        <v>0.0</v>
      </c>
      <c r="AB390" s="452">
        <v>0.0</v>
      </c>
      <c r="AC390" s="452">
        <v>0.0</v>
      </c>
      <c r="AD390" s="453"/>
      <c r="AE390" s="453"/>
      <c r="AF390" s="453"/>
      <c r="AG390" s="453"/>
      <c r="AH390" s="453"/>
      <c r="AI390" s="453"/>
      <c r="AJ390" s="453"/>
      <c r="AK390" s="453"/>
      <c r="AL390" s="453"/>
      <c r="AM390" s="453"/>
      <c r="AN390" s="453"/>
      <c r="AO390" s="453"/>
      <c r="AP390" s="453"/>
      <c r="AQ390" s="453"/>
      <c r="AR390" s="453"/>
      <c r="AS390" s="453"/>
      <c r="AT390" s="453"/>
      <c r="AU390" s="453"/>
      <c r="AV390" s="453"/>
      <c r="AW390" s="453"/>
      <c r="AX390" s="453"/>
      <c r="AY390" s="453"/>
      <c r="AZ390" s="453"/>
      <c r="BA390" s="453"/>
      <c r="BB390" s="453"/>
      <c r="BC390" s="453"/>
      <c r="BD390" s="453"/>
      <c r="BE390" s="453"/>
    </row>
    <row r="391" hidden="1" outlineLevel="1">
      <c r="A391" s="613" t="s">
        <v>785</v>
      </c>
      <c r="B391" s="614">
        <v>60.0</v>
      </c>
      <c r="C391" s="614"/>
      <c r="D391" s="618"/>
      <c r="E391" s="607" t="s">
        <v>32</v>
      </c>
      <c r="F391" s="618"/>
      <c r="G391" s="618"/>
      <c r="H391" s="618"/>
      <c r="I391" s="620"/>
      <c r="J391" s="607"/>
      <c r="K391" s="607"/>
      <c r="L391" s="609" t="str">
        <f>VLOOKUP(A391,Mechanic!$B$156:$H$162,7,FALSE)</f>
        <v>#N/A</v>
      </c>
      <c r="M391" s="610"/>
      <c r="N391" s="610" t="str">
        <f>VLOOKUP(A391,Mechanic!$B$156:$H$162,4,FALSE)</f>
        <v>#N/A</v>
      </c>
      <c r="O391" s="610"/>
      <c r="P391" s="610" t="s">
        <v>973</v>
      </c>
      <c r="Q391" s="608"/>
      <c r="R391" s="608"/>
      <c r="S391" s="608"/>
      <c r="T391" s="475"/>
      <c r="U391" s="471"/>
      <c r="V391" s="471" t="s">
        <v>1055</v>
      </c>
      <c r="W391" s="452">
        <v>0.0</v>
      </c>
      <c r="X391" s="452">
        <v>0.0</v>
      </c>
      <c r="Y391" s="452">
        <v>0.0</v>
      </c>
      <c r="Z391" s="452">
        <v>0.0</v>
      </c>
      <c r="AA391" s="452">
        <v>0.0</v>
      </c>
      <c r="AB391" s="452">
        <v>0.0</v>
      </c>
      <c r="AC391" s="452">
        <v>0.0</v>
      </c>
      <c r="AD391" s="453"/>
      <c r="AE391" s="453"/>
      <c r="AF391" s="453"/>
      <c r="AG391" s="453"/>
      <c r="AH391" s="453"/>
      <c r="AI391" s="453"/>
      <c r="AJ391" s="453"/>
      <c r="AK391" s="453"/>
      <c r="AL391" s="453"/>
      <c r="AM391" s="453"/>
      <c r="AN391" s="453"/>
      <c r="AO391" s="453"/>
      <c r="AP391" s="453"/>
      <c r="AQ391" s="453"/>
      <c r="AR391" s="453"/>
      <c r="AS391" s="453"/>
      <c r="AT391" s="453"/>
      <c r="AU391" s="453"/>
      <c r="AV391" s="453"/>
      <c r="AW391" s="453"/>
      <c r="AX391" s="453"/>
      <c r="AY391" s="453"/>
      <c r="AZ391" s="453"/>
      <c r="BA391" s="453"/>
      <c r="BB391" s="453"/>
      <c r="BC391" s="453"/>
      <c r="BD391" s="453"/>
      <c r="BE391" s="453"/>
    </row>
    <row r="392" hidden="1" outlineLevel="1">
      <c r="A392" s="613" t="s">
        <v>786</v>
      </c>
      <c r="B392" s="619">
        <f t="shared" ref="B392:D392" si="198">B389/$B391</f>
        <v>0.2083333333</v>
      </c>
      <c r="C392" s="619">
        <f t="shared" si="198"/>
        <v>0.3416666667</v>
      </c>
      <c r="D392" s="619">
        <f t="shared" si="198"/>
        <v>0.475</v>
      </c>
      <c r="E392" s="607" t="s">
        <v>32</v>
      </c>
      <c r="F392" s="619">
        <f t="shared" ref="F392:H392" si="199">F389/$B391</f>
        <v>0.775</v>
      </c>
      <c r="G392" s="619">
        <f t="shared" si="199"/>
        <v>0.9416666667</v>
      </c>
      <c r="H392" s="619">
        <f t="shared" si="199"/>
        <v>1.108333333</v>
      </c>
      <c r="I392" s="620"/>
      <c r="J392" s="607"/>
      <c r="K392" s="607"/>
      <c r="L392" s="609" t="str">
        <f>VLOOKUP(A392,Mechanic!$B$156:$H$162,7,FALSE)</f>
        <v>#N/A</v>
      </c>
      <c r="M392" s="610"/>
      <c r="N392" s="610" t="str">
        <f>VLOOKUP(A392,Mechanic!$B$156:$H$162,4,FALSE)</f>
        <v>#N/A</v>
      </c>
      <c r="O392" s="610"/>
      <c r="P392" s="610" t="s">
        <v>973</v>
      </c>
      <c r="Q392" s="608"/>
      <c r="R392" s="608"/>
      <c r="S392" s="608"/>
      <c r="T392" s="475"/>
      <c r="U392" s="471"/>
      <c r="V392" s="471" t="s">
        <v>1055</v>
      </c>
      <c r="W392" s="452">
        <v>0.0</v>
      </c>
      <c r="X392" s="452">
        <v>0.0</v>
      </c>
      <c r="Y392" s="452">
        <v>0.0</v>
      </c>
      <c r="Z392" s="452">
        <v>0.0</v>
      </c>
      <c r="AA392" s="452">
        <v>0.0</v>
      </c>
      <c r="AB392" s="452">
        <v>0.0</v>
      </c>
      <c r="AC392" s="452">
        <v>0.0</v>
      </c>
      <c r="AD392" s="453"/>
      <c r="AE392" s="453"/>
      <c r="AF392" s="453"/>
      <c r="AG392" s="453"/>
      <c r="AH392" s="453"/>
      <c r="AI392" s="453"/>
      <c r="AJ392" s="453"/>
      <c r="AK392" s="453"/>
      <c r="AL392" s="453"/>
      <c r="AM392" s="453"/>
      <c r="AN392" s="453"/>
      <c r="AO392" s="453"/>
      <c r="AP392" s="453"/>
      <c r="AQ392" s="453"/>
      <c r="AR392" s="453"/>
      <c r="AS392" s="453"/>
      <c r="AT392" s="453"/>
      <c r="AU392" s="453"/>
      <c r="AV392" s="453"/>
      <c r="AW392" s="453"/>
      <c r="AX392" s="453"/>
      <c r="AY392" s="453"/>
      <c r="AZ392" s="453"/>
      <c r="BA392" s="453"/>
      <c r="BB392" s="453"/>
      <c r="BC392" s="453"/>
      <c r="BD392" s="453"/>
      <c r="BE392" s="453"/>
    </row>
    <row r="393" ht="30.0" customHeight="1" collapsed="1">
      <c r="A393" s="621" t="s">
        <v>1068</v>
      </c>
      <c r="B393" s="607" t="s">
        <v>1048</v>
      </c>
      <c r="C393" s="607" t="s">
        <v>875</v>
      </c>
      <c r="D393" s="607" t="s">
        <v>866</v>
      </c>
      <c r="E393" s="607" t="s">
        <v>32</v>
      </c>
      <c r="F393" s="607" t="s">
        <v>1049</v>
      </c>
      <c r="G393" s="607" t="s">
        <v>1050</v>
      </c>
      <c r="H393" s="607" t="s">
        <v>1051</v>
      </c>
      <c r="I393" s="608" t="s">
        <v>793</v>
      </c>
      <c r="J393" s="607">
        <v>-3.0</v>
      </c>
      <c r="K393" s="607">
        <v>30.0</v>
      </c>
      <c r="L393" s="609">
        <f>VLOOKUP(A393,Mechanic!$B$156:$H$162,7,FALSE)</f>
        <v>2.88</v>
      </c>
      <c r="M393" s="610" t="s">
        <v>1069</v>
      </c>
      <c r="N393" s="610">
        <f>VLOOKUP(A393,Mechanic!$B$156:$H$162,4,FALSE)</f>
        <v>7</v>
      </c>
      <c r="O393" s="610">
        <v>8.0</v>
      </c>
      <c r="P393" s="610" t="s">
        <v>1058</v>
      </c>
      <c r="Q393" s="620" t="s">
        <v>1070</v>
      </c>
      <c r="R393" s="611" t="s">
        <v>1060</v>
      </c>
      <c r="S393" s="611">
        <v>6.0</v>
      </c>
      <c r="T393" s="475"/>
      <c r="U393" s="471"/>
      <c r="V393" s="471" t="s">
        <v>1055</v>
      </c>
      <c r="W393" s="452">
        <v>0.0</v>
      </c>
      <c r="X393" s="452">
        <v>0.0</v>
      </c>
      <c r="Y393" s="452">
        <v>0.0</v>
      </c>
      <c r="Z393" s="452">
        <v>0.0</v>
      </c>
      <c r="AA393" s="452">
        <v>0.0</v>
      </c>
      <c r="AB393" s="452">
        <v>0.0</v>
      </c>
      <c r="AC393" s="452">
        <v>0.0</v>
      </c>
      <c r="AD393" s="453"/>
      <c r="AE393" s="453"/>
      <c r="AF393" s="453"/>
      <c r="AG393" s="453"/>
      <c r="AH393" s="453"/>
      <c r="AI393" s="453"/>
      <c r="AJ393" s="453"/>
      <c r="AK393" s="453"/>
      <c r="AL393" s="453"/>
      <c r="AM393" s="453"/>
      <c r="AN393" s="453"/>
      <c r="AO393" s="453"/>
      <c r="AP393" s="453"/>
      <c r="AQ393" s="453"/>
      <c r="AR393" s="453"/>
      <c r="AS393" s="453"/>
      <c r="AT393" s="453"/>
      <c r="AU393" s="453"/>
      <c r="AV393" s="453"/>
      <c r="AW393" s="453"/>
      <c r="AX393" s="453"/>
      <c r="AY393" s="453"/>
      <c r="AZ393" s="453"/>
      <c r="BA393" s="453"/>
      <c r="BB393" s="453"/>
      <c r="BC393" s="453"/>
      <c r="BD393" s="453"/>
      <c r="BE393" s="453"/>
    </row>
    <row r="394" ht="15.0" hidden="1" customHeight="1" outlineLevel="1">
      <c r="A394" s="613" t="s">
        <v>178</v>
      </c>
      <c r="B394" s="614">
        <v>2.0</v>
      </c>
      <c r="C394" s="614">
        <v>2.0</v>
      </c>
      <c r="D394" s="614">
        <v>2.0</v>
      </c>
      <c r="E394" s="607" t="s">
        <v>32</v>
      </c>
      <c r="F394" s="614">
        <v>2.0</v>
      </c>
      <c r="G394" s="614">
        <v>2.0</v>
      </c>
      <c r="H394" s="614">
        <v>2.0</v>
      </c>
      <c r="I394" s="608"/>
      <c r="J394" s="607"/>
      <c r="K394" s="607"/>
      <c r="L394" s="609" t="str">
        <f>VLOOKUP(A394,Mechanic!$B$156:$H$162,7,FALSE)</f>
        <v>#N/A</v>
      </c>
      <c r="M394" s="610"/>
      <c r="N394" s="610" t="str">
        <f>VLOOKUP(A394,Mechanic!$B$156:$H$162,4,FALSE)</f>
        <v>#N/A</v>
      </c>
      <c r="O394" s="610"/>
      <c r="P394" s="610"/>
      <c r="Q394" s="620"/>
      <c r="R394" s="608"/>
      <c r="S394" s="608"/>
      <c r="T394" s="475"/>
      <c r="U394" s="471"/>
      <c r="V394" s="471" t="s">
        <v>1055</v>
      </c>
      <c r="W394" s="452">
        <v>0.0</v>
      </c>
      <c r="X394" s="452">
        <v>0.0</v>
      </c>
      <c r="Y394" s="452">
        <v>0.0</v>
      </c>
      <c r="Z394" s="452">
        <v>0.0</v>
      </c>
      <c r="AA394" s="452">
        <v>0.0</v>
      </c>
      <c r="AB394" s="452">
        <v>0.0</v>
      </c>
      <c r="AC394" s="452">
        <v>0.0</v>
      </c>
      <c r="AD394" s="453"/>
      <c r="AE394" s="453"/>
      <c r="AF394" s="453"/>
      <c r="AG394" s="453"/>
      <c r="AH394" s="453"/>
      <c r="AI394" s="453"/>
      <c r="AJ394" s="453"/>
      <c r="AK394" s="453"/>
      <c r="AL394" s="453"/>
      <c r="AM394" s="453"/>
      <c r="AN394" s="453"/>
      <c r="AO394" s="453"/>
      <c r="AP394" s="453"/>
      <c r="AQ394" s="453"/>
      <c r="AR394" s="453"/>
      <c r="AS394" s="453"/>
      <c r="AT394" s="453"/>
      <c r="AU394" s="453"/>
      <c r="AV394" s="453"/>
      <c r="AW394" s="453"/>
      <c r="AX394" s="453"/>
      <c r="AY394" s="453"/>
      <c r="AZ394" s="453"/>
      <c r="BA394" s="453"/>
      <c r="BB394" s="453"/>
      <c r="BC394" s="453"/>
      <c r="BD394" s="453"/>
      <c r="BE394" s="453"/>
    </row>
    <row r="395" ht="15.0" hidden="1" customHeight="1" outlineLevel="1">
      <c r="A395" s="613" t="s">
        <v>179</v>
      </c>
      <c r="B395" s="614">
        <v>12.0</v>
      </c>
      <c r="C395" s="614">
        <v>12.0</v>
      </c>
      <c r="D395" s="614">
        <v>16.0</v>
      </c>
      <c r="E395" s="607" t="s">
        <v>32</v>
      </c>
      <c r="F395" s="614">
        <v>20.0</v>
      </c>
      <c r="G395" s="614">
        <v>20.0</v>
      </c>
      <c r="H395" s="614">
        <v>24.0</v>
      </c>
      <c r="I395" s="608"/>
      <c r="J395" s="607"/>
      <c r="K395" s="607"/>
      <c r="L395" s="609" t="str">
        <f>VLOOKUP(A395,Mechanic!$B$156:$H$162,7,FALSE)</f>
        <v>#N/A</v>
      </c>
      <c r="M395" s="610"/>
      <c r="N395" s="610" t="str">
        <f>VLOOKUP(A395,Mechanic!$B$156:$H$162,4,FALSE)</f>
        <v>#N/A</v>
      </c>
      <c r="O395" s="610"/>
      <c r="P395" s="610"/>
      <c r="Q395" s="620"/>
      <c r="R395" s="608"/>
      <c r="S395" s="608"/>
      <c r="T395" s="475"/>
      <c r="U395" s="471"/>
      <c r="V395" s="471" t="s">
        <v>1055</v>
      </c>
      <c r="W395" s="452">
        <v>0.0</v>
      </c>
      <c r="X395" s="452">
        <v>0.0</v>
      </c>
      <c r="Y395" s="452">
        <v>0.0</v>
      </c>
      <c r="Z395" s="452">
        <v>0.0</v>
      </c>
      <c r="AA395" s="452">
        <v>0.0</v>
      </c>
      <c r="AB395" s="452">
        <v>0.0</v>
      </c>
      <c r="AC395" s="452">
        <v>0.0</v>
      </c>
      <c r="AD395" s="453"/>
      <c r="AE395" s="453"/>
      <c r="AF395" s="453"/>
      <c r="AG395" s="453"/>
      <c r="AH395" s="453"/>
      <c r="AI395" s="453"/>
      <c r="AJ395" s="453"/>
      <c r="AK395" s="453"/>
      <c r="AL395" s="453"/>
      <c r="AM395" s="453"/>
      <c r="AN395" s="453"/>
      <c r="AO395" s="453"/>
      <c r="AP395" s="453"/>
      <c r="AQ395" s="453"/>
      <c r="AR395" s="453"/>
      <c r="AS395" s="453"/>
      <c r="AT395" s="453"/>
      <c r="AU395" s="453"/>
      <c r="AV395" s="453"/>
      <c r="AW395" s="453"/>
      <c r="AX395" s="453"/>
      <c r="AY395" s="453"/>
      <c r="AZ395" s="453"/>
      <c r="BA395" s="453"/>
      <c r="BB395" s="453"/>
      <c r="BC395" s="453"/>
      <c r="BD395" s="453"/>
      <c r="BE395" s="453"/>
    </row>
    <row r="396" ht="15.0" hidden="1" customHeight="1" outlineLevel="1">
      <c r="A396" s="613" t="s">
        <v>783</v>
      </c>
      <c r="B396" s="614">
        <v>1.0</v>
      </c>
      <c r="C396" s="614">
        <v>8.0</v>
      </c>
      <c r="D396" s="614">
        <v>13.0</v>
      </c>
      <c r="E396" s="607" t="s">
        <v>32</v>
      </c>
      <c r="F396" s="614">
        <v>27.0</v>
      </c>
      <c r="G396" s="614">
        <v>36.0</v>
      </c>
      <c r="H396" s="614">
        <v>43.0</v>
      </c>
      <c r="I396" s="608"/>
      <c r="J396" s="607"/>
      <c r="K396" s="607"/>
      <c r="L396" s="609" t="str">
        <f>VLOOKUP(A396,Mechanic!$B$156:$H$162,7,FALSE)</f>
        <v>#N/A</v>
      </c>
      <c r="M396" s="610"/>
      <c r="N396" s="610" t="str">
        <f>VLOOKUP(A396,Mechanic!$B$156:$H$162,4,FALSE)</f>
        <v>#N/A</v>
      </c>
      <c r="O396" s="610"/>
      <c r="P396" s="610"/>
      <c r="Q396" s="620"/>
      <c r="R396" s="608"/>
      <c r="S396" s="608"/>
      <c r="T396" s="475"/>
      <c r="U396" s="471"/>
      <c r="V396" s="471" t="s">
        <v>1055</v>
      </c>
      <c r="W396" s="452">
        <v>0.0</v>
      </c>
      <c r="X396" s="452">
        <v>0.0</v>
      </c>
      <c r="Y396" s="452">
        <v>0.0</v>
      </c>
      <c r="Z396" s="452">
        <v>0.0</v>
      </c>
      <c r="AA396" s="452">
        <v>0.0</v>
      </c>
      <c r="AB396" s="452">
        <v>0.0</v>
      </c>
      <c r="AC396" s="452">
        <v>0.0</v>
      </c>
      <c r="AD396" s="453"/>
      <c r="AE396" s="453"/>
      <c r="AF396" s="453"/>
      <c r="AG396" s="453"/>
      <c r="AH396" s="453"/>
      <c r="AI396" s="453"/>
      <c r="AJ396" s="453"/>
      <c r="AK396" s="453"/>
      <c r="AL396" s="453"/>
      <c r="AM396" s="453"/>
      <c r="AN396" s="453"/>
      <c r="AO396" s="453"/>
      <c r="AP396" s="453"/>
      <c r="AQ396" s="453"/>
      <c r="AR396" s="453"/>
      <c r="AS396" s="453"/>
      <c r="AT396" s="453"/>
      <c r="AU396" s="453"/>
      <c r="AV396" s="453"/>
      <c r="AW396" s="453"/>
      <c r="AX396" s="453"/>
      <c r="AY396" s="453"/>
      <c r="AZ396" s="453"/>
      <c r="BA396" s="453"/>
      <c r="BB396" s="453"/>
      <c r="BC396" s="453"/>
      <c r="BD396" s="453"/>
      <c r="BE396" s="453"/>
    </row>
    <row r="397" ht="15.0" hidden="1" customHeight="1" outlineLevel="1">
      <c r="A397" s="613" t="s">
        <v>180</v>
      </c>
      <c r="B397" s="614">
        <f t="shared" ref="B397:D397" si="200">(B394+B395)/2+B396</f>
        <v>8</v>
      </c>
      <c r="C397" s="614">
        <f t="shared" si="200"/>
        <v>15</v>
      </c>
      <c r="D397" s="614">
        <f t="shared" si="200"/>
        <v>22</v>
      </c>
      <c r="E397" s="607" t="s">
        <v>32</v>
      </c>
      <c r="F397" s="614">
        <f t="shared" ref="F397:H397" si="201">(F394+F395)/2+F396</f>
        <v>38</v>
      </c>
      <c r="G397" s="614">
        <f t="shared" si="201"/>
        <v>47</v>
      </c>
      <c r="H397" s="614">
        <f t="shared" si="201"/>
        <v>56</v>
      </c>
      <c r="I397" s="608"/>
      <c r="J397" s="607"/>
      <c r="K397" s="607"/>
      <c r="L397" s="609" t="str">
        <f>VLOOKUP(A397,Mechanic!$B$156:$H$162,7,FALSE)</f>
        <v>#N/A</v>
      </c>
      <c r="M397" s="610"/>
      <c r="N397" s="610" t="str">
        <f>VLOOKUP(A397,Mechanic!$B$156:$H$162,4,FALSE)</f>
        <v>#N/A</v>
      </c>
      <c r="O397" s="610"/>
      <c r="P397" s="610"/>
      <c r="Q397" s="620"/>
      <c r="R397" s="608"/>
      <c r="S397" s="608"/>
      <c r="T397" s="475"/>
      <c r="U397" s="471"/>
      <c r="V397" s="471" t="s">
        <v>1055</v>
      </c>
      <c r="W397" s="452">
        <v>0.0</v>
      </c>
      <c r="X397" s="452">
        <v>0.0</v>
      </c>
      <c r="Y397" s="452">
        <v>0.0</v>
      </c>
      <c r="Z397" s="452">
        <v>0.0</v>
      </c>
      <c r="AA397" s="452">
        <v>0.0</v>
      </c>
      <c r="AB397" s="452">
        <v>0.0</v>
      </c>
      <c r="AC397" s="452">
        <v>0.0</v>
      </c>
      <c r="AD397" s="453"/>
      <c r="AE397" s="453"/>
      <c r="AF397" s="453"/>
      <c r="AG397" s="453"/>
      <c r="AH397" s="453"/>
      <c r="AI397" s="453"/>
      <c r="AJ397" s="453"/>
      <c r="AK397" s="453"/>
      <c r="AL397" s="453"/>
      <c r="AM397" s="453"/>
      <c r="AN397" s="453"/>
      <c r="AO397" s="453"/>
      <c r="AP397" s="453"/>
      <c r="AQ397" s="453"/>
      <c r="AR397" s="453"/>
      <c r="AS397" s="453"/>
      <c r="AT397" s="453"/>
      <c r="AU397" s="453"/>
      <c r="AV397" s="453"/>
      <c r="AW397" s="453"/>
      <c r="AX397" s="453"/>
      <c r="AY397" s="453"/>
      <c r="AZ397" s="453"/>
      <c r="BA397" s="453"/>
      <c r="BB397" s="453"/>
      <c r="BC397" s="453"/>
      <c r="BD397" s="453"/>
      <c r="BE397" s="453"/>
    </row>
    <row r="398" ht="15.0" hidden="1" customHeight="1" outlineLevel="1">
      <c r="A398" s="613" t="s">
        <v>784</v>
      </c>
      <c r="B398" s="618"/>
      <c r="C398" s="618">
        <f t="shared" ref="C398:D398" si="202">C397/B397-1</f>
        <v>0.875</v>
      </c>
      <c r="D398" s="618">
        <f t="shared" si="202"/>
        <v>0.4666666667</v>
      </c>
      <c r="E398" s="607" t="s">
        <v>32</v>
      </c>
      <c r="F398" s="618">
        <f>F397/D397-1</f>
        <v>0.7272727273</v>
      </c>
      <c r="G398" s="618">
        <f t="shared" ref="G398:H398" si="203">G397/F397-1</f>
        <v>0.2368421053</v>
      </c>
      <c r="H398" s="618">
        <f t="shared" si="203"/>
        <v>0.1914893617</v>
      </c>
      <c r="I398" s="608"/>
      <c r="J398" s="607"/>
      <c r="K398" s="607"/>
      <c r="L398" s="609" t="str">
        <f>VLOOKUP(A398,Mechanic!$B$156:$H$162,7,FALSE)</f>
        <v>#N/A</v>
      </c>
      <c r="M398" s="610"/>
      <c r="N398" s="610" t="str">
        <f>VLOOKUP(A398,Mechanic!$B$156:$H$162,4,FALSE)</f>
        <v>#N/A</v>
      </c>
      <c r="O398" s="610"/>
      <c r="P398" s="610"/>
      <c r="Q398" s="620"/>
      <c r="R398" s="608"/>
      <c r="S398" s="608"/>
      <c r="T398" s="475"/>
      <c r="U398" s="471"/>
      <c r="V398" s="471" t="s">
        <v>1055</v>
      </c>
      <c r="W398" s="452">
        <v>0.0</v>
      </c>
      <c r="X398" s="452">
        <v>0.0</v>
      </c>
      <c r="Y398" s="452">
        <v>0.0</v>
      </c>
      <c r="Z398" s="452">
        <v>0.0</v>
      </c>
      <c r="AA398" s="452">
        <v>0.0</v>
      </c>
      <c r="AB398" s="452">
        <v>0.0</v>
      </c>
      <c r="AC398" s="452">
        <v>0.0</v>
      </c>
      <c r="AD398" s="453"/>
      <c r="AE398" s="453"/>
      <c r="AF398" s="453"/>
      <c r="AG398" s="453"/>
      <c r="AH398" s="453"/>
      <c r="AI398" s="453"/>
      <c r="AJ398" s="453"/>
      <c r="AK398" s="453"/>
      <c r="AL398" s="453"/>
      <c r="AM398" s="453"/>
      <c r="AN398" s="453"/>
      <c r="AO398" s="453"/>
      <c r="AP398" s="453"/>
      <c r="AQ398" s="453"/>
      <c r="AR398" s="453"/>
      <c r="AS398" s="453"/>
      <c r="AT398" s="453"/>
      <c r="AU398" s="453"/>
      <c r="AV398" s="453"/>
      <c r="AW398" s="453"/>
      <c r="AX398" s="453"/>
      <c r="AY398" s="453"/>
      <c r="AZ398" s="453"/>
      <c r="BA398" s="453"/>
      <c r="BB398" s="453"/>
      <c r="BC398" s="453"/>
      <c r="BD398" s="453"/>
      <c r="BE398" s="453"/>
    </row>
    <row r="399" ht="15.0" hidden="1" customHeight="1" outlineLevel="1">
      <c r="A399" s="613" t="s">
        <v>785</v>
      </c>
      <c r="B399" s="614">
        <v>30.0</v>
      </c>
      <c r="C399" s="614"/>
      <c r="D399" s="618"/>
      <c r="E399" s="607" t="s">
        <v>32</v>
      </c>
      <c r="F399" s="618"/>
      <c r="G399" s="618"/>
      <c r="H399" s="618"/>
      <c r="I399" s="608"/>
      <c r="J399" s="607"/>
      <c r="K399" s="607"/>
      <c r="L399" s="609" t="str">
        <f>VLOOKUP(A399,Mechanic!$B$156:$H$162,7,FALSE)</f>
        <v>#N/A</v>
      </c>
      <c r="M399" s="610"/>
      <c r="N399" s="610" t="str">
        <f>VLOOKUP(A399,Mechanic!$B$156:$H$162,4,FALSE)</f>
        <v>#N/A</v>
      </c>
      <c r="O399" s="610"/>
      <c r="P399" s="610"/>
      <c r="Q399" s="620"/>
      <c r="R399" s="608"/>
      <c r="S399" s="608"/>
      <c r="T399" s="475"/>
      <c r="U399" s="471"/>
      <c r="V399" s="471" t="s">
        <v>1055</v>
      </c>
      <c r="W399" s="452">
        <v>0.0</v>
      </c>
      <c r="X399" s="452">
        <v>0.0</v>
      </c>
      <c r="Y399" s="452">
        <v>0.0</v>
      </c>
      <c r="Z399" s="452">
        <v>0.0</v>
      </c>
      <c r="AA399" s="452">
        <v>0.0</v>
      </c>
      <c r="AB399" s="452">
        <v>0.0</v>
      </c>
      <c r="AC399" s="452">
        <v>0.0</v>
      </c>
      <c r="AD399" s="453"/>
      <c r="AE399" s="453"/>
      <c r="AF399" s="453"/>
      <c r="AG399" s="453"/>
      <c r="AH399" s="453"/>
      <c r="AI399" s="453"/>
      <c r="AJ399" s="453"/>
      <c r="AK399" s="453"/>
      <c r="AL399" s="453"/>
      <c r="AM399" s="453"/>
      <c r="AN399" s="453"/>
      <c r="AO399" s="453"/>
      <c r="AP399" s="453"/>
      <c r="AQ399" s="453"/>
      <c r="AR399" s="453"/>
      <c r="AS399" s="453"/>
      <c r="AT399" s="453"/>
      <c r="AU399" s="453"/>
      <c r="AV399" s="453"/>
      <c r="AW399" s="453"/>
      <c r="AX399" s="453"/>
      <c r="AY399" s="453"/>
      <c r="AZ399" s="453"/>
      <c r="BA399" s="453"/>
      <c r="BB399" s="453"/>
      <c r="BC399" s="453"/>
      <c r="BD399" s="453"/>
      <c r="BE399" s="453"/>
    </row>
    <row r="400" ht="15.0" hidden="1" customHeight="1" outlineLevel="1">
      <c r="A400" s="613" t="s">
        <v>786</v>
      </c>
      <c r="B400" s="619">
        <f t="shared" ref="B400:D400" si="204">B397/$B399</f>
        <v>0.2666666667</v>
      </c>
      <c r="C400" s="619">
        <f t="shared" si="204"/>
        <v>0.5</v>
      </c>
      <c r="D400" s="619">
        <f t="shared" si="204"/>
        <v>0.7333333333</v>
      </c>
      <c r="E400" s="607" t="s">
        <v>32</v>
      </c>
      <c r="F400" s="619">
        <f t="shared" ref="F400:H400" si="205">F397/$B399</f>
        <v>1.266666667</v>
      </c>
      <c r="G400" s="619">
        <f t="shared" si="205"/>
        <v>1.566666667</v>
      </c>
      <c r="H400" s="619">
        <f t="shared" si="205"/>
        <v>1.866666667</v>
      </c>
      <c r="I400" s="608"/>
      <c r="J400" s="607"/>
      <c r="K400" s="607"/>
      <c r="L400" s="609" t="str">
        <f>VLOOKUP(A400,Mechanic!$B$156:$H$162,7,FALSE)</f>
        <v>#N/A</v>
      </c>
      <c r="M400" s="610"/>
      <c r="N400" s="610" t="str">
        <f>VLOOKUP(A400,Mechanic!$B$156:$H$162,4,FALSE)</f>
        <v>#N/A</v>
      </c>
      <c r="O400" s="610"/>
      <c r="P400" s="610"/>
      <c r="Q400" s="620"/>
      <c r="R400" s="608"/>
      <c r="S400" s="608"/>
      <c r="T400" s="475"/>
      <c r="U400" s="471"/>
      <c r="V400" s="471" t="s">
        <v>1055</v>
      </c>
      <c r="W400" s="452">
        <v>0.0</v>
      </c>
      <c r="X400" s="452">
        <v>0.0</v>
      </c>
      <c r="Y400" s="452">
        <v>0.0</v>
      </c>
      <c r="Z400" s="452">
        <v>0.0</v>
      </c>
      <c r="AA400" s="452">
        <v>0.0</v>
      </c>
      <c r="AB400" s="452">
        <v>0.0</v>
      </c>
      <c r="AC400" s="452">
        <v>0.0</v>
      </c>
      <c r="AD400" s="453"/>
      <c r="AE400" s="453"/>
      <c r="AF400" s="453"/>
      <c r="AG400" s="453"/>
      <c r="AH400" s="453"/>
      <c r="AI400" s="453"/>
      <c r="AJ400" s="453"/>
      <c r="AK400" s="453"/>
      <c r="AL400" s="453"/>
      <c r="AM400" s="453"/>
      <c r="AN400" s="453"/>
      <c r="AO400" s="453"/>
      <c r="AP400" s="453"/>
      <c r="AQ400" s="453"/>
      <c r="AR400" s="453"/>
      <c r="AS400" s="453"/>
      <c r="AT400" s="453"/>
      <c r="AU400" s="453"/>
      <c r="AV400" s="453"/>
      <c r="AW400" s="453"/>
      <c r="AX400" s="453"/>
      <c r="AY400" s="453"/>
      <c r="AZ400" s="453"/>
      <c r="BA400" s="453"/>
      <c r="BB400" s="453"/>
      <c r="BC400" s="453"/>
      <c r="BD400" s="453"/>
      <c r="BE400" s="453"/>
    </row>
    <row r="401" ht="15.0" customHeight="1" collapsed="1">
      <c r="A401" s="605" t="s">
        <v>1071</v>
      </c>
      <c r="B401" s="607" t="s">
        <v>1062</v>
      </c>
      <c r="C401" s="607" t="s">
        <v>841</v>
      </c>
      <c r="D401" s="607" t="s">
        <v>1063</v>
      </c>
      <c r="E401" s="607" t="s">
        <v>32</v>
      </c>
      <c r="F401" s="607" t="s">
        <v>1064</v>
      </c>
      <c r="G401" s="607" t="s">
        <v>1065</v>
      </c>
      <c r="H401" s="607" t="s">
        <v>1066</v>
      </c>
      <c r="I401" s="608" t="s">
        <v>793</v>
      </c>
      <c r="J401" s="607">
        <v>-2.0</v>
      </c>
      <c r="K401" s="607">
        <v>40.0</v>
      </c>
      <c r="L401" s="609">
        <f>VLOOKUP(A401,Mechanic!$B$156:$H$162,7,FALSE)</f>
        <v>4.8</v>
      </c>
      <c r="M401" s="610" t="s">
        <v>1069</v>
      </c>
      <c r="N401" s="610">
        <f>VLOOKUP(A401,Mechanic!$B$156:$H$162,4,FALSE)</f>
        <v>14</v>
      </c>
      <c r="O401" s="610">
        <v>14.0</v>
      </c>
      <c r="P401" s="610" t="s">
        <v>973</v>
      </c>
      <c r="Q401" s="608" t="s">
        <v>1072</v>
      </c>
      <c r="R401" s="611" t="s">
        <v>1067</v>
      </c>
      <c r="S401" s="611">
        <v>16.0</v>
      </c>
      <c r="T401" s="475"/>
      <c r="U401" s="471"/>
      <c r="V401" s="471" t="s">
        <v>1055</v>
      </c>
      <c r="W401" s="452">
        <v>0.0</v>
      </c>
      <c r="X401" s="452">
        <v>0.0</v>
      </c>
      <c r="Y401" s="452">
        <v>0.0</v>
      </c>
      <c r="Z401" s="452">
        <v>0.0</v>
      </c>
      <c r="AA401" s="452">
        <v>0.0</v>
      </c>
      <c r="AB401" s="452">
        <v>0.0</v>
      </c>
      <c r="AC401" s="452">
        <v>0.0</v>
      </c>
      <c r="AD401" s="453"/>
      <c r="AE401" s="453"/>
      <c r="AF401" s="453"/>
      <c r="AG401" s="453"/>
      <c r="AH401" s="453"/>
      <c r="AI401" s="453"/>
      <c r="AJ401" s="453"/>
      <c r="AK401" s="453"/>
      <c r="AL401" s="453"/>
      <c r="AM401" s="453"/>
      <c r="AN401" s="453"/>
      <c r="AO401" s="453"/>
      <c r="AP401" s="453"/>
      <c r="AQ401" s="453"/>
      <c r="AR401" s="453"/>
      <c r="AS401" s="453"/>
      <c r="AT401" s="453"/>
      <c r="AU401" s="453"/>
      <c r="AV401" s="453"/>
      <c r="AW401" s="453"/>
      <c r="AX401" s="453"/>
      <c r="AY401" s="453"/>
      <c r="AZ401" s="453"/>
      <c r="BA401" s="453"/>
      <c r="BB401" s="453"/>
      <c r="BC401" s="453"/>
      <c r="BD401" s="453"/>
      <c r="BE401" s="453"/>
    </row>
    <row r="402" hidden="1" outlineLevel="1">
      <c r="A402" s="613" t="s">
        <v>178</v>
      </c>
      <c r="B402" s="614">
        <v>3.0</v>
      </c>
      <c r="C402" s="614">
        <v>3.0</v>
      </c>
      <c r="D402" s="614">
        <v>3.0</v>
      </c>
      <c r="E402" s="607" t="s">
        <v>32</v>
      </c>
      <c r="F402" s="614">
        <v>3.0</v>
      </c>
      <c r="G402" s="614">
        <v>3.0</v>
      </c>
      <c r="H402" s="614">
        <v>3.0</v>
      </c>
      <c r="I402" s="620"/>
      <c r="J402" s="607"/>
      <c r="K402" s="607"/>
      <c r="L402" s="609" t="str">
        <f>VLOOKUP(A402,Mechanic!$B$156:$H$162,7,FALSE)</f>
        <v>#N/A</v>
      </c>
      <c r="M402" s="610"/>
      <c r="N402" s="610" t="str">
        <f>VLOOKUP(A402,Mechanic!$B$156:$H$162,4,FALSE)</f>
        <v>#N/A</v>
      </c>
      <c r="O402" s="610"/>
      <c r="P402" s="610" t="s">
        <v>973</v>
      </c>
      <c r="Q402" s="608"/>
      <c r="R402" s="608"/>
      <c r="S402" s="608"/>
      <c r="T402" s="475"/>
      <c r="U402" s="471"/>
      <c r="V402" s="471" t="s">
        <v>1055</v>
      </c>
      <c r="W402" s="452">
        <v>0.0</v>
      </c>
      <c r="X402" s="452">
        <v>0.0</v>
      </c>
      <c r="Y402" s="452">
        <v>0.0</v>
      </c>
      <c r="Z402" s="452">
        <v>0.0</v>
      </c>
      <c r="AA402" s="452">
        <v>0.0</v>
      </c>
      <c r="AB402" s="452">
        <v>0.0</v>
      </c>
      <c r="AC402" s="452">
        <v>0.0</v>
      </c>
      <c r="AD402" s="453"/>
      <c r="AE402" s="453"/>
      <c r="AF402" s="453"/>
      <c r="AG402" s="453"/>
      <c r="AH402" s="453"/>
      <c r="AI402" s="453"/>
      <c r="AJ402" s="453"/>
      <c r="AK402" s="453"/>
      <c r="AL402" s="453"/>
      <c r="AM402" s="453"/>
      <c r="AN402" s="453"/>
      <c r="AO402" s="453"/>
      <c r="AP402" s="453"/>
      <c r="AQ402" s="453"/>
      <c r="AR402" s="453"/>
      <c r="AS402" s="453"/>
      <c r="AT402" s="453"/>
      <c r="AU402" s="453"/>
      <c r="AV402" s="453"/>
      <c r="AW402" s="453"/>
      <c r="AX402" s="453"/>
      <c r="AY402" s="453"/>
      <c r="AZ402" s="453"/>
      <c r="BA402" s="453"/>
      <c r="BB402" s="453"/>
      <c r="BC402" s="453"/>
      <c r="BD402" s="453"/>
      <c r="BE402" s="453"/>
    </row>
    <row r="403" hidden="1" outlineLevel="1">
      <c r="A403" s="613" t="s">
        <v>179</v>
      </c>
      <c r="B403" s="614">
        <v>18.0</v>
      </c>
      <c r="C403" s="614">
        <v>18.0</v>
      </c>
      <c r="D403" s="614">
        <v>24.0</v>
      </c>
      <c r="E403" s="607" t="s">
        <v>32</v>
      </c>
      <c r="F403" s="614">
        <v>30.0</v>
      </c>
      <c r="G403" s="614">
        <v>30.0</v>
      </c>
      <c r="H403" s="614">
        <v>36.0</v>
      </c>
      <c r="I403" s="620"/>
      <c r="J403" s="607"/>
      <c r="K403" s="607"/>
      <c r="L403" s="609" t="str">
        <f>VLOOKUP(A403,Mechanic!$B$156:$H$162,7,FALSE)</f>
        <v>#N/A</v>
      </c>
      <c r="M403" s="610"/>
      <c r="N403" s="610" t="str">
        <f>VLOOKUP(A403,Mechanic!$B$156:$H$162,4,FALSE)</f>
        <v>#N/A</v>
      </c>
      <c r="O403" s="610"/>
      <c r="P403" s="610" t="s">
        <v>973</v>
      </c>
      <c r="Q403" s="608"/>
      <c r="R403" s="608"/>
      <c r="S403" s="608"/>
      <c r="T403" s="475"/>
      <c r="U403" s="471"/>
      <c r="V403" s="471" t="s">
        <v>1055</v>
      </c>
      <c r="W403" s="452">
        <v>0.0</v>
      </c>
      <c r="X403" s="452">
        <v>0.0</v>
      </c>
      <c r="Y403" s="452">
        <v>0.0</v>
      </c>
      <c r="Z403" s="452">
        <v>0.0</v>
      </c>
      <c r="AA403" s="452">
        <v>0.0</v>
      </c>
      <c r="AB403" s="452">
        <v>0.0</v>
      </c>
      <c r="AC403" s="452">
        <v>0.0</v>
      </c>
      <c r="AD403" s="453"/>
      <c r="AE403" s="453"/>
      <c r="AF403" s="453"/>
      <c r="AG403" s="453"/>
      <c r="AH403" s="453"/>
      <c r="AI403" s="453"/>
      <c r="AJ403" s="453"/>
      <c r="AK403" s="453"/>
      <c r="AL403" s="453"/>
      <c r="AM403" s="453"/>
      <c r="AN403" s="453"/>
      <c r="AO403" s="453"/>
      <c r="AP403" s="453"/>
      <c r="AQ403" s="453"/>
      <c r="AR403" s="453"/>
      <c r="AS403" s="453"/>
      <c r="AT403" s="453"/>
      <c r="AU403" s="453"/>
      <c r="AV403" s="453"/>
      <c r="AW403" s="453"/>
      <c r="AX403" s="453"/>
      <c r="AY403" s="453"/>
      <c r="AZ403" s="453"/>
      <c r="BA403" s="453"/>
      <c r="BB403" s="453"/>
      <c r="BC403" s="453"/>
      <c r="BD403" s="453"/>
      <c r="BE403" s="453"/>
    </row>
    <row r="404" hidden="1" outlineLevel="1">
      <c r="A404" s="613" t="s">
        <v>783</v>
      </c>
      <c r="B404" s="614">
        <v>2.0</v>
      </c>
      <c r="C404" s="614">
        <v>10.0</v>
      </c>
      <c r="D404" s="614">
        <v>15.0</v>
      </c>
      <c r="E404" s="607" t="s">
        <v>32</v>
      </c>
      <c r="F404" s="614">
        <v>30.0</v>
      </c>
      <c r="G404" s="614">
        <v>40.0</v>
      </c>
      <c r="H404" s="614">
        <v>47.0</v>
      </c>
      <c r="I404" s="620"/>
      <c r="J404" s="607"/>
      <c r="K404" s="607"/>
      <c r="L404" s="609" t="str">
        <f>VLOOKUP(A404,Mechanic!$B$156:$H$162,7,FALSE)</f>
        <v>#N/A</v>
      </c>
      <c r="M404" s="610"/>
      <c r="N404" s="610" t="str">
        <f>VLOOKUP(A404,Mechanic!$B$156:$H$162,4,FALSE)</f>
        <v>#N/A</v>
      </c>
      <c r="O404" s="610"/>
      <c r="P404" s="610" t="s">
        <v>973</v>
      </c>
      <c r="Q404" s="608"/>
      <c r="R404" s="608"/>
      <c r="S404" s="608"/>
      <c r="T404" s="475"/>
      <c r="U404" s="471"/>
      <c r="V404" s="471" t="s">
        <v>1055</v>
      </c>
      <c r="W404" s="452">
        <v>0.0</v>
      </c>
      <c r="X404" s="452">
        <v>0.0</v>
      </c>
      <c r="Y404" s="452">
        <v>0.0</v>
      </c>
      <c r="Z404" s="452">
        <v>0.0</v>
      </c>
      <c r="AA404" s="452">
        <v>0.0</v>
      </c>
      <c r="AB404" s="452">
        <v>0.0</v>
      </c>
      <c r="AC404" s="452">
        <v>0.0</v>
      </c>
      <c r="AD404" s="453"/>
      <c r="AE404" s="453"/>
      <c r="AF404" s="453"/>
      <c r="AG404" s="453"/>
      <c r="AH404" s="453"/>
      <c r="AI404" s="453"/>
      <c r="AJ404" s="453"/>
      <c r="AK404" s="453"/>
      <c r="AL404" s="453"/>
      <c r="AM404" s="453"/>
      <c r="AN404" s="453"/>
      <c r="AO404" s="453"/>
      <c r="AP404" s="453"/>
      <c r="AQ404" s="453"/>
      <c r="AR404" s="453"/>
      <c r="AS404" s="453"/>
      <c r="AT404" s="453"/>
      <c r="AU404" s="453"/>
      <c r="AV404" s="453"/>
      <c r="AW404" s="453"/>
      <c r="AX404" s="453"/>
      <c r="AY404" s="453"/>
      <c r="AZ404" s="453"/>
      <c r="BA404" s="453"/>
      <c r="BB404" s="453"/>
      <c r="BC404" s="453"/>
      <c r="BD404" s="453"/>
      <c r="BE404" s="453"/>
    </row>
    <row r="405" hidden="1" outlineLevel="1">
      <c r="A405" s="613" t="s">
        <v>180</v>
      </c>
      <c r="B405" s="614">
        <f t="shared" ref="B405:D405" si="206">(B402+B403)/2+B404</f>
        <v>12.5</v>
      </c>
      <c r="C405" s="614">
        <f t="shared" si="206"/>
        <v>20.5</v>
      </c>
      <c r="D405" s="614">
        <f t="shared" si="206"/>
        <v>28.5</v>
      </c>
      <c r="E405" s="607" t="s">
        <v>32</v>
      </c>
      <c r="F405" s="614">
        <f t="shared" ref="F405:H405" si="207">(F402+F403)/2+F404</f>
        <v>46.5</v>
      </c>
      <c r="G405" s="614">
        <f t="shared" si="207"/>
        <v>56.5</v>
      </c>
      <c r="H405" s="614">
        <f t="shared" si="207"/>
        <v>66.5</v>
      </c>
      <c r="I405" s="620"/>
      <c r="J405" s="607"/>
      <c r="K405" s="607"/>
      <c r="L405" s="609" t="str">
        <f>VLOOKUP(A405,Mechanic!$B$156:$H$162,7,FALSE)</f>
        <v>#N/A</v>
      </c>
      <c r="M405" s="610"/>
      <c r="N405" s="610" t="str">
        <f>VLOOKUP(A405,Mechanic!$B$156:$H$162,4,FALSE)</f>
        <v>#N/A</v>
      </c>
      <c r="O405" s="610"/>
      <c r="P405" s="610" t="s">
        <v>973</v>
      </c>
      <c r="Q405" s="608"/>
      <c r="R405" s="608"/>
      <c r="S405" s="608"/>
      <c r="T405" s="475"/>
      <c r="U405" s="471"/>
      <c r="V405" s="471" t="s">
        <v>1055</v>
      </c>
      <c r="W405" s="452">
        <v>0.0</v>
      </c>
      <c r="X405" s="452">
        <v>0.0</v>
      </c>
      <c r="Y405" s="452">
        <v>0.0</v>
      </c>
      <c r="Z405" s="452">
        <v>0.0</v>
      </c>
      <c r="AA405" s="452">
        <v>0.0</v>
      </c>
      <c r="AB405" s="452">
        <v>0.0</v>
      </c>
      <c r="AC405" s="452">
        <v>0.0</v>
      </c>
      <c r="AD405" s="453"/>
      <c r="AE405" s="453"/>
      <c r="AF405" s="453"/>
      <c r="AG405" s="453"/>
      <c r="AH405" s="453"/>
      <c r="AI405" s="453"/>
      <c r="AJ405" s="453"/>
      <c r="AK405" s="453"/>
      <c r="AL405" s="453"/>
      <c r="AM405" s="453"/>
      <c r="AN405" s="453"/>
      <c r="AO405" s="453"/>
      <c r="AP405" s="453"/>
      <c r="AQ405" s="453"/>
      <c r="AR405" s="453"/>
      <c r="AS405" s="453"/>
      <c r="AT405" s="453"/>
      <c r="AU405" s="453"/>
      <c r="AV405" s="453"/>
      <c r="AW405" s="453"/>
      <c r="AX405" s="453"/>
      <c r="AY405" s="453"/>
      <c r="AZ405" s="453"/>
      <c r="BA405" s="453"/>
      <c r="BB405" s="453"/>
      <c r="BC405" s="453"/>
      <c r="BD405" s="453"/>
      <c r="BE405" s="453"/>
    </row>
    <row r="406" hidden="1" outlineLevel="1">
      <c r="A406" s="613" t="s">
        <v>784</v>
      </c>
      <c r="B406" s="618"/>
      <c r="C406" s="618">
        <f t="shared" ref="C406:D406" si="208">C405/B405-1</f>
        <v>0.64</v>
      </c>
      <c r="D406" s="618">
        <f t="shared" si="208"/>
        <v>0.3902439024</v>
      </c>
      <c r="E406" s="607" t="s">
        <v>32</v>
      </c>
      <c r="F406" s="618">
        <f>F405/D405-1</f>
        <v>0.6315789474</v>
      </c>
      <c r="G406" s="618">
        <f t="shared" ref="G406:H406" si="209">G405/F405-1</f>
        <v>0.2150537634</v>
      </c>
      <c r="H406" s="618">
        <f t="shared" si="209"/>
        <v>0.1769911504</v>
      </c>
      <c r="I406" s="620"/>
      <c r="J406" s="607"/>
      <c r="K406" s="607"/>
      <c r="L406" s="609" t="str">
        <f>VLOOKUP(A406,Mechanic!$B$156:$H$162,7,FALSE)</f>
        <v>#N/A</v>
      </c>
      <c r="M406" s="610"/>
      <c r="N406" s="610" t="str">
        <f>VLOOKUP(A406,Mechanic!$B$156:$H$162,4,FALSE)</f>
        <v>#N/A</v>
      </c>
      <c r="O406" s="610"/>
      <c r="P406" s="610" t="s">
        <v>973</v>
      </c>
      <c r="Q406" s="608"/>
      <c r="R406" s="608"/>
      <c r="S406" s="608"/>
      <c r="T406" s="475"/>
      <c r="U406" s="471"/>
      <c r="V406" s="471" t="s">
        <v>1055</v>
      </c>
      <c r="W406" s="452">
        <v>0.0</v>
      </c>
      <c r="X406" s="452">
        <v>0.0</v>
      </c>
      <c r="Y406" s="452">
        <v>0.0</v>
      </c>
      <c r="Z406" s="452">
        <v>0.0</v>
      </c>
      <c r="AA406" s="452">
        <v>0.0</v>
      </c>
      <c r="AB406" s="452">
        <v>0.0</v>
      </c>
      <c r="AC406" s="452">
        <v>0.0</v>
      </c>
      <c r="AD406" s="453"/>
      <c r="AE406" s="453"/>
      <c r="AF406" s="453"/>
      <c r="AG406" s="453"/>
      <c r="AH406" s="453"/>
      <c r="AI406" s="453"/>
      <c r="AJ406" s="453"/>
      <c r="AK406" s="453"/>
      <c r="AL406" s="453"/>
      <c r="AM406" s="453"/>
      <c r="AN406" s="453"/>
      <c r="AO406" s="453"/>
      <c r="AP406" s="453"/>
      <c r="AQ406" s="453"/>
      <c r="AR406" s="453"/>
      <c r="AS406" s="453"/>
      <c r="AT406" s="453"/>
      <c r="AU406" s="453"/>
      <c r="AV406" s="453"/>
      <c r="AW406" s="453"/>
      <c r="AX406" s="453"/>
      <c r="AY406" s="453"/>
      <c r="AZ406" s="453"/>
      <c r="BA406" s="453"/>
      <c r="BB406" s="453"/>
      <c r="BC406" s="453"/>
      <c r="BD406" s="453"/>
      <c r="BE406" s="453"/>
    </row>
    <row r="407" ht="15.0" hidden="1" customHeight="1" outlineLevel="1">
      <c r="A407" s="613" t="s">
        <v>785</v>
      </c>
      <c r="B407" s="614">
        <v>40.0</v>
      </c>
      <c r="C407" s="614"/>
      <c r="D407" s="618"/>
      <c r="E407" s="607" t="s">
        <v>32</v>
      </c>
      <c r="F407" s="618"/>
      <c r="G407" s="618"/>
      <c r="H407" s="618"/>
      <c r="I407" s="620"/>
      <c r="J407" s="607"/>
      <c r="K407" s="607"/>
      <c r="L407" s="609" t="str">
        <f>VLOOKUP(A407,Mechanic!$B$156:$H$162,7,FALSE)</f>
        <v>#N/A</v>
      </c>
      <c r="M407" s="610"/>
      <c r="N407" s="610" t="str">
        <f>VLOOKUP(A407,Mechanic!$B$156:$H$162,4,FALSE)</f>
        <v>#N/A</v>
      </c>
      <c r="O407" s="610"/>
      <c r="P407" s="610" t="s">
        <v>973</v>
      </c>
      <c r="Q407" s="608"/>
      <c r="R407" s="608"/>
      <c r="S407" s="608"/>
      <c r="T407" s="475"/>
      <c r="U407" s="471"/>
      <c r="V407" s="471" t="s">
        <v>1055</v>
      </c>
      <c r="W407" s="452">
        <v>0.0</v>
      </c>
      <c r="X407" s="452">
        <v>0.0</v>
      </c>
      <c r="Y407" s="452">
        <v>0.0</v>
      </c>
      <c r="Z407" s="452">
        <v>0.0</v>
      </c>
      <c r="AA407" s="452">
        <v>0.0</v>
      </c>
      <c r="AB407" s="452">
        <v>0.0</v>
      </c>
      <c r="AC407" s="452">
        <v>0.0</v>
      </c>
      <c r="AD407" s="453"/>
      <c r="AE407" s="453"/>
      <c r="AF407" s="453"/>
      <c r="AG407" s="453"/>
      <c r="AH407" s="453"/>
      <c r="AI407" s="453"/>
      <c r="AJ407" s="453"/>
      <c r="AK407" s="453"/>
      <c r="AL407" s="453"/>
      <c r="AM407" s="453"/>
      <c r="AN407" s="453"/>
      <c r="AO407" s="453"/>
      <c r="AP407" s="453"/>
      <c r="AQ407" s="453"/>
      <c r="AR407" s="453"/>
      <c r="AS407" s="453"/>
      <c r="AT407" s="453"/>
      <c r="AU407" s="453"/>
      <c r="AV407" s="453"/>
      <c r="AW407" s="453"/>
      <c r="AX407" s="453"/>
      <c r="AY407" s="453"/>
      <c r="AZ407" s="453"/>
      <c r="BA407" s="453"/>
      <c r="BB407" s="453"/>
      <c r="BC407" s="453"/>
      <c r="BD407" s="453"/>
      <c r="BE407" s="453"/>
    </row>
    <row r="408" hidden="1" outlineLevel="1">
      <c r="A408" s="613" t="s">
        <v>786</v>
      </c>
      <c r="B408" s="619">
        <f t="shared" ref="B408:D408" si="210">B405/$B407</f>
        <v>0.3125</v>
      </c>
      <c r="C408" s="619">
        <f t="shared" si="210"/>
        <v>0.5125</v>
      </c>
      <c r="D408" s="619">
        <f t="shared" si="210"/>
        <v>0.7125</v>
      </c>
      <c r="E408" s="607" t="s">
        <v>32</v>
      </c>
      <c r="F408" s="619">
        <f t="shared" ref="F408:H408" si="211">F405/$B407</f>
        <v>1.1625</v>
      </c>
      <c r="G408" s="619">
        <f t="shared" si="211"/>
        <v>1.4125</v>
      </c>
      <c r="H408" s="619">
        <f t="shared" si="211"/>
        <v>1.6625</v>
      </c>
      <c r="I408" s="620"/>
      <c r="J408" s="607"/>
      <c r="K408" s="607"/>
      <c r="L408" s="609" t="str">
        <f>VLOOKUP(A408,Mechanic!$B$156:$H$162,7,FALSE)</f>
        <v>#N/A</v>
      </c>
      <c r="M408" s="610"/>
      <c r="N408" s="610" t="str">
        <f>VLOOKUP(A408,Mechanic!$B$156:$H$162,4,FALSE)</f>
        <v>#N/A</v>
      </c>
      <c r="O408" s="610"/>
      <c r="P408" s="610" t="s">
        <v>973</v>
      </c>
      <c r="Q408" s="608"/>
      <c r="R408" s="608"/>
      <c r="S408" s="608"/>
      <c r="T408" s="475"/>
      <c r="U408" s="471"/>
      <c r="V408" s="471" t="s">
        <v>1055</v>
      </c>
      <c r="W408" s="452">
        <v>0.0</v>
      </c>
      <c r="X408" s="452">
        <v>0.0</v>
      </c>
      <c r="Y408" s="452">
        <v>0.0</v>
      </c>
      <c r="Z408" s="452">
        <v>0.0</v>
      </c>
      <c r="AA408" s="452">
        <v>0.0</v>
      </c>
      <c r="AB408" s="452">
        <v>0.0</v>
      </c>
      <c r="AC408" s="452">
        <v>0.0</v>
      </c>
      <c r="AD408" s="453"/>
      <c r="AE408" s="453"/>
      <c r="AF408" s="453"/>
      <c r="AG408" s="453"/>
      <c r="AH408" s="453"/>
      <c r="AI408" s="453"/>
      <c r="AJ408" s="453"/>
      <c r="AK408" s="453"/>
      <c r="AL408" s="453"/>
      <c r="AM408" s="453"/>
      <c r="AN408" s="453"/>
      <c r="AO408" s="453"/>
      <c r="AP408" s="453"/>
      <c r="AQ408" s="453"/>
      <c r="AR408" s="453"/>
      <c r="AS408" s="453"/>
      <c r="AT408" s="453"/>
      <c r="AU408" s="453"/>
      <c r="AV408" s="453"/>
      <c r="AW408" s="453"/>
      <c r="AX408" s="453"/>
      <c r="AY408" s="453"/>
      <c r="AZ408" s="453"/>
      <c r="BA408" s="453"/>
      <c r="BB408" s="453"/>
      <c r="BC408" s="453"/>
      <c r="BD408" s="453"/>
      <c r="BE408" s="453"/>
    </row>
    <row r="409" ht="30.0" customHeight="1" collapsed="1">
      <c r="A409" s="621" t="s">
        <v>1073</v>
      </c>
      <c r="B409" s="607" t="s">
        <v>1048</v>
      </c>
      <c r="C409" s="607" t="s">
        <v>875</v>
      </c>
      <c r="D409" s="607" t="s">
        <v>866</v>
      </c>
      <c r="E409" s="607" t="s">
        <v>32</v>
      </c>
      <c r="F409" s="607" t="s">
        <v>1049</v>
      </c>
      <c r="G409" s="607" t="s">
        <v>1050</v>
      </c>
      <c r="H409" s="607" t="s">
        <v>1051</v>
      </c>
      <c r="I409" s="608" t="s">
        <v>793</v>
      </c>
      <c r="J409" s="607">
        <v>-3.0</v>
      </c>
      <c r="K409" s="607">
        <v>12.0</v>
      </c>
      <c r="L409" s="609">
        <f>VLOOKUP(A409,Mechanic!$B$156:$H$162,7,FALSE)</f>
        <v>4.62</v>
      </c>
      <c r="M409" s="610" t="s">
        <v>1074</v>
      </c>
      <c r="N409" s="610">
        <f>VLOOKUP(A409,Mechanic!$B$156:$H$162,4,FALSE)</f>
        <v>7</v>
      </c>
      <c r="O409" s="610">
        <v>8.0</v>
      </c>
      <c r="P409" s="610" t="s">
        <v>1058</v>
      </c>
      <c r="Q409" s="620" t="s">
        <v>1075</v>
      </c>
      <c r="R409" s="611" t="s">
        <v>1060</v>
      </c>
      <c r="S409" s="611">
        <v>6.0</v>
      </c>
      <c r="T409" s="475"/>
      <c r="U409" s="471"/>
      <c r="V409" s="471" t="s">
        <v>1055</v>
      </c>
      <c r="W409" s="452">
        <v>0.0</v>
      </c>
      <c r="X409" s="452">
        <v>0.0</v>
      </c>
      <c r="Y409" s="452">
        <v>0.0</v>
      </c>
      <c r="Z409" s="452">
        <v>0.0</v>
      </c>
      <c r="AA409" s="452">
        <v>0.0</v>
      </c>
      <c r="AB409" s="452">
        <v>0.0</v>
      </c>
      <c r="AC409" s="452">
        <v>0.0</v>
      </c>
      <c r="AD409" s="453"/>
      <c r="AE409" s="453"/>
      <c r="AF409" s="453"/>
      <c r="AG409" s="453"/>
      <c r="AH409" s="453"/>
      <c r="AI409" s="453"/>
      <c r="AJ409" s="453"/>
      <c r="AK409" s="453"/>
      <c r="AL409" s="453"/>
      <c r="AM409" s="453"/>
      <c r="AN409" s="453"/>
      <c r="AO409" s="453"/>
      <c r="AP409" s="453"/>
      <c r="AQ409" s="453"/>
      <c r="AR409" s="453"/>
      <c r="AS409" s="453"/>
      <c r="AT409" s="453"/>
      <c r="AU409" s="453"/>
      <c r="AV409" s="453"/>
      <c r="AW409" s="453"/>
      <c r="AX409" s="453"/>
      <c r="AY409" s="453"/>
      <c r="AZ409" s="453"/>
      <c r="BA409" s="453"/>
      <c r="BB409" s="453"/>
      <c r="BC409" s="453"/>
      <c r="BD409" s="453"/>
      <c r="BE409" s="453"/>
    </row>
    <row r="410" ht="15.0" hidden="1" customHeight="1" outlineLevel="1">
      <c r="A410" s="613" t="s">
        <v>178</v>
      </c>
      <c r="B410" s="614">
        <v>2.0</v>
      </c>
      <c r="C410" s="614">
        <v>2.0</v>
      </c>
      <c r="D410" s="614">
        <v>2.0</v>
      </c>
      <c r="E410" s="607" t="s">
        <v>32</v>
      </c>
      <c r="F410" s="614">
        <v>2.0</v>
      </c>
      <c r="G410" s="614">
        <v>2.0</v>
      </c>
      <c r="H410" s="614">
        <v>2.0</v>
      </c>
      <c r="I410" s="608"/>
      <c r="J410" s="607"/>
      <c r="K410" s="607"/>
      <c r="L410" s="609" t="str">
        <f>VLOOKUP(A410,Mechanic!$B$156:$H$162,7,FALSE)</f>
        <v>#N/A</v>
      </c>
      <c r="M410" s="610"/>
      <c r="N410" s="610" t="str">
        <f>VLOOKUP(A410,Mechanic!$B$156:$H$162,4,FALSE)</f>
        <v>#N/A</v>
      </c>
      <c r="O410" s="610"/>
      <c r="P410" s="610"/>
      <c r="Q410" s="620"/>
      <c r="R410" s="608"/>
      <c r="S410" s="608"/>
      <c r="T410" s="475"/>
      <c r="U410" s="471"/>
      <c r="V410" s="471" t="s">
        <v>1055</v>
      </c>
      <c r="W410" s="452">
        <v>0.0</v>
      </c>
      <c r="X410" s="452">
        <v>0.0</v>
      </c>
      <c r="Y410" s="452">
        <v>0.0</v>
      </c>
      <c r="Z410" s="452">
        <v>0.0</v>
      </c>
      <c r="AA410" s="452">
        <v>0.0</v>
      </c>
      <c r="AB410" s="452">
        <v>0.0</v>
      </c>
      <c r="AC410" s="452">
        <v>0.0</v>
      </c>
      <c r="AD410" s="453"/>
      <c r="AE410" s="453"/>
      <c r="AF410" s="453"/>
      <c r="AG410" s="453"/>
      <c r="AH410" s="453"/>
      <c r="AI410" s="453"/>
      <c r="AJ410" s="453"/>
      <c r="AK410" s="453"/>
      <c r="AL410" s="453"/>
      <c r="AM410" s="453"/>
      <c r="AN410" s="453"/>
      <c r="AO410" s="453"/>
      <c r="AP410" s="453"/>
      <c r="AQ410" s="453"/>
      <c r="AR410" s="453"/>
      <c r="AS410" s="453"/>
      <c r="AT410" s="453"/>
      <c r="AU410" s="453"/>
      <c r="AV410" s="453"/>
      <c r="AW410" s="453"/>
      <c r="AX410" s="453"/>
      <c r="AY410" s="453"/>
      <c r="AZ410" s="453"/>
      <c r="BA410" s="453"/>
      <c r="BB410" s="453"/>
      <c r="BC410" s="453"/>
      <c r="BD410" s="453"/>
      <c r="BE410" s="453"/>
    </row>
    <row r="411" ht="15.0" hidden="1" customHeight="1" outlineLevel="1">
      <c r="A411" s="613" t="s">
        <v>179</v>
      </c>
      <c r="B411" s="614">
        <v>12.0</v>
      </c>
      <c r="C411" s="614">
        <v>12.0</v>
      </c>
      <c r="D411" s="614">
        <v>16.0</v>
      </c>
      <c r="E411" s="607" t="s">
        <v>32</v>
      </c>
      <c r="F411" s="614">
        <v>20.0</v>
      </c>
      <c r="G411" s="614">
        <v>20.0</v>
      </c>
      <c r="H411" s="614">
        <v>24.0</v>
      </c>
      <c r="I411" s="608"/>
      <c r="J411" s="607"/>
      <c r="K411" s="607"/>
      <c r="L411" s="609" t="str">
        <f>VLOOKUP(A411,Mechanic!$B$156:$H$162,7,FALSE)</f>
        <v>#N/A</v>
      </c>
      <c r="M411" s="610"/>
      <c r="N411" s="610" t="str">
        <f>VLOOKUP(A411,Mechanic!$B$156:$H$162,4,FALSE)</f>
        <v>#N/A</v>
      </c>
      <c r="O411" s="610"/>
      <c r="P411" s="610"/>
      <c r="Q411" s="620"/>
      <c r="R411" s="608"/>
      <c r="S411" s="608"/>
      <c r="T411" s="475"/>
      <c r="U411" s="471"/>
      <c r="V411" s="471" t="s">
        <v>1055</v>
      </c>
      <c r="W411" s="452">
        <v>0.0</v>
      </c>
      <c r="X411" s="452">
        <v>0.0</v>
      </c>
      <c r="Y411" s="452">
        <v>0.0</v>
      </c>
      <c r="Z411" s="452">
        <v>0.0</v>
      </c>
      <c r="AA411" s="452">
        <v>0.0</v>
      </c>
      <c r="AB411" s="452">
        <v>0.0</v>
      </c>
      <c r="AC411" s="452">
        <v>0.0</v>
      </c>
      <c r="AD411" s="453"/>
      <c r="AE411" s="453"/>
      <c r="AF411" s="453"/>
      <c r="AG411" s="453"/>
      <c r="AH411" s="453"/>
      <c r="AI411" s="453"/>
      <c r="AJ411" s="453"/>
      <c r="AK411" s="453"/>
      <c r="AL411" s="453"/>
      <c r="AM411" s="453"/>
      <c r="AN411" s="453"/>
      <c r="AO411" s="453"/>
      <c r="AP411" s="453"/>
      <c r="AQ411" s="453"/>
      <c r="AR411" s="453"/>
      <c r="AS411" s="453"/>
      <c r="AT411" s="453"/>
      <c r="AU411" s="453"/>
      <c r="AV411" s="453"/>
      <c r="AW411" s="453"/>
      <c r="AX411" s="453"/>
      <c r="AY411" s="453"/>
      <c r="AZ411" s="453"/>
      <c r="BA411" s="453"/>
      <c r="BB411" s="453"/>
      <c r="BC411" s="453"/>
      <c r="BD411" s="453"/>
      <c r="BE411" s="453"/>
    </row>
    <row r="412" ht="15.0" hidden="1" customHeight="1" outlineLevel="1">
      <c r="A412" s="613" t="s">
        <v>783</v>
      </c>
      <c r="B412" s="614">
        <v>1.0</v>
      </c>
      <c r="C412" s="614">
        <v>8.0</v>
      </c>
      <c r="D412" s="614">
        <v>13.0</v>
      </c>
      <c r="E412" s="607" t="s">
        <v>32</v>
      </c>
      <c r="F412" s="614">
        <v>27.0</v>
      </c>
      <c r="G412" s="614">
        <v>36.0</v>
      </c>
      <c r="H412" s="614">
        <v>43.0</v>
      </c>
      <c r="I412" s="608"/>
      <c r="J412" s="607"/>
      <c r="K412" s="607"/>
      <c r="L412" s="609" t="str">
        <f>VLOOKUP(A412,Mechanic!$B$156:$H$162,7,FALSE)</f>
        <v>#N/A</v>
      </c>
      <c r="M412" s="610"/>
      <c r="N412" s="610" t="str">
        <f>VLOOKUP(A412,Mechanic!$B$156:$H$162,4,FALSE)</f>
        <v>#N/A</v>
      </c>
      <c r="O412" s="610"/>
      <c r="P412" s="610"/>
      <c r="Q412" s="620"/>
      <c r="R412" s="608"/>
      <c r="S412" s="608"/>
      <c r="T412" s="475"/>
      <c r="U412" s="471"/>
      <c r="V412" s="471" t="s">
        <v>1055</v>
      </c>
      <c r="W412" s="452">
        <v>0.0</v>
      </c>
      <c r="X412" s="452">
        <v>0.0</v>
      </c>
      <c r="Y412" s="452">
        <v>0.0</v>
      </c>
      <c r="Z412" s="452">
        <v>0.0</v>
      </c>
      <c r="AA412" s="452">
        <v>0.0</v>
      </c>
      <c r="AB412" s="452">
        <v>0.0</v>
      </c>
      <c r="AC412" s="452">
        <v>0.0</v>
      </c>
      <c r="AD412" s="453"/>
      <c r="AE412" s="453"/>
      <c r="AF412" s="453"/>
      <c r="AG412" s="453"/>
      <c r="AH412" s="453"/>
      <c r="AI412" s="453"/>
      <c r="AJ412" s="453"/>
      <c r="AK412" s="453"/>
      <c r="AL412" s="453"/>
      <c r="AM412" s="453"/>
      <c r="AN412" s="453"/>
      <c r="AO412" s="453"/>
      <c r="AP412" s="453"/>
      <c r="AQ412" s="453"/>
      <c r="AR412" s="453"/>
      <c r="AS412" s="453"/>
      <c r="AT412" s="453"/>
      <c r="AU412" s="453"/>
      <c r="AV412" s="453"/>
      <c r="AW412" s="453"/>
      <c r="AX412" s="453"/>
      <c r="AY412" s="453"/>
      <c r="AZ412" s="453"/>
      <c r="BA412" s="453"/>
      <c r="BB412" s="453"/>
      <c r="BC412" s="453"/>
      <c r="BD412" s="453"/>
      <c r="BE412" s="453"/>
    </row>
    <row r="413" ht="15.0" hidden="1" customHeight="1" outlineLevel="1">
      <c r="A413" s="613" t="s">
        <v>180</v>
      </c>
      <c r="B413" s="614">
        <f t="shared" ref="B413:D413" si="212">(B410+B411)/2+B412</f>
        <v>8</v>
      </c>
      <c r="C413" s="614">
        <f t="shared" si="212"/>
        <v>15</v>
      </c>
      <c r="D413" s="614">
        <f t="shared" si="212"/>
        <v>22</v>
      </c>
      <c r="E413" s="607" t="s">
        <v>32</v>
      </c>
      <c r="F413" s="614">
        <f t="shared" ref="F413:H413" si="213">(F410+F411)/2+F412</f>
        <v>38</v>
      </c>
      <c r="G413" s="614">
        <f t="shared" si="213"/>
        <v>47</v>
      </c>
      <c r="H413" s="614">
        <f t="shared" si="213"/>
        <v>56</v>
      </c>
      <c r="I413" s="608"/>
      <c r="J413" s="607"/>
      <c r="K413" s="607"/>
      <c r="L413" s="609" t="str">
        <f>VLOOKUP(A413,Mechanic!$B$156:$H$162,7,FALSE)</f>
        <v>#N/A</v>
      </c>
      <c r="M413" s="610"/>
      <c r="N413" s="610" t="str">
        <f>VLOOKUP(A413,Mechanic!$B$156:$H$162,4,FALSE)</f>
        <v>#N/A</v>
      </c>
      <c r="O413" s="610"/>
      <c r="P413" s="610"/>
      <c r="Q413" s="620"/>
      <c r="R413" s="608"/>
      <c r="S413" s="608"/>
      <c r="T413" s="475"/>
      <c r="U413" s="471"/>
      <c r="V413" s="471" t="s">
        <v>1055</v>
      </c>
      <c r="W413" s="452">
        <v>0.0</v>
      </c>
      <c r="X413" s="452">
        <v>0.0</v>
      </c>
      <c r="Y413" s="452">
        <v>0.0</v>
      </c>
      <c r="Z413" s="452">
        <v>0.0</v>
      </c>
      <c r="AA413" s="452">
        <v>0.0</v>
      </c>
      <c r="AB413" s="452">
        <v>0.0</v>
      </c>
      <c r="AC413" s="452">
        <v>0.0</v>
      </c>
      <c r="AD413" s="453"/>
      <c r="AE413" s="453"/>
      <c r="AF413" s="453"/>
      <c r="AG413" s="453"/>
      <c r="AH413" s="453"/>
      <c r="AI413" s="453"/>
      <c r="AJ413" s="453"/>
      <c r="AK413" s="453"/>
      <c r="AL413" s="453"/>
      <c r="AM413" s="453"/>
      <c r="AN413" s="453"/>
      <c r="AO413" s="453"/>
      <c r="AP413" s="453"/>
      <c r="AQ413" s="453"/>
      <c r="AR413" s="453"/>
      <c r="AS413" s="453"/>
      <c r="AT413" s="453"/>
      <c r="AU413" s="453"/>
      <c r="AV413" s="453"/>
      <c r="AW413" s="453"/>
      <c r="AX413" s="453"/>
      <c r="AY413" s="453"/>
      <c r="AZ413" s="453"/>
      <c r="BA413" s="453"/>
      <c r="BB413" s="453"/>
      <c r="BC413" s="453"/>
      <c r="BD413" s="453"/>
      <c r="BE413" s="453"/>
    </row>
    <row r="414" ht="15.0" hidden="1" customHeight="1" outlineLevel="1">
      <c r="A414" s="613" t="s">
        <v>784</v>
      </c>
      <c r="B414" s="618"/>
      <c r="C414" s="618">
        <f t="shared" ref="C414:D414" si="214">C413/B413-1</f>
        <v>0.875</v>
      </c>
      <c r="D414" s="618">
        <f t="shared" si="214"/>
        <v>0.4666666667</v>
      </c>
      <c r="E414" s="607" t="s">
        <v>32</v>
      </c>
      <c r="F414" s="618">
        <f>F413/D413-1</f>
        <v>0.7272727273</v>
      </c>
      <c r="G414" s="618">
        <f t="shared" ref="G414:H414" si="215">G413/F413-1</f>
        <v>0.2368421053</v>
      </c>
      <c r="H414" s="618">
        <f t="shared" si="215"/>
        <v>0.1914893617</v>
      </c>
      <c r="I414" s="608"/>
      <c r="J414" s="607"/>
      <c r="K414" s="607"/>
      <c r="L414" s="609" t="str">
        <f>VLOOKUP(A414,Mechanic!$B$156:$H$162,7,FALSE)</f>
        <v>#N/A</v>
      </c>
      <c r="M414" s="610"/>
      <c r="N414" s="610" t="str">
        <f>VLOOKUP(A414,Mechanic!$B$156:$H$162,4,FALSE)</f>
        <v>#N/A</v>
      </c>
      <c r="O414" s="610"/>
      <c r="P414" s="610"/>
      <c r="Q414" s="620"/>
      <c r="R414" s="608"/>
      <c r="S414" s="608"/>
      <c r="T414" s="475"/>
      <c r="U414" s="471"/>
      <c r="V414" s="471" t="s">
        <v>1055</v>
      </c>
      <c r="W414" s="452">
        <v>0.0</v>
      </c>
      <c r="X414" s="452">
        <v>0.0</v>
      </c>
      <c r="Y414" s="452">
        <v>0.0</v>
      </c>
      <c r="Z414" s="452">
        <v>0.0</v>
      </c>
      <c r="AA414" s="452">
        <v>0.0</v>
      </c>
      <c r="AB414" s="452">
        <v>0.0</v>
      </c>
      <c r="AC414" s="452">
        <v>0.0</v>
      </c>
      <c r="AD414" s="453"/>
      <c r="AE414" s="453"/>
      <c r="AF414" s="453"/>
      <c r="AG414" s="453"/>
      <c r="AH414" s="453"/>
      <c r="AI414" s="453"/>
      <c r="AJ414" s="453"/>
      <c r="AK414" s="453"/>
      <c r="AL414" s="453"/>
      <c r="AM414" s="453"/>
      <c r="AN414" s="453"/>
      <c r="AO414" s="453"/>
      <c r="AP414" s="453"/>
      <c r="AQ414" s="453"/>
      <c r="AR414" s="453"/>
      <c r="AS414" s="453"/>
      <c r="AT414" s="453"/>
      <c r="AU414" s="453"/>
      <c r="AV414" s="453"/>
      <c r="AW414" s="453"/>
      <c r="AX414" s="453"/>
      <c r="AY414" s="453"/>
      <c r="AZ414" s="453"/>
      <c r="BA414" s="453"/>
      <c r="BB414" s="453"/>
      <c r="BC414" s="453"/>
      <c r="BD414" s="453"/>
      <c r="BE414" s="453"/>
    </row>
    <row r="415" ht="15.0" hidden="1" customHeight="1" outlineLevel="1">
      <c r="A415" s="613" t="s">
        <v>785</v>
      </c>
      <c r="B415" s="614">
        <v>12.0</v>
      </c>
      <c r="C415" s="614"/>
      <c r="D415" s="618"/>
      <c r="E415" s="607" t="s">
        <v>32</v>
      </c>
      <c r="F415" s="618"/>
      <c r="G415" s="618"/>
      <c r="H415" s="618"/>
      <c r="I415" s="608"/>
      <c r="J415" s="607"/>
      <c r="K415" s="607"/>
      <c r="L415" s="609" t="str">
        <f>VLOOKUP(A415,Mechanic!$B$156:$H$162,7,FALSE)</f>
        <v>#N/A</v>
      </c>
      <c r="M415" s="610"/>
      <c r="N415" s="610" t="str">
        <f>VLOOKUP(A415,Mechanic!$B$156:$H$162,4,FALSE)</f>
        <v>#N/A</v>
      </c>
      <c r="O415" s="610"/>
      <c r="P415" s="610"/>
      <c r="Q415" s="620"/>
      <c r="R415" s="608"/>
      <c r="S415" s="608"/>
      <c r="T415" s="475"/>
      <c r="U415" s="471"/>
      <c r="V415" s="471" t="s">
        <v>1055</v>
      </c>
      <c r="W415" s="452">
        <v>0.0</v>
      </c>
      <c r="X415" s="452">
        <v>0.0</v>
      </c>
      <c r="Y415" s="452">
        <v>0.0</v>
      </c>
      <c r="Z415" s="452">
        <v>0.0</v>
      </c>
      <c r="AA415" s="452">
        <v>0.0</v>
      </c>
      <c r="AB415" s="452">
        <v>0.0</v>
      </c>
      <c r="AC415" s="452">
        <v>0.0</v>
      </c>
      <c r="AD415" s="453"/>
      <c r="AE415" s="453"/>
      <c r="AF415" s="453"/>
      <c r="AG415" s="453"/>
      <c r="AH415" s="453"/>
      <c r="AI415" s="453"/>
      <c r="AJ415" s="453"/>
      <c r="AK415" s="453"/>
      <c r="AL415" s="453"/>
      <c r="AM415" s="453"/>
      <c r="AN415" s="453"/>
      <c r="AO415" s="453"/>
      <c r="AP415" s="453"/>
      <c r="AQ415" s="453"/>
      <c r="AR415" s="453"/>
      <c r="AS415" s="453"/>
      <c r="AT415" s="453"/>
      <c r="AU415" s="453"/>
      <c r="AV415" s="453"/>
      <c r="AW415" s="453"/>
      <c r="AX415" s="453"/>
      <c r="AY415" s="453"/>
      <c r="AZ415" s="453"/>
      <c r="BA415" s="453"/>
      <c r="BB415" s="453"/>
      <c r="BC415" s="453"/>
      <c r="BD415" s="453"/>
      <c r="BE415" s="453"/>
    </row>
    <row r="416" ht="15.0" hidden="1" customHeight="1" outlineLevel="1">
      <c r="A416" s="613" t="s">
        <v>786</v>
      </c>
      <c r="B416" s="619">
        <f t="shared" ref="B416:D416" si="216">B413/$B415</f>
        <v>0.6666666667</v>
      </c>
      <c r="C416" s="619">
        <f t="shared" si="216"/>
        <v>1.25</v>
      </c>
      <c r="D416" s="619">
        <f t="shared" si="216"/>
        <v>1.833333333</v>
      </c>
      <c r="E416" s="607" t="s">
        <v>32</v>
      </c>
      <c r="F416" s="619">
        <f t="shared" ref="F416:H416" si="217">F413/$B415</f>
        <v>3.166666667</v>
      </c>
      <c r="G416" s="619">
        <f t="shared" si="217"/>
        <v>3.916666667</v>
      </c>
      <c r="H416" s="619">
        <f t="shared" si="217"/>
        <v>4.666666667</v>
      </c>
      <c r="I416" s="608"/>
      <c r="J416" s="607"/>
      <c r="K416" s="607"/>
      <c r="L416" s="609" t="str">
        <f>VLOOKUP(A416,Mechanic!$B$156:$H$162,7,FALSE)</f>
        <v>#N/A</v>
      </c>
      <c r="M416" s="610"/>
      <c r="N416" s="610" t="str">
        <f>VLOOKUP(A416,Mechanic!$B$156:$H$162,4,FALSE)</f>
        <v>#N/A</v>
      </c>
      <c r="O416" s="610"/>
      <c r="P416" s="610"/>
      <c r="Q416" s="620"/>
      <c r="R416" s="608"/>
      <c r="S416" s="608"/>
      <c r="T416" s="475"/>
      <c r="U416" s="471"/>
      <c r="V416" s="471" t="s">
        <v>1055</v>
      </c>
      <c r="W416" s="452">
        <v>0.0</v>
      </c>
      <c r="X416" s="452">
        <v>0.0</v>
      </c>
      <c r="Y416" s="452">
        <v>0.0</v>
      </c>
      <c r="Z416" s="452">
        <v>0.0</v>
      </c>
      <c r="AA416" s="452">
        <v>0.0</v>
      </c>
      <c r="AB416" s="452">
        <v>0.0</v>
      </c>
      <c r="AC416" s="452">
        <v>0.0</v>
      </c>
      <c r="AD416" s="453"/>
      <c r="AE416" s="453"/>
      <c r="AF416" s="453"/>
      <c r="AG416" s="453"/>
      <c r="AH416" s="453"/>
      <c r="AI416" s="453"/>
      <c r="AJ416" s="453"/>
      <c r="AK416" s="453"/>
      <c r="AL416" s="453"/>
      <c r="AM416" s="453"/>
      <c r="AN416" s="453"/>
      <c r="AO416" s="453"/>
      <c r="AP416" s="453"/>
      <c r="AQ416" s="453"/>
      <c r="AR416" s="453"/>
      <c r="AS416" s="453"/>
      <c r="AT416" s="453"/>
      <c r="AU416" s="453"/>
      <c r="AV416" s="453"/>
      <c r="AW416" s="453"/>
      <c r="AX416" s="453"/>
      <c r="AY416" s="453"/>
      <c r="AZ416" s="453"/>
      <c r="BA416" s="453"/>
      <c r="BB416" s="453"/>
      <c r="BC416" s="453"/>
      <c r="BD416" s="453"/>
      <c r="BE416" s="453"/>
    </row>
    <row r="417" collapsed="1">
      <c r="A417" s="605" t="s">
        <v>1076</v>
      </c>
      <c r="B417" s="607" t="s">
        <v>1062</v>
      </c>
      <c r="C417" s="607" t="s">
        <v>841</v>
      </c>
      <c r="D417" s="607" t="s">
        <v>1063</v>
      </c>
      <c r="E417" s="607" t="s">
        <v>32</v>
      </c>
      <c r="F417" s="607" t="s">
        <v>1064</v>
      </c>
      <c r="G417" s="607" t="s">
        <v>1065</v>
      </c>
      <c r="H417" s="607" t="s">
        <v>1066</v>
      </c>
      <c r="I417" s="608" t="s">
        <v>793</v>
      </c>
      <c r="J417" s="607">
        <v>-2.0</v>
      </c>
      <c r="K417" s="607">
        <v>16.0</v>
      </c>
      <c r="L417" s="609">
        <f>VLOOKUP(A417,Mechanic!$B$156:$H$162,7,FALSE)</f>
        <v>7.7</v>
      </c>
      <c r="M417" s="610" t="s">
        <v>1074</v>
      </c>
      <c r="N417" s="610">
        <f>VLOOKUP(A417,Mechanic!$B$156:$H$162,4,FALSE)</f>
        <v>14</v>
      </c>
      <c r="O417" s="610">
        <v>14.0</v>
      </c>
      <c r="P417" s="610" t="s">
        <v>973</v>
      </c>
      <c r="Q417" s="608" t="s">
        <v>1077</v>
      </c>
      <c r="R417" s="611" t="s">
        <v>1067</v>
      </c>
      <c r="S417" s="611">
        <v>16.0</v>
      </c>
      <c r="T417" s="475"/>
      <c r="U417" s="471"/>
      <c r="V417" s="471" t="s">
        <v>1055</v>
      </c>
      <c r="W417" s="452">
        <v>0.0</v>
      </c>
      <c r="X417" s="452">
        <v>0.0</v>
      </c>
      <c r="Y417" s="452">
        <v>0.0</v>
      </c>
      <c r="Z417" s="452">
        <v>0.0</v>
      </c>
      <c r="AA417" s="452">
        <v>0.0</v>
      </c>
      <c r="AB417" s="452">
        <v>0.0</v>
      </c>
      <c r="AC417" s="452">
        <v>0.0</v>
      </c>
      <c r="AD417" s="453"/>
      <c r="AE417" s="453"/>
      <c r="AF417" s="453"/>
      <c r="AG417" s="453"/>
      <c r="AH417" s="453"/>
      <c r="AI417" s="453"/>
      <c r="AJ417" s="453"/>
      <c r="AK417" s="453"/>
      <c r="AL417" s="453"/>
      <c r="AM417" s="453"/>
      <c r="AN417" s="453"/>
      <c r="AO417" s="453"/>
      <c r="AP417" s="453"/>
      <c r="AQ417" s="453"/>
      <c r="AR417" s="453"/>
      <c r="AS417" s="453"/>
      <c r="AT417" s="453"/>
      <c r="AU417" s="453"/>
      <c r="AV417" s="453"/>
      <c r="AW417" s="453"/>
      <c r="AX417" s="453"/>
      <c r="AY417" s="453"/>
      <c r="AZ417" s="453"/>
      <c r="BA417" s="453"/>
      <c r="BB417" s="453"/>
      <c r="BC417" s="453"/>
      <c r="BD417" s="453"/>
      <c r="BE417" s="453"/>
    </row>
    <row r="418" hidden="1" outlineLevel="1">
      <c r="A418" s="613" t="s">
        <v>178</v>
      </c>
      <c r="B418" s="614">
        <v>3.0</v>
      </c>
      <c r="C418" s="614">
        <v>3.0</v>
      </c>
      <c r="D418" s="614">
        <v>3.0</v>
      </c>
      <c r="E418" s="607" t="s">
        <v>32</v>
      </c>
      <c r="F418" s="614">
        <v>3.0</v>
      </c>
      <c r="G418" s="614">
        <v>3.0</v>
      </c>
      <c r="H418" s="614">
        <v>3.0</v>
      </c>
      <c r="I418" s="608"/>
      <c r="J418" s="607"/>
      <c r="K418" s="607"/>
      <c r="L418" s="609"/>
      <c r="M418" s="610"/>
      <c r="N418" s="610"/>
      <c r="O418" s="610"/>
      <c r="P418" s="610"/>
      <c r="Q418" s="608"/>
      <c r="R418" s="608"/>
      <c r="S418" s="608"/>
      <c r="T418" s="475"/>
      <c r="U418" s="450"/>
      <c r="V418" s="450"/>
      <c r="W418" s="475"/>
      <c r="X418" s="475"/>
      <c r="Y418" s="475"/>
      <c r="Z418" s="475"/>
      <c r="AA418" s="475"/>
      <c r="AB418" s="450"/>
      <c r="AC418" s="450"/>
      <c r="AD418" s="453"/>
      <c r="AE418" s="453"/>
      <c r="AF418" s="453"/>
      <c r="AG418" s="453"/>
      <c r="AH418" s="453"/>
      <c r="AI418" s="453"/>
      <c r="AJ418" s="453"/>
      <c r="AK418" s="453"/>
      <c r="AL418" s="453"/>
      <c r="AM418" s="453"/>
      <c r="AN418" s="453"/>
      <c r="AO418" s="453"/>
      <c r="AP418" s="453"/>
      <c r="AQ418" s="453"/>
      <c r="AR418" s="453"/>
      <c r="AS418" s="453"/>
      <c r="AT418" s="453"/>
      <c r="AU418" s="453"/>
      <c r="AV418" s="453"/>
      <c r="AW418" s="453"/>
      <c r="AX418" s="453"/>
      <c r="AY418" s="453"/>
      <c r="AZ418" s="453"/>
      <c r="BA418" s="453"/>
      <c r="BB418" s="453"/>
      <c r="BC418" s="453"/>
      <c r="BD418" s="453"/>
      <c r="BE418" s="453"/>
    </row>
    <row r="419" hidden="1" outlineLevel="1">
      <c r="A419" s="613" t="s">
        <v>179</v>
      </c>
      <c r="B419" s="614">
        <v>18.0</v>
      </c>
      <c r="C419" s="614">
        <v>18.0</v>
      </c>
      <c r="D419" s="614">
        <v>24.0</v>
      </c>
      <c r="E419" s="607" t="s">
        <v>32</v>
      </c>
      <c r="F419" s="614">
        <v>30.0</v>
      </c>
      <c r="G419" s="614">
        <v>30.0</v>
      </c>
      <c r="H419" s="614">
        <v>36.0</v>
      </c>
      <c r="I419" s="608"/>
      <c r="J419" s="607"/>
      <c r="K419" s="607"/>
      <c r="L419" s="609"/>
      <c r="M419" s="610"/>
      <c r="N419" s="610"/>
      <c r="O419" s="610"/>
      <c r="P419" s="610"/>
      <c r="Q419" s="608"/>
      <c r="R419" s="608"/>
      <c r="S419" s="608"/>
      <c r="T419" s="475"/>
      <c r="U419" s="450"/>
      <c r="V419" s="450"/>
      <c r="W419" s="475"/>
      <c r="X419" s="475"/>
      <c r="Y419" s="475"/>
      <c r="Z419" s="475"/>
      <c r="AA419" s="475"/>
      <c r="AB419" s="450"/>
      <c r="AC419" s="450"/>
      <c r="AD419" s="453"/>
      <c r="AE419" s="453"/>
      <c r="AF419" s="453"/>
      <c r="AG419" s="453"/>
      <c r="AH419" s="453"/>
      <c r="AI419" s="453"/>
      <c r="AJ419" s="453"/>
      <c r="AK419" s="453"/>
      <c r="AL419" s="453"/>
      <c r="AM419" s="453"/>
      <c r="AN419" s="453"/>
      <c r="AO419" s="453"/>
      <c r="AP419" s="453"/>
      <c r="AQ419" s="453"/>
      <c r="AR419" s="453"/>
      <c r="AS419" s="453"/>
      <c r="AT419" s="453"/>
      <c r="AU419" s="453"/>
      <c r="AV419" s="453"/>
      <c r="AW419" s="453"/>
      <c r="AX419" s="453"/>
      <c r="AY419" s="453"/>
      <c r="AZ419" s="453"/>
      <c r="BA419" s="453"/>
      <c r="BB419" s="453"/>
      <c r="BC419" s="453"/>
      <c r="BD419" s="453"/>
      <c r="BE419" s="453"/>
    </row>
    <row r="420" hidden="1" outlineLevel="1">
      <c r="A420" s="613" t="s">
        <v>783</v>
      </c>
      <c r="B420" s="614">
        <v>2.0</v>
      </c>
      <c r="C420" s="614">
        <v>10.0</v>
      </c>
      <c r="D420" s="614">
        <v>15.0</v>
      </c>
      <c r="E420" s="607" t="s">
        <v>32</v>
      </c>
      <c r="F420" s="614">
        <v>30.0</v>
      </c>
      <c r="G420" s="614">
        <v>40.0</v>
      </c>
      <c r="H420" s="614">
        <v>47.0</v>
      </c>
      <c r="I420" s="608"/>
      <c r="J420" s="607"/>
      <c r="K420" s="607"/>
      <c r="L420" s="609"/>
      <c r="M420" s="610"/>
      <c r="N420" s="610"/>
      <c r="O420" s="610"/>
      <c r="P420" s="610"/>
      <c r="Q420" s="608"/>
      <c r="R420" s="608"/>
      <c r="S420" s="608"/>
      <c r="T420" s="475"/>
      <c r="U420" s="450"/>
      <c r="V420" s="450"/>
      <c r="W420" s="475"/>
      <c r="X420" s="475"/>
      <c r="Y420" s="475"/>
      <c r="Z420" s="475"/>
      <c r="AA420" s="475"/>
      <c r="AB420" s="450"/>
      <c r="AC420" s="450"/>
      <c r="AD420" s="453"/>
      <c r="AE420" s="453"/>
      <c r="AF420" s="453"/>
      <c r="AG420" s="453"/>
      <c r="AH420" s="453"/>
      <c r="AI420" s="453"/>
      <c r="AJ420" s="453"/>
      <c r="AK420" s="453"/>
      <c r="AL420" s="453"/>
      <c r="AM420" s="453"/>
      <c r="AN420" s="453"/>
      <c r="AO420" s="453"/>
      <c r="AP420" s="453"/>
      <c r="AQ420" s="453"/>
      <c r="AR420" s="453"/>
      <c r="AS420" s="453"/>
      <c r="AT420" s="453"/>
      <c r="AU420" s="453"/>
      <c r="AV420" s="453"/>
      <c r="AW420" s="453"/>
      <c r="AX420" s="453"/>
      <c r="AY420" s="453"/>
      <c r="AZ420" s="453"/>
      <c r="BA420" s="453"/>
      <c r="BB420" s="453"/>
      <c r="BC420" s="453"/>
      <c r="BD420" s="453"/>
      <c r="BE420" s="453"/>
    </row>
    <row r="421" hidden="1" outlineLevel="1">
      <c r="A421" s="613" t="s">
        <v>180</v>
      </c>
      <c r="B421" s="614">
        <f t="shared" ref="B421:D421" si="218">(B418+B419)/2+B420</f>
        <v>12.5</v>
      </c>
      <c r="C421" s="614">
        <f t="shared" si="218"/>
        <v>20.5</v>
      </c>
      <c r="D421" s="614">
        <f t="shared" si="218"/>
        <v>28.5</v>
      </c>
      <c r="E421" s="607" t="s">
        <v>32</v>
      </c>
      <c r="F421" s="614">
        <f t="shared" ref="F421:H421" si="219">(F418+F419)/2+F420</f>
        <v>46.5</v>
      </c>
      <c r="G421" s="614">
        <f t="shared" si="219"/>
        <v>56.5</v>
      </c>
      <c r="H421" s="614">
        <f t="shared" si="219"/>
        <v>66.5</v>
      </c>
      <c r="I421" s="608"/>
      <c r="J421" s="607"/>
      <c r="K421" s="607"/>
      <c r="L421" s="609"/>
      <c r="M421" s="610"/>
      <c r="N421" s="610"/>
      <c r="O421" s="610"/>
      <c r="P421" s="610"/>
      <c r="Q421" s="608"/>
      <c r="R421" s="608"/>
      <c r="S421" s="608"/>
      <c r="T421" s="475"/>
      <c r="U421" s="450"/>
      <c r="V421" s="450"/>
      <c r="W421" s="475"/>
      <c r="X421" s="475"/>
      <c r="Y421" s="475"/>
      <c r="Z421" s="475"/>
      <c r="AA421" s="475"/>
      <c r="AB421" s="450"/>
      <c r="AC421" s="450"/>
      <c r="AD421" s="453"/>
      <c r="AE421" s="453"/>
      <c r="AF421" s="453"/>
      <c r="AG421" s="453"/>
      <c r="AH421" s="453"/>
      <c r="AI421" s="453"/>
      <c r="AJ421" s="453"/>
      <c r="AK421" s="453"/>
      <c r="AL421" s="453"/>
      <c r="AM421" s="453"/>
      <c r="AN421" s="453"/>
      <c r="AO421" s="453"/>
      <c r="AP421" s="453"/>
      <c r="AQ421" s="453"/>
      <c r="AR421" s="453"/>
      <c r="AS421" s="453"/>
      <c r="AT421" s="453"/>
      <c r="AU421" s="453"/>
      <c r="AV421" s="453"/>
      <c r="AW421" s="453"/>
      <c r="AX421" s="453"/>
      <c r="AY421" s="453"/>
      <c r="AZ421" s="453"/>
      <c r="BA421" s="453"/>
      <c r="BB421" s="453"/>
      <c r="BC421" s="453"/>
      <c r="BD421" s="453"/>
      <c r="BE421" s="453"/>
    </row>
    <row r="422" hidden="1" outlineLevel="1">
      <c r="A422" s="613" t="s">
        <v>784</v>
      </c>
      <c r="B422" s="618"/>
      <c r="C422" s="618">
        <f t="shared" ref="C422:D422" si="220">C421/B421-1</f>
        <v>0.64</v>
      </c>
      <c r="D422" s="618">
        <f t="shared" si="220"/>
        <v>0.3902439024</v>
      </c>
      <c r="E422" s="607" t="s">
        <v>32</v>
      </c>
      <c r="F422" s="618">
        <f>F421/D421-1</f>
        <v>0.6315789474</v>
      </c>
      <c r="G422" s="618">
        <f t="shared" ref="G422:H422" si="221">G421/F421-1</f>
        <v>0.2150537634</v>
      </c>
      <c r="H422" s="618">
        <f t="shared" si="221"/>
        <v>0.1769911504</v>
      </c>
      <c r="I422" s="608"/>
      <c r="J422" s="607"/>
      <c r="K422" s="607"/>
      <c r="L422" s="609"/>
      <c r="M422" s="610"/>
      <c r="N422" s="610"/>
      <c r="O422" s="610"/>
      <c r="P422" s="610"/>
      <c r="Q422" s="608"/>
      <c r="R422" s="608"/>
      <c r="S422" s="608"/>
      <c r="T422" s="475"/>
      <c r="U422" s="450"/>
      <c r="V422" s="450"/>
      <c r="W422" s="475"/>
      <c r="X422" s="475"/>
      <c r="Y422" s="475"/>
      <c r="Z422" s="475"/>
      <c r="AA422" s="475"/>
      <c r="AB422" s="450"/>
      <c r="AC422" s="450"/>
      <c r="AD422" s="453"/>
      <c r="AE422" s="453"/>
      <c r="AF422" s="453"/>
      <c r="AG422" s="453"/>
      <c r="AH422" s="453"/>
      <c r="AI422" s="453"/>
      <c r="AJ422" s="453"/>
      <c r="AK422" s="453"/>
      <c r="AL422" s="453"/>
      <c r="AM422" s="453"/>
      <c r="AN422" s="453"/>
      <c r="AO422" s="453"/>
      <c r="AP422" s="453"/>
      <c r="AQ422" s="453"/>
      <c r="AR422" s="453"/>
      <c r="AS422" s="453"/>
      <c r="AT422" s="453"/>
      <c r="AU422" s="453"/>
      <c r="AV422" s="453"/>
      <c r="AW422" s="453"/>
      <c r="AX422" s="453"/>
      <c r="AY422" s="453"/>
      <c r="AZ422" s="453"/>
      <c r="BA422" s="453"/>
      <c r="BB422" s="453"/>
      <c r="BC422" s="453"/>
      <c r="BD422" s="453"/>
      <c r="BE422" s="453"/>
    </row>
    <row r="423" hidden="1" outlineLevel="1">
      <c r="A423" s="613" t="s">
        <v>785</v>
      </c>
      <c r="B423" s="614">
        <v>16.0</v>
      </c>
      <c r="C423" s="614"/>
      <c r="D423" s="618"/>
      <c r="E423" s="607" t="s">
        <v>32</v>
      </c>
      <c r="F423" s="618"/>
      <c r="G423" s="618"/>
      <c r="H423" s="618"/>
      <c r="I423" s="608"/>
      <c r="J423" s="607"/>
      <c r="K423" s="607"/>
      <c r="L423" s="609"/>
      <c r="M423" s="610"/>
      <c r="N423" s="610"/>
      <c r="O423" s="610"/>
      <c r="P423" s="610"/>
      <c r="Q423" s="608"/>
      <c r="R423" s="608"/>
      <c r="S423" s="608"/>
      <c r="T423" s="475"/>
      <c r="U423" s="450"/>
      <c r="V423" s="450"/>
      <c r="W423" s="475"/>
      <c r="X423" s="475"/>
      <c r="Y423" s="475"/>
      <c r="Z423" s="475"/>
      <c r="AA423" s="475"/>
      <c r="AB423" s="450"/>
      <c r="AC423" s="450"/>
      <c r="AD423" s="453"/>
      <c r="AE423" s="453"/>
      <c r="AF423" s="453"/>
      <c r="AG423" s="453"/>
      <c r="AH423" s="453"/>
      <c r="AI423" s="453"/>
      <c r="AJ423" s="453"/>
      <c r="AK423" s="453"/>
      <c r="AL423" s="453"/>
      <c r="AM423" s="453"/>
      <c r="AN423" s="453"/>
      <c r="AO423" s="453"/>
      <c r="AP423" s="453"/>
      <c r="AQ423" s="453"/>
      <c r="AR423" s="453"/>
      <c r="AS423" s="453"/>
      <c r="AT423" s="453"/>
      <c r="AU423" s="453"/>
      <c r="AV423" s="453"/>
      <c r="AW423" s="453"/>
      <c r="AX423" s="453"/>
      <c r="AY423" s="453"/>
      <c r="AZ423" s="453"/>
      <c r="BA423" s="453"/>
      <c r="BB423" s="453"/>
      <c r="BC423" s="453"/>
      <c r="BD423" s="453"/>
      <c r="BE423" s="453"/>
    </row>
    <row r="424" hidden="1" outlineLevel="1">
      <c r="A424" s="613" t="s">
        <v>786</v>
      </c>
      <c r="B424" s="619">
        <f t="shared" ref="B424:D424" si="222">B421/$B423</f>
        <v>0.78125</v>
      </c>
      <c r="C424" s="619">
        <f t="shared" si="222"/>
        <v>1.28125</v>
      </c>
      <c r="D424" s="619">
        <f t="shared" si="222"/>
        <v>1.78125</v>
      </c>
      <c r="E424" s="607" t="s">
        <v>32</v>
      </c>
      <c r="F424" s="619">
        <f t="shared" ref="F424:H424" si="223">F421/$B423</f>
        <v>2.90625</v>
      </c>
      <c r="G424" s="619">
        <f t="shared" si="223"/>
        <v>3.53125</v>
      </c>
      <c r="H424" s="619">
        <f t="shared" si="223"/>
        <v>4.15625</v>
      </c>
      <c r="I424" s="608"/>
      <c r="J424" s="607"/>
      <c r="K424" s="607"/>
      <c r="L424" s="609"/>
      <c r="M424" s="610"/>
      <c r="N424" s="610"/>
      <c r="O424" s="610"/>
      <c r="P424" s="610"/>
      <c r="Q424" s="608"/>
      <c r="R424" s="608"/>
      <c r="S424" s="622"/>
      <c r="T424" s="475"/>
      <c r="U424" s="450"/>
      <c r="V424" s="450"/>
      <c r="W424" s="475"/>
      <c r="X424" s="475"/>
      <c r="Y424" s="475"/>
      <c r="Z424" s="475"/>
      <c r="AA424" s="475"/>
      <c r="AB424" s="450"/>
      <c r="AC424" s="450"/>
      <c r="AD424" s="453"/>
      <c r="AE424" s="453"/>
      <c r="AF424" s="453"/>
      <c r="AG424" s="453"/>
      <c r="AH424" s="453"/>
      <c r="AI424" s="453"/>
      <c r="AJ424" s="453"/>
      <c r="AK424" s="453"/>
      <c r="AL424" s="453"/>
      <c r="AM424" s="453"/>
      <c r="AN424" s="453"/>
      <c r="AO424" s="453"/>
      <c r="AP424" s="453"/>
      <c r="AQ424" s="453"/>
      <c r="AR424" s="453"/>
      <c r="AS424" s="453"/>
      <c r="AT424" s="453"/>
      <c r="AU424" s="453"/>
      <c r="AV424" s="453"/>
      <c r="AW424" s="453"/>
      <c r="AX424" s="453"/>
      <c r="AY424" s="453"/>
      <c r="AZ424" s="453"/>
      <c r="BA424" s="453"/>
      <c r="BB424" s="453"/>
      <c r="BC424" s="453"/>
      <c r="BD424" s="453"/>
      <c r="BE424" s="453"/>
    </row>
    <row r="425" collapsed="1">
      <c r="A425" s="623"/>
      <c r="B425" s="624"/>
      <c r="C425" s="624"/>
      <c r="D425" s="624"/>
      <c r="E425" s="624"/>
      <c r="F425" s="624"/>
      <c r="G425" s="624"/>
      <c r="H425" s="624" t="s">
        <v>1078</v>
      </c>
      <c r="I425" s="624"/>
      <c r="J425" s="624"/>
      <c r="K425" s="624"/>
      <c r="L425" s="624"/>
      <c r="M425" s="624"/>
      <c r="N425" s="624"/>
      <c r="O425" s="624"/>
      <c r="P425" s="624"/>
      <c r="Q425" s="624"/>
      <c r="R425" s="625" t="s">
        <v>111</v>
      </c>
      <c r="S425" s="626"/>
      <c r="T425" s="475"/>
      <c r="U425" s="450"/>
      <c r="V425" s="450"/>
      <c r="W425" s="475"/>
      <c r="X425" s="475"/>
      <c r="Y425" s="475"/>
      <c r="Z425" s="475"/>
      <c r="AA425" s="475"/>
      <c r="AB425" s="450"/>
      <c r="AC425" s="450"/>
      <c r="AD425" s="453"/>
      <c r="AE425" s="453"/>
      <c r="AF425" s="453"/>
      <c r="AG425" s="453"/>
      <c r="AH425" s="453"/>
      <c r="AI425" s="453"/>
      <c r="AJ425" s="453"/>
      <c r="AK425" s="453"/>
      <c r="AL425" s="453"/>
      <c r="AM425" s="453"/>
      <c r="AN425" s="453"/>
      <c r="AO425" s="453"/>
      <c r="AP425" s="453"/>
      <c r="AQ425" s="453"/>
      <c r="AR425" s="453"/>
      <c r="AS425" s="453"/>
      <c r="AT425" s="453"/>
      <c r="AU425" s="453"/>
      <c r="AV425" s="453"/>
      <c r="AW425" s="453"/>
      <c r="AX425" s="453"/>
      <c r="AY425" s="453"/>
      <c r="AZ425" s="453"/>
      <c r="BA425" s="453"/>
      <c r="BB425" s="453"/>
      <c r="BC425" s="453"/>
      <c r="BD425" s="453"/>
      <c r="BE425" s="453"/>
    </row>
    <row r="426">
      <c r="A426" s="627" t="s">
        <v>1079</v>
      </c>
      <c r="B426" s="628" t="s">
        <v>1080</v>
      </c>
      <c r="C426" s="628" t="s">
        <v>1081</v>
      </c>
      <c r="D426" s="628" t="s">
        <v>1082</v>
      </c>
      <c r="E426" s="628" t="s">
        <v>1083</v>
      </c>
      <c r="F426" s="628" t="s">
        <v>934</v>
      </c>
      <c r="G426" s="628" t="s">
        <v>977</v>
      </c>
      <c r="H426" s="628" t="s">
        <v>1084</v>
      </c>
      <c r="I426" s="629" t="s">
        <v>781</v>
      </c>
      <c r="J426" s="628">
        <v>-3.0</v>
      </c>
      <c r="K426" s="628">
        <v>2.0</v>
      </c>
      <c r="L426" s="630">
        <f>VLOOKUP(A426,Blacksmith!$B$145:$J$193,9,FALSE)</f>
        <v>0.7</v>
      </c>
      <c r="M426" s="631" t="s">
        <v>994</v>
      </c>
      <c r="N426" s="628">
        <f>VLOOKUP(A426,Blacksmith!$B$145:$J$193,4,FALSE)</f>
        <v>3</v>
      </c>
      <c r="O426" s="628">
        <v>8.0</v>
      </c>
      <c r="P426" s="628" t="s">
        <v>782</v>
      </c>
      <c r="Q426" s="632" t="s">
        <v>1085</v>
      </c>
      <c r="R426" s="633">
        <f>Character!$I$10+3</f>
        <v>7</v>
      </c>
      <c r="S426" s="634">
        <v>6.0</v>
      </c>
      <c r="T426" s="475"/>
      <c r="U426" s="450"/>
      <c r="V426" s="450"/>
      <c r="W426" s="452">
        <v>0.0</v>
      </c>
      <c r="X426" s="452">
        <v>0.0</v>
      </c>
      <c r="Y426" s="452">
        <v>0.0</v>
      </c>
      <c r="Z426" s="452">
        <v>0.0</v>
      </c>
      <c r="AA426" s="452">
        <v>0.0</v>
      </c>
      <c r="AB426" s="452">
        <v>0.0</v>
      </c>
      <c r="AC426" s="452">
        <v>0.0</v>
      </c>
      <c r="AD426" s="453"/>
      <c r="AE426" s="453"/>
      <c r="AF426" s="453"/>
      <c r="AG426" s="453"/>
      <c r="AH426" s="453"/>
      <c r="AI426" s="453"/>
      <c r="AJ426" s="453"/>
      <c r="AK426" s="453"/>
      <c r="AL426" s="453"/>
      <c r="AM426" s="453"/>
      <c r="AN426" s="453"/>
      <c r="AO426" s="453"/>
      <c r="AP426" s="453"/>
      <c r="AQ426" s="453"/>
      <c r="AR426" s="453"/>
      <c r="AS426" s="453"/>
      <c r="AT426" s="453"/>
      <c r="AU426" s="453"/>
      <c r="AV426" s="453"/>
      <c r="AW426" s="453"/>
      <c r="AX426" s="453"/>
      <c r="AY426" s="453"/>
      <c r="AZ426" s="453"/>
      <c r="BA426" s="453"/>
      <c r="BB426" s="453"/>
      <c r="BC426" s="453"/>
      <c r="BD426" s="453"/>
      <c r="BE426" s="453"/>
    </row>
    <row r="427" hidden="1" outlineLevel="1">
      <c r="A427" s="635" t="s">
        <v>178</v>
      </c>
      <c r="B427" s="636">
        <v>1.0</v>
      </c>
      <c r="C427" s="636">
        <v>1.0</v>
      </c>
      <c r="D427" s="636">
        <v>1.0</v>
      </c>
      <c r="E427" s="636">
        <v>1.0</v>
      </c>
      <c r="F427" s="636">
        <v>1.0</v>
      </c>
      <c r="G427" s="636">
        <v>1.0</v>
      </c>
      <c r="H427" s="636">
        <v>1.0</v>
      </c>
      <c r="I427" s="629"/>
      <c r="J427" s="628"/>
      <c r="K427" s="628"/>
      <c r="L427" s="630" t="str">
        <f>VLOOKUP(A427,Blacksmith!$B$145:$J$193,9,FALSE)</f>
        <v>#N/A</v>
      </c>
      <c r="M427" s="631"/>
      <c r="N427" s="628" t="str">
        <f>VLOOKUP(A427,Blacksmith!$B$145:$J$193,4,FALSE)</f>
        <v>#N/A</v>
      </c>
      <c r="O427" s="628"/>
      <c r="P427" s="628"/>
      <c r="Q427" s="628"/>
      <c r="R427" s="633">
        <f>Character!$I$10+3</f>
        <v>7</v>
      </c>
      <c r="S427" s="629"/>
      <c r="T427" s="475"/>
      <c r="U427" s="450"/>
      <c r="V427" s="450"/>
      <c r="W427" s="452">
        <v>0.0</v>
      </c>
      <c r="X427" s="452">
        <v>0.0</v>
      </c>
      <c r="Y427" s="452">
        <v>0.0</v>
      </c>
      <c r="Z427" s="452">
        <v>0.0</v>
      </c>
      <c r="AA427" s="452">
        <v>0.0</v>
      </c>
      <c r="AB427" s="452">
        <v>0.0</v>
      </c>
      <c r="AC427" s="452">
        <v>0.0</v>
      </c>
      <c r="AD427" s="453"/>
      <c r="AE427" s="453"/>
      <c r="AF427" s="453"/>
      <c r="AG427" s="453"/>
      <c r="AH427" s="453"/>
      <c r="AI427" s="453"/>
      <c r="AJ427" s="453"/>
      <c r="AK427" s="453"/>
      <c r="AL427" s="453"/>
      <c r="AM427" s="453"/>
      <c r="AN427" s="453"/>
      <c r="AO427" s="453"/>
      <c r="AP427" s="453"/>
      <c r="AQ427" s="453"/>
      <c r="AR427" s="453"/>
      <c r="AS427" s="453"/>
      <c r="AT427" s="453"/>
      <c r="AU427" s="453"/>
      <c r="AV427" s="453"/>
      <c r="AW427" s="453"/>
      <c r="AX427" s="453"/>
      <c r="AY427" s="453"/>
      <c r="AZ427" s="453"/>
      <c r="BA427" s="453"/>
      <c r="BB427" s="453"/>
      <c r="BC427" s="453"/>
      <c r="BD427" s="453"/>
      <c r="BE427" s="453"/>
    </row>
    <row r="428" hidden="1" outlineLevel="1">
      <c r="A428" s="635" t="s">
        <v>179</v>
      </c>
      <c r="B428" s="636">
        <v>4.0</v>
      </c>
      <c r="C428" s="636">
        <v>4.0</v>
      </c>
      <c r="D428" s="636">
        <v>6.0</v>
      </c>
      <c r="E428" s="636">
        <v>6.0</v>
      </c>
      <c r="F428" s="636">
        <v>8.0</v>
      </c>
      <c r="G428" s="636">
        <v>8.0</v>
      </c>
      <c r="H428" s="636">
        <v>10.0</v>
      </c>
      <c r="I428" s="629"/>
      <c r="J428" s="628"/>
      <c r="K428" s="628"/>
      <c r="L428" s="630" t="str">
        <f>VLOOKUP(A428,Blacksmith!$B$145:$J$193,9,FALSE)</f>
        <v>#N/A</v>
      </c>
      <c r="M428" s="631"/>
      <c r="N428" s="628" t="str">
        <f>VLOOKUP(A428,Blacksmith!$B$145:$J$193,4,FALSE)</f>
        <v>#N/A</v>
      </c>
      <c r="O428" s="628"/>
      <c r="P428" s="628"/>
      <c r="Q428" s="628"/>
      <c r="R428" s="633">
        <f>Character!$I$10+3</f>
        <v>7</v>
      </c>
      <c r="S428" s="629"/>
      <c r="T428" s="475"/>
      <c r="U428" s="450"/>
      <c r="V428" s="450"/>
      <c r="W428" s="452">
        <v>0.0</v>
      </c>
      <c r="X428" s="452">
        <v>0.0</v>
      </c>
      <c r="Y428" s="452">
        <v>0.0</v>
      </c>
      <c r="Z428" s="452">
        <v>0.0</v>
      </c>
      <c r="AA428" s="452">
        <v>0.0</v>
      </c>
      <c r="AB428" s="452">
        <v>0.0</v>
      </c>
      <c r="AC428" s="452">
        <v>0.0</v>
      </c>
      <c r="AD428" s="453"/>
      <c r="AE428" s="453"/>
      <c r="AF428" s="453"/>
      <c r="AG428" s="453"/>
      <c r="AH428" s="453"/>
      <c r="AI428" s="453"/>
      <c r="AJ428" s="453"/>
      <c r="AK428" s="453"/>
      <c r="AL428" s="453"/>
      <c r="AM428" s="453"/>
      <c r="AN428" s="453"/>
      <c r="AO428" s="453"/>
      <c r="AP428" s="453"/>
      <c r="AQ428" s="453"/>
      <c r="AR428" s="453"/>
      <c r="AS428" s="453"/>
      <c r="AT428" s="453"/>
      <c r="AU428" s="453"/>
      <c r="AV428" s="453"/>
      <c r="AW428" s="453"/>
      <c r="AX428" s="453"/>
      <c r="AY428" s="453"/>
      <c r="AZ428" s="453"/>
      <c r="BA428" s="453"/>
      <c r="BB428" s="453"/>
      <c r="BC428" s="453"/>
      <c r="BD428" s="453"/>
      <c r="BE428" s="453"/>
    </row>
    <row r="429" hidden="1" outlineLevel="1">
      <c r="A429" s="635" t="s">
        <v>783</v>
      </c>
      <c r="B429" s="636">
        <v>2.0</v>
      </c>
      <c r="C429" s="636">
        <v>4.0</v>
      </c>
      <c r="D429" s="636">
        <v>5.0</v>
      </c>
      <c r="E429" s="636">
        <v>8.0</v>
      </c>
      <c r="F429" s="636">
        <v>10.0</v>
      </c>
      <c r="G429" s="636">
        <v>14.0</v>
      </c>
      <c r="H429" s="636">
        <v>17.0</v>
      </c>
      <c r="I429" s="629"/>
      <c r="J429" s="628"/>
      <c r="K429" s="628"/>
      <c r="L429" s="630" t="str">
        <f>VLOOKUP(A429,Blacksmith!$B$145:$J$193,9,FALSE)</f>
        <v>#N/A</v>
      </c>
      <c r="M429" s="631"/>
      <c r="N429" s="628" t="str">
        <f>VLOOKUP(A429,Blacksmith!$B$145:$J$193,4,FALSE)</f>
        <v>#N/A</v>
      </c>
      <c r="O429" s="628"/>
      <c r="P429" s="628"/>
      <c r="Q429" s="628"/>
      <c r="R429" s="633">
        <f>Character!$I$10+3</f>
        <v>7</v>
      </c>
      <c r="S429" s="629"/>
      <c r="T429" s="475"/>
      <c r="U429" s="450"/>
      <c r="V429" s="450"/>
      <c r="W429" s="452">
        <v>0.0</v>
      </c>
      <c r="X429" s="452">
        <v>0.0</v>
      </c>
      <c r="Y429" s="452">
        <v>0.0</v>
      </c>
      <c r="Z429" s="452">
        <v>0.0</v>
      </c>
      <c r="AA429" s="452">
        <v>0.0</v>
      </c>
      <c r="AB429" s="452">
        <v>0.0</v>
      </c>
      <c r="AC429" s="452">
        <v>0.0</v>
      </c>
      <c r="AD429" s="453"/>
      <c r="AE429" s="453"/>
      <c r="AF429" s="453"/>
      <c r="AG429" s="453"/>
      <c r="AH429" s="453"/>
      <c r="AI429" s="453"/>
      <c r="AJ429" s="453"/>
      <c r="AK429" s="453"/>
      <c r="AL429" s="453"/>
      <c r="AM429" s="453"/>
      <c r="AN429" s="453"/>
      <c r="AO429" s="453"/>
      <c r="AP429" s="453"/>
      <c r="AQ429" s="453"/>
      <c r="AR429" s="453"/>
      <c r="AS429" s="453"/>
      <c r="AT429" s="453"/>
      <c r="AU429" s="453"/>
      <c r="AV429" s="453"/>
      <c r="AW429" s="453"/>
      <c r="AX429" s="453"/>
      <c r="AY429" s="453"/>
      <c r="AZ429" s="453"/>
      <c r="BA429" s="453"/>
      <c r="BB429" s="453"/>
      <c r="BC429" s="453"/>
      <c r="BD429" s="453"/>
      <c r="BE429" s="453"/>
    </row>
    <row r="430" hidden="1" outlineLevel="1">
      <c r="A430" s="635" t="s">
        <v>180</v>
      </c>
      <c r="B430" s="636">
        <f t="shared" ref="B430:H430" si="224">(B427+B428)/2+B429</f>
        <v>4.5</v>
      </c>
      <c r="C430" s="636">
        <f t="shared" si="224"/>
        <v>6.5</v>
      </c>
      <c r="D430" s="636">
        <f t="shared" si="224"/>
        <v>8.5</v>
      </c>
      <c r="E430" s="636">
        <f t="shared" si="224"/>
        <v>11.5</v>
      </c>
      <c r="F430" s="636">
        <f t="shared" si="224"/>
        <v>14.5</v>
      </c>
      <c r="G430" s="636">
        <f t="shared" si="224"/>
        <v>18.5</v>
      </c>
      <c r="H430" s="636">
        <f t="shared" si="224"/>
        <v>22.5</v>
      </c>
      <c r="I430" s="629"/>
      <c r="J430" s="628"/>
      <c r="K430" s="628"/>
      <c r="L430" s="630" t="str">
        <f>VLOOKUP(A430,Blacksmith!$B$145:$J$193,9,FALSE)</f>
        <v>#N/A</v>
      </c>
      <c r="M430" s="631"/>
      <c r="N430" s="628" t="str">
        <f>VLOOKUP(A430,Blacksmith!$B$145:$J$193,4,FALSE)</f>
        <v>#N/A</v>
      </c>
      <c r="O430" s="628"/>
      <c r="P430" s="628"/>
      <c r="Q430" s="628"/>
      <c r="R430" s="633">
        <f>Character!$I$10+3</f>
        <v>7</v>
      </c>
      <c r="S430" s="629"/>
      <c r="T430" s="475"/>
      <c r="U430" s="450"/>
      <c r="V430" s="450"/>
      <c r="W430" s="452">
        <v>0.0</v>
      </c>
      <c r="X430" s="452">
        <v>0.0</v>
      </c>
      <c r="Y430" s="452">
        <v>0.0</v>
      </c>
      <c r="Z430" s="452">
        <v>0.0</v>
      </c>
      <c r="AA430" s="452">
        <v>0.0</v>
      </c>
      <c r="AB430" s="452">
        <v>0.0</v>
      </c>
      <c r="AC430" s="452">
        <v>0.0</v>
      </c>
      <c r="AD430" s="453"/>
      <c r="AE430" s="453"/>
      <c r="AF430" s="453"/>
      <c r="AG430" s="453"/>
      <c r="AH430" s="453"/>
      <c r="AI430" s="453"/>
      <c r="AJ430" s="453"/>
      <c r="AK430" s="453"/>
      <c r="AL430" s="453"/>
      <c r="AM430" s="453"/>
      <c r="AN430" s="453"/>
      <c r="AO430" s="453"/>
      <c r="AP430" s="453"/>
      <c r="AQ430" s="453"/>
      <c r="AR430" s="453"/>
      <c r="AS430" s="453"/>
      <c r="AT430" s="453"/>
      <c r="AU430" s="453"/>
      <c r="AV430" s="453"/>
      <c r="AW430" s="453"/>
      <c r="AX430" s="453"/>
      <c r="AY430" s="453"/>
      <c r="AZ430" s="453"/>
      <c r="BA430" s="453"/>
      <c r="BB430" s="453"/>
      <c r="BC430" s="453"/>
      <c r="BD430" s="453"/>
      <c r="BE430" s="453"/>
    </row>
    <row r="431" hidden="1" outlineLevel="1">
      <c r="A431" s="635" t="s">
        <v>784</v>
      </c>
      <c r="B431" s="637"/>
      <c r="C431" s="637">
        <f t="shared" ref="C431:H431" si="225">C430/B430-1</f>
        <v>0.4444444444</v>
      </c>
      <c r="D431" s="637">
        <f t="shared" si="225"/>
        <v>0.3076923077</v>
      </c>
      <c r="E431" s="637">
        <f t="shared" si="225"/>
        <v>0.3529411765</v>
      </c>
      <c r="F431" s="637">
        <f t="shared" si="225"/>
        <v>0.2608695652</v>
      </c>
      <c r="G431" s="637">
        <f t="shared" si="225"/>
        <v>0.275862069</v>
      </c>
      <c r="H431" s="637">
        <f t="shared" si="225"/>
        <v>0.2162162162</v>
      </c>
      <c r="I431" s="629"/>
      <c r="J431" s="628"/>
      <c r="K431" s="628"/>
      <c r="L431" s="630" t="str">
        <f>VLOOKUP(A431,Blacksmith!$B$145:$J$193,9,FALSE)</f>
        <v>#N/A</v>
      </c>
      <c r="M431" s="631"/>
      <c r="N431" s="628" t="str">
        <f>VLOOKUP(A431,Blacksmith!$B$145:$J$193,4,FALSE)</f>
        <v>#N/A</v>
      </c>
      <c r="O431" s="628"/>
      <c r="P431" s="628"/>
      <c r="Q431" s="628"/>
      <c r="R431" s="633">
        <f>Character!$I$10+3</f>
        <v>7</v>
      </c>
      <c r="S431" s="629"/>
      <c r="T431" s="475"/>
      <c r="U431" s="450"/>
      <c r="V431" s="450"/>
      <c r="W431" s="452">
        <v>0.0</v>
      </c>
      <c r="X431" s="452">
        <v>0.0</v>
      </c>
      <c r="Y431" s="452">
        <v>0.0</v>
      </c>
      <c r="Z431" s="452">
        <v>0.0</v>
      </c>
      <c r="AA431" s="452">
        <v>0.0</v>
      </c>
      <c r="AB431" s="452">
        <v>0.0</v>
      </c>
      <c r="AC431" s="452">
        <v>0.0</v>
      </c>
      <c r="AD431" s="453"/>
      <c r="AE431" s="453"/>
      <c r="AF431" s="453"/>
      <c r="AG431" s="453"/>
      <c r="AH431" s="453"/>
      <c r="AI431" s="453"/>
      <c r="AJ431" s="453"/>
      <c r="AK431" s="453"/>
      <c r="AL431" s="453"/>
      <c r="AM431" s="453"/>
      <c r="AN431" s="453"/>
      <c r="AO431" s="453"/>
      <c r="AP431" s="453"/>
      <c r="AQ431" s="453"/>
      <c r="AR431" s="453"/>
      <c r="AS431" s="453"/>
      <c r="AT431" s="453"/>
      <c r="AU431" s="453"/>
      <c r="AV431" s="453"/>
      <c r="AW431" s="453"/>
      <c r="AX431" s="453"/>
      <c r="AY431" s="453"/>
      <c r="AZ431" s="453"/>
      <c r="BA431" s="453"/>
      <c r="BB431" s="453"/>
      <c r="BC431" s="453"/>
      <c r="BD431" s="453"/>
      <c r="BE431" s="453"/>
    </row>
    <row r="432" hidden="1" outlineLevel="1">
      <c r="A432" s="635" t="s">
        <v>785</v>
      </c>
      <c r="B432" s="636">
        <v>2.0</v>
      </c>
      <c r="C432" s="636"/>
      <c r="D432" s="637"/>
      <c r="E432" s="637"/>
      <c r="F432" s="637"/>
      <c r="G432" s="637"/>
      <c r="H432" s="637"/>
      <c r="I432" s="629"/>
      <c r="J432" s="628"/>
      <c r="K432" s="628"/>
      <c r="L432" s="630" t="str">
        <f>VLOOKUP(A432,Blacksmith!$B$145:$J$193,9,FALSE)</f>
        <v>#N/A</v>
      </c>
      <c r="M432" s="631"/>
      <c r="N432" s="628" t="str">
        <f>VLOOKUP(A432,Blacksmith!$B$145:$J$193,4,FALSE)</f>
        <v>#N/A</v>
      </c>
      <c r="O432" s="628"/>
      <c r="P432" s="628"/>
      <c r="Q432" s="628"/>
      <c r="R432" s="633">
        <f>Character!$I$10+3</f>
        <v>7</v>
      </c>
      <c r="S432" s="629"/>
      <c r="T432" s="475"/>
      <c r="U432" s="450"/>
      <c r="V432" s="450"/>
      <c r="W432" s="452">
        <v>0.0</v>
      </c>
      <c r="X432" s="452">
        <v>0.0</v>
      </c>
      <c r="Y432" s="452">
        <v>0.0</v>
      </c>
      <c r="Z432" s="452">
        <v>0.0</v>
      </c>
      <c r="AA432" s="452">
        <v>0.0</v>
      </c>
      <c r="AB432" s="452">
        <v>0.0</v>
      </c>
      <c r="AC432" s="452">
        <v>0.0</v>
      </c>
      <c r="AD432" s="453"/>
      <c r="AE432" s="453"/>
      <c r="AF432" s="453"/>
      <c r="AG432" s="453"/>
      <c r="AH432" s="453"/>
      <c r="AI432" s="453"/>
      <c r="AJ432" s="453"/>
      <c r="AK432" s="453"/>
      <c r="AL432" s="453"/>
      <c r="AM432" s="453"/>
      <c r="AN432" s="453"/>
      <c r="AO432" s="453"/>
      <c r="AP432" s="453"/>
      <c r="AQ432" s="453"/>
      <c r="AR432" s="453"/>
      <c r="AS432" s="453"/>
      <c r="AT432" s="453"/>
      <c r="AU432" s="453"/>
      <c r="AV432" s="453"/>
      <c r="AW432" s="453"/>
      <c r="AX432" s="453"/>
      <c r="AY432" s="453"/>
      <c r="AZ432" s="453"/>
      <c r="BA432" s="453"/>
      <c r="BB432" s="453"/>
      <c r="BC432" s="453"/>
      <c r="BD432" s="453"/>
      <c r="BE432" s="453"/>
    </row>
    <row r="433" hidden="1" outlineLevel="1">
      <c r="A433" s="635" t="s">
        <v>786</v>
      </c>
      <c r="B433" s="638">
        <f t="shared" ref="B433:H433" si="226">B430/$B432</f>
        <v>2.25</v>
      </c>
      <c r="C433" s="638">
        <f t="shared" si="226"/>
        <v>3.25</v>
      </c>
      <c r="D433" s="638">
        <f t="shared" si="226"/>
        <v>4.25</v>
      </c>
      <c r="E433" s="638">
        <f t="shared" si="226"/>
        <v>5.75</v>
      </c>
      <c r="F433" s="638">
        <f t="shared" si="226"/>
        <v>7.25</v>
      </c>
      <c r="G433" s="638">
        <f t="shared" si="226"/>
        <v>9.25</v>
      </c>
      <c r="H433" s="638">
        <f t="shared" si="226"/>
        <v>11.25</v>
      </c>
      <c r="I433" s="629"/>
      <c r="J433" s="628"/>
      <c r="K433" s="628"/>
      <c r="L433" s="630" t="str">
        <f>VLOOKUP(A433,Blacksmith!$B$145:$J$193,9,FALSE)</f>
        <v>#N/A</v>
      </c>
      <c r="M433" s="631"/>
      <c r="N433" s="628" t="str">
        <f>VLOOKUP(A433,Blacksmith!$B$145:$J$193,4,FALSE)</f>
        <v>#N/A</v>
      </c>
      <c r="O433" s="628"/>
      <c r="P433" s="628"/>
      <c r="Q433" s="628"/>
      <c r="R433" s="633">
        <f>Character!$I$10+3</f>
        <v>7</v>
      </c>
      <c r="S433" s="629"/>
      <c r="T433" s="475"/>
      <c r="U433" s="450"/>
      <c r="V433" s="450"/>
      <c r="W433" s="452">
        <v>0.0</v>
      </c>
      <c r="X433" s="452">
        <v>0.0</v>
      </c>
      <c r="Y433" s="452">
        <v>0.0</v>
      </c>
      <c r="Z433" s="452">
        <v>0.0</v>
      </c>
      <c r="AA433" s="452">
        <v>0.0</v>
      </c>
      <c r="AB433" s="452">
        <v>0.0</v>
      </c>
      <c r="AC433" s="452">
        <v>0.0</v>
      </c>
      <c r="AD433" s="453"/>
      <c r="AE433" s="453"/>
      <c r="AF433" s="453"/>
      <c r="AG433" s="453"/>
      <c r="AH433" s="453"/>
      <c r="AI433" s="453"/>
      <c r="AJ433" s="453"/>
      <c r="AK433" s="453"/>
      <c r="AL433" s="453"/>
      <c r="AM433" s="453"/>
      <c r="AN433" s="453"/>
      <c r="AO433" s="453"/>
      <c r="AP433" s="453"/>
      <c r="AQ433" s="453"/>
      <c r="AR433" s="453"/>
      <c r="AS433" s="453"/>
      <c r="AT433" s="453"/>
      <c r="AU433" s="453"/>
      <c r="AV433" s="453"/>
      <c r="AW433" s="453"/>
      <c r="AX433" s="453"/>
      <c r="AY433" s="453"/>
      <c r="AZ433" s="453"/>
      <c r="BA433" s="453"/>
      <c r="BB433" s="453"/>
      <c r="BC433" s="453"/>
      <c r="BD433" s="453"/>
      <c r="BE433" s="453"/>
    </row>
    <row r="434" collapsed="1">
      <c r="A434" s="627" t="s">
        <v>1086</v>
      </c>
      <c r="B434" s="639" t="s">
        <v>819</v>
      </c>
      <c r="C434" s="639" t="s">
        <v>820</v>
      </c>
      <c r="D434" s="639" t="s">
        <v>821</v>
      </c>
      <c r="E434" s="639" t="s">
        <v>822</v>
      </c>
      <c r="F434" s="639" t="s">
        <v>823</v>
      </c>
      <c r="G434" s="639" t="s">
        <v>824</v>
      </c>
      <c r="H434" s="639" t="s">
        <v>1087</v>
      </c>
      <c r="I434" s="640" t="s">
        <v>803</v>
      </c>
      <c r="J434" s="639">
        <v>-3.0</v>
      </c>
      <c r="K434" s="628">
        <v>3.0</v>
      </c>
      <c r="L434" s="630">
        <f>VLOOKUP(A434,Blacksmith!$B$145:$J$193,9,FALSE)</f>
        <v>1.4</v>
      </c>
      <c r="M434" s="631" t="s">
        <v>834</v>
      </c>
      <c r="N434" s="628">
        <f>VLOOKUP(A434,Blacksmith!$B$145:$J$193,4,FALSE)</f>
        <v>5</v>
      </c>
      <c r="O434" s="628">
        <v>10.0</v>
      </c>
      <c r="P434" s="628" t="s">
        <v>782</v>
      </c>
      <c r="Q434" s="632" t="s">
        <v>1088</v>
      </c>
      <c r="R434" s="633">
        <f>Character!$I$10+6</f>
        <v>10</v>
      </c>
      <c r="S434" s="629">
        <v>10.0</v>
      </c>
      <c r="T434" s="475"/>
      <c r="U434" s="471">
        <v>1.0</v>
      </c>
      <c r="V434" s="450"/>
      <c r="W434" s="452">
        <v>0.0</v>
      </c>
      <c r="X434" s="452">
        <v>0.0</v>
      </c>
      <c r="Y434" s="452">
        <v>0.0</v>
      </c>
      <c r="Z434" s="452">
        <v>0.0</v>
      </c>
      <c r="AA434" s="452">
        <v>0.0</v>
      </c>
      <c r="AB434" s="452">
        <v>0.0</v>
      </c>
      <c r="AC434" s="452">
        <v>0.0</v>
      </c>
      <c r="AD434" s="453"/>
      <c r="AE434" s="453"/>
      <c r="AF434" s="453"/>
      <c r="AG434" s="453"/>
      <c r="AH434" s="453"/>
      <c r="AI434" s="453"/>
      <c r="AJ434" s="453"/>
      <c r="AK434" s="453"/>
      <c r="AL434" s="453"/>
      <c r="AM434" s="453"/>
      <c r="AN434" s="453"/>
      <c r="AO434" s="453"/>
      <c r="AP434" s="453"/>
      <c r="AQ434" s="453"/>
      <c r="AR434" s="453"/>
      <c r="AS434" s="453"/>
      <c r="AT434" s="453"/>
      <c r="AU434" s="453"/>
      <c r="AV434" s="453"/>
      <c r="AW434" s="453"/>
      <c r="AX434" s="453"/>
      <c r="AY434" s="453"/>
      <c r="AZ434" s="453"/>
      <c r="BA434" s="453"/>
      <c r="BB434" s="453"/>
      <c r="BC434" s="453"/>
      <c r="BD434" s="453"/>
      <c r="BE434" s="453"/>
    </row>
    <row r="435" hidden="1" outlineLevel="1">
      <c r="A435" s="635" t="s">
        <v>178</v>
      </c>
      <c r="B435" s="636">
        <v>1.0</v>
      </c>
      <c r="C435" s="636">
        <v>1.0</v>
      </c>
      <c r="D435" s="636">
        <v>1.0</v>
      </c>
      <c r="E435" s="636">
        <v>1.0</v>
      </c>
      <c r="F435" s="636">
        <v>1.0</v>
      </c>
      <c r="G435" s="636">
        <v>1.0</v>
      </c>
      <c r="H435" s="636">
        <v>2.0</v>
      </c>
      <c r="I435" s="640"/>
      <c r="J435" s="639"/>
      <c r="K435" s="639"/>
      <c r="L435" s="630" t="str">
        <f>VLOOKUP(A435,Blacksmith!$B$145:$J$193,9,FALSE)</f>
        <v>#N/A</v>
      </c>
      <c r="M435" s="631"/>
      <c r="N435" s="628" t="str">
        <f>VLOOKUP(A435,Blacksmith!$B$145:$J$193,4,FALSE)</f>
        <v>#N/A</v>
      </c>
      <c r="O435" s="628"/>
      <c r="P435" s="628"/>
      <c r="Q435" s="628"/>
      <c r="R435" s="633">
        <f>Character!$I$10+3</f>
        <v>7</v>
      </c>
      <c r="S435" s="629"/>
      <c r="T435" s="475"/>
      <c r="U435" s="450"/>
      <c r="V435" s="450"/>
      <c r="W435" s="452">
        <v>0.0</v>
      </c>
      <c r="X435" s="452">
        <v>0.0</v>
      </c>
      <c r="Y435" s="452">
        <v>0.0</v>
      </c>
      <c r="Z435" s="452">
        <v>0.0</v>
      </c>
      <c r="AA435" s="452">
        <v>0.0</v>
      </c>
      <c r="AB435" s="452">
        <v>0.0</v>
      </c>
      <c r="AC435" s="452">
        <v>0.0</v>
      </c>
      <c r="AD435" s="453"/>
      <c r="AE435" s="453"/>
      <c r="AF435" s="453"/>
      <c r="AG435" s="453"/>
      <c r="AH435" s="453"/>
      <c r="AI435" s="453"/>
      <c r="AJ435" s="453"/>
      <c r="AK435" s="453"/>
      <c r="AL435" s="453"/>
      <c r="AM435" s="453"/>
      <c r="AN435" s="453"/>
      <c r="AO435" s="453"/>
      <c r="AP435" s="453"/>
      <c r="AQ435" s="453"/>
      <c r="AR435" s="453"/>
      <c r="AS435" s="453"/>
      <c r="AT435" s="453"/>
      <c r="AU435" s="453"/>
      <c r="AV435" s="453"/>
      <c r="AW435" s="453"/>
      <c r="AX435" s="453"/>
      <c r="AY435" s="453"/>
      <c r="AZ435" s="453"/>
      <c r="BA435" s="453"/>
      <c r="BB435" s="453"/>
      <c r="BC435" s="453"/>
      <c r="BD435" s="453"/>
      <c r="BE435" s="453"/>
    </row>
    <row r="436" hidden="1" outlineLevel="1">
      <c r="A436" s="635" t="s">
        <v>179</v>
      </c>
      <c r="B436" s="636">
        <v>8.0</v>
      </c>
      <c r="C436" s="636">
        <v>8.0</v>
      </c>
      <c r="D436" s="636">
        <v>10.0</v>
      </c>
      <c r="E436" s="636">
        <v>10.0</v>
      </c>
      <c r="F436" s="636">
        <v>12.0</v>
      </c>
      <c r="G436" s="636">
        <v>12.0</v>
      </c>
      <c r="H436" s="636">
        <v>16.0</v>
      </c>
      <c r="I436" s="640"/>
      <c r="J436" s="639"/>
      <c r="K436" s="639"/>
      <c r="L436" s="630" t="str">
        <f>VLOOKUP(A436,Blacksmith!$B$145:$J$193,9,FALSE)</f>
        <v>#N/A</v>
      </c>
      <c r="M436" s="631"/>
      <c r="N436" s="628" t="str">
        <f>VLOOKUP(A436,Blacksmith!$B$145:$J$193,4,FALSE)</f>
        <v>#N/A</v>
      </c>
      <c r="O436" s="628"/>
      <c r="P436" s="628"/>
      <c r="Q436" s="628"/>
      <c r="R436" s="633">
        <f>Character!$I$10+3</f>
        <v>7</v>
      </c>
      <c r="S436" s="629"/>
      <c r="T436" s="475"/>
      <c r="U436" s="450"/>
      <c r="V436" s="450"/>
      <c r="W436" s="452">
        <v>0.0</v>
      </c>
      <c r="X436" s="452">
        <v>0.0</v>
      </c>
      <c r="Y436" s="452">
        <v>0.0</v>
      </c>
      <c r="Z436" s="452">
        <v>0.0</v>
      </c>
      <c r="AA436" s="452">
        <v>0.0</v>
      </c>
      <c r="AB436" s="452">
        <v>0.0</v>
      </c>
      <c r="AC436" s="452">
        <v>0.0</v>
      </c>
      <c r="AD436" s="453"/>
      <c r="AE436" s="453"/>
      <c r="AF436" s="453"/>
      <c r="AG436" s="453"/>
      <c r="AH436" s="453"/>
      <c r="AI436" s="453"/>
      <c r="AJ436" s="453"/>
      <c r="AK436" s="453"/>
      <c r="AL436" s="453"/>
      <c r="AM436" s="453"/>
      <c r="AN436" s="453"/>
      <c r="AO436" s="453"/>
      <c r="AP436" s="453"/>
      <c r="AQ436" s="453"/>
      <c r="AR436" s="453"/>
      <c r="AS436" s="453"/>
      <c r="AT436" s="453"/>
      <c r="AU436" s="453"/>
      <c r="AV436" s="453"/>
      <c r="AW436" s="453"/>
      <c r="AX436" s="453"/>
      <c r="AY436" s="453"/>
      <c r="AZ436" s="453"/>
      <c r="BA436" s="453"/>
      <c r="BB436" s="453"/>
      <c r="BC436" s="453"/>
      <c r="BD436" s="453"/>
      <c r="BE436" s="453"/>
    </row>
    <row r="437" hidden="1" outlineLevel="1">
      <c r="A437" s="635" t="s">
        <v>783</v>
      </c>
      <c r="B437" s="636">
        <v>2.0</v>
      </c>
      <c r="C437" s="636">
        <v>5.0</v>
      </c>
      <c r="D437" s="636">
        <v>7.0</v>
      </c>
      <c r="E437" s="636">
        <v>11.0</v>
      </c>
      <c r="F437" s="636">
        <v>14.0</v>
      </c>
      <c r="G437" s="636">
        <v>19.0</v>
      </c>
      <c r="H437" s="636">
        <v>22.0</v>
      </c>
      <c r="I437" s="640"/>
      <c r="J437" s="639"/>
      <c r="K437" s="639"/>
      <c r="L437" s="630" t="str">
        <f>VLOOKUP(A437,Blacksmith!$B$145:$J$193,9,FALSE)</f>
        <v>#N/A</v>
      </c>
      <c r="M437" s="631"/>
      <c r="N437" s="628" t="str">
        <f>VLOOKUP(A437,Blacksmith!$B$145:$J$193,4,FALSE)</f>
        <v>#N/A</v>
      </c>
      <c r="O437" s="628"/>
      <c r="P437" s="628"/>
      <c r="Q437" s="628"/>
      <c r="R437" s="633">
        <f>Character!$I$10+3</f>
        <v>7</v>
      </c>
      <c r="S437" s="629"/>
      <c r="T437" s="475"/>
      <c r="U437" s="450"/>
      <c r="V437" s="450"/>
      <c r="W437" s="452">
        <v>0.0</v>
      </c>
      <c r="X437" s="452">
        <v>0.0</v>
      </c>
      <c r="Y437" s="452">
        <v>0.0</v>
      </c>
      <c r="Z437" s="452">
        <v>0.0</v>
      </c>
      <c r="AA437" s="452">
        <v>0.0</v>
      </c>
      <c r="AB437" s="452">
        <v>0.0</v>
      </c>
      <c r="AC437" s="452">
        <v>0.0</v>
      </c>
      <c r="AD437" s="453"/>
      <c r="AE437" s="453"/>
      <c r="AF437" s="453"/>
      <c r="AG437" s="453"/>
      <c r="AH437" s="453"/>
      <c r="AI437" s="453"/>
      <c r="AJ437" s="453"/>
      <c r="AK437" s="453"/>
      <c r="AL437" s="453"/>
      <c r="AM437" s="453"/>
      <c r="AN437" s="453"/>
      <c r="AO437" s="453"/>
      <c r="AP437" s="453"/>
      <c r="AQ437" s="453"/>
      <c r="AR437" s="453"/>
      <c r="AS437" s="453"/>
      <c r="AT437" s="453"/>
      <c r="AU437" s="453"/>
      <c r="AV437" s="453"/>
      <c r="AW437" s="453"/>
      <c r="AX437" s="453"/>
      <c r="AY437" s="453"/>
      <c r="AZ437" s="453"/>
      <c r="BA437" s="453"/>
      <c r="BB437" s="453"/>
      <c r="BC437" s="453"/>
      <c r="BD437" s="453"/>
      <c r="BE437" s="453"/>
    </row>
    <row r="438" hidden="1" outlineLevel="1">
      <c r="A438" s="635" t="s">
        <v>180</v>
      </c>
      <c r="B438" s="636">
        <f t="shared" ref="B438:H438" si="227">(B435+B436)/2+B437</f>
        <v>6.5</v>
      </c>
      <c r="C438" s="636">
        <f t="shared" si="227"/>
        <v>9.5</v>
      </c>
      <c r="D438" s="636">
        <f t="shared" si="227"/>
        <v>12.5</v>
      </c>
      <c r="E438" s="636">
        <f t="shared" si="227"/>
        <v>16.5</v>
      </c>
      <c r="F438" s="636">
        <f t="shared" si="227"/>
        <v>20.5</v>
      </c>
      <c r="G438" s="636">
        <f t="shared" si="227"/>
        <v>25.5</v>
      </c>
      <c r="H438" s="636">
        <f t="shared" si="227"/>
        <v>31</v>
      </c>
      <c r="I438" s="640"/>
      <c r="J438" s="639"/>
      <c r="K438" s="639"/>
      <c r="L438" s="630" t="str">
        <f>VLOOKUP(A438,Blacksmith!$B$145:$J$193,9,FALSE)</f>
        <v>#N/A</v>
      </c>
      <c r="M438" s="631"/>
      <c r="N438" s="628" t="str">
        <f>VLOOKUP(A438,Blacksmith!$B$145:$J$193,4,FALSE)</f>
        <v>#N/A</v>
      </c>
      <c r="O438" s="628"/>
      <c r="P438" s="628"/>
      <c r="Q438" s="628"/>
      <c r="R438" s="633">
        <f>Character!$I$10+3</f>
        <v>7</v>
      </c>
      <c r="S438" s="629"/>
      <c r="T438" s="475"/>
      <c r="U438" s="450"/>
      <c r="V438" s="450"/>
      <c r="W438" s="452">
        <v>0.0</v>
      </c>
      <c r="X438" s="452">
        <v>0.0</v>
      </c>
      <c r="Y438" s="452">
        <v>0.0</v>
      </c>
      <c r="Z438" s="452">
        <v>0.0</v>
      </c>
      <c r="AA438" s="452">
        <v>0.0</v>
      </c>
      <c r="AB438" s="452">
        <v>0.0</v>
      </c>
      <c r="AC438" s="452">
        <v>0.0</v>
      </c>
      <c r="AD438" s="453"/>
      <c r="AE438" s="453"/>
      <c r="AF438" s="453"/>
      <c r="AG438" s="453"/>
      <c r="AH438" s="453"/>
      <c r="AI438" s="453"/>
      <c r="AJ438" s="453"/>
      <c r="AK438" s="453"/>
      <c r="AL438" s="453"/>
      <c r="AM438" s="453"/>
      <c r="AN438" s="453"/>
      <c r="AO438" s="453"/>
      <c r="AP438" s="453"/>
      <c r="AQ438" s="453"/>
      <c r="AR438" s="453"/>
      <c r="AS438" s="453"/>
      <c r="AT438" s="453"/>
      <c r="AU438" s="453"/>
      <c r="AV438" s="453"/>
      <c r="AW438" s="453"/>
      <c r="AX438" s="453"/>
      <c r="AY438" s="453"/>
      <c r="AZ438" s="453"/>
      <c r="BA438" s="453"/>
      <c r="BB438" s="453"/>
      <c r="BC438" s="453"/>
      <c r="BD438" s="453"/>
      <c r="BE438" s="453"/>
    </row>
    <row r="439" hidden="1" outlineLevel="1">
      <c r="A439" s="635" t="s">
        <v>784</v>
      </c>
      <c r="B439" s="637"/>
      <c r="C439" s="637">
        <f t="shared" ref="C439:H439" si="228">C438/B438-1</f>
        <v>0.4615384615</v>
      </c>
      <c r="D439" s="637">
        <f t="shared" si="228"/>
        <v>0.3157894737</v>
      </c>
      <c r="E439" s="637">
        <f t="shared" si="228"/>
        <v>0.32</v>
      </c>
      <c r="F439" s="637">
        <f t="shared" si="228"/>
        <v>0.2424242424</v>
      </c>
      <c r="G439" s="637">
        <f t="shared" si="228"/>
        <v>0.243902439</v>
      </c>
      <c r="H439" s="637">
        <f t="shared" si="228"/>
        <v>0.2156862745</v>
      </c>
      <c r="I439" s="640"/>
      <c r="J439" s="639"/>
      <c r="K439" s="639"/>
      <c r="L439" s="630" t="str">
        <f>VLOOKUP(A439,Blacksmith!$B$145:$J$193,9,FALSE)</f>
        <v>#N/A</v>
      </c>
      <c r="M439" s="631"/>
      <c r="N439" s="628" t="str">
        <f>VLOOKUP(A439,Blacksmith!$B$145:$J$193,4,FALSE)</f>
        <v>#N/A</v>
      </c>
      <c r="O439" s="628"/>
      <c r="P439" s="628"/>
      <c r="Q439" s="628"/>
      <c r="R439" s="633">
        <f>Character!$I$10+3</f>
        <v>7</v>
      </c>
      <c r="S439" s="629"/>
      <c r="T439" s="475"/>
      <c r="U439" s="450"/>
      <c r="V439" s="450"/>
      <c r="W439" s="452">
        <v>0.0</v>
      </c>
      <c r="X439" s="452">
        <v>0.0</v>
      </c>
      <c r="Y439" s="452">
        <v>0.0</v>
      </c>
      <c r="Z439" s="452">
        <v>0.0</v>
      </c>
      <c r="AA439" s="452">
        <v>0.0</v>
      </c>
      <c r="AB439" s="452">
        <v>0.0</v>
      </c>
      <c r="AC439" s="452">
        <v>0.0</v>
      </c>
      <c r="AD439" s="453"/>
      <c r="AE439" s="453"/>
      <c r="AF439" s="453"/>
      <c r="AG439" s="453"/>
      <c r="AH439" s="453"/>
      <c r="AI439" s="453"/>
      <c r="AJ439" s="453"/>
      <c r="AK439" s="453"/>
      <c r="AL439" s="453"/>
      <c r="AM439" s="453"/>
      <c r="AN439" s="453"/>
      <c r="AO439" s="453"/>
      <c r="AP439" s="453"/>
      <c r="AQ439" s="453"/>
      <c r="AR439" s="453"/>
      <c r="AS439" s="453"/>
      <c r="AT439" s="453"/>
      <c r="AU439" s="453"/>
      <c r="AV439" s="453"/>
      <c r="AW439" s="453"/>
      <c r="AX439" s="453"/>
      <c r="AY439" s="453"/>
      <c r="AZ439" s="453"/>
      <c r="BA439" s="453"/>
      <c r="BB439" s="453"/>
      <c r="BC439" s="453"/>
      <c r="BD439" s="453"/>
      <c r="BE439" s="453"/>
    </row>
    <row r="440" hidden="1" outlineLevel="1">
      <c r="A440" s="635" t="s">
        <v>785</v>
      </c>
      <c r="B440" s="636">
        <v>3.0</v>
      </c>
      <c r="C440" s="636"/>
      <c r="D440" s="637"/>
      <c r="E440" s="637"/>
      <c r="F440" s="637"/>
      <c r="G440" s="637"/>
      <c r="H440" s="637"/>
      <c r="I440" s="640"/>
      <c r="J440" s="639"/>
      <c r="K440" s="639"/>
      <c r="L440" s="630" t="str">
        <f>VLOOKUP(A440,Blacksmith!$B$145:$J$193,9,FALSE)</f>
        <v>#N/A</v>
      </c>
      <c r="M440" s="631"/>
      <c r="N440" s="628" t="str">
        <f>VLOOKUP(A440,Blacksmith!$B$145:$J$193,4,FALSE)</f>
        <v>#N/A</v>
      </c>
      <c r="O440" s="628"/>
      <c r="P440" s="628"/>
      <c r="Q440" s="628"/>
      <c r="R440" s="633">
        <f>Character!$I$10+3</f>
        <v>7</v>
      </c>
      <c r="S440" s="629"/>
      <c r="T440" s="475"/>
      <c r="U440" s="450"/>
      <c r="V440" s="450"/>
      <c r="W440" s="452">
        <v>0.0</v>
      </c>
      <c r="X440" s="452">
        <v>0.0</v>
      </c>
      <c r="Y440" s="452">
        <v>0.0</v>
      </c>
      <c r="Z440" s="452">
        <v>0.0</v>
      </c>
      <c r="AA440" s="452">
        <v>0.0</v>
      </c>
      <c r="AB440" s="452">
        <v>0.0</v>
      </c>
      <c r="AC440" s="452">
        <v>0.0</v>
      </c>
      <c r="AD440" s="453"/>
      <c r="AE440" s="453"/>
      <c r="AF440" s="453"/>
      <c r="AG440" s="453"/>
      <c r="AH440" s="453"/>
      <c r="AI440" s="453"/>
      <c r="AJ440" s="453"/>
      <c r="AK440" s="453"/>
      <c r="AL440" s="453"/>
      <c r="AM440" s="453"/>
      <c r="AN440" s="453"/>
      <c r="AO440" s="453"/>
      <c r="AP440" s="453"/>
      <c r="AQ440" s="453"/>
      <c r="AR440" s="453"/>
      <c r="AS440" s="453"/>
      <c r="AT440" s="453"/>
      <c r="AU440" s="453"/>
      <c r="AV440" s="453"/>
      <c r="AW440" s="453"/>
      <c r="AX440" s="453"/>
      <c r="AY440" s="453"/>
      <c r="AZ440" s="453"/>
      <c r="BA440" s="453"/>
      <c r="BB440" s="453"/>
      <c r="BC440" s="453"/>
      <c r="BD440" s="453"/>
      <c r="BE440" s="453"/>
    </row>
    <row r="441" hidden="1" outlineLevel="1">
      <c r="A441" s="635" t="s">
        <v>786</v>
      </c>
      <c r="B441" s="638">
        <f t="shared" ref="B441:H441" si="229">B438/$B440</f>
        <v>2.166666667</v>
      </c>
      <c r="C441" s="638">
        <f t="shared" si="229"/>
        <v>3.166666667</v>
      </c>
      <c r="D441" s="638">
        <f t="shared" si="229"/>
        <v>4.166666667</v>
      </c>
      <c r="E441" s="638">
        <f t="shared" si="229"/>
        <v>5.5</v>
      </c>
      <c r="F441" s="638">
        <f t="shared" si="229"/>
        <v>6.833333333</v>
      </c>
      <c r="G441" s="638">
        <f t="shared" si="229"/>
        <v>8.5</v>
      </c>
      <c r="H441" s="638">
        <f t="shared" si="229"/>
        <v>10.33333333</v>
      </c>
      <c r="I441" s="640"/>
      <c r="J441" s="639"/>
      <c r="K441" s="639"/>
      <c r="L441" s="630" t="str">
        <f>VLOOKUP(A441,Blacksmith!$B$145:$J$193,9,FALSE)</f>
        <v>#N/A</v>
      </c>
      <c r="M441" s="631"/>
      <c r="N441" s="628" t="str">
        <f>VLOOKUP(A441,Blacksmith!$B$145:$J$193,4,FALSE)</f>
        <v>#N/A</v>
      </c>
      <c r="O441" s="628"/>
      <c r="P441" s="628"/>
      <c r="Q441" s="628"/>
      <c r="R441" s="633">
        <f>Character!$I$10+3</f>
        <v>7</v>
      </c>
      <c r="S441" s="629"/>
      <c r="T441" s="475"/>
      <c r="U441" s="450"/>
      <c r="V441" s="450"/>
      <c r="W441" s="452">
        <v>0.0</v>
      </c>
      <c r="X441" s="452">
        <v>0.0</v>
      </c>
      <c r="Y441" s="452">
        <v>0.0</v>
      </c>
      <c r="Z441" s="452">
        <v>0.0</v>
      </c>
      <c r="AA441" s="452">
        <v>0.0</v>
      </c>
      <c r="AB441" s="452">
        <v>0.0</v>
      </c>
      <c r="AC441" s="452">
        <v>0.0</v>
      </c>
      <c r="AD441" s="453"/>
      <c r="AE441" s="453"/>
      <c r="AF441" s="453"/>
      <c r="AG441" s="453"/>
      <c r="AH441" s="453"/>
      <c r="AI441" s="453"/>
      <c r="AJ441" s="453"/>
      <c r="AK441" s="453"/>
      <c r="AL441" s="453"/>
      <c r="AM441" s="453"/>
      <c r="AN441" s="453"/>
      <c r="AO441" s="453"/>
      <c r="AP441" s="453"/>
      <c r="AQ441" s="453"/>
      <c r="AR441" s="453"/>
      <c r="AS441" s="453"/>
      <c r="AT441" s="453"/>
      <c r="AU441" s="453"/>
      <c r="AV441" s="453"/>
      <c r="AW441" s="453"/>
      <c r="AX441" s="453"/>
      <c r="AY441" s="453"/>
      <c r="AZ441" s="453"/>
      <c r="BA441" s="453"/>
      <c r="BB441" s="453"/>
      <c r="BC441" s="453"/>
      <c r="BD441" s="453"/>
      <c r="BE441" s="453"/>
    </row>
    <row r="442" collapsed="1">
      <c r="A442" s="627" t="s">
        <v>1089</v>
      </c>
      <c r="B442" s="639" t="s">
        <v>933</v>
      </c>
      <c r="C442" s="639" t="s">
        <v>952</v>
      </c>
      <c r="D442" s="639" t="s">
        <v>953</v>
      </c>
      <c r="E442" s="639" t="s">
        <v>954</v>
      </c>
      <c r="F442" s="639" t="s">
        <v>955</v>
      </c>
      <c r="G442" s="639" t="s">
        <v>956</v>
      </c>
      <c r="H442" s="639" t="s">
        <v>1090</v>
      </c>
      <c r="I442" s="629" t="s">
        <v>781</v>
      </c>
      <c r="J442" s="628">
        <v>-3.0</v>
      </c>
      <c r="K442" s="628">
        <v>3.0</v>
      </c>
      <c r="L442" s="630">
        <f>VLOOKUP(A442,Blacksmith!$B$145:$J$193,9,FALSE)</f>
        <v>2.1</v>
      </c>
      <c r="M442" s="631" t="s">
        <v>850</v>
      </c>
      <c r="N442" s="628">
        <f>VLOOKUP(A442,Blacksmith!$B$145:$J$193,4,FALSE)</f>
        <v>8</v>
      </c>
      <c r="O442" s="628">
        <v>15.0</v>
      </c>
      <c r="P442" s="628" t="s">
        <v>782</v>
      </c>
      <c r="Q442" s="632" t="s">
        <v>1085</v>
      </c>
      <c r="R442" s="633">
        <f>Character!$I$10+3</f>
        <v>7</v>
      </c>
      <c r="S442" s="629">
        <v>6.0</v>
      </c>
      <c r="T442" s="475"/>
      <c r="U442" s="450"/>
      <c r="V442" s="450"/>
      <c r="W442" s="452">
        <v>0.0</v>
      </c>
      <c r="X442" s="452">
        <v>0.0</v>
      </c>
      <c r="Y442" s="452">
        <v>0.0</v>
      </c>
      <c r="Z442" s="452">
        <v>0.0</v>
      </c>
      <c r="AA442" s="452">
        <v>0.0</v>
      </c>
      <c r="AB442" s="452">
        <v>0.0</v>
      </c>
      <c r="AC442" s="452">
        <v>0.0</v>
      </c>
      <c r="AD442" s="453"/>
      <c r="AE442" s="453"/>
      <c r="AF442" s="453"/>
      <c r="AG442" s="453"/>
      <c r="AH442" s="453"/>
      <c r="AI442" s="453"/>
      <c r="AJ442" s="453"/>
      <c r="AK442" s="453"/>
      <c r="AL442" s="453"/>
      <c r="AM442" s="453"/>
      <c r="AN442" s="453"/>
      <c r="AO442" s="453"/>
      <c r="AP442" s="453"/>
      <c r="AQ442" s="453"/>
      <c r="AR442" s="453"/>
      <c r="AS442" s="453"/>
      <c r="AT442" s="453"/>
      <c r="AU442" s="453"/>
      <c r="AV442" s="453"/>
      <c r="AW442" s="453"/>
      <c r="AX442" s="453"/>
      <c r="AY442" s="453"/>
      <c r="AZ442" s="453"/>
      <c r="BA442" s="453"/>
      <c r="BB442" s="453"/>
      <c r="BC442" s="453"/>
      <c r="BD442" s="453"/>
      <c r="BE442" s="453"/>
    </row>
    <row r="443" hidden="1" outlineLevel="1">
      <c r="A443" s="635" t="s">
        <v>178</v>
      </c>
      <c r="B443" s="636">
        <v>1.0</v>
      </c>
      <c r="C443" s="636">
        <v>1.0</v>
      </c>
      <c r="D443" s="636">
        <v>1.0</v>
      </c>
      <c r="E443" s="636">
        <v>1.0</v>
      </c>
      <c r="F443" s="636">
        <v>1.0</v>
      </c>
      <c r="G443" s="636">
        <v>1.0</v>
      </c>
      <c r="H443" s="636">
        <v>1.0</v>
      </c>
      <c r="I443" s="629"/>
      <c r="J443" s="628"/>
      <c r="K443" s="628"/>
      <c r="L443" s="630" t="str">
        <f>VLOOKUP(A443,Blacksmith!$B$145:$J$193,9,FALSE)</f>
        <v>#N/A</v>
      </c>
      <c r="M443" s="631"/>
      <c r="N443" s="628" t="str">
        <f>VLOOKUP(A443,Blacksmith!$B$145:$J$193,4,FALSE)</f>
        <v>#N/A</v>
      </c>
      <c r="O443" s="628"/>
      <c r="P443" s="628"/>
      <c r="Q443" s="628"/>
      <c r="R443" s="633">
        <f>Character!$I$10+3</f>
        <v>7</v>
      </c>
      <c r="S443" s="629"/>
      <c r="T443" s="475"/>
      <c r="U443" s="450"/>
      <c r="V443" s="450"/>
      <c r="W443" s="452">
        <v>0.0</v>
      </c>
      <c r="X443" s="452">
        <v>0.0</v>
      </c>
      <c r="Y443" s="452">
        <v>0.0</v>
      </c>
      <c r="Z443" s="452">
        <v>0.0</v>
      </c>
      <c r="AA443" s="452">
        <v>0.0</v>
      </c>
      <c r="AB443" s="452">
        <v>0.0</v>
      </c>
      <c r="AC443" s="452">
        <v>0.0</v>
      </c>
      <c r="AD443" s="453"/>
      <c r="AE443" s="453"/>
      <c r="AF443" s="453"/>
      <c r="AG443" s="453"/>
      <c r="AH443" s="453"/>
      <c r="AI443" s="453"/>
      <c r="AJ443" s="453"/>
      <c r="AK443" s="453"/>
      <c r="AL443" s="453"/>
      <c r="AM443" s="453"/>
      <c r="AN443" s="453"/>
      <c r="AO443" s="453"/>
      <c r="AP443" s="453"/>
      <c r="AQ443" s="453"/>
      <c r="AR443" s="453"/>
      <c r="AS443" s="453"/>
      <c r="AT443" s="453"/>
      <c r="AU443" s="453"/>
      <c r="AV443" s="453"/>
      <c r="AW443" s="453"/>
      <c r="AX443" s="453"/>
      <c r="AY443" s="453"/>
      <c r="AZ443" s="453"/>
      <c r="BA443" s="453"/>
      <c r="BB443" s="453"/>
      <c r="BC443" s="453"/>
      <c r="BD443" s="453"/>
      <c r="BE443" s="453"/>
    </row>
    <row r="444" hidden="1" outlineLevel="1">
      <c r="A444" s="635" t="s">
        <v>179</v>
      </c>
      <c r="B444" s="636">
        <v>6.0</v>
      </c>
      <c r="C444" s="636">
        <v>6.0</v>
      </c>
      <c r="D444" s="636">
        <v>8.0</v>
      </c>
      <c r="E444" s="636">
        <v>8.0</v>
      </c>
      <c r="F444" s="636">
        <v>10.0</v>
      </c>
      <c r="G444" s="636">
        <v>10.0</v>
      </c>
      <c r="H444" s="636">
        <v>12.0</v>
      </c>
      <c r="I444" s="629"/>
      <c r="J444" s="628"/>
      <c r="K444" s="628"/>
      <c r="L444" s="630" t="str">
        <f>VLOOKUP(A444,Blacksmith!$B$145:$J$193,9,FALSE)</f>
        <v>#N/A</v>
      </c>
      <c r="M444" s="631"/>
      <c r="N444" s="628" t="str">
        <f>VLOOKUP(A444,Blacksmith!$B$145:$J$193,4,FALSE)</f>
        <v>#N/A</v>
      </c>
      <c r="O444" s="628"/>
      <c r="P444" s="628"/>
      <c r="Q444" s="628"/>
      <c r="R444" s="633">
        <f>Character!$I$10+3</f>
        <v>7</v>
      </c>
      <c r="S444" s="629"/>
      <c r="T444" s="475"/>
      <c r="U444" s="450"/>
      <c r="V444" s="450"/>
      <c r="W444" s="452">
        <v>0.0</v>
      </c>
      <c r="X444" s="452">
        <v>0.0</v>
      </c>
      <c r="Y444" s="452">
        <v>0.0</v>
      </c>
      <c r="Z444" s="452">
        <v>0.0</v>
      </c>
      <c r="AA444" s="452">
        <v>0.0</v>
      </c>
      <c r="AB444" s="452">
        <v>0.0</v>
      </c>
      <c r="AC444" s="452">
        <v>0.0</v>
      </c>
      <c r="AD444" s="453"/>
      <c r="AE444" s="453"/>
      <c r="AF444" s="453"/>
      <c r="AG444" s="453"/>
      <c r="AH444" s="453"/>
      <c r="AI444" s="453"/>
      <c r="AJ444" s="453"/>
      <c r="AK444" s="453"/>
      <c r="AL444" s="453"/>
      <c r="AM444" s="453"/>
      <c r="AN444" s="453"/>
      <c r="AO444" s="453"/>
      <c r="AP444" s="453"/>
      <c r="AQ444" s="453"/>
      <c r="AR444" s="453"/>
      <c r="AS444" s="453"/>
      <c r="AT444" s="453"/>
      <c r="AU444" s="453"/>
      <c r="AV444" s="453"/>
      <c r="AW444" s="453"/>
      <c r="AX444" s="453"/>
      <c r="AY444" s="453"/>
      <c r="AZ444" s="453"/>
      <c r="BA444" s="453"/>
      <c r="BB444" s="453"/>
      <c r="BC444" s="453"/>
      <c r="BD444" s="453"/>
      <c r="BE444" s="453"/>
    </row>
    <row r="445" hidden="1" outlineLevel="1">
      <c r="A445" s="635" t="s">
        <v>783</v>
      </c>
      <c r="B445" s="636">
        <v>4.0</v>
      </c>
      <c r="C445" s="636">
        <v>7.0</v>
      </c>
      <c r="D445" s="636">
        <v>9.0</v>
      </c>
      <c r="E445" s="636">
        <v>13.0</v>
      </c>
      <c r="F445" s="636">
        <v>16.0</v>
      </c>
      <c r="G445" s="636">
        <v>21.0</v>
      </c>
      <c r="H445" s="636">
        <v>25.0</v>
      </c>
      <c r="I445" s="629"/>
      <c r="J445" s="628"/>
      <c r="K445" s="628"/>
      <c r="L445" s="630" t="str">
        <f>VLOOKUP(A445,Blacksmith!$B$145:$J$193,9,FALSE)</f>
        <v>#N/A</v>
      </c>
      <c r="M445" s="631"/>
      <c r="N445" s="628" t="str">
        <f>VLOOKUP(A445,Blacksmith!$B$145:$J$193,4,FALSE)</f>
        <v>#N/A</v>
      </c>
      <c r="O445" s="628"/>
      <c r="P445" s="628"/>
      <c r="Q445" s="628"/>
      <c r="R445" s="633">
        <f>Character!$I$10+3</f>
        <v>7</v>
      </c>
      <c r="S445" s="629"/>
      <c r="T445" s="475"/>
      <c r="U445" s="450"/>
      <c r="V445" s="450"/>
      <c r="W445" s="452">
        <v>0.0</v>
      </c>
      <c r="X445" s="452">
        <v>0.0</v>
      </c>
      <c r="Y445" s="452">
        <v>0.0</v>
      </c>
      <c r="Z445" s="452">
        <v>0.0</v>
      </c>
      <c r="AA445" s="452">
        <v>0.0</v>
      </c>
      <c r="AB445" s="452">
        <v>0.0</v>
      </c>
      <c r="AC445" s="452">
        <v>0.0</v>
      </c>
      <c r="AD445" s="453"/>
      <c r="AE445" s="453"/>
      <c r="AF445" s="453"/>
      <c r="AG445" s="453"/>
      <c r="AH445" s="453"/>
      <c r="AI445" s="453"/>
      <c r="AJ445" s="453"/>
      <c r="AK445" s="453"/>
      <c r="AL445" s="453"/>
      <c r="AM445" s="453"/>
      <c r="AN445" s="453"/>
      <c r="AO445" s="453"/>
      <c r="AP445" s="453"/>
      <c r="AQ445" s="453"/>
      <c r="AR445" s="453"/>
      <c r="AS445" s="453"/>
      <c r="AT445" s="453"/>
      <c r="AU445" s="453"/>
      <c r="AV445" s="453"/>
      <c r="AW445" s="453"/>
      <c r="AX445" s="453"/>
      <c r="AY445" s="453"/>
      <c r="AZ445" s="453"/>
      <c r="BA445" s="453"/>
      <c r="BB445" s="453"/>
      <c r="BC445" s="453"/>
      <c r="BD445" s="453"/>
      <c r="BE445" s="453"/>
    </row>
    <row r="446" hidden="1" outlineLevel="1">
      <c r="A446" s="635" t="s">
        <v>180</v>
      </c>
      <c r="B446" s="636">
        <f t="shared" ref="B446:H446" si="230">(B443+B444)/2+B445</f>
        <v>7.5</v>
      </c>
      <c r="C446" s="636">
        <f t="shared" si="230"/>
        <v>10.5</v>
      </c>
      <c r="D446" s="636">
        <f t="shared" si="230"/>
        <v>13.5</v>
      </c>
      <c r="E446" s="636">
        <f t="shared" si="230"/>
        <v>17.5</v>
      </c>
      <c r="F446" s="636">
        <f t="shared" si="230"/>
        <v>21.5</v>
      </c>
      <c r="G446" s="636">
        <f t="shared" si="230"/>
        <v>26.5</v>
      </c>
      <c r="H446" s="636">
        <f t="shared" si="230"/>
        <v>31.5</v>
      </c>
      <c r="I446" s="629"/>
      <c r="J446" s="628"/>
      <c r="K446" s="628"/>
      <c r="L446" s="630" t="str">
        <f>VLOOKUP(A446,Blacksmith!$B$145:$J$193,9,FALSE)</f>
        <v>#N/A</v>
      </c>
      <c r="M446" s="631"/>
      <c r="N446" s="628" t="str">
        <f>VLOOKUP(A446,Blacksmith!$B$145:$J$193,4,FALSE)</f>
        <v>#N/A</v>
      </c>
      <c r="O446" s="628"/>
      <c r="P446" s="628"/>
      <c r="Q446" s="628"/>
      <c r="R446" s="633">
        <f>Character!$I$10+3</f>
        <v>7</v>
      </c>
      <c r="S446" s="629"/>
      <c r="T446" s="475"/>
      <c r="U446" s="450"/>
      <c r="V446" s="450"/>
      <c r="W446" s="452">
        <v>0.0</v>
      </c>
      <c r="X446" s="452">
        <v>0.0</v>
      </c>
      <c r="Y446" s="452">
        <v>0.0</v>
      </c>
      <c r="Z446" s="452">
        <v>0.0</v>
      </c>
      <c r="AA446" s="452">
        <v>0.0</v>
      </c>
      <c r="AB446" s="452">
        <v>0.0</v>
      </c>
      <c r="AC446" s="452">
        <v>0.0</v>
      </c>
      <c r="AD446" s="453"/>
      <c r="AE446" s="453"/>
      <c r="AF446" s="453"/>
      <c r="AG446" s="453"/>
      <c r="AH446" s="453"/>
      <c r="AI446" s="453"/>
      <c r="AJ446" s="453"/>
      <c r="AK446" s="453"/>
      <c r="AL446" s="453"/>
      <c r="AM446" s="453"/>
      <c r="AN446" s="453"/>
      <c r="AO446" s="453"/>
      <c r="AP446" s="453"/>
      <c r="AQ446" s="453"/>
      <c r="AR446" s="453"/>
      <c r="AS446" s="453"/>
      <c r="AT446" s="453"/>
      <c r="AU446" s="453"/>
      <c r="AV446" s="453"/>
      <c r="AW446" s="453"/>
      <c r="AX446" s="453"/>
      <c r="AY446" s="453"/>
      <c r="AZ446" s="453"/>
      <c r="BA446" s="453"/>
      <c r="BB446" s="453"/>
      <c r="BC446" s="453"/>
      <c r="BD446" s="453"/>
      <c r="BE446" s="453"/>
    </row>
    <row r="447" hidden="1" outlineLevel="1">
      <c r="A447" s="635" t="s">
        <v>784</v>
      </c>
      <c r="B447" s="637"/>
      <c r="C447" s="637">
        <f t="shared" ref="C447:H447" si="231">C446/B446-1</f>
        <v>0.4</v>
      </c>
      <c r="D447" s="637">
        <f t="shared" si="231"/>
        <v>0.2857142857</v>
      </c>
      <c r="E447" s="637">
        <f t="shared" si="231"/>
        <v>0.2962962963</v>
      </c>
      <c r="F447" s="637">
        <f t="shared" si="231"/>
        <v>0.2285714286</v>
      </c>
      <c r="G447" s="637">
        <f t="shared" si="231"/>
        <v>0.2325581395</v>
      </c>
      <c r="H447" s="637">
        <f t="shared" si="231"/>
        <v>0.1886792453</v>
      </c>
      <c r="I447" s="629"/>
      <c r="J447" s="628"/>
      <c r="K447" s="628"/>
      <c r="L447" s="630" t="str">
        <f>VLOOKUP(A447,Blacksmith!$B$145:$J$193,9,FALSE)</f>
        <v>#N/A</v>
      </c>
      <c r="M447" s="631"/>
      <c r="N447" s="628" t="str">
        <f>VLOOKUP(A447,Blacksmith!$B$145:$J$193,4,FALSE)</f>
        <v>#N/A</v>
      </c>
      <c r="O447" s="628"/>
      <c r="P447" s="628"/>
      <c r="Q447" s="628"/>
      <c r="R447" s="633">
        <f>Character!$I$10+3</f>
        <v>7</v>
      </c>
      <c r="S447" s="629"/>
      <c r="T447" s="475"/>
      <c r="U447" s="450"/>
      <c r="V447" s="450"/>
      <c r="W447" s="452">
        <v>0.0</v>
      </c>
      <c r="X447" s="452">
        <v>0.0</v>
      </c>
      <c r="Y447" s="452">
        <v>0.0</v>
      </c>
      <c r="Z447" s="452">
        <v>0.0</v>
      </c>
      <c r="AA447" s="452">
        <v>0.0</v>
      </c>
      <c r="AB447" s="452">
        <v>0.0</v>
      </c>
      <c r="AC447" s="452">
        <v>0.0</v>
      </c>
      <c r="AD447" s="453"/>
      <c r="AE447" s="453"/>
      <c r="AF447" s="453"/>
      <c r="AG447" s="453"/>
      <c r="AH447" s="453"/>
      <c r="AI447" s="453"/>
      <c r="AJ447" s="453"/>
      <c r="AK447" s="453"/>
      <c r="AL447" s="453"/>
      <c r="AM447" s="453"/>
      <c r="AN447" s="453"/>
      <c r="AO447" s="453"/>
      <c r="AP447" s="453"/>
      <c r="AQ447" s="453"/>
      <c r="AR447" s="453"/>
      <c r="AS447" s="453"/>
      <c r="AT447" s="453"/>
      <c r="AU447" s="453"/>
      <c r="AV447" s="453"/>
      <c r="AW447" s="453"/>
      <c r="AX447" s="453"/>
      <c r="AY447" s="453"/>
      <c r="AZ447" s="453"/>
      <c r="BA447" s="453"/>
      <c r="BB447" s="453"/>
      <c r="BC447" s="453"/>
      <c r="BD447" s="453"/>
      <c r="BE447" s="453"/>
    </row>
    <row r="448" hidden="1" outlineLevel="1">
      <c r="A448" s="635" t="s">
        <v>785</v>
      </c>
      <c r="B448" s="636">
        <v>3.0</v>
      </c>
      <c r="C448" s="636"/>
      <c r="D448" s="637"/>
      <c r="E448" s="637"/>
      <c r="F448" s="637"/>
      <c r="G448" s="637"/>
      <c r="H448" s="637"/>
      <c r="I448" s="629"/>
      <c r="J448" s="628"/>
      <c r="K448" s="628"/>
      <c r="L448" s="630" t="str">
        <f>VLOOKUP(A448,Blacksmith!$B$145:$J$193,9,FALSE)</f>
        <v>#N/A</v>
      </c>
      <c r="M448" s="631"/>
      <c r="N448" s="628" t="str">
        <f>VLOOKUP(A448,Blacksmith!$B$145:$J$193,4,FALSE)</f>
        <v>#N/A</v>
      </c>
      <c r="O448" s="628"/>
      <c r="P448" s="628"/>
      <c r="Q448" s="628"/>
      <c r="R448" s="633">
        <f>Character!$I$10+3</f>
        <v>7</v>
      </c>
      <c r="S448" s="629"/>
      <c r="T448" s="475"/>
      <c r="U448" s="450"/>
      <c r="V448" s="450"/>
      <c r="W448" s="452">
        <v>0.0</v>
      </c>
      <c r="X448" s="452">
        <v>0.0</v>
      </c>
      <c r="Y448" s="452">
        <v>0.0</v>
      </c>
      <c r="Z448" s="452">
        <v>0.0</v>
      </c>
      <c r="AA448" s="452">
        <v>0.0</v>
      </c>
      <c r="AB448" s="452">
        <v>0.0</v>
      </c>
      <c r="AC448" s="452">
        <v>0.0</v>
      </c>
      <c r="AD448" s="453"/>
      <c r="AE448" s="453"/>
      <c r="AF448" s="453"/>
      <c r="AG448" s="453"/>
      <c r="AH448" s="453"/>
      <c r="AI448" s="453"/>
      <c r="AJ448" s="453"/>
      <c r="AK448" s="453"/>
      <c r="AL448" s="453"/>
      <c r="AM448" s="453"/>
      <c r="AN448" s="453"/>
      <c r="AO448" s="453"/>
      <c r="AP448" s="453"/>
      <c r="AQ448" s="453"/>
      <c r="AR448" s="453"/>
      <c r="AS448" s="453"/>
      <c r="AT448" s="453"/>
      <c r="AU448" s="453"/>
      <c r="AV448" s="453"/>
      <c r="AW448" s="453"/>
      <c r="AX448" s="453"/>
      <c r="AY448" s="453"/>
      <c r="AZ448" s="453"/>
      <c r="BA448" s="453"/>
      <c r="BB448" s="453"/>
      <c r="BC448" s="453"/>
      <c r="BD448" s="453"/>
      <c r="BE448" s="453"/>
    </row>
    <row r="449" hidden="1" outlineLevel="1">
      <c r="A449" s="635" t="s">
        <v>786</v>
      </c>
      <c r="B449" s="638">
        <f t="shared" ref="B449:H449" si="232">B446/$B448</f>
        <v>2.5</v>
      </c>
      <c r="C449" s="638">
        <f t="shared" si="232"/>
        <v>3.5</v>
      </c>
      <c r="D449" s="638">
        <f t="shared" si="232"/>
        <v>4.5</v>
      </c>
      <c r="E449" s="638">
        <f t="shared" si="232"/>
        <v>5.833333333</v>
      </c>
      <c r="F449" s="638">
        <f t="shared" si="232"/>
        <v>7.166666667</v>
      </c>
      <c r="G449" s="638">
        <f t="shared" si="232"/>
        <v>8.833333333</v>
      </c>
      <c r="H449" s="638">
        <f t="shared" si="232"/>
        <v>10.5</v>
      </c>
      <c r="I449" s="629"/>
      <c r="J449" s="628"/>
      <c r="K449" s="628"/>
      <c r="L449" s="630" t="str">
        <f>VLOOKUP(A449,Blacksmith!$B$145:$J$193,9,FALSE)</f>
        <v>#N/A</v>
      </c>
      <c r="M449" s="631"/>
      <c r="N449" s="628" t="str">
        <f>VLOOKUP(A449,Blacksmith!$B$145:$J$193,4,FALSE)</f>
        <v>#N/A</v>
      </c>
      <c r="O449" s="628"/>
      <c r="P449" s="628"/>
      <c r="Q449" s="628"/>
      <c r="R449" s="633">
        <f>Character!$I$10+3</f>
        <v>7</v>
      </c>
      <c r="S449" s="629"/>
      <c r="T449" s="475"/>
      <c r="U449" s="450"/>
      <c r="V449" s="450"/>
      <c r="W449" s="452">
        <v>0.0</v>
      </c>
      <c r="X449" s="452">
        <v>0.0</v>
      </c>
      <c r="Y449" s="452">
        <v>0.0</v>
      </c>
      <c r="Z449" s="452">
        <v>0.0</v>
      </c>
      <c r="AA449" s="452">
        <v>0.0</v>
      </c>
      <c r="AB449" s="452">
        <v>0.0</v>
      </c>
      <c r="AC449" s="452">
        <v>0.0</v>
      </c>
      <c r="AD449" s="453"/>
      <c r="AE449" s="453"/>
      <c r="AF449" s="453"/>
      <c r="AG449" s="453"/>
      <c r="AH449" s="453"/>
      <c r="AI449" s="453"/>
      <c r="AJ449" s="453"/>
      <c r="AK449" s="453"/>
      <c r="AL449" s="453"/>
      <c r="AM449" s="453"/>
      <c r="AN449" s="453"/>
      <c r="AO449" s="453"/>
      <c r="AP449" s="453"/>
      <c r="AQ449" s="453"/>
      <c r="AR449" s="453"/>
      <c r="AS449" s="453"/>
      <c r="AT449" s="453"/>
      <c r="AU449" s="453"/>
      <c r="AV449" s="453"/>
      <c r="AW449" s="453"/>
      <c r="AX449" s="453"/>
      <c r="AY449" s="453"/>
      <c r="AZ449" s="453"/>
      <c r="BA449" s="453"/>
      <c r="BB449" s="453"/>
      <c r="BC449" s="453"/>
      <c r="BD449" s="453"/>
      <c r="BE449" s="453"/>
    </row>
    <row r="450" collapsed="1">
      <c r="A450" s="641" t="s">
        <v>1091</v>
      </c>
      <c r="B450" s="631" t="s">
        <v>820</v>
      </c>
      <c r="C450" s="631" t="s">
        <v>953</v>
      </c>
      <c r="D450" s="631" t="s">
        <v>801</v>
      </c>
      <c r="E450" s="631" t="s">
        <v>1084</v>
      </c>
      <c r="F450" s="631" t="s">
        <v>968</v>
      </c>
      <c r="G450" s="631" t="s">
        <v>957</v>
      </c>
      <c r="H450" s="631" t="s">
        <v>1092</v>
      </c>
      <c r="I450" s="642" t="s">
        <v>781</v>
      </c>
      <c r="J450" s="643">
        <v>-3.0</v>
      </c>
      <c r="K450" s="628">
        <v>4.0</v>
      </c>
      <c r="L450" s="630">
        <f>VLOOKUP(A450,Blacksmith!$B$145:$J$193,9,FALSE)</f>
        <v>2.8</v>
      </c>
      <c r="M450" s="631" t="s">
        <v>1093</v>
      </c>
      <c r="N450" s="628">
        <f>VLOOKUP(A450,Blacksmith!$B$145:$J$193,4,FALSE)</f>
        <v>11</v>
      </c>
      <c r="O450" s="628">
        <v>16.0</v>
      </c>
      <c r="P450" s="628" t="s">
        <v>782</v>
      </c>
      <c r="Q450" s="632" t="s">
        <v>1088</v>
      </c>
      <c r="R450" s="633">
        <f>Character!$I$10+10</f>
        <v>14</v>
      </c>
      <c r="S450" s="629">
        <v>14.0</v>
      </c>
      <c r="T450" s="475"/>
      <c r="U450" s="471">
        <v>1.0</v>
      </c>
      <c r="V450" s="450"/>
      <c r="W450" s="452">
        <v>0.0</v>
      </c>
      <c r="X450" s="452">
        <v>0.0</v>
      </c>
      <c r="Y450" s="452">
        <v>0.0</v>
      </c>
      <c r="Z450" s="452">
        <v>0.0</v>
      </c>
      <c r="AA450" s="452">
        <v>0.0</v>
      </c>
      <c r="AB450" s="452">
        <v>0.0</v>
      </c>
      <c r="AC450" s="452">
        <v>0.0</v>
      </c>
      <c r="AD450" s="453"/>
      <c r="AE450" s="453"/>
      <c r="AF450" s="453"/>
      <c r="AG450" s="453"/>
      <c r="AH450" s="453"/>
      <c r="AI450" s="453"/>
      <c r="AJ450" s="453"/>
      <c r="AK450" s="453"/>
      <c r="AL450" s="453"/>
      <c r="AM450" s="453"/>
      <c r="AN450" s="453"/>
      <c r="AO450" s="453"/>
      <c r="AP450" s="453"/>
      <c r="AQ450" s="453"/>
      <c r="AR450" s="453"/>
      <c r="AS450" s="453"/>
      <c r="AT450" s="453"/>
      <c r="AU450" s="453"/>
      <c r="AV450" s="453"/>
      <c r="AW450" s="453"/>
      <c r="AX450" s="453"/>
      <c r="AY450" s="453"/>
      <c r="AZ450" s="453"/>
      <c r="BA450" s="453"/>
      <c r="BB450" s="453"/>
      <c r="BC450" s="453"/>
      <c r="BD450" s="453"/>
      <c r="BE450" s="453"/>
    </row>
    <row r="451" hidden="1" outlineLevel="1">
      <c r="A451" s="635" t="s">
        <v>178</v>
      </c>
      <c r="B451" s="636">
        <v>1.0</v>
      </c>
      <c r="C451" s="636">
        <v>1.0</v>
      </c>
      <c r="D451" s="636">
        <v>1.0</v>
      </c>
      <c r="E451" s="636">
        <v>1.0</v>
      </c>
      <c r="F451" s="636">
        <v>1.0</v>
      </c>
      <c r="G451" s="636">
        <v>1.0</v>
      </c>
      <c r="H451" s="636">
        <v>2.0</v>
      </c>
      <c r="I451" s="642"/>
      <c r="J451" s="643"/>
      <c r="K451" s="631"/>
      <c r="L451" s="630" t="str">
        <f t="shared" ref="L451:L457" si="233">VLOOKUP(A451,'Weapon crafting'!$B$11:$H$103,6,FALSE)</f>
        <v>#REF!</v>
      </c>
      <c r="M451" s="631"/>
      <c r="N451" s="628" t="str">
        <f t="shared" ref="N451:N457" si="234">VLOOKUP(A451,'Weapon crafting'!$B$11:$H$103,4,FALSE)</f>
        <v>#REF!</v>
      </c>
      <c r="O451" s="628"/>
      <c r="P451" s="628"/>
      <c r="Q451" s="628"/>
      <c r="R451" s="633">
        <f>Character!$I$10+10</f>
        <v>14</v>
      </c>
      <c r="S451" s="629"/>
      <c r="T451" s="475"/>
      <c r="U451" s="450"/>
      <c r="V451" s="450"/>
      <c r="W451" s="452">
        <v>0.0</v>
      </c>
      <c r="X451" s="452">
        <v>0.0</v>
      </c>
      <c r="Y451" s="452">
        <v>0.0</v>
      </c>
      <c r="Z451" s="452">
        <v>0.0</v>
      </c>
      <c r="AA451" s="452">
        <v>0.0</v>
      </c>
      <c r="AB451" s="452">
        <v>0.0</v>
      </c>
      <c r="AC451" s="452">
        <v>0.0</v>
      </c>
      <c r="AD451" s="453"/>
      <c r="AE451" s="453"/>
      <c r="AF451" s="453"/>
      <c r="AG451" s="453"/>
      <c r="AH451" s="453"/>
      <c r="AI451" s="453"/>
      <c r="AJ451" s="453"/>
      <c r="AK451" s="453"/>
      <c r="AL451" s="453"/>
      <c r="AM451" s="453"/>
      <c r="AN451" s="453"/>
      <c r="AO451" s="453"/>
      <c r="AP451" s="453"/>
      <c r="AQ451" s="453"/>
      <c r="AR451" s="453"/>
      <c r="AS451" s="453"/>
      <c r="AT451" s="453"/>
      <c r="AU451" s="453"/>
      <c r="AV451" s="453"/>
      <c r="AW451" s="453"/>
      <c r="AX451" s="453"/>
      <c r="AY451" s="453"/>
      <c r="AZ451" s="453"/>
      <c r="BA451" s="453"/>
      <c r="BB451" s="453"/>
      <c r="BC451" s="453"/>
      <c r="BD451" s="453"/>
      <c r="BE451" s="453"/>
    </row>
    <row r="452" hidden="1" outlineLevel="1">
      <c r="A452" s="635" t="s">
        <v>179</v>
      </c>
      <c r="B452" s="636">
        <v>8.0</v>
      </c>
      <c r="C452" s="636">
        <v>8.0</v>
      </c>
      <c r="D452" s="636">
        <v>10.0</v>
      </c>
      <c r="E452" s="636">
        <v>10.0</v>
      </c>
      <c r="F452" s="636">
        <v>12.0</v>
      </c>
      <c r="G452" s="636">
        <v>12.0</v>
      </c>
      <c r="H452" s="636">
        <v>16.0</v>
      </c>
      <c r="I452" s="642"/>
      <c r="J452" s="643"/>
      <c r="K452" s="631"/>
      <c r="L452" s="630" t="str">
        <f t="shared" si="233"/>
        <v>#REF!</v>
      </c>
      <c r="M452" s="631"/>
      <c r="N452" s="628" t="str">
        <f t="shared" si="234"/>
        <v>#REF!</v>
      </c>
      <c r="O452" s="628"/>
      <c r="P452" s="628"/>
      <c r="Q452" s="628"/>
      <c r="R452" s="633">
        <f>Character!$I$10+10</f>
        <v>14</v>
      </c>
      <c r="S452" s="629"/>
      <c r="T452" s="475"/>
      <c r="U452" s="450"/>
      <c r="V452" s="450"/>
      <c r="W452" s="452">
        <v>0.0</v>
      </c>
      <c r="X452" s="452">
        <v>0.0</v>
      </c>
      <c r="Y452" s="452">
        <v>0.0</v>
      </c>
      <c r="Z452" s="452">
        <v>0.0</v>
      </c>
      <c r="AA452" s="452">
        <v>0.0</v>
      </c>
      <c r="AB452" s="452">
        <v>0.0</v>
      </c>
      <c r="AC452" s="452">
        <v>0.0</v>
      </c>
      <c r="AD452" s="453"/>
      <c r="AE452" s="453"/>
      <c r="AF452" s="453"/>
      <c r="AG452" s="453"/>
      <c r="AH452" s="453"/>
      <c r="AI452" s="453"/>
      <c r="AJ452" s="453"/>
      <c r="AK452" s="453"/>
      <c r="AL452" s="453"/>
      <c r="AM452" s="453"/>
      <c r="AN452" s="453"/>
      <c r="AO452" s="453"/>
      <c r="AP452" s="453"/>
      <c r="AQ452" s="453"/>
      <c r="AR452" s="453"/>
      <c r="AS452" s="453"/>
      <c r="AT452" s="453"/>
      <c r="AU452" s="453"/>
      <c r="AV452" s="453"/>
      <c r="AW452" s="453"/>
      <c r="AX452" s="453"/>
      <c r="AY452" s="453"/>
      <c r="AZ452" s="453"/>
      <c r="BA452" s="453"/>
      <c r="BB452" s="453"/>
      <c r="BC452" s="453"/>
      <c r="BD452" s="453"/>
      <c r="BE452" s="453"/>
    </row>
    <row r="453" hidden="1" outlineLevel="1">
      <c r="A453" s="635" t="s">
        <v>783</v>
      </c>
      <c r="B453" s="636">
        <v>5.0</v>
      </c>
      <c r="C453" s="636">
        <v>9.0</v>
      </c>
      <c r="D453" s="636">
        <v>12.0</v>
      </c>
      <c r="E453" s="636">
        <v>17.0</v>
      </c>
      <c r="F453" s="636">
        <v>21.0</v>
      </c>
      <c r="G453" s="636">
        <v>27.0</v>
      </c>
      <c r="H453" s="636">
        <v>31.0</v>
      </c>
      <c r="I453" s="642"/>
      <c r="J453" s="643"/>
      <c r="K453" s="631"/>
      <c r="L453" s="630" t="str">
        <f t="shared" si="233"/>
        <v>#REF!</v>
      </c>
      <c r="M453" s="631"/>
      <c r="N453" s="628" t="str">
        <f t="shared" si="234"/>
        <v>#REF!</v>
      </c>
      <c r="O453" s="628"/>
      <c r="P453" s="628"/>
      <c r="Q453" s="628"/>
      <c r="R453" s="633">
        <f>Character!$I$10+10</f>
        <v>14</v>
      </c>
      <c r="S453" s="629"/>
      <c r="T453" s="475"/>
      <c r="U453" s="450"/>
      <c r="V453" s="450"/>
      <c r="W453" s="452">
        <v>0.0</v>
      </c>
      <c r="X453" s="452">
        <v>0.0</v>
      </c>
      <c r="Y453" s="452">
        <v>0.0</v>
      </c>
      <c r="Z453" s="452">
        <v>0.0</v>
      </c>
      <c r="AA453" s="452">
        <v>0.0</v>
      </c>
      <c r="AB453" s="452">
        <v>0.0</v>
      </c>
      <c r="AC453" s="452">
        <v>0.0</v>
      </c>
      <c r="AD453" s="453"/>
      <c r="AE453" s="453"/>
      <c r="AF453" s="453"/>
      <c r="AG453" s="453"/>
      <c r="AH453" s="453"/>
      <c r="AI453" s="453"/>
      <c r="AJ453" s="453"/>
      <c r="AK453" s="453"/>
      <c r="AL453" s="453"/>
      <c r="AM453" s="453"/>
      <c r="AN453" s="453"/>
      <c r="AO453" s="453"/>
      <c r="AP453" s="453"/>
      <c r="AQ453" s="453"/>
      <c r="AR453" s="453"/>
      <c r="AS453" s="453"/>
      <c r="AT453" s="453"/>
      <c r="AU453" s="453"/>
      <c r="AV453" s="453"/>
      <c r="AW453" s="453"/>
      <c r="AX453" s="453"/>
      <c r="AY453" s="453"/>
      <c r="AZ453" s="453"/>
      <c r="BA453" s="453"/>
      <c r="BB453" s="453"/>
      <c r="BC453" s="453"/>
      <c r="BD453" s="453"/>
      <c r="BE453" s="453"/>
    </row>
    <row r="454" hidden="1" outlineLevel="1">
      <c r="A454" s="635" t="s">
        <v>180</v>
      </c>
      <c r="B454" s="636">
        <f t="shared" ref="B454:H454" si="235">(B451+B452)/2+B453</f>
        <v>9.5</v>
      </c>
      <c r="C454" s="636">
        <f t="shared" si="235"/>
        <v>13.5</v>
      </c>
      <c r="D454" s="636">
        <f t="shared" si="235"/>
        <v>17.5</v>
      </c>
      <c r="E454" s="636">
        <f t="shared" si="235"/>
        <v>22.5</v>
      </c>
      <c r="F454" s="636">
        <f t="shared" si="235"/>
        <v>27.5</v>
      </c>
      <c r="G454" s="636">
        <f t="shared" si="235"/>
        <v>33.5</v>
      </c>
      <c r="H454" s="636">
        <f t="shared" si="235"/>
        <v>40</v>
      </c>
      <c r="I454" s="642"/>
      <c r="J454" s="643"/>
      <c r="K454" s="631"/>
      <c r="L454" s="630" t="str">
        <f t="shared" si="233"/>
        <v>#REF!</v>
      </c>
      <c r="M454" s="631"/>
      <c r="N454" s="628" t="str">
        <f t="shared" si="234"/>
        <v>#REF!</v>
      </c>
      <c r="O454" s="628"/>
      <c r="P454" s="628"/>
      <c r="Q454" s="628"/>
      <c r="R454" s="633">
        <f>Character!$I$10+10</f>
        <v>14</v>
      </c>
      <c r="S454" s="629"/>
      <c r="T454" s="475"/>
      <c r="U454" s="450"/>
      <c r="V454" s="450"/>
      <c r="W454" s="452">
        <v>0.0</v>
      </c>
      <c r="X454" s="452">
        <v>0.0</v>
      </c>
      <c r="Y454" s="452">
        <v>0.0</v>
      </c>
      <c r="Z454" s="452">
        <v>0.0</v>
      </c>
      <c r="AA454" s="452">
        <v>0.0</v>
      </c>
      <c r="AB454" s="452">
        <v>0.0</v>
      </c>
      <c r="AC454" s="452">
        <v>0.0</v>
      </c>
      <c r="AD454" s="453"/>
      <c r="AE454" s="453"/>
      <c r="AF454" s="453"/>
      <c r="AG454" s="453"/>
      <c r="AH454" s="453"/>
      <c r="AI454" s="453"/>
      <c r="AJ454" s="453"/>
      <c r="AK454" s="453"/>
      <c r="AL454" s="453"/>
      <c r="AM454" s="453"/>
      <c r="AN454" s="453"/>
      <c r="AO454" s="453"/>
      <c r="AP454" s="453"/>
      <c r="AQ454" s="453"/>
      <c r="AR454" s="453"/>
      <c r="AS454" s="453"/>
      <c r="AT454" s="453"/>
      <c r="AU454" s="453"/>
      <c r="AV454" s="453"/>
      <c r="AW454" s="453"/>
      <c r="AX454" s="453"/>
      <c r="AY454" s="453"/>
      <c r="AZ454" s="453"/>
      <c r="BA454" s="453"/>
      <c r="BB454" s="453"/>
      <c r="BC454" s="453"/>
      <c r="BD454" s="453"/>
      <c r="BE454" s="453"/>
    </row>
    <row r="455" hidden="1" outlineLevel="1">
      <c r="A455" s="635" t="s">
        <v>784</v>
      </c>
      <c r="B455" s="637"/>
      <c r="C455" s="637">
        <f t="shared" ref="C455:H455" si="236">C454/B454-1</f>
        <v>0.4210526316</v>
      </c>
      <c r="D455" s="637">
        <f t="shared" si="236"/>
        <v>0.2962962963</v>
      </c>
      <c r="E455" s="637">
        <f t="shared" si="236"/>
        <v>0.2857142857</v>
      </c>
      <c r="F455" s="637">
        <f t="shared" si="236"/>
        <v>0.2222222222</v>
      </c>
      <c r="G455" s="637">
        <f t="shared" si="236"/>
        <v>0.2181818182</v>
      </c>
      <c r="H455" s="637">
        <f t="shared" si="236"/>
        <v>0.1940298507</v>
      </c>
      <c r="I455" s="642"/>
      <c r="J455" s="643"/>
      <c r="K455" s="631"/>
      <c r="L455" s="630" t="str">
        <f t="shared" si="233"/>
        <v>#REF!</v>
      </c>
      <c r="M455" s="631"/>
      <c r="N455" s="628" t="str">
        <f t="shared" si="234"/>
        <v>#REF!</v>
      </c>
      <c r="O455" s="628"/>
      <c r="P455" s="628"/>
      <c r="Q455" s="628"/>
      <c r="R455" s="633">
        <f>Character!$I$10+10</f>
        <v>14</v>
      </c>
      <c r="S455" s="629"/>
      <c r="T455" s="475"/>
      <c r="U455" s="450"/>
      <c r="V455" s="450"/>
      <c r="W455" s="452">
        <v>0.0</v>
      </c>
      <c r="X455" s="452">
        <v>0.0</v>
      </c>
      <c r="Y455" s="452">
        <v>0.0</v>
      </c>
      <c r="Z455" s="452">
        <v>0.0</v>
      </c>
      <c r="AA455" s="452">
        <v>0.0</v>
      </c>
      <c r="AB455" s="452">
        <v>0.0</v>
      </c>
      <c r="AC455" s="452">
        <v>0.0</v>
      </c>
      <c r="AD455" s="453"/>
      <c r="AE455" s="453"/>
      <c r="AF455" s="453"/>
      <c r="AG455" s="453"/>
      <c r="AH455" s="453"/>
      <c r="AI455" s="453"/>
      <c r="AJ455" s="453"/>
      <c r="AK455" s="453"/>
      <c r="AL455" s="453"/>
      <c r="AM455" s="453"/>
      <c r="AN455" s="453"/>
      <c r="AO455" s="453"/>
      <c r="AP455" s="453"/>
      <c r="AQ455" s="453"/>
      <c r="AR455" s="453"/>
      <c r="AS455" s="453"/>
      <c r="AT455" s="453"/>
      <c r="AU455" s="453"/>
      <c r="AV455" s="453"/>
      <c r="AW455" s="453"/>
      <c r="AX455" s="453"/>
      <c r="AY455" s="453"/>
      <c r="AZ455" s="453"/>
      <c r="BA455" s="453"/>
      <c r="BB455" s="453"/>
      <c r="BC455" s="453"/>
      <c r="BD455" s="453"/>
      <c r="BE455" s="453"/>
    </row>
    <row r="456" hidden="1" outlineLevel="1">
      <c r="A456" s="635" t="s">
        <v>785</v>
      </c>
      <c r="B456" s="636">
        <v>4.0</v>
      </c>
      <c r="C456" s="636"/>
      <c r="D456" s="637"/>
      <c r="E456" s="637"/>
      <c r="F456" s="637"/>
      <c r="G456" s="637"/>
      <c r="H456" s="637"/>
      <c r="I456" s="642"/>
      <c r="J456" s="643"/>
      <c r="K456" s="631"/>
      <c r="L456" s="630" t="str">
        <f t="shared" si="233"/>
        <v>#REF!</v>
      </c>
      <c r="M456" s="631"/>
      <c r="N456" s="628" t="str">
        <f t="shared" si="234"/>
        <v>#REF!</v>
      </c>
      <c r="O456" s="628"/>
      <c r="P456" s="628"/>
      <c r="Q456" s="628"/>
      <c r="R456" s="633">
        <f>Character!$I$10+10</f>
        <v>14</v>
      </c>
      <c r="S456" s="629"/>
      <c r="T456" s="475"/>
      <c r="U456" s="450"/>
      <c r="V456" s="450"/>
      <c r="W456" s="452">
        <v>0.0</v>
      </c>
      <c r="X456" s="452">
        <v>0.0</v>
      </c>
      <c r="Y456" s="452">
        <v>0.0</v>
      </c>
      <c r="Z456" s="452">
        <v>0.0</v>
      </c>
      <c r="AA456" s="452">
        <v>0.0</v>
      </c>
      <c r="AB456" s="452">
        <v>0.0</v>
      </c>
      <c r="AC456" s="452">
        <v>0.0</v>
      </c>
      <c r="AD456" s="453"/>
      <c r="AE456" s="453"/>
      <c r="AF456" s="453"/>
      <c r="AG456" s="453"/>
      <c r="AH456" s="453"/>
      <c r="AI456" s="453"/>
      <c r="AJ456" s="453"/>
      <c r="AK456" s="453"/>
      <c r="AL456" s="453"/>
      <c r="AM456" s="453"/>
      <c r="AN456" s="453"/>
      <c r="AO456" s="453"/>
      <c r="AP456" s="453"/>
      <c r="AQ456" s="453"/>
      <c r="AR456" s="453"/>
      <c r="AS456" s="453"/>
      <c r="AT456" s="453"/>
      <c r="AU456" s="453"/>
      <c r="AV456" s="453"/>
      <c r="AW456" s="453"/>
      <c r="AX456" s="453"/>
      <c r="AY456" s="453"/>
      <c r="AZ456" s="453"/>
      <c r="BA456" s="453"/>
      <c r="BB456" s="453"/>
      <c r="BC456" s="453"/>
      <c r="BD456" s="453"/>
      <c r="BE456" s="453"/>
    </row>
    <row r="457" hidden="1" outlineLevel="1">
      <c r="A457" s="635" t="s">
        <v>786</v>
      </c>
      <c r="B457" s="638">
        <f t="shared" ref="B457:H457" si="237">B454/$B456</f>
        <v>2.375</v>
      </c>
      <c r="C457" s="638">
        <f t="shared" si="237"/>
        <v>3.375</v>
      </c>
      <c r="D457" s="638">
        <f t="shared" si="237"/>
        <v>4.375</v>
      </c>
      <c r="E457" s="638">
        <f t="shared" si="237"/>
        <v>5.625</v>
      </c>
      <c r="F457" s="638">
        <f t="shared" si="237"/>
        <v>6.875</v>
      </c>
      <c r="G457" s="638">
        <f t="shared" si="237"/>
        <v>8.375</v>
      </c>
      <c r="H457" s="638">
        <f t="shared" si="237"/>
        <v>10</v>
      </c>
      <c r="I457" s="642"/>
      <c r="J457" s="643"/>
      <c r="K457" s="631"/>
      <c r="L457" s="630" t="str">
        <f t="shared" si="233"/>
        <v>#REF!</v>
      </c>
      <c r="M457" s="631"/>
      <c r="N457" s="628" t="str">
        <f t="shared" si="234"/>
        <v>#REF!</v>
      </c>
      <c r="O457" s="628"/>
      <c r="P457" s="628"/>
      <c r="Q457" s="628"/>
      <c r="R457" s="633">
        <f>Character!$I$10+10</f>
        <v>14</v>
      </c>
      <c r="S457" s="629"/>
      <c r="T457" s="475"/>
      <c r="U457" s="450"/>
      <c r="V457" s="450"/>
      <c r="W457" s="452">
        <v>0.0</v>
      </c>
      <c r="X457" s="452">
        <v>0.0</v>
      </c>
      <c r="Y457" s="452">
        <v>0.0</v>
      </c>
      <c r="Z457" s="452">
        <v>0.0</v>
      </c>
      <c r="AA457" s="452">
        <v>0.0</v>
      </c>
      <c r="AB457" s="452">
        <v>0.0</v>
      </c>
      <c r="AC457" s="452">
        <v>0.0</v>
      </c>
      <c r="AD457" s="453"/>
      <c r="AE457" s="453"/>
      <c r="AF457" s="453"/>
      <c r="AG457" s="453"/>
      <c r="AH457" s="453"/>
      <c r="AI457" s="453"/>
      <c r="AJ457" s="453"/>
      <c r="AK457" s="453"/>
      <c r="AL457" s="453"/>
      <c r="AM457" s="453"/>
      <c r="AN457" s="453"/>
      <c r="AO457" s="453"/>
      <c r="AP457" s="453"/>
      <c r="AQ457" s="453"/>
      <c r="AR457" s="453"/>
      <c r="AS457" s="453"/>
      <c r="AT457" s="453"/>
      <c r="AU457" s="453"/>
      <c r="AV457" s="453"/>
      <c r="AW457" s="453"/>
      <c r="AX457" s="453"/>
      <c r="AY457" s="453"/>
      <c r="AZ457" s="453"/>
      <c r="BA457" s="453"/>
      <c r="BB457" s="453"/>
      <c r="BC457" s="453"/>
      <c r="BD457" s="453"/>
      <c r="BE457" s="453"/>
    </row>
    <row r="458" collapsed="1">
      <c r="A458" s="644" t="s">
        <v>1094</v>
      </c>
      <c r="B458" s="639" t="s">
        <v>1095</v>
      </c>
      <c r="C458" s="639" t="s">
        <v>1096</v>
      </c>
      <c r="D458" s="639" t="s">
        <v>1097</v>
      </c>
      <c r="E458" s="639" t="s">
        <v>1098</v>
      </c>
      <c r="F458" s="639" t="s">
        <v>1099</v>
      </c>
      <c r="G458" s="639" t="s">
        <v>1100</v>
      </c>
      <c r="H458" s="639" t="s">
        <v>1101</v>
      </c>
      <c r="I458" s="640" t="s">
        <v>781</v>
      </c>
      <c r="J458" s="645">
        <v>-5.0</v>
      </c>
      <c r="K458" s="632">
        <v>4.0</v>
      </c>
      <c r="L458" s="630">
        <f>Mechanic!I165</f>
        <v>2.43051</v>
      </c>
      <c r="M458" s="639" t="s">
        <v>1102</v>
      </c>
      <c r="N458" s="646">
        <f>Mechanic!F165</f>
        <v>6</v>
      </c>
      <c r="O458" s="628">
        <v>4.0</v>
      </c>
      <c r="P458" s="628" t="s">
        <v>782</v>
      </c>
      <c r="Q458" s="632" t="s">
        <v>1103</v>
      </c>
      <c r="R458" s="633">
        <f>Character!$I$10+2</f>
        <v>6</v>
      </c>
      <c r="S458" s="629">
        <v>6.0</v>
      </c>
      <c r="T458" s="475"/>
      <c r="U458" s="450"/>
      <c r="V458" s="450"/>
      <c r="W458" s="452">
        <v>0.0</v>
      </c>
      <c r="X458" s="452">
        <v>0.0</v>
      </c>
      <c r="Y458" s="452">
        <v>0.0</v>
      </c>
      <c r="Z458" s="452">
        <v>0.0</v>
      </c>
      <c r="AA458" s="452">
        <v>0.0</v>
      </c>
      <c r="AB458" s="452">
        <v>0.0</v>
      </c>
      <c r="AC458" s="452">
        <v>0.0</v>
      </c>
      <c r="AD458" s="453"/>
      <c r="AE458" s="453"/>
      <c r="AF458" s="453"/>
      <c r="AG458" s="453"/>
      <c r="AH458" s="453"/>
      <c r="AI458" s="453"/>
      <c r="AJ458" s="453"/>
      <c r="AK458" s="453"/>
      <c r="AL458" s="453"/>
      <c r="AM458" s="453"/>
      <c r="AN458" s="453"/>
      <c r="AO458" s="453"/>
      <c r="AP458" s="453"/>
      <c r="AQ458" s="453"/>
      <c r="AR458" s="453"/>
      <c r="AS458" s="453"/>
      <c r="AT458" s="453"/>
      <c r="AU458" s="453"/>
      <c r="AV458" s="453"/>
      <c r="AW458" s="453"/>
      <c r="AX458" s="453"/>
      <c r="AY458" s="453"/>
      <c r="AZ458" s="453"/>
      <c r="BA458" s="453"/>
      <c r="BB458" s="453"/>
      <c r="BC458" s="453"/>
      <c r="BD458" s="453"/>
      <c r="BE458" s="453"/>
    </row>
    <row r="459" hidden="1" outlineLevel="1">
      <c r="A459" s="635" t="s">
        <v>178</v>
      </c>
      <c r="B459" s="636">
        <v>1.0</v>
      </c>
      <c r="C459" s="636">
        <v>1.0</v>
      </c>
      <c r="D459" s="636">
        <v>3.0</v>
      </c>
      <c r="E459" s="636">
        <v>3.0</v>
      </c>
      <c r="F459" s="636">
        <v>2.0</v>
      </c>
      <c r="G459" s="636">
        <v>2.0</v>
      </c>
      <c r="H459" s="636">
        <v>5.0</v>
      </c>
      <c r="I459" s="647"/>
      <c r="J459" s="643"/>
      <c r="K459" s="631"/>
      <c r="L459" s="630" t="str">
        <f t="shared" ref="L459:L465" si="238">VLOOKUP(A459,'Weapon crafting'!$B$11:$H$103,6,FALSE)</f>
        <v>#REF!</v>
      </c>
      <c r="M459" s="631"/>
      <c r="N459" s="628"/>
      <c r="O459" s="628"/>
      <c r="P459" s="628"/>
      <c r="Q459" s="628"/>
      <c r="R459" s="629"/>
      <c r="S459" s="648"/>
      <c r="T459" s="649"/>
      <c r="U459" s="453"/>
      <c r="V459" s="453"/>
      <c r="W459" s="513"/>
      <c r="X459" s="513"/>
      <c r="Y459" s="513"/>
      <c r="Z459" s="513"/>
      <c r="AA459" s="513"/>
      <c r="AB459" s="453"/>
      <c r="AC459" s="453"/>
      <c r="AD459" s="453"/>
      <c r="AE459" s="453"/>
      <c r="AF459" s="453"/>
      <c r="AG459" s="453"/>
      <c r="AH459" s="453"/>
      <c r="AI459" s="453"/>
      <c r="AJ459" s="453"/>
      <c r="AK459" s="453"/>
      <c r="AL459" s="453"/>
      <c r="AM459" s="453"/>
      <c r="AN459" s="453"/>
      <c r="AO459" s="453"/>
      <c r="AP459" s="453"/>
      <c r="AQ459" s="453"/>
      <c r="AR459" s="453"/>
      <c r="AS459" s="453"/>
      <c r="AT459" s="453"/>
      <c r="AU459" s="453"/>
      <c r="AV459" s="453"/>
      <c r="AW459" s="453"/>
      <c r="AX459" s="453"/>
      <c r="AY459" s="453"/>
      <c r="AZ459" s="453"/>
      <c r="BA459" s="453"/>
      <c r="BB459" s="453"/>
      <c r="BC459" s="453"/>
      <c r="BD459" s="453"/>
      <c r="BE459" s="453"/>
    </row>
    <row r="460" hidden="1" outlineLevel="1">
      <c r="A460" s="635" t="s">
        <v>179</v>
      </c>
      <c r="B460" s="636">
        <v>20.0</v>
      </c>
      <c r="C460" s="636">
        <v>20.0</v>
      </c>
      <c r="D460" s="636">
        <v>30.0</v>
      </c>
      <c r="E460" s="636">
        <v>30.0</v>
      </c>
      <c r="F460" s="636">
        <v>40.0</v>
      </c>
      <c r="G460" s="636">
        <v>40.0</v>
      </c>
      <c r="H460" s="636">
        <v>50.0</v>
      </c>
      <c r="I460" s="647"/>
      <c r="J460" s="643"/>
      <c r="K460" s="631"/>
      <c r="L460" s="630" t="str">
        <f t="shared" si="238"/>
        <v>#REF!</v>
      </c>
      <c r="M460" s="631"/>
      <c r="N460" s="628"/>
      <c r="O460" s="628"/>
      <c r="P460" s="628"/>
      <c r="Q460" s="628"/>
      <c r="R460" s="629"/>
      <c r="S460" s="648"/>
      <c r="T460" s="649"/>
      <c r="U460" s="453"/>
      <c r="V460" s="453"/>
      <c r="W460" s="513"/>
      <c r="X460" s="513"/>
      <c r="Y460" s="513"/>
      <c r="Z460" s="513"/>
      <c r="AA460" s="513"/>
      <c r="AB460" s="453"/>
      <c r="AC460" s="453"/>
      <c r="AD460" s="453"/>
      <c r="AE460" s="453"/>
      <c r="AF460" s="453"/>
      <c r="AG460" s="453"/>
      <c r="AH460" s="453"/>
      <c r="AI460" s="453"/>
      <c r="AJ460" s="453"/>
      <c r="AK460" s="453"/>
      <c r="AL460" s="453"/>
      <c r="AM460" s="453"/>
      <c r="AN460" s="453"/>
      <c r="AO460" s="453"/>
      <c r="AP460" s="453"/>
      <c r="AQ460" s="453"/>
      <c r="AR460" s="453"/>
      <c r="AS460" s="453"/>
      <c r="AT460" s="453"/>
      <c r="AU460" s="453"/>
      <c r="AV460" s="453"/>
      <c r="AW460" s="453"/>
      <c r="AX460" s="453"/>
      <c r="AY460" s="453"/>
      <c r="AZ460" s="453"/>
      <c r="BA460" s="453"/>
      <c r="BB460" s="453"/>
      <c r="BC460" s="453"/>
      <c r="BD460" s="453"/>
      <c r="BE460" s="453"/>
    </row>
    <row r="461" hidden="1" outlineLevel="1">
      <c r="A461" s="635" t="s">
        <v>783</v>
      </c>
      <c r="B461" s="636">
        <v>4.0</v>
      </c>
      <c r="C461" s="636">
        <v>10.0</v>
      </c>
      <c r="D461" s="636">
        <v>10.0</v>
      </c>
      <c r="E461" s="636">
        <v>17.0</v>
      </c>
      <c r="F461" s="636">
        <v>20.0</v>
      </c>
      <c r="G461" s="636">
        <v>28.0</v>
      </c>
      <c r="H461" s="636">
        <v>30.0</v>
      </c>
      <c r="I461" s="647"/>
      <c r="J461" s="643"/>
      <c r="K461" s="631"/>
      <c r="L461" s="630" t="str">
        <f t="shared" si="238"/>
        <v>#REF!</v>
      </c>
      <c r="M461" s="631"/>
      <c r="N461" s="628"/>
      <c r="O461" s="628"/>
      <c r="P461" s="628"/>
      <c r="Q461" s="628"/>
      <c r="R461" s="629"/>
      <c r="S461" s="648"/>
      <c r="T461" s="649"/>
      <c r="U461" s="453"/>
      <c r="V461" s="453"/>
      <c r="W461" s="513"/>
      <c r="X461" s="513"/>
      <c r="Y461" s="513"/>
      <c r="Z461" s="513"/>
      <c r="AA461" s="513"/>
      <c r="AB461" s="453"/>
      <c r="AC461" s="453"/>
      <c r="AD461" s="453"/>
      <c r="AE461" s="453"/>
      <c r="AF461" s="453"/>
      <c r="AG461" s="453"/>
      <c r="AH461" s="453"/>
      <c r="AI461" s="453"/>
      <c r="AJ461" s="453"/>
      <c r="AK461" s="453"/>
      <c r="AL461" s="453"/>
      <c r="AM461" s="453"/>
      <c r="AN461" s="453"/>
      <c r="AO461" s="453"/>
      <c r="AP461" s="453"/>
      <c r="AQ461" s="453"/>
      <c r="AR461" s="453"/>
      <c r="AS461" s="453"/>
      <c r="AT461" s="453"/>
      <c r="AU461" s="453"/>
      <c r="AV461" s="453"/>
      <c r="AW461" s="453"/>
      <c r="AX461" s="453"/>
      <c r="AY461" s="453"/>
      <c r="AZ461" s="453"/>
      <c r="BA461" s="453"/>
      <c r="BB461" s="453"/>
      <c r="BC461" s="453"/>
      <c r="BD461" s="453"/>
      <c r="BE461" s="453"/>
    </row>
    <row r="462" hidden="1" outlineLevel="1">
      <c r="A462" s="635" t="s">
        <v>180</v>
      </c>
      <c r="B462" s="636">
        <f t="shared" ref="B462:H462" si="239">(B459+B460)/2+B461</f>
        <v>14.5</v>
      </c>
      <c r="C462" s="636">
        <f t="shared" si="239"/>
        <v>20.5</v>
      </c>
      <c r="D462" s="636">
        <f t="shared" si="239"/>
        <v>26.5</v>
      </c>
      <c r="E462" s="636">
        <f t="shared" si="239"/>
        <v>33.5</v>
      </c>
      <c r="F462" s="636">
        <f t="shared" si="239"/>
        <v>41</v>
      </c>
      <c r="G462" s="636">
        <f t="shared" si="239"/>
        <v>49</v>
      </c>
      <c r="H462" s="636">
        <f t="shared" si="239"/>
        <v>57.5</v>
      </c>
      <c r="I462" s="647"/>
      <c r="J462" s="643"/>
      <c r="K462" s="631"/>
      <c r="L462" s="630" t="str">
        <f t="shared" si="238"/>
        <v>#REF!</v>
      </c>
      <c r="M462" s="631"/>
      <c r="N462" s="628"/>
      <c r="O462" s="628"/>
      <c r="P462" s="628"/>
      <c r="Q462" s="628"/>
      <c r="R462" s="629"/>
      <c r="S462" s="648"/>
      <c r="T462" s="649"/>
      <c r="U462" s="453"/>
      <c r="V462" s="453"/>
      <c r="W462" s="513"/>
      <c r="X462" s="513"/>
      <c r="Y462" s="513"/>
      <c r="Z462" s="513"/>
      <c r="AA462" s="513"/>
      <c r="AB462" s="453"/>
      <c r="AC462" s="453"/>
      <c r="AD462" s="453"/>
      <c r="AE462" s="453"/>
      <c r="AF462" s="453"/>
      <c r="AG462" s="453"/>
      <c r="AH462" s="453"/>
      <c r="AI462" s="453"/>
      <c r="AJ462" s="453"/>
      <c r="AK462" s="453"/>
      <c r="AL462" s="453"/>
      <c r="AM462" s="453"/>
      <c r="AN462" s="453"/>
      <c r="AO462" s="453"/>
      <c r="AP462" s="453"/>
      <c r="AQ462" s="453"/>
      <c r="AR462" s="453"/>
      <c r="AS462" s="453"/>
      <c r="AT462" s="453"/>
      <c r="AU462" s="453"/>
      <c r="AV462" s="453"/>
      <c r="AW462" s="453"/>
      <c r="AX462" s="453"/>
      <c r="AY462" s="453"/>
      <c r="AZ462" s="453"/>
      <c r="BA462" s="453"/>
      <c r="BB462" s="453"/>
      <c r="BC462" s="453"/>
      <c r="BD462" s="453"/>
      <c r="BE462" s="453"/>
    </row>
    <row r="463" hidden="1" outlineLevel="1">
      <c r="A463" s="635" t="s">
        <v>784</v>
      </c>
      <c r="B463" s="637"/>
      <c r="C463" s="637">
        <f t="shared" ref="C463:H463" si="240">C462/B462-1</f>
        <v>0.4137931034</v>
      </c>
      <c r="D463" s="637">
        <f t="shared" si="240"/>
        <v>0.2926829268</v>
      </c>
      <c r="E463" s="637">
        <f t="shared" si="240"/>
        <v>0.2641509434</v>
      </c>
      <c r="F463" s="637">
        <f t="shared" si="240"/>
        <v>0.223880597</v>
      </c>
      <c r="G463" s="637">
        <f t="shared" si="240"/>
        <v>0.1951219512</v>
      </c>
      <c r="H463" s="637">
        <f t="shared" si="240"/>
        <v>0.1734693878</v>
      </c>
      <c r="I463" s="647"/>
      <c r="J463" s="643"/>
      <c r="K463" s="631"/>
      <c r="L463" s="630" t="str">
        <f t="shared" si="238"/>
        <v>#REF!</v>
      </c>
      <c r="M463" s="631"/>
      <c r="N463" s="628"/>
      <c r="O463" s="628"/>
      <c r="P463" s="628"/>
      <c r="Q463" s="628"/>
      <c r="R463" s="629"/>
      <c r="S463" s="648"/>
      <c r="T463" s="649"/>
      <c r="U463" s="453"/>
      <c r="V463" s="453"/>
      <c r="W463" s="513"/>
      <c r="X463" s="513"/>
      <c r="Y463" s="513"/>
      <c r="Z463" s="513"/>
      <c r="AA463" s="513"/>
      <c r="AB463" s="453"/>
      <c r="AC463" s="453"/>
      <c r="AD463" s="453"/>
      <c r="AE463" s="453"/>
      <c r="AF463" s="453"/>
      <c r="AG463" s="453"/>
      <c r="AH463" s="453"/>
      <c r="AI463" s="453"/>
      <c r="AJ463" s="453"/>
      <c r="AK463" s="453"/>
      <c r="AL463" s="453"/>
      <c r="AM463" s="453"/>
      <c r="AN463" s="453"/>
      <c r="AO463" s="453"/>
      <c r="AP463" s="453"/>
      <c r="AQ463" s="453"/>
      <c r="AR463" s="453"/>
      <c r="AS463" s="453"/>
      <c r="AT463" s="453"/>
      <c r="AU463" s="453"/>
      <c r="AV463" s="453"/>
      <c r="AW463" s="453"/>
      <c r="AX463" s="453"/>
      <c r="AY463" s="453"/>
      <c r="AZ463" s="453"/>
      <c r="BA463" s="453"/>
      <c r="BB463" s="453"/>
      <c r="BC463" s="453"/>
      <c r="BD463" s="453"/>
      <c r="BE463" s="453"/>
    </row>
    <row r="464" hidden="1" outlineLevel="1">
      <c r="A464" s="635" t="s">
        <v>785</v>
      </c>
      <c r="B464" s="636">
        <v>6.0</v>
      </c>
      <c r="C464" s="636"/>
      <c r="D464" s="637"/>
      <c r="E464" s="637"/>
      <c r="F464" s="637"/>
      <c r="G464" s="637"/>
      <c r="H464" s="637"/>
      <c r="I464" s="647"/>
      <c r="J464" s="643"/>
      <c r="K464" s="631"/>
      <c r="L464" s="630" t="str">
        <f t="shared" si="238"/>
        <v>#REF!</v>
      </c>
      <c r="M464" s="631"/>
      <c r="N464" s="628"/>
      <c r="O464" s="628"/>
      <c r="P464" s="628"/>
      <c r="Q464" s="628"/>
      <c r="R464" s="629"/>
      <c r="S464" s="648"/>
      <c r="T464" s="649"/>
      <c r="U464" s="453"/>
      <c r="V464" s="453"/>
      <c r="W464" s="513"/>
      <c r="X464" s="513"/>
      <c r="Y464" s="513"/>
      <c r="Z464" s="513"/>
      <c r="AA464" s="513"/>
      <c r="AB464" s="453"/>
      <c r="AC464" s="453"/>
      <c r="AD464" s="453"/>
      <c r="AE464" s="453"/>
      <c r="AF464" s="453"/>
      <c r="AG464" s="453"/>
      <c r="AH464" s="453"/>
      <c r="AI464" s="453"/>
      <c r="AJ464" s="453"/>
      <c r="AK464" s="453"/>
      <c r="AL464" s="453"/>
      <c r="AM464" s="453"/>
      <c r="AN464" s="453"/>
      <c r="AO464" s="453"/>
      <c r="AP464" s="453"/>
      <c r="AQ464" s="453"/>
      <c r="AR464" s="453"/>
      <c r="AS464" s="453"/>
      <c r="AT464" s="453"/>
      <c r="AU464" s="453"/>
      <c r="AV464" s="453"/>
      <c r="AW464" s="453"/>
      <c r="AX464" s="453"/>
      <c r="AY464" s="453"/>
      <c r="AZ464" s="453"/>
      <c r="BA464" s="453"/>
      <c r="BB464" s="453"/>
      <c r="BC464" s="453"/>
      <c r="BD464" s="453"/>
      <c r="BE464" s="453"/>
    </row>
    <row r="465" hidden="1" outlineLevel="1">
      <c r="A465" s="635" t="s">
        <v>786</v>
      </c>
      <c r="B465" s="638">
        <f t="shared" ref="B465:H465" si="241">B462/$B464</f>
        <v>2.416666667</v>
      </c>
      <c r="C465" s="638">
        <f t="shared" si="241"/>
        <v>3.416666667</v>
      </c>
      <c r="D465" s="638">
        <f t="shared" si="241"/>
        <v>4.416666667</v>
      </c>
      <c r="E465" s="638">
        <f t="shared" si="241"/>
        <v>5.583333333</v>
      </c>
      <c r="F465" s="638">
        <f t="shared" si="241"/>
        <v>6.833333333</v>
      </c>
      <c r="G465" s="638">
        <f t="shared" si="241"/>
        <v>8.166666667</v>
      </c>
      <c r="H465" s="638">
        <f t="shared" si="241"/>
        <v>9.583333333</v>
      </c>
      <c r="I465" s="647"/>
      <c r="J465" s="643"/>
      <c r="K465" s="631"/>
      <c r="L465" s="630" t="str">
        <f t="shared" si="238"/>
        <v>#REF!</v>
      </c>
      <c r="M465" s="631"/>
      <c r="N465" s="628"/>
      <c r="O465" s="628"/>
      <c r="P465" s="628"/>
      <c r="Q465" s="628"/>
      <c r="R465" s="629"/>
      <c r="S465" s="648"/>
      <c r="T465" s="649"/>
      <c r="U465" s="453"/>
      <c r="V465" s="453"/>
      <c r="W465" s="513"/>
      <c r="X465" s="513"/>
      <c r="Y465" s="513"/>
      <c r="Z465" s="513"/>
      <c r="AA465" s="513"/>
      <c r="AB465" s="453"/>
      <c r="AC465" s="453"/>
      <c r="AD465" s="453"/>
      <c r="AE465" s="453"/>
      <c r="AF465" s="453"/>
      <c r="AG465" s="453"/>
      <c r="AH465" s="453"/>
      <c r="AI465" s="453"/>
      <c r="AJ465" s="453"/>
      <c r="AK465" s="453"/>
      <c r="AL465" s="453"/>
      <c r="AM465" s="453"/>
      <c r="AN465" s="453"/>
      <c r="AO465" s="453"/>
      <c r="AP465" s="453"/>
      <c r="AQ465" s="453"/>
      <c r="AR465" s="453"/>
      <c r="AS465" s="453"/>
      <c r="AT465" s="453"/>
      <c r="AU465" s="453"/>
      <c r="AV465" s="453"/>
      <c r="AW465" s="453"/>
      <c r="AX465" s="453"/>
      <c r="AY465" s="453"/>
      <c r="AZ465" s="453"/>
      <c r="BA465" s="453"/>
      <c r="BB465" s="453"/>
      <c r="BC465" s="453"/>
      <c r="BD465" s="453"/>
      <c r="BE465" s="453"/>
    </row>
    <row r="466" collapsed="1">
      <c r="S466" s="650"/>
    </row>
    <row r="467">
      <c r="A467" s="430" t="s">
        <v>121</v>
      </c>
      <c r="B467" s="651" t="s">
        <v>1104</v>
      </c>
      <c r="C467" s="231"/>
      <c r="D467" s="231"/>
      <c r="E467" s="231"/>
      <c r="F467" s="231"/>
      <c r="G467" s="231"/>
      <c r="H467" s="652"/>
      <c r="I467" s="434" t="s">
        <v>137</v>
      </c>
      <c r="J467" s="430" t="s">
        <v>758</v>
      </c>
      <c r="K467" s="430" t="s">
        <v>785</v>
      </c>
      <c r="L467" s="436" t="s">
        <v>760</v>
      </c>
      <c r="M467" s="437" t="s">
        <v>25</v>
      </c>
      <c r="N467" s="437" t="s">
        <v>761</v>
      </c>
      <c r="O467" s="437"/>
      <c r="P467" s="430" t="s">
        <v>762</v>
      </c>
      <c r="Q467" s="653" t="s">
        <v>1105</v>
      </c>
      <c r="R467" s="450"/>
      <c r="S467" s="654"/>
      <c r="T467" s="475"/>
      <c r="U467" s="482"/>
      <c r="V467" s="482"/>
      <c r="W467" s="475"/>
      <c r="X467" s="475"/>
      <c r="Y467" s="475"/>
      <c r="Z467" s="475"/>
      <c r="AA467" s="475"/>
      <c r="AB467" s="450"/>
      <c r="AC467" s="450"/>
      <c r="AD467" s="453"/>
      <c r="AE467" s="655"/>
      <c r="AF467" s="441"/>
      <c r="AG467" s="453"/>
      <c r="AH467" s="453"/>
      <c r="AI467" s="453"/>
      <c r="AJ467" s="453"/>
      <c r="AK467" s="453"/>
      <c r="AL467" s="453"/>
      <c r="AM467" s="453"/>
      <c r="AN467" s="453"/>
      <c r="AO467" s="453"/>
      <c r="AP467" s="453"/>
      <c r="AQ467" s="453"/>
      <c r="AR467" s="453"/>
      <c r="AS467" s="453"/>
      <c r="AT467" s="453"/>
      <c r="AU467" s="453"/>
      <c r="AV467" s="453"/>
      <c r="AW467" s="453"/>
      <c r="AX467" s="453"/>
      <c r="AY467" s="453"/>
      <c r="AZ467" s="453"/>
      <c r="BA467" s="453"/>
      <c r="BB467" s="453"/>
      <c r="BC467" s="453"/>
      <c r="BD467" s="453"/>
      <c r="BE467" s="453"/>
    </row>
    <row r="468">
      <c r="A468" s="443"/>
      <c r="B468" s="656">
        <v>0.0</v>
      </c>
      <c r="C468" s="656">
        <v>1.0</v>
      </c>
      <c r="D468" s="656">
        <v>2.0</v>
      </c>
      <c r="E468" s="656">
        <v>3.0</v>
      </c>
      <c r="F468" s="656">
        <v>4.0</v>
      </c>
      <c r="G468" s="656">
        <v>5.0</v>
      </c>
      <c r="H468" s="656">
        <v>6.0</v>
      </c>
      <c r="I468" s="443"/>
      <c r="J468" s="443"/>
      <c r="K468" s="443"/>
      <c r="L468" s="443"/>
      <c r="M468" s="443"/>
      <c r="N468" s="443"/>
      <c r="O468" s="443"/>
      <c r="P468" s="443"/>
      <c r="Q468" s="657"/>
      <c r="R468" s="450"/>
      <c r="S468" s="654"/>
      <c r="T468" s="475"/>
      <c r="U468" s="482"/>
      <c r="V468" s="482"/>
      <c r="W468" s="475"/>
      <c r="X468" s="475"/>
      <c r="Y468" s="475"/>
      <c r="Z468" s="475"/>
      <c r="AA468" s="475"/>
      <c r="AB468" s="450"/>
      <c r="AC468" s="450"/>
      <c r="AD468" s="453"/>
      <c r="AE468" s="655"/>
      <c r="AF468" s="441"/>
      <c r="AG468" s="453"/>
      <c r="AH468" s="453"/>
      <c r="AI468" s="453"/>
      <c r="AJ468" s="453"/>
      <c r="AK468" s="453"/>
      <c r="AL468" s="453"/>
      <c r="AM468" s="453"/>
      <c r="AN468" s="453"/>
      <c r="AO468" s="453"/>
      <c r="AP468" s="453"/>
      <c r="AQ468" s="453"/>
      <c r="AR468" s="453"/>
      <c r="AS468" s="453"/>
      <c r="AT468" s="453"/>
      <c r="AU468" s="453"/>
      <c r="AV468" s="453"/>
      <c r="AW468" s="453"/>
      <c r="AX468" s="453"/>
      <c r="AY468" s="453"/>
      <c r="AZ468" s="453"/>
      <c r="BA468" s="453"/>
      <c r="BB468" s="453"/>
      <c r="BC468" s="453"/>
      <c r="BD468" s="453"/>
      <c r="BE468" s="453"/>
    </row>
    <row r="469" ht="15.75" customHeight="1">
      <c r="A469" s="658"/>
      <c r="B469" s="659"/>
      <c r="C469" s="659"/>
      <c r="D469" s="659"/>
      <c r="E469" s="659"/>
      <c r="F469" s="659"/>
      <c r="G469" s="659"/>
      <c r="H469" s="660" t="s">
        <v>1106</v>
      </c>
      <c r="I469" s="659"/>
      <c r="J469" s="659"/>
      <c r="K469" s="659"/>
      <c r="L469" s="659"/>
      <c r="M469" s="659"/>
      <c r="N469" s="659"/>
      <c r="O469" s="659"/>
      <c r="P469" s="659"/>
      <c r="Q469" s="661"/>
      <c r="R469" s="450"/>
      <c r="S469" s="654"/>
      <c r="T469" s="475"/>
      <c r="U469" s="450"/>
      <c r="V469" s="450"/>
      <c r="W469" s="475"/>
      <c r="X469" s="475"/>
      <c r="Y469" s="475"/>
      <c r="Z469" s="475"/>
      <c r="AA469" s="475"/>
      <c r="AB469" s="450"/>
      <c r="AC469" s="450"/>
      <c r="AD469" s="453"/>
      <c r="AE469" s="453"/>
      <c r="AF469" s="453"/>
      <c r="AG469" s="453"/>
      <c r="AH469" s="453"/>
      <c r="AI469" s="453"/>
      <c r="AJ469" s="453"/>
      <c r="AK469" s="453"/>
      <c r="AL469" s="453"/>
      <c r="AM469" s="453"/>
      <c r="AN469" s="453"/>
      <c r="AO469" s="453"/>
      <c r="AP469" s="453"/>
      <c r="AQ469" s="453"/>
      <c r="AR469" s="453"/>
      <c r="AS469" s="453"/>
      <c r="AT469" s="453"/>
      <c r="AU469" s="453"/>
      <c r="AV469" s="453"/>
      <c r="AW469" s="453"/>
      <c r="AX469" s="453"/>
      <c r="AY469" s="453"/>
      <c r="AZ469" s="453"/>
      <c r="BA469" s="453"/>
      <c r="BB469" s="453"/>
      <c r="BC469" s="453"/>
      <c r="BD469" s="453"/>
      <c r="BE469" s="453"/>
    </row>
    <row r="470" ht="15.75" customHeight="1">
      <c r="A470" s="662" t="s">
        <v>200</v>
      </c>
      <c r="B470" s="663">
        <v>0.0</v>
      </c>
      <c r="C470" s="663">
        <v>1.0</v>
      </c>
      <c r="D470" s="663">
        <v>1.0</v>
      </c>
      <c r="E470" s="663">
        <v>2.0</v>
      </c>
      <c r="F470" s="663">
        <v>2.0</v>
      </c>
      <c r="G470" s="663">
        <v>3.0</v>
      </c>
      <c r="H470" s="663">
        <v>4.0</v>
      </c>
      <c r="I470" s="664"/>
      <c r="J470" s="665"/>
      <c r="K470" s="663"/>
      <c r="L470" s="666"/>
      <c r="M470" s="667"/>
      <c r="N470" s="668"/>
      <c r="O470" s="668"/>
      <c r="P470" s="668"/>
      <c r="Q470" s="669"/>
      <c r="R470" s="462">
        <v>0.0</v>
      </c>
      <c r="S470" s="654"/>
      <c r="T470" s="475"/>
      <c r="U470" s="450"/>
      <c r="V470" s="450"/>
      <c r="W470" s="475"/>
      <c r="X470" s="475"/>
      <c r="Y470" s="475"/>
      <c r="Z470" s="475"/>
      <c r="AA470" s="475"/>
      <c r="AB470" s="450"/>
      <c r="AC470" s="450"/>
      <c r="AD470" s="453"/>
      <c r="AE470" s="453"/>
      <c r="AF470" s="453"/>
      <c r="AG470" s="453"/>
      <c r="AH470" s="453"/>
      <c r="AI470" s="453"/>
      <c r="AJ470" s="453"/>
      <c r="AK470" s="453"/>
      <c r="AL470" s="453"/>
      <c r="AM470" s="453"/>
      <c r="AN470" s="453"/>
      <c r="AO470" s="453"/>
      <c r="AP470" s="453"/>
      <c r="AQ470" s="453"/>
      <c r="AR470" s="453"/>
      <c r="AS470" s="453"/>
      <c r="AT470" s="453"/>
      <c r="AU470" s="453"/>
      <c r="AV470" s="453"/>
      <c r="AW470" s="453"/>
      <c r="AX470" s="453"/>
      <c r="AY470" s="453"/>
      <c r="AZ470" s="453"/>
      <c r="BA470" s="453"/>
      <c r="BB470" s="453"/>
      <c r="BC470" s="453"/>
      <c r="BD470" s="453"/>
      <c r="BE470" s="453"/>
    </row>
    <row r="471">
      <c r="A471" s="670" t="s">
        <v>1107</v>
      </c>
      <c r="B471" s="671" t="s">
        <v>1108</v>
      </c>
      <c r="C471" s="671" t="s">
        <v>1109</v>
      </c>
      <c r="D471" s="671" t="s">
        <v>115</v>
      </c>
      <c r="E471" s="672" t="s">
        <v>774</v>
      </c>
      <c r="F471" s="671" t="s">
        <v>775</v>
      </c>
      <c r="G471" s="671" t="s">
        <v>776</v>
      </c>
      <c r="H471" s="671" t="s">
        <v>797</v>
      </c>
      <c r="I471" s="673" t="s">
        <v>32</v>
      </c>
      <c r="J471" s="671">
        <v>1.0</v>
      </c>
      <c r="K471" s="671">
        <v>1.0</v>
      </c>
      <c r="L471" s="674" t="s">
        <v>32</v>
      </c>
      <c r="M471" s="675" t="s">
        <v>32</v>
      </c>
      <c r="N471" s="675"/>
      <c r="O471" s="675"/>
      <c r="P471" s="675" t="s">
        <v>782</v>
      </c>
      <c r="Q471" s="676" t="s">
        <v>1110</v>
      </c>
      <c r="R471" s="471"/>
      <c r="S471" s="654"/>
      <c r="T471" s="475"/>
      <c r="U471" s="450"/>
      <c r="V471" s="450"/>
      <c r="W471" s="475"/>
      <c r="X471" s="475"/>
      <c r="Y471" s="475"/>
      <c r="Z471" s="475"/>
      <c r="AA471" s="475"/>
      <c r="AB471" s="450"/>
      <c r="AC471" s="450"/>
      <c r="AD471" s="453"/>
      <c r="AE471" s="677" t="s">
        <v>1111</v>
      </c>
      <c r="AF471" s="453"/>
      <c r="AG471" s="453"/>
      <c r="AH471" s="453"/>
      <c r="AI471" s="453"/>
      <c r="AJ471" s="453"/>
      <c r="AK471" s="453"/>
      <c r="AL471" s="453"/>
      <c r="AM471" s="453"/>
      <c r="AN471" s="453"/>
      <c r="AO471" s="453"/>
      <c r="AP471" s="453"/>
      <c r="AQ471" s="453"/>
      <c r="AR471" s="453"/>
      <c r="AS471" s="453"/>
      <c r="AT471" s="453"/>
      <c r="AU471" s="453"/>
      <c r="AV471" s="453"/>
      <c r="AW471" s="453"/>
      <c r="AX471" s="453"/>
      <c r="AY471" s="453"/>
      <c r="AZ471" s="453"/>
      <c r="BA471" s="453"/>
      <c r="BB471" s="453"/>
      <c r="BC471" s="453"/>
      <c r="BD471" s="453"/>
      <c r="BE471" s="453"/>
    </row>
    <row r="472" hidden="1" outlineLevel="1">
      <c r="A472" s="678" t="s">
        <v>178</v>
      </c>
      <c r="B472" s="679">
        <v>1.0</v>
      </c>
      <c r="C472" s="679">
        <v>1.0</v>
      </c>
      <c r="D472" s="679">
        <v>1.0</v>
      </c>
      <c r="E472" s="679">
        <v>1.0</v>
      </c>
      <c r="F472" s="679">
        <v>1.0</v>
      </c>
      <c r="G472" s="679">
        <v>1.0</v>
      </c>
      <c r="H472" s="679">
        <v>1.0</v>
      </c>
      <c r="I472" s="680"/>
      <c r="J472" s="681"/>
      <c r="K472" s="682"/>
      <c r="L472" s="683"/>
      <c r="M472" s="684"/>
      <c r="N472" s="675"/>
      <c r="O472" s="675"/>
      <c r="P472" s="675"/>
      <c r="Q472" s="685"/>
      <c r="R472" s="450"/>
      <c r="S472" s="654"/>
      <c r="T472" s="475"/>
      <c r="U472" s="450"/>
      <c r="V472" s="450"/>
      <c r="W472" s="475"/>
      <c r="X472" s="475"/>
      <c r="Y472" s="475"/>
      <c r="Z472" s="475"/>
      <c r="AA472" s="475"/>
      <c r="AB472" s="450"/>
      <c r="AC472" s="450"/>
      <c r="AD472" s="453"/>
      <c r="AE472" s="453"/>
      <c r="AF472" s="453"/>
      <c r="AG472" s="453"/>
      <c r="AH472" s="453"/>
      <c r="AI472" s="453"/>
      <c r="AJ472" s="453"/>
      <c r="AK472" s="453"/>
      <c r="AL472" s="453"/>
      <c r="AM472" s="453"/>
      <c r="AN472" s="453"/>
      <c r="AO472" s="453"/>
      <c r="AP472" s="453"/>
      <c r="AQ472" s="453"/>
      <c r="AR472" s="453"/>
      <c r="AS472" s="453"/>
      <c r="AT472" s="453"/>
      <c r="AU472" s="453"/>
      <c r="AV472" s="453"/>
      <c r="AW472" s="453"/>
      <c r="AX472" s="453"/>
      <c r="AY472" s="453"/>
      <c r="AZ472" s="453"/>
      <c r="BA472" s="453"/>
      <c r="BB472" s="453"/>
      <c r="BC472" s="453"/>
      <c r="BD472" s="453"/>
      <c r="BE472" s="453"/>
    </row>
    <row r="473" hidden="1" outlineLevel="1">
      <c r="A473" s="678" t="s">
        <v>179</v>
      </c>
      <c r="B473" s="679">
        <v>4.0</v>
      </c>
      <c r="C473" s="679">
        <v>4.0</v>
      </c>
      <c r="D473" s="679">
        <v>4.0</v>
      </c>
      <c r="E473" s="679">
        <v>4.0</v>
      </c>
      <c r="F473" s="679">
        <v>4.0</v>
      </c>
      <c r="G473" s="679">
        <v>6.0</v>
      </c>
      <c r="H473" s="679">
        <v>6.0</v>
      </c>
      <c r="I473" s="680"/>
      <c r="J473" s="681"/>
      <c r="K473" s="682"/>
      <c r="L473" s="683"/>
      <c r="M473" s="684"/>
      <c r="N473" s="675"/>
      <c r="O473" s="675"/>
      <c r="P473" s="675"/>
      <c r="Q473" s="685"/>
      <c r="R473" s="450"/>
      <c r="S473" s="654"/>
      <c r="T473" s="475"/>
      <c r="U473" s="450"/>
      <c r="V473" s="450"/>
      <c r="W473" s="475"/>
      <c r="X473" s="475"/>
      <c r="Y473" s="475"/>
      <c r="Z473" s="475"/>
      <c r="AA473" s="475"/>
      <c r="AB473" s="450"/>
      <c r="AC473" s="450"/>
      <c r="AD473" s="453"/>
      <c r="AE473" s="453"/>
      <c r="AF473" s="453"/>
      <c r="AG473" s="453"/>
      <c r="AH473" s="453"/>
      <c r="AI473" s="453"/>
      <c r="AJ473" s="453"/>
      <c r="AK473" s="453"/>
      <c r="AL473" s="453"/>
      <c r="AM473" s="453"/>
      <c r="AN473" s="453"/>
      <c r="AO473" s="453"/>
      <c r="AP473" s="453"/>
      <c r="AQ473" s="453"/>
      <c r="AR473" s="453"/>
      <c r="AS473" s="453"/>
      <c r="AT473" s="453"/>
      <c r="AU473" s="453"/>
      <c r="AV473" s="453"/>
      <c r="AW473" s="453"/>
      <c r="AX473" s="453"/>
      <c r="AY473" s="453"/>
      <c r="AZ473" s="453"/>
      <c r="BA473" s="453"/>
      <c r="BB473" s="453"/>
      <c r="BC473" s="453"/>
      <c r="BD473" s="453"/>
      <c r="BE473" s="453"/>
    </row>
    <row r="474" hidden="1" outlineLevel="1">
      <c r="A474" s="678" t="s">
        <v>783</v>
      </c>
      <c r="B474" s="679">
        <v>-3.0</v>
      </c>
      <c r="C474" s="679">
        <v>-2.0</v>
      </c>
      <c r="D474" s="679">
        <v>-1.0</v>
      </c>
      <c r="E474" s="679">
        <v>0.0</v>
      </c>
      <c r="F474" s="679">
        <v>1.0</v>
      </c>
      <c r="G474" s="679">
        <v>1.0</v>
      </c>
      <c r="H474" s="679">
        <v>2.0</v>
      </c>
      <c r="I474" s="680"/>
      <c r="J474" s="681"/>
      <c r="K474" s="682"/>
      <c r="L474" s="683"/>
      <c r="M474" s="684"/>
      <c r="N474" s="675"/>
      <c r="O474" s="675"/>
      <c r="P474" s="675"/>
      <c r="Q474" s="686"/>
      <c r="R474" s="450"/>
      <c r="S474" s="654"/>
      <c r="T474" s="475"/>
      <c r="U474" s="450"/>
      <c r="V474" s="450"/>
      <c r="W474" s="475"/>
      <c r="X474" s="475"/>
      <c r="Y474" s="475"/>
      <c r="Z474" s="475"/>
      <c r="AA474" s="475"/>
      <c r="AB474" s="450"/>
      <c r="AC474" s="450"/>
      <c r="AD474" s="453"/>
      <c r="AE474" s="453"/>
      <c r="AF474" s="453"/>
      <c r="AG474" s="453"/>
      <c r="AH474" s="453"/>
      <c r="AI474" s="453"/>
      <c r="AJ474" s="453"/>
      <c r="AK474" s="453"/>
      <c r="AL474" s="453"/>
      <c r="AM474" s="453"/>
      <c r="AN474" s="453"/>
      <c r="AO474" s="453"/>
      <c r="AP474" s="453"/>
      <c r="AQ474" s="453"/>
      <c r="AR474" s="453"/>
      <c r="AS474" s="453"/>
      <c r="AT474" s="453"/>
      <c r="AU474" s="453"/>
      <c r="AV474" s="453"/>
      <c r="AW474" s="453"/>
      <c r="AX474" s="453"/>
      <c r="AY474" s="453"/>
      <c r="AZ474" s="453"/>
      <c r="BA474" s="453"/>
      <c r="BB474" s="453"/>
      <c r="BC474" s="453"/>
      <c r="BD474" s="453"/>
      <c r="BE474" s="453"/>
    </row>
    <row r="475" hidden="1" outlineLevel="1">
      <c r="A475" s="678" t="s">
        <v>1112</v>
      </c>
      <c r="B475" s="679">
        <v>3.0</v>
      </c>
      <c r="C475" s="679">
        <v>3.0</v>
      </c>
      <c r="D475" s="679">
        <v>3.0</v>
      </c>
      <c r="E475" s="679">
        <v>3.0</v>
      </c>
      <c r="F475" s="679">
        <v>3.0</v>
      </c>
      <c r="G475" s="679">
        <v>3.0</v>
      </c>
      <c r="H475" s="679">
        <v>3.0</v>
      </c>
      <c r="I475" s="680"/>
      <c r="J475" s="681"/>
      <c r="K475" s="682"/>
      <c r="L475" s="683"/>
      <c r="M475" s="684"/>
      <c r="N475" s="675"/>
      <c r="O475" s="675"/>
      <c r="P475" s="675"/>
      <c r="Q475" s="686"/>
      <c r="R475" s="450"/>
      <c r="S475" s="654"/>
      <c r="T475" s="475"/>
      <c r="U475" s="450"/>
      <c r="V475" s="450"/>
      <c r="W475" s="475"/>
      <c r="X475" s="475"/>
      <c r="Y475" s="475"/>
      <c r="Z475" s="475"/>
      <c r="AA475" s="475"/>
      <c r="AB475" s="450"/>
      <c r="AC475" s="450"/>
      <c r="AD475" s="453"/>
      <c r="AE475" s="453"/>
      <c r="AF475" s="453"/>
      <c r="AG475" s="453"/>
      <c r="AH475" s="453"/>
      <c r="AI475" s="453"/>
      <c r="AJ475" s="453"/>
      <c r="AK475" s="453"/>
      <c r="AL475" s="453"/>
      <c r="AM475" s="453"/>
      <c r="AN475" s="453"/>
      <c r="AO475" s="453"/>
      <c r="AP475" s="453"/>
      <c r="AQ475" s="453"/>
      <c r="AR475" s="453"/>
      <c r="AS475" s="453"/>
      <c r="AT475" s="453"/>
      <c r="AU475" s="453"/>
      <c r="AV475" s="453"/>
      <c r="AW475" s="453"/>
      <c r="AX475" s="453"/>
      <c r="AY475" s="453"/>
      <c r="AZ475" s="453"/>
      <c r="BA475" s="453"/>
      <c r="BB475" s="453"/>
      <c r="BC475" s="453"/>
      <c r="BD475" s="453"/>
      <c r="BE475" s="453"/>
    </row>
    <row r="476" hidden="1" outlineLevel="1">
      <c r="A476" s="678" t="s">
        <v>180</v>
      </c>
      <c r="B476" s="679">
        <f t="shared" ref="B476:H476" si="242">(B472+B473)/2+B474+B475</f>
        <v>2.5</v>
      </c>
      <c r="C476" s="679">
        <f t="shared" si="242"/>
        <v>3.5</v>
      </c>
      <c r="D476" s="679">
        <f t="shared" si="242"/>
        <v>4.5</v>
      </c>
      <c r="E476" s="679">
        <f t="shared" si="242"/>
        <v>5.5</v>
      </c>
      <c r="F476" s="679">
        <f t="shared" si="242"/>
        <v>6.5</v>
      </c>
      <c r="G476" s="679">
        <f t="shared" si="242"/>
        <v>7.5</v>
      </c>
      <c r="H476" s="679">
        <f t="shared" si="242"/>
        <v>8.5</v>
      </c>
      <c r="I476" s="680"/>
      <c r="J476" s="681"/>
      <c r="K476" s="682"/>
      <c r="L476" s="683"/>
      <c r="M476" s="684"/>
      <c r="N476" s="675"/>
      <c r="O476" s="675"/>
      <c r="P476" s="675"/>
      <c r="Q476" s="685"/>
      <c r="R476" s="450"/>
      <c r="S476" s="654"/>
      <c r="T476" s="475"/>
      <c r="U476" s="450"/>
      <c r="V476" s="450"/>
      <c r="W476" s="475"/>
      <c r="X476" s="475"/>
      <c r="Y476" s="475"/>
      <c r="Z476" s="475"/>
      <c r="AA476" s="475"/>
      <c r="AB476" s="450"/>
      <c r="AC476" s="450"/>
      <c r="AD476" s="453"/>
      <c r="AE476" s="453"/>
      <c r="AF476" s="453"/>
      <c r="AG476" s="453"/>
      <c r="AH476" s="453"/>
      <c r="AI476" s="453"/>
      <c r="AJ476" s="453"/>
      <c r="AK476" s="453"/>
      <c r="AL476" s="453"/>
      <c r="AM476" s="453"/>
      <c r="AN476" s="453"/>
      <c r="AO476" s="453"/>
      <c r="AP476" s="453"/>
      <c r="AQ476" s="453"/>
      <c r="AR476" s="453"/>
      <c r="AS476" s="453"/>
      <c r="AT476" s="453"/>
      <c r="AU476" s="453"/>
      <c r="AV476" s="453"/>
      <c r="AW476" s="453"/>
      <c r="AX476" s="453"/>
      <c r="AY476" s="453"/>
      <c r="AZ476" s="453"/>
      <c r="BA476" s="453"/>
      <c r="BB476" s="453"/>
      <c r="BC476" s="453"/>
      <c r="BD476" s="453"/>
      <c r="BE476" s="453"/>
    </row>
    <row r="477" hidden="1" outlineLevel="1">
      <c r="A477" s="678" t="s">
        <v>784</v>
      </c>
      <c r="B477" s="687"/>
      <c r="C477" s="687">
        <f t="shared" ref="C477:H477" si="243">C476/B476-1</f>
        <v>0.4</v>
      </c>
      <c r="D477" s="687">
        <f t="shared" si="243"/>
        <v>0.2857142857</v>
      </c>
      <c r="E477" s="687">
        <f t="shared" si="243"/>
        <v>0.2222222222</v>
      </c>
      <c r="F477" s="687">
        <f t="shared" si="243"/>
        <v>0.1818181818</v>
      </c>
      <c r="G477" s="687">
        <f t="shared" si="243"/>
        <v>0.1538461538</v>
      </c>
      <c r="H477" s="687">
        <f t="shared" si="243"/>
        <v>0.1333333333</v>
      </c>
      <c r="I477" s="680"/>
      <c r="J477" s="681"/>
      <c r="K477" s="682"/>
      <c r="L477" s="683"/>
      <c r="M477" s="684"/>
      <c r="N477" s="675"/>
      <c r="O477" s="675"/>
      <c r="P477" s="675"/>
      <c r="Q477" s="685"/>
      <c r="R477" s="450"/>
      <c r="S477" s="654"/>
      <c r="T477" s="475"/>
      <c r="U477" s="450"/>
      <c r="V477" s="450"/>
      <c r="W477" s="475"/>
      <c r="X477" s="475"/>
      <c r="Y477" s="475"/>
      <c r="Z477" s="475"/>
      <c r="AA477" s="475"/>
      <c r="AB477" s="450"/>
      <c r="AC477" s="450"/>
      <c r="AD477" s="453"/>
      <c r="AE477" s="453"/>
      <c r="AF477" s="453"/>
      <c r="AG477" s="453"/>
      <c r="AH477" s="453"/>
      <c r="AI477" s="453"/>
      <c r="AJ477" s="453"/>
      <c r="AK477" s="453"/>
      <c r="AL477" s="453"/>
      <c r="AM477" s="453"/>
      <c r="AN477" s="453"/>
      <c r="AO477" s="453"/>
      <c r="AP477" s="453"/>
      <c r="AQ477" s="453"/>
      <c r="AR477" s="453"/>
      <c r="AS477" s="453"/>
      <c r="AT477" s="453"/>
      <c r="AU477" s="453"/>
      <c r="AV477" s="453"/>
      <c r="AW477" s="453"/>
      <c r="AX477" s="453"/>
      <c r="AY477" s="453"/>
      <c r="AZ477" s="453"/>
      <c r="BA477" s="453"/>
      <c r="BB477" s="453"/>
      <c r="BC477" s="453"/>
      <c r="BD477" s="453"/>
      <c r="BE477" s="453"/>
    </row>
    <row r="478" hidden="1" outlineLevel="1">
      <c r="A478" s="678" t="s">
        <v>785</v>
      </c>
      <c r="B478" s="679">
        <v>1.0</v>
      </c>
      <c r="C478" s="679"/>
      <c r="D478" s="687"/>
      <c r="E478" s="687"/>
      <c r="F478" s="687"/>
      <c r="G478" s="687"/>
      <c r="H478" s="687"/>
      <c r="I478" s="680"/>
      <c r="J478" s="681"/>
      <c r="K478" s="682"/>
      <c r="L478" s="683"/>
      <c r="M478" s="684"/>
      <c r="N478" s="675"/>
      <c r="O478" s="675"/>
      <c r="P478" s="675"/>
      <c r="Q478" s="685"/>
      <c r="R478" s="450"/>
      <c r="S478" s="654"/>
      <c r="T478" s="475"/>
      <c r="U478" s="450"/>
      <c r="V478" s="450"/>
      <c r="W478" s="475"/>
      <c r="X478" s="475"/>
      <c r="Y478" s="475"/>
      <c r="Z478" s="475"/>
      <c r="AA478" s="475"/>
      <c r="AB478" s="450"/>
      <c r="AC478" s="450"/>
      <c r="AD478" s="453"/>
      <c r="AE478" s="453"/>
      <c r="AF478" s="453"/>
      <c r="AG478" s="453"/>
      <c r="AH478" s="453"/>
      <c r="AI478" s="453"/>
      <c r="AJ478" s="453"/>
      <c r="AK478" s="453"/>
      <c r="AL478" s="453"/>
      <c r="AM478" s="453"/>
      <c r="AN478" s="453"/>
      <c r="AO478" s="453"/>
      <c r="AP478" s="453"/>
      <c r="AQ478" s="453"/>
      <c r="AR478" s="453"/>
      <c r="AS478" s="453"/>
      <c r="AT478" s="453"/>
      <c r="AU478" s="453"/>
      <c r="AV478" s="453"/>
      <c r="AW478" s="453"/>
      <c r="AX478" s="453"/>
      <c r="AY478" s="453"/>
      <c r="AZ478" s="453"/>
      <c r="BA478" s="453"/>
      <c r="BB478" s="453"/>
      <c r="BC478" s="453"/>
      <c r="BD478" s="453"/>
      <c r="BE478" s="453"/>
    </row>
    <row r="479" hidden="1" outlineLevel="1">
      <c r="A479" s="678" t="s">
        <v>786</v>
      </c>
      <c r="B479" s="688">
        <f t="shared" ref="B479:H479" si="244">B476/$B478</f>
        <v>2.5</v>
      </c>
      <c r="C479" s="688">
        <f t="shared" si="244"/>
        <v>3.5</v>
      </c>
      <c r="D479" s="688">
        <f t="shared" si="244"/>
        <v>4.5</v>
      </c>
      <c r="E479" s="688">
        <f t="shared" si="244"/>
        <v>5.5</v>
      </c>
      <c r="F479" s="688">
        <f t="shared" si="244"/>
        <v>6.5</v>
      </c>
      <c r="G479" s="688">
        <f t="shared" si="244"/>
        <v>7.5</v>
      </c>
      <c r="H479" s="688">
        <f t="shared" si="244"/>
        <v>8.5</v>
      </c>
      <c r="I479" s="680"/>
      <c r="J479" s="681"/>
      <c r="K479" s="682"/>
      <c r="L479" s="683"/>
      <c r="M479" s="684"/>
      <c r="N479" s="675"/>
      <c r="O479" s="675"/>
      <c r="P479" s="675"/>
      <c r="Q479" s="685"/>
      <c r="R479" s="450"/>
      <c r="S479" s="654"/>
      <c r="T479" s="475"/>
      <c r="U479" s="450"/>
      <c r="V479" s="450"/>
      <c r="W479" s="475"/>
      <c r="X479" s="475"/>
      <c r="Y479" s="475"/>
      <c r="Z479" s="475"/>
      <c r="AA479" s="475"/>
      <c r="AB479" s="450"/>
      <c r="AC479" s="450"/>
      <c r="AD479" s="453"/>
      <c r="AE479" s="453"/>
      <c r="AF479" s="453"/>
      <c r="AG479" s="453"/>
      <c r="AH479" s="453"/>
      <c r="AI479" s="453"/>
      <c r="AJ479" s="453"/>
      <c r="AK479" s="453"/>
      <c r="AL479" s="453"/>
      <c r="AM479" s="453"/>
      <c r="AN479" s="453"/>
      <c r="AO479" s="453"/>
      <c r="AP479" s="453"/>
      <c r="AQ479" s="453"/>
      <c r="AR479" s="453"/>
      <c r="AS479" s="453"/>
      <c r="AT479" s="453"/>
      <c r="AU479" s="453"/>
      <c r="AV479" s="453"/>
      <c r="AW479" s="453"/>
      <c r="AX479" s="453"/>
      <c r="AY479" s="453"/>
      <c r="AZ479" s="453"/>
      <c r="BA479" s="453"/>
      <c r="BB479" s="453"/>
      <c r="BC479" s="453"/>
      <c r="BD479" s="453"/>
      <c r="BE479" s="453"/>
    </row>
    <row r="480" collapsed="1">
      <c r="A480" s="689" t="s">
        <v>1113</v>
      </c>
      <c r="B480" s="682">
        <v>1.0</v>
      </c>
      <c r="C480" s="682">
        <v>1.0</v>
      </c>
      <c r="D480" s="682">
        <v>2.0</v>
      </c>
      <c r="E480" s="682">
        <v>2.0</v>
      </c>
      <c r="F480" s="682">
        <v>3.0</v>
      </c>
      <c r="G480" s="682">
        <v>4.0</v>
      </c>
      <c r="H480" s="682">
        <v>5.0</v>
      </c>
      <c r="I480" s="690" t="s">
        <v>803</v>
      </c>
      <c r="J480" s="681" t="s">
        <v>32</v>
      </c>
      <c r="K480" s="682" t="s">
        <v>32</v>
      </c>
      <c r="L480" s="683">
        <f>VLOOKUP(A480,Blacksmith!$B$145:$J$193,9,FALSE)</f>
        <v>0.68</v>
      </c>
      <c r="M480" s="684" t="s">
        <v>32</v>
      </c>
      <c r="N480" s="675">
        <f>VLOOKUP(A480,Blacksmith!$B$145:$J$193,4,FALSE)</f>
        <v>4</v>
      </c>
      <c r="O480" s="675"/>
      <c r="P480" s="675" t="s">
        <v>782</v>
      </c>
      <c r="Q480" s="691" t="s">
        <v>1114</v>
      </c>
      <c r="R480" s="450"/>
      <c r="S480" s="654"/>
      <c r="T480" s="475"/>
      <c r="U480" s="450"/>
      <c r="V480" s="450"/>
      <c r="W480" s="475"/>
      <c r="X480" s="475"/>
      <c r="Y480" s="475"/>
      <c r="Z480" s="475"/>
      <c r="AA480" s="475"/>
      <c r="AB480" s="450"/>
      <c r="AC480" s="450"/>
      <c r="AD480" s="453"/>
      <c r="AE480" s="453"/>
      <c r="AF480" s="453"/>
      <c r="AG480" s="453"/>
      <c r="AH480" s="453"/>
      <c r="AI480" s="453"/>
      <c r="AJ480" s="453"/>
      <c r="AK480" s="453"/>
      <c r="AL480" s="453"/>
      <c r="AM480" s="453"/>
      <c r="AN480" s="453"/>
      <c r="AO480" s="453"/>
      <c r="AP480" s="453"/>
      <c r="AQ480" s="453"/>
      <c r="AR480" s="453"/>
      <c r="AS480" s="453"/>
      <c r="AT480" s="453"/>
      <c r="AU480" s="453"/>
      <c r="AV480" s="453"/>
      <c r="AW480" s="453"/>
      <c r="AX480" s="453"/>
      <c r="AY480" s="453"/>
      <c r="AZ480" s="453"/>
      <c r="BA480" s="453"/>
      <c r="BB480" s="453"/>
      <c r="BC480" s="453"/>
      <c r="BD480" s="453"/>
      <c r="BE480" s="453"/>
    </row>
    <row r="481" hidden="1" outlineLevel="1">
      <c r="A481" s="678" t="s">
        <v>1115</v>
      </c>
      <c r="B481" s="679">
        <f t="shared" ref="B481:H481" si="245">((B472+B473)/2+B474+B475+B480)/$B$478</f>
        <v>3.5</v>
      </c>
      <c r="C481" s="679">
        <f t="shared" si="245"/>
        <v>4.5</v>
      </c>
      <c r="D481" s="679">
        <f t="shared" si="245"/>
        <v>6.5</v>
      </c>
      <c r="E481" s="679">
        <f t="shared" si="245"/>
        <v>7.5</v>
      </c>
      <c r="F481" s="679">
        <f t="shared" si="245"/>
        <v>9.5</v>
      </c>
      <c r="G481" s="679">
        <f t="shared" si="245"/>
        <v>11.5</v>
      </c>
      <c r="H481" s="679">
        <f t="shared" si="245"/>
        <v>13.5</v>
      </c>
      <c r="I481" s="690"/>
      <c r="J481" s="681"/>
      <c r="K481" s="682"/>
      <c r="L481" s="683"/>
      <c r="M481" s="684"/>
      <c r="N481" s="675"/>
      <c r="O481" s="675"/>
      <c r="P481" s="675"/>
      <c r="Q481" s="692"/>
      <c r="R481" s="450"/>
      <c r="S481" s="654"/>
      <c r="T481" s="475"/>
      <c r="U481" s="450"/>
      <c r="V481" s="450"/>
      <c r="W481" s="475"/>
      <c r="X481" s="475"/>
      <c r="Y481" s="475"/>
      <c r="Z481" s="475"/>
      <c r="AA481" s="475"/>
      <c r="AB481" s="450"/>
      <c r="AC481" s="450"/>
      <c r="AD481" s="453"/>
      <c r="AE481" s="453"/>
      <c r="AF481" s="453"/>
      <c r="AG481" s="453"/>
      <c r="AH481" s="453"/>
      <c r="AI481" s="453"/>
      <c r="AJ481" s="453"/>
      <c r="AK481" s="453"/>
      <c r="AL481" s="453"/>
      <c r="AM481" s="453"/>
      <c r="AN481" s="453"/>
      <c r="AO481" s="453"/>
      <c r="AP481" s="453"/>
      <c r="AQ481" s="453"/>
      <c r="AR481" s="453"/>
      <c r="AS481" s="453"/>
      <c r="AT481" s="453"/>
      <c r="AU481" s="453"/>
      <c r="AV481" s="453"/>
      <c r="AW481" s="453"/>
      <c r="AX481" s="453"/>
      <c r="AY481" s="453"/>
      <c r="AZ481" s="453"/>
      <c r="BA481" s="453"/>
      <c r="BB481" s="453"/>
      <c r="BC481" s="453"/>
      <c r="BD481" s="453"/>
      <c r="BE481" s="453"/>
    </row>
    <row r="482" collapsed="1">
      <c r="A482" s="693" t="s">
        <v>1116</v>
      </c>
      <c r="B482" s="682" t="s">
        <v>1117</v>
      </c>
      <c r="C482" s="682" t="s">
        <v>1118</v>
      </c>
      <c r="D482" s="694" t="s">
        <v>796</v>
      </c>
      <c r="E482" s="682" t="s">
        <v>776</v>
      </c>
      <c r="F482" s="682" t="s">
        <v>942</v>
      </c>
      <c r="G482" s="682" t="s">
        <v>798</v>
      </c>
      <c r="H482" s="682" t="s">
        <v>910</v>
      </c>
      <c r="I482" s="680" t="s">
        <v>32</v>
      </c>
      <c r="J482" s="681">
        <v>-1.0</v>
      </c>
      <c r="K482" s="682">
        <v>2.0</v>
      </c>
      <c r="L482" s="683" t="s">
        <v>32</v>
      </c>
      <c r="M482" s="684" t="s">
        <v>994</v>
      </c>
      <c r="N482" s="675"/>
      <c r="O482" s="675"/>
      <c r="P482" s="686" t="s">
        <v>1119</v>
      </c>
      <c r="Q482" s="676" t="s">
        <v>1120</v>
      </c>
      <c r="R482" s="462">
        <v>0.0</v>
      </c>
      <c r="S482" s="654"/>
      <c r="T482" s="475"/>
      <c r="U482" s="450"/>
      <c r="V482" s="450"/>
      <c r="W482" s="475"/>
      <c r="X482" s="475"/>
      <c r="Y482" s="475"/>
      <c r="Z482" s="475"/>
      <c r="AA482" s="475"/>
      <c r="AB482" s="450"/>
      <c r="AC482" s="450"/>
      <c r="AD482" s="453"/>
      <c r="AE482" s="677" t="s">
        <v>1111</v>
      </c>
      <c r="AF482" s="453"/>
      <c r="AG482" s="453"/>
      <c r="AH482" s="453"/>
      <c r="AI482" s="453"/>
      <c r="AJ482" s="453"/>
      <c r="AK482" s="453"/>
      <c r="AL482" s="453"/>
      <c r="AM482" s="453"/>
      <c r="AN482" s="453"/>
      <c r="AO482" s="453"/>
      <c r="AP482" s="453"/>
      <c r="AQ482" s="453"/>
      <c r="AR482" s="453"/>
      <c r="AS482" s="453"/>
      <c r="AT482" s="453"/>
      <c r="AU482" s="453"/>
      <c r="AV482" s="453"/>
      <c r="AW482" s="453"/>
      <c r="AX482" s="453"/>
      <c r="AY482" s="453"/>
      <c r="AZ482" s="453"/>
      <c r="BA482" s="453"/>
      <c r="BB482" s="453"/>
      <c r="BC482" s="453"/>
      <c r="BD482" s="453"/>
      <c r="BE482" s="453"/>
    </row>
    <row r="483" hidden="1" outlineLevel="1">
      <c r="A483" s="678" t="s">
        <v>178</v>
      </c>
      <c r="B483" s="679">
        <v>1.0</v>
      </c>
      <c r="C483" s="679">
        <v>1.0</v>
      </c>
      <c r="D483" s="679">
        <v>1.0</v>
      </c>
      <c r="E483" s="679">
        <v>1.0</v>
      </c>
      <c r="F483" s="679">
        <v>1.0</v>
      </c>
      <c r="G483" s="679">
        <v>1.0</v>
      </c>
      <c r="H483" s="679">
        <v>1.0</v>
      </c>
      <c r="I483" s="680"/>
      <c r="J483" s="681"/>
      <c r="K483" s="682"/>
      <c r="L483" s="683"/>
      <c r="M483" s="684"/>
      <c r="N483" s="675"/>
      <c r="O483" s="675"/>
      <c r="P483" s="686"/>
      <c r="Q483" s="685"/>
      <c r="R483" s="450"/>
      <c r="S483" s="654"/>
      <c r="T483" s="475"/>
      <c r="U483" s="450"/>
      <c r="V483" s="450"/>
      <c r="W483" s="475"/>
      <c r="X483" s="475"/>
      <c r="Y483" s="475"/>
      <c r="Z483" s="475"/>
      <c r="AA483" s="475"/>
      <c r="AB483" s="450"/>
      <c r="AC483" s="450"/>
      <c r="AD483" s="453"/>
      <c r="AE483" s="453"/>
      <c r="AF483" s="453"/>
      <c r="AG483" s="453"/>
      <c r="AH483" s="453"/>
      <c r="AI483" s="453"/>
      <c r="AJ483" s="453"/>
      <c r="AK483" s="453"/>
      <c r="AL483" s="453"/>
      <c r="AM483" s="453"/>
      <c r="AN483" s="453"/>
      <c r="AO483" s="453"/>
      <c r="AP483" s="453"/>
      <c r="AQ483" s="453"/>
      <c r="AR483" s="453"/>
      <c r="AS483" s="453"/>
      <c r="AT483" s="453"/>
      <c r="AU483" s="453"/>
      <c r="AV483" s="453"/>
      <c r="AW483" s="453"/>
      <c r="AX483" s="453"/>
      <c r="AY483" s="453"/>
      <c r="AZ483" s="453"/>
      <c r="BA483" s="453"/>
      <c r="BB483" s="453"/>
      <c r="BC483" s="453"/>
      <c r="BD483" s="453"/>
      <c r="BE483" s="453"/>
    </row>
    <row r="484" hidden="1" outlineLevel="1">
      <c r="A484" s="678" t="s">
        <v>179</v>
      </c>
      <c r="B484" s="679">
        <v>6.0</v>
      </c>
      <c r="C484" s="679">
        <v>6.0</v>
      </c>
      <c r="D484" s="679">
        <v>6.0</v>
      </c>
      <c r="E484" s="679">
        <v>6.0</v>
      </c>
      <c r="F484" s="679">
        <v>8.0</v>
      </c>
      <c r="G484" s="679">
        <v>8.0</v>
      </c>
      <c r="H484" s="679">
        <v>10.0</v>
      </c>
      <c r="I484" s="680"/>
      <c r="J484" s="681"/>
      <c r="K484" s="682"/>
      <c r="L484" s="683"/>
      <c r="M484" s="684"/>
      <c r="N484" s="675"/>
      <c r="O484" s="675"/>
      <c r="P484" s="686"/>
      <c r="Q484" s="685"/>
      <c r="R484" s="450"/>
      <c r="S484" s="654"/>
      <c r="T484" s="475"/>
      <c r="U484" s="450"/>
      <c r="V484" s="450"/>
      <c r="W484" s="475"/>
      <c r="X484" s="475"/>
      <c r="Y484" s="475"/>
      <c r="Z484" s="475"/>
      <c r="AA484" s="475"/>
      <c r="AB484" s="450"/>
      <c r="AC484" s="450"/>
      <c r="AD484" s="453"/>
      <c r="AE484" s="453"/>
      <c r="AF484" s="453"/>
      <c r="AG484" s="453"/>
      <c r="AH484" s="453"/>
      <c r="AI484" s="453"/>
      <c r="AJ484" s="453"/>
      <c r="AK484" s="453"/>
      <c r="AL484" s="453"/>
      <c r="AM484" s="453"/>
      <c r="AN484" s="453"/>
      <c r="AO484" s="453"/>
      <c r="AP484" s="453"/>
      <c r="AQ484" s="453"/>
      <c r="AR484" s="453"/>
      <c r="AS484" s="453"/>
      <c r="AT484" s="453"/>
      <c r="AU484" s="453"/>
      <c r="AV484" s="453"/>
      <c r="AW484" s="453"/>
      <c r="AX484" s="453"/>
      <c r="AY484" s="453"/>
      <c r="AZ484" s="453"/>
      <c r="BA484" s="453"/>
      <c r="BB484" s="453"/>
      <c r="BC484" s="453"/>
      <c r="BD484" s="453"/>
      <c r="BE484" s="453"/>
    </row>
    <row r="485" hidden="1" outlineLevel="1">
      <c r="A485" s="678" t="s">
        <v>783</v>
      </c>
      <c r="B485" s="679">
        <v>-3.0</v>
      </c>
      <c r="C485" s="679">
        <v>-2.0</v>
      </c>
      <c r="D485" s="679">
        <v>0.0</v>
      </c>
      <c r="E485" s="679">
        <v>1.0</v>
      </c>
      <c r="F485" s="679">
        <v>1.0</v>
      </c>
      <c r="G485" s="679">
        <v>3.0</v>
      </c>
      <c r="H485" s="679">
        <v>3.0</v>
      </c>
      <c r="I485" s="680"/>
      <c r="J485" s="681"/>
      <c r="K485" s="682"/>
      <c r="L485" s="683"/>
      <c r="M485" s="684"/>
      <c r="N485" s="675"/>
      <c r="O485" s="675"/>
      <c r="P485" s="686"/>
      <c r="Q485" s="685"/>
      <c r="R485" s="450"/>
      <c r="S485" s="654"/>
      <c r="T485" s="475"/>
      <c r="U485" s="450"/>
      <c r="V485" s="450"/>
      <c r="W485" s="475"/>
      <c r="X485" s="475"/>
      <c r="Y485" s="475"/>
      <c r="Z485" s="475"/>
      <c r="AA485" s="475"/>
      <c r="AB485" s="450"/>
      <c r="AC485" s="450"/>
      <c r="AD485" s="453"/>
      <c r="AE485" s="453"/>
      <c r="AF485" s="453"/>
      <c r="AG485" s="453"/>
      <c r="AH485" s="453"/>
      <c r="AI485" s="453"/>
      <c r="AJ485" s="453"/>
      <c r="AK485" s="453"/>
      <c r="AL485" s="453"/>
      <c r="AM485" s="453"/>
      <c r="AN485" s="453"/>
      <c r="AO485" s="453"/>
      <c r="AP485" s="453"/>
      <c r="AQ485" s="453"/>
      <c r="AR485" s="453"/>
      <c r="AS485" s="453"/>
      <c r="AT485" s="453"/>
      <c r="AU485" s="453"/>
      <c r="AV485" s="453"/>
      <c r="AW485" s="453"/>
      <c r="AX485" s="453"/>
      <c r="AY485" s="453"/>
      <c r="AZ485" s="453"/>
      <c r="BA485" s="453"/>
      <c r="BB485" s="453"/>
      <c r="BC485" s="453"/>
      <c r="BD485" s="453"/>
      <c r="BE485" s="453"/>
    </row>
    <row r="486" hidden="1" outlineLevel="1">
      <c r="A486" s="678" t="s">
        <v>1112</v>
      </c>
      <c r="B486" s="679">
        <v>4.0</v>
      </c>
      <c r="C486" s="679">
        <v>4.0</v>
      </c>
      <c r="D486" s="679">
        <v>4.0</v>
      </c>
      <c r="E486" s="679">
        <v>4.0</v>
      </c>
      <c r="F486" s="679">
        <v>4.0</v>
      </c>
      <c r="G486" s="679">
        <v>4.0</v>
      </c>
      <c r="H486" s="679">
        <v>4.0</v>
      </c>
      <c r="I486" s="680"/>
      <c r="J486" s="681"/>
      <c r="K486" s="682"/>
      <c r="L486" s="683"/>
      <c r="M486" s="684"/>
      <c r="N486" s="675"/>
      <c r="O486" s="675"/>
      <c r="P486" s="686"/>
      <c r="Q486" s="686"/>
      <c r="R486" s="450"/>
      <c r="S486" s="654"/>
      <c r="T486" s="475"/>
      <c r="U486" s="450"/>
      <c r="V486" s="450"/>
      <c r="W486" s="475"/>
      <c r="X486" s="475"/>
      <c r="Y486" s="475"/>
      <c r="Z486" s="475"/>
      <c r="AA486" s="475"/>
      <c r="AB486" s="450"/>
      <c r="AC486" s="450"/>
      <c r="AD486" s="453"/>
      <c r="AE486" s="453"/>
      <c r="AF486" s="453"/>
      <c r="AG486" s="453"/>
      <c r="AH486" s="453"/>
      <c r="AI486" s="453"/>
      <c r="AJ486" s="453"/>
      <c r="AK486" s="453"/>
      <c r="AL486" s="453"/>
      <c r="AM486" s="453"/>
      <c r="AN486" s="453"/>
      <c r="AO486" s="453"/>
      <c r="AP486" s="453"/>
      <c r="AQ486" s="453"/>
      <c r="AR486" s="453"/>
      <c r="AS486" s="453"/>
      <c r="AT486" s="453"/>
      <c r="AU486" s="453"/>
      <c r="AV486" s="453"/>
      <c r="AW486" s="453"/>
      <c r="AX486" s="453"/>
      <c r="AY486" s="453"/>
      <c r="AZ486" s="453"/>
      <c r="BA486" s="453"/>
      <c r="BB486" s="453"/>
      <c r="BC486" s="453"/>
      <c r="BD486" s="453"/>
      <c r="BE486" s="453"/>
    </row>
    <row r="487" hidden="1" outlineLevel="1">
      <c r="A487" s="678" t="s">
        <v>180</v>
      </c>
      <c r="B487" s="679">
        <f t="shared" ref="B487:H487" si="246">(B483+B484)/2+B485+B486</f>
        <v>4.5</v>
      </c>
      <c r="C487" s="679">
        <f t="shared" si="246"/>
        <v>5.5</v>
      </c>
      <c r="D487" s="679">
        <f t="shared" si="246"/>
        <v>7.5</v>
      </c>
      <c r="E487" s="679">
        <f t="shared" si="246"/>
        <v>8.5</v>
      </c>
      <c r="F487" s="679">
        <f t="shared" si="246"/>
        <v>9.5</v>
      </c>
      <c r="G487" s="679">
        <f t="shared" si="246"/>
        <v>11.5</v>
      </c>
      <c r="H487" s="679">
        <f t="shared" si="246"/>
        <v>12.5</v>
      </c>
      <c r="I487" s="680"/>
      <c r="J487" s="681"/>
      <c r="K487" s="682"/>
      <c r="L487" s="683"/>
      <c r="M487" s="684"/>
      <c r="N487" s="675"/>
      <c r="O487" s="675"/>
      <c r="P487" s="686"/>
      <c r="Q487" s="685"/>
      <c r="R487" s="450"/>
      <c r="S487" s="654"/>
      <c r="T487" s="475"/>
      <c r="U487" s="450"/>
      <c r="V487" s="450"/>
      <c r="W487" s="475"/>
      <c r="X487" s="475"/>
      <c r="Y487" s="475"/>
      <c r="Z487" s="475"/>
      <c r="AA487" s="475"/>
      <c r="AB487" s="450"/>
      <c r="AC487" s="450"/>
      <c r="AD487" s="453"/>
      <c r="AE487" s="453"/>
      <c r="AF487" s="453"/>
      <c r="AG487" s="453"/>
      <c r="AH487" s="453"/>
      <c r="AI487" s="453"/>
      <c r="AJ487" s="453"/>
      <c r="AK487" s="453"/>
      <c r="AL487" s="453"/>
      <c r="AM487" s="453"/>
      <c r="AN487" s="453"/>
      <c r="AO487" s="453"/>
      <c r="AP487" s="453"/>
      <c r="AQ487" s="453"/>
      <c r="AR487" s="453"/>
      <c r="AS487" s="453"/>
      <c r="AT487" s="453"/>
      <c r="AU487" s="453"/>
      <c r="AV487" s="453"/>
      <c r="AW487" s="453"/>
      <c r="AX487" s="453"/>
      <c r="AY487" s="453"/>
      <c r="AZ487" s="453"/>
      <c r="BA487" s="453"/>
      <c r="BB487" s="453"/>
      <c r="BC487" s="453"/>
      <c r="BD487" s="453"/>
      <c r="BE487" s="453"/>
    </row>
    <row r="488" hidden="1" outlineLevel="1">
      <c r="A488" s="678" t="s">
        <v>784</v>
      </c>
      <c r="B488" s="687"/>
      <c r="C488" s="687">
        <f t="shared" ref="C488:H488" si="247">C487/B487-1</f>
        <v>0.2222222222</v>
      </c>
      <c r="D488" s="687">
        <f t="shared" si="247"/>
        <v>0.3636363636</v>
      </c>
      <c r="E488" s="687">
        <f t="shared" si="247"/>
        <v>0.1333333333</v>
      </c>
      <c r="F488" s="687">
        <f t="shared" si="247"/>
        <v>0.1176470588</v>
      </c>
      <c r="G488" s="687">
        <f t="shared" si="247"/>
        <v>0.2105263158</v>
      </c>
      <c r="H488" s="687">
        <f t="shared" si="247"/>
        <v>0.08695652174</v>
      </c>
      <c r="I488" s="680"/>
      <c r="J488" s="681"/>
      <c r="K488" s="682"/>
      <c r="L488" s="683"/>
      <c r="M488" s="684"/>
      <c r="N488" s="675"/>
      <c r="O488" s="675"/>
      <c r="P488" s="686"/>
      <c r="Q488" s="685"/>
      <c r="R488" s="450"/>
      <c r="S488" s="654"/>
      <c r="T488" s="475"/>
      <c r="U488" s="450"/>
      <c r="V488" s="450"/>
      <c r="W488" s="475"/>
      <c r="X488" s="475"/>
      <c r="Y488" s="475"/>
      <c r="Z488" s="475"/>
      <c r="AA488" s="475"/>
      <c r="AB488" s="450"/>
      <c r="AC488" s="450"/>
      <c r="AD488" s="453"/>
      <c r="AE488" s="453"/>
      <c r="AF488" s="453"/>
      <c r="AG488" s="453"/>
      <c r="AH488" s="453"/>
      <c r="AI488" s="453"/>
      <c r="AJ488" s="453"/>
      <c r="AK488" s="453"/>
      <c r="AL488" s="453"/>
      <c r="AM488" s="453"/>
      <c r="AN488" s="453"/>
      <c r="AO488" s="453"/>
      <c r="AP488" s="453"/>
      <c r="AQ488" s="453"/>
      <c r="AR488" s="453"/>
      <c r="AS488" s="453"/>
      <c r="AT488" s="453"/>
      <c r="AU488" s="453"/>
      <c r="AV488" s="453"/>
      <c r="AW488" s="453"/>
      <c r="AX488" s="453"/>
      <c r="AY488" s="453"/>
      <c r="AZ488" s="453"/>
      <c r="BA488" s="453"/>
      <c r="BB488" s="453"/>
      <c r="BC488" s="453"/>
      <c r="BD488" s="453"/>
      <c r="BE488" s="453"/>
    </row>
    <row r="489" hidden="1" outlineLevel="1">
      <c r="A489" s="678" t="s">
        <v>785</v>
      </c>
      <c r="B489" s="679">
        <v>2.0</v>
      </c>
      <c r="C489" s="679"/>
      <c r="D489" s="687"/>
      <c r="E489" s="687"/>
      <c r="F489" s="687"/>
      <c r="G489" s="687"/>
      <c r="H489" s="687"/>
      <c r="I489" s="680"/>
      <c r="J489" s="681"/>
      <c r="K489" s="682"/>
      <c r="L489" s="683"/>
      <c r="M489" s="684"/>
      <c r="N489" s="675"/>
      <c r="O489" s="675"/>
      <c r="P489" s="686"/>
      <c r="Q489" s="685"/>
      <c r="R489" s="450"/>
      <c r="S489" s="654"/>
      <c r="T489" s="475"/>
      <c r="U489" s="450"/>
      <c r="V489" s="450"/>
      <c r="W489" s="475"/>
      <c r="X489" s="475"/>
      <c r="Y489" s="475"/>
      <c r="Z489" s="475"/>
      <c r="AA489" s="475"/>
      <c r="AB489" s="450"/>
      <c r="AC489" s="450"/>
      <c r="AD489" s="453"/>
      <c r="AE489" s="453"/>
      <c r="AF489" s="453"/>
      <c r="AG489" s="453"/>
      <c r="AH489" s="453"/>
      <c r="AI489" s="453"/>
      <c r="AJ489" s="453"/>
      <c r="AK489" s="453"/>
      <c r="AL489" s="453"/>
      <c r="AM489" s="453"/>
      <c r="AN489" s="453"/>
      <c r="AO489" s="453"/>
      <c r="AP489" s="453"/>
      <c r="AQ489" s="453"/>
      <c r="AR489" s="453"/>
      <c r="AS489" s="453"/>
      <c r="AT489" s="453"/>
      <c r="AU489" s="453"/>
      <c r="AV489" s="453"/>
      <c r="AW489" s="453"/>
      <c r="AX489" s="453"/>
      <c r="AY489" s="453"/>
      <c r="AZ489" s="453"/>
      <c r="BA489" s="453"/>
      <c r="BB489" s="453"/>
      <c r="BC489" s="453"/>
      <c r="BD489" s="453"/>
      <c r="BE489" s="453"/>
    </row>
    <row r="490" hidden="1" outlineLevel="1">
      <c r="A490" s="678" t="s">
        <v>786</v>
      </c>
      <c r="B490" s="688">
        <f t="shared" ref="B490:H490" si="248">B487/$B489</f>
        <v>2.25</v>
      </c>
      <c r="C490" s="688">
        <f t="shared" si="248"/>
        <v>2.75</v>
      </c>
      <c r="D490" s="688">
        <f t="shared" si="248"/>
        <v>3.75</v>
      </c>
      <c r="E490" s="688">
        <f t="shared" si="248"/>
        <v>4.25</v>
      </c>
      <c r="F490" s="688">
        <f t="shared" si="248"/>
        <v>4.75</v>
      </c>
      <c r="G490" s="688">
        <f t="shared" si="248"/>
        <v>5.75</v>
      </c>
      <c r="H490" s="688">
        <f t="shared" si="248"/>
        <v>6.25</v>
      </c>
      <c r="I490" s="680"/>
      <c r="J490" s="681"/>
      <c r="K490" s="682"/>
      <c r="L490" s="683"/>
      <c r="M490" s="684"/>
      <c r="N490" s="675"/>
      <c r="O490" s="675"/>
      <c r="P490" s="686"/>
      <c r="Q490" s="685"/>
      <c r="R490" s="450"/>
      <c r="S490" s="654"/>
      <c r="T490" s="475"/>
      <c r="U490" s="450"/>
      <c r="V490" s="450"/>
      <c r="W490" s="475"/>
      <c r="X490" s="475"/>
      <c r="Y490" s="475"/>
      <c r="Z490" s="475"/>
      <c r="AA490" s="475"/>
      <c r="AB490" s="450"/>
      <c r="AC490" s="450"/>
      <c r="AD490" s="453"/>
      <c r="AE490" s="453"/>
      <c r="AF490" s="453"/>
      <c r="AG490" s="453"/>
      <c r="AH490" s="453"/>
      <c r="AI490" s="453"/>
      <c r="AJ490" s="453"/>
      <c r="AK490" s="453"/>
      <c r="AL490" s="453"/>
      <c r="AM490" s="453"/>
      <c r="AN490" s="453"/>
      <c r="AO490" s="453"/>
      <c r="AP490" s="453"/>
      <c r="AQ490" s="453"/>
      <c r="AR490" s="453"/>
      <c r="AS490" s="453"/>
      <c r="AT490" s="453"/>
      <c r="AU490" s="453"/>
      <c r="AV490" s="453"/>
      <c r="AW490" s="453"/>
      <c r="AX490" s="453"/>
      <c r="AY490" s="453"/>
      <c r="AZ490" s="453"/>
      <c r="BA490" s="453"/>
      <c r="BB490" s="453"/>
      <c r="BC490" s="453"/>
      <c r="BD490" s="453"/>
      <c r="BE490" s="453"/>
    </row>
    <row r="491" collapsed="1">
      <c r="A491" s="693" t="s">
        <v>1121</v>
      </c>
      <c r="B491" s="682">
        <v>2.0</v>
      </c>
      <c r="C491" s="682">
        <v>3.0</v>
      </c>
      <c r="D491" s="682">
        <v>4.0</v>
      </c>
      <c r="E491" s="682">
        <v>5.0</v>
      </c>
      <c r="F491" s="682">
        <v>6.0</v>
      </c>
      <c r="G491" s="682">
        <v>8.0</v>
      </c>
      <c r="H491" s="682">
        <v>10.0</v>
      </c>
      <c r="I491" s="690" t="s">
        <v>803</v>
      </c>
      <c r="J491" s="681" t="s">
        <v>32</v>
      </c>
      <c r="K491" s="682" t="s">
        <v>32</v>
      </c>
      <c r="L491" s="683">
        <f>VLOOKUP(A491,Blacksmith!$B$145:$J$193,9,FALSE)</f>
        <v>1.38</v>
      </c>
      <c r="M491" s="684" t="s">
        <v>1122</v>
      </c>
      <c r="N491" s="675">
        <f>VLOOKUP(A491,Blacksmith!$B$145:$J$193,4,FALSE)</f>
        <v>7</v>
      </c>
      <c r="O491" s="675"/>
      <c r="P491" s="686" t="s">
        <v>1119</v>
      </c>
      <c r="Q491" s="691" t="s">
        <v>1123</v>
      </c>
      <c r="R491" s="450"/>
      <c r="S491" s="654"/>
      <c r="T491" s="475"/>
      <c r="U491" s="450"/>
      <c r="V491" s="450"/>
      <c r="W491" s="475"/>
      <c r="X491" s="475"/>
      <c r="Y491" s="475"/>
      <c r="Z491" s="475"/>
      <c r="AA491" s="475"/>
      <c r="AB491" s="450"/>
      <c r="AC491" s="450"/>
      <c r="AD491" s="453"/>
      <c r="AE491" s="453"/>
      <c r="AF491" s="453"/>
      <c r="AG491" s="453"/>
      <c r="AH491" s="453"/>
      <c r="AI491" s="453"/>
      <c r="AJ491" s="453"/>
      <c r="AK491" s="453"/>
      <c r="AL491" s="453"/>
      <c r="AM491" s="453"/>
      <c r="AN491" s="453"/>
      <c r="AO491" s="453"/>
      <c r="AP491" s="453"/>
      <c r="AQ491" s="453"/>
      <c r="AR491" s="453"/>
      <c r="AS491" s="453"/>
      <c r="AT491" s="453"/>
      <c r="AU491" s="453"/>
      <c r="AV491" s="453"/>
      <c r="AW491" s="453"/>
      <c r="AX491" s="453"/>
      <c r="AY491" s="453"/>
      <c r="AZ491" s="453"/>
      <c r="BA491" s="453"/>
      <c r="BB491" s="453"/>
      <c r="BC491" s="453"/>
      <c r="BD491" s="453"/>
      <c r="BE491" s="453"/>
    </row>
    <row r="492" hidden="1" outlineLevel="1">
      <c r="A492" s="678" t="s">
        <v>1124</v>
      </c>
      <c r="B492" s="679">
        <f t="shared" ref="B492:H492" si="249">((B483+B484)/2+B485+B486+B491)/$B$489</f>
        <v>3.25</v>
      </c>
      <c r="C492" s="679">
        <f t="shared" si="249"/>
        <v>4.25</v>
      </c>
      <c r="D492" s="679">
        <f t="shared" si="249"/>
        <v>5.75</v>
      </c>
      <c r="E492" s="679">
        <f t="shared" si="249"/>
        <v>6.75</v>
      </c>
      <c r="F492" s="679">
        <f t="shared" si="249"/>
        <v>7.75</v>
      </c>
      <c r="G492" s="679">
        <f t="shared" si="249"/>
        <v>9.75</v>
      </c>
      <c r="H492" s="679">
        <f t="shared" si="249"/>
        <v>11.25</v>
      </c>
      <c r="I492" s="695"/>
      <c r="J492" s="696"/>
      <c r="K492" s="697"/>
      <c r="L492" s="698"/>
      <c r="M492" s="699"/>
      <c r="N492" s="700"/>
      <c r="O492" s="700"/>
      <c r="P492" s="700"/>
      <c r="Q492" s="692"/>
      <c r="R492" s="450"/>
      <c r="S492" s="654"/>
      <c r="T492" s="475"/>
      <c r="U492" s="450"/>
      <c r="V492" s="450"/>
      <c r="W492" s="475"/>
      <c r="X492" s="475"/>
      <c r="Y492" s="475"/>
      <c r="Z492" s="475"/>
      <c r="AA492" s="475"/>
      <c r="AB492" s="450"/>
      <c r="AC492" s="450"/>
      <c r="AD492" s="453"/>
      <c r="AE492" s="453"/>
      <c r="AF492" s="453"/>
      <c r="AG492" s="453"/>
      <c r="AH492" s="453"/>
      <c r="AI492" s="453"/>
      <c r="AJ492" s="453"/>
      <c r="AK492" s="453"/>
      <c r="AL492" s="453"/>
      <c r="AM492" s="453"/>
      <c r="AN492" s="453"/>
      <c r="AO492" s="453"/>
      <c r="AP492" s="453"/>
      <c r="AQ492" s="453"/>
      <c r="AR492" s="453"/>
      <c r="AS492" s="453"/>
      <c r="AT492" s="453"/>
      <c r="AU492" s="453"/>
      <c r="AV492" s="453"/>
      <c r="AW492" s="453"/>
      <c r="AX492" s="453"/>
      <c r="AY492" s="453"/>
      <c r="AZ492" s="453"/>
      <c r="BA492" s="453"/>
      <c r="BB492" s="453"/>
      <c r="BC492" s="453"/>
      <c r="BD492" s="453"/>
      <c r="BE492" s="453"/>
    </row>
    <row r="493" ht="15.75" customHeight="1" collapsed="1">
      <c r="A493" s="701"/>
      <c r="B493" s="702"/>
      <c r="C493" s="702"/>
      <c r="D493" s="702"/>
      <c r="E493" s="702"/>
      <c r="F493" s="702"/>
      <c r="G493" s="702"/>
      <c r="H493" s="703" t="s">
        <v>324</v>
      </c>
      <c r="I493" s="702"/>
      <c r="J493" s="702"/>
      <c r="K493" s="702"/>
      <c r="L493" s="702"/>
      <c r="M493" s="702"/>
      <c r="N493" s="702"/>
      <c r="O493" s="702"/>
      <c r="P493" s="702"/>
      <c r="Q493" s="704"/>
      <c r="R493" s="450"/>
      <c r="S493" s="654"/>
      <c r="T493" s="475"/>
      <c r="U493" s="450"/>
      <c r="V493" s="450"/>
      <c r="W493" s="475"/>
      <c r="X493" s="475"/>
      <c r="Y493" s="475"/>
      <c r="Z493" s="475"/>
      <c r="AA493" s="475"/>
      <c r="AB493" s="450"/>
      <c r="AC493" s="450"/>
      <c r="AD493" s="453"/>
      <c r="AE493" s="453"/>
      <c r="AF493" s="453"/>
      <c r="AG493" s="453"/>
      <c r="AH493" s="453"/>
      <c r="AI493" s="453"/>
      <c r="AJ493" s="453"/>
      <c r="AK493" s="453"/>
      <c r="AL493" s="453"/>
      <c r="AM493" s="453"/>
      <c r="AN493" s="453"/>
      <c r="AO493" s="453"/>
      <c r="AP493" s="453"/>
      <c r="AQ493" s="453"/>
      <c r="AR493" s="453"/>
      <c r="AS493" s="453"/>
      <c r="AT493" s="453"/>
      <c r="AU493" s="453"/>
      <c r="AV493" s="453"/>
      <c r="AW493" s="453"/>
      <c r="AX493" s="453"/>
      <c r="AY493" s="453"/>
      <c r="AZ493" s="453"/>
      <c r="BA493" s="453"/>
      <c r="BB493" s="453"/>
      <c r="BC493" s="453"/>
      <c r="BD493" s="453"/>
      <c r="BE493" s="453"/>
    </row>
    <row r="494">
      <c r="A494" s="705" t="s">
        <v>1125</v>
      </c>
      <c r="B494" s="706">
        <v>0.0</v>
      </c>
      <c r="C494" s="706">
        <v>1.0</v>
      </c>
      <c r="D494" s="706">
        <v>1.0</v>
      </c>
      <c r="E494" s="706">
        <v>2.0</v>
      </c>
      <c r="F494" s="706">
        <v>2.0</v>
      </c>
      <c r="G494" s="706">
        <v>3.0</v>
      </c>
      <c r="H494" s="706">
        <v>4.0</v>
      </c>
      <c r="I494" s="706" t="s">
        <v>32</v>
      </c>
      <c r="J494" s="706">
        <v>1.0</v>
      </c>
      <c r="K494" s="706">
        <v>2.0</v>
      </c>
      <c r="L494" s="706" t="s">
        <v>32</v>
      </c>
      <c r="M494" s="706" t="s">
        <v>994</v>
      </c>
      <c r="N494" s="706">
        <v>3.0</v>
      </c>
      <c r="O494" s="706"/>
      <c r="P494" s="706"/>
      <c r="Q494" s="707"/>
      <c r="R494" s="450"/>
      <c r="S494" s="654"/>
      <c r="T494" s="475"/>
      <c r="U494" s="536"/>
      <c r="V494" s="536"/>
      <c r="W494" s="475"/>
      <c r="X494" s="475"/>
      <c r="Y494" s="475"/>
      <c r="Z494" s="475"/>
      <c r="AA494" s="475"/>
      <c r="AB494" s="450"/>
      <c r="AC494" s="450"/>
      <c r="AD494" s="453"/>
      <c r="AE494" s="538"/>
      <c r="AF494" s="538"/>
      <c r="AG494" s="538"/>
      <c r="AH494" s="538"/>
      <c r="AI494" s="538"/>
      <c r="AJ494" s="538"/>
      <c r="AK494" s="538"/>
      <c r="AL494" s="538"/>
      <c r="AM494" s="538"/>
      <c r="AN494" s="538"/>
      <c r="AO494" s="538"/>
      <c r="AP494" s="538"/>
      <c r="AQ494" s="538"/>
      <c r="AR494" s="538"/>
      <c r="AS494" s="538"/>
      <c r="AT494" s="538"/>
      <c r="AU494" s="538"/>
      <c r="AV494" s="538"/>
      <c r="AW494" s="538"/>
      <c r="AX494" s="538"/>
      <c r="AY494" s="538"/>
      <c r="AZ494" s="538"/>
      <c r="BA494" s="538"/>
      <c r="BB494" s="538"/>
      <c r="BC494" s="538"/>
      <c r="BD494" s="538"/>
      <c r="BE494" s="538"/>
    </row>
    <row r="495">
      <c r="A495" s="708" t="s">
        <v>200</v>
      </c>
      <c r="B495" s="706">
        <v>0.0</v>
      </c>
      <c r="C495" s="706">
        <v>1.0</v>
      </c>
      <c r="D495" s="706">
        <v>1.0</v>
      </c>
      <c r="E495" s="706">
        <v>2.0</v>
      </c>
      <c r="F495" s="706">
        <v>2.0</v>
      </c>
      <c r="G495" s="706">
        <v>3.0</v>
      </c>
      <c r="H495" s="706">
        <v>4.0</v>
      </c>
      <c r="I495" s="706"/>
      <c r="J495" s="706"/>
      <c r="K495" s="706"/>
      <c r="L495" s="706"/>
      <c r="M495" s="706"/>
      <c r="N495" s="706"/>
      <c r="O495" s="706"/>
      <c r="P495" s="706"/>
      <c r="Q495" s="707"/>
      <c r="R495" s="450"/>
      <c r="S495" s="654"/>
      <c r="T495" s="475"/>
      <c r="U495" s="536"/>
      <c r="V495" s="536"/>
      <c r="W495" s="475"/>
      <c r="X495" s="475"/>
      <c r="Y495" s="475"/>
      <c r="Z495" s="475"/>
      <c r="AA495" s="475"/>
      <c r="AB495" s="450"/>
      <c r="AC495" s="450"/>
      <c r="AD495" s="453"/>
      <c r="AE495" s="538"/>
      <c r="AF495" s="538"/>
      <c r="AG495" s="538"/>
      <c r="AH495" s="538"/>
      <c r="AI495" s="538"/>
      <c r="AJ495" s="538"/>
      <c r="AK495" s="538"/>
      <c r="AL495" s="538"/>
      <c r="AM495" s="538"/>
      <c r="AN495" s="538"/>
      <c r="AO495" s="538"/>
      <c r="AP495" s="538"/>
      <c r="AQ495" s="538"/>
      <c r="AR495" s="538"/>
      <c r="AS495" s="538"/>
      <c r="AT495" s="538"/>
      <c r="AU495" s="538"/>
      <c r="AV495" s="538"/>
      <c r="AW495" s="538"/>
      <c r="AX495" s="538"/>
      <c r="AY495" s="538"/>
      <c r="AZ495" s="538"/>
      <c r="BA495" s="538"/>
      <c r="BB495" s="538"/>
      <c r="BC495" s="538"/>
      <c r="BD495" s="538"/>
      <c r="BE495" s="538"/>
    </row>
    <row r="496">
      <c r="A496" s="709" t="s">
        <v>1126</v>
      </c>
      <c r="B496" s="710" t="s">
        <v>115</v>
      </c>
      <c r="C496" s="711" t="s">
        <v>774</v>
      </c>
      <c r="D496" s="711" t="s">
        <v>796</v>
      </c>
      <c r="E496" s="711" t="s">
        <v>909</v>
      </c>
      <c r="F496" s="711" t="s">
        <v>1127</v>
      </c>
      <c r="G496" s="710" t="s">
        <v>1128</v>
      </c>
      <c r="H496" s="710" t="s">
        <v>1129</v>
      </c>
      <c r="I496" s="712" t="s">
        <v>32</v>
      </c>
      <c r="J496" s="713">
        <v>1.0</v>
      </c>
      <c r="K496" s="710">
        <v>1.0</v>
      </c>
      <c r="L496" s="714" t="s">
        <v>32</v>
      </c>
      <c r="M496" s="715" t="s">
        <v>1004</v>
      </c>
      <c r="N496" s="716">
        <v>10.0</v>
      </c>
      <c r="O496" s="716"/>
      <c r="P496" s="716" t="s">
        <v>973</v>
      </c>
      <c r="Q496" s="717" t="s">
        <v>1130</v>
      </c>
      <c r="R496" s="462">
        <v>0.0</v>
      </c>
      <c r="S496" s="654"/>
      <c r="T496" s="475"/>
      <c r="U496" s="450"/>
      <c r="V496" s="450"/>
      <c r="W496" s="475"/>
      <c r="X496" s="475"/>
      <c r="Y496" s="475"/>
      <c r="Z496" s="475"/>
      <c r="AA496" s="475"/>
      <c r="AB496" s="450"/>
      <c r="AC496" s="450"/>
      <c r="AD496" s="453"/>
      <c r="AE496" s="453"/>
      <c r="AF496" s="453"/>
      <c r="AG496" s="453"/>
      <c r="AH496" s="453"/>
      <c r="AI496" s="453"/>
      <c r="AJ496" s="453"/>
      <c r="AK496" s="453"/>
      <c r="AL496" s="453"/>
      <c r="AM496" s="453"/>
      <c r="AN496" s="453"/>
      <c r="AO496" s="453"/>
      <c r="AP496" s="453"/>
      <c r="AQ496" s="453"/>
      <c r="AR496" s="453"/>
      <c r="AS496" s="453"/>
      <c r="AT496" s="453"/>
      <c r="AU496" s="453"/>
      <c r="AV496" s="453"/>
      <c r="AW496" s="453"/>
      <c r="AX496" s="453"/>
      <c r="AY496" s="453"/>
      <c r="AZ496" s="453"/>
      <c r="BA496" s="453"/>
      <c r="BB496" s="453"/>
      <c r="BC496" s="453"/>
      <c r="BD496" s="453"/>
      <c r="BE496" s="453"/>
    </row>
    <row r="497" hidden="1" outlineLevel="1">
      <c r="A497" s="718" t="s">
        <v>178</v>
      </c>
      <c r="B497" s="719">
        <v>1.0</v>
      </c>
      <c r="C497" s="719">
        <v>1.0</v>
      </c>
      <c r="D497" s="719">
        <v>1.0</v>
      </c>
      <c r="E497" s="719">
        <v>1.0</v>
      </c>
      <c r="F497" s="719">
        <v>1.0</v>
      </c>
      <c r="G497" s="719">
        <v>1.0</v>
      </c>
      <c r="H497" s="719">
        <v>2.0</v>
      </c>
      <c r="I497" s="720"/>
      <c r="J497" s="721"/>
      <c r="K497" s="722"/>
      <c r="L497" s="723"/>
      <c r="M497" s="724"/>
      <c r="N497" s="725"/>
      <c r="O497" s="725"/>
      <c r="P497" s="725"/>
      <c r="Q497" s="726"/>
      <c r="R497" s="450"/>
      <c r="S497" s="654"/>
      <c r="T497" s="475"/>
      <c r="U497" s="450"/>
      <c r="V497" s="450"/>
      <c r="W497" s="475"/>
      <c r="X497" s="475"/>
      <c r="Y497" s="475"/>
      <c r="Z497" s="475"/>
      <c r="AA497" s="475"/>
      <c r="AB497" s="450"/>
      <c r="AC497" s="450"/>
      <c r="AD497" s="453"/>
      <c r="AE497" s="453"/>
      <c r="AF497" s="453"/>
      <c r="AG497" s="453"/>
      <c r="AH497" s="453"/>
      <c r="AI497" s="453"/>
      <c r="AJ497" s="453"/>
      <c r="AK497" s="453"/>
      <c r="AL497" s="453"/>
      <c r="AM497" s="453"/>
      <c r="AN497" s="453"/>
      <c r="AO497" s="453"/>
      <c r="AP497" s="453"/>
      <c r="AQ497" s="453"/>
      <c r="AR497" s="453"/>
      <c r="AS497" s="453"/>
      <c r="AT497" s="453"/>
      <c r="AU497" s="453"/>
      <c r="AV497" s="453"/>
      <c r="AW497" s="453"/>
      <c r="AX497" s="453"/>
      <c r="AY497" s="453"/>
      <c r="AZ497" s="453"/>
      <c r="BA497" s="453"/>
      <c r="BB497" s="453"/>
      <c r="BC497" s="453"/>
      <c r="BD497" s="453"/>
      <c r="BE497" s="453"/>
    </row>
    <row r="498" hidden="1" outlineLevel="1">
      <c r="A498" s="718" t="s">
        <v>179</v>
      </c>
      <c r="B498" s="719">
        <v>4.0</v>
      </c>
      <c r="C498" s="719">
        <v>4.0</v>
      </c>
      <c r="D498" s="719">
        <v>6.0</v>
      </c>
      <c r="E498" s="719">
        <v>8.0</v>
      </c>
      <c r="F498" s="719">
        <v>10.0</v>
      </c>
      <c r="G498" s="719">
        <v>12.0</v>
      </c>
      <c r="H498" s="719">
        <v>16.0</v>
      </c>
      <c r="I498" s="720"/>
      <c r="J498" s="721"/>
      <c r="K498" s="722"/>
      <c r="L498" s="723"/>
      <c r="M498" s="724"/>
      <c r="N498" s="725"/>
      <c r="O498" s="725"/>
      <c r="P498" s="725"/>
      <c r="Q498" s="726"/>
      <c r="R498" s="450"/>
      <c r="S498" s="654"/>
      <c r="T498" s="475"/>
      <c r="U498" s="450"/>
      <c r="V498" s="450"/>
      <c r="W498" s="475"/>
      <c r="X498" s="475"/>
      <c r="Y498" s="475"/>
      <c r="Z498" s="475"/>
      <c r="AA498" s="475"/>
      <c r="AB498" s="450"/>
      <c r="AC498" s="450"/>
      <c r="AD498" s="453"/>
      <c r="AE498" s="453"/>
      <c r="AF498" s="453"/>
      <c r="AG498" s="453"/>
      <c r="AH498" s="453"/>
      <c r="AI498" s="453"/>
      <c r="AJ498" s="453"/>
      <c r="AK498" s="453"/>
      <c r="AL498" s="453"/>
      <c r="AM498" s="453"/>
      <c r="AN498" s="453"/>
      <c r="AO498" s="453"/>
      <c r="AP498" s="453"/>
      <c r="AQ498" s="453"/>
      <c r="AR498" s="453"/>
      <c r="AS498" s="453"/>
      <c r="AT498" s="453"/>
      <c r="AU498" s="453"/>
      <c r="AV498" s="453"/>
      <c r="AW498" s="453"/>
      <c r="AX498" s="453"/>
      <c r="AY498" s="453"/>
      <c r="AZ498" s="453"/>
      <c r="BA498" s="453"/>
      <c r="BB498" s="453"/>
      <c r="BC498" s="453"/>
      <c r="BD498" s="453"/>
      <c r="BE498" s="453"/>
    </row>
    <row r="499" hidden="1" outlineLevel="1">
      <c r="A499" s="718" t="s">
        <v>783</v>
      </c>
      <c r="B499" s="719">
        <v>-1.0</v>
      </c>
      <c r="C499" s="719">
        <v>0.0</v>
      </c>
      <c r="D499" s="719">
        <v>0.0</v>
      </c>
      <c r="E499" s="719">
        <v>0.0</v>
      </c>
      <c r="F499" s="719">
        <v>0.0</v>
      </c>
      <c r="G499" s="719">
        <v>1.0</v>
      </c>
      <c r="H499" s="719">
        <v>1.0</v>
      </c>
      <c r="I499" s="720"/>
      <c r="J499" s="721"/>
      <c r="K499" s="722"/>
      <c r="L499" s="723"/>
      <c r="M499" s="724"/>
      <c r="N499" s="725"/>
      <c r="O499" s="725"/>
      <c r="P499" s="725"/>
      <c r="Q499" s="726"/>
      <c r="R499" s="450"/>
      <c r="S499" s="654"/>
      <c r="T499" s="475"/>
      <c r="U499" s="450"/>
      <c r="V499" s="450"/>
      <c r="W499" s="475"/>
      <c r="X499" s="475"/>
      <c r="Y499" s="475"/>
      <c r="Z499" s="475"/>
      <c r="AA499" s="475"/>
      <c r="AB499" s="450"/>
      <c r="AC499" s="450"/>
      <c r="AD499" s="453"/>
      <c r="AE499" s="453"/>
      <c r="AF499" s="453"/>
      <c r="AG499" s="453"/>
      <c r="AH499" s="453"/>
      <c r="AI499" s="453"/>
      <c r="AJ499" s="453"/>
      <c r="AK499" s="453"/>
      <c r="AL499" s="453"/>
      <c r="AM499" s="453"/>
      <c r="AN499" s="453"/>
      <c r="AO499" s="453"/>
      <c r="AP499" s="453"/>
      <c r="AQ499" s="453"/>
      <c r="AR499" s="453"/>
      <c r="AS499" s="453"/>
      <c r="AT499" s="453"/>
      <c r="AU499" s="453"/>
      <c r="AV499" s="453"/>
      <c r="AW499" s="453"/>
      <c r="AX499" s="453"/>
      <c r="AY499" s="453"/>
      <c r="AZ499" s="453"/>
      <c r="BA499" s="453"/>
      <c r="BB499" s="453"/>
      <c r="BC499" s="453"/>
      <c r="BD499" s="453"/>
      <c r="BE499" s="453"/>
    </row>
    <row r="500" hidden="1" outlineLevel="1">
      <c r="A500" s="718" t="s">
        <v>1112</v>
      </c>
      <c r="B500" s="719">
        <v>4.0</v>
      </c>
      <c r="C500" s="719">
        <v>4.0</v>
      </c>
      <c r="D500" s="719">
        <v>4.0</v>
      </c>
      <c r="E500" s="719">
        <v>4.0</v>
      </c>
      <c r="F500" s="719">
        <v>4.0</v>
      </c>
      <c r="G500" s="719">
        <v>4.0</v>
      </c>
      <c r="H500" s="719">
        <v>4.0</v>
      </c>
      <c r="I500" s="720"/>
      <c r="J500" s="721"/>
      <c r="K500" s="722"/>
      <c r="L500" s="723"/>
      <c r="M500" s="724"/>
      <c r="N500" s="725"/>
      <c r="O500" s="725"/>
      <c r="P500" s="725"/>
      <c r="Q500" s="727" t="s">
        <v>1131</v>
      </c>
      <c r="R500" s="450"/>
      <c r="S500" s="654"/>
      <c r="T500" s="475"/>
      <c r="U500" s="450"/>
      <c r="V500" s="450"/>
      <c r="W500" s="475"/>
      <c r="X500" s="475"/>
      <c r="Y500" s="475"/>
      <c r="Z500" s="475"/>
      <c r="AA500" s="475"/>
      <c r="AB500" s="450"/>
      <c r="AC500" s="450"/>
      <c r="AD500" s="453"/>
      <c r="AE500" s="453"/>
      <c r="AF500" s="453"/>
      <c r="AG500" s="453"/>
      <c r="AH500" s="453"/>
      <c r="AI500" s="453"/>
      <c r="AJ500" s="453"/>
      <c r="AK500" s="453"/>
      <c r="AL500" s="453"/>
      <c r="AM500" s="453"/>
      <c r="AN500" s="453"/>
      <c r="AO500" s="453"/>
      <c r="AP500" s="453"/>
      <c r="AQ500" s="453"/>
      <c r="AR500" s="453"/>
      <c r="AS500" s="453"/>
      <c r="AT500" s="453"/>
      <c r="AU500" s="453"/>
      <c r="AV500" s="453"/>
      <c r="AW500" s="453"/>
      <c r="AX500" s="453"/>
      <c r="AY500" s="453"/>
      <c r="AZ500" s="453"/>
      <c r="BA500" s="453"/>
      <c r="BB500" s="453"/>
      <c r="BC500" s="453"/>
      <c r="BD500" s="453"/>
      <c r="BE500" s="453"/>
    </row>
    <row r="501" hidden="1" outlineLevel="1">
      <c r="A501" s="718" t="s">
        <v>180</v>
      </c>
      <c r="B501" s="719">
        <f t="shared" ref="B501:H501" si="250">(B497+B498)/2+B499+B500</f>
        <v>5.5</v>
      </c>
      <c r="C501" s="719">
        <f t="shared" si="250"/>
        <v>6.5</v>
      </c>
      <c r="D501" s="719">
        <f t="shared" si="250"/>
        <v>7.5</v>
      </c>
      <c r="E501" s="719">
        <f t="shared" si="250"/>
        <v>8.5</v>
      </c>
      <c r="F501" s="719">
        <f t="shared" si="250"/>
        <v>9.5</v>
      </c>
      <c r="G501" s="719">
        <f t="shared" si="250"/>
        <v>11.5</v>
      </c>
      <c r="H501" s="719">
        <f t="shared" si="250"/>
        <v>14</v>
      </c>
      <c r="I501" s="720"/>
      <c r="J501" s="721"/>
      <c r="K501" s="722"/>
      <c r="L501" s="723"/>
      <c r="M501" s="724"/>
      <c r="N501" s="725"/>
      <c r="O501" s="725"/>
      <c r="P501" s="725"/>
      <c r="Q501" s="726"/>
      <c r="R501" s="450"/>
      <c r="S501" s="654"/>
      <c r="T501" s="475"/>
      <c r="U501" s="450"/>
      <c r="V501" s="450"/>
      <c r="W501" s="475"/>
      <c r="X501" s="475"/>
      <c r="Y501" s="475"/>
      <c r="Z501" s="475"/>
      <c r="AA501" s="475"/>
      <c r="AB501" s="450"/>
      <c r="AC501" s="450"/>
      <c r="AD501" s="453"/>
      <c r="AE501" s="453"/>
      <c r="AF501" s="453"/>
      <c r="AG501" s="453"/>
      <c r="AH501" s="453"/>
      <c r="AI501" s="453"/>
      <c r="AJ501" s="453"/>
      <c r="AK501" s="453"/>
      <c r="AL501" s="453"/>
      <c r="AM501" s="453"/>
      <c r="AN501" s="453"/>
      <c r="AO501" s="453"/>
      <c r="AP501" s="453"/>
      <c r="AQ501" s="453"/>
      <c r="AR501" s="453"/>
      <c r="AS501" s="453"/>
      <c r="AT501" s="453"/>
      <c r="AU501" s="453"/>
      <c r="AV501" s="453"/>
      <c r="AW501" s="453"/>
      <c r="AX501" s="453"/>
      <c r="AY501" s="453"/>
      <c r="AZ501" s="453"/>
      <c r="BA501" s="453"/>
      <c r="BB501" s="453"/>
      <c r="BC501" s="453"/>
      <c r="BD501" s="453"/>
      <c r="BE501" s="453"/>
    </row>
    <row r="502" hidden="1" outlineLevel="1">
      <c r="A502" s="718" t="s">
        <v>784</v>
      </c>
      <c r="B502" s="728"/>
      <c r="C502" s="728">
        <f t="shared" ref="C502:H502" si="251">C501/B501-1</f>
        <v>0.1818181818</v>
      </c>
      <c r="D502" s="728">
        <f t="shared" si="251"/>
        <v>0.1538461538</v>
      </c>
      <c r="E502" s="728">
        <f t="shared" si="251"/>
        <v>0.1333333333</v>
      </c>
      <c r="F502" s="728">
        <f t="shared" si="251"/>
        <v>0.1176470588</v>
      </c>
      <c r="G502" s="728">
        <f t="shared" si="251"/>
        <v>0.2105263158</v>
      </c>
      <c r="H502" s="728">
        <f t="shared" si="251"/>
        <v>0.2173913043</v>
      </c>
      <c r="I502" s="720"/>
      <c r="J502" s="721"/>
      <c r="K502" s="722"/>
      <c r="L502" s="723"/>
      <c r="M502" s="724"/>
      <c r="N502" s="725"/>
      <c r="O502" s="725"/>
      <c r="P502" s="725"/>
      <c r="Q502" s="726"/>
      <c r="R502" s="450"/>
      <c r="S502" s="654"/>
      <c r="T502" s="475"/>
      <c r="U502" s="450"/>
      <c r="V502" s="450"/>
      <c r="W502" s="475"/>
      <c r="X502" s="475"/>
      <c r="Y502" s="475"/>
      <c r="Z502" s="475"/>
      <c r="AA502" s="475"/>
      <c r="AB502" s="450"/>
      <c r="AC502" s="450"/>
      <c r="AD502" s="453"/>
      <c r="AE502" s="453"/>
      <c r="AF502" s="453"/>
      <c r="AG502" s="453"/>
      <c r="AH502" s="453"/>
      <c r="AI502" s="453"/>
      <c r="AJ502" s="453"/>
      <c r="AK502" s="453"/>
      <c r="AL502" s="453"/>
      <c r="AM502" s="453"/>
      <c r="AN502" s="453"/>
      <c r="AO502" s="453"/>
      <c r="AP502" s="453"/>
      <c r="AQ502" s="453"/>
      <c r="AR502" s="453"/>
      <c r="AS502" s="453"/>
      <c r="AT502" s="453"/>
      <c r="AU502" s="453"/>
      <c r="AV502" s="453"/>
      <c r="AW502" s="453"/>
      <c r="AX502" s="453"/>
      <c r="AY502" s="453"/>
      <c r="AZ502" s="453"/>
      <c r="BA502" s="453"/>
      <c r="BB502" s="453"/>
      <c r="BC502" s="453"/>
      <c r="BD502" s="453"/>
      <c r="BE502" s="453"/>
    </row>
    <row r="503" hidden="1" outlineLevel="1">
      <c r="A503" s="718" t="s">
        <v>785</v>
      </c>
      <c r="B503" s="719">
        <v>1.0</v>
      </c>
      <c r="C503" s="719"/>
      <c r="D503" s="728"/>
      <c r="E503" s="728"/>
      <c r="F503" s="728"/>
      <c r="G503" s="728"/>
      <c r="H503" s="728"/>
      <c r="I503" s="720"/>
      <c r="J503" s="721"/>
      <c r="K503" s="722"/>
      <c r="L503" s="723"/>
      <c r="M503" s="724"/>
      <c r="N503" s="725"/>
      <c r="O503" s="725"/>
      <c r="P503" s="725"/>
      <c r="Q503" s="726"/>
      <c r="R503" s="450"/>
      <c r="S503" s="654"/>
      <c r="T503" s="475"/>
      <c r="U503" s="450"/>
      <c r="V503" s="450"/>
      <c r="W503" s="475"/>
      <c r="X503" s="475"/>
      <c r="Y503" s="475"/>
      <c r="Z503" s="475"/>
      <c r="AA503" s="475"/>
      <c r="AB503" s="450"/>
      <c r="AC503" s="450"/>
      <c r="AD503" s="453"/>
      <c r="AE503" s="453"/>
      <c r="AF503" s="453"/>
      <c r="AG503" s="453"/>
      <c r="AH503" s="453"/>
      <c r="AI503" s="453"/>
      <c r="AJ503" s="453"/>
      <c r="AK503" s="453"/>
      <c r="AL503" s="453"/>
      <c r="AM503" s="453"/>
      <c r="AN503" s="453"/>
      <c r="AO503" s="453"/>
      <c r="AP503" s="453"/>
      <c r="AQ503" s="453"/>
      <c r="AR503" s="453"/>
      <c r="AS503" s="453"/>
      <c r="AT503" s="453"/>
      <c r="AU503" s="453"/>
      <c r="AV503" s="453"/>
      <c r="AW503" s="453"/>
      <c r="AX503" s="453"/>
      <c r="AY503" s="453"/>
      <c r="AZ503" s="453"/>
      <c r="BA503" s="453"/>
      <c r="BB503" s="453"/>
      <c r="BC503" s="453"/>
      <c r="BD503" s="453"/>
      <c r="BE503" s="453"/>
    </row>
    <row r="504" hidden="1" outlineLevel="1">
      <c r="A504" s="718" t="s">
        <v>786</v>
      </c>
      <c r="B504" s="729">
        <f t="shared" ref="B504:H504" si="252">B501/$B503</f>
        <v>5.5</v>
      </c>
      <c r="C504" s="729">
        <f t="shared" si="252"/>
        <v>6.5</v>
      </c>
      <c r="D504" s="729">
        <f t="shared" si="252"/>
        <v>7.5</v>
      </c>
      <c r="E504" s="729">
        <f t="shared" si="252"/>
        <v>8.5</v>
      </c>
      <c r="F504" s="729">
        <f t="shared" si="252"/>
        <v>9.5</v>
      </c>
      <c r="G504" s="729">
        <f t="shared" si="252"/>
        <v>11.5</v>
      </c>
      <c r="H504" s="729">
        <f t="shared" si="252"/>
        <v>14</v>
      </c>
      <c r="I504" s="720"/>
      <c r="J504" s="721"/>
      <c r="K504" s="722"/>
      <c r="L504" s="723"/>
      <c r="M504" s="724"/>
      <c r="N504" s="725"/>
      <c r="O504" s="725"/>
      <c r="P504" s="725"/>
      <c r="Q504" s="726"/>
      <c r="R504" s="450"/>
      <c r="S504" s="654"/>
      <c r="T504" s="475"/>
      <c r="U504" s="450"/>
      <c r="V504" s="450"/>
      <c r="W504" s="475"/>
      <c r="X504" s="475"/>
      <c r="Y504" s="475"/>
      <c r="Z504" s="475"/>
      <c r="AA504" s="475"/>
      <c r="AB504" s="450"/>
      <c r="AC504" s="450"/>
      <c r="AD504" s="453"/>
      <c r="AE504" s="453"/>
      <c r="AF504" s="453"/>
      <c r="AG504" s="453"/>
      <c r="AH504" s="453"/>
      <c r="AI504" s="453"/>
      <c r="AJ504" s="453"/>
      <c r="AK504" s="453"/>
      <c r="AL504" s="453"/>
      <c r="AM504" s="453"/>
      <c r="AN504" s="453"/>
      <c r="AO504" s="453"/>
      <c r="AP504" s="453"/>
      <c r="AQ504" s="453"/>
      <c r="AR504" s="453"/>
      <c r="AS504" s="453"/>
      <c r="AT504" s="453"/>
      <c r="AU504" s="453"/>
      <c r="AV504" s="453"/>
      <c r="AW504" s="453"/>
      <c r="AX504" s="453"/>
      <c r="AY504" s="453"/>
      <c r="AZ504" s="453"/>
      <c r="BA504" s="453"/>
      <c r="BB504" s="453"/>
      <c r="BC504" s="453"/>
      <c r="BD504" s="453"/>
      <c r="BE504" s="453"/>
    </row>
    <row r="505" collapsed="1">
      <c r="A505" s="730"/>
      <c r="B505" s="731"/>
      <c r="C505" s="731"/>
      <c r="D505" s="731"/>
      <c r="E505" s="731"/>
      <c r="F505" s="731"/>
      <c r="G505" s="731"/>
      <c r="H505" s="731" t="s">
        <v>1132</v>
      </c>
      <c r="I505" s="731"/>
      <c r="J505" s="731"/>
      <c r="K505" s="731"/>
      <c r="L505" s="731"/>
      <c r="M505" s="731"/>
      <c r="N505" s="731"/>
      <c r="O505" s="731"/>
      <c r="P505" s="731"/>
      <c r="Q505" s="732"/>
      <c r="R505" s="450"/>
      <c r="S505" s="654"/>
      <c r="T505" s="475"/>
      <c r="U505" s="450"/>
      <c r="V505" s="450"/>
      <c r="W505" s="475"/>
      <c r="X505" s="475"/>
      <c r="Y505" s="475"/>
      <c r="Z505" s="475"/>
      <c r="AA505" s="475"/>
      <c r="AB505" s="450"/>
      <c r="AC505" s="450"/>
      <c r="AD505" s="453"/>
      <c r="AE505" s="453"/>
      <c r="AF505" s="453"/>
      <c r="AG505" s="453"/>
      <c r="AH505" s="453"/>
      <c r="AI505" s="453"/>
      <c r="AJ505" s="453"/>
      <c r="AK505" s="453"/>
      <c r="AL505" s="453"/>
      <c r="AM505" s="453"/>
      <c r="AN505" s="453"/>
      <c r="AO505" s="453"/>
      <c r="AP505" s="453"/>
      <c r="AQ505" s="453"/>
      <c r="AR505" s="453"/>
      <c r="AS505" s="453"/>
      <c r="AT505" s="453"/>
      <c r="AU505" s="453"/>
      <c r="AV505" s="453"/>
      <c r="AW505" s="453"/>
      <c r="AX505" s="453"/>
      <c r="AY505" s="453"/>
      <c r="AZ505" s="453"/>
      <c r="BA505" s="453"/>
      <c r="BB505" s="453"/>
      <c r="BC505" s="453"/>
      <c r="BD505" s="453"/>
      <c r="BE505" s="453"/>
    </row>
    <row r="506" ht="15.75" customHeight="1">
      <c r="A506" s="733" t="s">
        <v>1133</v>
      </c>
      <c r="B506" s="734" t="s">
        <v>1108</v>
      </c>
      <c r="C506" s="734" t="s">
        <v>1109</v>
      </c>
      <c r="D506" s="734" t="s">
        <v>115</v>
      </c>
      <c r="E506" s="735" t="s">
        <v>774</v>
      </c>
      <c r="F506" s="734" t="s">
        <v>1080</v>
      </c>
      <c r="G506" s="734" t="s">
        <v>777</v>
      </c>
      <c r="H506" s="734" t="s">
        <v>1082</v>
      </c>
      <c r="I506" s="736"/>
      <c r="J506" s="736">
        <v>1.0</v>
      </c>
      <c r="K506" s="734">
        <v>1.0</v>
      </c>
      <c r="L506" s="734"/>
      <c r="M506" s="734" t="s">
        <v>1134</v>
      </c>
      <c r="N506" s="734"/>
      <c r="O506" s="734"/>
      <c r="P506" s="734" t="s">
        <v>973</v>
      </c>
      <c r="Q506" s="737" t="s">
        <v>1135</v>
      </c>
      <c r="R506" s="462">
        <v>0.0</v>
      </c>
      <c r="S506" s="654"/>
      <c r="T506" s="475"/>
      <c r="U506" s="450"/>
      <c r="V506" s="450"/>
      <c r="W506" s="475"/>
      <c r="X506" s="475"/>
      <c r="Y506" s="475"/>
      <c r="Z506" s="475"/>
      <c r="AA506" s="475"/>
      <c r="AB506" s="450"/>
      <c r="AC506" s="450"/>
      <c r="AD506" s="453"/>
      <c r="AE506" s="738" t="s">
        <v>1136</v>
      </c>
      <c r="AF506" s="453"/>
      <c r="AG506" s="453"/>
      <c r="AH506" s="453"/>
      <c r="AI506" s="453"/>
      <c r="AJ506" s="453"/>
      <c r="AK506" s="453"/>
      <c r="AL506" s="453"/>
      <c r="AM506" s="453"/>
      <c r="AN506" s="453"/>
      <c r="AO506" s="453"/>
      <c r="AP506" s="453"/>
      <c r="AQ506" s="453"/>
      <c r="AR506" s="453"/>
      <c r="AS506" s="453"/>
      <c r="AT506" s="453"/>
      <c r="AU506" s="453"/>
      <c r="AV506" s="453"/>
      <c r="AW506" s="453"/>
      <c r="AX506" s="453"/>
      <c r="AY506" s="453"/>
      <c r="AZ506" s="453"/>
      <c r="BA506" s="453"/>
      <c r="BB506" s="453"/>
      <c r="BC506" s="453"/>
      <c r="BD506" s="453"/>
      <c r="BE506" s="453"/>
    </row>
    <row r="507" ht="15.0" hidden="1" customHeight="1" outlineLevel="1">
      <c r="A507" s="739" t="s">
        <v>178</v>
      </c>
      <c r="B507" s="740">
        <v>1.0</v>
      </c>
      <c r="C507" s="740">
        <v>1.0</v>
      </c>
      <c r="D507" s="740">
        <v>1.0</v>
      </c>
      <c r="E507" s="740">
        <v>1.0</v>
      </c>
      <c r="F507" s="740">
        <v>1.0</v>
      </c>
      <c r="G507" s="740">
        <v>1.0</v>
      </c>
      <c r="H507" s="740">
        <v>1.0</v>
      </c>
      <c r="I507" s="741"/>
      <c r="J507" s="742"/>
      <c r="K507" s="743"/>
      <c r="L507" s="744"/>
      <c r="M507" s="745"/>
      <c r="N507" s="746"/>
      <c r="O507" s="746"/>
      <c r="P507" s="746"/>
      <c r="Q507" s="747"/>
      <c r="R507" s="462">
        <v>0.0</v>
      </c>
      <c r="S507" s="654"/>
      <c r="T507" s="475"/>
      <c r="U507" s="450"/>
      <c r="V507" s="450"/>
      <c r="W507" s="475"/>
      <c r="X507" s="475"/>
      <c r="Y507" s="475"/>
      <c r="Z507" s="475"/>
      <c r="AA507" s="475"/>
      <c r="AB507" s="450"/>
      <c r="AC507" s="450"/>
      <c r="AD507" s="453"/>
      <c r="AE507" s="453"/>
      <c r="AF507" s="453"/>
      <c r="AG507" s="453"/>
      <c r="AH507" s="453"/>
      <c r="AI507" s="453"/>
      <c r="AJ507" s="453"/>
      <c r="AK507" s="453"/>
      <c r="AL507" s="453"/>
      <c r="AM507" s="453"/>
      <c r="AN507" s="453"/>
      <c r="AO507" s="453"/>
      <c r="AP507" s="453"/>
      <c r="AQ507" s="453"/>
      <c r="AR507" s="453"/>
      <c r="AS507" s="453"/>
      <c r="AT507" s="453"/>
      <c r="AU507" s="453"/>
      <c r="AV507" s="453"/>
      <c r="AW507" s="453"/>
      <c r="AX507" s="453"/>
      <c r="AY507" s="453"/>
      <c r="AZ507" s="453"/>
      <c r="BA507" s="453"/>
      <c r="BB507" s="453"/>
      <c r="BC507" s="453"/>
      <c r="BD507" s="453"/>
      <c r="BE507" s="453"/>
    </row>
    <row r="508" ht="15.0" hidden="1" customHeight="1" outlineLevel="1">
      <c r="A508" s="739" t="s">
        <v>179</v>
      </c>
      <c r="B508" s="740">
        <v>4.0</v>
      </c>
      <c r="C508" s="740">
        <v>4.0</v>
      </c>
      <c r="D508" s="740">
        <v>4.0</v>
      </c>
      <c r="E508" s="740">
        <v>4.0</v>
      </c>
      <c r="F508" s="740">
        <v>4.0</v>
      </c>
      <c r="G508" s="740">
        <v>6.0</v>
      </c>
      <c r="H508" s="740">
        <v>6.0</v>
      </c>
      <c r="I508" s="741"/>
      <c r="J508" s="742"/>
      <c r="K508" s="743"/>
      <c r="L508" s="744"/>
      <c r="M508" s="745"/>
      <c r="N508" s="746"/>
      <c r="O508" s="746"/>
      <c r="P508" s="746"/>
      <c r="Q508" s="747"/>
      <c r="R508" s="462">
        <v>0.0</v>
      </c>
      <c r="S508" s="654"/>
      <c r="T508" s="475"/>
      <c r="U508" s="450"/>
      <c r="V508" s="450"/>
      <c r="W508" s="475"/>
      <c r="X508" s="475"/>
      <c r="Y508" s="475"/>
      <c r="Z508" s="475"/>
      <c r="AA508" s="475"/>
      <c r="AB508" s="450"/>
      <c r="AC508" s="450"/>
      <c r="AD508" s="453"/>
      <c r="AE508" s="453"/>
      <c r="AF508" s="453"/>
      <c r="AG508" s="453"/>
      <c r="AH508" s="453"/>
      <c r="AI508" s="453"/>
      <c r="AJ508" s="453"/>
      <c r="AK508" s="453"/>
      <c r="AL508" s="453"/>
      <c r="AM508" s="453"/>
      <c r="AN508" s="453"/>
      <c r="AO508" s="453"/>
      <c r="AP508" s="453"/>
      <c r="AQ508" s="453"/>
      <c r="AR508" s="453"/>
      <c r="AS508" s="453"/>
      <c r="AT508" s="453"/>
      <c r="AU508" s="453"/>
      <c r="AV508" s="453"/>
      <c r="AW508" s="453"/>
      <c r="AX508" s="453"/>
      <c r="AY508" s="453"/>
      <c r="AZ508" s="453"/>
      <c r="BA508" s="453"/>
      <c r="BB508" s="453"/>
      <c r="BC508" s="453"/>
      <c r="BD508" s="453"/>
      <c r="BE508" s="453"/>
    </row>
    <row r="509" ht="15.0" hidden="1" customHeight="1" outlineLevel="1">
      <c r="A509" s="739" t="s">
        <v>783</v>
      </c>
      <c r="B509" s="740">
        <v>-3.0</v>
      </c>
      <c r="C509" s="740">
        <v>-2.0</v>
      </c>
      <c r="D509" s="740">
        <v>-1.0</v>
      </c>
      <c r="E509" s="740">
        <v>0.0</v>
      </c>
      <c r="F509" s="740">
        <v>2.0</v>
      </c>
      <c r="G509" s="740">
        <v>3.0</v>
      </c>
      <c r="H509" s="740">
        <v>5.0</v>
      </c>
      <c r="I509" s="741"/>
      <c r="J509" s="742"/>
      <c r="K509" s="743"/>
      <c r="L509" s="744"/>
      <c r="M509" s="745"/>
      <c r="N509" s="746"/>
      <c r="O509" s="746"/>
      <c r="P509" s="746"/>
      <c r="Q509" s="747"/>
      <c r="R509" s="462">
        <v>0.0</v>
      </c>
      <c r="S509" s="654"/>
      <c r="T509" s="475"/>
      <c r="U509" s="450"/>
      <c r="V509" s="450"/>
      <c r="W509" s="475"/>
      <c r="X509" s="475"/>
      <c r="Y509" s="475"/>
      <c r="Z509" s="475"/>
      <c r="AA509" s="475"/>
      <c r="AB509" s="450"/>
      <c r="AC509" s="450"/>
      <c r="AD509" s="453"/>
      <c r="AE509" s="453"/>
      <c r="AF509" s="453"/>
      <c r="AG509" s="453"/>
      <c r="AH509" s="453"/>
      <c r="AI509" s="453"/>
      <c r="AJ509" s="453"/>
      <c r="AK509" s="453"/>
      <c r="AL509" s="453"/>
      <c r="AM509" s="453"/>
      <c r="AN509" s="453"/>
      <c r="AO509" s="453"/>
      <c r="AP509" s="453"/>
      <c r="AQ509" s="453"/>
      <c r="AR509" s="453"/>
      <c r="AS509" s="453"/>
      <c r="AT509" s="453"/>
      <c r="AU509" s="453"/>
      <c r="AV509" s="453"/>
      <c r="AW509" s="453"/>
      <c r="AX509" s="453"/>
      <c r="AY509" s="453"/>
      <c r="AZ509" s="453"/>
      <c r="BA509" s="453"/>
      <c r="BB509" s="453"/>
      <c r="BC509" s="453"/>
      <c r="BD509" s="453"/>
      <c r="BE509" s="453"/>
    </row>
    <row r="510" ht="15.0" hidden="1" customHeight="1" outlineLevel="1">
      <c r="A510" s="739" t="s">
        <v>1112</v>
      </c>
      <c r="B510" s="740">
        <v>3.0</v>
      </c>
      <c r="C510" s="740">
        <v>3.0</v>
      </c>
      <c r="D510" s="740">
        <v>3.0</v>
      </c>
      <c r="E510" s="740">
        <v>3.0</v>
      </c>
      <c r="F510" s="740">
        <v>3.0</v>
      </c>
      <c r="G510" s="740">
        <v>3.0</v>
      </c>
      <c r="H510" s="740">
        <v>3.0</v>
      </c>
      <c r="I510" s="741"/>
      <c r="J510" s="742"/>
      <c r="K510" s="743"/>
      <c r="L510" s="744"/>
      <c r="M510" s="745"/>
      <c r="N510" s="746"/>
      <c r="O510" s="746"/>
      <c r="P510" s="746"/>
      <c r="Q510" s="748"/>
      <c r="R510" s="462">
        <v>0.0</v>
      </c>
      <c r="S510" s="654"/>
      <c r="T510" s="475"/>
      <c r="U510" s="450"/>
      <c r="V510" s="450"/>
      <c r="W510" s="475"/>
      <c r="X510" s="475"/>
      <c r="Y510" s="475"/>
      <c r="Z510" s="475"/>
      <c r="AA510" s="475"/>
      <c r="AB510" s="450"/>
      <c r="AC510" s="450"/>
      <c r="AD510" s="453"/>
      <c r="AE510" s="453"/>
      <c r="AF510" s="453"/>
      <c r="AG510" s="453"/>
      <c r="AH510" s="453"/>
      <c r="AI510" s="453"/>
      <c r="AJ510" s="453"/>
      <c r="AK510" s="453"/>
      <c r="AL510" s="453"/>
      <c r="AM510" s="453"/>
      <c r="AN510" s="453"/>
      <c r="AO510" s="453"/>
      <c r="AP510" s="453"/>
      <c r="AQ510" s="453"/>
      <c r="AR510" s="453"/>
      <c r="AS510" s="453"/>
      <c r="AT510" s="453"/>
      <c r="AU510" s="453"/>
      <c r="AV510" s="453"/>
      <c r="AW510" s="453"/>
      <c r="AX510" s="453"/>
      <c r="AY510" s="453"/>
      <c r="AZ510" s="453"/>
      <c r="BA510" s="453"/>
      <c r="BB510" s="453"/>
      <c r="BC510" s="453"/>
      <c r="BD510" s="453"/>
      <c r="BE510" s="453"/>
    </row>
    <row r="511" ht="15.0" hidden="1" customHeight="1" outlineLevel="1">
      <c r="A511" s="739" t="s">
        <v>180</v>
      </c>
      <c r="B511" s="740">
        <f t="shared" ref="B511:H511" si="253">(B507+B508)/2+B509+B510</f>
        <v>2.5</v>
      </c>
      <c r="C511" s="740">
        <f t="shared" si="253"/>
        <v>3.5</v>
      </c>
      <c r="D511" s="740">
        <f t="shared" si="253"/>
        <v>4.5</v>
      </c>
      <c r="E511" s="740">
        <f t="shared" si="253"/>
        <v>5.5</v>
      </c>
      <c r="F511" s="740">
        <f t="shared" si="253"/>
        <v>7.5</v>
      </c>
      <c r="G511" s="740">
        <f t="shared" si="253"/>
        <v>9.5</v>
      </c>
      <c r="H511" s="740">
        <f t="shared" si="253"/>
        <v>11.5</v>
      </c>
      <c r="I511" s="741"/>
      <c r="J511" s="742"/>
      <c r="K511" s="743"/>
      <c r="L511" s="744"/>
      <c r="M511" s="745"/>
      <c r="N511" s="746"/>
      <c r="O511" s="746"/>
      <c r="P511" s="746"/>
      <c r="Q511" s="747"/>
      <c r="R511" s="462">
        <v>0.0</v>
      </c>
      <c r="S511" s="654"/>
      <c r="T511" s="475"/>
      <c r="U511" s="450"/>
      <c r="V511" s="450"/>
      <c r="W511" s="475"/>
      <c r="X511" s="475"/>
      <c r="Y511" s="475"/>
      <c r="Z511" s="475"/>
      <c r="AA511" s="475"/>
      <c r="AB511" s="450"/>
      <c r="AC511" s="450"/>
      <c r="AD511" s="453"/>
      <c r="AE511" s="453"/>
      <c r="AF511" s="453"/>
      <c r="AG511" s="453"/>
      <c r="AH511" s="453"/>
      <c r="AI511" s="453"/>
      <c r="AJ511" s="453"/>
      <c r="AK511" s="453"/>
      <c r="AL511" s="453"/>
      <c r="AM511" s="453"/>
      <c r="AN511" s="453"/>
      <c r="AO511" s="453"/>
      <c r="AP511" s="453"/>
      <c r="AQ511" s="453"/>
      <c r="AR511" s="453"/>
      <c r="AS511" s="453"/>
      <c r="AT511" s="453"/>
      <c r="AU511" s="453"/>
      <c r="AV511" s="453"/>
      <c r="AW511" s="453"/>
      <c r="AX511" s="453"/>
      <c r="AY511" s="453"/>
      <c r="AZ511" s="453"/>
      <c r="BA511" s="453"/>
      <c r="BB511" s="453"/>
      <c r="BC511" s="453"/>
      <c r="BD511" s="453"/>
      <c r="BE511" s="453"/>
    </row>
    <row r="512" ht="15.0" hidden="1" customHeight="1" outlineLevel="1">
      <c r="A512" s="739" t="s">
        <v>784</v>
      </c>
      <c r="B512" s="749"/>
      <c r="C512" s="749">
        <f t="shared" ref="C512:H512" si="254">C511/B511-1</f>
        <v>0.4</v>
      </c>
      <c r="D512" s="749">
        <f t="shared" si="254"/>
        <v>0.2857142857</v>
      </c>
      <c r="E512" s="749">
        <f t="shared" si="254"/>
        <v>0.2222222222</v>
      </c>
      <c r="F512" s="749">
        <f t="shared" si="254"/>
        <v>0.3636363636</v>
      </c>
      <c r="G512" s="749">
        <f t="shared" si="254"/>
        <v>0.2666666667</v>
      </c>
      <c r="H512" s="749">
        <f t="shared" si="254"/>
        <v>0.2105263158</v>
      </c>
      <c r="I512" s="741"/>
      <c r="J512" s="742"/>
      <c r="K512" s="743"/>
      <c r="L512" s="744"/>
      <c r="M512" s="745"/>
      <c r="N512" s="746"/>
      <c r="O512" s="746"/>
      <c r="P512" s="746"/>
      <c r="Q512" s="747"/>
      <c r="R512" s="462">
        <v>0.0</v>
      </c>
      <c r="S512" s="654"/>
      <c r="T512" s="475"/>
      <c r="U512" s="450"/>
      <c r="V512" s="450"/>
      <c r="W512" s="475"/>
      <c r="X512" s="475"/>
      <c r="Y512" s="475"/>
      <c r="Z512" s="475"/>
      <c r="AA512" s="475"/>
      <c r="AB512" s="450"/>
      <c r="AC512" s="450"/>
      <c r="AD512" s="453"/>
      <c r="AE512" s="453"/>
      <c r="AF512" s="453"/>
      <c r="AG512" s="453"/>
      <c r="AH512" s="453"/>
      <c r="AI512" s="453"/>
      <c r="AJ512" s="453"/>
      <c r="AK512" s="453"/>
      <c r="AL512" s="453"/>
      <c r="AM512" s="453"/>
      <c r="AN512" s="453"/>
      <c r="AO512" s="453"/>
      <c r="AP512" s="453"/>
      <c r="AQ512" s="453"/>
      <c r="AR512" s="453"/>
      <c r="AS512" s="453"/>
      <c r="AT512" s="453"/>
      <c r="AU512" s="453"/>
      <c r="AV512" s="453"/>
      <c r="AW512" s="453"/>
      <c r="AX512" s="453"/>
      <c r="AY512" s="453"/>
      <c r="AZ512" s="453"/>
      <c r="BA512" s="453"/>
      <c r="BB512" s="453"/>
      <c r="BC512" s="453"/>
      <c r="BD512" s="453"/>
      <c r="BE512" s="453"/>
    </row>
    <row r="513" ht="15.0" hidden="1" customHeight="1" outlineLevel="1">
      <c r="A513" s="739" t="s">
        <v>785</v>
      </c>
      <c r="B513" s="740">
        <v>1.0</v>
      </c>
      <c r="C513" s="740"/>
      <c r="D513" s="749"/>
      <c r="E513" s="749"/>
      <c r="F513" s="749"/>
      <c r="G513" s="749"/>
      <c r="H513" s="749"/>
      <c r="I513" s="741"/>
      <c r="J513" s="742"/>
      <c r="K513" s="743"/>
      <c r="L513" s="744"/>
      <c r="M513" s="745"/>
      <c r="N513" s="746"/>
      <c r="O513" s="746"/>
      <c r="P513" s="746"/>
      <c r="Q513" s="747"/>
      <c r="R513" s="462">
        <v>0.0</v>
      </c>
      <c r="S513" s="654"/>
      <c r="T513" s="475"/>
      <c r="U513" s="450"/>
      <c r="V513" s="450"/>
      <c r="W513" s="475"/>
      <c r="X513" s="475"/>
      <c r="Y513" s="475"/>
      <c r="Z513" s="475"/>
      <c r="AA513" s="475"/>
      <c r="AB513" s="450"/>
      <c r="AC513" s="450"/>
      <c r="AD513" s="453"/>
      <c r="AE513" s="453"/>
      <c r="AF513" s="453"/>
      <c r="AG513" s="453"/>
      <c r="AH513" s="453"/>
      <c r="AI513" s="453"/>
      <c r="AJ513" s="453"/>
      <c r="AK513" s="453"/>
      <c r="AL513" s="453"/>
      <c r="AM513" s="453"/>
      <c r="AN513" s="453"/>
      <c r="AO513" s="453"/>
      <c r="AP513" s="453"/>
      <c r="AQ513" s="453"/>
      <c r="AR513" s="453"/>
      <c r="AS513" s="453"/>
      <c r="AT513" s="453"/>
      <c r="AU513" s="453"/>
      <c r="AV513" s="453"/>
      <c r="AW513" s="453"/>
      <c r="AX513" s="453"/>
      <c r="AY513" s="453"/>
      <c r="AZ513" s="453"/>
      <c r="BA513" s="453"/>
      <c r="BB513" s="453"/>
      <c r="BC513" s="453"/>
      <c r="BD513" s="453"/>
      <c r="BE513" s="453"/>
    </row>
    <row r="514" ht="15.0" hidden="1" customHeight="1" outlineLevel="1">
      <c r="A514" s="739" t="s">
        <v>786</v>
      </c>
      <c r="B514" s="750">
        <f t="shared" ref="B514:H514" si="255">B511/$B513</f>
        <v>2.5</v>
      </c>
      <c r="C514" s="750">
        <f t="shared" si="255"/>
        <v>3.5</v>
      </c>
      <c r="D514" s="750">
        <f t="shared" si="255"/>
        <v>4.5</v>
      </c>
      <c r="E514" s="750">
        <f t="shared" si="255"/>
        <v>5.5</v>
      </c>
      <c r="F514" s="750">
        <f t="shared" si="255"/>
        <v>7.5</v>
      </c>
      <c r="G514" s="750">
        <f t="shared" si="255"/>
        <v>9.5</v>
      </c>
      <c r="H514" s="750">
        <f t="shared" si="255"/>
        <v>11.5</v>
      </c>
      <c r="I514" s="741"/>
      <c r="J514" s="742"/>
      <c r="K514" s="743"/>
      <c r="L514" s="744"/>
      <c r="M514" s="745"/>
      <c r="N514" s="746"/>
      <c r="O514" s="746"/>
      <c r="P514" s="746"/>
      <c r="Q514" s="747"/>
      <c r="R514" s="462">
        <v>0.0</v>
      </c>
      <c r="S514" s="654"/>
      <c r="T514" s="475"/>
      <c r="U514" s="450"/>
      <c r="V514" s="450"/>
      <c r="W514" s="475"/>
      <c r="X514" s="475"/>
      <c r="Y514" s="475"/>
      <c r="Z514" s="475"/>
      <c r="AA514" s="475"/>
      <c r="AB514" s="450"/>
      <c r="AC514" s="450"/>
      <c r="AD514" s="453"/>
      <c r="AE514" s="453"/>
      <c r="AF514" s="453"/>
      <c r="AG514" s="453"/>
      <c r="AH514" s="453"/>
      <c r="AI514" s="453"/>
      <c r="AJ514" s="453"/>
      <c r="AK514" s="453"/>
      <c r="AL514" s="453"/>
      <c r="AM514" s="453"/>
      <c r="AN514" s="453"/>
      <c r="AO514" s="453"/>
      <c r="AP514" s="453"/>
      <c r="AQ514" s="453"/>
      <c r="AR514" s="453"/>
      <c r="AS514" s="453"/>
      <c r="AT514" s="453"/>
      <c r="AU514" s="453"/>
      <c r="AV514" s="453"/>
      <c r="AW514" s="453"/>
      <c r="AX514" s="453"/>
      <c r="AY514" s="453"/>
      <c r="AZ514" s="453"/>
      <c r="BA514" s="453"/>
      <c r="BB514" s="453"/>
      <c r="BC514" s="453"/>
      <c r="BD514" s="453"/>
      <c r="BE514" s="453"/>
    </row>
    <row r="515" ht="30.0" customHeight="1" collapsed="1">
      <c r="A515" s="733" t="s">
        <v>1137</v>
      </c>
      <c r="B515" s="734" t="s">
        <v>115</v>
      </c>
      <c r="C515" s="734" t="s">
        <v>775</v>
      </c>
      <c r="D515" s="734" t="s">
        <v>797</v>
      </c>
      <c r="E515" s="734" t="s">
        <v>933</v>
      </c>
      <c r="F515" s="734" t="s">
        <v>799</v>
      </c>
      <c r="G515" s="734" t="s">
        <v>953</v>
      </c>
      <c r="H515" s="734" t="s">
        <v>822</v>
      </c>
      <c r="I515" s="736"/>
      <c r="J515" s="736">
        <v>0.0</v>
      </c>
      <c r="K515" s="734">
        <v>2.0</v>
      </c>
      <c r="L515" s="751"/>
      <c r="M515" s="734" t="s">
        <v>32</v>
      </c>
      <c r="N515" s="751"/>
      <c r="O515" s="751"/>
      <c r="P515" s="734" t="s">
        <v>973</v>
      </c>
      <c r="Q515" s="752" t="s">
        <v>1138</v>
      </c>
      <c r="R515" s="462">
        <v>0.0</v>
      </c>
      <c r="S515" s="654"/>
      <c r="T515" s="475"/>
      <c r="U515" s="450"/>
      <c r="V515" s="450"/>
      <c r="W515" s="475"/>
      <c r="X515" s="475"/>
      <c r="Y515" s="475"/>
      <c r="Z515" s="475"/>
      <c r="AA515" s="475"/>
      <c r="AB515" s="450"/>
      <c r="AC515" s="450"/>
      <c r="AD515" s="453"/>
      <c r="AE515" s="738" t="s">
        <v>1136</v>
      </c>
      <c r="AF515" s="453"/>
      <c r="AG515" s="453"/>
      <c r="AH515" s="453"/>
      <c r="AI515" s="453"/>
      <c r="AJ515" s="453"/>
      <c r="AK515" s="453"/>
      <c r="AL515" s="453"/>
      <c r="AM515" s="453"/>
      <c r="AN515" s="453"/>
      <c r="AO515" s="453"/>
      <c r="AP515" s="453"/>
      <c r="AQ515" s="453"/>
      <c r="AR515" s="453"/>
      <c r="AS515" s="453"/>
      <c r="AT515" s="453"/>
      <c r="AU515" s="453"/>
      <c r="AV515" s="453"/>
      <c r="AW515" s="453"/>
      <c r="AX515" s="453"/>
      <c r="AY515" s="453"/>
      <c r="AZ515" s="453"/>
      <c r="BA515" s="453"/>
      <c r="BB515" s="453"/>
      <c r="BC515" s="453"/>
      <c r="BD515" s="453"/>
      <c r="BE515" s="453"/>
    </row>
    <row r="516" ht="15.0" hidden="1" customHeight="1" outlineLevel="1">
      <c r="A516" s="739" t="s">
        <v>178</v>
      </c>
      <c r="B516" s="740">
        <v>1.0</v>
      </c>
      <c r="C516" s="740">
        <v>1.0</v>
      </c>
      <c r="D516" s="740">
        <v>1.0</v>
      </c>
      <c r="E516" s="740">
        <v>1.0</v>
      </c>
      <c r="F516" s="740">
        <v>1.0</v>
      </c>
      <c r="G516" s="740">
        <v>1.0</v>
      </c>
      <c r="H516" s="740">
        <v>1.0</v>
      </c>
      <c r="I516" s="741"/>
      <c r="J516" s="742"/>
      <c r="K516" s="743"/>
      <c r="L516" s="744"/>
      <c r="M516" s="745"/>
      <c r="N516" s="746"/>
      <c r="O516" s="746"/>
      <c r="P516" s="746"/>
      <c r="Q516" s="747"/>
      <c r="R516" s="462">
        <v>0.0</v>
      </c>
      <c r="S516" s="654"/>
      <c r="T516" s="475"/>
      <c r="U516" s="450"/>
      <c r="V516" s="450"/>
      <c r="W516" s="475"/>
      <c r="X516" s="475"/>
      <c r="Y516" s="475"/>
      <c r="Z516" s="475"/>
      <c r="AA516" s="475"/>
      <c r="AB516" s="450"/>
      <c r="AC516" s="450"/>
      <c r="AD516" s="453"/>
      <c r="AE516" s="453"/>
      <c r="AF516" s="453"/>
      <c r="AG516" s="453"/>
      <c r="AH516" s="453"/>
      <c r="AI516" s="453"/>
      <c r="AJ516" s="453"/>
      <c r="AK516" s="453"/>
      <c r="AL516" s="453"/>
      <c r="AM516" s="453"/>
      <c r="AN516" s="453"/>
      <c r="AO516" s="453"/>
      <c r="AP516" s="453"/>
      <c r="AQ516" s="453"/>
      <c r="AR516" s="453"/>
      <c r="AS516" s="453"/>
      <c r="AT516" s="453"/>
      <c r="AU516" s="453"/>
      <c r="AV516" s="453"/>
      <c r="AW516" s="453"/>
      <c r="AX516" s="453"/>
      <c r="AY516" s="453"/>
      <c r="AZ516" s="453"/>
      <c r="BA516" s="453"/>
      <c r="BB516" s="453"/>
      <c r="BC516" s="453"/>
      <c r="BD516" s="453"/>
      <c r="BE516" s="453"/>
    </row>
    <row r="517" ht="15.0" hidden="1" customHeight="1" outlineLevel="1">
      <c r="A517" s="739" t="s">
        <v>179</v>
      </c>
      <c r="B517" s="740">
        <v>4.0</v>
      </c>
      <c r="C517" s="740">
        <v>4.0</v>
      </c>
      <c r="D517" s="740">
        <v>6.0</v>
      </c>
      <c r="E517" s="740">
        <v>8.0</v>
      </c>
      <c r="F517" s="740">
        <v>8.0</v>
      </c>
      <c r="G517" s="740">
        <v>8.0</v>
      </c>
      <c r="H517" s="740">
        <v>10.0</v>
      </c>
      <c r="I517" s="741"/>
      <c r="J517" s="742"/>
      <c r="K517" s="743"/>
      <c r="L517" s="744"/>
      <c r="M517" s="745"/>
      <c r="N517" s="746"/>
      <c r="O517" s="746"/>
      <c r="P517" s="746"/>
      <c r="Q517" s="747"/>
      <c r="R517" s="462">
        <v>0.0</v>
      </c>
      <c r="S517" s="654"/>
      <c r="T517" s="475"/>
      <c r="U517" s="450"/>
      <c r="V517" s="450"/>
      <c r="W517" s="475"/>
      <c r="X517" s="475"/>
      <c r="Y517" s="475"/>
      <c r="Z517" s="475"/>
      <c r="AA517" s="475"/>
      <c r="AB517" s="450"/>
      <c r="AC517" s="450"/>
      <c r="AD517" s="453"/>
      <c r="AE517" s="453"/>
      <c r="AF517" s="453"/>
      <c r="AG517" s="453"/>
      <c r="AH517" s="453"/>
      <c r="AI517" s="453"/>
      <c r="AJ517" s="453"/>
      <c r="AK517" s="453"/>
      <c r="AL517" s="453"/>
      <c r="AM517" s="453"/>
      <c r="AN517" s="453"/>
      <c r="AO517" s="453"/>
      <c r="AP517" s="453"/>
      <c r="AQ517" s="453"/>
      <c r="AR517" s="453"/>
      <c r="AS517" s="453"/>
      <c r="AT517" s="453"/>
      <c r="AU517" s="453"/>
      <c r="AV517" s="453"/>
      <c r="AW517" s="453"/>
      <c r="AX517" s="453"/>
      <c r="AY517" s="453"/>
      <c r="AZ517" s="453"/>
      <c r="BA517" s="453"/>
      <c r="BB517" s="453"/>
      <c r="BC517" s="453"/>
      <c r="BD517" s="453"/>
      <c r="BE517" s="453"/>
    </row>
    <row r="518" ht="15.0" hidden="1" customHeight="1" outlineLevel="1">
      <c r="A518" s="739" t="s">
        <v>783</v>
      </c>
      <c r="B518" s="740">
        <v>-1.0</v>
      </c>
      <c r="C518" s="740">
        <v>1.0</v>
      </c>
      <c r="D518" s="740">
        <v>2.0</v>
      </c>
      <c r="E518" s="740">
        <v>4.0</v>
      </c>
      <c r="F518" s="740">
        <v>6.0</v>
      </c>
      <c r="G518" s="740">
        <v>9.0</v>
      </c>
      <c r="H518" s="740">
        <v>11.0</v>
      </c>
      <c r="I518" s="741"/>
      <c r="J518" s="742"/>
      <c r="K518" s="743"/>
      <c r="L518" s="744"/>
      <c r="M518" s="745"/>
      <c r="N518" s="746"/>
      <c r="O518" s="746"/>
      <c r="P518" s="746"/>
      <c r="Q518" s="747"/>
      <c r="R518" s="462">
        <v>0.0</v>
      </c>
      <c r="S518" s="654"/>
      <c r="T518" s="475"/>
      <c r="U518" s="450"/>
      <c r="V518" s="450"/>
      <c r="W518" s="475"/>
      <c r="X518" s="475"/>
      <c r="Y518" s="475"/>
      <c r="Z518" s="475"/>
      <c r="AA518" s="475"/>
      <c r="AB518" s="450"/>
      <c r="AC518" s="450"/>
      <c r="AD518" s="453"/>
      <c r="AE518" s="453"/>
      <c r="AF518" s="453"/>
      <c r="AG518" s="453"/>
      <c r="AH518" s="453"/>
      <c r="AI518" s="453"/>
      <c r="AJ518" s="453"/>
      <c r="AK518" s="453"/>
      <c r="AL518" s="453"/>
      <c r="AM518" s="453"/>
      <c r="AN518" s="453"/>
      <c r="AO518" s="453"/>
      <c r="AP518" s="453"/>
      <c r="AQ518" s="453"/>
      <c r="AR518" s="453"/>
      <c r="AS518" s="453"/>
      <c r="AT518" s="453"/>
      <c r="AU518" s="453"/>
      <c r="AV518" s="453"/>
      <c r="AW518" s="453"/>
      <c r="AX518" s="453"/>
      <c r="AY518" s="453"/>
      <c r="AZ518" s="453"/>
      <c r="BA518" s="453"/>
      <c r="BB518" s="453"/>
      <c r="BC518" s="453"/>
      <c r="BD518" s="453"/>
      <c r="BE518" s="453"/>
    </row>
    <row r="519" ht="15.0" hidden="1" customHeight="1" outlineLevel="1">
      <c r="A519" s="739" t="s">
        <v>1112</v>
      </c>
      <c r="B519" s="740">
        <v>3.0</v>
      </c>
      <c r="C519" s="740">
        <v>3.0</v>
      </c>
      <c r="D519" s="740">
        <v>3.0</v>
      </c>
      <c r="E519" s="740">
        <v>3.0</v>
      </c>
      <c r="F519" s="740">
        <v>3.0</v>
      </c>
      <c r="G519" s="740">
        <v>3.0</v>
      </c>
      <c r="H519" s="740">
        <v>3.0</v>
      </c>
      <c r="I519" s="741"/>
      <c r="J519" s="742"/>
      <c r="K519" s="743"/>
      <c r="L519" s="744"/>
      <c r="M519" s="745"/>
      <c r="N519" s="746"/>
      <c r="O519" s="746"/>
      <c r="P519" s="746"/>
      <c r="Q519" s="748"/>
      <c r="R519" s="462">
        <v>0.0</v>
      </c>
      <c r="S519" s="654"/>
      <c r="T519" s="475"/>
      <c r="U519" s="450"/>
      <c r="V519" s="450"/>
      <c r="W519" s="475"/>
      <c r="X519" s="475"/>
      <c r="Y519" s="475"/>
      <c r="Z519" s="475"/>
      <c r="AA519" s="475"/>
      <c r="AB519" s="450"/>
      <c r="AC519" s="450"/>
      <c r="AD519" s="453"/>
      <c r="AE519" s="453"/>
      <c r="AF519" s="453"/>
      <c r="AG519" s="453"/>
      <c r="AH519" s="453"/>
      <c r="AI519" s="453"/>
      <c r="AJ519" s="453"/>
      <c r="AK519" s="453"/>
      <c r="AL519" s="453"/>
      <c r="AM519" s="453"/>
      <c r="AN519" s="453"/>
      <c r="AO519" s="453"/>
      <c r="AP519" s="453"/>
      <c r="AQ519" s="453"/>
      <c r="AR519" s="453"/>
      <c r="AS519" s="453"/>
      <c r="AT519" s="453"/>
      <c r="AU519" s="453"/>
      <c r="AV519" s="453"/>
      <c r="AW519" s="453"/>
      <c r="AX519" s="453"/>
      <c r="AY519" s="453"/>
      <c r="AZ519" s="453"/>
      <c r="BA519" s="453"/>
      <c r="BB519" s="453"/>
      <c r="BC519" s="453"/>
      <c r="BD519" s="453"/>
      <c r="BE519" s="453"/>
    </row>
    <row r="520" ht="15.0" hidden="1" customHeight="1" outlineLevel="1">
      <c r="A520" s="739" t="s">
        <v>180</v>
      </c>
      <c r="B520" s="740">
        <f t="shared" ref="B520:H520" si="256">(B516+B517)/2+B518+B519</f>
        <v>4.5</v>
      </c>
      <c r="C520" s="740">
        <f t="shared" si="256"/>
        <v>6.5</v>
      </c>
      <c r="D520" s="740">
        <f t="shared" si="256"/>
        <v>8.5</v>
      </c>
      <c r="E520" s="740">
        <f t="shared" si="256"/>
        <v>11.5</v>
      </c>
      <c r="F520" s="740">
        <f t="shared" si="256"/>
        <v>13.5</v>
      </c>
      <c r="G520" s="740">
        <f t="shared" si="256"/>
        <v>16.5</v>
      </c>
      <c r="H520" s="740">
        <f t="shared" si="256"/>
        <v>19.5</v>
      </c>
      <c r="I520" s="741"/>
      <c r="J520" s="742"/>
      <c r="K520" s="743"/>
      <c r="L520" s="744"/>
      <c r="M520" s="745"/>
      <c r="N520" s="746"/>
      <c r="O520" s="746"/>
      <c r="P520" s="746"/>
      <c r="Q520" s="747"/>
      <c r="R520" s="462">
        <v>0.0</v>
      </c>
      <c r="S520" s="654"/>
      <c r="T520" s="475"/>
      <c r="U520" s="450"/>
      <c r="V520" s="450"/>
      <c r="W520" s="475"/>
      <c r="X520" s="475"/>
      <c r="Y520" s="475"/>
      <c r="Z520" s="475"/>
      <c r="AA520" s="475"/>
      <c r="AB520" s="450"/>
      <c r="AC520" s="450"/>
      <c r="AD520" s="453"/>
      <c r="AE520" s="453"/>
      <c r="AF520" s="453"/>
      <c r="AG520" s="453"/>
      <c r="AH520" s="453"/>
      <c r="AI520" s="453"/>
      <c r="AJ520" s="453"/>
      <c r="AK520" s="453"/>
      <c r="AL520" s="453"/>
      <c r="AM520" s="453"/>
      <c r="AN520" s="453"/>
      <c r="AO520" s="453"/>
      <c r="AP520" s="453"/>
      <c r="AQ520" s="453"/>
      <c r="AR520" s="453"/>
      <c r="AS520" s="453"/>
      <c r="AT520" s="453"/>
      <c r="AU520" s="453"/>
      <c r="AV520" s="453"/>
      <c r="AW520" s="453"/>
      <c r="AX520" s="453"/>
      <c r="AY520" s="453"/>
      <c r="AZ520" s="453"/>
      <c r="BA520" s="453"/>
      <c r="BB520" s="453"/>
      <c r="BC520" s="453"/>
      <c r="BD520" s="453"/>
      <c r="BE520" s="453"/>
    </row>
    <row r="521" ht="15.0" hidden="1" customHeight="1" outlineLevel="1">
      <c r="A521" s="739" t="s">
        <v>784</v>
      </c>
      <c r="B521" s="749"/>
      <c r="C521" s="749">
        <f t="shared" ref="C521:H521" si="257">C520/B520-1</f>
        <v>0.4444444444</v>
      </c>
      <c r="D521" s="749">
        <f t="shared" si="257"/>
        <v>0.3076923077</v>
      </c>
      <c r="E521" s="749">
        <f t="shared" si="257"/>
        <v>0.3529411765</v>
      </c>
      <c r="F521" s="749">
        <f t="shared" si="257"/>
        <v>0.1739130435</v>
      </c>
      <c r="G521" s="749">
        <f t="shared" si="257"/>
        <v>0.2222222222</v>
      </c>
      <c r="H521" s="749">
        <f t="shared" si="257"/>
        <v>0.1818181818</v>
      </c>
      <c r="I521" s="741"/>
      <c r="J521" s="742"/>
      <c r="K521" s="743"/>
      <c r="L521" s="744"/>
      <c r="M521" s="745"/>
      <c r="N521" s="746"/>
      <c r="O521" s="746"/>
      <c r="P521" s="746"/>
      <c r="Q521" s="747"/>
      <c r="R521" s="462">
        <v>0.0</v>
      </c>
      <c r="S521" s="654"/>
      <c r="T521" s="475"/>
      <c r="U521" s="450"/>
      <c r="V521" s="450"/>
      <c r="W521" s="475"/>
      <c r="X521" s="475"/>
      <c r="Y521" s="475"/>
      <c r="Z521" s="475"/>
      <c r="AA521" s="475"/>
      <c r="AB521" s="450"/>
      <c r="AC521" s="450"/>
      <c r="AD521" s="453"/>
      <c r="AE521" s="453"/>
      <c r="AF521" s="453"/>
      <c r="AG521" s="453"/>
      <c r="AH521" s="453"/>
      <c r="AI521" s="453"/>
      <c r="AJ521" s="453"/>
      <c r="AK521" s="453"/>
      <c r="AL521" s="453"/>
      <c r="AM521" s="453"/>
      <c r="AN521" s="453"/>
      <c r="AO521" s="453"/>
      <c r="AP521" s="453"/>
      <c r="AQ521" s="453"/>
      <c r="AR521" s="453"/>
      <c r="AS521" s="453"/>
      <c r="AT521" s="453"/>
      <c r="AU521" s="453"/>
      <c r="AV521" s="453"/>
      <c r="AW521" s="453"/>
      <c r="AX521" s="453"/>
      <c r="AY521" s="453"/>
      <c r="AZ521" s="453"/>
      <c r="BA521" s="453"/>
      <c r="BB521" s="453"/>
      <c r="BC521" s="453"/>
      <c r="BD521" s="453"/>
      <c r="BE521" s="453"/>
    </row>
    <row r="522" ht="15.0" hidden="1" customHeight="1" outlineLevel="1">
      <c r="A522" s="739" t="s">
        <v>785</v>
      </c>
      <c r="B522" s="740">
        <v>2.0</v>
      </c>
      <c r="C522" s="740"/>
      <c r="D522" s="749"/>
      <c r="E522" s="749"/>
      <c r="F522" s="749"/>
      <c r="G522" s="749"/>
      <c r="H522" s="749"/>
      <c r="I522" s="741"/>
      <c r="J522" s="742"/>
      <c r="K522" s="743"/>
      <c r="L522" s="744"/>
      <c r="M522" s="745"/>
      <c r="N522" s="746"/>
      <c r="O522" s="746"/>
      <c r="P522" s="746"/>
      <c r="Q522" s="747"/>
      <c r="R522" s="462">
        <v>0.0</v>
      </c>
      <c r="S522" s="654"/>
      <c r="T522" s="475"/>
      <c r="U522" s="450"/>
      <c r="V522" s="450"/>
      <c r="W522" s="475"/>
      <c r="X522" s="475"/>
      <c r="Y522" s="475"/>
      <c r="Z522" s="475"/>
      <c r="AA522" s="475"/>
      <c r="AB522" s="450"/>
      <c r="AC522" s="450"/>
      <c r="AD522" s="453"/>
      <c r="AE522" s="453"/>
      <c r="AF522" s="453"/>
      <c r="AG522" s="453"/>
      <c r="AH522" s="453"/>
      <c r="AI522" s="453"/>
      <c r="AJ522" s="453"/>
      <c r="AK522" s="453"/>
      <c r="AL522" s="453"/>
      <c r="AM522" s="453"/>
      <c r="AN522" s="453"/>
      <c r="AO522" s="453"/>
      <c r="AP522" s="453"/>
      <c r="AQ522" s="453"/>
      <c r="AR522" s="453"/>
      <c r="AS522" s="453"/>
      <c r="AT522" s="453"/>
      <c r="AU522" s="453"/>
      <c r="AV522" s="453"/>
      <c r="AW522" s="453"/>
      <c r="AX522" s="453"/>
      <c r="AY522" s="453"/>
      <c r="AZ522" s="453"/>
      <c r="BA522" s="453"/>
      <c r="BB522" s="453"/>
      <c r="BC522" s="453"/>
      <c r="BD522" s="453"/>
      <c r="BE522" s="453"/>
    </row>
    <row r="523" ht="15.0" hidden="1" customHeight="1" outlineLevel="1">
      <c r="A523" s="739" t="s">
        <v>786</v>
      </c>
      <c r="B523" s="750">
        <f t="shared" ref="B523:H523" si="258">B520/$B522</f>
        <v>2.25</v>
      </c>
      <c r="C523" s="750">
        <f t="shared" si="258"/>
        <v>3.25</v>
      </c>
      <c r="D523" s="750">
        <f t="shared" si="258"/>
        <v>4.25</v>
      </c>
      <c r="E523" s="750">
        <f t="shared" si="258"/>
        <v>5.75</v>
      </c>
      <c r="F523" s="750">
        <f t="shared" si="258"/>
        <v>6.75</v>
      </c>
      <c r="G523" s="750">
        <f t="shared" si="258"/>
        <v>8.25</v>
      </c>
      <c r="H523" s="750">
        <f t="shared" si="258"/>
        <v>9.75</v>
      </c>
      <c r="I523" s="741"/>
      <c r="J523" s="742"/>
      <c r="K523" s="743"/>
      <c r="L523" s="744"/>
      <c r="M523" s="745"/>
      <c r="N523" s="746"/>
      <c r="O523" s="746"/>
      <c r="P523" s="746"/>
      <c r="Q523" s="747"/>
      <c r="R523" s="462">
        <v>0.0</v>
      </c>
      <c r="S523" s="654"/>
      <c r="T523" s="475"/>
      <c r="U523" s="450"/>
      <c r="V523" s="450"/>
      <c r="W523" s="475"/>
      <c r="X523" s="475"/>
      <c r="Y523" s="475"/>
      <c r="Z523" s="475"/>
      <c r="AA523" s="475"/>
      <c r="AB523" s="450"/>
      <c r="AC523" s="450"/>
      <c r="AD523" s="453"/>
      <c r="AE523" s="453"/>
      <c r="AF523" s="453"/>
      <c r="AG523" s="453"/>
      <c r="AH523" s="453"/>
      <c r="AI523" s="453"/>
      <c r="AJ523" s="453"/>
      <c r="AK523" s="453"/>
      <c r="AL523" s="453"/>
      <c r="AM523" s="453"/>
      <c r="AN523" s="453"/>
      <c r="AO523" s="453"/>
      <c r="AP523" s="453"/>
      <c r="AQ523" s="453"/>
      <c r="AR523" s="453"/>
      <c r="AS523" s="453"/>
      <c r="AT523" s="453"/>
      <c r="AU523" s="453"/>
      <c r="AV523" s="453"/>
      <c r="AW523" s="453"/>
      <c r="AX523" s="453"/>
      <c r="AY523" s="453"/>
      <c r="AZ523" s="453"/>
      <c r="BA523" s="453"/>
      <c r="BB523" s="453"/>
      <c r="BC523" s="453"/>
      <c r="BD523" s="453"/>
      <c r="BE523" s="453"/>
    </row>
    <row r="524" ht="30.0" customHeight="1" collapsed="1">
      <c r="A524" s="753" t="s">
        <v>1139</v>
      </c>
      <c r="B524" s="735" t="s">
        <v>774</v>
      </c>
      <c r="C524" s="734" t="s">
        <v>119</v>
      </c>
      <c r="D524" s="734" t="s">
        <v>1082</v>
      </c>
      <c r="E524" s="734" t="s">
        <v>1083</v>
      </c>
      <c r="F524" s="734" t="s">
        <v>132</v>
      </c>
      <c r="G524" s="734" t="s">
        <v>922</v>
      </c>
      <c r="H524" s="734" t="s">
        <v>923</v>
      </c>
      <c r="I524" s="736"/>
      <c r="J524" s="736">
        <v>0.0</v>
      </c>
      <c r="K524" s="734">
        <v>3.0</v>
      </c>
      <c r="L524" s="751"/>
      <c r="M524" s="734" t="s">
        <v>32</v>
      </c>
      <c r="N524" s="751"/>
      <c r="O524" s="751"/>
      <c r="P524" s="734" t="s">
        <v>973</v>
      </c>
      <c r="Q524" s="752" t="s">
        <v>1140</v>
      </c>
      <c r="R524" s="462">
        <v>0.0</v>
      </c>
      <c r="S524" s="654"/>
      <c r="T524" s="475"/>
      <c r="U524" s="450"/>
      <c r="V524" s="450"/>
      <c r="W524" s="475"/>
      <c r="X524" s="475"/>
      <c r="Y524" s="475"/>
      <c r="Z524" s="475"/>
      <c r="AA524" s="475"/>
      <c r="AB524" s="450"/>
      <c r="AC524" s="450"/>
      <c r="AD524" s="453"/>
      <c r="AE524" s="453"/>
      <c r="AF524" s="453"/>
      <c r="AG524" s="453"/>
      <c r="AH524" s="453"/>
      <c r="AI524" s="453"/>
      <c r="AJ524" s="453"/>
      <c r="AK524" s="453"/>
      <c r="AL524" s="453"/>
      <c r="AM524" s="453"/>
      <c r="AN524" s="453"/>
      <c r="AO524" s="453"/>
      <c r="AP524" s="453"/>
      <c r="AQ524" s="453"/>
      <c r="AR524" s="453"/>
      <c r="AS524" s="453"/>
      <c r="AT524" s="453"/>
      <c r="AU524" s="453"/>
      <c r="AV524" s="453"/>
      <c r="AW524" s="453"/>
      <c r="AX524" s="453"/>
      <c r="AY524" s="453"/>
      <c r="AZ524" s="453"/>
      <c r="BA524" s="453"/>
      <c r="BB524" s="453"/>
      <c r="BC524" s="453"/>
      <c r="BD524" s="453"/>
      <c r="BE524" s="453"/>
    </row>
    <row r="525" ht="15.0" hidden="1" customHeight="1" outlineLevel="1">
      <c r="A525" s="739" t="s">
        <v>178</v>
      </c>
      <c r="B525" s="740">
        <v>1.0</v>
      </c>
      <c r="C525" s="740">
        <v>1.0</v>
      </c>
      <c r="D525" s="740">
        <v>1.0</v>
      </c>
      <c r="E525" s="740">
        <v>1.0</v>
      </c>
      <c r="F525" s="740">
        <v>1.0</v>
      </c>
      <c r="G525" s="740">
        <v>1.0</v>
      </c>
      <c r="H525" s="740">
        <v>1.0</v>
      </c>
      <c r="I525" s="741"/>
      <c r="J525" s="742"/>
      <c r="K525" s="743"/>
      <c r="L525" s="744"/>
      <c r="M525" s="745"/>
      <c r="N525" s="746"/>
      <c r="O525" s="746"/>
      <c r="P525" s="746"/>
      <c r="Q525" s="747"/>
      <c r="R525" s="462">
        <v>0.0</v>
      </c>
      <c r="S525" s="654"/>
      <c r="T525" s="475"/>
      <c r="U525" s="450"/>
      <c r="V525" s="450"/>
      <c r="W525" s="475"/>
      <c r="X525" s="475"/>
      <c r="Y525" s="475"/>
      <c r="Z525" s="475"/>
      <c r="AA525" s="475"/>
      <c r="AB525" s="450"/>
      <c r="AC525" s="450"/>
      <c r="AD525" s="453"/>
      <c r="AE525" s="453"/>
      <c r="AF525" s="453"/>
      <c r="AG525" s="453"/>
      <c r="AH525" s="453"/>
      <c r="AI525" s="453"/>
      <c r="AJ525" s="453"/>
      <c r="AK525" s="453"/>
      <c r="AL525" s="453"/>
      <c r="AM525" s="453"/>
      <c r="AN525" s="453"/>
      <c r="AO525" s="453"/>
      <c r="AP525" s="453"/>
      <c r="AQ525" s="453"/>
      <c r="AR525" s="453"/>
      <c r="AS525" s="453"/>
      <c r="AT525" s="453"/>
      <c r="AU525" s="453"/>
      <c r="AV525" s="453"/>
      <c r="AW525" s="453"/>
      <c r="AX525" s="453"/>
      <c r="AY525" s="453"/>
      <c r="AZ525" s="453"/>
      <c r="BA525" s="453"/>
      <c r="BB525" s="453"/>
      <c r="BC525" s="453"/>
      <c r="BD525" s="453"/>
      <c r="BE525" s="453"/>
    </row>
    <row r="526" ht="15.0" hidden="1" customHeight="1" outlineLevel="1">
      <c r="A526" s="739" t="s">
        <v>179</v>
      </c>
      <c r="B526" s="740">
        <v>4.0</v>
      </c>
      <c r="C526" s="740">
        <v>4.0</v>
      </c>
      <c r="D526" s="740">
        <v>6.0</v>
      </c>
      <c r="E526" s="740">
        <v>6.0</v>
      </c>
      <c r="F526" s="740">
        <v>8.0</v>
      </c>
      <c r="G526" s="740">
        <v>8.0</v>
      </c>
      <c r="H526" s="740">
        <v>10.0</v>
      </c>
      <c r="I526" s="741"/>
      <c r="J526" s="742"/>
      <c r="K526" s="743"/>
      <c r="L526" s="744"/>
      <c r="M526" s="745"/>
      <c r="N526" s="746"/>
      <c r="O526" s="746"/>
      <c r="P526" s="746"/>
      <c r="Q526" s="747"/>
      <c r="R526" s="462">
        <v>0.0</v>
      </c>
      <c r="S526" s="654"/>
      <c r="T526" s="475"/>
      <c r="U526" s="450"/>
      <c r="V526" s="450"/>
      <c r="W526" s="475"/>
      <c r="X526" s="475"/>
      <c r="Y526" s="475"/>
      <c r="Z526" s="475"/>
      <c r="AA526" s="475"/>
      <c r="AB526" s="450"/>
      <c r="AC526" s="450"/>
      <c r="AD526" s="453"/>
      <c r="AE526" s="453"/>
      <c r="AF526" s="453"/>
      <c r="AG526" s="453"/>
      <c r="AH526" s="453"/>
      <c r="AI526" s="453"/>
      <c r="AJ526" s="453"/>
      <c r="AK526" s="453"/>
      <c r="AL526" s="453"/>
      <c r="AM526" s="453"/>
      <c r="AN526" s="453"/>
      <c r="AO526" s="453"/>
      <c r="AP526" s="453"/>
      <c r="AQ526" s="453"/>
      <c r="AR526" s="453"/>
      <c r="AS526" s="453"/>
      <c r="AT526" s="453"/>
      <c r="AU526" s="453"/>
      <c r="AV526" s="453"/>
      <c r="AW526" s="453"/>
      <c r="AX526" s="453"/>
      <c r="AY526" s="453"/>
      <c r="AZ526" s="453"/>
      <c r="BA526" s="453"/>
      <c r="BB526" s="453"/>
      <c r="BC526" s="453"/>
      <c r="BD526" s="453"/>
      <c r="BE526" s="453"/>
    </row>
    <row r="527" ht="15.0" hidden="1" customHeight="1" outlineLevel="1">
      <c r="A527" s="739" t="s">
        <v>783</v>
      </c>
      <c r="B527" s="740">
        <v>0.0</v>
      </c>
      <c r="C527" s="740">
        <v>3.0</v>
      </c>
      <c r="D527" s="740">
        <v>5.0</v>
      </c>
      <c r="E527" s="740">
        <v>8.0</v>
      </c>
      <c r="F527" s="740">
        <v>11.0</v>
      </c>
      <c r="G527" s="740">
        <v>15.0</v>
      </c>
      <c r="H527" s="740">
        <v>18.0</v>
      </c>
      <c r="I527" s="741"/>
      <c r="J527" s="742"/>
      <c r="K527" s="743"/>
      <c r="L527" s="744"/>
      <c r="M527" s="745"/>
      <c r="N527" s="746"/>
      <c r="O527" s="746"/>
      <c r="P527" s="746"/>
      <c r="Q527" s="747"/>
      <c r="R527" s="462">
        <v>0.0</v>
      </c>
      <c r="S527" s="654"/>
      <c r="T527" s="475"/>
      <c r="U527" s="450"/>
      <c r="V527" s="450"/>
      <c r="W527" s="475"/>
      <c r="X527" s="475"/>
      <c r="Y527" s="475"/>
      <c r="Z527" s="475"/>
      <c r="AA527" s="475"/>
      <c r="AB527" s="450"/>
      <c r="AC527" s="450"/>
      <c r="AD527" s="453"/>
      <c r="AE527" s="453"/>
      <c r="AF527" s="453"/>
      <c r="AG527" s="453"/>
      <c r="AH527" s="453"/>
      <c r="AI527" s="453"/>
      <c r="AJ527" s="453"/>
      <c r="AK527" s="453"/>
      <c r="AL527" s="453"/>
      <c r="AM527" s="453"/>
      <c r="AN527" s="453"/>
      <c r="AO527" s="453"/>
      <c r="AP527" s="453"/>
      <c r="AQ527" s="453"/>
      <c r="AR527" s="453"/>
      <c r="AS527" s="453"/>
      <c r="AT527" s="453"/>
      <c r="AU527" s="453"/>
      <c r="AV527" s="453"/>
      <c r="AW527" s="453"/>
      <c r="AX527" s="453"/>
      <c r="AY527" s="453"/>
      <c r="AZ527" s="453"/>
      <c r="BA527" s="453"/>
      <c r="BB527" s="453"/>
      <c r="BC527" s="453"/>
      <c r="BD527" s="453"/>
      <c r="BE527" s="453"/>
    </row>
    <row r="528" ht="15.0" hidden="1" customHeight="1" outlineLevel="1">
      <c r="A528" s="739" t="s">
        <v>1112</v>
      </c>
      <c r="B528" s="740">
        <v>4.0</v>
      </c>
      <c r="C528" s="740">
        <v>4.0</v>
      </c>
      <c r="D528" s="740">
        <v>4.0</v>
      </c>
      <c r="E528" s="740">
        <v>4.0</v>
      </c>
      <c r="F528" s="740">
        <v>4.0</v>
      </c>
      <c r="G528" s="740">
        <v>4.0</v>
      </c>
      <c r="H528" s="740">
        <v>4.0</v>
      </c>
      <c r="I528" s="741"/>
      <c r="J528" s="742"/>
      <c r="K528" s="743"/>
      <c r="L528" s="744"/>
      <c r="M528" s="745"/>
      <c r="N528" s="746"/>
      <c r="O528" s="746"/>
      <c r="P528" s="746"/>
      <c r="Q528" s="748"/>
      <c r="R528" s="462">
        <v>0.0</v>
      </c>
      <c r="S528" s="654"/>
      <c r="T528" s="475"/>
      <c r="U528" s="450"/>
      <c r="V528" s="450"/>
      <c r="W528" s="475"/>
      <c r="X528" s="475"/>
      <c r="Y528" s="475"/>
      <c r="Z528" s="475"/>
      <c r="AA528" s="475"/>
      <c r="AB528" s="450"/>
      <c r="AC528" s="450"/>
      <c r="AD528" s="453"/>
      <c r="AE528" s="453"/>
      <c r="AF528" s="453"/>
      <c r="AG528" s="453"/>
      <c r="AH528" s="453"/>
      <c r="AI528" s="453"/>
      <c r="AJ528" s="453"/>
      <c r="AK528" s="453"/>
      <c r="AL528" s="453"/>
      <c r="AM528" s="453"/>
      <c r="AN528" s="453"/>
      <c r="AO528" s="453"/>
      <c r="AP528" s="453"/>
      <c r="AQ528" s="453"/>
      <c r="AR528" s="453"/>
      <c r="AS528" s="453"/>
      <c r="AT528" s="453"/>
      <c r="AU528" s="453"/>
      <c r="AV528" s="453"/>
      <c r="AW528" s="453"/>
      <c r="AX528" s="453"/>
      <c r="AY528" s="453"/>
      <c r="AZ528" s="453"/>
      <c r="BA528" s="453"/>
      <c r="BB528" s="453"/>
      <c r="BC528" s="453"/>
      <c r="BD528" s="453"/>
      <c r="BE528" s="453"/>
    </row>
    <row r="529" ht="15.0" hidden="1" customHeight="1" outlineLevel="1">
      <c r="A529" s="739" t="s">
        <v>180</v>
      </c>
      <c r="B529" s="740">
        <f t="shared" ref="B529:H529" si="259">(B525+B526)/2+B527+B528</f>
        <v>6.5</v>
      </c>
      <c r="C529" s="740">
        <f t="shared" si="259"/>
        <v>9.5</v>
      </c>
      <c r="D529" s="740">
        <f t="shared" si="259"/>
        <v>12.5</v>
      </c>
      <c r="E529" s="740">
        <f t="shared" si="259"/>
        <v>15.5</v>
      </c>
      <c r="F529" s="740">
        <f t="shared" si="259"/>
        <v>19.5</v>
      </c>
      <c r="G529" s="740">
        <f t="shared" si="259"/>
        <v>23.5</v>
      </c>
      <c r="H529" s="740">
        <f t="shared" si="259"/>
        <v>27.5</v>
      </c>
      <c r="I529" s="741"/>
      <c r="J529" s="742"/>
      <c r="K529" s="743"/>
      <c r="L529" s="744"/>
      <c r="M529" s="745"/>
      <c r="N529" s="746"/>
      <c r="O529" s="746"/>
      <c r="P529" s="746"/>
      <c r="Q529" s="747"/>
      <c r="R529" s="462">
        <v>0.0</v>
      </c>
      <c r="S529" s="654"/>
      <c r="T529" s="475"/>
      <c r="U529" s="450"/>
      <c r="V529" s="450"/>
      <c r="W529" s="475"/>
      <c r="X529" s="475"/>
      <c r="Y529" s="475"/>
      <c r="Z529" s="475"/>
      <c r="AA529" s="475"/>
      <c r="AB529" s="450"/>
      <c r="AC529" s="450"/>
      <c r="AD529" s="453"/>
      <c r="AE529" s="453"/>
      <c r="AF529" s="453"/>
      <c r="AG529" s="453"/>
      <c r="AH529" s="453"/>
      <c r="AI529" s="453"/>
      <c r="AJ529" s="453"/>
      <c r="AK529" s="453"/>
      <c r="AL529" s="453"/>
      <c r="AM529" s="453"/>
      <c r="AN529" s="453"/>
      <c r="AO529" s="453"/>
      <c r="AP529" s="453"/>
      <c r="AQ529" s="453"/>
      <c r="AR529" s="453"/>
      <c r="AS529" s="453"/>
      <c r="AT529" s="453"/>
      <c r="AU529" s="453"/>
      <c r="AV529" s="453"/>
      <c r="AW529" s="453"/>
      <c r="AX529" s="453"/>
      <c r="AY529" s="453"/>
      <c r="AZ529" s="453"/>
      <c r="BA529" s="453"/>
      <c r="BB529" s="453"/>
      <c r="BC529" s="453"/>
      <c r="BD529" s="453"/>
      <c r="BE529" s="453"/>
    </row>
    <row r="530" ht="15.0" hidden="1" customHeight="1" outlineLevel="1">
      <c r="A530" s="739" t="s">
        <v>784</v>
      </c>
      <c r="B530" s="749"/>
      <c r="C530" s="749">
        <f t="shared" ref="C530:H530" si="260">C529/B529-1</f>
        <v>0.4615384615</v>
      </c>
      <c r="D530" s="749">
        <f t="shared" si="260"/>
        <v>0.3157894737</v>
      </c>
      <c r="E530" s="749">
        <f t="shared" si="260"/>
        <v>0.24</v>
      </c>
      <c r="F530" s="749">
        <f t="shared" si="260"/>
        <v>0.2580645161</v>
      </c>
      <c r="G530" s="749">
        <f t="shared" si="260"/>
        <v>0.2051282051</v>
      </c>
      <c r="H530" s="749">
        <f t="shared" si="260"/>
        <v>0.170212766</v>
      </c>
      <c r="I530" s="741"/>
      <c r="J530" s="742"/>
      <c r="K530" s="743"/>
      <c r="L530" s="744"/>
      <c r="M530" s="745"/>
      <c r="N530" s="746"/>
      <c r="O530" s="746"/>
      <c r="P530" s="746"/>
      <c r="Q530" s="747"/>
      <c r="R530" s="462">
        <v>0.0</v>
      </c>
      <c r="S530" s="654"/>
      <c r="T530" s="475"/>
      <c r="U530" s="450"/>
      <c r="V530" s="450"/>
      <c r="W530" s="475"/>
      <c r="X530" s="475"/>
      <c r="Y530" s="475"/>
      <c r="Z530" s="475"/>
      <c r="AA530" s="475"/>
      <c r="AB530" s="450"/>
      <c r="AC530" s="450"/>
      <c r="AD530" s="453"/>
      <c r="AE530" s="453"/>
      <c r="AF530" s="453"/>
      <c r="AG530" s="453"/>
      <c r="AH530" s="453"/>
      <c r="AI530" s="453"/>
      <c r="AJ530" s="453"/>
      <c r="AK530" s="453"/>
      <c r="AL530" s="453"/>
      <c r="AM530" s="453"/>
      <c r="AN530" s="453"/>
      <c r="AO530" s="453"/>
      <c r="AP530" s="453"/>
      <c r="AQ530" s="453"/>
      <c r="AR530" s="453"/>
      <c r="AS530" s="453"/>
      <c r="AT530" s="453"/>
      <c r="AU530" s="453"/>
      <c r="AV530" s="453"/>
      <c r="AW530" s="453"/>
      <c r="AX530" s="453"/>
      <c r="AY530" s="453"/>
      <c r="AZ530" s="453"/>
      <c r="BA530" s="453"/>
      <c r="BB530" s="453"/>
      <c r="BC530" s="453"/>
      <c r="BD530" s="453"/>
      <c r="BE530" s="453"/>
    </row>
    <row r="531" ht="15.0" hidden="1" customHeight="1" outlineLevel="1">
      <c r="A531" s="739" t="s">
        <v>785</v>
      </c>
      <c r="B531" s="740">
        <v>3.0</v>
      </c>
      <c r="C531" s="740"/>
      <c r="D531" s="749"/>
      <c r="E531" s="749"/>
      <c r="F531" s="749"/>
      <c r="G531" s="749"/>
      <c r="H531" s="749"/>
      <c r="I531" s="741"/>
      <c r="J531" s="742"/>
      <c r="K531" s="743"/>
      <c r="L531" s="744"/>
      <c r="M531" s="745"/>
      <c r="N531" s="746"/>
      <c r="O531" s="746"/>
      <c r="P531" s="746"/>
      <c r="Q531" s="747"/>
      <c r="R531" s="462">
        <v>0.0</v>
      </c>
      <c r="S531" s="654"/>
      <c r="T531" s="475"/>
      <c r="U531" s="450"/>
      <c r="V531" s="450"/>
      <c r="W531" s="475"/>
      <c r="X531" s="475"/>
      <c r="Y531" s="475"/>
      <c r="Z531" s="475"/>
      <c r="AA531" s="475"/>
      <c r="AB531" s="450"/>
      <c r="AC531" s="450"/>
      <c r="AD531" s="453"/>
      <c r="AE531" s="453"/>
      <c r="AF531" s="453"/>
      <c r="AG531" s="453"/>
      <c r="AH531" s="453"/>
      <c r="AI531" s="453"/>
      <c r="AJ531" s="453"/>
      <c r="AK531" s="453"/>
      <c r="AL531" s="453"/>
      <c r="AM531" s="453"/>
      <c r="AN531" s="453"/>
      <c r="AO531" s="453"/>
      <c r="AP531" s="453"/>
      <c r="AQ531" s="453"/>
      <c r="AR531" s="453"/>
      <c r="AS531" s="453"/>
      <c r="AT531" s="453"/>
      <c r="AU531" s="453"/>
      <c r="AV531" s="453"/>
      <c r="AW531" s="453"/>
      <c r="AX531" s="453"/>
      <c r="AY531" s="453"/>
      <c r="AZ531" s="453"/>
      <c r="BA531" s="453"/>
      <c r="BB531" s="453"/>
      <c r="BC531" s="453"/>
      <c r="BD531" s="453"/>
      <c r="BE531" s="453"/>
    </row>
    <row r="532" ht="15.0" hidden="1" customHeight="1" outlineLevel="1">
      <c r="A532" s="739" t="s">
        <v>786</v>
      </c>
      <c r="B532" s="750">
        <f t="shared" ref="B532:H532" si="261">B529/$B531</f>
        <v>2.166666667</v>
      </c>
      <c r="C532" s="750">
        <f t="shared" si="261"/>
        <v>3.166666667</v>
      </c>
      <c r="D532" s="750">
        <f t="shared" si="261"/>
        <v>4.166666667</v>
      </c>
      <c r="E532" s="750">
        <f t="shared" si="261"/>
        <v>5.166666667</v>
      </c>
      <c r="F532" s="750">
        <f t="shared" si="261"/>
        <v>6.5</v>
      </c>
      <c r="G532" s="750">
        <f t="shared" si="261"/>
        <v>7.833333333</v>
      </c>
      <c r="H532" s="750">
        <f t="shared" si="261"/>
        <v>9.166666667</v>
      </c>
      <c r="I532" s="741"/>
      <c r="J532" s="742"/>
      <c r="K532" s="743"/>
      <c r="L532" s="744"/>
      <c r="M532" s="745"/>
      <c r="N532" s="746"/>
      <c r="O532" s="746"/>
      <c r="P532" s="746"/>
      <c r="Q532" s="747"/>
      <c r="R532" s="462">
        <v>0.0</v>
      </c>
      <c r="S532" s="654"/>
      <c r="T532" s="475"/>
      <c r="U532" s="450"/>
      <c r="V532" s="450"/>
      <c r="W532" s="475"/>
      <c r="X532" s="475"/>
      <c r="Y532" s="475"/>
      <c r="Z532" s="475"/>
      <c r="AA532" s="475"/>
      <c r="AB532" s="450"/>
      <c r="AC532" s="450"/>
      <c r="AD532" s="453"/>
      <c r="AE532" s="453"/>
      <c r="AF532" s="453"/>
      <c r="AG532" s="453"/>
      <c r="AH532" s="453"/>
      <c r="AI532" s="453"/>
      <c r="AJ532" s="453"/>
      <c r="AK532" s="453"/>
      <c r="AL532" s="453"/>
      <c r="AM532" s="453"/>
      <c r="AN532" s="453"/>
      <c r="AO532" s="453"/>
      <c r="AP532" s="453"/>
      <c r="AQ532" s="453"/>
      <c r="AR532" s="453"/>
      <c r="AS532" s="453"/>
      <c r="AT532" s="453"/>
      <c r="AU532" s="453"/>
      <c r="AV532" s="453"/>
      <c r="AW532" s="453"/>
      <c r="AX532" s="453"/>
      <c r="AY532" s="453"/>
      <c r="AZ532" s="453"/>
      <c r="BA532" s="453"/>
      <c r="BB532" s="453"/>
      <c r="BC532" s="453"/>
      <c r="BD532" s="453"/>
      <c r="BE532" s="453"/>
    </row>
    <row r="533" ht="30.0" customHeight="1" collapsed="1">
      <c r="A533" s="753" t="s">
        <v>1141</v>
      </c>
      <c r="B533" s="734" t="s">
        <v>776</v>
      </c>
      <c r="C533" s="734" t="s">
        <v>1082</v>
      </c>
      <c r="D533" s="734" t="s">
        <v>829</v>
      </c>
      <c r="E533" s="734" t="s">
        <v>830</v>
      </c>
      <c r="F533" s="734" t="s">
        <v>955</v>
      </c>
      <c r="G533" s="734" t="s">
        <v>956</v>
      </c>
      <c r="H533" s="734" t="s">
        <v>1090</v>
      </c>
      <c r="I533" s="736"/>
      <c r="J533" s="736">
        <v>0.0</v>
      </c>
      <c r="K533" s="734">
        <v>4.0</v>
      </c>
      <c r="L533" s="751"/>
      <c r="M533" s="734" t="s">
        <v>1142</v>
      </c>
      <c r="N533" s="751"/>
      <c r="O533" s="751"/>
      <c r="P533" s="734" t="s">
        <v>973</v>
      </c>
      <c r="Q533" s="752" t="s">
        <v>1143</v>
      </c>
      <c r="R533" s="462">
        <v>0.0</v>
      </c>
      <c r="S533" s="654"/>
      <c r="T533" s="475"/>
      <c r="U533" s="450"/>
      <c r="V533" s="450"/>
      <c r="W533" s="475"/>
      <c r="X533" s="475"/>
      <c r="Y533" s="475"/>
      <c r="Z533" s="475"/>
      <c r="AA533" s="475"/>
      <c r="AB533" s="450"/>
      <c r="AC533" s="450"/>
      <c r="AD533" s="453"/>
      <c r="AE533" s="453"/>
      <c r="AF533" s="453"/>
      <c r="AG533" s="453"/>
      <c r="AH533" s="453"/>
      <c r="AI533" s="453"/>
      <c r="AJ533" s="453"/>
      <c r="AK533" s="453"/>
      <c r="AL533" s="453"/>
      <c r="AM533" s="453"/>
      <c r="AN533" s="453"/>
      <c r="AO533" s="453"/>
      <c r="AP533" s="453"/>
      <c r="AQ533" s="453"/>
      <c r="AR533" s="453"/>
      <c r="AS533" s="453"/>
      <c r="AT533" s="453"/>
      <c r="AU533" s="453"/>
      <c r="AV533" s="453"/>
      <c r="AW533" s="453"/>
      <c r="AX533" s="453"/>
      <c r="AY533" s="453"/>
      <c r="AZ533" s="453"/>
      <c r="BA533" s="453"/>
      <c r="BB533" s="453"/>
      <c r="BC533" s="453"/>
      <c r="BD533" s="453"/>
      <c r="BE533" s="453"/>
    </row>
    <row r="534" ht="15.0" hidden="1" customHeight="1" outlineLevel="1">
      <c r="A534" s="739" t="s">
        <v>178</v>
      </c>
      <c r="B534" s="740">
        <v>1.0</v>
      </c>
      <c r="C534" s="740">
        <v>1.0</v>
      </c>
      <c r="D534" s="740">
        <v>1.0</v>
      </c>
      <c r="E534" s="740">
        <v>1.0</v>
      </c>
      <c r="F534" s="740">
        <v>1.0</v>
      </c>
      <c r="G534" s="740">
        <v>1.0</v>
      </c>
      <c r="H534" s="740">
        <v>1.0</v>
      </c>
      <c r="I534" s="741"/>
      <c r="J534" s="742"/>
      <c r="K534" s="743"/>
      <c r="L534" s="744"/>
      <c r="M534" s="745"/>
      <c r="N534" s="746"/>
      <c r="O534" s="746"/>
      <c r="P534" s="746"/>
      <c r="Q534" s="747"/>
      <c r="R534" s="462">
        <v>0.0</v>
      </c>
      <c r="S534" s="654"/>
      <c r="T534" s="475"/>
      <c r="U534" s="450"/>
      <c r="V534" s="450"/>
      <c r="W534" s="475"/>
      <c r="X534" s="475"/>
      <c r="Y534" s="475"/>
      <c r="Z534" s="475"/>
      <c r="AA534" s="475"/>
      <c r="AB534" s="450"/>
      <c r="AC534" s="450"/>
      <c r="AD534" s="453"/>
      <c r="AE534" s="453"/>
      <c r="AF534" s="453"/>
      <c r="AG534" s="453"/>
      <c r="AH534" s="453"/>
      <c r="AI534" s="453"/>
      <c r="AJ534" s="453"/>
      <c r="AK534" s="453"/>
      <c r="AL534" s="453"/>
      <c r="AM534" s="453"/>
      <c r="AN534" s="453"/>
      <c r="AO534" s="453"/>
      <c r="AP534" s="453"/>
      <c r="AQ534" s="453"/>
      <c r="AR534" s="453"/>
      <c r="AS534" s="453"/>
      <c r="AT534" s="453"/>
      <c r="AU534" s="453"/>
      <c r="AV534" s="453"/>
      <c r="AW534" s="453"/>
      <c r="AX534" s="453"/>
      <c r="AY534" s="453"/>
      <c r="AZ534" s="453"/>
      <c r="BA534" s="453"/>
      <c r="BB534" s="453"/>
      <c r="BC534" s="453"/>
      <c r="BD534" s="453"/>
      <c r="BE534" s="453"/>
    </row>
    <row r="535" ht="15.0" hidden="1" customHeight="1" outlineLevel="1">
      <c r="A535" s="739" t="s">
        <v>179</v>
      </c>
      <c r="B535" s="740">
        <v>6.0</v>
      </c>
      <c r="C535" s="740">
        <v>6.0</v>
      </c>
      <c r="D535" s="740">
        <v>8.0</v>
      </c>
      <c r="E535" s="740">
        <v>8.0</v>
      </c>
      <c r="F535" s="740">
        <v>10.0</v>
      </c>
      <c r="G535" s="740">
        <v>10.0</v>
      </c>
      <c r="H535" s="740">
        <v>12.0</v>
      </c>
      <c r="I535" s="741"/>
      <c r="J535" s="742"/>
      <c r="K535" s="743"/>
      <c r="L535" s="744"/>
      <c r="M535" s="745"/>
      <c r="N535" s="746"/>
      <c r="O535" s="746"/>
      <c r="P535" s="746"/>
      <c r="Q535" s="747"/>
      <c r="R535" s="462">
        <v>0.0</v>
      </c>
      <c r="S535" s="654"/>
      <c r="T535" s="475"/>
      <c r="U535" s="450"/>
      <c r="V535" s="450"/>
      <c r="W535" s="475"/>
      <c r="X535" s="475"/>
      <c r="Y535" s="475"/>
      <c r="Z535" s="475"/>
      <c r="AA535" s="475"/>
      <c r="AB535" s="450"/>
      <c r="AC535" s="450"/>
      <c r="AD535" s="453"/>
      <c r="AE535" s="453"/>
      <c r="AF535" s="453"/>
      <c r="AG535" s="453"/>
      <c r="AH535" s="453"/>
      <c r="AI535" s="453"/>
      <c r="AJ535" s="453"/>
      <c r="AK535" s="453"/>
      <c r="AL535" s="453"/>
      <c r="AM535" s="453"/>
      <c r="AN535" s="453"/>
      <c r="AO535" s="453"/>
      <c r="AP535" s="453"/>
      <c r="AQ535" s="453"/>
      <c r="AR535" s="453"/>
      <c r="AS535" s="453"/>
      <c r="AT535" s="453"/>
      <c r="AU535" s="453"/>
      <c r="AV535" s="453"/>
      <c r="AW535" s="453"/>
      <c r="AX535" s="453"/>
      <c r="AY535" s="453"/>
      <c r="AZ535" s="453"/>
      <c r="BA535" s="453"/>
      <c r="BB535" s="453"/>
      <c r="BC535" s="453"/>
      <c r="BD535" s="453"/>
      <c r="BE535" s="453"/>
    </row>
    <row r="536" ht="15.0" hidden="1" customHeight="1" outlineLevel="1">
      <c r="A536" s="739" t="s">
        <v>783</v>
      </c>
      <c r="B536" s="740">
        <v>1.0</v>
      </c>
      <c r="C536" s="740">
        <v>5.0</v>
      </c>
      <c r="D536" s="740">
        <v>8.0</v>
      </c>
      <c r="E536" s="740">
        <v>12.0</v>
      </c>
      <c r="F536" s="740">
        <v>16.0</v>
      </c>
      <c r="G536" s="740">
        <v>21.0</v>
      </c>
      <c r="H536" s="740">
        <v>25.0</v>
      </c>
      <c r="I536" s="741"/>
      <c r="J536" s="742"/>
      <c r="K536" s="743"/>
      <c r="L536" s="744"/>
      <c r="M536" s="745"/>
      <c r="N536" s="746"/>
      <c r="O536" s="746"/>
      <c r="P536" s="746"/>
      <c r="Q536" s="747"/>
      <c r="R536" s="462">
        <v>0.0</v>
      </c>
      <c r="S536" s="654"/>
      <c r="T536" s="475"/>
      <c r="U536" s="450"/>
      <c r="V536" s="450"/>
      <c r="W536" s="475"/>
      <c r="X536" s="475"/>
      <c r="Y536" s="475"/>
      <c r="Z536" s="475"/>
      <c r="AA536" s="475"/>
      <c r="AB536" s="450"/>
      <c r="AC536" s="450"/>
      <c r="AD536" s="453"/>
      <c r="AE536" s="453"/>
      <c r="AF536" s="453"/>
      <c r="AG536" s="453"/>
      <c r="AH536" s="453"/>
      <c r="AI536" s="453"/>
      <c r="AJ536" s="453"/>
      <c r="AK536" s="453"/>
      <c r="AL536" s="453"/>
      <c r="AM536" s="453"/>
      <c r="AN536" s="453"/>
      <c r="AO536" s="453"/>
      <c r="AP536" s="453"/>
      <c r="AQ536" s="453"/>
      <c r="AR536" s="453"/>
      <c r="AS536" s="453"/>
      <c r="AT536" s="453"/>
      <c r="AU536" s="453"/>
      <c r="AV536" s="453"/>
      <c r="AW536" s="453"/>
      <c r="AX536" s="453"/>
      <c r="AY536" s="453"/>
      <c r="AZ536" s="453"/>
      <c r="BA536" s="453"/>
      <c r="BB536" s="453"/>
      <c r="BC536" s="453"/>
      <c r="BD536" s="453"/>
      <c r="BE536" s="453"/>
    </row>
    <row r="537" ht="15.0" hidden="1" customHeight="1" outlineLevel="1">
      <c r="A537" s="739" t="s">
        <v>1112</v>
      </c>
      <c r="B537" s="740">
        <v>4.0</v>
      </c>
      <c r="C537" s="740">
        <v>4.0</v>
      </c>
      <c r="D537" s="740">
        <v>4.0</v>
      </c>
      <c r="E537" s="740">
        <v>4.0</v>
      </c>
      <c r="F537" s="740">
        <v>4.0</v>
      </c>
      <c r="G537" s="740">
        <v>4.0</v>
      </c>
      <c r="H537" s="740">
        <v>4.0</v>
      </c>
      <c r="I537" s="741"/>
      <c r="J537" s="742"/>
      <c r="K537" s="743"/>
      <c r="L537" s="744"/>
      <c r="M537" s="745"/>
      <c r="N537" s="746"/>
      <c r="O537" s="746"/>
      <c r="P537" s="746"/>
      <c r="Q537" s="748"/>
      <c r="R537" s="462">
        <v>0.0</v>
      </c>
      <c r="S537" s="654"/>
      <c r="T537" s="475"/>
      <c r="U537" s="450"/>
      <c r="V537" s="450"/>
      <c r="W537" s="475"/>
      <c r="X537" s="475"/>
      <c r="Y537" s="475"/>
      <c r="Z537" s="475"/>
      <c r="AA537" s="475"/>
      <c r="AB537" s="450"/>
      <c r="AC537" s="450"/>
      <c r="AD537" s="453"/>
      <c r="AE537" s="453"/>
      <c r="AF537" s="453"/>
      <c r="AG537" s="453"/>
      <c r="AH537" s="453"/>
      <c r="AI537" s="453"/>
      <c r="AJ537" s="453"/>
      <c r="AK537" s="453"/>
      <c r="AL537" s="453"/>
      <c r="AM537" s="453"/>
      <c r="AN537" s="453"/>
      <c r="AO537" s="453"/>
      <c r="AP537" s="453"/>
      <c r="AQ537" s="453"/>
      <c r="AR537" s="453"/>
      <c r="AS537" s="453"/>
      <c r="AT537" s="453"/>
      <c r="AU537" s="453"/>
      <c r="AV537" s="453"/>
      <c r="AW537" s="453"/>
      <c r="AX537" s="453"/>
      <c r="AY537" s="453"/>
      <c r="AZ537" s="453"/>
      <c r="BA537" s="453"/>
      <c r="BB537" s="453"/>
      <c r="BC537" s="453"/>
      <c r="BD537" s="453"/>
      <c r="BE537" s="453"/>
    </row>
    <row r="538" ht="15.0" hidden="1" customHeight="1" outlineLevel="1">
      <c r="A538" s="739" t="s">
        <v>180</v>
      </c>
      <c r="B538" s="740">
        <f t="shared" ref="B538:H538" si="262">(B534+B535)/2+B536+B537</f>
        <v>8.5</v>
      </c>
      <c r="C538" s="740">
        <f t="shared" si="262"/>
        <v>12.5</v>
      </c>
      <c r="D538" s="740">
        <f t="shared" si="262"/>
        <v>16.5</v>
      </c>
      <c r="E538" s="740">
        <f t="shared" si="262"/>
        <v>20.5</v>
      </c>
      <c r="F538" s="740">
        <f t="shared" si="262"/>
        <v>25.5</v>
      </c>
      <c r="G538" s="740">
        <f t="shared" si="262"/>
        <v>30.5</v>
      </c>
      <c r="H538" s="740">
        <f t="shared" si="262"/>
        <v>35.5</v>
      </c>
      <c r="I538" s="741"/>
      <c r="J538" s="742"/>
      <c r="K538" s="743"/>
      <c r="L538" s="744"/>
      <c r="M538" s="745"/>
      <c r="N538" s="746"/>
      <c r="O538" s="746"/>
      <c r="P538" s="746"/>
      <c r="Q538" s="747"/>
      <c r="R538" s="462">
        <v>0.0</v>
      </c>
      <c r="S538" s="654"/>
      <c r="T538" s="475"/>
      <c r="U538" s="450"/>
      <c r="V538" s="450"/>
      <c r="W538" s="475"/>
      <c r="X538" s="475"/>
      <c r="Y538" s="475"/>
      <c r="Z538" s="475"/>
      <c r="AA538" s="475"/>
      <c r="AB538" s="450"/>
      <c r="AC538" s="450"/>
      <c r="AD538" s="453"/>
      <c r="AE538" s="453"/>
      <c r="AF538" s="453"/>
      <c r="AG538" s="453"/>
      <c r="AH538" s="453"/>
      <c r="AI538" s="453"/>
      <c r="AJ538" s="453"/>
      <c r="AK538" s="453"/>
      <c r="AL538" s="453"/>
      <c r="AM538" s="453"/>
      <c r="AN538" s="453"/>
      <c r="AO538" s="453"/>
      <c r="AP538" s="453"/>
      <c r="AQ538" s="453"/>
      <c r="AR538" s="453"/>
      <c r="AS538" s="453"/>
      <c r="AT538" s="453"/>
      <c r="AU538" s="453"/>
      <c r="AV538" s="453"/>
      <c r="AW538" s="453"/>
      <c r="AX538" s="453"/>
      <c r="AY538" s="453"/>
      <c r="AZ538" s="453"/>
      <c r="BA538" s="453"/>
      <c r="BB538" s="453"/>
      <c r="BC538" s="453"/>
      <c r="BD538" s="453"/>
      <c r="BE538" s="453"/>
    </row>
    <row r="539" ht="15.0" hidden="1" customHeight="1" outlineLevel="1">
      <c r="A539" s="739" t="s">
        <v>784</v>
      </c>
      <c r="B539" s="749"/>
      <c r="C539" s="749">
        <f t="shared" ref="C539:H539" si="263">C538/B538-1</f>
        <v>0.4705882353</v>
      </c>
      <c r="D539" s="749">
        <f t="shared" si="263"/>
        <v>0.32</v>
      </c>
      <c r="E539" s="749">
        <f t="shared" si="263"/>
        <v>0.2424242424</v>
      </c>
      <c r="F539" s="749">
        <f t="shared" si="263"/>
        <v>0.243902439</v>
      </c>
      <c r="G539" s="749">
        <f t="shared" si="263"/>
        <v>0.1960784314</v>
      </c>
      <c r="H539" s="749">
        <f t="shared" si="263"/>
        <v>0.1639344262</v>
      </c>
      <c r="I539" s="741"/>
      <c r="J539" s="742"/>
      <c r="K539" s="743"/>
      <c r="L539" s="744"/>
      <c r="M539" s="745"/>
      <c r="N539" s="746"/>
      <c r="O539" s="746"/>
      <c r="P539" s="746"/>
      <c r="Q539" s="747"/>
      <c r="R539" s="462">
        <v>0.0</v>
      </c>
      <c r="S539" s="654"/>
      <c r="T539" s="475"/>
      <c r="U539" s="450"/>
      <c r="V539" s="450"/>
      <c r="W539" s="475"/>
      <c r="X539" s="475"/>
      <c r="Y539" s="475"/>
      <c r="Z539" s="475"/>
      <c r="AA539" s="475"/>
      <c r="AB539" s="450"/>
      <c r="AC539" s="450"/>
      <c r="AD539" s="453"/>
      <c r="AE539" s="453"/>
      <c r="AF539" s="453"/>
      <c r="AG539" s="453"/>
      <c r="AH539" s="453"/>
      <c r="AI539" s="453"/>
      <c r="AJ539" s="453"/>
      <c r="AK539" s="453"/>
      <c r="AL539" s="453"/>
      <c r="AM539" s="453"/>
      <c r="AN539" s="453"/>
      <c r="AO539" s="453"/>
      <c r="AP539" s="453"/>
      <c r="AQ539" s="453"/>
      <c r="AR539" s="453"/>
      <c r="AS539" s="453"/>
      <c r="AT539" s="453"/>
      <c r="AU539" s="453"/>
      <c r="AV539" s="453"/>
      <c r="AW539" s="453"/>
      <c r="AX539" s="453"/>
      <c r="AY539" s="453"/>
      <c r="AZ539" s="453"/>
      <c r="BA539" s="453"/>
      <c r="BB539" s="453"/>
      <c r="BC539" s="453"/>
      <c r="BD539" s="453"/>
      <c r="BE539" s="453"/>
    </row>
    <row r="540" ht="15.0" hidden="1" customHeight="1" outlineLevel="1">
      <c r="A540" s="739" t="s">
        <v>785</v>
      </c>
      <c r="B540" s="740">
        <v>4.0</v>
      </c>
      <c r="C540" s="740"/>
      <c r="D540" s="749"/>
      <c r="E540" s="749"/>
      <c r="F540" s="749"/>
      <c r="G540" s="749"/>
      <c r="H540" s="749"/>
      <c r="I540" s="741"/>
      <c r="J540" s="742"/>
      <c r="K540" s="743"/>
      <c r="L540" s="744"/>
      <c r="M540" s="745"/>
      <c r="N540" s="746"/>
      <c r="O540" s="746"/>
      <c r="P540" s="746"/>
      <c r="Q540" s="747"/>
      <c r="R540" s="462">
        <v>0.0</v>
      </c>
      <c r="S540" s="654"/>
      <c r="T540" s="475"/>
      <c r="U540" s="450"/>
      <c r="V540" s="450"/>
      <c r="W540" s="475"/>
      <c r="X540" s="475"/>
      <c r="Y540" s="475"/>
      <c r="Z540" s="475"/>
      <c r="AA540" s="475"/>
      <c r="AB540" s="450"/>
      <c r="AC540" s="450"/>
      <c r="AD540" s="453"/>
      <c r="AE540" s="453"/>
      <c r="AF540" s="453"/>
      <c r="AG540" s="453"/>
      <c r="AH540" s="453"/>
      <c r="AI540" s="453"/>
      <c r="AJ540" s="453"/>
      <c r="AK540" s="453"/>
      <c r="AL540" s="453"/>
      <c r="AM540" s="453"/>
      <c r="AN540" s="453"/>
      <c r="AO540" s="453"/>
      <c r="AP540" s="453"/>
      <c r="AQ540" s="453"/>
      <c r="AR540" s="453"/>
      <c r="AS540" s="453"/>
      <c r="AT540" s="453"/>
      <c r="AU540" s="453"/>
      <c r="AV540" s="453"/>
      <c r="AW540" s="453"/>
      <c r="AX540" s="453"/>
      <c r="AY540" s="453"/>
      <c r="AZ540" s="453"/>
      <c r="BA540" s="453"/>
      <c r="BB540" s="453"/>
      <c r="BC540" s="453"/>
      <c r="BD540" s="453"/>
      <c r="BE540" s="453"/>
    </row>
    <row r="541" ht="15.0" hidden="1" customHeight="1" outlineLevel="1">
      <c r="A541" s="739" t="s">
        <v>786</v>
      </c>
      <c r="B541" s="750">
        <f t="shared" ref="B541:H541" si="264">B538/$B540</f>
        <v>2.125</v>
      </c>
      <c r="C541" s="750">
        <f t="shared" si="264"/>
        <v>3.125</v>
      </c>
      <c r="D541" s="750">
        <f t="shared" si="264"/>
        <v>4.125</v>
      </c>
      <c r="E541" s="750">
        <f t="shared" si="264"/>
        <v>5.125</v>
      </c>
      <c r="F541" s="750">
        <f t="shared" si="264"/>
        <v>6.375</v>
      </c>
      <c r="G541" s="750">
        <f t="shared" si="264"/>
        <v>7.625</v>
      </c>
      <c r="H541" s="750">
        <f t="shared" si="264"/>
        <v>8.875</v>
      </c>
      <c r="I541" s="741"/>
      <c r="J541" s="742"/>
      <c r="K541" s="743"/>
      <c r="L541" s="744"/>
      <c r="M541" s="745"/>
      <c r="N541" s="746"/>
      <c r="O541" s="746"/>
      <c r="P541" s="746"/>
      <c r="Q541" s="747"/>
      <c r="R541" s="462">
        <v>0.0</v>
      </c>
      <c r="S541" s="654"/>
      <c r="T541" s="475"/>
      <c r="U541" s="450"/>
      <c r="V541" s="450"/>
      <c r="W541" s="475"/>
      <c r="X541" s="475"/>
      <c r="Y541" s="475"/>
      <c r="Z541" s="475"/>
      <c r="AA541" s="475"/>
      <c r="AB541" s="450"/>
      <c r="AC541" s="450"/>
      <c r="AD541" s="453"/>
      <c r="AE541" s="453"/>
      <c r="AF541" s="453"/>
      <c r="AG541" s="453"/>
      <c r="AH541" s="453"/>
      <c r="AI541" s="453"/>
      <c r="AJ541" s="453"/>
      <c r="AK541" s="453"/>
      <c r="AL541" s="453"/>
      <c r="AM541" s="453"/>
      <c r="AN541" s="453"/>
      <c r="AO541" s="453"/>
      <c r="AP541" s="453"/>
      <c r="AQ541" s="453"/>
      <c r="AR541" s="453"/>
      <c r="AS541" s="453"/>
      <c r="AT541" s="453"/>
      <c r="AU541" s="453"/>
      <c r="AV541" s="453"/>
      <c r="AW541" s="453"/>
      <c r="AX541" s="453"/>
      <c r="AY541" s="453"/>
      <c r="AZ541" s="453"/>
      <c r="BA541" s="453"/>
      <c r="BB541" s="453"/>
      <c r="BC541" s="453"/>
      <c r="BD541" s="453"/>
      <c r="BE541" s="453"/>
    </row>
    <row r="542" ht="30.0" customHeight="1" collapsed="1">
      <c r="A542" s="754" t="s">
        <v>1144</v>
      </c>
      <c r="B542" s="734" t="s">
        <v>942</v>
      </c>
      <c r="C542" s="734" t="s">
        <v>799</v>
      </c>
      <c r="D542" s="734" t="s">
        <v>943</v>
      </c>
      <c r="E542" s="734" t="s">
        <v>831</v>
      </c>
      <c r="F542" s="734" t="s">
        <v>959</v>
      </c>
      <c r="G542" s="734" t="s">
        <v>960</v>
      </c>
      <c r="H542" s="751" t="s">
        <v>1145</v>
      </c>
      <c r="I542" s="755"/>
      <c r="J542" s="755">
        <v>-1.0</v>
      </c>
      <c r="K542" s="734">
        <v>5.0</v>
      </c>
      <c r="L542" s="751"/>
      <c r="M542" s="734" t="s">
        <v>972</v>
      </c>
      <c r="N542" s="751"/>
      <c r="O542" s="751"/>
      <c r="P542" s="734" t="s">
        <v>973</v>
      </c>
      <c r="Q542" s="756" t="s">
        <v>1146</v>
      </c>
      <c r="R542" s="462">
        <v>0.0</v>
      </c>
      <c r="S542" s="654"/>
      <c r="T542" s="475"/>
      <c r="U542" s="450"/>
      <c r="V542" s="450"/>
      <c r="W542" s="475"/>
      <c r="X542" s="475"/>
      <c r="Y542" s="475"/>
      <c r="Z542" s="475"/>
      <c r="AA542" s="475"/>
      <c r="AB542" s="450"/>
      <c r="AC542" s="450"/>
      <c r="AD542" s="453"/>
      <c r="AE542" s="453"/>
      <c r="AF542" s="453"/>
      <c r="AG542" s="453"/>
      <c r="AH542" s="453"/>
      <c r="AI542" s="453"/>
      <c r="AJ542" s="453"/>
      <c r="AK542" s="453"/>
      <c r="AL542" s="453"/>
      <c r="AM542" s="453"/>
      <c r="AN542" s="453"/>
      <c r="AO542" s="453"/>
      <c r="AP542" s="453"/>
      <c r="AQ542" s="453"/>
      <c r="AR542" s="453"/>
      <c r="AS542" s="453"/>
      <c r="AT542" s="453"/>
      <c r="AU542" s="453"/>
      <c r="AV542" s="453"/>
      <c r="AW542" s="453"/>
      <c r="AX542" s="453"/>
      <c r="AY542" s="453"/>
      <c r="AZ542" s="453"/>
      <c r="BA542" s="453"/>
      <c r="BB542" s="453"/>
      <c r="BC542" s="453"/>
      <c r="BD542" s="453"/>
      <c r="BE542" s="453"/>
    </row>
    <row r="543" ht="15.0" hidden="1" customHeight="1" outlineLevel="1">
      <c r="A543" s="739" t="s">
        <v>178</v>
      </c>
      <c r="B543" s="740">
        <v>1.0</v>
      </c>
      <c r="C543" s="740">
        <v>1.0</v>
      </c>
      <c r="D543" s="740">
        <v>1.0</v>
      </c>
      <c r="E543" s="740">
        <v>1.0</v>
      </c>
      <c r="F543" s="740">
        <v>1.0</v>
      </c>
      <c r="G543" s="740">
        <v>1.0</v>
      </c>
      <c r="H543" s="740">
        <v>2.0</v>
      </c>
      <c r="I543" s="741"/>
      <c r="J543" s="742"/>
      <c r="K543" s="743"/>
      <c r="L543" s="744"/>
      <c r="M543" s="745"/>
      <c r="N543" s="746"/>
      <c r="O543" s="746"/>
      <c r="P543" s="746"/>
      <c r="Q543" s="757"/>
      <c r="R543" s="450"/>
      <c r="S543" s="654"/>
      <c r="T543" s="475"/>
      <c r="U543" s="450"/>
      <c r="V543" s="450"/>
      <c r="W543" s="475"/>
      <c r="X543" s="475"/>
      <c r="Y543" s="475"/>
      <c r="Z543" s="475"/>
      <c r="AA543" s="475"/>
      <c r="AB543" s="450"/>
      <c r="AC543" s="450"/>
      <c r="AD543" s="453"/>
      <c r="AE543" s="453"/>
      <c r="AF543" s="453"/>
      <c r="AG543" s="453"/>
      <c r="AH543" s="453"/>
      <c r="AI543" s="453"/>
      <c r="AJ543" s="453"/>
      <c r="AK543" s="453"/>
      <c r="AL543" s="453"/>
      <c r="AM543" s="453"/>
      <c r="AN543" s="453"/>
      <c r="AO543" s="453"/>
      <c r="AP543" s="453"/>
      <c r="AQ543" s="453"/>
      <c r="AR543" s="453"/>
      <c r="AS543" s="453"/>
      <c r="AT543" s="453"/>
      <c r="AU543" s="453"/>
      <c r="AV543" s="453"/>
      <c r="AW543" s="453"/>
      <c r="AX543" s="453"/>
      <c r="AY543" s="453"/>
      <c r="AZ543" s="453"/>
      <c r="BA543" s="453"/>
      <c r="BB543" s="453"/>
      <c r="BC543" s="453"/>
      <c r="BD543" s="453"/>
      <c r="BE543" s="453"/>
    </row>
    <row r="544" ht="15.0" hidden="1" customHeight="1" outlineLevel="1">
      <c r="A544" s="739" t="s">
        <v>179</v>
      </c>
      <c r="B544" s="740">
        <v>8.0</v>
      </c>
      <c r="C544" s="740">
        <v>8.0</v>
      </c>
      <c r="D544" s="740">
        <v>10.0</v>
      </c>
      <c r="E544" s="740">
        <v>10.0</v>
      </c>
      <c r="F544" s="740">
        <v>12.0</v>
      </c>
      <c r="G544" s="740">
        <v>12.0</v>
      </c>
      <c r="H544" s="740">
        <v>16.0</v>
      </c>
      <c r="I544" s="741"/>
      <c r="J544" s="742"/>
      <c r="K544" s="743"/>
      <c r="L544" s="744"/>
      <c r="M544" s="745"/>
      <c r="N544" s="746"/>
      <c r="O544" s="746"/>
      <c r="P544" s="746"/>
      <c r="Q544" s="757"/>
      <c r="R544" s="450"/>
      <c r="S544" s="654"/>
      <c r="T544" s="475"/>
      <c r="U544" s="450"/>
      <c r="V544" s="450"/>
      <c r="W544" s="475"/>
      <c r="X544" s="475"/>
      <c r="Y544" s="475"/>
      <c r="Z544" s="475"/>
      <c r="AA544" s="475"/>
      <c r="AB544" s="450"/>
      <c r="AC544" s="450"/>
      <c r="AD544" s="453"/>
      <c r="AE544" s="453"/>
      <c r="AF544" s="453"/>
      <c r="AG544" s="453"/>
      <c r="AH544" s="453"/>
      <c r="AI544" s="453"/>
      <c r="AJ544" s="453"/>
      <c r="AK544" s="453"/>
      <c r="AL544" s="453"/>
      <c r="AM544" s="453"/>
      <c r="AN544" s="453"/>
      <c r="AO544" s="453"/>
      <c r="AP544" s="453"/>
      <c r="AQ544" s="453"/>
      <c r="AR544" s="453"/>
      <c r="AS544" s="453"/>
      <c r="AT544" s="453"/>
      <c r="AU544" s="453"/>
      <c r="AV544" s="453"/>
      <c r="AW544" s="453"/>
      <c r="AX544" s="453"/>
      <c r="AY544" s="453"/>
      <c r="AZ544" s="453"/>
      <c r="BA544" s="453"/>
      <c r="BB544" s="453"/>
      <c r="BC544" s="453"/>
      <c r="BD544" s="453"/>
      <c r="BE544" s="453"/>
    </row>
    <row r="545" ht="15.0" hidden="1" customHeight="1" outlineLevel="1">
      <c r="A545" s="739" t="s">
        <v>783</v>
      </c>
      <c r="B545" s="740">
        <v>1.0</v>
      </c>
      <c r="C545" s="740">
        <v>6.0</v>
      </c>
      <c r="D545" s="740">
        <v>10.0</v>
      </c>
      <c r="E545" s="740">
        <v>15.0</v>
      </c>
      <c r="F545" s="740">
        <v>20.0</v>
      </c>
      <c r="G545" s="740">
        <v>26.0</v>
      </c>
      <c r="H545" s="740">
        <v>30.0</v>
      </c>
      <c r="I545" s="741"/>
      <c r="J545" s="742"/>
      <c r="K545" s="743"/>
      <c r="L545" s="744"/>
      <c r="M545" s="745"/>
      <c r="N545" s="746"/>
      <c r="O545" s="746"/>
      <c r="P545" s="746"/>
      <c r="Q545" s="757"/>
      <c r="R545" s="450"/>
      <c r="S545" s="654"/>
      <c r="T545" s="475"/>
      <c r="U545" s="450"/>
      <c r="V545" s="450"/>
      <c r="W545" s="475"/>
      <c r="X545" s="475"/>
      <c r="Y545" s="475"/>
      <c r="Z545" s="475"/>
      <c r="AA545" s="475"/>
      <c r="AB545" s="450"/>
      <c r="AC545" s="450"/>
      <c r="AD545" s="453"/>
      <c r="AE545" s="453"/>
      <c r="AF545" s="453"/>
      <c r="AG545" s="453"/>
      <c r="AH545" s="453"/>
      <c r="AI545" s="453"/>
      <c r="AJ545" s="453"/>
      <c r="AK545" s="453"/>
      <c r="AL545" s="453"/>
      <c r="AM545" s="453"/>
      <c r="AN545" s="453"/>
      <c r="AO545" s="453"/>
      <c r="AP545" s="453"/>
      <c r="AQ545" s="453"/>
      <c r="AR545" s="453"/>
      <c r="AS545" s="453"/>
      <c r="AT545" s="453"/>
      <c r="AU545" s="453"/>
      <c r="AV545" s="453"/>
      <c r="AW545" s="453"/>
      <c r="AX545" s="453"/>
      <c r="AY545" s="453"/>
      <c r="AZ545" s="453"/>
      <c r="BA545" s="453"/>
      <c r="BB545" s="453"/>
      <c r="BC545" s="453"/>
      <c r="BD545" s="453"/>
      <c r="BE545" s="453"/>
    </row>
    <row r="546" ht="15.0" hidden="1" customHeight="1" outlineLevel="1">
      <c r="A546" s="739" t="s">
        <v>1112</v>
      </c>
      <c r="B546" s="740">
        <v>6.0</v>
      </c>
      <c r="C546" s="740">
        <v>6.0</v>
      </c>
      <c r="D546" s="740">
        <v>6.0</v>
      </c>
      <c r="E546" s="740">
        <v>6.0</v>
      </c>
      <c r="F546" s="740">
        <v>6.0</v>
      </c>
      <c r="G546" s="740">
        <v>6.0</v>
      </c>
      <c r="H546" s="740">
        <v>6.0</v>
      </c>
      <c r="I546" s="741"/>
      <c r="J546" s="742"/>
      <c r="K546" s="743"/>
      <c r="L546" s="744"/>
      <c r="M546" s="745"/>
      <c r="N546" s="746"/>
      <c r="O546" s="746"/>
      <c r="P546" s="746"/>
      <c r="Q546" s="758"/>
      <c r="R546" s="450"/>
      <c r="S546" s="654"/>
      <c r="T546" s="475"/>
      <c r="U546" s="450"/>
      <c r="V546" s="450"/>
      <c r="W546" s="475"/>
      <c r="X546" s="475"/>
      <c r="Y546" s="475"/>
      <c r="Z546" s="475"/>
      <c r="AA546" s="475"/>
      <c r="AB546" s="450"/>
      <c r="AC546" s="450"/>
      <c r="AD546" s="453"/>
      <c r="AE546" s="453"/>
      <c r="AF546" s="453"/>
      <c r="AG546" s="453"/>
      <c r="AH546" s="453"/>
      <c r="AI546" s="453"/>
      <c r="AJ546" s="453"/>
      <c r="AK546" s="453"/>
      <c r="AL546" s="453"/>
      <c r="AM546" s="453"/>
      <c r="AN546" s="453"/>
      <c r="AO546" s="453"/>
      <c r="AP546" s="453"/>
      <c r="AQ546" s="453"/>
      <c r="AR546" s="453"/>
      <c r="AS546" s="453"/>
      <c r="AT546" s="453"/>
      <c r="AU546" s="453"/>
      <c r="AV546" s="453"/>
      <c r="AW546" s="453"/>
      <c r="AX546" s="453"/>
      <c r="AY546" s="453"/>
      <c r="AZ546" s="453"/>
      <c r="BA546" s="453"/>
      <c r="BB546" s="453"/>
      <c r="BC546" s="453"/>
      <c r="BD546" s="453"/>
      <c r="BE546" s="453"/>
    </row>
    <row r="547" ht="15.0" hidden="1" customHeight="1" outlineLevel="1">
      <c r="A547" s="739" t="s">
        <v>180</v>
      </c>
      <c r="B547" s="740">
        <f t="shared" ref="B547:H547" si="265">(B543+B544)/2+B545+B546</f>
        <v>11.5</v>
      </c>
      <c r="C547" s="740">
        <f t="shared" si="265"/>
        <v>16.5</v>
      </c>
      <c r="D547" s="740">
        <f t="shared" si="265"/>
        <v>21.5</v>
      </c>
      <c r="E547" s="740">
        <f t="shared" si="265"/>
        <v>26.5</v>
      </c>
      <c r="F547" s="740">
        <f t="shared" si="265"/>
        <v>32.5</v>
      </c>
      <c r="G547" s="740">
        <f t="shared" si="265"/>
        <v>38.5</v>
      </c>
      <c r="H547" s="740">
        <f t="shared" si="265"/>
        <v>45</v>
      </c>
      <c r="I547" s="741"/>
      <c r="J547" s="742"/>
      <c r="K547" s="743"/>
      <c r="L547" s="744"/>
      <c r="M547" s="745"/>
      <c r="N547" s="746"/>
      <c r="O547" s="746"/>
      <c r="P547" s="746"/>
      <c r="Q547" s="757"/>
      <c r="R547" s="450"/>
      <c r="S547" s="654"/>
      <c r="T547" s="475"/>
      <c r="U547" s="450"/>
      <c r="V547" s="450"/>
      <c r="W547" s="475"/>
      <c r="X547" s="475"/>
      <c r="Y547" s="475"/>
      <c r="Z547" s="475"/>
      <c r="AA547" s="475"/>
      <c r="AB547" s="450"/>
      <c r="AC547" s="450"/>
      <c r="AD547" s="453"/>
      <c r="AE547" s="453"/>
      <c r="AF547" s="453"/>
      <c r="AG547" s="453"/>
      <c r="AH547" s="453"/>
      <c r="AI547" s="453"/>
      <c r="AJ547" s="453"/>
      <c r="AK547" s="453"/>
      <c r="AL547" s="453"/>
      <c r="AM547" s="453"/>
      <c r="AN547" s="453"/>
      <c r="AO547" s="453"/>
      <c r="AP547" s="453"/>
      <c r="AQ547" s="453"/>
      <c r="AR547" s="453"/>
      <c r="AS547" s="453"/>
      <c r="AT547" s="453"/>
      <c r="AU547" s="453"/>
      <c r="AV547" s="453"/>
      <c r="AW547" s="453"/>
      <c r="AX547" s="453"/>
      <c r="AY547" s="453"/>
      <c r="AZ547" s="453"/>
      <c r="BA547" s="453"/>
      <c r="BB547" s="453"/>
      <c r="BC547" s="453"/>
      <c r="BD547" s="453"/>
      <c r="BE547" s="453"/>
    </row>
    <row r="548" ht="15.0" hidden="1" customHeight="1" outlineLevel="1">
      <c r="A548" s="739" t="s">
        <v>784</v>
      </c>
      <c r="B548" s="749"/>
      <c r="C548" s="749">
        <f t="shared" ref="C548:H548" si="266">C547/B547-1</f>
        <v>0.4347826087</v>
      </c>
      <c r="D548" s="749">
        <f t="shared" si="266"/>
        <v>0.303030303</v>
      </c>
      <c r="E548" s="749">
        <f t="shared" si="266"/>
        <v>0.2325581395</v>
      </c>
      <c r="F548" s="749">
        <f t="shared" si="266"/>
        <v>0.2264150943</v>
      </c>
      <c r="G548" s="749">
        <f t="shared" si="266"/>
        <v>0.1846153846</v>
      </c>
      <c r="H548" s="749">
        <f t="shared" si="266"/>
        <v>0.1688311688</v>
      </c>
      <c r="I548" s="741"/>
      <c r="J548" s="742"/>
      <c r="K548" s="743"/>
      <c r="L548" s="744"/>
      <c r="M548" s="745"/>
      <c r="N548" s="746"/>
      <c r="O548" s="746"/>
      <c r="P548" s="746"/>
      <c r="Q548" s="757"/>
      <c r="R548" s="450"/>
      <c r="S548" s="654"/>
      <c r="T548" s="475"/>
      <c r="U548" s="450"/>
      <c r="V548" s="450"/>
      <c r="W548" s="475"/>
      <c r="X548" s="475"/>
      <c r="Y548" s="475"/>
      <c r="Z548" s="475"/>
      <c r="AA548" s="475"/>
      <c r="AB548" s="450"/>
      <c r="AC548" s="450"/>
      <c r="AD548" s="453"/>
      <c r="AE548" s="453"/>
      <c r="AF548" s="453"/>
      <c r="AG548" s="453"/>
      <c r="AH548" s="453"/>
      <c r="AI548" s="453"/>
      <c r="AJ548" s="453"/>
      <c r="AK548" s="453"/>
      <c r="AL548" s="453"/>
      <c r="AM548" s="453"/>
      <c r="AN548" s="453"/>
      <c r="AO548" s="453"/>
      <c r="AP548" s="453"/>
      <c r="AQ548" s="453"/>
      <c r="AR548" s="453"/>
      <c r="AS548" s="453"/>
      <c r="AT548" s="453"/>
      <c r="AU548" s="453"/>
      <c r="AV548" s="453"/>
      <c r="AW548" s="453"/>
      <c r="AX548" s="453"/>
      <c r="AY548" s="453"/>
      <c r="AZ548" s="453"/>
      <c r="BA548" s="453"/>
      <c r="BB548" s="453"/>
      <c r="BC548" s="453"/>
      <c r="BD548" s="453"/>
      <c r="BE548" s="453"/>
    </row>
    <row r="549" ht="15.0" hidden="1" customHeight="1" outlineLevel="1">
      <c r="A549" s="739" t="s">
        <v>785</v>
      </c>
      <c r="B549" s="740">
        <v>5.0</v>
      </c>
      <c r="C549" s="740"/>
      <c r="D549" s="749"/>
      <c r="E549" s="749"/>
      <c r="F549" s="749"/>
      <c r="G549" s="749"/>
      <c r="H549" s="749"/>
      <c r="I549" s="741"/>
      <c r="J549" s="742"/>
      <c r="K549" s="743"/>
      <c r="L549" s="744"/>
      <c r="M549" s="745"/>
      <c r="N549" s="746"/>
      <c r="O549" s="746"/>
      <c r="P549" s="746"/>
      <c r="Q549" s="757"/>
      <c r="R549" s="450"/>
      <c r="S549" s="654"/>
      <c r="T549" s="475"/>
      <c r="U549" s="450"/>
      <c r="V549" s="450"/>
      <c r="W549" s="475"/>
      <c r="X549" s="475"/>
      <c r="Y549" s="475"/>
      <c r="Z549" s="475"/>
      <c r="AA549" s="475"/>
      <c r="AB549" s="450"/>
      <c r="AC549" s="450"/>
      <c r="AD549" s="453"/>
      <c r="AE549" s="453"/>
      <c r="AF549" s="453"/>
      <c r="AG549" s="453"/>
      <c r="AH549" s="453"/>
      <c r="AI549" s="453"/>
      <c r="AJ549" s="453"/>
      <c r="AK549" s="453"/>
      <c r="AL549" s="453"/>
      <c r="AM549" s="453"/>
      <c r="AN549" s="453"/>
      <c r="AO549" s="453"/>
      <c r="AP549" s="453"/>
      <c r="AQ549" s="453"/>
      <c r="AR549" s="453"/>
      <c r="AS549" s="453"/>
      <c r="AT549" s="453"/>
      <c r="AU549" s="453"/>
      <c r="AV549" s="453"/>
      <c r="AW549" s="453"/>
      <c r="AX549" s="453"/>
      <c r="AY549" s="453"/>
      <c r="AZ549" s="453"/>
      <c r="BA549" s="453"/>
      <c r="BB549" s="453"/>
      <c r="BC549" s="453"/>
      <c r="BD549" s="453"/>
      <c r="BE549" s="453"/>
    </row>
    <row r="550" ht="15.0" hidden="1" customHeight="1" outlineLevel="1">
      <c r="A550" s="739" t="s">
        <v>786</v>
      </c>
      <c r="B550" s="750">
        <f t="shared" ref="B550:H550" si="267">B547/$B549</f>
        <v>2.3</v>
      </c>
      <c r="C550" s="750">
        <f t="shared" si="267"/>
        <v>3.3</v>
      </c>
      <c r="D550" s="750">
        <f t="shared" si="267"/>
        <v>4.3</v>
      </c>
      <c r="E550" s="750">
        <f t="shared" si="267"/>
        <v>5.3</v>
      </c>
      <c r="F550" s="750">
        <f t="shared" si="267"/>
        <v>6.5</v>
      </c>
      <c r="G550" s="750">
        <f t="shared" si="267"/>
        <v>7.7</v>
      </c>
      <c r="H550" s="750">
        <f t="shared" si="267"/>
        <v>9</v>
      </c>
      <c r="I550" s="741"/>
      <c r="J550" s="742"/>
      <c r="K550" s="743"/>
      <c r="L550" s="744"/>
      <c r="M550" s="745"/>
      <c r="N550" s="746"/>
      <c r="O550" s="746"/>
      <c r="P550" s="746"/>
      <c r="Q550" s="757"/>
      <c r="R550" s="450"/>
      <c r="S550" s="654"/>
      <c r="T550" s="475"/>
      <c r="U550" s="450"/>
      <c r="V550" s="450"/>
      <c r="W550" s="475"/>
      <c r="X550" s="475"/>
      <c r="Y550" s="475"/>
      <c r="Z550" s="475"/>
      <c r="AA550" s="475"/>
      <c r="AB550" s="450"/>
      <c r="AC550" s="450"/>
      <c r="AD550" s="453"/>
      <c r="AE550" s="453"/>
      <c r="AF550" s="453"/>
      <c r="AG550" s="453"/>
      <c r="AH550" s="453"/>
      <c r="AI550" s="453"/>
      <c r="AJ550" s="453"/>
      <c r="AK550" s="453"/>
      <c r="AL550" s="453"/>
      <c r="AM550" s="453"/>
      <c r="AN550" s="453"/>
      <c r="AO550" s="453"/>
      <c r="AP550" s="453"/>
      <c r="AQ550" s="453"/>
      <c r="AR550" s="453"/>
      <c r="AS550" s="453"/>
      <c r="AT550" s="453"/>
      <c r="AU550" s="453"/>
      <c r="AV550" s="453"/>
      <c r="AW550" s="453"/>
      <c r="AX550" s="453"/>
      <c r="AY550" s="453"/>
      <c r="AZ550" s="453"/>
      <c r="BA550" s="453"/>
      <c r="BB550" s="453"/>
      <c r="BC550" s="453"/>
      <c r="BD550" s="453"/>
      <c r="BE550" s="453"/>
    </row>
    <row r="551" collapsed="1">
      <c r="A551" s="759"/>
      <c r="B551" s="760"/>
      <c r="C551" s="760"/>
      <c r="D551" s="760"/>
      <c r="E551" s="760"/>
      <c r="F551" s="760"/>
      <c r="G551" s="760"/>
      <c r="H551" s="760" t="s">
        <v>1147</v>
      </c>
      <c r="I551" s="760"/>
      <c r="J551" s="760"/>
      <c r="K551" s="760"/>
      <c r="L551" s="760"/>
      <c r="M551" s="760"/>
      <c r="N551" s="760"/>
      <c r="O551" s="760"/>
      <c r="P551" s="760"/>
      <c r="Q551" s="761"/>
      <c r="R551" s="450"/>
      <c r="S551" s="654"/>
      <c r="T551" s="475"/>
      <c r="U551" s="450"/>
      <c r="V551" s="450"/>
      <c r="W551" s="475"/>
      <c r="X551" s="475"/>
      <c r="Y551" s="475"/>
      <c r="Z551" s="475"/>
      <c r="AA551" s="475"/>
      <c r="AB551" s="450"/>
      <c r="AC551" s="450"/>
      <c r="AD551" s="453"/>
      <c r="AE551" s="453"/>
      <c r="AF551" s="453"/>
      <c r="AG551" s="453"/>
      <c r="AH551" s="453"/>
      <c r="AI551" s="453"/>
      <c r="AJ551" s="453"/>
      <c r="AK551" s="453"/>
      <c r="AL551" s="453"/>
      <c r="AM551" s="453"/>
      <c r="AN551" s="453"/>
      <c r="AO551" s="453"/>
      <c r="AP551" s="453"/>
      <c r="AQ551" s="453"/>
      <c r="AR551" s="453"/>
      <c r="AS551" s="453"/>
      <c r="AT551" s="453"/>
      <c r="AU551" s="453"/>
      <c r="AV551" s="453"/>
      <c r="AW551" s="453"/>
      <c r="AX551" s="453"/>
      <c r="AY551" s="453"/>
      <c r="AZ551" s="453"/>
      <c r="BA551" s="453"/>
      <c r="BB551" s="453"/>
      <c r="BC551" s="453"/>
      <c r="BD551" s="453"/>
      <c r="BE551" s="453"/>
    </row>
    <row r="552">
      <c r="A552" s="762" t="s">
        <v>1148</v>
      </c>
      <c r="B552" s="763" t="s">
        <v>774</v>
      </c>
      <c r="C552" s="764" t="s">
        <v>119</v>
      </c>
      <c r="D552" s="764" t="s">
        <v>1082</v>
      </c>
      <c r="E552" s="764" t="s">
        <v>1083</v>
      </c>
      <c r="F552" s="764" t="s">
        <v>132</v>
      </c>
      <c r="G552" s="764" t="s">
        <v>922</v>
      </c>
      <c r="H552" s="764" t="s">
        <v>923</v>
      </c>
      <c r="I552" s="765"/>
      <c r="J552" s="765">
        <v>0.0</v>
      </c>
      <c r="K552" s="764">
        <v>3.0</v>
      </c>
      <c r="L552" s="766">
        <f>Mechanic!H163</f>
        <v>2.88</v>
      </c>
      <c r="M552" s="764" t="s">
        <v>32</v>
      </c>
      <c r="N552" s="767">
        <f>Mechanic!E163</f>
        <v>11</v>
      </c>
      <c r="O552" s="767"/>
      <c r="P552" s="764" t="s">
        <v>32</v>
      </c>
      <c r="Q552" s="768" t="s">
        <v>1149</v>
      </c>
      <c r="R552" s="450"/>
      <c r="S552" s="654"/>
      <c r="T552" s="475"/>
      <c r="U552" s="450"/>
      <c r="V552" s="450"/>
      <c r="W552" s="475"/>
      <c r="X552" s="475"/>
      <c r="Y552" s="475"/>
      <c r="Z552" s="475"/>
      <c r="AA552" s="475"/>
      <c r="AB552" s="450"/>
      <c r="AC552" s="450"/>
      <c r="AD552" s="453"/>
      <c r="AE552" s="453"/>
      <c r="AF552" s="453"/>
      <c r="AG552" s="453"/>
      <c r="AH552" s="453"/>
      <c r="AI552" s="453"/>
      <c r="AJ552" s="453"/>
      <c r="AK552" s="453"/>
      <c r="AL552" s="453"/>
      <c r="AM552" s="453"/>
      <c r="AN552" s="453"/>
      <c r="AO552" s="453"/>
      <c r="AP552" s="453"/>
      <c r="AQ552" s="453"/>
      <c r="AR552" s="453"/>
      <c r="AS552" s="453"/>
      <c r="AT552" s="453"/>
      <c r="AU552" s="453"/>
      <c r="AV552" s="453"/>
      <c r="AW552" s="453"/>
      <c r="AX552" s="453"/>
      <c r="AY552" s="453"/>
      <c r="AZ552" s="453"/>
      <c r="BA552" s="453"/>
      <c r="BB552" s="453"/>
      <c r="BC552" s="453"/>
      <c r="BD552" s="453"/>
      <c r="BE552" s="453"/>
    </row>
    <row r="553">
      <c r="A553" s="762" t="s">
        <v>1150</v>
      </c>
      <c r="B553" s="764">
        <v>7.0</v>
      </c>
      <c r="C553" s="764">
        <v>9.0</v>
      </c>
      <c r="D553" s="764">
        <v>11.0</v>
      </c>
      <c r="E553" s="764">
        <v>12.0</v>
      </c>
      <c r="F553" s="764">
        <v>14.0</v>
      </c>
      <c r="G553" s="764">
        <v>16.0</v>
      </c>
      <c r="H553" s="764">
        <v>18.0</v>
      </c>
      <c r="I553" s="765">
        <v>1.0</v>
      </c>
      <c r="J553" s="765" t="s">
        <v>32</v>
      </c>
      <c r="K553" s="764" t="s">
        <v>32</v>
      </c>
      <c r="L553" s="767"/>
      <c r="M553" s="764"/>
      <c r="N553" s="767"/>
      <c r="O553" s="767"/>
      <c r="P553" s="764"/>
      <c r="Q553" s="768" t="s">
        <v>1151</v>
      </c>
      <c r="R553" s="450"/>
      <c r="S553" s="654"/>
      <c r="T553" s="475"/>
      <c r="U553" s="450"/>
      <c r="V553" s="450"/>
      <c r="W553" s="475"/>
      <c r="X553" s="475"/>
      <c r="Y553" s="475"/>
      <c r="Z553" s="475"/>
      <c r="AA553" s="475"/>
      <c r="AB553" s="450"/>
      <c r="AC553" s="450"/>
      <c r="AD553" s="453"/>
      <c r="AE553" s="453"/>
      <c r="AF553" s="453"/>
      <c r="AG553" s="453"/>
      <c r="AH553" s="453"/>
      <c r="AI553" s="453"/>
      <c r="AJ553" s="453"/>
      <c r="AK553" s="453"/>
      <c r="AL553" s="453"/>
      <c r="AM553" s="453"/>
      <c r="AN553" s="453"/>
      <c r="AO553" s="453"/>
      <c r="AP553" s="453"/>
      <c r="AQ553" s="453"/>
      <c r="AR553" s="453"/>
      <c r="AS553" s="453"/>
      <c r="AT553" s="453"/>
      <c r="AU553" s="453"/>
      <c r="AV553" s="453"/>
      <c r="AW553" s="453"/>
      <c r="AX553" s="453"/>
      <c r="AY553" s="453"/>
      <c r="AZ553" s="453"/>
      <c r="BA553" s="453"/>
      <c r="BB553" s="453"/>
      <c r="BC553" s="453"/>
      <c r="BD553" s="453"/>
      <c r="BE553" s="453"/>
    </row>
    <row r="554">
      <c r="A554" s="677" t="s">
        <v>32</v>
      </c>
      <c r="B554" s="677">
        <v>0.0</v>
      </c>
      <c r="C554" s="677">
        <v>0.0</v>
      </c>
      <c r="D554" s="677">
        <v>0.0</v>
      </c>
      <c r="E554" s="677">
        <v>0.0</v>
      </c>
      <c r="F554" s="677">
        <v>0.0</v>
      </c>
      <c r="G554" s="677">
        <v>0.0</v>
      </c>
      <c r="H554" s="677">
        <v>0.0</v>
      </c>
      <c r="I554" s="453"/>
      <c r="J554" s="453"/>
      <c r="K554" s="453"/>
      <c r="L554" s="453"/>
      <c r="M554" s="453"/>
      <c r="N554" s="453"/>
      <c r="O554" s="453"/>
      <c r="P554" s="453"/>
      <c r="Q554" s="453"/>
      <c r="R554" s="453"/>
      <c r="S554" s="769"/>
      <c r="T554" s="453"/>
      <c r="U554" s="453"/>
      <c r="V554" s="453"/>
      <c r="W554" s="513"/>
      <c r="X554" s="513"/>
      <c r="Y554" s="513"/>
      <c r="Z554" s="513"/>
      <c r="AA554" s="513"/>
      <c r="AB554" s="453"/>
      <c r="AC554" s="453"/>
      <c r="AD554" s="453"/>
      <c r="AE554" s="453"/>
      <c r="AF554" s="453"/>
      <c r="AG554" s="453"/>
      <c r="AH554" s="453"/>
      <c r="AI554" s="453"/>
      <c r="AJ554" s="453"/>
      <c r="AK554" s="453"/>
      <c r="AL554" s="453"/>
      <c r="AM554" s="453"/>
      <c r="AN554" s="453"/>
      <c r="AO554" s="453"/>
      <c r="AP554" s="453"/>
      <c r="AQ554" s="453"/>
      <c r="AR554" s="453"/>
      <c r="AS554" s="453"/>
      <c r="AT554" s="453"/>
      <c r="AU554" s="453"/>
      <c r="AV554" s="453"/>
      <c r="AW554" s="453"/>
      <c r="AX554" s="453"/>
      <c r="AY554" s="453"/>
      <c r="AZ554" s="453"/>
      <c r="BA554" s="453"/>
      <c r="BB554" s="453"/>
      <c r="BC554" s="453"/>
      <c r="BD554" s="453"/>
      <c r="BE554" s="453"/>
    </row>
    <row r="555">
      <c r="A555" s="677"/>
      <c r="B555" s="677"/>
      <c r="C555" s="677"/>
      <c r="D555" s="677"/>
      <c r="E555" s="677"/>
      <c r="F555" s="677"/>
      <c r="G555" s="677"/>
      <c r="H555" s="677"/>
      <c r="I555" s="453"/>
      <c r="J555" s="453"/>
      <c r="K555" s="453"/>
      <c r="L555" s="453"/>
      <c r="M555" s="453"/>
      <c r="N555" s="453"/>
      <c r="O555" s="453"/>
      <c r="P555" s="453"/>
      <c r="Q555" s="453"/>
      <c r="R555" s="453"/>
      <c r="S555" s="769"/>
      <c r="T555" s="453"/>
      <c r="U555" s="453"/>
      <c r="V555" s="453"/>
      <c r="W555" s="453"/>
      <c r="X555" s="453"/>
      <c r="Y555" s="453"/>
      <c r="Z555" s="453"/>
      <c r="AA555" s="453"/>
      <c r="AB555" s="453"/>
      <c r="AC555" s="453"/>
      <c r="AD555" s="453"/>
      <c r="AE555" s="453"/>
      <c r="AF555" s="453"/>
      <c r="AG555" s="453"/>
      <c r="AH555" s="453"/>
      <c r="AI555" s="453"/>
      <c r="AJ555" s="453"/>
      <c r="AK555" s="453"/>
      <c r="AL555" s="453"/>
      <c r="AM555" s="453"/>
      <c r="AN555" s="453"/>
      <c r="AO555" s="453"/>
      <c r="AP555" s="453"/>
      <c r="AQ555" s="453"/>
      <c r="AR555" s="453"/>
      <c r="AS555" s="453"/>
      <c r="AT555" s="453"/>
      <c r="AU555" s="453"/>
      <c r="AV555" s="453"/>
      <c r="AW555" s="453"/>
      <c r="AX555" s="453"/>
      <c r="AY555" s="453"/>
      <c r="AZ555" s="453"/>
      <c r="BA555" s="453"/>
      <c r="BB555" s="453"/>
      <c r="BC555" s="453"/>
      <c r="BD555" s="453"/>
      <c r="BE555" s="453"/>
    </row>
    <row r="556">
      <c r="A556" s="770"/>
      <c r="B556" s="771"/>
      <c r="C556" s="771"/>
      <c r="D556" s="771"/>
      <c r="E556" s="771"/>
      <c r="F556" s="771"/>
      <c r="G556" s="771"/>
      <c r="H556" s="772" t="s">
        <v>1152</v>
      </c>
      <c r="I556" s="771"/>
      <c r="J556" s="771"/>
      <c r="K556" s="771"/>
      <c r="L556" s="771"/>
      <c r="M556" s="771"/>
      <c r="N556" s="771"/>
      <c r="O556" s="771"/>
      <c r="P556" s="771"/>
      <c r="Q556" s="773"/>
      <c r="R556" s="450"/>
      <c r="S556" s="769"/>
      <c r="T556" s="453"/>
      <c r="U556" s="453"/>
      <c r="V556" s="453"/>
      <c r="W556" s="453"/>
      <c r="X556" s="453"/>
      <c r="Y556" s="453"/>
      <c r="Z556" s="453"/>
      <c r="AA556" s="453"/>
      <c r="AB556" s="453"/>
      <c r="AC556" s="453"/>
      <c r="AD556" s="453"/>
      <c r="AE556" s="453"/>
      <c r="AF556" s="453"/>
      <c r="AG556" s="453"/>
      <c r="AH556" s="453"/>
      <c r="AI556" s="453"/>
      <c r="AJ556" s="453"/>
      <c r="AK556" s="453"/>
      <c r="AL556" s="453"/>
      <c r="AM556" s="453"/>
      <c r="AN556" s="453"/>
      <c r="AO556" s="453"/>
      <c r="AP556" s="453"/>
      <c r="AQ556" s="453"/>
      <c r="AR556" s="453"/>
      <c r="AS556" s="453"/>
      <c r="AT556" s="453"/>
      <c r="AU556" s="453"/>
      <c r="AV556" s="453"/>
      <c r="AW556" s="453"/>
      <c r="AX556" s="453"/>
      <c r="AY556" s="453"/>
      <c r="AZ556" s="453"/>
      <c r="BA556" s="453"/>
      <c r="BB556" s="453"/>
      <c r="BC556" s="453"/>
      <c r="BD556" s="453"/>
      <c r="BE556" s="453"/>
    </row>
    <row r="557">
      <c r="A557" s="774" t="s">
        <v>114</v>
      </c>
      <c r="B557" s="775" t="s">
        <v>1108</v>
      </c>
      <c r="C557" s="775" t="s">
        <v>1109</v>
      </c>
      <c r="D557" s="775" t="s">
        <v>115</v>
      </c>
      <c r="E557" s="776" t="s">
        <v>774</v>
      </c>
      <c r="F557" s="775" t="s">
        <v>1080</v>
      </c>
      <c r="G557" s="775" t="s">
        <v>777</v>
      </c>
      <c r="H557" s="775" t="s">
        <v>1082</v>
      </c>
      <c r="I557" s="777"/>
      <c r="J557" s="778">
        <v>1.0</v>
      </c>
      <c r="K557" s="778">
        <v>1.0</v>
      </c>
      <c r="L557" s="777"/>
      <c r="M557" s="776" t="s">
        <v>1134</v>
      </c>
      <c r="N557" s="777"/>
      <c r="O557" s="777"/>
      <c r="P557" s="776" t="s">
        <v>973</v>
      </c>
      <c r="Q557" s="777"/>
      <c r="R557" s="453"/>
      <c r="S557" s="769"/>
      <c r="T557" s="453"/>
      <c r="U557" s="453"/>
      <c r="V557" s="453"/>
      <c r="W557" s="453"/>
      <c r="X557" s="453"/>
      <c r="Y557" s="453"/>
      <c r="Z557" s="453"/>
      <c r="AA557" s="453"/>
      <c r="AB557" s="453"/>
      <c r="AC557" s="453"/>
      <c r="AD557" s="453"/>
      <c r="AE557" s="453"/>
      <c r="AF557" s="453"/>
      <c r="AG557" s="453"/>
      <c r="AH557" s="453"/>
      <c r="AI557" s="453"/>
      <c r="AJ557" s="453"/>
      <c r="AK557" s="453"/>
      <c r="AL557" s="453"/>
      <c r="AM557" s="453"/>
      <c r="AN557" s="453"/>
      <c r="AO557" s="453"/>
      <c r="AP557" s="453"/>
      <c r="AQ557" s="453"/>
      <c r="AR557" s="453"/>
      <c r="AS557" s="453"/>
      <c r="AT557" s="453"/>
      <c r="AU557" s="453"/>
      <c r="AV557" s="453"/>
      <c r="AW557" s="453"/>
      <c r="AX557" s="453"/>
      <c r="AY557" s="453"/>
      <c r="AZ557" s="453"/>
      <c r="BA557" s="453"/>
      <c r="BB557" s="453"/>
      <c r="BC557" s="453"/>
      <c r="BD557" s="453"/>
      <c r="BE557" s="453"/>
    </row>
    <row r="558">
      <c r="A558" s="774" t="s">
        <v>118</v>
      </c>
      <c r="B558" s="775" t="s">
        <v>115</v>
      </c>
      <c r="C558" s="775" t="s">
        <v>775</v>
      </c>
      <c r="D558" s="775" t="s">
        <v>797</v>
      </c>
      <c r="E558" s="775" t="s">
        <v>933</v>
      </c>
      <c r="F558" s="775" t="s">
        <v>799</v>
      </c>
      <c r="G558" s="775" t="s">
        <v>953</v>
      </c>
      <c r="H558" s="775" t="s">
        <v>822</v>
      </c>
      <c r="I558" s="777"/>
      <c r="J558" s="778">
        <v>0.0</v>
      </c>
      <c r="K558" s="778">
        <v>2.0</v>
      </c>
      <c r="L558" s="777"/>
      <c r="M558" s="775"/>
      <c r="N558" s="777"/>
      <c r="O558" s="777"/>
      <c r="P558" s="776" t="s">
        <v>973</v>
      </c>
      <c r="Q558" s="777"/>
      <c r="R558" s="453"/>
      <c r="S558" s="769"/>
      <c r="T558" s="453"/>
      <c r="U558" s="453"/>
      <c r="V558" s="453"/>
      <c r="W558" s="453"/>
      <c r="X558" s="453"/>
      <c r="Y558" s="453"/>
      <c r="Z558" s="453"/>
      <c r="AA558" s="453"/>
      <c r="AB558" s="453"/>
      <c r="AC558" s="453"/>
      <c r="AD558" s="453"/>
      <c r="AE558" s="453"/>
      <c r="AF558" s="453"/>
      <c r="AG558" s="453"/>
      <c r="AH558" s="453"/>
      <c r="AI558" s="453"/>
      <c r="AJ558" s="453"/>
      <c r="AK558" s="453"/>
      <c r="AL558" s="453"/>
      <c r="AM558" s="453"/>
      <c r="AN558" s="453"/>
      <c r="AO558" s="453"/>
      <c r="AP558" s="453"/>
      <c r="AQ558" s="453"/>
      <c r="AR558" s="453"/>
      <c r="AS558" s="453"/>
      <c r="AT558" s="453"/>
      <c r="AU558" s="453"/>
      <c r="AV558" s="453"/>
      <c r="AW558" s="453"/>
      <c r="AX558" s="453"/>
      <c r="AY558" s="453"/>
      <c r="AZ558" s="453"/>
      <c r="BA558" s="453"/>
      <c r="BB558" s="453"/>
      <c r="BC558" s="453"/>
      <c r="BD558" s="453"/>
      <c r="BE558" s="453"/>
    </row>
    <row r="559">
      <c r="A559" s="779" t="s">
        <v>122</v>
      </c>
      <c r="B559" s="776" t="s">
        <v>774</v>
      </c>
      <c r="C559" s="775" t="s">
        <v>119</v>
      </c>
      <c r="D559" s="775" t="s">
        <v>1082</v>
      </c>
      <c r="E559" s="775" t="s">
        <v>1083</v>
      </c>
      <c r="F559" s="775" t="s">
        <v>132</v>
      </c>
      <c r="G559" s="775" t="s">
        <v>922</v>
      </c>
      <c r="H559" s="775" t="s">
        <v>923</v>
      </c>
      <c r="I559" s="777"/>
      <c r="J559" s="778">
        <v>0.0</v>
      </c>
      <c r="K559" s="778">
        <v>3.0</v>
      </c>
      <c r="L559" s="777"/>
      <c r="M559" s="775"/>
      <c r="N559" s="777"/>
      <c r="O559" s="777"/>
      <c r="P559" s="776" t="s">
        <v>973</v>
      </c>
      <c r="Q559" s="777"/>
      <c r="R559" s="453"/>
      <c r="S559" s="769"/>
      <c r="T559" s="453"/>
      <c r="U559" s="453"/>
      <c r="V559" s="453"/>
      <c r="W559" s="453"/>
      <c r="X559" s="453"/>
      <c r="Y559" s="453"/>
      <c r="Z559" s="453"/>
      <c r="AA559" s="453"/>
      <c r="AB559" s="453"/>
      <c r="AC559" s="453"/>
      <c r="AD559" s="453"/>
      <c r="AE559" s="453"/>
      <c r="AF559" s="453"/>
      <c r="AG559" s="453"/>
      <c r="AH559" s="453"/>
      <c r="AI559" s="453"/>
      <c r="AJ559" s="453"/>
      <c r="AK559" s="453"/>
      <c r="AL559" s="453"/>
      <c r="AM559" s="453"/>
      <c r="AN559" s="453"/>
      <c r="AO559" s="453"/>
      <c r="AP559" s="453"/>
      <c r="AQ559" s="453"/>
      <c r="AR559" s="453"/>
      <c r="AS559" s="453"/>
      <c r="AT559" s="453"/>
      <c r="AU559" s="453"/>
      <c r="AV559" s="453"/>
      <c r="AW559" s="453"/>
      <c r="AX559" s="453"/>
      <c r="AY559" s="453"/>
      <c r="AZ559" s="453"/>
      <c r="BA559" s="453"/>
      <c r="BB559" s="453"/>
      <c r="BC559" s="453"/>
      <c r="BD559" s="453"/>
      <c r="BE559" s="453"/>
    </row>
    <row r="560">
      <c r="A560" s="779" t="s">
        <v>126</v>
      </c>
      <c r="B560" s="775" t="s">
        <v>776</v>
      </c>
      <c r="C560" s="775" t="s">
        <v>1082</v>
      </c>
      <c r="D560" s="775" t="s">
        <v>829</v>
      </c>
      <c r="E560" s="775" t="s">
        <v>830</v>
      </c>
      <c r="F560" s="775" t="s">
        <v>955</v>
      </c>
      <c r="G560" s="775" t="s">
        <v>956</v>
      </c>
      <c r="H560" s="775" t="s">
        <v>1090</v>
      </c>
      <c r="I560" s="777"/>
      <c r="J560" s="778">
        <v>0.0</v>
      </c>
      <c r="K560" s="778">
        <v>4.0</v>
      </c>
      <c r="L560" s="777"/>
      <c r="M560" s="776" t="s">
        <v>1142</v>
      </c>
      <c r="N560" s="777"/>
      <c r="O560" s="777"/>
      <c r="P560" s="776" t="s">
        <v>973</v>
      </c>
      <c r="Q560" s="777"/>
      <c r="R560" s="453"/>
      <c r="S560" s="769"/>
      <c r="T560" s="453"/>
      <c r="U560" s="453"/>
      <c r="V560" s="453"/>
      <c r="W560" s="453"/>
      <c r="X560" s="453"/>
      <c r="Y560" s="453"/>
      <c r="Z560" s="453"/>
      <c r="AA560" s="453"/>
      <c r="AB560" s="453"/>
      <c r="AC560" s="453"/>
      <c r="AD560" s="453"/>
      <c r="AE560" s="453"/>
      <c r="AF560" s="453"/>
      <c r="AG560" s="453"/>
      <c r="AH560" s="453"/>
      <c r="AI560" s="453"/>
      <c r="AJ560" s="453"/>
      <c r="AK560" s="453"/>
      <c r="AL560" s="453"/>
      <c r="AM560" s="453"/>
      <c r="AN560" s="453"/>
      <c r="AO560" s="453"/>
      <c r="AP560" s="453"/>
      <c r="AQ560" s="453"/>
      <c r="AR560" s="453"/>
      <c r="AS560" s="453"/>
      <c r="AT560" s="453"/>
      <c r="AU560" s="453"/>
      <c r="AV560" s="453"/>
      <c r="AW560" s="453"/>
      <c r="AX560" s="453"/>
      <c r="AY560" s="453"/>
      <c r="AZ560" s="453"/>
      <c r="BA560" s="453"/>
      <c r="BB560" s="453"/>
      <c r="BC560" s="453"/>
      <c r="BD560" s="453"/>
      <c r="BE560" s="453"/>
    </row>
    <row r="561">
      <c r="A561" s="780" t="s">
        <v>131</v>
      </c>
      <c r="B561" s="775" t="s">
        <v>942</v>
      </c>
      <c r="C561" s="775" t="s">
        <v>799</v>
      </c>
      <c r="D561" s="775" t="s">
        <v>943</v>
      </c>
      <c r="E561" s="775" t="s">
        <v>831</v>
      </c>
      <c r="F561" s="775" t="s">
        <v>959</v>
      </c>
      <c r="G561" s="775" t="s">
        <v>960</v>
      </c>
      <c r="H561" s="775" t="s">
        <v>1145</v>
      </c>
      <c r="I561" s="777"/>
      <c r="J561" s="778">
        <v>-1.0</v>
      </c>
      <c r="K561" s="778">
        <v>5.0</v>
      </c>
      <c r="L561" s="777"/>
      <c r="M561" s="776" t="s">
        <v>972</v>
      </c>
      <c r="N561" s="777"/>
      <c r="O561" s="777"/>
      <c r="P561" s="776" t="s">
        <v>973</v>
      </c>
      <c r="Q561" s="777"/>
      <c r="R561" s="453"/>
      <c r="S561" s="769"/>
      <c r="T561" s="453"/>
      <c r="U561" s="453"/>
      <c r="V561" s="453"/>
      <c r="W561" s="453"/>
      <c r="X561" s="453"/>
      <c r="Y561" s="453"/>
      <c r="Z561" s="453"/>
      <c r="AA561" s="453"/>
      <c r="AB561" s="453"/>
      <c r="AC561" s="453"/>
      <c r="AD561" s="453"/>
      <c r="AE561" s="453"/>
      <c r="AF561" s="453"/>
      <c r="AG561" s="453"/>
      <c r="AH561" s="453"/>
      <c r="AI561" s="453"/>
      <c r="AJ561" s="453"/>
      <c r="AK561" s="453"/>
      <c r="AL561" s="453"/>
      <c r="AM561" s="453"/>
      <c r="AN561" s="453"/>
      <c r="AO561" s="453"/>
      <c r="AP561" s="453"/>
      <c r="AQ561" s="453"/>
      <c r="AR561" s="453"/>
      <c r="AS561" s="453"/>
      <c r="AT561" s="453"/>
      <c r="AU561" s="453"/>
      <c r="AV561" s="453"/>
      <c r="AW561" s="453"/>
      <c r="AX561" s="453"/>
      <c r="AY561" s="453"/>
      <c r="AZ561" s="453"/>
      <c r="BA561" s="453"/>
      <c r="BB561" s="453"/>
      <c r="BC561" s="453"/>
      <c r="BD561" s="453"/>
      <c r="BE561" s="453"/>
    </row>
    <row r="562">
      <c r="A562" s="677"/>
      <c r="B562" s="677"/>
      <c r="C562" s="677"/>
      <c r="D562" s="677"/>
      <c r="E562" s="677"/>
      <c r="F562" s="677"/>
      <c r="G562" s="677"/>
      <c r="H562" s="677"/>
      <c r="I562" s="453"/>
      <c r="J562" s="453"/>
      <c r="K562" s="453"/>
      <c r="L562" s="453"/>
      <c r="M562" s="453"/>
      <c r="N562" s="453"/>
      <c r="O562" s="453"/>
      <c r="P562" s="453"/>
      <c r="Q562" s="453"/>
      <c r="R562" s="453"/>
      <c r="S562" s="769"/>
      <c r="T562" s="453"/>
      <c r="U562" s="453"/>
      <c r="V562" s="453"/>
      <c r="W562" s="453"/>
      <c r="X562" s="453"/>
      <c r="Y562" s="453"/>
      <c r="Z562" s="453"/>
      <c r="AA562" s="453"/>
      <c r="AB562" s="453"/>
      <c r="AC562" s="453"/>
      <c r="AD562" s="453"/>
      <c r="AE562" s="453"/>
      <c r="AF562" s="453"/>
      <c r="AG562" s="453"/>
      <c r="AH562" s="453"/>
      <c r="AI562" s="453"/>
      <c r="AJ562" s="453"/>
      <c r="AK562" s="453"/>
      <c r="AL562" s="453"/>
      <c r="AM562" s="453"/>
      <c r="AN562" s="453"/>
      <c r="AO562" s="453"/>
      <c r="AP562" s="453"/>
      <c r="AQ562" s="453"/>
      <c r="AR562" s="453"/>
      <c r="AS562" s="453"/>
      <c r="AT562" s="453"/>
      <c r="AU562" s="453"/>
      <c r="AV562" s="453"/>
      <c r="AW562" s="453"/>
      <c r="AX562" s="453"/>
      <c r="AY562" s="453"/>
      <c r="AZ562" s="453"/>
      <c r="BA562" s="453"/>
      <c r="BB562" s="453"/>
      <c r="BC562" s="453"/>
      <c r="BD562" s="453"/>
      <c r="BE562" s="453"/>
    </row>
    <row r="563">
      <c r="A563" s="781" t="s">
        <v>1153</v>
      </c>
      <c r="B563" s="782"/>
      <c r="C563" s="782"/>
      <c r="D563" s="782"/>
      <c r="E563" s="782"/>
      <c r="F563" s="782"/>
      <c r="G563" s="782"/>
      <c r="H563" s="782"/>
      <c r="I563" s="783"/>
      <c r="J563" s="453"/>
      <c r="K563" s="453"/>
      <c r="L563" s="784"/>
      <c r="M563" s="453"/>
      <c r="N563" s="453"/>
      <c r="O563" s="453"/>
      <c r="P563" s="453"/>
      <c r="Q563" s="441"/>
      <c r="R563" s="453"/>
      <c r="S563" s="769"/>
      <c r="T563" s="453"/>
      <c r="U563" s="453"/>
      <c r="V563" s="453"/>
      <c r="W563" s="453"/>
      <c r="X563" s="453"/>
      <c r="Y563" s="453"/>
      <c r="Z563" s="453"/>
      <c r="AA563" s="453"/>
      <c r="AB563" s="453"/>
      <c r="AC563" s="453"/>
      <c r="AD563" s="453"/>
      <c r="AE563" s="453"/>
      <c r="AF563" s="453"/>
      <c r="AG563" s="453"/>
      <c r="AH563" s="453"/>
      <c r="AI563" s="453"/>
      <c r="AJ563" s="453"/>
      <c r="AK563" s="453"/>
      <c r="AL563" s="453"/>
      <c r="AM563" s="453"/>
      <c r="AN563" s="453"/>
      <c r="AO563" s="453"/>
      <c r="AP563" s="453"/>
      <c r="AQ563" s="453"/>
      <c r="AR563" s="453"/>
      <c r="AS563" s="453"/>
      <c r="AT563" s="453"/>
      <c r="AU563" s="453"/>
      <c r="AV563" s="453"/>
      <c r="AW563" s="453"/>
      <c r="AX563" s="453"/>
      <c r="AY563" s="453"/>
      <c r="AZ563" s="453"/>
      <c r="BA563" s="453"/>
      <c r="BB563" s="453"/>
      <c r="BC563" s="453"/>
      <c r="BD563" s="453"/>
      <c r="BE563" s="453"/>
    </row>
    <row r="564">
      <c r="A564" s="785"/>
      <c r="B564" s="782"/>
      <c r="C564" s="782"/>
      <c r="D564" s="782"/>
      <c r="E564" s="782"/>
      <c r="F564" s="782"/>
      <c r="G564" s="782"/>
      <c r="H564" s="782"/>
      <c r="I564" s="783"/>
      <c r="J564" s="453"/>
      <c r="K564" s="453"/>
      <c r="L564" s="784"/>
      <c r="M564" s="453"/>
      <c r="N564" s="453"/>
      <c r="O564" s="453"/>
      <c r="P564" s="453"/>
      <c r="Q564" s="441"/>
      <c r="R564" s="453"/>
      <c r="S564" s="769"/>
      <c r="T564" s="453"/>
      <c r="U564" s="453"/>
      <c r="V564" s="453"/>
      <c r="W564" s="453"/>
      <c r="X564" s="453"/>
      <c r="Y564" s="453"/>
      <c r="Z564" s="453"/>
      <c r="AA564" s="453"/>
      <c r="AB564" s="453"/>
      <c r="AC564" s="453"/>
      <c r="AD564" s="453"/>
      <c r="AE564" s="453"/>
      <c r="AF564" s="453"/>
      <c r="AG564" s="453"/>
      <c r="AH564" s="453"/>
      <c r="AI564" s="453"/>
      <c r="AJ564" s="453"/>
      <c r="AK564" s="453"/>
      <c r="AL564" s="453"/>
      <c r="AM564" s="453"/>
      <c r="AN564" s="453"/>
      <c r="AO564" s="453"/>
      <c r="AP564" s="453"/>
      <c r="AQ564" s="453"/>
      <c r="AR564" s="453"/>
      <c r="AS564" s="453"/>
      <c r="AT564" s="453"/>
      <c r="AU564" s="453"/>
      <c r="AV564" s="453"/>
      <c r="AW564" s="453"/>
      <c r="AX564" s="453"/>
      <c r="AY564" s="453"/>
      <c r="AZ564" s="453"/>
      <c r="BA564" s="453"/>
      <c r="BB564" s="453"/>
      <c r="BC564" s="453"/>
      <c r="BD564" s="453"/>
      <c r="BE564" s="453"/>
    </row>
    <row r="565">
      <c r="A565" s="786"/>
      <c r="B565" s="787"/>
      <c r="C565" s="787"/>
      <c r="D565" s="787"/>
      <c r="E565" s="787"/>
      <c r="F565" s="787"/>
      <c r="G565" s="787"/>
      <c r="H565" s="787" t="s">
        <v>313</v>
      </c>
      <c r="I565" s="787"/>
      <c r="J565" s="787"/>
      <c r="K565" s="787"/>
      <c r="L565" s="787"/>
      <c r="M565" s="787"/>
      <c r="N565" s="787"/>
      <c r="O565" s="787"/>
      <c r="P565" s="787"/>
      <c r="Q565" s="787"/>
      <c r="R565" s="788"/>
      <c r="S565" s="789"/>
      <c r="T565" s="453"/>
      <c r="U565" s="453"/>
      <c r="V565" s="453"/>
      <c r="W565" s="453"/>
      <c r="X565" s="453"/>
      <c r="Y565" s="453"/>
      <c r="Z565" s="453"/>
      <c r="AA565" s="453"/>
      <c r="AB565" s="453"/>
      <c r="AC565" s="453"/>
      <c r="AD565" s="453"/>
      <c r="AE565" s="453"/>
      <c r="AF565" s="453"/>
      <c r="AG565" s="453"/>
      <c r="AH565" s="453"/>
      <c r="AI565" s="453"/>
      <c r="AJ565" s="453"/>
      <c r="AK565" s="453"/>
      <c r="AL565" s="453"/>
      <c r="AM565" s="453"/>
      <c r="AN565" s="453"/>
      <c r="AO565" s="453"/>
      <c r="AP565" s="453"/>
      <c r="AQ565" s="453"/>
      <c r="AR565" s="453"/>
      <c r="AS565" s="453"/>
      <c r="AT565" s="453"/>
      <c r="AU565" s="453"/>
      <c r="AV565" s="453"/>
      <c r="AW565" s="453"/>
      <c r="AX565" s="453"/>
      <c r="AY565" s="453"/>
      <c r="AZ565" s="453"/>
      <c r="BA565" s="453"/>
      <c r="BB565" s="453"/>
      <c r="BC565" s="453"/>
      <c r="BD565" s="453"/>
      <c r="BE565" s="453"/>
    </row>
    <row r="566">
      <c r="A566" s="790" t="s">
        <v>1154</v>
      </c>
      <c r="B566" s="791" t="s">
        <v>1155</v>
      </c>
      <c r="C566" s="791" t="s">
        <v>1156</v>
      </c>
      <c r="D566" s="791" t="s">
        <v>1157</v>
      </c>
      <c r="E566" s="791" t="s">
        <v>1158</v>
      </c>
      <c r="F566" s="791" t="s">
        <v>1159</v>
      </c>
      <c r="G566" s="792" t="s">
        <v>1160</v>
      </c>
      <c r="H566" s="791" t="s">
        <v>1161</v>
      </c>
      <c r="I566" s="793" t="s">
        <v>137</v>
      </c>
      <c r="J566" s="793" t="s">
        <v>758</v>
      </c>
      <c r="K566" s="793" t="s">
        <v>785</v>
      </c>
      <c r="L566" s="793" t="s">
        <v>760</v>
      </c>
      <c r="M566" s="793" t="s">
        <v>25</v>
      </c>
      <c r="N566" s="793" t="s">
        <v>761</v>
      </c>
      <c r="O566" s="793" t="s">
        <v>194</v>
      </c>
      <c r="P566" s="793" t="s">
        <v>762</v>
      </c>
      <c r="Q566" s="793" t="s">
        <v>763</v>
      </c>
      <c r="R566" s="794" t="s">
        <v>111</v>
      </c>
      <c r="S566" s="795" t="s">
        <v>764</v>
      </c>
      <c r="T566" s="450"/>
      <c r="U566" s="450"/>
      <c r="V566" s="450"/>
      <c r="W566" s="450"/>
      <c r="X566" s="450"/>
      <c r="Y566" s="450"/>
      <c r="Z566" s="450"/>
      <c r="AA566" s="450"/>
      <c r="AB566" s="450"/>
      <c r="AC566" s="450"/>
      <c r="AD566" s="450"/>
      <c r="AE566" s="453"/>
      <c r="AF566" s="453"/>
      <c r="AG566" s="453"/>
      <c r="AH566" s="453"/>
      <c r="AI566" s="453"/>
      <c r="AJ566" s="453"/>
      <c r="AK566" s="453"/>
      <c r="AL566" s="453"/>
      <c r="AM566" s="453"/>
      <c r="AN566" s="453"/>
      <c r="AO566" s="453"/>
      <c r="AP566" s="453"/>
      <c r="AQ566" s="453"/>
      <c r="AR566" s="453"/>
      <c r="AS566" s="453"/>
      <c r="AT566" s="453"/>
      <c r="AU566" s="453"/>
      <c r="AV566" s="453"/>
      <c r="AW566" s="453"/>
      <c r="AX566" s="453"/>
      <c r="AY566" s="453"/>
      <c r="AZ566" s="453"/>
      <c r="BA566" s="453"/>
      <c r="BB566" s="453"/>
      <c r="BC566" s="453"/>
      <c r="BD566" s="453"/>
      <c r="BE566" s="453"/>
    </row>
    <row r="567">
      <c r="A567" s="796" t="s">
        <v>1162</v>
      </c>
      <c r="B567" s="797" t="s">
        <v>777</v>
      </c>
      <c r="C567" s="798" t="s">
        <v>828</v>
      </c>
      <c r="D567" s="798" t="s">
        <v>829</v>
      </c>
      <c r="E567" s="798" t="s">
        <v>830</v>
      </c>
      <c r="F567" s="798" t="s">
        <v>831</v>
      </c>
      <c r="G567" s="798" t="s">
        <v>832</v>
      </c>
      <c r="H567" s="798" t="s">
        <v>833</v>
      </c>
      <c r="I567" s="799" t="s">
        <v>803</v>
      </c>
      <c r="J567" s="800">
        <v>-5.0</v>
      </c>
      <c r="K567" s="800">
        <v>3.0</v>
      </c>
      <c r="L567" s="801">
        <f>VLOOKUP(A567,Carpenter!$B$168:$G$173,6,FALSE)</f>
        <v>0.36</v>
      </c>
      <c r="M567" s="800" t="s">
        <v>994</v>
      </c>
      <c r="N567" s="802">
        <f>VLOOKUP(A567,Carpenter!$B$168:$G$173,4,FALSE)</f>
        <v>4</v>
      </c>
      <c r="O567" s="802">
        <v>14.0</v>
      </c>
      <c r="P567" s="802" t="s">
        <v>973</v>
      </c>
      <c r="Q567" s="803" t="s">
        <v>1163</v>
      </c>
      <c r="R567" s="804">
        <v>64.0</v>
      </c>
      <c r="S567" s="804">
        <v>16.0</v>
      </c>
      <c r="T567" s="450"/>
      <c r="U567" s="450"/>
      <c r="V567" s="805" t="s">
        <v>1164</v>
      </c>
      <c r="W567" s="452">
        <v>0.0</v>
      </c>
      <c r="X567" s="452">
        <v>0.0</v>
      </c>
      <c r="Y567" s="452">
        <v>0.0</v>
      </c>
      <c r="Z567" s="452">
        <v>0.0</v>
      </c>
      <c r="AA567" s="452">
        <v>0.0</v>
      </c>
      <c r="AB567" s="452">
        <v>0.0</v>
      </c>
      <c r="AC567" s="452">
        <v>0.0</v>
      </c>
      <c r="AD567" s="450"/>
      <c r="AE567" s="453"/>
      <c r="AF567" s="453"/>
      <c r="AG567" s="453"/>
      <c r="AH567" s="453"/>
      <c r="AI567" s="453"/>
      <c r="AJ567" s="453"/>
      <c r="AK567" s="453"/>
      <c r="AL567" s="453"/>
      <c r="AM567" s="453"/>
      <c r="AN567" s="453"/>
      <c r="AO567" s="453"/>
      <c r="AP567" s="453"/>
      <c r="AQ567" s="453"/>
      <c r="AR567" s="453"/>
      <c r="AS567" s="453"/>
      <c r="AT567" s="453"/>
      <c r="AU567" s="453"/>
      <c r="AV567" s="453"/>
      <c r="AW567" s="453"/>
      <c r="AX567" s="453"/>
      <c r="AY567" s="453"/>
      <c r="AZ567" s="453"/>
      <c r="BA567" s="453"/>
      <c r="BB567" s="453"/>
      <c r="BC567" s="453"/>
      <c r="BD567" s="453"/>
      <c r="BE567" s="453"/>
    </row>
    <row r="568" hidden="1" outlineLevel="1">
      <c r="A568" s="806" t="s">
        <v>178</v>
      </c>
      <c r="B568" s="807">
        <v>1.0</v>
      </c>
      <c r="C568" s="808">
        <v>1.0</v>
      </c>
      <c r="D568" s="808">
        <v>1.0</v>
      </c>
      <c r="E568" s="808">
        <v>1.0</v>
      </c>
      <c r="F568" s="808">
        <v>1.0</v>
      </c>
      <c r="G568" s="808">
        <v>1.0</v>
      </c>
      <c r="H568" s="808">
        <v>1.0</v>
      </c>
      <c r="I568" s="799"/>
      <c r="J568" s="800"/>
      <c r="K568" s="800"/>
      <c r="L568" s="801" t="str">
        <f t="shared" ref="L568:L574" si="268">VLOOKUP(A568,'Weapon crafting'!$B$11:$H$103,6,FALSE)</f>
        <v>#REF!</v>
      </c>
      <c r="M568" s="800"/>
      <c r="N568" s="802" t="str">
        <f t="shared" ref="N568:N574" si="269">VLOOKUP(A568,'Weapon crafting'!$B$11:$H$103,4,FALSE)</f>
        <v>#REF!</v>
      </c>
      <c r="O568" s="802"/>
      <c r="P568" s="802"/>
      <c r="Q568" s="802"/>
      <c r="R568" s="802"/>
      <c r="S568" s="802"/>
      <c r="T568" s="450"/>
      <c r="U568" s="450"/>
      <c r="V568" s="805"/>
      <c r="W568" s="452"/>
      <c r="X568" s="452"/>
      <c r="Y568" s="452"/>
      <c r="Z568" s="452"/>
      <c r="AA568" s="452"/>
      <c r="AB568" s="452"/>
      <c r="AC568" s="452"/>
      <c r="AD568" s="450"/>
      <c r="AE568" s="453"/>
      <c r="AF568" s="453"/>
      <c r="AG568" s="453"/>
      <c r="AH568" s="453"/>
      <c r="AI568" s="453"/>
      <c r="AJ568" s="453"/>
      <c r="AK568" s="453"/>
      <c r="AL568" s="453"/>
      <c r="AM568" s="453"/>
      <c r="AN568" s="453"/>
      <c r="AO568" s="453"/>
      <c r="AP568" s="453"/>
      <c r="AQ568" s="453"/>
      <c r="AR568" s="453"/>
      <c r="AS568" s="453"/>
      <c r="AT568" s="453"/>
      <c r="AU568" s="453"/>
      <c r="AV568" s="453"/>
      <c r="AW568" s="453"/>
      <c r="AX568" s="453"/>
      <c r="AY568" s="453"/>
      <c r="AZ568" s="453"/>
      <c r="BA568" s="453"/>
      <c r="BB568" s="453"/>
      <c r="BC568" s="453"/>
      <c r="BD568" s="453"/>
      <c r="BE568" s="453"/>
    </row>
    <row r="569" hidden="1" outlineLevel="1">
      <c r="A569" s="806" t="s">
        <v>179</v>
      </c>
      <c r="B569" s="807">
        <v>6.0</v>
      </c>
      <c r="C569" s="808">
        <v>6.0</v>
      </c>
      <c r="D569" s="808">
        <v>8.0</v>
      </c>
      <c r="E569" s="808">
        <v>8.0</v>
      </c>
      <c r="F569" s="808">
        <v>10.0</v>
      </c>
      <c r="G569" s="808">
        <v>10.0</v>
      </c>
      <c r="H569" s="808">
        <v>12.0</v>
      </c>
      <c r="I569" s="799"/>
      <c r="J569" s="800"/>
      <c r="K569" s="800"/>
      <c r="L569" s="801" t="str">
        <f t="shared" si="268"/>
        <v>#REF!</v>
      </c>
      <c r="M569" s="800"/>
      <c r="N569" s="802" t="str">
        <f t="shared" si="269"/>
        <v>#REF!</v>
      </c>
      <c r="O569" s="802"/>
      <c r="P569" s="802"/>
      <c r="Q569" s="802"/>
      <c r="R569" s="802"/>
      <c r="S569" s="802"/>
      <c r="T569" s="450"/>
      <c r="U569" s="450"/>
      <c r="V569" s="805"/>
      <c r="W569" s="452"/>
      <c r="X569" s="452"/>
      <c r="Y569" s="452"/>
      <c r="Z569" s="452"/>
      <c r="AA569" s="452"/>
      <c r="AB569" s="452"/>
      <c r="AC569" s="452"/>
      <c r="AD569" s="450"/>
      <c r="AE569" s="453"/>
      <c r="AF569" s="453"/>
      <c r="AG569" s="453"/>
      <c r="AH569" s="453"/>
      <c r="AI569" s="453"/>
      <c r="AJ569" s="453"/>
      <c r="AK569" s="453"/>
      <c r="AL569" s="453"/>
      <c r="AM569" s="453"/>
      <c r="AN569" s="453"/>
      <c r="AO569" s="453"/>
      <c r="AP569" s="453"/>
      <c r="AQ569" s="453"/>
      <c r="AR569" s="453"/>
      <c r="AS569" s="453"/>
      <c r="AT569" s="453"/>
      <c r="AU569" s="453"/>
      <c r="AV569" s="453"/>
      <c r="AW569" s="453"/>
      <c r="AX569" s="453"/>
      <c r="AY569" s="453"/>
      <c r="AZ569" s="453"/>
      <c r="BA569" s="453"/>
      <c r="BB569" s="453"/>
      <c r="BC569" s="453"/>
      <c r="BD569" s="453"/>
      <c r="BE569" s="453"/>
    </row>
    <row r="570" hidden="1" outlineLevel="1">
      <c r="A570" s="806" t="s">
        <v>783</v>
      </c>
      <c r="B570" s="809">
        <v>3.0</v>
      </c>
      <c r="C570" s="810">
        <v>6.0</v>
      </c>
      <c r="D570" s="810">
        <v>8.0</v>
      </c>
      <c r="E570" s="810">
        <v>12.0</v>
      </c>
      <c r="F570" s="810">
        <v>15.0</v>
      </c>
      <c r="G570" s="810">
        <v>20.0</v>
      </c>
      <c r="H570" s="810">
        <v>24.0</v>
      </c>
      <c r="I570" s="799"/>
      <c r="J570" s="800"/>
      <c r="K570" s="800"/>
      <c r="L570" s="801" t="str">
        <f t="shared" si="268"/>
        <v>#REF!</v>
      </c>
      <c r="M570" s="800"/>
      <c r="N570" s="802" t="str">
        <f t="shared" si="269"/>
        <v>#REF!</v>
      </c>
      <c r="O570" s="802"/>
      <c r="P570" s="802"/>
      <c r="Q570" s="802"/>
      <c r="R570" s="802"/>
      <c r="S570" s="802"/>
      <c r="T570" s="450"/>
      <c r="U570" s="450"/>
      <c r="V570" s="805"/>
      <c r="W570" s="452"/>
      <c r="X570" s="452"/>
      <c r="Y570" s="452"/>
      <c r="Z570" s="452"/>
      <c r="AA570" s="452"/>
      <c r="AB570" s="452"/>
      <c r="AC570" s="452"/>
      <c r="AD570" s="450"/>
      <c r="AE570" s="453"/>
      <c r="AF570" s="453"/>
      <c r="AG570" s="453"/>
      <c r="AH570" s="453"/>
      <c r="AI570" s="453"/>
      <c r="AJ570" s="453"/>
      <c r="AK570" s="453"/>
      <c r="AL570" s="453"/>
      <c r="AM570" s="453"/>
      <c r="AN570" s="453"/>
      <c r="AO570" s="453"/>
      <c r="AP570" s="453"/>
      <c r="AQ570" s="453"/>
      <c r="AR570" s="453"/>
      <c r="AS570" s="453"/>
      <c r="AT570" s="453"/>
      <c r="AU570" s="453"/>
      <c r="AV570" s="453"/>
      <c r="AW570" s="453"/>
      <c r="AX570" s="453"/>
      <c r="AY570" s="453"/>
      <c r="AZ570" s="453"/>
      <c r="BA570" s="453"/>
      <c r="BB570" s="453"/>
      <c r="BC570" s="453"/>
      <c r="BD570" s="453"/>
      <c r="BE570" s="453"/>
    </row>
    <row r="571" hidden="1" outlineLevel="1">
      <c r="A571" s="806" t="s">
        <v>180</v>
      </c>
      <c r="B571" s="807">
        <f t="shared" ref="B571:H571" si="270">(B568+B569)/2+B570</f>
        <v>6.5</v>
      </c>
      <c r="C571" s="808">
        <f t="shared" si="270"/>
        <v>9.5</v>
      </c>
      <c r="D571" s="808">
        <f t="shared" si="270"/>
        <v>12.5</v>
      </c>
      <c r="E571" s="808">
        <f t="shared" si="270"/>
        <v>16.5</v>
      </c>
      <c r="F571" s="808">
        <f t="shared" si="270"/>
        <v>20.5</v>
      </c>
      <c r="G571" s="808">
        <f t="shared" si="270"/>
        <v>25.5</v>
      </c>
      <c r="H571" s="808">
        <f t="shared" si="270"/>
        <v>30.5</v>
      </c>
      <c r="I571" s="799"/>
      <c r="J571" s="800"/>
      <c r="K571" s="800"/>
      <c r="L571" s="801" t="str">
        <f t="shared" si="268"/>
        <v>#REF!</v>
      </c>
      <c r="M571" s="800"/>
      <c r="N571" s="802" t="str">
        <f t="shared" si="269"/>
        <v>#REF!</v>
      </c>
      <c r="O571" s="802"/>
      <c r="P571" s="802"/>
      <c r="Q571" s="802"/>
      <c r="R571" s="802"/>
      <c r="S571" s="802"/>
      <c r="T571" s="450"/>
      <c r="U571" s="450"/>
      <c r="V571" s="805"/>
      <c r="W571" s="452"/>
      <c r="X571" s="452"/>
      <c r="Y571" s="452"/>
      <c r="Z571" s="452"/>
      <c r="AA571" s="452"/>
      <c r="AB571" s="452"/>
      <c r="AC571" s="452"/>
      <c r="AD571" s="450"/>
      <c r="AE571" s="453"/>
      <c r="AF571" s="453"/>
      <c r="AG571" s="453"/>
      <c r="AH571" s="453"/>
      <c r="AI571" s="453"/>
      <c r="AJ571" s="453"/>
      <c r="AK571" s="453"/>
      <c r="AL571" s="453"/>
      <c r="AM571" s="453"/>
      <c r="AN571" s="453"/>
      <c r="AO571" s="453"/>
      <c r="AP571" s="453"/>
      <c r="AQ571" s="453"/>
      <c r="AR571" s="453"/>
      <c r="AS571" s="453"/>
      <c r="AT571" s="453"/>
      <c r="AU571" s="453"/>
      <c r="AV571" s="453"/>
      <c r="AW571" s="453"/>
      <c r="AX571" s="453"/>
      <c r="AY571" s="453"/>
      <c r="AZ571" s="453"/>
      <c r="BA571" s="453"/>
      <c r="BB571" s="453"/>
      <c r="BC571" s="453"/>
      <c r="BD571" s="453"/>
      <c r="BE571" s="453"/>
    </row>
    <row r="572" hidden="1" outlineLevel="1">
      <c r="A572" s="806" t="s">
        <v>784</v>
      </c>
      <c r="B572" s="811"/>
      <c r="C572" s="812">
        <f t="shared" ref="C572:H572" si="271">C571/B571-1</f>
        <v>0.4615384615</v>
      </c>
      <c r="D572" s="812">
        <f t="shared" si="271"/>
        <v>0.3157894737</v>
      </c>
      <c r="E572" s="812">
        <f t="shared" si="271"/>
        <v>0.32</v>
      </c>
      <c r="F572" s="812">
        <f t="shared" si="271"/>
        <v>0.2424242424</v>
      </c>
      <c r="G572" s="812">
        <f t="shared" si="271"/>
        <v>0.243902439</v>
      </c>
      <c r="H572" s="812">
        <f t="shared" si="271"/>
        <v>0.1960784314</v>
      </c>
      <c r="I572" s="799"/>
      <c r="J572" s="800"/>
      <c r="K572" s="800"/>
      <c r="L572" s="801" t="str">
        <f t="shared" si="268"/>
        <v>#REF!</v>
      </c>
      <c r="M572" s="800"/>
      <c r="N572" s="802" t="str">
        <f t="shared" si="269"/>
        <v>#REF!</v>
      </c>
      <c r="O572" s="802"/>
      <c r="P572" s="802"/>
      <c r="Q572" s="802"/>
      <c r="R572" s="802"/>
      <c r="S572" s="802"/>
      <c r="T572" s="450"/>
      <c r="U572" s="450"/>
      <c r="V572" s="805"/>
      <c r="W572" s="452"/>
      <c r="X572" s="452"/>
      <c r="Y572" s="452"/>
      <c r="Z572" s="452"/>
      <c r="AA572" s="452"/>
      <c r="AB572" s="452"/>
      <c r="AC572" s="452"/>
      <c r="AD572" s="450"/>
      <c r="AE572" s="453"/>
      <c r="AF572" s="453"/>
      <c r="AG572" s="453"/>
      <c r="AH572" s="453"/>
      <c r="AI572" s="453"/>
      <c r="AJ572" s="453"/>
      <c r="AK572" s="453"/>
      <c r="AL572" s="453"/>
      <c r="AM572" s="453"/>
      <c r="AN572" s="453"/>
      <c r="AO572" s="453"/>
      <c r="AP572" s="453"/>
      <c r="AQ572" s="453"/>
      <c r="AR572" s="453"/>
      <c r="AS572" s="453"/>
      <c r="AT572" s="453"/>
      <c r="AU572" s="453"/>
      <c r="AV572" s="453"/>
      <c r="AW572" s="453"/>
      <c r="AX572" s="453"/>
      <c r="AY572" s="453"/>
      <c r="AZ572" s="453"/>
      <c r="BA572" s="453"/>
      <c r="BB572" s="453"/>
      <c r="BC572" s="453"/>
      <c r="BD572" s="453"/>
      <c r="BE572" s="453"/>
    </row>
    <row r="573" hidden="1" outlineLevel="1">
      <c r="A573" s="806" t="s">
        <v>785</v>
      </c>
      <c r="B573" s="807">
        <v>3.0</v>
      </c>
      <c r="C573" s="808"/>
      <c r="D573" s="813"/>
      <c r="E573" s="813"/>
      <c r="F573" s="813"/>
      <c r="G573" s="813"/>
      <c r="H573" s="813"/>
      <c r="I573" s="799"/>
      <c r="J573" s="800"/>
      <c r="K573" s="800"/>
      <c r="L573" s="801" t="str">
        <f t="shared" si="268"/>
        <v>#REF!</v>
      </c>
      <c r="M573" s="800"/>
      <c r="N573" s="802" t="str">
        <f t="shared" si="269"/>
        <v>#REF!</v>
      </c>
      <c r="O573" s="802"/>
      <c r="P573" s="802"/>
      <c r="Q573" s="802"/>
      <c r="R573" s="802"/>
      <c r="S573" s="802"/>
      <c r="T573" s="450"/>
      <c r="U573" s="450"/>
      <c r="V573" s="805"/>
      <c r="W573" s="452"/>
      <c r="X573" s="452"/>
      <c r="Y573" s="452"/>
      <c r="Z573" s="452"/>
      <c r="AA573" s="452"/>
      <c r="AB573" s="452"/>
      <c r="AC573" s="452"/>
      <c r="AD573" s="450"/>
      <c r="AE573" s="453"/>
      <c r="AF573" s="453"/>
      <c r="AG573" s="453"/>
      <c r="AH573" s="453"/>
      <c r="AI573" s="453"/>
      <c r="AJ573" s="453"/>
      <c r="AK573" s="453"/>
      <c r="AL573" s="453"/>
      <c r="AM573" s="453"/>
      <c r="AN573" s="453"/>
      <c r="AO573" s="453"/>
      <c r="AP573" s="453"/>
      <c r="AQ573" s="453"/>
      <c r="AR573" s="453"/>
      <c r="AS573" s="453"/>
      <c r="AT573" s="453"/>
      <c r="AU573" s="453"/>
      <c r="AV573" s="453"/>
      <c r="AW573" s="453"/>
      <c r="AX573" s="453"/>
      <c r="AY573" s="453"/>
      <c r="AZ573" s="453"/>
      <c r="BA573" s="453"/>
      <c r="BB573" s="453"/>
      <c r="BC573" s="453"/>
      <c r="BD573" s="453"/>
      <c r="BE573" s="453"/>
    </row>
    <row r="574" hidden="1" outlineLevel="1">
      <c r="A574" s="806" t="s">
        <v>786</v>
      </c>
      <c r="B574" s="814">
        <f t="shared" ref="B574:H574" si="272">B571/$B573</f>
        <v>2.166666667</v>
      </c>
      <c r="C574" s="815">
        <f t="shared" si="272"/>
        <v>3.166666667</v>
      </c>
      <c r="D574" s="815">
        <f t="shared" si="272"/>
        <v>4.166666667</v>
      </c>
      <c r="E574" s="815">
        <f t="shared" si="272"/>
        <v>5.5</v>
      </c>
      <c r="F574" s="815">
        <f t="shared" si="272"/>
        <v>6.833333333</v>
      </c>
      <c r="G574" s="815">
        <f t="shared" si="272"/>
        <v>8.5</v>
      </c>
      <c r="H574" s="815">
        <f t="shared" si="272"/>
        <v>10.16666667</v>
      </c>
      <c r="I574" s="799"/>
      <c r="J574" s="800"/>
      <c r="K574" s="800"/>
      <c r="L574" s="801" t="str">
        <f t="shared" si="268"/>
        <v>#REF!</v>
      </c>
      <c r="M574" s="800"/>
      <c r="N574" s="802" t="str">
        <f t="shared" si="269"/>
        <v>#REF!</v>
      </c>
      <c r="O574" s="802"/>
      <c r="P574" s="802"/>
      <c r="Q574" s="802"/>
      <c r="R574" s="802"/>
      <c r="S574" s="802"/>
      <c r="T574" s="450"/>
      <c r="U574" s="450"/>
      <c r="V574" s="805"/>
      <c r="W574" s="452"/>
      <c r="X574" s="452"/>
      <c r="Y574" s="452"/>
      <c r="Z574" s="452"/>
      <c r="AA574" s="452"/>
      <c r="AB574" s="452"/>
      <c r="AC574" s="452"/>
      <c r="AD574" s="450"/>
      <c r="AE574" s="453"/>
      <c r="AF574" s="453"/>
      <c r="AG574" s="453"/>
      <c r="AH574" s="453"/>
      <c r="AI574" s="453"/>
      <c r="AJ574" s="453"/>
      <c r="AK574" s="453"/>
      <c r="AL574" s="453"/>
      <c r="AM574" s="453"/>
      <c r="AN574" s="453"/>
      <c r="AO574" s="453"/>
      <c r="AP574" s="453"/>
      <c r="AQ574" s="453"/>
      <c r="AR574" s="453"/>
      <c r="AS574" s="453"/>
      <c r="AT574" s="453"/>
      <c r="AU574" s="453"/>
      <c r="AV574" s="453"/>
      <c r="AW574" s="453"/>
      <c r="AX574" s="453"/>
      <c r="AY574" s="453"/>
      <c r="AZ574" s="453"/>
      <c r="BA574" s="453"/>
      <c r="BB574" s="453"/>
      <c r="BC574" s="453"/>
      <c r="BD574" s="453"/>
      <c r="BE574" s="453"/>
    </row>
    <row r="575" collapsed="1">
      <c r="A575" s="796" t="s">
        <v>1165</v>
      </c>
      <c r="B575" s="816" t="s">
        <v>820</v>
      </c>
      <c r="C575" s="817" t="s">
        <v>953</v>
      </c>
      <c r="D575" s="817" t="s">
        <v>801</v>
      </c>
      <c r="E575" s="817" t="s">
        <v>1084</v>
      </c>
      <c r="F575" s="817" t="s">
        <v>968</v>
      </c>
      <c r="G575" s="817" t="s">
        <v>957</v>
      </c>
      <c r="H575" s="817" t="s">
        <v>1092</v>
      </c>
      <c r="I575" s="799" t="s">
        <v>803</v>
      </c>
      <c r="J575" s="800">
        <v>-5.0</v>
      </c>
      <c r="K575" s="800">
        <v>4.0</v>
      </c>
      <c r="L575" s="801">
        <f>VLOOKUP(A575,Carpenter!$B$168:$G$173,6,FALSE)</f>
        <v>0.57</v>
      </c>
      <c r="M575" s="800" t="s">
        <v>812</v>
      </c>
      <c r="N575" s="802">
        <f>VLOOKUP(A575,Carpenter!$B$168:$G$173,4,FALSE)</f>
        <v>6</v>
      </c>
      <c r="O575" s="802">
        <v>14.0</v>
      </c>
      <c r="P575" s="802" t="s">
        <v>973</v>
      </c>
      <c r="Q575" s="803" t="s">
        <v>1163</v>
      </c>
      <c r="R575" s="804">
        <v>120.0</v>
      </c>
      <c r="S575" s="804">
        <v>30.0</v>
      </c>
      <c r="T575" s="450"/>
      <c r="U575" s="450"/>
      <c r="V575" s="805" t="s">
        <v>1164</v>
      </c>
      <c r="W575" s="452">
        <v>0.0</v>
      </c>
      <c r="X575" s="452">
        <v>0.0</v>
      </c>
      <c r="Y575" s="452">
        <v>0.0</v>
      </c>
      <c r="Z575" s="452">
        <v>0.0</v>
      </c>
      <c r="AA575" s="452">
        <v>0.0</v>
      </c>
      <c r="AB575" s="452">
        <v>0.0</v>
      </c>
      <c r="AC575" s="452">
        <v>0.0</v>
      </c>
      <c r="AD575" s="450"/>
      <c r="AE575" s="453"/>
      <c r="AF575" s="453"/>
      <c r="AG575" s="453"/>
      <c r="AH575" s="453"/>
      <c r="AI575" s="453"/>
      <c r="AJ575" s="453"/>
      <c r="AK575" s="453"/>
      <c r="AL575" s="453"/>
      <c r="AM575" s="453"/>
      <c r="AN575" s="453"/>
      <c r="AO575" s="453"/>
      <c r="AP575" s="453"/>
      <c r="AQ575" s="453"/>
      <c r="AR575" s="453"/>
      <c r="AS575" s="453"/>
      <c r="AT575" s="453"/>
      <c r="AU575" s="453"/>
      <c r="AV575" s="453"/>
      <c r="AW575" s="453"/>
      <c r="AX575" s="453"/>
      <c r="AY575" s="453"/>
      <c r="AZ575" s="453"/>
      <c r="BA575" s="453"/>
      <c r="BB575" s="453"/>
      <c r="BC575" s="453"/>
      <c r="BD575" s="453"/>
      <c r="BE575" s="453"/>
    </row>
    <row r="576" hidden="1" outlineLevel="1">
      <c r="A576" s="806" t="s">
        <v>178</v>
      </c>
      <c r="B576" s="818">
        <v>1.0</v>
      </c>
      <c r="C576" s="818">
        <v>1.0</v>
      </c>
      <c r="D576" s="818">
        <v>1.0</v>
      </c>
      <c r="E576" s="818">
        <v>1.0</v>
      </c>
      <c r="F576" s="818">
        <v>1.0</v>
      </c>
      <c r="G576" s="818">
        <v>1.0</v>
      </c>
      <c r="H576" s="818">
        <v>2.0</v>
      </c>
      <c r="I576" s="799"/>
      <c r="J576" s="800"/>
      <c r="K576" s="800"/>
      <c r="L576" s="801" t="str">
        <f>VLOOKUP(A576,Carpenter!$B$168:$G$173,6,FALSE)</f>
        <v>#N/A</v>
      </c>
      <c r="M576" s="800"/>
      <c r="N576" s="802" t="str">
        <f>VLOOKUP(A576,Carpenter!$B$168:$G$173,4,FALSE)</f>
        <v>#N/A</v>
      </c>
      <c r="O576" s="802"/>
      <c r="P576" s="802" t="s">
        <v>973</v>
      </c>
      <c r="Q576" s="803" t="s">
        <v>1163</v>
      </c>
      <c r="R576" s="802"/>
      <c r="S576" s="802"/>
      <c r="T576" s="450"/>
      <c r="U576" s="450"/>
      <c r="V576" s="805"/>
      <c r="W576" s="452"/>
      <c r="X576" s="452"/>
      <c r="Y576" s="452"/>
      <c r="Z576" s="452"/>
      <c r="AA576" s="452"/>
      <c r="AB576" s="452"/>
      <c r="AC576" s="452"/>
      <c r="AD576" s="450"/>
      <c r="AE576" s="453"/>
      <c r="AF576" s="453"/>
      <c r="AG576" s="453"/>
      <c r="AH576" s="453"/>
      <c r="AI576" s="453"/>
      <c r="AJ576" s="453"/>
      <c r="AK576" s="453"/>
      <c r="AL576" s="453"/>
      <c r="AM576" s="453"/>
      <c r="AN576" s="453"/>
      <c r="AO576" s="453"/>
      <c r="AP576" s="453"/>
      <c r="AQ576" s="453"/>
      <c r="AR576" s="453"/>
      <c r="AS576" s="453"/>
      <c r="AT576" s="453"/>
      <c r="AU576" s="453"/>
      <c r="AV576" s="453"/>
      <c r="AW576" s="453"/>
      <c r="AX576" s="453"/>
      <c r="AY576" s="453"/>
      <c r="AZ576" s="453"/>
      <c r="BA576" s="453"/>
      <c r="BB576" s="453"/>
      <c r="BC576" s="453"/>
      <c r="BD576" s="453"/>
      <c r="BE576" s="453"/>
    </row>
    <row r="577" hidden="1" outlineLevel="1">
      <c r="A577" s="806" t="s">
        <v>179</v>
      </c>
      <c r="B577" s="818">
        <v>8.0</v>
      </c>
      <c r="C577" s="818">
        <v>8.0</v>
      </c>
      <c r="D577" s="818">
        <v>10.0</v>
      </c>
      <c r="E577" s="818">
        <v>10.0</v>
      </c>
      <c r="F577" s="818">
        <v>12.0</v>
      </c>
      <c r="G577" s="818">
        <v>12.0</v>
      </c>
      <c r="H577" s="818">
        <v>16.0</v>
      </c>
      <c r="I577" s="799"/>
      <c r="J577" s="800"/>
      <c r="K577" s="800"/>
      <c r="L577" s="801" t="str">
        <f>VLOOKUP(A577,Carpenter!$B$168:$G$173,6,FALSE)</f>
        <v>#N/A</v>
      </c>
      <c r="M577" s="800"/>
      <c r="N577" s="802" t="str">
        <f>VLOOKUP(A577,Carpenter!$B$168:$G$173,4,FALSE)</f>
        <v>#N/A</v>
      </c>
      <c r="O577" s="802"/>
      <c r="P577" s="802" t="s">
        <v>973</v>
      </c>
      <c r="Q577" s="803" t="s">
        <v>1163</v>
      </c>
      <c r="R577" s="802"/>
      <c r="S577" s="802"/>
      <c r="T577" s="450"/>
      <c r="U577" s="450"/>
      <c r="V577" s="805"/>
      <c r="W577" s="452"/>
      <c r="X577" s="452"/>
      <c r="Y577" s="452"/>
      <c r="Z577" s="452"/>
      <c r="AA577" s="452"/>
      <c r="AB577" s="452"/>
      <c r="AC577" s="452"/>
      <c r="AD577" s="450"/>
      <c r="AE577" s="453"/>
      <c r="AF577" s="453"/>
      <c r="AG577" s="453"/>
      <c r="AH577" s="453"/>
      <c r="AI577" s="453"/>
      <c r="AJ577" s="453"/>
      <c r="AK577" s="453"/>
      <c r="AL577" s="453"/>
      <c r="AM577" s="453"/>
      <c r="AN577" s="453"/>
      <c r="AO577" s="453"/>
      <c r="AP577" s="453"/>
      <c r="AQ577" s="453"/>
      <c r="AR577" s="453"/>
      <c r="AS577" s="453"/>
      <c r="AT577" s="453"/>
      <c r="AU577" s="453"/>
      <c r="AV577" s="453"/>
      <c r="AW577" s="453"/>
      <c r="AX577" s="453"/>
      <c r="AY577" s="453"/>
      <c r="AZ577" s="453"/>
      <c r="BA577" s="453"/>
      <c r="BB577" s="453"/>
      <c r="BC577" s="453"/>
      <c r="BD577" s="453"/>
      <c r="BE577" s="453"/>
    </row>
    <row r="578" hidden="1" outlineLevel="1">
      <c r="A578" s="806" t="s">
        <v>783</v>
      </c>
      <c r="B578" s="819">
        <v>5.0</v>
      </c>
      <c r="C578" s="819">
        <v>9.0</v>
      </c>
      <c r="D578" s="819">
        <v>12.0</v>
      </c>
      <c r="E578" s="819">
        <v>17.0</v>
      </c>
      <c r="F578" s="819">
        <v>21.0</v>
      </c>
      <c r="G578" s="819">
        <v>27.0</v>
      </c>
      <c r="H578" s="819">
        <v>31.0</v>
      </c>
      <c r="I578" s="799"/>
      <c r="J578" s="800"/>
      <c r="K578" s="800"/>
      <c r="L578" s="801" t="str">
        <f>VLOOKUP(A578,Carpenter!$B$168:$G$173,6,FALSE)</f>
        <v>#N/A</v>
      </c>
      <c r="M578" s="800"/>
      <c r="N578" s="802" t="str">
        <f>VLOOKUP(A578,Carpenter!$B$168:$G$173,4,FALSE)</f>
        <v>#N/A</v>
      </c>
      <c r="O578" s="802"/>
      <c r="P578" s="802" t="s">
        <v>973</v>
      </c>
      <c r="Q578" s="803" t="s">
        <v>1163</v>
      </c>
      <c r="R578" s="802"/>
      <c r="S578" s="802"/>
      <c r="T578" s="450"/>
      <c r="U578" s="450"/>
      <c r="V578" s="805"/>
      <c r="W578" s="452"/>
      <c r="X578" s="452"/>
      <c r="Y578" s="452"/>
      <c r="Z578" s="452"/>
      <c r="AA578" s="452"/>
      <c r="AB578" s="452"/>
      <c r="AC578" s="452"/>
      <c r="AD578" s="450"/>
      <c r="AE578" s="453"/>
      <c r="AF578" s="453"/>
      <c r="AG578" s="453"/>
      <c r="AH578" s="453"/>
      <c r="AI578" s="453"/>
      <c r="AJ578" s="453"/>
      <c r="AK578" s="453"/>
      <c r="AL578" s="453"/>
      <c r="AM578" s="453"/>
      <c r="AN578" s="453"/>
      <c r="AO578" s="453"/>
      <c r="AP578" s="453"/>
      <c r="AQ578" s="453"/>
      <c r="AR578" s="453"/>
      <c r="AS578" s="453"/>
      <c r="AT578" s="453"/>
      <c r="AU578" s="453"/>
      <c r="AV578" s="453"/>
      <c r="AW578" s="453"/>
      <c r="AX578" s="453"/>
      <c r="AY578" s="453"/>
      <c r="AZ578" s="453"/>
      <c r="BA578" s="453"/>
      <c r="BB578" s="453"/>
      <c r="BC578" s="453"/>
      <c r="BD578" s="453"/>
      <c r="BE578" s="453"/>
    </row>
    <row r="579" hidden="1" outlineLevel="1">
      <c r="A579" s="806" t="s">
        <v>180</v>
      </c>
      <c r="B579" s="818">
        <f t="shared" ref="B579:H579" si="273">(B576+B577)/2+B578</f>
        <v>9.5</v>
      </c>
      <c r="C579" s="818">
        <f t="shared" si="273"/>
        <v>13.5</v>
      </c>
      <c r="D579" s="818">
        <f t="shared" si="273"/>
        <v>17.5</v>
      </c>
      <c r="E579" s="818">
        <f t="shared" si="273"/>
        <v>22.5</v>
      </c>
      <c r="F579" s="818">
        <f t="shared" si="273"/>
        <v>27.5</v>
      </c>
      <c r="G579" s="818">
        <f t="shared" si="273"/>
        <v>33.5</v>
      </c>
      <c r="H579" s="818">
        <f t="shared" si="273"/>
        <v>40</v>
      </c>
      <c r="I579" s="799"/>
      <c r="J579" s="800"/>
      <c r="K579" s="800"/>
      <c r="L579" s="801" t="str">
        <f>VLOOKUP(A579,Carpenter!$B$168:$G$173,6,FALSE)</f>
        <v>#N/A</v>
      </c>
      <c r="M579" s="800"/>
      <c r="N579" s="802" t="str">
        <f>VLOOKUP(A579,Carpenter!$B$168:$G$173,4,FALSE)</f>
        <v>#N/A</v>
      </c>
      <c r="O579" s="802"/>
      <c r="P579" s="802" t="s">
        <v>973</v>
      </c>
      <c r="Q579" s="803" t="s">
        <v>1163</v>
      </c>
      <c r="R579" s="802"/>
      <c r="S579" s="802"/>
      <c r="T579" s="450"/>
      <c r="U579" s="450"/>
      <c r="V579" s="805"/>
      <c r="W579" s="452"/>
      <c r="X579" s="452"/>
      <c r="Y579" s="452"/>
      <c r="Z579" s="452"/>
      <c r="AA579" s="452"/>
      <c r="AB579" s="452"/>
      <c r="AC579" s="452"/>
      <c r="AD579" s="450"/>
      <c r="AE579" s="453"/>
      <c r="AF579" s="453"/>
      <c r="AG579" s="453"/>
      <c r="AH579" s="453"/>
      <c r="AI579" s="453"/>
      <c r="AJ579" s="453"/>
      <c r="AK579" s="453"/>
      <c r="AL579" s="453"/>
      <c r="AM579" s="453"/>
      <c r="AN579" s="453"/>
      <c r="AO579" s="453"/>
      <c r="AP579" s="453"/>
      <c r="AQ579" s="453"/>
      <c r="AR579" s="453"/>
      <c r="AS579" s="453"/>
      <c r="AT579" s="453"/>
      <c r="AU579" s="453"/>
      <c r="AV579" s="453"/>
      <c r="AW579" s="453"/>
      <c r="AX579" s="453"/>
      <c r="AY579" s="453"/>
      <c r="AZ579" s="453"/>
      <c r="BA579" s="453"/>
      <c r="BB579" s="453"/>
      <c r="BC579" s="453"/>
      <c r="BD579" s="453"/>
      <c r="BE579" s="453"/>
    </row>
    <row r="580" hidden="1" outlineLevel="1">
      <c r="A580" s="806" t="s">
        <v>784</v>
      </c>
      <c r="B580" s="812"/>
      <c r="C580" s="812">
        <f t="shared" ref="C580:H580" si="274">C579/B579-1</f>
        <v>0.4210526316</v>
      </c>
      <c r="D580" s="812">
        <f t="shared" si="274"/>
        <v>0.2962962963</v>
      </c>
      <c r="E580" s="812">
        <f t="shared" si="274"/>
        <v>0.2857142857</v>
      </c>
      <c r="F580" s="812">
        <f t="shared" si="274"/>
        <v>0.2222222222</v>
      </c>
      <c r="G580" s="812">
        <f t="shared" si="274"/>
        <v>0.2181818182</v>
      </c>
      <c r="H580" s="812">
        <f t="shared" si="274"/>
        <v>0.1940298507</v>
      </c>
      <c r="I580" s="799"/>
      <c r="J580" s="800"/>
      <c r="K580" s="800"/>
      <c r="L580" s="801" t="str">
        <f>VLOOKUP(A580,Carpenter!$B$168:$G$173,6,FALSE)</f>
        <v>#N/A</v>
      </c>
      <c r="M580" s="800"/>
      <c r="N580" s="802" t="str">
        <f>VLOOKUP(A580,Carpenter!$B$168:$G$173,4,FALSE)</f>
        <v>#N/A</v>
      </c>
      <c r="O580" s="802"/>
      <c r="P580" s="802" t="s">
        <v>973</v>
      </c>
      <c r="Q580" s="803" t="s">
        <v>1163</v>
      </c>
      <c r="R580" s="802"/>
      <c r="S580" s="802"/>
      <c r="T580" s="450"/>
      <c r="U580" s="450"/>
      <c r="V580" s="805"/>
      <c r="W580" s="452"/>
      <c r="X580" s="452"/>
      <c r="Y580" s="452"/>
      <c r="Z580" s="452"/>
      <c r="AA580" s="452"/>
      <c r="AB580" s="452"/>
      <c r="AC580" s="452"/>
      <c r="AD580" s="450"/>
      <c r="AE580" s="453"/>
      <c r="AF580" s="453"/>
      <c r="AG580" s="453"/>
      <c r="AH580" s="453"/>
      <c r="AI580" s="453"/>
      <c r="AJ580" s="453"/>
      <c r="AK580" s="453"/>
      <c r="AL580" s="453"/>
      <c r="AM580" s="453"/>
      <c r="AN580" s="453"/>
      <c r="AO580" s="453"/>
      <c r="AP580" s="453"/>
      <c r="AQ580" s="453"/>
      <c r="AR580" s="453"/>
      <c r="AS580" s="453"/>
      <c r="AT580" s="453"/>
      <c r="AU580" s="453"/>
      <c r="AV580" s="453"/>
      <c r="AW580" s="453"/>
      <c r="AX580" s="453"/>
      <c r="AY580" s="453"/>
      <c r="AZ580" s="453"/>
      <c r="BA580" s="453"/>
      <c r="BB580" s="453"/>
      <c r="BC580" s="453"/>
      <c r="BD580" s="453"/>
      <c r="BE580" s="453"/>
    </row>
    <row r="581" hidden="1" outlineLevel="1">
      <c r="A581" s="806" t="s">
        <v>785</v>
      </c>
      <c r="B581" s="818">
        <v>4.0</v>
      </c>
      <c r="C581" s="818"/>
      <c r="D581" s="812"/>
      <c r="E581" s="812"/>
      <c r="F581" s="812"/>
      <c r="G581" s="812"/>
      <c r="H581" s="812"/>
      <c r="I581" s="799"/>
      <c r="J581" s="800"/>
      <c r="K581" s="800"/>
      <c r="L581" s="801" t="str">
        <f>VLOOKUP(A581,Carpenter!$B$168:$G$173,6,FALSE)</f>
        <v>#N/A</v>
      </c>
      <c r="M581" s="800"/>
      <c r="N581" s="802" t="str">
        <f>VLOOKUP(A581,Carpenter!$B$168:$G$173,4,FALSE)</f>
        <v>#N/A</v>
      </c>
      <c r="O581" s="802"/>
      <c r="P581" s="802" t="s">
        <v>973</v>
      </c>
      <c r="Q581" s="803" t="s">
        <v>1163</v>
      </c>
      <c r="R581" s="802"/>
      <c r="S581" s="802"/>
      <c r="T581" s="450"/>
      <c r="U581" s="450"/>
      <c r="V581" s="805"/>
      <c r="W581" s="452"/>
      <c r="X581" s="452"/>
      <c r="Y581" s="452"/>
      <c r="Z581" s="452"/>
      <c r="AA581" s="452"/>
      <c r="AB581" s="452"/>
      <c r="AC581" s="452"/>
      <c r="AD581" s="450"/>
      <c r="AE581" s="453"/>
      <c r="AF581" s="453"/>
      <c r="AG581" s="453"/>
      <c r="AH581" s="453"/>
      <c r="AI581" s="453"/>
      <c r="AJ581" s="453"/>
      <c r="AK581" s="453"/>
      <c r="AL581" s="453"/>
      <c r="AM581" s="453"/>
      <c r="AN581" s="453"/>
      <c r="AO581" s="453"/>
      <c r="AP581" s="453"/>
      <c r="AQ581" s="453"/>
      <c r="AR581" s="453"/>
      <c r="AS581" s="453"/>
      <c r="AT581" s="453"/>
      <c r="AU581" s="453"/>
      <c r="AV581" s="453"/>
      <c r="AW581" s="453"/>
      <c r="AX581" s="453"/>
      <c r="AY581" s="453"/>
      <c r="AZ581" s="453"/>
      <c r="BA581" s="453"/>
      <c r="BB581" s="453"/>
      <c r="BC581" s="453"/>
      <c r="BD581" s="453"/>
      <c r="BE581" s="453"/>
    </row>
    <row r="582" hidden="1" outlineLevel="1">
      <c r="A582" s="806" t="s">
        <v>786</v>
      </c>
      <c r="B582" s="820">
        <f t="shared" ref="B582:H582" si="275">B579/$B581</f>
        <v>2.375</v>
      </c>
      <c r="C582" s="820">
        <f t="shared" si="275"/>
        <v>3.375</v>
      </c>
      <c r="D582" s="820">
        <f t="shared" si="275"/>
        <v>4.375</v>
      </c>
      <c r="E582" s="820">
        <f t="shared" si="275"/>
        <v>5.625</v>
      </c>
      <c r="F582" s="820">
        <f t="shared" si="275"/>
        <v>6.875</v>
      </c>
      <c r="G582" s="820">
        <f t="shared" si="275"/>
        <v>8.375</v>
      </c>
      <c r="H582" s="820">
        <f t="shared" si="275"/>
        <v>10</v>
      </c>
      <c r="I582" s="799"/>
      <c r="J582" s="800"/>
      <c r="K582" s="800"/>
      <c r="L582" s="801" t="str">
        <f>VLOOKUP(A582,Carpenter!$B$168:$G$173,6,FALSE)</f>
        <v>#N/A</v>
      </c>
      <c r="M582" s="800"/>
      <c r="N582" s="802" t="str">
        <f>VLOOKUP(A582,Carpenter!$B$168:$G$173,4,FALSE)</f>
        <v>#N/A</v>
      </c>
      <c r="O582" s="802"/>
      <c r="P582" s="802" t="s">
        <v>973</v>
      </c>
      <c r="Q582" s="803" t="s">
        <v>1163</v>
      </c>
      <c r="R582" s="802"/>
      <c r="S582" s="802"/>
      <c r="T582" s="450"/>
      <c r="U582" s="450"/>
      <c r="V582" s="805"/>
      <c r="W582" s="452"/>
      <c r="X582" s="452"/>
      <c r="Y582" s="452"/>
      <c r="Z582" s="452"/>
      <c r="AA582" s="452"/>
      <c r="AB582" s="452"/>
      <c r="AC582" s="452"/>
      <c r="AD582" s="450"/>
      <c r="AE582" s="453"/>
      <c r="AF582" s="453"/>
      <c r="AG582" s="453"/>
      <c r="AH582" s="453"/>
      <c r="AI582" s="453"/>
      <c r="AJ582" s="453"/>
      <c r="AK582" s="453"/>
      <c r="AL582" s="453"/>
      <c r="AM582" s="453"/>
      <c r="AN582" s="453"/>
      <c r="AO582" s="453"/>
      <c r="AP582" s="453"/>
      <c r="AQ582" s="453"/>
      <c r="AR582" s="453"/>
      <c r="AS582" s="453"/>
      <c r="AT582" s="453"/>
      <c r="AU582" s="453"/>
      <c r="AV582" s="453"/>
      <c r="AW582" s="453"/>
      <c r="AX582" s="453"/>
      <c r="AY582" s="453"/>
      <c r="AZ582" s="453"/>
      <c r="BA582" s="453"/>
      <c r="BB582" s="453"/>
      <c r="BC582" s="453"/>
      <c r="BD582" s="453"/>
      <c r="BE582" s="453"/>
    </row>
    <row r="583" collapsed="1">
      <c r="A583" s="821" t="s">
        <v>1166</v>
      </c>
      <c r="B583" s="797" t="s">
        <v>952</v>
      </c>
      <c r="C583" s="822" t="s">
        <v>1167</v>
      </c>
      <c r="D583" s="822" t="s">
        <v>830</v>
      </c>
      <c r="E583" s="822" t="s">
        <v>1168</v>
      </c>
      <c r="F583" s="822" t="s">
        <v>1169</v>
      </c>
      <c r="G583" s="822" t="s">
        <v>978</v>
      </c>
      <c r="H583" s="822" t="s">
        <v>1170</v>
      </c>
      <c r="I583" s="799" t="s">
        <v>781</v>
      </c>
      <c r="J583" s="800">
        <v>-5.0</v>
      </c>
      <c r="K583" s="800">
        <v>3.0</v>
      </c>
      <c r="L583" s="801">
        <f>VLOOKUP(A583,Carpenter!$B$168:$G$173,6,FALSE)</f>
        <v>1.36</v>
      </c>
      <c r="M583" s="823" t="s">
        <v>1171</v>
      </c>
      <c r="N583" s="802">
        <f>VLOOKUP(A583,Carpenter!$B$168:$G$173,4,FALSE)</f>
        <v>5</v>
      </c>
      <c r="O583" s="802">
        <v>12.0</v>
      </c>
      <c r="P583" s="802" t="s">
        <v>973</v>
      </c>
      <c r="Q583" s="803" t="s">
        <v>1163</v>
      </c>
      <c r="R583" s="804">
        <v>64.0</v>
      </c>
      <c r="S583" s="804">
        <v>16.0</v>
      </c>
      <c r="T583" s="450"/>
      <c r="U583" s="450"/>
      <c r="V583" s="805" t="s">
        <v>1164</v>
      </c>
      <c r="W583" s="452">
        <v>0.0</v>
      </c>
      <c r="X583" s="452">
        <v>0.0</v>
      </c>
      <c r="Y583" s="452">
        <v>0.0</v>
      </c>
      <c r="Z583" s="452">
        <v>0.0</v>
      </c>
      <c r="AA583" s="452">
        <v>0.0</v>
      </c>
      <c r="AB583" s="452">
        <v>0.0</v>
      </c>
      <c r="AC583" s="452">
        <v>0.0</v>
      </c>
      <c r="AD583" s="450"/>
      <c r="AE583" s="453"/>
      <c r="AF583" s="453"/>
      <c r="AG583" s="453"/>
      <c r="AH583" s="453"/>
      <c r="AI583" s="453"/>
      <c r="AJ583" s="453"/>
      <c r="AK583" s="453"/>
      <c r="AL583" s="453"/>
      <c r="AM583" s="453"/>
      <c r="AN583" s="453"/>
      <c r="AO583" s="453"/>
      <c r="AP583" s="453"/>
      <c r="AQ583" s="453"/>
      <c r="AR583" s="453"/>
      <c r="AS583" s="453"/>
      <c r="AT583" s="453"/>
      <c r="AU583" s="453"/>
      <c r="AV583" s="453"/>
      <c r="AW583" s="453"/>
      <c r="AX583" s="453"/>
      <c r="AY583" s="453"/>
      <c r="AZ583" s="453"/>
      <c r="BA583" s="453"/>
      <c r="BB583" s="453"/>
      <c r="BC583" s="453"/>
      <c r="BD583" s="453"/>
      <c r="BE583" s="453"/>
    </row>
    <row r="584" hidden="1" outlineLevel="1">
      <c r="A584" s="806" t="s">
        <v>178</v>
      </c>
      <c r="B584" s="818">
        <v>1.0</v>
      </c>
      <c r="C584" s="818">
        <v>1.0</v>
      </c>
      <c r="D584" s="818">
        <v>1.0</v>
      </c>
      <c r="E584" s="818">
        <v>1.0</v>
      </c>
      <c r="F584" s="818">
        <v>1.0</v>
      </c>
      <c r="G584" s="818">
        <v>1.0</v>
      </c>
      <c r="H584" s="818">
        <v>1.0</v>
      </c>
      <c r="I584" s="799"/>
      <c r="J584" s="800"/>
      <c r="K584" s="800"/>
      <c r="L584" s="801" t="str">
        <f>VLOOKUP(A584,Carpenter!$B$168:$G$173,6,FALSE)</f>
        <v>#N/A</v>
      </c>
      <c r="M584" s="800"/>
      <c r="N584" s="802" t="str">
        <f>VLOOKUP(A584,Carpenter!$B$168:$G$173,4,FALSE)</f>
        <v>#N/A</v>
      </c>
      <c r="O584" s="802"/>
      <c r="P584" s="802" t="s">
        <v>973</v>
      </c>
      <c r="Q584" s="803" t="s">
        <v>1163</v>
      </c>
      <c r="R584" s="802"/>
      <c r="S584" s="802"/>
      <c r="T584" s="450"/>
      <c r="U584" s="450"/>
      <c r="V584" s="805"/>
      <c r="W584" s="452"/>
      <c r="X584" s="452"/>
      <c r="Y584" s="452"/>
      <c r="Z584" s="452"/>
      <c r="AA584" s="452"/>
      <c r="AB584" s="452"/>
      <c r="AC584" s="452"/>
      <c r="AD584" s="450"/>
      <c r="AE584" s="453"/>
      <c r="AF584" s="453"/>
      <c r="AG584" s="453"/>
      <c r="AH584" s="453"/>
      <c r="AI584" s="453"/>
      <c r="AJ584" s="453"/>
      <c r="AK584" s="453"/>
      <c r="AL584" s="453"/>
      <c r="AM584" s="453"/>
      <c r="AN584" s="453"/>
      <c r="AO584" s="453"/>
      <c r="AP584" s="453"/>
      <c r="AQ584" s="453"/>
      <c r="AR584" s="453"/>
      <c r="AS584" s="453"/>
      <c r="AT584" s="453"/>
      <c r="AU584" s="453"/>
      <c r="AV584" s="453"/>
      <c r="AW584" s="453"/>
      <c r="AX584" s="453"/>
      <c r="AY584" s="453"/>
      <c r="AZ584" s="453"/>
      <c r="BA584" s="453"/>
      <c r="BB584" s="453"/>
      <c r="BC584" s="453"/>
      <c r="BD584" s="453"/>
      <c r="BE584" s="453"/>
    </row>
    <row r="585" hidden="1" outlineLevel="1">
      <c r="A585" s="806" t="s">
        <v>179</v>
      </c>
      <c r="B585" s="818">
        <v>6.0</v>
      </c>
      <c r="C585" s="818">
        <v>6.0</v>
      </c>
      <c r="D585" s="818">
        <v>8.0</v>
      </c>
      <c r="E585" s="818">
        <v>8.0</v>
      </c>
      <c r="F585" s="818">
        <v>10.0</v>
      </c>
      <c r="G585" s="818">
        <v>10.0</v>
      </c>
      <c r="H585" s="818">
        <v>12.0</v>
      </c>
      <c r="I585" s="799"/>
      <c r="J585" s="800"/>
      <c r="K585" s="800"/>
      <c r="L585" s="801" t="str">
        <f>VLOOKUP(A585,Carpenter!$B$168:$G$173,6,FALSE)</f>
        <v>#N/A</v>
      </c>
      <c r="M585" s="800"/>
      <c r="N585" s="802" t="str">
        <f>VLOOKUP(A585,Carpenter!$B$168:$G$173,4,FALSE)</f>
        <v>#N/A</v>
      </c>
      <c r="O585" s="802"/>
      <c r="P585" s="802" t="s">
        <v>973</v>
      </c>
      <c r="Q585" s="803" t="s">
        <v>1163</v>
      </c>
      <c r="R585" s="802"/>
      <c r="S585" s="802"/>
      <c r="T585" s="450"/>
      <c r="U585" s="450"/>
      <c r="V585" s="805"/>
      <c r="W585" s="452"/>
      <c r="X585" s="452"/>
      <c r="Y585" s="452"/>
      <c r="Z585" s="452"/>
      <c r="AA585" s="452"/>
      <c r="AB585" s="452"/>
      <c r="AC585" s="452"/>
      <c r="AD585" s="450"/>
      <c r="AE585" s="453"/>
      <c r="AF585" s="453"/>
      <c r="AG585" s="453"/>
      <c r="AH585" s="453"/>
      <c r="AI585" s="453"/>
      <c r="AJ585" s="453"/>
      <c r="AK585" s="453"/>
      <c r="AL585" s="453"/>
      <c r="AM585" s="453"/>
      <c r="AN585" s="453"/>
      <c r="AO585" s="453"/>
      <c r="AP585" s="453"/>
      <c r="AQ585" s="453"/>
      <c r="AR585" s="453"/>
      <c r="AS585" s="453"/>
      <c r="AT585" s="453"/>
      <c r="AU585" s="453"/>
      <c r="AV585" s="453"/>
      <c r="AW585" s="453"/>
      <c r="AX585" s="453"/>
      <c r="AY585" s="453"/>
      <c r="AZ585" s="453"/>
      <c r="BA585" s="453"/>
      <c r="BB585" s="453"/>
      <c r="BC585" s="453"/>
      <c r="BD585" s="453"/>
      <c r="BE585" s="453"/>
    </row>
    <row r="586" hidden="1" outlineLevel="1">
      <c r="A586" s="806" t="s">
        <v>783</v>
      </c>
      <c r="B586" s="819">
        <v>7.0</v>
      </c>
      <c r="C586" s="819">
        <v>10.0</v>
      </c>
      <c r="D586" s="819">
        <v>12.0</v>
      </c>
      <c r="E586" s="819">
        <v>16.0</v>
      </c>
      <c r="F586" s="819">
        <v>19.0</v>
      </c>
      <c r="G586" s="819">
        <v>24.0</v>
      </c>
      <c r="H586" s="819">
        <v>28.0</v>
      </c>
      <c r="I586" s="799"/>
      <c r="J586" s="800"/>
      <c r="K586" s="800"/>
      <c r="L586" s="801" t="str">
        <f>VLOOKUP(A586,Carpenter!$B$168:$G$173,6,FALSE)</f>
        <v>#N/A</v>
      </c>
      <c r="M586" s="800"/>
      <c r="N586" s="802" t="str">
        <f>VLOOKUP(A586,Carpenter!$B$168:$G$173,4,FALSE)</f>
        <v>#N/A</v>
      </c>
      <c r="O586" s="802"/>
      <c r="P586" s="802" t="s">
        <v>973</v>
      </c>
      <c r="Q586" s="803" t="s">
        <v>1163</v>
      </c>
      <c r="R586" s="802"/>
      <c r="S586" s="802"/>
      <c r="T586" s="450"/>
      <c r="U586" s="450"/>
      <c r="V586" s="805"/>
      <c r="W586" s="452"/>
      <c r="X586" s="452"/>
      <c r="Y586" s="452"/>
      <c r="Z586" s="452"/>
      <c r="AA586" s="452"/>
      <c r="AB586" s="452"/>
      <c r="AC586" s="452"/>
      <c r="AD586" s="450"/>
      <c r="AE586" s="453"/>
      <c r="AF586" s="453"/>
      <c r="AG586" s="453"/>
      <c r="AH586" s="453"/>
      <c r="AI586" s="453"/>
      <c r="AJ586" s="453"/>
      <c r="AK586" s="453"/>
      <c r="AL586" s="453"/>
      <c r="AM586" s="453"/>
      <c r="AN586" s="453"/>
      <c r="AO586" s="453"/>
      <c r="AP586" s="453"/>
      <c r="AQ586" s="453"/>
      <c r="AR586" s="453"/>
      <c r="AS586" s="453"/>
      <c r="AT586" s="453"/>
      <c r="AU586" s="453"/>
      <c r="AV586" s="453"/>
      <c r="AW586" s="453"/>
      <c r="AX586" s="453"/>
      <c r="AY586" s="453"/>
      <c r="AZ586" s="453"/>
      <c r="BA586" s="453"/>
      <c r="BB586" s="453"/>
      <c r="BC586" s="453"/>
      <c r="BD586" s="453"/>
      <c r="BE586" s="453"/>
    </row>
    <row r="587" hidden="1" outlineLevel="1">
      <c r="A587" s="806" t="s">
        <v>180</v>
      </c>
      <c r="B587" s="818">
        <f t="shared" ref="B587:H587" si="276">(B584+B585)/2+B586</f>
        <v>10.5</v>
      </c>
      <c r="C587" s="818">
        <f t="shared" si="276"/>
        <v>13.5</v>
      </c>
      <c r="D587" s="818">
        <f t="shared" si="276"/>
        <v>16.5</v>
      </c>
      <c r="E587" s="818">
        <f t="shared" si="276"/>
        <v>20.5</v>
      </c>
      <c r="F587" s="818">
        <f t="shared" si="276"/>
        <v>24.5</v>
      </c>
      <c r="G587" s="818">
        <f t="shared" si="276"/>
        <v>29.5</v>
      </c>
      <c r="H587" s="818">
        <f t="shared" si="276"/>
        <v>34.5</v>
      </c>
      <c r="I587" s="799"/>
      <c r="J587" s="800"/>
      <c r="K587" s="800"/>
      <c r="L587" s="801" t="str">
        <f>VLOOKUP(A587,Carpenter!$B$168:$G$173,6,FALSE)</f>
        <v>#N/A</v>
      </c>
      <c r="M587" s="800"/>
      <c r="N587" s="802" t="str">
        <f>VLOOKUP(A587,Carpenter!$B$168:$G$173,4,FALSE)</f>
        <v>#N/A</v>
      </c>
      <c r="O587" s="802"/>
      <c r="P587" s="802" t="s">
        <v>973</v>
      </c>
      <c r="Q587" s="803" t="s">
        <v>1163</v>
      </c>
      <c r="R587" s="802"/>
      <c r="S587" s="802"/>
      <c r="T587" s="450"/>
      <c r="U587" s="450"/>
      <c r="V587" s="805"/>
      <c r="W587" s="452"/>
      <c r="X587" s="452"/>
      <c r="Y587" s="452"/>
      <c r="Z587" s="452"/>
      <c r="AA587" s="452"/>
      <c r="AB587" s="452"/>
      <c r="AC587" s="452"/>
      <c r="AD587" s="450"/>
      <c r="AE587" s="453"/>
      <c r="AF587" s="453"/>
      <c r="AG587" s="453"/>
      <c r="AH587" s="453"/>
      <c r="AI587" s="453"/>
      <c r="AJ587" s="453"/>
      <c r="AK587" s="453"/>
      <c r="AL587" s="453"/>
      <c r="AM587" s="453"/>
      <c r="AN587" s="453"/>
      <c r="AO587" s="453"/>
      <c r="AP587" s="453"/>
      <c r="AQ587" s="453"/>
      <c r="AR587" s="453"/>
      <c r="AS587" s="453"/>
      <c r="AT587" s="453"/>
      <c r="AU587" s="453"/>
      <c r="AV587" s="453"/>
      <c r="AW587" s="453"/>
      <c r="AX587" s="453"/>
      <c r="AY587" s="453"/>
      <c r="AZ587" s="453"/>
      <c r="BA587" s="453"/>
      <c r="BB587" s="453"/>
      <c r="BC587" s="453"/>
      <c r="BD587" s="453"/>
      <c r="BE587" s="453"/>
    </row>
    <row r="588" hidden="1" outlineLevel="1">
      <c r="A588" s="806" t="s">
        <v>784</v>
      </c>
      <c r="B588" s="812"/>
      <c r="C588" s="812">
        <f t="shared" ref="C588:H588" si="277">C587/B587-1</f>
        <v>0.2857142857</v>
      </c>
      <c r="D588" s="812">
        <f t="shared" si="277"/>
        <v>0.2222222222</v>
      </c>
      <c r="E588" s="812">
        <f t="shared" si="277"/>
        <v>0.2424242424</v>
      </c>
      <c r="F588" s="812">
        <f t="shared" si="277"/>
        <v>0.1951219512</v>
      </c>
      <c r="G588" s="812">
        <f t="shared" si="277"/>
        <v>0.2040816327</v>
      </c>
      <c r="H588" s="812">
        <f t="shared" si="277"/>
        <v>0.1694915254</v>
      </c>
      <c r="I588" s="799"/>
      <c r="J588" s="800"/>
      <c r="K588" s="800"/>
      <c r="L588" s="801" t="str">
        <f>VLOOKUP(A588,Carpenter!$B$168:$G$173,6,FALSE)</f>
        <v>#N/A</v>
      </c>
      <c r="M588" s="800"/>
      <c r="N588" s="802" t="str">
        <f>VLOOKUP(A588,Carpenter!$B$168:$G$173,4,FALSE)</f>
        <v>#N/A</v>
      </c>
      <c r="O588" s="802"/>
      <c r="P588" s="802" t="s">
        <v>973</v>
      </c>
      <c r="Q588" s="803" t="s">
        <v>1163</v>
      </c>
      <c r="R588" s="802"/>
      <c r="S588" s="802"/>
      <c r="T588" s="450"/>
      <c r="U588" s="450"/>
      <c r="V588" s="805"/>
      <c r="W588" s="452"/>
      <c r="X588" s="452"/>
      <c r="Y588" s="452"/>
      <c r="Z588" s="452"/>
      <c r="AA588" s="452"/>
      <c r="AB588" s="452"/>
      <c r="AC588" s="452"/>
      <c r="AD588" s="450"/>
      <c r="AE588" s="453"/>
      <c r="AF588" s="453"/>
      <c r="AG588" s="453"/>
      <c r="AH588" s="453"/>
      <c r="AI588" s="453"/>
      <c r="AJ588" s="453"/>
      <c r="AK588" s="453"/>
      <c r="AL588" s="453"/>
      <c r="AM588" s="453"/>
      <c r="AN588" s="453"/>
      <c r="AO588" s="453"/>
      <c r="AP588" s="453"/>
      <c r="AQ588" s="453"/>
      <c r="AR588" s="453"/>
      <c r="AS588" s="453"/>
      <c r="AT588" s="453"/>
      <c r="AU588" s="453"/>
      <c r="AV588" s="453"/>
      <c r="AW588" s="453"/>
      <c r="AX588" s="453"/>
      <c r="AY588" s="453"/>
      <c r="AZ588" s="453"/>
      <c r="BA588" s="453"/>
      <c r="BB588" s="453"/>
      <c r="BC588" s="453"/>
      <c r="BD588" s="453"/>
      <c r="BE588" s="453"/>
    </row>
    <row r="589" hidden="1" outlineLevel="1">
      <c r="A589" s="806" t="s">
        <v>785</v>
      </c>
      <c r="B589" s="818">
        <v>3.0</v>
      </c>
      <c r="C589" s="818"/>
      <c r="D589" s="812"/>
      <c r="E589" s="812"/>
      <c r="F589" s="812"/>
      <c r="G589" s="812"/>
      <c r="H589" s="812"/>
      <c r="I589" s="799"/>
      <c r="J589" s="800"/>
      <c r="K589" s="800"/>
      <c r="L589" s="801" t="str">
        <f>VLOOKUP(A589,Carpenter!$B$168:$G$173,6,FALSE)</f>
        <v>#N/A</v>
      </c>
      <c r="M589" s="800"/>
      <c r="N589" s="802" t="str">
        <f>VLOOKUP(A589,Carpenter!$B$168:$G$173,4,FALSE)</f>
        <v>#N/A</v>
      </c>
      <c r="O589" s="802"/>
      <c r="P589" s="802" t="s">
        <v>973</v>
      </c>
      <c r="Q589" s="803" t="s">
        <v>1163</v>
      </c>
      <c r="R589" s="802"/>
      <c r="S589" s="802"/>
      <c r="T589" s="450"/>
      <c r="U589" s="450"/>
      <c r="V589" s="805"/>
      <c r="W589" s="452"/>
      <c r="X589" s="452"/>
      <c r="Y589" s="452"/>
      <c r="Z589" s="452"/>
      <c r="AA589" s="452"/>
      <c r="AB589" s="452"/>
      <c r="AC589" s="452"/>
      <c r="AD589" s="450"/>
      <c r="AE589" s="453"/>
      <c r="AF589" s="453"/>
      <c r="AG589" s="453"/>
      <c r="AH589" s="453"/>
      <c r="AI589" s="453"/>
      <c r="AJ589" s="453"/>
      <c r="AK589" s="453"/>
      <c r="AL589" s="453"/>
      <c r="AM589" s="453"/>
      <c r="AN589" s="453"/>
      <c r="AO589" s="453"/>
      <c r="AP589" s="453"/>
      <c r="AQ589" s="453"/>
      <c r="AR589" s="453"/>
      <c r="AS589" s="453"/>
      <c r="AT589" s="453"/>
      <c r="AU589" s="453"/>
      <c r="AV589" s="453"/>
      <c r="AW589" s="453"/>
      <c r="AX589" s="453"/>
      <c r="AY589" s="453"/>
      <c r="AZ589" s="453"/>
      <c r="BA589" s="453"/>
      <c r="BB589" s="453"/>
      <c r="BC589" s="453"/>
      <c r="BD589" s="453"/>
      <c r="BE589" s="453"/>
    </row>
    <row r="590" hidden="1" outlineLevel="1">
      <c r="A590" s="806" t="s">
        <v>786</v>
      </c>
      <c r="B590" s="820">
        <f t="shared" ref="B590:H590" si="278">B587/$B589</f>
        <v>3.5</v>
      </c>
      <c r="C590" s="820">
        <f t="shared" si="278"/>
        <v>4.5</v>
      </c>
      <c r="D590" s="820">
        <f t="shared" si="278"/>
        <v>5.5</v>
      </c>
      <c r="E590" s="820">
        <f t="shared" si="278"/>
        <v>6.833333333</v>
      </c>
      <c r="F590" s="820">
        <f t="shared" si="278"/>
        <v>8.166666667</v>
      </c>
      <c r="G590" s="820">
        <f t="shared" si="278"/>
        <v>9.833333333</v>
      </c>
      <c r="H590" s="820">
        <f t="shared" si="278"/>
        <v>11.5</v>
      </c>
      <c r="I590" s="799"/>
      <c r="J590" s="800"/>
      <c r="K590" s="800"/>
      <c r="L590" s="801" t="str">
        <f>VLOOKUP(A590,Carpenter!$B$168:$G$173,6,FALSE)</f>
        <v>#N/A</v>
      </c>
      <c r="M590" s="800"/>
      <c r="N590" s="802" t="str">
        <f>VLOOKUP(A590,Carpenter!$B$168:$G$173,4,FALSE)</f>
        <v>#N/A</v>
      </c>
      <c r="O590" s="802"/>
      <c r="P590" s="802" t="s">
        <v>973</v>
      </c>
      <c r="Q590" s="803" t="s">
        <v>1163</v>
      </c>
      <c r="R590" s="802"/>
      <c r="S590" s="802"/>
      <c r="T590" s="450"/>
      <c r="U590" s="450"/>
      <c r="V590" s="805"/>
      <c r="W590" s="452"/>
      <c r="X590" s="452"/>
      <c r="Y590" s="452"/>
      <c r="Z590" s="452"/>
      <c r="AA590" s="452"/>
      <c r="AB590" s="452"/>
      <c r="AC590" s="452"/>
      <c r="AD590" s="450"/>
      <c r="AE590" s="453"/>
      <c r="AF590" s="453"/>
      <c r="AG590" s="453"/>
      <c r="AH590" s="453"/>
      <c r="AI590" s="453"/>
      <c r="AJ590" s="453"/>
      <c r="AK590" s="453"/>
      <c r="AL590" s="453"/>
      <c r="AM590" s="453"/>
      <c r="AN590" s="453"/>
      <c r="AO590" s="453"/>
      <c r="AP590" s="453"/>
      <c r="AQ590" s="453"/>
      <c r="AR590" s="453"/>
      <c r="AS590" s="453"/>
      <c r="AT590" s="453"/>
      <c r="AU590" s="453"/>
      <c r="AV590" s="453"/>
      <c r="AW590" s="453"/>
      <c r="AX590" s="453"/>
      <c r="AY590" s="453"/>
      <c r="AZ590" s="453"/>
      <c r="BA590" s="453"/>
      <c r="BB590" s="453"/>
      <c r="BC590" s="453"/>
      <c r="BD590" s="453"/>
      <c r="BE590" s="453"/>
    </row>
    <row r="591" collapsed="1">
      <c r="A591" s="821" t="s">
        <v>1172</v>
      </c>
      <c r="B591" s="797" t="s">
        <v>132</v>
      </c>
      <c r="C591" s="822" t="s">
        <v>922</v>
      </c>
      <c r="D591" s="822" t="s">
        <v>923</v>
      </c>
      <c r="E591" s="822" t="s">
        <v>1173</v>
      </c>
      <c r="F591" s="822" t="s">
        <v>957</v>
      </c>
      <c r="G591" s="822" t="s">
        <v>1174</v>
      </c>
      <c r="H591" s="822" t="s">
        <v>1175</v>
      </c>
      <c r="I591" s="799" t="s">
        <v>781</v>
      </c>
      <c r="J591" s="800">
        <v>-5.0</v>
      </c>
      <c r="K591" s="800">
        <v>4.0</v>
      </c>
      <c r="L591" s="801">
        <f>VLOOKUP(A591,Carpenter!$B$168:$G$173,6,FALSE)</f>
        <v>2.28</v>
      </c>
      <c r="M591" s="823" t="s">
        <v>1176</v>
      </c>
      <c r="N591" s="802">
        <f>VLOOKUP(A591,Carpenter!$B$168:$G$173,4,FALSE)</f>
        <v>7</v>
      </c>
      <c r="O591" s="802">
        <v>12.0</v>
      </c>
      <c r="P591" s="802" t="s">
        <v>973</v>
      </c>
      <c r="Q591" s="803" t="s">
        <v>1163</v>
      </c>
      <c r="R591" s="804">
        <v>120.0</v>
      </c>
      <c r="S591" s="804">
        <v>30.0</v>
      </c>
      <c r="T591" s="450"/>
      <c r="U591" s="450"/>
      <c r="V591" s="805" t="s">
        <v>1164</v>
      </c>
      <c r="W591" s="452">
        <v>0.0</v>
      </c>
      <c r="X591" s="452">
        <v>0.0</v>
      </c>
      <c r="Y591" s="452">
        <v>0.0</v>
      </c>
      <c r="Z591" s="452">
        <v>0.0</v>
      </c>
      <c r="AA591" s="452">
        <v>0.0</v>
      </c>
      <c r="AB591" s="452">
        <v>0.0</v>
      </c>
      <c r="AC591" s="452">
        <v>0.0</v>
      </c>
      <c r="AD591" s="450"/>
      <c r="AE591" s="453"/>
      <c r="AF591" s="453"/>
      <c r="AG591" s="453"/>
      <c r="AH591" s="453"/>
      <c r="AI591" s="453"/>
      <c r="AJ591" s="453"/>
      <c r="AK591" s="453"/>
      <c r="AL591" s="453"/>
      <c r="AM591" s="453"/>
      <c r="AN591" s="453"/>
      <c r="AO591" s="453"/>
      <c r="AP591" s="453"/>
      <c r="AQ591" s="453"/>
      <c r="AR591" s="453"/>
      <c r="AS591" s="453"/>
      <c r="AT591" s="453"/>
      <c r="AU591" s="453"/>
      <c r="AV591" s="453"/>
      <c r="AW591" s="453"/>
      <c r="AX591" s="453"/>
      <c r="AY591" s="453"/>
      <c r="AZ591" s="453"/>
      <c r="BA591" s="453"/>
      <c r="BB591" s="453"/>
      <c r="BC591" s="453"/>
      <c r="BD591" s="453"/>
      <c r="BE591" s="453"/>
    </row>
    <row r="592" hidden="1" outlineLevel="1">
      <c r="A592" s="806" t="s">
        <v>178</v>
      </c>
      <c r="B592" s="818">
        <v>1.0</v>
      </c>
      <c r="C592" s="818">
        <v>1.0</v>
      </c>
      <c r="D592" s="818">
        <v>1.0</v>
      </c>
      <c r="E592" s="818">
        <v>1.0</v>
      </c>
      <c r="F592" s="818">
        <v>1.0</v>
      </c>
      <c r="G592" s="818">
        <v>1.0</v>
      </c>
      <c r="H592" s="818">
        <v>2.0</v>
      </c>
      <c r="I592" s="799"/>
      <c r="J592" s="800"/>
      <c r="K592" s="800"/>
      <c r="L592" s="801" t="str">
        <f t="shared" ref="L592:L598" si="279">VLOOKUP(A592,'Weapon crafting'!$B$11:$H$103,6,FALSE)</f>
        <v>#REF!</v>
      </c>
      <c r="M592" s="800"/>
      <c r="N592" s="802" t="str">
        <f t="shared" ref="N592:N598" si="280">VLOOKUP(A592,'Weapon crafting'!$B$11:$H$103,4,FALSE)</f>
        <v>#REF!</v>
      </c>
      <c r="O592" s="802"/>
      <c r="P592" s="802" t="s">
        <v>973</v>
      </c>
      <c r="Q592" s="803" t="s">
        <v>1163</v>
      </c>
      <c r="R592" s="802"/>
      <c r="S592" s="769"/>
      <c r="T592" s="450"/>
      <c r="U592" s="450"/>
      <c r="V592" s="805"/>
      <c r="W592" s="452"/>
      <c r="X592" s="452"/>
      <c r="Y592" s="452"/>
      <c r="Z592" s="452"/>
      <c r="AA592" s="452"/>
      <c r="AB592" s="452"/>
      <c r="AC592" s="452"/>
      <c r="AD592" s="450"/>
      <c r="AE592" s="453"/>
      <c r="AF592" s="453"/>
      <c r="AG592" s="453"/>
      <c r="AH592" s="453"/>
      <c r="AI592" s="453"/>
      <c r="AJ592" s="453"/>
      <c r="AK592" s="453"/>
      <c r="AL592" s="453"/>
      <c r="AM592" s="453"/>
      <c r="AN592" s="453"/>
      <c r="AO592" s="453"/>
      <c r="AP592" s="453"/>
      <c r="AQ592" s="453"/>
      <c r="AR592" s="453"/>
      <c r="AS592" s="453"/>
      <c r="AT592" s="453"/>
      <c r="AU592" s="453"/>
      <c r="AV592" s="453"/>
      <c r="AW592" s="453"/>
      <c r="AX592" s="453"/>
      <c r="AY592" s="453"/>
      <c r="AZ592" s="453"/>
      <c r="BA592" s="453"/>
      <c r="BB592" s="453"/>
      <c r="BC592" s="453"/>
      <c r="BD592" s="453"/>
      <c r="BE592" s="453"/>
    </row>
    <row r="593" hidden="1" outlineLevel="1">
      <c r="A593" s="806" t="s">
        <v>179</v>
      </c>
      <c r="B593" s="818">
        <v>8.0</v>
      </c>
      <c r="C593" s="818">
        <v>8.0</v>
      </c>
      <c r="D593" s="818">
        <v>10.0</v>
      </c>
      <c r="E593" s="818">
        <v>10.0</v>
      </c>
      <c r="F593" s="818">
        <v>12.0</v>
      </c>
      <c r="G593" s="818">
        <v>12.0</v>
      </c>
      <c r="H593" s="818">
        <v>16.0</v>
      </c>
      <c r="I593" s="799"/>
      <c r="J593" s="800"/>
      <c r="K593" s="800"/>
      <c r="L593" s="801" t="str">
        <f t="shared" si="279"/>
        <v>#REF!</v>
      </c>
      <c r="M593" s="800"/>
      <c r="N593" s="802" t="str">
        <f t="shared" si="280"/>
        <v>#REF!</v>
      </c>
      <c r="O593" s="802"/>
      <c r="P593" s="802" t="s">
        <v>973</v>
      </c>
      <c r="Q593" s="803" t="s">
        <v>1163</v>
      </c>
      <c r="R593" s="802"/>
      <c r="S593" s="769"/>
      <c r="T593" s="450"/>
      <c r="U593" s="450"/>
      <c r="V593" s="805"/>
      <c r="W593" s="452"/>
      <c r="X593" s="452"/>
      <c r="Y593" s="452"/>
      <c r="Z593" s="452"/>
      <c r="AA593" s="452"/>
      <c r="AB593" s="452"/>
      <c r="AC593" s="452"/>
      <c r="AD593" s="450"/>
      <c r="AE593" s="453"/>
      <c r="AF593" s="453"/>
      <c r="AG593" s="453"/>
      <c r="AH593" s="453"/>
      <c r="AI593" s="453"/>
      <c r="AJ593" s="453"/>
      <c r="AK593" s="453"/>
      <c r="AL593" s="453"/>
      <c r="AM593" s="453"/>
      <c r="AN593" s="453"/>
      <c r="AO593" s="453"/>
      <c r="AP593" s="453"/>
      <c r="AQ593" s="453"/>
      <c r="AR593" s="453"/>
      <c r="AS593" s="453"/>
      <c r="AT593" s="453"/>
      <c r="AU593" s="453"/>
      <c r="AV593" s="453"/>
      <c r="AW593" s="453"/>
      <c r="AX593" s="453"/>
      <c r="AY593" s="453"/>
      <c r="AZ593" s="453"/>
      <c r="BA593" s="453"/>
      <c r="BB593" s="453"/>
      <c r="BC593" s="453"/>
      <c r="BD593" s="453"/>
      <c r="BE593" s="453"/>
    </row>
    <row r="594" hidden="1" outlineLevel="1">
      <c r="A594" s="806" t="s">
        <v>783</v>
      </c>
      <c r="B594" s="819">
        <v>11.0</v>
      </c>
      <c r="C594" s="819">
        <v>15.0</v>
      </c>
      <c r="D594" s="819">
        <v>18.0</v>
      </c>
      <c r="E594" s="819">
        <v>23.0</v>
      </c>
      <c r="F594" s="819">
        <v>27.0</v>
      </c>
      <c r="G594" s="819">
        <v>33.0</v>
      </c>
      <c r="H594" s="819">
        <v>37.0</v>
      </c>
      <c r="I594" s="799"/>
      <c r="J594" s="800"/>
      <c r="K594" s="800"/>
      <c r="L594" s="801" t="str">
        <f t="shared" si="279"/>
        <v>#REF!</v>
      </c>
      <c r="M594" s="800"/>
      <c r="N594" s="802" t="str">
        <f t="shared" si="280"/>
        <v>#REF!</v>
      </c>
      <c r="O594" s="802"/>
      <c r="P594" s="802" t="s">
        <v>973</v>
      </c>
      <c r="Q594" s="803" t="s">
        <v>1163</v>
      </c>
      <c r="R594" s="802"/>
      <c r="S594" s="769"/>
      <c r="T594" s="450"/>
      <c r="U594" s="450"/>
      <c r="V594" s="805"/>
      <c r="W594" s="452"/>
      <c r="X594" s="452"/>
      <c r="Y594" s="452"/>
      <c r="Z594" s="452"/>
      <c r="AA594" s="452"/>
      <c r="AB594" s="452"/>
      <c r="AC594" s="452"/>
      <c r="AD594" s="450"/>
      <c r="AE594" s="453"/>
      <c r="AF594" s="453"/>
      <c r="AG594" s="453"/>
      <c r="AH594" s="453"/>
      <c r="AI594" s="453"/>
      <c r="AJ594" s="453"/>
      <c r="AK594" s="453"/>
      <c r="AL594" s="453"/>
      <c r="AM594" s="453"/>
      <c r="AN594" s="453"/>
      <c r="AO594" s="453"/>
      <c r="AP594" s="453"/>
      <c r="AQ594" s="453"/>
      <c r="AR594" s="453"/>
      <c r="AS594" s="453"/>
      <c r="AT594" s="453"/>
      <c r="AU594" s="453"/>
      <c r="AV594" s="453"/>
      <c r="AW594" s="453"/>
      <c r="AX594" s="453"/>
      <c r="AY594" s="453"/>
      <c r="AZ594" s="453"/>
      <c r="BA594" s="453"/>
      <c r="BB594" s="453"/>
      <c r="BC594" s="453"/>
      <c r="BD594" s="453"/>
      <c r="BE594" s="453"/>
    </row>
    <row r="595" hidden="1" outlineLevel="1">
      <c r="A595" s="806" t="s">
        <v>180</v>
      </c>
      <c r="B595" s="818">
        <f t="shared" ref="B595:H595" si="281">(B592+B593)/2+B594</f>
        <v>15.5</v>
      </c>
      <c r="C595" s="818">
        <f t="shared" si="281"/>
        <v>19.5</v>
      </c>
      <c r="D595" s="818">
        <f t="shared" si="281"/>
        <v>23.5</v>
      </c>
      <c r="E595" s="818">
        <f t="shared" si="281"/>
        <v>28.5</v>
      </c>
      <c r="F595" s="818">
        <f t="shared" si="281"/>
        <v>33.5</v>
      </c>
      <c r="G595" s="818">
        <f t="shared" si="281"/>
        <v>39.5</v>
      </c>
      <c r="H595" s="818">
        <f t="shared" si="281"/>
        <v>46</v>
      </c>
      <c r="I595" s="799"/>
      <c r="J595" s="800"/>
      <c r="K595" s="800"/>
      <c r="L595" s="801" t="str">
        <f t="shared" si="279"/>
        <v>#REF!</v>
      </c>
      <c r="M595" s="800"/>
      <c r="N595" s="802" t="str">
        <f t="shared" si="280"/>
        <v>#REF!</v>
      </c>
      <c r="O595" s="802"/>
      <c r="P595" s="802" t="s">
        <v>973</v>
      </c>
      <c r="Q595" s="803" t="s">
        <v>1163</v>
      </c>
      <c r="R595" s="802"/>
      <c r="S595" s="769"/>
      <c r="T595" s="450"/>
      <c r="U595" s="450"/>
      <c r="V595" s="805"/>
      <c r="W595" s="452"/>
      <c r="X595" s="452"/>
      <c r="Y595" s="452"/>
      <c r="Z595" s="452"/>
      <c r="AA595" s="452"/>
      <c r="AB595" s="452"/>
      <c r="AC595" s="452"/>
      <c r="AD595" s="450"/>
      <c r="AE595" s="453"/>
      <c r="AF595" s="453"/>
      <c r="AG595" s="453"/>
      <c r="AH595" s="453"/>
      <c r="AI595" s="453"/>
      <c r="AJ595" s="453"/>
      <c r="AK595" s="453"/>
      <c r="AL595" s="453"/>
      <c r="AM595" s="453"/>
      <c r="AN595" s="453"/>
      <c r="AO595" s="453"/>
      <c r="AP595" s="453"/>
      <c r="AQ595" s="453"/>
      <c r="AR595" s="453"/>
      <c r="AS595" s="453"/>
      <c r="AT595" s="453"/>
      <c r="AU595" s="453"/>
      <c r="AV595" s="453"/>
      <c r="AW595" s="453"/>
      <c r="AX595" s="453"/>
      <c r="AY595" s="453"/>
      <c r="AZ595" s="453"/>
      <c r="BA595" s="453"/>
      <c r="BB595" s="453"/>
      <c r="BC595" s="453"/>
      <c r="BD595" s="453"/>
      <c r="BE595" s="453"/>
    </row>
    <row r="596" hidden="1" outlineLevel="1">
      <c r="A596" s="806" t="s">
        <v>784</v>
      </c>
      <c r="B596" s="812"/>
      <c r="C596" s="812">
        <f t="shared" ref="C596:H596" si="282">C595/B595-1</f>
        <v>0.2580645161</v>
      </c>
      <c r="D596" s="812">
        <f t="shared" si="282"/>
        <v>0.2051282051</v>
      </c>
      <c r="E596" s="812">
        <f t="shared" si="282"/>
        <v>0.2127659574</v>
      </c>
      <c r="F596" s="812">
        <f t="shared" si="282"/>
        <v>0.1754385965</v>
      </c>
      <c r="G596" s="812">
        <f t="shared" si="282"/>
        <v>0.1791044776</v>
      </c>
      <c r="H596" s="812">
        <f t="shared" si="282"/>
        <v>0.164556962</v>
      </c>
      <c r="I596" s="799"/>
      <c r="J596" s="800"/>
      <c r="K596" s="800"/>
      <c r="L596" s="801" t="str">
        <f t="shared" si="279"/>
        <v>#REF!</v>
      </c>
      <c r="M596" s="800"/>
      <c r="N596" s="802" t="str">
        <f t="shared" si="280"/>
        <v>#REF!</v>
      </c>
      <c r="O596" s="802"/>
      <c r="P596" s="802" t="s">
        <v>973</v>
      </c>
      <c r="Q596" s="803" t="s">
        <v>1163</v>
      </c>
      <c r="R596" s="802"/>
      <c r="S596" s="769"/>
      <c r="T596" s="450"/>
      <c r="U596" s="450"/>
      <c r="V596" s="805"/>
      <c r="W596" s="452"/>
      <c r="X596" s="452"/>
      <c r="Y596" s="452"/>
      <c r="Z596" s="452"/>
      <c r="AA596" s="452"/>
      <c r="AB596" s="452"/>
      <c r="AC596" s="452"/>
      <c r="AD596" s="450"/>
      <c r="AE596" s="453"/>
      <c r="AF596" s="453"/>
      <c r="AG596" s="453"/>
      <c r="AH596" s="453"/>
      <c r="AI596" s="453"/>
      <c r="AJ596" s="453"/>
      <c r="AK596" s="453"/>
      <c r="AL596" s="453"/>
      <c r="AM596" s="453"/>
      <c r="AN596" s="453"/>
      <c r="AO596" s="453"/>
      <c r="AP596" s="453"/>
      <c r="AQ596" s="453"/>
      <c r="AR596" s="453"/>
      <c r="AS596" s="453"/>
      <c r="AT596" s="453"/>
      <c r="AU596" s="453"/>
      <c r="AV596" s="453"/>
      <c r="AW596" s="453"/>
      <c r="AX596" s="453"/>
      <c r="AY596" s="453"/>
      <c r="AZ596" s="453"/>
      <c r="BA596" s="453"/>
      <c r="BB596" s="453"/>
      <c r="BC596" s="453"/>
      <c r="BD596" s="453"/>
      <c r="BE596" s="453"/>
    </row>
    <row r="597" hidden="1" outlineLevel="1">
      <c r="A597" s="806" t="s">
        <v>785</v>
      </c>
      <c r="B597" s="818">
        <v>4.0</v>
      </c>
      <c r="C597" s="818"/>
      <c r="D597" s="812"/>
      <c r="E597" s="812"/>
      <c r="F597" s="812"/>
      <c r="G597" s="812"/>
      <c r="H597" s="812"/>
      <c r="I597" s="799"/>
      <c r="J597" s="800"/>
      <c r="K597" s="800"/>
      <c r="L597" s="801" t="str">
        <f t="shared" si="279"/>
        <v>#REF!</v>
      </c>
      <c r="M597" s="800"/>
      <c r="N597" s="802" t="str">
        <f t="shared" si="280"/>
        <v>#REF!</v>
      </c>
      <c r="O597" s="802"/>
      <c r="P597" s="802" t="s">
        <v>973</v>
      </c>
      <c r="Q597" s="803" t="s">
        <v>1163</v>
      </c>
      <c r="R597" s="802"/>
      <c r="S597" s="769"/>
      <c r="T597" s="450"/>
      <c r="U597" s="450"/>
      <c r="V597" s="805"/>
      <c r="W597" s="452"/>
      <c r="X597" s="452"/>
      <c r="Y597" s="452"/>
      <c r="Z597" s="452"/>
      <c r="AA597" s="452"/>
      <c r="AB597" s="452"/>
      <c r="AC597" s="452"/>
      <c r="AD597" s="450"/>
      <c r="AE597" s="453"/>
      <c r="AF597" s="453"/>
      <c r="AG597" s="453"/>
      <c r="AH597" s="453"/>
      <c r="AI597" s="453"/>
      <c r="AJ597" s="453"/>
      <c r="AK597" s="453"/>
      <c r="AL597" s="453"/>
      <c r="AM597" s="453"/>
      <c r="AN597" s="453"/>
      <c r="AO597" s="453"/>
      <c r="AP597" s="453"/>
      <c r="AQ597" s="453"/>
      <c r="AR597" s="453"/>
      <c r="AS597" s="453"/>
      <c r="AT597" s="453"/>
      <c r="AU597" s="453"/>
      <c r="AV597" s="453"/>
      <c r="AW597" s="453"/>
      <c r="AX597" s="453"/>
      <c r="AY597" s="453"/>
      <c r="AZ597" s="453"/>
      <c r="BA597" s="453"/>
      <c r="BB597" s="453"/>
      <c r="BC597" s="453"/>
      <c r="BD597" s="453"/>
      <c r="BE597" s="453"/>
    </row>
    <row r="598" hidden="1" outlineLevel="1">
      <c r="A598" s="806" t="s">
        <v>786</v>
      </c>
      <c r="B598" s="820">
        <f t="shared" ref="B598:H598" si="283">B595/$B597</f>
        <v>3.875</v>
      </c>
      <c r="C598" s="820">
        <f t="shared" si="283"/>
        <v>4.875</v>
      </c>
      <c r="D598" s="820">
        <f t="shared" si="283"/>
        <v>5.875</v>
      </c>
      <c r="E598" s="820">
        <f t="shared" si="283"/>
        <v>7.125</v>
      </c>
      <c r="F598" s="820">
        <f t="shared" si="283"/>
        <v>8.375</v>
      </c>
      <c r="G598" s="820">
        <f t="shared" si="283"/>
        <v>9.875</v>
      </c>
      <c r="H598" s="820">
        <f t="shared" si="283"/>
        <v>11.5</v>
      </c>
      <c r="I598" s="799"/>
      <c r="J598" s="800"/>
      <c r="K598" s="800"/>
      <c r="L598" s="801" t="str">
        <f t="shared" si="279"/>
        <v>#REF!</v>
      </c>
      <c r="M598" s="800"/>
      <c r="N598" s="802" t="str">
        <f t="shared" si="280"/>
        <v>#REF!</v>
      </c>
      <c r="O598" s="802"/>
      <c r="P598" s="802" t="s">
        <v>973</v>
      </c>
      <c r="Q598" s="803" t="s">
        <v>1163</v>
      </c>
      <c r="R598" s="802"/>
      <c r="S598" s="769"/>
      <c r="T598" s="450"/>
      <c r="U598" s="450"/>
      <c r="V598" s="805"/>
      <c r="W598" s="452"/>
      <c r="X598" s="452"/>
      <c r="Y598" s="452"/>
      <c r="Z598" s="452"/>
      <c r="AA598" s="452"/>
      <c r="AB598" s="452"/>
      <c r="AC598" s="452"/>
      <c r="AD598" s="450"/>
      <c r="AE598" s="453"/>
      <c r="AF598" s="453"/>
      <c r="AG598" s="453"/>
      <c r="AH598" s="453"/>
      <c r="AI598" s="453"/>
      <c r="AJ598" s="453"/>
      <c r="AK598" s="453"/>
      <c r="AL598" s="453"/>
      <c r="AM598" s="453"/>
      <c r="AN598" s="453"/>
      <c r="AO598" s="453"/>
      <c r="AP598" s="453"/>
      <c r="AQ598" s="453"/>
      <c r="AR598" s="453"/>
      <c r="AS598" s="453"/>
      <c r="AT598" s="453"/>
      <c r="AU598" s="453"/>
      <c r="AV598" s="453"/>
      <c r="AW598" s="453"/>
      <c r="AX598" s="453"/>
      <c r="AY598" s="453"/>
      <c r="AZ598" s="453"/>
      <c r="BA598" s="453"/>
      <c r="BB598" s="453"/>
      <c r="BC598" s="453"/>
      <c r="BD598" s="453"/>
      <c r="BE598" s="453"/>
    </row>
    <row r="599" collapsed="1">
      <c r="A599" s="824"/>
      <c r="B599" s="825"/>
      <c r="C599" s="825"/>
      <c r="D599" s="825"/>
      <c r="E599" s="825"/>
      <c r="F599" s="825"/>
      <c r="G599" s="825"/>
      <c r="H599" s="825"/>
      <c r="I599" s="826"/>
      <c r="J599" s="825"/>
      <c r="K599" s="825"/>
      <c r="L599" s="827"/>
      <c r="M599" s="825"/>
      <c r="N599" s="825"/>
      <c r="O599" s="825"/>
      <c r="P599" s="825"/>
      <c r="Q599" s="828"/>
      <c r="R599" s="825"/>
      <c r="S599" s="769"/>
      <c r="T599" s="475"/>
      <c r="U599" s="471"/>
      <c r="V599" s="471"/>
      <c r="W599" s="452"/>
      <c r="X599" s="452"/>
      <c r="Y599" s="452"/>
      <c r="Z599" s="452"/>
      <c r="AA599" s="452"/>
      <c r="AB599" s="452"/>
      <c r="AC599" s="450"/>
      <c r="AD599" s="450"/>
      <c r="AE599" s="453"/>
      <c r="AF599" s="453"/>
      <c r="AG599" s="453"/>
      <c r="AH599" s="453"/>
      <c r="AI599" s="453"/>
      <c r="AJ599" s="453"/>
      <c r="AK599" s="453"/>
      <c r="AL599" s="453"/>
      <c r="AM599" s="453"/>
      <c r="AN599" s="453"/>
      <c r="AO599" s="453"/>
      <c r="AP599" s="453"/>
      <c r="AQ599" s="453"/>
      <c r="AR599" s="453"/>
      <c r="AS599" s="453"/>
      <c r="AT599" s="453"/>
      <c r="AU599" s="453"/>
      <c r="AV599" s="453"/>
      <c r="AW599" s="453"/>
      <c r="AX599" s="453"/>
      <c r="AY599" s="453"/>
      <c r="AZ599" s="453"/>
      <c r="BA599" s="453"/>
      <c r="BB599" s="453"/>
      <c r="BC599" s="453"/>
      <c r="BD599" s="453"/>
      <c r="BE599" s="453"/>
    </row>
    <row r="600">
      <c r="A600" s="829"/>
      <c r="B600" s="830"/>
      <c r="C600" s="830"/>
      <c r="D600" s="830"/>
      <c r="E600" s="830"/>
      <c r="F600" s="830"/>
      <c r="G600" s="830"/>
      <c r="H600" s="831" t="s">
        <v>314</v>
      </c>
      <c r="I600" s="830"/>
      <c r="J600" s="830"/>
      <c r="K600" s="830"/>
      <c r="L600" s="830"/>
      <c r="M600" s="830"/>
      <c r="N600" s="830"/>
      <c r="O600" s="830"/>
      <c r="P600" s="830"/>
      <c r="Q600" s="830"/>
      <c r="R600" s="832"/>
      <c r="S600" s="833"/>
      <c r="T600" s="475"/>
      <c r="U600" s="471"/>
      <c r="V600" s="471"/>
      <c r="W600" s="452"/>
      <c r="X600" s="452"/>
      <c r="Y600" s="452"/>
      <c r="Z600" s="452"/>
      <c r="AA600" s="452"/>
      <c r="AB600" s="452"/>
      <c r="AC600" s="450"/>
      <c r="AD600" s="450"/>
      <c r="AE600" s="453"/>
      <c r="AF600" s="453"/>
      <c r="AG600" s="453"/>
      <c r="AH600" s="453"/>
      <c r="AI600" s="453"/>
      <c r="AJ600" s="453"/>
      <c r="AK600" s="453"/>
      <c r="AL600" s="453"/>
      <c r="AM600" s="453"/>
      <c r="AN600" s="453"/>
      <c r="AO600" s="453"/>
      <c r="AP600" s="453"/>
      <c r="AQ600" s="453"/>
      <c r="AR600" s="453"/>
      <c r="AS600" s="453"/>
      <c r="AT600" s="453"/>
      <c r="AU600" s="453"/>
      <c r="AV600" s="453"/>
      <c r="AW600" s="453"/>
      <c r="AX600" s="453"/>
      <c r="AY600" s="453"/>
      <c r="AZ600" s="453"/>
      <c r="BA600" s="453"/>
      <c r="BB600" s="453"/>
      <c r="BC600" s="453"/>
      <c r="BD600" s="453"/>
      <c r="BE600" s="453"/>
    </row>
    <row r="601">
      <c r="A601" s="834" t="s">
        <v>1177</v>
      </c>
      <c r="B601" s="835" t="s">
        <v>797</v>
      </c>
      <c r="C601" s="835" t="s">
        <v>1082</v>
      </c>
      <c r="D601" s="835" t="s">
        <v>779</v>
      </c>
      <c r="E601" s="836" t="s">
        <v>32</v>
      </c>
      <c r="F601" s="835" t="s">
        <v>1178</v>
      </c>
      <c r="G601" s="835" t="s">
        <v>1169</v>
      </c>
      <c r="H601" s="835" t="s">
        <v>1179</v>
      </c>
      <c r="I601" s="837" t="s">
        <v>781</v>
      </c>
      <c r="J601" s="835">
        <v>-3.0</v>
      </c>
      <c r="K601" s="838">
        <v>3.0</v>
      </c>
      <c r="L601" s="839">
        <f>VLOOKUP(A601,Carpenter!$B$190:$I$193,8,FALSE)</f>
        <v>0.96</v>
      </c>
      <c r="M601" s="835" t="s">
        <v>1180</v>
      </c>
      <c r="N601" s="835">
        <f>VLOOKUP(A601,Carpenter!$B$190:$I$193,5,FALSE)</f>
        <v>5</v>
      </c>
      <c r="O601" s="835">
        <v>9.0</v>
      </c>
      <c r="P601" s="835" t="s">
        <v>1058</v>
      </c>
      <c r="Q601" s="840" t="s">
        <v>1181</v>
      </c>
      <c r="R601" s="841" t="s">
        <v>1182</v>
      </c>
      <c r="S601" s="842">
        <v>8.0</v>
      </c>
      <c r="T601" s="475"/>
      <c r="U601" s="471"/>
      <c r="V601" s="471" t="s">
        <v>1183</v>
      </c>
      <c r="W601" s="452">
        <v>0.0</v>
      </c>
      <c r="X601" s="452">
        <v>0.0</v>
      </c>
      <c r="Y601" s="452">
        <v>0.0</v>
      </c>
      <c r="Z601" s="452">
        <v>0.0</v>
      </c>
      <c r="AA601" s="452">
        <v>0.0</v>
      </c>
      <c r="AB601" s="452">
        <v>0.0</v>
      </c>
      <c r="AC601" s="450"/>
      <c r="AD601" s="450"/>
      <c r="AE601" s="453"/>
      <c r="AF601" s="453"/>
      <c r="AG601" s="453"/>
      <c r="AH601" s="453"/>
      <c r="AI601" s="453"/>
      <c r="AJ601" s="453"/>
      <c r="AK601" s="453"/>
      <c r="AL601" s="453"/>
      <c r="AM601" s="453"/>
      <c r="AN601" s="453"/>
      <c r="AO601" s="453"/>
      <c r="AP601" s="453"/>
      <c r="AQ601" s="453"/>
      <c r="AR601" s="453"/>
      <c r="AS601" s="453"/>
      <c r="AT601" s="453"/>
      <c r="AU601" s="453"/>
      <c r="AV601" s="453"/>
      <c r="AW601" s="453"/>
      <c r="AX601" s="453"/>
      <c r="AY601" s="453"/>
      <c r="AZ601" s="453"/>
      <c r="BA601" s="453"/>
      <c r="BB601" s="453"/>
      <c r="BC601" s="453"/>
      <c r="BD601" s="453"/>
      <c r="BE601" s="453"/>
    </row>
    <row r="602" hidden="1">
      <c r="A602" s="843" t="s">
        <v>178</v>
      </c>
      <c r="B602" s="844">
        <v>1.0</v>
      </c>
      <c r="C602" s="844">
        <v>1.0</v>
      </c>
      <c r="D602" s="844">
        <v>1.0</v>
      </c>
      <c r="E602" s="845">
        <v>1.0</v>
      </c>
      <c r="F602" s="844">
        <v>1.0</v>
      </c>
      <c r="G602" s="844">
        <v>1.0</v>
      </c>
      <c r="H602" s="844">
        <v>1.0</v>
      </c>
      <c r="I602" s="837"/>
      <c r="J602" s="835"/>
      <c r="K602" s="846"/>
      <c r="L602" s="839" t="str">
        <f t="shared" ref="L602:L608" si="284">VLOOKUP(A602,'Weapon crafting'!$B$11:$H$103,7,FALSE)</f>
        <v>#REF!</v>
      </c>
      <c r="M602" s="835"/>
      <c r="N602" s="835" t="str">
        <f t="shared" ref="N602:N608" si="285">VLOOKUP(A602,'Weapon crafting'!$B$11:$H$103,5,FALSE)</f>
        <v>#REF!</v>
      </c>
      <c r="O602" s="835"/>
      <c r="P602" s="835"/>
      <c r="Q602" s="840"/>
      <c r="R602" s="840"/>
      <c r="S602" s="840"/>
      <c r="T602" s="475"/>
      <c r="U602" s="450"/>
      <c r="V602" s="450"/>
      <c r="W602" s="452">
        <v>0.0</v>
      </c>
      <c r="X602" s="452">
        <v>0.0</v>
      </c>
      <c r="Y602" s="452">
        <v>0.0</v>
      </c>
      <c r="Z602" s="452">
        <v>0.0</v>
      </c>
      <c r="AA602" s="452">
        <v>0.0</v>
      </c>
      <c r="AB602" s="452">
        <v>0.0</v>
      </c>
      <c r="AC602" s="452">
        <v>0.0</v>
      </c>
      <c r="AD602" s="450"/>
      <c r="AE602" s="453"/>
      <c r="AF602" s="453"/>
      <c r="AG602" s="453"/>
      <c r="AH602" s="453"/>
      <c r="AI602" s="453"/>
      <c r="AJ602" s="453"/>
      <c r="AK602" s="453"/>
      <c r="AL602" s="453"/>
      <c r="AM602" s="453"/>
      <c r="AN602" s="453"/>
      <c r="AO602" s="453"/>
      <c r="AP602" s="453"/>
      <c r="AQ602" s="453"/>
      <c r="AR602" s="453"/>
      <c r="AS602" s="453"/>
      <c r="AT602" s="453"/>
      <c r="AU602" s="453"/>
      <c r="AV602" s="453"/>
      <c r="AW602" s="453"/>
      <c r="AX602" s="453"/>
      <c r="AY602" s="453"/>
      <c r="AZ602" s="453"/>
      <c r="BA602" s="453"/>
      <c r="BB602" s="453"/>
      <c r="BC602" s="453"/>
      <c r="BD602" s="453"/>
      <c r="BE602" s="453"/>
    </row>
    <row r="603" hidden="1">
      <c r="A603" s="843" t="s">
        <v>179</v>
      </c>
      <c r="B603" s="844">
        <v>6.0</v>
      </c>
      <c r="C603" s="844">
        <v>6.0</v>
      </c>
      <c r="D603" s="844">
        <v>8.0</v>
      </c>
      <c r="E603" s="845">
        <v>8.0</v>
      </c>
      <c r="F603" s="844">
        <v>10.0</v>
      </c>
      <c r="G603" s="844">
        <v>10.0</v>
      </c>
      <c r="H603" s="844">
        <v>12.0</v>
      </c>
      <c r="I603" s="837"/>
      <c r="J603" s="835"/>
      <c r="K603" s="846"/>
      <c r="L603" s="839" t="str">
        <f t="shared" si="284"/>
        <v>#REF!</v>
      </c>
      <c r="M603" s="835"/>
      <c r="N603" s="835" t="str">
        <f t="shared" si="285"/>
        <v>#REF!</v>
      </c>
      <c r="O603" s="835"/>
      <c r="P603" s="835"/>
      <c r="Q603" s="840"/>
      <c r="R603" s="840"/>
      <c r="S603" s="840"/>
      <c r="T603" s="475"/>
      <c r="U603" s="450"/>
      <c r="V603" s="450"/>
      <c r="W603" s="452">
        <v>0.0</v>
      </c>
      <c r="X603" s="452">
        <v>0.0</v>
      </c>
      <c r="Y603" s="452">
        <v>0.0</v>
      </c>
      <c r="Z603" s="452">
        <v>0.0</v>
      </c>
      <c r="AA603" s="452">
        <v>0.0</v>
      </c>
      <c r="AB603" s="452">
        <v>0.0</v>
      </c>
      <c r="AC603" s="452">
        <v>0.0</v>
      </c>
      <c r="AD603" s="450"/>
      <c r="AE603" s="453"/>
      <c r="AF603" s="453"/>
      <c r="AG603" s="453"/>
      <c r="AH603" s="453"/>
      <c r="AI603" s="453"/>
      <c r="AJ603" s="453"/>
      <c r="AK603" s="453"/>
      <c r="AL603" s="453"/>
      <c r="AM603" s="453"/>
      <c r="AN603" s="453"/>
      <c r="AO603" s="453"/>
      <c r="AP603" s="453"/>
      <c r="AQ603" s="453"/>
      <c r="AR603" s="453"/>
      <c r="AS603" s="453"/>
      <c r="AT603" s="453"/>
      <c r="AU603" s="453"/>
      <c r="AV603" s="453"/>
      <c r="AW603" s="453"/>
      <c r="AX603" s="453"/>
      <c r="AY603" s="453"/>
      <c r="AZ603" s="453"/>
      <c r="BA603" s="453"/>
      <c r="BB603" s="453"/>
      <c r="BC603" s="453"/>
      <c r="BD603" s="453"/>
      <c r="BE603" s="453"/>
    </row>
    <row r="604" hidden="1">
      <c r="A604" s="843" t="s">
        <v>783</v>
      </c>
      <c r="B604" s="844">
        <v>2.0</v>
      </c>
      <c r="C604" s="844">
        <v>5.0</v>
      </c>
      <c r="D604" s="844">
        <v>7.0</v>
      </c>
      <c r="E604" s="845">
        <v>11.0</v>
      </c>
      <c r="F604" s="844">
        <v>14.0</v>
      </c>
      <c r="G604" s="844">
        <v>19.0</v>
      </c>
      <c r="H604" s="844">
        <v>23.0</v>
      </c>
      <c r="I604" s="837"/>
      <c r="J604" s="835"/>
      <c r="K604" s="846"/>
      <c r="L604" s="839" t="str">
        <f t="shared" si="284"/>
        <v>#REF!</v>
      </c>
      <c r="M604" s="835"/>
      <c r="N604" s="835" t="str">
        <f t="shared" si="285"/>
        <v>#REF!</v>
      </c>
      <c r="O604" s="835"/>
      <c r="P604" s="835"/>
      <c r="Q604" s="840"/>
      <c r="R604" s="840"/>
      <c r="S604" s="840"/>
      <c r="T604" s="475"/>
      <c r="U604" s="450"/>
      <c r="V604" s="450"/>
      <c r="W604" s="452">
        <v>0.0</v>
      </c>
      <c r="X604" s="452">
        <v>0.0</v>
      </c>
      <c r="Y604" s="452">
        <v>0.0</v>
      </c>
      <c r="Z604" s="452">
        <v>0.0</v>
      </c>
      <c r="AA604" s="452">
        <v>0.0</v>
      </c>
      <c r="AB604" s="452">
        <v>0.0</v>
      </c>
      <c r="AC604" s="452">
        <v>0.0</v>
      </c>
      <c r="AD604" s="450"/>
      <c r="AE604" s="453"/>
      <c r="AF604" s="453"/>
      <c r="AG604" s="453"/>
      <c r="AH604" s="453"/>
      <c r="AI604" s="453"/>
      <c r="AJ604" s="453"/>
      <c r="AK604" s="453"/>
      <c r="AL604" s="453"/>
      <c r="AM604" s="453"/>
      <c r="AN604" s="453"/>
      <c r="AO604" s="453"/>
      <c r="AP604" s="453"/>
      <c r="AQ604" s="453"/>
      <c r="AR604" s="453"/>
      <c r="AS604" s="453"/>
      <c r="AT604" s="453"/>
      <c r="AU604" s="453"/>
      <c r="AV604" s="453"/>
      <c r="AW604" s="453"/>
      <c r="AX604" s="453"/>
      <c r="AY604" s="453"/>
      <c r="AZ604" s="453"/>
      <c r="BA604" s="453"/>
      <c r="BB604" s="453"/>
      <c r="BC604" s="453"/>
      <c r="BD604" s="453"/>
      <c r="BE604" s="453"/>
    </row>
    <row r="605" hidden="1">
      <c r="A605" s="843" t="s">
        <v>180</v>
      </c>
      <c r="B605" s="844">
        <f t="shared" ref="B605:H605" si="286">(B602+B603)/2+B604</f>
        <v>5.5</v>
      </c>
      <c r="C605" s="844">
        <f t="shared" si="286"/>
        <v>8.5</v>
      </c>
      <c r="D605" s="844">
        <f t="shared" si="286"/>
        <v>11.5</v>
      </c>
      <c r="E605" s="844">
        <f t="shared" si="286"/>
        <v>15.5</v>
      </c>
      <c r="F605" s="844">
        <f t="shared" si="286"/>
        <v>19.5</v>
      </c>
      <c r="G605" s="844">
        <f t="shared" si="286"/>
        <v>24.5</v>
      </c>
      <c r="H605" s="844">
        <f t="shared" si="286"/>
        <v>29.5</v>
      </c>
      <c r="I605" s="837"/>
      <c r="J605" s="835"/>
      <c r="K605" s="846"/>
      <c r="L605" s="839" t="str">
        <f t="shared" si="284"/>
        <v>#REF!</v>
      </c>
      <c r="M605" s="835"/>
      <c r="N605" s="835" t="str">
        <f t="shared" si="285"/>
        <v>#REF!</v>
      </c>
      <c r="O605" s="835"/>
      <c r="P605" s="835"/>
      <c r="Q605" s="840"/>
      <c r="R605" s="840"/>
      <c r="S605" s="840"/>
      <c r="T605" s="475"/>
      <c r="U605" s="450"/>
      <c r="V605" s="450"/>
      <c r="W605" s="452">
        <v>0.0</v>
      </c>
      <c r="X605" s="452">
        <v>0.0</v>
      </c>
      <c r="Y605" s="452">
        <v>0.0</v>
      </c>
      <c r="Z605" s="452">
        <v>0.0</v>
      </c>
      <c r="AA605" s="452">
        <v>0.0</v>
      </c>
      <c r="AB605" s="452">
        <v>0.0</v>
      </c>
      <c r="AC605" s="452">
        <v>0.0</v>
      </c>
      <c r="AD605" s="450"/>
      <c r="AE605" s="453"/>
      <c r="AF605" s="453"/>
      <c r="AG605" s="453"/>
      <c r="AH605" s="453"/>
      <c r="AI605" s="453"/>
      <c r="AJ605" s="453"/>
      <c r="AK605" s="453"/>
      <c r="AL605" s="453"/>
      <c r="AM605" s="453"/>
      <c r="AN605" s="453"/>
      <c r="AO605" s="453"/>
      <c r="AP605" s="453"/>
      <c r="AQ605" s="453"/>
      <c r="AR605" s="453"/>
      <c r="AS605" s="453"/>
      <c r="AT605" s="453"/>
      <c r="AU605" s="453"/>
      <c r="AV605" s="453"/>
      <c r="AW605" s="453"/>
      <c r="AX605" s="453"/>
      <c r="AY605" s="453"/>
      <c r="AZ605" s="453"/>
      <c r="BA605" s="453"/>
      <c r="BB605" s="453"/>
      <c r="BC605" s="453"/>
      <c r="BD605" s="453"/>
      <c r="BE605" s="453"/>
    </row>
    <row r="606" hidden="1">
      <c r="A606" s="843" t="s">
        <v>784</v>
      </c>
      <c r="B606" s="847"/>
      <c r="C606" s="847">
        <f t="shared" ref="C606:H606" si="287">C605/B605-1</f>
        <v>0.5454545455</v>
      </c>
      <c r="D606" s="847">
        <f t="shared" si="287"/>
        <v>0.3529411765</v>
      </c>
      <c r="E606" s="847">
        <f t="shared" si="287"/>
        <v>0.347826087</v>
      </c>
      <c r="F606" s="847">
        <f t="shared" si="287"/>
        <v>0.2580645161</v>
      </c>
      <c r="G606" s="847">
        <f t="shared" si="287"/>
        <v>0.2564102564</v>
      </c>
      <c r="H606" s="847">
        <f t="shared" si="287"/>
        <v>0.2040816327</v>
      </c>
      <c r="I606" s="837"/>
      <c r="J606" s="835"/>
      <c r="K606" s="846"/>
      <c r="L606" s="839" t="str">
        <f t="shared" si="284"/>
        <v>#REF!</v>
      </c>
      <c r="M606" s="835"/>
      <c r="N606" s="835" t="str">
        <f t="shared" si="285"/>
        <v>#REF!</v>
      </c>
      <c r="O606" s="835"/>
      <c r="P606" s="835"/>
      <c r="Q606" s="840"/>
      <c r="R606" s="840"/>
      <c r="S606" s="840"/>
      <c r="T606" s="475"/>
      <c r="U606" s="450"/>
      <c r="V606" s="450"/>
      <c r="W606" s="452">
        <v>0.0</v>
      </c>
      <c r="X606" s="452">
        <v>0.0</v>
      </c>
      <c r="Y606" s="452">
        <v>0.0</v>
      </c>
      <c r="Z606" s="452">
        <v>0.0</v>
      </c>
      <c r="AA606" s="452">
        <v>0.0</v>
      </c>
      <c r="AB606" s="452">
        <v>0.0</v>
      </c>
      <c r="AC606" s="452">
        <v>0.0</v>
      </c>
      <c r="AD606" s="450"/>
      <c r="AE606" s="453"/>
      <c r="AF606" s="453"/>
      <c r="AG606" s="453"/>
      <c r="AH606" s="453"/>
      <c r="AI606" s="453"/>
      <c r="AJ606" s="453"/>
      <c r="AK606" s="453"/>
      <c r="AL606" s="453"/>
      <c r="AM606" s="453"/>
      <c r="AN606" s="453"/>
      <c r="AO606" s="453"/>
      <c r="AP606" s="453"/>
      <c r="AQ606" s="453"/>
      <c r="AR606" s="453"/>
      <c r="AS606" s="453"/>
      <c r="AT606" s="453"/>
      <c r="AU606" s="453"/>
      <c r="AV606" s="453"/>
      <c r="AW606" s="453"/>
      <c r="AX606" s="453"/>
      <c r="AY606" s="453"/>
      <c r="AZ606" s="453"/>
      <c r="BA606" s="453"/>
      <c r="BB606" s="453"/>
      <c r="BC606" s="453"/>
      <c r="BD606" s="453"/>
      <c r="BE606" s="453"/>
    </row>
    <row r="607" hidden="1">
      <c r="A607" s="843" t="s">
        <v>785</v>
      </c>
      <c r="B607" s="844">
        <v>3.0</v>
      </c>
      <c r="C607" s="844"/>
      <c r="D607" s="847"/>
      <c r="E607" s="847"/>
      <c r="F607" s="847"/>
      <c r="G607" s="847"/>
      <c r="H607" s="847"/>
      <c r="I607" s="837"/>
      <c r="J607" s="835"/>
      <c r="K607" s="846"/>
      <c r="L607" s="839" t="str">
        <f t="shared" si="284"/>
        <v>#REF!</v>
      </c>
      <c r="M607" s="835"/>
      <c r="N607" s="835" t="str">
        <f t="shared" si="285"/>
        <v>#REF!</v>
      </c>
      <c r="O607" s="835"/>
      <c r="P607" s="835"/>
      <c r="Q607" s="840"/>
      <c r="R607" s="840"/>
      <c r="S607" s="840"/>
      <c r="T607" s="475"/>
      <c r="U607" s="450"/>
      <c r="V607" s="450"/>
      <c r="W607" s="452">
        <v>0.0</v>
      </c>
      <c r="X607" s="452">
        <v>0.0</v>
      </c>
      <c r="Y607" s="452">
        <v>0.0</v>
      </c>
      <c r="Z607" s="452">
        <v>0.0</v>
      </c>
      <c r="AA607" s="452">
        <v>0.0</v>
      </c>
      <c r="AB607" s="452">
        <v>0.0</v>
      </c>
      <c r="AC607" s="452">
        <v>0.0</v>
      </c>
      <c r="AD607" s="450"/>
      <c r="AE607" s="453"/>
      <c r="AF607" s="453"/>
      <c r="AG607" s="453"/>
      <c r="AH607" s="453"/>
      <c r="AI607" s="453"/>
      <c r="AJ607" s="453"/>
      <c r="AK607" s="453"/>
      <c r="AL607" s="453"/>
      <c r="AM607" s="453"/>
      <c r="AN607" s="453"/>
      <c r="AO607" s="453"/>
      <c r="AP607" s="453"/>
      <c r="AQ607" s="453"/>
      <c r="AR607" s="453"/>
      <c r="AS607" s="453"/>
      <c r="AT607" s="453"/>
      <c r="AU607" s="453"/>
      <c r="AV607" s="453"/>
      <c r="AW607" s="453"/>
      <c r="AX607" s="453"/>
      <c r="AY607" s="453"/>
      <c r="AZ607" s="453"/>
      <c r="BA607" s="453"/>
      <c r="BB607" s="453"/>
      <c r="BC607" s="453"/>
      <c r="BD607" s="453"/>
      <c r="BE607" s="453"/>
    </row>
    <row r="608" hidden="1">
      <c r="A608" s="843" t="s">
        <v>786</v>
      </c>
      <c r="B608" s="848">
        <f t="shared" ref="B608:H608" si="288">B605/$B607</f>
        <v>1.833333333</v>
      </c>
      <c r="C608" s="848">
        <f t="shared" si="288"/>
        <v>2.833333333</v>
      </c>
      <c r="D608" s="848">
        <f t="shared" si="288"/>
        <v>3.833333333</v>
      </c>
      <c r="E608" s="848">
        <f t="shared" si="288"/>
        <v>5.166666667</v>
      </c>
      <c r="F608" s="848">
        <f t="shared" si="288"/>
        <v>6.5</v>
      </c>
      <c r="G608" s="848">
        <f t="shared" si="288"/>
        <v>8.166666667</v>
      </c>
      <c r="H608" s="848">
        <f t="shared" si="288"/>
        <v>9.833333333</v>
      </c>
      <c r="I608" s="837"/>
      <c r="J608" s="835"/>
      <c r="K608" s="846"/>
      <c r="L608" s="839" t="str">
        <f t="shared" si="284"/>
        <v>#REF!</v>
      </c>
      <c r="M608" s="835"/>
      <c r="N608" s="835" t="str">
        <f t="shared" si="285"/>
        <v>#REF!</v>
      </c>
      <c r="O608" s="835"/>
      <c r="P608" s="835"/>
      <c r="Q608" s="840"/>
      <c r="R608" s="840"/>
      <c r="S608" s="840"/>
      <c r="T608" s="475"/>
      <c r="U608" s="450"/>
      <c r="V608" s="450"/>
      <c r="W608" s="452">
        <v>0.0</v>
      </c>
      <c r="X608" s="452">
        <v>0.0</v>
      </c>
      <c r="Y608" s="452">
        <v>0.0</v>
      </c>
      <c r="Z608" s="452">
        <v>0.0</v>
      </c>
      <c r="AA608" s="452">
        <v>0.0</v>
      </c>
      <c r="AB608" s="452">
        <v>0.0</v>
      </c>
      <c r="AC608" s="452">
        <v>0.0</v>
      </c>
      <c r="AD608" s="450"/>
      <c r="AE608" s="453"/>
      <c r="AF608" s="453"/>
      <c r="AG608" s="453"/>
      <c r="AH608" s="453"/>
      <c r="AI608" s="453"/>
      <c r="AJ608" s="453"/>
      <c r="AK608" s="453"/>
      <c r="AL608" s="453"/>
      <c r="AM608" s="453"/>
      <c r="AN608" s="453"/>
      <c r="AO608" s="453"/>
      <c r="AP608" s="453"/>
      <c r="AQ608" s="453"/>
      <c r="AR608" s="453"/>
      <c r="AS608" s="453"/>
      <c r="AT608" s="453"/>
      <c r="AU608" s="453"/>
      <c r="AV608" s="453"/>
      <c r="AW608" s="453"/>
      <c r="AX608" s="453"/>
      <c r="AY608" s="453"/>
      <c r="AZ608" s="453"/>
      <c r="BA608" s="453"/>
      <c r="BB608" s="453"/>
      <c r="BC608" s="453"/>
      <c r="BD608" s="453"/>
      <c r="BE608" s="453"/>
    </row>
    <row r="609">
      <c r="A609" s="834" t="s">
        <v>1184</v>
      </c>
      <c r="B609" s="835" t="s">
        <v>933</v>
      </c>
      <c r="C609" s="835" t="s">
        <v>1083</v>
      </c>
      <c r="D609" s="835" t="s">
        <v>132</v>
      </c>
      <c r="E609" s="836" t="s">
        <v>32</v>
      </c>
      <c r="F609" s="835" t="s">
        <v>832</v>
      </c>
      <c r="G609" s="835" t="s">
        <v>1185</v>
      </c>
      <c r="H609" s="835" t="s">
        <v>1186</v>
      </c>
      <c r="I609" s="837" t="s">
        <v>781</v>
      </c>
      <c r="J609" s="835">
        <v>-3.0</v>
      </c>
      <c r="K609" s="838">
        <v>4.0</v>
      </c>
      <c r="L609" s="839">
        <f>VLOOKUP(A609,Carpenter!$B$190:$I$193,8,FALSE)</f>
        <v>1.92</v>
      </c>
      <c r="M609" s="835" t="s">
        <v>994</v>
      </c>
      <c r="N609" s="835">
        <f>VLOOKUP(A609,Carpenter!$B$190:$I$193,5,FALSE)</f>
        <v>9</v>
      </c>
      <c r="O609" s="849">
        <v>11.0</v>
      </c>
      <c r="P609" s="849" t="s">
        <v>973</v>
      </c>
      <c r="Q609" s="840"/>
      <c r="R609" s="841" t="s">
        <v>1187</v>
      </c>
      <c r="S609" s="841">
        <v>10.0</v>
      </c>
      <c r="T609" s="475"/>
      <c r="U609" s="471"/>
      <c r="V609" s="471" t="s">
        <v>1183</v>
      </c>
      <c r="W609" s="452">
        <v>0.0</v>
      </c>
      <c r="X609" s="452">
        <v>0.0</v>
      </c>
      <c r="Y609" s="452">
        <v>0.0</v>
      </c>
      <c r="Z609" s="452">
        <v>0.0</v>
      </c>
      <c r="AA609" s="452">
        <v>0.0</v>
      </c>
      <c r="AB609" s="452">
        <v>0.0</v>
      </c>
      <c r="AC609" s="450"/>
      <c r="AD609" s="450"/>
      <c r="AE609" s="453"/>
      <c r="AF609" s="453"/>
      <c r="AG609" s="453"/>
      <c r="AH609" s="453"/>
      <c r="AI609" s="453"/>
      <c r="AJ609" s="453"/>
      <c r="AK609" s="453"/>
      <c r="AL609" s="453"/>
      <c r="AM609" s="453"/>
      <c r="AN609" s="453"/>
      <c r="AO609" s="453"/>
      <c r="AP609" s="453"/>
      <c r="AQ609" s="453"/>
      <c r="AR609" s="453"/>
      <c r="AS609" s="453"/>
      <c r="AT609" s="453"/>
      <c r="AU609" s="453"/>
      <c r="AV609" s="453"/>
      <c r="AW609" s="453"/>
      <c r="AX609" s="453"/>
      <c r="AY609" s="453"/>
      <c r="AZ609" s="453"/>
      <c r="BA609" s="453"/>
      <c r="BB609" s="453"/>
      <c r="BC609" s="453"/>
      <c r="BD609" s="453"/>
      <c r="BE609" s="453"/>
    </row>
    <row r="610" hidden="1">
      <c r="A610" s="843" t="s">
        <v>178</v>
      </c>
      <c r="B610" s="844">
        <v>1.0</v>
      </c>
      <c r="C610" s="844">
        <v>1.0</v>
      </c>
      <c r="D610" s="844">
        <v>1.0</v>
      </c>
      <c r="E610" s="844">
        <v>1.0</v>
      </c>
      <c r="F610" s="844">
        <v>1.0</v>
      </c>
      <c r="G610" s="844">
        <v>1.0</v>
      </c>
      <c r="H610" s="844">
        <v>1.0</v>
      </c>
      <c r="I610" s="837"/>
      <c r="J610" s="835"/>
      <c r="K610" s="846"/>
      <c r="L610" s="839" t="str">
        <f>VLOOKUP(A610,Carpenter!$B$190:$I$193,8,FALSE)</f>
        <v>#N/A</v>
      </c>
      <c r="M610" s="835"/>
      <c r="N610" s="835" t="str">
        <f>VLOOKUP(A610,Carpenter!$B$190:$I$193,5,FALSE)</f>
        <v>#N/A</v>
      </c>
      <c r="O610" s="849"/>
      <c r="P610" s="849"/>
      <c r="Q610" s="840"/>
      <c r="R610" s="840"/>
      <c r="S610" s="840"/>
      <c r="T610" s="475"/>
      <c r="U610" s="471"/>
      <c r="V610" s="471" t="s">
        <v>1183</v>
      </c>
      <c r="W610" s="452">
        <v>0.0</v>
      </c>
      <c r="X610" s="452">
        <v>0.0</v>
      </c>
      <c r="Y610" s="452">
        <v>0.0</v>
      </c>
      <c r="Z610" s="452">
        <v>0.0</v>
      </c>
      <c r="AA610" s="452">
        <v>0.0</v>
      </c>
      <c r="AB610" s="452">
        <v>0.0</v>
      </c>
      <c r="AC610" s="452">
        <v>0.0</v>
      </c>
      <c r="AD610" s="450"/>
      <c r="AE610" s="453"/>
      <c r="AF610" s="453"/>
      <c r="AG610" s="453"/>
      <c r="AH610" s="453"/>
      <c r="AI610" s="453"/>
      <c r="AJ610" s="453"/>
      <c r="AK610" s="453"/>
      <c r="AL610" s="453"/>
      <c r="AM610" s="453"/>
      <c r="AN610" s="453"/>
      <c r="AO610" s="453"/>
      <c r="AP610" s="453"/>
      <c r="AQ610" s="453"/>
      <c r="AR610" s="453"/>
      <c r="AS610" s="453"/>
      <c r="AT610" s="453"/>
      <c r="AU610" s="453"/>
      <c r="AV610" s="453"/>
      <c r="AW610" s="453"/>
      <c r="AX610" s="453"/>
      <c r="AY610" s="453"/>
      <c r="AZ610" s="453"/>
      <c r="BA610" s="453"/>
      <c r="BB610" s="453"/>
      <c r="BC610" s="453"/>
      <c r="BD610" s="453"/>
      <c r="BE610" s="453"/>
    </row>
    <row r="611" hidden="1">
      <c r="A611" s="843" t="s">
        <v>179</v>
      </c>
      <c r="B611" s="844">
        <v>6.0</v>
      </c>
      <c r="C611" s="844">
        <v>6.0</v>
      </c>
      <c r="D611" s="844">
        <v>8.0</v>
      </c>
      <c r="E611" s="844">
        <v>8.0</v>
      </c>
      <c r="F611" s="844">
        <v>10.0</v>
      </c>
      <c r="G611" s="844">
        <v>10.0</v>
      </c>
      <c r="H611" s="844">
        <v>12.0</v>
      </c>
      <c r="I611" s="837"/>
      <c r="J611" s="835"/>
      <c r="K611" s="846"/>
      <c r="L611" s="839" t="str">
        <f>VLOOKUP(A611,Carpenter!$B$190:$I$193,8,FALSE)</f>
        <v>#N/A</v>
      </c>
      <c r="M611" s="835"/>
      <c r="N611" s="835" t="str">
        <f>VLOOKUP(A611,Carpenter!$B$190:$I$193,5,FALSE)</f>
        <v>#N/A</v>
      </c>
      <c r="O611" s="849"/>
      <c r="P611" s="849"/>
      <c r="Q611" s="840"/>
      <c r="R611" s="840"/>
      <c r="S611" s="840"/>
      <c r="T611" s="475"/>
      <c r="U611" s="471"/>
      <c r="V611" s="471" t="s">
        <v>1183</v>
      </c>
      <c r="W611" s="452">
        <v>0.0</v>
      </c>
      <c r="X611" s="452">
        <v>0.0</v>
      </c>
      <c r="Y611" s="452">
        <v>0.0</v>
      </c>
      <c r="Z611" s="452">
        <v>0.0</v>
      </c>
      <c r="AA611" s="452">
        <v>0.0</v>
      </c>
      <c r="AB611" s="452">
        <v>0.0</v>
      </c>
      <c r="AC611" s="452">
        <v>0.0</v>
      </c>
      <c r="AD611" s="450"/>
      <c r="AE611" s="453"/>
      <c r="AF611" s="453"/>
      <c r="AG611" s="453"/>
      <c r="AH611" s="453"/>
      <c r="AI611" s="453"/>
      <c r="AJ611" s="453"/>
      <c r="AK611" s="453"/>
      <c r="AL611" s="453"/>
      <c r="AM611" s="453"/>
      <c r="AN611" s="453"/>
      <c r="AO611" s="453"/>
      <c r="AP611" s="453"/>
      <c r="AQ611" s="453"/>
      <c r="AR611" s="453"/>
      <c r="AS611" s="453"/>
      <c r="AT611" s="453"/>
      <c r="AU611" s="453"/>
      <c r="AV611" s="453"/>
      <c r="AW611" s="453"/>
      <c r="AX611" s="453"/>
      <c r="AY611" s="453"/>
      <c r="AZ611" s="453"/>
      <c r="BA611" s="453"/>
      <c r="BB611" s="453"/>
      <c r="BC611" s="453"/>
      <c r="BD611" s="453"/>
      <c r="BE611" s="453"/>
    </row>
    <row r="612" hidden="1">
      <c r="A612" s="843" t="s">
        <v>783</v>
      </c>
      <c r="B612" s="844">
        <v>4.0</v>
      </c>
      <c r="C612" s="844">
        <v>8.0</v>
      </c>
      <c r="D612" s="844">
        <v>11.0</v>
      </c>
      <c r="E612" s="844">
        <v>16.0</v>
      </c>
      <c r="F612" s="844">
        <v>20.0</v>
      </c>
      <c r="G612" s="844">
        <v>26.0</v>
      </c>
      <c r="H612" s="844">
        <v>31.0</v>
      </c>
      <c r="I612" s="837"/>
      <c r="J612" s="835"/>
      <c r="K612" s="846"/>
      <c r="L612" s="839" t="str">
        <f>VLOOKUP(A612,Carpenter!$B$190:$I$193,8,FALSE)</f>
        <v>#N/A</v>
      </c>
      <c r="M612" s="835"/>
      <c r="N612" s="835" t="str">
        <f>VLOOKUP(A612,Carpenter!$B$190:$I$193,5,FALSE)</f>
        <v>#N/A</v>
      </c>
      <c r="O612" s="849"/>
      <c r="P612" s="849"/>
      <c r="Q612" s="840"/>
      <c r="R612" s="840"/>
      <c r="S612" s="840"/>
      <c r="T612" s="475"/>
      <c r="U612" s="471"/>
      <c r="V612" s="471" t="s">
        <v>1183</v>
      </c>
      <c r="W612" s="452">
        <v>0.0</v>
      </c>
      <c r="X612" s="452">
        <v>0.0</v>
      </c>
      <c r="Y612" s="452">
        <v>0.0</v>
      </c>
      <c r="Z612" s="452">
        <v>0.0</v>
      </c>
      <c r="AA612" s="452">
        <v>0.0</v>
      </c>
      <c r="AB612" s="452">
        <v>0.0</v>
      </c>
      <c r="AC612" s="452">
        <v>0.0</v>
      </c>
      <c r="AD612" s="450"/>
      <c r="AE612" s="453"/>
      <c r="AF612" s="453"/>
      <c r="AG612" s="453"/>
      <c r="AH612" s="453"/>
      <c r="AI612" s="453"/>
      <c r="AJ612" s="453"/>
      <c r="AK612" s="453"/>
      <c r="AL612" s="453"/>
      <c r="AM612" s="453"/>
      <c r="AN612" s="453"/>
      <c r="AO612" s="453"/>
      <c r="AP612" s="453"/>
      <c r="AQ612" s="453"/>
      <c r="AR612" s="453"/>
      <c r="AS612" s="453"/>
      <c r="AT612" s="453"/>
      <c r="AU612" s="453"/>
      <c r="AV612" s="453"/>
      <c r="AW612" s="453"/>
      <c r="AX612" s="453"/>
      <c r="AY612" s="453"/>
      <c r="AZ612" s="453"/>
      <c r="BA612" s="453"/>
      <c r="BB612" s="453"/>
      <c r="BC612" s="453"/>
      <c r="BD612" s="453"/>
      <c r="BE612" s="453"/>
    </row>
    <row r="613" hidden="1">
      <c r="A613" s="843" t="s">
        <v>180</v>
      </c>
      <c r="B613" s="844">
        <f t="shared" ref="B613:H613" si="289">(B610+B611)/2+B612</f>
        <v>7.5</v>
      </c>
      <c r="C613" s="844">
        <f t="shared" si="289"/>
        <v>11.5</v>
      </c>
      <c r="D613" s="844">
        <f t="shared" si="289"/>
        <v>15.5</v>
      </c>
      <c r="E613" s="844">
        <f t="shared" si="289"/>
        <v>20.5</v>
      </c>
      <c r="F613" s="844">
        <f t="shared" si="289"/>
        <v>25.5</v>
      </c>
      <c r="G613" s="844">
        <f t="shared" si="289"/>
        <v>31.5</v>
      </c>
      <c r="H613" s="844">
        <f t="shared" si="289"/>
        <v>37.5</v>
      </c>
      <c r="I613" s="837"/>
      <c r="J613" s="835"/>
      <c r="K613" s="846"/>
      <c r="L613" s="839" t="str">
        <f>VLOOKUP(A613,Carpenter!$B$190:$I$193,8,FALSE)</f>
        <v>#N/A</v>
      </c>
      <c r="M613" s="835"/>
      <c r="N613" s="835" t="str">
        <f>VLOOKUP(A613,Carpenter!$B$190:$I$193,5,FALSE)</f>
        <v>#N/A</v>
      </c>
      <c r="O613" s="849"/>
      <c r="P613" s="849"/>
      <c r="Q613" s="840"/>
      <c r="R613" s="840"/>
      <c r="S613" s="840"/>
      <c r="T613" s="475"/>
      <c r="U613" s="471"/>
      <c r="V613" s="471" t="s">
        <v>1183</v>
      </c>
      <c r="W613" s="452">
        <v>0.0</v>
      </c>
      <c r="X613" s="452">
        <v>0.0</v>
      </c>
      <c r="Y613" s="452">
        <v>0.0</v>
      </c>
      <c r="Z613" s="452">
        <v>0.0</v>
      </c>
      <c r="AA613" s="452">
        <v>0.0</v>
      </c>
      <c r="AB613" s="452">
        <v>0.0</v>
      </c>
      <c r="AC613" s="452">
        <v>0.0</v>
      </c>
      <c r="AD613" s="450"/>
      <c r="AE613" s="453"/>
      <c r="AF613" s="453"/>
      <c r="AG613" s="453"/>
      <c r="AH613" s="453"/>
      <c r="AI613" s="453"/>
      <c r="AJ613" s="453"/>
      <c r="AK613" s="453"/>
      <c r="AL613" s="453"/>
      <c r="AM613" s="453"/>
      <c r="AN613" s="453"/>
      <c r="AO613" s="453"/>
      <c r="AP613" s="453"/>
      <c r="AQ613" s="453"/>
      <c r="AR613" s="453"/>
      <c r="AS613" s="453"/>
      <c r="AT613" s="453"/>
      <c r="AU613" s="453"/>
      <c r="AV613" s="453"/>
      <c r="AW613" s="453"/>
      <c r="AX613" s="453"/>
      <c r="AY613" s="453"/>
      <c r="AZ613" s="453"/>
      <c r="BA613" s="453"/>
      <c r="BB613" s="453"/>
      <c r="BC613" s="453"/>
      <c r="BD613" s="453"/>
      <c r="BE613" s="453"/>
    </row>
    <row r="614" hidden="1">
      <c r="A614" s="843" t="s">
        <v>784</v>
      </c>
      <c r="B614" s="847"/>
      <c r="C614" s="847">
        <f t="shared" ref="C614:H614" si="290">C613/B613-1</f>
        <v>0.5333333333</v>
      </c>
      <c r="D614" s="847">
        <f t="shared" si="290"/>
        <v>0.347826087</v>
      </c>
      <c r="E614" s="847">
        <f t="shared" si="290"/>
        <v>0.3225806452</v>
      </c>
      <c r="F614" s="847">
        <f t="shared" si="290"/>
        <v>0.243902439</v>
      </c>
      <c r="G614" s="847">
        <f t="shared" si="290"/>
        <v>0.2352941176</v>
      </c>
      <c r="H614" s="847">
        <f t="shared" si="290"/>
        <v>0.1904761905</v>
      </c>
      <c r="I614" s="837"/>
      <c r="J614" s="835"/>
      <c r="K614" s="846"/>
      <c r="L614" s="839" t="str">
        <f>VLOOKUP(A614,Carpenter!$B$190:$I$193,8,FALSE)</f>
        <v>#N/A</v>
      </c>
      <c r="M614" s="835"/>
      <c r="N614" s="835" t="str">
        <f>VLOOKUP(A614,Carpenter!$B$190:$I$193,5,FALSE)</f>
        <v>#N/A</v>
      </c>
      <c r="O614" s="849"/>
      <c r="P614" s="849"/>
      <c r="Q614" s="840"/>
      <c r="R614" s="840"/>
      <c r="S614" s="840"/>
      <c r="T614" s="475"/>
      <c r="U614" s="471"/>
      <c r="V614" s="471" t="s">
        <v>1183</v>
      </c>
      <c r="W614" s="452">
        <v>0.0</v>
      </c>
      <c r="X614" s="452">
        <v>0.0</v>
      </c>
      <c r="Y614" s="452">
        <v>0.0</v>
      </c>
      <c r="Z614" s="452">
        <v>0.0</v>
      </c>
      <c r="AA614" s="452">
        <v>0.0</v>
      </c>
      <c r="AB614" s="452">
        <v>0.0</v>
      </c>
      <c r="AC614" s="452">
        <v>0.0</v>
      </c>
      <c r="AD614" s="450"/>
      <c r="AE614" s="453"/>
      <c r="AF614" s="453"/>
      <c r="AG614" s="453"/>
      <c r="AH614" s="453"/>
      <c r="AI614" s="453"/>
      <c r="AJ614" s="453"/>
      <c r="AK614" s="453"/>
      <c r="AL614" s="453"/>
      <c r="AM614" s="453"/>
      <c r="AN614" s="453"/>
      <c r="AO614" s="453"/>
      <c r="AP614" s="453"/>
      <c r="AQ614" s="453"/>
      <c r="AR614" s="453"/>
      <c r="AS614" s="453"/>
      <c r="AT614" s="453"/>
      <c r="AU614" s="453"/>
      <c r="AV614" s="453"/>
      <c r="AW614" s="453"/>
      <c r="AX614" s="453"/>
      <c r="AY614" s="453"/>
      <c r="AZ614" s="453"/>
      <c r="BA614" s="453"/>
      <c r="BB614" s="453"/>
      <c r="BC614" s="453"/>
      <c r="BD614" s="453"/>
      <c r="BE614" s="453"/>
    </row>
    <row r="615" hidden="1">
      <c r="A615" s="843" t="s">
        <v>785</v>
      </c>
      <c r="B615" s="844">
        <v>4.0</v>
      </c>
      <c r="C615" s="844"/>
      <c r="D615" s="847"/>
      <c r="E615" s="847" t="s">
        <v>32</v>
      </c>
      <c r="F615" s="847"/>
      <c r="G615" s="847"/>
      <c r="H615" s="847"/>
      <c r="I615" s="837"/>
      <c r="J615" s="835"/>
      <c r="K615" s="846"/>
      <c r="L615" s="839" t="str">
        <f>VLOOKUP(A615,Carpenter!$B$190:$I$193,8,FALSE)</f>
        <v>#N/A</v>
      </c>
      <c r="M615" s="835"/>
      <c r="N615" s="835" t="str">
        <f>VLOOKUP(A615,Carpenter!$B$190:$I$193,5,FALSE)</f>
        <v>#N/A</v>
      </c>
      <c r="O615" s="849"/>
      <c r="P615" s="849"/>
      <c r="Q615" s="840"/>
      <c r="R615" s="840"/>
      <c r="S615" s="840"/>
      <c r="T615" s="475"/>
      <c r="U615" s="471"/>
      <c r="V615" s="471" t="s">
        <v>1183</v>
      </c>
      <c r="W615" s="452">
        <v>0.0</v>
      </c>
      <c r="X615" s="452">
        <v>0.0</v>
      </c>
      <c r="Y615" s="452">
        <v>0.0</v>
      </c>
      <c r="Z615" s="452">
        <v>0.0</v>
      </c>
      <c r="AA615" s="452">
        <v>0.0</v>
      </c>
      <c r="AB615" s="452">
        <v>0.0</v>
      </c>
      <c r="AC615" s="452">
        <v>0.0</v>
      </c>
      <c r="AD615" s="450"/>
      <c r="AE615" s="453"/>
      <c r="AF615" s="453"/>
      <c r="AG615" s="453"/>
      <c r="AH615" s="453"/>
      <c r="AI615" s="453"/>
      <c r="AJ615" s="453"/>
      <c r="AK615" s="453"/>
      <c r="AL615" s="453"/>
      <c r="AM615" s="453"/>
      <c r="AN615" s="453"/>
      <c r="AO615" s="453"/>
      <c r="AP615" s="453"/>
      <c r="AQ615" s="453"/>
      <c r="AR615" s="453"/>
      <c r="AS615" s="453"/>
      <c r="AT615" s="453"/>
      <c r="AU615" s="453"/>
      <c r="AV615" s="453"/>
      <c r="AW615" s="453"/>
      <c r="AX615" s="453"/>
      <c r="AY615" s="453"/>
      <c r="AZ615" s="453"/>
      <c r="BA615" s="453"/>
      <c r="BB615" s="453"/>
      <c r="BC615" s="453"/>
      <c r="BD615" s="453"/>
      <c r="BE615" s="453"/>
    </row>
    <row r="616" hidden="1">
      <c r="A616" s="843" t="s">
        <v>786</v>
      </c>
      <c r="B616" s="848">
        <f t="shared" ref="B616:H616" si="291">B613/$B615</f>
        <v>1.875</v>
      </c>
      <c r="C616" s="848">
        <f t="shared" si="291"/>
        <v>2.875</v>
      </c>
      <c r="D616" s="848">
        <f t="shared" si="291"/>
        <v>3.875</v>
      </c>
      <c r="E616" s="848">
        <f t="shared" si="291"/>
        <v>5.125</v>
      </c>
      <c r="F616" s="848">
        <f t="shared" si="291"/>
        <v>6.375</v>
      </c>
      <c r="G616" s="848">
        <f t="shared" si="291"/>
        <v>7.875</v>
      </c>
      <c r="H616" s="848">
        <f t="shared" si="291"/>
        <v>9.375</v>
      </c>
      <c r="I616" s="837"/>
      <c r="J616" s="835"/>
      <c r="K616" s="846"/>
      <c r="L616" s="839" t="str">
        <f>VLOOKUP(A616,Carpenter!$B$190:$I$193,8,FALSE)</f>
        <v>#N/A</v>
      </c>
      <c r="M616" s="835"/>
      <c r="N616" s="835" t="str">
        <f>VLOOKUP(A616,Carpenter!$B$190:$I$193,5,FALSE)</f>
        <v>#N/A</v>
      </c>
      <c r="O616" s="849"/>
      <c r="P616" s="849"/>
      <c r="Q616" s="840"/>
      <c r="R616" s="840"/>
      <c r="S616" s="840"/>
      <c r="T616" s="475"/>
      <c r="U616" s="471"/>
      <c r="V616" s="471" t="s">
        <v>1183</v>
      </c>
      <c r="W616" s="452">
        <v>0.0</v>
      </c>
      <c r="X616" s="452">
        <v>0.0</v>
      </c>
      <c r="Y616" s="452">
        <v>0.0</v>
      </c>
      <c r="Z616" s="452">
        <v>0.0</v>
      </c>
      <c r="AA616" s="452">
        <v>0.0</v>
      </c>
      <c r="AB616" s="452">
        <v>0.0</v>
      </c>
      <c r="AC616" s="452">
        <v>0.0</v>
      </c>
      <c r="AD616" s="450"/>
      <c r="AE616" s="453"/>
      <c r="AF616" s="453"/>
      <c r="AG616" s="453"/>
      <c r="AH616" s="453"/>
      <c r="AI616" s="453"/>
      <c r="AJ616" s="453"/>
      <c r="AK616" s="453"/>
      <c r="AL616" s="453"/>
      <c r="AM616" s="453"/>
      <c r="AN616" s="453"/>
      <c r="AO616" s="453"/>
      <c r="AP616" s="453"/>
      <c r="AQ616" s="453"/>
      <c r="AR616" s="453"/>
      <c r="AS616" s="453"/>
      <c r="AT616" s="453"/>
      <c r="AU616" s="453"/>
      <c r="AV616" s="453"/>
      <c r="AW616" s="453"/>
      <c r="AX616" s="453"/>
      <c r="AY616" s="453"/>
      <c r="AZ616" s="453"/>
      <c r="BA616" s="453"/>
      <c r="BB616" s="453"/>
      <c r="BC616" s="453"/>
      <c r="BD616" s="453"/>
      <c r="BE616" s="453"/>
    </row>
    <row r="617">
      <c r="A617" s="850" t="s">
        <v>1188</v>
      </c>
      <c r="B617" s="835" t="s">
        <v>820</v>
      </c>
      <c r="C617" s="835" t="s">
        <v>934</v>
      </c>
      <c r="D617" s="835" t="s">
        <v>1178</v>
      </c>
      <c r="E617" s="836" t="s">
        <v>32</v>
      </c>
      <c r="F617" s="835" t="s">
        <v>1090</v>
      </c>
      <c r="G617" s="835" t="s">
        <v>1189</v>
      </c>
      <c r="H617" s="835" t="s">
        <v>1175</v>
      </c>
      <c r="I617" s="837" t="s">
        <v>781</v>
      </c>
      <c r="J617" s="835">
        <v>-3.0</v>
      </c>
      <c r="K617" s="838">
        <v>5.0</v>
      </c>
      <c r="L617" s="839">
        <f>VLOOKUP(A617,Carpenter!$B$190:$I$193,8,FALSE)</f>
        <v>2.88</v>
      </c>
      <c r="M617" s="836" t="s">
        <v>812</v>
      </c>
      <c r="N617" s="835">
        <f>VLOOKUP(A617,Carpenter!$B$190:$I$193,5,FALSE)</f>
        <v>13</v>
      </c>
      <c r="O617" s="849">
        <v>14.0</v>
      </c>
      <c r="P617" s="849" t="s">
        <v>973</v>
      </c>
      <c r="Q617" s="840" t="s">
        <v>791</v>
      </c>
      <c r="R617" s="841" t="s">
        <v>1067</v>
      </c>
      <c r="S617" s="841">
        <v>14.0</v>
      </c>
      <c r="T617" s="475"/>
      <c r="U617" s="471">
        <v>1.0</v>
      </c>
      <c r="V617" s="471" t="s">
        <v>1183</v>
      </c>
      <c r="W617" s="452">
        <v>0.0</v>
      </c>
      <c r="X617" s="452">
        <v>0.0</v>
      </c>
      <c r="Y617" s="452">
        <v>0.0</v>
      </c>
      <c r="Z617" s="452">
        <v>0.0</v>
      </c>
      <c r="AA617" s="452">
        <v>0.0</v>
      </c>
      <c r="AB617" s="452">
        <v>0.0</v>
      </c>
      <c r="AC617" s="450"/>
      <c r="AD617" s="450"/>
      <c r="AE617" s="453"/>
      <c r="AF617" s="453"/>
      <c r="AG617" s="453"/>
      <c r="AH617" s="453"/>
      <c r="AI617" s="453"/>
      <c r="AJ617" s="453"/>
      <c r="AK617" s="453"/>
      <c r="AL617" s="453"/>
      <c r="AM617" s="453"/>
      <c r="AN617" s="453"/>
      <c r="AO617" s="453"/>
      <c r="AP617" s="453"/>
      <c r="AQ617" s="453"/>
      <c r="AR617" s="453"/>
      <c r="AS617" s="453"/>
      <c r="AT617" s="453"/>
      <c r="AU617" s="453"/>
      <c r="AV617" s="453"/>
      <c r="AW617" s="453"/>
      <c r="AX617" s="453"/>
      <c r="AY617" s="453"/>
      <c r="AZ617" s="453"/>
      <c r="BA617" s="453"/>
      <c r="BB617" s="453"/>
      <c r="BC617" s="453"/>
      <c r="BD617" s="453"/>
      <c r="BE617" s="453"/>
    </row>
    <row r="618" hidden="1">
      <c r="A618" s="843" t="s">
        <v>178</v>
      </c>
      <c r="B618" s="844">
        <v>1.0</v>
      </c>
      <c r="C618" s="844">
        <v>1.0</v>
      </c>
      <c r="D618" s="844">
        <v>1.0</v>
      </c>
      <c r="E618" s="844">
        <v>1.0</v>
      </c>
      <c r="F618" s="844">
        <v>1.0</v>
      </c>
      <c r="G618" s="844">
        <v>1.0</v>
      </c>
      <c r="H618" s="844">
        <v>2.0</v>
      </c>
      <c r="I618" s="837"/>
      <c r="J618" s="835"/>
      <c r="K618" s="846"/>
      <c r="L618" s="839" t="str">
        <f>VLOOKUP(A618,Carpenter!$B$190:$I$193,8,FALSE)</f>
        <v>#N/A</v>
      </c>
      <c r="M618" s="835"/>
      <c r="N618" s="835" t="str">
        <f>VLOOKUP(A618,Carpenter!$B$190:$I$193,5,FALSE)</f>
        <v>#N/A</v>
      </c>
      <c r="O618" s="849"/>
      <c r="P618" s="849" t="s">
        <v>973</v>
      </c>
      <c r="Q618" s="840"/>
      <c r="R618" s="840"/>
      <c r="S618" s="840"/>
      <c r="T618" s="475"/>
      <c r="U618" s="471"/>
      <c r="V618" s="471" t="s">
        <v>1183</v>
      </c>
      <c r="W618" s="452">
        <v>0.0</v>
      </c>
      <c r="X618" s="452">
        <v>0.0</v>
      </c>
      <c r="Y618" s="452">
        <v>0.0</v>
      </c>
      <c r="Z618" s="452">
        <v>0.0</v>
      </c>
      <c r="AA618" s="452">
        <v>0.0</v>
      </c>
      <c r="AB618" s="452">
        <v>0.0</v>
      </c>
      <c r="AC618" s="452">
        <v>0.0</v>
      </c>
      <c r="AD618" s="450"/>
      <c r="AE618" s="453"/>
      <c r="AF618" s="453"/>
      <c r="AG618" s="453"/>
      <c r="AH618" s="453"/>
      <c r="AI618" s="453"/>
      <c r="AJ618" s="453"/>
      <c r="AK618" s="453"/>
      <c r="AL618" s="453"/>
      <c r="AM618" s="453"/>
      <c r="AN618" s="453"/>
      <c r="AO618" s="453"/>
      <c r="AP618" s="453"/>
      <c r="AQ618" s="453"/>
      <c r="AR618" s="453"/>
      <c r="AS618" s="453"/>
      <c r="AT618" s="453"/>
      <c r="AU618" s="453"/>
      <c r="AV618" s="453"/>
      <c r="AW618" s="453"/>
      <c r="AX618" s="453"/>
      <c r="AY618" s="453"/>
      <c r="AZ618" s="453"/>
      <c r="BA618" s="453"/>
      <c r="BB618" s="453"/>
      <c r="BC618" s="453"/>
      <c r="BD618" s="453"/>
      <c r="BE618" s="453"/>
    </row>
    <row r="619" hidden="1">
      <c r="A619" s="843" t="s">
        <v>179</v>
      </c>
      <c r="B619" s="844">
        <v>8.0</v>
      </c>
      <c r="C619" s="844">
        <v>8.0</v>
      </c>
      <c r="D619" s="844">
        <v>10.0</v>
      </c>
      <c r="E619" s="844">
        <v>10.0</v>
      </c>
      <c r="F619" s="844">
        <v>12.0</v>
      </c>
      <c r="G619" s="844">
        <v>12.0</v>
      </c>
      <c r="H619" s="844">
        <v>16.0</v>
      </c>
      <c r="I619" s="837"/>
      <c r="J619" s="835"/>
      <c r="K619" s="846"/>
      <c r="L619" s="839" t="str">
        <f>VLOOKUP(A619,Carpenter!$B$190:$I$193,8,FALSE)</f>
        <v>#N/A</v>
      </c>
      <c r="M619" s="835"/>
      <c r="N619" s="835" t="str">
        <f>VLOOKUP(A619,Carpenter!$B$190:$I$193,5,FALSE)</f>
        <v>#N/A</v>
      </c>
      <c r="O619" s="849"/>
      <c r="P619" s="849" t="s">
        <v>973</v>
      </c>
      <c r="Q619" s="840"/>
      <c r="R619" s="840"/>
      <c r="S619" s="840"/>
      <c r="T619" s="475"/>
      <c r="U619" s="471"/>
      <c r="V619" s="471" t="s">
        <v>1183</v>
      </c>
      <c r="W619" s="452">
        <v>0.0</v>
      </c>
      <c r="X619" s="452">
        <v>0.0</v>
      </c>
      <c r="Y619" s="452">
        <v>0.0</v>
      </c>
      <c r="Z619" s="452">
        <v>0.0</v>
      </c>
      <c r="AA619" s="452">
        <v>0.0</v>
      </c>
      <c r="AB619" s="452">
        <v>0.0</v>
      </c>
      <c r="AC619" s="452">
        <v>0.0</v>
      </c>
      <c r="AD619" s="450"/>
      <c r="AE619" s="453"/>
      <c r="AF619" s="453"/>
      <c r="AG619" s="453"/>
      <c r="AH619" s="453"/>
      <c r="AI619" s="453"/>
      <c r="AJ619" s="453"/>
      <c r="AK619" s="453"/>
      <c r="AL619" s="453"/>
      <c r="AM619" s="453"/>
      <c r="AN619" s="453"/>
      <c r="AO619" s="453"/>
      <c r="AP619" s="453"/>
      <c r="AQ619" s="453"/>
      <c r="AR619" s="453"/>
      <c r="AS619" s="453"/>
      <c r="AT619" s="453"/>
      <c r="AU619" s="453"/>
      <c r="AV619" s="453"/>
      <c r="AW619" s="453"/>
      <c r="AX619" s="453"/>
      <c r="AY619" s="453"/>
      <c r="AZ619" s="453"/>
      <c r="BA619" s="453"/>
      <c r="BB619" s="453"/>
      <c r="BC619" s="453"/>
      <c r="BD619" s="453"/>
      <c r="BE619" s="453"/>
    </row>
    <row r="620" hidden="1">
      <c r="A620" s="843" t="s">
        <v>783</v>
      </c>
      <c r="B620" s="844">
        <v>5.0</v>
      </c>
      <c r="C620" s="844">
        <v>10.0</v>
      </c>
      <c r="D620" s="844">
        <v>14.0</v>
      </c>
      <c r="E620" s="844">
        <v>20.0</v>
      </c>
      <c r="F620" s="844">
        <v>25.0</v>
      </c>
      <c r="G620" s="844">
        <v>32.0</v>
      </c>
      <c r="H620" s="844">
        <v>37.0</v>
      </c>
      <c r="I620" s="837"/>
      <c r="J620" s="835"/>
      <c r="K620" s="846"/>
      <c r="L620" s="839" t="str">
        <f>VLOOKUP(A620,Carpenter!$B$190:$I$193,8,FALSE)</f>
        <v>#N/A</v>
      </c>
      <c r="M620" s="835"/>
      <c r="N620" s="835" t="str">
        <f>VLOOKUP(A620,Carpenter!$B$190:$I$193,5,FALSE)</f>
        <v>#N/A</v>
      </c>
      <c r="O620" s="849"/>
      <c r="P620" s="849" t="s">
        <v>973</v>
      </c>
      <c r="Q620" s="840"/>
      <c r="R620" s="840"/>
      <c r="S620" s="840"/>
      <c r="T620" s="475"/>
      <c r="U620" s="471"/>
      <c r="V620" s="471" t="s">
        <v>1183</v>
      </c>
      <c r="W620" s="452">
        <v>0.0</v>
      </c>
      <c r="X620" s="452">
        <v>0.0</v>
      </c>
      <c r="Y620" s="452">
        <v>0.0</v>
      </c>
      <c r="Z620" s="452">
        <v>0.0</v>
      </c>
      <c r="AA620" s="452">
        <v>0.0</v>
      </c>
      <c r="AB620" s="452">
        <v>0.0</v>
      </c>
      <c r="AC620" s="452">
        <v>0.0</v>
      </c>
      <c r="AD620" s="450"/>
      <c r="AE620" s="453"/>
      <c r="AF620" s="453"/>
      <c r="AG620" s="453"/>
      <c r="AH620" s="453"/>
      <c r="AI620" s="453"/>
      <c r="AJ620" s="453"/>
      <c r="AK620" s="453"/>
      <c r="AL620" s="453"/>
      <c r="AM620" s="453"/>
      <c r="AN620" s="453"/>
      <c r="AO620" s="453"/>
      <c r="AP620" s="453"/>
      <c r="AQ620" s="453"/>
      <c r="AR620" s="453"/>
      <c r="AS620" s="453"/>
      <c r="AT620" s="453"/>
      <c r="AU620" s="453"/>
      <c r="AV620" s="453"/>
      <c r="AW620" s="453"/>
      <c r="AX620" s="453"/>
      <c r="AY620" s="453"/>
      <c r="AZ620" s="453"/>
      <c r="BA620" s="453"/>
      <c r="BB620" s="453"/>
      <c r="BC620" s="453"/>
      <c r="BD620" s="453"/>
      <c r="BE620" s="453"/>
    </row>
    <row r="621" hidden="1">
      <c r="A621" s="843" t="s">
        <v>180</v>
      </c>
      <c r="B621" s="844">
        <f t="shared" ref="B621:H621" si="292">(B618+B619)/2+B620</f>
        <v>9.5</v>
      </c>
      <c r="C621" s="844">
        <f t="shared" si="292"/>
        <v>14.5</v>
      </c>
      <c r="D621" s="844">
        <f t="shared" si="292"/>
        <v>19.5</v>
      </c>
      <c r="E621" s="844">
        <f t="shared" si="292"/>
        <v>25.5</v>
      </c>
      <c r="F621" s="844">
        <f t="shared" si="292"/>
        <v>31.5</v>
      </c>
      <c r="G621" s="844">
        <f t="shared" si="292"/>
        <v>38.5</v>
      </c>
      <c r="H621" s="844">
        <f t="shared" si="292"/>
        <v>46</v>
      </c>
      <c r="I621" s="837"/>
      <c r="J621" s="835"/>
      <c r="K621" s="846"/>
      <c r="L621" s="839" t="str">
        <f>VLOOKUP(A621,Carpenter!$B$190:$I$193,8,FALSE)</f>
        <v>#N/A</v>
      </c>
      <c r="M621" s="835"/>
      <c r="N621" s="835" t="str">
        <f>VLOOKUP(A621,Carpenter!$B$190:$I$193,5,FALSE)</f>
        <v>#N/A</v>
      </c>
      <c r="O621" s="849"/>
      <c r="P621" s="849" t="s">
        <v>973</v>
      </c>
      <c r="Q621" s="840"/>
      <c r="R621" s="840"/>
      <c r="S621" s="840"/>
      <c r="T621" s="475"/>
      <c r="U621" s="471"/>
      <c r="V621" s="471" t="s">
        <v>1183</v>
      </c>
      <c r="W621" s="452">
        <v>0.0</v>
      </c>
      <c r="X621" s="452">
        <v>0.0</v>
      </c>
      <c r="Y621" s="452">
        <v>0.0</v>
      </c>
      <c r="Z621" s="452">
        <v>0.0</v>
      </c>
      <c r="AA621" s="452">
        <v>0.0</v>
      </c>
      <c r="AB621" s="452">
        <v>0.0</v>
      </c>
      <c r="AC621" s="452">
        <v>0.0</v>
      </c>
      <c r="AD621" s="450"/>
      <c r="AE621" s="453"/>
      <c r="AF621" s="453"/>
      <c r="AG621" s="453"/>
      <c r="AH621" s="453"/>
      <c r="AI621" s="453"/>
      <c r="AJ621" s="453"/>
      <c r="AK621" s="453"/>
      <c r="AL621" s="453"/>
      <c r="AM621" s="453"/>
      <c r="AN621" s="453"/>
      <c r="AO621" s="453"/>
      <c r="AP621" s="453"/>
      <c r="AQ621" s="453"/>
      <c r="AR621" s="453"/>
      <c r="AS621" s="453"/>
      <c r="AT621" s="453"/>
      <c r="AU621" s="453"/>
      <c r="AV621" s="453"/>
      <c r="AW621" s="453"/>
      <c r="AX621" s="453"/>
      <c r="AY621" s="453"/>
      <c r="AZ621" s="453"/>
      <c r="BA621" s="453"/>
      <c r="BB621" s="453"/>
      <c r="BC621" s="453"/>
      <c r="BD621" s="453"/>
      <c r="BE621" s="453"/>
    </row>
    <row r="622" hidden="1">
      <c r="A622" s="843" t="s">
        <v>784</v>
      </c>
      <c r="B622" s="847"/>
      <c r="C622" s="847">
        <f t="shared" ref="C622:H622" si="293">C621/B621-1</f>
        <v>0.5263157895</v>
      </c>
      <c r="D622" s="847">
        <f t="shared" si="293"/>
        <v>0.3448275862</v>
      </c>
      <c r="E622" s="847">
        <f t="shared" si="293"/>
        <v>0.3076923077</v>
      </c>
      <c r="F622" s="847">
        <f t="shared" si="293"/>
        <v>0.2352941176</v>
      </c>
      <c r="G622" s="847">
        <f t="shared" si="293"/>
        <v>0.2222222222</v>
      </c>
      <c r="H622" s="847">
        <f t="shared" si="293"/>
        <v>0.1948051948</v>
      </c>
      <c r="I622" s="837"/>
      <c r="J622" s="835"/>
      <c r="K622" s="846"/>
      <c r="L622" s="839" t="str">
        <f>VLOOKUP(A622,Carpenter!$B$190:$I$193,8,FALSE)</f>
        <v>#N/A</v>
      </c>
      <c r="M622" s="835"/>
      <c r="N622" s="835" t="str">
        <f>VLOOKUP(A622,Carpenter!$B$190:$I$193,5,FALSE)</f>
        <v>#N/A</v>
      </c>
      <c r="O622" s="849"/>
      <c r="P622" s="849" t="s">
        <v>973</v>
      </c>
      <c r="Q622" s="840"/>
      <c r="R622" s="840"/>
      <c r="S622" s="840"/>
      <c r="T622" s="475"/>
      <c r="U622" s="471"/>
      <c r="V622" s="471" t="s">
        <v>1183</v>
      </c>
      <c r="W622" s="452">
        <v>0.0</v>
      </c>
      <c r="X622" s="452">
        <v>0.0</v>
      </c>
      <c r="Y622" s="452">
        <v>0.0</v>
      </c>
      <c r="Z622" s="452">
        <v>0.0</v>
      </c>
      <c r="AA622" s="452">
        <v>0.0</v>
      </c>
      <c r="AB622" s="452">
        <v>0.0</v>
      </c>
      <c r="AC622" s="452">
        <v>0.0</v>
      </c>
      <c r="AD622" s="450"/>
      <c r="AE622" s="453"/>
      <c r="AF622" s="453"/>
      <c r="AG622" s="453"/>
      <c r="AH622" s="453"/>
      <c r="AI622" s="453"/>
      <c r="AJ622" s="453"/>
      <c r="AK622" s="453"/>
      <c r="AL622" s="453"/>
      <c r="AM622" s="453"/>
      <c r="AN622" s="453"/>
      <c r="AO622" s="453"/>
      <c r="AP622" s="453"/>
      <c r="AQ622" s="453"/>
      <c r="AR622" s="453"/>
      <c r="AS622" s="453"/>
      <c r="AT622" s="453"/>
      <c r="AU622" s="453"/>
      <c r="AV622" s="453"/>
      <c r="AW622" s="453"/>
      <c r="AX622" s="453"/>
      <c r="AY622" s="453"/>
      <c r="AZ622" s="453"/>
      <c r="BA622" s="453"/>
      <c r="BB622" s="453"/>
      <c r="BC622" s="453"/>
      <c r="BD622" s="453"/>
      <c r="BE622" s="453"/>
    </row>
    <row r="623" hidden="1">
      <c r="A623" s="843" t="s">
        <v>785</v>
      </c>
      <c r="B623" s="844">
        <v>5.0</v>
      </c>
      <c r="C623" s="844"/>
      <c r="D623" s="847"/>
      <c r="E623" s="847" t="s">
        <v>32</v>
      </c>
      <c r="F623" s="847"/>
      <c r="G623" s="847"/>
      <c r="H623" s="847"/>
      <c r="I623" s="837"/>
      <c r="J623" s="835"/>
      <c r="K623" s="846"/>
      <c r="L623" s="839" t="str">
        <f>VLOOKUP(A623,Carpenter!$B$190:$I$193,8,FALSE)</f>
        <v>#N/A</v>
      </c>
      <c r="M623" s="835"/>
      <c r="N623" s="835" t="str">
        <f>VLOOKUP(A623,Carpenter!$B$190:$I$193,5,FALSE)</f>
        <v>#N/A</v>
      </c>
      <c r="O623" s="849"/>
      <c r="P623" s="849" t="s">
        <v>973</v>
      </c>
      <c r="Q623" s="840"/>
      <c r="R623" s="840"/>
      <c r="S623" s="840"/>
      <c r="T623" s="475"/>
      <c r="U623" s="471"/>
      <c r="V623" s="471" t="s">
        <v>1183</v>
      </c>
      <c r="W623" s="452">
        <v>0.0</v>
      </c>
      <c r="X623" s="452">
        <v>0.0</v>
      </c>
      <c r="Y623" s="452">
        <v>0.0</v>
      </c>
      <c r="Z623" s="452">
        <v>0.0</v>
      </c>
      <c r="AA623" s="452">
        <v>0.0</v>
      </c>
      <c r="AB623" s="452">
        <v>0.0</v>
      </c>
      <c r="AC623" s="452">
        <v>0.0</v>
      </c>
      <c r="AD623" s="450"/>
      <c r="AE623" s="453"/>
      <c r="AF623" s="453"/>
      <c r="AG623" s="453"/>
      <c r="AH623" s="453"/>
      <c r="AI623" s="453"/>
      <c r="AJ623" s="453"/>
      <c r="AK623" s="453"/>
      <c r="AL623" s="453"/>
      <c r="AM623" s="453"/>
      <c r="AN623" s="453"/>
      <c r="AO623" s="453"/>
      <c r="AP623" s="453"/>
      <c r="AQ623" s="453"/>
      <c r="AR623" s="453"/>
      <c r="AS623" s="453"/>
      <c r="AT623" s="453"/>
      <c r="AU623" s="453"/>
      <c r="AV623" s="453"/>
      <c r="AW623" s="453"/>
      <c r="AX623" s="453"/>
      <c r="AY623" s="453"/>
      <c r="AZ623" s="453"/>
      <c r="BA623" s="453"/>
      <c r="BB623" s="453"/>
      <c r="BC623" s="453"/>
      <c r="BD623" s="453"/>
      <c r="BE623" s="453"/>
    </row>
    <row r="624" hidden="1">
      <c r="A624" s="843" t="s">
        <v>786</v>
      </c>
      <c r="B624" s="848">
        <f t="shared" ref="B624:H624" si="294">B621/$B623</f>
        <v>1.9</v>
      </c>
      <c r="C624" s="848">
        <f t="shared" si="294"/>
        <v>2.9</v>
      </c>
      <c r="D624" s="848">
        <f t="shared" si="294"/>
        <v>3.9</v>
      </c>
      <c r="E624" s="848">
        <f t="shared" si="294"/>
        <v>5.1</v>
      </c>
      <c r="F624" s="848">
        <f t="shared" si="294"/>
        <v>6.3</v>
      </c>
      <c r="G624" s="848">
        <f t="shared" si="294"/>
        <v>7.7</v>
      </c>
      <c r="H624" s="848">
        <f t="shared" si="294"/>
        <v>9.2</v>
      </c>
      <c r="I624" s="837"/>
      <c r="J624" s="835"/>
      <c r="K624" s="846"/>
      <c r="L624" s="839" t="str">
        <f>VLOOKUP(A624,Carpenter!$B$190:$I$193,8,FALSE)</f>
        <v>#N/A</v>
      </c>
      <c r="M624" s="835"/>
      <c r="N624" s="835" t="str">
        <f>VLOOKUP(A624,Carpenter!$B$190:$I$193,5,FALSE)</f>
        <v>#N/A</v>
      </c>
      <c r="O624" s="849"/>
      <c r="P624" s="849" t="s">
        <v>973</v>
      </c>
      <c r="Q624" s="840"/>
      <c r="R624" s="840"/>
      <c r="S624" s="840"/>
      <c r="T624" s="475"/>
      <c r="U624" s="471"/>
      <c r="V624" s="471" t="s">
        <v>1183</v>
      </c>
      <c r="W624" s="452">
        <v>0.0</v>
      </c>
      <c r="X624" s="452">
        <v>0.0</v>
      </c>
      <c r="Y624" s="452">
        <v>0.0</v>
      </c>
      <c r="Z624" s="452">
        <v>0.0</v>
      </c>
      <c r="AA624" s="452">
        <v>0.0</v>
      </c>
      <c r="AB624" s="452">
        <v>0.0</v>
      </c>
      <c r="AC624" s="452">
        <v>0.0</v>
      </c>
      <c r="AD624" s="450"/>
      <c r="AE624" s="453"/>
      <c r="AF624" s="453"/>
      <c r="AG624" s="453"/>
      <c r="AH624" s="453"/>
      <c r="AI624" s="453"/>
      <c r="AJ624" s="453"/>
      <c r="AK624" s="453"/>
      <c r="AL624" s="453"/>
      <c r="AM624" s="453"/>
      <c r="AN624" s="453"/>
      <c r="AO624" s="453"/>
      <c r="AP624" s="453"/>
      <c r="AQ624" s="453"/>
      <c r="AR624" s="453"/>
      <c r="AS624" s="453"/>
      <c r="AT624" s="453"/>
      <c r="AU624" s="453"/>
      <c r="AV624" s="453"/>
      <c r="AW624" s="453"/>
      <c r="AX624" s="453"/>
      <c r="AY624" s="453"/>
      <c r="AZ624" s="453"/>
      <c r="BA624" s="453"/>
      <c r="BB624" s="453"/>
      <c r="BC624" s="453"/>
      <c r="BD624" s="453"/>
      <c r="BE624" s="453"/>
    </row>
    <row r="625">
      <c r="A625" s="834" t="s">
        <v>1190</v>
      </c>
      <c r="B625" s="835" t="s">
        <v>779</v>
      </c>
      <c r="C625" s="835" t="s">
        <v>954</v>
      </c>
      <c r="D625" s="835" t="s">
        <v>923</v>
      </c>
      <c r="E625" s="836" t="s">
        <v>32</v>
      </c>
      <c r="F625" s="835" t="s">
        <v>1186</v>
      </c>
      <c r="G625" s="835" t="s">
        <v>1191</v>
      </c>
      <c r="H625" s="835" t="s">
        <v>1192</v>
      </c>
      <c r="I625" s="837" t="s">
        <v>781</v>
      </c>
      <c r="J625" s="835">
        <v>-3.0</v>
      </c>
      <c r="K625" s="838">
        <v>6.0</v>
      </c>
      <c r="L625" s="839">
        <f>VLOOKUP(A625,Carpenter!$B$190:$I$193,8,FALSE)</f>
        <v>3.84</v>
      </c>
      <c r="M625" s="836" t="s">
        <v>850</v>
      </c>
      <c r="N625" s="835">
        <f>VLOOKUP(A625,Carpenter!$B$190:$I$193,5,FALSE)</f>
        <v>17</v>
      </c>
      <c r="O625" s="849">
        <v>18.0</v>
      </c>
      <c r="P625" s="849" t="s">
        <v>973</v>
      </c>
      <c r="Q625" s="840" t="s">
        <v>1193</v>
      </c>
      <c r="R625" s="841" t="s">
        <v>1194</v>
      </c>
      <c r="S625" s="841">
        <v>20.0</v>
      </c>
      <c r="T625" s="475"/>
      <c r="U625" s="471">
        <v>2.0</v>
      </c>
      <c r="V625" s="471" t="s">
        <v>1183</v>
      </c>
      <c r="W625" s="452">
        <v>0.0</v>
      </c>
      <c r="X625" s="452">
        <v>0.0</v>
      </c>
      <c r="Y625" s="452">
        <v>0.0</v>
      </c>
      <c r="Z625" s="452">
        <v>0.0</v>
      </c>
      <c r="AA625" s="452">
        <v>0.0</v>
      </c>
      <c r="AB625" s="452">
        <v>0.0</v>
      </c>
      <c r="AC625" s="450"/>
      <c r="AD625" s="450"/>
      <c r="AE625" s="453"/>
      <c r="AF625" s="453"/>
      <c r="AG625" s="453"/>
      <c r="AH625" s="453"/>
      <c r="AI625" s="453"/>
      <c r="AJ625" s="453"/>
      <c r="AK625" s="453"/>
      <c r="AL625" s="453"/>
      <c r="AM625" s="453"/>
      <c r="AN625" s="453"/>
      <c r="AO625" s="453"/>
      <c r="AP625" s="453"/>
      <c r="AQ625" s="453"/>
      <c r="AR625" s="453"/>
      <c r="AS625" s="453"/>
      <c r="AT625" s="453"/>
      <c r="AU625" s="453"/>
      <c r="AV625" s="453"/>
      <c r="AW625" s="453"/>
      <c r="AX625" s="453"/>
      <c r="AY625" s="453"/>
      <c r="AZ625" s="453"/>
      <c r="BA625" s="453"/>
      <c r="BB625" s="453"/>
      <c r="BC625" s="453"/>
      <c r="BD625" s="453"/>
      <c r="BE625" s="453"/>
    </row>
    <row r="626" hidden="1">
      <c r="A626" s="843" t="s">
        <v>178</v>
      </c>
      <c r="B626" s="844">
        <v>1.0</v>
      </c>
      <c r="C626" s="844">
        <v>1.0</v>
      </c>
      <c r="D626" s="844">
        <v>1.0</v>
      </c>
      <c r="E626" s="844">
        <v>1.0</v>
      </c>
      <c r="F626" s="844">
        <v>1.0</v>
      </c>
      <c r="G626" s="844">
        <v>1.0</v>
      </c>
      <c r="H626" s="844">
        <v>2.0</v>
      </c>
      <c r="I626" s="837"/>
      <c r="J626" s="835"/>
      <c r="K626" s="846"/>
      <c r="L626" s="839" t="str">
        <f t="shared" ref="L626:L632" si="295">VLOOKUP(A626,'Weapon crafting'!$B$11:$H$103,7,FALSE)</f>
        <v>#REF!</v>
      </c>
      <c r="M626" s="835"/>
      <c r="N626" s="835" t="str">
        <f t="shared" ref="N626:N632" si="296">VLOOKUP(A626,'Weapon crafting'!$B$11:$H$103,5,FALSE)</f>
        <v>#REF!</v>
      </c>
      <c r="O626" s="849"/>
      <c r="P626" s="849" t="s">
        <v>973</v>
      </c>
      <c r="Q626" s="840"/>
      <c r="R626" s="840"/>
      <c r="S626" s="649"/>
      <c r="T626" s="475"/>
      <c r="U626" s="471"/>
      <c r="V626" s="471" t="s">
        <v>1183</v>
      </c>
      <c r="W626" s="475"/>
      <c r="X626" s="475"/>
      <c r="Y626" s="475"/>
      <c r="Z626" s="475"/>
      <c r="AA626" s="475"/>
      <c r="AB626" s="450"/>
      <c r="AC626" s="450"/>
      <c r="AD626" s="450"/>
      <c r="AE626" s="453"/>
      <c r="AF626" s="453"/>
      <c r="AG626" s="453"/>
      <c r="AH626" s="453"/>
      <c r="AI626" s="453"/>
      <c r="AJ626" s="453"/>
      <c r="AK626" s="453"/>
      <c r="AL626" s="453"/>
      <c r="AM626" s="453"/>
      <c r="AN626" s="453"/>
      <c r="AO626" s="453"/>
      <c r="AP626" s="453"/>
      <c r="AQ626" s="453"/>
      <c r="AR626" s="453"/>
      <c r="AS626" s="453"/>
      <c r="AT626" s="453"/>
      <c r="AU626" s="453"/>
      <c r="AV626" s="453"/>
      <c r="AW626" s="453"/>
      <c r="AX626" s="453"/>
      <c r="AY626" s="453"/>
      <c r="AZ626" s="453"/>
      <c r="BA626" s="453"/>
      <c r="BB626" s="453"/>
      <c r="BC626" s="453"/>
      <c r="BD626" s="453"/>
      <c r="BE626" s="453"/>
    </row>
    <row r="627" hidden="1">
      <c r="A627" s="843" t="s">
        <v>179</v>
      </c>
      <c r="B627" s="844">
        <v>8.0</v>
      </c>
      <c r="C627" s="844">
        <v>8.0</v>
      </c>
      <c r="D627" s="844">
        <v>10.0</v>
      </c>
      <c r="E627" s="844">
        <v>10.0</v>
      </c>
      <c r="F627" s="844">
        <v>12.0</v>
      </c>
      <c r="G627" s="844">
        <v>12.0</v>
      </c>
      <c r="H627" s="844">
        <v>16.0</v>
      </c>
      <c r="I627" s="837"/>
      <c r="J627" s="835"/>
      <c r="K627" s="846"/>
      <c r="L627" s="839" t="str">
        <f t="shared" si="295"/>
        <v>#REF!</v>
      </c>
      <c r="M627" s="835"/>
      <c r="N627" s="835" t="str">
        <f t="shared" si="296"/>
        <v>#REF!</v>
      </c>
      <c r="O627" s="849"/>
      <c r="P627" s="849" t="s">
        <v>973</v>
      </c>
      <c r="Q627" s="840"/>
      <c r="R627" s="840"/>
      <c r="S627" s="649"/>
      <c r="T627" s="475"/>
      <c r="U627" s="471"/>
      <c r="V627" s="471" t="s">
        <v>1183</v>
      </c>
      <c r="W627" s="475"/>
      <c r="X627" s="475"/>
      <c r="Y627" s="475"/>
      <c r="Z627" s="475"/>
      <c r="AA627" s="475"/>
      <c r="AB627" s="450"/>
      <c r="AC627" s="450"/>
      <c r="AD627" s="450"/>
      <c r="AE627" s="453"/>
      <c r="AF627" s="453"/>
      <c r="AG627" s="453"/>
      <c r="AH627" s="453"/>
      <c r="AI627" s="453"/>
      <c r="AJ627" s="453"/>
      <c r="AK627" s="453"/>
      <c r="AL627" s="453"/>
      <c r="AM627" s="453"/>
      <c r="AN627" s="453"/>
      <c r="AO627" s="453"/>
      <c r="AP627" s="453"/>
      <c r="AQ627" s="453"/>
      <c r="AR627" s="453"/>
      <c r="AS627" s="453"/>
      <c r="AT627" s="453"/>
      <c r="AU627" s="453"/>
      <c r="AV627" s="453"/>
      <c r="AW627" s="453"/>
      <c r="AX627" s="453"/>
      <c r="AY627" s="453"/>
      <c r="AZ627" s="453"/>
      <c r="BA627" s="453"/>
      <c r="BB627" s="453"/>
      <c r="BC627" s="453"/>
      <c r="BD627" s="453"/>
      <c r="BE627" s="453"/>
    </row>
    <row r="628" hidden="1">
      <c r="A628" s="843" t="s">
        <v>783</v>
      </c>
      <c r="B628" s="844">
        <v>7.0</v>
      </c>
      <c r="C628" s="844">
        <v>13.0</v>
      </c>
      <c r="D628" s="844">
        <v>18.0</v>
      </c>
      <c r="E628" s="844">
        <v>25.0</v>
      </c>
      <c r="F628" s="844">
        <v>31.0</v>
      </c>
      <c r="G628" s="844">
        <v>39.0</v>
      </c>
      <c r="H628" s="844">
        <v>44.0</v>
      </c>
      <c r="I628" s="837"/>
      <c r="J628" s="835"/>
      <c r="K628" s="846"/>
      <c r="L628" s="839" t="str">
        <f t="shared" si="295"/>
        <v>#REF!</v>
      </c>
      <c r="M628" s="835"/>
      <c r="N628" s="835" t="str">
        <f t="shared" si="296"/>
        <v>#REF!</v>
      </c>
      <c r="O628" s="849"/>
      <c r="P628" s="849" t="s">
        <v>973</v>
      </c>
      <c r="Q628" s="840"/>
      <c r="R628" s="840"/>
      <c r="S628" s="649"/>
      <c r="T628" s="475"/>
      <c r="U628" s="471"/>
      <c r="V628" s="471" t="s">
        <v>1183</v>
      </c>
      <c r="W628" s="475"/>
      <c r="X628" s="475"/>
      <c r="Y628" s="475"/>
      <c r="Z628" s="475"/>
      <c r="AA628" s="475"/>
      <c r="AB628" s="450"/>
      <c r="AC628" s="450"/>
      <c r="AD628" s="450"/>
      <c r="AE628" s="453"/>
      <c r="AF628" s="453"/>
      <c r="AG628" s="453"/>
      <c r="AH628" s="453"/>
      <c r="AI628" s="453"/>
      <c r="AJ628" s="453"/>
      <c r="AK628" s="453"/>
      <c r="AL628" s="453"/>
      <c r="AM628" s="453"/>
      <c r="AN628" s="453"/>
      <c r="AO628" s="453"/>
      <c r="AP628" s="453"/>
      <c r="AQ628" s="453"/>
      <c r="AR628" s="453"/>
      <c r="AS628" s="453"/>
      <c r="AT628" s="453"/>
      <c r="AU628" s="453"/>
      <c r="AV628" s="453"/>
      <c r="AW628" s="453"/>
      <c r="AX628" s="453"/>
      <c r="AY628" s="453"/>
      <c r="AZ628" s="453"/>
      <c r="BA628" s="453"/>
      <c r="BB628" s="453"/>
      <c r="BC628" s="453"/>
      <c r="BD628" s="453"/>
      <c r="BE628" s="453"/>
    </row>
    <row r="629" hidden="1">
      <c r="A629" s="843" t="s">
        <v>180</v>
      </c>
      <c r="B629" s="844">
        <f t="shared" ref="B629:H629" si="297">(B626+B627)/2+B628</f>
        <v>11.5</v>
      </c>
      <c r="C629" s="844">
        <f t="shared" si="297"/>
        <v>17.5</v>
      </c>
      <c r="D629" s="844">
        <f t="shared" si="297"/>
        <v>23.5</v>
      </c>
      <c r="E629" s="844">
        <f t="shared" si="297"/>
        <v>30.5</v>
      </c>
      <c r="F629" s="844">
        <f t="shared" si="297"/>
        <v>37.5</v>
      </c>
      <c r="G629" s="844">
        <f t="shared" si="297"/>
        <v>45.5</v>
      </c>
      <c r="H629" s="844">
        <f t="shared" si="297"/>
        <v>53</v>
      </c>
      <c r="I629" s="837"/>
      <c r="J629" s="835"/>
      <c r="K629" s="846"/>
      <c r="L629" s="839" t="str">
        <f t="shared" si="295"/>
        <v>#REF!</v>
      </c>
      <c r="M629" s="835"/>
      <c r="N629" s="835" t="str">
        <f t="shared" si="296"/>
        <v>#REF!</v>
      </c>
      <c r="O629" s="849"/>
      <c r="P629" s="849" t="s">
        <v>973</v>
      </c>
      <c r="Q629" s="840"/>
      <c r="R629" s="840"/>
      <c r="S629" s="649"/>
      <c r="T629" s="475"/>
      <c r="U629" s="471"/>
      <c r="V629" s="471" t="s">
        <v>1183</v>
      </c>
      <c r="W629" s="475"/>
      <c r="X629" s="475"/>
      <c r="Y629" s="475"/>
      <c r="Z629" s="475"/>
      <c r="AA629" s="475"/>
      <c r="AB629" s="450"/>
      <c r="AC629" s="450"/>
      <c r="AD629" s="450"/>
      <c r="AE629" s="453"/>
      <c r="AF629" s="453"/>
      <c r="AG629" s="453"/>
      <c r="AH629" s="453"/>
      <c r="AI629" s="453"/>
      <c r="AJ629" s="453"/>
      <c r="AK629" s="453"/>
      <c r="AL629" s="453"/>
      <c r="AM629" s="453"/>
      <c r="AN629" s="453"/>
      <c r="AO629" s="453"/>
      <c r="AP629" s="453"/>
      <c r="AQ629" s="453"/>
      <c r="AR629" s="453"/>
      <c r="AS629" s="453"/>
      <c r="AT629" s="453"/>
      <c r="AU629" s="453"/>
      <c r="AV629" s="453"/>
      <c r="AW629" s="453"/>
      <c r="AX629" s="453"/>
      <c r="AY629" s="453"/>
      <c r="AZ629" s="453"/>
      <c r="BA629" s="453"/>
      <c r="BB629" s="453"/>
      <c r="BC629" s="453"/>
      <c r="BD629" s="453"/>
      <c r="BE629" s="453"/>
    </row>
    <row r="630" hidden="1">
      <c r="A630" s="843" t="s">
        <v>784</v>
      </c>
      <c r="B630" s="847"/>
      <c r="C630" s="847">
        <f t="shared" ref="C630:H630" si="298">C629/B629-1</f>
        <v>0.5217391304</v>
      </c>
      <c r="D630" s="847">
        <f t="shared" si="298"/>
        <v>0.3428571429</v>
      </c>
      <c r="E630" s="847">
        <f t="shared" si="298"/>
        <v>0.2978723404</v>
      </c>
      <c r="F630" s="847">
        <f t="shared" si="298"/>
        <v>0.2295081967</v>
      </c>
      <c r="G630" s="847">
        <f t="shared" si="298"/>
        <v>0.2133333333</v>
      </c>
      <c r="H630" s="847">
        <f t="shared" si="298"/>
        <v>0.1648351648</v>
      </c>
      <c r="I630" s="837"/>
      <c r="J630" s="835"/>
      <c r="K630" s="846"/>
      <c r="L630" s="839" t="str">
        <f t="shared" si="295"/>
        <v>#REF!</v>
      </c>
      <c r="M630" s="835"/>
      <c r="N630" s="835" t="str">
        <f t="shared" si="296"/>
        <v>#REF!</v>
      </c>
      <c r="O630" s="849"/>
      <c r="P630" s="849" t="s">
        <v>973</v>
      </c>
      <c r="Q630" s="840"/>
      <c r="R630" s="840"/>
      <c r="S630" s="649"/>
      <c r="T630" s="475"/>
      <c r="U630" s="471"/>
      <c r="V630" s="471" t="s">
        <v>1183</v>
      </c>
      <c r="W630" s="475"/>
      <c r="X630" s="475"/>
      <c r="Y630" s="475"/>
      <c r="Z630" s="475"/>
      <c r="AA630" s="475"/>
      <c r="AB630" s="450"/>
      <c r="AC630" s="450"/>
      <c r="AD630" s="450"/>
      <c r="AE630" s="453"/>
      <c r="AF630" s="453"/>
      <c r="AG630" s="453"/>
      <c r="AH630" s="453"/>
      <c r="AI630" s="453"/>
      <c r="AJ630" s="453"/>
      <c r="AK630" s="453"/>
      <c r="AL630" s="453"/>
      <c r="AM630" s="453"/>
      <c r="AN630" s="453"/>
      <c r="AO630" s="453"/>
      <c r="AP630" s="453"/>
      <c r="AQ630" s="453"/>
      <c r="AR630" s="453"/>
      <c r="AS630" s="453"/>
      <c r="AT630" s="453"/>
      <c r="AU630" s="453"/>
      <c r="AV630" s="453"/>
      <c r="AW630" s="453"/>
      <c r="AX630" s="453"/>
      <c r="AY630" s="453"/>
      <c r="AZ630" s="453"/>
      <c r="BA630" s="453"/>
      <c r="BB630" s="453"/>
      <c r="BC630" s="453"/>
      <c r="BD630" s="453"/>
      <c r="BE630" s="453"/>
    </row>
    <row r="631" hidden="1">
      <c r="A631" s="843" t="s">
        <v>785</v>
      </c>
      <c r="B631" s="844">
        <v>6.0</v>
      </c>
      <c r="C631" s="844"/>
      <c r="D631" s="847"/>
      <c r="E631" s="847" t="s">
        <v>32</v>
      </c>
      <c r="F631" s="847"/>
      <c r="G631" s="847"/>
      <c r="H631" s="847"/>
      <c r="I631" s="837"/>
      <c r="J631" s="835"/>
      <c r="K631" s="846"/>
      <c r="L631" s="839" t="str">
        <f t="shared" si="295"/>
        <v>#REF!</v>
      </c>
      <c r="M631" s="835"/>
      <c r="N631" s="835" t="str">
        <f t="shared" si="296"/>
        <v>#REF!</v>
      </c>
      <c r="O631" s="849"/>
      <c r="P631" s="849" t="s">
        <v>973</v>
      </c>
      <c r="Q631" s="840"/>
      <c r="R631" s="840"/>
      <c r="S631" s="649"/>
      <c r="T631" s="475"/>
      <c r="U631" s="471"/>
      <c r="V631" s="471" t="s">
        <v>1183</v>
      </c>
      <c r="W631" s="475"/>
      <c r="X631" s="475"/>
      <c r="Y631" s="475"/>
      <c r="Z631" s="475"/>
      <c r="AA631" s="475"/>
      <c r="AB631" s="450"/>
      <c r="AC631" s="450"/>
      <c r="AD631" s="450"/>
      <c r="AE631" s="453"/>
      <c r="AF631" s="453"/>
      <c r="AG631" s="453"/>
      <c r="AH631" s="453"/>
      <c r="AI631" s="453"/>
      <c r="AJ631" s="453"/>
      <c r="AK631" s="453"/>
      <c r="AL631" s="453"/>
      <c r="AM631" s="453"/>
      <c r="AN631" s="453"/>
      <c r="AO631" s="453"/>
      <c r="AP631" s="453"/>
      <c r="AQ631" s="453"/>
      <c r="AR631" s="453"/>
      <c r="AS631" s="453"/>
      <c r="AT631" s="453"/>
      <c r="AU631" s="453"/>
      <c r="AV631" s="453"/>
      <c r="AW631" s="453"/>
      <c r="AX631" s="453"/>
      <c r="AY631" s="453"/>
      <c r="AZ631" s="453"/>
      <c r="BA631" s="453"/>
      <c r="BB631" s="453"/>
      <c r="BC631" s="453"/>
      <c r="BD631" s="453"/>
      <c r="BE631" s="453"/>
    </row>
    <row r="632" hidden="1">
      <c r="A632" s="843" t="s">
        <v>786</v>
      </c>
      <c r="B632" s="848">
        <f t="shared" ref="B632:H632" si="299">B629/$B631</f>
        <v>1.916666667</v>
      </c>
      <c r="C632" s="848">
        <f t="shared" si="299"/>
        <v>2.916666667</v>
      </c>
      <c r="D632" s="848">
        <f t="shared" si="299"/>
        <v>3.916666667</v>
      </c>
      <c r="E632" s="848">
        <f t="shared" si="299"/>
        <v>5.083333333</v>
      </c>
      <c r="F632" s="848">
        <f t="shared" si="299"/>
        <v>6.25</v>
      </c>
      <c r="G632" s="848">
        <f t="shared" si="299"/>
        <v>7.583333333</v>
      </c>
      <c r="H632" s="848">
        <f t="shared" si="299"/>
        <v>8.833333333</v>
      </c>
      <c r="I632" s="837"/>
      <c r="J632" s="835"/>
      <c r="K632" s="846"/>
      <c r="L632" s="839" t="str">
        <f t="shared" si="295"/>
        <v>#REF!</v>
      </c>
      <c r="M632" s="835"/>
      <c r="N632" s="835" t="str">
        <f t="shared" si="296"/>
        <v>#REF!</v>
      </c>
      <c r="O632" s="849"/>
      <c r="P632" s="849" t="s">
        <v>973</v>
      </c>
      <c r="Q632" s="840"/>
      <c r="R632" s="840"/>
      <c r="S632" s="649"/>
      <c r="T632" s="475"/>
      <c r="U632" s="471"/>
      <c r="V632" s="471" t="s">
        <v>1183</v>
      </c>
      <c r="W632" s="475"/>
      <c r="X632" s="475"/>
      <c r="Y632" s="475"/>
      <c r="Z632" s="475"/>
      <c r="AA632" s="475"/>
      <c r="AB632" s="450"/>
      <c r="AC632" s="450"/>
      <c r="AD632" s="450"/>
      <c r="AE632" s="453"/>
      <c r="AF632" s="453"/>
      <c r="AG632" s="453"/>
      <c r="AH632" s="453"/>
      <c r="AI632" s="453"/>
      <c r="AJ632" s="453"/>
      <c r="AK632" s="453"/>
      <c r="AL632" s="453"/>
      <c r="AM632" s="453"/>
      <c r="AN632" s="453"/>
      <c r="AO632" s="453"/>
      <c r="AP632" s="453"/>
      <c r="AQ632" s="453"/>
      <c r="AR632" s="453"/>
      <c r="AS632" s="453"/>
      <c r="AT632" s="453"/>
      <c r="AU632" s="453"/>
      <c r="AV632" s="453"/>
      <c r="AW632" s="453"/>
      <c r="AX632" s="453"/>
      <c r="AY632" s="453"/>
      <c r="AZ632" s="453"/>
      <c r="BA632" s="453"/>
      <c r="BB632" s="453"/>
      <c r="BC632" s="453"/>
      <c r="BD632" s="453"/>
      <c r="BE632" s="453"/>
    </row>
    <row r="633">
      <c r="S633" s="513"/>
      <c r="T633" s="475"/>
      <c r="U633" s="450"/>
      <c r="V633" s="450"/>
      <c r="W633" s="452">
        <v>28.0</v>
      </c>
      <c r="X633" s="452">
        <v>30.0</v>
      </c>
      <c r="Y633" s="452">
        <v>32.0</v>
      </c>
      <c r="Z633" s="452">
        <v>34.0</v>
      </c>
      <c r="AA633" s="452">
        <v>36.0</v>
      </c>
      <c r="AB633" s="452">
        <v>38.0</v>
      </c>
      <c r="AC633" s="452">
        <v>40.0</v>
      </c>
      <c r="AD633" s="450"/>
      <c r="AE633" s="453"/>
      <c r="AF633" s="453"/>
      <c r="AG633" s="453"/>
      <c r="AH633" s="453"/>
      <c r="AI633" s="453"/>
      <c r="AJ633" s="453"/>
      <c r="AK633" s="453"/>
      <c r="AL633" s="453"/>
      <c r="AM633" s="453"/>
      <c r="AN633" s="453"/>
      <c r="AO633" s="453"/>
      <c r="AP633" s="453"/>
      <c r="AQ633" s="453"/>
      <c r="AR633" s="453"/>
      <c r="AS633" s="453"/>
      <c r="AT633" s="453"/>
      <c r="AU633" s="453"/>
      <c r="AV633" s="453"/>
      <c r="AW633" s="453"/>
      <c r="AX633" s="453"/>
      <c r="AY633" s="453"/>
      <c r="AZ633" s="453"/>
      <c r="BA633" s="453"/>
      <c r="BB633" s="453"/>
      <c r="BC633" s="453"/>
      <c r="BD633" s="453"/>
      <c r="BE633" s="453"/>
    </row>
    <row r="634">
      <c r="A634" s="851"/>
      <c r="B634" s="852"/>
      <c r="C634" s="852"/>
      <c r="D634" s="852"/>
      <c r="E634" s="852"/>
      <c r="F634" s="852"/>
      <c r="G634" s="852"/>
      <c r="H634" s="853" t="s">
        <v>1195</v>
      </c>
      <c r="I634" s="852"/>
      <c r="J634" s="852"/>
      <c r="K634" s="852"/>
      <c r="L634" s="852"/>
      <c r="M634" s="852"/>
      <c r="N634" s="852"/>
      <c r="O634" s="852"/>
      <c r="P634" s="852"/>
      <c r="Q634" s="854"/>
      <c r="R634" s="450"/>
      <c r="S634" s="450"/>
      <c r="T634" s="450"/>
      <c r="U634" s="450"/>
      <c r="V634" s="450"/>
      <c r="W634" s="450"/>
      <c r="X634" s="450"/>
      <c r="Y634" s="450"/>
      <c r="Z634" s="450"/>
      <c r="AA634" s="450"/>
      <c r="AB634" s="450"/>
      <c r="AC634" s="450"/>
      <c r="AD634" s="450"/>
      <c r="AE634" s="453"/>
      <c r="AF634" s="453"/>
      <c r="AG634" s="453"/>
      <c r="AH634" s="453"/>
      <c r="AI634" s="453"/>
      <c r="AJ634" s="453"/>
      <c r="AK634" s="453"/>
      <c r="AL634" s="453"/>
      <c r="AM634" s="453"/>
      <c r="AN634" s="453"/>
      <c r="AO634" s="453"/>
      <c r="AP634" s="453"/>
      <c r="AQ634" s="453"/>
      <c r="AR634" s="453"/>
      <c r="AS634" s="453"/>
      <c r="AT634" s="453"/>
      <c r="AU634" s="453"/>
      <c r="AV634" s="453"/>
      <c r="AW634" s="453"/>
      <c r="AX634" s="453"/>
      <c r="AY634" s="453"/>
      <c r="AZ634" s="453"/>
      <c r="BA634" s="453"/>
      <c r="BB634" s="453"/>
      <c r="BC634" s="453"/>
      <c r="BD634" s="453"/>
      <c r="BE634" s="453"/>
    </row>
    <row r="635">
      <c r="A635" s="855"/>
      <c r="B635" s="856" t="s">
        <v>148</v>
      </c>
      <c r="C635" s="856" t="s">
        <v>765</v>
      </c>
      <c r="D635" s="856" t="s">
        <v>766</v>
      </c>
      <c r="E635" s="857" t="s">
        <v>32</v>
      </c>
      <c r="F635" s="856" t="s">
        <v>768</v>
      </c>
      <c r="G635" s="856" t="s">
        <v>769</v>
      </c>
      <c r="H635" s="856" t="s">
        <v>770</v>
      </c>
      <c r="I635" s="858" t="s">
        <v>137</v>
      </c>
      <c r="J635" s="859" t="s">
        <v>758</v>
      </c>
      <c r="K635" s="859" t="s">
        <v>785</v>
      </c>
      <c r="L635" s="859" t="s">
        <v>760</v>
      </c>
      <c r="M635" s="859" t="s">
        <v>25</v>
      </c>
      <c r="N635" s="859" t="s">
        <v>761</v>
      </c>
      <c r="O635" s="859" t="s">
        <v>194</v>
      </c>
      <c r="P635" s="859" t="s">
        <v>762</v>
      </c>
      <c r="Q635" s="859" t="s">
        <v>763</v>
      </c>
      <c r="R635" s="450"/>
      <c r="S635" s="450"/>
      <c r="T635" s="450"/>
      <c r="U635" s="450"/>
      <c r="V635" s="450"/>
      <c r="W635" s="450"/>
      <c r="X635" s="450"/>
      <c r="Y635" s="450"/>
      <c r="Z635" s="450"/>
      <c r="AA635" s="450"/>
      <c r="AB635" s="450"/>
      <c r="AC635" s="450"/>
      <c r="AD635" s="450"/>
      <c r="AE635" s="453"/>
      <c r="AF635" s="453"/>
      <c r="AG635" s="453"/>
      <c r="AH635" s="453"/>
      <c r="AI635" s="453"/>
      <c r="AJ635" s="453"/>
      <c r="AK635" s="453"/>
      <c r="AL635" s="453"/>
      <c r="AM635" s="453"/>
      <c r="AN635" s="453"/>
      <c r="AO635" s="453"/>
      <c r="AP635" s="453"/>
      <c r="AQ635" s="453"/>
      <c r="AR635" s="453"/>
      <c r="AS635" s="453"/>
      <c r="AT635" s="453"/>
      <c r="AU635" s="453"/>
      <c r="AV635" s="453"/>
      <c r="AW635" s="453"/>
      <c r="AX635" s="453"/>
      <c r="AY635" s="453"/>
      <c r="AZ635" s="453"/>
      <c r="BA635" s="453"/>
      <c r="BB635" s="453"/>
      <c r="BC635" s="453"/>
      <c r="BD635" s="453"/>
      <c r="BE635" s="453"/>
    </row>
    <row r="636">
      <c r="A636" s="860" t="s">
        <v>1196</v>
      </c>
      <c r="B636" s="861" t="s">
        <v>774</v>
      </c>
      <c r="C636" s="861" t="s">
        <v>774</v>
      </c>
      <c r="D636" s="861" t="s">
        <v>775</v>
      </c>
      <c r="E636" s="861" t="s">
        <v>32</v>
      </c>
      <c r="F636" s="861" t="s">
        <v>1080</v>
      </c>
      <c r="G636" s="861" t="s">
        <v>1080</v>
      </c>
      <c r="H636" s="861" t="s">
        <v>797</v>
      </c>
      <c r="I636" s="862" t="s">
        <v>793</v>
      </c>
      <c r="J636" s="861">
        <v>0.0</v>
      </c>
      <c r="K636" s="863">
        <v>2.0</v>
      </c>
      <c r="L636" s="864">
        <f>Blacksmith!J195</f>
        <v>2.64</v>
      </c>
      <c r="M636" s="865" t="s">
        <v>32</v>
      </c>
      <c r="N636" s="861">
        <v>10.0</v>
      </c>
      <c r="O636" s="861">
        <v>15.0</v>
      </c>
      <c r="P636" s="863" t="s">
        <v>782</v>
      </c>
      <c r="Q636" s="861" t="s">
        <v>1197</v>
      </c>
      <c r="R636" s="462">
        <v>0.0</v>
      </c>
      <c r="S636" s="450"/>
      <c r="T636" s="450"/>
      <c r="U636" s="450"/>
      <c r="V636" s="450"/>
      <c r="W636" s="450"/>
      <c r="X636" s="450"/>
      <c r="Y636" s="450"/>
      <c r="Z636" s="450"/>
      <c r="AA636" s="450"/>
      <c r="AB636" s="450"/>
      <c r="AC636" s="450"/>
      <c r="AD636" s="450"/>
      <c r="AE636" s="453"/>
      <c r="AF636" s="453"/>
      <c r="AG636" s="453"/>
      <c r="AH636" s="453"/>
      <c r="AI636" s="453"/>
      <c r="AJ636" s="453"/>
      <c r="AK636" s="453"/>
      <c r="AL636" s="453"/>
      <c r="AM636" s="453"/>
      <c r="AN636" s="453"/>
      <c r="AO636" s="453"/>
      <c r="AP636" s="453"/>
      <c r="AQ636" s="453"/>
      <c r="AR636" s="453"/>
      <c r="AS636" s="453"/>
      <c r="AT636" s="453"/>
      <c r="AU636" s="453"/>
      <c r="AV636" s="453"/>
      <c r="AW636" s="453"/>
      <c r="AX636" s="453"/>
      <c r="AY636" s="453"/>
      <c r="AZ636" s="453"/>
      <c r="BA636" s="453"/>
      <c r="BB636" s="453"/>
      <c r="BC636" s="453"/>
      <c r="BD636" s="453"/>
      <c r="BE636" s="453"/>
    </row>
    <row r="637">
      <c r="A637" s="860" t="s">
        <v>1198</v>
      </c>
      <c r="B637" s="861" t="s">
        <v>776</v>
      </c>
      <c r="C637" s="861" t="s">
        <v>776</v>
      </c>
      <c r="D637" s="861" t="s">
        <v>797</v>
      </c>
      <c r="E637" s="861" t="s">
        <v>32</v>
      </c>
      <c r="F637" s="861" t="s">
        <v>777</v>
      </c>
      <c r="G637" s="861" t="s">
        <v>777</v>
      </c>
      <c r="H637" s="861" t="s">
        <v>798</v>
      </c>
      <c r="I637" s="862" t="s">
        <v>793</v>
      </c>
      <c r="J637" s="861">
        <v>-1.0</v>
      </c>
      <c r="K637" s="861">
        <v>3.0</v>
      </c>
      <c r="L637" s="864">
        <f>Blacksmith!J196</f>
        <v>4.69</v>
      </c>
      <c r="M637" s="865" t="s">
        <v>1199</v>
      </c>
      <c r="N637" s="861">
        <v>18.0</v>
      </c>
      <c r="O637" s="861">
        <v>23.0</v>
      </c>
      <c r="P637" s="863" t="s">
        <v>782</v>
      </c>
      <c r="Q637" s="861" t="s">
        <v>1200</v>
      </c>
      <c r="R637" s="462">
        <v>0.0</v>
      </c>
      <c r="S637" s="450"/>
      <c r="T637" s="450"/>
      <c r="U637" s="450"/>
      <c r="V637" s="450"/>
      <c r="W637" s="450"/>
      <c r="X637" s="450"/>
      <c r="Y637" s="450"/>
      <c r="Z637" s="450"/>
      <c r="AA637" s="450"/>
      <c r="AB637" s="450"/>
      <c r="AC637" s="450"/>
      <c r="AD637" s="450"/>
      <c r="AE637" s="453"/>
      <c r="AF637" s="453"/>
      <c r="AG637" s="453"/>
      <c r="AH637" s="453"/>
      <c r="AI637" s="453"/>
      <c r="AJ637" s="453"/>
      <c r="AK637" s="453"/>
      <c r="AL637" s="453"/>
      <c r="AM637" s="453"/>
      <c r="AN637" s="453"/>
      <c r="AO637" s="453"/>
      <c r="AP637" s="453"/>
      <c r="AQ637" s="453"/>
      <c r="AR637" s="453"/>
      <c r="AS637" s="453"/>
      <c r="AT637" s="453"/>
      <c r="AU637" s="453"/>
      <c r="AV637" s="453"/>
      <c r="AW637" s="453"/>
      <c r="AX637" s="453"/>
      <c r="AY637" s="453"/>
      <c r="AZ637" s="453"/>
      <c r="BA637" s="453"/>
      <c r="BB637" s="453"/>
      <c r="BC637" s="453"/>
      <c r="BD637" s="453"/>
      <c r="BE637" s="453"/>
    </row>
    <row r="638">
      <c r="A638" s="860" t="s">
        <v>1201</v>
      </c>
      <c r="B638" s="861" t="s">
        <v>819</v>
      </c>
      <c r="C638" s="861" t="s">
        <v>819</v>
      </c>
      <c r="D638" s="861" t="s">
        <v>798</v>
      </c>
      <c r="E638" s="861" t="s">
        <v>32</v>
      </c>
      <c r="F638" s="861" t="s">
        <v>778</v>
      </c>
      <c r="G638" s="861" t="s">
        <v>778</v>
      </c>
      <c r="H638" s="861" t="s">
        <v>838</v>
      </c>
      <c r="I638" s="862" t="s">
        <v>793</v>
      </c>
      <c r="J638" s="861">
        <v>-2.0</v>
      </c>
      <c r="K638" s="861">
        <v>4.0</v>
      </c>
      <c r="L638" s="864">
        <f>Blacksmith!J197</f>
        <v>7.48</v>
      </c>
      <c r="M638" s="865" t="s">
        <v>1202</v>
      </c>
      <c r="N638" s="861">
        <v>28.0</v>
      </c>
      <c r="O638" s="861">
        <v>32.0</v>
      </c>
      <c r="P638" s="863" t="s">
        <v>782</v>
      </c>
      <c r="Q638" s="861" t="s">
        <v>1203</v>
      </c>
      <c r="R638" s="462">
        <v>0.0</v>
      </c>
      <c r="S638" s="450"/>
      <c r="T638" s="450"/>
      <c r="U638" s="450"/>
      <c r="V638" s="450"/>
      <c r="W638" s="450"/>
      <c r="X638" s="450"/>
      <c r="Y638" s="450"/>
      <c r="Z638" s="450"/>
      <c r="AA638" s="450"/>
      <c r="AB638" s="450"/>
      <c r="AC638" s="450"/>
      <c r="AD638" s="450"/>
      <c r="AE638" s="453"/>
      <c r="AF638" s="453"/>
      <c r="AG638" s="453"/>
      <c r="AH638" s="453"/>
      <c r="AI638" s="453"/>
      <c r="AJ638" s="453"/>
      <c r="AK638" s="453"/>
      <c r="AL638" s="453"/>
      <c r="AM638" s="453"/>
      <c r="AN638" s="453"/>
      <c r="AO638" s="453"/>
      <c r="AP638" s="453"/>
      <c r="AQ638" s="453"/>
      <c r="AR638" s="453"/>
      <c r="AS638" s="453"/>
      <c r="AT638" s="453"/>
      <c r="AU638" s="453"/>
      <c r="AV638" s="453"/>
      <c r="AW638" s="453"/>
      <c r="AX638" s="453"/>
      <c r="AY638" s="453"/>
      <c r="AZ638" s="453"/>
      <c r="BA638" s="453"/>
      <c r="BB638" s="453"/>
      <c r="BC638" s="453"/>
      <c r="BD638" s="453"/>
      <c r="BE638" s="453"/>
    </row>
    <row r="639">
      <c r="A639" s="781" t="s">
        <v>32</v>
      </c>
      <c r="B639" s="782"/>
      <c r="C639" s="782"/>
      <c r="D639" s="782"/>
      <c r="E639" s="782"/>
      <c r="F639" s="782"/>
      <c r="G639" s="782"/>
      <c r="H639" s="782"/>
      <c r="I639" s="783"/>
      <c r="J639" s="453"/>
      <c r="K639" s="453"/>
      <c r="L639" s="784"/>
      <c r="M639" s="453"/>
      <c r="N639" s="453"/>
      <c r="O639" s="453"/>
      <c r="P639" s="453"/>
      <c r="Q639" s="441"/>
      <c r="R639" s="450"/>
      <c r="S639" s="450"/>
      <c r="T639" s="450"/>
      <c r="U639" s="450"/>
      <c r="V639" s="450"/>
      <c r="W639" s="450"/>
      <c r="X639" s="450"/>
      <c r="Y639" s="450"/>
      <c r="Z639" s="450"/>
      <c r="AA639" s="450"/>
      <c r="AB639" s="450"/>
      <c r="AC639" s="450"/>
      <c r="AD639" s="450"/>
      <c r="AE639" s="453"/>
      <c r="AF639" s="453"/>
      <c r="AG639" s="453"/>
      <c r="AH639" s="453"/>
      <c r="AI639" s="453"/>
      <c r="AJ639" s="453"/>
      <c r="AK639" s="453"/>
      <c r="AL639" s="453"/>
      <c r="AM639" s="453"/>
      <c r="AN639" s="453"/>
      <c r="AO639" s="453"/>
      <c r="AP639" s="453"/>
      <c r="AQ639" s="453"/>
      <c r="AR639" s="453"/>
      <c r="AS639" s="453"/>
      <c r="AT639" s="453"/>
      <c r="AU639" s="453"/>
      <c r="AV639" s="453"/>
      <c r="AW639" s="453"/>
      <c r="AX639" s="453"/>
      <c r="AY639" s="453"/>
      <c r="AZ639" s="453"/>
      <c r="BA639" s="453"/>
      <c r="BB639" s="453"/>
      <c r="BC639" s="453"/>
      <c r="BD639" s="453"/>
      <c r="BE639" s="453"/>
    </row>
    <row r="640">
      <c r="A640" s="866"/>
      <c r="B640" s="867"/>
      <c r="C640" s="867"/>
      <c r="D640" s="867"/>
      <c r="E640" s="867"/>
      <c r="F640" s="867"/>
      <c r="G640" s="867"/>
      <c r="H640" s="868" t="s">
        <v>1204</v>
      </c>
      <c r="I640" s="867"/>
      <c r="J640" s="867"/>
      <c r="K640" s="867"/>
      <c r="L640" s="867"/>
      <c r="M640" s="867"/>
      <c r="N640" s="867"/>
      <c r="O640" s="867"/>
      <c r="P640" s="867"/>
      <c r="Q640" s="869"/>
      <c r="R640" s="450"/>
      <c r="S640" s="450"/>
      <c r="T640" s="450"/>
      <c r="U640" s="450"/>
      <c r="V640" s="450"/>
      <c r="W640" s="450"/>
      <c r="X640" s="450"/>
      <c r="Y640" s="450"/>
      <c r="Z640" s="450"/>
      <c r="AA640" s="450"/>
      <c r="AB640" s="450"/>
      <c r="AC640" s="450"/>
      <c r="AD640" s="450"/>
      <c r="AE640" s="453"/>
      <c r="AF640" s="453"/>
      <c r="AG640" s="453"/>
      <c r="AH640" s="453"/>
      <c r="AI640" s="453"/>
      <c r="AJ640" s="453"/>
      <c r="AK640" s="453"/>
      <c r="AL640" s="453"/>
      <c r="AM640" s="453"/>
      <c r="AN640" s="453"/>
      <c r="AO640" s="453"/>
      <c r="AP640" s="453"/>
      <c r="AQ640" s="453"/>
      <c r="AR640" s="453"/>
      <c r="AS640" s="453"/>
      <c r="AT640" s="453"/>
      <c r="AU640" s="453"/>
      <c r="AV640" s="453"/>
      <c r="AW640" s="453"/>
      <c r="AX640" s="453"/>
      <c r="AY640" s="453"/>
      <c r="AZ640" s="453"/>
      <c r="BA640" s="453"/>
      <c r="BB640" s="453"/>
      <c r="BC640" s="453"/>
      <c r="BD640" s="453"/>
      <c r="BE640" s="453"/>
    </row>
    <row r="641">
      <c r="A641" s="870"/>
      <c r="B641" s="442" t="s">
        <v>1155</v>
      </c>
      <c r="C641" s="442" t="s">
        <v>1156</v>
      </c>
      <c r="D641" s="442" t="s">
        <v>1157</v>
      </c>
      <c r="E641" s="442" t="s">
        <v>1158</v>
      </c>
      <c r="F641" s="442" t="s">
        <v>1159</v>
      </c>
      <c r="G641" s="871" t="s">
        <v>1160</v>
      </c>
      <c r="H641" s="442" t="s">
        <v>1161</v>
      </c>
      <c r="I641" s="434" t="s">
        <v>137</v>
      </c>
      <c r="J641" s="430" t="s">
        <v>758</v>
      </c>
      <c r="K641" s="430" t="s">
        <v>785</v>
      </c>
      <c r="L641" s="430" t="s">
        <v>760</v>
      </c>
      <c r="M641" s="430" t="s">
        <v>25</v>
      </c>
      <c r="N641" s="430" t="s">
        <v>761</v>
      </c>
      <c r="O641" s="430" t="s">
        <v>194</v>
      </c>
      <c r="P641" s="430" t="s">
        <v>762</v>
      </c>
      <c r="Q641" s="430" t="s">
        <v>763</v>
      </c>
      <c r="R641" s="450"/>
      <c r="S641" s="450"/>
      <c r="T641" s="450"/>
      <c r="U641" s="450"/>
      <c r="V641" s="450"/>
      <c r="W641" s="450"/>
      <c r="X641" s="450"/>
      <c r="Y641" s="450"/>
      <c r="Z641" s="450"/>
      <c r="AA641" s="450"/>
      <c r="AB641" s="450"/>
      <c r="AC641" s="450"/>
      <c r="AD641" s="450"/>
      <c r="AE641" s="453"/>
      <c r="AF641" s="453"/>
      <c r="AG641" s="453"/>
      <c r="AH641" s="453"/>
      <c r="AI641" s="453"/>
      <c r="AJ641" s="453"/>
      <c r="AK641" s="453"/>
      <c r="AL641" s="453"/>
      <c r="AM641" s="453"/>
      <c r="AN641" s="453"/>
      <c r="AO641" s="453"/>
      <c r="AP641" s="453"/>
      <c r="AQ641" s="453"/>
      <c r="AR641" s="453"/>
      <c r="AS641" s="453"/>
      <c r="AT641" s="453"/>
      <c r="AU641" s="453"/>
      <c r="AV641" s="453"/>
      <c r="AW641" s="453"/>
      <c r="AX641" s="453"/>
      <c r="AY641" s="453"/>
      <c r="AZ641" s="453"/>
      <c r="BA641" s="453"/>
      <c r="BB641" s="453"/>
      <c r="BC641" s="453"/>
      <c r="BD641" s="453"/>
      <c r="BE641" s="453"/>
    </row>
    <row r="642">
      <c r="A642" s="780" t="s">
        <v>1205</v>
      </c>
      <c r="B642" s="872" t="s">
        <v>115</v>
      </c>
      <c r="C642" s="872" t="s">
        <v>115</v>
      </c>
      <c r="D642" s="872" t="s">
        <v>774</v>
      </c>
      <c r="E642" s="872" t="s">
        <v>774</v>
      </c>
      <c r="F642" s="872" t="s">
        <v>775</v>
      </c>
      <c r="G642" s="872" t="s">
        <v>775</v>
      </c>
      <c r="H642" s="872" t="s">
        <v>776</v>
      </c>
      <c r="I642" s="873" t="s">
        <v>793</v>
      </c>
      <c r="J642" s="872">
        <v>0.0</v>
      </c>
      <c r="K642" s="874">
        <v>2.0</v>
      </c>
      <c r="L642" s="875">
        <f>Carpenter!G182</f>
        <v>0.56</v>
      </c>
      <c r="M642" s="876" t="s">
        <v>32</v>
      </c>
      <c r="N642" s="872">
        <f>Carpenter!E182</f>
        <v>4</v>
      </c>
      <c r="O642" s="872">
        <f>Carpenter!N50</f>
        <v>5</v>
      </c>
      <c r="P642" s="874" t="s">
        <v>782</v>
      </c>
      <c r="Q642" s="872" t="s">
        <v>1206</v>
      </c>
      <c r="R642" s="462">
        <v>0.0</v>
      </c>
      <c r="S642" s="450"/>
      <c r="T642" s="450"/>
      <c r="U642" s="450"/>
      <c r="V642" s="450"/>
      <c r="W642" s="450"/>
      <c r="X642" s="450"/>
      <c r="Y642" s="450"/>
      <c r="Z642" s="450"/>
      <c r="AA642" s="450"/>
      <c r="AB642" s="450"/>
      <c r="AC642" s="450"/>
      <c r="AD642" s="450"/>
      <c r="AE642" s="453"/>
      <c r="AF642" s="453"/>
      <c r="AG642" s="453"/>
      <c r="AH642" s="453"/>
      <c r="AI642" s="453"/>
      <c r="AJ642" s="453"/>
      <c r="AK642" s="453"/>
      <c r="AL642" s="453"/>
      <c r="AM642" s="453"/>
      <c r="AN642" s="453"/>
      <c r="AO642" s="453"/>
      <c r="AP642" s="453"/>
      <c r="AQ642" s="453"/>
      <c r="AR642" s="453"/>
      <c r="AS642" s="453"/>
      <c r="AT642" s="453"/>
      <c r="AU642" s="453"/>
      <c r="AV642" s="453"/>
      <c r="AW642" s="453"/>
      <c r="AX642" s="453"/>
      <c r="AY642" s="453"/>
      <c r="AZ642" s="453"/>
      <c r="BA642" s="453"/>
      <c r="BB642" s="453"/>
      <c r="BC642" s="453"/>
      <c r="BD642" s="453"/>
      <c r="BE642" s="453"/>
    </row>
    <row r="643">
      <c r="A643" s="780" t="s">
        <v>1207</v>
      </c>
      <c r="B643" s="872" t="s">
        <v>796</v>
      </c>
      <c r="C643" s="872" t="s">
        <v>796</v>
      </c>
      <c r="D643" s="872" t="s">
        <v>776</v>
      </c>
      <c r="E643" s="872" t="s">
        <v>776</v>
      </c>
      <c r="F643" s="872" t="s">
        <v>797</v>
      </c>
      <c r="G643" s="872" t="s">
        <v>797</v>
      </c>
      <c r="H643" s="872" t="s">
        <v>819</v>
      </c>
      <c r="I643" s="873" t="s">
        <v>793</v>
      </c>
      <c r="J643" s="872">
        <v>-1.0</v>
      </c>
      <c r="K643" s="872">
        <v>3.0</v>
      </c>
      <c r="L643" s="875">
        <f>Carpenter!G183</f>
        <v>1.2</v>
      </c>
      <c r="M643" s="876" t="s">
        <v>1199</v>
      </c>
      <c r="N643" s="872">
        <f>Carpenter!E183</f>
        <v>8</v>
      </c>
      <c r="O643" s="872">
        <f>Carpenter!N60</f>
        <v>7</v>
      </c>
      <c r="P643" s="874" t="s">
        <v>782</v>
      </c>
      <c r="Q643" s="872" t="s">
        <v>1208</v>
      </c>
      <c r="R643" s="462">
        <v>0.0</v>
      </c>
      <c r="S643" s="450"/>
      <c r="T643" s="450"/>
      <c r="U643" s="450"/>
      <c r="V643" s="450"/>
      <c r="W643" s="450"/>
      <c r="X643" s="450"/>
      <c r="Y643" s="450"/>
      <c r="Z643" s="450"/>
      <c r="AA643" s="450"/>
      <c r="AB643" s="450"/>
      <c r="AC643" s="450"/>
      <c r="AD643" s="450"/>
      <c r="AE643" s="453"/>
      <c r="AF643" s="453"/>
      <c r="AG643" s="453"/>
      <c r="AH643" s="453"/>
      <c r="AI643" s="453"/>
      <c r="AJ643" s="453"/>
      <c r="AK643" s="453"/>
      <c r="AL643" s="453"/>
      <c r="AM643" s="453"/>
      <c r="AN643" s="453"/>
      <c r="AO643" s="453"/>
      <c r="AP643" s="453"/>
      <c r="AQ643" s="453"/>
      <c r="AR643" s="453"/>
      <c r="AS643" s="453"/>
      <c r="AT643" s="453"/>
      <c r="AU643" s="453"/>
      <c r="AV643" s="453"/>
      <c r="AW643" s="453"/>
      <c r="AX643" s="453"/>
      <c r="AY643" s="453"/>
      <c r="AZ643" s="453"/>
      <c r="BA643" s="453"/>
      <c r="BB643" s="453"/>
      <c r="BC643" s="453"/>
      <c r="BD643" s="453"/>
      <c r="BE643" s="453"/>
    </row>
    <row r="644">
      <c r="A644" s="780" t="s">
        <v>1209</v>
      </c>
      <c r="B644" s="872" t="s">
        <v>942</v>
      </c>
      <c r="C644" s="872" t="s">
        <v>942</v>
      </c>
      <c r="D644" s="872" t="s">
        <v>819</v>
      </c>
      <c r="E644" s="872" t="s">
        <v>819</v>
      </c>
      <c r="F644" s="872" t="s">
        <v>798</v>
      </c>
      <c r="G644" s="872" t="s">
        <v>798</v>
      </c>
      <c r="H644" s="872" t="s">
        <v>910</v>
      </c>
      <c r="I644" s="873" t="s">
        <v>793</v>
      </c>
      <c r="J644" s="872">
        <v>-2.0</v>
      </c>
      <c r="K644" s="872">
        <v>4.0</v>
      </c>
      <c r="L644" s="875">
        <f>Carpenter!G184</f>
        <v>2.56</v>
      </c>
      <c r="M644" s="876" t="s">
        <v>1202</v>
      </c>
      <c r="N644" s="872">
        <f>Carpenter!E184</f>
        <v>16</v>
      </c>
      <c r="O644" s="872">
        <f>Carpenter!N70</f>
        <v>9</v>
      </c>
      <c r="P644" s="874" t="s">
        <v>782</v>
      </c>
      <c r="Q644" s="872"/>
      <c r="R644" s="462">
        <v>0.0</v>
      </c>
      <c r="S644" s="450"/>
      <c r="T644" s="450"/>
      <c r="U644" s="450"/>
      <c r="V644" s="450"/>
      <c r="W644" s="450"/>
      <c r="X644" s="450"/>
      <c r="Y644" s="450"/>
      <c r="Z644" s="450"/>
      <c r="AA644" s="450"/>
      <c r="AB644" s="450"/>
      <c r="AC644" s="450"/>
      <c r="AD644" s="450"/>
      <c r="AE644" s="453"/>
      <c r="AF644" s="453"/>
      <c r="AG644" s="453"/>
      <c r="AH644" s="453"/>
      <c r="AI644" s="453"/>
      <c r="AJ644" s="453"/>
      <c r="AK644" s="453"/>
      <c r="AL644" s="453"/>
      <c r="AM644" s="453"/>
      <c r="AN644" s="453"/>
      <c r="AO644" s="453"/>
      <c r="AP644" s="453"/>
      <c r="AQ644" s="453"/>
      <c r="AR644" s="453"/>
      <c r="AS644" s="453"/>
      <c r="AT644" s="453"/>
      <c r="AU644" s="453"/>
      <c r="AV644" s="453"/>
      <c r="AW644" s="453"/>
      <c r="AX644" s="453"/>
      <c r="AY644" s="453"/>
      <c r="AZ644" s="453"/>
      <c r="BA644" s="453"/>
      <c r="BB644" s="453"/>
      <c r="BC644" s="453"/>
      <c r="BD644" s="453"/>
      <c r="BE644" s="453"/>
    </row>
    <row r="645">
      <c r="A645" s="785"/>
      <c r="B645" s="782"/>
      <c r="C645" s="782"/>
      <c r="D645" s="782"/>
      <c r="E645" s="782"/>
      <c r="F645" s="782"/>
      <c r="G645" s="782"/>
      <c r="H645" s="782"/>
      <c r="I645" s="783"/>
      <c r="J645" s="453"/>
      <c r="K645" s="453"/>
      <c r="L645" s="784"/>
      <c r="M645" s="453"/>
      <c r="N645" s="453"/>
      <c r="O645" s="453"/>
      <c r="P645" s="453"/>
      <c r="Q645" s="441"/>
      <c r="R645" s="450"/>
      <c r="S645" s="450"/>
      <c r="T645" s="450"/>
      <c r="U645" s="450"/>
      <c r="V645" s="450"/>
      <c r="W645" s="450"/>
      <c r="X645" s="450"/>
      <c r="Y645" s="450"/>
      <c r="Z645" s="450"/>
      <c r="AA645" s="450"/>
      <c r="AB645" s="450"/>
      <c r="AC645" s="450"/>
      <c r="AD645" s="450"/>
      <c r="AE645" s="453"/>
      <c r="AF645" s="453"/>
      <c r="AG645" s="453"/>
      <c r="AH645" s="453"/>
      <c r="AI645" s="453"/>
      <c r="AJ645" s="453"/>
      <c r="AK645" s="453"/>
      <c r="AL645" s="453"/>
      <c r="AM645" s="453"/>
      <c r="AN645" s="453"/>
      <c r="AO645" s="453"/>
      <c r="AP645" s="453"/>
      <c r="AQ645" s="453"/>
      <c r="AR645" s="453"/>
      <c r="AS645" s="453"/>
      <c r="AT645" s="453"/>
      <c r="AU645" s="453"/>
      <c r="AV645" s="453"/>
      <c r="AW645" s="453"/>
      <c r="AX645" s="453"/>
      <c r="AY645" s="453"/>
      <c r="AZ645" s="453"/>
      <c r="BA645" s="453"/>
      <c r="BB645" s="453"/>
      <c r="BC645" s="453"/>
      <c r="BD645" s="453"/>
      <c r="BE645" s="453"/>
    </row>
    <row r="646">
      <c r="A646" s="877"/>
      <c r="B646" s="878"/>
      <c r="C646" s="878"/>
      <c r="D646" s="878"/>
      <c r="E646" s="878"/>
      <c r="F646" s="878"/>
      <c r="G646" s="878"/>
      <c r="H646" s="879" t="s">
        <v>1210</v>
      </c>
      <c r="I646" s="878"/>
      <c r="J646" s="878"/>
      <c r="K646" s="878"/>
      <c r="L646" s="878"/>
      <c r="M646" s="878"/>
      <c r="N646" s="878"/>
      <c r="O646" s="878"/>
      <c r="P646" s="878"/>
      <c r="Q646" s="880"/>
      <c r="R646" s="450"/>
      <c r="S646" s="450"/>
      <c r="T646" s="450"/>
      <c r="U646" s="450"/>
      <c r="V646" s="450"/>
      <c r="W646" s="450"/>
      <c r="X646" s="450"/>
      <c r="Y646" s="450"/>
      <c r="Z646" s="450"/>
      <c r="AA646" s="450"/>
      <c r="AB646" s="450"/>
      <c r="AC646" s="450"/>
      <c r="AD646" s="450"/>
      <c r="AE646" s="453"/>
      <c r="AF646" s="453"/>
      <c r="AG646" s="453"/>
      <c r="AH646" s="453"/>
      <c r="AI646" s="453"/>
      <c r="AJ646" s="453"/>
      <c r="AK646" s="453"/>
      <c r="AL646" s="453"/>
      <c r="AM646" s="453"/>
      <c r="AN646" s="453"/>
      <c r="AO646" s="453"/>
      <c r="AP646" s="453"/>
      <c r="AQ646" s="453"/>
      <c r="AR646" s="453"/>
      <c r="AS646" s="453"/>
      <c r="AT646" s="453"/>
      <c r="AU646" s="453"/>
      <c r="AV646" s="453"/>
      <c r="AW646" s="453"/>
      <c r="AX646" s="453"/>
      <c r="AY646" s="453"/>
      <c r="AZ646" s="453"/>
      <c r="BA646" s="453"/>
      <c r="BB646" s="453"/>
      <c r="BC646" s="453"/>
      <c r="BD646" s="453"/>
      <c r="BE646" s="453"/>
    </row>
    <row r="647">
      <c r="A647" s="881" t="s">
        <v>1055</v>
      </c>
      <c r="B647" s="882">
        <v>0.0</v>
      </c>
      <c r="C647" s="882">
        <v>1.0</v>
      </c>
      <c r="D647" s="882">
        <v>2.0</v>
      </c>
      <c r="E647" s="882">
        <v>3.0</v>
      </c>
      <c r="F647" s="882">
        <v>4.0</v>
      </c>
      <c r="G647" s="882">
        <v>5.0</v>
      </c>
      <c r="H647" s="882">
        <v>6.0</v>
      </c>
      <c r="I647" s="882">
        <v>1.0</v>
      </c>
      <c r="J647" s="883"/>
      <c r="K647" s="884"/>
      <c r="L647" s="885">
        <f>Blacksmith!J194</f>
        <v>0.05152</v>
      </c>
      <c r="M647" s="882" t="s">
        <v>32</v>
      </c>
      <c r="N647" s="886"/>
      <c r="O647" s="886"/>
      <c r="P647" s="884"/>
      <c r="Q647" s="887" t="s">
        <v>1211</v>
      </c>
      <c r="R647" s="450"/>
      <c r="S647" s="450"/>
      <c r="T647" s="450"/>
      <c r="U647" s="450"/>
      <c r="V647" s="450"/>
      <c r="W647" s="450"/>
      <c r="X647" s="450"/>
      <c r="Y647" s="450"/>
      <c r="Z647" s="450"/>
      <c r="AA647" s="450"/>
      <c r="AB647" s="450"/>
      <c r="AC647" s="450"/>
      <c r="AD647" s="450"/>
      <c r="AE647" s="453"/>
      <c r="AF647" s="453"/>
      <c r="AG647" s="453"/>
      <c r="AH647" s="453"/>
      <c r="AI647" s="453"/>
      <c r="AJ647" s="453"/>
      <c r="AK647" s="453"/>
      <c r="AL647" s="453"/>
      <c r="AM647" s="453"/>
      <c r="AN647" s="453"/>
      <c r="AO647" s="453"/>
      <c r="AP647" s="453"/>
      <c r="AQ647" s="453"/>
      <c r="AR647" s="453"/>
      <c r="AS647" s="453"/>
      <c r="AT647" s="453"/>
      <c r="AU647" s="453"/>
      <c r="AV647" s="453"/>
      <c r="AW647" s="453"/>
      <c r="AX647" s="453"/>
      <c r="AY647" s="453"/>
      <c r="AZ647" s="453"/>
      <c r="BA647" s="453"/>
      <c r="BB647" s="453"/>
      <c r="BC647" s="453"/>
      <c r="BD647" s="453"/>
      <c r="BE647" s="453"/>
    </row>
    <row r="648">
      <c r="A648" s="881" t="s">
        <v>1164</v>
      </c>
      <c r="B648" s="882">
        <v>0.0</v>
      </c>
      <c r="C648" s="882">
        <v>1.0</v>
      </c>
      <c r="D648" s="882">
        <v>2.0</v>
      </c>
      <c r="E648" s="882">
        <v>3.0</v>
      </c>
      <c r="F648" s="882">
        <v>4.0</v>
      </c>
      <c r="G648" s="882">
        <v>5.0</v>
      </c>
      <c r="H648" s="882">
        <v>6.0</v>
      </c>
      <c r="I648" s="882">
        <v>1.0</v>
      </c>
      <c r="J648" s="883"/>
      <c r="K648" s="884"/>
      <c r="L648" s="885">
        <f>Carpenter!I199</f>
        <v>0.0718</v>
      </c>
      <c r="M648" s="882" t="s">
        <v>32</v>
      </c>
      <c r="N648" s="886">
        <f>Carpenter!F199</f>
        <v>0.5</v>
      </c>
      <c r="O648" s="886"/>
      <c r="P648" s="884"/>
      <c r="Q648" s="887" t="s">
        <v>1212</v>
      </c>
      <c r="R648" s="450"/>
      <c r="S648" s="450"/>
      <c r="T648" s="450"/>
      <c r="U648" s="450"/>
      <c r="V648" s="450"/>
      <c r="W648" s="450"/>
      <c r="X648" s="450"/>
      <c r="Y648" s="450"/>
      <c r="Z648" s="450"/>
      <c r="AA648" s="450"/>
      <c r="AB648" s="450"/>
      <c r="AC648" s="450"/>
      <c r="AD648" s="450"/>
      <c r="AE648" s="453"/>
      <c r="AF648" s="453"/>
      <c r="AG648" s="453"/>
      <c r="AH648" s="453"/>
      <c r="AI648" s="453"/>
      <c r="AJ648" s="453"/>
      <c r="AK648" s="453"/>
      <c r="AL648" s="453"/>
      <c r="AM648" s="453"/>
      <c r="AN648" s="453"/>
      <c r="AO648" s="453"/>
      <c r="AP648" s="453"/>
      <c r="AQ648" s="453"/>
      <c r="AR648" s="453"/>
      <c r="AS648" s="453"/>
      <c r="AT648" s="453"/>
      <c r="AU648" s="453"/>
      <c r="AV648" s="453"/>
      <c r="AW648" s="453"/>
      <c r="AX648" s="453"/>
      <c r="AY648" s="453"/>
      <c r="AZ648" s="453"/>
      <c r="BA648" s="453"/>
      <c r="BB648" s="453"/>
      <c r="BC648" s="453"/>
      <c r="BD648" s="453"/>
      <c r="BE648" s="453"/>
    </row>
    <row r="649">
      <c r="A649" s="881" t="s">
        <v>1183</v>
      </c>
      <c r="B649" s="882">
        <v>0.0</v>
      </c>
      <c r="C649" s="882">
        <v>1.0</v>
      </c>
      <c r="D649" s="882">
        <v>2.0</v>
      </c>
      <c r="E649" s="882">
        <v>3.0</v>
      </c>
      <c r="F649" s="882">
        <v>4.0</v>
      </c>
      <c r="G649" s="882">
        <v>5.0</v>
      </c>
      <c r="H649" s="882">
        <v>6.0</v>
      </c>
      <c r="I649" s="882">
        <v>1.0</v>
      </c>
      <c r="J649" s="883"/>
      <c r="K649" s="884"/>
      <c r="L649" s="885">
        <f>Carpenter!I200</f>
        <v>0.069</v>
      </c>
      <c r="M649" s="882" t="s">
        <v>32</v>
      </c>
      <c r="N649" s="886">
        <f>Carpenter!F200</f>
        <v>0.5</v>
      </c>
      <c r="O649" s="886"/>
      <c r="P649" s="884"/>
      <c r="Q649" s="887" t="s">
        <v>1213</v>
      </c>
      <c r="R649" s="450"/>
      <c r="S649" s="450"/>
      <c r="T649" s="450"/>
      <c r="U649" s="450"/>
      <c r="V649" s="450"/>
      <c r="W649" s="450"/>
      <c r="X649" s="450"/>
      <c r="Y649" s="450"/>
      <c r="Z649" s="450"/>
      <c r="AA649" s="450"/>
      <c r="AB649" s="450"/>
      <c r="AC649" s="450"/>
      <c r="AD649" s="450"/>
      <c r="AE649" s="453"/>
      <c r="AF649" s="453"/>
      <c r="AG649" s="453"/>
      <c r="AH649" s="453"/>
      <c r="AI649" s="453"/>
      <c r="AJ649" s="453"/>
      <c r="AK649" s="453"/>
      <c r="AL649" s="453"/>
      <c r="AM649" s="453"/>
      <c r="AN649" s="453"/>
      <c r="AO649" s="453"/>
      <c r="AP649" s="453"/>
      <c r="AQ649" s="453"/>
      <c r="AR649" s="453"/>
      <c r="AS649" s="453"/>
      <c r="AT649" s="453"/>
      <c r="AU649" s="453"/>
      <c r="AV649" s="453"/>
      <c r="AW649" s="453"/>
      <c r="AX649" s="453"/>
      <c r="AY649" s="453"/>
      <c r="AZ649" s="453"/>
      <c r="BA649" s="453"/>
      <c r="BB649" s="453"/>
      <c r="BC649" s="453"/>
      <c r="BD649" s="453"/>
      <c r="BE649" s="453"/>
    </row>
    <row r="650">
      <c r="A650" s="453"/>
      <c r="B650" s="453"/>
      <c r="C650" s="453"/>
      <c r="D650" s="453"/>
      <c r="E650" s="453"/>
      <c r="F650" s="453"/>
      <c r="G650" s="453"/>
      <c r="H650" s="453"/>
      <c r="I650" s="453"/>
      <c r="J650" s="453"/>
      <c r="K650" s="453"/>
      <c r="L650" s="453"/>
      <c r="M650" s="453"/>
      <c r="N650" s="453"/>
      <c r="O650" s="453"/>
      <c r="P650" s="453"/>
      <c r="Q650" s="453"/>
      <c r="R650" s="453"/>
      <c r="S650" s="453"/>
      <c r="T650" s="453"/>
      <c r="U650" s="453"/>
      <c r="V650" s="453"/>
      <c r="W650" s="453"/>
      <c r="X650" s="453"/>
      <c r="Y650" s="453"/>
      <c r="Z650" s="453"/>
      <c r="AA650" s="453"/>
      <c r="AB650" s="453"/>
      <c r="AC650" s="453"/>
      <c r="AD650" s="453"/>
      <c r="AE650" s="453"/>
      <c r="AF650" s="453"/>
      <c r="AG650" s="453"/>
      <c r="AH650" s="453"/>
      <c r="AI650" s="453"/>
      <c r="AJ650" s="453"/>
      <c r="AK650" s="453"/>
      <c r="AL650" s="453"/>
      <c r="AM650" s="453"/>
      <c r="AN650" s="453"/>
      <c r="AO650" s="453"/>
      <c r="AP650" s="453"/>
      <c r="AQ650" s="453"/>
      <c r="AR650" s="453"/>
      <c r="AS650" s="453"/>
      <c r="AT650" s="453"/>
      <c r="AU650" s="453"/>
      <c r="AV650" s="453"/>
      <c r="AW650" s="453"/>
      <c r="AX650" s="453"/>
      <c r="AY650" s="453"/>
      <c r="AZ650" s="453"/>
      <c r="BA650" s="453"/>
      <c r="BB650" s="453"/>
      <c r="BC650" s="453"/>
      <c r="BD650" s="453"/>
      <c r="BE650" s="453"/>
    </row>
    <row r="651">
      <c r="A651" s="677" t="s">
        <v>1214</v>
      </c>
      <c r="B651" s="677">
        <v>0.01</v>
      </c>
      <c r="C651" s="453">
        <f t="shared" ref="C651:H651" si="300">B651*3</f>
        <v>0.03</v>
      </c>
      <c r="D651" s="453">
        <f t="shared" si="300"/>
        <v>0.09</v>
      </c>
      <c r="E651" s="453">
        <f t="shared" si="300"/>
        <v>0.27</v>
      </c>
      <c r="F651" s="453">
        <f t="shared" si="300"/>
        <v>0.81</v>
      </c>
      <c r="G651" s="453">
        <f t="shared" si="300"/>
        <v>2.43</v>
      </c>
      <c r="H651" s="453">
        <f t="shared" si="300"/>
        <v>7.29</v>
      </c>
      <c r="I651" s="453"/>
      <c r="J651" s="453"/>
      <c r="K651" s="453"/>
      <c r="L651" s="453"/>
      <c r="M651" s="453"/>
      <c r="N651" s="453"/>
      <c r="O651" s="453"/>
      <c r="P651" s="453"/>
      <c r="Q651" s="453"/>
      <c r="R651" s="453"/>
      <c r="S651" s="453"/>
      <c r="T651" s="453"/>
      <c r="U651" s="453"/>
      <c r="V651" s="453"/>
      <c r="W651" s="453"/>
      <c r="X651" s="453"/>
      <c r="Y651" s="453"/>
      <c r="Z651" s="453"/>
      <c r="AA651" s="453"/>
      <c r="AB651" s="453"/>
      <c r="AC651" s="453"/>
      <c r="AD651" s="453"/>
      <c r="AE651" s="453"/>
      <c r="AF651" s="453"/>
      <c r="AG651" s="453"/>
      <c r="AH651" s="453"/>
      <c r="AI651" s="453"/>
      <c r="AJ651" s="453"/>
      <c r="AK651" s="453"/>
      <c r="AL651" s="453"/>
      <c r="AM651" s="453"/>
      <c r="AN651" s="453"/>
      <c r="AO651" s="453"/>
      <c r="AP651" s="453"/>
      <c r="AQ651" s="453"/>
      <c r="AR651" s="453"/>
      <c r="AS651" s="453"/>
      <c r="AT651" s="453"/>
      <c r="AU651" s="453"/>
      <c r="AV651" s="453"/>
      <c r="AW651" s="453"/>
      <c r="AX651" s="453"/>
      <c r="AY651" s="453"/>
      <c r="AZ651" s="453"/>
      <c r="BA651" s="453"/>
      <c r="BB651" s="453"/>
      <c r="BC651" s="453"/>
      <c r="BD651" s="453"/>
      <c r="BE651" s="453"/>
    </row>
    <row r="652">
      <c r="A652" s="783"/>
      <c r="B652" s="888" t="s">
        <v>1155</v>
      </c>
      <c r="C652" s="888" t="s">
        <v>1156</v>
      </c>
      <c r="D652" s="888" t="s">
        <v>1157</v>
      </c>
      <c r="E652" s="888" t="s">
        <v>1158</v>
      </c>
      <c r="F652" s="888" t="s">
        <v>1159</v>
      </c>
      <c r="G652" s="889" t="s">
        <v>1160</v>
      </c>
      <c r="H652" s="888" t="s">
        <v>1161</v>
      </c>
      <c r="I652" s="783"/>
      <c r="J652" s="453"/>
      <c r="K652" s="453"/>
      <c r="L652" s="784"/>
      <c r="M652" s="453"/>
      <c r="N652" s="453"/>
      <c r="O652" s="453"/>
      <c r="P652" s="453"/>
      <c r="Q652" s="441"/>
      <c r="R652" s="453"/>
      <c r="S652" s="453"/>
      <c r="T652" s="453"/>
      <c r="U652" s="453"/>
      <c r="V652" s="453"/>
      <c r="W652" s="453"/>
      <c r="X652" s="453"/>
      <c r="Y652" s="453"/>
      <c r="Z652" s="453"/>
      <c r="AA652" s="453"/>
      <c r="AB652" s="453"/>
      <c r="AC652" s="453"/>
      <c r="AD652" s="453"/>
      <c r="AE652" s="453"/>
      <c r="AF652" s="453"/>
      <c r="AG652" s="453"/>
      <c r="AH652" s="453"/>
      <c r="AI652" s="453"/>
      <c r="AJ652" s="453"/>
      <c r="AK652" s="453"/>
      <c r="AL652" s="453"/>
      <c r="AM652" s="453"/>
      <c r="AN652" s="453"/>
      <c r="AO652" s="453"/>
      <c r="AP652" s="453"/>
      <c r="AQ652" s="453"/>
      <c r="AR652" s="453"/>
      <c r="AS652" s="453"/>
      <c r="AT652" s="453"/>
      <c r="AU652" s="453"/>
      <c r="AV652" s="453"/>
      <c r="AW652" s="453"/>
      <c r="AX652" s="453"/>
      <c r="AY652" s="453"/>
      <c r="AZ652" s="453"/>
      <c r="BA652" s="453"/>
      <c r="BB652" s="453"/>
      <c r="BC652" s="453"/>
      <c r="BD652" s="453"/>
      <c r="BE652" s="453"/>
    </row>
    <row r="653">
      <c r="A653" s="888" t="s">
        <v>1215</v>
      </c>
      <c r="B653" s="888" t="s">
        <v>148</v>
      </c>
      <c r="C653" s="888" t="s">
        <v>765</v>
      </c>
      <c r="D653" s="888" t="s">
        <v>766</v>
      </c>
      <c r="E653" s="888" t="s">
        <v>767</v>
      </c>
      <c r="F653" s="888" t="s">
        <v>768</v>
      </c>
      <c r="G653" s="888" t="s">
        <v>769</v>
      </c>
      <c r="H653" s="888" t="s">
        <v>770</v>
      </c>
      <c r="J653" s="453"/>
      <c r="K653" s="453"/>
      <c r="L653" s="784"/>
      <c r="M653" s="453"/>
      <c r="N653" s="453"/>
      <c r="O653" s="453"/>
      <c r="P653" s="453"/>
      <c r="Q653" s="441"/>
      <c r="R653" s="453"/>
      <c r="S653" s="453"/>
      <c r="T653" s="453"/>
      <c r="U653" s="453"/>
      <c r="V653" s="453"/>
      <c r="W653" s="453"/>
      <c r="X653" s="453"/>
      <c r="Y653" s="453"/>
      <c r="Z653" s="453"/>
      <c r="AA653" s="453"/>
      <c r="AB653" s="453"/>
      <c r="AC653" s="453"/>
      <c r="AD653" s="453"/>
      <c r="AE653" s="453"/>
      <c r="AF653" s="453"/>
      <c r="AG653" s="453"/>
      <c r="AH653" s="453"/>
      <c r="AI653" s="453"/>
      <c r="AJ653" s="453"/>
      <c r="AK653" s="453"/>
      <c r="AL653" s="453"/>
      <c r="AM653" s="453"/>
      <c r="AN653" s="453"/>
      <c r="AO653" s="453"/>
      <c r="AP653" s="453"/>
      <c r="AQ653" s="453"/>
      <c r="AR653" s="453"/>
      <c r="AS653" s="453"/>
      <c r="AT653" s="453"/>
      <c r="AU653" s="453"/>
      <c r="AV653" s="453"/>
      <c r="AW653" s="453"/>
      <c r="AX653" s="453"/>
      <c r="AY653" s="453"/>
      <c r="AZ653" s="453"/>
      <c r="BA653" s="453"/>
      <c r="BB653" s="453"/>
      <c r="BC653" s="453"/>
      <c r="BD653" s="453"/>
      <c r="BE653" s="453"/>
    </row>
    <row r="654">
      <c r="A654" s="442" t="s">
        <v>136</v>
      </c>
      <c r="B654" s="890">
        <v>1.0</v>
      </c>
      <c r="C654" s="775">
        <v>1.15</v>
      </c>
      <c r="D654" s="891">
        <v>1.3</v>
      </c>
      <c r="E654" s="891">
        <v>1.5</v>
      </c>
      <c r="F654" s="891">
        <v>1.7</v>
      </c>
      <c r="G654" s="891">
        <v>1.9</v>
      </c>
      <c r="H654" s="891">
        <v>2.1</v>
      </c>
      <c r="J654" s="453"/>
      <c r="K654" s="453"/>
      <c r="L654" s="784"/>
      <c r="M654" s="453"/>
      <c r="N654" s="453"/>
      <c r="O654" s="453"/>
      <c r="P654" s="453"/>
      <c r="Q654" s="441"/>
      <c r="R654" s="453"/>
      <c r="S654" s="453"/>
      <c r="T654" s="453"/>
      <c r="U654" s="453"/>
      <c r="V654" s="453"/>
      <c r="W654" s="453"/>
      <c r="X654" s="453"/>
      <c r="Y654" s="453"/>
      <c r="Z654" s="453"/>
      <c r="AA654" s="453"/>
      <c r="AB654" s="453"/>
      <c r="AC654" s="453"/>
      <c r="AD654" s="453"/>
      <c r="AE654" s="453"/>
      <c r="AF654" s="453"/>
      <c r="AG654" s="453"/>
      <c r="AH654" s="453"/>
      <c r="AI654" s="453"/>
      <c r="AJ654" s="453"/>
      <c r="AK654" s="453"/>
      <c r="AL654" s="453"/>
      <c r="AM654" s="453"/>
      <c r="AN654" s="453"/>
      <c r="AO654" s="453"/>
      <c r="AP654" s="453"/>
      <c r="AQ654" s="453"/>
      <c r="AR654" s="453"/>
      <c r="AS654" s="453"/>
      <c r="AT654" s="453"/>
      <c r="AU654" s="453"/>
      <c r="AV654" s="453"/>
      <c r="AW654" s="453"/>
      <c r="AX654" s="453"/>
      <c r="AY654" s="453"/>
      <c r="AZ654" s="453"/>
      <c r="BA654" s="453"/>
      <c r="BB654" s="453"/>
      <c r="BC654" s="453"/>
      <c r="BD654" s="453"/>
      <c r="BE654" s="453"/>
    </row>
    <row r="655">
      <c r="A655" s="442" t="s">
        <v>1216</v>
      </c>
      <c r="B655" s="891">
        <v>1.03</v>
      </c>
      <c r="C655" s="891">
        <v>1.18</v>
      </c>
      <c r="D655" s="891">
        <v>1.33</v>
      </c>
      <c r="E655" s="891">
        <v>1.53</v>
      </c>
      <c r="F655" s="891">
        <v>1.73</v>
      </c>
      <c r="G655" s="891">
        <v>1.93</v>
      </c>
      <c r="H655" s="891">
        <v>2.13</v>
      </c>
      <c r="J655" s="453"/>
      <c r="K655" s="453"/>
      <c r="L655" s="784"/>
      <c r="M655" s="453"/>
      <c r="N655" s="453"/>
      <c r="O655" s="453"/>
      <c r="P655" s="453"/>
      <c r="Q655" s="441"/>
      <c r="R655" s="453"/>
      <c r="S655" s="453"/>
      <c r="T655" s="453"/>
      <c r="U655" s="453"/>
      <c r="V655" s="453"/>
      <c r="W655" s="453"/>
      <c r="X655" s="453"/>
      <c r="Y655" s="453"/>
      <c r="Z655" s="453"/>
      <c r="AA655" s="453"/>
      <c r="AB655" s="453"/>
      <c r="AC655" s="453"/>
      <c r="AD655" s="453"/>
      <c r="AE655" s="453"/>
      <c r="AF655" s="453"/>
      <c r="AG655" s="453"/>
      <c r="AH655" s="453"/>
      <c r="AI655" s="453"/>
      <c r="AJ655" s="453"/>
      <c r="AK655" s="453"/>
      <c r="AL655" s="453"/>
      <c r="AM655" s="453"/>
      <c r="AN655" s="453"/>
      <c r="AO655" s="453"/>
      <c r="AP655" s="453"/>
      <c r="AQ655" s="453"/>
      <c r="AR655" s="453"/>
      <c r="AS655" s="453"/>
      <c r="AT655" s="453"/>
      <c r="AU655" s="453"/>
      <c r="AV655" s="453"/>
      <c r="AW655" s="453"/>
      <c r="AX655" s="453"/>
      <c r="AY655" s="453"/>
      <c r="AZ655" s="453"/>
      <c r="BA655" s="453"/>
      <c r="BB655" s="453"/>
      <c r="BC655" s="453"/>
      <c r="BD655" s="453"/>
      <c r="BE655" s="453"/>
    </row>
    <row r="656">
      <c r="A656" s="442" t="s">
        <v>1217</v>
      </c>
      <c r="B656" s="891">
        <v>1.06</v>
      </c>
      <c r="C656" s="891">
        <v>1.21</v>
      </c>
      <c r="D656" s="891">
        <v>1.36</v>
      </c>
      <c r="E656" s="891">
        <v>1.56</v>
      </c>
      <c r="F656" s="891">
        <v>1.76</v>
      </c>
      <c r="G656" s="891">
        <v>1.96</v>
      </c>
      <c r="H656" s="891">
        <v>2.16</v>
      </c>
      <c r="J656" s="453"/>
      <c r="K656" s="453"/>
      <c r="L656" s="784"/>
      <c r="M656" s="453"/>
      <c r="N656" s="453"/>
      <c r="O656" s="453"/>
      <c r="P656" s="453"/>
      <c r="Q656" s="441"/>
      <c r="R656" s="453"/>
      <c r="S656" s="453"/>
      <c r="T656" s="453"/>
      <c r="U656" s="453"/>
      <c r="V656" s="453"/>
      <c r="W656" s="453"/>
      <c r="X656" s="453"/>
      <c r="Y656" s="453"/>
      <c r="Z656" s="453"/>
      <c r="AA656" s="453"/>
      <c r="AB656" s="453"/>
      <c r="AC656" s="453"/>
      <c r="AD656" s="453"/>
      <c r="AE656" s="453"/>
      <c r="AF656" s="453"/>
      <c r="AG656" s="453"/>
      <c r="AH656" s="453"/>
      <c r="AI656" s="453"/>
      <c r="AJ656" s="453"/>
      <c r="AK656" s="453"/>
      <c r="AL656" s="453"/>
      <c r="AM656" s="453"/>
      <c r="AN656" s="453"/>
      <c r="AO656" s="453"/>
      <c r="AP656" s="453"/>
      <c r="AQ656" s="453"/>
      <c r="AR656" s="453"/>
      <c r="AS656" s="453"/>
      <c r="AT656" s="453"/>
      <c r="AU656" s="453"/>
      <c r="AV656" s="453"/>
      <c r="AW656" s="453"/>
      <c r="AX656" s="453"/>
      <c r="AY656" s="453"/>
      <c r="AZ656" s="453"/>
      <c r="BA656" s="453"/>
      <c r="BB656" s="453"/>
      <c r="BC656" s="453"/>
      <c r="BD656" s="453"/>
      <c r="BE656" s="453"/>
    </row>
    <row r="657">
      <c r="A657" s="442" t="s">
        <v>1218</v>
      </c>
      <c r="B657" s="891">
        <v>1.09</v>
      </c>
      <c r="C657" s="891">
        <v>1.24</v>
      </c>
      <c r="D657" s="891">
        <v>1.39</v>
      </c>
      <c r="E657" s="891">
        <v>1.59</v>
      </c>
      <c r="F657" s="891">
        <v>2.22</v>
      </c>
      <c r="G657" s="891">
        <v>1.99</v>
      </c>
      <c r="H657" s="891">
        <v>2.19</v>
      </c>
      <c r="J657" s="453"/>
      <c r="K657" s="453"/>
      <c r="L657" s="784"/>
      <c r="M657" s="453"/>
      <c r="N657" s="453"/>
      <c r="O657" s="453"/>
      <c r="P657" s="453"/>
      <c r="Q657" s="441"/>
      <c r="R657" s="453"/>
      <c r="S657" s="453"/>
      <c r="T657" s="453"/>
      <c r="U657" s="453"/>
      <c r="V657" s="453"/>
      <c r="W657" s="453"/>
      <c r="X657" s="453"/>
      <c r="Y657" s="453"/>
      <c r="Z657" s="453"/>
      <c r="AA657" s="453"/>
      <c r="AB657" s="453"/>
      <c r="AC657" s="453"/>
      <c r="AD657" s="453"/>
      <c r="AE657" s="453"/>
      <c r="AF657" s="453"/>
      <c r="AG657" s="453"/>
      <c r="AH657" s="453"/>
      <c r="AI657" s="453"/>
      <c r="AJ657" s="453"/>
      <c r="AK657" s="453"/>
      <c r="AL657" s="453"/>
      <c r="AM657" s="453"/>
      <c r="AN657" s="453"/>
      <c r="AO657" s="453"/>
      <c r="AP657" s="453"/>
      <c r="AQ657" s="453"/>
      <c r="AR657" s="453"/>
      <c r="AS657" s="453"/>
      <c r="AT657" s="453"/>
      <c r="AU657" s="453"/>
      <c r="AV657" s="453"/>
      <c r="AW657" s="453"/>
      <c r="AX657" s="453"/>
      <c r="AY657" s="453"/>
      <c r="AZ657" s="453"/>
      <c r="BA657" s="453"/>
      <c r="BB657" s="453"/>
      <c r="BC657" s="453"/>
      <c r="BD657" s="453"/>
      <c r="BE657" s="453"/>
    </row>
    <row r="658">
      <c r="A658" s="785"/>
      <c r="B658" s="782"/>
      <c r="C658" s="782"/>
      <c r="D658" s="782"/>
      <c r="E658" s="782"/>
      <c r="F658" s="782"/>
      <c r="G658" s="782"/>
      <c r="H658" s="782"/>
      <c r="I658" s="783"/>
      <c r="J658" s="453"/>
      <c r="K658" s="453"/>
      <c r="L658" s="784"/>
      <c r="M658" s="453"/>
      <c r="N658" s="453"/>
      <c r="O658" s="453"/>
      <c r="P658" s="453"/>
      <c r="Q658" s="441"/>
      <c r="R658" s="453"/>
      <c r="S658" s="453"/>
      <c r="T658" s="453"/>
      <c r="U658" s="453"/>
      <c r="V658" s="453"/>
      <c r="W658" s="453"/>
      <c r="X658" s="453"/>
      <c r="Y658" s="453"/>
      <c r="Z658" s="453"/>
      <c r="AA658" s="453"/>
      <c r="AB658" s="453"/>
      <c r="AC658" s="453"/>
      <c r="AD658" s="453"/>
      <c r="AE658" s="453"/>
      <c r="AF658" s="453"/>
      <c r="AG658" s="453"/>
      <c r="AH658" s="453"/>
      <c r="AI658" s="453"/>
      <c r="AJ658" s="453"/>
      <c r="AK658" s="453"/>
      <c r="AL658" s="453"/>
      <c r="AM658" s="453"/>
      <c r="AN658" s="453"/>
      <c r="AO658" s="453"/>
      <c r="AP658" s="453"/>
      <c r="AQ658" s="453"/>
      <c r="AR658" s="453"/>
      <c r="AS658" s="453"/>
      <c r="AT658" s="453"/>
      <c r="AU658" s="453"/>
      <c r="AV658" s="453"/>
      <c r="AW658" s="453"/>
      <c r="AX658" s="453"/>
      <c r="AY658" s="453"/>
      <c r="AZ658" s="453"/>
      <c r="BA658" s="453"/>
      <c r="BB658" s="453"/>
      <c r="BC658" s="453"/>
      <c r="BD658" s="453"/>
      <c r="BE658" s="453"/>
    </row>
    <row r="659">
      <c r="A659" s="785"/>
      <c r="B659" s="782"/>
      <c r="C659" s="782"/>
      <c r="D659" s="782"/>
      <c r="E659" s="782"/>
      <c r="F659" s="782"/>
      <c r="G659" s="782"/>
      <c r="H659" s="782"/>
      <c r="I659" s="783"/>
      <c r="J659" s="453"/>
      <c r="K659" s="453"/>
      <c r="L659" s="784"/>
      <c r="M659" s="453"/>
      <c r="N659" s="453"/>
      <c r="O659" s="453"/>
      <c r="P659" s="453"/>
      <c r="Q659" s="441"/>
      <c r="R659" s="453"/>
      <c r="S659" s="453"/>
      <c r="T659" s="453"/>
      <c r="U659" s="453"/>
      <c r="V659" s="453"/>
      <c r="W659" s="453"/>
      <c r="X659" s="453"/>
      <c r="Y659" s="453"/>
      <c r="Z659" s="453"/>
      <c r="AA659" s="453"/>
      <c r="AB659" s="453"/>
      <c r="AC659" s="453"/>
      <c r="AD659" s="453"/>
      <c r="AE659" s="453"/>
      <c r="AF659" s="453"/>
      <c r="AG659" s="453"/>
      <c r="AH659" s="453"/>
      <c r="AI659" s="453"/>
      <c r="AJ659" s="453"/>
      <c r="AK659" s="453"/>
      <c r="AL659" s="453"/>
      <c r="AM659" s="453"/>
      <c r="AN659" s="453"/>
      <c r="AO659" s="453"/>
      <c r="AP659" s="453"/>
      <c r="AQ659" s="453"/>
      <c r="AR659" s="453"/>
      <c r="AS659" s="453"/>
      <c r="AT659" s="453"/>
      <c r="AU659" s="453"/>
      <c r="AV659" s="453"/>
      <c r="AW659" s="453"/>
      <c r="AX659" s="453"/>
      <c r="AY659" s="453"/>
      <c r="AZ659" s="453"/>
      <c r="BA659" s="453"/>
      <c r="BB659" s="453"/>
      <c r="BC659" s="453"/>
      <c r="BD659" s="453"/>
      <c r="BE659" s="453"/>
    </row>
    <row r="660">
      <c r="A660" s="785"/>
      <c r="B660" s="782"/>
      <c r="C660" s="782"/>
      <c r="D660" s="782"/>
      <c r="E660" s="782"/>
      <c r="F660" s="782"/>
      <c r="G660" s="782"/>
      <c r="H660" s="782"/>
      <c r="I660" s="783"/>
      <c r="J660" s="453"/>
      <c r="K660" s="453"/>
      <c r="L660" s="784"/>
      <c r="M660" s="453"/>
      <c r="N660" s="453"/>
      <c r="O660" s="453"/>
      <c r="P660" s="453"/>
      <c r="Q660" s="441"/>
      <c r="R660" s="453"/>
      <c r="S660" s="453"/>
      <c r="T660" s="453"/>
      <c r="U660" s="453"/>
      <c r="V660" s="453"/>
      <c r="W660" s="453"/>
      <c r="X660" s="453"/>
      <c r="Y660" s="453"/>
      <c r="Z660" s="453"/>
      <c r="AA660" s="453"/>
      <c r="AB660" s="453"/>
      <c r="AC660" s="453"/>
      <c r="AD660" s="453"/>
      <c r="AE660" s="453"/>
      <c r="AF660" s="453"/>
      <c r="AG660" s="453"/>
      <c r="AH660" s="453"/>
      <c r="AI660" s="453"/>
      <c r="AJ660" s="453"/>
      <c r="AK660" s="453"/>
      <c r="AL660" s="453"/>
      <c r="AM660" s="453"/>
      <c r="AN660" s="453"/>
      <c r="AO660" s="453"/>
      <c r="AP660" s="453"/>
      <c r="AQ660" s="453"/>
      <c r="AR660" s="453"/>
      <c r="AS660" s="453"/>
      <c r="AT660" s="453"/>
      <c r="AU660" s="453"/>
      <c r="AV660" s="453"/>
      <c r="AW660" s="453"/>
      <c r="AX660" s="453"/>
      <c r="AY660" s="453"/>
      <c r="AZ660" s="453"/>
      <c r="BA660" s="453"/>
      <c r="BB660" s="453"/>
      <c r="BC660" s="453"/>
      <c r="BD660" s="453"/>
      <c r="BE660" s="453"/>
    </row>
    <row r="661">
      <c r="A661" s="785"/>
      <c r="B661" s="782"/>
      <c r="C661" s="782"/>
      <c r="D661" s="782"/>
      <c r="E661" s="782"/>
      <c r="F661" s="782"/>
      <c r="G661" s="782"/>
      <c r="H661" s="782"/>
      <c r="I661" s="783"/>
      <c r="J661" s="453"/>
      <c r="K661" s="453"/>
      <c r="L661" s="784"/>
      <c r="M661" s="453"/>
      <c r="N661" s="453"/>
      <c r="O661" s="453"/>
      <c r="P661" s="453"/>
      <c r="Q661" s="441"/>
      <c r="R661" s="453"/>
      <c r="S661" s="453"/>
      <c r="T661" s="453"/>
      <c r="U661" s="453"/>
      <c r="V661" s="453"/>
      <c r="W661" s="453"/>
      <c r="X661" s="453"/>
      <c r="Y661" s="453"/>
      <c r="Z661" s="453"/>
      <c r="AA661" s="453"/>
      <c r="AB661" s="453"/>
      <c r="AC661" s="453"/>
      <c r="AD661" s="453"/>
      <c r="AE661" s="453"/>
      <c r="AF661" s="453"/>
      <c r="AG661" s="453"/>
      <c r="AH661" s="453"/>
      <c r="AI661" s="453"/>
      <c r="AJ661" s="453"/>
      <c r="AK661" s="453"/>
      <c r="AL661" s="453"/>
      <c r="AM661" s="453"/>
      <c r="AN661" s="453"/>
      <c r="AO661" s="453"/>
      <c r="AP661" s="453"/>
      <c r="AQ661" s="453"/>
      <c r="AR661" s="453"/>
      <c r="AS661" s="453"/>
      <c r="AT661" s="453"/>
      <c r="AU661" s="453"/>
      <c r="AV661" s="453"/>
      <c r="AW661" s="453"/>
      <c r="AX661" s="453"/>
      <c r="AY661" s="453"/>
      <c r="AZ661" s="453"/>
      <c r="BA661" s="453"/>
      <c r="BB661" s="453"/>
      <c r="BC661" s="453"/>
      <c r="BD661" s="453"/>
      <c r="BE661" s="453"/>
    </row>
    <row r="662">
      <c r="A662" s="785"/>
      <c r="B662" s="782"/>
      <c r="C662" s="782"/>
      <c r="D662" s="782"/>
      <c r="E662" s="782"/>
      <c r="F662" s="782"/>
      <c r="G662" s="782"/>
      <c r="H662" s="782"/>
      <c r="I662" s="783"/>
      <c r="J662" s="453"/>
      <c r="K662" s="453"/>
      <c r="L662" s="784"/>
      <c r="M662" s="453"/>
      <c r="N662" s="453"/>
      <c r="O662" s="453"/>
      <c r="P662" s="453"/>
      <c r="Q662" s="441"/>
      <c r="R662" s="453"/>
      <c r="S662" s="453"/>
      <c r="T662" s="453"/>
      <c r="U662" s="453"/>
      <c r="V662" s="453"/>
      <c r="W662" s="453"/>
      <c r="X662" s="453"/>
      <c r="Y662" s="453"/>
      <c r="Z662" s="453"/>
      <c r="AA662" s="453"/>
      <c r="AB662" s="453"/>
      <c r="AC662" s="453"/>
      <c r="AD662" s="453"/>
      <c r="AE662" s="453"/>
      <c r="AF662" s="453"/>
      <c r="AG662" s="453"/>
      <c r="AH662" s="453"/>
      <c r="AI662" s="453"/>
      <c r="AJ662" s="453"/>
      <c r="AK662" s="453"/>
      <c r="AL662" s="453"/>
      <c r="AM662" s="453"/>
      <c r="AN662" s="453"/>
      <c r="AO662" s="453"/>
      <c r="AP662" s="453"/>
      <c r="AQ662" s="453"/>
      <c r="AR662" s="453"/>
      <c r="AS662" s="453"/>
      <c r="AT662" s="453"/>
      <c r="AU662" s="453"/>
      <c r="AV662" s="453"/>
      <c r="AW662" s="453"/>
      <c r="AX662" s="453"/>
      <c r="AY662" s="453"/>
      <c r="AZ662" s="453"/>
      <c r="BA662" s="453"/>
      <c r="BB662" s="453"/>
      <c r="BC662" s="453"/>
      <c r="BD662" s="453"/>
      <c r="BE662" s="453"/>
    </row>
    <row r="663">
      <c r="A663" s="785"/>
      <c r="B663" s="782"/>
      <c r="C663" s="782"/>
      <c r="D663" s="782"/>
      <c r="E663" s="782"/>
      <c r="F663" s="782"/>
      <c r="G663" s="782"/>
      <c r="H663" s="782"/>
      <c r="I663" s="783"/>
      <c r="J663" s="453"/>
      <c r="K663" s="453"/>
      <c r="L663" s="784"/>
      <c r="M663" s="453"/>
      <c r="N663" s="453"/>
      <c r="O663" s="453"/>
      <c r="P663" s="453"/>
      <c r="Q663" s="441"/>
      <c r="R663" s="453"/>
      <c r="S663" s="453"/>
      <c r="T663" s="453"/>
      <c r="U663" s="453"/>
      <c r="V663" s="453"/>
      <c r="W663" s="453"/>
      <c r="X663" s="453"/>
      <c r="Y663" s="453"/>
      <c r="Z663" s="453"/>
      <c r="AA663" s="453"/>
      <c r="AB663" s="453"/>
      <c r="AC663" s="453"/>
      <c r="AD663" s="453"/>
      <c r="AE663" s="453"/>
      <c r="AF663" s="453"/>
      <c r="AG663" s="453"/>
      <c r="AH663" s="453"/>
      <c r="AI663" s="453"/>
      <c r="AJ663" s="453"/>
      <c r="AK663" s="453"/>
      <c r="AL663" s="453"/>
      <c r="AM663" s="453"/>
      <c r="AN663" s="453"/>
      <c r="AO663" s="453"/>
      <c r="AP663" s="453"/>
      <c r="AQ663" s="453"/>
      <c r="AR663" s="453"/>
      <c r="AS663" s="453"/>
      <c r="AT663" s="453"/>
      <c r="AU663" s="453"/>
      <c r="AV663" s="453"/>
      <c r="AW663" s="453"/>
      <c r="AX663" s="453"/>
      <c r="AY663" s="453"/>
      <c r="AZ663" s="453"/>
      <c r="BA663" s="453"/>
      <c r="BB663" s="453"/>
      <c r="BC663" s="453"/>
      <c r="BD663" s="453"/>
      <c r="BE663" s="453"/>
    </row>
    <row r="664">
      <c r="A664" s="785"/>
      <c r="B664" s="782"/>
      <c r="C664" s="782"/>
      <c r="D664" s="782"/>
      <c r="E664" s="782"/>
      <c r="F664" s="782"/>
      <c r="G664" s="782"/>
      <c r="H664" s="782"/>
      <c r="I664" s="783"/>
      <c r="J664" s="453"/>
      <c r="K664" s="453"/>
      <c r="L664" s="784"/>
      <c r="M664" s="453"/>
      <c r="N664" s="453"/>
      <c r="O664" s="453"/>
      <c r="P664" s="453"/>
      <c r="Q664" s="441"/>
      <c r="R664" s="453"/>
      <c r="S664" s="453"/>
      <c r="T664" s="453"/>
      <c r="U664" s="453"/>
      <c r="V664" s="453"/>
      <c r="W664" s="453"/>
      <c r="X664" s="453"/>
      <c r="Y664" s="453"/>
      <c r="Z664" s="453"/>
      <c r="AA664" s="453"/>
      <c r="AB664" s="453"/>
      <c r="AC664" s="453"/>
      <c r="AD664" s="453"/>
      <c r="AE664" s="453"/>
      <c r="AF664" s="453"/>
      <c r="AG664" s="453"/>
      <c r="AH664" s="453"/>
      <c r="AI664" s="453"/>
      <c r="AJ664" s="453"/>
      <c r="AK664" s="453"/>
      <c r="AL664" s="453"/>
      <c r="AM664" s="453"/>
      <c r="AN664" s="453"/>
      <c r="AO664" s="453"/>
      <c r="AP664" s="453"/>
      <c r="AQ664" s="453"/>
      <c r="AR664" s="453"/>
      <c r="AS664" s="453"/>
      <c r="AT664" s="453"/>
      <c r="AU664" s="453"/>
      <c r="AV664" s="453"/>
      <c r="AW664" s="453"/>
      <c r="AX664" s="453"/>
      <c r="AY664" s="453"/>
      <c r="AZ664" s="453"/>
      <c r="BA664" s="453"/>
      <c r="BB664" s="453"/>
      <c r="BC664" s="453"/>
      <c r="BD664" s="453"/>
      <c r="BE664" s="453"/>
    </row>
    <row r="665">
      <c r="A665" s="785"/>
      <c r="B665" s="782"/>
      <c r="C665" s="782"/>
      <c r="D665" s="782"/>
      <c r="E665" s="782"/>
      <c r="F665" s="782"/>
      <c r="G665" s="782"/>
      <c r="H665" s="782"/>
      <c r="I665" s="783"/>
      <c r="J665" s="453"/>
      <c r="K665" s="453"/>
      <c r="L665" s="784"/>
      <c r="M665" s="453"/>
      <c r="N665" s="453"/>
      <c r="O665" s="453"/>
      <c r="P665" s="453"/>
      <c r="Q665" s="441"/>
      <c r="R665" s="453"/>
      <c r="S665" s="453"/>
      <c r="T665" s="453"/>
      <c r="U665" s="453"/>
      <c r="V665" s="453"/>
      <c r="W665" s="453"/>
      <c r="X665" s="453"/>
      <c r="Y665" s="453"/>
      <c r="Z665" s="453"/>
      <c r="AA665" s="453"/>
      <c r="AB665" s="453"/>
      <c r="AC665" s="453"/>
      <c r="AD665" s="453"/>
      <c r="AE665" s="453"/>
      <c r="AF665" s="453"/>
      <c r="AG665" s="453"/>
      <c r="AH665" s="453"/>
      <c r="AI665" s="453"/>
      <c r="AJ665" s="453"/>
      <c r="AK665" s="453"/>
      <c r="AL665" s="453"/>
      <c r="AM665" s="453"/>
      <c r="AN665" s="453"/>
      <c r="AO665" s="453"/>
      <c r="AP665" s="453"/>
      <c r="AQ665" s="453"/>
      <c r="AR665" s="453"/>
      <c r="AS665" s="453"/>
      <c r="AT665" s="453"/>
      <c r="AU665" s="453"/>
      <c r="AV665" s="453"/>
      <c r="AW665" s="453"/>
      <c r="AX665" s="453"/>
      <c r="AY665" s="453"/>
      <c r="AZ665" s="453"/>
      <c r="BA665" s="453"/>
      <c r="BB665" s="453"/>
      <c r="BC665" s="453"/>
      <c r="BD665" s="453"/>
      <c r="BE665" s="453"/>
    </row>
    <row r="666">
      <c r="A666" s="785"/>
      <c r="B666" s="782"/>
      <c r="C666" s="782"/>
      <c r="D666" s="782"/>
      <c r="E666" s="782"/>
      <c r="F666" s="782"/>
      <c r="G666" s="782"/>
      <c r="H666" s="782"/>
      <c r="I666" s="783"/>
      <c r="J666" s="453"/>
      <c r="K666" s="453"/>
      <c r="L666" s="784"/>
      <c r="M666" s="453"/>
      <c r="N666" s="453"/>
      <c r="O666" s="453"/>
      <c r="P666" s="453"/>
      <c r="Q666" s="441"/>
      <c r="R666" s="453"/>
      <c r="S666" s="453"/>
      <c r="T666" s="453"/>
      <c r="U666" s="453"/>
      <c r="V666" s="453"/>
      <c r="W666" s="453"/>
      <c r="X666" s="453"/>
      <c r="Y666" s="453"/>
      <c r="Z666" s="453"/>
      <c r="AA666" s="453"/>
      <c r="AB666" s="453"/>
      <c r="AC666" s="453"/>
      <c r="AD666" s="453"/>
      <c r="AE666" s="453"/>
      <c r="AF666" s="453"/>
      <c r="AG666" s="453"/>
      <c r="AH666" s="453"/>
      <c r="AI666" s="453"/>
      <c r="AJ666" s="453"/>
      <c r="AK666" s="453"/>
      <c r="AL666" s="453"/>
      <c r="AM666" s="453"/>
      <c r="AN666" s="453"/>
      <c r="AO666" s="453"/>
      <c r="AP666" s="453"/>
      <c r="AQ666" s="453"/>
      <c r="AR666" s="453"/>
      <c r="AS666" s="453"/>
      <c r="AT666" s="453"/>
      <c r="AU666" s="453"/>
      <c r="AV666" s="453"/>
      <c r="AW666" s="453"/>
      <c r="AX666" s="453"/>
      <c r="AY666" s="453"/>
      <c r="AZ666" s="453"/>
      <c r="BA666" s="453"/>
      <c r="BB666" s="453"/>
      <c r="BC666" s="453"/>
      <c r="BD666" s="453"/>
      <c r="BE666" s="453"/>
    </row>
    <row r="667">
      <c r="A667" s="785"/>
      <c r="B667" s="782"/>
      <c r="C667" s="782"/>
      <c r="D667" s="782"/>
      <c r="E667" s="782"/>
      <c r="F667" s="782"/>
      <c r="G667" s="782"/>
      <c r="H667" s="782"/>
      <c r="I667" s="783"/>
      <c r="J667" s="453"/>
      <c r="K667" s="453"/>
      <c r="L667" s="784"/>
      <c r="M667" s="453"/>
      <c r="N667" s="453"/>
      <c r="O667" s="453"/>
      <c r="P667" s="453"/>
      <c r="Q667" s="441"/>
      <c r="R667" s="453"/>
      <c r="S667" s="453"/>
      <c r="T667" s="453"/>
      <c r="U667" s="453"/>
      <c r="V667" s="453"/>
      <c r="W667" s="453"/>
      <c r="X667" s="453"/>
      <c r="Y667" s="453"/>
      <c r="Z667" s="453"/>
      <c r="AA667" s="453"/>
      <c r="AB667" s="453"/>
      <c r="AC667" s="453"/>
      <c r="AD667" s="453"/>
      <c r="AE667" s="453"/>
      <c r="AF667" s="453"/>
      <c r="AG667" s="453"/>
      <c r="AH667" s="453"/>
      <c r="AI667" s="453"/>
      <c r="AJ667" s="453"/>
      <c r="AK667" s="453"/>
      <c r="AL667" s="453"/>
      <c r="AM667" s="453"/>
      <c r="AN667" s="453"/>
      <c r="AO667" s="453"/>
      <c r="AP667" s="453"/>
      <c r="AQ667" s="453"/>
      <c r="AR667" s="453"/>
      <c r="AS667" s="453"/>
      <c r="AT667" s="453"/>
      <c r="AU667" s="453"/>
      <c r="AV667" s="453"/>
      <c r="AW667" s="453"/>
      <c r="AX667" s="453"/>
      <c r="AY667" s="453"/>
      <c r="AZ667" s="453"/>
      <c r="BA667" s="453"/>
      <c r="BB667" s="453"/>
      <c r="BC667" s="453"/>
      <c r="BD667" s="453"/>
      <c r="BE667" s="453"/>
    </row>
    <row r="668">
      <c r="A668" s="785"/>
      <c r="B668" s="782"/>
      <c r="C668" s="782"/>
      <c r="D668" s="782"/>
      <c r="E668" s="782"/>
      <c r="F668" s="782"/>
      <c r="G668" s="782"/>
      <c r="H668" s="782"/>
      <c r="I668" s="783"/>
      <c r="J668" s="453"/>
      <c r="K668" s="453"/>
      <c r="L668" s="784"/>
      <c r="M668" s="453"/>
      <c r="N668" s="453"/>
      <c r="O668" s="453"/>
      <c r="P668" s="453"/>
      <c r="Q668" s="441"/>
      <c r="R668" s="453"/>
      <c r="S668" s="453"/>
      <c r="T668" s="453"/>
      <c r="U668" s="453"/>
      <c r="V668" s="453"/>
      <c r="W668" s="453"/>
      <c r="X668" s="453"/>
      <c r="Y668" s="453"/>
      <c r="Z668" s="453"/>
      <c r="AA668" s="453"/>
      <c r="AB668" s="453"/>
      <c r="AC668" s="453"/>
      <c r="AD668" s="453"/>
      <c r="AE668" s="453"/>
      <c r="AF668" s="453"/>
      <c r="AG668" s="453"/>
      <c r="AH668" s="453"/>
      <c r="AI668" s="453"/>
      <c r="AJ668" s="453"/>
      <c r="AK668" s="453"/>
      <c r="AL668" s="453"/>
      <c r="AM668" s="453"/>
      <c r="AN668" s="453"/>
      <c r="AO668" s="453"/>
      <c r="AP668" s="453"/>
      <c r="AQ668" s="453"/>
      <c r="AR668" s="453"/>
      <c r="AS668" s="453"/>
      <c r="AT668" s="453"/>
      <c r="AU668" s="453"/>
      <c r="AV668" s="453"/>
      <c r="AW668" s="453"/>
      <c r="AX668" s="453"/>
      <c r="AY668" s="453"/>
      <c r="AZ668" s="453"/>
      <c r="BA668" s="453"/>
      <c r="BB668" s="453"/>
      <c r="BC668" s="453"/>
      <c r="BD668" s="453"/>
      <c r="BE668" s="453"/>
    </row>
    <row r="669">
      <c r="A669" s="785"/>
      <c r="B669" s="782"/>
      <c r="C669" s="782"/>
      <c r="D669" s="782"/>
      <c r="E669" s="782"/>
      <c r="F669" s="782"/>
      <c r="G669" s="782"/>
      <c r="H669" s="782"/>
      <c r="I669" s="783"/>
      <c r="J669" s="453"/>
      <c r="K669" s="453"/>
      <c r="L669" s="784"/>
      <c r="M669" s="453"/>
      <c r="N669" s="453"/>
      <c r="O669" s="453"/>
      <c r="P669" s="453"/>
      <c r="Q669" s="441"/>
      <c r="R669" s="453"/>
      <c r="S669" s="453"/>
      <c r="T669" s="453"/>
      <c r="U669" s="453"/>
      <c r="V669" s="453"/>
      <c r="W669" s="453"/>
      <c r="X669" s="453"/>
      <c r="Y669" s="453"/>
      <c r="Z669" s="453"/>
      <c r="AA669" s="453"/>
      <c r="AB669" s="453"/>
      <c r="AC669" s="453"/>
      <c r="AD669" s="453"/>
      <c r="AE669" s="453"/>
      <c r="AF669" s="453"/>
      <c r="AG669" s="453"/>
      <c r="AH669" s="453"/>
      <c r="AI669" s="453"/>
      <c r="AJ669" s="453"/>
      <c r="AK669" s="453"/>
      <c r="AL669" s="453"/>
      <c r="AM669" s="453"/>
      <c r="AN669" s="453"/>
      <c r="AO669" s="453"/>
      <c r="AP669" s="453"/>
      <c r="AQ669" s="453"/>
      <c r="AR669" s="453"/>
      <c r="AS669" s="453"/>
      <c r="AT669" s="453"/>
      <c r="AU669" s="453"/>
      <c r="AV669" s="453"/>
      <c r="AW669" s="453"/>
      <c r="AX669" s="453"/>
      <c r="AY669" s="453"/>
      <c r="AZ669" s="453"/>
      <c r="BA669" s="453"/>
      <c r="BB669" s="453"/>
      <c r="BC669" s="453"/>
      <c r="BD669" s="453"/>
      <c r="BE669" s="453"/>
    </row>
    <row r="670">
      <c r="A670" s="785"/>
      <c r="B670" s="782"/>
      <c r="C670" s="782"/>
      <c r="D670" s="782"/>
      <c r="E670" s="782"/>
      <c r="F670" s="782"/>
      <c r="G670" s="782"/>
      <c r="H670" s="782"/>
      <c r="I670" s="783"/>
      <c r="J670" s="453"/>
      <c r="K670" s="453"/>
      <c r="L670" s="784"/>
      <c r="M670" s="453"/>
      <c r="N670" s="453"/>
      <c r="O670" s="453"/>
      <c r="P670" s="453"/>
      <c r="Q670" s="441"/>
      <c r="R670" s="453"/>
      <c r="S670" s="453"/>
      <c r="T670" s="453"/>
      <c r="U670" s="453"/>
      <c r="V670" s="453"/>
      <c r="W670" s="453"/>
      <c r="X670" s="453"/>
      <c r="Y670" s="453"/>
      <c r="Z670" s="453"/>
      <c r="AA670" s="453"/>
      <c r="AB670" s="453"/>
      <c r="AC670" s="453"/>
      <c r="AD670" s="453"/>
      <c r="AE670" s="453"/>
      <c r="AF670" s="453"/>
      <c r="AG670" s="453"/>
      <c r="AH670" s="453"/>
      <c r="AI670" s="453"/>
      <c r="AJ670" s="453"/>
      <c r="AK670" s="453"/>
      <c r="AL670" s="453"/>
      <c r="AM670" s="453"/>
      <c r="AN670" s="453"/>
      <c r="AO670" s="453"/>
      <c r="AP670" s="453"/>
      <c r="AQ670" s="453"/>
      <c r="AR670" s="453"/>
      <c r="AS670" s="453"/>
      <c r="AT670" s="453"/>
      <c r="AU670" s="453"/>
      <c r="AV670" s="453"/>
      <c r="AW670" s="453"/>
      <c r="AX670" s="453"/>
      <c r="AY670" s="453"/>
      <c r="AZ670" s="453"/>
      <c r="BA670" s="453"/>
      <c r="BB670" s="453"/>
      <c r="BC670" s="453"/>
      <c r="BD670" s="453"/>
      <c r="BE670" s="453"/>
    </row>
    <row r="671">
      <c r="A671" s="785"/>
      <c r="B671" s="782"/>
      <c r="C671" s="782"/>
      <c r="D671" s="782"/>
      <c r="E671" s="782"/>
      <c r="F671" s="782"/>
      <c r="G671" s="782"/>
      <c r="H671" s="782"/>
      <c r="I671" s="783"/>
      <c r="J671" s="453"/>
      <c r="K671" s="453"/>
      <c r="L671" s="784"/>
      <c r="M671" s="453"/>
      <c r="N671" s="453"/>
      <c r="O671" s="453"/>
      <c r="P671" s="453"/>
      <c r="Q671" s="441"/>
      <c r="R671" s="453"/>
      <c r="S671" s="453"/>
      <c r="T671" s="453"/>
      <c r="U671" s="453"/>
      <c r="V671" s="453"/>
      <c r="W671" s="453"/>
      <c r="X671" s="453"/>
      <c r="Y671" s="453"/>
      <c r="Z671" s="453"/>
      <c r="AA671" s="453"/>
      <c r="AB671" s="453"/>
      <c r="AC671" s="453"/>
      <c r="AD671" s="453"/>
      <c r="AE671" s="453"/>
      <c r="AF671" s="453"/>
      <c r="AG671" s="453"/>
      <c r="AH671" s="453"/>
      <c r="AI671" s="453"/>
      <c r="AJ671" s="453"/>
      <c r="AK671" s="453"/>
      <c r="AL671" s="453"/>
      <c r="AM671" s="453"/>
      <c r="AN671" s="453"/>
      <c r="AO671" s="453"/>
      <c r="AP671" s="453"/>
      <c r="AQ671" s="453"/>
      <c r="AR671" s="453"/>
      <c r="AS671" s="453"/>
      <c r="AT671" s="453"/>
      <c r="AU671" s="453"/>
      <c r="AV671" s="453"/>
      <c r="AW671" s="453"/>
      <c r="AX671" s="453"/>
      <c r="AY671" s="453"/>
      <c r="AZ671" s="453"/>
      <c r="BA671" s="453"/>
      <c r="BB671" s="453"/>
      <c r="BC671" s="453"/>
      <c r="BD671" s="453"/>
      <c r="BE671" s="453"/>
    </row>
    <row r="672">
      <c r="A672" s="785"/>
      <c r="B672" s="782"/>
      <c r="C672" s="782"/>
      <c r="D672" s="782"/>
      <c r="E672" s="782"/>
      <c r="F672" s="782"/>
      <c r="G672" s="782"/>
      <c r="H672" s="782"/>
      <c r="I672" s="783"/>
      <c r="J672" s="453"/>
      <c r="K672" s="453"/>
      <c r="L672" s="784"/>
      <c r="M672" s="453"/>
      <c r="N672" s="453"/>
      <c r="O672" s="453"/>
      <c r="P672" s="453"/>
      <c r="Q672" s="441"/>
      <c r="R672" s="453"/>
      <c r="S672" s="453"/>
      <c r="T672" s="453"/>
      <c r="U672" s="453"/>
      <c r="V672" s="453"/>
      <c r="W672" s="453"/>
      <c r="X672" s="453"/>
      <c r="Y672" s="453"/>
      <c r="Z672" s="453"/>
      <c r="AA672" s="453"/>
      <c r="AB672" s="453"/>
      <c r="AC672" s="453"/>
      <c r="AD672" s="453"/>
      <c r="AE672" s="453"/>
      <c r="AF672" s="453"/>
      <c r="AG672" s="453"/>
      <c r="AH672" s="453"/>
      <c r="AI672" s="453"/>
      <c r="AJ672" s="453"/>
      <c r="AK672" s="453"/>
      <c r="AL672" s="453"/>
      <c r="AM672" s="453"/>
      <c r="AN672" s="453"/>
      <c r="AO672" s="453"/>
      <c r="AP672" s="453"/>
      <c r="AQ672" s="453"/>
      <c r="AR672" s="453"/>
      <c r="AS672" s="453"/>
      <c r="AT672" s="453"/>
      <c r="AU672" s="453"/>
      <c r="AV672" s="453"/>
      <c r="AW672" s="453"/>
      <c r="AX672" s="453"/>
      <c r="AY672" s="453"/>
      <c r="AZ672" s="453"/>
      <c r="BA672" s="453"/>
      <c r="BB672" s="453"/>
      <c r="BC672" s="453"/>
      <c r="BD672" s="453"/>
      <c r="BE672" s="453"/>
    </row>
    <row r="673">
      <c r="A673" s="785"/>
      <c r="B673" s="782"/>
      <c r="C673" s="782"/>
      <c r="D673" s="782"/>
      <c r="E673" s="782"/>
      <c r="F673" s="782"/>
      <c r="G673" s="782"/>
      <c r="H673" s="782"/>
      <c r="I673" s="783"/>
      <c r="J673" s="453"/>
      <c r="K673" s="453"/>
      <c r="L673" s="784"/>
      <c r="M673" s="453"/>
      <c r="N673" s="453"/>
      <c r="O673" s="453"/>
      <c r="P673" s="453"/>
      <c r="Q673" s="441"/>
      <c r="R673" s="453"/>
      <c r="S673" s="453"/>
      <c r="T673" s="453"/>
      <c r="U673" s="453"/>
      <c r="V673" s="453"/>
      <c r="W673" s="453"/>
      <c r="X673" s="453"/>
      <c r="Y673" s="453"/>
      <c r="Z673" s="453"/>
      <c r="AA673" s="453"/>
      <c r="AB673" s="453"/>
      <c r="AC673" s="453"/>
      <c r="AD673" s="453"/>
      <c r="AE673" s="453"/>
      <c r="AF673" s="453"/>
      <c r="AG673" s="453"/>
      <c r="AH673" s="453"/>
      <c r="AI673" s="453"/>
      <c r="AJ673" s="453"/>
      <c r="AK673" s="453"/>
      <c r="AL673" s="453"/>
      <c r="AM673" s="453"/>
      <c r="AN673" s="453"/>
      <c r="AO673" s="453"/>
      <c r="AP673" s="453"/>
      <c r="AQ673" s="453"/>
      <c r="AR673" s="453"/>
      <c r="AS673" s="453"/>
      <c r="AT673" s="453"/>
      <c r="AU673" s="453"/>
      <c r="AV673" s="453"/>
      <c r="AW673" s="453"/>
      <c r="AX673" s="453"/>
      <c r="AY673" s="453"/>
      <c r="AZ673" s="453"/>
      <c r="BA673" s="453"/>
      <c r="BB673" s="453"/>
      <c r="BC673" s="453"/>
      <c r="BD673" s="453"/>
      <c r="BE673" s="453"/>
    </row>
    <row r="674">
      <c r="A674" s="785"/>
      <c r="B674" s="782"/>
      <c r="C674" s="782"/>
      <c r="D674" s="782"/>
      <c r="E674" s="782"/>
      <c r="F674" s="782"/>
      <c r="G674" s="782"/>
      <c r="H674" s="782"/>
      <c r="I674" s="783"/>
      <c r="J674" s="453"/>
      <c r="K674" s="453"/>
      <c r="L674" s="784"/>
      <c r="M674" s="453"/>
      <c r="N674" s="453"/>
      <c r="O674" s="453"/>
      <c r="P674" s="453"/>
      <c r="Q674" s="441"/>
      <c r="R674" s="453"/>
      <c r="S674" s="453"/>
      <c r="T674" s="453"/>
      <c r="U674" s="453"/>
      <c r="V674" s="453"/>
      <c r="W674" s="453"/>
      <c r="X674" s="453"/>
      <c r="Y674" s="453"/>
      <c r="Z674" s="453"/>
      <c r="AA674" s="453"/>
      <c r="AB674" s="453"/>
      <c r="AC674" s="453"/>
      <c r="AD674" s="453"/>
      <c r="AE674" s="453"/>
      <c r="AF674" s="453"/>
      <c r="AG674" s="453"/>
      <c r="AH674" s="453"/>
      <c r="AI674" s="453"/>
      <c r="AJ674" s="453"/>
      <c r="AK674" s="453"/>
      <c r="AL674" s="453"/>
      <c r="AM674" s="453"/>
      <c r="AN674" s="453"/>
      <c r="AO674" s="453"/>
      <c r="AP674" s="453"/>
      <c r="AQ674" s="453"/>
      <c r="AR674" s="453"/>
      <c r="AS674" s="453"/>
      <c r="AT674" s="453"/>
      <c r="AU674" s="453"/>
      <c r="AV674" s="453"/>
      <c r="AW674" s="453"/>
      <c r="AX674" s="453"/>
      <c r="AY674" s="453"/>
      <c r="AZ674" s="453"/>
      <c r="BA674" s="453"/>
      <c r="BB674" s="453"/>
      <c r="BC674" s="453"/>
      <c r="BD674" s="453"/>
      <c r="BE674" s="453"/>
    </row>
    <row r="675">
      <c r="A675" s="785"/>
      <c r="B675" s="782"/>
      <c r="C675" s="782"/>
      <c r="D675" s="782"/>
      <c r="E675" s="782"/>
      <c r="F675" s="782"/>
      <c r="G675" s="782"/>
      <c r="H675" s="782"/>
      <c r="I675" s="783"/>
      <c r="J675" s="453"/>
      <c r="K675" s="453"/>
      <c r="L675" s="784"/>
      <c r="M675" s="453"/>
      <c r="N675" s="453"/>
      <c r="O675" s="453"/>
      <c r="P675" s="453"/>
      <c r="Q675" s="441"/>
      <c r="R675" s="453"/>
      <c r="S675" s="453"/>
      <c r="T675" s="453"/>
      <c r="U675" s="453"/>
      <c r="V675" s="453"/>
      <c r="W675" s="453"/>
      <c r="X675" s="453"/>
      <c r="Y675" s="453"/>
      <c r="Z675" s="453"/>
      <c r="AA675" s="453"/>
      <c r="AB675" s="453"/>
      <c r="AC675" s="453"/>
      <c r="AD675" s="453"/>
      <c r="AE675" s="453"/>
      <c r="AF675" s="453"/>
      <c r="AG675" s="453"/>
      <c r="AH675" s="453"/>
      <c r="AI675" s="453"/>
      <c r="AJ675" s="453"/>
      <c r="AK675" s="453"/>
      <c r="AL675" s="453"/>
      <c r="AM675" s="453"/>
      <c r="AN675" s="453"/>
      <c r="AO675" s="453"/>
      <c r="AP675" s="453"/>
      <c r="AQ675" s="453"/>
      <c r="AR675" s="453"/>
      <c r="AS675" s="453"/>
      <c r="AT675" s="453"/>
      <c r="AU675" s="453"/>
      <c r="AV675" s="453"/>
      <c r="AW675" s="453"/>
      <c r="AX675" s="453"/>
      <c r="AY675" s="453"/>
      <c r="AZ675" s="453"/>
      <c r="BA675" s="453"/>
      <c r="BB675" s="453"/>
      <c r="BC675" s="453"/>
      <c r="BD675" s="453"/>
      <c r="BE675" s="453"/>
    </row>
    <row r="676">
      <c r="A676" s="785"/>
      <c r="B676" s="782"/>
      <c r="C676" s="782"/>
      <c r="D676" s="782"/>
      <c r="E676" s="782"/>
      <c r="F676" s="782"/>
      <c r="G676" s="782"/>
      <c r="H676" s="782"/>
      <c r="I676" s="783"/>
      <c r="J676" s="453"/>
      <c r="K676" s="453"/>
      <c r="L676" s="784"/>
      <c r="M676" s="453"/>
      <c r="N676" s="453"/>
      <c r="O676" s="453"/>
      <c r="P676" s="453"/>
      <c r="Q676" s="441"/>
      <c r="R676" s="453"/>
      <c r="S676" s="453"/>
      <c r="T676" s="453"/>
      <c r="U676" s="453"/>
      <c r="V676" s="453"/>
      <c r="W676" s="453"/>
      <c r="X676" s="453"/>
      <c r="Y676" s="453"/>
      <c r="Z676" s="453"/>
      <c r="AA676" s="453"/>
      <c r="AB676" s="453"/>
      <c r="AC676" s="453"/>
      <c r="AD676" s="453"/>
      <c r="AE676" s="453"/>
      <c r="AF676" s="453"/>
      <c r="AG676" s="453"/>
      <c r="AH676" s="453"/>
      <c r="AI676" s="453"/>
      <c r="AJ676" s="453"/>
      <c r="AK676" s="453"/>
      <c r="AL676" s="453"/>
      <c r="AM676" s="453"/>
      <c r="AN676" s="453"/>
      <c r="AO676" s="453"/>
      <c r="AP676" s="453"/>
      <c r="AQ676" s="453"/>
      <c r="AR676" s="453"/>
      <c r="AS676" s="453"/>
      <c r="AT676" s="453"/>
      <c r="AU676" s="453"/>
      <c r="AV676" s="453"/>
      <c r="AW676" s="453"/>
      <c r="AX676" s="453"/>
      <c r="AY676" s="453"/>
      <c r="AZ676" s="453"/>
      <c r="BA676" s="453"/>
      <c r="BB676" s="453"/>
      <c r="BC676" s="453"/>
      <c r="BD676" s="453"/>
      <c r="BE676" s="453"/>
    </row>
    <row r="677">
      <c r="A677" s="785"/>
      <c r="B677" s="782"/>
      <c r="C677" s="782"/>
      <c r="D677" s="782"/>
      <c r="E677" s="782"/>
      <c r="F677" s="782"/>
      <c r="G677" s="782"/>
      <c r="H677" s="782"/>
      <c r="I677" s="783"/>
      <c r="J677" s="453"/>
      <c r="K677" s="453"/>
      <c r="L677" s="784"/>
      <c r="M677" s="453"/>
      <c r="N677" s="453"/>
      <c r="O677" s="453"/>
      <c r="P677" s="453"/>
      <c r="Q677" s="441"/>
      <c r="R677" s="453"/>
      <c r="S677" s="453"/>
      <c r="T677" s="453"/>
      <c r="U677" s="453"/>
      <c r="V677" s="453"/>
      <c r="W677" s="453"/>
      <c r="X677" s="453"/>
      <c r="Y677" s="453"/>
      <c r="Z677" s="453"/>
      <c r="AA677" s="453"/>
      <c r="AB677" s="453"/>
      <c r="AC677" s="453"/>
      <c r="AD677" s="453"/>
      <c r="AE677" s="453"/>
      <c r="AF677" s="453"/>
      <c r="AG677" s="453"/>
      <c r="AH677" s="453"/>
      <c r="AI677" s="453"/>
      <c r="AJ677" s="453"/>
      <c r="AK677" s="453"/>
      <c r="AL677" s="453"/>
      <c r="AM677" s="453"/>
      <c r="AN677" s="453"/>
      <c r="AO677" s="453"/>
      <c r="AP677" s="453"/>
      <c r="AQ677" s="453"/>
      <c r="AR677" s="453"/>
      <c r="AS677" s="453"/>
      <c r="AT677" s="453"/>
      <c r="AU677" s="453"/>
      <c r="AV677" s="453"/>
      <c r="AW677" s="453"/>
      <c r="AX677" s="453"/>
      <c r="AY677" s="453"/>
      <c r="AZ677" s="453"/>
      <c r="BA677" s="453"/>
      <c r="BB677" s="453"/>
      <c r="BC677" s="453"/>
      <c r="BD677" s="453"/>
      <c r="BE677" s="453"/>
    </row>
    <row r="678">
      <c r="A678" s="785"/>
      <c r="B678" s="782"/>
      <c r="C678" s="782"/>
      <c r="D678" s="782"/>
      <c r="E678" s="782"/>
      <c r="F678" s="782"/>
      <c r="G678" s="782"/>
      <c r="H678" s="782"/>
      <c r="I678" s="783"/>
      <c r="J678" s="453"/>
      <c r="K678" s="453"/>
      <c r="L678" s="784"/>
      <c r="M678" s="453"/>
      <c r="N678" s="453"/>
      <c r="O678" s="453"/>
      <c r="P678" s="453"/>
      <c r="Q678" s="441"/>
      <c r="R678" s="453"/>
      <c r="S678" s="453"/>
      <c r="T678" s="453"/>
      <c r="U678" s="453"/>
      <c r="V678" s="453"/>
      <c r="W678" s="453"/>
      <c r="X678" s="453"/>
      <c r="Y678" s="453"/>
      <c r="Z678" s="453"/>
      <c r="AA678" s="453"/>
      <c r="AB678" s="453"/>
      <c r="AC678" s="453"/>
      <c r="AD678" s="453"/>
      <c r="AE678" s="453"/>
      <c r="AF678" s="453"/>
      <c r="AG678" s="453"/>
      <c r="AH678" s="453"/>
      <c r="AI678" s="453"/>
      <c r="AJ678" s="453"/>
      <c r="AK678" s="453"/>
      <c r="AL678" s="453"/>
      <c r="AM678" s="453"/>
      <c r="AN678" s="453"/>
      <c r="AO678" s="453"/>
      <c r="AP678" s="453"/>
      <c r="AQ678" s="453"/>
      <c r="AR678" s="453"/>
      <c r="AS678" s="453"/>
      <c r="AT678" s="453"/>
      <c r="AU678" s="453"/>
      <c r="AV678" s="453"/>
      <c r="AW678" s="453"/>
      <c r="AX678" s="453"/>
      <c r="AY678" s="453"/>
      <c r="AZ678" s="453"/>
      <c r="BA678" s="453"/>
      <c r="BB678" s="453"/>
      <c r="BC678" s="453"/>
      <c r="BD678" s="453"/>
      <c r="BE678" s="453"/>
    </row>
    <row r="679">
      <c r="A679" s="785"/>
      <c r="B679" s="782"/>
      <c r="C679" s="782"/>
      <c r="D679" s="782"/>
      <c r="E679" s="782"/>
      <c r="F679" s="782"/>
      <c r="G679" s="782"/>
      <c r="H679" s="782"/>
      <c r="I679" s="783"/>
      <c r="J679" s="453"/>
      <c r="K679" s="453"/>
      <c r="L679" s="784"/>
      <c r="M679" s="453"/>
      <c r="N679" s="453"/>
      <c r="O679" s="453"/>
      <c r="P679" s="453"/>
      <c r="Q679" s="441"/>
      <c r="R679" s="453"/>
      <c r="S679" s="453"/>
      <c r="T679" s="453"/>
      <c r="U679" s="453"/>
      <c r="V679" s="453"/>
      <c r="W679" s="453"/>
      <c r="X679" s="453"/>
      <c r="Y679" s="453"/>
      <c r="Z679" s="453"/>
      <c r="AA679" s="453"/>
      <c r="AB679" s="453"/>
      <c r="AC679" s="453"/>
      <c r="AD679" s="453"/>
      <c r="AE679" s="453"/>
      <c r="AF679" s="453"/>
      <c r="AG679" s="453"/>
      <c r="AH679" s="453"/>
      <c r="AI679" s="453"/>
      <c r="AJ679" s="453"/>
      <c r="AK679" s="453"/>
      <c r="AL679" s="453"/>
      <c r="AM679" s="453"/>
      <c r="AN679" s="453"/>
      <c r="AO679" s="453"/>
      <c r="AP679" s="453"/>
      <c r="AQ679" s="453"/>
      <c r="AR679" s="453"/>
      <c r="AS679" s="453"/>
      <c r="AT679" s="453"/>
      <c r="AU679" s="453"/>
      <c r="AV679" s="453"/>
      <c r="AW679" s="453"/>
      <c r="AX679" s="453"/>
      <c r="AY679" s="453"/>
      <c r="AZ679" s="453"/>
      <c r="BA679" s="453"/>
      <c r="BB679" s="453"/>
      <c r="BC679" s="453"/>
      <c r="BD679" s="453"/>
      <c r="BE679" s="453"/>
    </row>
    <row r="680">
      <c r="A680" s="785"/>
      <c r="B680" s="782"/>
      <c r="C680" s="782"/>
      <c r="D680" s="782"/>
      <c r="E680" s="782"/>
      <c r="F680" s="782"/>
      <c r="G680" s="782"/>
      <c r="H680" s="782"/>
      <c r="I680" s="783"/>
      <c r="J680" s="453"/>
      <c r="K680" s="453"/>
      <c r="L680" s="784"/>
      <c r="M680" s="453"/>
      <c r="N680" s="453"/>
      <c r="O680" s="453"/>
      <c r="P680" s="453"/>
      <c r="Q680" s="441"/>
      <c r="R680" s="453"/>
      <c r="S680" s="453"/>
      <c r="T680" s="453"/>
      <c r="U680" s="453"/>
      <c r="V680" s="453"/>
      <c r="W680" s="453"/>
      <c r="X680" s="453"/>
      <c r="Y680" s="453"/>
      <c r="Z680" s="453"/>
      <c r="AA680" s="453"/>
      <c r="AB680" s="453"/>
      <c r="AC680" s="453"/>
      <c r="AD680" s="453"/>
      <c r="AE680" s="453"/>
      <c r="AF680" s="453"/>
      <c r="AG680" s="453"/>
      <c r="AH680" s="453"/>
      <c r="AI680" s="453"/>
      <c r="AJ680" s="453"/>
      <c r="AK680" s="453"/>
      <c r="AL680" s="453"/>
      <c r="AM680" s="453"/>
      <c r="AN680" s="453"/>
      <c r="AO680" s="453"/>
      <c r="AP680" s="453"/>
      <c r="AQ680" s="453"/>
      <c r="AR680" s="453"/>
      <c r="AS680" s="453"/>
      <c r="AT680" s="453"/>
      <c r="AU680" s="453"/>
      <c r="AV680" s="453"/>
      <c r="AW680" s="453"/>
      <c r="AX680" s="453"/>
      <c r="AY680" s="453"/>
      <c r="AZ680" s="453"/>
      <c r="BA680" s="453"/>
      <c r="BB680" s="453"/>
      <c r="BC680" s="453"/>
      <c r="BD680" s="453"/>
      <c r="BE680" s="453"/>
    </row>
    <row r="681">
      <c r="A681" s="785"/>
      <c r="B681" s="782"/>
      <c r="C681" s="782"/>
      <c r="D681" s="782"/>
      <c r="E681" s="782"/>
      <c r="F681" s="782"/>
      <c r="G681" s="782"/>
      <c r="H681" s="782"/>
      <c r="I681" s="783"/>
      <c r="J681" s="453"/>
      <c r="K681" s="453"/>
      <c r="L681" s="784"/>
      <c r="M681" s="453"/>
      <c r="N681" s="453"/>
      <c r="O681" s="453"/>
      <c r="P681" s="453"/>
      <c r="Q681" s="441"/>
      <c r="R681" s="453"/>
      <c r="S681" s="453"/>
      <c r="T681" s="453"/>
      <c r="U681" s="453"/>
      <c r="V681" s="453"/>
      <c r="W681" s="453"/>
      <c r="X681" s="453"/>
      <c r="Y681" s="453"/>
      <c r="Z681" s="453"/>
      <c r="AA681" s="453"/>
      <c r="AB681" s="453"/>
      <c r="AC681" s="453"/>
      <c r="AD681" s="453"/>
      <c r="AE681" s="453"/>
      <c r="AF681" s="453"/>
      <c r="AG681" s="453"/>
      <c r="AH681" s="453"/>
      <c r="AI681" s="453"/>
      <c r="AJ681" s="453"/>
      <c r="AK681" s="453"/>
      <c r="AL681" s="453"/>
      <c r="AM681" s="453"/>
      <c r="AN681" s="453"/>
      <c r="AO681" s="453"/>
      <c r="AP681" s="453"/>
      <c r="AQ681" s="453"/>
      <c r="AR681" s="453"/>
      <c r="AS681" s="453"/>
      <c r="AT681" s="453"/>
      <c r="AU681" s="453"/>
      <c r="AV681" s="453"/>
      <c r="AW681" s="453"/>
      <c r="AX681" s="453"/>
      <c r="AY681" s="453"/>
      <c r="AZ681" s="453"/>
      <c r="BA681" s="453"/>
      <c r="BB681" s="453"/>
      <c r="BC681" s="453"/>
      <c r="BD681" s="453"/>
      <c r="BE681" s="453"/>
    </row>
    <row r="682">
      <c r="A682" s="785"/>
      <c r="B682" s="782"/>
      <c r="C682" s="782"/>
      <c r="D682" s="782"/>
      <c r="E682" s="782"/>
      <c r="F682" s="782"/>
      <c r="G682" s="782"/>
      <c r="H682" s="782"/>
      <c r="I682" s="783"/>
      <c r="J682" s="453"/>
      <c r="K682" s="453"/>
      <c r="L682" s="784"/>
      <c r="M682" s="453"/>
      <c r="N682" s="453"/>
      <c r="O682" s="453"/>
      <c r="P682" s="453"/>
      <c r="Q682" s="441"/>
      <c r="R682" s="453"/>
      <c r="S682" s="453"/>
      <c r="T682" s="453"/>
      <c r="U682" s="453"/>
      <c r="V682" s="453"/>
      <c r="W682" s="453"/>
      <c r="X682" s="453"/>
      <c r="Y682" s="453"/>
      <c r="Z682" s="453"/>
      <c r="AA682" s="453"/>
      <c r="AB682" s="453"/>
      <c r="AC682" s="453"/>
      <c r="AD682" s="453"/>
      <c r="AE682" s="453"/>
      <c r="AF682" s="453"/>
      <c r="AG682" s="453"/>
      <c r="AH682" s="453"/>
      <c r="AI682" s="453"/>
      <c r="AJ682" s="453"/>
      <c r="AK682" s="453"/>
      <c r="AL682" s="453"/>
      <c r="AM682" s="453"/>
      <c r="AN682" s="453"/>
      <c r="AO682" s="453"/>
      <c r="AP682" s="453"/>
      <c r="AQ682" s="453"/>
      <c r="AR682" s="453"/>
      <c r="AS682" s="453"/>
      <c r="AT682" s="453"/>
      <c r="AU682" s="453"/>
      <c r="AV682" s="453"/>
      <c r="AW682" s="453"/>
      <c r="AX682" s="453"/>
      <c r="AY682" s="453"/>
      <c r="AZ682" s="453"/>
      <c r="BA682" s="453"/>
      <c r="BB682" s="453"/>
      <c r="BC682" s="453"/>
      <c r="BD682" s="453"/>
      <c r="BE682" s="453"/>
    </row>
    <row r="683">
      <c r="A683" s="785"/>
      <c r="B683" s="782"/>
      <c r="C683" s="782"/>
      <c r="D683" s="782"/>
      <c r="E683" s="782"/>
      <c r="F683" s="782"/>
      <c r="G683" s="782"/>
      <c r="H683" s="782"/>
      <c r="I683" s="783"/>
      <c r="J683" s="453"/>
      <c r="K683" s="453"/>
      <c r="L683" s="784"/>
      <c r="M683" s="453"/>
      <c r="N683" s="453"/>
      <c r="O683" s="453"/>
      <c r="P683" s="453"/>
      <c r="Q683" s="441"/>
      <c r="R683" s="453"/>
      <c r="S683" s="453"/>
      <c r="T683" s="453"/>
      <c r="U683" s="453"/>
      <c r="V683" s="453"/>
      <c r="W683" s="453"/>
      <c r="X683" s="453"/>
      <c r="Y683" s="453"/>
      <c r="Z683" s="453"/>
      <c r="AA683" s="453"/>
      <c r="AB683" s="453"/>
      <c r="AC683" s="453"/>
      <c r="AD683" s="453"/>
      <c r="AE683" s="453"/>
      <c r="AF683" s="453"/>
      <c r="AG683" s="453"/>
      <c r="AH683" s="453"/>
      <c r="AI683" s="453"/>
      <c r="AJ683" s="453"/>
      <c r="AK683" s="453"/>
      <c r="AL683" s="453"/>
      <c r="AM683" s="453"/>
      <c r="AN683" s="453"/>
      <c r="AO683" s="453"/>
      <c r="AP683" s="453"/>
      <c r="AQ683" s="453"/>
      <c r="AR683" s="453"/>
      <c r="AS683" s="453"/>
      <c r="AT683" s="453"/>
      <c r="AU683" s="453"/>
      <c r="AV683" s="453"/>
      <c r="AW683" s="453"/>
      <c r="AX683" s="453"/>
      <c r="AY683" s="453"/>
      <c r="AZ683" s="453"/>
      <c r="BA683" s="453"/>
      <c r="BB683" s="453"/>
      <c r="BC683" s="453"/>
      <c r="BD683" s="453"/>
      <c r="BE683" s="453"/>
    </row>
    <row r="684">
      <c r="A684" s="785"/>
      <c r="B684" s="782"/>
      <c r="C684" s="782"/>
      <c r="D684" s="782"/>
      <c r="E684" s="782"/>
      <c r="F684" s="782"/>
      <c r="G684" s="782"/>
      <c r="H684" s="782"/>
      <c r="I684" s="783"/>
      <c r="J684" s="453"/>
      <c r="K684" s="453"/>
      <c r="L684" s="784"/>
      <c r="M684" s="453"/>
      <c r="N684" s="453"/>
      <c r="O684" s="453"/>
      <c r="P684" s="453"/>
      <c r="Q684" s="441"/>
      <c r="R684" s="453"/>
      <c r="S684" s="453"/>
      <c r="T684" s="453"/>
      <c r="U684" s="453"/>
      <c r="V684" s="453"/>
      <c r="W684" s="453"/>
      <c r="X684" s="453"/>
      <c r="Y684" s="453"/>
      <c r="Z684" s="453"/>
      <c r="AA684" s="453"/>
      <c r="AB684" s="453"/>
      <c r="AC684" s="453"/>
      <c r="AD684" s="453"/>
      <c r="AE684" s="453"/>
      <c r="AF684" s="453"/>
      <c r="AG684" s="453"/>
      <c r="AH684" s="453"/>
      <c r="AI684" s="453"/>
      <c r="AJ684" s="453"/>
      <c r="AK684" s="453"/>
      <c r="AL684" s="453"/>
      <c r="AM684" s="453"/>
      <c r="AN684" s="453"/>
      <c r="AO684" s="453"/>
      <c r="AP684" s="453"/>
      <c r="AQ684" s="453"/>
      <c r="AR684" s="453"/>
      <c r="AS684" s="453"/>
      <c r="AT684" s="453"/>
      <c r="AU684" s="453"/>
      <c r="AV684" s="453"/>
      <c r="AW684" s="453"/>
      <c r="AX684" s="453"/>
      <c r="AY684" s="453"/>
      <c r="AZ684" s="453"/>
      <c r="BA684" s="453"/>
      <c r="BB684" s="453"/>
      <c r="BC684" s="453"/>
      <c r="BD684" s="453"/>
      <c r="BE684" s="453"/>
    </row>
    <row r="685">
      <c r="A685" s="785"/>
      <c r="B685" s="782"/>
      <c r="C685" s="782"/>
      <c r="D685" s="782"/>
      <c r="E685" s="782"/>
      <c r="F685" s="782"/>
      <c r="G685" s="782"/>
      <c r="H685" s="782"/>
      <c r="I685" s="783"/>
      <c r="J685" s="453"/>
      <c r="K685" s="453"/>
      <c r="L685" s="784"/>
      <c r="M685" s="453"/>
      <c r="N685" s="453"/>
      <c r="O685" s="453"/>
      <c r="P685" s="453"/>
      <c r="Q685" s="441"/>
      <c r="R685" s="453"/>
      <c r="S685" s="453"/>
      <c r="T685" s="453"/>
      <c r="U685" s="453"/>
      <c r="V685" s="453"/>
      <c r="W685" s="453"/>
      <c r="X685" s="453"/>
      <c r="Y685" s="453"/>
      <c r="Z685" s="453"/>
      <c r="AA685" s="453"/>
      <c r="AB685" s="453"/>
      <c r="AC685" s="453"/>
      <c r="AD685" s="453"/>
      <c r="AE685" s="453"/>
      <c r="AF685" s="453"/>
      <c r="AG685" s="453"/>
      <c r="AH685" s="453"/>
      <c r="AI685" s="453"/>
      <c r="AJ685" s="453"/>
      <c r="AK685" s="453"/>
      <c r="AL685" s="453"/>
      <c r="AM685" s="453"/>
      <c r="AN685" s="453"/>
      <c r="AO685" s="453"/>
      <c r="AP685" s="453"/>
      <c r="AQ685" s="453"/>
      <c r="AR685" s="453"/>
      <c r="AS685" s="453"/>
      <c r="AT685" s="453"/>
      <c r="AU685" s="453"/>
      <c r="AV685" s="453"/>
      <c r="AW685" s="453"/>
      <c r="AX685" s="453"/>
      <c r="AY685" s="453"/>
      <c r="AZ685" s="453"/>
      <c r="BA685" s="453"/>
      <c r="BB685" s="453"/>
      <c r="BC685" s="453"/>
      <c r="BD685" s="453"/>
      <c r="BE685" s="453"/>
    </row>
    <row r="686">
      <c r="A686" s="785"/>
      <c r="B686" s="782"/>
      <c r="C686" s="782"/>
      <c r="D686" s="782"/>
      <c r="E686" s="782"/>
      <c r="F686" s="782"/>
      <c r="G686" s="782"/>
      <c r="H686" s="782"/>
      <c r="I686" s="783"/>
      <c r="J686" s="453"/>
      <c r="K686" s="453"/>
      <c r="L686" s="784"/>
      <c r="M686" s="453"/>
      <c r="N686" s="453"/>
      <c r="O686" s="453"/>
      <c r="P686" s="453"/>
      <c r="Q686" s="441"/>
      <c r="R686" s="453"/>
      <c r="S686" s="453"/>
      <c r="T686" s="453"/>
      <c r="U686" s="453"/>
      <c r="V686" s="453"/>
      <c r="W686" s="453"/>
      <c r="X686" s="453"/>
      <c r="Y686" s="453"/>
      <c r="Z686" s="453"/>
      <c r="AA686" s="453"/>
      <c r="AB686" s="453"/>
      <c r="AC686" s="453"/>
      <c r="AD686" s="453"/>
      <c r="AE686" s="453"/>
      <c r="AF686" s="453"/>
      <c r="AG686" s="453"/>
      <c r="AH686" s="453"/>
      <c r="AI686" s="453"/>
      <c r="AJ686" s="453"/>
      <c r="AK686" s="453"/>
      <c r="AL686" s="453"/>
      <c r="AM686" s="453"/>
      <c r="AN686" s="453"/>
      <c r="AO686" s="453"/>
      <c r="AP686" s="453"/>
      <c r="AQ686" s="453"/>
      <c r="AR686" s="453"/>
      <c r="AS686" s="453"/>
      <c r="AT686" s="453"/>
      <c r="AU686" s="453"/>
      <c r="AV686" s="453"/>
      <c r="AW686" s="453"/>
      <c r="AX686" s="453"/>
      <c r="AY686" s="453"/>
      <c r="AZ686" s="453"/>
      <c r="BA686" s="453"/>
      <c r="BB686" s="453"/>
      <c r="BC686" s="453"/>
      <c r="BD686" s="453"/>
      <c r="BE686" s="453"/>
    </row>
    <row r="687">
      <c r="A687" s="785"/>
      <c r="B687" s="782"/>
      <c r="C687" s="782"/>
      <c r="D687" s="782"/>
      <c r="E687" s="782"/>
      <c r="F687" s="782"/>
      <c r="G687" s="782"/>
      <c r="H687" s="782"/>
      <c r="I687" s="783"/>
      <c r="J687" s="453"/>
      <c r="K687" s="453"/>
      <c r="L687" s="784"/>
      <c r="M687" s="453"/>
      <c r="N687" s="453"/>
      <c r="O687" s="453"/>
      <c r="P687" s="453"/>
      <c r="Q687" s="441"/>
      <c r="R687" s="453"/>
      <c r="S687" s="453"/>
      <c r="T687" s="453"/>
      <c r="U687" s="453"/>
      <c r="V687" s="453"/>
      <c r="W687" s="453"/>
      <c r="X687" s="453"/>
      <c r="Y687" s="453"/>
      <c r="Z687" s="453"/>
      <c r="AA687" s="453"/>
      <c r="AB687" s="453"/>
      <c r="AC687" s="453"/>
      <c r="AD687" s="453"/>
      <c r="AE687" s="453"/>
      <c r="AF687" s="453"/>
      <c r="AG687" s="453"/>
      <c r="AH687" s="453"/>
      <c r="AI687" s="453"/>
      <c r="AJ687" s="453"/>
      <c r="AK687" s="453"/>
      <c r="AL687" s="453"/>
      <c r="AM687" s="453"/>
      <c r="AN687" s="453"/>
      <c r="AO687" s="453"/>
      <c r="AP687" s="453"/>
      <c r="AQ687" s="453"/>
      <c r="AR687" s="453"/>
      <c r="AS687" s="453"/>
      <c r="AT687" s="453"/>
      <c r="AU687" s="453"/>
      <c r="AV687" s="453"/>
      <c r="AW687" s="453"/>
      <c r="AX687" s="453"/>
      <c r="AY687" s="453"/>
      <c r="AZ687" s="453"/>
      <c r="BA687" s="453"/>
      <c r="BB687" s="453"/>
      <c r="BC687" s="453"/>
      <c r="BD687" s="453"/>
      <c r="BE687" s="453"/>
    </row>
    <row r="688">
      <c r="A688" s="785"/>
      <c r="B688" s="782"/>
      <c r="C688" s="782"/>
      <c r="D688" s="782"/>
      <c r="E688" s="782"/>
      <c r="F688" s="782"/>
      <c r="G688" s="782"/>
      <c r="H688" s="782"/>
      <c r="I688" s="783"/>
      <c r="J688" s="453"/>
      <c r="K688" s="453"/>
      <c r="L688" s="784"/>
      <c r="M688" s="453"/>
      <c r="N688" s="453"/>
      <c r="O688" s="453"/>
      <c r="P688" s="453"/>
      <c r="Q688" s="441"/>
      <c r="R688" s="453"/>
      <c r="S688" s="453"/>
      <c r="T688" s="453"/>
      <c r="U688" s="453"/>
      <c r="V688" s="453"/>
      <c r="W688" s="453"/>
      <c r="X688" s="453"/>
      <c r="Y688" s="453"/>
      <c r="Z688" s="453"/>
      <c r="AA688" s="453"/>
      <c r="AB688" s="453"/>
      <c r="AC688" s="453"/>
      <c r="AD688" s="453"/>
      <c r="AE688" s="453"/>
      <c r="AF688" s="453"/>
      <c r="AG688" s="453"/>
      <c r="AH688" s="453"/>
      <c r="AI688" s="453"/>
      <c r="AJ688" s="453"/>
      <c r="AK688" s="453"/>
      <c r="AL688" s="453"/>
      <c r="AM688" s="453"/>
      <c r="AN688" s="453"/>
      <c r="AO688" s="453"/>
      <c r="AP688" s="453"/>
      <c r="AQ688" s="453"/>
      <c r="AR688" s="453"/>
      <c r="AS688" s="453"/>
      <c r="AT688" s="453"/>
      <c r="AU688" s="453"/>
      <c r="AV688" s="453"/>
      <c r="AW688" s="453"/>
      <c r="AX688" s="453"/>
      <c r="AY688" s="453"/>
      <c r="AZ688" s="453"/>
      <c r="BA688" s="453"/>
      <c r="BB688" s="453"/>
      <c r="BC688" s="453"/>
      <c r="BD688" s="453"/>
      <c r="BE688" s="453"/>
    </row>
    <row r="689">
      <c r="A689" s="785"/>
      <c r="B689" s="782"/>
      <c r="C689" s="782"/>
      <c r="D689" s="782"/>
      <c r="E689" s="782"/>
      <c r="F689" s="782"/>
      <c r="G689" s="782"/>
      <c r="H689" s="782"/>
      <c r="I689" s="783"/>
      <c r="J689" s="453"/>
      <c r="K689" s="453"/>
      <c r="L689" s="784"/>
      <c r="M689" s="453"/>
      <c r="N689" s="453"/>
      <c r="O689" s="453"/>
      <c r="P689" s="453"/>
      <c r="Q689" s="441"/>
      <c r="R689" s="453"/>
      <c r="S689" s="453"/>
      <c r="T689" s="453"/>
      <c r="U689" s="453"/>
      <c r="V689" s="453"/>
      <c r="W689" s="453"/>
      <c r="X689" s="453"/>
      <c r="Y689" s="453"/>
      <c r="Z689" s="453"/>
      <c r="AA689" s="453"/>
      <c r="AB689" s="453"/>
      <c r="AC689" s="453"/>
      <c r="AD689" s="453"/>
      <c r="AE689" s="453"/>
      <c r="AF689" s="453"/>
      <c r="AG689" s="453"/>
      <c r="AH689" s="453"/>
      <c r="AI689" s="453"/>
      <c r="AJ689" s="453"/>
      <c r="AK689" s="453"/>
      <c r="AL689" s="453"/>
      <c r="AM689" s="453"/>
      <c r="AN689" s="453"/>
      <c r="AO689" s="453"/>
      <c r="AP689" s="453"/>
      <c r="AQ689" s="453"/>
      <c r="AR689" s="453"/>
      <c r="AS689" s="453"/>
      <c r="AT689" s="453"/>
      <c r="AU689" s="453"/>
      <c r="AV689" s="453"/>
      <c r="AW689" s="453"/>
      <c r="AX689" s="453"/>
      <c r="AY689" s="453"/>
      <c r="AZ689" s="453"/>
      <c r="BA689" s="453"/>
      <c r="BB689" s="453"/>
      <c r="BC689" s="453"/>
      <c r="BD689" s="453"/>
      <c r="BE689" s="453"/>
    </row>
    <row r="690">
      <c r="A690" s="785"/>
      <c r="B690" s="782"/>
      <c r="C690" s="782"/>
      <c r="D690" s="782"/>
      <c r="E690" s="782"/>
      <c r="F690" s="782"/>
      <c r="G690" s="782"/>
      <c r="H690" s="782"/>
      <c r="I690" s="783"/>
      <c r="J690" s="453"/>
      <c r="K690" s="453"/>
      <c r="L690" s="784"/>
      <c r="M690" s="453"/>
      <c r="N690" s="453"/>
      <c r="O690" s="453"/>
      <c r="P690" s="453"/>
      <c r="Q690" s="441"/>
      <c r="R690" s="453"/>
      <c r="S690" s="453"/>
      <c r="T690" s="453"/>
      <c r="U690" s="453"/>
      <c r="V690" s="453"/>
      <c r="W690" s="453"/>
      <c r="X690" s="453"/>
      <c r="Y690" s="453"/>
      <c r="Z690" s="453"/>
      <c r="AA690" s="453"/>
      <c r="AB690" s="453"/>
      <c r="AC690" s="453"/>
      <c r="AD690" s="453"/>
      <c r="AE690" s="453"/>
      <c r="AF690" s="453"/>
      <c r="AG690" s="453"/>
      <c r="AH690" s="453"/>
      <c r="AI690" s="453"/>
      <c r="AJ690" s="453"/>
      <c r="AK690" s="453"/>
      <c r="AL690" s="453"/>
      <c r="AM690" s="453"/>
      <c r="AN690" s="453"/>
      <c r="AO690" s="453"/>
      <c r="AP690" s="453"/>
      <c r="AQ690" s="453"/>
      <c r="AR690" s="453"/>
      <c r="AS690" s="453"/>
      <c r="AT690" s="453"/>
      <c r="AU690" s="453"/>
      <c r="AV690" s="453"/>
      <c r="AW690" s="453"/>
      <c r="AX690" s="453"/>
      <c r="AY690" s="453"/>
      <c r="AZ690" s="453"/>
      <c r="BA690" s="453"/>
      <c r="BB690" s="453"/>
      <c r="BC690" s="453"/>
      <c r="BD690" s="453"/>
      <c r="BE690" s="453"/>
    </row>
    <row r="691">
      <c r="A691" s="785"/>
      <c r="B691" s="782"/>
      <c r="C691" s="782"/>
      <c r="D691" s="782"/>
      <c r="E691" s="782"/>
      <c r="F691" s="782"/>
      <c r="G691" s="782"/>
      <c r="H691" s="782"/>
      <c r="I691" s="783"/>
      <c r="J691" s="453"/>
      <c r="K691" s="453"/>
      <c r="L691" s="784"/>
      <c r="M691" s="453"/>
      <c r="N691" s="453"/>
      <c r="O691" s="453"/>
      <c r="P691" s="453"/>
      <c r="Q691" s="441"/>
      <c r="R691" s="453"/>
      <c r="S691" s="453"/>
      <c r="T691" s="453"/>
      <c r="U691" s="453"/>
      <c r="V691" s="453"/>
      <c r="W691" s="453"/>
      <c r="X691" s="453"/>
      <c r="Y691" s="453"/>
      <c r="Z691" s="453"/>
      <c r="AA691" s="453"/>
      <c r="AB691" s="453"/>
      <c r="AC691" s="453"/>
      <c r="AD691" s="453"/>
      <c r="AE691" s="453"/>
      <c r="AF691" s="453"/>
      <c r="AG691" s="453"/>
      <c r="AH691" s="453"/>
      <c r="AI691" s="453"/>
      <c r="AJ691" s="453"/>
      <c r="AK691" s="453"/>
      <c r="AL691" s="453"/>
      <c r="AM691" s="453"/>
      <c r="AN691" s="453"/>
      <c r="AO691" s="453"/>
      <c r="AP691" s="453"/>
      <c r="AQ691" s="453"/>
      <c r="AR691" s="453"/>
      <c r="AS691" s="453"/>
      <c r="AT691" s="453"/>
      <c r="AU691" s="453"/>
      <c r="AV691" s="453"/>
      <c r="AW691" s="453"/>
      <c r="AX691" s="453"/>
      <c r="AY691" s="453"/>
      <c r="AZ691" s="453"/>
      <c r="BA691" s="453"/>
      <c r="BB691" s="453"/>
      <c r="BC691" s="453"/>
      <c r="BD691" s="453"/>
      <c r="BE691" s="453"/>
    </row>
    <row r="692">
      <c r="A692" s="785"/>
      <c r="B692" s="782"/>
      <c r="C692" s="782"/>
      <c r="D692" s="782"/>
      <c r="E692" s="782"/>
      <c r="F692" s="782"/>
      <c r="G692" s="782"/>
      <c r="H692" s="782"/>
      <c r="I692" s="783"/>
      <c r="J692" s="453"/>
      <c r="K692" s="453"/>
      <c r="L692" s="784"/>
      <c r="M692" s="453"/>
      <c r="N692" s="453"/>
      <c r="O692" s="453"/>
      <c r="P692" s="453"/>
      <c r="Q692" s="441"/>
      <c r="R692" s="453"/>
      <c r="S692" s="453"/>
      <c r="T692" s="453"/>
      <c r="U692" s="453"/>
      <c r="V692" s="453"/>
      <c r="W692" s="453"/>
      <c r="X692" s="453"/>
      <c r="Y692" s="453"/>
      <c r="Z692" s="453"/>
      <c r="AA692" s="453"/>
      <c r="AB692" s="453"/>
      <c r="AC692" s="453"/>
      <c r="AD692" s="453"/>
      <c r="AE692" s="453"/>
      <c r="AF692" s="453"/>
      <c r="AG692" s="453"/>
      <c r="AH692" s="453"/>
      <c r="AI692" s="453"/>
      <c r="AJ692" s="453"/>
      <c r="AK692" s="453"/>
      <c r="AL692" s="453"/>
      <c r="AM692" s="453"/>
      <c r="AN692" s="453"/>
      <c r="AO692" s="453"/>
      <c r="AP692" s="453"/>
      <c r="AQ692" s="453"/>
      <c r="AR692" s="453"/>
      <c r="AS692" s="453"/>
      <c r="AT692" s="453"/>
      <c r="AU692" s="453"/>
      <c r="AV692" s="453"/>
      <c r="AW692" s="453"/>
      <c r="AX692" s="453"/>
      <c r="AY692" s="453"/>
      <c r="AZ692" s="453"/>
      <c r="BA692" s="453"/>
      <c r="BB692" s="453"/>
      <c r="BC692" s="453"/>
      <c r="BD692" s="453"/>
      <c r="BE692" s="453"/>
    </row>
    <row r="693">
      <c r="A693" s="785"/>
      <c r="B693" s="782"/>
      <c r="C693" s="782"/>
      <c r="D693" s="782"/>
      <c r="E693" s="782"/>
      <c r="F693" s="782"/>
      <c r="G693" s="782"/>
      <c r="H693" s="782"/>
      <c r="I693" s="783"/>
      <c r="J693" s="453"/>
      <c r="K693" s="453"/>
      <c r="L693" s="784"/>
      <c r="M693" s="453"/>
      <c r="N693" s="453"/>
      <c r="O693" s="453"/>
      <c r="P693" s="453"/>
      <c r="Q693" s="441"/>
      <c r="R693" s="453"/>
      <c r="S693" s="453"/>
      <c r="T693" s="453"/>
      <c r="U693" s="453"/>
      <c r="V693" s="453"/>
      <c r="W693" s="453"/>
      <c r="X693" s="453"/>
      <c r="Y693" s="453"/>
      <c r="Z693" s="453"/>
      <c r="AA693" s="453"/>
      <c r="AB693" s="453"/>
      <c r="AC693" s="453"/>
      <c r="AD693" s="453"/>
      <c r="AE693" s="453"/>
      <c r="AF693" s="453"/>
      <c r="AG693" s="453"/>
      <c r="AH693" s="453"/>
      <c r="AI693" s="453"/>
      <c r="AJ693" s="453"/>
      <c r="AK693" s="453"/>
      <c r="AL693" s="453"/>
      <c r="AM693" s="453"/>
      <c r="AN693" s="453"/>
      <c r="AO693" s="453"/>
      <c r="AP693" s="453"/>
      <c r="AQ693" s="453"/>
      <c r="AR693" s="453"/>
      <c r="AS693" s="453"/>
      <c r="AT693" s="453"/>
      <c r="AU693" s="453"/>
      <c r="AV693" s="453"/>
      <c r="AW693" s="453"/>
      <c r="AX693" s="453"/>
      <c r="AY693" s="453"/>
      <c r="AZ693" s="453"/>
      <c r="BA693" s="453"/>
      <c r="BB693" s="453"/>
      <c r="BC693" s="453"/>
      <c r="BD693" s="453"/>
      <c r="BE693" s="453"/>
    </row>
    <row r="694">
      <c r="A694" s="785"/>
      <c r="B694" s="782"/>
      <c r="C694" s="782"/>
      <c r="D694" s="782"/>
      <c r="E694" s="782"/>
      <c r="F694" s="782"/>
      <c r="G694" s="782"/>
      <c r="H694" s="782"/>
      <c r="I694" s="783"/>
      <c r="J694" s="453"/>
      <c r="K694" s="453"/>
      <c r="L694" s="784"/>
      <c r="M694" s="453"/>
      <c r="N694" s="453"/>
      <c r="O694" s="453"/>
      <c r="P694" s="453"/>
      <c r="Q694" s="441"/>
      <c r="R694" s="453"/>
      <c r="S694" s="453"/>
      <c r="T694" s="453"/>
      <c r="U694" s="453"/>
      <c r="V694" s="453"/>
      <c r="W694" s="453"/>
      <c r="X694" s="453"/>
      <c r="Y694" s="453"/>
      <c r="Z694" s="453"/>
      <c r="AA694" s="453"/>
      <c r="AB694" s="453"/>
      <c r="AC694" s="453"/>
      <c r="AD694" s="453"/>
      <c r="AE694" s="453"/>
      <c r="AF694" s="453"/>
      <c r="AG694" s="453"/>
      <c r="AH694" s="453"/>
      <c r="AI694" s="453"/>
      <c r="AJ694" s="453"/>
      <c r="AK694" s="453"/>
      <c r="AL694" s="453"/>
      <c r="AM694" s="453"/>
      <c r="AN694" s="453"/>
      <c r="AO694" s="453"/>
      <c r="AP694" s="453"/>
      <c r="AQ694" s="453"/>
      <c r="AR694" s="453"/>
      <c r="AS694" s="453"/>
      <c r="AT694" s="453"/>
      <c r="AU694" s="453"/>
      <c r="AV694" s="453"/>
      <c r="AW694" s="453"/>
      <c r="AX694" s="453"/>
      <c r="AY694" s="453"/>
      <c r="AZ694" s="453"/>
      <c r="BA694" s="453"/>
      <c r="BB694" s="453"/>
      <c r="BC694" s="453"/>
      <c r="BD694" s="453"/>
      <c r="BE694" s="453"/>
    </row>
    <row r="695">
      <c r="A695" s="785"/>
      <c r="B695" s="782"/>
      <c r="C695" s="782"/>
      <c r="D695" s="782"/>
      <c r="E695" s="782"/>
      <c r="F695" s="782"/>
      <c r="G695" s="782"/>
      <c r="H695" s="782"/>
      <c r="I695" s="783"/>
      <c r="J695" s="453"/>
      <c r="K695" s="453"/>
      <c r="L695" s="784"/>
      <c r="M695" s="453"/>
      <c r="N695" s="453"/>
      <c r="O695" s="453"/>
      <c r="P695" s="453"/>
      <c r="Q695" s="441"/>
      <c r="R695" s="453"/>
      <c r="S695" s="453"/>
      <c r="T695" s="453"/>
      <c r="U695" s="453"/>
      <c r="V695" s="453"/>
      <c r="W695" s="453"/>
      <c r="X695" s="453"/>
      <c r="Y695" s="453"/>
      <c r="Z695" s="453"/>
      <c r="AA695" s="453"/>
      <c r="AB695" s="453"/>
      <c r="AC695" s="453"/>
      <c r="AD695" s="453"/>
      <c r="AE695" s="453"/>
      <c r="AF695" s="453"/>
      <c r="AG695" s="453"/>
      <c r="AH695" s="453"/>
      <c r="AI695" s="453"/>
      <c r="AJ695" s="453"/>
      <c r="AK695" s="453"/>
      <c r="AL695" s="453"/>
      <c r="AM695" s="453"/>
      <c r="AN695" s="453"/>
      <c r="AO695" s="453"/>
      <c r="AP695" s="453"/>
      <c r="AQ695" s="453"/>
      <c r="AR695" s="453"/>
      <c r="AS695" s="453"/>
      <c r="AT695" s="453"/>
      <c r="AU695" s="453"/>
      <c r="AV695" s="453"/>
      <c r="AW695" s="453"/>
      <c r="AX695" s="453"/>
      <c r="AY695" s="453"/>
      <c r="AZ695" s="453"/>
      <c r="BA695" s="453"/>
      <c r="BB695" s="453"/>
      <c r="BC695" s="453"/>
      <c r="BD695" s="453"/>
      <c r="BE695" s="453"/>
    </row>
    <row r="696">
      <c r="A696" s="785"/>
      <c r="B696" s="782"/>
      <c r="C696" s="782"/>
      <c r="D696" s="782"/>
      <c r="E696" s="782"/>
      <c r="F696" s="782"/>
      <c r="G696" s="782"/>
      <c r="H696" s="782"/>
      <c r="I696" s="783"/>
      <c r="J696" s="453"/>
      <c r="K696" s="453"/>
      <c r="L696" s="784"/>
      <c r="M696" s="453"/>
      <c r="N696" s="453"/>
      <c r="O696" s="453"/>
      <c r="P696" s="453"/>
      <c r="Q696" s="441"/>
      <c r="R696" s="453"/>
      <c r="S696" s="453"/>
      <c r="T696" s="453"/>
      <c r="U696" s="453"/>
      <c r="V696" s="453"/>
      <c r="W696" s="453"/>
      <c r="X696" s="453"/>
      <c r="Y696" s="453"/>
      <c r="Z696" s="453"/>
      <c r="AA696" s="453"/>
      <c r="AB696" s="453"/>
      <c r="AC696" s="453"/>
      <c r="AD696" s="453"/>
      <c r="AE696" s="453"/>
      <c r="AF696" s="453"/>
      <c r="AG696" s="453"/>
      <c r="AH696" s="453"/>
      <c r="AI696" s="453"/>
      <c r="AJ696" s="453"/>
      <c r="AK696" s="453"/>
      <c r="AL696" s="453"/>
      <c r="AM696" s="453"/>
      <c r="AN696" s="453"/>
      <c r="AO696" s="453"/>
      <c r="AP696" s="453"/>
      <c r="AQ696" s="453"/>
      <c r="AR696" s="453"/>
      <c r="AS696" s="453"/>
      <c r="AT696" s="453"/>
      <c r="AU696" s="453"/>
      <c r="AV696" s="453"/>
      <c r="AW696" s="453"/>
      <c r="AX696" s="453"/>
      <c r="AY696" s="453"/>
      <c r="AZ696" s="453"/>
      <c r="BA696" s="453"/>
      <c r="BB696" s="453"/>
      <c r="BC696" s="453"/>
      <c r="BD696" s="453"/>
      <c r="BE696" s="453"/>
    </row>
    <row r="697">
      <c r="A697" s="785"/>
      <c r="B697" s="782"/>
      <c r="C697" s="782"/>
      <c r="D697" s="782"/>
      <c r="E697" s="782"/>
      <c r="F697" s="782"/>
      <c r="G697" s="782"/>
      <c r="H697" s="782"/>
      <c r="I697" s="783"/>
      <c r="J697" s="453"/>
      <c r="K697" s="453"/>
      <c r="L697" s="784"/>
      <c r="M697" s="453"/>
      <c r="N697" s="453"/>
      <c r="O697" s="453"/>
      <c r="P697" s="453"/>
      <c r="Q697" s="441"/>
      <c r="R697" s="453"/>
      <c r="S697" s="453"/>
      <c r="T697" s="453"/>
      <c r="U697" s="453"/>
      <c r="V697" s="453"/>
      <c r="W697" s="453"/>
      <c r="X697" s="453"/>
      <c r="Y697" s="453"/>
      <c r="Z697" s="453"/>
      <c r="AA697" s="453"/>
      <c r="AB697" s="453"/>
      <c r="AC697" s="453"/>
      <c r="AD697" s="453"/>
      <c r="AE697" s="453"/>
      <c r="AF697" s="453"/>
      <c r="AG697" s="453"/>
      <c r="AH697" s="453"/>
      <c r="AI697" s="453"/>
      <c r="AJ697" s="453"/>
      <c r="AK697" s="453"/>
      <c r="AL697" s="453"/>
      <c r="AM697" s="453"/>
      <c r="AN697" s="453"/>
      <c r="AO697" s="453"/>
      <c r="AP697" s="453"/>
      <c r="AQ697" s="453"/>
      <c r="AR697" s="453"/>
      <c r="AS697" s="453"/>
      <c r="AT697" s="453"/>
      <c r="AU697" s="453"/>
      <c r="AV697" s="453"/>
      <c r="AW697" s="453"/>
      <c r="AX697" s="453"/>
      <c r="AY697" s="453"/>
      <c r="AZ697" s="453"/>
      <c r="BA697" s="453"/>
      <c r="BB697" s="453"/>
      <c r="BC697" s="453"/>
      <c r="BD697" s="453"/>
      <c r="BE697" s="453"/>
    </row>
    <row r="698">
      <c r="A698" s="785"/>
      <c r="B698" s="782"/>
      <c r="C698" s="782"/>
      <c r="D698" s="782"/>
      <c r="E698" s="782"/>
      <c r="F698" s="782"/>
      <c r="G698" s="782"/>
      <c r="H698" s="782"/>
      <c r="I698" s="783"/>
      <c r="J698" s="453"/>
      <c r="K698" s="453"/>
      <c r="L698" s="784"/>
      <c r="M698" s="453"/>
      <c r="N698" s="453"/>
      <c r="O698" s="453"/>
      <c r="P698" s="453"/>
      <c r="Q698" s="441"/>
      <c r="R698" s="453"/>
      <c r="S698" s="453"/>
      <c r="T698" s="453"/>
      <c r="U698" s="453"/>
      <c r="V698" s="453"/>
      <c r="W698" s="453"/>
      <c r="X698" s="453"/>
      <c r="Y698" s="453"/>
      <c r="Z698" s="453"/>
      <c r="AA698" s="453"/>
      <c r="AB698" s="453"/>
      <c r="AC698" s="453"/>
      <c r="AD698" s="453"/>
      <c r="AE698" s="453"/>
      <c r="AF698" s="453"/>
      <c r="AG698" s="453"/>
      <c r="AH698" s="453"/>
      <c r="AI698" s="453"/>
      <c r="AJ698" s="453"/>
      <c r="AK698" s="453"/>
      <c r="AL698" s="453"/>
      <c r="AM698" s="453"/>
      <c r="AN698" s="453"/>
      <c r="AO698" s="453"/>
      <c r="AP698" s="453"/>
      <c r="AQ698" s="453"/>
      <c r="AR698" s="453"/>
      <c r="AS698" s="453"/>
      <c r="AT698" s="453"/>
      <c r="AU698" s="453"/>
      <c r="AV698" s="453"/>
      <c r="AW698" s="453"/>
      <c r="AX698" s="453"/>
      <c r="AY698" s="453"/>
      <c r="AZ698" s="453"/>
      <c r="BA698" s="453"/>
      <c r="BB698" s="453"/>
      <c r="BC698" s="453"/>
      <c r="BD698" s="453"/>
      <c r="BE698" s="453"/>
    </row>
    <row r="699">
      <c r="A699" s="785"/>
      <c r="B699" s="782"/>
      <c r="C699" s="782"/>
      <c r="D699" s="782"/>
      <c r="E699" s="782"/>
      <c r="F699" s="782"/>
      <c r="G699" s="782"/>
      <c r="H699" s="782"/>
      <c r="I699" s="783"/>
      <c r="J699" s="453"/>
      <c r="K699" s="453"/>
      <c r="L699" s="784"/>
      <c r="M699" s="453"/>
      <c r="N699" s="453"/>
      <c r="O699" s="453"/>
      <c r="P699" s="453"/>
      <c r="Q699" s="441"/>
      <c r="R699" s="453"/>
      <c r="S699" s="453"/>
      <c r="T699" s="453"/>
      <c r="U699" s="453"/>
      <c r="V699" s="453"/>
      <c r="W699" s="453"/>
      <c r="X699" s="453"/>
      <c r="Y699" s="453"/>
      <c r="Z699" s="453"/>
      <c r="AA699" s="453"/>
      <c r="AB699" s="453"/>
      <c r="AC699" s="453"/>
      <c r="AD699" s="453"/>
      <c r="AE699" s="453"/>
      <c r="AF699" s="453"/>
      <c r="AG699" s="453"/>
      <c r="AH699" s="453"/>
      <c r="AI699" s="453"/>
      <c r="AJ699" s="453"/>
      <c r="AK699" s="453"/>
      <c r="AL699" s="453"/>
      <c r="AM699" s="453"/>
      <c r="AN699" s="453"/>
      <c r="AO699" s="453"/>
      <c r="AP699" s="453"/>
      <c r="AQ699" s="453"/>
      <c r="AR699" s="453"/>
      <c r="AS699" s="453"/>
      <c r="AT699" s="453"/>
      <c r="AU699" s="453"/>
      <c r="AV699" s="453"/>
      <c r="AW699" s="453"/>
      <c r="AX699" s="453"/>
      <c r="AY699" s="453"/>
      <c r="AZ699" s="453"/>
      <c r="BA699" s="453"/>
      <c r="BB699" s="453"/>
      <c r="BC699" s="453"/>
      <c r="BD699" s="453"/>
      <c r="BE699" s="453"/>
    </row>
    <row r="700">
      <c r="A700" s="785"/>
      <c r="B700" s="782"/>
      <c r="C700" s="782"/>
      <c r="D700" s="782"/>
      <c r="E700" s="782"/>
      <c r="F700" s="782"/>
      <c r="G700" s="782"/>
      <c r="H700" s="782"/>
      <c r="I700" s="783"/>
      <c r="J700" s="453"/>
      <c r="K700" s="453"/>
      <c r="L700" s="784"/>
      <c r="M700" s="453"/>
      <c r="N700" s="453"/>
      <c r="O700" s="453"/>
      <c r="P700" s="453"/>
      <c r="Q700" s="441"/>
      <c r="R700" s="453"/>
      <c r="S700" s="453"/>
      <c r="T700" s="453"/>
      <c r="U700" s="453"/>
      <c r="V700" s="453"/>
      <c r="W700" s="453"/>
      <c r="X700" s="453"/>
      <c r="Y700" s="453"/>
      <c r="Z700" s="453"/>
      <c r="AA700" s="453"/>
      <c r="AB700" s="453"/>
      <c r="AC700" s="453"/>
      <c r="AD700" s="453"/>
      <c r="AE700" s="453"/>
      <c r="AF700" s="453"/>
      <c r="AG700" s="453"/>
      <c r="AH700" s="453"/>
      <c r="AI700" s="453"/>
      <c r="AJ700" s="453"/>
      <c r="AK700" s="453"/>
      <c r="AL700" s="453"/>
      <c r="AM700" s="453"/>
      <c r="AN700" s="453"/>
      <c r="AO700" s="453"/>
      <c r="AP700" s="453"/>
      <c r="AQ700" s="453"/>
      <c r="AR700" s="453"/>
      <c r="AS700" s="453"/>
      <c r="AT700" s="453"/>
      <c r="AU700" s="453"/>
      <c r="AV700" s="453"/>
      <c r="AW700" s="453"/>
      <c r="AX700" s="453"/>
      <c r="AY700" s="453"/>
      <c r="AZ700" s="453"/>
      <c r="BA700" s="453"/>
      <c r="BB700" s="453"/>
      <c r="BC700" s="453"/>
      <c r="BD700" s="453"/>
      <c r="BE700" s="453"/>
    </row>
    <row r="701">
      <c r="A701" s="785"/>
      <c r="B701" s="782"/>
      <c r="C701" s="782"/>
      <c r="D701" s="782"/>
      <c r="E701" s="782"/>
      <c r="F701" s="782"/>
      <c r="G701" s="782"/>
      <c r="H701" s="782"/>
      <c r="I701" s="783"/>
      <c r="J701" s="453"/>
      <c r="K701" s="453"/>
      <c r="L701" s="784"/>
      <c r="M701" s="453"/>
      <c r="N701" s="453"/>
      <c r="O701" s="453"/>
      <c r="P701" s="453"/>
      <c r="Q701" s="441"/>
      <c r="R701" s="453"/>
      <c r="S701" s="453"/>
      <c r="T701" s="453"/>
      <c r="U701" s="453"/>
      <c r="V701" s="453"/>
      <c r="W701" s="453"/>
      <c r="X701" s="453"/>
      <c r="Y701" s="453"/>
      <c r="Z701" s="453"/>
      <c r="AA701" s="453"/>
      <c r="AB701" s="453"/>
      <c r="AC701" s="453"/>
      <c r="AD701" s="453"/>
      <c r="AE701" s="453"/>
      <c r="AF701" s="453"/>
      <c r="AG701" s="453"/>
      <c r="AH701" s="453"/>
      <c r="AI701" s="453"/>
      <c r="AJ701" s="453"/>
      <c r="AK701" s="453"/>
      <c r="AL701" s="453"/>
      <c r="AM701" s="453"/>
      <c r="AN701" s="453"/>
      <c r="AO701" s="453"/>
      <c r="AP701" s="453"/>
      <c r="AQ701" s="453"/>
      <c r="AR701" s="453"/>
      <c r="AS701" s="453"/>
      <c r="AT701" s="453"/>
      <c r="AU701" s="453"/>
      <c r="AV701" s="453"/>
      <c r="AW701" s="453"/>
      <c r="AX701" s="453"/>
      <c r="AY701" s="453"/>
      <c r="AZ701" s="453"/>
      <c r="BA701" s="453"/>
      <c r="BB701" s="453"/>
      <c r="BC701" s="453"/>
      <c r="BD701" s="453"/>
      <c r="BE701" s="453"/>
    </row>
    <row r="702">
      <c r="A702" s="785"/>
      <c r="B702" s="782"/>
      <c r="C702" s="782"/>
      <c r="D702" s="782"/>
      <c r="E702" s="782"/>
      <c r="F702" s="782"/>
      <c r="G702" s="782"/>
      <c r="H702" s="782"/>
      <c r="I702" s="783"/>
      <c r="J702" s="453"/>
      <c r="K702" s="453"/>
      <c r="L702" s="784"/>
      <c r="M702" s="453"/>
      <c r="N702" s="453"/>
      <c r="O702" s="453"/>
      <c r="P702" s="453"/>
      <c r="Q702" s="441"/>
      <c r="R702" s="453"/>
      <c r="S702" s="453"/>
      <c r="T702" s="453"/>
      <c r="U702" s="453"/>
      <c r="V702" s="453"/>
      <c r="W702" s="453"/>
      <c r="X702" s="453"/>
      <c r="Y702" s="453"/>
      <c r="Z702" s="453"/>
      <c r="AA702" s="453"/>
      <c r="AB702" s="453"/>
      <c r="AC702" s="453"/>
      <c r="AD702" s="453"/>
      <c r="AE702" s="453"/>
      <c r="AF702" s="453"/>
      <c r="AG702" s="453"/>
      <c r="AH702" s="453"/>
      <c r="AI702" s="453"/>
      <c r="AJ702" s="453"/>
      <c r="AK702" s="453"/>
      <c r="AL702" s="453"/>
      <c r="AM702" s="453"/>
      <c r="AN702" s="453"/>
      <c r="AO702" s="453"/>
      <c r="AP702" s="453"/>
      <c r="AQ702" s="453"/>
      <c r="AR702" s="453"/>
      <c r="AS702" s="453"/>
      <c r="AT702" s="453"/>
      <c r="AU702" s="453"/>
      <c r="AV702" s="453"/>
      <c r="AW702" s="453"/>
      <c r="AX702" s="453"/>
      <c r="AY702" s="453"/>
      <c r="AZ702" s="453"/>
      <c r="BA702" s="453"/>
      <c r="BB702" s="453"/>
      <c r="BC702" s="453"/>
      <c r="BD702" s="453"/>
      <c r="BE702" s="453"/>
    </row>
    <row r="703">
      <c r="A703" s="785"/>
      <c r="B703" s="782"/>
      <c r="C703" s="782"/>
      <c r="D703" s="782"/>
      <c r="E703" s="782"/>
      <c r="F703" s="782"/>
      <c r="G703" s="782"/>
      <c r="H703" s="782"/>
      <c r="I703" s="783"/>
      <c r="J703" s="453"/>
      <c r="K703" s="453"/>
      <c r="L703" s="784"/>
      <c r="M703" s="453"/>
      <c r="N703" s="453"/>
      <c r="O703" s="453"/>
      <c r="P703" s="453"/>
      <c r="Q703" s="441"/>
      <c r="R703" s="453"/>
      <c r="S703" s="453"/>
      <c r="T703" s="453"/>
      <c r="U703" s="453"/>
      <c r="V703" s="453"/>
      <c r="W703" s="453"/>
      <c r="X703" s="453"/>
      <c r="Y703" s="453"/>
      <c r="Z703" s="453"/>
      <c r="AA703" s="453"/>
      <c r="AB703" s="453"/>
      <c r="AC703" s="453"/>
      <c r="AD703" s="453"/>
      <c r="AE703" s="453"/>
      <c r="AF703" s="453"/>
      <c r="AG703" s="453"/>
      <c r="AH703" s="453"/>
      <c r="AI703" s="453"/>
      <c r="AJ703" s="453"/>
      <c r="AK703" s="453"/>
      <c r="AL703" s="453"/>
      <c r="AM703" s="453"/>
      <c r="AN703" s="453"/>
      <c r="AO703" s="453"/>
      <c r="AP703" s="453"/>
      <c r="AQ703" s="453"/>
      <c r="AR703" s="453"/>
      <c r="AS703" s="453"/>
      <c r="AT703" s="453"/>
      <c r="AU703" s="453"/>
      <c r="AV703" s="453"/>
      <c r="AW703" s="453"/>
      <c r="AX703" s="453"/>
      <c r="AY703" s="453"/>
      <c r="AZ703" s="453"/>
      <c r="BA703" s="453"/>
      <c r="BB703" s="453"/>
      <c r="BC703" s="453"/>
      <c r="BD703" s="453"/>
      <c r="BE703" s="453"/>
    </row>
    <row r="704">
      <c r="A704" s="785"/>
      <c r="B704" s="782"/>
      <c r="C704" s="782"/>
      <c r="D704" s="782"/>
      <c r="E704" s="782"/>
      <c r="F704" s="782"/>
      <c r="G704" s="782"/>
      <c r="H704" s="782"/>
      <c r="I704" s="783"/>
      <c r="J704" s="453"/>
      <c r="K704" s="453"/>
      <c r="L704" s="784"/>
      <c r="M704" s="453"/>
      <c r="N704" s="453"/>
      <c r="O704" s="453"/>
      <c r="P704" s="453"/>
      <c r="Q704" s="441"/>
      <c r="R704" s="453"/>
      <c r="S704" s="453"/>
      <c r="T704" s="453"/>
      <c r="U704" s="453"/>
      <c r="V704" s="453"/>
      <c r="W704" s="453"/>
      <c r="X704" s="453"/>
      <c r="Y704" s="453"/>
      <c r="Z704" s="453"/>
      <c r="AA704" s="453"/>
      <c r="AB704" s="453"/>
      <c r="AC704" s="453"/>
      <c r="AD704" s="453"/>
      <c r="AE704" s="453"/>
      <c r="AF704" s="453"/>
      <c r="AG704" s="453"/>
      <c r="AH704" s="453"/>
      <c r="AI704" s="453"/>
      <c r="AJ704" s="453"/>
      <c r="AK704" s="453"/>
      <c r="AL704" s="453"/>
      <c r="AM704" s="453"/>
      <c r="AN704" s="453"/>
      <c r="AO704" s="453"/>
      <c r="AP704" s="453"/>
      <c r="AQ704" s="453"/>
      <c r="AR704" s="453"/>
      <c r="AS704" s="453"/>
      <c r="AT704" s="453"/>
      <c r="AU704" s="453"/>
      <c r="AV704" s="453"/>
      <c r="AW704" s="453"/>
      <c r="AX704" s="453"/>
      <c r="AY704" s="453"/>
      <c r="AZ704" s="453"/>
      <c r="BA704" s="453"/>
      <c r="BB704" s="453"/>
      <c r="BC704" s="453"/>
      <c r="BD704" s="453"/>
      <c r="BE704" s="453"/>
    </row>
    <row r="705">
      <c r="A705" s="785"/>
      <c r="B705" s="782"/>
      <c r="C705" s="782"/>
      <c r="D705" s="782"/>
      <c r="E705" s="782"/>
      <c r="F705" s="782"/>
      <c r="G705" s="782"/>
      <c r="H705" s="782"/>
      <c r="I705" s="783"/>
      <c r="J705" s="453"/>
      <c r="K705" s="453"/>
      <c r="L705" s="784"/>
      <c r="M705" s="453"/>
      <c r="N705" s="453"/>
      <c r="O705" s="453"/>
      <c r="P705" s="453"/>
      <c r="Q705" s="441"/>
      <c r="R705" s="453"/>
      <c r="S705" s="453"/>
      <c r="T705" s="453"/>
      <c r="U705" s="453"/>
      <c r="V705" s="453"/>
      <c r="W705" s="453"/>
      <c r="X705" s="453"/>
      <c r="Y705" s="453"/>
      <c r="Z705" s="453"/>
      <c r="AA705" s="453"/>
      <c r="AB705" s="453"/>
      <c r="AC705" s="453"/>
      <c r="AD705" s="453"/>
      <c r="AE705" s="453"/>
      <c r="AF705" s="453"/>
      <c r="AG705" s="453"/>
      <c r="AH705" s="453"/>
      <c r="AI705" s="453"/>
      <c r="AJ705" s="453"/>
      <c r="AK705" s="453"/>
      <c r="AL705" s="453"/>
      <c r="AM705" s="453"/>
      <c r="AN705" s="453"/>
      <c r="AO705" s="453"/>
      <c r="AP705" s="453"/>
      <c r="AQ705" s="453"/>
      <c r="AR705" s="453"/>
      <c r="AS705" s="453"/>
      <c r="AT705" s="453"/>
      <c r="AU705" s="453"/>
      <c r="AV705" s="453"/>
      <c r="AW705" s="453"/>
      <c r="AX705" s="453"/>
      <c r="AY705" s="453"/>
      <c r="AZ705" s="453"/>
      <c r="BA705" s="453"/>
      <c r="BB705" s="453"/>
      <c r="BC705" s="453"/>
      <c r="BD705" s="453"/>
      <c r="BE705" s="453"/>
    </row>
    <row r="706">
      <c r="A706" s="785"/>
      <c r="B706" s="782"/>
      <c r="C706" s="782"/>
      <c r="D706" s="782"/>
      <c r="E706" s="782"/>
      <c r="F706" s="782"/>
      <c r="G706" s="782"/>
      <c r="H706" s="782"/>
      <c r="I706" s="783"/>
      <c r="J706" s="453"/>
      <c r="K706" s="453"/>
      <c r="L706" s="784"/>
      <c r="M706" s="453"/>
      <c r="N706" s="453"/>
      <c r="O706" s="453"/>
      <c r="P706" s="453"/>
      <c r="Q706" s="441"/>
      <c r="R706" s="453"/>
      <c r="S706" s="453"/>
      <c r="T706" s="453"/>
      <c r="U706" s="453"/>
      <c r="V706" s="453"/>
      <c r="W706" s="453"/>
      <c r="X706" s="453"/>
      <c r="Y706" s="453"/>
      <c r="Z706" s="453"/>
      <c r="AA706" s="453"/>
      <c r="AB706" s="453"/>
      <c r="AC706" s="453"/>
      <c r="AD706" s="453"/>
      <c r="AE706" s="453"/>
      <c r="AF706" s="453"/>
      <c r="AG706" s="453"/>
      <c r="AH706" s="453"/>
      <c r="AI706" s="453"/>
      <c r="AJ706" s="453"/>
      <c r="AK706" s="453"/>
      <c r="AL706" s="453"/>
      <c r="AM706" s="453"/>
      <c r="AN706" s="453"/>
      <c r="AO706" s="453"/>
      <c r="AP706" s="453"/>
      <c r="AQ706" s="453"/>
      <c r="AR706" s="453"/>
      <c r="AS706" s="453"/>
      <c r="AT706" s="453"/>
      <c r="AU706" s="453"/>
      <c r="AV706" s="453"/>
      <c r="AW706" s="453"/>
      <c r="AX706" s="453"/>
      <c r="AY706" s="453"/>
      <c r="AZ706" s="453"/>
      <c r="BA706" s="453"/>
      <c r="BB706" s="453"/>
      <c r="BC706" s="453"/>
      <c r="BD706" s="453"/>
      <c r="BE706" s="453"/>
    </row>
    <row r="707">
      <c r="A707" s="785"/>
      <c r="B707" s="782"/>
      <c r="C707" s="782"/>
      <c r="D707" s="782"/>
      <c r="E707" s="782"/>
      <c r="F707" s="782"/>
      <c r="G707" s="782"/>
      <c r="H707" s="782"/>
      <c r="I707" s="783"/>
      <c r="J707" s="453"/>
      <c r="K707" s="453"/>
      <c r="L707" s="784"/>
      <c r="M707" s="453"/>
      <c r="N707" s="453"/>
      <c r="O707" s="453"/>
      <c r="P707" s="453"/>
      <c r="Q707" s="441"/>
      <c r="R707" s="453"/>
      <c r="S707" s="453"/>
      <c r="T707" s="453"/>
      <c r="U707" s="453"/>
      <c r="V707" s="453"/>
      <c r="W707" s="453"/>
      <c r="X707" s="453"/>
      <c r="Y707" s="453"/>
      <c r="Z707" s="453"/>
      <c r="AA707" s="453"/>
      <c r="AB707" s="453"/>
      <c r="AC707" s="453"/>
      <c r="AD707" s="453"/>
      <c r="AE707" s="453"/>
      <c r="AF707" s="453"/>
      <c r="AG707" s="453"/>
      <c r="AH707" s="453"/>
      <c r="AI707" s="453"/>
      <c r="AJ707" s="453"/>
      <c r="AK707" s="453"/>
      <c r="AL707" s="453"/>
      <c r="AM707" s="453"/>
      <c r="AN707" s="453"/>
      <c r="AO707" s="453"/>
      <c r="AP707" s="453"/>
      <c r="AQ707" s="453"/>
      <c r="AR707" s="453"/>
      <c r="AS707" s="453"/>
      <c r="AT707" s="453"/>
      <c r="AU707" s="453"/>
      <c r="AV707" s="453"/>
      <c r="AW707" s="453"/>
      <c r="AX707" s="453"/>
      <c r="AY707" s="453"/>
      <c r="AZ707" s="453"/>
      <c r="BA707" s="453"/>
      <c r="BB707" s="453"/>
      <c r="BC707" s="453"/>
      <c r="BD707" s="453"/>
      <c r="BE707" s="453"/>
    </row>
    <row r="708">
      <c r="A708" s="785"/>
      <c r="B708" s="782"/>
      <c r="C708" s="782"/>
      <c r="D708" s="782"/>
      <c r="E708" s="782"/>
      <c r="F708" s="782"/>
      <c r="G708" s="782"/>
      <c r="H708" s="782"/>
      <c r="I708" s="783"/>
      <c r="J708" s="453"/>
      <c r="K708" s="453"/>
      <c r="L708" s="784"/>
      <c r="M708" s="453"/>
      <c r="N708" s="453"/>
      <c r="O708" s="453"/>
      <c r="P708" s="453"/>
      <c r="Q708" s="441"/>
      <c r="R708" s="453"/>
      <c r="S708" s="453"/>
      <c r="T708" s="453"/>
      <c r="U708" s="453"/>
      <c r="V708" s="453"/>
      <c r="W708" s="453"/>
      <c r="X708" s="453"/>
      <c r="Y708" s="453"/>
      <c r="Z708" s="453"/>
      <c r="AA708" s="453"/>
      <c r="AB708" s="453"/>
      <c r="AC708" s="453"/>
      <c r="AD708" s="453"/>
      <c r="AE708" s="453"/>
      <c r="AF708" s="453"/>
      <c r="AG708" s="453"/>
      <c r="AH708" s="453"/>
      <c r="AI708" s="453"/>
      <c r="AJ708" s="453"/>
      <c r="AK708" s="453"/>
      <c r="AL708" s="453"/>
      <c r="AM708" s="453"/>
      <c r="AN708" s="453"/>
      <c r="AO708" s="453"/>
      <c r="AP708" s="453"/>
      <c r="AQ708" s="453"/>
      <c r="AR708" s="453"/>
      <c r="AS708" s="453"/>
      <c r="AT708" s="453"/>
      <c r="AU708" s="453"/>
      <c r="AV708" s="453"/>
      <c r="AW708" s="453"/>
      <c r="AX708" s="453"/>
      <c r="AY708" s="453"/>
      <c r="AZ708" s="453"/>
      <c r="BA708" s="453"/>
      <c r="BB708" s="453"/>
      <c r="BC708" s="453"/>
      <c r="BD708" s="453"/>
      <c r="BE708" s="453"/>
    </row>
    <row r="709">
      <c r="A709" s="785"/>
      <c r="B709" s="782"/>
      <c r="C709" s="782"/>
      <c r="D709" s="782"/>
      <c r="E709" s="782"/>
      <c r="F709" s="782"/>
      <c r="G709" s="782"/>
      <c r="H709" s="782"/>
      <c r="I709" s="783"/>
      <c r="J709" s="453"/>
      <c r="K709" s="453"/>
      <c r="L709" s="784"/>
      <c r="M709" s="453"/>
      <c r="N709" s="453"/>
      <c r="O709" s="453"/>
      <c r="P709" s="453"/>
      <c r="Q709" s="441"/>
      <c r="R709" s="453"/>
      <c r="S709" s="453"/>
      <c r="T709" s="453"/>
      <c r="U709" s="453"/>
      <c r="V709" s="453"/>
      <c r="W709" s="453"/>
      <c r="X709" s="453"/>
      <c r="Y709" s="453"/>
      <c r="Z709" s="453"/>
      <c r="AA709" s="453"/>
      <c r="AB709" s="453"/>
      <c r="AC709" s="453"/>
      <c r="AD709" s="453"/>
      <c r="AE709" s="453"/>
      <c r="AF709" s="453"/>
      <c r="AG709" s="453"/>
      <c r="AH709" s="453"/>
      <c r="AI709" s="453"/>
      <c r="AJ709" s="453"/>
      <c r="AK709" s="453"/>
      <c r="AL709" s="453"/>
      <c r="AM709" s="453"/>
      <c r="AN709" s="453"/>
      <c r="AO709" s="453"/>
      <c r="AP709" s="453"/>
      <c r="AQ709" s="453"/>
      <c r="AR709" s="453"/>
      <c r="AS709" s="453"/>
      <c r="AT709" s="453"/>
      <c r="AU709" s="453"/>
      <c r="AV709" s="453"/>
      <c r="AW709" s="453"/>
      <c r="AX709" s="453"/>
      <c r="AY709" s="453"/>
      <c r="AZ709" s="453"/>
      <c r="BA709" s="453"/>
      <c r="BB709" s="453"/>
      <c r="BC709" s="453"/>
      <c r="BD709" s="453"/>
      <c r="BE709" s="453"/>
    </row>
    <row r="710">
      <c r="A710" s="785"/>
      <c r="B710" s="782"/>
      <c r="C710" s="782"/>
      <c r="D710" s="782"/>
      <c r="E710" s="782"/>
      <c r="F710" s="782"/>
      <c r="G710" s="782"/>
      <c r="H710" s="782"/>
      <c r="I710" s="783"/>
      <c r="J710" s="453"/>
      <c r="K710" s="453"/>
      <c r="L710" s="784"/>
      <c r="M710" s="453"/>
      <c r="N710" s="453"/>
      <c r="O710" s="453"/>
      <c r="P710" s="453"/>
      <c r="Q710" s="441"/>
      <c r="R710" s="453"/>
      <c r="S710" s="453"/>
      <c r="T710" s="453"/>
      <c r="U710" s="453"/>
      <c r="V710" s="453"/>
      <c r="W710" s="453"/>
      <c r="X710" s="453"/>
      <c r="Y710" s="453"/>
      <c r="Z710" s="453"/>
      <c r="AA710" s="453"/>
      <c r="AB710" s="453"/>
      <c r="AC710" s="453"/>
      <c r="AD710" s="453"/>
      <c r="AE710" s="453"/>
      <c r="AF710" s="453"/>
      <c r="AG710" s="453"/>
      <c r="AH710" s="453"/>
      <c r="AI710" s="453"/>
      <c r="AJ710" s="453"/>
      <c r="AK710" s="453"/>
      <c r="AL710" s="453"/>
      <c r="AM710" s="453"/>
      <c r="AN710" s="453"/>
      <c r="AO710" s="453"/>
      <c r="AP710" s="453"/>
      <c r="AQ710" s="453"/>
      <c r="AR710" s="453"/>
      <c r="AS710" s="453"/>
      <c r="AT710" s="453"/>
      <c r="AU710" s="453"/>
      <c r="AV710" s="453"/>
      <c r="AW710" s="453"/>
      <c r="AX710" s="453"/>
      <c r="AY710" s="453"/>
      <c r="AZ710" s="453"/>
      <c r="BA710" s="453"/>
      <c r="BB710" s="453"/>
      <c r="BC710" s="453"/>
      <c r="BD710" s="453"/>
      <c r="BE710" s="453"/>
    </row>
    <row r="711">
      <c r="A711" s="785"/>
      <c r="B711" s="782"/>
      <c r="C711" s="782"/>
      <c r="D711" s="782"/>
      <c r="E711" s="782"/>
      <c r="F711" s="782"/>
      <c r="G711" s="782"/>
      <c r="H711" s="782"/>
      <c r="I711" s="783"/>
      <c r="J711" s="453"/>
      <c r="K711" s="453"/>
      <c r="L711" s="784"/>
      <c r="M711" s="453"/>
      <c r="N711" s="453"/>
      <c r="O711" s="453"/>
      <c r="P711" s="453"/>
      <c r="Q711" s="441"/>
      <c r="R711" s="453"/>
      <c r="S711" s="453"/>
      <c r="T711" s="453"/>
      <c r="U711" s="453"/>
      <c r="V711" s="453"/>
      <c r="W711" s="453"/>
      <c r="X711" s="453"/>
      <c r="Y711" s="453"/>
      <c r="Z711" s="453"/>
      <c r="AA711" s="453"/>
      <c r="AB711" s="453"/>
      <c r="AC711" s="453"/>
      <c r="AD711" s="453"/>
      <c r="AE711" s="453"/>
      <c r="AF711" s="453"/>
      <c r="AG711" s="453"/>
      <c r="AH711" s="453"/>
      <c r="AI711" s="453"/>
      <c r="AJ711" s="453"/>
      <c r="AK711" s="453"/>
      <c r="AL711" s="453"/>
      <c r="AM711" s="453"/>
      <c r="AN711" s="453"/>
      <c r="AO711" s="453"/>
      <c r="AP711" s="453"/>
      <c r="AQ711" s="453"/>
      <c r="AR711" s="453"/>
      <c r="AS711" s="453"/>
      <c r="AT711" s="453"/>
      <c r="AU711" s="453"/>
      <c r="AV711" s="453"/>
      <c r="AW711" s="453"/>
      <c r="AX711" s="453"/>
      <c r="AY711" s="453"/>
      <c r="AZ711" s="453"/>
      <c r="BA711" s="453"/>
      <c r="BB711" s="453"/>
      <c r="BC711" s="453"/>
      <c r="BD711" s="453"/>
      <c r="BE711" s="453"/>
    </row>
    <row r="712">
      <c r="A712" s="785"/>
      <c r="B712" s="782"/>
      <c r="C712" s="782"/>
      <c r="D712" s="782"/>
      <c r="E712" s="782"/>
      <c r="F712" s="782"/>
      <c r="G712" s="782"/>
      <c r="H712" s="782"/>
      <c r="I712" s="783"/>
      <c r="J712" s="453"/>
      <c r="K712" s="453"/>
      <c r="L712" s="784"/>
      <c r="M712" s="453"/>
      <c r="N712" s="453"/>
      <c r="O712" s="453"/>
      <c r="P712" s="453"/>
      <c r="Q712" s="441"/>
      <c r="R712" s="453"/>
      <c r="S712" s="453"/>
      <c r="T712" s="453"/>
      <c r="U712" s="453"/>
      <c r="V712" s="453"/>
      <c r="W712" s="453"/>
      <c r="X712" s="453"/>
      <c r="Y712" s="453"/>
      <c r="Z712" s="453"/>
      <c r="AA712" s="453"/>
      <c r="AB712" s="453"/>
      <c r="AC712" s="453"/>
      <c r="AD712" s="453"/>
      <c r="AE712" s="453"/>
      <c r="AF712" s="453"/>
      <c r="AG712" s="453"/>
      <c r="AH712" s="453"/>
      <c r="AI712" s="453"/>
      <c r="AJ712" s="453"/>
      <c r="AK712" s="453"/>
      <c r="AL712" s="453"/>
      <c r="AM712" s="453"/>
      <c r="AN712" s="453"/>
      <c r="AO712" s="453"/>
      <c r="AP712" s="453"/>
      <c r="AQ712" s="453"/>
      <c r="AR712" s="453"/>
      <c r="AS712" s="453"/>
      <c r="AT712" s="453"/>
      <c r="AU712" s="453"/>
      <c r="AV712" s="453"/>
      <c r="AW712" s="453"/>
      <c r="AX712" s="453"/>
      <c r="AY712" s="453"/>
      <c r="AZ712" s="453"/>
      <c r="BA712" s="453"/>
      <c r="BB712" s="453"/>
      <c r="BC712" s="453"/>
      <c r="BD712" s="453"/>
      <c r="BE712" s="453"/>
    </row>
    <row r="713">
      <c r="A713" s="785"/>
      <c r="B713" s="782"/>
      <c r="C713" s="782"/>
      <c r="D713" s="782"/>
      <c r="E713" s="782"/>
      <c r="F713" s="782"/>
      <c r="G713" s="782"/>
      <c r="H713" s="782"/>
      <c r="I713" s="783"/>
      <c r="J713" s="453"/>
      <c r="K713" s="453"/>
      <c r="L713" s="784"/>
      <c r="M713" s="453"/>
      <c r="N713" s="453"/>
      <c r="O713" s="453"/>
      <c r="P713" s="453"/>
      <c r="Q713" s="441"/>
      <c r="R713" s="453"/>
      <c r="S713" s="453"/>
      <c r="T713" s="453"/>
      <c r="U713" s="453"/>
      <c r="V713" s="453"/>
      <c r="W713" s="453"/>
      <c r="X713" s="453"/>
      <c r="Y713" s="453"/>
      <c r="Z713" s="453"/>
      <c r="AA713" s="453"/>
      <c r="AB713" s="453"/>
      <c r="AC713" s="453"/>
      <c r="AD713" s="453"/>
      <c r="AE713" s="453"/>
      <c r="AF713" s="453"/>
      <c r="AG713" s="453"/>
      <c r="AH713" s="453"/>
      <c r="AI713" s="453"/>
      <c r="AJ713" s="453"/>
      <c r="AK713" s="453"/>
      <c r="AL713" s="453"/>
      <c r="AM713" s="453"/>
      <c r="AN713" s="453"/>
      <c r="AO713" s="453"/>
      <c r="AP713" s="453"/>
      <c r="AQ713" s="453"/>
      <c r="AR713" s="453"/>
      <c r="AS713" s="453"/>
      <c r="AT713" s="453"/>
      <c r="AU713" s="453"/>
      <c r="AV713" s="453"/>
      <c r="AW713" s="453"/>
      <c r="AX713" s="453"/>
      <c r="AY713" s="453"/>
      <c r="AZ713" s="453"/>
      <c r="BA713" s="453"/>
      <c r="BB713" s="453"/>
      <c r="BC713" s="453"/>
      <c r="BD713" s="453"/>
      <c r="BE713" s="453"/>
    </row>
    <row r="714">
      <c r="A714" s="785"/>
      <c r="B714" s="782"/>
      <c r="C714" s="782"/>
      <c r="D714" s="782"/>
      <c r="E714" s="782"/>
      <c r="F714" s="782"/>
      <c r="G714" s="782"/>
      <c r="H714" s="782"/>
      <c r="I714" s="783"/>
      <c r="J714" s="453"/>
      <c r="K714" s="453"/>
      <c r="L714" s="784"/>
      <c r="M714" s="453"/>
      <c r="N714" s="453"/>
      <c r="O714" s="453"/>
      <c r="P714" s="453"/>
      <c r="Q714" s="441"/>
      <c r="R714" s="453"/>
      <c r="S714" s="453"/>
      <c r="T714" s="453"/>
      <c r="U714" s="453"/>
      <c r="V714" s="453"/>
      <c r="W714" s="453"/>
      <c r="X714" s="453"/>
      <c r="Y714" s="453"/>
      <c r="Z714" s="453"/>
      <c r="AA714" s="453"/>
      <c r="AB714" s="453"/>
      <c r="AC714" s="453"/>
      <c r="AD714" s="453"/>
      <c r="AE714" s="453"/>
      <c r="AF714" s="453"/>
      <c r="AG714" s="453"/>
      <c r="AH714" s="453"/>
      <c r="AI714" s="453"/>
      <c r="AJ714" s="453"/>
      <c r="AK714" s="453"/>
      <c r="AL714" s="453"/>
      <c r="AM714" s="453"/>
      <c r="AN714" s="453"/>
      <c r="AO714" s="453"/>
      <c r="AP714" s="453"/>
      <c r="AQ714" s="453"/>
      <c r="AR714" s="453"/>
      <c r="AS714" s="453"/>
      <c r="AT714" s="453"/>
      <c r="AU714" s="453"/>
      <c r="AV714" s="453"/>
      <c r="AW714" s="453"/>
      <c r="AX714" s="453"/>
      <c r="AY714" s="453"/>
      <c r="AZ714" s="453"/>
      <c r="BA714" s="453"/>
      <c r="BB714" s="453"/>
      <c r="BC714" s="453"/>
      <c r="BD714" s="453"/>
      <c r="BE714" s="453"/>
    </row>
    <row r="715">
      <c r="A715" s="785"/>
      <c r="B715" s="782"/>
      <c r="C715" s="782"/>
      <c r="D715" s="782"/>
      <c r="E715" s="782"/>
      <c r="F715" s="782"/>
      <c r="G715" s="782"/>
      <c r="H715" s="782"/>
      <c r="I715" s="783"/>
      <c r="J715" s="453"/>
      <c r="K715" s="453"/>
      <c r="L715" s="784"/>
      <c r="M715" s="453"/>
      <c r="N715" s="453"/>
      <c r="O715" s="453"/>
      <c r="P715" s="453"/>
      <c r="Q715" s="441"/>
      <c r="R715" s="453"/>
      <c r="S715" s="453"/>
      <c r="T715" s="453"/>
      <c r="U715" s="453"/>
      <c r="V715" s="453"/>
      <c r="W715" s="453"/>
      <c r="X715" s="453"/>
      <c r="Y715" s="453"/>
      <c r="Z715" s="453"/>
      <c r="AA715" s="453"/>
      <c r="AB715" s="453"/>
      <c r="AC715" s="453"/>
      <c r="AD715" s="453"/>
      <c r="AE715" s="453"/>
      <c r="AF715" s="453"/>
      <c r="AG715" s="453"/>
      <c r="AH715" s="453"/>
      <c r="AI715" s="453"/>
      <c r="AJ715" s="453"/>
      <c r="AK715" s="453"/>
      <c r="AL715" s="453"/>
      <c r="AM715" s="453"/>
      <c r="AN715" s="453"/>
      <c r="AO715" s="453"/>
      <c r="AP715" s="453"/>
      <c r="AQ715" s="453"/>
      <c r="AR715" s="453"/>
      <c r="AS715" s="453"/>
      <c r="AT715" s="453"/>
      <c r="AU715" s="453"/>
      <c r="AV715" s="453"/>
      <c r="AW715" s="453"/>
      <c r="AX715" s="453"/>
      <c r="AY715" s="453"/>
      <c r="AZ715" s="453"/>
      <c r="BA715" s="453"/>
      <c r="BB715" s="453"/>
      <c r="BC715" s="453"/>
      <c r="BD715" s="453"/>
      <c r="BE715" s="453"/>
    </row>
    <row r="716">
      <c r="A716" s="785"/>
      <c r="B716" s="782"/>
      <c r="C716" s="782"/>
      <c r="D716" s="782"/>
      <c r="E716" s="782"/>
      <c r="F716" s="782"/>
      <c r="G716" s="782"/>
      <c r="H716" s="782"/>
      <c r="I716" s="783"/>
      <c r="J716" s="453"/>
      <c r="K716" s="453"/>
      <c r="L716" s="784"/>
      <c r="M716" s="453"/>
      <c r="N716" s="453"/>
      <c r="O716" s="453"/>
      <c r="P716" s="453"/>
      <c r="Q716" s="441"/>
      <c r="R716" s="453"/>
      <c r="S716" s="453"/>
      <c r="T716" s="453"/>
      <c r="U716" s="453"/>
      <c r="V716" s="453"/>
      <c r="W716" s="453"/>
      <c r="X716" s="453"/>
      <c r="Y716" s="453"/>
      <c r="Z716" s="453"/>
      <c r="AA716" s="453"/>
      <c r="AB716" s="453"/>
      <c r="AC716" s="453"/>
      <c r="AD716" s="453"/>
      <c r="AE716" s="453"/>
      <c r="AF716" s="453"/>
      <c r="AG716" s="453"/>
      <c r="AH716" s="453"/>
      <c r="AI716" s="453"/>
      <c r="AJ716" s="453"/>
      <c r="AK716" s="453"/>
      <c r="AL716" s="453"/>
      <c r="AM716" s="453"/>
      <c r="AN716" s="453"/>
      <c r="AO716" s="453"/>
      <c r="AP716" s="453"/>
      <c r="AQ716" s="453"/>
      <c r="AR716" s="453"/>
      <c r="AS716" s="453"/>
      <c r="AT716" s="453"/>
      <c r="AU716" s="453"/>
      <c r="AV716" s="453"/>
      <c r="AW716" s="453"/>
      <c r="AX716" s="453"/>
      <c r="AY716" s="453"/>
      <c r="AZ716" s="453"/>
      <c r="BA716" s="453"/>
      <c r="BB716" s="453"/>
      <c r="BC716" s="453"/>
      <c r="BD716" s="453"/>
      <c r="BE716" s="453"/>
    </row>
    <row r="717">
      <c r="A717" s="785"/>
      <c r="B717" s="782"/>
      <c r="C717" s="782"/>
      <c r="D717" s="782"/>
      <c r="E717" s="782"/>
      <c r="F717" s="782"/>
      <c r="G717" s="782"/>
      <c r="H717" s="782"/>
      <c r="I717" s="783"/>
      <c r="J717" s="453"/>
      <c r="K717" s="453"/>
      <c r="L717" s="784"/>
      <c r="M717" s="453"/>
      <c r="N717" s="453"/>
      <c r="O717" s="453"/>
      <c r="P717" s="453"/>
      <c r="Q717" s="441"/>
      <c r="R717" s="453"/>
      <c r="S717" s="453"/>
      <c r="T717" s="453"/>
      <c r="U717" s="453"/>
      <c r="V717" s="453"/>
      <c r="W717" s="453"/>
      <c r="X717" s="453"/>
      <c r="Y717" s="453"/>
      <c r="Z717" s="453"/>
      <c r="AA717" s="453"/>
      <c r="AB717" s="453"/>
      <c r="AC717" s="453"/>
      <c r="AD717" s="453"/>
      <c r="AE717" s="453"/>
      <c r="AF717" s="453"/>
      <c r="AG717" s="453"/>
      <c r="AH717" s="453"/>
      <c r="AI717" s="453"/>
      <c r="AJ717" s="453"/>
      <c r="AK717" s="453"/>
      <c r="AL717" s="453"/>
      <c r="AM717" s="453"/>
      <c r="AN717" s="453"/>
      <c r="AO717" s="453"/>
      <c r="AP717" s="453"/>
      <c r="AQ717" s="453"/>
      <c r="AR717" s="453"/>
      <c r="AS717" s="453"/>
      <c r="AT717" s="453"/>
      <c r="AU717" s="453"/>
      <c r="AV717" s="453"/>
      <c r="AW717" s="453"/>
      <c r="AX717" s="453"/>
      <c r="AY717" s="453"/>
      <c r="AZ717" s="453"/>
      <c r="BA717" s="453"/>
      <c r="BB717" s="453"/>
      <c r="BC717" s="453"/>
      <c r="BD717" s="453"/>
      <c r="BE717" s="453"/>
    </row>
    <row r="718">
      <c r="A718" s="785"/>
      <c r="B718" s="782"/>
      <c r="C718" s="782"/>
      <c r="D718" s="782"/>
      <c r="E718" s="782"/>
      <c r="F718" s="782"/>
      <c r="G718" s="782"/>
      <c r="H718" s="782"/>
      <c r="I718" s="783"/>
      <c r="J718" s="453"/>
      <c r="K718" s="453"/>
      <c r="L718" s="784"/>
      <c r="M718" s="453"/>
      <c r="N718" s="453"/>
      <c r="O718" s="453"/>
      <c r="P718" s="453"/>
      <c r="Q718" s="441"/>
      <c r="R718" s="453"/>
      <c r="S718" s="453"/>
      <c r="T718" s="453"/>
      <c r="U718" s="453"/>
      <c r="V718" s="453"/>
      <c r="W718" s="453"/>
      <c r="X718" s="453"/>
      <c r="Y718" s="453"/>
      <c r="Z718" s="453"/>
      <c r="AA718" s="453"/>
      <c r="AB718" s="453"/>
      <c r="AC718" s="453"/>
      <c r="AD718" s="453"/>
      <c r="AE718" s="453"/>
      <c r="AF718" s="453"/>
      <c r="AG718" s="453"/>
      <c r="AH718" s="453"/>
      <c r="AI718" s="453"/>
      <c r="AJ718" s="453"/>
      <c r="AK718" s="453"/>
      <c r="AL718" s="453"/>
      <c r="AM718" s="453"/>
      <c r="AN718" s="453"/>
      <c r="AO718" s="453"/>
      <c r="AP718" s="453"/>
      <c r="AQ718" s="453"/>
      <c r="AR718" s="453"/>
      <c r="AS718" s="453"/>
      <c r="AT718" s="453"/>
      <c r="AU718" s="453"/>
      <c r="AV718" s="453"/>
      <c r="AW718" s="453"/>
      <c r="AX718" s="453"/>
      <c r="AY718" s="453"/>
      <c r="AZ718" s="453"/>
      <c r="BA718" s="453"/>
      <c r="BB718" s="453"/>
      <c r="BC718" s="453"/>
      <c r="BD718" s="453"/>
      <c r="BE718" s="453"/>
    </row>
    <row r="719">
      <c r="A719" s="785"/>
      <c r="B719" s="782"/>
      <c r="C719" s="782"/>
      <c r="D719" s="782"/>
      <c r="E719" s="782"/>
      <c r="F719" s="782"/>
      <c r="G719" s="782"/>
      <c r="H719" s="782"/>
      <c r="I719" s="783"/>
      <c r="J719" s="453"/>
      <c r="K719" s="453"/>
      <c r="L719" s="784"/>
      <c r="M719" s="453"/>
      <c r="N719" s="453"/>
      <c r="O719" s="453"/>
      <c r="P719" s="453"/>
      <c r="Q719" s="441"/>
      <c r="R719" s="453"/>
      <c r="S719" s="453"/>
      <c r="T719" s="453"/>
      <c r="U719" s="453"/>
      <c r="V719" s="453"/>
      <c r="W719" s="453"/>
      <c r="X719" s="453"/>
      <c r="Y719" s="453"/>
      <c r="Z719" s="453"/>
      <c r="AA719" s="453"/>
      <c r="AB719" s="453"/>
      <c r="AC719" s="453"/>
      <c r="AD719" s="453"/>
      <c r="AE719" s="453"/>
      <c r="AF719" s="453"/>
      <c r="AG719" s="453"/>
      <c r="AH719" s="453"/>
      <c r="AI719" s="453"/>
      <c r="AJ719" s="453"/>
      <c r="AK719" s="453"/>
      <c r="AL719" s="453"/>
      <c r="AM719" s="453"/>
      <c r="AN719" s="453"/>
      <c r="AO719" s="453"/>
      <c r="AP719" s="453"/>
      <c r="AQ719" s="453"/>
      <c r="AR719" s="453"/>
      <c r="AS719" s="453"/>
      <c r="AT719" s="453"/>
      <c r="AU719" s="453"/>
      <c r="AV719" s="453"/>
      <c r="AW719" s="453"/>
      <c r="AX719" s="453"/>
      <c r="AY719" s="453"/>
      <c r="AZ719" s="453"/>
      <c r="BA719" s="453"/>
      <c r="BB719" s="453"/>
      <c r="BC719" s="453"/>
      <c r="BD719" s="453"/>
      <c r="BE719" s="453"/>
    </row>
    <row r="720">
      <c r="A720" s="785"/>
      <c r="B720" s="782"/>
      <c r="C720" s="782"/>
      <c r="D720" s="782"/>
      <c r="E720" s="782"/>
      <c r="F720" s="782"/>
      <c r="G720" s="782"/>
      <c r="H720" s="782"/>
      <c r="I720" s="783"/>
      <c r="J720" s="453"/>
      <c r="K720" s="453"/>
      <c r="L720" s="784"/>
      <c r="M720" s="453"/>
      <c r="N720" s="453"/>
      <c r="O720" s="453"/>
      <c r="P720" s="453"/>
      <c r="Q720" s="441"/>
      <c r="R720" s="453"/>
      <c r="S720" s="453"/>
      <c r="T720" s="453"/>
      <c r="U720" s="453"/>
      <c r="V720" s="453"/>
      <c r="W720" s="453"/>
      <c r="X720" s="453"/>
      <c r="Y720" s="453"/>
      <c r="Z720" s="453"/>
      <c r="AA720" s="453"/>
      <c r="AB720" s="453"/>
      <c r="AC720" s="453"/>
      <c r="AD720" s="453"/>
      <c r="AE720" s="453"/>
      <c r="AF720" s="453"/>
      <c r="AG720" s="453"/>
      <c r="AH720" s="453"/>
      <c r="AI720" s="453"/>
      <c r="AJ720" s="453"/>
      <c r="AK720" s="453"/>
      <c r="AL720" s="453"/>
      <c r="AM720" s="453"/>
      <c r="AN720" s="453"/>
      <c r="AO720" s="453"/>
      <c r="AP720" s="453"/>
      <c r="AQ720" s="453"/>
      <c r="AR720" s="453"/>
      <c r="AS720" s="453"/>
      <c r="AT720" s="453"/>
      <c r="AU720" s="453"/>
      <c r="AV720" s="453"/>
      <c r="AW720" s="453"/>
      <c r="AX720" s="453"/>
      <c r="AY720" s="453"/>
      <c r="AZ720" s="453"/>
      <c r="BA720" s="453"/>
      <c r="BB720" s="453"/>
      <c r="BC720" s="453"/>
      <c r="BD720" s="453"/>
      <c r="BE720" s="453"/>
    </row>
    <row r="721">
      <c r="A721" s="785"/>
      <c r="B721" s="782"/>
      <c r="C721" s="782"/>
      <c r="D721" s="782"/>
      <c r="E721" s="782"/>
      <c r="F721" s="782"/>
      <c r="G721" s="782"/>
      <c r="H721" s="782"/>
      <c r="I721" s="783"/>
      <c r="J721" s="453"/>
      <c r="K721" s="453"/>
      <c r="L721" s="784"/>
      <c r="M721" s="453"/>
      <c r="N721" s="453"/>
      <c r="O721" s="453"/>
      <c r="P721" s="453"/>
      <c r="Q721" s="441"/>
      <c r="R721" s="453"/>
      <c r="S721" s="453"/>
      <c r="T721" s="453"/>
      <c r="U721" s="453"/>
      <c r="V721" s="453"/>
      <c r="W721" s="453"/>
      <c r="X721" s="453"/>
      <c r="Y721" s="453"/>
      <c r="Z721" s="453"/>
      <c r="AA721" s="453"/>
      <c r="AB721" s="453"/>
      <c r="AC721" s="453"/>
      <c r="AD721" s="453"/>
      <c r="AE721" s="453"/>
      <c r="AF721" s="453"/>
      <c r="AG721" s="453"/>
      <c r="AH721" s="453"/>
      <c r="AI721" s="453"/>
      <c r="AJ721" s="453"/>
      <c r="AK721" s="453"/>
      <c r="AL721" s="453"/>
      <c r="AM721" s="453"/>
      <c r="AN721" s="453"/>
      <c r="AO721" s="453"/>
      <c r="AP721" s="453"/>
      <c r="AQ721" s="453"/>
      <c r="AR721" s="453"/>
      <c r="AS721" s="453"/>
      <c r="AT721" s="453"/>
      <c r="AU721" s="453"/>
      <c r="AV721" s="453"/>
      <c r="AW721" s="453"/>
      <c r="AX721" s="453"/>
      <c r="AY721" s="453"/>
      <c r="AZ721" s="453"/>
      <c r="BA721" s="453"/>
      <c r="BB721" s="453"/>
      <c r="BC721" s="453"/>
      <c r="BD721" s="453"/>
      <c r="BE721" s="453"/>
    </row>
    <row r="722">
      <c r="A722" s="785"/>
      <c r="B722" s="782"/>
      <c r="C722" s="782"/>
      <c r="D722" s="782"/>
      <c r="E722" s="782"/>
      <c r="F722" s="782"/>
      <c r="G722" s="782"/>
      <c r="H722" s="782"/>
      <c r="I722" s="783"/>
      <c r="J722" s="453"/>
      <c r="K722" s="453"/>
      <c r="L722" s="784"/>
      <c r="M722" s="453"/>
      <c r="N722" s="453"/>
      <c r="O722" s="453"/>
      <c r="P722" s="453"/>
      <c r="Q722" s="441"/>
      <c r="R722" s="453"/>
      <c r="S722" s="453"/>
      <c r="T722" s="453"/>
      <c r="U722" s="453"/>
      <c r="V722" s="453"/>
      <c r="W722" s="453"/>
      <c r="X722" s="453"/>
      <c r="Y722" s="453"/>
      <c r="Z722" s="453"/>
      <c r="AA722" s="453"/>
      <c r="AB722" s="453"/>
      <c r="AC722" s="453"/>
      <c r="AD722" s="453"/>
      <c r="AE722" s="453"/>
      <c r="AF722" s="453"/>
      <c r="AG722" s="453"/>
      <c r="AH722" s="453"/>
      <c r="AI722" s="453"/>
      <c r="AJ722" s="453"/>
      <c r="AK722" s="453"/>
      <c r="AL722" s="453"/>
      <c r="AM722" s="453"/>
      <c r="AN722" s="453"/>
      <c r="AO722" s="453"/>
      <c r="AP722" s="453"/>
      <c r="AQ722" s="453"/>
      <c r="AR722" s="453"/>
      <c r="AS722" s="453"/>
      <c r="AT722" s="453"/>
      <c r="AU722" s="453"/>
      <c r="AV722" s="453"/>
      <c r="AW722" s="453"/>
      <c r="AX722" s="453"/>
      <c r="AY722" s="453"/>
      <c r="AZ722" s="453"/>
      <c r="BA722" s="453"/>
      <c r="BB722" s="453"/>
      <c r="BC722" s="453"/>
      <c r="BD722" s="453"/>
      <c r="BE722" s="453"/>
    </row>
    <row r="723">
      <c r="A723" s="785"/>
      <c r="B723" s="782"/>
      <c r="C723" s="782"/>
      <c r="D723" s="782"/>
      <c r="E723" s="782"/>
      <c r="F723" s="782"/>
      <c r="G723" s="782"/>
      <c r="H723" s="782"/>
      <c r="I723" s="783"/>
      <c r="J723" s="453"/>
      <c r="K723" s="453"/>
      <c r="L723" s="784"/>
      <c r="M723" s="453"/>
      <c r="N723" s="453"/>
      <c r="O723" s="453"/>
      <c r="P723" s="453"/>
      <c r="Q723" s="441"/>
      <c r="R723" s="453"/>
      <c r="S723" s="453"/>
      <c r="T723" s="453"/>
      <c r="U723" s="453"/>
      <c r="V723" s="453"/>
      <c r="W723" s="453"/>
      <c r="X723" s="453"/>
      <c r="Y723" s="453"/>
      <c r="Z723" s="453"/>
      <c r="AA723" s="453"/>
      <c r="AB723" s="453"/>
      <c r="AC723" s="453"/>
      <c r="AD723" s="453"/>
      <c r="AE723" s="453"/>
      <c r="AF723" s="453"/>
      <c r="AG723" s="453"/>
      <c r="AH723" s="453"/>
      <c r="AI723" s="453"/>
      <c r="AJ723" s="453"/>
      <c r="AK723" s="453"/>
      <c r="AL723" s="453"/>
      <c r="AM723" s="453"/>
      <c r="AN723" s="453"/>
      <c r="AO723" s="453"/>
      <c r="AP723" s="453"/>
      <c r="AQ723" s="453"/>
      <c r="AR723" s="453"/>
      <c r="AS723" s="453"/>
      <c r="AT723" s="453"/>
      <c r="AU723" s="453"/>
      <c r="AV723" s="453"/>
      <c r="AW723" s="453"/>
      <c r="AX723" s="453"/>
      <c r="AY723" s="453"/>
      <c r="AZ723" s="453"/>
      <c r="BA723" s="453"/>
      <c r="BB723" s="453"/>
      <c r="BC723" s="453"/>
      <c r="BD723" s="453"/>
      <c r="BE723" s="453"/>
    </row>
    <row r="724">
      <c r="A724" s="785"/>
      <c r="B724" s="782"/>
      <c r="C724" s="782"/>
      <c r="D724" s="782"/>
      <c r="E724" s="782"/>
      <c r="F724" s="782"/>
      <c r="G724" s="782"/>
      <c r="H724" s="782"/>
      <c r="I724" s="783"/>
      <c r="J724" s="453"/>
      <c r="K724" s="453"/>
      <c r="L724" s="784"/>
      <c r="M724" s="453"/>
      <c r="N724" s="453"/>
      <c r="O724" s="453"/>
      <c r="P724" s="453"/>
      <c r="Q724" s="441"/>
      <c r="R724" s="453"/>
      <c r="S724" s="453"/>
      <c r="T724" s="453"/>
      <c r="U724" s="453"/>
      <c r="V724" s="453"/>
      <c r="W724" s="453"/>
      <c r="X724" s="453"/>
      <c r="Y724" s="453"/>
      <c r="Z724" s="453"/>
      <c r="AA724" s="453"/>
      <c r="AB724" s="453"/>
      <c r="AC724" s="453"/>
      <c r="AD724" s="453"/>
      <c r="AE724" s="453"/>
      <c r="AF724" s="453"/>
      <c r="AG724" s="453"/>
      <c r="AH724" s="453"/>
      <c r="AI724" s="453"/>
      <c r="AJ724" s="453"/>
      <c r="AK724" s="453"/>
      <c r="AL724" s="453"/>
      <c r="AM724" s="453"/>
      <c r="AN724" s="453"/>
      <c r="AO724" s="453"/>
      <c r="AP724" s="453"/>
      <c r="AQ724" s="453"/>
      <c r="AR724" s="453"/>
      <c r="AS724" s="453"/>
      <c r="AT724" s="453"/>
      <c r="AU724" s="453"/>
      <c r="AV724" s="453"/>
      <c r="AW724" s="453"/>
      <c r="AX724" s="453"/>
      <c r="AY724" s="453"/>
      <c r="AZ724" s="453"/>
      <c r="BA724" s="453"/>
      <c r="BB724" s="453"/>
      <c r="BC724" s="453"/>
      <c r="BD724" s="453"/>
      <c r="BE724" s="453"/>
    </row>
    <row r="725">
      <c r="A725" s="785"/>
      <c r="B725" s="782"/>
      <c r="C725" s="782"/>
      <c r="D725" s="782"/>
      <c r="E725" s="782"/>
      <c r="F725" s="782"/>
      <c r="G725" s="782"/>
      <c r="H725" s="782"/>
      <c r="I725" s="783"/>
      <c r="J725" s="453"/>
      <c r="K725" s="453"/>
      <c r="L725" s="784"/>
      <c r="M725" s="453"/>
      <c r="N725" s="453"/>
      <c r="O725" s="453"/>
      <c r="P725" s="453"/>
      <c r="Q725" s="441"/>
      <c r="R725" s="453"/>
      <c r="S725" s="453"/>
      <c r="T725" s="453"/>
      <c r="U725" s="453"/>
      <c r="V725" s="453"/>
      <c r="W725" s="453"/>
      <c r="X725" s="453"/>
      <c r="Y725" s="453"/>
      <c r="Z725" s="453"/>
      <c r="AA725" s="453"/>
      <c r="AB725" s="453"/>
      <c r="AC725" s="453"/>
      <c r="AD725" s="453"/>
      <c r="AE725" s="453"/>
      <c r="AF725" s="453"/>
      <c r="AG725" s="453"/>
      <c r="AH725" s="453"/>
      <c r="AI725" s="453"/>
      <c r="AJ725" s="453"/>
      <c r="AK725" s="453"/>
      <c r="AL725" s="453"/>
      <c r="AM725" s="453"/>
      <c r="AN725" s="453"/>
      <c r="AO725" s="453"/>
      <c r="AP725" s="453"/>
      <c r="AQ725" s="453"/>
      <c r="AR725" s="453"/>
      <c r="AS725" s="453"/>
      <c r="AT725" s="453"/>
      <c r="AU725" s="453"/>
      <c r="AV725" s="453"/>
      <c r="AW725" s="453"/>
      <c r="AX725" s="453"/>
      <c r="AY725" s="453"/>
      <c r="AZ725" s="453"/>
      <c r="BA725" s="453"/>
      <c r="BB725" s="453"/>
      <c r="BC725" s="453"/>
      <c r="BD725" s="453"/>
      <c r="BE725" s="453"/>
    </row>
    <row r="726">
      <c r="A726" s="785"/>
      <c r="B726" s="782"/>
      <c r="C726" s="782"/>
      <c r="D726" s="782"/>
      <c r="E726" s="782"/>
      <c r="F726" s="782"/>
      <c r="G726" s="782"/>
      <c r="H726" s="782"/>
      <c r="I726" s="783"/>
      <c r="J726" s="453"/>
      <c r="K726" s="453"/>
      <c r="L726" s="784"/>
      <c r="M726" s="453"/>
      <c r="N726" s="453"/>
      <c r="O726" s="453"/>
      <c r="P726" s="453"/>
      <c r="Q726" s="441"/>
      <c r="R726" s="453"/>
      <c r="S726" s="453"/>
      <c r="T726" s="453"/>
      <c r="U726" s="453"/>
      <c r="V726" s="453"/>
      <c r="W726" s="453"/>
      <c r="X726" s="453"/>
      <c r="Y726" s="453"/>
      <c r="Z726" s="453"/>
      <c r="AA726" s="453"/>
      <c r="AB726" s="453"/>
      <c r="AC726" s="453"/>
      <c r="AD726" s="453"/>
      <c r="AE726" s="453"/>
      <c r="AF726" s="453"/>
      <c r="AG726" s="453"/>
      <c r="AH726" s="453"/>
      <c r="AI726" s="453"/>
      <c r="AJ726" s="453"/>
      <c r="AK726" s="453"/>
      <c r="AL726" s="453"/>
      <c r="AM726" s="453"/>
      <c r="AN726" s="453"/>
      <c r="AO726" s="453"/>
      <c r="AP726" s="453"/>
      <c r="AQ726" s="453"/>
      <c r="AR726" s="453"/>
      <c r="AS726" s="453"/>
      <c r="AT726" s="453"/>
      <c r="AU726" s="453"/>
      <c r="AV726" s="453"/>
      <c r="AW726" s="453"/>
      <c r="AX726" s="453"/>
      <c r="AY726" s="453"/>
      <c r="AZ726" s="453"/>
      <c r="BA726" s="453"/>
      <c r="BB726" s="453"/>
      <c r="BC726" s="453"/>
      <c r="BD726" s="453"/>
      <c r="BE726" s="453"/>
    </row>
    <row r="727">
      <c r="A727" s="785"/>
      <c r="B727" s="782"/>
      <c r="C727" s="782"/>
      <c r="D727" s="782"/>
      <c r="E727" s="782"/>
      <c r="F727" s="782"/>
      <c r="G727" s="782"/>
      <c r="H727" s="782"/>
      <c r="I727" s="783"/>
      <c r="J727" s="453"/>
      <c r="K727" s="453"/>
      <c r="L727" s="784"/>
      <c r="M727" s="453"/>
      <c r="N727" s="453"/>
      <c r="O727" s="453"/>
      <c r="P727" s="453"/>
      <c r="Q727" s="441"/>
      <c r="R727" s="453"/>
      <c r="S727" s="453"/>
      <c r="T727" s="453"/>
      <c r="U727" s="453"/>
      <c r="V727" s="453"/>
      <c r="W727" s="453"/>
      <c r="X727" s="453"/>
      <c r="Y727" s="453"/>
      <c r="Z727" s="453"/>
      <c r="AA727" s="453"/>
      <c r="AB727" s="453"/>
      <c r="AC727" s="453"/>
      <c r="AD727" s="453"/>
      <c r="AE727" s="453"/>
      <c r="AF727" s="453"/>
      <c r="AG727" s="453"/>
      <c r="AH727" s="453"/>
      <c r="AI727" s="453"/>
      <c r="AJ727" s="453"/>
      <c r="AK727" s="453"/>
      <c r="AL727" s="453"/>
      <c r="AM727" s="453"/>
      <c r="AN727" s="453"/>
      <c r="AO727" s="453"/>
      <c r="AP727" s="453"/>
      <c r="AQ727" s="453"/>
      <c r="AR727" s="453"/>
      <c r="AS727" s="453"/>
      <c r="AT727" s="453"/>
      <c r="AU727" s="453"/>
      <c r="AV727" s="453"/>
      <c r="AW727" s="453"/>
      <c r="AX727" s="453"/>
      <c r="AY727" s="453"/>
      <c r="AZ727" s="453"/>
      <c r="BA727" s="453"/>
      <c r="BB727" s="453"/>
      <c r="BC727" s="453"/>
      <c r="BD727" s="453"/>
      <c r="BE727" s="453"/>
    </row>
    <row r="728">
      <c r="A728" s="785"/>
      <c r="B728" s="782"/>
      <c r="C728" s="782"/>
      <c r="D728" s="782"/>
      <c r="E728" s="782"/>
      <c r="F728" s="782"/>
      <c r="G728" s="782"/>
      <c r="H728" s="782"/>
      <c r="I728" s="783"/>
      <c r="J728" s="453"/>
      <c r="K728" s="453"/>
      <c r="L728" s="784"/>
      <c r="M728" s="453"/>
      <c r="N728" s="453"/>
      <c r="O728" s="453"/>
      <c r="P728" s="453"/>
      <c r="Q728" s="441"/>
      <c r="R728" s="453"/>
      <c r="S728" s="453"/>
      <c r="T728" s="453"/>
      <c r="U728" s="453"/>
      <c r="V728" s="453"/>
      <c r="W728" s="453"/>
      <c r="X728" s="453"/>
      <c r="Y728" s="453"/>
      <c r="Z728" s="453"/>
      <c r="AA728" s="453"/>
      <c r="AB728" s="453"/>
      <c r="AC728" s="453"/>
      <c r="AD728" s="453"/>
      <c r="AE728" s="453"/>
      <c r="AF728" s="453"/>
      <c r="AG728" s="453"/>
      <c r="AH728" s="453"/>
      <c r="AI728" s="453"/>
      <c r="AJ728" s="453"/>
      <c r="AK728" s="453"/>
      <c r="AL728" s="453"/>
      <c r="AM728" s="453"/>
      <c r="AN728" s="453"/>
      <c r="AO728" s="453"/>
      <c r="AP728" s="453"/>
      <c r="AQ728" s="453"/>
      <c r="AR728" s="453"/>
      <c r="AS728" s="453"/>
      <c r="AT728" s="453"/>
      <c r="AU728" s="453"/>
      <c r="AV728" s="453"/>
      <c r="AW728" s="453"/>
      <c r="AX728" s="453"/>
      <c r="AY728" s="453"/>
      <c r="AZ728" s="453"/>
      <c r="BA728" s="453"/>
      <c r="BB728" s="453"/>
      <c r="BC728" s="453"/>
      <c r="BD728" s="453"/>
      <c r="BE728" s="453"/>
    </row>
    <row r="729">
      <c r="A729" s="785"/>
      <c r="B729" s="782"/>
      <c r="C729" s="782"/>
      <c r="D729" s="782"/>
      <c r="E729" s="782"/>
      <c r="F729" s="782"/>
      <c r="G729" s="782"/>
      <c r="H729" s="782"/>
      <c r="I729" s="783"/>
      <c r="J729" s="453"/>
      <c r="K729" s="453"/>
      <c r="L729" s="784"/>
      <c r="M729" s="453"/>
      <c r="N729" s="453"/>
      <c r="O729" s="453"/>
      <c r="P729" s="453"/>
      <c r="Q729" s="441"/>
      <c r="R729" s="453"/>
      <c r="S729" s="453"/>
      <c r="T729" s="453"/>
      <c r="U729" s="453"/>
      <c r="V729" s="453"/>
      <c r="W729" s="453"/>
      <c r="X729" s="453"/>
      <c r="Y729" s="453"/>
      <c r="Z729" s="453"/>
      <c r="AA729" s="453"/>
      <c r="AB729" s="453"/>
      <c r="AC729" s="453"/>
      <c r="AD729" s="453"/>
      <c r="AE729" s="453"/>
      <c r="AF729" s="453"/>
      <c r="AG729" s="453"/>
      <c r="AH729" s="453"/>
      <c r="AI729" s="453"/>
      <c r="AJ729" s="453"/>
      <c r="AK729" s="453"/>
      <c r="AL729" s="453"/>
      <c r="AM729" s="453"/>
      <c r="AN729" s="453"/>
      <c r="AO729" s="453"/>
      <c r="AP729" s="453"/>
      <c r="AQ729" s="453"/>
      <c r="AR729" s="453"/>
      <c r="AS729" s="453"/>
      <c r="AT729" s="453"/>
      <c r="AU729" s="453"/>
      <c r="AV729" s="453"/>
      <c r="AW729" s="453"/>
      <c r="AX729" s="453"/>
      <c r="AY729" s="453"/>
      <c r="AZ729" s="453"/>
      <c r="BA729" s="453"/>
      <c r="BB729" s="453"/>
      <c r="BC729" s="453"/>
      <c r="BD729" s="453"/>
      <c r="BE729" s="453"/>
    </row>
    <row r="730">
      <c r="A730" s="785"/>
      <c r="B730" s="782"/>
      <c r="C730" s="782"/>
      <c r="D730" s="782"/>
      <c r="E730" s="782"/>
      <c r="F730" s="782"/>
      <c r="G730" s="782"/>
      <c r="H730" s="782"/>
      <c r="I730" s="783"/>
      <c r="J730" s="453"/>
      <c r="K730" s="453"/>
      <c r="L730" s="784"/>
      <c r="M730" s="453"/>
      <c r="N730" s="453"/>
      <c r="O730" s="453"/>
      <c r="P730" s="453"/>
      <c r="Q730" s="441"/>
      <c r="R730" s="453"/>
      <c r="S730" s="453"/>
      <c r="T730" s="453"/>
      <c r="U730" s="453"/>
      <c r="V730" s="453"/>
      <c r="W730" s="453"/>
      <c r="X730" s="453"/>
      <c r="Y730" s="453"/>
      <c r="Z730" s="453"/>
      <c r="AA730" s="453"/>
      <c r="AB730" s="453"/>
      <c r="AC730" s="453"/>
      <c r="AD730" s="453"/>
      <c r="AE730" s="453"/>
      <c r="AF730" s="453"/>
      <c r="AG730" s="453"/>
      <c r="AH730" s="453"/>
      <c r="AI730" s="453"/>
      <c r="AJ730" s="453"/>
      <c r="AK730" s="453"/>
      <c r="AL730" s="453"/>
      <c r="AM730" s="453"/>
      <c r="AN730" s="453"/>
      <c r="AO730" s="453"/>
      <c r="AP730" s="453"/>
      <c r="AQ730" s="453"/>
      <c r="AR730" s="453"/>
      <c r="AS730" s="453"/>
      <c r="AT730" s="453"/>
      <c r="AU730" s="453"/>
      <c r="AV730" s="453"/>
      <c r="AW730" s="453"/>
      <c r="AX730" s="453"/>
      <c r="AY730" s="453"/>
      <c r="AZ730" s="453"/>
      <c r="BA730" s="453"/>
      <c r="BB730" s="453"/>
      <c r="BC730" s="453"/>
      <c r="BD730" s="453"/>
      <c r="BE730" s="453"/>
    </row>
    <row r="731">
      <c r="A731" s="785"/>
      <c r="B731" s="782"/>
      <c r="C731" s="782"/>
      <c r="D731" s="782"/>
      <c r="E731" s="782"/>
      <c r="F731" s="782"/>
      <c r="G731" s="782"/>
      <c r="H731" s="782"/>
      <c r="I731" s="783"/>
      <c r="J731" s="453"/>
      <c r="K731" s="453"/>
      <c r="L731" s="784"/>
      <c r="M731" s="453"/>
      <c r="N731" s="453"/>
      <c r="O731" s="453"/>
      <c r="P731" s="453"/>
      <c r="Q731" s="441"/>
      <c r="R731" s="453"/>
      <c r="S731" s="453"/>
      <c r="T731" s="453"/>
      <c r="U731" s="453"/>
      <c r="V731" s="453"/>
      <c r="W731" s="453"/>
      <c r="X731" s="453"/>
      <c r="Y731" s="453"/>
      <c r="Z731" s="453"/>
      <c r="AA731" s="453"/>
      <c r="AB731" s="453"/>
      <c r="AC731" s="453"/>
      <c r="AD731" s="453"/>
      <c r="AE731" s="453"/>
      <c r="AF731" s="453"/>
      <c r="AG731" s="453"/>
      <c r="AH731" s="453"/>
      <c r="AI731" s="453"/>
      <c r="AJ731" s="453"/>
      <c r="AK731" s="453"/>
      <c r="AL731" s="453"/>
      <c r="AM731" s="453"/>
      <c r="AN731" s="453"/>
      <c r="AO731" s="453"/>
      <c r="AP731" s="453"/>
      <c r="AQ731" s="453"/>
      <c r="AR731" s="453"/>
      <c r="AS731" s="453"/>
      <c r="AT731" s="453"/>
      <c r="AU731" s="453"/>
      <c r="AV731" s="453"/>
      <c r="AW731" s="453"/>
      <c r="AX731" s="453"/>
      <c r="AY731" s="453"/>
      <c r="AZ731" s="453"/>
      <c r="BA731" s="453"/>
      <c r="BB731" s="453"/>
      <c r="BC731" s="453"/>
      <c r="BD731" s="453"/>
      <c r="BE731" s="453"/>
    </row>
    <row r="732">
      <c r="A732" s="785"/>
      <c r="B732" s="782"/>
      <c r="C732" s="782"/>
      <c r="D732" s="782"/>
      <c r="E732" s="782"/>
      <c r="F732" s="782"/>
      <c r="G732" s="782"/>
      <c r="H732" s="782"/>
      <c r="I732" s="783"/>
      <c r="J732" s="453"/>
      <c r="K732" s="453"/>
      <c r="L732" s="784"/>
      <c r="M732" s="453"/>
      <c r="N732" s="453"/>
      <c r="O732" s="453"/>
      <c r="P732" s="453"/>
      <c r="Q732" s="441"/>
      <c r="R732" s="453"/>
      <c r="S732" s="453"/>
      <c r="T732" s="453"/>
      <c r="U732" s="453"/>
      <c r="V732" s="453"/>
      <c r="W732" s="453"/>
      <c r="X732" s="453"/>
      <c r="Y732" s="453"/>
      <c r="Z732" s="453"/>
      <c r="AA732" s="453"/>
      <c r="AB732" s="453"/>
      <c r="AC732" s="453"/>
      <c r="AD732" s="453"/>
      <c r="AE732" s="453"/>
      <c r="AF732" s="453"/>
      <c r="AG732" s="453"/>
      <c r="AH732" s="453"/>
      <c r="AI732" s="453"/>
      <c r="AJ732" s="453"/>
      <c r="AK732" s="453"/>
      <c r="AL732" s="453"/>
      <c r="AM732" s="453"/>
      <c r="AN732" s="453"/>
      <c r="AO732" s="453"/>
      <c r="AP732" s="453"/>
      <c r="AQ732" s="453"/>
      <c r="AR732" s="453"/>
      <c r="AS732" s="453"/>
      <c r="AT732" s="453"/>
      <c r="AU732" s="453"/>
      <c r="AV732" s="453"/>
      <c r="AW732" s="453"/>
      <c r="AX732" s="453"/>
      <c r="AY732" s="453"/>
      <c r="AZ732" s="453"/>
      <c r="BA732" s="453"/>
      <c r="BB732" s="453"/>
      <c r="BC732" s="453"/>
      <c r="BD732" s="453"/>
      <c r="BE732" s="453"/>
    </row>
    <row r="733">
      <c r="A733" s="785"/>
      <c r="B733" s="782"/>
      <c r="C733" s="782"/>
      <c r="D733" s="782"/>
      <c r="E733" s="782"/>
      <c r="F733" s="782"/>
      <c r="G733" s="782"/>
      <c r="H733" s="782"/>
      <c r="I733" s="783"/>
      <c r="J733" s="453"/>
      <c r="K733" s="453"/>
      <c r="L733" s="784"/>
      <c r="M733" s="453"/>
      <c r="N733" s="453"/>
      <c r="O733" s="453"/>
      <c r="P733" s="453"/>
      <c r="Q733" s="441"/>
      <c r="R733" s="453"/>
      <c r="S733" s="453"/>
      <c r="T733" s="453"/>
      <c r="U733" s="453"/>
      <c r="V733" s="453"/>
      <c r="W733" s="453"/>
      <c r="X733" s="453"/>
      <c r="Y733" s="453"/>
      <c r="Z733" s="453"/>
      <c r="AA733" s="453"/>
      <c r="AB733" s="453"/>
      <c r="AC733" s="453"/>
      <c r="AD733" s="453"/>
      <c r="AE733" s="453"/>
      <c r="AF733" s="453"/>
      <c r="AG733" s="453"/>
      <c r="AH733" s="453"/>
      <c r="AI733" s="453"/>
      <c r="AJ733" s="453"/>
      <c r="AK733" s="453"/>
      <c r="AL733" s="453"/>
      <c r="AM733" s="453"/>
      <c r="AN733" s="453"/>
      <c r="AO733" s="453"/>
      <c r="AP733" s="453"/>
      <c r="AQ733" s="453"/>
      <c r="AR733" s="453"/>
      <c r="AS733" s="453"/>
      <c r="AT733" s="453"/>
      <c r="AU733" s="453"/>
      <c r="AV733" s="453"/>
      <c r="AW733" s="453"/>
      <c r="AX733" s="453"/>
      <c r="AY733" s="453"/>
      <c r="AZ733" s="453"/>
      <c r="BA733" s="453"/>
      <c r="BB733" s="453"/>
      <c r="BC733" s="453"/>
      <c r="BD733" s="453"/>
      <c r="BE733" s="453"/>
    </row>
    <row r="734">
      <c r="A734" s="785"/>
      <c r="B734" s="782"/>
      <c r="C734" s="782"/>
      <c r="D734" s="782"/>
      <c r="E734" s="782"/>
      <c r="F734" s="782"/>
      <c r="G734" s="782"/>
      <c r="H734" s="782"/>
      <c r="I734" s="783"/>
      <c r="J734" s="453"/>
      <c r="K734" s="453"/>
      <c r="L734" s="784"/>
      <c r="M734" s="453"/>
      <c r="N734" s="453"/>
      <c r="O734" s="453"/>
      <c r="P734" s="453"/>
      <c r="Q734" s="441"/>
      <c r="R734" s="453"/>
      <c r="S734" s="453"/>
      <c r="T734" s="453"/>
      <c r="U734" s="453"/>
      <c r="V734" s="453"/>
      <c r="W734" s="453"/>
      <c r="X734" s="453"/>
      <c r="Y734" s="453"/>
      <c r="Z734" s="453"/>
      <c r="AA734" s="453"/>
      <c r="AB734" s="453"/>
      <c r="AC734" s="453"/>
      <c r="AD734" s="453"/>
      <c r="AE734" s="453"/>
      <c r="AF734" s="453"/>
      <c r="AG734" s="453"/>
      <c r="AH734" s="453"/>
      <c r="AI734" s="453"/>
      <c r="AJ734" s="453"/>
      <c r="AK734" s="453"/>
      <c r="AL734" s="453"/>
      <c r="AM734" s="453"/>
      <c r="AN734" s="453"/>
      <c r="AO734" s="453"/>
      <c r="AP734" s="453"/>
      <c r="AQ734" s="453"/>
      <c r="AR734" s="453"/>
      <c r="AS734" s="453"/>
      <c r="AT734" s="453"/>
      <c r="AU734" s="453"/>
      <c r="AV734" s="453"/>
      <c r="AW734" s="453"/>
      <c r="AX734" s="453"/>
      <c r="AY734" s="453"/>
      <c r="AZ734" s="453"/>
      <c r="BA734" s="453"/>
      <c r="BB734" s="453"/>
      <c r="BC734" s="453"/>
      <c r="BD734" s="453"/>
      <c r="BE734" s="453"/>
    </row>
    <row r="735">
      <c r="A735" s="785"/>
      <c r="B735" s="782"/>
      <c r="C735" s="782"/>
      <c r="D735" s="782"/>
      <c r="E735" s="782"/>
      <c r="F735" s="782"/>
      <c r="G735" s="782"/>
      <c r="H735" s="782"/>
      <c r="I735" s="783"/>
      <c r="J735" s="453"/>
      <c r="K735" s="453"/>
      <c r="L735" s="784"/>
      <c r="M735" s="453"/>
      <c r="N735" s="453"/>
      <c r="O735" s="453"/>
      <c r="P735" s="453"/>
      <c r="Q735" s="441"/>
      <c r="R735" s="453"/>
      <c r="S735" s="453"/>
      <c r="T735" s="453"/>
      <c r="U735" s="453"/>
      <c r="V735" s="453"/>
      <c r="W735" s="453"/>
      <c r="X735" s="453"/>
      <c r="Y735" s="453"/>
      <c r="Z735" s="453"/>
      <c r="AA735" s="453"/>
      <c r="AB735" s="453"/>
      <c r="AC735" s="453"/>
      <c r="AD735" s="453"/>
      <c r="AE735" s="453"/>
      <c r="AF735" s="453"/>
      <c r="AG735" s="453"/>
      <c r="AH735" s="453"/>
      <c r="AI735" s="453"/>
      <c r="AJ735" s="453"/>
      <c r="AK735" s="453"/>
      <c r="AL735" s="453"/>
      <c r="AM735" s="453"/>
      <c r="AN735" s="453"/>
      <c r="AO735" s="453"/>
      <c r="AP735" s="453"/>
      <c r="AQ735" s="453"/>
      <c r="AR735" s="453"/>
      <c r="AS735" s="453"/>
      <c r="AT735" s="453"/>
      <c r="AU735" s="453"/>
      <c r="AV735" s="453"/>
      <c r="AW735" s="453"/>
      <c r="AX735" s="453"/>
      <c r="AY735" s="453"/>
      <c r="AZ735" s="453"/>
      <c r="BA735" s="453"/>
      <c r="BB735" s="453"/>
      <c r="BC735" s="453"/>
      <c r="BD735" s="453"/>
      <c r="BE735" s="453"/>
    </row>
    <row r="736">
      <c r="A736" s="785"/>
      <c r="B736" s="782"/>
      <c r="C736" s="782"/>
      <c r="D736" s="782"/>
      <c r="E736" s="782"/>
      <c r="F736" s="782"/>
      <c r="G736" s="782"/>
      <c r="H736" s="782"/>
      <c r="I736" s="783"/>
      <c r="J736" s="453"/>
      <c r="K736" s="453"/>
      <c r="L736" s="784"/>
      <c r="M736" s="453"/>
      <c r="N736" s="453"/>
      <c r="O736" s="453"/>
      <c r="P736" s="453"/>
      <c r="Q736" s="441"/>
      <c r="R736" s="453"/>
      <c r="S736" s="453"/>
      <c r="T736" s="453"/>
      <c r="U736" s="453"/>
      <c r="V736" s="453"/>
      <c r="W736" s="453"/>
      <c r="X736" s="453"/>
      <c r="Y736" s="453"/>
      <c r="Z736" s="453"/>
      <c r="AA736" s="453"/>
      <c r="AB736" s="453"/>
      <c r="AC736" s="453"/>
      <c r="AD736" s="453"/>
      <c r="AE736" s="453"/>
      <c r="AF736" s="453"/>
      <c r="AG736" s="453"/>
      <c r="AH736" s="453"/>
      <c r="AI736" s="453"/>
      <c r="AJ736" s="453"/>
      <c r="AK736" s="453"/>
      <c r="AL736" s="453"/>
      <c r="AM736" s="453"/>
      <c r="AN736" s="453"/>
      <c r="AO736" s="453"/>
      <c r="AP736" s="453"/>
      <c r="AQ736" s="453"/>
      <c r="AR736" s="453"/>
      <c r="AS736" s="453"/>
      <c r="AT736" s="453"/>
      <c r="AU736" s="453"/>
      <c r="AV736" s="453"/>
      <c r="AW736" s="453"/>
      <c r="AX736" s="453"/>
      <c r="AY736" s="453"/>
      <c r="AZ736" s="453"/>
      <c r="BA736" s="453"/>
      <c r="BB736" s="453"/>
      <c r="BC736" s="453"/>
      <c r="BD736" s="453"/>
      <c r="BE736" s="453"/>
    </row>
    <row r="737">
      <c r="A737" s="785"/>
      <c r="B737" s="782"/>
      <c r="C737" s="782"/>
      <c r="D737" s="782"/>
      <c r="E737" s="782"/>
      <c r="F737" s="782"/>
      <c r="G737" s="782"/>
      <c r="H737" s="782"/>
      <c r="I737" s="783"/>
      <c r="J737" s="453"/>
      <c r="K737" s="453"/>
      <c r="L737" s="784"/>
      <c r="M737" s="453"/>
      <c r="N737" s="453"/>
      <c r="O737" s="453"/>
      <c r="P737" s="453"/>
      <c r="Q737" s="441"/>
      <c r="R737" s="453"/>
      <c r="S737" s="453"/>
      <c r="T737" s="453"/>
      <c r="U737" s="453"/>
      <c r="V737" s="453"/>
      <c r="W737" s="453"/>
      <c r="X737" s="453"/>
      <c r="Y737" s="453"/>
      <c r="Z737" s="453"/>
      <c r="AA737" s="453"/>
      <c r="AB737" s="453"/>
      <c r="AC737" s="453"/>
      <c r="AD737" s="453"/>
      <c r="AE737" s="453"/>
      <c r="AF737" s="453"/>
      <c r="AG737" s="453"/>
      <c r="AH737" s="453"/>
      <c r="AI737" s="453"/>
      <c r="AJ737" s="453"/>
      <c r="AK737" s="453"/>
      <c r="AL737" s="453"/>
      <c r="AM737" s="453"/>
      <c r="AN737" s="453"/>
      <c r="AO737" s="453"/>
      <c r="AP737" s="453"/>
      <c r="AQ737" s="453"/>
      <c r="AR737" s="453"/>
      <c r="AS737" s="453"/>
      <c r="AT737" s="453"/>
      <c r="AU737" s="453"/>
      <c r="AV737" s="453"/>
      <c r="AW737" s="453"/>
      <c r="AX737" s="453"/>
      <c r="AY737" s="453"/>
      <c r="AZ737" s="453"/>
      <c r="BA737" s="453"/>
      <c r="BB737" s="453"/>
      <c r="BC737" s="453"/>
      <c r="BD737" s="453"/>
      <c r="BE737" s="453"/>
    </row>
    <row r="738">
      <c r="A738" s="785"/>
      <c r="B738" s="782"/>
      <c r="C738" s="782"/>
      <c r="D738" s="782"/>
      <c r="E738" s="782"/>
      <c r="F738" s="782"/>
      <c r="G738" s="782"/>
      <c r="H738" s="782"/>
      <c r="I738" s="783"/>
      <c r="J738" s="453"/>
      <c r="K738" s="453"/>
      <c r="L738" s="784"/>
      <c r="M738" s="453"/>
      <c r="N738" s="453"/>
      <c r="O738" s="453"/>
      <c r="P738" s="453"/>
      <c r="Q738" s="441"/>
      <c r="R738" s="453"/>
      <c r="S738" s="453"/>
      <c r="T738" s="453"/>
      <c r="U738" s="453"/>
      <c r="V738" s="453"/>
      <c r="W738" s="453"/>
      <c r="X738" s="453"/>
      <c r="Y738" s="453"/>
      <c r="Z738" s="453"/>
      <c r="AA738" s="453"/>
      <c r="AB738" s="453"/>
      <c r="AC738" s="453"/>
      <c r="AD738" s="453"/>
      <c r="AE738" s="453"/>
      <c r="AF738" s="453"/>
      <c r="AG738" s="453"/>
      <c r="AH738" s="453"/>
      <c r="AI738" s="453"/>
      <c r="AJ738" s="453"/>
      <c r="AK738" s="453"/>
      <c r="AL738" s="453"/>
      <c r="AM738" s="453"/>
      <c r="AN738" s="453"/>
      <c r="AO738" s="453"/>
      <c r="AP738" s="453"/>
      <c r="AQ738" s="453"/>
      <c r="AR738" s="453"/>
      <c r="AS738" s="453"/>
      <c r="AT738" s="453"/>
      <c r="AU738" s="453"/>
      <c r="AV738" s="453"/>
      <c r="AW738" s="453"/>
      <c r="AX738" s="453"/>
      <c r="AY738" s="453"/>
      <c r="AZ738" s="453"/>
      <c r="BA738" s="453"/>
      <c r="BB738" s="453"/>
      <c r="BC738" s="453"/>
      <c r="BD738" s="453"/>
      <c r="BE738" s="453"/>
    </row>
    <row r="739">
      <c r="A739" s="785"/>
      <c r="B739" s="782"/>
      <c r="C739" s="782"/>
      <c r="D739" s="782"/>
      <c r="E739" s="782"/>
      <c r="F739" s="782"/>
      <c r="G739" s="782"/>
      <c r="H739" s="782"/>
      <c r="I739" s="783"/>
      <c r="J739" s="453"/>
      <c r="K739" s="453"/>
      <c r="L739" s="784"/>
      <c r="M739" s="453"/>
      <c r="N739" s="453"/>
      <c r="O739" s="453"/>
      <c r="P739" s="453"/>
      <c r="Q739" s="441"/>
      <c r="R739" s="453"/>
      <c r="S739" s="453"/>
      <c r="T739" s="453"/>
      <c r="U739" s="453"/>
      <c r="V739" s="453"/>
      <c r="W739" s="453"/>
      <c r="X739" s="453"/>
      <c r="Y739" s="453"/>
      <c r="Z739" s="453"/>
      <c r="AA739" s="453"/>
      <c r="AB739" s="453"/>
      <c r="AC739" s="453"/>
      <c r="AD739" s="453"/>
      <c r="AE739" s="453"/>
      <c r="AF739" s="453"/>
      <c r="AG739" s="453"/>
      <c r="AH739" s="453"/>
      <c r="AI739" s="453"/>
      <c r="AJ739" s="453"/>
      <c r="AK739" s="453"/>
      <c r="AL739" s="453"/>
      <c r="AM739" s="453"/>
      <c r="AN739" s="453"/>
      <c r="AO739" s="453"/>
      <c r="AP739" s="453"/>
      <c r="AQ739" s="453"/>
      <c r="AR739" s="453"/>
      <c r="AS739" s="453"/>
      <c r="AT739" s="453"/>
      <c r="AU739" s="453"/>
      <c r="AV739" s="453"/>
      <c r="AW739" s="453"/>
      <c r="AX739" s="453"/>
      <c r="AY739" s="453"/>
      <c r="AZ739" s="453"/>
      <c r="BA739" s="453"/>
      <c r="BB739" s="453"/>
      <c r="BC739" s="453"/>
      <c r="BD739" s="453"/>
      <c r="BE739" s="453"/>
    </row>
    <row r="740">
      <c r="A740" s="785"/>
      <c r="B740" s="782"/>
      <c r="C740" s="782"/>
      <c r="D740" s="782"/>
      <c r="E740" s="782"/>
      <c r="F740" s="782"/>
      <c r="G740" s="782"/>
      <c r="H740" s="782"/>
      <c r="I740" s="783"/>
      <c r="J740" s="453"/>
      <c r="K740" s="453"/>
      <c r="L740" s="784"/>
      <c r="M740" s="453"/>
      <c r="N740" s="453"/>
      <c r="O740" s="453"/>
      <c r="P740" s="453"/>
      <c r="Q740" s="441"/>
      <c r="R740" s="453"/>
      <c r="S740" s="453"/>
      <c r="T740" s="453"/>
      <c r="U740" s="453"/>
      <c r="V740" s="453"/>
      <c r="W740" s="453"/>
      <c r="X740" s="453"/>
      <c r="Y740" s="453"/>
      <c r="Z740" s="453"/>
      <c r="AA740" s="453"/>
      <c r="AB740" s="453"/>
      <c r="AC740" s="453"/>
      <c r="AD740" s="453"/>
      <c r="AE740" s="453"/>
      <c r="AF740" s="453"/>
      <c r="AG740" s="453"/>
      <c r="AH740" s="453"/>
      <c r="AI740" s="453"/>
      <c r="AJ740" s="453"/>
      <c r="AK740" s="453"/>
      <c r="AL740" s="453"/>
      <c r="AM740" s="453"/>
      <c r="AN740" s="453"/>
      <c r="AO740" s="453"/>
      <c r="AP740" s="453"/>
      <c r="AQ740" s="453"/>
      <c r="AR740" s="453"/>
      <c r="AS740" s="453"/>
      <c r="AT740" s="453"/>
      <c r="AU740" s="453"/>
      <c r="AV740" s="453"/>
      <c r="AW740" s="453"/>
      <c r="AX740" s="453"/>
      <c r="AY740" s="453"/>
      <c r="AZ740" s="453"/>
      <c r="BA740" s="453"/>
      <c r="BB740" s="453"/>
      <c r="BC740" s="453"/>
      <c r="BD740" s="453"/>
      <c r="BE740" s="453"/>
    </row>
    <row r="741">
      <c r="A741" s="785"/>
      <c r="B741" s="782"/>
      <c r="C741" s="782"/>
      <c r="D741" s="782"/>
      <c r="E741" s="782"/>
      <c r="F741" s="782"/>
      <c r="G741" s="782"/>
      <c r="H741" s="782"/>
      <c r="I741" s="783"/>
      <c r="J741" s="453"/>
      <c r="K741" s="453"/>
      <c r="L741" s="784"/>
      <c r="M741" s="453"/>
      <c r="N741" s="453"/>
      <c r="O741" s="453"/>
      <c r="P741" s="453"/>
      <c r="Q741" s="441"/>
      <c r="R741" s="453"/>
      <c r="S741" s="453"/>
      <c r="T741" s="453"/>
      <c r="U741" s="453"/>
      <c r="V741" s="453"/>
      <c r="W741" s="453"/>
      <c r="X741" s="453"/>
      <c r="Y741" s="453"/>
      <c r="Z741" s="453"/>
      <c r="AA741" s="453"/>
      <c r="AB741" s="453"/>
      <c r="AC741" s="453"/>
      <c r="AD741" s="453"/>
      <c r="AE741" s="453"/>
      <c r="AF741" s="453"/>
      <c r="AG741" s="453"/>
      <c r="AH741" s="453"/>
      <c r="AI741" s="453"/>
      <c r="AJ741" s="453"/>
      <c r="AK741" s="453"/>
      <c r="AL741" s="453"/>
      <c r="AM741" s="453"/>
      <c r="AN741" s="453"/>
      <c r="AO741" s="453"/>
      <c r="AP741" s="453"/>
      <c r="AQ741" s="453"/>
      <c r="AR741" s="453"/>
      <c r="AS741" s="453"/>
      <c r="AT741" s="453"/>
      <c r="AU741" s="453"/>
      <c r="AV741" s="453"/>
      <c r="AW741" s="453"/>
      <c r="AX741" s="453"/>
      <c r="AY741" s="453"/>
      <c r="AZ741" s="453"/>
      <c r="BA741" s="453"/>
      <c r="BB741" s="453"/>
      <c r="BC741" s="453"/>
      <c r="BD741" s="453"/>
      <c r="BE741" s="453"/>
    </row>
    <row r="742">
      <c r="A742" s="785"/>
      <c r="B742" s="782"/>
      <c r="C742" s="782"/>
      <c r="D742" s="782"/>
      <c r="E742" s="782"/>
      <c r="F742" s="782"/>
      <c r="G742" s="782"/>
      <c r="H742" s="782"/>
      <c r="I742" s="783"/>
      <c r="J742" s="453"/>
      <c r="K742" s="453"/>
      <c r="L742" s="784"/>
      <c r="M742" s="453"/>
      <c r="N742" s="453"/>
      <c r="O742" s="453"/>
      <c r="P742" s="453"/>
      <c r="Q742" s="441"/>
      <c r="R742" s="453"/>
      <c r="S742" s="453"/>
      <c r="T742" s="453"/>
      <c r="U742" s="453"/>
      <c r="V742" s="453"/>
      <c r="W742" s="453"/>
      <c r="X742" s="453"/>
      <c r="Y742" s="453"/>
      <c r="Z742" s="453"/>
      <c r="AA742" s="453"/>
      <c r="AB742" s="453"/>
      <c r="AC742" s="453"/>
      <c r="AD742" s="453"/>
      <c r="AE742" s="453"/>
      <c r="AF742" s="453"/>
      <c r="AG742" s="453"/>
      <c r="AH742" s="453"/>
      <c r="AI742" s="453"/>
      <c r="AJ742" s="453"/>
      <c r="AK742" s="453"/>
      <c r="AL742" s="453"/>
      <c r="AM742" s="453"/>
      <c r="AN742" s="453"/>
      <c r="AO742" s="453"/>
      <c r="AP742" s="453"/>
      <c r="AQ742" s="453"/>
      <c r="AR742" s="453"/>
      <c r="AS742" s="453"/>
      <c r="AT742" s="453"/>
      <c r="AU742" s="453"/>
      <c r="AV742" s="453"/>
      <c r="AW742" s="453"/>
      <c r="AX742" s="453"/>
      <c r="AY742" s="453"/>
      <c r="AZ742" s="453"/>
      <c r="BA742" s="453"/>
      <c r="BB742" s="453"/>
      <c r="BC742" s="453"/>
      <c r="BD742" s="453"/>
      <c r="BE742" s="453"/>
    </row>
    <row r="743">
      <c r="A743" s="785"/>
      <c r="B743" s="782"/>
      <c r="C743" s="782"/>
      <c r="D743" s="782"/>
      <c r="E743" s="782"/>
      <c r="F743" s="782"/>
      <c r="G743" s="782"/>
      <c r="H743" s="782"/>
      <c r="I743" s="783"/>
      <c r="J743" s="453"/>
      <c r="K743" s="453"/>
      <c r="L743" s="784"/>
      <c r="M743" s="453"/>
      <c r="N743" s="453"/>
      <c r="O743" s="453"/>
      <c r="P743" s="453"/>
      <c r="Q743" s="441"/>
      <c r="R743" s="453"/>
      <c r="S743" s="453"/>
      <c r="T743" s="453"/>
      <c r="U743" s="453"/>
      <c r="V743" s="453"/>
      <c r="W743" s="453"/>
      <c r="X743" s="453"/>
      <c r="Y743" s="453"/>
      <c r="Z743" s="453"/>
      <c r="AA743" s="453"/>
      <c r="AB743" s="453"/>
      <c r="AC743" s="453"/>
      <c r="AD743" s="453"/>
      <c r="AE743" s="453"/>
      <c r="AF743" s="453"/>
      <c r="AG743" s="453"/>
      <c r="AH743" s="453"/>
      <c r="AI743" s="453"/>
      <c r="AJ743" s="453"/>
      <c r="AK743" s="453"/>
      <c r="AL743" s="453"/>
      <c r="AM743" s="453"/>
      <c r="AN743" s="453"/>
      <c r="AO743" s="453"/>
      <c r="AP743" s="453"/>
      <c r="AQ743" s="453"/>
      <c r="AR743" s="453"/>
      <c r="AS743" s="453"/>
      <c r="AT743" s="453"/>
      <c r="AU743" s="453"/>
      <c r="AV743" s="453"/>
      <c r="AW743" s="453"/>
      <c r="AX743" s="453"/>
      <c r="AY743" s="453"/>
      <c r="AZ743" s="453"/>
      <c r="BA743" s="453"/>
      <c r="BB743" s="453"/>
      <c r="BC743" s="453"/>
      <c r="BD743" s="453"/>
      <c r="BE743" s="453"/>
    </row>
    <row r="744">
      <c r="A744" s="785"/>
      <c r="B744" s="782"/>
      <c r="C744" s="782"/>
      <c r="D744" s="782"/>
      <c r="E744" s="782"/>
      <c r="F744" s="782"/>
      <c r="G744" s="782"/>
      <c r="H744" s="782"/>
      <c r="I744" s="783"/>
      <c r="J744" s="453"/>
      <c r="K744" s="453"/>
      <c r="L744" s="784"/>
      <c r="M744" s="453"/>
      <c r="N744" s="453"/>
      <c r="O744" s="453"/>
      <c r="P744" s="453"/>
      <c r="Q744" s="441"/>
      <c r="R744" s="453"/>
      <c r="S744" s="453"/>
      <c r="T744" s="453"/>
      <c r="U744" s="453"/>
      <c r="V744" s="453"/>
      <c r="W744" s="453"/>
      <c r="X744" s="453"/>
      <c r="Y744" s="453"/>
      <c r="Z744" s="453"/>
      <c r="AA744" s="453"/>
      <c r="AB744" s="453"/>
      <c r="AC744" s="453"/>
      <c r="AD744" s="453"/>
      <c r="AE744" s="453"/>
      <c r="AF744" s="453"/>
      <c r="AG744" s="453"/>
      <c r="AH744" s="453"/>
      <c r="AI744" s="453"/>
      <c r="AJ744" s="453"/>
      <c r="AK744" s="453"/>
      <c r="AL744" s="453"/>
      <c r="AM744" s="453"/>
      <c r="AN744" s="453"/>
      <c r="AO744" s="453"/>
      <c r="AP744" s="453"/>
      <c r="AQ744" s="453"/>
      <c r="AR744" s="453"/>
      <c r="AS744" s="453"/>
      <c r="AT744" s="453"/>
      <c r="AU744" s="453"/>
      <c r="AV744" s="453"/>
      <c r="AW744" s="453"/>
      <c r="AX744" s="453"/>
      <c r="AY744" s="453"/>
      <c r="AZ744" s="453"/>
      <c r="BA744" s="453"/>
      <c r="BB744" s="453"/>
      <c r="BC744" s="453"/>
      <c r="BD744" s="453"/>
      <c r="BE744" s="453"/>
    </row>
    <row r="745">
      <c r="A745" s="785"/>
      <c r="B745" s="782"/>
      <c r="C745" s="782"/>
      <c r="D745" s="782"/>
      <c r="E745" s="782"/>
      <c r="F745" s="782"/>
      <c r="G745" s="782"/>
      <c r="H745" s="782"/>
      <c r="I745" s="783"/>
      <c r="J745" s="453"/>
      <c r="K745" s="453"/>
      <c r="L745" s="784"/>
      <c r="M745" s="453"/>
      <c r="N745" s="453"/>
      <c r="O745" s="453"/>
      <c r="P745" s="453"/>
      <c r="Q745" s="441"/>
      <c r="R745" s="453"/>
      <c r="S745" s="453"/>
      <c r="T745" s="453"/>
      <c r="U745" s="453"/>
      <c r="V745" s="453"/>
      <c r="W745" s="453"/>
      <c r="X745" s="453"/>
      <c r="Y745" s="453"/>
      <c r="Z745" s="453"/>
      <c r="AA745" s="453"/>
      <c r="AB745" s="453"/>
      <c r="AC745" s="453"/>
      <c r="AD745" s="453"/>
      <c r="AE745" s="453"/>
      <c r="AF745" s="453"/>
      <c r="AG745" s="453"/>
      <c r="AH745" s="453"/>
      <c r="AI745" s="453"/>
      <c r="AJ745" s="453"/>
      <c r="AK745" s="453"/>
      <c r="AL745" s="453"/>
      <c r="AM745" s="453"/>
      <c r="AN745" s="453"/>
      <c r="AO745" s="453"/>
      <c r="AP745" s="453"/>
      <c r="AQ745" s="453"/>
      <c r="AR745" s="453"/>
      <c r="AS745" s="453"/>
      <c r="AT745" s="453"/>
      <c r="AU745" s="453"/>
      <c r="AV745" s="453"/>
      <c r="AW745" s="453"/>
      <c r="AX745" s="453"/>
      <c r="AY745" s="453"/>
      <c r="AZ745" s="453"/>
      <c r="BA745" s="453"/>
      <c r="BB745" s="453"/>
      <c r="BC745" s="453"/>
      <c r="BD745" s="453"/>
      <c r="BE745" s="453"/>
    </row>
    <row r="746">
      <c r="A746" s="785"/>
      <c r="B746" s="782"/>
      <c r="C746" s="782"/>
      <c r="D746" s="782"/>
      <c r="E746" s="782"/>
      <c r="F746" s="782"/>
      <c r="G746" s="782"/>
      <c r="H746" s="782"/>
      <c r="I746" s="783"/>
      <c r="J746" s="453"/>
      <c r="K746" s="453"/>
      <c r="L746" s="784"/>
      <c r="M746" s="453"/>
      <c r="N746" s="453"/>
      <c r="O746" s="453"/>
      <c r="P746" s="453"/>
      <c r="Q746" s="441"/>
      <c r="R746" s="453"/>
      <c r="S746" s="453"/>
      <c r="T746" s="453"/>
      <c r="U746" s="453"/>
      <c r="V746" s="453"/>
      <c r="W746" s="453"/>
      <c r="X746" s="453"/>
      <c r="Y746" s="453"/>
      <c r="Z746" s="453"/>
      <c r="AA746" s="453"/>
      <c r="AB746" s="453"/>
      <c r="AC746" s="453"/>
      <c r="AD746" s="453"/>
      <c r="AE746" s="453"/>
      <c r="AF746" s="453"/>
      <c r="AG746" s="453"/>
      <c r="AH746" s="453"/>
      <c r="AI746" s="453"/>
      <c r="AJ746" s="453"/>
      <c r="AK746" s="453"/>
      <c r="AL746" s="453"/>
      <c r="AM746" s="453"/>
      <c r="AN746" s="453"/>
      <c r="AO746" s="453"/>
      <c r="AP746" s="453"/>
      <c r="AQ746" s="453"/>
      <c r="AR746" s="453"/>
      <c r="AS746" s="453"/>
      <c r="AT746" s="453"/>
      <c r="AU746" s="453"/>
      <c r="AV746" s="453"/>
      <c r="AW746" s="453"/>
      <c r="AX746" s="453"/>
      <c r="AY746" s="453"/>
      <c r="AZ746" s="453"/>
      <c r="BA746" s="453"/>
      <c r="BB746" s="453"/>
      <c r="BC746" s="453"/>
      <c r="BD746" s="453"/>
      <c r="BE746" s="453"/>
    </row>
    <row r="747">
      <c r="A747" s="785"/>
      <c r="B747" s="782"/>
      <c r="C747" s="782"/>
      <c r="D747" s="782"/>
      <c r="E747" s="782"/>
      <c r="F747" s="782"/>
      <c r="G747" s="782"/>
      <c r="H747" s="782"/>
      <c r="I747" s="783"/>
      <c r="J747" s="453"/>
      <c r="K747" s="453"/>
      <c r="L747" s="784"/>
      <c r="M747" s="453"/>
      <c r="N747" s="453"/>
      <c r="O747" s="453"/>
      <c r="P747" s="453"/>
      <c r="Q747" s="441"/>
      <c r="R747" s="453"/>
      <c r="S747" s="453"/>
      <c r="T747" s="453"/>
      <c r="U747" s="453"/>
      <c r="V747" s="453"/>
      <c r="W747" s="453"/>
      <c r="X747" s="453"/>
      <c r="Y747" s="453"/>
      <c r="Z747" s="453"/>
      <c r="AA747" s="453"/>
      <c r="AB747" s="453"/>
      <c r="AC747" s="453"/>
      <c r="AD747" s="453"/>
      <c r="AE747" s="453"/>
      <c r="AF747" s="453"/>
      <c r="AG747" s="453"/>
      <c r="AH747" s="453"/>
      <c r="AI747" s="453"/>
      <c r="AJ747" s="453"/>
      <c r="AK747" s="453"/>
      <c r="AL747" s="453"/>
      <c r="AM747" s="453"/>
      <c r="AN747" s="453"/>
      <c r="AO747" s="453"/>
      <c r="AP747" s="453"/>
      <c r="AQ747" s="453"/>
      <c r="AR747" s="453"/>
      <c r="AS747" s="453"/>
      <c r="AT747" s="453"/>
      <c r="AU747" s="453"/>
      <c r="AV747" s="453"/>
      <c r="AW747" s="453"/>
      <c r="AX747" s="453"/>
      <c r="AY747" s="453"/>
      <c r="AZ747" s="453"/>
      <c r="BA747" s="453"/>
      <c r="BB747" s="453"/>
      <c r="BC747" s="453"/>
      <c r="BD747" s="453"/>
      <c r="BE747" s="453"/>
    </row>
    <row r="748">
      <c r="A748" s="785"/>
      <c r="B748" s="782"/>
      <c r="C748" s="782"/>
      <c r="D748" s="782"/>
      <c r="E748" s="782"/>
      <c r="F748" s="782"/>
      <c r="G748" s="782"/>
      <c r="H748" s="782"/>
      <c r="I748" s="783"/>
      <c r="J748" s="453"/>
      <c r="K748" s="453"/>
      <c r="L748" s="784"/>
      <c r="M748" s="453"/>
      <c r="N748" s="453"/>
      <c r="O748" s="453"/>
      <c r="P748" s="453"/>
      <c r="Q748" s="441"/>
      <c r="R748" s="453"/>
      <c r="S748" s="453"/>
      <c r="T748" s="453"/>
      <c r="U748" s="453"/>
      <c r="V748" s="453"/>
      <c r="W748" s="453"/>
      <c r="X748" s="453"/>
      <c r="Y748" s="453"/>
      <c r="Z748" s="453"/>
      <c r="AA748" s="453"/>
      <c r="AB748" s="453"/>
      <c r="AC748" s="453"/>
      <c r="AD748" s="453"/>
      <c r="AE748" s="453"/>
      <c r="AF748" s="453"/>
      <c r="AG748" s="453"/>
      <c r="AH748" s="453"/>
      <c r="AI748" s="453"/>
      <c r="AJ748" s="453"/>
      <c r="AK748" s="453"/>
      <c r="AL748" s="453"/>
      <c r="AM748" s="453"/>
      <c r="AN748" s="453"/>
      <c r="AO748" s="453"/>
      <c r="AP748" s="453"/>
      <c r="AQ748" s="453"/>
      <c r="AR748" s="453"/>
      <c r="AS748" s="453"/>
      <c r="AT748" s="453"/>
      <c r="AU748" s="453"/>
      <c r="AV748" s="453"/>
      <c r="AW748" s="453"/>
      <c r="AX748" s="453"/>
      <c r="AY748" s="453"/>
      <c r="AZ748" s="453"/>
      <c r="BA748" s="453"/>
      <c r="BB748" s="453"/>
      <c r="BC748" s="453"/>
      <c r="BD748" s="453"/>
      <c r="BE748" s="453"/>
    </row>
    <row r="749">
      <c r="A749" s="785"/>
      <c r="B749" s="782"/>
      <c r="C749" s="782"/>
      <c r="D749" s="782"/>
      <c r="E749" s="782"/>
      <c r="F749" s="782"/>
      <c r="G749" s="782"/>
      <c r="H749" s="782"/>
      <c r="I749" s="783"/>
      <c r="J749" s="453"/>
      <c r="K749" s="453"/>
      <c r="L749" s="784"/>
      <c r="M749" s="453"/>
      <c r="N749" s="453"/>
      <c r="O749" s="453"/>
      <c r="P749" s="453"/>
      <c r="Q749" s="441"/>
      <c r="R749" s="453"/>
      <c r="S749" s="453"/>
      <c r="T749" s="453"/>
      <c r="U749" s="453"/>
      <c r="V749" s="453"/>
      <c r="W749" s="453"/>
      <c r="X749" s="453"/>
      <c r="Y749" s="453"/>
      <c r="Z749" s="453"/>
      <c r="AA749" s="453"/>
      <c r="AB749" s="453"/>
      <c r="AC749" s="453"/>
      <c r="AD749" s="453"/>
      <c r="AE749" s="453"/>
      <c r="AF749" s="453"/>
      <c r="AG749" s="453"/>
      <c r="AH749" s="453"/>
      <c r="AI749" s="453"/>
      <c r="AJ749" s="453"/>
      <c r="AK749" s="453"/>
      <c r="AL749" s="453"/>
      <c r="AM749" s="453"/>
      <c r="AN749" s="453"/>
      <c r="AO749" s="453"/>
      <c r="AP749" s="453"/>
      <c r="AQ749" s="453"/>
      <c r="AR749" s="453"/>
      <c r="AS749" s="453"/>
      <c r="AT749" s="453"/>
      <c r="AU749" s="453"/>
      <c r="AV749" s="453"/>
      <c r="AW749" s="453"/>
      <c r="AX749" s="453"/>
      <c r="AY749" s="453"/>
      <c r="AZ749" s="453"/>
      <c r="BA749" s="453"/>
      <c r="BB749" s="453"/>
      <c r="BC749" s="453"/>
      <c r="BD749" s="453"/>
      <c r="BE749" s="453"/>
    </row>
    <row r="750">
      <c r="A750" s="785"/>
      <c r="B750" s="782"/>
      <c r="C750" s="782"/>
      <c r="D750" s="782"/>
      <c r="E750" s="782"/>
      <c r="F750" s="782"/>
      <c r="G750" s="782"/>
      <c r="H750" s="782"/>
      <c r="I750" s="783"/>
      <c r="J750" s="453"/>
      <c r="K750" s="453"/>
      <c r="L750" s="784"/>
      <c r="M750" s="453"/>
      <c r="N750" s="453"/>
      <c r="O750" s="453"/>
      <c r="P750" s="453"/>
      <c r="Q750" s="441"/>
      <c r="R750" s="453"/>
      <c r="S750" s="453"/>
      <c r="T750" s="453"/>
      <c r="U750" s="453"/>
      <c r="V750" s="453"/>
      <c r="W750" s="453"/>
      <c r="X750" s="453"/>
      <c r="Y750" s="453"/>
      <c r="Z750" s="453"/>
      <c r="AA750" s="453"/>
      <c r="AB750" s="453"/>
      <c r="AC750" s="453"/>
      <c r="AD750" s="453"/>
      <c r="AE750" s="453"/>
      <c r="AF750" s="453"/>
      <c r="AG750" s="453"/>
      <c r="AH750" s="453"/>
      <c r="AI750" s="453"/>
      <c r="AJ750" s="453"/>
      <c r="AK750" s="453"/>
      <c r="AL750" s="453"/>
      <c r="AM750" s="453"/>
      <c r="AN750" s="453"/>
      <c r="AO750" s="453"/>
      <c r="AP750" s="453"/>
      <c r="AQ750" s="453"/>
      <c r="AR750" s="453"/>
      <c r="AS750" s="453"/>
      <c r="AT750" s="453"/>
      <c r="AU750" s="453"/>
      <c r="AV750" s="453"/>
      <c r="AW750" s="453"/>
      <c r="AX750" s="453"/>
      <c r="AY750" s="453"/>
      <c r="AZ750" s="453"/>
      <c r="BA750" s="453"/>
      <c r="BB750" s="453"/>
      <c r="BC750" s="453"/>
      <c r="BD750" s="453"/>
      <c r="BE750" s="453"/>
    </row>
    <row r="751">
      <c r="A751" s="785"/>
      <c r="B751" s="782"/>
      <c r="C751" s="782"/>
      <c r="D751" s="782"/>
      <c r="E751" s="782"/>
      <c r="F751" s="782"/>
      <c r="G751" s="782"/>
      <c r="H751" s="782"/>
      <c r="I751" s="783"/>
      <c r="J751" s="453"/>
      <c r="K751" s="453"/>
      <c r="L751" s="784"/>
      <c r="M751" s="453"/>
      <c r="N751" s="453"/>
      <c r="O751" s="453"/>
      <c r="P751" s="453"/>
      <c r="Q751" s="441"/>
      <c r="R751" s="453"/>
      <c r="S751" s="453"/>
      <c r="T751" s="453"/>
      <c r="U751" s="453"/>
      <c r="V751" s="453"/>
      <c r="W751" s="453"/>
      <c r="X751" s="453"/>
      <c r="Y751" s="453"/>
      <c r="Z751" s="453"/>
      <c r="AA751" s="453"/>
      <c r="AB751" s="453"/>
      <c r="AC751" s="453"/>
      <c r="AD751" s="453"/>
      <c r="AE751" s="453"/>
      <c r="AF751" s="453"/>
      <c r="AG751" s="453"/>
      <c r="AH751" s="453"/>
      <c r="AI751" s="453"/>
      <c r="AJ751" s="453"/>
      <c r="AK751" s="453"/>
      <c r="AL751" s="453"/>
      <c r="AM751" s="453"/>
      <c r="AN751" s="453"/>
      <c r="AO751" s="453"/>
      <c r="AP751" s="453"/>
      <c r="AQ751" s="453"/>
      <c r="AR751" s="453"/>
      <c r="AS751" s="453"/>
      <c r="AT751" s="453"/>
      <c r="AU751" s="453"/>
      <c r="AV751" s="453"/>
      <c r="AW751" s="453"/>
      <c r="AX751" s="453"/>
      <c r="AY751" s="453"/>
      <c r="AZ751" s="453"/>
      <c r="BA751" s="453"/>
      <c r="BB751" s="453"/>
      <c r="BC751" s="453"/>
      <c r="BD751" s="453"/>
      <c r="BE751" s="453"/>
    </row>
    <row r="752">
      <c r="A752" s="785"/>
      <c r="B752" s="782"/>
      <c r="C752" s="782"/>
      <c r="D752" s="782"/>
      <c r="E752" s="782"/>
      <c r="F752" s="782"/>
      <c r="G752" s="782"/>
      <c r="H752" s="782"/>
      <c r="I752" s="783"/>
      <c r="J752" s="453"/>
      <c r="K752" s="453"/>
      <c r="L752" s="784"/>
      <c r="M752" s="453"/>
      <c r="N752" s="453"/>
      <c r="O752" s="453"/>
      <c r="P752" s="453"/>
      <c r="Q752" s="441"/>
      <c r="R752" s="453"/>
      <c r="S752" s="453"/>
      <c r="T752" s="453"/>
      <c r="U752" s="453"/>
      <c r="V752" s="453"/>
      <c r="W752" s="453"/>
      <c r="X752" s="453"/>
      <c r="Y752" s="453"/>
      <c r="Z752" s="453"/>
      <c r="AA752" s="453"/>
      <c r="AB752" s="453"/>
      <c r="AC752" s="453"/>
      <c r="AD752" s="453"/>
      <c r="AE752" s="453"/>
      <c r="AF752" s="453"/>
      <c r="AG752" s="453"/>
      <c r="AH752" s="453"/>
      <c r="AI752" s="453"/>
      <c r="AJ752" s="453"/>
      <c r="AK752" s="453"/>
      <c r="AL752" s="453"/>
      <c r="AM752" s="453"/>
      <c r="AN752" s="453"/>
      <c r="AO752" s="453"/>
      <c r="AP752" s="453"/>
      <c r="AQ752" s="453"/>
      <c r="AR752" s="453"/>
      <c r="AS752" s="453"/>
      <c r="AT752" s="453"/>
      <c r="AU752" s="453"/>
      <c r="AV752" s="453"/>
      <c r="AW752" s="453"/>
      <c r="AX752" s="453"/>
      <c r="AY752" s="453"/>
      <c r="AZ752" s="453"/>
      <c r="BA752" s="453"/>
      <c r="BB752" s="453"/>
      <c r="BC752" s="453"/>
      <c r="BD752" s="453"/>
      <c r="BE752" s="453"/>
    </row>
    <row r="753">
      <c r="A753" s="785"/>
      <c r="B753" s="782"/>
      <c r="C753" s="782"/>
      <c r="D753" s="782"/>
      <c r="E753" s="782"/>
      <c r="F753" s="782"/>
      <c r="G753" s="782"/>
      <c r="H753" s="782"/>
      <c r="I753" s="783"/>
      <c r="J753" s="453"/>
      <c r="K753" s="453"/>
      <c r="L753" s="784"/>
      <c r="M753" s="453"/>
      <c r="N753" s="453"/>
      <c r="O753" s="453"/>
      <c r="P753" s="453"/>
      <c r="Q753" s="441"/>
      <c r="R753" s="453"/>
      <c r="S753" s="453"/>
      <c r="T753" s="453"/>
      <c r="U753" s="453"/>
      <c r="V753" s="453"/>
      <c r="W753" s="453"/>
      <c r="X753" s="453"/>
      <c r="Y753" s="453"/>
      <c r="Z753" s="453"/>
      <c r="AA753" s="453"/>
      <c r="AB753" s="453"/>
      <c r="AC753" s="453"/>
      <c r="AD753" s="453"/>
      <c r="AE753" s="453"/>
      <c r="AF753" s="453"/>
      <c r="AG753" s="453"/>
      <c r="AH753" s="453"/>
      <c r="AI753" s="453"/>
      <c r="AJ753" s="453"/>
      <c r="AK753" s="453"/>
      <c r="AL753" s="453"/>
      <c r="AM753" s="453"/>
      <c r="AN753" s="453"/>
      <c r="AO753" s="453"/>
      <c r="AP753" s="453"/>
      <c r="AQ753" s="453"/>
      <c r="AR753" s="453"/>
      <c r="AS753" s="453"/>
      <c r="AT753" s="453"/>
      <c r="AU753" s="453"/>
      <c r="AV753" s="453"/>
      <c r="AW753" s="453"/>
      <c r="AX753" s="453"/>
      <c r="AY753" s="453"/>
      <c r="AZ753" s="453"/>
      <c r="BA753" s="453"/>
      <c r="BB753" s="453"/>
      <c r="BC753" s="453"/>
      <c r="BD753" s="453"/>
      <c r="BE753" s="453"/>
    </row>
    <row r="754">
      <c r="A754" s="785"/>
      <c r="B754" s="782"/>
      <c r="C754" s="782"/>
      <c r="D754" s="782"/>
      <c r="E754" s="782"/>
      <c r="F754" s="782"/>
      <c r="G754" s="782"/>
      <c r="H754" s="782"/>
      <c r="I754" s="783"/>
      <c r="J754" s="453"/>
      <c r="K754" s="453"/>
      <c r="L754" s="784"/>
      <c r="M754" s="453"/>
      <c r="N754" s="453"/>
      <c r="O754" s="453"/>
      <c r="P754" s="453"/>
      <c r="Q754" s="441"/>
      <c r="R754" s="453"/>
      <c r="S754" s="453"/>
      <c r="T754" s="453"/>
      <c r="U754" s="453"/>
      <c r="V754" s="453"/>
      <c r="W754" s="453"/>
      <c r="X754" s="453"/>
      <c r="Y754" s="453"/>
      <c r="Z754" s="453"/>
      <c r="AA754" s="453"/>
      <c r="AB754" s="453"/>
      <c r="AC754" s="453"/>
      <c r="AD754" s="453"/>
      <c r="AE754" s="453"/>
      <c r="AF754" s="453"/>
      <c r="AG754" s="453"/>
      <c r="AH754" s="453"/>
      <c r="AI754" s="453"/>
      <c r="AJ754" s="453"/>
      <c r="AK754" s="453"/>
      <c r="AL754" s="453"/>
      <c r="AM754" s="453"/>
      <c r="AN754" s="453"/>
      <c r="AO754" s="453"/>
      <c r="AP754" s="453"/>
      <c r="AQ754" s="453"/>
      <c r="AR754" s="453"/>
      <c r="AS754" s="453"/>
      <c r="AT754" s="453"/>
      <c r="AU754" s="453"/>
      <c r="AV754" s="453"/>
      <c r="AW754" s="453"/>
      <c r="AX754" s="453"/>
      <c r="AY754" s="453"/>
      <c r="AZ754" s="453"/>
      <c r="BA754" s="453"/>
      <c r="BB754" s="453"/>
      <c r="BC754" s="453"/>
      <c r="BD754" s="453"/>
      <c r="BE754" s="453"/>
    </row>
    <row r="755">
      <c r="A755" s="785"/>
      <c r="B755" s="782"/>
      <c r="C755" s="782"/>
      <c r="D755" s="782"/>
      <c r="E755" s="782"/>
      <c r="F755" s="782"/>
      <c r="G755" s="782"/>
      <c r="H755" s="782"/>
      <c r="I755" s="783"/>
      <c r="J755" s="453"/>
      <c r="K755" s="453"/>
      <c r="L755" s="784"/>
      <c r="M755" s="453"/>
      <c r="N755" s="453"/>
      <c r="O755" s="453"/>
      <c r="P755" s="453"/>
      <c r="Q755" s="441"/>
      <c r="R755" s="453"/>
      <c r="S755" s="453"/>
      <c r="T755" s="453"/>
      <c r="U755" s="453"/>
      <c r="V755" s="453"/>
      <c r="W755" s="453"/>
      <c r="X755" s="453"/>
      <c r="Y755" s="453"/>
      <c r="Z755" s="453"/>
      <c r="AA755" s="453"/>
      <c r="AB755" s="453"/>
      <c r="AC755" s="453"/>
      <c r="AD755" s="453"/>
      <c r="AE755" s="453"/>
      <c r="AF755" s="453"/>
      <c r="AG755" s="453"/>
      <c r="AH755" s="453"/>
      <c r="AI755" s="453"/>
      <c r="AJ755" s="453"/>
      <c r="AK755" s="453"/>
      <c r="AL755" s="453"/>
      <c r="AM755" s="453"/>
      <c r="AN755" s="453"/>
      <c r="AO755" s="453"/>
      <c r="AP755" s="453"/>
      <c r="AQ755" s="453"/>
      <c r="AR755" s="453"/>
      <c r="AS755" s="453"/>
      <c r="AT755" s="453"/>
      <c r="AU755" s="453"/>
      <c r="AV755" s="453"/>
      <c r="AW755" s="453"/>
      <c r="AX755" s="453"/>
      <c r="AY755" s="453"/>
      <c r="AZ755" s="453"/>
      <c r="BA755" s="453"/>
      <c r="BB755" s="453"/>
      <c r="BC755" s="453"/>
      <c r="BD755" s="453"/>
      <c r="BE755" s="453"/>
    </row>
    <row r="756">
      <c r="A756" s="785"/>
      <c r="B756" s="782"/>
      <c r="C756" s="782"/>
      <c r="D756" s="782"/>
      <c r="E756" s="782"/>
      <c r="F756" s="782"/>
      <c r="G756" s="782"/>
      <c r="H756" s="782"/>
      <c r="I756" s="783"/>
      <c r="J756" s="453"/>
      <c r="K756" s="453"/>
      <c r="L756" s="784"/>
      <c r="M756" s="453"/>
      <c r="N756" s="453"/>
      <c r="O756" s="453"/>
      <c r="P756" s="453"/>
      <c r="Q756" s="441"/>
      <c r="R756" s="453"/>
      <c r="S756" s="453"/>
      <c r="T756" s="453"/>
      <c r="U756" s="453"/>
      <c r="V756" s="453"/>
      <c r="W756" s="453"/>
      <c r="X756" s="453"/>
      <c r="Y756" s="453"/>
      <c r="Z756" s="453"/>
      <c r="AA756" s="453"/>
      <c r="AB756" s="453"/>
      <c r="AC756" s="453"/>
      <c r="AD756" s="453"/>
      <c r="AE756" s="453"/>
      <c r="AF756" s="453"/>
      <c r="AG756" s="453"/>
      <c r="AH756" s="453"/>
      <c r="AI756" s="453"/>
      <c r="AJ756" s="453"/>
      <c r="AK756" s="453"/>
      <c r="AL756" s="453"/>
      <c r="AM756" s="453"/>
      <c r="AN756" s="453"/>
      <c r="AO756" s="453"/>
      <c r="AP756" s="453"/>
      <c r="AQ756" s="453"/>
      <c r="AR756" s="453"/>
      <c r="AS756" s="453"/>
      <c r="AT756" s="453"/>
      <c r="AU756" s="453"/>
      <c r="AV756" s="453"/>
      <c r="AW756" s="453"/>
      <c r="AX756" s="453"/>
      <c r="AY756" s="453"/>
      <c r="AZ756" s="453"/>
      <c r="BA756" s="453"/>
      <c r="BB756" s="453"/>
      <c r="BC756" s="453"/>
      <c r="BD756" s="453"/>
      <c r="BE756" s="453"/>
    </row>
    <row r="757">
      <c r="A757" s="785"/>
      <c r="B757" s="782"/>
      <c r="C757" s="782"/>
      <c r="D757" s="782"/>
      <c r="E757" s="782"/>
      <c r="F757" s="782"/>
      <c r="G757" s="782"/>
      <c r="H757" s="782"/>
      <c r="I757" s="783"/>
      <c r="J757" s="453"/>
      <c r="K757" s="453"/>
      <c r="L757" s="784"/>
      <c r="M757" s="453"/>
      <c r="N757" s="453"/>
      <c r="O757" s="453"/>
      <c r="P757" s="453"/>
      <c r="Q757" s="441"/>
      <c r="R757" s="453"/>
      <c r="S757" s="453"/>
      <c r="T757" s="453"/>
      <c r="U757" s="453"/>
      <c r="V757" s="453"/>
      <c r="W757" s="453"/>
      <c r="X757" s="453"/>
      <c r="Y757" s="453"/>
      <c r="Z757" s="453"/>
      <c r="AA757" s="453"/>
      <c r="AB757" s="453"/>
      <c r="AC757" s="453"/>
      <c r="AD757" s="453"/>
      <c r="AE757" s="453"/>
      <c r="AF757" s="453"/>
      <c r="AG757" s="453"/>
      <c r="AH757" s="453"/>
      <c r="AI757" s="453"/>
      <c r="AJ757" s="453"/>
      <c r="AK757" s="453"/>
      <c r="AL757" s="453"/>
      <c r="AM757" s="453"/>
      <c r="AN757" s="453"/>
      <c r="AO757" s="453"/>
      <c r="AP757" s="453"/>
      <c r="AQ757" s="453"/>
      <c r="AR757" s="453"/>
      <c r="AS757" s="453"/>
      <c r="AT757" s="453"/>
      <c r="AU757" s="453"/>
      <c r="AV757" s="453"/>
      <c r="AW757" s="453"/>
      <c r="AX757" s="453"/>
      <c r="AY757" s="453"/>
      <c r="AZ757" s="453"/>
      <c r="BA757" s="453"/>
      <c r="BB757" s="453"/>
      <c r="BC757" s="453"/>
      <c r="BD757" s="453"/>
      <c r="BE757" s="453"/>
    </row>
    <row r="758">
      <c r="A758" s="785"/>
      <c r="B758" s="782"/>
      <c r="C758" s="782"/>
      <c r="D758" s="782"/>
      <c r="E758" s="782"/>
      <c r="F758" s="782"/>
      <c r="G758" s="782"/>
      <c r="H758" s="782"/>
      <c r="I758" s="783"/>
      <c r="J758" s="453"/>
      <c r="K758" s="453"/>
      <c r="L758" s="784"/>
      <c r="M758" s="453"/>
      <c r="N758" s="453"/>
      <c r="O758" s="453"/>
      <c r="P758" s="453"/>
      <c r="Q758" s="441"/>
      <c r="R758" s="453"/>
      <c r="S758" s="453"/>
      <c r="T758" s="453"/>
      <c r="U758" s="453"/>
      <c r="V758" s="453"/>
      <c r="W758" s="453"/>
      <c r="X758" s="453"/>
      <c r="Y758" s="453"/>
      <c r="Z758" s="453"/>
      <c r="AA758" s="453"/>
      <c r="AB758" s="453"/>
      <c r="AC758" s="453"/>
      <c r="AD758" s="453"/>
      <c r="AE758" s="453"/>
      <c r="AF758" s="453"/>
      <c r="AG758" s="453"/>
      <c r="AH758" s="453"/>
      <c r="AI758" s="453"/>
      <c r="AJ758" s="453"/>
      <c r="AK758" s="453"/>
      <c r="AL758" s="453"/>
      <c r="AM758" s="453"/>
      <c r="AN758" s="453"/>
      <c r="AO758" s="453"/>
      <c r="AP758" s="453"/>
      <c r="AQ758" s="453"/>
      <c r="AR758" s="453"/>
      <c r="AS758" s="453"/>
      <c r="AT758" s="453"/>
      <c r="AU758" s="453"/>
      <c r="AV758" s="453"/>
      <c r="AW758" s="453"/>
      <c r="AX758" s="453"/>
      <c r="AY758" s="453"/>
      <c r="AZ758" s="453"/>
      <c r="BA758" s="453"/>
      <c r="BB758" s="453"/>
      <c r="BC758" s="453"/>
      <c r="BD758" s="453"/>
      <c r="BE758" s="453"/>
    </row>
    <row r="759">
      <c r="A759" s="785"/>
      <c r="B759" s="782"/>
      <c r="C759" s="782"/>
      <c r="D759" s="782"/>
      <c r="E759" s="782"/>
      <c r="F759" s="782"/>
      <c r="G759" s="782"/>
      <c r="H759" s="782"/>
      <c r="I759" s="783"/>
      <c r="J759" s="453"/>
      <c r="K759" s="453"/>
      <c r="L759" s="784"/>
      <c r="M759" s="453"/>
      <c r="N759" s="453"/>
      <c r="O759" s="453"/>
      <c r="P759" s="453"/>
      <c r="Q759" s="441"/>
      <c r="R759" s="453"/>
      <c r="S759" s="453"/>
      <c r="T759" s="453"/>
      <c r="U759" s="453"/>
      <c r="V759" s="453"/>
      <c r="W759" s="453"/>
      <c r="X759" s="453"/>
      <c r="Y759" s="453"/>
      <c r="Z759" s="453"/>
      <c r="AA759" s="453"/>
      <c r="AB759" s="453"/>
      <c r="AC759" s="453"/>
      <c r="AD759" s="453"/>
      <c r="AE759" s="453"/>
      <c r="AF759" s="453"/>
      <c r="AG759" s="453"/>
      <c r="AH759" s="453"/>
      <c r="AI759" s="453"/>
      <c r="AJ759" s="453"/>
      <c r="AK759" s="453"/>
      <c r="AL759" s="453"/>
      <c r="AM759" s="453"/>
      <c r="AN759" s="453"/>
      <c r="AO759" s="453"/>
      <c r="AP759" s="453"/>
      <c r="AQ759" s="453"/>
      <c r="AR759" s="453"/>
      <c r="AS759" s="453"/>
      <c r="AT759" s="453"/>
      <c r="AU759" s="453"/>
      <c r="AV759" s="453"/>
      <c r="AW759" s="453"/>
      <c r="AX759" s="453"/>
      <c r="AY759" s="453"/>
      <c r="AZ759" s="453"/>
      <c r="BA759" s="453"/>
      <c r="BB759" s="453"/>
      <c r="BC759" s="453"/>
      <c r="BD759" s="453"/>
      <c r="BE759" s="453"/>
    </row>
    <row r="760">
      <c r="A760" s="785"/>
      <c r="B760" s="782"/>
      <c r="C760" s="782"/>
      <c r="D760" s="782"/>
      <c r="E760" s="782"/>
      <c r="F760" s="782"/>
      <c r="G760" s="782"/>
      <c r="H760" s="782"/>
      <c r="I760" s="783"/>
      <c r="J760" s="453"/>
      <c r="K760" s="453"/>
      <c r="L760" s="784"/>
      <c r="M760" s="453"/>
      <c r="N760" s="453"/>
      <c r="O760" s="453"/>
      <c r="P760" s="453"/>
      <c r="Q760" s="441"/>
      <c r="R760" s="453"/>
      <c r="S760" s="453"/>
      <c r="T760" s="453"/>
      <c r="U760" s="453"/>
      <c r="V760" s="453"/>
      <c r="W760" s="453"/>
      <c r="X760" s="453"/>
      <c r="Y760" s="453"/>
      <c r="Z760" s="453"/>
      <c r="AA760" s="453"/>
      <c r="AB760" s="453"/>
      <c r="AC760" s="453"/>
      <c r="AD760" s="453"/>
      <c r="AE760" s="453"/>
      <c r="AF760" s="453"/>
      <c r="AG760" s="453"/>
      <c r="AH760" s="453"/>
      <c r="AI760" s="453"/>
      <c r="AJ760" s="453"/>
      <c r="AK760" s="453"/>
      <c r="AL760" s="453"/>
      <c r="AM760" s="453"/>
      <c r="AN760" s="453"/>
      <c r="AO760" s="453"/>
      <c r="AP760" s="453"/>
      <c r="AQ760" s="453"/>
      <c r="AR760" s="453"/>
      <c r="AS760" s="453"/>
      <c r="AT760" s="453"/>
      <c r="AU760" s="453"/>
      <c r="AV760" s="453"/>
      <c r="AW760" s="453"/>
      <c r="AX760" s="453"/>
      <c r="AY760" s="453"/>
      <c r="AZ760" s="453"/>
      <c r="BA760" s="453"/>
      <c r="BB760" s="453"/>
      <c r="BC760" s="453"/>
      <c r="BD760" s="453"/>
      <c r="BE760" s="453"/>
    </row>
    <row r="761">
      <c r="A761" s="785"/>
      <c r="B761" s="782"/>
      <c r="C761" s="782"/>
      <c r="D761" s="782"/>
      <c r="E761" s="782"/>
      <c r="F761" s="782"/>
      <c r="G761" s="782"/>
      <c r="H761" s="782"/>
      <c r="I761" s="783"/>
      <c r="J761" s="453"/>
      <c r="K761" s="453"/>
      <c r="L761" s="784"/>
      <c r="M761" s="453"/>
      <c r="N761" s="453"/>
      <c r="O761" s="453"/>
      <c r="P761" s="453"/>
      <c r="Q761" s="441"/>
      <c r="R761" s="453"/>
      <c r="S761" s="453"/>
      <c r="T761" s="453"/>
      <c r="U761" s="453"/>
      <c r="V761" s="453"/>
      <c r="W761" s="453"/>
      <c r="X761" s="453"/>
      <c r="Y761" s="453"/>
      <c r="Z761" s="453"/>
      <c r="AA761" s="453"/>
      <c r="AB761" s="453"/>
      <c r="AC761" s="453"/>
      <c r="AD761" s="453"/>
      <c r="AE761" s="453"/>
      <c r="AF761" s="453"/>
      <c r="AG761" s="453"/>
      <c r="AH761" s="453"/>
      <c r="AI761" s="453"/>
      <c r="AJ761" s="453"/>
      <c r="AK761" s="453"/>
      <c r="AL761" s="453"/>
      <c r="AM761" s="453"/>
      <c r="AN761" s="453"/>
      <c r="AO761" s="453"/>
      <c r="AP761" s="453"/>
      <c r="AQ761" s="453"/>
      <c r="AR761" s="453"/>
      <c r="AS761" s="453"/>
      <c r="AT761" s="453"/>
      <c r="AU761" s="453"/>
      <c r="AV761" s="453"/>
      <c r="AW761" s="453"/>
      <c r="AX761" s="453"/>
      <c r="AY761" s="453"/>
      <c r="AZ761" s="453"/>
      <c r="BA761" s="453"/>
      <c r="BB761" s="453"/>
      <c r="BC761" s="453"/>
      <c r="BD761" s="453"/>
      <c r="BE761" s="453"/>
    </row>
    <row r="762">
      <c r="A762" s="785"/>
      <c r="B762" s="782"/>
      <c r="C762" s="782"/>
      <c r="D762" s="782"/>
      <c r="E762" s="782"/>
      <c r="F762" s="782"/>
      <c r="G762" s="782"/>
      <c r="H762" s="782"/>
      <c r="I762" s="783"/>
      <c r="J762" s="453"/>
      <c r="K762" s="453"/>
      <c r="L762" s="784"/>
      <c r="M762" s="453"/>
      <c r="N762" s="453"/>
      <c r="O762" s="453"/>
      <c r="P762" s="453"/>
      <c r="Q762" s="441"/>
      <c r="R762" s="453"/>
      <c r="S762" s="453"/>
      <c r="T762" s="453"/>
      <c r="U762" s="453"/>
      <c r="V762" s="453"/>
      <c r="W762" s="453"/>
      <c r="X762" s="453"/>
      <c r="Y762" s="453"/>
      <c r="Z762" s="453"/>
      <c r="AA762" s="453"/>
      <c r="AB762" s="453"/>
      <c r="AC762" s="453"/>
      <c r="AD762" s="453"/>
      <c r="AE762" s="453"/>
      <c r="AF762" s="453"/>
      <c r="AG762" s="453"/>
      <c r="AH762" s="453"/>
      <c r="AI762" s="453"/>
      <c r="AJ762" s="453"/>
      <c r="AK762" s="453"/>
      <c r="AL762" s="453"/>
      <c r="AM762" s="453"/>
      <c r="AN762" s="453"/>
      <c r="AO762" s="453"/>
      <c r="AP762" s="453"/>
      <c r="AQ762" s="453"/>
      <c r="AR762" s="453"/>
      <c r="AS762" s="453"/>
      <c r="AT762" s="453"/>
      <c r="AU762" s="453"/>
      <c r="AV762" s="453"/>
      <c r="AW762" s="453"/>
      <c r="AX762" s="453"/>
      <c r="AY762" s="453"/>
      <c r="AZ762" s="453"/>
      <c r="BA762" s="453"/>
      <c r="BB762" s="453"/>
      <c r="BC762" s="453"/>
      <c r="BD762" s="453"/>
      <c r="BE762" s="453"/>
    </row>
    <row r="763">
      <c r="A763" s="785"/>
      <c r="B763" s="782"/>
      <c r="C763" s="782"/>
      <c r="D763" s="782"/>
      <c r="E763" s="782"/>
      <c r="F763" s="782"/>
      <c r="G763" s="782"/>
      <c r="H763" s="782"/>
      <c r="I763" s="783"/>
      <c r="J763" s="453"/>
      <c r="K763" s="453"/>
      <c r="L763" s="784"/>
      <c r="M763" s="453"/>
      <c r="N763" s="453"/>
      <c r="O763" s="453"/>
      <c r="P763" s="453"/>
      <c r="Q763" s="441"/>
      <c r="R763" s="453"/>
      <c r="S763" s="453"/>
      <c r="T763" s="453"/>
      <c r="U763" s="453"/>
      <c r="V763" s="453"/>
      <c r="W763" s="453"/>
      <c r="X763" s="453"/>
      <c r="Y763" s="453"/>
      <c r="Z763" s="453"/>
      <c r="AA763" s="453"/>
      <c r="AB763" s="453"/>
      <c r="AC763" s="453"/>
      <c r="AD763" s="453"/>
      <c r="AE763" s="453"/>
      <c r="AF763" s="453"/>
      <c r="AG763" s="453"/>
      <c r="AH763" s="453"/>
      <c r="AI763" s="453"/>
      <c r="AJ763" s="453"/>
      <c r="AK763" s="453"/>
      <c r="AL763" s="453"/>
      <c r="AM763" s="453"/>
      <c r="AN763" s="453"/>
      <c r="AO763" s="453"/>
      <c r="AP763" s="453"/>
      <c r="AQ763" s="453"/>
      <c r="AR763" s="453"/>
      <c r="AS763" s="453"/>
      <c r="AT763" s="453"/>
      <c r="AU763" s="453"/>
      <c r="AV763" s="453"/>
      <c r="AW763" s="453"/>
      <c r="AX763" s="453"/>
      <c r="AY763" s="453"/>
      <c r="AZ763" s="453"/>
      <c r="BA763" s="453"/>
      <c r="BB763" s="453"/>
      <c r="BC763" s="453"/>
      <c r="BD763" s="453"/>
      <c r="BE763" s="453"/>
    </row>
    <row r="764">
      <c r="A764" s="785"/>
      <c r="B764" s="782"/>
      <c r="C764" s="782"/>
      <c r="D764" s="782"/>
      <c r="E764" s="782"/>
      <c r="F764" s="782"/>
      <c r="G764" s="782"/>
      <c r="H764" s="782"/>
      <c r="I764" s="783"/>
      <c r="J764" s="453"/>
      <c r="K764" s="453"/>
      <c r="L764" s="784"/>
      <c r="M764" s="453"/>
      <c r="N764" s="453"/>
      <c r="O764" s="453"/>
      <c r="P764" s="453"/>
      <c r="Q764" s="441"/>
      <c r="R764" s="453"/>
      <c r="S764" s="453"/>
      <c r="T764" s="453"/>
      <c r="U764" s="453"/>
      <c r="V764" s="453"/>
      <c r="W764" s="453"/>
      <c r="X764" s="453"/>
      <c r="Y764" s="453"/>
      <c r="Z764" s="453"/>
      <c r="AA764" s="453"/>
      <c r="AB764" s="453"/>
      <c r="AC764" s="453"/>
      <c r="AD764" s="453"/>
      <c r="AE764" s="453"/>
      <c r="AF764" s="453"/>
      <c r="AG764" s="453"/>
      <c r="AH764" s="453"/>
      <c r="AI764" s="453"/>
      <c r="AJ764" s="453"/>
      <c r="AK764" s="453"/>
      <c r="AL764" s="453"/>
      <c r="AM764" s="453"/>
      <c r="AN764" s="453"/>
      <c r="AO764" s="453"/>
      <c r="AP764" s="453"/>
      <c r="AQ764" s="453"/>
      <c r="AR764" s="453"/>
      <c r="AS764" s="453"/>
      <c r="AT764" s="453"/>
      <c r="AU764" s="453"/>
      <c r="AV764" s="453"/>
      <c r="AW764" s="453"/>
      <c r="AX764" s="453"/>
      <c r="AY764" s="453"/>
      <c r="AZ764" s="453"/>
      <c r="BA764" s="453"/>
      <c r="BB764" s="453"/>
      <c r="BC764" s="453"/>
      <c r="BD764" s="453"/>
      <c r="BE764" s="453"/>
    </row>
    <row r="765">
      <c r="A765" s="785"/>
      <c r="B765" s="782"/>
      <c r="C765" s="782"/>
      <c r="D765" s="782"/>
      <c r="E765" s="782"/>
      <c r="F765" s="782"/>
      <c r="G765" s="782"/>
      <c r="H765" s="782"/>
      <c r="I765" s="783"/>
      <c r="J765" s="453"/>
      <c r="K765" s="453"/>
      <c r="L765" s="784"/>
      <c r="M765" s="453"/>
      <c r="N765" s="453"/>
      <c r="O765" s="453"/>
      <c r="P765" s="453"/>
      <c r="Q765" s="441"/>
      <c r="R765" s="453"/>
      <c r="S765" s="453"/>
      <c r="T765" s="453"/>
      <c r="U765" s="453"/>
      <c r="V765" s="453"/>
      <c r="W765" s="453"/>
      <c r="X765" s="453"/>
      <c r="Y765" s="453"/>
      <c r="Z765" s="453"/>
      <c r="AA765" s="453"/>
      <c r="AB765" s="453"/>
      <c r="AC765" s="453"/>
      <c r="AD765" s="453"/>
      <c r="AE765" s="453"/>
      <c r="AF765" s="453"/>
      <c r="AG765" s="453"/>
      <c r="AH765" s="453"/>
      <c r="AI765" s="453"/>
      <c r="AJ765" s="453"/>
      <c r="AK765" s="453"/>
      <c r="AL765" s="453"/>
      <c r="AM765" s="453"/>
      <c r="AN765" s="453"/>
      <c r="AO765" s="453"/>
      <c r="AP765" s="453"/>
      <c r="AQ765" s="453"/>
      <c r="AR765" s="453"/>
      <c r="AS765" s="453"/>
      <c r="AT765" s="453"/>
      <c r="AU765" s="453"/>
      <c r="AV765" s="453"/>
      <c r="AW765" s="453"/>
      <c r="AX765" s="453"/>
      <c r="AY765" s="453"/>
      <c r="AZ765" s="453"/>
      <c r="BA765" s="453"/>
      <c r="BB765" s="453"/>
      <c r="BC765" s="453"/>
      <c r="BD765" s="453"/>
      <c r="BE765" s="453"/>
    </row>
    <row r="766">
      <c r="A766" s="785"/>
      <c r="B766" s="782"/>
      <c r="C766" s="782"/>
      <c r="D766" s="782"/>
      <c r="E766" s="782"/>
      <c r="F766" s="782"/>
      <c r="G766" s="782"/>
      <c r="H766" s="782"/>
      <c r="I766" s="783"/>
      <c r="J766" s="453"/>
      <c r="K766" s="453"/>
      <c r="L766" s="784"/>
      <c r="M766" s="453"/>
      <c r="N766" s="453"/>
      <c r="O766" s="453"/>
      <c r="P766" s="453"/>
      <c r="Q766" s="441"/>
      <c r="R766" s="453"/>
      <c r="S766" s="453"/>
      <c r="T766" s="453"/>
      <c r="U766" s="453"/>
      <c r="V766" s="453"/>
      <c r="W766" s="453"/>
      <c r="X766" s="453"/>
      <c r="Y766" s="453"/>
      <c r="Z766" s="453"/>
      <c r="AA766" s="453"/>
      <c r="AB766" s="453"/>
      <c r="AC766" s="453"/>
      <c r="AD766" s="453"/>
      <c r="AE766" s="453"/>
      <c r="AF766" s="453"/>
      <c r="AG766" s="453"/>
      <c r="AH766" s="453"/>
      <c r="AI766" s="453"/>
      <c r="AJ766" s="453"/>
      <c r="AK766" s="453"/>
      <c r="AL766" s="453"/>
      <c r="AM766" s="453"/>
      <c r="AN766" s="453"/>
      <c r="AO766" s="453"/>
      <c r="AP766" s="453"/>
      <c r="AQ766" s="453"/>
      <c r="AR766" s="453"/>
      <c r="AS766" s="453"/>
      <c r="AT766" s="453"/>
      <c r="AU766" s="453"/>
      <c r="AV766" s="453"/>
      <c r="AW766" s="453"/>
      <c r="AX766" s="453"/>
      <c r="AY766" s="453"/>
      <c r="AZ766" s="453"/>
      <c r="BA766" s="453"/>
      <c r="BB766" s="453"/>
      <c r="BC766" s="453"/>
      <c r="BD766" s="453"/>
      <c r="BE766" s="453"/>
    </row>
    <row r="767">
      <c r="A767" s="785"/>
      <c r="B767" s="782"/>
      <c r="C767" s="782"/>
      <c r="D767" s="782"/>
      <c r="E767" s="782"/>
      <c r="F767" s="782"/>
      <c r="G767" s="782"/>
      <c r="H767" s="782"/>
      <c r="I767" s="783"/>
      <c r="J767" s="453"/>
      <c r="K767" s="453"/>
      <c r="L767" s="784"/>
      <c r="M767" s="453"/>
      <c r="N767" s="453"/>
      <c r="O767" s="453"/>
      <c r="P767" s="453"/>
      <c r="Q767" s="441"/>
      <c r="R767" s="453"/>
      <c r="S767" s="453"/>
      <c r="T767" s="453"/>
      <c r="U767" s="453"/>
      <c r="V767" s="453"/>
      <c r="W767" s="453"/>
      <c r="X767" s="453"/>
      <c r="Y767" s="453"/>
      <c r="Z767" s="453"/>
      <c r="AA767" s="453"/>
      <c r="AB767" s="453"/>
      <c r="AC767" s="453"/>
      <c r="AD767" s="453"/>
      <c r="AE767" s="453"/>
      <c r="AF767" s="453"/>
      <c r="AG767" s="453"/>
      <c r="AH767" s="453"/>
      <c r="AI767" s="453"/>
      <c r="AJ767" s="453"/>
      <c r="AK767" s="453"/>
      <c r="AL767" s="453"/>
      <c r="AM767" s="453"/>
      <c r="AN767" s="453"/>
      <c r="AO767" s="453"/>
      <c r="AP767" s="453"/>
      <c r="AQ767" s="453"/>
      <c r="AR767" s="453"/>
      <c r="AS767" s="453"/>
      <c r="AT767" s="453"/>
      <c r="AU767" s="453"/>
      <c r="AV767" s="453"/>
      <c r="AW767" s="453"/>
      <c r="AX767" s="453"/>
      <c r="AY767" s="453"/>
      <c r="AZ767" s="453"/>
      <c r="BA767" s="453"/>
      <c r="BB767" s="453"/>
      <c r="BC767" s="453"/>
      <c r="BD767" s="453"/>
      <c r="BE767" s="453"/>
    </row>
    <row r="768">
      <c r="A768" s="785"/>
      <c r="B768" s="782"/>
      <c r="C768" s="782"/>
      <c r="D768" s="782"/>
      <c r="E768" s="782"/>
      <c r="F768" s="782"/>
      <c r="G768" s="782"/>
      <c r="H768" s="782"/>
      <c r="I768" s="783"/>
      <c r="J768" s="453"/>
      <c r="K768" s="453"/>
      <c r="L768" s="784"/>
      <c r="M768" s="453"/>
      <c r="N768" s="453"/>
      <c r="O768" s="453"/>
      <c r="P768" s="453"/>
      <c r="Q768" s="441"/>
      <c r="R768" s="453"/>
      <c r="S768" s="453"/>
      <c r="T768" s="453"/>
      <c r="U768" s="453"/>
      <c r="V768" s="453"/>
      <c r="W768" s="453"/>
      <c r="X768" s="453"/>
      <c r="Y768" s="453"/>
      <c r="Z768" s="453"/>
      <c r="AA768" s="453"/>
      <c r="AB768" s="453"/>
      <c r="AC768" s="453"/>
      <c r="AD768" s="453"/>
      <c r="AE768" s="453"/>
      <c r="AF768" s="453"/>
      <c r="AG768" s="453"/>
      <c r="AH768" s="453"/>
      <c r="AI768" s="453"/>
      <c r="AJ768" s="453"/>
      <c r="AK768" s="453"/>
      <c r="AL768" s="453"/>
      <c r="AM768" s="453"/>
      <c r="AN768" s="453"/>
      <c r="AO768" s="453"/>
      <c r="AP768" s="453"/>
      <c r="AQ768" s="453"/>
      <c r="AR768" s="453"/>
      <c r="AS768" s="453"/>
      <c r="AT768" s="453"/>
      <c r="AU768" s="453"/>
      <c r="AV768" s="453"/>
      <c r="AW768" s="453"/>
      <c r="AX768" s="453"/>
      <c r="AY768" s="453"/>
      <c r="AZ768" s="453"/>
      <c r="BA768" s="453"/>
      <c r="BB768" s="453"/>
      <c r="BC768" s="453"/>
      <c r="BD768" s="453"/>
      <c r="BE768" s="453"/>
    </row>
    <row r="769">
      <c r="A769" s="785"/>
      <c r="B769" s="782"/>
      <c r="C769" s="782"/>
      <c r="D769" s="782"/>
      <c r="E769" s="782"/>
      <c r="F769" s="782"/>
      <c r="G769" s="782"/>
      <c r="H769" s="782"/>
      <c r="I769" s="783"/>
      <c r="J769" s="453"/>
      <c r="K769" s="453"/>
      <c r="L769" s="784"/>
      <c r="M769" s="453"/>
      <c r="N769" s="453"/>
      <c r="O769" s="453"/>
      <c r="P769" s="453"/>
      <c r="Q769" s="441"/>
      <c r="R769" s="453"/>
      <c r="S769" s="453"/>
      <c r="T769" s="453"/>
      <c r="U769" s="453"/>
      <c r="V769" s="453"/>
      <c r="W769" s="453"/>
      <c r="X769" s="453"/>
      <c r="Y769" s="453"/>
      <c r="Z769" s="453"/>
      <c r="AA769" s="453"/>
      <c r="AB769" s="453"/>
      <c r="AC769" s="453"/>
      <c r="AD769" s="453"/>
      <c r="AE769" s="453"/>
      <c r="AF769" s="453"/>
      <c r="AG769" s="453"/>
      <c r="AH769" s="453"/>
      <c r="AI769" s="453"/>
      <c r="AJ769" s="453"/>
      <c r="AK769" s="453"/>
      <c r="AL769" s="453"/>
      <c r="AM769" s="453"/>
      <c r="AN769" s="453"/>
      <c r="AO769" s="453"/>
      <c r="AP769" s="453"/>
      <c r="AQ769" s="453"/>
      <c r="AR769" s="453"/>
      <c r="AS769" s="453"/>
      <c r="AT769" s="453"/>
      <c r="AU769" s="453"/>
      <c r="AV769" s="453"/>
      <c r="AW769" s="453"/>
      <c r="AX769" s="453"/>
      <c r="AY769" s="453"/>
      <c r="AZ769" s="453"/>
      <c r="BA769" s="453"/>
      <c r="BB769" s="453"/>
      <c r="BC769" s="453"/>
      <c r="BD769" s="453"/>
      <c r="BE769" s="453"/>
    </row>
    <row r="770">
      <c r="A770" s="785"/>
      <c r="B770" s="782"/>
      <c r="C770" s="782"/>
      <c r="D770" s="782"/>
      <c r="E770" s="782"/>
      <c r="F770" s="782"/>
      <c r="G770" s="782"/>
      <c r="H770" s="782"/>
      <c r="I770" s="783"/>
      <c r="J770" s="453"/>
      <c r="K770" s="453"/>
      <c r="L770" s="784"/>
      <c r="M770" s="453"/>
      <c r="N770" s="453"/>
      <c r="O770" s="453"/>
      <c r="P770" s="453"/>
      <c r="Q770" s="441"/>
      <c r="R770" s="453"/>
      <c r="S770" s="453"/>
      <c r="T770" s="453"/>
      <c r="U770" s="453"/>
      <c r="V770" s="453"/>
      <c r="W770" s="453"/>
      <c r="X770" s="453"/>
      <c r="Y770" s="453"/>
      <c r="Z770" s="453"/>
      <c r="AA770" s="453"/>
      <c r="AB770" s="453"/>
      <c r="AC770" s="453"/>
      <c r="AD770" s="453"/>
      <c r="AE770" s="453"/>
      <c r="AF770" s="453"/>
      <c r="AG770" s="453"/>
      <c r="AH770" s="453"/>
      <c r="AI770" s="453"/>
      <c r="AJ770" s="453"/>
      <c r="AK770" s="453"/>
      <c r="AL770" s="453"/>
      <c r="AM770" s="453"/>
      <c r="AN770" s="453"/>
      <c r="AO770" s="453"/>
      <c r="AP770" s="453"/>
      <c r="AQ770" s="453"/>
      <c r="AR770" s="453"/>
      <c r="AS770" s="453"/>
      <c r="AT770" s="453"/>
      <c r="AU770" s="453"/>
      <c r="AV770" s="453"/>
      <c r="AW770" s="453"/>
      <c r="AX770" s="453"/>
      <c r="AY770" s="453"/>
      <c r="AZ770" s="453"/>
      <c r="BA770" s="453"/>
      <c r="BB770" s="453"/>
      <c r="BC770" s="453"/>
      <c r="BD770" s="453"/>
      <c r="BE770" s="453"/>
    </row>
    <row r="771">
      <c r="A771" s="785"/>
      <c r="B771" s="782"/>
      <c r="C771" s="782"/>
      <c r="D771" s="782"/>
      <c r="E771" s="782"/>
      <c r="F771" s="782"/>
      <c r="G771" s="782"/>
      <c r="H771" s="782"/>
      <c r="I771" s="783"/>
      <c r="J771" s="453"/>
      <c r="K771" s="453"/>
      <c r="L771" s="784"/>
      <c r="M771" s="453"/>
      <c r="N771" s="453"/>
      <c r="O771" s="453"/>
      <c r="P771" s="453"/>
      <c r="Q771" s="441"/>
      <c r="R771" s="453"/>
      <c r="S771" s="453"/>
      <c r="T771" s="453"/>
      <c r="U771" s="453"/>
      <c r="V771" s="453"/>
      <c r="W771" s="453"/>
      <c r="X771" s="453"/>
      <c r="Y771" s="453"/>
      <c r="Z771" s="453"/>
      <c r="AA771" s="453"/>
      <c r="AB771" s="453"/>
      <c r="AC771" s="453"/>
      <c r="AD771" s="453"/>
      <c r="AE771" s="453"/>
      <c r="AF771" s="453"/>
      <c r="AG771" s="453"/>
      <c r="AH771" s="453"/>
      <c r="AI771" s="453"/>
      <c r="AJ771" s="453"/>
      <c r="AK771" s="453"/>
      <c r="AL771" s="453"/>
      <c r="AM771" s="453"/>
      <c r="AN771" s="453"/>
      <c r="AO771" s="453"/>
      <c r="AP771" s="453"/>
      <c r="AQ771" s="453"/>
      <c r="AR771" s="453"/>
      <c r="AS771" s="453"/>
      <c r="AT771" s="453"/>
      <c r="AU771" s="453"/>
      <c r="AV771" s="453"/>
      <c r="AW771" s="453"/>
      <c r="AX771" s="453"/>
      <c r="AY771" s="453"/>
      <c r="AZ771" s="453"/>
      <c r="BA771" s="453"/>
      <c r="BB771" s="453"/>
      <c r="BC771" s="453"/>
      <c r="BD771" s="453"/>
      <c r="BE771" s="453"/>
    </row>
    <row r="772">
      <c r="A772" s="785"/>
      <c r="B772" s="782"/>
      <c r="C772" s="782"/>
      <c r="D772" s="782"/>
      <c r="E772" s="782"/>
      <c r="F772" s="782"/>
      <c r="G772" s="782"/>
      <c r="H772" s="782"/>
      <c r="I772" s="783"/>
      <c r="J772" s="453"/>
      <c r="K772" s="453"/>
      <c r="L772" s="784"/>
      <c r="M772" s="453"/>
      <c r="N772" s="453"/>
      <c r="O772" s="453"/>
      <c r="P772" s="453"/>
      <c r="Q772" s="441"/>
      <c r="R772" s="453"/>
      <c r="S772" s="453"/>
      <c r="T772" s="453"/>
      <c r="U772" s="453"/>
      <c r="V772" s="453"/>
      <c r="W772" s="453"/>
      <c r="X772" s="453"/>
      <c r="Y772" s="453"/>
      <c r="Z772" s="453"/>
      <c r="AA772" s="453"/>
      <c r="AB772" s="453"/>
      <c r="AC772" s="453"/>
      <c r="AD772" s="453"/>
      <c r="AE772" s="453"/>
      <c r="AF772" s="453"/>
      <c r="AG772" s="453"/>
      <c r="AH772" s="453"/>
      <c r="AI772" s="453"/>
      <c r="AJ772" s="453"/>
      <c r="AK772" s="453"/>
      <c r="AL772" s="453"/>
      <c r="AM772" s="453"/>
      <c r="AN772" s="453"/>
      <c r="AO772" s="453"/>
      <c r="AP772" s="453"/>
      <c r="AQ772" s="453"/>
      <c r="AR772" s="453"/>
      <c r="AS772" s="453"/>
      <c r="AT772" s="453"/>
      <c r="AU772" s="453"/>
      <c r="AV772" s="453"/>
      <c r="AW772" s="453"/>
      <c r="AX772" s="453"/>
      <c r="AY772" s="453"/>
      <c r="AZ772" s="453"/>
      <c r="BA772" s="453"/>
      <c r="BB772" s="453"/>
      <c r="BC772" s="453"/>
      <c r="BD772" s="453"/>
      <c r="BE772" s="453"/>
    </row>
    <row r="773">
      <c r="A773" s="785"/>
      <c r="B773" s="782"/>
      <c r="C773" s="782"/>
      <c r="D773" s="782"/>
      <c r="E773" s="782"/>
      <c r="F773" s="782"/>
      <c r="G773" s="782"/>
      <c r="H773" s="782"/>
      <c r="I773" s="783"/>
      <c r="J773" s="453"/>
      <c r="K773" s="453"/>
      <c r="L773" s="784"/>
      <c r="M773" s="453"/>
      <c r="N773" s="453"/>
      <c r="O773" s="453"/>
      <c r="P773" s="453"/>
      <c r="Q773" s="441"/>
      <c r="R773" s="453"/>
      <c r="S773" s="453"/>
      <c r="T773" s="453"/>
      <c r="U773" s="453"/>
      <c r="V773" s="453"/>
      <c r="W773" s="453"/>
      <c r="X773" s="453"/>
      <c r="Y773" s="453"/>
      <c r="Z773" s="453"/>
      <c r="AA773" s="453"/>
      <c r="AB773" s="453"/>
      <c r="AC773" s="453"/>
      <c r="AD773" s="453"/>
      <c r="AE773" s="453"/>
      <c r="AF773" s="453"/>
      <c r="AG773" s="453"/>
      <c r="AH773" s="453"/>
      <c r="AI773" s="453"/>
      <c r="AJ773" s="453"/>
      <c r="AK773" s="453"/>
      <c r="AL773" s="453"/>
      <c r="AM773" s="453"/>
      <c r="AN773" s="453"/>
      <c r="AO773" s="453"/>
      <c r="AP773" s="453"/>
      <c r="AQ773" s="453"/>
      <c r="AR773" s="453"/>
      <c r="AS773" s="453"/>
      <c r="AT773" s="453"/>
      <c r="AU773" s="453"/>
      <c r="AV773" s="453"/>
      <c r="AW773" s="453"/>
      <c r="AX773" s="453"/>
      <c r="AY773" s="453"/>
      <c r="AZ773" s="453"/>
      <c r="BA773" s="453"/>
      <c r="BB773" s="453"/>
      <c r="BC773" s="453"/>
      <c r="BD773" s="453"/>
      <c r="BE773" s="453"/>
    </row>
    <row r="774">
      <c r="A774" s="785"/>
      <c r="B774" s="782"/>
      <c r="C774" s="782"/>
      <c r="D774" s="782"/>
      <c r="E774" s="782"/>
      <c r="F774" s="782"/>
      <c r="G774" s="782"/>
      <c r="H774" s="782"/>
      <c r="I774" s="783"/>
      <c r="J774" s="453"/>
      <c r="K774" s="453"/>
      <c r="L774" s="784"/>
      <c r="M774" s="453"/>
      <c r="N774" s="453"/>
      <c r="O774" s="453"/>
      <c r="P774" s="453"/>
      <c r="Q774" s="441"/>
      <c r="R774" s="453"/>
      <c r="S774" s="453"/>
      <c r="T774" s="453"/>
      <c r="U774" s="453"/>
      <c r="V774" s="453"/>
      <c r="W774" s="453"/>
      <c r="X774" s="453"/>
      <c r="Y774" s="453"/>
      <c r="Z774" s="453"/>
      <c r="AA774" s="453"/>
      <c r="AB774" s="453"/>
      <c r="AC774" s="453"/>
      <c r="AD774" s="453"/>
      <c r="AE774" s="453"/>
      <c r="AF774" s="453"/>
      <c r="AG774" s="453"/>
      <c r="AH774" s="453"/>
      <c r="AI774" s="453"/>
      <c r="AJ774" s="453"/>
      <c r="AK774" s="453"/>
      <c r="AL774" s="453"/>
      <c r="AM774" s="453"/>
      <c r="AN774" s="453"/>
      <c r="AO774" s="453"/>
      <c r="AP774" s="453"/>
      <c r="AQ774" s="453"/>
      <c r="AR774" s="453"/>
      <c r="AS774" s="453"/>
      <c r="AT774" s="453"/>
      <c r="AU774" s="453"/>
      <c r="AV774" s="453"/>
      <c r="AW774" s="453"/>
      <c r="AX774" s="453"/>
      <c r="AY774" s="453"/>
      <c r="AZ774" s="453"/>
      <c r="BA774" s="453"/>
      <c r="BB774" s="453"/>
      <c r="BC774" s="453"/>
      <c r="BD774" s="453"/>
      <c r="BE774" s="453"/>
    </row>
    <row r="775">
      <c r="A775" s="785"/>
      <c r="B775" s="782"/>
      <c r="C775" s="782"/>
      <c r="D775" s="782"/>
      <c r="E775" s="782"/>
      <c r="F775" s="782"/>
      <c r="G775" s="782"/>
      <c r="H775" s="782"/>
      <c r="I775" s="783"/>
      <c r="J775" s="453"/>
      <c r="K775" s="453"/>
      <c r="L775" s="784"/>
      <c r="M775" s="453"/>
      <c r="N775" s="453"/>
      <c r="O775" s="453"/>
      <c r="P775" s="453"/>
      <c r="Q775" s="441"/>
      <c r="R775" s="453"/>
      <c r="S775" s="453"/>
      <c r="T775" s="453"/>
      <c r="U775" s="453"/>
      <c r="V775" s="453"/>
      <c r="W775" s="453"/>
      <c r="X775" s="453"/>
      <c r="Y775" s="453"/>
      <c r="Z775" s="453"/>
      <c r="AA775" s="453"/>
      <c r="AB775" s="453"/>
      <c r="AC775" s="453"/>
      <c r="AD775" s="453"/>
      <c r="AE775" s="453"/>
      <c r="AF775" s="453"/>
      <c r="AG775" s="453"/>
      <c r="AH775" s="453"/>
      <c r="AI775" s="453"/>
      <c r="AJ775" s="453"/>
      <c r="AK775" s="453"/>
      <c r="AL775" s="453"/>
      <c r="AM775" s="453"/>
      <c r="AN775" s="453"/>
      <c r="AO775" s="453"/>
      <c r="AP775" s="453"/>
      <c r="AQ775" s="453"/>
      <c r="AR775" s="453"/>
      <c r="AS775" s="453"/>
      <c r="AT775" s="453"/>
      <c r="AU775" s="453"/>
      <c r="AV775" s="453"/>
      <c r="AW775" s="453"/>
      <c r="AX775" s="453"/>
      <c r="AY775" s="453"/>
      <c r="AZ775" s="453"/>
      <c r="BA775" s="453"/>
      <c r="BB775" s="453"/>
      <c r="BC775" s="453"/>
      <c r="BD775" s="453"/>
      <c r="BE775" s="453"/>
    </row>
    <row r="776">
      <c r="A776" s="785"/>
      <c r="B776" s="782"/>
      <c r="C776" s="782"/>
      <c r="D776" s="782"/>
      <c r="E776" s="782"/>
      <c r="F776" s="782"/>
      <c r="G776" s="782"/>
      <c r="H776" s="782"/>
      <c r="I776" s="783"/>
      <c r="J776" s="453"/>
      <c r="K776" s="453"/>
      <c r="L776" s="784"/>
      <c r="M776" s="453"/>
      <c r="N776" s="453"/>
      <c r="O776" s="453"/>
      <c r="P776" s="453"/>
      <c r="Q776" s="441"/>
      <c r="R776" s="453"/>
      <c r="S776" s="453"/>
      <c r="T776" s="453"/>
      <c r="U776" s="453"/>
      <c r="V776" s="453"/>
      <c r="W776" s="453"/>
      <c r="X776" s="453"/>
      <c r="Y776" s="453"/>
      <c r="Z776" s="453"/>
      <c r="AA776" s="453"/>
      <c r="AB776" s="453"/>
      <c r="AC776" s="453"/>
      <c r="AD776" s="453"/>
      <c r="AE776" s="453"/>
      <c r="AF776" s="453"/>
      <c r="AG776" s="453"/>
      <c r="AH776" s="453"/>
      <c r="AI776" s="453"/>
      <c r="AJ776" s="453"/>
      <c r="AK776" s="453"/>
      <c r="AL776" s="453"/>
      <c r="AM776" s="453"/>
      <c r="AN776" s="453"/>
      <c r="AO776" s="453"/>
      <c r="AP776" s="453"/>
      <c r="AQ776" s="453"/>
      <c r="AR776" s="453"/>
      <c r="AS776" s="453"/>
      <c r="AT776" s="453"/>
      <c r="AU776" s="453"/>
      <c r="AV776" s="453"/>
      <c r="AW776" s="453"/>
      <c r="AX776" s="453"/>
      <c r="AY776" s="453"/>
      <c r="AZ776" s="453"/>
      <c r="BA776" s="453"/>
      <c r="BB776" s="453"/>
      <c r="BC776" s="453"/>
      <c r="BD776" s="453"/>
      <c r="BE776" s="453"/>
    </row>
    <row r="777">
      <c r="A777" s="785"/>
      <c r="B777" s="782"/>
      <c r="C777" s="782"/>
      <c r="D777" s="782"/>
      <c r="E777" s="782"/>
      <c r="F777" s="782"/>
      <c r="G777" s="782"/>
      <c r="H777" s="782"/>
      <c r="I777" s="783"/>
      <c r="J777" s="453"/>
      <c r="K777" s="453"/>
      <c r="L777" s="784"/>
      <c r="M777" s="453"/>
      <c r="N777" s="453"/>
      <c r="O777" s="453"/>
      <c r="P777" s="453"/>
      <c r="Q777" s="441"/>
      <c r="R777" s="453"/>
      <c r="S777" s="453"/>
      <c r="T777" s="453"/>
      <c r="U777" s="453"/>
      <c r="V777" s="453"/>
      <c r="W777" s="453"/>
      <c r="X777" s="453"/>
      <c r="Y777" s="453"/>
      <c r="Z777" s="453"/>
      <c r="AA777" s="453"/>
      <c r="AB777" s="453"/>
      <c r="AC777" s="453"/>
      <c r="AD777" s="453"/>
      <c r="AE777" s="453"/>
      <c r="AF777" s="453"/>
      <c r="AG777" s="453"/>
      <c r="AH777" s="453"/>
      <c r="AI777" s="453"/>
      <c r="AJ777" s="453"/>
      <c r="AK777" s="453"/>
      <c r="AL777" s="453"/>
      <c r="AM777" s="453"/>
      <c r="AN777" s="453"/>
      <c r="AO777" s="453"/>
      <c r="AP777" s="453"/>
      <c r="AQ777" s="453"/>
      <c r="AR777" s="453"/>
      <c r="AS777" s="453"/>
      <c r="AT777" s="453"/>
      <c r="AU777" s="453"/>
      <c r="AV777" s="453"/>
      <c r="AW777" s="453"/>
      <c r="AX777" s="453"/>
      <c r="AY777" s="453"/>
      <c r="AZ777" s="453"/>
      <c r="BA777" s="453"/>
      <c r="BB777" s="453"/>
      <c r="BC777" s="453"/>
      <c r="BD777" s="453"/>
      <c r="BE777" s="453"/>
    </row>
    <row r="778">
      <c r="A778" s="785"/>
      <c r="B778" s="782"/>
      <c r="C778" s="782"/>
      <c r="D778" s="782"/>
      <c r="E778" s="782"/>
      <c r="F778" s="782"/>
      <c r="G778" s="782"/>
      <c r="H778" s="782"/>
      <c r="I778" s="783"/>
      <c r="J778" s="453"/>
      <c r="K778" s="453"/>
      <c r="L778" s="784"/>
      <c r="M778" s="453"/>
      <c r="N778" s="453"/>
      <c r="O778" s="453"/>
      <c r="P778" s="453"/>
      <c r="Q778" s="441"/>
      <c r="R778" s="453"/>
      <c r="S778" s="453"/>
      <c r="T778" s="453"/>
      <c r="U778" s="453"/>
      <c r="V778" s="453"/>
      <c r="W778" s="453"/>
      <c r="X778" s="453"/>
      <c r="Y778" s="453"/>
      <c r="Z778" s="453"/>
      <c r="AA778" s="453"/>
      <c r="AB778" s="453"/>
      <c r="AC778" s="453"/>
      <c r="AD778" s="453"/>
      <c r="AE778" s="453"/>
      <c r="AF778" s="453"/>
      <c r="AG778" s="453"/>
      <c r="AH778" s="453"/>
      <c r="AI778" s="453"/>
      <c r="AJ778" s="453"/>
      <c r="AK778" s="453"/>
      <c r="AL778" s="453"/>
      <c r="AM778" s="453"/>
      <c r="AN778" s="453"/>
      <c r="AO778" s="453"/>
      <c r="AP778" s="453"/>
      <c r="AQ778" s="453"/>
      <c r="AR778" s="453"/>
      <c r="AS778" s="453"/>
      <c r="AT778" s="453"/>
      <c r="AU778" s="453"/>
      <c r="AV778" s="453"/>
      <c r="AW778" s="453"/>
      <c r="AX778" s="453"/>
      <c r="AY778" s="453"/>
      <c r="AZ778" s="453"/>
      <c r="BA778" s="453"/>
      <c r="BB778" s="453"/>
      <c r="BC778" s="453"/>
      <c r="BD778" s="453"/>
      <c r="BE778" s="453"/>
    </row>
    <row r="779">
      <c r="A779" s="785"/>
      <c r="B779" s="782"/>
      <c r="C779" s="782"/>
      <c r="D779" s="782"/>
      <c r="E779" s="782"/>
      <c r="F779" s="782"/>
      <c r="G779" s="782"/>
      <c r="H779" s="782"/>
      <c r="I779" s="783"/>
      <c r="J779" s="453"/>
      <c r="K779" s="453"/>
      <c r="L779" s="784"/>
      <c r="M779" s="453"/>
      <c r="N779" s="453"/>
      <c r="O779" s="453"/>
      <c r="P779" s="453"/>
      <c r="Q779" s="441"/>
      <c r="R779" s="453"/>
      <c r="S779" s="453"/>
      <c r="T779" s="453"/>
      <c r="U779" s="453"/>
      <c r="V779" s="453"/>
      <c r="W779" s="453"/>
      <c r="X779" s="453"/>
      <c r="Y779" s="453"/>
      <c r="Z779" s="453"/>
      <c r="AA779" s="453"/>
      <c r="AB779" s="453"/>
      <c r="AC779" s="453"/>
      <c r="AD779" s="453"/>
      <c r="AE779" s="453"/>
      <c r="AF779" s="453"/>
      <c r="AG779" s="453"/>
      <c r="AH779" s="453"/>
      <c r="AI779" s="453"/>
      <c r="AJ779" s="453"/>
      <c r="AK779" s="453"/>
      <c r="AL779" s="453"/>
      <c r="AM779" s="453"/>
      <c r="AN779" s="453"/>
      <c r="AO779" s="453"/>
      <c r="AP779" s="453"/>
      <c r="AQ779" s="453"/>
      <c r="AR779" s="453"/>
      <c r="AS779" s="453"/>
      <c r="AT779" s="453"/>
      <c r="AU779" s="453"/>
      <c r="AV779" s="453"/>
      <c r="AW779" s="453"/>
      <c r="AX779" s="453"/>
      <c r="AY779" s="453"/>
      <c r="AZ779" s="453"/>
      <c r="BA779" s="453"/>
      <c r="BB779" s="453"/>
      <c r="BC779" s="453"/>
      <c r="BD779" s="453"/>
      <c r="BE779" s="453"/>
    </row>
    <row r="780">
      <c r="A780" s="785"/>
      <c r="B780" s="782"/>
      <c r="C780" s="782"/>
      <c r="D780" s="782"/>
      <c r="E780" s="782"/>
      <c r="F780" s="782"/>
      <c r="G780" s="782"/>
      <c r="H780" s="782"/>
      <c r="I780" s="783"/>
      <c r="J780" s="453"/>
      <c r="K780" s="453"/>
      <c r="L780" s="784"/>
      <c r="M780" s="453"/>
      <c r="N780" s="453"/>
      <c r="O780" s="453"/>
      <c r="P780" s="453"/>
      <c r="Q780" s="441"/>
      <c r="R780" s="453"/>
      <c r="S780" s="453"/>
      <c r="T780" s="453"/>
      <c r="U780" s="453"/>
      <c r="V780" s="453"/>
      <c r="W780" s="453"/>
      <c r="X780" s="453"/>
      <c r="Y780" s="453"/>
      <c r="Z780" s="453"/>
      <c r="AA780" s="453"/>
      <c r="AB780" s="453"/>
      <c r="AC780" s="453"/>
      <c r="AD780" s="453"/>
      <c r="AE780" s="453"/>
      <c r="AF780" s="453"/>
      <c r="AG780" s="453"/>
      <c r="AH780" s="453"/>
      <c r="AI780" s="453"/>
      <c r="AJ780" s="453"/>
      <c r="AK780" s="453"/>
      <c r="AL780" s="453"/>
      <c r="AM780" s="453"/>
      <c r="AN780" s="453"/>
      <c r="AO780" s="453"/>
      <c r="AP780" s="453"/>
      <c r="AQ780" s="453"/>
      <c r="AR780" s="453"/>
      <c r="AS780" s="453"/>
      <c r="AT780" s="453"/>
      <c r="AU780" s="453"/>
      <c r="AV780" s="453"/>
      <c r="AW780" s="453"/>
      <c r="AX780" s="453"/>
      <c r="AY780" s="453"/>
      <c r="AZ780" s="453"/>
      <c r="BA780" s="453"/>
      <c r="BB780" s="453"/>
      <c r="BC780" s="453"/>
      <c r="BD780" s="453"/>
      <c r="BE780" s="453"/>
    </row>
    <row r="781">
      <c r="A781" s="785"/>
      <c r="B781" s="782"/>
      <c r="C781" s="782"/>
      <c r="D781" s="782"/>
      <c r="E781" s="782"/>
      <c r="F781" s="782"/>
      <c r="G781" s="782"/>
      <c r="H781" s="782"/>
      <c r="I781" s="783"/>
      <c r="J781" s="453"/>
      <c r="K781" s="453"/>
      <c r="L781" s="784"/>
      <c r="M781" s="453"/>
      <c r="N781" s="453"/>
      <c r="O781" s="453"/>
      <c r="P781" s="453"/>
      <c r="Q781" s="441"/>
      <c r="R781" s="453"/>
      <c r="S781" s="453"/>
      <c r="T781" s="453"/>
      <c r="U781" s="453"/>
      <c r="V781" s="453"/>
      <c r="W781" s="453"/>
      <c r="X781" s="453"/>
      <c r="Y781" s="453"/>
      <c r="Z781" s="453"/>
      <c r="AA781" s="453"/>
      <c r="AB781" s="453"/>
      <c r="AC781" s="453"/>
      <c r="AD781" s="453"/>
      <c r="AE781" s="453"/>
      <c r="AF781" s="453"/>
      <c r="AG781" s="453"/>
      <c r="AH781" s="453"/>
      <c r="AI781" s="453"/>
      <c r="AJ781" s="453"/>
      <c r="AK781" s="453"/>
      <c r="AL781" s="453"/>
      <c r="AM781" s="453"/>
      <c r="AN781" s="453"/>
      <c r="AO781" s="453"/>
      <c r="AP781" s="453"/>
      <c r="AQ781" s="453"/>
      <c r="AR781" s="453"/>
      <c r="AS781" s="453"/>
      <c r="AT781" s="453"/>
      <c r="AU781" s="453"/>
      <c r="AV781" s="453"/>
      <c r="AW781" s="453"/>
      <c r="AX781" s="453"/>
      <c r="AY781" s="453"/>
      <c r="AZ781" s="453"/>
      <c r="BA781" s="453"/>
      <c r="BB781" s="453"/>
      <c r="BC781" s="453"/>
      <c r="BD781" s="453"/>
      <c r="BE781" s="453"/>
    </row>
    <row r="782">
      <c r="A782" s="785"/>
      <c r="B782" s="782"/>
      <c r="C782" s="782"/>
      <c r="D782" s="782"/>
      <c r="E782" s="782"/>
      <c r="F782" s="782"/>
      <c r="G782" s="782"/>
      <c r="H782" s="782"/>
      <c r="I782" s="783"/>
      <c r="J782" s="453"/>
      <c r="K782" s="453"/>
      <c r="L782" s="784"/>
      <c r="M782" s="453"/>
      <c r="N782" s="453"/>
      <c r="O782" s="453"/>
      <c r="P782" s="453"/>
      <c r="Q782" s="441"/>
      <c r="R782" s="453"/>
      <c r="S782" s="453"/>
      <c r="T782" s="453"/>
      <c r="U782" s="453"/>
      <c r="V782" s="453"/>
      <c r="W782" s="453"/>
      <c r="X782" s="453"/>
      <c r="Y782" s="453"/>
      <c r="Z782" s="453"/>
      <c r="AA782" s="453"/>
      <c r="AB782" s="453"/>
      <c r="AC782" s="453"/>
      <c r="AD782" s="453"/>
      <c r="AE782" s="453"/>
      <c r="AF782" s="453"/>
      <c r="AG782" s="453"/>
      <c r="AH782" s="453"/>
      <c r="AI782" s="453"/>
      <c r="AJ782" s="453"/>
      <c r="AK782" s="453"/>
      <c r="AL782" s="453"/>
      <c r="AM782" s="453"/>
      <c r="AN782" s="453"/>
      <c r="AO782" s="453"/>
      <c r="AP782" s="453"/>
      <c r="AQ782" s="453"/>
      <c r="AR782" s="453"/>
      <c r="AS782" s="453"/>
      <c r="AT782" s="453"/>
      <c r="AU782" s="453"/>
      <c r="AV782" s="453"/>
      <c r="AW782" s="453"/>
      <c r="AX782" s="453"/>
      <c r="AY782" s="453"/>
      <c r="AZ782" s="453"/>
      <c r="BA782" s="453"/>
      <c r="BB782" s="453"/>
      <c r="BC782" s="453"/>
      <c r="BD782" s="453"/>
      <c r="BE782" s="453"/>
    </row>
    <row r="783">
      <c r="A783" s="785"/>
      <c r="B783" s="782"/>
      <c r="C783" s="782"/>
      <c r="D783" s="782"/>
      <c r="E783" s="782"/>
      <c r="F783" s="782"/>
      <c r="G783" s="782"/>
      <c r="H783" s="782"/>
      <c r="I783" s="783"/>
      <c r="J783" s="453"/>
      <c r="K783" s="453"/>
      <c r="L783" s="784"/>
      <c r="M783" s="453"/>
      <c r="N783" s="453"/>
      <c r="O783" s="453"/>
      <c r="P783" s="453"/>
      <c r="Q783" s="441"/>
      <c r="R783" s="453"/>
      <c r="S783" s="453"/>
      <c r="T783" s="453"/>
      <c r="U783" s="453"/>
      <c r="V783" s="453"/>
      <c r="W783" s="453"/>
      <c r="X783" s="453"/>
      <c r="Y783" s="453"/>
      <c r="Z783" s="453"/>
      <c r="AA783" s="453"/>
      <c r="AB783" s="453"/>
      <c r="AC783" s="453"/>
      <c r="AD783" s="453"/>
      <c r="AE783" s="453"/>
      <c r="AF783" s="453"/>
      <c r="AG783" s="453"/>
      <c r="AH783" s="453"/>
      <c r="AI783" s="453"/>
      <c r="AJ783" s="453"/>
      <c r="AK783" s="453"/>
      <c r="AL783" s="453"/>
      <c r="AM783" s="453"/>
      <c r="AN783" s="453"/>
      <c r="AO783" s="453"/>
      <c r="AP783" s="453"/>
      <c r="AQ783" s="453"/>
      <c r="AR783" s="453"/>
      <c r="AS783" s="453"/>
      <c r="AT783" s="453"/>
      <c r="AU783" s="453"/>
      <c r="AV783" s="453"/>
      <c r="AW783" s="453"/>
      <c r="AX783" s="453"/>
      <c r="AY783" s="453"/>
      <c r="AZ783" s="453"/>
      <c r="BA783" s="453"/>
      <c r="BB783" s="453"/>
      <c r="BC783" s="453"/>
      <c r="BD783" s="453"/>
      <c r="BE783" s="453"/>
    </row>
    <row r="784">
      <c r="A784" s="785"/>
      <c r="B784" s="782"/>
      <c r="C784" s="782"/>
      <c r="D784" s="782"/>
      <c r="E784" s="782"/>
      <c r="F784" s="782"/>
      <c r="G784" s="782"/>
      <c r="H784" s="782"/>
      <c r="I784" s="783"/>
      <c r="J784" s="453"/>
      <c r="K784" s="453"/>
      <c r="L784" s="784"/>
      <c r="M784" s="453"/>
      <c r="N784" s="453"/>
      <c r="O784" s="453"/>
      <c r="P784" s="453"/>
      <c r="Q784" s="441"/>
      <c r="R784" s="453"/>
      <c r="S784" s="453"/>
      <c r="T784" s="453"/>
      <c r="U784" s="453"/>
      <c r="V784" s="453"/>
      <c r="W784" s="453"/>
      <c r="X784" s="453"/>
      <c r="Y784" s="453"/>
      <c r="Z784" s="453"/>
      <c r="AA784" s="453"/>
      <c r="AB784" s="453"/>
      <c r="AC784" s="453"/>
      <c r="AD784" s="453"/>
      <c r="AE784" s="453"/>
      <c r="AF784" s="453"/>
      <c r="AG784" s="453"/>
      <c r="AH784" s="453"/>
      <c r="AI784" s="453"/>
      <c r="AJ784" s="453"/>
      <c r="AK784" s="453"/>
      <c r="AL784" s="453"/>
      <c r="AM784" s="453"/>
      <c r="AN784" s="453"/>
      <c r="AO784" s="453"/>
      <c r="AP784" s="453"/>
      <c r="AQ784" s="453"/>
      <c r="AR784" s="453"/>
      <c r="AS784" s="453"/>
      <c r="AT784" s="453"/>
      <c r="AU784" s="453"/>
      <c r="AV784" s="453"/>
      <c r="AW784" s="453"/>
      <c r="AX784" s="453"/>
      <c r="AY784" s="453"/>
      <c r="AZ784" s="453"/>
      <c r="BA784" s="453"/>
      <c r="BB784" s="453"/>
      <c r="BC784" s="453"/>
      <c r="BD784" s="453"/>
      <c r="BE784" s="453"/>
    </row>
    <row r="785">
      <c r="A785" s="785"/>
      <c r="B785" s="782"/>
      <c r="C785" s="782"/>
      <c r="D785" s="782"/>
      <c r="E785" s="782"/>
      <c r="F785" s="782"/>
      <c r="G785" s="782"/>
      <c r="H785" s="782"/>
      <c r="I785" s="783"/>
      <c r="J785" s="453"/>
      <c r="K785" s="453"/>
      <c r="L785" s="784"/>
      <c r="M785" s="453"/>
      <c r="N785" s="453"/>
      <c r="O785" s="453"/>
      <c r="P785" s="453"/>
      <c r="Q785" s="441"/>
      <c r="R785" s="453"/>
      <c r="S785" s="453"/>
      <c r="T785" s="453"/>
      <c r="U785" s="453"/>
      <c r="V785" s="453"/>
      <c r="W785" s="453"/>
      <c r="X785" s="453"/>
      <c r="Y785" s="453"/>
      <c r="Z785" s="453"/>
      <c r="AA785" s="453"/>
      <c r="AB785" s="453"/>
      <c r="AC785" s="453"/>
      <c r="AD785" s="453"/>
      <c r="AE785" s="453"/>
      <c r="AF785" s="453"/>
      <c r="AG785" s="453"/>
      <c r="AH785" s="453"/>
      <c r="AI785" s="453"/>
      <c r="AJ785" s="453"/>
      <c r="AK785" s="453"/>
      <c r="AL785" s="453"/>
      <c r="AM785" s="453"/>
      <c r="AN785" s="453"/>
      <c r="AO785" s="453"/>
      <c r="AP785" s="453"/>
      <c r="AQ785" s="453"/>
      <c r="AR785" s="453"/>
      <c r="AS785" s="453"/>
      <c r="AT785" s="453"/>
      <c r="AU785" s="453"/>
      <c r="AV785" s="453"/>
      <c r="AW785" s="453"/>
      <c r="AX785" s="453"/>
      <c r="AY785" s="453"/>
      <c r="AZ785" s="453"/>
      <c r="BA785" s="453"/>
      <c r="BB785" s="453"/>
      <c r="BC785" s="453"/>
      <c r="BD785" s="453"/>
      <c r="BE785" s="453"/>
    </row>
    <row r="786">
      <c r="A786" s="785"/>
      <c r="B786" s="782"/>
      <c r="C786" s="782"/>
      <c r="D786" s="782"/>
      <c r="E786" s="782"/>
      <c r="F786" s="782"/>
      <c r="G786" s="782"/>
      <c r="H786" s="782"/>
      <c r="I786" s="783"/>
      <c r="J786" s="453"/>
      <c r="K786" s="453"/>
      <c r="L786" s="784"/>
      <c r="M786" s="453"/>
      <c r="N786" s="453"/>
      <c r="O786" s="453"/>
      <c r="P786" s="453"/>
      <c r="Q786" s="441"/>
      <c r="R786" s="453"/>
      <c r="S786" s="453"/>
      <c r="T786" s="453"/>
      <c r="U786" s="453"/>
      <c r="V786" s="453"/>
      <c r="W786" s="453"/>
      <c r="X786" s="453"/>
      <c r="Y786" s="453"/>
      <c r="Z786" s="453"/>
      <c r="AA786" s="453"/>
      <c r="AB786" s="453"/>
      <c r="AC786" s="453"/>
      <c r="AD786" s="453"/>
      <c r="AE786" s="453"/>
      <c r="AF786" s="453"/>
      <c r="AG786" s="453"/>
      <c r="AH786" s="453"/>
      <c r="AI786" s="453"/>
      <c r="AJ786" s="453"/>
      <c r="AK786" s="453"/>
      <c r="AL786" s="453"/>
      <c r="AM786" s="453"/>
      <c r="AN786" s="453"/>
      <c r="AO786" s="453"/>
      <c r="AP786" s="453"/>
      <c r="AQ786" s="453"/>
      <c r="AR786" s="453"/>
      <c r="AS786" s="453"/>
      <c r="AT786" s="453"/>
      <c r="AU786" s="453"/>
      <c r="AV786" s="453"/>
      <c r="AW786" s="453"/>
      <c r="AX786" s="453"/>
      <c r="AY786" s="453"/>
      <c r="AZ786" s="453"/>
      <c r="BA786" s="453"/>
      <c r="BB786" s="453"/>
      <c r="BC786" s="453"/>
      <c r="BD786" s="453"/>
      <c r="BE786" s="453"/>
    </row>
    <row r="787">
      <c r="A787" s="785"/>
      <c r="B787" s="782"/>
      <c r="C787" s="782"/>
      <c r="D787" s="782"/>
      <c r="E787" s="782"/>
      <c r="F787" s="782"/>
      <c r="G787" s="782"/>
      <c r="H787" s="782"/>
      <c r="I787" s="783"/>
      <c r="J787" s="453"/>
      <c r="K787" s="453"/>
      <c r="L787" s="784"/>
      <c r="M787" s="453"/>
      <c r="N787" s="453"/>
      <c r="O787" s="453"/>
      <c r="P787" s="453"/>
      <c r="Q787" s="441"/>
      <c r="R787" s="453"/>
      <c r="S787" s="453"/>
      <c r="T787" s="453"/>
      <c r="U787" s="453"/>
      <c r="V787" s="453"/>
      <c r="W787" s="453"/>
      <c r="X787" s="453"/>
      <c r="Y787" s="453"/>
      <c r="Z787" s="453"/>
      <c r="AA787" s="453"/>
      <c r="AB787" s="453"/>
      <c r="AC787" s="453"/>
      <c r="AD787" s="453"/>
      <c r="AE787" s="453"/>
      <c r="AF787" s="453"/>
      <c r="AG787" s="453"/>
      <c r="AH787" s="453"/>
      <c r="AI787" s="453"/>
      <c r="AJ787" s="453"/>
      <c r="AK787" s="453"/>
      <c r="AL787" s="453"/>
      <c r="AM787" s="453"/>
      <c r="AN787" s="453"/>
      <c r="AO787" s="453"/>
      <c r="AP787" s="453"/>
      <c r="AQ787" s="453"/>
      <c r="AR787" s="453"/>
      <c r="AS787" s="453"/>
      <c r="AT787" s="453"/>
      <c r="AU787" s="453"/>
      <c r="AV787" s="453"/>
      <c r="AW787" s="453"/>
      <c r="AX787" s="453"/>
      <c r="AY787" s="453"/>
      <c r="AZ787" s="453"/>
      <c r="BA787" s="453"/>
      <c r="BB787" s="453"/>
      <c r="BC787" s="453"/>
      <c r="BD787" s="453"/>
      <c r="BE787" s="453"/>
    </row>
    <row r="788">
      <c r="A788" s="785"/>
      <c r="B788" s="782"/>
      <c r="C788" s="782"/>
      <c r="D788" s="782"/>
      <c r="E788" s="782"/>
      <c r="F788" s="782"/>
      <c r="G788" s="782"/>
      <c r="H788" s="782"/>
      <c r="I788" s="783"/>
      <c r="J788" s="453"/>
      <c r="K788" s="453"/>
      <c r="L788" s="784"/>
      <c r="M788" s="453"/>
      <c r="N788" s="453"/>
      <c r="O788" s="453"/>
      <c r="P788" s="453"/>
      <c r="Q788" s="441"/>
      <c r="R788" s="453"/>
      <c r="S788" s="453"/>
      <c r="T788" s="453"/>
      <c r="U788" s="453"/>
      <c r="V788" s="453"/>
      <c r="W788" s="453"/>
      <c r="X788" s="453"/>
      <c r="Y788" s="453"/>
      <c r="Z788" s="453"/>
      <c r="AA788" s="453"/>
      <c r="AB788" s="453"/>
      <c r="AC788" s="453"/>
      <c r="AD788" s="453"/>
      <c r="AE788" s="453"/>
      <c r="AF788" s="453"/>
      <c r="AG788" s="453"/>
      <c r="AH788" s="453"/>
      <c r="AI788" s="453"/>
      <c r="AJ788" s="453"/>
      <c r="AK788" s="453"/>
      <c r="AL788" s="453"/>
      <c r="AM788" s="453"/>
      <c r="AN788" s="453"/>
      <c r="AO788" s="453"/>
      <c r="AP788" s="453"/>
      <c r="AQ788" s="453"/>
      <c r="AR788" s="453"/>
      <c r="AS788" s="453"/>
      <c r="AT788" s="453"/>
      <c r="AU788" s="453"/>
      <c r="AV788" s="453"/>
      <c r="AW788" s="453"/>
      <c r="AX788" s="453"/>
      <c r="AY788" s="453"/>
      <c r="AZ788" s="453"/>
      <c r="BA788" s="453"/>
      <c r="BB788" s="453"/>
      <c r="BC788" s="453"/>
      <c r="BD788" s="453"/>
      <c r="BE788" s="453"/>
    </row>
    <row r="789">
      <c r="A789" s="785"/>
      <c r="B789" s="782"/>
      <c r="C789" s="782"/>
      <c r="D789" s="782"/>
      <c r="E789" s="782"/>
      <c r="F789" s="782"/>
      <c r="G789" s="782"/>
      <c r="H789" s="782"/>
      <c r="I789" s="783"/>
      <c r="J789" s="453"/>
      <c r="K789" s="453"/>
      <c r="L789" s="784"/>
      <c r="M789" s="453"/>
      <c r="N789" s="453"/>
      <c r="O789" s="453"/>
      <c r="P789" s="453"/>
      <c r="Q789" s="441"/>
      <c r="R789" s="453"/>
      <c r="S789" s="453"/>
      <c r="T789" s="453"/>
      <c r="U789" s="453"/>
      <c r="V789" s="453"/>
      <c r="W789" s="453"/>
      <c r="X789" s="453"/>
      <c r="Y789" s="453"/>
      <c r="Z789" s="453"/>
      <c r="AA789" s="453"/>
      <c r="AB789" s="453"/>
      <c r="AC789" s="453"/>
      <c r="AD789" s="453"/>
      <c r="AE789" s="453"/>
      <c r="AF789" s="453"/>
      <c r="AG789" s="453"/>
      <c r="AH789" s="453"/>
      <c r="AI789" s="453"/>
      <c r="AJ789" s="453"/>
      <c r="AK789" s="453"/>
      <c r="AL789" s="453"/>
      <c r="AM789" s="453"/>
      <c r="AN789" s="453"/>
      <c r="AO789" s="453"/>
      <c r="AP789" s="453"/>
      <c r="AQ789" s="453"/>
      <c r="AR789" s="453"/>
      <c r="AS789" s="453"/>
      <c r="AT789" s="453"/>
      <c r="AU789" s="453"/>
      <c r="AV789" s="453"/>
      <c r="AW789" s="453"/>
      <c r="AX789" s="453"/>
      <c r="AY789" s="453"/>
      <c r="AZ789" s="453"/>
      <c r="BA789" s="453"/>
      <c r="BB789" s="453"/>
      <c r="BC789" s="453"/>
      <c r="BD789" s="453"/>
      <c r="BE789" s="453"/>
    </row>
    <row r="790">
      <c r="A790" s="785"/>
      <c r="B790" s="782"/>
      <c r="C790" s="782"/>
      <c r="D790" s="782"/>
      <c r="E790" s="782"/>
      <c r="F790" s="782"/>
      <c r="G790" s="782"/>
      <c r="H790" s="782"/>
      <c r="I790" s="783"/>
      <c r="J790" s="453"/>
      <c r="K790" s="453"/>
      <c r="L790" s="784"/>
      <c r="M790" s="453"/>
      <c r="N790" s="453"/>
      <c r="O790" s="453"/>
      <c r="P790" s="453"/>
      <c r="Q790" s="441"/>
      <c r="R790" s="453"/>
      <c r="S790" s="453"/>
      <c r="T790" s="453"/>
      <c r="U790" s="453"/>
      <c r="V790" s="453"/>
      <c r="W790" s="453"/>
      <c r="X790" s="453"/>
      <c r="Y790" s="453"/>
      <c r="Z790" s="453"/>
      <c r="AA790" s="453"/>
      <c r="AB790" s="453"/>
      <c r="AC790" s="453"/>
      <c r="AD790" s="453"/>
      <c r="AE790" s="453"/>
      <c r="AF790" s="453"/>
      <c r="AG790" s="453"/>
      <c r="AH790" s="453"/>
      <c r="AI790" s="453"/>
      <c r="AJ790" s="453"/>
      <c r="AK790" s="453"/>
      <c r="AL790" s="453"/>
      <c r="AM790" s="453"/>
      <c r="AN790" s="453"/>
      <c r="AO790" s="453"/>
      <c r="AP790" s="453"/>
      <c r="AQ790" s="453"/>
      <c r="AR790" s="453"/>
      <c r="AS790" s="453"/>
      <c r="AT790" s="453"/>
      <c r="AU790" s="453"/>
      <c r="AV790" s="453"/>
      <c r="AW790" s="453"/>
      <c r="AX790" s="453"/>
      <c r="AY790" s="453"/>
      <c r="AZ790" s="453"/>
      <c r="BA790" s="453"/>
      <c r="BB790" s="453"/>
      <c r="BC790" s="453"/>
      <c r="BD790" s="453"/>
      <c r="BE790" s="453"/>
    </row>
    <row r="791">
      <c r="A791" s="785"/>
      <c r="B791" s="782"/>
      <c r="C791" s="782"/>
      <c r="D791" s="782"/>
      <c r="E791" s="782"/>
      <c r="F791" s="782"/>
      <c r="G791" s="782"/>
      <c r="H791" s="782"/>
      <c r="I791" s="783"/>
      <c r="J791" s="453"/>
      <c r="K791" s="453"/>
      <c r="L791" s="784"/>
      <c r="M791" s="453"/>
      <c r="N791" s="453"/>
      <c r="O791" s="453"/>
      <c r="P791" s="453"/>
      <c r="Q791" s="441"/>
      <c r="R791" s="453"/>
      <c r="S791" s="453"/>
      <c r="T791" s="453"/>
      <c r="U791" s="453"/>
      <c r="V791" s="453"/>
      <c r="W791" s="453"/>
      <c r="X791" s="453"/>
      <c r="Y791" s="453"/>
      <c r="Z791" s="453"/>
      <c r="AA791" s="453"/>
      <c r="AB791" s="453"/>
      <c r="AC791" s="453"/>
      <c r="AD791" s="453"/>
      <c r="AE791" s="453"/>
      <c r="AF791" s="453"/>
      <c r="AG791" s="453"/>
      <c r="AH791" s="453"/>
      <c r="AI791" s="453"/>
      <c r="AJ791" s="453"/>
      <c r="AK791" s="453"/>
      <c r="AL791" s="453"/>
      <c r="AM791" s="453"/>
      <c r="AN791" s="453"/>
      <c r="AO791" s="453"/>
      <c r="AP791" s="453"/>
      <c r="AQ791" s="453"/>
      <c r="AR791" s="453"/>
      <c r="AS791" s="453"/>
      <c r="AT791" s="453"/>
      <c r="AU791" s="453"/>
      <c r="AV791" s="453"/>
      <c r="AW791" s="453"/>
      <c r="AX791" s="453"/>
      <c r="AY791" s="453"/>
      <c r="AZ791" s="453"/>
      <c r="BA791" s="453"/>
      <c r="BB791" s="453"/>
      <c r="BC791" s="453"/>
      <c r="BD791" s="453"/>
      <c r="BE791" s="453"/>
    </row>
    <row r="792">
      <c r="A792" s="785"/>
      <c r="B792" s="782"/>
      <c r="C792" s="782"/>
      <c r="D792" s="782"/>
      <c r="E792" s="782"/>
      <c r="F792" s="782"/>
      <c r="G792" s="782"/>
      <c r="H792" s="782"/>
      <c r="I792" s="783"/>
      <c r="J792" s="453"/>
      <c r="K792" s="453"/>
      <c r="L792" s="784"/>
      <c r="M792" s="453"/>
      <c r="N792" s="453"/>
      <c r="O792" s="453"/>
      <c r="P792" s="453"/>
      <c r="Q792" s="441"/>
      <c r="R792" s="453"/>
      <c r="S792" s="453"/>
      <c r="T792" s="453"/>
      <c r="U792" s="453"/>
      <c r="V792" s="453"/>
      <c r="W792" s="453"/>
      <c r="X792" s="453"/>
      <c r="Y792" s="453"/>
      <c r="Z792" s="453"/>
      <c r="AA792" s="453"/>
      <c r="AB792" s="453"/>
      <c r="AC792" s="453"/>
      <c r="AD792" s="453"/>
      <c r="AE792" s="453"/>
      <c r="AF792" s="453"/>
      <c r="AG792" s="453"/>
      <c r="AH792" s="453"/>
      <c r="AI792" s="453"/>
      <c r="AJ792" s="453"/>
      <c r="AK792" s="453"/>
      <c r="AL792" s="453"/>
      <c r="AM792" s="453"/>
      <c r="AN792" s="453"/>
      <c r="AO792" s="453"/>
      <c r="AP792" s="453"/>
      <c r="AQ792" s="453"/>
      <c r="AR792" s="453"/>
      <c r="AS792" s="453"/>
      <c r="AT792" s="453"/>
      <c r="AU792" s="453"/>
      <c r="AV792" s="453"/>
      <c r="AW792" s="453"/>
      <c r="AX792" s="453"/>
      <c r="AY792" s="453"/>
      <c r="AZ792" s="453"/>
      <c r="BA792" s="453"/>
      <c r="BB792" s="453"/>
      <c r="BC792" s="453"/>
      <c r="BD792" s="453"/>
      <c r="BE792" s="453"/>
    </row>
    <row r="793">
      <c r="A793" s="785"/>
      <c r="B793" s="782"/>
      <c r="C793" s="782"/>
      <c r="D793" s="782"/>
      <c r="E793" s="782"/>
      <c r="F793" s="782"/>
      <c r="G793" s="782"/>
      <c r="H793" s="782"/>
      <c r="I793" s="783"/>
      <c r="J793" s="453"/>
      <c r="K793" s="453"/>
      <c r="L793" s="784"/>
      <c r="M793" s="453"/>
      <c r="N793" s="453"/>
      <c r="O793" s="453"/>
      <c r="P793" s="453"/>
      <c r="Q793" s="441"/>
      <c r="R793" s="453"/>
      <c r="S793" s="453"/>
      <c r="T793" s="453"/>
      <c r="U793" s="453"/>
      <c r="V793" s="453"/>
      <c r="W793" s="453"/>
      <c r="X793" s="453"/>
      <c r="Y793" s="453"/>
      <c r="Z793" s="453"/>
      <c r="AA793" s="453"/>
      <c r="AB793" s="453"/>
      <c r="AC793" s="453"/>
      <c r="AD793" s="453"/>
      <c r="AE793" s="453"/>
      <c r="AF793" s="453"/>
      <c r="AG793" s="453"/>
      <c r="AH793" s="453"/>
      <c r="AI793" s="453"/>
      <c r="AJ793" s="453"/>
      <c r="AK793" s="453"/>
      <c r="AL793" s="453"/>
      <c r="AM793" s="453"/>
      <c r="AN793" s="453"/>
      <c r="AO793" s="453"/>
      <c r="AP793" s="453"/>
      <c r="AQ793" s="453"/>
      <c r="AR793" s="453"/>
      <c r="AS793" s="453"/>
      <c r="AT793" s="453"/>
      <c r="AU793" s="453"/>
      <c r="AV793" s="453"/>
      <c r="AW793" s="453"/>
      <c r="AX793" s="453"/>
      <c r="AY793" s="453"/>
      <c r="AZ793" s="453"/>
      <c r="BA793" s="453"/>
      <c r="BB793" s="453"/>
      <c r="BC793" s="453"/>
      <c r="BD793" s="453"/>
      <c r="BE793" s="453"/>
    </row>
    <row r="794">
      <c r="A794" s="785"/>
      <c r="B794" s="782"/>
      <c r="C794" s="782"/>
      <c r="D794" s="782"/>
      <c r="E794" s="782"/>
      <c r="F794" s="782"/>
      <c r="G794" s="782"/>
      <c r="H794" s="782"/>
      <c r="I794" s="783"/>
      <c r="J794" s="453"/>
      <c r="K794" s="453"/>
      <c r="L794" s="784"/>
      <c r="M794" s="453"/>
      <c r="N794" s="453"/>
      <c r="O794" s="453"/>
      <c r="P794" s="453"/>
      <c r="Q794" s="441"/>
      <c r="R794" s="453"/>
      <c r="S794" s="453"/>
      <c r="T794" s="453"/>
      <c r="U794" s="453"/>
      <c r="V794" s="453"/>
      <c r="W794" s="453"/>
      <c r="X794" s="453"/>
      <c r="Y794" s="453"/>
      <c r="Z794" s="453"/>
      <c r="AA794" s="453"/>
      <c r="AB794" s="453"/>
      <c r="AC794" s="453"/>
      <c r="AD794" s="453"/>
      <c r="AE794" s="453"/>
      <c r="AF794" s="453"/>
      <c r="AG794" s="453"/>
      <c r="AH794" s="453"/>
      <c r="AI794" s="453"/>
      <c r="AJ794" s="453"/>
      <c r="AK794" s="453"/>
      <c r="AL794" s="453"/>
      <c r="AM794" s="453"/>
      <c r="AN794" s="453"/>
      <c r="AO794" s="453"/>
      <c r="AP794" s="453"/>
      <c r="AQ794" s="453"/>
      <c r="AR794" s="453"/>
      <c r="AS794" s="453"/>
      <c r="AT794" s="453"/>
      <c r="AU794" s="453"/>
      <c r="AV794" s="453"/>
      <c r="AW794" s="453"/>
      <c r="AX794" s="453"/>
      <c r="AY794" s="453"/>
      <c r="AZ794" s="453"/>
      <c r="BA794" s="453"/>
      <c r="BB794" s="453"/>
      <c r="BC794" s="453"/>
      <c r="BD794" s="453"/>
      <c r="BE794" s="453"/>
    </row>
    <row r="795">
      <c r="A795" s="785"/>
      <c r="B795" s="782"/>
      <c r="C795" s="782"/>
      <c r="D795" s="782"/>
      <c r="E795" s="782"/>
      <c r="F795" s="782"/>
      <c r="G795" s="782"/>
      <c r="H795" s="782"/>
      <c r="I795" s="783"/>
      <c r="J795" s="453"/>
      <c r="K795" s="453"/>
      <c r="L795" s="784"/>
      <c r="M795" s="453"/>
      <c r="N795" s="453"/>
      <c r="O795" s="453"/>
      <c r="P795" s="453"/>
      <c r="Q795" s="441"/>
      <c r="R795" s="453"/>
      <c r="S795" s="453"/>
      <c r="T795" s="453"/>
      <c r="U795" s="453"/>
      <c r="V795" s="453"/>
      <c r="W795" s="453"/>
      <c r="X795" s="453"/>
      <c r="Y795" s="453"/>
      <c r="Z795" s="453"/>
      <c r="AA795" s="453"/>
      <c r="AB795" s="453"/>
      <c r="AC795" s="453"/>
      <c r="AD795" s="453"/>
      <c r="AE795" s="453"/>
      <c r="AF795" s="453"/>
      <c r="AG795" s="453"/>
      <c r="AH795" s="453"/>
      <c r="AI795" s="453"/>
      <c r="AJ795" s="453"/>
      <c r="AK795" s="453"/>
      <c r="AL795" s="453"/>
      <c r="AM795" s="453"/>
      <c r="AN795" s="453"/>
      <c r="AO795" s="453"/>
      <c r="AP795" s="453"/>
      <c r="AQ795" s="453"/>
      <c r="AR795" s="453"/>
      <c r="AS795" s="453"/>
      <c r="AT795" s="453"/>
      <c r="AU795" s="453"/>
      <c r="AV795" s="453"/>
      <c r="AW795" s="453"/>
      <c r="AX795" s="453"/>
      <c r="AY795" s="453"/>
      <c r="AZ795" s="453"/>
      <c r="BA795" s="453"/>
      <c r="BB795" s="453"/>
      <c r="BC795" s="453"/>
      <c r="BD795" s="453"/>
      <c r="BE795" s="453"/>
    </row>
    <row r="796">
      <c r="A796" s="785"/>
      <c r="B796" s="782"/>
      <c r="C796" s="782"/>
      <c r="D796" s="782"/>
      <c r="E796" s="782"/>
      <c r="F796" s="782"/>
      <c r="G796" s="782"/>
      <c r="H796" s="782"/>
      <c r="I796" s="783"/>
      <c r="J796" s="453"/>
      <c r="K796" s="453"/>
      <c r="L796" s="784"/>
      <c r="M796" s="453"/>
      <c r="N796" s="453"/>
      <c r="O796" s="453"/>
      <c r="P796" s="453"/>
      <c r="Q796" s="441"/>
      <c r="R796" s="453"/>
      <c r="S796" s="453"/>
      <c r="T796" s="453"/>
      <c r="U796" s="453"/>
      <c r="V796" s="453"/>
      <c r="W796" s="453"/>
      <c r="X796" s="453"/>
      <c r="Y796" s="453"/>
      <c r="Z796" s="453"/>
      <c r="AA796" s="453"/>
      <c r="AB796" s="453"/>
      <c r="AC796" s="453"/>
      <c r="AD796" s="453"/>
      <c r="AE796" s="453"/>
      <c r="AF796" s="453"/>
      <c r="AG796" s="453"/>
      <c r="AH796" s="453"/>
      <c r="AI796" s="453"/>
      <c r="AJ796" s="453"/>
      <c r="AK796" s="453"/>
      <c r="AL796" s="453"/>
      <c r="AM796" s="453"/>
      <c r="AN796" s="453"/>
      <c r="AO796" s="453"/>
      <c r="AP796" s="453"/>
      <c r="AQ796" s="453"/>
      <c r="AR796" s="453"/>
      <c r="AS796" s="453"/>
      <c r="AT796" s="453"/>
      <c r="AU796" s="453"/>
      <c r="AV796" s="453"/>
      <c r="AW796" s="453"/>
      <c r="AX796" s="453"/>
      <c r="AY796" s="453"/>
      <c r="AZ796" s="453"/>
      <c r="BA796" s="453"/>
      <c r="BB796" s="453"/>
      <c r="BC796" s="453"/>
      <c r="BD796" s="453"/>
      <c r="BE796" s="453"/>
    </row>
    <row r="797">
      <c r="A797" s="785"/>
      <c r="B797" s="782"/>
      <c r="C797" s="782"/>
      <c r="D797" s="782"/>
      <c r="E797" s="782"/>
      <c r="F797" s="782"/>
      <c r="G797" s="782"/>
      <c r="H797" s="782"/>
      <c r="I797" s="783"/>
      <c r="J797" s="453"/>
      <c r="K797" s="453"/>
      <c r="L797" s="784"/>
      <c r="M797" s="453"/>
      <c r="N797" s="453"/>
      <c r="O797" s="453"/>
      <c r="P797" s="453"/>
      <c r="Q797" s="441"/>
      <c r="R797" s="453"/>
      <c r="S797" s="453"/>
      <c r="T797" s="453"/>
      <c r="U797" s="453"/>
      <c r="V797" s="453"/>
      <c r="W797" s="453"/>
      <c r="X797" s="453"/>
      <c r="Y797" s="453"/>
      <c r="Z797" s="453"/>
      <c r="AA797" s="453"/>
      <c r="AB797" s="453"/>
      <c r="AC797" s="453"/>
      <c r="AD797" s="453"/>
      <c r="AE797" s="453"/>
      <c r="AF797" s="453"/>
      <c r="AG797" s="453"/>
      <c r="AH797" s="453"/>
      <c r="AI797" s="453"/>
      <c r="AJ797" s="453"/>
      <c r="AK797" s="453"/>
      <c r="AL797" s="453"/>
      <c r="AM797" s="453"/>
      <c r="AN797" s="453"/>
      <c r="AO797" s="453"/>
      <c r="AP797" s="453"/>
      <c r="AQ797" s="453"/>
      <c r="AR797" s="453"/>
      <c r="AS797" s="453"/>
      <c r="AT797" s="453"/>
      <c r="AU797" s="453"/>
      <c r="AV797" s="453"/>
      <c r="AW797" s="453"/>
      <c r="AX797" s="453"/>
      <c r="AY797" s="453"/>
      <c r="AZ797" s="453"/>
      <c r="BA797" s="453"/>
      <c r="BB797" s="453"/>
      <c r="BC797" s="453"/>
      <c r="BD797" s="453"/>
      <c r="BE797" s="453"/>
    </row>
    <row r="798">
      <c r="A798" s="785"/>
      <c r="B798" s="782"/>
      <c r="C798" s="782"/>
      <c r="D798" s="782"/>
      <c r="E798" s="782"/>
      <c r="F798" s="782"/>
      <c r="G798" s="782"/>
      <c r="H798" s="782"/>
      <c r="I798" s="783"/>
      <c r="J798" s="453"/>
      <c r="K798" s="453"/>
      <c r="L798" s="784"/>
      <c r="M798" s="453"/>
      <c r="N798" s="453"/>
      <c r="O798" s="453"/>
      <c r="P798" s="453"/>
      <c r="Q798" s="441"/>
      <c r="R798" s="453"/>
      <c r="S798" s="453"/>
      <c r="T798" s="453"/>
      <c r="U798" s="453"/>
      <c r="V798" s="453"/>
      <c r="W798" s="453"/>
      <c r="X798" s="453"/>
      <c r="Y798" s="453"/>
      <c r="Z798" s="453"/>
      <c r="AA798" s="453"/>
      <c r="AB798" s="453"/>
      <c r="AC798" s="453"/>
      <c r="AD798" s="453"/>
      <c r="AE798" s="453"/>
      <c r="AF798" s="453"/>
      <c r="AG798" s="453"/>
      <c r="AH798" s="453"/>
      <c r="AI798" s="453"/>
      <c r="AJ798" s="453"/>
      <c r="AK798" s="453"/>
      <c r="AL798" s="453"/>
      <c r="AM798" s="453"/>
      <c r="AN798" s="453"/>
      <c r="AO798" s="453"/>
      <c r="AP798" s="453"/>
      <c r="AQ798" s="453"/>
      <c r="AR798" s="453"/>
      <c r="AS798" s="453"/>
      <c r="AT798" s="453"/>
      <c r="AU798" s="453"/>
      <c r="AV798" s="453"/>
      <c r="AW798" s="453"/>
      <c r="AX798" s="453"/>
      <c r="AY798" s="453"/>
      <c r="AZ798" s="453"/>
      <c r="BA798" s="453"/>
      <c r="BB798" s="453"/>
      <c r="BC798" s="453"/>
      <c r="BD798" s="453"/>
      <c r="BE798" s="453"/>
    </row>
    <row r="799">
      <c r="A799" s="785"/>
      <c r="B799" s="782"/>
      <c r="C799" s="782"/>
      <c r="D799" s="782"/>
      <c r="E799" s="782"/>
      <c r="F799" s="782"/>
      <c r="G799" s="782"/>
      <c r="H799" s="782"/>
      <c r="I799" s="783"/>
      <c r="J799" s="453"/>
      <c r="K799" s="453"/>
      <c r="L799" s="784"/>
      <c r="M799" s="453"/>
      <c r="N799" s="453"/>
      <c r="O799" s="453"/>
      <c r="P799" s="453"/>
      <c r="Q799" s="441"/>
      <c r="R799" s="453"/>
      <c r="S799" s="453"/>
      <c r="T799" s="453"/>
      <c r="U799" s="453"/>
      <c r="V799" s="453"/>
      <c r="W799" s="453"/>
      <c r="X799" s="453"/>
      <c r="Y799" s="453"/>
      <c r="Z799" s="453"/>
      <c r="AA799" s="453"/>
      <c r="AB799" s="453"/>
      <c r="AC799" s="453"/>
      <c r="AD799" s="453"/>
      <c r="AE799" s="453"/>
      <c r="AF799" s="453"/>
      <c r="AG799" s="453"/>
      <c r="AH799" s="453"/>
      <c r="AI799" s="453"/>
      <c r="AJ799" s="453"/>
      <c r="AK799" s="453"/>
      <c r="AL799" s="453"/>
      <c r="AM799" s="453"/>
      <c r="AN799" s="453"/>
      <c r="AO799" s="453"/>
      <c r="AP799" s="453"/>
      <c r="AQ799" s="453"/>
      <c r="AR799" s="453"/>
      <c r="AS799" s="453"/>
      <c r="AT799" s="453"/>
      <c r="AU799" s="453"/>
      <c r="AV799" s="453"/>
      <c r="AW799" s="453"/>
      <c r="AX799" s="453"/>
      <c r="AY799" s="453"/>
      <c r="AZ799" s="453"/>
      <c r="BA799" s="453"/>
      <c r="BB799" s="453"/>
      <c r="BC799" s="453"/>
      <c r="BD799" s="453"/>
      <c r="BE799" s="453"/>
    </row>
    <row r="800">
      <c r="A800" s="785"/>
      <c r="B800" s="782"/>
      <c r="C800" s="782"/>
      <c r="D800" s="782"/>
      <c r="E800" s="782"/>
      <c r="F800" s="782"/>
      <c r="G800" s="782"/>
      <c r="H800" s="782"/>
      <c r="I800" s="783"/>
      <c r="J800" s="453"/>
      <c r="K800" s="453"/>
      <c r="L800" s="784"/>
      <c r="M800" s="453"/>
      <c r="N800" s="453"/>
      <c r="O800" s="453"/>
      <c r="P800" s="453"/>
      <c r="Q800" s="441"/>
      <c r="R800" s="453"/>
      <c r="S800" s="453"/>
      <c r="T800" s="453"/>
      <c r="U800" s="453"/>
      <c r="V800" s="453"/>
      <c r="W800" s="453"/>
      <c r="X800" s="453"/>
      <c r="Y800" s="453"/>
      <c r="Z800" s="453"/>
      <c r="AA800" s="453"/>
      <c r="AB800" s="453"/>
      <c r="AC800" s="453"/>
      <c r="AD800" s="453"/>
      <c r="AE800" s="453"/>
      <c r="AF800" s="453"/>
      <c r="AG800" s="453"/>
      <c r="AH800" s="453"/>
      <c r="AI800" s="453"/>
      <c r="AJ800" s="453"/>
      <c r="AK800" s="453"/>
      <c r="AL800" s="453"/>
      <c r="AM800" s="453"/>
      <c r="AN800" s="453"/>
      <c r="AO800" s="453"/>
      <c r="AP800" s="453"/>
      <c r="AQ800" s="453"/>
      <c r="AR800" s="453"/>
      <c r="AS800" s="453"/>
      <c r="AT800" s="453"/>
      <c r="AU800" s="453"/>
      <c r="AV800" s="453"/>
      <c r="AW800" s="453"/>
      <c r="AX800" s="453"/>
      <c r="AY800" s="453"/>
      <c r="AZ800" s="453"/>
      <c r="BA800" s="453"/>
      <c r="BB800" s="453"/>
      <c r="BC800" s="453"/>
      <c r="BD800" s="453"/>
      <c r="BE800" s="453"/>
    </row>
    <row r="801">
      <c r="A801" s="785"/>
      <c r="B801" s="782"/>
      <c r="C801" s="782"/>
      <c r="D801" s="782"/>
      <c r="E801" s="782"/>
      <c r="F801" s="782"/>
      <c r="G801" s="782"/>
      <c r="H801" s="782"/>
      <c r="I801" s="783"/>
      <c r="J801" s="453"/>
      <c r="K801" s="453"/>
      <c r="L801" s="784"/>
      <c r="M801" s="453"/>
      <c r="N801" s="453"/>
      <c r="O801" s="453"/>
      <c r="P801" s="453"/>
      <c r="Q801" s="441"/>
      <c r="R801" s="453"/>
      <c r="S801" s="453"/>
      <c r="T801" s="453"/>
      <c r="U801" s="453"/>
      <c r="V801" s="453"/>
      <c r="W801" s="453"/>
      <c r="X801" s="453"/>
      <c r="Y801" s="453"/>
      <c r="Z801" s="453"/>
      <c r="AA801" s="453"/>
      <c r="AB801" s="453"/>
      <c r="AC801" s="453"/>
      <c r="AD801" s="453"/>
      <c r="AE801" s="453"/>
      <c r="AF801" s="453"/>
      <c r="AG801" s="453"/>
      <c r="AH801" s="453"/>
      <c r="AI801" s="453"/>
      <c r="AJ801" s="453"/>
      <c r="AK801" s="453"/>
      <c r="AL801" s="453"/>
      <c r="AM801" s="453"/>
      <c r="AN801" s="453"/>
      <c r="AO801" s="453"/>
      <c r="AP801" s="453"/>
      <c r="AQ801" s="453"/>
      <c r="AR801" s="453"/>
      <c r="AS801" s="453"/>
      <c r="AT801" s="453"/>
      <c r="AU801" s="453"/>
      <c r="AV801" s="453"/>
      <c r="AW801" s="453"/>
      <c r="AX801" s="453"/>
      <c r="AY801" s="453"/>
      <c r="AZ801" s="453"/>
      <c r="BA801" s="453"/>
      <c r="BB801" s="453"/>
      <c r="BC801" s="453"/>
      <c r="BD801" s="453"/>
      <c r="BE801" s="453"/>
    </row>
    <row r="802">
      <c r="A802" s="785"/>
      <c r="B802" s="782"/>
      <c r="C802" s="782"/>
      <c r="D802" s="782"/>
      <c r="E802" s="782"/>
      <c r="F802" s="782"/>
      <c r="G802" s="782"/>
      <c r="H802" s="782"/>
      <c r="I802" s="783"/>
      <c r="J802" s="453"/>
      <c r="K802" s="453"/>
      <c r="L802" s="784"/>
      <c r="M802" s="453"/>
      <c r="N802" s="453"/>
      <c r="O802" s="453"/>
      <c r="P802" s="453"/>
      <c r="Q802" s="441"/>
      <c r="R802" s="453"/>
      <c r="S802" s="453"/>
      <c r="T802" s="453"/>
      <c r="U802" s="453"/>
      <c r="V802" s="453"/>
      <c r="W802" s="453"/>
      <c r="X802" s="453"/>
      <c r="Y802" s="453"/>
      <c r="Z802" s="453"/>
      <c r="AA802" s="453"/>
      <c r="AB802" s="453"/>
      <c r="AC802" s="453"/>
      <c r="AD802" s="453"/>
      <c r="AE802" s="453"/>
      <c r="AF802" s="453"/>
      <c r="AG802" s="453"/>
      <c r="AH802" s="453"/>
      <c r="AI802" s="453"/>
      <c r="AJ802" s="453"/>
      <c r="AK802" s="453"/>
      <c r="AL802" s="453"/>
      <c r="AM802" s="453"/>
      <c r="AN802" s="453"/>
      <c r="AO802" s="453"/>
      <c r="AP802" s="453"/>
      <c r="AQ802" s="453"/>
      <c r="AR802" s="453"/>
      <c r="AS802" s="453"/>
      <c r="AT802" s="453"/>
      <c r="AU802" s="453"/>
      <c r="AV802" s="453"/>
      <c r="AW802" s="453"/>
      <c r="AX802" s="453"/>
      <c r="AY802" s="453"/>
      <c r="AZ802" s="453"/>
      <c r="BA802" s="453"/>
      <c r="BB802" s="453"/>
      <c r="BC802" s="453"/>
      <c r="BD802" s="453"/>
      <c r="BE802" s="453"/>
    </row>
    <row r="803">
      <c r="A803" s="785"/>
      <c r="B803" s="782"/>
      <c r="C803" s="782"/>
      <c r="D803" s="782"/>
      <c r="E803" s="782"/>
      <c r="F803" s="782"/>
      <c r="G803" s="782"/>
      <c r="H803" s="782"/>
      <c r="I803" s="783"/>
      <c r="J803" s="453"/>
      <c r="K803" s="453"/>
      <c r="L803" s="784"/>
      <c r="M803" s="453"/>
      <c r="N803" s="453"/>
      <c r="O803" s="453"/>
      <c r="P803" s="453"/>
      <c r="Q803" s="441"/>
      <c r="R803" s="453"/>
      <c r="S803" s="453"/>
      <c r="T803" s="453"/>
      <c r="U803" s="453"/>
      <c r="V803" s="453"/>
      <c r="W803" s="453"/>
      <c r="X803" s="453"/>
      <c r="Y803" s="453"/>
      <c r="Z803" s="453"/>
      <c r="AA803" s="453"/>
      <c r="AB803" s="453"/>
      <c r="AC803" s="453"/>
      <c r="AD803" s="453"/>
      <c r="AE803" s="453"/>
      <c r="AF803" s="453"/>
      <c r="AG803" s="453"/>
      <c r="AH803" s="453"/>
      <c r="AI803" s="453"/>
      <c r="AJ803" s="453"/>
      <c r="AK803" s="453"/>
      <c r="AL803" s="453"/>
      <c r="AM803" s="453"/>
      <c r="AN803" s="453"/>
      <c r="AO803" s="453"/>
      <c r="AP803" s="453"/>
      <c r="AQ803" s="453"/>
      <c r="AR803" s="453"/>
      <c r="AS803" s="453"/>
      <c r="AT803" s="453"/>
      <c r="AU803" s="453"/>
      <c r="AV803" s="453"/>
      <c r="AW803" s="453"/>
      <c r="AX803" s="453"/>
      <c r="AY803" s="453"/>
      <c r="AZ803" s="453"/>
      <c r="BA803" s="453"/>
      <c r="BB803" s="453"/>
      <c r="BC803" s="453"/>
      <c r="BD803" s="453"/>
      <c r="BE803" s="453"/>
    </row>
    <row r="804">
      <c r="A804" s="785"/>
      <c r="B804" s="782"/>
      <c r="C804" s="782"/>
      <c r="D804" s="782"/>
      <c r="E804" s="782"/>
      <c r="F804" s="782"/>
      <c r="G804" s="782"/>
      <c r="H804" s="782"/>
      <c r="I804" s="783"/>
      <c r="J804" s="453"/>
      <c r="K804" s="453"/>
      <c r="L804" s="784"/>
      <c r="M804" s="453"/>
      <c r="N804" s="453"/>
      <c r="O804" s="453"/>
      <c r="P804" s="453"/>
      <c r="Q804" s="441"/>
      <c r="R804" s="453"/>
      <c r="S804" s="453"/>
      <c r="T804" s="453"/>
      <c r="U804" s="453"/>
      <c r="V804" s="453"/>
      <c r="W804" s="453"/>
      <c r="X804" s="453"/>
      <c r="Y804" s="453"/>
      <c r="Z804" s="453"/>
      <c r="AA804" s="453"/>
      <c r="AB804" s="453"/>
      <c r="AC804" s="453"/>
      <c r="AD804" s="453"/>
      <c r="AE804" s="453"/>
      <c r="AF804" s="453"/>
      <c r="AG804" s="453"/>
      <c r="AH804" s="453"/>
      <c r="AI804" s="453"/>
      <c r="AJ804" s="453"/>
      <c r="AK804" s="453"/>
      <c r="AL804" s="453"/>
      <c r="AM804" s="453"/>
      <c r="AN804" s="453"/>
      <c r="AO804" s="453"/>
      <c r="AP804" s="453"/>
      <c r="AQ804" s="453"/>
      <c r="AR804" s="453"/>
      <c r="AS804" s="453"/>
      <c r="AT804" s="453"/>
      <c r="AU804" s="453"/>
      <c r="AV804" s="453"/>
      <c r="AW804" s="453"/>
      <c r="AX804" s="453"/>
      <c r="AY804" s="453"/>
      <c r="AZ804" s="453"/>
      <c r="BA804" s="453"/>
      <c r="BB804" s="453"/>
      <c r="BC804" s="453"/>
      <c r="BD804" s="453"/>
      <c r="BE804" s="453"/>
    </row>
    <row r="805">
      <c r="A805" s="785"/>
      <c r="B805" s="782"/>
      <c r="C805" s="782"/>
      <c r="D805" s="782"/>
      <c r="E805" s="782"/>
      <c r="F805" s="782"/>
      <c r="G805" s="782"/>
      <c r="H805" s="782"/>
      <c r="I805" s="783"/>
      <c r="J805" s="453"/>
      <c r="K805" s="453"/>
      <c r="L805" s="784"/>
      <c r="M805" s="453"/>
      <c r="N805" s="453"/>
      <c r="O805" s="453"/>
      <c r="P805" s="453"/>
      <c r="Q805" s="441"/>
      <c r="R805" s="453"/>
      <c r="S805" s="453"/>
      <c r="T805" s="453"/>
      <c r="U805" s="453"/>
      <c r="V805" s="453"/>
      <c r="W805" s="453"/>
      <c r="X805" s="453"/>
      <c r="Y805" s="453"/>
      <c r="Z805" s="453"/>
      <c r="AA805" s="453"/>
      <c r="AB805" s="453"/>
      <c r="AC805" s="453"/>
      <c r="AD805" s="453"/>
      <c r="AE805" s="453"/>
      <c r="AF805" s="453"/>
      <c r="AG805" s="453"/>
      <c r="AH805" s="453"/>
      <c r="AI805" s="453"/>
      <c r="AJ805" s="453"/>
      <c r="AK805" s="453"/>
      <c r="AL805" s="453"/>
      <c r="AM805" s="453"/>
      <c r="AN805" s="453"/>
      <c r="AO805" s="453"/>
      <c r="AP805" s="453"/>
      <c r="AQ805" s="453"/>
      <c r="AR805" s="453"/>
      <c r="AS805" s="453"/>
      <c r="AT805" s="453"/>
      <c r="AU805" s="453"/>
      <c r="AV805" s="453"/>
      <c r="AW805" s="453"/>
      <c r="AX805" s="453"/>
      <c r="AY805" s="453"/>
      <c r="AZ805" s="453"/>
      <c r="BA805" s="453"/>
      <c r="BB805" s="453"/>
      <c r="BC805" s="453"/>
      <c r="BD805" s="453"/>
      <c r="BE805" s="453"/>
    </row>
    <row r="806">
      <c r="A806" s="785"/>
      <c r="B806" s="782"/>
      <c r="C806" s="782"/>
      <c r="D806" s="782"/>
      <c r="E806" s="782"/>
      <c r="F806" s="782"/>
      <c r="G806" s="782"/>
      <c r="H806" s="782"/>
      <c r="I806" s="783"/>
      <c r="J806" s="453"/>
      <c r="K806" s="453"/>
      <c r="L806" s="784"/>
      <c r="M806" s="453"/>
      <c r="N806" s="453"/>
      <c r="O806" s="453"/>
      <c r="P806" s="453"/>
      <c r="Q806" s="441"/>
      <c r="R806" s="453"/>
      <c r="S806" s="453"/>
      <c r="T806" s="453"/>
      <c r="U806" s="453"/>
      <c r="V806" s="453"/>
      <c r="W806" s="453"/>
      <c r="X806" s="453"/>
      <c r="Y806" s="453"/>
      <c r="Z806" s="453"/>
      <c r="AA806" s="453"/>
      <c r="AB806" s="453"/>
      <c r="AC806" s="453"/>
      <c r="AD806" s="453"/>
      <c r="AE806" s="453"/>
      <c r="AF806" s="453"/>
      <c r="AG806" s="453"/>
      <c r="AH806" s="453"/>
      <c r="AI806" s="453"/>
      <c r="AJ806" s="453"/>
      <c r="AK806" s="453"/>
      <c r="AL806" s="453"/>
      <c r="AM806" s="453"/>
      <c r="AN806" s="453"/>
      <c r="AO806" s="453"/>
      <c r="AP806" s="453"/>
      <c r="AQ806" s="453"/>
      <c r="AR806" s="453"/>
      <c r="AS806" s="453"/>
      <c r="AT806" s="453"/>
      <c r="AU806" s="453"/>
      <c r="AV806" s="453"/>
      <c r="AW806" s="453"/>
      <c r="AX806" s="453"/>
      <c r="AY806" s="453"/>
      <c r="AZ806" s="453"/>
      <c r="BA806" s="453"/>
      <c r="BB806" s="453"/>
      <c r="BC806" s="453"/>
      <c r="BD806" s="453"/>
      <c r="BE806" s="453"/>
    </row>
    <row r="807">
      <c r="A807" s="785"/>
      <c r="B807" s="782"/>
      <c r="C807" s="782"/>
      <c r="D807" s="782"/>
      <c r="E807" s="782"/>
      <c r="F807" s="782"/>
      <c r="G807" s="782"/>
      <c r="H807" s="782"/>
      <c r="I807" s="783"/>
      <c r="J807" s="453"/>
      <c r="K807" s="453"/>
      <c r="L807" s="784"/>
      <c r="M807" s="453"/>
      <c r="N807" s="453"/>
      <c r="O807" s="453"/>
      <c r="P807" s="453"/>
      <c r="Q807" s="441"/>
      <c r="R807" s="453"/>
      <c r="S807" s="453"/>
      <c r="T807" s="453"/>
      <c r="U807" s="453"/>
      <c r="V807" s="453"/>
      <c r="W807" s="453"/>
      <c r="X807" s="453"/>
      <c r="Y807" s="453"/>
      <c r="Z807" s="453"/>
      <c r="AA807" s="453"/>
      <c r="AB807" s="453"/>
      <c r="AC807" s="453"/>
      <c r="AD807" s="453"/>
      <c r="AE807" s="453"/>
      <c r="AF807" s="453"/>
      <c r="AG807" s="453"/>
      <c r="AH807" s="453"/>
      <c r="AI807" s="453"/>
      <c r="AJ807" s="453"/>
      <c r="AK807" s="453"/>
      <c r="AL807" s="453"/>
      <c r="AM807" s="453"/>
      <c r="AN807" s="453"/>
      <c r="AO807" s="453"/>
      <c r="AP807" s="453"/>
      <c r="AQ807" s="453"/>
      <c r="AR807" s="453"/>
      <c r="AS807" s="453"/>
      <c r="AT807" s="453"/>
      <c r="AU807" s="453"/>
      <c r="AV807" s="453"/>
      <c r="AW807" s="453"/>
      <c r="AX807" s="453"/>
      <c r="AY807" s="453"/>
      <c r="AZ807" s="453"/>
      <c r="BA807" s="453"/>
      <c r="BB807" s="453"/>
      <c r="BC807" s="453"/>
      <c r="BD807" s="453"/>
      <c r="BE807" s="453"/>
    </row>
    <row r="808">
      <c r="A808" s="785"/>
      <c r="B808" s="782"/>
      <c r="C808" s="782"/>
      <c r="D808" s="782"/>
      <c r="E808" s="782"/>
      <c r="F808" s="782"/>
      <c r="G808" s="782"/>
      <c r="H808" s="782"/>
      <c r="I808" s="783"/>
      <c r="J808" s="453"/>
      <c r="K808" s="453"/>
      <c r="L808" s="784"/>
      <c r="M808" s="453"/>
      <c r="N808" s="453"/>
      <c r="O808" s="453"/>
      <c r="P808" s="453"/>
      <c r="Q808" s="441"/>
      <c r="R808" s="453"/>
      <c r="S808" s="453"/>
      <c r="T808" s="453"/>
      <c r="U808" s="453"/>
      <c r="V808" s="453"/>
      <c r="W808" s="453"/>
      <c r="X808" s="453"/>
      <c r="Y808" s="453"/>
      <c r="Z808" s="453"/>
      <c r="AA808" s="453"/>
      <c r="AB808" s="453"/>
      <c r="AC808" s="453"/>
      <c r="AD808" s="453"/>
      <c r="AE808" s="453"/>
      <c r="AF808" s="453"/>
      <c r="AG808" s="453"/>
      <c r="AH808" s="453"/>
      <c r="AI808" s="453"/>
      <c r="AJ808" s="453"/>
      <c r="AK808" s="453"/>
      <c r="AL808" s="453"/>
      <c r="AM808" s="453"/>
      <c r="AN808" s="453"/>
      <c r="AO808" s="453"/>
      <c r="AP808" s="453"/>
      <c r="AQ808" s="453"/>
      <c r="AR808" s="453"/>
      <c r="AS808" s="453"/>
      <c r="AT808" s="453"/>
      <c r="AU808" s="453"/>
      <c r="AV808" s="453"/>
      <c r="AW808" s="453"/>
      <c r="AX808" s="453"/>
      <c r="AY808" s="453"/>
      <c r="AZ808" s="453"/>
      <c r="BA808" s="453"/>
      <c r="BB808" s="453"/>
      <c r="BC808" s="453"/>
      <c r="BD808" s="453"/>
      <c r="BE808" s="453"/>
    </row>
    <row r="809">
      <c r="A809" s="785"/>
      <c r="B809" s="782"/>
      <c r="C809" s="782"/>
      <c r="D809" s="782"/>
      <c r="E809" s="782"/>
      <c r="F809" s="782"/>
      <c r="G809" s="782"/>
      <c r="H809" s="782"/>
      <c r="I809" s="783"/>
      <c r="J809" s="453"/>
      <c r="K809" s="453"/>
      <c r="L809" s="784"/>
      <c r="M809" s="453"/>
      <c r="N809" s="453"/>
      <c r="O809" s="453"/>
      <c r="P809" s="453"/>
      <c r="Q809" s="441"/>
      <c r="R809" s="453"/>
      <c r="S809" s="453"/>
      <c r="T809" s="453"/>
      <c r="U809" s="453"/>
      <c r="V809" s="453"/>
      <c r="W809" s="453"/>
      <c r="X809" s="453"/>
      <c r="Y809" s="453"/>
      <c r="Z809" s="453"/>
      <c r="AA809" s="453"/>
      <c r="AB809" s="453"/>
      <c r="AC809" s="453"/>
      <c r="AD809" s="453"/>
      <c r="AE809" s="453"/>
      <c r="AF809" s="453"/>
      <c r="AG809" s="453"/>
      <c r="AH809" s="453"/>
      <c r="AI809" s="453"/>
      <c r="AJ809" s="453"/>
      <c r="AK809" s="453"/>
      <c r="AL809" s="453"/>
      <c r="AM809" s="453"/>
      <c r="AN809" s="453"/>
      <c r="AO809" s="453"/>
      <c r="AP809" s="453"/>
      <c r="AQ809" s="453"/>
      <c r="AR809" s="453"/>
      <c r="AS809" s="453"/>
      <c r="AT809" s="453"/>
      <c r="AU809" s="453"/>
      <c r="AV809" s="453"/>
      <c r="AW809" s="453"/>
      <c r="AX809" s="453"/>
      <c r="AY809" s="453"/>
      <c r="AZ809" s="453"/>
      <c r="BA809" s="453"/>
      <c r="BB809" s="453"/>
      <c r="BC809" s="453"/>
      <c r="BD809" s="453"/>
      <c r="BE809" s="453"/>
    </row>
    <row r="810">
      <c r="A810" s="785"/>
      <c r="B810" s="782"/>
      <c r="C810" s="782"/>
      <c r="D810" s="782"/>
      <c r="E810" s="782"/>
      <c r="F810" s="782"/>
      <c r="G810" s="782"/>
      <c r="H810" s="782"/>
      <c r="I810" s="783"/>
      <c r="J810" s="453"/>
      <c r="K810" s="453"/>
      <c r="L810" s="784"/>
      <c r="M810" s="453"/>
      <c r="N810" s="453"/>
      <c r="O810" s="453"/>
      <c r="P810" s="453"/>
      <c r="Q810" s="441"/>
      <c r="R810" s="453"/>
      <c r="S810" s="453"/>
      <c r="T810" s="453"/>
      <c r="U810" s="453"/>
      <c r="V810" s="453"/>
      <c r="W810" s="453"/>
      <c r="X810" s="453"/>
      <c r="Y810" s="453"/>
      <c r="Z810" s="453"/>
      <c r="AA810" s="453"/>
      <c r="AB810" s="453"/>
      <c r="AC810" s="453"/>
      <c r="AD810" s="453"/>
      <c r="AE810" s="453"/>
      <c r="AF810" s="453"/>
      <c r="AG810" s="453"/>
      <c r="AH810" s="453"/>
      <c r="AI810" s="453"/>
      <c r="AJ810" s="453"/>
      <c r="AK810" s="453"/>
      <c r="AL810" s="453"/>
      <c r="AM810" s="453"/>
      <c r="AN810" s="453"/>
      <c r="AO810" s="453"/>
      <c r="AP810" s="453"/>
      <c r="AQ810" s="453"/>
      <c r="AR810" s="453"/>
      <c r="AS810" s="453"/>
      <c r="AT810" s="453"/>
      <c r="AU810" s="453"/>
      <c r="AV810" s="453"/>
      <c r="AW810" s="453"/>
      <c r="AX810" s="453"/>
      <c r="AY810" s="453"/>
      <c r="AZ810" s="453"/>
      <c r="BA810" s="453"/>
      <c r="BB810" s="453"/>
      <c r="BC810" s="453"/>
      <c r="BD810" s="453"/>
      <c r="BE810" s="453"/>
    </row>
    <row r="811">
      <c r="A811" s="785"/>
      <c r="B811" s="782"/>
      <c r="C811" s="782"/>
      <c r="D811" s="782"/>
      <c r="E811" s="782"/>
      <c r="F811" s="782"/>
      <c r="G811" s="782"/>
      <c r="H811" s="782"/>
      <c r="I811" s="783"/>
      <c r="J811" s="453"/>
      <c r="K811" s="453"/>
      <c r="L811" s="784"/>
      <c r="M811" s="453"/>
      <c r="N811" s="453"/>
      <c r="O811" s="453"/>
      <c r="P811" s="453"/>
      <c r="Q811" s="441"/>
      <c r="R811" s="453"/>
      <c r="S811" s="453"/>
      <c r="T811" s="453"/>
      <c r="U811" s="453"/>
      <c r="V811" s="453"/>
      <c r="W811" s="453"/>
      <c r="X811" s="453"/>
      <c r="Y811" s="453"/>
      <c r="Z811" s="453"/>
      <c r="AA811" s="453"/>
      <c r="AB811" s="453"/>
      <c r="AC811" s="453"/>
      <c r="AD811" s="453"/>
      <c r="AE811" s="453"/>
      <c r="AF811" s="453"/>
      <c r="AG811" s="453"/>
      <c r="AH811" s="453"/>
      <c r="AI811" s="453"/>
      <c r="AJ811" s="453"/>
      <c r="AK811" s="453"/>
      <c r="AL811" s="453"/>
      <c r="AM811" s="453"/>
      <c r="AN811" s="453"/>
      <c r="AO811" s="453"/>
      <c r="AP811" s="453"/>
      <c r="AQ811" s="453"/>
      <c r="AR811" s="453"/>
      <c r="AS811" s="453"/>
      <c r="AT811" s="453"/>
      <c r="AU811" s="453"/>
      <c r="AV811" s="453"/>
      <c r="AW811" s="453"/>
      <c r="AX811" s="453"/>
      <c r="AY811" s="453"/>
      <c r="AZ811" s="453"/>
      <c r="BA811" s="453"/>
      <c r="BB811" s="453"/>
      <c r="BC811" s="453"/>
      <c r="BD811" s="453"/>
      <c r="BE811" s="453"/>
    </row>
    <row r="812">
      <c r="A812" s="785"/>
      <c r="B812" s="782"/>
      <c r="C812" s="782"/>
      <c r="D812" s="782"/>
      <c r="E812" s="782"/>
      <c r="F812" s="782"/>
      <c r="G812" s="782"/>
      <c r="H812" s="782"/>
      <c r="I812" s="783"/>
      <c r="J812" s="453"/>
      <c r="K812" s="453"/>
      <c r="L812" s="784"/>
      <c r="M812" s="453"/>
      <c r="N812" s="453"/>
      <c r="O812" s="453"/>
      <c r="P812" s="453"/>
      <c r="Q812" s="441"/>
      <c r="R812" s="453"/>
      <c r="S812" s="453"/>
      <c r="T812" s="453"/>
      <c r="U812" s="453"/>
      <c r="V812" s="453"/>
      <c r="W812" s="453"/>
      <c r="X812" s="453"/>
      <c r="Y812" s="453"/>
      <c r="Z812" s="453"/>
      <c r="AA812" s="453"/>
      <c r="AB812" s="453"/>
      <c r="AC812" s="453"/>
      <c r="AD812" s="453"/>
      <c r="AE812" s="453"/>
      <c r="AF812" s="453"/>
      <c r="AG812" s="453"/>
      <c r="AH812" s="453"/>
      <c r="AI812" s="453"/>
      <c r="AJ812" s="453"/>
      <c r="AK812" s="453"/>
      <c r="AL812" s="453"/>
      <c r="AM812" s="453"/>
      <c r="AN812" s="453"/>
      <c r="AO812" s="453"/>
      <c r="AP812" s="453"/>
      <c r="AQ812" s="453"/>
      <c r="AR812" s="453"/>
      <c r="AS812" s="453"/>
      <c r="AT812" s="453"/>
      <c r="AU812" s="453"/>
      <c r="AV812" s="453"/>
      <c r="AW812" s="453"/>
      <c r="AX812" s="453"/>
      <c r="AY812" s="453"/>
      <c r="AZ812" s="453"/>
      <c r="BA812" s="453"/>
      <c r="BB812" s="453"/>
      <c r="BC812" s="453"/>
      <c r="BD812" s="453"/>
      <c r="BE812" s="453"/>
    </row>
    <row r="813">
      <c r="A813" s="785"/>
      <c r="B813" s="782"/>
      <c r="C813" s="782"/>
      <c r="D813" s="782"/>
      <c r="E813" s="782"/>
      <c r="F813" s="782"/>
      <c r="G813" s="782"/>
      <c r="H813" s="782"/>
      <c r="I813" s="783"/>
      <c r="J813" s="453"/>
      <c r="K813" s="453"/>
      <c r="L813" s="784"/>
      <c r="M813" s="453"/>
      <c r="N813" s="453"/>
      <c r="O813" s="453"/>
      <c r="P813" s="453"/>
      <c r="Q813" s="441"/>
      <c r="R813" s="453"/>
      <c r="S813" s="453"/>
      <c r="T813" s="453"/>
      <c r="U813" s="453"/>
      <c r="V813" s="453"/>
      <c r="W813" s="453"/>
      <c r="X813" s="453"/>
      <c r="Y813" s="453"/>
      <c r="Z813" s="453"/>
      <c r="AA813" s="453"/>
      <c r="AB813" s="453"/>
      <c r="AC813" s="453"/>
      <c r="AD813" s="453"/>
      <c r="AE813" s="453"/>
      <c r="AF813" s="453"/>
      <c r="AG813" s="453"/>
      <c r="AH813" s="453"/>
      <c r="AI813" s="453"/>
      <c r="AJ813" s="453"/>
      <c r="AK813" s="453"/>
      <c r="AL813" s="453"/>
      <c r="AM813" s="453"/>
      <c r="AN813" s="453"/>
      <c r="AO813" s="453"/>
      <c r="AP813" s="453"/>
      <c r="AQ813" s="453"/>
      <c r="AR813" s="453"/>
      <c r="AS813" s="453"/>
      <c r="AT813" s="453"/>
      <c r="AU813" s="453"/>
      <c r="AV813" s="453"/>
      <c r="AW813" s="453"/>
      <c r="AX813" s="453"/>
      <c r="AY813" s="453"/>
      <c r="AZ813" s="453"/>
      <c r="BA813" s="453"/>
      <c r="BB813" s="453"/>
      <c r="BC813" s="453"/>
      <c r="BD813" s="453"/>
      <c r="BE813" s="453"/>
    </row>
    <row r="814">
      <c r="A814" s="785"/>
      <c r="B814" s="782"/>
      <c r="C814" s="782"/>
      <c r="D814" s="782"/>
      <c r="E814" s="782"/>
      <c r="F814" s="782"/>
      <c r="G814" s="782"/>
      <c r="H814" s="782"/>
      <c r="I814" s="783"/>
      <c r="J814" s="453"/>
      <c r="K814" s="453"/>
      <c r="L814" s="784"/>
      <c r="M814" s="453"/>
      <c r="N814" s="453"/>
      <c r="O814" s="453"/>
      <c r="P814" s="453"/>
      <c r="Q814" s="441"/>
      <c r="R814" s="453"/>
      <c r="S814" s="453"/>
      <c r="T814" s="453"/>
      <c r="U814" s="453"/>
      <c r="V814" s="453"/>
      <c r="W814" s="453"/>
      <c r="X814" s="453"/>
      <c r="Y814" s="453"/>
      <c r="Z814" s="453"/>
      <c r="AA814" s="453"/>
      <c r="AB814" s="453"/>
      <c r="AC814" s="453"/>
      <c r="AD814" s="453"/>
      <c r="AE814" s="453"/>
      <c r="AF814" s="453"/>
      <c r="AG814" s="453"/>
      <c r="AH814" s="453"/>
      <c r="AI814" s="453"/>
      <c r="AJ814" s="453"/>
      <c r="AK814" s="453"/>
      <c r="AL814" s="453"/>
      <c r="AM814" s="453"/>
      <c r="AN814" s="453"/>
      <c r="AO814" s="453"/>
      <c r="AP814" s="453"/>
      <c r="AQ814" s="453"/>
      <c r="AR814" s="453"/>
      <c r="AS814" s="453"/>
      <c r="AT814" s="453"/>
      <c r="AU814" s="453"/>
      <c r="AV814" s="453"/>
      <c r="AW814" s="453"/>
      <c r="AX814" s="453"/>
      <c r="AY814" s="453"/>
      <c r="AZ814" s="453"/>
      <c r="BA814" s="453"/>
      <c r="BB814" s="453"/>
      <c r="BC814" s="453"/>
      <c r="BD814" s="453"/>
      <c r="BE814" s="453"/>
    </row>
    <row r="815">
      <c r="A815" s="785"/>
      <c r="B815" s="782"/>
      <c r="C815" s="782"/>
      <c r="D815" s="782"/>
      <c r="E815" s="782"/>
      <c r="F815" s="782"/>
      <c r="G815" s="782"/>
      <c r="H815" s="782"/>
      <c r="I815" s="783"/>
      <c r="J815" s="453"/>
      <c r="K815" s="453"/>
      <c r="L815" s="784"/>
      <c r="M815" s="453"/>
      <c r="N815" s="453"/>
      <c r="O815" s="453"/>
      <c r="P815" s="453"/>
      <c r="Q815" s="441"/>
      <c r="R815" s="453"/>
      <c r="S815" s="453"/>
      <c r="T815" s="453"/>
      <c r="U815" s="453"/>
      <c r="V815" s="453"/>
      <c r="W815" s="453"/>
      <c r="X815" s="453"/>
      <c r="Y815" s="453"/>
      <c r="Z815" s="453"/>
      <c r="AA815" s="453"/>
      <c r="AB815" s="453"/>
      <c r="AC815" s="453"/>
      <c r="AD815" s="453"/>
      <c r="AE815" s="453"/>
      <c r="AF815" s="453"/>
      <c r="AG815" s="453"/>
      <c r="AH815" s="453"/>
      <c r="AI815" s="453"/>
      <c r="AJ815" s="453"/>
      <c r="AK815" s="453"/>
      <c r="AL815" s="453"/>
      <c r="AM815" s="453"/>
      <c r="AN815" s="453"/>
      <c r="AO815" s="453"/>
      <c r="AP815" s="453"/>
      <c r="AQ815" s="453"/>
      <c r="AR815" s="453"/>
      <c r="AS815" s="453"/>
      <c r="AT815" s="453"/>
      <c r="AU815" s="453"/>
      <c r="AV815" s="453"/>
      <c r="AW815" s="453"/>
      <c r="AX815" s="453"/>
      <c r="AY815" s="453"/>
      <c r="AZ815" s="453"/>
      <c r="BA815" s="453"/>
      <c r="BB815" s="453"/>
      <c r="BC815" s="453"/>
      <c r="BD815" s="453"/>
      <c r="BE815" s="453"/>
    </row>
    <row r="816">
      <c r="A816" s="785"/>
      <c r="B816" s="782"/>
      <c r="C816" s="782"/>
      <c r="D816" s="782"/>
      <c r="E816" s="782"/>
      <c r="F816" s="782"/>
      <c r="G816" s="782"/>
      <c r="H816" s="782"/>
      <c r="I816" s="783"/>
      <c r="J816" s="453"/>
      <c r="K816" s="453"/>
      <c r="L816" s="784"/>
      <c r="M816" s="453"/>
      <c r="N816" s="453"/>
      <c r="O816" s="453"/>
      <c r="P816" s="453"/>
      <c r="Q816" s="441"/>
      <c r="R816" s="453"/>
      <c r="S816" s="453"/>
      <c r="T816" s="453"/>
      <c r="U816" s="453"/>
      <c r="V816" s="453"/>
      <c r="W816" s="453"/>
      <c r="X816" s="453"/>
      <c r="Y816" s="453"/>
      <c r="Z816" s="453"/>
      <c r="AA816" s="453"/>
      <c r="AB816" s="453"/>
      <c r="AC816" s="453"/>
      <c r="AD816" s="453"/>
      <c r="AE816" s="453"/>
      <c r="AF816" s="453"/>
      <c r="AG816" s="453"/>
      <c r="AH816" s="453"/>
      <c r="AI816" s="453"/>
      <c r="AJ816" s="453"/>
      <c r="AK816" s="453"/>
      <c r="AL816" s="453"/>
      <c r="AM816" s="453"/>
      <c r="AN816" s="453"/>
      <c r="AO816" s="453"/>
      <c r="AP816" s="453"/>
      <c r="AQ816" s="453"/>
      <c r="AR816" s="453"/>
      <c r="AS816" s="453"/>
      <c r="AT816" s="453"/>
      <c r="AU816" s="453"/>
      <c r="AV816" s="453"/>
      <c r="AW816" s="453"/>
      <c r="AX816" s="453"/>
      <c r="AY816" s="453"/>
      <c r="AZ816" s="453"/>
      <c r="BA816" s="453"/>
      <c r="BB816" s="453"/>
      <c r="BC816" s="453"/>
      <c r="BD816" s="453"/>
      <c r="BE816" s="453"/>
    </row>
    <row r="817">
      <c r="A817" s="785"/>
      <c r="B817" s="782"/>
      <c r="C817" s="782"/>
      <c r="D817" s="782"/>
      <c r="E817" s="782"/>
      <c r="F817" s="782"/>
      <c r="G817" s="782"/>
      <c r="H817" s="782"/>
      <c r="I817" s="783"/>
      <c r="J817" s="453"/>
      <c r="K817" s="453"/>
      <c r="L817" s="784"/>
      <c r="M817" s="453"/>
      <c r="N817" s="453"/>
      <c r="O817" s="453"/>
      <c r="P817" s="453"/>
      <c r="Q817" s="441"/>
      <c r="R817" s="453"/>
      <c r="S817" s="453"/>
      <c r="T817" s="453"/>
      <c r="U817" s="453"/>
      <c r="V817" s="453"/>
      <c r="W817" s="453"/>
      <c r="X817" s="453"/>
      <c r="Y817" s="453"/>
      <c r="Z817" s="453"/>
      <c r="AA817" s="453"/>
      <c r="AB817" s="453"/>
      <c r="AC817" s="453"/>
      <c r="AD817" s="453"/>
      <c r="AE817" s="453"/>
      <c r="AF817" s="453"/>
      <c r="AG817" s="453"/>
      <c r="AH817" s="453"/>
      <c r="AI817" s="453"/>
      <c r="AJ817" s="453"/>
      <c r="AK817" s="453"/>
      <c r="AL817" s="453"/>
      <c r="AM817" s="453"/>
      <c r="AN817" s="453"/>
      <c r="AO817" s="453"/>
      <c r="AP817" s="453"/>
      <c r="AQ817" s="453"/>
      <c r="AR817" s="453"/>
      <c r="AS817" s="453"/>
      <c r="AT817" s="453"/>
      <c r="AU817" s="453"/>
      <c r="AV817" s="453"/>
      <c r="AW817" s="453"/>
      <c r="AX817" s="453"/>
      <c r="AY817" s="453"/>
      <c r="AZ817" s="453"/>
      <c r="BA817" s="453"/>
      <c r="BB817" s="453"/>
      <c r="BC817" s="453"/>
      <c r="BD817" s="453"/>
      <c r="BE817" s="453"/>
    </row>
    <row r="818">
      <c r="A818" s="785"/>
      <c r="B818" s="782"/>
      <c r="C818" s="782"/>
      <c r="D818" s="782"/>
      <c r="E818" s="782"/>
      <c r="F818" s="782"/>
      <c r="G818" s="782"/>
      <c r="H818" s="782"/>
      <c r="I818" s="783"/>
      <c r="J818" s="453"/>
      <c r="K818" s="453"/>
      <c r="L818" s="784"/>
      <c r="M818" s="453"/>
      <c r="N818" s="453"/>
      <c r="O818" s="453"/>
      <c r="P818" s="453"/>
      <c r="Q818" s="441"/>
      <c r="R818" s="453"/>
      <c r="S818" s="453"/>
      <c r="T818" s="453"/>
      <c r="U818" s="453"/>
      <c r="V818" s="453"/>
      <c r="W818" s="453"/>
      <c r="X818" s="453"/>
      <c r="Y818" s="453"/>
      <c r="Z818" s="453"/>
      <c r="AA818" s="453"/>
      <c r="AB818" s="453"/>
      <c r="AC818" s="453"/>
      <c r="AD818" s="453"/>
      <c r="AE818" s="453"/>
      <c r="AF818" s="453"/>
      <c r="AG818" s="453"/>
      <c r="AH818" s="453"/>
      <c r="AI818" s="453"/>
      <c r="AJ818" s="453"/>
      <c r="AK818" s="453"/>
      <c r="AL818" s="453"/>
      <c r="AM818" s="453"/>
      <c r="AN818" s="453"/>
      <c r="AO818" s="453"/>
      <c r="AP818" s="453"/>
      <c r="AQ818" s="453"/>
      <c r="AR818" s="453"/>
      <c r="AS818" s="453"/>
      <c r="AT818" s="453"/>
      <c r="AU818" s="453"/>
      <c r="AV818" s="453"/>
      <c r="AW818" s="453"/>
      <c r="AX818" s="453"/>
      <c r="AY818" s="453"/>
      <c r="AZ818" s="453"/>
      <c r="BA818" s="453"/>
      <c r="BB818" s="453"/>
      <c r="BC818" s="453"/>
      <c r="BD818" s="453"/>
      <c r="BE818" s="453"/>
    </row>
    <row r="819">
      <c r="A819" s="785"/>
      <c r="B819" s="782"/>
      <c r="C819" s="782"/>
      <c r="D819" s="782"/>
      <c r="E819" s="782"/>
      <c r="F819" s="782"/>
      <c r="G819" s="782"/>
      <c r="H819" s="782"/>
      <c r="I819" s="783"/>
      <c r="J819" s="453"/>
      <c r="K819" s="453"/>
      <c r="L819" s="784"/>
      <c r="M819" s="453"/>
      <c r="N819" s="453"/>
      <c r="O819" s="453"/>
      <c r="P819" s="453"/>
      <c r="Q819" s="441"/>
      <c r="R819" s="453"/>
      <c r="S819" s="453"/>
      <c r="T819" s="453"/>
      <c r="U819" s="453"/>
      <c r="V819" s="453"/>
      <c r="W819" s="453"/>
      <c r="X819" s="453"/>
      <c r="Y819" s="453"/>
      <c r="Z819" s="453"/>
      <c r="AA819" s="453"/>
      <c r="AB819" s="453"/>
      <c r="AC819" s="453"/>
      <c r="AD819" s="453"/>
      <c r="AE819" s="453"/>
      <c r="AF819" s="453"/>
      <c r="AG819" s="453"/>
      <c r="AH819" s="453"/>
      <c r="AI819" s="453"/>
      <c r="AJ819" s="453"/>
      <c r="AK819" s="453"/>
      <c r="AL819" s="453"/>
      <c r="AM819" s="453"/>
      <c r="AN819" s="453"/>
      <c r="AO819" s="453"/>
      <c r="AP819" s="453"/>
      <c r="AQ819" s="453"/>
      <c r="AR819" s="453"/>
      <c r="AS819" s="453"/>
      <c r="AT819" s="453"/>
      <c r="AU819" s="453"/>
      <c r="AV819" s="453"/>
      <c r="AW819" s="453"/>
      <c r="AX819" s="453"/>
      <c r="AY819" s="453"/>
      <c r="AZ819" s="453"/>
      <c r="BA819" s="453"/>
      <c r="BB819" s="453"/>
      <c r="BC819" s="453"/>
      <c r="BD819" s="453"/>
      <c r="BE819" s="453"/>
    </row>
    <row r="820">
      <c r="A820" s="785"/>
      <c r="B820" s="782"/>
      <c r="C820" s="782"/>
      <c r="D820" s="782"/>
      <c r="E820" s="782"/>
      <c r="F820" s="782"/>
      <c r="G820" s="782"/>
      <c r="H820" s="782"/>
      <c r="I820" s="783"/>
      <c r="J820" s="453"/>
      <c r="K820" s="453"/>
      <c r="L820" s="784"/>
      <c r="M820" s="453"/>
      <c r="N820" s="453"/>
      <c r="O820" s="453"/>
      <c r="P820" s="453"/>
      <c r="Q820" s="441"/>
      <c r="R820" s="453"/>
      <c r="S820" s="453"/>
      <c r="T820" s="453"/>
      <c r="U820" s="453"/>
      <c r="V820" s="453"/>
      <c r="W820" s="453"/>
      <c r="X820" s="453"/>
      <c r="Y820" s="453"/>
      <c r="Z820" s="453"/>
      <c r="AA820" s="453"/>
      <c r="AB820" s="453"/>
      <c r="AC820" s="453"/>
      <c r="AD820" s="453"/>
      <c r="AE820" s="453"/>
      <c r="AF820" s="453"/>
      <c r="AG820" s="453"/>
      <c r="AH820" s="453"/>
      <c r="AI820" s="453"/>
      <c r="AJ820" s="453"/>
      <c r="AK820" s="453"/>
      <c r="AL820" s="453"/>
      <c r="AM820" s="453"/>
      <c r="AN820" s="453"/>
      <c r="AO820" s="453"/>
      <c r="AP820" s="453"/>
      <c r="AQ820" s="453"/>
      <c r="AR820" s="453"/>
      <c r="AS820" s="453"/>
      <c r="AT820" s="453"/>
      <c r="AU820" s="453"/>
      <c r="AV820" s="453"/>
      <c r="AW820" s="453"/>
      <c r="AX820" s="453"/>
      <c r="AY820" s="453"/>
      <c r="AZ820" s="453"/>
      <c r="BA820" s="453"/>
      <c r="BB820" s="453"/>
      <c r="BC820" s="453"/>
      <c r="BD820" s="453"/>
      <c r="BE820" s="453"/>
    </row>
    <row r="821">
      <c r="A821" s="785"/>
      <c r="B821" s="782"/>
      <c r="C821" s="782"/>
      <c r="D821" s="782"/>
      <c r="E821" s="782"/>
      <c r="F821" s="782"/>
      <c r="G821" s="782"/>
      <c r="H821" s="782"/>
      <c r="I821" s="783"/>
      <c r="J821" s="453"/>
      <c r="K821" s="453"/>
      <c r="L821" s="784"/>
      <c r="M821" s="453"/>
      <c r="N821" s="453"/>
      <c r="O821" s="453"/>
      <c r="P821" s="453"/>
      <c r="Q821" s="441"/>
      <c r="R821" s="453"/>
      <c r="S821" s="453"/>
      <c r="T821" s="453"/>
      <c r="U821" s="453"/>
      <c r="V821" s="453"/>
      <c r="W821" s="453"/>
      <c r="X821" s="453"/>
      <c r="Y821" s="453"/>
      <c r="Z821" s="453"/>
      <c r="AA821" s="453"/>
      <c r="AB821" s="453"/>
      <c r="AC821" s="453"/>
      <c r="AD821" s="453"/>
      <c r="AE821" s="453"/>
      <c r="AF821" s="453"/>
      <c r="AG821" s="453"/>
      <c r="AH821" s="453"/>
      <c r="AI821" s="453"/>
      <c r="AJ821" s="453"/>
      <c r="AK821" s="453"/>
      <c r="AL821" s="453"/>
      <c r="AM821" s="453"/>
      <c r="AN821" s="453"/>
      <c r="AO821" s="453"/>
      <c r="AP821" s="453"/>
      <c r="AQ821" s="453"/>
      <c r="AR821" s="453"/>
      <c r="AS821" s="453"/>
      <c r="AT821" s="453"/>
      <c r="AU821" s="453"/>
      <c r="AV821" s="453"/>
      <c r="AW821" s="453"/>
      <c r="AX821" s="453"/>
      <c r="AY821" s="453"/>
      <c r="AZ821" s="453"/>
      <c r="BA821" s="453"/>
      <c r="BB821" s="453"/>
      <c r="BC821" s="453"/>
      <c r="BD821" s="453"/>
      <c r="BE821" s="453"/>
    </row>
    <row r="822">
      <c r="A822" s="785"/>
      <c r="B822" s="782"/>
      <c r="C822" s="782"/>
      <c r="D822" s="782"/>
      <c r="E822" s="782"/>
      <c r="F822" s="782"/>
      <c r="G822" s="782"/>
      <c r="H822" s="782"/>
      <c r="I822" s="783"/>
      <c r="J822" s="453"/>
      <c r="K822" s="453"/>
      <c r="L822" s="784"/>
      <c r="M822" s="453"/>
      <c r="N822" s="453"/>
      <c r="O822" s="453"/>
      <c r="P822" s="453"/>
      <c r="Q822" s="441"/>
      <c r="R822" s="453"/>
      <c r="S822" s="453"/>
      <c r="T822" s="453"/>
      <c r="U822" s="453"/>
      <c r="V822" s="453"/>
      <c r="W822" s="453"/>
      <c r="X822" s="453"/>
      <c r="Y822" s="453"/>
      <c r="Z822" s="453"/>
      <c r="AA822" s="453"/>
      <c r="AB822" s="453"/>
      <c r="AC822" s="453"/>
      <c r="AD822" s="453"/>
      <c r="AE822" s="453"/>
      <c r="AF822" s="453"/>
      <c r="AG822" s="453"/>
      <c r="AH822" s="453"/>
      <c r="AI822" s="453"/>
      <c r="AJ822" s="453"/>
      <c r="AK822" s="453"/>
      <c r="AL822" s="453"/>
      <c r="AM822" s="453"/>
      <c r="AN822" s="453"/>
      <c r="AO822" s="453"/>
      <c r="AP822" s="453"/>
      <c r="AQ822" s="453"/>
      <c r="AR822" s="453"/>
      <c r="AS822" s="453"/>
      <c r="AT822" s="453"/>
      <c r="AU822" s="453"/>
      <c r="AV822" s="453"/>
      <c r="AW822" s="453"/>
      <c r="AX822" s="453"/>
      <c r="AY822" s="453"/>
      <c r="AZ822" s="453"/>
      <c r="BA822" s="453"/>
      <c r="BB822" s="453"/>
      <c r="BC822" s="453"/>
      <c r="BD822" s="453"/>
      <c r="BE822" s="453"/>
    </row>
    <row r="823">
      <c r="A823" s="785"/>
      <c r="B823" s="782"/>
      <c r="C823" s="782"/>
      <c r="D823" s="782"/>
      <c r="E823" s="782"/>
      <c r="F823" s="782"/>
      <c r="G823" s="782"/>
      <c r="H823" s="782"/>
      <c r="I823" s="783"/>
      <c r="J823" s="453"/>
      <c r="K823" s="453"/>
      <c r="L823" s="784"/>
      <c r="M823" s="453"/>
      <c r="N823" s="453"/>
      <c r="O823" s="453"/>
      <c r="P823" s="453"/>
      <c r="Q823" s="441"/>
      <c r="R823" s="453"/>
      <c r="S823" s="453"/>
      <c r="T823" s="453"/>
      <c r="U823" s="453"/>
      <c r="V823" s="453"/>
      <c r="W823" s="453"/>
      <c r="X823" s="453"/>
      <c r="Y823" s="453"/>
      <c r="Z823" s="453"/>
      <c r="AA823" s="453"/>
      <c r="AB823" s="453"/>
      <c r="AC823" s="453"/>
      <c r="AD823" s="453"/>
      <c r="AE823" s="453"/>
      <c r="AF823" s="453"/>
      <c r="AG823" s="453"/>
      <c r="AH823" s="453"/>
      <c r="AI823" s="453"/>
      <c r="AJ823" s="453"/>
      <c r="AK823" s="453"/>
      <c r="AL823" s="453"/>
      <c r="AM823" s="453"/>
      <c r="AN823" s="453"/>
      <c r="AO823" s="453"/>
      <c r="AP823" s="453"/>
      <c r="AQ823" s="453"/>
      <c r="AR823" s="453"/>
      <c r="AS823" s="453"/>
      <c r="AT823" s="453"/>
      <c r="AU823" s="453"/>
      <c r="AV823" s="453"/>
      <c r="AW823" s="453"/>
      <c r="AX823" s="453"/>
      <c r="AY823" s="453"/>
      <c r="AZ823" s="453"/>
      <c r="BA823" s="453"/>
      <c r="BB823" s="453"/>
      <c r="BC823" s="453"/>
      <c r="BD823" s="453"/>
      <c r="BE823" s="453"/>
    </row>
    <row r="824">
      <c r="A824" s="785"/>
      <c r="B824" s="782"/>
      <c r="C824" s="782"/>
      <c r="D824" s="782"/>
      <c r="E824" s="782"/>
      <c r="F824" s="782"/>
      <c r="G824" s="782"/>
      <c r="H824" s="782"/>
      <c r="I824" s="783"/>
      <c r="J824" s="453"/>
      <c r="K824" s="453"/>
      <c r="L824" s="784"/>
      <c r="M824" s="453"/>
      <c r="N824" s="453"/>
      <c r="O824" s="453"/>
      <c r="P824" s="453"/>
      <c r="Q824" s="441"/>
      <c r="R824" s="453"/>
      <c r="S824" s="453"/>
      <c r="T824" s="453"/>
      <c r="U824" s="453"/>
      <c r="V824" s="453"/>
      <c r="W824" s="453"/>
      <c r="X824" s="453"/>
      <c r="Y824" s="453"/>
      <c r="Z824" s="453"/>
      <c r="AA824" s="453"/>
      <c r="AB824" s="453"/>
      <c r="AC824" s="453"/>
      <c r="AD824" s="453"/>
      <c r="AE824" s="453"/>
      <c r="AF824" s="453"/>
      <c r="AG824" s="453"/>
      <c r="AH824" s="453"/>
      <c r="AI824" s="453"/>
      <c r="AJ824" s="453"/>
      <c r="AK824" s="453"/>
      <c r="AL824" s="453"/>
      <c r="AM824" s="453"/>
      <c r="AN824" s="453"/>
      <c r="AO824" s="453"/>
      <c r="AP824" s="453"/>
      <c r="AQ824" s="453"/>
      <c r="AR824" s="453"/>
      <c r="AS824" s="453"/>
      <c r="AT824" s="453"/>
      <c r="AU824" s="453"/>
      <c r="AV824" s="453"/>
      <c r="AW824" s="453"/>
      <c r="AX824" s="453"/>
      <c r="AY824" s="453"/>
      <c r="AZ824" s="453"/>
      <c r="BA824" s="453"/>
      <c r="BB824" s="453"/>
      <c r="BC824" s="453"/>
      <c r="BD824" s="453"/>
      <c r="BE824" s="453"/>
    </row>
    <row r="825">
      <c r="A825" s="785"/>
      <c r="B825" s="782"/>
      <c r="C825" s="782"/>
      <c r="D825" s="782"/>
      <c r="E825" s="782"/>
      <c r="F825" s="782"/>
      <c r="G825" s="782"/>
      <c r="H825" s="782"/>
      <c r="I825" s="783"/>
      <c r="J825" s="453"/>
      <c r="K825" s="453"/>
      <c r="L825" s="784"/>
      <c r="M825" s="453"/>
      <c r="N825" s="453"/>
      <c r="O825" s="453"/>
      <c r="P825" s="453"/>
      <c r="Q825" s="441"/>
      <c r="R825" s="453"/>
      <c r="S825" s="453"/>
      <c r="T825" s="453"/>
      <c r="U825" s="453"/>
      <c r="V825" s="453"/>
      <c r="W825" s="453"/>
      <c r="X825" s="453"/>
      <c r="Y825" s="453"/>
      <c r="Z825" s="453"/>
      <c r="AA825" s="453"/>
      <c r="AB825" s="453"/>
      <c r="AC825" s="453"/>
      <c r="AD825" s="453"/>
      <c r="AE825" s="453"/>
      <c r="AF825" s="453"/>
      <c r="AG825" s="453"/>
      <c r="AH825" s="453"/>
      <c r="AI825" s="453"/>
      <c r="AJ825" s="453"/>
      <c r="AK825" s="453"/>
      <c r="AL825" s="453"/>
      <c r="AM825" s="453"/>
      <c r="AN825" s="453"/>
      <c r="AO825" s="453"/>
      <c r="AP825" s="453"/>
      <c r="AQ825" s="453"/>
      <c r="AR825" s="453"/>
      <c r="AS825" s="453"/>
      <c r="AT825" s="453"/>
      <c r="AU825" s="453"/>
      <c r="AV825" s="453"/>
      <c r="AW825" s="453"/>
      <c r="AX825" s="453"/>
      <c r="AY825" s="453"/>
      <c r="AZ825" s="453"/>
      <c r="BA825" s="453"/>
      <c r="BB825" s="453"/>
      <c r="BC825" s="453"/>
      <c r="BD825" s="453"/>
      <c r="BE825" s="453"/>
    </row>
    <row r="826">
      <c r="A826" s="785"/>
      <c r="B826" s="782"/>
      <c r="C826" s="782"/>
      <c r="D826" s="782"/>
      <c r="E826" s="782"/>
      <c r="F826" s="782"/>
      <c r="G826" s="782"/>
      <c r="H826" s="782"/>
      <c r="I826" s="783"/>
      <c r="J826" s="453"/>
      <c r="K826" s="453"/>
      <c r="L826" s="784"/>
      <c r="M826" s="453"/>
      <c r="N826" s="453"/>
      <c r="O826" s="453"/>
      <c r="P826" s="453"/>
      <c r="Q826" s="441"/>
      <c r="R826" s="453"/>
      <c r="S826" s="453"/>
      <c r="T826" s="453"/>
      <c r="U826" s="453"/>
      <c r="V826" s="453"/>
      <c r="W826" s="453"/>
      <c r="X826" s="453"/>
      <c r="Y826" s="453"/>
      <c r="Z826" s="453"/>
      <c r="AA826" s="453"/>
      <c r="AB826" s="453"/>
      <c r="AC826" s="453"/>
      <c r="AD826" s="453"/>
      <c r="AE826" s="453"/>
      <c r="AF826" s="453"/>
      <c r="AG826" s="453"/>
      <c r="AH826" s="453"/>
      <c r="AI826" s="453"/>
      <c r="AJ826" s="453"/>
      <c r="AK826" s="453"/>
      <c r="AL826" s="453"/>
      <c r="AM826" s="453"/>
      <c r="AN826" s="453"/>
      <c r="AO826" s="453"/>
      <c r="AP826" s="453"/>
      <c r="AQ826" s="453"/>
      <c r="AR826" s="453"/>
      <c r="AS826" s="453"/>
      <c r="AT826" s="453"/>
      <c r="AU826" s="453"/>
      <c r="AV826" s="453"/>
      <c r="AW826" s="453"/>
      <c r="AX826" s="453"/>
      <c r="AY826" s="453"/>
      <c r="AZ826" s="453"/>
      <c r="BA826" s="453"/>
      <c r="BB826" s="453"/>
      <c r="BC826" s="453"/>
      <c r="BD826" s="453"/>
      <c r="BE826" s="453"/>
    </row>
    <row r="827">
      <c r="A827" s="785"/>
      <c r="B827" s="782"/>
      <c r="C827" s="782"/>
      <c r="D827" s="782"/>
      <c r="E827" s="782"/>
      <c r="F827" s="782"/>
      <c r="G827" s="782"/>
      <c r="H827" s="782"/>
      <c r="I827" s="783"/>
      <c r="J827" s="453"/>
      <c r="K827" s="453"/>
      <c r="L827" s="784"/>
      <c r="M827" s="453"/>
      <c r="N827" s="453"/>
      <c r="O827" s="453"/>
      <c r="P827" s="453"/>
      <c r="Q827" s="441"/>
      <c r="R827" s="453"/>
      <c r="S827" s="453"/>
      <c r="T827" s="453"/>
      <c r="U827" s="453"/>
      <c r="V827" s="453"/>
      <c r="W827" s="453"/>
      <c r="X827" s="453"/>
      <c r="Y827" s="453"/>
      <c r="Z827" s="453"/>
      <c r="AA827" s="453"/>
      <c r="AB827" s="453"/>
      <c r="AC827" s="453"/>
      <c r="AD827" s="453"/>
      <c r="AE827" s="453"/>
      <c r="AF827" s="453"/>
      <c r="AG827" s="453"/>
      <c r="AH827" s="453"/>
      <c r="AI827" s="453"/>
      <c r="AJ827" s="453"/>
      <c r="AK827" s="453"/>
      <c r="AL827" s="453"/>
      <c r="AM827" s="453"/>
      <c r="AN827" s="453"/>
      <c r="AO827" s="453"/>
      <c r="AP827" s="453"/>
      <c r="AQ827" s="453"/>
      <c r="AR827" s="453"/>
      <c r="AS827" s="453"/>
      <c r="AT827" s="453"/>
      <c r="AU827" s="453"/>
      <c r="AV827" s="453"/>
      <c r="AW827" s="453"/>
      <c r="AX827" s="453"/>
      <c r="AY827" s="453"/>
      <c r="AZ827" s="453"/>
      <c r="BA827" s="453"/>
      <c r="BB827" s="453"/>
      <c r="BC827" s="453"/>
      <c r="BD827" s="453"/>
      <c r="BE827" s="453"/>
    </row>
    <row r="828">
      <c r="A828" s="785"/>
      <c r="B828" s="782"/>
      <c r="C828" s="782"/>
      <c r="D828" s="782"/>
      <c r="E828" s="782"/>
      <c r="F828" s="782"/>
      <c r="G828" s="782"/>
      <c r="H828" s="782"/>
      <c r="I828" s="783"/>
      <c r="J828" s="453"/>
      <c r="K828" s="453"/>
      <c r="L828" s="784"/>
      <c r="M828" s="453"/>
      <c r="N828" s="453"/>
      <c r="O828" s="453"/>
      <c r="P828" s="453"/>
      <c r="Q828" s="441"/>
      <c r="R828" s="453"/>
      <c r="S828" s="453"/>
      <c r="T828" s="453"/>
      <c r="U828" s="453"/>
      <c r="V828" s="453"/>
      <c r="W828" s="453"/>
      <c r="X828" s="453"/>
      <c r="Y828" s="453"/>
      <c r="Z828" s="453"/>
      <c r="AA828" s="453"/>
      <c r="AB828" s="453"/>
      <c r="AC828" s="453"/>
      <c r="AD828" s="453"/>
      <c r="AE828" s="453"/>
      <c r="AF828" s="453"/>
      <c r="AG828" s="453"/>
      <c r="AH828" s="453"/>
      <c r="AI828" s="453"/>
      <c r="AJ828" s="453"/>
      <c r="AK828" s="453"/>
      <c r="AL828" s="453"/>
      <c r="AM828" s="453"/>
      <c r="AN828" s="453"/>
      <c r="AO828" s="453"/>
      <c r="AP828" s="453"/>
      <c r="AQ828" s="453"/>
      <c r="AR828" s="453"/>
      <c r="AS828" s="453"/>
      <c r="AT828" s="453"/>
      <c r="AU828" s="453"/>
      <c r="AV828" s="453"/>
      <c r="AW828" s="453"/>
      <c r="AX828" s="453"/>
      <c r="AY828" s="453"/>
      <c r="AZ828" s="453"/>
      <c r="BA828" s="453"/>
      <c r="BB828" s="453"/>
      <c r="BC828" s="453"/>
      <c r="BD828" s="453"/>
      <c r="BE828" s="453"/>
    </row>
    <row r="829">
      <c r="A829" s="785"/>
      <c r="B829" s="782"/>
      <c r="C829" s="782"/>
      <c r="D829" s="782"/>
      <c r="E829" s="782"/>
      <c r="F829" s="782"/>
      <c r="G829" s="782"/>
      <c r="H829" s="782"/>
      <c r="I829" s="783"/>
      <c r="J829" s="453"/>
      <c r="K829" s="453"/>
      <c r="L829" s="784"/>
      <c r="M829" s="453"/>
      <c r="N829" s="453"/>
      <c r="O829" s="453"/>
      <c r="P829" s="453"/>
      <c r="Q829" s="441"/>
      <c r="R829" s="453"/>
      <c r="S829" s="453"/>
      <c r="T829" s="453"/>
      <c r="U829" s="453"/>
      <c r="V829" s="453"/>
      <c r="W829" s="453"/>
      <c r="X829" s="453"/>
      <c r="Y829" s="453"/>
      <c r="Z829" s="453"/>
      <c r="AA829" s="453"/>
      <c r="AB829" s="453"/>
      <c r="AC829" s="453"/>
      <c r="AD829" s="453"/>
      <c r="AE829" s="453"/>
      <c r="AF829" s="453"/>
      <c r="AG829" s="453"/>
      <c r="AH829" s="453"/>
      <c r="AI829" s="453"/>
      <c r="AJ829" s="453"/>
      <c r="AK829" s="453"/>
      <c r="AL829" s="453"/>
      <c r="AM829" s="453"/>
      <c r="AN829" s="453"/>
      <c r="AO829" s="453"/>
      <c r="AP829" s="453"/>
      <c r="AQ829" s="453"/>
      <c r="AR829" s="453"/>
      <c r="AS829" s="453"/>
      <c r="AT829" s="453"/>
      <c r="AU829" s="453"/>
      <c r="AV829" s="453"/>
      <c r="AW829" s="453"/>
      <c r="AX829" s="453"/>
      <c r="AY829" s="453"/>
      <c r="AZ829" s="453"/>
      <c r="BA829" s="453"/>
      <c r="BB829" s="453"/>
      <c r="BC829" s="453"/>
      <c r="BD829" s="453"/>
      <c r="BE829" s="453"/>
    </row>
    <row r="830">
      <c r="A830" s="785"/>
      <c r="B830" s="782"/>
      <c r="C830" s="782"/>
      <c r="D830" s="782"/>
      <c r="E830" s="782"/>
      <c r="F830" s="782"/>
      <c r="G830" s="782"/>
      <c r="H830" s="782"/>
      <c r="I830" s="783"/>
      <c r="J830" s="453"/>
      <c r="K830" s="453"/>
      <c r="L830" s="784"/>
      <c r="M830" s="453"/>
      <c r="N830" s="453"/>
      <c r="O830" s="453"/>
      <c r="P830" s="453"/>
      <c r="Q830" s="441"/>
      <c r="R830" s="453"/>
      <c r="S830" s="453"/>
      <c r="T830" s="453"/>
      <c r="U830" s="453"/>
      <c r="V830" s="453"/>
      <c r="W830" s="453"/>
      <c r="X830" s="453"/>
      <c r="Y830" s="453"/>
      <c r="Z830" s="453"/>
      <c r="AA830" s="453"/>
      <c r="AB830" s="453"/>
      <c r="AC830" s="453"/>
      <c r="AD830" s="453"/>
      <c r="AE830" s="453"/>
      <c r="AF830" s="453"/>
      <c r="AG830" s="453"/>
      <c r="AH830" s="453"/>
      <c r="AI830" s="453"/>
      <c r="AJ830" s="453"/>
      <c r="AK830" s="453"/>
      <c r="AL830" s="453"/>
      <c r="AM830" s="453"/>
      <c r="AN830" s="453"/>
      <c r="AO830" s="453"/>
      <c r="AP830" s="453"/>
      <c r="AQ830" s="453"/>
      <c r="AR830" s="453"/>
      <c r="AS830" s="453"/>
      <c r="AT830" s="453"/>
      <c r="AU830" s="453"/>
      <c r="AV830" s="453"/>
      <c r="AW830" s="453"/>
      <c r="AX830" s="453"/>
      <c r="AY830" s="453"/>
      <c r="AZ830" s="453"/>
      <c r="BA830" s="453"/>
      <c r="BB830" s="453"/>
      <c r="BC830" s="453"/>
      <c r="BD830" s="453"/>
      <c r="BE830" s="453"/>
    </row>
    <row r="831">
      <c r="A831" s="785"/>
      <c r="B831" s="782"/>
      <c r="C831" s="782"/>
      <c r="D831" s="782"/>
      <c r="E831" s="782"/>
      <c r="F831" s="782"/>
      <c r="G831" s="782"/>
      <c r="H831" s="782"/>
      <c r="I831" s="783"/>
      <c r="J831" s="453"/>
      <c r="K831" s="453"/>
      <c r="L831" s="784"/>
      <c r="M831" s="453"/>
      <c r="N831" s="453"/>
      <c r="O831" s="453"/>
      <c r="P831" s="453"/>
      <c r="Q831" s="441"/>
      <c r="R831" s="453"/>
      <c r="S831" s="453"/>
      <c r="T831" s="453"/>
      <c r="U831" s="453"/>
      <c r="V831" s="453"/>
      <c r="W831" s="453"/>
      <c r="X831" s="453"/>
      <c r="Y831" s="453"/>
      <c r="Z831" s="453"/>
      <c r="AA831" s="453"/>
      <c r="AB831" s="453"/>
      <c r="AC831" s="453"/>
      <c r="AD831" s="453"/>
      <c r="AE831" s="453"/>
      <c r="AF831" s="453"/>
      <c r="AG831" s="453"/>
      <c r="AH831" s="453"/>
      <c r="AI831" s="453"/>
      <c r="AJ831" s="453"/>
      <c r="AK831" s="453"/>
      <c r="AL831" s="453"/>
      <c r="AM831" s="453"/>
      <c r="AN831" s="453"/>
      <c r="AO831" s="453"/>
      <c r="AP831" s="453"/>
      <c r="AQ831" s="453"/>
      <c r="AR831" s="453"/>
      <c r="AS831" s="453"/>
      <c r="AT831" s="453"/>
      <c r="AU831" s="453"/>
      <c r="AV831" s="453"/>
      <c r="AW831" s="453"/>
      <c r="AX831" s="453"/>
      <c r="AY831" s="453"/>
      <c r="AZ831" s="453"/>
      <c r="BA831" s="453"/>
      <c r="BB831" s="453"/>
      <c r="BC831" s="453"/>
      <c r="BD831" s="453"/>
      <c r="BE831" s="453"/>
    </row>
    <row r="832">
      <c r="A832" s="785"/>
      <c r="B832" s="782"/>
      <c r="C832" s="782"/>
      <c r="D832" s="782"/>
      <c r="E832" s="782"/>
      <c r="F832" s="782"/>
      <c r="G832" s="782"/>
      <c r="H832" s="782"/>
      <c r="I832" s="783"/>
      <c r="J832" s="453"/>
      <c r="K832" s="453"/>
      <c r="L832" s="784"/>
      <c r="M832" s="453"/>
      <c r="N832" s="453"/>
      <c r="O832" s="453"/>
      <c r="P832" s="453"/>
      <c r="Q832" s="441"/>
      <c r="R832" s="453"/>
      <c r="S832" s="453"/>
      <c r="T832" s="453"/>
      <c r="U832" s="453"/>
      <c r="V832" s="453"/>
      <c r="W832" s="453"/>
      <c r="X832" s="453"/>
      <c r="Y832" s="453"/>
      <c r="Z832" s="453"/>
      <c r="AA832" s="453"/>
      <c r="AB832" s="453"/>
      <c r="AC832" s="453"/>
      <c r="AD832" s="453"/>
      <c r="AE832" s="453"/>
      <c r="AF832" s="453"/>
      <c r="AG832" s="453"/>
      <c r="AH832" s="453"/>
      <c r="AI832" s="453"/>
      <c r="AJ832" s="453"/>
      <c r="AK832" s="453"/>
      <c r="AL832" s="453"/>
      <c r="AM832" s="453"/>
      <c r="AN832" s="453"/>
      <c r="AO832" s="453"/>
      <c r="AP832" s="453"/>
      <c r="AQ832" s="453"/>
      <c r="AR832" s="453"/>
      <c r="AS832" s="453"/>
      <c r="AT832" s="453"/>
      <c r="AU832" s="453"/>
      <c r="AV832" s="453"/>
      <c r="AW832" s="453"/>
      <c r="AX832" s="453"/>
      <c r="AY832" s="453"/>
      <c r="AZ832" s="453"/>
      <c r="BA832" s="453"/>
      <c r="BB832" s="453"/>
      <c r="BC832" s="453"/>
      <c r="BD832" s="453"/>
      <c r="BE832" s="453"/>
    </row>
    <row r="833">
      <c r="A833" s="785"/>
      <c r="B833" s="782"/>
      <c r="C833" s="782"/>
      <c r="D833" s="782"/>
      <c r="E833" s="782"/>
      <c r="F833" s="782"/>
      <c r="G833" s="782"/>
      <c r="H833" s="782"/>
      <c r="I833" s="783"/>
      <c r="J833" s="453"/>
      <c r="K833" s="453"/>
      <c r="L833" s="784"/>
      <c r="M833" s="453"/>
      <c r="N833" s="453"/>
      <c r="O833" s="453"/>
      <c r="P833" s="453"/>
      <c r="Q833" s="441"/>
      <c r="R833" s="453"/>
      <c r="S833" s="453"/>
      <c r="T833" s="453"/>
      <c r="U833" s="453"/>
      <c r="V833" s="453"/>
      <c r="W833" s="453"/>
      <c r="X833" s="453"/>
      <c r="Y833" s="453"/>
      <c r="Z833" s="453"/>
      <c r="AA833" s="453"/>
      <c r="AB833" s="453"/>
      <c r="AC833" s="453"/>
      <c r="AD833" s="453"/>
      <c r="AE833" s="453"/>
      <c r="AF833" s="453"/>
      <c r="AG833" s="453"/>
      <c r="AH833" s="453"/>
      <c r="AI833" s="453"/>
      <c r="AJ833" s="453"/>
      <c r="AK833" s="453"/>
      <c r="AL833" s="453"/>
      <c r="AM833" s="453"/>
      <c r="AN833" s="453"/>
      <c r="AO833" s="453"/>
      <c r="AP833" s="453"/>
      <c r="AQ833" s="453"/>
      <c r="AR833" s="453"/>
      <c r="AS833" s="453"/>
      <c r="AT833" s="453"/>
      <c r="AU833" s="453"/>
      <c r="AV833" s="453"/>
      <c r="AW833" s="453"/>
      <c r="AX833" s="453"/>
      <c r="AY833" s="453"/>
      <c r="AZ833" s="453"/>
      <c r="BA833" s="453"/>
      <c r="BB833" s="453"/>
      <c r="BC833" s="453"/>
      <c r="BD833" s="453"/>
      <c r="BE833" s="453"/>
    </row>
    <row r="834">
      <c r="A834" s="785"/>
      <c r="B834" s="782"/>
      <c r="C834" s="782"/>
      <c r="D834" s="782"/>
      <c r="E834" s="782"/>
      <c r="F834" s="782"/>
      <c r="G834" s="782"/>
      <c r="H834" s="782"/>
      <c r="I834" s="783"/>
      <c r="J834" s="453"/>
      <c r="K834" s="453"/>
      <c r="L834" s="784"/>
      <c r="M834" s="453"/>
      <c r="N834" s="453"/>
      <c r="O834" s="453"/>
      <c r="P834" s="453"/>
      <c r="Q834" s="441"/>
      <c r="R834" s="453"/>
      <c r="S834" s="453"/>
      <c r="T834" s="453"/>
      <c r="U834" s="453"/>
      <c r="V834" s="453"/>
      <c r="W834" s="453"/>
      <c r="X834" s="453"/>
      <c r="Y834" s="453"/>
      <c r="Z834" s="453"/>
      <c r="AA834" s="453"/>
      <c r="AB834" s="453"/>
      <c r="AC834" s="453"/>
      <c r="AD834" s="453"/>
      <c r="AE834" s="453"/>
      <c r="AF834" s="453"/>
      <c r="AG834" s="453"/>
      <c r="AH834" s="453"/>
      <c r="AI834" s="453"/>
      <c r="AJ834" s="453"/>
      <c r="AK834" s="453"/>
      <c r="AL834" s="453"/>
      <c r="AM834" s="453"/>
      <c r="AN834" s="453"/>
      <c r="AO834" s="453"/>
      <c r="AP834" s="453"/>
      <c r="AQ834" s="453"/>
      <c r="AR834" s="453"/>
      <c r="AS834" s="453"/>
      <c r="AT834" s="453"/>
      <c r="AU834" s="453"/>
      <c r="AV834" s="453"/>
      <c r="AW834" s="453"/>
      <c r="AX834" s="453"/>
      <c r="AY834" s="453"/>
      <c r="AZ834" s="453"/>
      <c r="BA834" s="453"/>
      <c r="BB834" s="453"/>
      <c r="BC834" s="453"/>
      <c r="BD834" s="453"/>
      <c r="BE834" s="453"/>
    </row>
    <row r="835">
      <c r="A835" s="785"/>
      <c r="B835" s="782"/>
      <c r="C835" s="782"/>
      <c r="D835" s="782"/>
      <c r="E835" s="782"/>
      <c r="F835" s="782"/>
      <c r="G835" s="782"/>
      <c r="H835" s="782"/>
      <c r="I835" s="783"/>
      <c r="J835" s="453"/>
      <c r="K835" s="453"/>
      <c r="L835" s="784"/>
      <c r="M835" s="453"/>
      <c r="N835" s="453"/>
      <c r="O835" s="453"/>
      <c r="P835" s="453"/>
      <c r="Q835" s="441"/>
      <c r="R835" s="453"/>
      <c r="S835" s="453"/>
      <c r="T835" s="453"/>
      <c r="U835" s="453"/>
      <c r="V835" s="453"/>
      <c r="W835" s="453"/>
      <c r="X835" s="453"/>
      <c r="Y835" s="453"/>
      <c r="Z835" s="453"/>
      <c r="AA835" s="453"/>
      <c r="AB835" s="453"/>
      <c r="AC835" s="453"/>
      <c r="AD835" s="453"/>
      <c r="AE835" s="453"/>
      <c r="AF835" s="453"/>
      <c r="AG835" s="453"/>
      <c r="AH835" s="453"/>
      <c r="AI835" s="453"/>
      <c r="AJ835" s="453"/>
      <c r="AK835" s="453"/>
      <c r="AL835" s="453"/>
      <c r="AM835" s="453"/>
      <c r="AN835" s="453"/>
      <c r="AO835" s="453"/>
      <c r="AP835" s="453"/>
      <c r="AQ835" s="453"/>
      <c r="AR835" s="453"/>
      <c r="AS835" s="453"/>
      <c r="AT835" s="453"/>
      <c r="AU835" s="453"/>
      <c r="AV835" s="453"/>
      <c r="AW835" s="453"/>
      <c r="AX835" s="453"/>
      <c r="AY835" s="453"/>
      <c r="AZ835" s="453"/>
      <c r="BA835" s="453"/>
      <c r="BB835" s="453"/>
      <c r="BC835" s="453"/>
      <c r="BD835" s="453"/>
      <c r="BE835" s="453"/>
    </row>
    <row r="836">
      <c r="A836" s="785"/>
      <c r="B836" s="782"/>
      <c r="C836" s="782"/>
      <c r="D836" s="782"/>
      <c r="E836" s="782"/>
      <c r="F836" s="782"/>
      <c r="G836" s="782"/>
      <c r="H836" s="782"/>
      <c r="I836" s="783"/>
      <c r="J836" s="453"/>
      <c r="K836" s="453"/>
      <c r="L836" s="784"/>
      <c r="M836" s="453"/>
      <c r="N836" s="453"/>
      <c r="O836" s="453"/>
      <c r="P836" s="453"/>
      <c r="Q836" s="441"/>
      <c r="R836" s="453"/>
      <c r="S836" s="453"/>
      <c r="T836" s="453"/>
      <c r="U836" s="453"/>
      <c r="V836" s="453"/>
      <c r="W836" s="453"/>
      <c r="X836" s="453"/>
      <c r="Y836" s="453"/>
      <c r="Z836" s="453"/>
      <c r="AA836" s="453"/>
      <c r="AB836" s="453"/>
      <c r="AC836" s="453"/>
      <c r="AD836" s="453"/>
      <c r="AE836" s="453"/>
      <c r="AF836" s="453"/>
      <c r="AG836" s="453"/>
      <c r="AH836" s="453"/>
      <c r="AI836" s="453"/>
      <c r="AJ836" s="453"/>
      <c r="AK836" s="453"/>
      <c r="AL836" s="453"/>
      <c r="AM836" s="453"/>
      <c r="AN836" s="453"/>
      <c r="AO836" s="453"/>
      <c r="AP836" s="453"/>
      <c r="AQ836" s="453"/>
      <c r="AR836" s="453"/>
      <c r="AS836" s="453"/>
      <c r="AT836" s="453"/>
      <c r="AU836" s="453"/>
      <c r="AV836" s="453"/>
      <c r="AW836" s="453"/>
      <c r="AX836" s="453"/>
      <c r="AY836" s="453"/>
      <c r="AZ836" s="453"/>
      <c r="BA836" s="453"/>
      <c r="BB836" s="453"/>
      <c r="BC836" s="453"/>
      <c r="BD836" s="453"/>
      <c r="BE836" s="453"/>
    </row>
    <row r="837">
      <c r="A837" s="785"/>
      <c r="B837" s="782"/>
      <c r="C837" s="782"/>
      <c r="D837" s="782"/>
      <c r="E837" s="782"/>
      <c r="F837" s="782"/>
      <c r="G837" s="782"/>
      <c r="H837" s="782"/>
      <c r="I837" s="783"/>
      <c r="J837" s="453"/>
      <c r="K837" s="453"/>
      <c r="L837" s="784"/>
      <c r="M837" s="453"/>
      <c r="N837" s="453"/>
      <c r="O837" s="453"/>
      <c r="P837" s="453"/>
      <c r="Q837" s="441"/>
      <c r="R837" s="453"/>
      <c r="S837" s="453"/>
      <c r="T837" s="453"/>
      <c r="U837" s="453"/>
      <c r="V837" s="453"/>
      <c r="W837" s="453"/>
      <c r="X837" s="453"/>
      <c r="Y837" s="453"/>
      <c r="Z837" s="453"/>
      <c r="AA837" s="453"/>
      <c r="AB837" s="453"/>
      <c r="AC837" s="453"/>
      <c r="AD837" s="453"/>
      <c r="AE837" s="453"/>
      <c r="AF837" s="453"/>
      <c r="AG837" s="453"/>
      <c r="AH837" s="453"/>
      <c r="AI837" s="453"/>
      <c r="AJ837" s="453"/>
      <c r="AK837" s="453"/>
      <c r="AL837" s="453"/>
      <c r="AM837" s="453"/>
      <c r="AN837" s="453"/>
      <c r="AO837" s="453"/>
      <c r="AP837" s="453"/>
      <c r="AQ837" s="453"/>
      <c r="AR837" s="453"/>
      <c r="AS837" s="453"/>
      <c r="AT837" s="453"/>
      <c r="AU837" s="453"/>
      <c r="AV837" s="453"/>
      <c r="AW837" s="453"/>
      <c r="AX837" s="453"/>
      <c r="AY837" s="453"/>
      <c r="AZ837" s="453"/>
      <c r="BA837" s="453"/>
      <c r="BB837" s="453"/>
      <c r="BC837" s="453"/>
      <c r="BD837" s="453"/>
      <c r="BE837" s="453"/>
    </row>
    <row r="838">
      <c r="A838" s="785"/>
      <c r="B838" s="782"/>
      <c r="C838" s="782"/>
      <c r="D838" s="782"/>
      <c r="E838" s="782"/>
      <c r="F838" s="782"/>
      <c r="G838" s="782"/>
      <c r="H838" s="782"/>
      <c r="I838" s="783"/>
      <c r="J838" s="453"/>
      <c r="K838" s="453"/>
      <c r="L838" s="784"/>
      <c r="M838" s="453"/>
      <c r="N838" s="453"/>
      <c r="O838" s="453"/>
      <c r="P838" s="453"/>
      <c r="Q838" s="441"/>
      <c r="R838" s="453"/>
      <c r="S838" s="453"/>
      <c r="T838" s="453"/>
      <c r="U838" s="453"/>
      <c r="V838" s="453"/>
      <c r="W838" s="453"/>
      <c r="X838" s="453"/>
      <c r="Y838" s="453"/>
      <c r="Z838" s="453"/>
      <c r="AA838" s="453"/>
      <c r="AB838" s="453"/>
      <c r="AC838" s="453"/>
      <c r="AD838" s="453"/>
      <c r="AE838" s="453"/>
      <c r="AF838" s="453"/>
      <c r="AG838" s="453"/>
      <c r="AH838" s="453"/>
      <c r="AI838" s="453"/>
      <c r="AJ838" s="453"/>
      <c r="AK838" s="453"/>
      <c r="AL838" s="453"/>
      <c r="AM838" s="453"/>
      <c r="AN838" s="453"/>
      <c r="AO838" s="453"/>
      <c r="AP838" s="453"/>
      <c r="AQ838" s="453"/>
      <c r="AR838" s="453"/>
      <c r="AS838" s="453"/>
      <c r="AT838" s="453"/>
      <c r="AU838" s="453"/>
      <c r="AV838" s="453"/>
      <c r="AW838" s="453"/>
      <c r="AX838" s="453"/>
      <c r="AY838" s="453"/>
      <c r="AZ838" s="453"/>
      <c r="BA838" s="453"/>
      <c r="BB838" s="453"/>
      <c r="BC838" s="453"/>
      <c r="BD838" s="453"/>
      <c r="BE838" s="453"/>
    </row>
    <row r="839">
      <c r="A839" s="785"/>
      <c r="B839" s="782"/>
      <c r="C839" s="782"/>
      <c r="D839" s="782"/>
      <c r="E839" s="782"/>
      <c r="F839" s="782"/>
      <c r="G839" s="782"/>
      <c r="H839" s="782"/>
      <c r="I839" s="783"/>
      <c r="J839" s="453"/>
      <c r="K839" s="453"/>
      <c r="L839" s="784"/>
      <c r="M839" s="453"/>
      <c r="N839" s="453"/>
      <c r="O839" s="453"/>
      <c r="P839" s="453"/>
      <c r="Q839" s="441"/>
      <c r="R839" s="453"/>
      <c r="S839" s="453"/>
      <c r="T839" s="453"/>
      <c r="U839" s="453"/>
      <c r="V839" s="453"/>
      <c r="W839" s="453"/>
      <c r="X839" s="453"/>
      <c r="Y839" s="453"/>
      <c r="Z839" s="453"/>
      <c r="AA839" s="453"/>
      <c r="AB839" s="453"/>
      <c r="AC839" s="453"/>
      <c r="AD839" s="453"/>
      <c r="AE839" s="453"/>
      <c r="AF839" s="453"/>
      <c r="AG839" s="453"/>
      <c r="AH839" s="453"/>
      <c r="AI839" s="453"/>
      <c r="AJ839" s="453"/>
      <c r="AK839" s="453"/>
      <c r="AL839" s="453"/>
      <c r="AM839" s="453"/>
      <c r="AN839" s="453"/>
      <c r="AO839" s="453"/>
      <c r="AP839" s="453"/>
      <c r="AQ839" s="453"/>
      <c r="AR839" s="453"/>
      <c r="AS839" s="453"/>
      <c r="AT839" s="453"/>
      <c r="AU839" s="453"/>
      <c r="AV839" s="453"/>
      <c r="AW839" s="453"/>
      <c r="AX839" s="453"/>
      <c r="AY839" s="453"/>
      <c r="AZ839" s="453"/>
      <c r="BA839" s="453"/>
      <c r="BB839" s="453"/>
      <c r="BC839" s="453"/>
      <c r="BD839" s="453"/>
      <c r="BE839" s="453"/>
    </row>
    <row r="840">
      <c r="A840" s="785"/>
      <c r="B840" s="782"/>
      <c r="C840" s="782"/>
      <c r="D840" s="782"/>
      <c r="E840" s="782"/>
      <c r="F840" s="782"/>
      <c r="G840" s="782"/>
      <c r="H840" s="782"/>
      <c r="I840" s="783"/>
      <c r="J840" s="453"/>
      <c r="K840" s="453"/>
      <c r="L840" s="784"/>
      <c r="M840" s="453"/>
      <c r="N840" s="453"/>
      <c r="O840" s="453"/>
      <c r="P840" s="453"/>
      <c r="Q840" s="441"/>
      <c r="R840" s="453"/>
      <c r="S840" s="453"/>
      <c r="T840" s="453"/>
      <c r="U840" s="453"/>
      <c r="V840" s="453"/>
      <c r="W840" s="453"/>
      <c r="X840" s="453"/>
      <c r="Y840" s="453"/>
      <c r="Z840" s="453"/>
      <c r="AA840" s="453"/>
      <c r="AB840" s="453"/>
      <c r="AC840" s="453"/>
      <c r="AD840" s="453"/>
      <c r="AE840" s="453"/>
      <c r="AF840" s="453"/>
      <c r="AG840" s="453"/>
      <c r="AH840" s="453"/>
      <c r="AI840" s="453"/>
      <c r="AJ840" s="453"/>
      <c r="AK840" s="453"/>
      <c r="AL840" s="453"/>
      <c r="AM840" s="453"/>
      <c r="AN840" s="453"/>
      <c r="AO840" s="453"/>
      <c r="AP840" s="453"/>
      <c r="AQ840" s="453"/>
      <c r="AR840" s="453"/>
      <c r="AS840" s="453"/>
      <c r="AT840" s="453"/>
      <c r="AU840" s="453"/>
      <c r="AV840" s="453"/>
      <c r="AW840" s="453"/>
      <c r="AX840" s="453"/>
      <c r="AY840" s="453"/>
      <c r="AZ840" s="453"/>
      <c r="BA840" s="453"/>
      <c r="BB840" s="453"/>
      <c r="BC840" s="453"/>
      <c r="BD840" s="453"/>
      <c r="BE840" s="453"/>
    </row>
    <row r="841">
      <c r="A841" s="785"/>
      <c r="B841" s="782"/>
      <c r="C841" s="782"/>
      <c r="D841" s="782"/>
      <c r="E841" s="782"/>
      <c r="F841" s="782"/>
      <c r="G841" s="782"/>
      <c r="H841" s="782"/>
      <c r="I841" s="783"/>
      <c r="J841" s="453"/>
      <c r="K841" s="453"/>
      <c r="L841" s="784"/>
      <c r="M841" s="453"/>
      <c r="N841" s="453"/>
      <c r="O841" s="453"/>
      <c r="P841" s="453"/>
      <c r="Q841" s="441"/>
      <c r="R841" s="453"/>
      <c r="S841" s="453"/>
      <c r="T841" s="453"/>
      <c r="U841" s="453"/>
      <c r="V841" s="453"/>
      <c r="W841" s="453"/>
      <c r="X841" s="453"/>
      <c r="Y841" s="453"/>
      <c r="Z841" s="453"/>
      <c r="AA841" s="453"/>
      <c r="AB841" s="453"/>
      <c r="AC841" s="453"/>
      <c r="AD841" s="453"/>
      <c r="AE841" s="453"/>
      <c r="AF841" s="453"/>
      <c r="AG841" s="453"/>
      <c r="AH841" s="453"/>
      <c r="AI841" s="453"/>
      <c r="AJ841" s="453"/>
      <c r="AK841" s="453"/>
      <c r="AL841" s="453"/>
      <c r="AM841" s="453"/>
      <c r="AN841" s="453"/>
      <c r="AO841" s="453"/>
      <c r="AP841" s="453"/>
      <c r="AQ841" s="453"/>
      <c r="AR841" s="453"/>
      <c r="AS841" s="453"/>
      <c r="AT841" s="453"/>
      <c r="AU841" s="453"/>
      <c r="AV841" s="453"/>
      <c r="AW841" s="453"/>
      <c r="AX841" s="453"/>
      <c r="AY841" s="453"/>
      <c r="AZ841" s="453"/>
      <c r="BA841" s="453"/>
      <c r="BB841" s="453"/>
      <c r="BC841" s="453"/>
      <c r="BD841" s="453"/>
      <c r="BE841" s="453"/>
    </row>
    <row r="842">
      <c r="A842" s="785"/>
      <c r="B842" s="782"/>
      <c r="C842" s="782"/>
      <c r="D842" s="782"/>
      <c r="E842" s="782"/>
      <c r="F842" s="782"/>
      <c r="G842" s="782"/>
      <c r="H842" s="782"/>
      <c r="I842" s="783"/>
      <c r="J842" s="453"/>
      <c r="K842" s="453"/>
      <c r="L842" s="784"/>
      <c r="M842" s="453"/>
      <c r="N842" s="453"/>
      <c r="O842" s="453"/>
      <c r="P842" s="453"/>
      <c r="Q842" s="441"/>
      <c r="R842" s="453"/>
      <c r="S842" s="453"/>
      <c r="T842" s="453"/>
      <c r="U842" s="453"/>
      <c r="V842" s="453"/>
      <c r="W842" s="453"/>
      <c r="X842" s="453"/>
      <c r="Y842" s="453"/>
      <c r="Z842" s="453"/>
      <c r="AA842" s="453"/>
      <c r="AB842" s="453"/>
      <c r="AC842" s="453"/>
      <c r="AD842" s="453"/>
      <c r="AE842" s="453"/>
      <c r="AF842" s="453"/>
      <c r="AG842" s="453"/>
      <c r="AH842" s="453"/>
      <c r="AI842" s="453"/>
      <c r="AJ842" s="453"/>
      <c r="AK842" s="453"/>
      <c r="AL842" s="453"/>
      <c r="AM842" s="453"/>
      <c r="AN842" s="453"/>
      <c r="AO842" s="453"/>
      <c r="AP842" s="453"/>
      <c r="AQ842" s="453"/>
      <c r="AR842" s="453"/>
      <c r="AS842" s="453"/>
      <c r="AT842" s="453"/>
      <c r="AU842" s="453"/>
      <c r="AV842" s="453"/>
      <c r="AW842" s="453"/>
      <c r="AX842" s="453"/>
      <c r="AY842" s="453"/>
      <c r="AZ842" s="453"/>
      <c r="BA842" s="453"/>
      <c r="BB842" s="453"/>
      <c r="BC842" s="453"/>
      <c r="BD842" s="453"/>
      <c r="BE842" s="453"/>
    </row>
    <row r="843">
      <c r="A843" s="785"/>
      <c r="B843" s="782"/>
      <c r="C843" s="782"/>
      <c r="D843" s="782"/>
      <c r="E843" s="782"/>
      <c r="F843" s="782"/>
      <c r="G843" s="782"/>
      <c r="H843" s="782"/>
      <c r="I843" s="783"/>
      <c r="J843" s="453"/>
      <c r="K843" s="453"/>
      <c r="L843" s="784"/>
      <c r="M843" s="453"/>
      <c r="N843" s="453"/>
      <c r="O843" s="453"/>
      <c r="P843" s="453"/>
      <c r="Q843" s="441"/>
      <c r="R843" s="453"/>
      <c r="S843" s="453"/>
      <c r="T843" s="453"/>
      <c r="U843" s="453"/>
      <c r="V843" s="453"/>
      <c r="W843" s="453"/>
      <c r="X843" s="453"/>
      <c r="Y843" s="453"/>
      <c r="Z843" s="453"/>
      <c r="AA843" s="453"/>
      <c r="AB843" s="453"/>
      <c r="AC843" s="453"/>
      <c r="AD843" s="453"/>
      <c r="AE843" s="453"/>
      <c r="AF843" s="453"/>
      <c r="AG843" s="453"/>
      <c r="AH843" s="453"/>
      <c r="AI843" s="453"/>
      <c r="AJ843" s="453"/>
      <c r="AK843" s="453"/>
      <c r="AL843" s="453"/>
      <c r="AM843" s="453"/>
      <c r="AN843" s="453"/>
      <c r="AO843" s="453"/>
      <c r="AP843" s="453"/>
      <c r="AQ843" s="453"/>
      <c r="AR843" s="453"/>
      <c r="AS843" s="453"/>
      <c r="AT843" s="453"/>
      <c r="AU843" s="453"/>
      <c r="AV843" s="453"/>
      <c r="AW843" s="453"/>
      <c r="AX843" s="453"/>
      <c r="AY843" s="453"/>
      <c r="AZ843" s="453"/>
      <c r="BA843" s="453"/>
      <c r="BB843" s="453"/>
      <c r="BC843" s="453"/>
      <c r="BD843" s="453"/>
      <c r="BE843" s="453"/>
    </row>
    <row r="844">
      <c r="A844" s="785"/>
      <c r="B844" s="782"/>
      <c r="C844" s="782"/>
      <c r="D844" s="782"/>
      <c r="E844" s="782"/>
      <c r="F844" s="782"/>
      <c r="G844" s="782"/>
      <c r="H844" s="782"/>
      <c r="I844" s="783"/>
      <c r="J844" s="453"/>
      <c r="K844" s="453"/>
      <c r="L844" s="784"/>
      <c r="M844" s="453"/>
      <c r="N844" s="453"/>
      <c r="O844" s="453"/>
      <c r="P844" s="453"/>
      <c r="Q844" s="441"/>
      <c r="R844" s="453"/>
      <c r="S844" s="453"/>
      <c r="T844" s="453"/>
      <c r="U844" s="453"/>
      <c r="V844" s="453"/>
      <c r="W844" s="453"/>
      <c r="X844" s="453"/>
      <c r="Y844" s="453"/>
      <c r="Z844" s="453"/>
      <c r="AA844" s="453"/>
      <c r="AB844" s="453"/>
      <c r="AC844" s="453"/>
      <c r="AD844" s="453"/>
      <c r="AE844" s="453"/>
      <c r="AF844" s="453"/>
      <c r="AG844" s="453"/>
      <c r="AH844" s="453"/>
      <c r="AI844" s="453"/>
      <c r="AJ844" s="453"/>
      <c r="AK844" s="453"/>
      <c r="AL844" s="453"/>
      <c r="AM844" s="453"/>
      <c r="AN844" s="453"/>
      <c r="AO844" s="453"/>
      <c r="AP844" s="453"/>
      <c r="AQ844" s="453"/>
      <c r="AR844" s="453"/>
      <c r="AS844" s="453"/>
      <c r="AT844" s="453"/>
      <c r="AU844" s="453"/>
      <c r="AV844" s="453"/>
      <c r="AW844" s="453"/>
      <c r="AX844" s="453"/>
      <c r="AY844" s="453"/>
      <c r="AZ844" s="453"/>
      <c r="BA844" s="453"/>
      <c r="BB844" s="453"/>
      <c r="BC844" s="453"/>
      <c r="BD844" s="453"/>
      <c r="BE844" s="453"/>
    </row>
    <row r="845">
      <c r="A845" s="785"/>
      <c r="B845" s="782"/>
      <c r="C845" s="782"/>
      <c r="D845" s="782"/>
      <c r="E845" s="782"/>
      <c r="F845" s="782"/>
      <c r="G845" s="782"/>
      <c r="H845" s="782"/>
      <c r="I845" s="783"/>
      <c r="J845" s="453"/>
      <c r="K845" s="453"/>
      <c r="L845" s="784"/>
      <c r="M845" s="453"/>
      <c r="N845" s="453"/>
      <c r="O845" s="453"/>
      <c r="P845" s="453"/>
      <c r="Q845" s="441"/>
      <c r="R845" s="453"/>
      <c r="S845" s="453"/>
      <c r="T845" s="453"/>
      <c r="U845" s="453"/>
      <c r="V845" s="453"/>
      <c r="W845" s="453"/>
      <c r="X845" s="453"/>
      <c r="Y845" s="453"/>
      <c r="Z845" s="453"/>
      <c r="AA845" s="453"/>
      <c r="AB845" s="453"/>
      <c r="AC845" s="453"/>
      <c r="AD845" s="453"/>
      <c r="AE845" s="453"/>
      <c r="AF845" s="453"/>
      <c r="AG845" s="453"/>
      <c r="AH845" s="453"/>
      <c r="AI845" s="453"/>
      <c r="AJ845" s="453"/>
      <c r="AK845" s="453"/>
      <c r="AL845" s="453"/>
      <c r="AM845" s="453"/>
      <c r="AN845" s="453"/>
      <c r="AO845" s="453"/>
      <c r="AP845" s="453"/>
      <c r="AQ845" s="453"/>
      <c r="AR845" s="453"/>
      <c r="AS845" s="453"/>
      <c r="AT845" s="453"/>
      <c r="AU845" s="453"/>
      <c r="AV845" s="453"/>
      <c r="AW845" s="453"/>
      <c r="AX845" s="453"/>
      <c r="AY845" s="453"/>
      <c r="AZ845" s="453"/>
      <c r="BA845" s="453"/>
      <c r="BB845" s="453"/>
      <c r="BC845" s="453"/>
      <c r="BD845" s="453"/>
      <c r="BE845" s="453"/>
    </row>
    <row r="846">
      <c r="A846" s="785"/>
      <c r="B846" s="782"/>
      <c r="C846" s="782"/>
      <c r="D846" s="782"/>
      <c r="E846" s="782"/>
      <c r="F846" s="782"/>
      <c r="G846" s="782"/>
      <c r="H846" s="782"/>
      <c r="I846" s="783"/>
      <c r="J846" s="453"/>
      <c r="K846" s="453"/>
      <c r="L846" s="784"/>
      <c r="M846" s="453"/>
      <c r="N846" s="453"/>
      <c r="O846" s="453"/>
      <c r="P846" s="453"/>
      <c r="Q846" s="441"/>
      <c r="R846" s="453"/>
      <c r="S846" s="453"/>
      <c r="T846" s="453"/>
      <c r="U846" s="453"/>
      <c r="V846" s="453"/>
      <c r="W846" s="453"/>
      <c r="X846" s="453"/>
      <c r="Y846" s="453"/>
      <c r="Z846" s="453"/>
      <c r="AA846" s="453"/>
      <c r="AB846" s="453"/>
      <c r="AC846" s="453"/>
      <c r="AD846" s="453"/>
      <c r="AE846" s="453"/>
      <c r="AF846" s="453"/>
      <c r="AG846" s="453"/>
      <c r="AH846" s="453"/>
      <c r="AI846" s="453"/>
      <c r="AJ846" s="453"/>
      <c r="AK846" s="453"/>
      <c r="AL846" s="453"/>
      <c r="AM846" s="453"/>
      <c r="AN846" s="453"/>
      <c r="AO846" s="453"/>
      <c r="AP846" s="453"/>
      <c r="AQ846" s="453"/>
      <c r="AR846" s="453"/>
      <c r="AS846" s="453"/>
      <c r="AT846" s="453"/>
      <c r="AU846" s="453"/>
      <c r="AV846" s="453"/>
      <c r="AW846" s="453"/>
      <c r="AX846" s="453"/>
      <c r="AY846" s="453"/>
      <c r="AZ846" s="453"/>
      <c r="BA846" s="453"/>
      <c r="BB846" s="453"/>
      <c r="BC846" s="453"/>
      <c r="BD846" s="453"/>
      <c r="BE846" s="453"/>
    </row>
    <row r="847">
      <c r="A847" s="785"/>
      <c r="B847" s="782"/>
      <c r="C847" s="782"/>
      <c r="D847" s="782"/>
      <c r="E847" s="782"/>
      <c r="F847" s="782"/>
      <c r="G847" s="782"/>
      <c r="H847" s="782"/>
      <c r="I847" s="783"/>
      <c r="J847" s="453"/>
      <c r="K847" s="453"/>
      <c r="L847" s="784"/>
      <c r="M847" s="453"/>
      <c r="N847" s="453"/>
      <c r="O847" s="453"/>
      <c r="P847" s="453"/>
      <c r="Q847" s="441"/>
      <c r="R847" s="453"/>
      <c r="S847" s="453"/>
      <c r="T847" s="453"/>
      <c r="U847" s="453"/>
      <c r="V847" s="453"/>
      <c r="W847" s="453"/>
      <c r="X847" s="453"/>
      <c r="Y847" s="453"/>
      <c r="Z847" s="453"/>
      <c r="AA847" s="453"/>
      <c r="AB847" s="453"/>
      <c r="AC847" s="453"/>
      <c r="AD847" s="453"/>
      <c r="AE847" s="453"/>
      <c r="AF847" s="453"/>
      <c r="AG847" s="453"/>
      <c r="AH847" s="453"/>
      <c r="AI847" s="453"/>
      <c r="AJ847" s="453"/>
      <c r="AK847" s="453"/>
      <c r="AL847" s="453"/>
      <c r="AM847" s="453"/>
      <c r="AN847" s="453"/>
      <c r="AO847" s="453"/>
      <c r="AP847" s="453"/>
      <c r="AQ847" s="453"/>
      <c r="AR847" s="453"/>
      <c r="AS847" s="453"/>
      <c r="AT847" s="453"/>
      <c r="AU847" s="453"/>
      <c r="AV847" s="453"/>
      <c r="AW847" s="453"/>
      <c r="AX847" s="453"/>
      <c r="AY847" s="453"/>
      <c r="AZ847" s="453"/>
      <c r="BA847" s="453"/>
      <c r="BB847" s="453"/>
      <c r="BC847" s="453"/>
      <c r="BD847" s="453"/>
      <c r="BE847" s="453"/>
    </row>
    <row r="848">
      <c r="A848" s="785"/>
      <c r="B848" s="782"/>
      <c r="C848" s="782"/>
      <c r="D848" s="782"/>
      <c r="E848" s="782"/>
      <c r="F848" s="782"/>
      <c r="G848" s="782"/>
      <c r="H848" s="782"/>
      <c r="I848" s="783"/>
      <c r="J848" s="453"/>
      <c r="K848" s="453"/>
      <c r="L848" s="784"/>
      <c r="M848" s="453"/>
      <c r="N848" s="453"/>
      <c r="O848" s="453"/>
      <c r="P848" s="453"/>
      <c r="Q848" s="441"/>
      <c r="R848" s="453"/>
      <c r="S848" s="453"/>
      <c r="T848" s="453"/>
      <c r="U848" s="453"/>
      <c r="V848" s="453"/>
      <c r="W848" s="453"/>
      <c r="X848" s="453"/>
      <c r="Y848" s="453"/>
      <c r="Z848" s="453"/>
      <c r="AA848" s="453"/>
      <c r="AB848" s="453"/>
      <c r="AC848" s="453"/>
      <c r="AD848" s="453"/>
      <c r="AE848" s="453"/>
      <c r="AF848" s="453"/>
      <c r="AG848" s="453"/>
      <c r="AH848" s="453"/>
      <c r="AI848" s="453"/>
      <c r="AJ848" s="453"/>
      <c r="AK848" s="453"/>
      <c r="AL848" s="453"/>
      <c r="AM848" s="453"/>
      <c r="AN848" s="453"/>
      <c r="AO848" s="453"/>
      <c r="AP848" s="453"/>
      <c r="AQ848" s="453"/>
      <c r="AR848" s="453"/>
      <c r="AS848" s="453"/>
      <c r="AT848" s="453"/>
      <c r="AU848" s="453"/>
      <c r="AV848" s="453"/>
      <c r="AW848" s="453"/>
      <c r="AX848" s="453"/>
      <c r="AY848" s="453"/>
      <c r="AZ848" s="453"/>
      <c r="BA848" s="453"/>
      <c r="BB848" s="453"/>
      <c r="BC848" s="453"/>
      <c r="BD848" s="453"/>
      <c r="BE848" s="453"/>
    </row>
    <row r="849">
      <c r="A849" s="785"/>
      <c r="B849" s="782"/>
      <c r="C849" s="782"/>
      <c r="D849" s="782"/>
      <c r="E849" s="782"/>
      <c r="F849" s="782"/>
      <c r="G849" s="782"/>
      <c r="H849" s="782"/>
      <c r="I849" s="783"/>
      <c r="J849" s="453"/>
      <c r="K849" s="453"/>
      <c r="L849" s="784"/>
      <c r="M849" s="453"/>
      <c r="N849" s="453"/>
      <c r="O849" s="453"/>
      <c r="P849" s="453"/>
      <c r="Q849" s="441"/>
      <c r="R849" s="453"/>
      <c r="S849" s="453"/>
      <c r="T849" s="453"/>
      <c r="U849" s="453"/>
      <c r="V849" s="453"/>
      <c r="W849" s="453"/>
      <c r="X849" s="453"/>
      <c r="Y849" s="453"/>
      <c r="Z849" s="453"/>
      <c r="AA849" s="453"/>
      <c r="AB849" s="453"/>
      <c r="AC849" s="453"/>
      <c r="AD849" s="453"/>
      <c r="AE849" s="453"/>
      <c r="AF849" s="453"/>
      <c r="AG849" s="453"/>
      <c r="AH849" s="453"/>
      <c r="AI849" s="453"/>
      <c r="AJ849" s="453"/>
      <c r="AK849" s="453"/>
      <c r="AL849" s="453"/>
      <c r="AM849" s="453"/>
      <c r="AN849" s="453"/>
      <c r="AO849" s="453"/>
      <c r="AP849" s="453"/>
      <c r="AQ849" s="453"/>
      <c r="AR849" s="453"/>
      <c r="AS849" s="453"/>
      <c r="AT849" s="453"/>
      <c r="AU849" s="453"/>
      <c r="AV849" s="453"/>
      <c r="AW849" s="453"/>
      <c r="AX849" s="453"/>
      <c r="AY849" s="453"/>
      <c r="AZ849" s="453"/>
      <c r="BA849" s="453"/>
      <c r="BB849" s="453"/>
      <c r="BC849" s="453"/>
      <c r="BD849" s="453"/>
      <c r="BE849" s="453"/>
    </row>
    <row r="850">
      <c r="A850" s="785"/>
      <c r="B850" s="782"/>
      <c r="C850" s="782"/>
      <c r="D850" s="782"/>
      <c r="E850" s="782"/>
      <c r="F850" s="782"/>
      <c r="G850" s="782"/>
      <c r="H850" s="782"/>
      <c r="I850" s="783"/>
      <c r="J850" s="453"/>
      <c r="K850" s="453"/>
      <c r="L850" s="784"/>
      <c r="M850" s="453"/>
      <c r="N850" s="453"/>
      <c r="O850" s="453"/>
      <c r="P850" s="453"/>
      <c r="Q850" s="441"/>
      <c r="R850" s="453"/>
      <c r="S850" s="453"/>
      <c r="T850" s="453"/>
      <c r="U850" s="453"/>
      <c r="V850" s="453"/>
      <c r="W850" s="453"/>
      <c r="X850" s="453"/>
      <c r="Y850" s="453"/>
      <c r="Z850" s="453"/>
      <c r="AA850" s="453"/>
      <c r="AB850" s="453"/>
      <c r="AC850" s="453"/>
      <c r="AD850" s="453"/>
      <c r="AE850" s="453"/>
      <c r="AF850" s="453"/>
      <c r="AG850" s="453"/>
      <c r="AH850" s="453"/>
      <c r="AI850" s="453"/>
      <c r="AJ850" s="453"/>
      <c r="AK850" s="453"/>
      <c r="AL850" s="453"/>
      <c r="AM850" s="453"/>
      <c r="AN850" s="453"/>
      <c r="AO850" s="453"/>
      <c r="AP850" s="453"/>
      <c r="AQ850" s="453"/>
      <c r="AR850" s="453"/>
      <c r="AS850" s="453"/>
      <c r="AT850" s="453"/>
      <c r="AU850" s="453"/>
      <c r="AV850" s="453"/>
      <c r="AW850" s="453"/>
      <c r="AX850" s="453"/>
      <c r="AY850" s="453"/>
      <c r="AZ850" s="453"/>
      <c r="BA850" s="453"/>
      <c r="BB850" s="453"/>
      <c r="BC850" s="453"/>
      <c r="BD850" s="453"/>
      <c r="BE850" s="453"/>
    </row>
    <row r="851">
      <c r="A851" s="785"/>
      <c r="B851" s="782"/>
      <c r="C851" s="782"/>
      <c r="D851" s="782"/>
      <c r="E851" s="782"/>
      <c r="F851" s="782"/>
      <c r="G851" s="782"/>
      <c r="H851" s="782"/>
      <c r="I851" s="783"/>
      <c r="J851" s="453"/>
      <c r="K851" s="453"/>
      <c r="L851" s="784"/>
      <c r="M851" s="453"/>
      <c r="N851" s="453"/>
      <c r="O851" s="453"/>
      <c r="P851" s="453"/>
      <c r="Q851" s="441"/>
      <c r="R851" s="453"/>
      <c r="S851" s="453"/>
      <c r="T851" s="453"/>
      <c r="U851" s="453"/>
      <c r="V851" s="453"/>
      <c r="W851" s="453"/>
      <c r="X851" s="453"/>
      <c r="Y851" s="453"/>
      <c r="Z851" s="453"/>
      <c r="AA851" s="453"/>
      <c r="AB851" s="453"/>
      <c r="AC851" s="453"/>
      <c r="AD851" s="453"/>
      <c r="AE851" s="453"/>
      <c r="AF851" s="453"/>
      <c r="AG851" s="453"/>
      <c r="AH851" s="453"/>
      <c r="AI851" s="453"/>
      <c r="AJ851" s="453"/>
      <c r="AK851" s="453"/>
      <c r="AL851" s="453"/>
      <c r="AM851" s="453"/>
      <c r="AN851" s="453"/>
      <c r="AO851" s="453"/>
      <c r="AP851" s="453"/>
      <c r="AQ851" s="453"/>
      <c r="AR851" s="453"/>
      <c r="AS851" s="453"/>
      <c r="AT851" s="453"/>
      <c r="AU851" s="453"/>
      <c r="AV851" s="453"/>
      <c r="AW851" s="453"/>
      <c r="AX851" s="453"/>
      <c r="AY851" s="453"/>
      <c r="AZ851" s="453"/>
      <c r="BA851" s="453"/>
      <c r="BB851" s="453"/>
      <c r="BC851" s="453"/>
      <c r="BD851" s="453"/>
      <c r="BE851" s="453"/>
    </row>
    <row r="852">
      <c r="A852" s="785"/>
      <c r="B852" s="782"/>
      <c r="C852" s="782"/>
      <c r="D852" s="782"/>
      <c r="E852" s="782"/>
      <c r="F852" s="782"/>
      <c r="G852" s="782"/>
      <c r="H852" s="782"/>
      <c r="I852" s="783"/>
      <c r="J852" s="453"/>
      <c r="K852" s="453"/>
      <c r="L852" s="784"/>
      <c r="M852" s="453"/>
      <c r="N852" s="453"/>
      <c r="O852" s="453"/>
      <c r="P852" s="453"/>
      <c r="Q852" s="441"/>
      <c r="R852" s="453"/>
      <c r="S852" s="453"/>
      <c r="T852" s="453"/>
      <c r="U852" s="453"/>
      <c r="V852" s="453"/>
      <c r="W852" s="453"/>
      <c r="X852" s="453"/>
      <c r="Y852" s="453"/>
      <c r="Z852" s="453"/>
      <c r="AA852" s="453"/>
      <c r="AB852" s="453"/>
      <c r="AC852" s="453"/>
      <c r="AD852" s="453"/>
      <c r="AE852" s="453"/>
      <c r="AF852" s="453"/>
      <c r="AG852" s="453"/>
      <c r="AH852" s="453"/>
      <c r="AI852" s="453"/>
      <c r="AJ852" s="453"/>
      <c r="AK852" s="453"/>
      <c r="AL852" s="453"/>
      <c r="AM852" s="453"/>
      <c r="AN852" s="453"/>
      <c r="AO852" s="453"/>
      <c r="AP852" s="453"/>
      <c r="AQ852" s="453"/>
      <c r="AR852" s="453"/>
      <c r="AS852" s="453"/>
      <c r="AT852" s="453"/>
      <c r="AU852" s="453"/>
      <c r="AV852" s="453"/>
      <c r="AW852" s="453"/>
      <c r="AX852" s="453"/>
      <c r="AY852" s="453"/>
      <c r="AZ852" s="453"/>
      <c r="BA852" s="453"/>
      <c r="BB852" s="453"/>
      <c r="BC852" s="453"/>
      <c r="BD852" s="453"/>
      <c r="BE852" s="453"/>
    </row>
    <row r="853">
      <c r="A853" s="785"/>
      <c r="B853" s="782"/>
      <c r="C853" s="782"/>
      <c r="D853" s="782"/>
      <c r="E853" s="782"/>
      <c r="F853" s="782"/>
      <c r="G853" s="782"/>
      <c r="H853" s="782"/>
      <c r="I853" s="783"/>
      <c r="J853" s="453"/>
      <c r="K853" s="453"/>
      <c r="L853" s="784"/>
      <c r="M853" s="453"/>
      <c r="N853" s="453"/>
      <c r="O853" s="453"/>
      <c r="P853" s="453"/>
      <c r="Q853" s="441"/>
      <c r="R853" s="453"/>
      <c r="S853" s="453"/>
      <c r="T853" s="453"/>
      <c r="U853" s="453"/>
      <c r="V853" s="453"/>
      <c r="W853" s="453"/>
      <c r="X853" s="453"/>
      <c r="Y853" s="453"/>
      <c r="Z853" s="453"/>
      <c r="AA853" s="453"/>
      <c r="AB853" s="453"/>
      <c r="AC853" s="453"/>
      <c r="AD853" s="453"/>
      <c r="AE853" s="453"/>
      <c r="AF853" s="453"/>
      <c r="AG853" s="453"/>
      <c r="AH853" s="453"/>
      <c r="AI853" s="453"/>
      <c r="AJ853" s="453"/>
      <c r="AK853" s="453"/>
      <c r="AL853" s="453"/>
      <c r="AM853" s="453"/>
      <c r="AN853" s="453"/>
      <c r="AO853" s="453"/>
      <c r="AP853" s="453"/>
      <c r="AQ853" s="453"/>
      <c r="AR853" s="453"/>
      <c r="AS853" s="453"/>
      <c r="AT853" s="453"/>
      <c r="AU853" s="453"/>
      <c r="AV853" s="453"/>
      <c r="AW853" s="453"/>
      <c r="AX853" s="453"/>
      <c r="AY853" s="453"/>
      <c r="AZ853" s="453"/>
      <c r="BA853" s="453"/>
      <c r="BB853" s="453"/>
      <c r="BC853" s="453"/>
      <c r="BD853" s="453"/>
      <c r="BE853" s="453"/>
    </row>
    <row r="854">
      <c r="A854" s="785"/>
      <c r="B854" s="782"/>
      <c r="C854" s="782"/>
      <c r="D854" s="782"/>
      <c r="E854" s="782"/>
      <c r="F854" s="782"/>
      <c r="G854" s="782"/>
      <c r="H854" s="782"/>
      <c r="I854" s="783"/>
      <c r="J854" s="453"/>
      <c r="K854" s="453"/>
      <c r="L854" s="784"/>
      <c r="M854" s="453"/>
      <c r="N854" s="453"/>
      <c r="O854" s="453"/>
      <c r="P854" s="453"/>
      <c r="Q854" s="441"/>
      <c r="R854" s="453"/>
      <c r="S854" s="453"/>
      <c r="T854" s="453"/>
      <c r="U854" s="453"/>
      <c r="V854" s="453"/>
      <c r="W854" s="453"/>
      <c r="X854" s="453"/>
      <c r="Y854" s="453"/>
      <c r="Z854" s="453"/>
      <c r="AA854" s="453"/>
      <c r="AB854" s="453"/>
      <c r="AC854" s="453"/>
      <c r="AD854" s="453"/>
      <c r="AE854" s="453"/>
      <c r="AF854" s="453"/>
      <c r="AG854" s="453"/>
      <c r="AH854" s="453"/>
      <c r="AI854" s="453"/>
      <c r="AJ854" s="453"/>
      <c r="AK854" s="453"/>
      <c r="AL854" s="453"/>
      <c r="AM854" s="453"/>
      <c r="AN854" s="453"/>
      <c r="AO854" s="453"/>
      <c r="AP854" s="453"/>
      <c r="AQ854" s="453"/>
      <c r="AR854" s="453"/>
      <c r="AS854" s="453"/>
      <c r="AT854" s="453"/>
      <c r="AU854" s="453"/>
      <c r="AV854" s="453"/>
      <c r="AW854" s="453"/>
      <c r="AX854" s="453"/>
      <c r="AY854" s="453"/>
      <c r="AZ854" s="453"/>
      <c r="BA854" s="453"/>
      <c r="BB854" s="453"/>
      <c r="BC854" s="453"/>
      <c r="BD854" s="453"/>
      <c r="BE854" s="453"/>
    </row>
    <row r="855">
      <c r="A855" s="785"/>
      <c r="B855" s="782"/>
      <c r="C855" s="782"/>
      <c r="D855" s="782"/>
      <c r="E855" s="782"/>
      <c r="F855" s="782"/>
      <c r="G855" s="782"/>
      <c r="H855" s="782"/>
      <c r="I855" s="783"/>
      <c r="J855" s="453"/>
      <c r="K855" s="453"/>
      <c r="L855" s="784"/>
      <c r="M855" s="453"/>
      <c r="N855" s="453"/>
      <c r="O855" s="453"/>
      <c r="P855" s="453"/>
      <c r="Q855" s="441"/>
      <c r="R855" s="453"/>
      <c r="S855" s="453"/>
      <c r="T855" s="453"/>
      <c r="U855" s="453"/>
      <c r="V855" s="453"/>
      <c r="W855" s="453"/>
      <c r="X855" s="453"/>
      <c r="Y855" s="453"/>
      <c r="Z855" s="453"/>
      <c r="AA855" s="453"/>
      <c r="AB855" s="453"/>
      <c r="AC855" s="453"/>
      <c r="AD855" s="453"/>
      <c r="AE855" s="453"/>
      <c r="AF855" s="453"/>
      <c r="AG855" s="453"/>
      <c r="AH855" s="453"/>
      <c r="AI855" s="453"/>
      <c r="AJ855" s="453"/>
      <c r="AK855" s="453"/>
      <c r="AL855" s="453"/>
      <c r="AM855" s="453"/>
      <c r="AN855" s="453"/>
      <c r="AO855" s="453"/>
      <c r="AP855" s="453"/>
      <c r="AQ855" s="453"/>
      <c r="AR855" s="453"/>
      <c r="AS855" s="453"/>
      <c r="AT855" s="453"/>
      <c r="AU855" s="453"/>
      <c r="AV855" s="453"/>
      <c r="AW855" s="453"/>
      <c r="AX855" s="453"/>
      <c r="AY855" s="453"/>
      <c r="AZ855" s="453"/>
      <c r="BA855" s="453"/>
      <c r="BB855" s="453"/>
      <c r="BC855" s="453"/>
      <c r="BD855" s="453"/>
      <c r="BE855" s="453"/>
    </row>
    <row r="856">
      <c r="A856" s="785"/>
      <c r="B856" s="782"/>
      <c r="C856" s="782"/>
      <c r="D856" s="782"/>
      <c r="E856" s="782"/>
      <c r="F856" s="782"/>
      <c r="G856" s="782"/>
      <c r="H856" s="782"/>
      <c r="I856" s="783"/>
      <c r="J856" s="453"/>
      <c r="K856" s="453"/>
      <c r="L856" s="784"/>
      <c r="M856" s="453"/>
      <c r="N856" s="453"/>
      <c r="O856" s="453"/>
      <c r="P856" s="453"/>
      <c r="Q856" s="441"/>
      <c r="R856" s="453"/>
      <c r="S856" s="453"/>
      <c r="T856" s="453"/>
      <c r="U856" s="453"/>
      <c r="V856" s="453"/>
      <c r="W856" s="453"/>
      <c r="X856" s="453"/>
      <c r="Y856" s="453"/>
      <c r="Z856" s="453"/>
      <c r="AA856" s="453"/>
      <c r="AB856" s="453"/>
      <c r="AC856" s="453"/>
      <c r="AD856" s="453"/>
      <c r="AE856" s="453"/>
      <c r="AF856" s="453"/>
      <c r="AG856" s="453"/>
      <c r="AH856" s="453"/>
      <c r="AI856" s="453"/>
      <c r="AJ856" s="453"/>
      <c r="AK856" s="453"/>
      <c r="AL856" s="453"/>
      <c r="AM856" s="453"/>
      <c r="AN856" s="453"/>
      <c r="AO856" s="453"/>
      <c r="AP856" s="453"/>
      <c r="AQ856" s="453"/>
      <c r="AR856" s="453"/>
      <c r="AS856" s="453"/>
      <c r="AT856" s="453"/>
      <c r="AU856" s="453"/>
      <c r="AV856" s="453"/>
      <c r="AW856" s="453"/>
      <c r="AX856" s="453"/>
      <c r="AY856" s="453"/>
      <c r="AZ856" s="453"/>
      <c r="BA856" s="453"/>
      <c r="BB856" s="453"/>
      <c r="BC856" s="453"/>
      <c r="BD856" s="453"/>
      <c r="BE856" s="453"/>
    </row>
    <row r="857">
      <c r="A857" s="785"/>
      <c r="B857" s="782"/>
      <c r="C857" s="782"/>
      <c r="D857" s="782"/>
      <c r="E857" s="782"/>
      <c r="F857" s="782"/>
      <c r="G857" s="782"/>
      <c r="H857" s="782"/>
      <c r="I857" s="783"/>
      <c r="J857" s="453"/>
      <c r="K857" s="453"/>
      <c r="L857" s="784"/>
      <c r="M857" s="453"/>
      <c r="N857" s="453"/>
      <c r="O857" s="453"/>
      <c r="P857" s="453"/>
      <c r="Q857" s="441"/>
      <c r="R857" s="453"/>
      <c r="S857" s="453"/>
      <c r="T857" s="453"/>
      <c r="U857" s="453"/>
      <c r="V857" s="453"/>
      <c r="W857" s="453"/>
      <c r="X857" s="453"/>
      <c r="Y857" s="453"/>
      <c r="Z857" s="453"/>
      <c r="AA857" s="453"/>
      <c r="AB857" s="453"/>
      <c r="AC857" s="453"/>
      <c r="AD857" s="453"/>
      <c r="AE857" s="453"/>
      <c r="AF857" s="453"/>
      <c r="AG857" s="453"/>
      <c r="AH857" s="453"/>
      <c r="AI857" s="453"/>
      <c r="AJ857" s="453"/>
      <c r="AK857" s="453"/>
      <c r="AL857" s="453"/>
      <c r="AM857" s="453"/>
      <c r="AN857" s="453"/>
      <c r="AO857" s="453"/>
      <c r="AP857" s="453"/>
      <c r="AQ857" s="453"/>
      <c r="AR857" s="453"/>
      <c r="AS857" s="453"/>
      <c r="AT857" s="453"/>
      <c r="AU857" s="453"/>
      <c r="AV857" s="453"/>
      <c r="AW857" s="453"/>
      <c r="AX857" s="453"/>
      <c r="AY857" s="453"/>
      <c r="AZ857" s="453"/>
      <c r="BA857" s="453"/>
      <c r="BB857" s="453"/>
      <c r="BC857" s="453"/>
      <c r="BD857" s="453"/>
      <c r="BE857" s="453"/>
    </row>
    <row r="858">
      <c r="A858" s="785"/>
      <c r="B858" s="782"/>
      <c r="C858" s="782"/>
      <c r="D858" s="782"/>
      <c r="E858" s="782"/>
      <c r="F858" s="782"/>
      <c r="G858" s="782"/>
      <c r="H858" s="782"/>
      <c r="I858" s="783"/>
      <c r="J858" s="453"/>
      <c r="K858" s="453"/>
      <c r="L858" s="784"/>
      <c r="M858" s="453"/>
      <c r="N858" s="453"/>
      <c r="O858" s="453"/>
      <c r="P858" s="453"/>
      <c r="Q858" s="441"/>
      <c r="R858" s="453"/>
      <c r="S858" s="453"/>
      <c r="T858" s="453"/>
      <c r="U858" s="453"/>
      <c r="V858" s="453"/>
      <c r="W858" s="453"/>
      <c r="X858" s="453"/>
      <c r="Y858" s="453"/>
      <c r="Z858" s="453"/>
      <c r="AA858" s="453"/>
      <c r="AB858" s="453"/>
      <c r="AC858" s="453"/>
      <c r="AD858" s="453"/>
      <c r="AE858" s="453"/>
      <c r="AF858" s="453"/>
      <c r="AG858" s="453"/>
      <c r="AH858" s="453"/>
      <c r="AI858" s="453"/>
      <c r="AJ858" s="453"/>
      <c r="AK858" s="453"/>
      <c r="AL858" s="453"/>
      <c r="AM858" s="453"/>
      <c r="AN858" s="453"/>
      <c r="AO858" s="453"/>
      <c r="AP858" s="453"/>
      <c r="AQ858" s="453"/>
      <c r="AR858" s="453"/>
      <c r="AS858" s="453"/>
      <c r="AT858" s="453"/>
      <c r="AU858" s="453"/>
      <c r="AV858" s="453"/>
      <c r="AW858" s="453"/>
      <c r="AX858" s="453"/>
      <c r="AY858" s="453"/>
      <c r="AZ858" s="453"/>
      <c r="BA858" s="453"/>
      <c r="BB858" s="453"/>
      <c r="BC858" s="453"/>
      <c r="BD858" s="453"/>
      <c r="BE858" s="453"/>
    </row>
    <row r="859">
      <c r="A859" s="785"/>
      <c r="B859" s="782"/>
      <c r="C859" s="782"/>
      <c r="D859" s="782"/>
      <c r="E859" s="782"/>
      <c r="F859" s="782"/>
      <c r="G859" s="782"/>
      <c r="H859" s="782"/>
      <c r="I859" s="783"/>
      <c r="J859" s="453"/>
      <c r="K859" s="453"/>
      <c r="L859" s="784"/>
      <c r="M859" s="453"/>
      <c r="N859" s="453"/>
      <c r="O859" s="453"/>
      <c r="P859" s="453"/>
      <c r="Q859" s="441"/>
      <c r="R859" s="453"/>
      <c r="S859" s="453"/>
      <c r="T859" s="453"/>
      <c r="U859" s="453"/>
      <c r="V859" s="453"/>
      <c r="W859" s="453"/>
      <c r="X859" s="453"/>
      <c r="Y859" s="453"/>
      <c r="Z859" s="453"/>
      <c r="AA859" s="453"/>
      <c r="AB859" s="453"/>
      <c r="AC859" s="453"/>
      <c r="AD859" s="453"/>
      <c r="AE859" s="453"/>
      <c r="AF859" s="453"/>
      <c r="AG859" s="453"/>
      <c r="AH859" s="453"/>
      <c r="AI859" s="453"/>
      <c r="AJ859" s="453"/>
      <c r="AK859" s="453"/>
      <c r="AL859" s="453"/>
      <c r="AM859" s="453"/>
      <c r="AN859" s="453"/>
      <c r="AO859" s="453"/>
      <c r="AP859" s="453"/>
      <c r="AQ859" s="453"/>
      <c r="AR859" s="453"/>
      <c r="AS859" s="453"/>
      <c r="AT859" s="453"/>
      <c r="AU859" s="453"/>
      <c r="AV859" s="453"/>
      <c r="AW859" s="453"/>
      <c r="AX859" s="453"/>
      <c r="AY859" s="453"/>
      <c r="AZ859" s="453"/>
      <c r="BA859" s="453"/>
      <c r="BB859" s="453"/>
      <c r="BC859" s="453"/>
      <c r="BD859" s="453"/>
      <c r="BE859" s="453"/>
    </row>
    <row r="860">
      <c r="A860" s="785"/>
      <c r="B860" s="782"/>
      <c r="C860" s="782"/>
      <c r="D860" s="782"/>
      <c r="E860" s="782"/>
      <c r="F860" s="782"/>
      <c r="G860" s="782"/>
      <c r="H860" s="782"/>
      <c r="I860" s="783"/>
      <c r="J860" s="453"/>
      <c r="K860" s="453"/>
      <c r="L860" s="784"/>
      <c r="M860" s="453"/>
      <c r="N860" s="453"/>
      <c r="O860" s="453"/>
      <c r="P860" s="453"/>
      <c r="Q860" s="441"/>
      <c r="R860" s="453"/>
      <c r="S860" s="453"/>
      <c r="T860" s="453"/>
      <c r="U860" s="453"/>
      <c r="V860" s="453"/>
      <c r="W860" s="453"/>
      <c r="X860" s="453"/>
      <c r="Y860" s="453"/>
      <c r="Z860" s="453"/>
      <c r="AA860" s="453"/>
      <c r="AB860" s="453"/>
      <c r="AC860" s="453"/>
      <c r="AD860" s="453"/>
      <c r="AE860" s="453"/>
      <c r="AF860" s="453"/>
      <c r="AG860" s="453"/>
      <c r="AH860" s="453"/>
      <c r="AI860" s="453"/>
      <c r="AJ860" s="453"/>
      <c r="AK860" s="453"/>
      <c r="AL860" s="453"/>
      <c r="AM860" s="453"/>
      <c r="AN860" s="453"/>
      <c r="AO860" s="453"/>
      <c r="AP860" s="453"/>
      <c r="AQ860" s="453"/>
      <c r="AR860" s="453"/>
      <c r="AS860" s="453"/>
      <c r="AT860" s="453"/>
      <c r="AU860" s="453"/>
      <c r="AV860" s="453"/>
      <c r="AW860" s="453"/>
      <c r="AX860" s="453"/>
      <c r="AY860" s="453"/>
      <c r="AZ860" s="453"/>
      <c r="BA860" s="453"/>
      <c r="BB860" s="453"/>
      <c r="BC860" s="453"/>
      <c r="BD860" s="453"/>
      <c r="BE860" s="453"/>
    </row>
    <row r="861">
      <c r="A861" s="785"/>
      <c r="B861" s="782"/>
      <c r="C861" s="782"/>
      <c r="D861" s="782"/>
      <c r="E861" s="782"/>
      <c r="F861" s="782"/>
      <c r="G861" s="782"/>
      <c r="H861" s="782"/>
      <c r="I861" s="783"/>
      <c r="J861" s="453"/>
      <c r="K861" s="453"/>
      <c r="L861" s="784"/>
      <c r="M861" s="453"/>
      <c r="N861" s="453"/>
      <c r="O861" s="453"/>
      <c r="P861" s="453"/>
      <c r="Q861" s="441"/>
      <c r="R861" s="453"/>
      <c r="S861" s="453"/>
      <c r="T861" s="453"/>
      <c r="U861" s="453"/>
      <c r="V861" s="453"/>
      <c r="W861" s="453"/>
      <c r="X861" s="453"/>
      <c r="Y861" s="453"/>
      <c r="Z861" s="453"/>
      <c r="AA861" s="453"/>
      <c r="AB861" s="453"/>
      <c r="AC861" s="453"/>
      <c r="AD861" s="453"/>
      <c r="AE861" s="453"/>
      <c r="AF861" s="453"/>
      <c r="AG861" s="453"/>
      <c r="AH861" s="453"/>
      <c r="AI861" s="453"/>
      <c r="AJ861" s="453"/>
      <c r="AK861" s="453"/>
      <c r="AL861" s="453"/>
      <c r="AM861" s="453"/>
      <c r="AN861" s="453"/>
      <c r="AO861" s="453"/>
      <c r="AP861" s="453"/>
      <c r="AQ861" s="453"/>
      <c r="AR861" s="453"/>
      <c r="AS861" s="453"/>
      <c r="AT861" s="453"/>
      <c r="AU861" s="453"/>
      <c r="AV861" s="453"/>
      <c r="AW861" s="453"/>
      <c r="AX861" s="453"/>
      <c r="AY861" s="453"/>
      <c r="AZ861" s="453"/>
      <c r="BA861" s="453"/>
      <c r="BB861" s="453"/>
      <c r="BC861" s="453"/>
      <c r="BD861" s="453"/>
      <c r="BE861" s="453"/>
    </row>
    <row r="862">
      <c r="A862" s="785"/>
      <c r="B862" s="782"/>
      <c r="C862" s="782"/>
      <c r="D862" s="782"/>
      <c r="E862" s="782"/>
      <c r="F862" s="782"/>
      <c r="G862" s="782"/>
      <c r="H862" s="782"/>
      <c r="I862" s="783"/>
      <c r="J862" s="453"/>
      <c r="K862" s="453"/>
      <c r="L862" s="784"/>
      <c r="M862" s="453"/>
      <c r="N862" s="453"/>
      <c r="O862" s="453"/>
      <c r="P862" s="453"/>
      <c r="Q862" s="441"/>
      <c r="R862" s="453"/>
      <c r="S862" s="453"/>
      <c r="T862" s="453"/>
      <c r="U862" s="453"/>
      <c r="V862" s="453"/>
      <c r="W862" s="453"/>
      <c r="X862" s="453"/>
      <c r="Y862" s="453"/>
      <c r="Z862" s="453"/>
      <c r="AA862" s="453"/>
      <c r="AB862" s="453"/>
      <c r="AC862" s="453"/>
      <c r="AD862" s="453"/>
      <c r="AE862" s="453"/>
      <c r="AF862" s="453"/>
      <c r="AG862" s="453"/>
      <c r="AH862" s="453"/>
      <c r="AI862" s="453"/>
      <c r="AJ862" s="453"/>
      <c r="AK862" s="453"/>
      <c r="AL862" s="453"/>
      <c r="AM862" s="453"/>
      <c r="AN862" s="453"/>
      <c r="AO862" s="453"/>
      <c r="AP862" s="453"/>
      <c r="AQ862" s="453"/>
      <c r="AR862" s="453"/>
      <c r="AS862" s="453"/>
      <c r="AT862" s="453"/>
      <c r="AU862" s="453"/>
      <c r="AV862" s="453"/>
      <c r="AW862" s="453"/>
      <c r="AX862" s="453"/>
      <c r="AY862" s="453"/>
      <c r="AZ862" s="453"/>
      <c r="BA862" s="453"/>
      <c r="BB862" s="453"/>
      <c r="BC862" s="453"/>
      <c r="BD862" s="453"/>
      <c r="BE862" s="453"/>
    </row>
    <row r="863">
      <c r="A863" s="785"/>
      <c r="B863" s="782"/>
      <c r="C863" s="782"/>
      <c r="D863" s="782"/>
      <c r="E863" s="782"/>
      <c r="F863" s="782"/>
      <c r="G863" s="782"/>
      <c r="H863" s="782"/>
      <c r="I863" s="783"/>
      <c r="J863" s="453"/>
      <c r="K863" s="453"/>
      <c r="L863" s="784"/>
      <c r="M863" s="453"/>
      <c r="N863" s="453"/>
      <c r="O863" s="453"/>
      <c r="P863" s="453"/>
      <c r="Q863" s="441"/>
      <c r="R863" s="453"/>
      <c r="S863" s="453"/>
      <c r="T863" s="453"/>
      <c r="U863" s="453"/>
      <c r="V863" s="453"/>
      <c r="W863" s="453"/>
      <c r="X863" s="453"/>
      <c r="Y863" s="453"/>
      <c r="Z863" s="453"/>
      <c r="AA863" s="453"/>
      <c r="AB863" s="453"/>
      <c r="AC863" s="453"/>
      <c r="AD863" s="453"/>
      <c r="AE863" s="453"/>
      <c r="AF863" s="453"/>
      <c r="AG863" s="453"/>
      <c r="AH863" s="453"/>
      <c r="AI863" s="453"/>
      <c r="AJ863" s="453"/>
      <c r="AK863" s="453"/>
      <c r="AL863" s="453"/>
      <c r="AM863" s="453"/>
      <c r="AN863" s="453"/>
      <c r="AO863" s="453"/>
      <c r="AP863" s="453"/>
      <c r="AQ863" s="453"/>
      <c r="AR863" s="453"/>
      <c r="AS863" s="453"/>
      <c r="AT863" s="453"/>
      <c r="AU863" s="453"/>
      <c r="AV863" s="453"/>
      <c r="AW863" s="453"/>
      <c r="AX863" s="453"/>
      <c r="AY863" s="453"/>
      <c r="AZ863" s="453"/>
      <c r="BA863" s="453"/>
      <c r="BB863" s="453"/>
      <c r="BC863" s="453"/>
      <c r="BD863" s="453"/>
      <c r="BE863" s="453"/>
    </row>
    <row r="864">
      <c r="A864" s="785"/>
      <c r="B864" s="782"/>
      <c r="C864" s="782"/>
      <c r="D864" s="782"/>
      <c r="E864" s="782"/>
      <c r="F864" s="782"/>
      <c r="G864" s="782"/>
      <c r="H864" s="782"/>
      <c r="I864" s="783"/>
      <c r="J864" s="453"/>
      <c r="K864" s="453"/>
      <c r="L864" s="784"/>
      <c r="M864" s="453"/>
      <c r="N864" s="453"/>
      <c r="O864" s="453"/>
      <c r="P864" s="453"/>
      <c r="Q864" s="441"/>
      <c r="R864" s="453"/>
      <c r="S864" s="453"/>
      <c r="T864" s="453"/>
      <c r="U864" s="453"/>
      <c r="V864" s="453"/>
      <c r="W864" s="453"/>
      <c r="X864" s="453"/>
      <c r="Y864" s="453"/>
      <c r="Z864" s="453"/>
      <c r="AA864" s="453"/>
      <c r="AB864" s="453"/>
      <c r="AC864" s="453"/>
      <c r="AD864" s="453"/>
      <c r="AE864" s="453"/>
      <c r="AF864" s="453"/>
      <c r="AG864" s="453"/>
      <c r="AH864" s="453"/>
      <c r="AI864" s="453"/>
      <c r="AJ864" s="453"/>
      <c r="AK864" s="453"/>
      <c r="AL864" s="453"/>
      <c r="AM864" s="453"/>
      <c r="AN864" s="453"/>
      <c r="AO864" s="453"/>
      <c r="AP864" s="453"/>
      <c r="AQ864" s="453"/>
      <c r="AR864" s="453"/>
      <c r="AS864" s="453"/>
      <c r="AT864" s="453"/>
      <c r="AU864" s="453"/>
      <c r="AV864" s="453"/>
      <c r="AW864" s="453"/>
      <c r="AX864" s="453"/>
      <c r="AY864" s="453"/>
      <c r="AZ864" s="453"/>
      <c r="BA864" s="453"/>
      <c r="BB864" s="453"/>
      <c r="BC864" s="453"/>
      <c r="BD864" s="453"/>
      <c r="BE864" s="453"/>
    </row>
    <row r="865">
      <c r="A865" s="785"/>
      <c r="B865" s="782"/>
      <c r="C865" s="782"/>
      <c r="D865" s="782"/>
      <c r="E865" s="782"/>
      <c r="F865" s="782"/>
      <c r="G865" s="782"/>
      <c r="H865" s="782"/>
      <c r="I865" s="783"/>
      <c r="J865" s="453"/>
      <c r="K865" s="453"/>
      <c r="L865" s="784"/>
      <c r="M865" s="453"/>
      <c r="N865" s="453"/>
      <c r="O865" s="453"/>
      <c r="P865" s="453"/>
      <c r="Q865" s="441"/>
      <c r="R865" s="453"/>
      <c r="S865" s="453"/>
      <c r="T865" s="453"/>
      <c r="U865" s="453"/>
      <c r="V865" s="453"/>
      <c r="W865" s="453"/>
      <c r="X865" s="453"/>
      <c r="Y865" s="453"/>
      <c r="Z865" s="453"/>
      <c r="AA865" s="453"/>
      <c r="AB865" s="453"/>
      <c r="AC865" s="453"/>
      <c r="AD865" s="453"/>
      <c r="AE865" s="453"/>
      <c r="AF865" s="453"/>
      <c r="AG865" s="453"/>
      <c r="AH865" s="453"/>
      <c r="AI865" s="453"/>
      <c r="AJ865" s="453"/>
      <c r="AK865" s="453"/>
      <c r="AL865" s="453"/>
      <c r="AM865" s="453"/>
      <c r="AN865" s="453"/>
      <c r="AO865" s="453"/>
      <c r="AP865" s="453"/>
      <c r="AQ865" s="453"/>
      <c r="AR865" s="453"/>
      <c r="AS865" s="453"/>
      <c r="AT865" s="453"/>
      <c r="AU865" s="453"/>
      <c r="AV865" s="453"/>
      <c r="AW865" s="453"/>
      <c r="AX865" s="453"/>
      <c r="AY865" s="453"/>
      <c r="AZ865" s="453"/>
      <c r="BA865" s="453"/>
      <c r="BB865" s="453"/>
      <c r="BC865" s="453"/>
      <c r="BD865" s="453"/>
      <c r="BE865" s="453"/>
    </row>
    <row r="866">
      <c r="A866" s="785"/>
      <c r="B866" s="782"/>
      <c r="C866" s="782"/>
      <c r="D866" s="782"/>
      <c r="E866" s="782"/>
      <c r="F866" s="782"/>
      <c r="G866" s="782"/>
      <c r="H866" s="782"/>
      <c r="I866" s="783"/>
      <c r="J866" s="453"/>
      <c r="K866" s="453"/>
      <c r="L866" s="784"/>
      <c r="M866" s="453"/>
      <c r="N866" s="453"/>
      <c r="O866" s="453"/>
      <c r="P866" s="453"/>
      <c r="Q866" s="441"/>
      <c r="R866" s="453"/>
      <c r="S866" s="453"/>
      <c r="T866" s="453"/>
      <c r="U866" s="453"/>
      <c r="V866" s="453"/>
      <c r="W866" s="453"/>
      <c r="X866" s="453"/>
      <c r="Y866" s="453"/>
      <c r="Z866" s="453"/>
      <c r="AA866" s="453"/>
      <c r="AB866" s="453"/>
      <c r="AC866" s="453"/>
      <c r="AD866" s="453"/>
      <c r="AE866" s="453"/>
      <c r="AF866" s="453"/>
      <c r="AG866" s="453"/>
      <c r="AH866" s="453"/>
      <c r="AI866" s="453"/>
      <c r="AJ866" s="453"/>
      <c r="AK866" s="453"/>
      <c r="AL866" s="453"/>
      <c r="AM866" s="453"/>
      <c r="AN866" s="453"/>
      <c r="AO866" s="453"/>
      <c r="AP866" s="453"/>
      <c r="AQ866" s="453"/>
      <c r="AR866" s="453"/>
      <c r="AS866" s="453"/>
      <c r="AT866" s="453"/>
      <c r="AU866" s="453"/>
      <c r="AV866" s="453"/>
      <c r="AW866" s="453"/>
      <c r="AX866" s="453"/>
      <c r="AY866" s="453"/>
      <c r="AZ866" s="453"/>
      <c r="BA866" s="453"/>
      <c r="BB866" s="453"/>
      <c r="BC866" s="453"/>
      <c r="BD866" s="453"/>
      <c r="BE866" s="453"/>
    </row>
    <row r="867">
      <c r="A867" s="785"/>
      <c r="B867" s="782"/>
      <c r="C867" s="782"/>
      <c r="D867" s="782"/>
      <c r="E867" s="782"/>
      <c r="F867" s="782"/>
      <c r="G867" s="782"/>
      <c r="H867" s="782"/>
      <c r="I867" s="783"/>
      <c r="J867" s="453"/>
      <c r="K867" s="453"/>
      <c r="L867" s="784"/>
      <c r="M867" s="453"/>
      <c r="N867" s="453"/>
      <c r="O867" s="453"/>
      <c r="P867" s="453"/>
      <c r="Q867" s="441"/>
      <c r="R867" s="453"/>
      <c r="S867" s="453"/>
      <c r="T867" s="453"/>
      <c r="U867" s="453"/>
      <c r="V867" s="453"/>
      <c r="W867" s="453"/>
      <c r="X867" s="453"/>
      <c r="Y867" s="453"/>
      <c r="Z867" s="453"/>
      <c r="AA867" s="453"/>
      <c r="AB867" s="453"/>
      <c r="AC867" s="453"/>
      <c r="AD867" s="453"/>
      <c r="AE867" s="453"/>
      <c r="AF867" s="453"/>
      <c r="AG867" s="453"/>
      <c r="AH867" s="453"/>
      <c r="AI867" s="453"/>
      <c r="AJ867" s="453"/>
      <c r="AK867" s="453"/>
      <c r="AL867" s="453"/>
      <c r="AM867" s="453"/>
      <c r="AN867" s="453"/>
      <c r="AO867" s="453"/>
      <c r="AP867" s="453"/>
      <c r="AQ867" s="453"/>
      <c r="AR867" s="453"/>
      <c r="AS867" s="453"/>
      <c r="AT867" s="453"/>
      <c r="AU867" s="453"/>
      <c r="AV867" s="453"/>
      <c r="AW867" s="453"/>
      <c r="AX867" s="453"/>
      <c r="AY867" s="453"/>
      <c r="AZ867" s="453"/>
      <c r="BA867" s="453"/>
      <c r="BB867" s="453"/>
      <c r="BC867" s="453"/>
      <c r="BD867" s="453"/>
      <c r="BE867" s="453"/>
    </row>
    <row r="868">
      <c r="A868" s="785"/>
      <c r="B868" s="782"/>
      <c r="C868" s="782"/>
      <c r="D868" s="782"/>
      <c r="E868" s="782"/>
      <c r="F868" s="782"/>
      <c r="G868" s="782"/>
      <c r="H868" s="782"/>
      <c r="I868" s="783"/>
      <c r="J868" s="453"/>
      <c r="K868" s="453"/>
      <c r="L868" s="784"/>
      <c r="M868" s="453"/>
      <c r="N868" s="453"/>
      <c r="O868" s="453"/>
      <c r="P868" s="453"/>
      <c r="Q868" s="441"/>
      <c r="R868" s="453"/>
      <c r="S868" s="453"/>
      <c r="T868" s="453"/>
      <c r="U868" s="453"/>
      <c r="V868" s="453"/>
      <c r="W868" s="453"/>
      <c r="X868" s="453"/>
      <c r="Y868" s="453"/>
      <c r="Z868" s="453"/>
      <c r="AA868" s="453"/>
      <c r="AB868" s="453"/>
      <c r="AC868" s="453"/>
      <c r="AD868" s="453"/>
      <c r="AE868" s="453"/>
      <c r="AF868" s="453"/>
      <c r="AG868" s="453"/>
      <c r="AH868" s="453"/>
      <c r="AI868" s="453"/>
      <c r="AJ868" s="453"/>
      <c r="AK868" s="453"/>
      <c r="AL868" s="453"/>
      <c r="AM868" s="453"/>
      <c r="AN868" s="453"/>
      <c r="AO868" s="453"/>
      <c r="AP868" s="453"/>
      <c r="AQ868" s="453"/>
      <c r="AR868" s="453"/>
      <c r="AS868" s="453"/>
      <c r="AT868" s="453"/>
      <c r="AU868" s="453"/>
      <c r="AV868" s="453"/>
      <c r="AW868" s="453"/>
      <c r="AX868" s="453"/>
      <c r="AY868" s="453"/>
      <c r="AZ868" s="453"/>
      <c r="BA868" s="453"/>
      <c r="BB868" s="453"/>
      <c r="BC868" s="453"/>
      <c r="BD868" s="453"/>
      <c r="BE868" s="453"/>
    </row>
    <row r="869">
      <c r="A869" s="785"/>
      <c r="B869" s="782"/>
      <c r="C869" s="782"/>
      <c r="D869" s="782"/>
      <c r="E869" s="782"/>
      <c r="F869" s="782"/>
      <c r="G869" s="782"/>
      <c r="H869" s="782"/>
      <c r="I869" s="783"/>
      <c r="J869" s="453"/>
      <c r="K869" s="453"/>
      <c r="L869" s="784"/>
      <c r="M869" s="453"/>
      <c r="N869" s="453"/>
      <c r="O869" s="453"/>
      <c r="P869" s="453"/>
      <c r="Q869" s="441"/>
      <c r="R869" s="453"/>
      <c r="S869" s="453"/>
      <c r="T869" s="453"/>
      <c r="U869" s="453"/>
      <c r="V869" s="453"/>
      <c r="W869" s="453"/>
      <c r="X869" s="453"/>
      <c r="Y869" s="453"/>
      <c r="Z869" s="453"/>
      <c r="AA869" s="453"/>
      <c r="AB869" s="453"/>
      <c r="AC869" s="453"/>
      <c r="AD869" s="453"/>
      <c r="AE869" s="453"/>
      <c r="AF869" s="453"/>
      <c r="AG869" s="453"/>
      <c r="AH869" s="453"/>
      <c r="AI869" s="453"/>
      <c r="AJ869" s="453"/>
      <c r="AK869" s="453"/>
      <c r="AL869" s="453"/>
      <c r="AM869" s="453"/>
      <c r="AN869" s="453"/>
      <c r="AO869" s="453"/>
      <c r="AP869" s="453"/>
      <c r="AQ869" s="453"/>
      <c r="AR869" s="453"/>
      <c r="AS869" s="453"/>
      <c r="AT869" s="453"/>
      <c r="AU869" s="453"/>
      <c r="AV869" s="453"/>
      <c r="AW869" s="453"/>
      <c r="AX869" s="453"/>
      <c r="AY869" s="453"/>
      <c r="AZ869" s="453"/>
      <c r="BA869" s="453"/>
      <c r="BB869" s="453"/>
      <c r="BC869" s="453"/>
      <c r="BD869" s="453"/>
      <c r="BE869" s="453"/>
    </row>
    <row r="870">
      <c r="A870" s="785"/>
      <c r="B870" s="782"/>
      <c r="C870" s="782"/>
      <c r="D870" s="782"/>
      <c r="E870" s="782"/>
      <c r="F870" s="782"/>
      <c r="G870" s="782"/>
      <c r="H870" s="782"/>
      <c r="I870" s="783"/>
      <c r="J870" s="453"/>
      <c r="K870" s="453"/>
      <c r="L870" s="784"/>
      <c r="M870" s="453"/>
      <c r="N870" s="453"/>
      <c r="O870" s="453"/>
      <c r="P870" s="453"/>
      <c r="Q870" s="441"/>
      <c r="R870" s="453"/>
      <c r="S870" s="453"/>
      <c r="T870" s="453"/>
      <c r="U870" s="453"/>
      <c r="V870" s="453"/>
      <c r="W870" s="453"/>
      <c r="X870" s="453"/>
      <c r="Y870" s="453"/>
      <c r="Z870" s="453"/>
      <c r="AA870" s="453"/>
      <c r="AB870" s="453"/>
      <c r="AC870" s="453"/>
      <c r="AD870" s="453"/>
      <c r="AE870" s="453"/>
      <c r="AF870" s="453"/>
      <c r="AG870" s="453"/>
      <c r="AH870" s="453"/>
      <c r="AI870" s="453"/>
      <c r="AJ870" s="453"/>
      <c r="AK870" s="453"/>
      <c r="AL870" s="453"/>
      <c r="AM870" s="453"/>
      <c r="AN870" s="453"/>
      <c r="AO870" s="453"/>
      <c r="AP870" s="453"/>
      <c r="AQ870" s="453"/>
      <c r="AR870" s="453"/>
      <c r="AS870" s="453"/>
      <c r="AT870" s="453"/>
      <c r="AU870" s="453"/>
      <c r="AV870" s="453"/>
      <c r="AW870" s="453"/>
      <c r="AX870" s="453"/>
      <c r="AY870" s="453"/>
      <c r="AZ870" s="453"/>
      <c r="BA870" s="453"/>
      <c r="BB870" s="453"/>
      <c r="BC870" s="453"/>
      <c r="BD870" s="453"/>
      <c r="BE870" s="453"/>
    </row>
    <row r="871">
      <c r="A871" s="785"/>
      <c r="B871" s="782"/>
      <c r="C871" s="782"/>
      <c r="D871" s="782"/>
      <c r="E871" s="782"/>
      <c r="F871" s="782"/>
      <c r="G871" s="782"/>
      <c r="H871" s="782"/>
      <c r="I871" s="783"/>
      <c r="J871" s="453"/>
      <c r="K871" s="453"/>
      <c r="L871" s="784"/>
      <c r="M871" s="453"/>
      <c r="N871" s="453"/>
      <c r="O871" s="453"/>
      <c r="P871" s="453"/>
      <c r="Q871" s="441"/>
      <c r="R871" s="453"/>
      <c r="S871" s="453"/>
      <c r="T871" s="453"/>
      <c r="U871" s="453"/>
      <c r="V871" s="453"/>
      <c r="W871" s="453"/>
      <c r="X871" s="453"/>
      <c r="Y871" s="453"/>
      <c r="Z871" s="453"/>
      <c r="AA871" s="453"/>
      <c r="AB871" s="453"/>
      <c r="AC871" s="453"/>
      <c r="AD871" s="453"/>
      <c r="AE871" s="453"/>
      <c r="AF871" s="453"/>
      <c r="AG871" s="453"/>
      <c r="AH871" s="453"/>
      <c r="AI871" s="453"/>
      <c r="AJ871" s="453"/>
      <c r="AK871" s="453"/>
      <c r="AL871" s="453"/>
      <c r="AM871" s="453"/>
      <c r="AN871" s="453"/>
      <c r="AO871" s="453"/>
      <c r="AP871" s="453"/>
      <c r="AQ871" s="453"/>
      <c r="AR871" s="453"/>
      <c r="AS871" s="453"/>
      <c r="AT871" s="453"/>
      <c r="AU871" s="453"/>
      <c r="AV871" s="453"/>
      <c r="AW871" s="453"/>
      <c r="AX871" s="453"/>
      <c r="AY871" s="453"/>
      <c r="AZ871" s="453"/>
      <c r="BA871" s="453"/>
      <c r="BB871" s="453"/>
      <c r="BC871" s="453"/>
      <c r="BD871" s="453"/>
      <c r="BE871" s="453"/>
    </row>
    <row r="872">
      <c r="A872" s="785"/>
      <c r="B872" s="782"/>
      <c r="C872" s="782"/>
      <c r="D872" s="782"/>
      <c r="E872" s="782"/>
      <c r="F872" s="782"/>
      <c r="G872" s="782"/>
      <c r="H872" s="782"/>
      <c r="I872" s="783"/>
      <c r="J872" s="453"/>
      <c r="K872" s="453"/>
      <c r="L872" s="784"/>
      <c r="M872" s="453"/>
      <c r="N872" s="453"/>
      <c r="O872" s="453"/>
      <c r="P872" s="453"/>
      <c r="Q872" s="441"/>
      <c r="R872" s="453"/>
      <c r="S872" s="453"/>
      <c r="T872" s="453"/>
      <c r="U872" s="453"/>
      <c r="V872" s="453"/>
      <c r="W872" s="453"/>
      <c r="X872" s="453"/>
      <c r="Y872" s="453"/>
      <c r="Z872" s="453"/>
      <c r="AA872" s="453"/>
      <c r="AB872" s="453"/>
      <c r="AC872" s="453"/>
      <c r="AD872" s="453"/>
      <c r="AE872" s="453"/>
      <c r="AF872" s="453"/>
      <c r="AG872" s="453"/>
      <c r="AH872" s="453"/>
      <c r="AI872" s="453"/>
      <c r="AJ872" s="453"/>
      <c r="AK872" s="453"/>
      <c r="AL872" s="453"/>
      <c r="AM872" s="453"/>
      <c r="AN872" s="453"/>
      <c r="AO872" s="453"/>
      <c r="AP872" s="453"/>
      <c r="AQ872" s="453"/>
      <c r="AR872" s="453"/>
      <c r="AS872" s="453"/>
      <c r="AT872" s="453"/>
      <c r="AU872" s="453"/>
      <c r="AV872" s="453"/>
      <c r="AW872" s="453"/>
      <c r="AX872" s="453"/>
      <c r="AY872" s="453"/>
      <c r="AZ872" s="453"/>
      <c r="BA872" s="453"/>
      <c r="BB872" s="453"/>
      <c r="BC872" s="453"/>
      <c r="BD872" s="453"/>
      <c r="BE872" s="453"/>
    </row>
    <row r="873">
      <c r="A873" s="785"/>
      <c r="B873" s="782"/>
      <c r="C873" s="782"/>
      <c r="D873" s="782"/>
      <c r="E873" s="782"/>
      <c r="F873" s="782"/>
      <c r="G873" s="782"/>
      <c r="H873" s="782"/>
      <c r="I873" s="783"/>
      <c r="J873" s="453"/>
      <c r="K873" s="453"/>
      <c r="L873" s="784"/>
      <c r="M873" s="453"/>
      <c r="N873" s="453"/>
      <c r="O873" s="453"/>
      <c r="P873" s="453"/>
      <c r="Q873" s="441"/>
      <c r="R873" s="453"/>
      <c r="S873" s="453"/>
      <c r="T873" s="453"/>
      <c r="U873" s="453"/>
      <c r="V873" s="453"/>
      <c r="W873" s="453"/>
      <c r="X873" s="453"/>
      <c r="Y873" s="453"/>
      <c r="Z873" s="453"/>
      <c r="AA873" s="453"/>
      <c r="AB873" s="453"/>
      <c r="AC873" s="453"/>
      <c r="AD873" s="453"/>
      <c r="AE873" s="453"/>
      <c r="AF873" s="453"/>
      <c r="AG873" s="453"/>
      <c r="AH873" s="453"/>
      <c r="AI873" s="453"/>
      <c r="AJ873" s="453"/>
      <c r="AK873" s="453"/>
      <c r="AL873" s="453"/>
      <c r="AM873" s="453"/>
      <c r="AN873" s="453"/>
      <c r="AO873" s="453"/>
      <c r="AP873" s="453"/>
      <c r="AQ873" s="453"/>
      <c r="AR873" s="453"/>
      <c r="AS873" s="453"/>
      <c r="AT873" s="453"/>
      <c r="AU873" s="453"/>
      <c r="AV873" s="453"/>
      <c r="AW873" s="453"/>
      <c r="AX873" s="453"/>
      <c r="AY873" s="453"/>
      <c r="AZ873" s="453"/>
      <c r="BA873" s="453"/>
      <c r="BB873" s="453"/>
      <c r="BC873" s="453"/>
      <c r="BD873" s="453"/>
      <c r="BE873" s="453"/>
    </row>
    <row r="874">
      <c r="A874" s="785"/>
      <c r="B874" s="782"/>
      <c r="C874" s="782"/>
      <c r="D874" s="782"/>
      <c r="E874" s="782"/>
      <c r="F874" s="782"/>
      <c r="G874" s="782"/>
      <c r="H874" s="782"/>
      <c r="I874" s="783"/>
      <c r="J874" s="453"/>
      <c r="K874" s="453"/>
      <c r="L874" s="784"/>
      <c r="M874" s="453"/>
      <c r="N874" s="453"/>
      <c r="O874" s="453"/>
      <c r="P874" s="453"/>
      <c r="Q874" s="441"/>
      <c r="R874" s="453"/>
      <c r="S874" s="453"/>
      <c r="T874" s="453"/>
      <c r="U874" s="453"/>
      <c r="V874" s="453"/>
      <c r="W874" s="453"/>
      <c r="X874" s="453"/>
      <c r="Y874" s="453"/>
      <c r="Z874" s="453"/>
      <c r="AA874" s="453"/>
      <c r="AB874" s="453"/>
      <c r="AC874" s="453"/>
      <c r="AD874" s="453"/>
      <c r="AE874" s="453"/>
      <c r="AF874" s="453"/>
      <c r="AG874" s="453"/>
      <c r="AH874" s="453"/>
      <c r="AI874" s="453"/>
      <c r="AJ874" s="453"/>
      <c r="AK874" s="453"/>
      <c r="AL874" s="453"/>
      <c r="AM874" s="453"/>
      <c r="AN874" s="453"/>
      <c r="AO874" s="453"/>
      <c r="AP874" s="453"/>
      <c r="AQ874" s="453"/>
      <c r="AR874" s="453"/>
      <c r="AS874" s="453"/>
      <c r="AT874" s="453"/>
      <c r="AU874" s="453"/>
      <c r="AV874" s="453"/>
      <c r="AW874" s="453"/>
      <c r="AX874" s="453"/>
      <c r="AY874" s="453"/>
      <c r="AZ874" s="453"/>
      <c r="BA874" s="453"/>
      <c r="BB874" s="453"/>
      <c r="BC874" s="453"/>
      <c r="BD874" s="453"/>
      <c r="BE874" s="453"/>
    </row>
    <row r="875">
      <c r="A875" s="785"/>
      <c r="B875" s="782"/>
      <c r="C875" s="782"/>
      <c r="D875" s="782"/>
      <c r="E875" s="782"/>
      <c r="F875" s="782"/>
      <c r="G875" s="782"/>
      <c r="H875" s="782"/>
      <c r="I875" s="783"/>
      <c r="J875" s="453"/>
      <c r="K875" s="453"/>
      <c r="L875" s="784"/>
      <c r="M875" s="453"/>
      <c r="N875" s="453"/>
      <c r="O875" s="453"/>
      <c r="P875" s="453"/>
      <c r="Q875" s="441"/>
      <c r="R875" s="453"/>
      <c r="S875" s="453"/>
      <c r="T875" s="453"/>
      <c r="U875" s="453"/>
      <c r="V875" s="453"/>
      <c r="W875" s="453"/>
      <c r="X875" s="453"/>
      <c r="Y875" s="453"/>
      <c r="Z875" s="453"/>
      <c r="AA875" s="453"/>
      <c r="AB875" s="453"/>
      <c r="AC875" s="453"/>
      <c r="AD875" s="453"/>
      <c r="AE875" s="453"/>
      <c r="AF875" s="453"/>
      <c r="AG875" s="453"/>
      <c r="AH875" s="453"/>
      <c r="AI875" s="453"/>
      <c r="AJ875" s="453"/>
      <c r="AK875" s="453"/>
      <c r="AL875" s="453"/>
      <c r="AM875" s="453"/>
      <c r="AN875" s="453"/>
      <c r="AO875" s="453"/>
      <c r="AP875" s="453"/>
      <c r="AQ875" s="453"/>
      <c r="AR875" s="453"/>
      <c r="AS875" s="453"/>
      <c r="AT875" s="453"/>
      <c r="AU875" s="453"/>
      <c r="AV875" s="453"/>
      <c r="AW875" s="453"/>
      <c r="AX875" s="453"/>
      <c r="AY875" s="453"/>
      <c r="AZ875" s="453"/>
      <c r="BA875" s="453"/>
      <c r="BB875" s="453"/>
      <c r="BC875" s="453"/>
      <c r="BD875" s="453"/>
      <c r="BE875" s="453"/>
    </row>
    <row r="876">
      <c r="A876" s="785"/>
      <c r="B876" s="782"/>
      <c r="C876" s="782"/>
      <c r="D876" s="782"/>
      <c r="E876" s="782"/>
      <c r="F876" s="782"/>
      <c r="G876" s="782"/>
      <c r="H876" s="782"/>
      <c r="I876" s="783"/>
      <c r="J876" s="453"/>
      <c r="K876" s="453"/>
      <c r="L876" s="784"/>
      <c r="M876" s="453"/>
      <c r="N876" s="453"/>
      <c r="O876" s="453"/>
      <c r="P876" s="453"/>
      <c r="Q876" s="441"/>
      <c r="R876" s="453"/>
      <c r="S876" s="453"/>
      <c r="T876" s="453"/>
      <c r="U876" s="453"/>
      <c r="V876" s="453"/>
      <c r="W876" s="453"/>
      <c r="X876" s="453"/>
      <c r="Y876" s="453"/>
      <c r="Z876" s="453"/>
      <c r="AA876" s="453"/>
      <c r="AB876" s="453"/>
      <c r="AC876" s="453"/>
      <c r="AD876" s="453"/>
      <c r="AE876" s="453"/>
      <c r="AF876" s="453"/>
      <c r="AG876" s="453"/>
      <c r="AH876" s="453"/>
      <c r="AI876" s="453"/>
      <c r="AJ876" s="453"/>
      <c r="AK876" s="453"/>
      <c r="AL876" s="453"/>
      <c r="AM876" s="453"/>
      <c r="AN876" s="453"/>
      <c r="AO876" s="453"/>
      <c r="AP876" s="453"/>
      <c r="AQ876" s="453"/>
      <c r="AR876" s="453"/>
      <c r="AS876" s="453"/>
      <c r="AT876" s="453"/>
      <c r="AU876" s="453"/>
      <c r="AV876" s="453"/>
      <c r="AW876" s="453"/>
      <c r="AX876" s="453"/>
      <c r="AY876" s="453"/>
      <c r="AZ876" s="453"/>
      <c r="BA876" s="453"/>
      <c r="BB876" s="453"/>
      <c r="BC876" s="453"/>
      <c r="BD876" s="453"/>
      <c r="BE876" s="453"/>
    </row>
    <row r="877">
      <c r="A877" s="785"/>
      <c r="B877" s="782"/>
      <c r="C877" s="782"/>
      <c r="D877" s="782"/>
      <c r="E877" s="782"/>
      <c r="F877" s="782"/>
      <c r="G877" s="782"/>
      <c r="H877" s="782"/>
      <c r="I877" s="783"/>
      <c r="J877" s="453"/>
      <c r="K877" s="453"/>
      <c r="L877" s="784"/>
      <c r="M877" s="453"/>
      <c r="N877" s="453"/>
      <c r="O877" s="453"/>
      <c r="P877" s="453"/>
      <c r="Q877" s="441"/>
      <c r="R877" s="453"/>
      <c r="S877" s="453"/>
      <c r="T877" s="453"/>
      <c r="U877" s="453"/>
      <c r="V877" s="453"/>
      <c r="W877" s="453"/>
      <c r="X877" s="453"/>
      <c r="Y877" s="453"/>
      <c r="Z877" s="453"/>
      <c r="AA877" s="453"/>
      <c r="AB877" s="453"/>
      <c r="AC877" s="453"/>
      <c r="AD877" s="453"/>
      <c r="AE877" s="453"/>
      <c r="AF877" s="453"/>
      <c r="AG877" s="453"/>
      <c r="AH877" s="453"/>
      <c r="AI877" s="453"/>
      <c r="AJ877" s="453"/>
      <c r="AK877" s="453"/>
      <c r="AL877" s="453"/>
      <c r="AM877" s="453"/>
      <c r="AN877" s="453"/>
      <c r="AO877" s="453"/>
      <c r="AP877" s="453"/>
      <c r="AQ877" s="453"/>
      <c r="AR877" s="453"/>
      <c r="AS877" s="453"/>
      <c r="AT877" s="453"/>
      <c r="AU877" s="453"/>
      <c r="AV877" s="453"/>
      <c r="AW877" s="453"/>
      <c r="AX877" s="453"/>
      <c r="AY877" s="453"/>
      <c r="AZ877" s="453"/>
      <c r="BA877" s="453"/>
      <c r="BB877" s="453"/>
      <c r="BC877" s="453"/>
      <c r="BD877" s="453"/>
      <c r="BE877" s="453"/>
    </row>
    <row r="878">
      <c r="A878" s="785"/>
      <c r="B878" s="782"/>
      <c r="C878" s="782"/>
      <c r="D878" s="782"/>
      <c r="E878" s="782"/>
      <c r="F878" s="782"/>
      <c r="G878" s="782"/>
      <c r="H878" s="782"/>
      <c r="I878" s="783"/>
      <c r="J878" s="453"/>
      <c r="K878" s="453"/>
      <c r="L878" s="784"/>
      <c r="M878" s="453"/>
      <c r="N878" s="453"/>
      <c r="O878" s="453"/>
      <c r="P878" s="453"/>
      <c r="Q878" s="441"/>
      <c r="R878" s="453"/>
      <c r="S878" s="453"/>
      <c r="T878" s="453"/>
      <c r="U878" s="453"/>
      <c r="V878" s="453"/>
      <c r="W878" s="453"/>
      <c r="X878" s="453"/>
      <c r="Y878" s="453"/>
      <c r="Z878" s="453"/>
      <c r="AA878" s="453"/>
      <c r="AB878" s="453"/>
      <c r="AC878" s="453"/>
      <c r="AD878" s="453"/>
      <c r="AE878" s="453"/>
      <c r="AF878" s="453"/>
      <c r="AG878" s="453"/>
      <c r="AH878" s="453"/>
      <c r="AI878" s="453"/>
      <c r="AJ878" s="453"/>
      <c r="AK878" s="453"/>
      <c r="AL878" s="453"/>
      <c r="AM878" s="453"/>
      <c r="AN878" s="453"/>
      <c r="AO878" s="453"/>
      <c r="AP878" s="453"/>
      <c r="AQ878" s="453"/>
      <c r="AR878" s="453"/>
      <c r="AS878" s="453"/>
      <c r="AT878" s="453"/>
      <c r="AU878" s="453"/>
      <c r="AV878" s="453"/>
      <c r="AW878" s="453"/>
      <c r="AX878" s="453"/>
      <c r="AY878" s="453"/>
      <c r="AZ878" s="453"/>
      <c r="BA878" s="453"/>
      <c r="BB878" s="453"/>
      <c r="BC878" s="453"/>
      <c r="BD878" s="453"/>
      <c r="BE878" s="453"/>
    </row>
    <row r="879">
      <c r="A879" s="785"/>
      <c r="B879" s="782"/>
      <c r="C879" s="782"/>
      <c r="D879" s="782"/>
      <c r="E879" s="782"/>
      <c r="F879" s="782"/>
      <c r="G879" s="782"/>
      <c r="H879" s="782"/>
      <c r="I879" s="783"/>
      <c r="J879" s="453"/>
      <c r="K879" s="453"/>
      <c r="L879" s="784"/>
      <c r="M879" s="453"/>
      <c r="N879" s="453"/>
      <c r="O879" s="453"/>
      <c r="P879" s="453"/>
      <c r="Q879" s="441"/>
      <c r="R879" s="453"/>
      <c r="S879" s="453"/>
      <c r="T879" s="453"/>
      <c r="U879" s="453"/>
      <c r="V879" s="453"/>
      <c r="W879" s="453"/>
      <c r="X879" s="453"/>
      <c r="Y879" s="453"/>
      <c r="Z879" s="453"/>
      <c r="AA879" s="453"/>
      <c r="AB879" s="453"/>
      <c r="AC879" s="453"/>
      <c r="AD879" s="453"/>
      <c r="AE879" s="453"/>
      <c r="AF879" s="453"/>
      <c r="AG879" s="453"/>
      <c r="AH879" s="453"/>
      <c r="AI879" s="453"/>
      <c r="AJ879" s="453"/>
      <c r="AK879" s="453"/>
      <c r="AL879" s="453"/>
      <c r="AM879" s="453"/>
      <c r="AN879" s="453"/>
      <c r="AO879" s="453"/>
      <c r="AP879" s="453"/>
      <c r="AQ879" s="453"/>
      <c r="AR879" s="453"/>
      <c r="AS879" s="453"/>
      <c r="AT879" s="453"/>
      <c r="AU879" s="453"/>
      <c r="AV879" s="453"/>
      <c r="AW879" s="453"/>
      <c r="AX879" s="453"/>
      <c r="AY879" s="453"/>
      <c r="AZ879" s="453"/>
      <c r="BA879" s="453"/>
      <c r="BB879" s="453"/>
      <c r="BC879" s="453"/>
      <c r="BD879" s="453"/>
      <c r="BE879" s="453"/>
    </row>
    <row r="880">
      <c r="A880" s="785"/>
      <c r="B880" s="782"/>
      <c r="C880" s="782"/>
      <c r="D880" s="782"/>
      <c r="E880" s="782"/>
      <c r="F880" s="782"/>
      <c r="G880" s="782"/>
      <c r="H880" s="782"/>
      <c r="I880" s="783"/>
      <c r="J880" s="453"/>
      <c r="K880" s="453"/>
      <c r="L880" s="784"/>
      <c r="M880" s="453"/>
      <c r="N880" s="453"/>
      <c r="O880" s="453"/>
      <c r="P880" s="453"/>
      <c r="Q880" s="441"/>
      <c r="R880" s="453"/>
      <c r="S880" s="453"/>
      <c r="T880" s="453"/>
      <c r="U880" s="453"/>
      <c r="V880" s="453"/>
      <c r="W880" s="453"/>
      <c r="X880" s="453"/>
      <c r="Y880" s="453"/>
      <c r="Z880" s="453"/>
      <c r="AA880" s="453"/>
      <c r="AB880" s="453"/>
      <c r="AC880" s="453"/>
      <c r="AD880" s="453"/>
      <c r="AE880" s="453"/>
      <c r="AF880" s="453"/>
      <c r="AG880" s="453"/>
      <c r="AH880" s="453"/>
      <c r="AI880" s="453"/>
      <c r="AJ880" s="453"/>
      <c r="AK880" s="453"/>
      <c r="AL880" s="453"/>
      <c r="AM880" s="453"/>
      <c r="AN880" s="453"/>
      <c r="AO880" s="453"/>
      <c r="AP880" s="453"/>
      <c r="AQ880" s="453"/>
      <c r="AR880" s="453"/>
      <c r="AS880" s="453"/>
      <c r="AT880" s="453"/>
      <c r="AU880" s="453"/>
      <c r="AV880" s="453"/>
      <c r="AW880" s="453"/>
      <c r="AX880" s="453"/>
      <c r="AY880" s="453"/>
      <c r="AZ880" s="453"/>
      <c r="BA880" s="453"/>
      <c r="BB880" s="453"/>
      <c r="BC880" s="453"/>
      <c r="BD880" s="453"/>
      <c r="BE880" s="453"/>
    </row>
    <row r="881">
      <c r="A881" s="785"/>
      <c r="B881" s="782"/>
      <c r="C881" s="782"/>
      <c r="D881" s="782"/>
      <c r="E881" s="782"/>
      <c r="F881" s="782"/>
      <c r="G881" s="782"/>
      <c r="H881" s="782"/>
      <c r="I881" s="783"/>
      <c r="J881" s="453"/>
      <c r="K881" s="453"/>
      <c r="L881" s="784"/>
      <c r="M881" s="453"/>
      <c r="N881" s="453"/>
      <c r="O881" s="453"/>
      <c r="P881" s="453"/>
      <c r="Q881" s="441"/>
      <c r="R881" s="453"/>
      <c r="S881" s="453"/>
      <c r="T881" s="453"/>
      <c r="U881" s="453"/>
      <c r="V881" s="453"/>
      <c r="W881" s="453"/>
      <c r="X881" s="453"/>
      <c r="Y881" s="453"/>
      <c r="Z881" s="453"/>
      <c r="AA881" s="453"/>
      <c r="AB881" s="453"/>
      <c r="AC881" s="453"/>
      <c r="AD881" s="453"/>
      <c r="AE881" s="453"/>
      <c r="AF881" s="453"/>
      <c r="AG881" s="453"/>
      <c r="AH881" s="453"/>
      <c r="AI881" s="453"/>
      <c r="AJ881" s="453"/>
      <c r="AK881" s="453"/>
      <c r="AL881" s="453"/>
      <c r="AM881" s="453"/>
      <c r="AN881" s="453"/>
      <c r="AO881" s="453"/>
      <c r="AP881" s="453"/>
      <c r="AQ881" s="453"/>
      <c r="AR881" s="453"/>
      <c r="AS881" s="453"/>
      <c r="AT881" s="453"/>
      <c r="AU881" s="453"/>
      <c r="AV881" s="453"/>
      <c r="AW881" s="453"/>
      <c r="AX881" s="453"/>
      <c r="AY881" s="453"/>
      <c r="AZ881" s="453"/>
      <c r="BA881" s="453"/>
      <c r="BB881" s="453"/>
      <c r="BC881" s="453"/>
      <c r="BD881" s="453"/>
      <c r="BE881" s="453"/>
    </row>
    <row r="882">
      <c r="A882" s="785"/>
      <c r="B882" s="782"/>
      <c r="C882" s="782"/>
      <c r="D882" s="782"/>
      <c r="E882" s="782"/>
      <c r="F882" s="782"/>
      <c r="G882" s="782"/>
      <c r="H882" s="782"/>
      <c r="I882" s="783"/>
      <c r="J882" s="453"/>
      <c r="K882" s="453"/>
      <c r="L882" s="784"/>
      <c r="M882" s="453"/>
      <c r="N882" s="453"/>
      <c r="O882" s="453"/>
      <c r="P882" s="453"/>
      <c r="Q882" s="441"/>
      <c r="R882" s="453"/>
      <c r="S882" s="453"/>
      <c r="T882" s="453"/>
      <c r="U882" s="453"/>
      <c r="V882" s="453"/>
      <c r="W882" s="453"/>
      <c r="X882" s="453"/>
      <c r="Y882" s="453"/>
      <c r="Z882" s="453"/>
      <c r="AA882" s="453"/>
      <c r="AB882" s="453"/>
      <c r="AC882" s="453"/>
      <c r="AD882" s="453"/>
      <c r="AE882" s="453"/>
      <c r="AF882" s="453"/>
      <c r="AG882" s="453"/>
      <c r="AH882" s="453"/>
      <c r="AI882" s="453"/>
      <c r="AJ882" s="453"/>
      <c r="AK882" s="453"/>
      <c r="AL882" s="453"/>
      <c r="AM882" s="453"/>
      <c r="AN882" s="453"/>
      <c r="AO882" s="453"/>
      <c r="AP882" s="453"/>
      <c r="AQ882" s="453"/>
      <c r="AR882" s="453"/>
      <c r="AS882" s="453"/>
      <c r="AT882" s="453"/>
      <c r="AU882" s="453"/>
      <c r="AV882" s="453"/>
      <c r="AW882" s="453"/>
      <c r="AX882" s="453"/>
      <c r="AY882" s="453"/>
      <c r="AZ882" s="453"/>
      <c r="BA882" s="453"/>
      <c r="BB882" s="453"/>
      <c r="BC882" s="453"/>
      <c r="BD882" s="453"/>
      <c r="BE882" s="453"/>
    </row>
    <row r="883">
      <c r="A883" s="785"/>
      <c r="B883" s="782"/>
      <c r="C883" s="782"/>
      <c r="D883" s="782"/>
      <c r="E883" s="782"/>
      <c r="F883" s="782"/>
      <c r="G883" s="782"/>
      <c r="H883" s="782"/>
      <c r="I883" s="783"/>
      <c r="J883" s="453"/>
      <c r="K883" s="453"/>
      <c r="L883" s="784"/>
      <c r="M883" s="453"/>
      <c r="N883" s="453"/>
      <c r="O883" s="453"/>
      <c r="P883" s="453"/>
      <c r="Q883" s="441"/>
      <c r="R883" s="453"/>
      <c r="S883" s="453"/>
      <c r="T883" s="453"/>
      <c r="U883" s="453"/>
      <c r="V883" s="453"/>
      <c r="W883" s="453"/>
      <c r="X883" s="453"/>
      <c r="Y883" s="453"/>
      <c r="Z883" s="453"/>
      <c r="AA883" s="453"/>
      <c r="AB883" s="453"/>
      <c r="AC883" s="453"/>
      <c r="AD883" s="453"/>
      <c r="AE883" s="453"/>
      <c r="AF883" s="453"/>
      <c r="AG883" s="453"/>
      <c r="AH883" s="453"/>
      <c r="AI883" s="453"/>
      <c r="AJ883" s="453"/>
      <c r="AK883" s="453"/>
      <c r="AL883" s="453"/>
      <c r="AM883" s="453"/>
      <c r="AN883" s="453"/>
      <c r="AO883" s="453"/>
      <c r="AP883" s="453"/>
      <c r="AQ883" s="453"/>
      <c r="AR883" s="453"/>
      <c r="AS883" s="453"/>
      <c r="AT883" s="453"/>
      <c r="AU883" s="453"/>
      <c r="AV883" s="453"/>
      <c r="AW883" s="453"/>
      <c r="AX883" s="453"/>
      <c r="AY883" s="453"/>
      <c r="AZ883" s="453"/>
      <c r="BA883" s="453"/>
      <c r="BB883" s="453"/>
      <c r="BC883" s="453"/>
      <c r="BD883" s="453"/>
      <c r="BE883" s="453"/>
    </row>
    <row r="884">
      <c r="A884" s="785"/>
      <c r="B884" s="782"/>
      <c r="C884" s="782"/>
      <c r="D884" s="782"/>
      <c r="E884" s="782"/>
      <c r="F884" s="782"/>
      <c r="G884" s="782"/>
      <c r="H884" s="782"/>
      <c r="I884" s="783"/>
      <c r="J884" s="453"/>
      <c r="K884" s="453"/>
      <c r="L884" s="784"/>
      <c r="M884" s="453"/>
      <c r="N884" s="453"/>
      <c r="O884" s="453"/>
      <c r="P884" s="453"/>
      <c r="Q884" s="441"/>
      <c r="R884" s="453"/>
      <c r="S884" s="453"/>
      <c r="T884" s="453"/>
      <c r="U884" s="453"/>
      <c r="V884" s="453"/>
      <c r="W884" s="453"/>
      <c r="X884" s="453"/>
      <c r="Y884" s="453"/>
      <c r="Z884" s="453"/>
      <c r="AA884" s="453"/>
      <c r="AB884" s="453"/>
      <c r="AC884" s="453"/>
      <c r="AD884" s="453"/>
      <c r="AE884" s="453"/>
      <c r="AF884" s="453"/>
      <c r="AG884" s="453"/>
      <c r="AH884" s="453"/>
      <c r="AI884" s="453"/>
      <c r="AJ884" s="453"/>
      <c r="AK884" s="453"/>
      <c r="AL884" s="453"/>
      <c r="AM884" s="453"/>
      <c r="AN884" s="453"/>
      <c r="AO884" s="453"/>
      <c r="AP884" s="453"/>
      <c r="AQ884" s="453"/>
      <c r="AR884" s="453"/>
      <c r="AS884" s="453"/>
      <c r="AT884" s="453"/>
      <c r="AU884" s="453"/>
      <c r="AV884" s="453"/>
      <c r="AW884" s="453"/>
      <c r="AX884" s="453"/>
      <c r="AY884" s="453"/>
      <c r="AZ884" s="453"/>
      <c r="BA884" s="453"/>
      <c r="BB884" s="453"/>
      <c r="BC884" s="453"/>
      <c r="BD884" s="453"/>
      <c r="BE884" s="453"/>
    </row>
    <row r="885">
      <c r="A885" s="785"/>
      <c r="B885" s="782"/>
      <c r="C885" s="782"/>
      <c r="D885" s="782"/>
      <c r="E885" s="782"/>
      <c r="F885" s="782"/>
      <c r="G885" s="782"/>
      <c r="H885" s="782"/>
      <c r="I885" s="783"/>
      <c r="J885" s="453"/>
      <c r="K885" s="453"/>
      <c r="L885" s="784"/>
      <c r="M885" s="453"/>
      <c r="N885" s="453"/>
      <c r="O885" s="453"/>
      <c r="P885" s="453"/>
      <c r="Q885" s="441"/>
      <c r="R885" s="453"/>
      <c r="S885" s="453"/>
      <c r="T885" s="453"/>
      <c r="U885" s="453"/>
      <c r="V885" s="453"/>
      <c r="W885" s="453"/>
      <c r="X885" s="453"/>
      <c r="Y885" s="453"/>
      <c r="Z885" s="453"/>
      <c r="AA885" s="453"/>
      <c r="AB885" s="453"/>
      <c r="AC885" s="453"/>
      <c r="AD885" s="453"/>
      <c r="AE885" s="453"/>
      <c r="AF885" s="453"/>
      <c r="AG885" s="453"/>
      <c r="AH885" s="453"/>
      <c r="AI885" s="453"/>
      <c r="AJ885" s="453"/>
      <c r="AK885" s="453"/>
      <c r="AL885" s="453"/>
      <c r="AM885" s="453"/>
      <c r="AN885" s="453"/>
      <c r="AO885" s="453"/>
      <c r="AP885" s="453"/>
      <c r="AQ885" s="453"/>
      <c r="AR885" s="453"/>
      <c r="AS885" s="453"/>
      <c r="AT885" s="453"/>
      <c r="AU885" s="453"/>
      <c r="AV885" s="453"/>
      <c r="AW885" s="453"/>
      <c r="AX885" s="453"/>
      <c r="AY885" s="453"/>
      <c r="AZ885" s="453"/>
      <c r="BA885" s="453"/>
      <c r="BB885" s="453"/>
      <c r="BC885" s="453"/>
      <c r="BD885" s="453"/>
      <c r="BE885" s="453"/>
    </row>
    <row r="886">
      <c r="A886" s="785"/>
      <c r="B886" s="782"/>
      <c r="C886" s="782"/>
      <c r="D886" s="782"/>
      <c r="E886" s="782"/>
      <c r="F886" s="782"/>
      <c r="G886" s="782"/>
      <c r="H886" s="782"/>
      <c r="I886" s="783"/>
      <c r="J886" s="453"/>
      <c r="K886" s="453"/>
      <c r="L886" s="784"/>
      <c r="M886" s="453"/>
      <c r="N886" s="453"/>
      <c r="O886" s="453"/>
      <c r="P886" s="453"/>
      <c r="Q886" s="441"/>
      <c r="R886" s="453"/>
      <c r="S886" s="453"/>
      <c r="T886" s="453"/>
      <c r="U886" s="453"/>
      <c r="V886" s="453"/>
      <c r="W886" s="453"/>
      <c r="X886" s="453"/>
      <c r="Y886" s="453"/>
      <c r="Z886" s="453"/>
      <c r="AA886" s="453"/>
      <c r="AB886" s="453"/>
      <c r="AC886" s="453"/>
      <c r="AD886" s="453"/>
      <c r="AE886" s="453"/>
      <c r="AF886" s="453"/>
      <c r="AG886" s="453"/>
      <c r="AH886" s="453"/>
      <c r="AI886" s="453"/>
      <c r="AJ886" s="453"/>
      <c r="AK886" s="453"/>
      <c r="AL886" s="453"/>
      <c r="AM886" s="453"/>
      <c r="AN886" s="453"/>
      <c r="AO886" s="453"/>
      <c r="AP886" s="453"/>
      <c r="AQ886" s="453"/>
      <c r="AR886" s="453"/>
      <c r="AS886" s="453"/>
      <c r="AT886" s="453"/>
      <c r="AU886" s="453"/>
      <c r="AV886" s="453"/>
      <c r="AW886" s="453"/>
      <c r="AX886" s="453"/>
      <c r="AY886" s="453"/>
      <c r="AZ886" s="453"/>
      <c r="BA886" s="453"/>
      <c r="BB886" s="453"/>
      <c r="BC886" s="453"/>
      <c r="BD886" s="453"/>
      <c r="BE886" s="453"/>
    </row>
    <row r="887">
      <c r="A887" s="785"/>
      <c r="B887" s="782"/>
      <c r="C887" s="782"/>
      <c r="D887" s="782"/>
      <c r="E887" s="782"/>
      <c r="F887" s="782"/>
      <c r="G887" s="782"/>
      <c r="H887" s="782"/>
      <c r="I887" s="783"/>
      <c r="J887" s="453"/>
      <c r="K887" s="453"/>
      <c r="L887" s="784"/>
      <c r="M887" s="453"/>
      <c r="N887" s="453"/>
      <c r="O887" s="453"/>
      <c r="P887" s="453"/>
      <c r="Q887" s="441"/>
      <c r="R887" s="453"/>
      <c r="S887" s="453"/>
      <c r="T887" s="453"/>
      <c r="U887" s="453"/>
      <c r="V887" s="453"/>
      <c r="W887" s="453"/>
      <c r="X887" s="453"/>
      <c r="Y887" s="453"/>
      <c r="Z887" s="453"/>
      <c r="AA887" s="453"/>
      <c r="AB887" s="453"/>
      <c r="AC887" s="453"/>
      <c r="AD887" s="453"/>
      <c r="AE887" s="453"/>
      <c r="AF887" s="453"/>
      <c r="AG887" s="453"/>
      <c r="AH887" s="453"/>
      <c r="AI887" s="453"/>
      <c r="AJ887" s="453"/>
      <c r="AK887" s="453"/>
      <c r="AL887" s="453"/>
      <c r="AM887" s="453"/>
      <c r="AN887" s="453"/>
      <c r="AO887" s="453"/>
      <c r="AP887" s="453"/>
      <c r="AQ887" s="453"/>
      <c r="AR887" s="453"/>
      <c r="AS887" s="453"/>
      <c r="AT887" s="453"/>
      <c r="AU887" s="453"/>
      <c r="AV887" s="453"/>
      <c r="AW887" s="453"/>
      <c r="AX887" s="453"/>
      <c r="AY887" s="453"/>
      <c r="AZ887" s="453"/>
      <c r="BA887" s="453"/>
      <c r="BB887" s="453"/>
      <c r="BC887" s="453"/>
      <c r="BD887" s="453"/>
      <c r="BE887" s="453"/>
    </row>
    <row r="888">
      <c r="A888" s="785"/>
      <c r="B888" s="782"/>
      <c r="C888" s="782"/>
      <c r="D888" s="782"/>
      <c r="E888" s="782"/>
      <c r="F888" s="782"/>
      <c r="G888" s="782"/>
      <c r="H888" s="782"/>
      <c r="I888" s="783"/>
      <c r="J888" s="453"/>
      <c r="K888" s="453"/>
      <c r="L888" s="784"/>
      <c r="M888" s="453"/>
      <c r="N888" s="453"/>
      <c r="O888" s="453"/>
      <c r="P888" s="453"/>
      <c r="Q888" s="441"/>
      <c r="R888" s="453"/>
      <c r="S888" s="453"/>
      <c r="T888" s="453"/>
      <c r="U888" s="453"/>
      <c r="V888" s="453"/>
      <c r="W888" s="453"/>
      <c r="X888" s="453"/>
      <c r="Y888" s="453"/>
      <c r="Z888" s="453"/>
      <c r="AA888" s="453"/>
      <c r="AB888" s="453"/>
      <c r="AC888" s="453"/>
      <c r="AD888" s="453"/>
      <c r="AE888" s="453"/>
      <c r="AF888" s="453"/>
      <c r="AG888" s="453"/>
      <c r="AH888" s="453"/>
      <c r="AI888" s="453"/>
      <c r="AJ888" s="453"/>
      <c r="AK888" s="453"/>
      <c r="AL888" s="453"/>
      <c r="AM888" s="453"/>
      <c r="AN888" s="453"/>
      <c r="AO888" s="453"/>
      <c r="AP888" s="453"/>
      <c r="AQ888" s="453"/>
      <c r="AR888" s="453"/>
      <c r="AS888" s="453"/>
      <c r="AT888" s="453"/>
      <c r="AU888" s="453"/>
      <c r="AV888" s="453"/>
      <c r="AW888" s="453"/>
      <c r="AX888" s="453"/>
      <c r="AY888" s="453"/>
      <c r="AZ888" s="453"/>
      <c r="BA888" s="453"/>
      <c r="BB888" s="453"/>
      <c r="BC888" s="453"/>
      <c r="BD888" s="453"/>
      <c r="BE888" s="453"/>
    </row>
    <row r="889">
      <c r="A889" s="785"/>
      <c r="B889" s="782"/>
      <c r="C889" s="782"/>
      <c r="D889" s="782"/>
      <c r="E889" s="782"/>
      <c r="F889" s="782"/>
      <c r="G889" s="782"/>
      <c r="H889" s="782"/>
      <c r="I889" s="783"/>
      <c r="J889" s="453"/>
      <c r="K889" s="453"/>
      <c r="L889" s="784"/>
      <c r="M889" s="453"/>
      <c r="N889" s="453"/>
      <c r="O889" s="453"/>
      <c r="P889" s="453"/>
      <c r="Q889" s="441"/>
      <c r="R889" s="453"/>
      <c r="S889" s="453"/>
      <c r="T889" s="453"/>
      <c r="U889" s="453"/>
      <c r="V889" s="453"/>
      <c r="W889" s="453"/>
      <c r="X889" s="453"/>
      <c r="Y889" s="453"/>
      <c r="Z889" s="453"/>
      <c r="AA889" s="453"/>
      <c r="AB889" s="453"/>
      <c r="AC889" s="453"/>
      <c r="AD889" s="453"/>
      <c r="AE889" s="453"/>
      <c r="AF889" s="453"/>
      <c r="AG889" s="453"/>
      <c r="AH889" s="453"/>
      <c r="AI889" s="453"/>
      <c r="AJ889" s="453"/>
      <c r="AK889" s="453"/>
      <c r="AL889" s="453"/>
      <c r="AM889" s="453"/>
      <c r="AN889" s="453"/>
      <c r="AO889" s="453"/>
      <c r="AP889" s="453"/>
      <c r="AQ889" s="453"/>
      <c r="AR889" s="453"/>
      <c r="AS889" s="453"/>
      <c r="AT889" s="453"/>
      <c r="AU889" s="453"/>
      <c r="AV889" s="453"/>
      <c r="AW889" s="453"/>
      <c r="AX889" s="453"/>
      <c r="AY889" s="453"/>
      <c r="AZ889" s="453"/>
      <c r="BA889" s="453"/>
      <c r="BB889" s="453"/>
      <c r="BC889" s="453"/>
      <c r="BD889" s="453"/>
      <c r="BE889" s="453"/>
    </row>
    <row r="890">
      <c r="A890" s="785"/>
      <c r="B890" s="782"/>
      <c r="C890" s="782"/>
      <c r="D890" s="782"/>
      <c r="E890" s="782"/>
      <c r="F890" s="782"/>
      <c r="G890" s="782"/>
      <c r="H890" s="782"/>
      <c r="I890" s="783"/>
      <c r="J890" s="453"/>
      <c r="K890" s="453"/>
      <c r="L890" s="784"/>
      <c r="M890" s="453"/>
      <c r="N890" s="453"/>
      <c r="O890" s="453"/>
      <c r="P890" s="453"/>
      <c r="Q890" s="441"/>
      <c r="R890" s="453"/>
      <c r="S890" s="453"/>
      <c r="T890" s="453"/>
      <c r="U890" s="453"/>
      <c r="V890" s="453"/>
      <c r="W890" s="453"/>
      <c r="X890" s="453"/>
      <c r="Y890" s="453"/>
      <c r="Z890" s="453"/>
      <c r="AA890" s="453"/>
      <c r="AB890" s="453"/>
      <c r="AC890" s="453"/>
      <c r="AD890" s="453"/>
      <c r="AE890" s="453"/>
      <c r="AF890" s="453"/>
      <c r="AG890" s="453"/>
      <c r="AH890" s="453"/>
      <c r="AI890" s="453"/>
      <c r="AJ890" s="453"/>
      <c r="AK890" s="453"/>
      <c r="AL890" s="453"/>
      <c r="AM890" s="453"/>
      <c r="AN890" s="453"/>
      <c r="AO890" s="453"/>
      <c r="AP890" s="453"/>
      <c r="AQ890" s="453"/>
      <c r="AR890" s="453"/>
      <c r="AS890" s="453"/>
      <c r="AT890" s="453"/>
      <c r="AU890" s="453"/>
      <c r="AV890" s="453"/>
      <c r="AW890" s="453"/>
      <c r="AX890" s="453"/>
      <c r="AY890" s="453"/>
      <c r="AZ890" s="453"/>
      <c r="BA890" s="453"/>
      <c r="BB890" s="453"/>
      <c r="BC890" s="453"/>
      <c r="BD890" s="453"/>
      <c r="BE890" s="453"/>
    </row>
    <row r="891">
      <c r="A891" s="785"/>
      <c r="B891" s="782"/>
      <c r="C891" s="782"/>
      <c r="D891" s="782"/>
      <c r="E891" s="782"/>
      <c r="F891" s="782"/>
      <c r="G891" s="782"/>
      <c r="H891" s="782"/>
      <c r="I891" s="783"/>
      <c r="J891" s="453"/>
      <c r="K891" s="453"/>
      <c r="L891" s="784"/>
      <c r="M891" s="453"/>
      <c r="N891" s="453"/>
      <c r="O891" s="453"/>
      <c r="P891" s="453"/>
      <c r="Q891" s="441"/>
      <c r="R891" s="453"/>
      <c r="S891" s="453"/>
      <c r="T891" s="453"/>
      <c r="U891" s="453"/>
      <c r="V891" s="453"/>
      <c r="W891" s="453"/>
      <c r="X891" s="453"/>
      <c r="Y891" s="453"/>
      <c r="Z891" s="453"/>
      <c r="AA891" s="453"/>
      <c r="AB891" s="453"/>
      <c r="AC891" s="453"/>
      <c r="AD891" s="453"/>
      <c r="AE891" s="453"/>
      <c r="AF891" s="453"/>
      <c r="AG891" s="453"/>
      <c r="AH891" s="453"/>
      <c r="AI891" s="453"/>
      <c r="AJ891" s="453"/>
      <c r="AK891" s="453"/>
      <c r="AL891" s="453"/>
      <c r="AM891" s="453"/>
      <c r="AN891" s="453"/>
      <c r="AO891" s="453"/>
      <c r="AP891" s="453"/>
      <c r="AQ891" s="453"/>
      <c r="AR891" s="453"/>
      <c r="AS891" s="453"/>
      <c r="AT891" s="453"/>
      <c r="AU891" s="453"/>
      <c r="AV891" s="453"/>
      <c r="AW891" s="453"/>
      <c r="AX891" s="453"/>
      <c r="AY891" s="453"/>
      <c r="AZ891" s="453"/>
      <c r="BA891" s="453"/>
      <c r="BB891" s="453"/>
      <c r="BC891" s="453"/>
      <c r="BD891" s="453"/>
      <c r="BE891" s="453"/>
    </row>
    <row r="892">
      <c r="A892" s="785"/>
      <c r="B892" s="782"/>
      <c r="C892" s="782"/>
      <c r="D892" s="782"/>
      <c r="E892" s="782"/>
      <c r="F892" s="782"/>
      <c r="G892" s="782"/>
      <c r="H892" s="782"/>
      <c r="I892" s="783"/>
      <c r="J892" s="453"/>
      <c r="K892" s="453"/>
      <c r="L892" s="784"/>
      <c r="M892" s="453"/>
      <c r="N892" s="453"/>
      <c r="O892" s="453"/>
      <c r="P892" s="453"/>
      <c r="Q892" s="441"/>
      <c r="R892" s="453"/>
      <c r="S892" s="453"/>
      <c r="T892" s="453"/>
      <c r="U892" s="453"/>
      <c r="V892" s="453"/>
      <c r="W892" s="453"/>
      <c r="X892" s="453"/>
      <c r="Y892" s="453"/>
      <c r="Z892" s="453"/>
      <c r="AA892" s="453"/>
      <c r="AB892" s="453"/>
      <c r="AC892" s="453"/>
      <c r="AD892" s="453"/>
      <c r="AE892" s="453"/>
      <c r="AF892" s="453"/>
      <c r="AG892" s="453"/>
      <c r="AH892" s="453"/>
      <c r="AI892" s="453"/>
      <c r="AJ892" s="453"/>
      <c r="AK892" s="453"/>
      <c r="AL892" s="453"/>
      <c r="AM892" s="453"/>
      <c r="AN892" s="453"/>
      <c r="AO892" s="453"/>
      <c r="AP892" s="453"/>
      <c r="AQ892" s="453"/>
      <c r="AR892" s="453"/>
      <c r="AS892" s="453"/>
      <c r="AT892" s="453"/>
      <c r="AU892" s="453"/>
      <c r="AV892" s="453"/>
      <c r="AW892" s="453"/>
      <c r="AX892" s="453"/>
      <c r="AY892" s="453"/>
      <c r="AZ892" s="453"/>
      <c r="BA892" s="453"/>
      <c r="BB892" s="453"/>
      <c r="BC892" s="453"/>
      <c r="BD892" s="453"/>
      <c r="BE892" s="453"/>
    </row>
    <row r="893">
      <c r="A893" s="785"/>
      <c r="B893" s="782"/>
      <c r="C893" s="782"/>
      <c r="D893" s="782"/>
      <c r="E893" s="782"/>
      <c r="F893" s="782"/>
      <c r="G893" s="782"/>
      <c r="H893" s="782"/>
      <c r="I893" s="783"/>
      <c r="J893" s="453"/>
      <c r="K893" s="453"/>
      <c r="L893" s="784"/>
      <c r="M893" s="453"/>
      <c r="N893" s="453"/>
      <c r="O893" s="453"/>
      <c r="P893" s="453"/>
      <c r="Q893" s="441"/>
      <c r="R893" s="453"/>
      <c r="S893" s="453"/>
      <c r="T893" s="453"/>
      <c r="U893" s="453"/>
      <c r="V893" s="453"/>
      <c r="W893" s="453"/>
      <c r="X893" s="453"/>
      <c r="Y893" s="453"/>
      <c r="Z893" s="453"/>
      <c r="AA893" s="453"/>
      <c r="AB893" s="453"/>
      <c r="AC893" s="453"/>
      <c r="AD893" s="453"/>
      <c r="AE893" s="453"/>
      <c r="AF893" s="453"/>
      <c r="AG893" s="453"/>
      <c r="AH893" s="453"/>
      <c r="AI893" s="453"/>
      <c r="AJ893" s="453"/>
      <c r="AK893" s="453"/>
      <c r="AL893" s="453"/>
      <c r="AM893" s="453"/>
      <c r="AN893" s="453"/>
      <c r="AO893" s="453"/>
      <c r="AP893" s="453"/>
      <c r="AQ893" s="453"/>
      <c r="AR893" s="453"/>
      <c r="AS893" s="453"/>
      <c r="AT893" s="453"/>
      <c r="AU893" s="453"/>
      <c r="AV893" s="453"/>
      <c r="AW893" s="453"/>
      <c r="AX893" s="453"/>
      <c r="AY893" s="453"/>
      <c r="AZ893" s="453"/>
      <c r="BA893" s="453"/>
      <c r="BB893" s="453"/>
      <c r="BC893" s="453"/>
      <c r="BD893" s="453"/>
      <c r="BE893" s="453"/>
    </row>
    <row r="894">
      <c r="A894" s="785"/>
      <c r="B894" s="782"/>
      <c r="C894" s="782"/>
      <c r="D894" s="782"/>
      <c r="E894" s="782"/>
      <c r="F894" s="782"/>
      <c r="G894" s="782"/>
      <c r="H894" s="782"/>
      <c r="I894" s="783"/>
      <c r="J894" s="453"/>
      <c r="K894" s="453"/>
      <c r="L894" s="784"/>
      <c r="M894" s="453"/>
      <c r="N894" s="453"/>
      <c r="O894" s="453"/>
      <c r="P894" s="453"/>
      <c r="Q894" s="441"/>
      <c r="R894" s="453"/>
      <c r="S894" s="453"/>
      <c r="T894" s="453"/>
      <c r="U894" s="453"/>
      <c r="V894" s="453"/>
      <c r="W894" s="453"/>
      <c r="X894" s="453"/>
      <c r="Y894" s="453"/>
      <c r="Z894" s="453"/>
      <c r="AA894" s="453"/>
      <c r="AB894" s="453"/>
      <c r="AC894" s="453"/>
      <c r="AD894" s="453"/>
      <c r="AE894" s="453"/>
      <c r="AF894" s="453"/>
      <c r="AG894" s="453"/>
      <c r="AH894" s="453"/>
      <c r="AI894" s="453"/>
      <c r="AJ894" s="453"/>
      <c r="AK894" s="453"/>
      <c r="AL894" s="453"/>
      <c r="AM894" s="453"/>
      <c r="AN894" s="453"/>
      <c r="AO894" s="453"/>
      <c r="AP894" s="453"/>
      <c r="AQ894" s="453"/>
      <c r="AR894" s="453"/>
      <c r="AS894" s="453"/>
      <c r="AT894" s="453"/>
      <c r="AU894" s="453"/>
      <c r="AV894" s="453"/>
      <c r="AW894" s="453"/>
      <c r="AX894" s="453"/>
      <c r="AY894" s="453"/>
      <c r="AZ894" s="453"/>
      <c r="BA894" s="453"/>
      <c r="BB894" s="453"/>
      <c r="BC894" s="453"/>
      <c r="BD894" s="453"/>
      <c r="BE894" s="453"/>
    </row>
    <row r="895">
      <c r="A895" s="785"/>
      <c r="B895" s="782"/>
      <c r="C895" s="782"/>
      <c r="D895" s="782"/>
      <c r="E895" s="782"/>
      <c r="F895" s="782"/>
      <c r="G895" s="782"/>
      <c r="H895" s="782"/>
      <c r="I895" s="783"/>
      <c r="J895" s="453"/>
      <c r="K895" s="453"/>
      <c r="L895" s="784"/>
      <c r="M895" s="453"/>
      <c r="N895" s="453"/>
      <c r="O895" s="453"/>
      <c r="P895" s="453"/>
      <c r="Q895" s="441"/>
      <c r="R895" s="453"/>
      <c r="S895" s="453"/>
      <c r="T895" s="453"/>
      <c r="U895" s="453"/>
      <c r="V895" s="453"/>
      <c r="W895" s="453"/>
      <c r="X895" s="453"/>
      <c r="Y895" s="453"/>
      <c r="Z895" s="453"/>
      <c r="AA895" s="453"/>
      <c r="AB895" s="453"/>
      <c r="AC895" s="453"/>
      <c r="AD895" s="453"/>
      <c r="AE895" s="453"/>
      <c r="AF895" s="453"/>
      <c r="AG895" s="453"/>
      <c r="AH895" s="453"/>
      <c r="AI895" s="453"/>
      <c r="AJ895" s="453"/>
      <c r="AK895" s="453"/>
      <c r="AL895" s="453"/>
      <c r="AM895" s="453"/>
      <c r="AN895" s="453"/>
      <c r="AO895" s="453"/>
      <c r="AP895" s="453"/>
      <c r="AQ895" s="453"/>
      <c r="AR895" s="453"/>
      <c r="AS895" s="453"/>
      <c r="AT895" s="453"/>
      <c r="AU895" s="453"/>
      <c r="AV895" s="453"/>
      <c r="AW895" s="453"/>
      <c r="AX895" s="453"/>
      <c r="AY895" s="453"/>
      <c r="AZ895" s="453"/>
      <c r="BA895" s="453"/>
      <c r="BB895" s="453"/>
      <c r="BC895" s="453"/>
      <c r="BD895" s="453"/>
      <c r="BE895" s="453"/>
    </row>
    <row r="896">
      <c r="A896" s="785"/>
      <c r="B896" s="782"/>
      <c r="C896" s="782"/>
      <c r="D896" s="782"/>
      <c r="E896" s="782"/>
      <c r="F896" s="782"/>
      <c r="G896" s="782"/>
      <c r="H896" s="782"/>
      <c r="I896" s="783"/>
      <c r="J896" s="453"/>
      <c r="K896" s="453"/>
      <c r="L896" s="784"/>
      <c r="M896" s="453"/>
      <c r="N896" s="453"/>
      <c r="O896" s="453"/>
      <c r="P896" s="453"/>
      <c r="Q896" s="441"/>
      <c r="R896" s="453"/>
      <c r="S896" s="453"/>
      <c r="T896" s="453"/>
      <c r="U896" s="453"/>
      <c r="V896" s="453"/>
      <c r="W896" s="453"/>
      <c r="X896" s="453"/>
      <c r="Y896" s="453"/>
      <c r="Z896" s="453"/>
      <c r="AA896" s="453"/>
      <c r="AB896" s="453"/>
      <c r="AC896" s="453"/>
      <c r="AD896" s="453"/>
      <c r="AE896" s="453"/>
      <c r="AF896" s="453"/>
      <c r="AG896" s="453"/>
      <c r="AH896" s="453"/>
      <c r="AI896" s="453"/>
      <c r="AJ896" s="453"/>
      <c r="AK896" s="453"/>
      <c r="AL896" s="453"/>
      <c r="AM896" s="453"/>
      <c r="AN896" s="453"/>
      <c r="AO896" s="453"/>
      <c r="AP896" s="453"/>
      <c r="AQ896" s="453"/>
      <c r="AR896" s="453"/>
      <c r="AS896" s="453"/>
      <c r="AT896" s="453"/>
      <c r="AU896" s="453"/>
      <c r="AV896" s="453"/>
      <c r="AW896" s="453"/>
      <c r="AX896" s="453"/>
      <c r="AY896" s="453"/>
      <c r="AZ896" s="453"/>
      <c r="BA896" s="453"/>
      <c r="BB896" s="453"/>
      <c r="BC896" s="453"/>
      <c r="BD896" s="453"/>
      <c r="BE896" s="453"/>
    </row>
    <row r="897">
      <c r="A897" s="785"/>
      <c r="B897" s="782"/>
      <c r="C897" s="782"/>
      <c r="D897" s="782"/>
      <c r="E897" s="782"/>
      <c r="F897" s="782"/>
      <c r="G897" s="782"/>
      <c r="H897" s="782"/>
      <c r="I897" s="783"/>
      <c r="J897" s="453"/>
      <c r="K897" s="453"/>
      <c r="L897" s="784"/>
      <c r="M897" s="453"/>
      <c r="N897" s="453"/>
      <c r="O897" s="453"/>
      <c r="P897" s="453"/>
      <c r="Q897" s="441"/>
      <c r="R897" s="453"/>
      <c r="S897" s="453"/>
      <c r="T897" s="453"/>
      <c r="U897" s="453"/>
      <c r="V897" s="453"/>
      <c r="W897" s="453"/>
      <c r="X897" s="453"/>
      <c r="Y897" s="453"/>
      <c r="Z897" s="453"/>
      <c r="AA897" s="453"/>
      <c r="AB897" s="453"/>
      <c r="AC897" s="453"/>
      <c r="AD897" s="453"/>
      <c r="AE897" s="453"/>
      <c r="AF897" s="453"/>
      <c r="AG897" s="453"/>
      <c r="AH897" s="453"/>
      <c r="AI897" s="453"/>
      <c r="AJ897" s="453"/>
      <c r="AK897" s="453"/>
      <c r="AL897" s="453"/>
      <c r="AM897" s="453"/>
      <c r="AN897" s="453"/>
      <c r="AO897" s="453"/>
      <c r="AP897" s="453"/>
      <c r="AQ897" s="453"/>
      <c r="AR897" s="453"/>
      <c r="AS897" s="453"/>
      <c r="AT897" s="453"/>
      <c r="AU897" s="453"/>
      <c r="AV897" s="453"/>
      <c r="AW897" s="453"/>
      <c r="AX897" s="453"/>
      <c r="AY897" s="453"/>
      <c r="AZ897" s="453"/>
      <c r="BA897" s="453"/>
      <c r="BB897" s="453"/>
      <c r="BC897" s="453"/>
      <c r="BD897" s="453"/>
      <c r="BE897" s="453"/>
    </row>
    <row r="898">
      <c r="A898" s="785"/>
      <c r="B898" s="782"/>
      <c r="C898" s="782"/>
      <c r="D898" s="782"/>
      <c r="E898" s="782"/>
      <c r="F898" s="782"/>
      <c r="G898" s="782"/>
      <c r="H898" s="782"/>
      <c r="I898" s="783"/>
      <c r="J898" s="453"/>
      <c r="K898" s="453"/>
      <c r="L898" s="784"/>
      <c r="M898" s="453"/>
      <c r="N898" s="453"/>
      <c r="O898" s="453"/>
      <c r="P898" s="453"/>
      <c r="Q898" s="441"/>
      <c r="R898" s="453"/>
      <c r="S898" s="453"/>
      <c r="T898" s="453"/>
      <c r="U898" s="453"/>
      <c r="V898" s="453"/>
      <c r="W898" s="453"/>
      <c r="X898" s="453"/>
      <c r="Y898" s="453"/>
      <c r="Z898" s="453"/>
      <c r="AA898" s="453"/>
      <c r="AB898" s="453"/>
      <c r="AC898" s="453"/>
      <c r="AD898" s="453"/>
      <c r="AE898" s="453"/>
      <c r="AF898" s="453"/>
      <c r="AG898" s="453"/>
      <c r="AH898" s="453"/>
      <c r="AI898" s="453"/>
      <c r="AJ898" s="453"/>
      <c r="AK898" s="453"/>
      <c r="AL898" s="453"/>
      <c r="AM898" s="453"/>
      <c r="AN898" s="453"/>
      <c r="AO898" s="453"/>
      <c r="AP898" s="453"/>
      <c r="AQ898" s="453"/>
      <c r="AR898" s="453"/>
      <c r="AS898" s="453"/>
      <c r="AT898" s="453"/>
      <c r="AU898" s="453"/>
      <c r="AV898" s="453"/>
      <c r="AW898" s="453"/>
      <c r="AX898" s="453"/>
      <c r="AY898" s="453"/>
      <c r="AZ898" s="453"/>
      <c r="BA898" s="453"/>
      <c r="BB898" s="453"/>
      <c r="BC898" s="453"/>
      <c r="BD898" s="453"/>
      <c r="BE898" s="453"/>
    </row>
    <row r="899">
      <c r="A899" s="785"/>
      <c r="B899" s="782"/>
      <c r="C899" s="782"/>
      <c r="D899" s="782"/>
      <c r="E899" s="782"/>
      <c r="F899" s="782"/>
      <c r="G899" s="782"/>
      <c r="H899" s="782"/>
      <c r="I899" s="783"/>
      <c r="J899" s="453"/>
      <c r="K899" s="453"/>
      <c r="L899" s="784"/>
      <c r="M899" s="453"/>
      <c r="N899" s="453"/>
      <c r="O899" s="453"/>
      <c r="P899" s="453"/>
      <c r="Q899" s="441"/>
      <c r="R899" s="453"/>
      <c r="S899" s="453"/>
      <c r="T899" s="453"/>
      <c r="U899" s="453"/>
      <c r="V899" s="453"/>
      <c r="W899" s="453"/>
      <c r="X899" s="453"/>
      <c r="Y899" s="453"/>
      <c r="Z899" s="453"/>
      <c r="AA899" s="453"/>
      <c r="AB899" s="453"/>
      <c r="AC899" s="453"/>
      <c r="AD899" s="453"/>
      <c r="AE899" s="453"/>
      <c r="AF899" s="453"/>
      <c r="AG899" s="453"/>
      <c r="AH899" s="453"/>
      <c r="AI899" s="453"/>
      <c r="AJ899" s="453"/>
      <c r="AK899" s="453"/>
      <c r="AL899" s="453"/>
      <c r="AM899" s="453"/>
      <c r="AN899" s="453"/>
      <c r="AO899" s="453"/>
      <c r="AP899" s="453"/>
      <c r="AQ899" s="453"/>
      <c r="AR899" s="453"/>
      <c r="AS899" s="453"/>
      <c r="AT899" s="453"/>
      <c r="AU899" s="453"/>
      <c r="AV899" s="453"/>
      <c r="AW899" s="453"/>
      <c r="AX899" s="453"/>
      <c r="AY899" s="453"/>
      <c r="AZ899" s="453"/>
      <c r="BA899" s="453"/>
      <c r="BB899" s="453"/>
      <c r="BC899" s="453"/>
      <c r="BD899" s="453"/>
      <c r="BE899" s="453"/>
    </row>
    <row r="900">
      <c r="A900" s="785"/>
      <c r="B900" s="782"/>
      <c r="C900" s="782"/>
      <c r="D900" s="782"/>
      <c r="E900" s="782"/>
      <c r="F900" s="782"/>
      <c r="G900" s="782"/>
      <c r="H900" s="782"/>
      <c r="I900" s="783"/>
      <c r="J900" s="453"/>
      <c r="K900" s="453"/>
      <c r="L900" s="784"/>
      <c r="M900" s="453"/>
      <c r="N900" s="453"/>
      <c r="O900" s="453"/>
      <c r="P900" s="453"/>
      <c r="Q900" s="441"/>
      <c r="R900" s="453"/>
      <c r="S900" s="453"/>
      <c r="T900" s="453"/>
      <c r="U900" s="453"/>
      <c r="V900" s="453"/>
      <c r="W900" s="453"/>
      <c r="X900" s="453"/>
      <c r="Y900" s="453"/>
      <c r="Z900" s="453"/>
      <c r="AA900" s="453"/>
      <c r="AB900" s="453"/>
      <c r="AC900" s="453"/>
      <c r="AD900" s="453"/>
      <c r="AE900" s="453"/>
      <c r="AF900" s="453"/>
      <c r="AG900" s="453"/>
      <c r="AH900" s="453"/>
      <c r="AI900" s="453"/>
      <c r="AJ900" s="453"/>
      <c r="AK900" s="453"/>
      <c r="AL900" s="453"/>
      <c r="AM900" s="453"/>
      <c r="AN900" s="453"/>
      <c r="AO900" s="453"/>
      <c r="AP900" s="453"/>
      <c r="AQ900" s="453"/>
      <c r="AR900" s="453"/>
      <c r="AS900" s="453"/>
      <c r="AT900" s="453"/>
      <c r="AU900" s="453"/>
      <c r="AV900" s="453"/>
      <c r="AW900" s="453"/>
      <c r="AX900" s="453"/>
      <c r="AY900" s="453"/>
      <c r="AZ900" s="453"/>
      <c r="BA900" s="453"/>
      <c r="BB900" s="453"/>
      <c r="BC900" s="453"/>
      <c r="BD900" s="453"/>
      <c r="BE900" s="453"/>
    </row>
    <row r="901">
      <c r="A901" s="785"/>
      <c r="B901" s="782"/>
      <c r="C901" s="782"/>
      <c r="D901" s="782"/>
      <c r="E901" s="782"/>
      <c r="F901" s="782"/>
      <c r="G901" s="782"/>
      <c r="H901" s="782"/>
      <c r="I901" s="783"/>
      <c r="J901" s="453"/>
      <c r="K901" s="453"/>
      <c r="L901" s="784"/>
      <c r="M901" s="453"/>
      <c r="N901" s="453"/>
      <c r="O901" s="453"/>
      <c r="P901" s="453"/>
      <c r="Q901" s="441"/>
      <c r="R901" s="453"/>
      <c r="S901" s="453"/>
      <c r="T901" s="453"/>
      <c r="U901" s="453"/>
      <c r="V901" s="453"/>
      <c r="W901" s="453"/>
      <c r="X901" s="453"/>
      <c r="Y901" s="453"/>
      <c r="Z901" s="453"/>
      <c r="AA901" s="453"/>
      <c r="AB901" s="453"/>
      <c r="AC901" s="453"/>
      <c r="AD901" s="453"/>
      <c r="AE901" s="453"/>
      <c r="AF901" s="453"/>
      <c r="AG901" s="453"/>
      <c r="AH901" s="453"/>
      <c r="AI901" s="453"/>
      <c r="AJ901" s="453"/>
      <c r="AK901" s="453"/>
      <c r="AL901" s="453"/>
      <c r="AM901" s="453"/>
      <c r="AN901" s="453"/>
      <c r="AO901" s="453"/>
      <c r="AP901" s="453"/>
      <c r="AQ901" s="453"/>
      <c r="AR901" s="453"/>
      <c r="AS901" s="453"/>
      <c r="AT901" s="453"/>
      <c r="AU901" s="453"/>
      <c r="AV901" s="453"/>
      <c r="AW901" s="453"/>
      <c r="AX901" s="453"/>
      <c r="AY901" s="453"/>
      <c r="AZ901" s="453"/>
      <c r="BA901" s="453"/>
      <c r="BB901" s="453"/>
      <c r="BC901" s="453"/>
      <c r="BD901" s="453"/>
      <c r="BE901" s="453"/>
    </row>
    <row r="902">
      <c r="A902" s="785"/>
      <c r="B902" s="782"/>
      <c r="C902" s="782"/>
      <c r="D902" s="782"/>
      <c r="E902" s="782"/>
      <c r="F902" s="782"/>
      <c r="G902" s="782"/>
      <c r="H902" s="782"/>
      <c r="I902" s="783"/>
      <c r="J902" s="453"/>
      <c r="K902" s="453"/>
      <c r="L902" s="784"/>
      <c r="M902" s="453"/>
      <c r="N902" s="453"/>
      <c r="O902" s="453"/>
      <c r="P902" s="453"/>
      <c r="Q902" s="441"/>
      <c r="R902" s="453"/>
      <c r="S902" s="453"/>
      <c r="T902" s="453"/>
      <c r="U902" s="453"/>
      <c r="V902" s="453"/>
      <c r="W902" s="453"/>
      <c r="X902" s="453"/>
      <c r="Y902" s="453"/>
      <c r="Z902" s="453"/>
      <c r="AA902" s="453"/>
      <c r="AB902" s="453"/>
      <c r="AC902" s="453"/>
      <c r="AD902" s="453"/>
      <c r="AE902" s="453"/>
      <c r="AF902" s="453"/>
      <c r="AG902" s="453"/>
      <c r="AH902" s="453"/>
      <c r="AI902" s="453"/>
      <c r="AJ902" s="453"/>
      <c r="AK902" s="453"/>
      <c r="AL902" s="453"/>
      <c r="AM902" s="453"/>
      <c r="AN902" s="453"/>
      <c r="AO902" s="453"/>
      <c r="AP902" s="453"/>
      <c r="AQ902" s="453"/>
      <c r="AR902" s="453"/>
      <c r="AS902" s="453"/>
      <c r="AT902" s="453"/>
      <c r="AU902" s="453"/>
      <c r="AV902" s="453"/>
      <c r="AW902" s="453"/>
      <c r="AX902" s="453"/>
      <c r="AY902" s="453"/>
      <c r="AZ902" s="453"/>
      <c r="BA902" s="453"/>
      <c r="BB902" s="453"/>
      <c r="BC902" s="453"/>
      <c r="BD902" s="453"/>
      <c r="BE902" s="453"/>
    </row>
    <row r="903">
      <c r="A903" s="785"/>
      <c r="B903" s="782"/>
      <c r="C903" s="782"/>
      <c r="D903" s="782"/>
      <c r="E903" s="782"/>
      <c r="F903" s="782"/>
      <c r="G903" s="782"/>
      <c r="H903" s="782"/>
      <c r="I903" s="783"/>
      <c r="J903" s="453"/>
      <c r="K903" s="453"/>
      <c r="L903" s="784"/>
      <c r="M903" s="453"/>
      <c r="N903" s="453"/>
      <c r="O903" s="453"/>
      <c r="P903" s="453"/>
      <c r="Q903" s="441"/>
      <c r="R903" s="453"/>
      <c r="S903" s="453"/>
      <c r="T903" s="453"/>
      <c r="U903" s="453"/>
      <c r="V903" s="453"/>
      <c r="W903" s="453"/>
      <c r="X903" s="453"/>
      <c r="Y903" s="453"/>
      <c r="Z903" s="453"/>
      <c r="AA903" s="453"/>
      <c r="AB903" s="453"/>
      <c r="AC903" s="453"/>
      <c r="AD903" s="453"/>
      <c r="AE903" s="453"/>
      <c r="AF903" s="453"/>
      <c r="AG903" s="453"/>
      <c r="AH903" s="453"/>
      <c r="AI903" s="453"/>
      <c r="AJ903" s="453"/>
      <c r="AK903" s="453"/>
      <c r="AL903" s="453"/>
      <c r="AM903" s="453"/>
      <c r="AN903" s="453"/>
      <c r="AO903" s="453"/>
      <c r="AP903" s="453"/>
      <c r="AQ903" s="453"/>
      <c r="AR903" s="453"/>
      <c r="AS903" s="453"/>
      <c r="AT903" s="453"/>
      <c r="AU903" s="453"/>
      <c r="AV903" s="453"/>
      <c r="AW903" s="453"/>
      <c r="AX903" s="453"/>
      <c r="AY903" s="453"/>
      <c r="AZ903" s="453"/>
      <c r="BA903" s="453"/>
      <c r="BB903" s="453"/>
      <c r="BC903" s="453"/>
      <c r="BD903" s="453"/>
      <c r="BE903" s="453"/>
    </row>
    <row r="904">
      <c r="A904" s="785"/>
      <c r="B904" s="782"/>
      <c r="C904" s="782"/>
      <c r="D904" s="782"/>
      <c r="E904" s="782"/>
      <c r="F904" s="782"/>
      <c r="G904" s="782"/>
      <c r="H904" s="782"/>
      <c r="I904" s="783"/>
      <c r="J904" s="453"/>
      <c r="K904" s="453"/>
      <c r="L904" s="784"/>
      <c r="M904" s="453"/>
      <c r="N904" s="453"/>
      <c r="O904" s="453"/>
      <c r="P904" s="453"/>
      <c r="Q904" s="441"/>
      <c r="R904" s="453"/>
      <c r="S904" s="453"/>
      <c r="T904" s="453"/>
      <c r="U904" s="453"/>
      <c r="V904" s="453"/>
      <c r="W904" s="453"/>
      <c r="X904" s="453"/>
      <c r="Y904" s="453"/>
      <c r="Z904" s="453"/>
      <c r="AA904" s="453"/>
      <c r="AB904" s="453"/>
      <c r="AC904" s="453"/>
      <c r="AD904" s="453"/>
      <c r="AE904" s="453"/>
      <c r="AF904" s="453"/>
      <c r="AG904" s="453"/>
      <c r="AH904" s="453"/>
      <c r="AI904" s="453"/>
      <c r="AJ904" s="453"/>
      <c r="AK904" s="453"/>
      <c r="AL904" s="453"/>
      <c r="AM904" s="453"/>
      <c r="AN904" s="453"/>
      <c r="AO904" s="453"/>
      <c r="AP904" s="453"/>
      <c r="AQ904" s="453"/>
      <c r="AR904" s="453"/>
      <c r="AS904" s="453"/>
      <c r="AT904" s="453"/>
      <c r="AU904" s="453"/>
      <c r="AV904" s="453"/>
      <c r="AW904" s="453"/>
      <c r="AX904" s="453"/>
      <c r="AY904" s="453"/>
      <c r="AZ904" s="453"/>
      <c r="BA904" s="453"/>
      <c r="BB904" s="453"/>
      <c r="BC904" s="453"/>
      <c r="BD904" s="453"/>
      <c r="BE904" s="453"/>
    </row>
    <row r="905">
      <c r="A905" s="785"/>
      <c r="B905" s="782"/>
      <c r="C905" s="782"/>
      <c r="D905" s="782"/>
      <c r="E905" s="782"/>
      <c r="F905" s="782"/>
      <c r="G905" s="782"/>
      <c r="H905" s="782"/>
      <c r="I905" s="783"/>
      <c r="J905" s="453"/>
      <c r="K905" s="453"/>
      <c r="L905" s="784"/>
      <c r="M905" s="453"/>
      <c r="N905" s="453"/>
      <c r="O905" s="453"/>
      <c r="P905" s="453"/>
      <c r="Q905" s="441"/>
      <c r="R905" s="453"/>
      <c r="S905" s="453"/>
      <c r="T905" s="453"/>
      <c r="U905" s="453"/>
      <c r="V905" s="453"/>
      <c r="W905" s="453"/>
      <c r="X905" s="453"/>
      <c r="Y905" s="453"/>
      <c r="Z905" s="453"/>
      <c r="AA905" s="453"/>
      <c r="AB905" s="453"/>
      <c r="AC905" s="453"/>
      <c r="AD905" s="453"/>
      <c r="AE905" s="453"/>
      <c r="AF905" s="453"/>
      <c r="AG905" s="453"/>
      <c r="AH905" s="453"/>
      <c r="AI905" s="453"/>
      <c r="AJ905" s="453"/>
      <c r="AK905" s="453"/>
      <c r="AL905" s="453"/>
      <c r="AM905" s="453"/>
      <c r="AN905" s="453"/>
      <c r="AO905" s="453"/>
      <c r="AP905" s="453"/>
      <c r="AQ905" s="453"/>
      <c r="AR905" s="453"/>
      <c r="AS905" s="453"/>
      <c r="AT905" s="453"/>
      <c r="AU905" s="453"/>
      <c r="AV905" s="453"/>
      <c r="AW905" s="453"/>
      <c r="AX905" s="453"/>
      <c r="AY905" s="453"/>
      <c r="AZ905" s="453"/>
      <c r="BA905" s="453"/>
      <c r="BB905" s="453"/>
      <c r="BC905" s="453"/>
      <c r="BD905" s="453"/>
      <c r="BE905" s="453"/>
    </row>
    <row r="906">
      <c r="A906" s="785"/>
      <c r="B906" s="782"/>
      <c r="C906" s="782"/>
      <c r="D906" s="782"/>
      <c r="E906" s="782"/>
      <c r="F906" s="782"/>
      <c r="G906" s="782"/>
      <c r="H906" s="782"/>
      <c r="I906" s="783"/>
      <c r="J906" s="453"/>
      <c r="K906" s="453"/>
      <c r="L906" s="784"/>
      <c r="M906" s="453"/>
      <c r="N906" s="453"/>
      <c r="O906" s="453"/>
      <c r="P906" s="453"/>
      <c r="Q906" s="441"/>
      <c r="R906" s="453"/>
      <c r="S906" s="453"/>
      <c r="T906" s="453"/>
      <c r="U906" s="453"/>
      <c r="V906" s="453"/>
      <c r="W906" s="453"/>
      <c r="X906" s="453"/>
      <c r="Y906" s="453"/>
      <c r="Z906" s="453"/>
      <c r="AA906" s="453"/>
      <c r="AB906" s="453"/>
      <c r="AC906" s="453"/>
      <c r="AD906" s="453"/>
      <c r="AE906" s="453"/>
      <c r="AF906" s="453"/>
      <c r="AG906" s="453"/>
      <c r="AH906" s="453"/>
      <c r="AI906" s="453"/>
      <c r="AJ906" s="453"/>
      <c r="AK906" s="453"/>
      <c r="AL906" s="453"/>
      <c r="AM906" s="453"/>
      <c r="AN906" s="453"/>
      <c r="AO906" s="453"/>
      <c r="AP906" s="453"/>
      <c r="AQ906" s="453"/>
      <c r="AR906" s="453"/>
      <c r="AS906" s="453"/>
      <c r="AT906" s="453"/>
      <c r="AU906" s="453"/>
      <c r="AV906" s="453"/>
      <c r="AW906" s="453"/>
      <c r="AX906" s="453"/>
      <c r="AY906" s="453"/>
      <c r="AZ906" s="453"/>
      <c r="BA906" s="453"/>
      <c r="BB906" s="453"/>
      <c r="BC906" s="453"/>
      <c r="BD906" s="453"/>
      <c r="BE906" s="453"/>
    </row>
    <row r="907">
      <c r="A907" s="785"/>
      <c r="B907" s="782"/>
      <c r="C907" s="782"/>
      <c r="D907" s="782"/>
      <c r="E907" s="782"/>
      <c r="F907" s="782"/>
      <c r="G907" s="782"/>
      <c r="H907" s="782"/>
      <c r="I907" s="783"/>
      <c r="J907" s="453"/>
      <c r="K907" s="453"/>
      <c r="L907" s="784"/>
      <c r="M907" s="453"/>
      <c r="N907" s="453"/>
      <c r="O907" s="453"/>
      <c r="P907" s="453"/>
      <c r="Q907" s="441"/>
      <c r="R907" s="453"/>
      <c r="S907" s="453"/>
      <c r="T907" s="453"/>
      <c r="U907" s="453"/>
      <c r="V907" s="453"/>
      <c r="W907" s="453"/>
      <c r="X907" s="453"/>
      <c r="Y907" s="453"/>
      <c r="Z907" s="453"/>
      <c r="AA907" s="453"/>
      <c r="AB907" s="453"/>
      <c r="AC907" s="453"/>
      <c r="AD907" s="453"/>
      <c r="AE907" s="453"/>
      <c r="AF907" s="453"/>
      <c r="AG907" s="453"/>
      <c r="AH907" s="453"/>
      <c r="AI907" s="453"/>
      <c r="AJ907" s="453"/>
      <c r="AK907" s="453"/>
      <c r="AL907" s="453"/>
      <c r="AM907" s="453"/>
      <c r="AN907" s="453"/>
      <c r="AO907" s="453"/>
      <c r="AP907" s="453"/>
      <c r="AQ907" s="453"/>
      <c r="AR907" s="453"/>
      <c r="AS907" s="453"/>
      <c r="AT907" s="453"/>
      <c r="AU907" s="453"/>
      <c r="AV907" s="453"/>
      <c r="AW907" s="453"/>
      <c r="AX907" s="453"/>
      <c r="AY907" s="453"/>
      <c r="AZ907" s="453"/>
      <c r="BA907" s="453"/>
      <c r="BB907" s="453"/>
      <c r="BC907" s="453"/>
      <c r="BD907" s="453"/>
      <c r="BE907" s="453"/>
    </row>
    <row r="908">
      <c r="A908" s="785"/>
      <c r="B908" s="782"/>
      <c r="C908" s="782"/>
      <c r="D908" s="782"/>
      <c r="E908" s="782"/>
      <c r="F908" s="782"/>
      <c r="G908" s="782"/>
      <c r="H908" s="782"/>
      <c r="I908" s="783"/>
      <c r="J908" s="453"/>
      <c r="K908" s="453"/>
      <c r="L908" s="784"/>
      <c r="M908" s="453"/>
      <c r="N908" s="453"/>
      <c r="O908" s="453"/>
      <c r="P908" s="453"/>
      <c r="Q908" s="441"/>
      <c r="R908" s="453"/>
      <c r="S908" s="453"/>
      <c r="T908" s="453"/>
      <c r="U908" s="453"/>
      <c r="V908" s="453"/>
      <c r="W908" s="453"/>
      <c r="X908" s="453"/>
      <c r="Y908" s="453"/>
      <c r="Z908" s="453"/>
      <c r="AA908" s="453"/>
      <c r="AB908" s="453"/>
      <c r="AC908" s="453"/>
      <c r="AD908" s="453"/>
      <c r="AE908" s="453"/>
      <c r="AF908" s="453"/>
      <c r="AG908" s="453"/>
      <c r="AH908" s="453"/>
      <c r="AI908" s="453"/>
      <c r="AJ908" s="453"/>
      <c r="AK908" s="453"/>
      <c r="AL908" s="453"/>
      <c r="AM908" s="453"/>
      <c r="AN908" s="453"/>
      <c r="AO908" s="453"/>
      <c r="AP908" s="453"/>
      <c r="AQ908" s="453"/>
      <c r="AR908" s="453"/>
      <c r="AS908" s="453"/>
      <c r="AT908" s="453"/>
      <c r="AU908" s="453"/>
      <c r="AV908" s="453"/>
      <c r="AW908" s="453"/>
      <c r="AX908" s="453"/>
      <c r="AY908" s="453"/>
      <c r="AZ908" s="453"/>
      <c r="BA908" s="453"/>
      <c r="BB908" s="453"/>
      <c r="BC908" s="453"/>
      <c r="BD908" s="453"/>
      <c r="BE908" s="453"/>
    </row>
    <row r="909">
      <c r="A909" s="785"/>
      <c r="B909" s="782"/>
      <c r="C909" s="782"/>
      <c r="D909" s="782"/>
      <c r="E909" s="782"/>
      <c r="F909" s="782"/>
      <c r="G909" s="782"/>
      <c r="H909" s="782"/>
      <c r="I909" s="783"/>
      <c r="J909" s="453"/>
      <c r="K909" s="453"/>
      <c r="L909" s="784"/>
      <c r="M909" s="453"/>
      <c r="N909" s="453"/>
      <c r="O909" s="453"/>
      <c r="P909" s="453"/>
      <c r="Q909" s="441"/>
      <c r="R909" s="453"/>
      <c r="S909" s="453"/>
      <c r="T909" s="453"/>
      <c r="U909" s="453"/>
      <c r="V909" s="453"/>
      <c r="W909" s="453"/>
      <c r="X909" s="453"/>
      <c r="Y909" s="453"/>
      <c r="Z909" s="453"/>
      <c r="AA909" s="453"/>
      <c r="AB909" s="453"/>
      <c r="AC909" s="453"/>
      <c r="AD909" s="453"/>
      <c r="AE909" s="453"/>
      <c r="AF909" s="453"/>
      <c r="AG909" s="453"/>
      <c r="AH909" s="453"/>
      <c r="AI909" s="453"/>
      <c r="AJ909" s="453"/>
      <c r="AK909" s="453"/>
      <c r="AL909" s="453"/>
      <c r="AM909" s="453"/>
      <c r="AN909" s="453"/>
      <c r="AO909" s="453"/>
      <c r="AP909" s="453"/>
      <c r="AQ909" s="453"/>
      <c r="AR909" s="453"/>
      <c r="AS909" s="453"/>
      <c r="AT909" s="453"/>
      <c r="AU909" s="453"/>
      <c r="AV909" s="453"/>
      <c r="AW909" s="453"/>
      <c r="AX909" s="453"/>
      <c r="AY909" s="453"/>
      <c r="AZ909" s="453"/>
      <c r="BA909" s="453"/>
      <c r="BB909" s="453"/>
      <c r="BC909" s="453"/>
      <c r="BD909" s="453"/>
      <c r="BE909" s="453"/>
    </row>
    <row r="910">
      <c r="A910" s="785"/>
      <c r="B910" s="782"/>
      <c r="C910" s="782"/>
      <c r="D910" s="782"/>
      <c r="E910" s="782"/>
      <c r="F910" s="782"/>
      <c r="G910" s="782"/>
      <c r="H910" s="782"/>
      <c r="I910" s="783"/>
      <c r="J910" s="453"/>
      <c r="K910" s="453"/>
      <c r="L910" s="784"/>
      <c r="M910" s="453"/>
      <c r="N910" s="453"/>
      <c r="O910" s="453"/>
      <c r="P910" s="453"/>
      <c r="Q910" s="441"/>
      <c r="R910" s="453"/>
      <c r="S910" s="453"/>
      <c r="T910" s="453"/>
      <c r="U910" s="453"/>
      <c r="V910" s="453"/>
      <c r="W910" s="453"/>
      <c r="X910" s="453"/>
      <c r="Y910" s="453"/>
      <c r="Z910" s="453"/>
      <c r="AA910" s="453"/>
      <c r="AB910" s="453"/>
      <c r="AC910" s="453"/>
      <c r="AD910" s="453"/>
      <c r="AE910" s="453"/>
      <c r="AF910" s="453"/>
      <c r="AG910" s="453"/>
      <c r="AH910" s="453"/>
      <c r="AI910" s="453"/>
      <c r="AJ910" s="453"/>
      <c r="AK910" s="453"/>
      <c r="AL910" s="453"/>
      <c r="AM910" s="453"/>
      <c r="AN910" s="453"/>
      <c r="AO910" s="453"/>
      <c r="AP910" s="453"/>
      <c r="AQ910" s="453"/>
      <c r="AR910" s="453"/>
      <c r="AS910" s="453"/>
      <c r="AT910" s="453"/>
      <c r="AU910" s="453"/>
      <c r="AV910" s="453"/>
      <c r="AW910" s="453"/>
      <c r="AX910" s="453"/>
      <c r="AY910" s="453"/>
      <c r="AZ910" s="453"/>
      <c r="BA910" s="453"/>
      <c r="BB910" s="453"/>
      <c r="BC910" s="453"/>
      <c r="BD910" s="453"/>
      <c r="BE910" s="453"/>
    </row>
    <row r="911">
      <c r="A911" s="785"/>
      <c r="B911" s="782"/>
      <c r="C911" s="782"/>
      <c r="D911" s="782"/>
      <c r="E911" s="782"/>
      <c r="F911" s="782"/>
      <c r="G911" s="782"/>
      <c r="H911" s="782"/>
      <c r="I911" s="783"/>
      <c r="J911" s="453"/>
      <c r="K911" s="453"/>
      <c r="L911" s="784"/>
      <c r="M911" s="453"/>
      <c r="N911" s="453"/>
      <c r="O911" s="453"/>
      <c r="P911" s="453"/>
      <c r="Q911" s="441"/>
      <c r="R911" s="453"/>
      <c r="S911" s="453"/>
      <c r="T911" s="453"/>
      <c r="U911" s="453"/>
      <c r="V911" s="453"/>
      <c r="W911" s="453"/>
      <c r="X911" s="453"/>
      <c r="Y911" s="453"/>
      <c r="Z911" s="453"/>
      <c r="AA911" s="453"/>
      <c r="AB911" s="453"/>
      <c r="AC911" s="453"/>
      <c r="AD911" s="453"/>
      <c r="AE911" s="453"/>
      <c r="AF911" s="453"/>
      <c r="AG911" s="453"/>
      <c r="AH911" s="453"/>
      <c r="AI911" s="453"/>
      <c r="AJ911" s="453"/>
      <c r="AK911" s="453"/>
      <c r="AL911" s="453"/>
      <c r="AM911" s="453"/>
      <c r="AN911" s="453"/>
      <c r="AO911" s="453"/>
      <c r="AP911" s="453"/>
      <c r="AQ911" s="453"/>
      <c r="AR911" s="453"/>
      <c r="AS911" s="453"/>
      <c r="AT911" s="453"/>
      <c r="AU911" s="453"/>
      <c r="AV911" s="453"/>
      <c r="AW911" s="453"/>
      <c r="AX911" s="453"/>
      <c r="AY911" s="453"/>
      <c r="AZ911" s="453"/>
      <c r="BA911" s="453"/>
      <c r="BB911" s="453"/>
      <c r="BC911" s="453"/>
      <c r="BD911" s="453"/>
      <c r="BE911" s="453"/>
    </row>
    <row r="912">
      <c r="A912" s="785"/>
      <c r="B912" s="782"/>
      <c r="C912" s="782"/>
      <c r="D912" s="782"/>
      <c r="E912" s="782"/>
      <c r="F912" s="782"/>
      <c r="G912" s="782"/>
      <c r="H912" s="782"/>
      <c r="I912" s="783"/>
      <c r="J912" s="453"/>
      <c r="K912" s="453"/>
      <c r="L912" s="784"/>
      <c r="M912" s="453"/>
      <c r="N912" s="453"/>
      <c r="O912" s="453"/>
      <c r="P912" s="453"/>
      <c r="Q912" s="441"/>
      <c r="R912" s="453"/>
      <c r="S912" s="453"/>
      <c r="T912" s="453"/>
      <c r="U912" s="453"/>
      <c r="V912" s="453"/>
      <c r="W912" s="453"/>
      <c r="X912" s="453"/>
      <c r="Y912" s="453"/>
      <c r="Z912" s="453"/>
      <c r="AA912" s="453"/>
      <c r="AB912" s="453"/>
      <c r="AC912" s="453"/>
      <c r="AD912" s="453"/>
      <c r="AE912" s="453"/>
      <c r="AF912" s="453"/>
      <c r="AG912" s="453"/>
      <c r="AH912" s="453"/>
      <c r="AI912" s="453"/>
      <c r="AJ912" s="453"/>
      <c r="AK912" s="453"/>
      <c r="AL912" s="453"/>
      <c r="AM912" s="453"/>
      <c r="AN912" s="453"/>
      <c r="AO912" s="453"/>
      <c r="AP912" s="453"/>
      <c r="AQ912" s="453"/>
      <c r="AR912" s="453"/>
      <c r="AS912" s="453"/>
      <c r="AT912" s="453"/>
      <c r="AU912" s="453"/>
      <c r="AV912" s="453"/>
      <c r="AW912" s="453"/>
      <c r="AX912" s="453"/>
      <c r="AY912" s="453"/>
      <c r="AZ912" s="453"/>
      <c r="BA912" s="453"/>
      <c r="BB912" s="453"/>
      <c r="BC912" s="453"/>
      <c r="BD912" s="453"/>
      <c r="BE912" s="453"/>
    </row>
    <row r="913">
      <c r="A913" s="785"/>
      <c r="B913" s="782"/>
      <c r="C913" s="782"/>
      <c r="D913" s="782"/>
      <c r="E913" s="782"/>
      <c r="F913" s="782"/>
      <c r="G913" s="782"/>
      <c r="H913" s="782"/>
      <c r="I913" s="783"/>
      <c r="J913" s="453"/>
      <c r="K913" s="453"/>
      <c r="L913" s="784"/>
      <c r="M913" s="453"/>
      <c r="N913" s="453"/>
      <c r="O913" s="453"/>
      <c r="P913" s="453"/>
      <c r="Q913" s="441"/>
      <c r="R913" s="453"/>
      <c r="S913" s="453"/>
      <c r="T913" s="453"/>
      <c r="U913" s="453"/>
      <c r="V913" s="453"/>
      <c r="W913" s="453"/>
      <c r="X913" s="453"/>
      <c r="Y913" s="453"/>
      <c r="Z913" s="453"/>
      <c r="AA913" s="453"/>
      <c r="AB913" s="453"/>
      <c r="AC913" s="453"/>
      <c r="AD913" s="453"/>
      <c r="AE913" s="453"/>
      <c r="AF913" s="453"/>
      <c r="AG913" s="453"/>
      <c r="AH913" s="453"/>
      <c r="AI913" s="453"/>
      <c r="AJ913" s="453"/>
      <c r="AK913" s="453"/>
      <c r="AL913" s="453"/>
      <c r="AM913" s="453"/>
      <c r="AN913" s="453"/>
      <c r="AO913" s="453"/>
      <c r="AP913" s="453"/>
      <c r="AQ913" s="453"/>
      <c r="AR913" s="453"/>
      <c r="AS913" s="453"/>
      <c r="AT913" s="453"/>
      <c r="AU913" s="453"/>
      <c r="AV913" s="453"/>
      <c r="AW913" s="453"/>
      <c r="AX913" s="453"/>
      <c r="AY913" s="453"/>
      <c r="AZ913" s="453"/>
      <c r="BA913" s="453"/>
      <c r="BB913" s="453"/>
      <c r="BC913" s="453"/>
      <c r="BD913" s="453"/>
      <c r="BE913" s="453"/>
    </row>
    <row r="914">
      <c r="A914" s="785"/>
      <c r="B914" s="782"/>
      <c r="C914" s="782"/>
      <c r="D914" s="782"/>
      <c r="E914" s="782"/>
      <c r="F914" s="782"/>
      <c r="G914" s="782"/>
      <c r="H914" s="782"/>
      <c r="I914" s="783"/>
      <c r="J914" s="453"/>
      <c r="K914" s="453"/>
      <c r="L914" s="784"/>
      <c r="M914" s="453"/>
      <c r="N914" s="453"/>
      <c r="O914" s="453"/>
      <c r="P914" s="453"/>
      <c r="Q914" s="441"/>
      <c r="R914" s="453"/>
      <c r="S914" s="453"/>
      <c r="T914" s="453"/>
      <c r="U914" s="453"/>
      <c r="V914" s="453"/>
      <c r="W914" s="453"/>
      <c r="X914" s="453"/>
      <c r="Y914" s="453"/>
      <c r="Z914" s="453"/>
      <c r="AA914" s="453"/>
      <c r="AB914" s="453"/>
      <c r="AC914" s="453"/>
      <c r="AD914" s="453"/>
      <c r="AE914" s="453"/>
      <c r="AF914" s="453"/>
      <c r="AG914" s="453"/>
      <c r="AH914" s="453"/>
      <c r="AI914" s="453"/>
      <c r="AJ914" s="453"/>
      <c r="AK914" s="453"/>
      <c r="AL914" s="453"/>
      <c r="AM914" s="453"/>
      <c r="AN914" s="453"/>
      <c r="AO914" s="453"/>
      <c r="AP914" s="453"/>
      <c r="AQ914" s="453"/>
      <c r="AR914" s="453"/>
      <c r="AS914" s="453"/>
      <c r="AT914" s="453"/>
      <c r="AU914" s="453"/>
      <c r="AV914" s="453"/>
      <c r="AW914" s="453"/>
      <c r="AX914" s="453"/>
      <c r="AY914" s="453"/>
      <c r="AZ914" s="453"/>
      <c r="BA914" s="453"/>
      <c r="BB914" s="453"/>
      <c r="BC914" s="453"/>
      <c r="BD914" s="453"/>
      <c r="BE914" s="453"/>
    </row>
    <row r="915">
      <c r="A915" s="785"/>
      <c r="B915" s="782"/>
      <c r="C915" s="782"/>
      <c r="D915" s="782"/>
      <c r="E915" s="782"/>
      <c r="F915" s="782"/>
      <c r="G915" s="782"/>
      <c r="H915" s="782"/>
      <c r="I915" s="783"/>
      <c r="J915" s="453"/>
      <c r="K915" s="453"/>
      <c r="L915" s="784"/>
      <c r="M915" s="453"/>
      <c r="N915" s="453"/>
      <c r="O915" s="453"/>
      <c r="P915" s="453"/>
      <c r="Q915" s="441"/>
      <c r="R915" s="453"/>
      <c r="S915" s="453"/>
      <c r="T915" s="453"/>
      <c r="U915" s="453"/>
      <c r="V915" s="453"/>
      <c r="W915" s="453"/>
      <c r="X915" s="453"/>
      <c r="Y915" s="453"/>
      <c r="Z915" s="453"/>
      <c r="AA915" s="453"/>
      <c r="AB915" s="453"/>
      <c r="AC915" s="453"/>
      <c r="AD915" s="453"/>
      <c r="AE915" s="453"/>
      <c r="AF915" s="453"/>
      <c r="AG915" s="453"/>
      <c r="AH915" s="453"/>
      <c r="AI915" s="453"/>
      <c r="AJ915" s="453"/>
      <c r="AK915" s="453"/>
      <c r="AL915" s="453"/>
      <c r="AM915" s="453"/>
      <c r="AN915" s="453"/>
      <c r="AO915" s="453"/>
      <c r="AP915" s="453"/>
      <c r="AQ915" s="453"/>
      <c r="AR915" s="453"/>
      <c r="AS915" s="453"/>
      <c r="AT915" s="453"/>
      <c r="AU915" s="453"/>
      <c r="AV915" s="453"/>
      <c r="AW915" s="453"/>
      <c r="AX915" s="453"/>
      <c r="AY915" s="453"/>
      <c r="AZ915" s="453"/>
      <c r="BA915" s="453"/>
      <c r="BB915" s="453"/>
      <c r="BC915" s="453"/>
      <c r="BD915" s="453"/>
      <c r="BE915" s="453"/>
    </row>
    <row r="916">
      <c r="A916" s="785"/>
      <c r="B916" s="782"/>
      <c r="C916" s="782"/>
      <c r="D916" s="782"/>
      <c r="E916" s="782"/>
      <c r="F916" s="782"/>
      <c r="G916" s="782"/>
      <c r="H916" s="782"/>
      <c r="I916" s="783"/>
      <c r="J916" s="453"/>
      <c r="K916" s="453"/>
      <c r="L916" s="784"/>
      <c r="M916" s="453"/>
      <c r="N916" s="453"/>
      <c r="O916" s="453"/>
      <c r="P916" s="453"/>
      <c r="Q916" s="441"/>
      <c r="R916" s="453"/>
      <c r="S916" s="453"/>
      <c r="T916" s="453"/>
      <c r="U916" s="453"/>
      <c r="V916" s="453"/>
      <c r="W916" s="453"/>
      <c r="X916" s="453"/>
      <c r="Y916" s="453"/>
      <c r="Z916" s="453"/>
      <c r="AA916" s="453"/>
      <c r="AB916" s="453"/>
      <c r="AC916" s="453"/>
      <c r="AD916" s="453"/>
      <c r="AE916" s="453"/>
      <c r="AF916" s="453"/>
      <c r="AG916" s="453"/>
      <c r="AH916" s="453"/>
      <c r="AI916" s="453"/>
      <c r="AJ916" s="453"/>
      <c r="AK916" s="453"/>
      <c r="AL916" s="453"/>
      <c r="AM916" s="453"/>
      <c r="AN916" s="453"/>
      <c r="AO916" s="453"/>
      <c r="AP916" s="453"/>
      <c r="AQ916" s="453"/>
      <c r="AR916" s="453"/>
      <c r="AS916" s="453"/>
      <c r="AT916" s="453"/>
      <c r="AU916" s="453"/>
      <c r="AV916" s="453"/>
      <c r="AW916" s="453"/>
      <c r="AX916" s="453"/>
      <c r="AY916" s="453"/>
      <c r="AZ916" s="453"/>
      <c r="BA916" s="453"/>
      <c r="BB916" s="453"/>
      <c r="BC916" s="453"/>
      <c r="BD916" s="453"/>
      <c r="BE916" s="453"/>
    </row>
    <row r="917">
      <c r="A917" s="785"/>
      <c r="B917" s="782"/>
      <c r="C917" s="782"/>
      <c r="D917" s="782"/>
      <c r="E917" s="782"/>
      <c r="F917" s="782"/>
      <c r="G917" s="782"/>
      <c r="H917" s="782"/>
      <c r="I917" s="783"/>
      <c r="J917" s="453"/>
      <c r="K917" s="453"/>
      <c r="L917" s="784"/>
      <c r="M917" s="453"/>
      <c r="N917" s="453"/>
      <c r="O917" s="453"/>
      <c r="P917" s="453"/>
      <c r="Q917" s="441"/>
      <c r="R917" s="453"/>
      <c r="S917" s="453"/>
      <c r="T917" s="453"/>
      <c r="U917" s="453"/>
      <c r="V917" s="453"/>
      <c r="W917" s="453"/>
      <c r="X917" s="453"/>
      <c r="Y917" s="453"/>
      <c r="Z917" s="453"/>
      <c r="AA917" s="453"/>
      <c r="AB917" s="453"/>
      <c r="AC917" s="453"/>
      <c r="AD917" s="453"/>
      <c r="AE917" s="453"/>
      <c r="AF917" s="453"/>
      <c r="AG917" s="453"/>
      <c r="AH917" s="453"/>
      <c r="AI917" s="453"/>
      <c r="AJ917" s="453"/>
      <c r="AK917" s="453"/>
      <c r="AL917" s="453"/>
      <c r="AM917" s="453"/>
      <c r="AN917" s="453"/>
      <c r="AO917" s="453"/>
      <c r="AP917" s="453"/>
      <c r="AQ917" s="453"/>
      <c r="AR917" s="453"/>
      <c r="AS917" s="453"/>
      <c r="AT917" s="453"/>
      <c r="AU917" s="453"/>
      <c r="AV917" s="453"/>
      <c r="AW917" s="453"/>
      <c r="AX917" s="453"/>
      <c r="AY917" s="453"/>
      <c r="AZ917" s="453"/>
      <c r="BA917" s="453"/>
      <c r="BB917" s="453"/>
      <c r="BC917" s="453"/>
      <c r="BD917" s="453"/>
      <c r="BE917" s="453"/>
    </row>
    <row r="918">
      <c r="A918" s="785"/>
      <c r="B918" s="782"/>
      <c r="C918" s="782"/>
      <c r="D918" s="782"/>
      <c r="E918" s="782"/>
      <c r="F918" s="782"/>
      <c r="G918" s="782"/>
      <c r="H918" s="782"/>
      <c r="I918" s="783"/>
      <c r="J918" s="453"/>
      <c r="K918" s="453"/>
      <c r="L918" s="784"/>
      <c r="M918" s="453"/>
      <c r="N918" s="453"/>
      <c r="O918" s="453"/>
      <c r="P918" s="453"/>
      <c r="Q918" s="441"/>
      <c r="R918" s="453"/>
      <c r="S918" s="453"/>
      <c r="T918" s="453"/>
      <c r="U918" s="453"/>
      <c r="V918" s="453"/>
      <c r="W918" s="453"/>
      <c r="X918" s="453"/>
      <c r="Y918" s="453"/>
      <c r="Z918" s="453"/>
      <c r="AA918" s="453"/>
      <c r="AB918" s="453"/>
      <c r="AC918" s="453"/>
      <c r="AD918" s="453"/>
      <c r="AE918" s="453"/>
      <c r="AF918" s="453"/>
      <c r="AG918" s="453"/>
      <c r="AH918" s="453"/>
      <c r="AI918" s="453"/>
      <c r="AJ918" s="453"/>
      <c r="AK918" s="453"/>
      <c r="AL918" s="453"/>
      <c r="AM918" s="453"/>
      <c r="AN918" s="453"/>
      <c r="AO918" s="453"/>
      <c r="AP918" s="453"/>
      <c r="AQ918" s="453"/>
      <c r="AR918" s="453"/>
      <c r="AS918" s="453"/>
      <c r="AT918" s="453"/>
      <c r="AU918" s="453"/>
      <c r="AV918" s="453"/>
      <c r="AW918" s="453"/>
      <c r="AX918" s="453"/>
      <c r="AY918" s="453"/>
      <c r="AZ918" s="453"/>
      <c r="BA918" s="453"/>
      <c r="BB918" s="453"/>
      <c r="BC918" s="453"/>
      <c r="BD918" s="453"/>
      <c r="BE918" s="453"/>
    </row>
    <row r="919">
      <c r="A919" s="785"/>
      <c r="B919" s="782"/>
      <c r="C919" s="782"/>
      <c r="D919" s="782"/>
      <c r="E919" s="782"/>
      <c r="F919" s="782"/>
      <c r="G919" s="782"/>
      <c r="H919" s="782"/>
      <c r="I919" s="783"/>
      <c r="J919" s="453"/>
      <c r="K919" s="453"/>
      <c r="L919" s="784"/>
      <c r="M919" s="453"/>
      <c r="N919" s="453"/>
      <c r="O919" s="453"/>
      <c r="P919" s="453"/>
      <c r="Q919" s="441"/>
      <c r="R919" s="453"/>
      <c r="S919" s="453"/>
      <c r="T919" s="453"/>
      <c r="U919" s="453"/>
      <c r="V919" s="453"/>
      <c r="W919" s="453"/>
      <c r="X919" s="453"/>
      <c r="Y919" s="453"/>
      <c r="Z919" s="453"/>
      <c r="AA919" s="453"/>
      <c r="AB919" s="453"/>
      <c r="AC919" s="453"/>
      <c r="AD919" s="453"/>
      <c r="AE919" s="453"/>
      <c r="AF919" s="453"/>
      <c r="AG919" s="453"/>
      <c r="AH919" s="453"/>
      <c r="AI919" s="453"/>
      <c r="AJ919" s="453"/>
      <c r="AK919" s="453"/>
      <c r="AL919" s="453"/>
      <c r="AM919" s="453"/>
      <c r="AN919" s="453"/>
      <c r="AO919" s="453"/>
      <c r="AP919" s="453"/>
      <c r="AQ919" s="453"/>
      <c r="AR919" s="453"/>
      <c r="AS919" s="453"/>
      <c r="AT919" s="453"/>
      <c r="AU919" s="453"/>
      <c r="AV919" s="453"/>
      <c r="AW919" s="453"/>
      <c r="AX919" s="453"/>
      <c r="AY919" s="453"/>
      <c r="AZ919" s="453"/>
      <c r="BA919" s="453"/>
      <c r="BB919" s="453"/>
      <c r="BC919" s="453"/>
      <c r="BD919" s="453"/>
      <c r="BE919" s="453"/>
    </row>
    <row r="920">
      <c r="A920" s="785"/>
      <c r="B920" s="782"/>
      <c r="C920" s="782"/>
      <c r="D920" s="782"/>
      <c r="E920" s="782"/>
      <c r="F920" s="782"/>
      <c r="G920" s="782"/>
      <c r="H920" s="782"/>
      <c r="I920" s="783"/>
      <c r="J920" s="453"/>
      <c r="K920" s="453"/>
      <c r="L920" s="784"/>
      <c r="M920" s="453"/>
      <c r="N920" s="453"/>
      <c r="O920" s="453"/>
      <c r="P920" s="453"/>
      <c r="Q920" s="441"/>
      <c r="R920" s="453"/>
      <c r="S920" s="453"/>
      <c r="T920" s="453"/>
      <c r="U920" s="453"/>
      <c r="V920" s="453"/>
      <c r="W920" s="453"/>
      <c r="X920" s="453"/>
      <c r="Y920" s="453"/>
      <c r="Z920" s="453"/>
      <c r="AA920" s="453"/>
      <c r="AB920" s="453"/>
      <c r="AC920" s="453"/>
      <c r="AD920" s="453"/>
      <c r="AE920" s="453"/>
      <c r="AF920" s="453"/>
      <c r="AG920" s="453"/>
      <c r="AH920" s="453"/>
      <c r="AI920" s="453"/>
      <c r="AJ920" s="453"/>
      <c r="AK920" s="453"/>
      <c r="AL920" s="453"/>
      <c r="AM920" s="453"/>
      <c r="AN920" s="453"/>
      <c r="AO920" s="453"/>
      <c r="AP920" s="453"/>
      <c r="AQ920" s="453"/>
      <c r="AR920" s="453"/>
      <c r="AS920" s="453"/>
      <c r="AT920" s="453"/>
      <c r="AU920" s="453"/>
      <c r="AV920" s="453"/>
      <c r="AW920" s="453"/>
      <c r="AX920" s="453"/>
      <c r="AY920" s="453"/>
      <c r="AZ920" s="453"/>
      <c r="BA920" s="453"/>
      <c r="BB920" s="453"/>
      <c r="BC920" s="453"/>
      <c r="BD920" s="453"/>
      <c r="BE920" s="453"/>
    </row>
    <row r="921">
      <c r="A921" s="785"/>
      <c r="B921" s="782"/>
      <c r="C921" s="782"/>
      <c r="D921" s="782"/>
      <c r="E921" s="782"/>
      <c r="F921" s="782"/>
      <c r="G921" s="782"/>
      <c r="H921" s="782"/>
      <c r="I921" s="783"/>
      <c r="J921" s="453"/>
      <c r="K921" s="453"/>
      <c r="L921" s="784"/>
      <c r="M921" s="453"/>
      <c r="N921" s="453"/>
      <c r="O921" s="453"/>
      <c r="P921" s="453"/>
      <c r="Q921" s="441"/>
      <c r="R921" s="453"/>
      <c r="S921" s="453"/>
      <c r="T921" s="453"/>
      <c r="U921" s="453"/>
      <c r="V921" s="453"/>
      <c r="W921" s="453"/>
      <c r="X921" s="453"/>
      <c r="Y921" s="453"/>
      <c r="Z921" s="453"/>
      <c r="AA921" s="453"/>
      <c r="AB921" s="453"/>
      <c r="AC921" s="453"/>
      <c r="AD921" s="453"/>
      <c r="AE921" s="453"/>
      <c r="AF921" s="453"/>
      <c r="AG921" s="453"/>
      <c r="AH921" s="453"/>
      <c r="AI921" s="453"/>
      <c r="AJ921" s="453"/>
      <c r="AK921" s="453"/>
      <c r="AL921" s="453"/>
      <c r="AM921" s="453"/>
      <c r="AN921" s="453"/>
      <c r="AO921" s="453"/>
      <c r="AP921" s="453"/>
      <c r="AQ921" s="453"/>
      <c r="AR921" s="453"/>
      <c r="AS921" s="453"/>
      <c r="AT921" s="453"/>
      <c r="AU921" s="453"/>
      <c r="AV921" s="453"/>
      <c r="AW921" s="453"/>
      <c r="AX921" s="453"/>
      <c r="AY921" s="453"/>
      <c r="AZ921" s="453"/>
      <c r="BA921" s="453"/>
      <c r="BB921" s="453"/>
      <c r="BC921" s="453"/>
      <c r="BD921" s="453"/>
      <c r="BE921" s="453"/>
    </row>
    <row r="922">
      <c r="A922" s="785"/>
      <c r="B922" s="782"/>
      <c r="C922" s="782"/>
      <c r="D922" s="782"/>
      <c r="E922" s="782"/>
      <c r="F922" s="782"/>
      <c r="G922" s="782"/>
      <c r="H922" s="782"/>
      <c r="I922" s="783"/>
      <c r="J922" s="453"/>
      <c r="K922" s="453"/>
      <c r="L922" s="784"/>
      <c r="M922" s="453"/>
      <c r="N922" s="453"/>
      <c r="O922" s="453"/>
      <c r="P922" s="453"/>
      <c r="Q922" s="441"/>
      <c r="R922" s="453"/>
      <c r="S922" s="453"/>
      <c r="T922" s="453"/>
      <c r="U922" s="453"/>
      <c r="V922" s="453"/>
      <c r="W922" s="453"/>
      <c r="X922" s="453"/>
      <c r="Y922" s="453"/>
      <c r="Z922" s="453"/>
      <c r="AA922" s="453"/>
      <c r="AB922" s="453"/>
      <c r="AC922" s="453"/>
      <c r="AD922" s="453"/>
      <c r="AE922" s="453"/>
      <c r="AF922" s="453"/>
      <c r="AG922" s="453"/>
      <c r="AH922" s="453"/>
      <c r="AI922" s="453"/>
      <c r="AJ922" s="453"/>
      <c r="AK922" s="453"/>
      <c r="AL922" s="453"/>
      <c r="AM922" s="453"/>
      <c r="AN922" s="453"/>
      <c r="AO922" s="453"/>
      <c r="AP922" s="453"/>
      <c r="AQ922" s="453"/>
      <c r="AR922" s="453"/>
      <c r="AS922" s="453"/>
      <c r="AT922" s="453"/>
      <c r="AU922" s="453"/>
      <c r="AV922" s="453"/>
      <c r="AW922" s="453"/>
      <c r="AX922" s="453"/>
      <c r="AY922" s="453"/>
      <c r="AZ922" s="453"/>
      <c r="BA922" s="453"/>
      <c r="BB922" s="453"/>
      <c r="BC922" s="453"/>
      <c r="BD922" s="453"/>
      <c r="BE922" s="453"/>
    </row>
    <row r="923">
      <c r="A923" s="785"/>
      <c r="B923" s="782"/>
      <c r="C923" s="782"/>
      <c r="D923" s="782"/>
      <c r="E923" s="782"/>
      <c r="F923" s="782"/>
      <c r="G923" s="782"/>
      <c r="H923" s="782"/>
      <c r="I923" s="783"/>
      <c r="J923" s="453"/>
      <c r="K923" s="453"/>
      <c r="L923" s="784"/>
      <c r="M923" s="453"/>
      <c r="N923" s="453"/>
      <c r="O923" s="453"/>
      <c r="P923" s="453"/>
      <c r="Q923" s="441"/>
      <c r="R923" s="453"/>
      <c r="S923" s="453"/>
      <c r="T923" s="453"/>
      <c r="U923" s="453"/>
      <c r="V923" s="453"/>
      <c r="W923" s="453"/>
      <c r="X923" s="453"/>
      <c r="Y923" s="453"/>
      <c r="Z923" s="453"/>
      <c r="AA923" s="453"/>
      <c r="AB923" s="453"/>
      <c r="AC923" s="453"/>
      <c r="AD923" s="453"/>
      <c r="AE923" s="453"/>
      <c r="AF923" s="453"/>
      <c r="AG923" s="453"/>
      <c r="AH923" s="453"/>
      <c r="AI923" s="453"/>
      <c r="AJ923" s="453"/>
      <c r="AK923" s="453"/>
      <c r="AL923" s="453"/>
      <c r="AM923" s="453"/>
      <c r="AN923" s="453"/>
      <c r="AO923" s="453"/>
      <c r="AP923" s="453"/>
      <c r="AQ923" s="453"/>
      <c r="AR923" s="453"/>
      <c r="AS923" s="453"/>
      <c r="AT923" s="453"/>
      <c r="AU923" s="453"/>
      <c r="AV923" s="453"/>
      <c r="AW923" s="453"/>
      <c r="AX923" s="453"/>
      <c r="AY923" s="453"/>
      <c r="AZ923" s="453"/>
      <c r="BA923" s="453"/>
      <c r="BB923" s="453"/>
      <c r="BC923" s="453"/>
      <c r="BD923" s="453"/>
      <c r="BE923" s="453"/>
    </row>
    <row r="924">
      <c r="A924" s="785"/>
      <c r="B924" s="782"/>
      <c r="C924" s="782"/>
      <c r="D924" s="782"/>
      <c r="E924" s="782"/>
      <c r="F924" s="782"/>
      <c r="G924" s="782"/>
      <c r="H924" s="782"/>
      <c r="I924" s="783"/>
      <c r="J924" s="453"/>
      <c r="K924" s="453"/>
      <c r="L924" s="784"/>
      <c r="M924" s="453"/>
      <c r="N924" s="453"/>
      <c r="O924" s="453"/>
      <c r="P924" s="453"/>
      <c r="Q924" s="441"/>
      <c r="R924" s="453"/>
      <c r="S924" s="453"/>
      <c r="T924" s="453"/>
      <c r="U924" s="453"/>
      <c r="V924" s="453"/>
      <c r="W924" s="453"/>
      <c r="X924" s="453"/>
      <c r="Y924" s="453"/>
      <c r="Z924" s="453"/>
      <c r="AA924" s="453"/>
      <c r="AB924" s="453"/>
      <c r="AC924" s="453"/>
      <c r="AD924" s="453"/>
      <c r="AE924" s="453"/>
      <c r="AF924" s="453"/>
      <c r="AG924" s="453"/>
      <c r="AH924" s="453"/>
      <c r="AI924" s="453"/>
      <c r="AJ924" s="453"/>
      <c r="AK924" s="453"/>
      <c r="AL924" s="453"/>
      <c r="AM924" s="453"/>
      <c r="AN924" s="453"/>
      <c r="AO924" s="453"/>
      <c r="AP924" s="453"/>
      <c r="AQ924" s="453"/>
      <c r="AR924" s="453"/>
      <c r="AS924" s="453"/>
      <c r="AT924" s="453"/>
      <c r="AU924" s="453"/>
      <c r="AV924" s="453"/>
      <c r="AW924" s="453"/>
      <c r="AX924" s="453"/>
      <c r="AY924" s="453"/>
      <c r="AZ924" s="453"/>
      <c r="BA924" s="453"/>
      <c r="BB924" s="453"/>
      <c r="BC924" s="453"/>
      <c r="BD924" s="453"/>
      <c r="BE924" s="453"/>
    </row>
    <row r="925">
      <c r="A925" s="785"/>
      <c r="B925" s="782"/>
      <c r="C925" s="782"/>
      <c r="D925" s="782"/>
      <c r="E925" s="782"/>
      <c r="F925" s="782"/>
      <c r="G925" s="782"/>
      <c r="H925" s="782"/>
      <c r="I925" s="783"/>
      <c r="J925" s="453"/>
      <c r="K925" s="453"/>
      <c r="L925" s="784"/>
      <c r="M925" s="453"/>
      <c r="N925" s="453"/>
      <c r="O925" s="453"/>
      <c r="P925" s="453"/>
      <c r="Q925" s="441"/>
      <c r="R925" s="453"/>
      <c r="S925" s="453"/>
      <c r="T925" s="453"/>
      <c r="U925" s="453"/>
      <c r="V925" s="453"/>
      <c r="W925" s="453"/>
      <c r="X925" s="453"/>
      <c r="Y925" s="453"/>
      <c r="Z925" s="453"/>
      <c r="AA925" s="453"/>
      <c r="AB925" s="453"/>
      <c r="AC925" s="453"/>
      <c r="AD925" s="453"/>
      <c r="AE925" s="453"/>
      <c r="AF925" s="453"/>
      <c r="AG925" s="453"/>
      <c r="AH925" s="453"/>
      <c r="AI925" s="453"/>
      <c r="AJ925" s="453"/>
      <c r="AK925" s="453"/>
      <c r="AL925" s="453"/>
      <c r="AM925" s="453"/>
      <c r="AN925" s="453"/>
      <c r="AO925" s="453"/>
      <c r="AP925" s="453"/>
      <c r="AQ925" s="453"/>
      <c r="AR925" s="453"/>
      <c r="AS925" s="453"/>
      <c r="AT925" s="453"/>
      <c r="AU925" s="453"/>
      <c r="AV925" s="453"/>
      <c r="AW925" s="453"/>
      <c r="AX925" s="453"/>
      <c r="AY925" s="453"/>
      <c r="AZ925" s="453"/>
      <c r="BA925" s="453"/>
      <c r="BB925" s="453"/>
      <c r="BC925" s="453"/>
      <c r="BD925" s="453"/>
      <c r="BE925" s="453"/>
    </row>
    <row r="926">
      <c r="A926" s="785"/>
      <c r="B926" s="782"/>
      <c r="C926" s="782"/>
      <c r="D926" s="782"/>
      <c r="E926" s="782"/>
      <c r="F926" s="782"/>
      <c r="G926" s="782"/>
      <c r="H926" s="782"/>
      <c r="I926" s="783"/>
      <c r="J926" s="453"/>
      <c r="K926" s="453"/>
      <c r="L926" s="784"/>
      <c r="M926" s="453"/>
      <c r="N926" s="453"/>
      <c r="O926" s="453"/>
      <c r="P926" s="453"/>
      <c r="Q926" s="441"/>
      <c r="R926" s="453"/>
      <c r="S926" s="453"/>
      <c r="T926" s="453"/>
      <c r="U926" s="453"/>
      <c r="V926" s="453"/>
      <c r="W926" s="453"/>
      <c r="X926" s="453"/>
      <c r="Y926" s="453"/>
      <c r="Z926" s="453"/>
      <c r="AA926" s="453"/>
      <c r="AB926" s="453"/>
      <c r="AC926" s="453"/>
      <c r="AD926" s="453"/>
      <c r="AE926" s="453"/>
      <c r="AF926" s="453"/>
      <c r="AG926" s="453"/>
      <c r="AH926" s="453"/>
      <c r="AI926" s="453"/>
      <c r="AJ926" s="453"/>
      <c r="AK926" s="453"/>
      <c r="AL926" s="453"/>
      <c r="AM926" s="453"/>
      <c r="AN926" s="453"/>
      <c r="AO926" s="453"/>
      <c r="AP926" s="453"/>
      <c r="AQ926" s="453"/>
      <c r="AR926" s="453"/>
      <c r="AS926" s="453"/>
      <c r="AT926" s="453"/>
      <c r="AU926" s="453"/>
      <c r="AV926" s="453"/>
      <c r="AW926" s="453"/>
      <c r="AX926" s="453"/>
      <c r="AY926" s="453"/>
      <c r="AZ926" s="453"/>
      <c r="BA926" s="453"/>
      <c r="BB926" s="453"/>
      <c r="BC926" s="453"/>
      <c r="BD926" s="453"/>
      <c r="BE926" s="453"/>
    </row>
    <row r="927">
      <c r="A927" s="785"/>
      <c r="B927" s="782"/>
      <c r="C927" s="782"/>
      <c r="D927" s="782"/>
      <c r="E927" s="782"/>
      <c r="F927" s="782"/>
      <c r="G927" s="782"/>
      <c r="H927" s="782"/>
      <c r="I927" s="783"/>
      <c r="J927" s="453"/>
      <c r="K927" s="453"/>
      <c r="L927" s="784"/>
      <c r="M927" s="453"/>
      <c r="N927" s="453"/>
      <c r="O927" s="453"/>
      <c r="P927" s="453"/>
      <c r="Q927" s="441"/>
      <c r="R927" s="453"/>
      <c r="S927" s="453"/>
      <c r="T927" s="453"/>
      <c r="U927" s="453"/>
      <c r="V927" s="453"/>
      <c r="W927" s="453"/>
      <c r="X927" s="453"/>
      <c r="Y927" s="453"/>
      <c r="Z927" s="453"/>
      <c r="AA927" s="453"/>
      <c r="AB927" s="453"/>
      <c r="AC927" s="453"/>
      <c r="AD927" s="453"/>
      <c r="AE927" s="453"/>
      <c r="AF927" s="453"/>
      <c r="AG927" s="453"/>
      <c r="AH927" s="453"/>
      <c r="AI927" s="453"/>
      <c r="AJ927" s="453"/>
      <c r="AK927" s="453"/>
      <c r="AL927" s="453"/>
      <c r="AM927" s="453"/>
      <c r="AN927" s="453"/>
      <c r="AO927" s="453"/>
      <c r="AP927" s="453"/>
      <c r="AQ927" s="453"/>
      <c r="AR927" s="453"/>
      <c r="AS927" s="453"/>
      <c r="AT927" s="453"/>
      <c r="AU927" s="453"/>
      <c r="AV927" s="453"/>
      <c r="AW927" s="453"/>
      <c r="AX927" s="453"/>
      <c r="AY927" s="453"/>
      <c r="AZ927" s="453"/>
      <c r="BA927" s="453"/>
      <c r="BB927" s="453"/>
      <c r="BC927" s="453"/>
      <c r="BD927" s="453"/>
      <c r="BE927" s="453"/>
    </row>
    <row r="928">
      <c r="A928" s="785"/>
      <c r="B928" s="782"/>
      <c r="C928" s="782"/>
      <c r="D928" s="782"/>
      <c r="E928" s="782"/>
      <c r="F928" s="782"/>
      <c r="G928" s="782"/>
      <c r="H928" s="782"/>
      <c r="I928" s="783"/>
      <c r="J928" s="453"/>
      <c r="K928" s="453"/>
      <c r="L928" s="784"/>
      <c r="M928" s="453"/>
      <c r="N928" s="453"/>
      <c r="O928" s="453"/>
      <c r="P928" s="453"/>
      <c r="Q928" s="441"/>
      <c r="R928" s="453"/>
      <c r="S928" s="453"/>
      <c r="T928" s="453"/>
      <c r="U928" s="453"/>
      <c r="V928" s="453"/>
      <c r="W928" s="453"/>
      <c r="X928" s="453"/>
      <c r="Y928" s="453"/>
      <c r="Z928" s="453"/>
      <c r="AA928" s="453"/>
      <c r="AB928" s="453"/>
      <c r="AC928" s="453"/>
      <c r="AD928" s="453"/>
      <c r="AE928" s="453"/>
      <c r="AF928" s="453"/>
      <c r="AG928" s="453"/>
      <c r="AH928" s="453"/>
      <c r="AI928" s="453"/>
      <c r="AJ928" s="453"/>
      <c r="AK928" s="453"/>
      <c r="AL928" s="453"/>
      <c r="AM928" s="453"/>
      <c r="AN928" s="453"/>
      <c r="AO928" s="453"/>
      <c r="AP928" s="453"/>
      <c r="AQ928" s="453"/>
      <c r="AR928" s="453"/>
      <c r="AS928" s="453"/>
      <c r="AT928" s="453"/>
      <c r="AU928" s="453"/>
      <c r="AV928" s="453"/>
      <c r="AW928" s="453"/>
      <c r="AX928" s="453"/>
      <c r="AY928" s="453"/>
      <c r="AZ928" s="453"/>
      <c r="BA928" s="453"/>
      <c r="BB928" s="453"/>
      <c r="BC928" s="453"/>
      <c r="BD928" s="453"/>
      <c r="BE928" s="453"/>
    </row>
    <row r="929">
      <c r="A929" s="785"/>
      <c r="B929" s="782"/>
      <c r="C929" s="782"/>
      <c r="D929" s="782"/>
      <c r="E929" s="782"/>
      <c r="F929" s="782"/>
      <c r="G929" s="782"/>
      <c r="H929" s="782"/>
      <c r="I929" s="783"/>
      <c r="J929" s="453"/>
      <c r="K929" s="453"/>
      <c r="L929" s="784"/>
      <c r="M929" s="453"/>
      <c r="N929" s="453"/>
      <c r="O929" s="453"/>
      <c r="P929" s="453"/>
      <c r="Q929" s="441"/>
      <c r="R929" s="453"/>
      <c r="S929" s="453"/>
      <c r="T929" s="453"/>
      <c r="U929" s="453"/>
      <c r="V929" s="453"/>
      <c r="W929" s="453"/>
      <c r="X929" s="453"/>
      <c r="Y929" s="453"/>
      <c r="Z929" s="453"/>
      <c r="AA929" s="453"/>
      <c r="AB929" s="453"/>
      <c r="AC929" s="453"/>
      <c r="AD929" s="453"/>
      <c r="AE929" s="453"/>
      <c r="AF929" s="453"/>
      <c r="AG929" s="453"/>
      <c r="AH929" s="453"/>
      <c r="AI929" s="453"/>
      <c r="AJ929" s="453"/>
      <c r="AK929" s="453"/>
      <c r="AL929" s="453"/>
      <c r="AM929" s="453"/>
      <c r="AN929" s="453"/>
      <c r="AO929" s="453"/>
      <c r="AP929" s="453"/>
      <c r="AQ929" s="453"/>
      <c r="AR929" s="453"/>
      <c r="AS929" s="453"/>
      <c r="AT929" s="453"/>
      <c r="AU929" s="453"/>
      <c r="AV929" s="453"/>
      <c r="AW929" s="453"/>
      <c r="AX929" s="453"/>
      <c r="AY929" s="453"/>
      <c r="AZ929" s="453"/>
      <c r="BA929" s="453"/>
      <c r="BB929" s="453"/>
      <c r="BC929" s="453"/>
      <c r="BD929" s="453"/>
      <c r="BE929" s="453"/>
    </row>
    <row r="930">
      <c r="A930" s="785"/>
      <c r="B930" s="782"/>
      <c r="C930" s="782"/>
      <c r="D930" s="782"/>
      <c r="E930" s="782"/>
      <c r="F930" s="782"/>
      <c r="G930" s="782"/>
      <c r="H930" s="782"/>
      <c r="I930" s="783"/>
      <c r="J930" s="453"/>
      <c r="K930" s="453"/>
      <c r="L930" s="784"/>
      <c r="M930" s="453"/>
      <c r="N930" s="453"/>
      <c r="O930" s="453"/>
      <c r="P930" s="453"/>
      <c r="Q930" s="441"/>
      <c r="R930" s="453"/>
      <c r="S930" s="453"/>
      <c r="T930" s="453"/>
      <c r="U930" s="453"/>
      <c r="V930" s="453"/>
      <c r="W930" s="453"/>
      <c r="X930" s="453"/>
      <c r="Y930" s="453"/>
      <c r="Z930" s="453"/>
      <c r="AA930" s="453"/>
      <c r="AB930" s="453"/>
      <c r="AC930" s="453"/>
      <c r="AD930" s="453"/>
      <c r="AE930" s="453"/>
      <c r="AF930" s="453"/>
      <c r="AG930" s="453"/>
      <c r="AH930" s="453"/>
      <c r="AI930" s="453"/>
      <c r="AJ930" s="453"/>
      <c r="AK930" s="453"/>
      <c r="AL930" s="453"/>
      <c r="AM930" s="453"/>
      <c r="AN930" s="453"/>
      <c r="AO930" s="453"/>
      <c r="AP930" s="453"/>
      <c r="AQ930" s="453"/>
      <c r="AR930" s="453"/>
      <c r="AS930" s="453"/>
      <c r="AT930" s="453"/>
      <c r="AU930" s="453"/>
      <c r="AV930" s="453"/>
      <c r="AW930" s="453"/>
      <c r="AX930" s="453"/>
      <c r="AY930" s="453"/>
      <c r="AZ930" s="453"/>
      <c r="BA930" s="453"/>
      <c r="BB930" s="453"/>
      <c r="BC930" s="453"/>
      <c r="BD930" s="453"/>
      <c r="BE930" s="453"/>
    </row>
    <row r="931">
      <c r="A931" s="785"/>
      <c r="B931" s="782"/>
      <c r="C931" s="782"/>
      <c r="D931" s="782"/>
      <c r="E931" s="782"/>
      <c r="F931" s="782"/>
      <c r="G931" s="782"/>
      <c r="H931" s="782"/>
      <c r="I931" s="783"/>
      <c r="J931" s="453"/>
      <c r="K931" s="453"/>
      <c r="L931" s="784"/>
      <c r="M931" s="453"/>
      <c r="N931" s="453"/>
      <c r="O931" s="453"/>
      <c r="P931" s="453"/>
      <c r="Q931" s="441"/>
      <c r="R931" s="453"/>
      <c r="S931" s="453"/>
      <c r="T931" s="453"/>
      <c r="U931" s="453"/>
      <c r="V931" s="453"/>
      <c r="W931" s="453"/>
      <c r="X931" s="453"/>
      <c r="Y931" s="453"/>
      <c r="Z931" s="453"/>
      <c r="AA931" s="453"/>
      <c r="AB931" s="453"/>
      <c r="AC931" s="453"/>
      <c r="AD931" s="453"/>
      <c r="AE931" s="453"/>
      <c r="AF931" s="453"/>
      <c r="AG931" s="453"/>
      <c r="AH931" s="453"/>
      <c r="AI931" s="453"/>
      <c r="AJ931" s="453"/>
      <c r="AK931" s="453"/>
      <c r="AL931" s="453"/>
      <c r="AM931" s="453"/>
      <c r="AN931" s="453"/>
      <c r="AO931" s="453"/>
      <c r="AP931" s="453"/>
      <c r="AQ931" s="453"/>
      <c r="AR931" s="453"/>
      <c r="AS931" s="453"/>
      <c r="AT931" s="453"/>
      <c r="AU931" s="453"/>
      <c r="AV931" s="453"/>
      <c r="AW931" s="453"/>
      <c r="AX931" s="453"/>
      <c r="AY931" s="453"/>
      <c r="AZ931" s="453"/>
      <c r="BA931" s="453"/>
      <c r="BB931" s="453"/>
      <c r="BC931" s="453"/>
      <c r="BD931" s="453"/>
      <c r="BE931" s="453"/>
    </row>
    <row r="932">
      <c r="A932" s="785"/>
      <c r="B932" s="782"/>
      <c r="C932" s="782"/>
      <c r="D932" s="782"/>
      <c r="E932" s="782"/>
      <c r="F932" s="782"/>
      <c r="G932" s="782"/>
      <c r="H932" s="782"/>
      <c r="I932" s="783"/>
      <c r="J932" s="453"/>
      <c r="K932" s="453"/>
      <c r="L932" s="784"/>
      <c r="M932" s="453"/>
      <c r="N932" s="453"/>
      <c r="O932" s="453"/>
      <c r="P932" s="453"/>
      <c r="Q932" s="441"/>
      <c r="R932" s="453"/>
      <c r="S932" s="453"/>
      <c r="T932" s="453"/>
      <c r="U932" s="453"/>
      <c r="V932" s="453"/>
      <c r="W932" s="453"/>
      <c r="X932" s="453"/>
      <c r="Y932" s="453"/>
      <c r="Z932" s="453"/>
      <c r="AA932" s="453"/>
      <c r="AB932" s="453"/>
      <c r="AC932" s="453"/>
      <c r="AD932" s="453"/>
      <c r="AE932" s="453"/>
      <c r="AF932" s="453"/>
      <c r="AG932" s="453"/>
      <c r="AH932" s="453"/>
      <c r="AI932" s="453"/>
      <c r="AJ932" s="453"/>
      <c r="AK932" s="453"/>
      <c r="AL932" s="453"/>
      <c r="AM932" s="453"/>
      <c r="AN932" s="453"/>
      <c r="AO932" s="453"/>
      <c r="AP932" s="453"/>
      <c r="AQ932" s="453"/>
      <c r="AR932" s="453"/>
      <c r="AS932" s="453"/>
      <c r="AT932" s="453"/>
      <c r="AU932" s="453"/>
      <c r="AV932" s="453"/>
      <c r="AW932" s="453"/>
      <c r="AX932" s="453"/>
      <c r="AY932" s="453"/>
      <c r="AZ932" s="453"/>
      <c r="BA932" s="453"/>
      <c r="BB932" s="453"/>
      <c r="BC932" s="453"/>
      <c r="BD932" s="453"/>
      <c r="BE932" s="453"/>
    </row>
    <row r="933">
      <c r="A933" s="785"/>
      <c r="B933" s="782"/>
      <c r="C933" s="782"/>
      <c r="D933" s="782"/>
      <c r="E933" s="782"/>
      <c r="F933" s="782"/>
      <c r="G933" s="782"/>
      <c r="H933" s="782"/>
      <c r="I933" s="783"/>
      <c r="J933" s="453"/>
      <c r="K933" s="453"/>
      <c r="L933" s="784"/>
      <c r="M933" s="453"/>
      <c r="N933" s="453"/>
      <c r="O933" s="453"/>
      <c r="P933" s="453"/>
      <c r="Q933" s="441"/>
      <c r="R933" s="453"/>
      <c r="S933" s="453"/>
      <c r="T933" s="453"/>
      <c r="U933" s="453"/>
      <c r="V933" s="453"/>
      <c r="W933" s="453"/>
      <c r="X933" s="453"/>
      <c r="Y933" s="453"/>
      <c r="Z933" s="453"/>
      <c r="AA933" s="453"/>
      <c r="AB933" s="453"/>
      <c r="AC933" s="453"/>
      <c r="AD933" s="453"/>
      <c r="AE933" s="453"/>
      <c r="AF933" s="453"/>
      <c r="AG933" s="453"/>
      <c r="AH933" s="453"/>
      <c r="AI933" s="453"/>
      <c r="AJ933" s="453"/>
      <c r="AK933" s="453"/>
      <c r="AL933" s="453"/>
      <c r="AM933" s="453"/>
      <c r="AN933" s="453"/>
      <c r="AO933" s="453"/>
      <c r="AP933" s="453"/>
      <c r="AQ933" s="453"/>
      <c r="AR933" s="453"/>
      <c r="AS933" s="453"/>
      <c r="AT933" s="453"/>
      <c r="AU933" s="453"/>
      <c r="AV933" s="453"/>
      <c r="AW933" s="453"/>
      <c r="AX933" s="453"/>
      <c r="AY933" s="453"/>
      <c r="AZ933" s="453"/>
      <c r="BA933" s="453"/>
      <c r="BB933" s="453"/>
      <c r="BC933" s="453"/>
      <c r="BD933" s="453"/>
      <c r="BE933" s="453"/>
    </row>
    <row r="934">
      <c r="A934" s="785"/>
      <c r="B934" s="782"/>
      <c r="C934" s="782"/>
      <c r="D934" s="782"/>
      <c r="E934" s="782"/>
      <c r="F934" s="782"/>
      <c r="G934" s="782"/>
      <c r="H934" s="782"/>
      <c r="I934" s="783"/>
      <c r="J934" s="453"/>
      <c r="K934" s="453"/>
      <c r="L934" s="784"/>
      <c r="M934" s="453"/>
      <c r="N934" s="453"/>
      <c r="O934" s="453"/>
      <c r="P934" s="453"/>
      <c r="Q934" s="441"/>
      <c r="R934" s="453"/>
      <c r="S934" s="453"/>
      <c r="T934" s="453"/>
      <c r="U934" s="453"/>
      <c r="V934" s="453"/>
      <c r="W934" s="453"/>
      <c r="X934" s="453"/>
      <c r="Y934" s="453"/>
      <c r="Z934" s="453"/>
      <c r="AA934" s="453"/>
      <c r="AB934" s="453"/>
      <c r="AC934" s="453"/>
      <c r="AD934" s="453"/>
      <c r="AE934" s="453"/>
      <c r="AF934" s="453"/>
      <c r="AG934" s="453"/>
      <c r="AH934" s="453"/>
      <c r="AI934" s="453"/>
      <c r="AJ934" s="453"/>
      <c r="AK934" s="453"/>
      <c r="AL934" s="453"/>
      <c r="AM934" s="453"/>
      <c r="AN934" s="453"/>
      <c r="AO934" s="453"/>
      <c r="AP934" s="453"/>
      <c r="AQ934" s="453"/>
      <c r="AR934" s="453"/>
      <c r="AS934" s="453"/>
      <c r="AT934" s="453"/>
      <c r="AU934" s="453"/>
      <c r="AV934" s="453"/>
      <c r="AW934" s="453"/>
      <c r="AX934" s="453"/>
      <c r="AY934" s="453"/>
      <c r="AZ934" s="453"/>
      <c r="BA934" s="453"/>
      <c r="BB934" s="453"/>
      <c r="BC934" s="453"/>
      <c r="BD934" s="453"/>
      <c r="BE934" s="453"/>
    </row>
    <row r="935">
      <c r="A935" s="785"/>
      <c r="B935" s="782"/>
      <c r="C935" s="782"/>
      <c r="D935" s="782"/>
      <c r="E935" s="782"/>
      <c r="F935" s="782"/>
      <c r="G935" s="782"/>
      <c r="H935" s="782"/>
      <c r="I935" s="783"/>
      <c r="J935" s="453"/>
      <c r="K935" s="453"/>
      <c r="L935" s="784"/>
      <c r="M935" s="453"/>
      <c r="N935" s="453"/>
      <c r="O935" s="453"/>
      <c r="P935" s="453"/>
      <c r="Q935" s="441"/>
      <c r="R935" s="453"/>
      <c r="S935" s="453"/>
      <c r="T935" s="453"/>
      <c r="U935" s="453"/>
      <c r="V935" s="453"/>
      <c r="W935" s="453"/>
      <c r="X935" s="453"/>
      <c r="Y935" s="453"/>
      <c r="Z935" s="453"/>
      <c r="AA935" s="453"/>
      <c r="AB935" s="453"/>
      <c r="AC935" s="453"/>
      <c r="AD935" s="453"/>
      <c r="AE935" s="453"/>
      <c r="AF935" s="453"/>
      <c r="AG935" s="453"/>
      <c r="AH935" s="453"/>
      <c r="AI935" s="453"/>
      <c r="AJ935" s="453"/>
      <c r="AK935" s="453"/>
      <c r="AL935" s="453"/>
      <c r="AM935" s="453"/>
      <c r="AN935" s="453"/>
      <c r="AO935" s="453"/>
      <c r="AP935" s="453"/>
      <c r="AQ935" s="453"/>
      <c r="AR935" s="453"/>
      <c r="AS935" s="453"/>
      <c r="AT935" s="453"/>
      <c r="AU935" s="453"/>
      <c r="AV935" s="453"/>
      <c r="AW935" s="453"/>
      <c r="AX935" s="453"/>
      <c r="AY935" s="453"/>
      <c r="AZ935" s="453"/>
      <c r="BA935" s="453"/>
      <c r="BB935" s="453"/>
      <c r="BC935" s="453"/>
      <c r="BD935" s="453"/>
      <c r="BE935" s="453"/>
    </row>
    <row r="936">
      <c r="A936" s="785"/>
      <c r="B936" s="782"/>
      <c r="C936" s="782"/>
      <c r="D936" s="782"/>
      <c r="E936" s="782"/>
      <c r="F936" s="782"/>
      <c r="G936" s="782"/>
      <c r="H936" s="782"/>
      <c r="I936" s="783"/>
      <c r="J936" s="453"/>
      <c r="K936" s="453"/>
      <c r="L936" s="784"/>
      <c r="M936" s="453"/>
      <c r="N936" s="453"/>
      <c r="O936" s="453"/>
      <c r="P936" s="453"/>
      <c r="Q936" s="441"/>
      <c r="R936" s="453"/>
      <c r="S936" s="453"/>
      <c r="T936" s="453"/>
      <c r="U936" s="453"/>
      <c r="V936" s="453"/>
      <c r="W936" s="453"/>
      <c r="X936" s="453"/>
      <c r="Y936" s="453"/>
      <c r="Z936" s="453"/>
      <c r="AA936" s="453"/>
      <c r="AB936" s="453"/>
      <c r="AC936" s="453"/>
      <c r="AD936" s="453"/>
      <c r="AE936" s="453"/>
      <c r="AF936" s="453"/>
      <c r="AG936" s="453"/>
      <c r="AH936" s="453"/>
      <c r="AI936" s="453"/>
      <c r="AJ936" s="453"/>
      <c r="AK936" s="453"/>
      <c r="AL936" s="453"/>
      <c r="AM936" s="453"/>
      <c r="AN936" s="453"/>
      <c r="AO936" s="453"/>
      <c r="AP936" s="453"/>
      <c r="AQ936" s="453"/>
      <c r="AR936" s="453"/>
      <c r="AS936" s="453"/>
      <c r="AT936" s="453"/>
      <c r="AU936" s="453"/>
      <c r="AV936" s="453"/>
      <c r="AW936" s="453"/>
      <c r="AX936" s="453"/>
      <c r="AY936" s="453"/>
      <c r="AZ936" s="453"/>
      <c r="BA936" s="453"/>
      <c r="BB936" s="453"/>
      <c r="BC936" s="453"/>
      <c r="BD936" s="453"/>
      <c r="BE936" s="453"/>
    </row>
    <row r="937">
      <c r="A937" s="785"/>
      <c r="B937" s="782"/>
      <c r="C937" s="782"/>
      <c r="D937" s="782"/>
      <c r="E937" s="782"/>
      <c r="F937" s="782"/>
      <c r="G937" s="782"/>
      <c r="H937" s="782"/>
      <c r="I937" s="783"/>
      <c r="J937" s="453"/>
      <c r="K937" s="453"/>
      <c r="L937" s="784"/>
      <c r="M937" s="453"/>
      <c r="N937" s="453"/>
      <c r="O937" s="453"/>
      <c r="P937" s="453"/>
      <c r="Q937" s="441"/>
      <c r="R937" s="453"/>
      <c r="S937" s="453"/>
      <c r="T937" s="453"/>
      <c r="U937" s="453"/>
      <c r="V937" s="453"/>
      <c r="W937" s="453"/>
      <c r="X937" s="453"/>
      <c r="Y937" s="453"/>
      <c r="Z937" s="453"/>
      <c r="AA937" s="453"/>
      <c r="AB937" s="453"/>
      <c r="AC937" s="453"/>
      <c r="AD937" s="453"/>
      <c r="AE937" s="453"/>
      <c r="AF937" s="453"/>
      <c r="AG937" s="453"/>
      <c r="AH937" s="453"/>
      <c r="AI937" s="453"/>
      <c r="AJ937" s="453"/>
      <c r="AK937" s="453"/>
      <c r="AL937" s="453"/>
      <c r="AM937" s="453"/>
      <c r="AN937" s="453"/>
      <c r="AO937" s="453"/>
      <c r="AP937" s="453"/>
      <c r="AQ937" s="453"/>
      <c r="AR937" s="453"/>
      <c r="AS937" s="453"/>
      <c r="AT937" s="453"/>
      <c r="AU937" s="453"/>
      <c r="AV937" s="453"/>
      <c r="AW937" s="453"/>
      <c r="AX937" s="453"/>
      <c r="AY937" s="453"/>
      <c r="AZ937" s="453"/>
      <c r="BA937" s="453"/>
      <c r="BB937" s="453"/>
      <c r="BC937" s="453"/>
      <c r="BD937" s="453"/>
      <c r="BE937" s="453"/>
    </row>
    <row r="938">
      <c r="A938" s="785"/>
      <c r="B938" s="782"/>
      <c r="C938" s="782"/>
      <c r="D938" s="782"/>
      <c r="E938" s="782"/>
      <c r="F938" s="782"/>
      <c r="G938" s="782"/>
      <c r="H938" s="782"/>
      <c r="I938" s="783"/>
      <c r="J938" s="453"/>
      <c r="K938" s="453"/>
      <c r="L938" s="784"/>
      <c r="M938" s="453"/>
      <c r="N938" s="453"/>
      <c r="O938" s="453"/>
      <c r="P938" s="453"/>
      <c r="Q938" s="441"/>
      <c r="R938" s="453"/>
      <c r="S938" s="453"/>
      <c r="T938" s="453"/>
      <c r="U938" s="453"/>
      <c r="V938" s="453"/>
      <c r="W938" s="453"/>
      <c r="X938" s="453"/>
      <c r="Y938" s="453"/>
      <c r="Z938" s="453"/>
      <c r="AA938" s="453"/>
      <c r="AB938" s="453"/>
      <c r="AC938" s="453"/>
      <c r="AD938" s="453"/>
      <c r="AE938" s="453"/>
      <c r="AF938" s="453"/>
      <c r="AG938" s="453"/>
      <c r="AH938" s="453"/>
      <c r="AI938" s="453"/>
      <c r="AJ938" s="453"/>
      <c r="AK938" s="453"/>
      <c r="AL938" s="453"/>
      <c r="AM938" s="453"/>
      <c r="AN938" s="453"/>
      <c r="AO938" s="453"/>
      <c r="AP938" s="453"/>
      <c r="AQ938" s="453"/>
      <c r="AR938" s="453"/>
      <c r="AS938" s="453"/>
      <c r="AT938" s="453"/>
      <c r="AU938" s="453"/>
      <c r="AV938" s="453"/>
      <c r="AW938" s="453"/>
      <c r="AX938" s="453"/>
      <c r="AY938" s="453"/>
      <c r="AZ938" s="453"/>
      <c r="BA938" s="453"/>
      <c r="BB938" s="453"/>
      <c r="BC938" s="453"/>
      <c r="BD938" s="453"/>
      <c r="BE938" s="453"/>
    </row>
    <row r="939">
      <c r="A939" s="785"/>
      <c r="B939" s="782"/>
      <c r="C939" s="782"/>
      <c r="D939" s="782"/>
      <c r="E939" s="782"/>
      <c r="F939" s="782"/>
      <c r="G939" s="782"/>
      <c r="H939" s="782"/>
      <c r="I939" s="783"/>
      <c r="J939" s="453"/>
      <c r="K939" s="453"/>
      <c r="L939" s="784"/>
      <c r="M939" s="453"/>
      <c r="N939" s="453"/>
      <c r="O939" s="453"/>
      <c r="P939" s="453"/>
      <c r="Q939" s="441"/>
      <c r="R939" s="453"/>
      <c r="S939" s="453"/>
      <c r="T939" s="453"/>
      <c r="U939" s="453"/>
      <c r="V939" s="453"/>
      <c r="W939" s="453"/>
      <c r="X939" s="453"/>
      <c r="Y939" s="453"/>
      <c r="Z939" s="453"/>
      <c r="AA939" s="453"/>
      <c r="AB939" s="453"/>
      <c r="AC939" s="453"/>
      <c r="AD939" s="453"/>
      <c r="AE939" s="453"/>
      <c r="AF939" s="453"/>
      <c r="AG939" s="453"/>
      <c r="AH939" s="453"/>
      <c r="AI939" s="453"/>
      <c r="AJ939" s="453"/>
      <c r="AK939" s="453"/>
      <c r="AL939" s="453"/>
      <c r="AM939" s="453"/>
      <c r="AN939" s="453"/>
      <c r="AO939" s="453"/>
      <c r="AP939" s="453"/>
      <c r="AQ939" s="453"/>
      <c r="AR939" s="453"/>
      <c r="AS939" s="453"/>
      <c r="AT939" s="453"/>
      <c r="AU939" s="453"/>
      <c r="AV939" s="453"/>
      <c r="AW939" s="453"/>
      <c r="AX939" s="453"/>
      <c r="AY939" s="453"/>
      <c r="AZ939" s="453"/>
      <c r="BA939" s="453"/>
      <c r="BB939" s="453"/>
      <c r="BC939" s="453"/>
      <c r="BD939" s="453"/>
      <c r="BE939" s="453"/>
    </row>
    <row r="940">
      <c r="A940" s="785"/>
      <c r="B940" s="782"/>
      <c r="C940" s="782"/>
      <c r="D940" s="782"/>
      <c r="E940" s="782"/>
      <c r="F940" s="782"/>
      <c r="G940" s="782"/>
      <c r="H940" s="782"/>
      <c r="I940" s="783"/>
      <c r="J940" s="453"/>
      <c r="K940" s="453"/>
      <c r="L940" s="784"/>
      <c r="M940" s="453"/>
      <c r="N940" s="453"/>
      <c r="O940" s="453"/>
      <c r="P940" s="453"/>
      <c r="Q940" s="441"/>
      <c r="R940" s="453"/>
      <c r="S940" s="453"/>
      <c r="T940" s="453"/>
      <c r="U940" s="453"/>
      <c r="V940" s="453"/>
      <c r="W940" s="453"/>
      <c r="X940" s="453"/>
      <c r="Y940" s="453"/>
      <c r="Z940" s="453"/>
      <c r="AA940" s="453"/>
      <c r="AB940" s="453"/>
      <c r="AC940" s="453"/>
      <c r="AD940" s="453"/>
      <c r="AE940" s="453"/>
      <c r="AF940" s="453"/>
      <c r="AG940" s="453"/>
      <c r="AH940" s="453"/>
      <c r="AI940" s="453"/>
      <c r="AJ940" s="453"/>
      <c r="AK940" s="453"/>
      <c r="AL940" s="453"/>
      <c r="AM940" s="453"/>
      <c r="AN940" s="453"/>
      <c r="AO940" s="453"/>
      <c r="AP940" s="453"/>
      <c r="AQ940" s="453"/>
      <c r="AR940" s="453"/>
      <c r="AS940" s="453"/>
      <c r="AT940" s="453"/>
      <c r="AU940" s="453"/>
      <c r="AV940" s="453"/>
      <c r="AW940" s="453"/>
      <c r="AX940" s="453"/>
      <c r="AY940" s="453"/>
      <c r="AZ940" s="453"/>
      <c r="BA940" s="453"/>
      <c r="BB940" s="453"/>
      <c r="BC940" s="453"/>
      <c r="BD940" s="453"/>
      <c r="BE940" s="453"/>
    </row>
    <row r="941">
      <c r="A941" s="785"/>
      <c r="B941" s="782"/>
      <c r="C941" s="782"/>
      <c r="D941" s="782"/>
      <c r="E941" s="782"/>
      <c r="F941" s="782"/>
      <c r="G941" s="782"/>
      <c r="H941" s="782"/>
      <c r="I941" s="783"/>
      <c r="J941" s="453"/>
      <c r="K941" s="453"/>
      <c r="L941" s="784"/>
      <c r="M941" s="453"/>
      <c r="N941" s="453"/>
      <c r="O941" s="453"/>
      <c r="P941" s="453"/>
      <c r="Q941" s="441"/>
      <c r="R941" s="453"/>
      <c r="S941" s="453"/>
      <c r="T941" s="453"/>
      <c r="U941" s="453"/>
      <c r="V941" s="453"/>
      <c r="W941" s="453"/>
      <c r="X941" s="453"/>
      <c r="Y941" s="453"/>
      <c r="Z941" s="453"/>
      <c r="AA941" s="453"/>
      <c r="AB941" s="453"/>
      <c r="AC941" s="453"/>
      <c r="AD941" s="453"/>
      <c r="AE941" s="453"/>
      <c r="AF941" s="453"/>
      <c r="AG941" s="453"/>
      <c r="AH941" s="453"/>
      <c r="AI941" s="453"/>
      <c r="AJ941" s="453"/>
      <c r="AK941" s="453"/>
      <c r="AL941" s="453"/>
      <c r="AM941" s="453"/>
      <c r="AN941" s="453"/>
      <c r="AO941" s="453"/>
      <c r="AP941" s="453"/>
      <c r="AQ941" s="453"/>
      <c r="AR941" s="453"/>
      <c r="AS941" s="453"/>
      <c r="AT941" s="453"/>
      <c r="AU941" s="453"/>
      <c r="AV941" s="453"/>
      <c r="AW941" s="453"/>
      <c r="AX941" s="453"/>
      <c r="AY941" s="453"/>
      <c r="AZ941" s="453"/>
      <c r="BA941" s="453"/>
      <c r="BB941" s="453"/>
      <c r="BC941" s="453"/>
      <c r="BD941" s="453"/>
      <c r="BE941" s="453"/>
    </row>
    <row r="942">
      <c r="A942" s="785"/>
      <c r="B942" s="782"/>
      <c r="C942" s="782"/>
      <c r="D942" s="782"/>
      <c r="E942" s="782"/>
      <c r="F942" s="782"/>
      <c r="G942" s="782"/>
      <c r="H942" s="782"/>
      <c r="I942" s="783"/>
      <c r="J942" s="453"/>
      <c r="K942" s="453"/>
      <c r="L942" s="784"/>
      <c r="M942" s="453"/>
      <c r="N942" s="453"/>
      <c r="O942" s="453"/>
      <c r="P942" s="453"/>
      <c r="Q942" s="441"/>
      <c r="R942" s="453"/>
      <c r="S942" s="453"/>
      <c r="T942" s="453"/>
      <c r="U942" s="453"/>
      <c r="V942" s="453"/>
      <c r="W942" s="453"/>
      <c r="X942" s="453"/>
      <c r="Y942" s="453"/>
      <c r="Z942" s="453"/>
      <c r="AA942" s="453"/>
      <c r="AB942" s="453"/>
      <c r="AC942" s="453"/>
      <c r="AD942" s="453"/>
      <c r="AE942" s="453"/>
      <c r="AF942" s="453"/>
      <c r="AG942" s="453"/>
      <c r="AH942" s="453"/>
      <c r="AI942" s="453"/>
      <c r="AJ942" s="453"/>
      <c r="AK942" s="453"/>
      <c r="AL942" s="453"/>
      <c r="AM942" s="453"/>
      <c r="AN942" s="453"/>
      <c r="AO942" s="453"/>
      <c r="AP942" s="453"/>
      <c r="AQ942" s="453"/>
      <c r="AR942" s="453"/>
      <c r="AS942" s="453"/>
      <c r="AT942" s="453"/>
      <c r="AU942" s="453"/>
      <c r="AV942" s="453"/>
      <c r="AW942" s="453"/>
      <c r="AX942" s="453"/>
      <c r="AY942" s="453"/>
      <c r="AZ942" s="453"/>
      <c r="BA942" s="453"/>
      <c r="BB942" s="453"/>
      <c r="BC942" s="453"/>
      <c r="BD942" s="453"/>
      <c r="BE942" s="453"/>
    </row>
    <row r="943">
      <c r="A943" s="785"/>
      <c r="B943" s="782"/>
      <c r="C943" s="782"/>
      <c r="D943" s="782"/>
      <c r="E943" s="782"/>
      <c r="F943" s="782"/>
      <c r="G943" s="782"/>
      <c r="H943" s="782"/>
      <c r="I943" s="783"/>
      <c r="J943" s="453"/>
      <c r="K943" s="453"/>
      <c r="L943" s="784"/>
      <c r="M943" s="453"/>
      <c r="N943" s="453"/>
      <c r="O943" s="453"/>
      <c r="P943" s="453"/>
      <c r="Q943" s="441"/>
      <c r="R943" s="453"/>
      <c r="S943" s="453"/>
      <c r="T943" s="453"/>
      <c r="U943" s="453"/>
      <c r="V943" s="453"/>
      <c r="W943" s="453"/>
      <c r="X943" s="453"/>
      <c r="Y943" s="453"/>
      <c r="Z943" s="453"/>
      <c r="AA943" s="453"/>
      <c r="AB943" s="453"/>
      <c r="AC943" s="453"/>
      <c r="AD943" s="453"/>
      <c r="AE943" s="453"/>
      <c r="AF943" s="453"/>
      <c r="AG943" s="453"/>
      <c r="AH943" s="453"/>
      <c r="AI943" s="453"/>
      <c r="AJ943" s="453"/>
      <c r="AK943" s="453"/>
      <c r="AL943" s="453"/>
      <c r="AM943" s="453"/>
      <c r="AN943" s="453"/>
      <c r="AO943" s="453"/>
      <c r="AP943" s="453"/>
      <c r="AQ943" s="453"/>
      <c r="AR943" s="453"/>
      <c r="AS943" s="453"/>
      <c r="AT943" s="453"/>
      <c r="AU943" s="453"/>
      <c r="AV943" s="453"/>
      <c r="AW943" s="453"/>
      <c r="AX943" s="453"/>
      <c r="AY943" s="453"/>
      <c r="AZ943" s="453"/>
      <c r="BA943" s="453"/>
      <c r="BB943" s="453"/>
      <c r="BC943" s="453"/>
      <c r="BD943" s="453"/>
      <c r="BE943" s="453"/>
    </row>
    <row r="944">
      <c r="A944" s="785"/>
      <c r="B944" s="782"/>
      <c r="C944" s="782"/>
      <c r="D944" s="782"/>
      <c r="E944" s="782"/>
      <c r="F944" s="782"/>
      <c r="G944" s="782"/>
      <c r="H944" s="782"/>
      <c r="I944" s="783"/>
      <c r="J944" s="453"/>
      <c r="K944" s="453"/>
      <c r="L944" s="784"/>
      <c r="M944" s="453"/>
      <c r="N944" s="453"/>
      <c r="O944" s="453"/>
      <c r="P944" s="453"/>
      <c r="Q944" s="441"/>
      <c r="R944" s="453"/>
      <c r="S944" s="453"/>
      <c r="T944" s="453"/>
      <c r="U944" s="453"/>
      <c r="V944" s="453"/>
      <c r="W944" s="453"/>
      <c r="X944" s="453"/>
      <c r="Y944" s="453"/>
      <c r="Z944" s="453"/>
      <c r="AA944" s="453"/>
      <c r="AB944" s="453"/>
      <c r="AC944" s="453"/>
      <c r="AD944" s="453"/>
      <c r="AE944" s="453"/>
      <c r="AF944" s="453"/>
      <c r="AG944" s="453"/>
      <c r="AH944" s="453"/>
      <c r="AI944" s="453"/>
      <c r="AJ944" s="453"/>
      <c r="AK944" s="453"/>
      <c r="AL944" s="453"/>
      <c r="AM944" s="453"/>
      <c r="AN944" s="453"/>
      <c r="AO944" s="453"/>
      <c r="AP944" s="453"/>
      <c r="AQ944" s="453"/>
      <c r="AR944" s="453"/>
      <c r="AS944" s="453"/>
      <c r="AT944" s="453"/>
      <c r="AU944" s="453"/>
      <c r="AV944" s="453"/>
      <c r="AW944" s="453"/>
      <c r="AX944" s="453"/>
      <c r="AY944" s="453"/>
      <c r="AZ944" s="453"/>
      <c r="BA944" s="453"/>
      <c r="BB944" s="453"/>
      <c r="BC944" s="453"/>
      <c r="BD944" s="453"/>
      <c r="BE944" s="453"/>
    </row>
    <row r="945">
      <c r="A945" s="785"/>
      <c r="B945" s="782"/>
      <c r="C945" s="782"/>
      <c r="D945" s="782"/>
      <c r="E945" s="782"/>
      <c r="F945" s="782"/>
      <c r="G945" s="782"/>
      <c r="H945" s="782"/>
      <c r="I945" s="783"/>
      <c r="J945" s="453"/>
      <c r="K945" s="453"/>
      <c r="L945" s="784"/>
      <c r="M945" s="453"/>
      <c r="N945" s="453"/>
      <c r="O945" s="453"/>
      <c r="P945" s="453"/>
      <c r="Q945" s="441"/>
      <c r="R945" s="453"/>
      <c r="S945" s="453"/>
      <c r="T945" s="453"/>
      <c r="U945" s="453"/>
      <c r="V945" s="453"/>
      <c r="W945" s="453"/>
      <c r="X945" s="453"/>
      <c r="Y945" s="453"/>
      <c r="Z945" s="453"/>
      <c r="AA945" s="453"/>
      <c r="AB945" s="453"/>
      <c r="AC945" s="453"/>
      <c r="AD945" s="453"/>
      <c r="AE945" s="453"/>
      <c r="AF945" s="453"/>
      <c r="AG945" s="453"/>
      <c r="AH945" s="453"/>
      <c r="AI945" s="453"/>
      <c r="AJ945" s="453"/>
      <c r="AK945" s="453"/>
      <c r="AL945" s="453"/>
      <c r="AM945" s="453"/>
      <c r="AN945" s="453"/>
      <c r="AO945" s="453"/>
      <c r="AP945" s="453"/>
      <c r="AQ945" s="453"/>
      <c r="AR945" s="453"/>
      <c r="AS945" s="453"/>
      <c r="AT945" s="453"/>
      <c r="AU945" s="453"/>
      <c r="AV945" s="453"/>
      <c r="AW945" s="453"/>
      <c r="AX945" s="453"/>
      <c r="AY945" s="453"/>
      <c r="AZ945" s="453"/>
      <c r="BA945" s="453"/>
      <c r="BB945" s="453"/>
      <c r="BC945" s="453"/>
      <c r="BD945" s="453"/>
      <c r="BE945" s="453"/>
    </row>
    <row r="946">
      <c r="A946" s="785"/>
      <c r="B946" s="782"/>
      <c r="C946" s="782"/>
      <c r="D946" s="782"/>
      <c r="E946" s="782"/>
      <c r="F946" s="782"/>
      <c r="G946" s="782"/>
      <c r="H946" s="782"/>
      <c r="I946" s="783"/>
      <c r="J946" s="453"/>
      <c r="K946" s="453"/>
      <c r="L946" s="784"/>
      <c r="M946" s="453"/>
      <c r="N946" s="453"/>
      <c r="O946" s="453"/>
      <c r="P946" s="453"/>
      <c r="Q946" s="441"/>
      <c r="R946" s="453"/>
      <c r="S946" s="453"/>
      <c r="T946" s="453"/>
      <c r="U946" s="453"/>
      <c r="V946" s="453"/>
      <c r="W946" s="453"/>
      <c r="X946" s="453"/>
      <c r="Y946" s="453"/>
      <c r="Z946" s="453"/>
      <c r="AA946" s="453"/>
      <c r="AB946" s="453"/>
      <c r="AC946" s="453"/>
      <c r="AD946" s="453"/>
      <c r="AE946" s="453"/>
      <c r="AF946" s="453"/>
      <c r="AG946" s="453"/>
      <c r="AH946" s="453"/>
      <c r="AI946" s="453"/>
      <c r="AJ946" s="453"/>
      <c r="AK946" s="453"/>
      <c r="AL946" s="453"/>
      <c r="AM946" s="453"/>
      <c r="AN946" s="453"/>
      <c r="AO946" s="453"/>
      <c r="AP946" s="453"/>
      <c r="AQ946" s="453"/>
      <c r="AR946" s="453"/>
      <c r="AS946" s="453"/>
      <c r="AT946" s="453"/>
      <c r="AU946" s="453"/>
      <c r="AV946" s="453"/>
      <c r="AW946" s="453"/>
      <c r="AX946" s="453"/>
      <c r="AY946" s="453"/>
      <c r="AZ946" s="453"/>
      <c r="BA946" s="453"/>
      <c r="BB946" s="453"/>
      <c r="BC946" s="453"/>
      <c r="BD946" s="453"/>
      <c r="BE946" s="453"/>
    </row>
    <row r="947">
      <c r="A947" s="785"/>
      <c r="B947" s="782"/>
      <c r="C947" s="782"/>
      <c r="D947" s="782"/>
      <c r="E947" s="782"/>
      <c r="F947" s="782"/>
      <c r="G947" s="782"/>
      <c r="H947" s="782"/>
      <c r="I947" s="783"/>
      <c r="J947" s="453"/>
      <c r="K947" s="453"/>
      <c r="L947" s="784"/>
      <c r="M947" s="453"/>
      <c r="N947" s="453"/>
      <c r="O947" s="453"/>
      <c r="P947" s="453"/>
      <c r="Q947" s="441"/>
      <c r="R947" s="453"/>
      <c r="S947" s="453"/>
      <c r="T947" s="453"/>
      <c r="U947" s="453"/>
      <c r="V947" s="453"/>
      <c r="W947" s="453"/>
      <c r="X947" s="453"/>
      <c r="Y947" s="453"/>
      <c r="Z947" s="453"/>
      <c r="AA947" s="453"/>
      <c r="AB947" s="453"/>
      <c r="AC947" s="453"/>
      <c r="AD947" s="453"/>
      <c r="AE947" s="453"/>
      <c r="AF947" s="453"/>
      <c r="AG947" s="453"/>
      <c r="AH947" s="453"/>
      <c r="AI947" s="453"/>
      <c r="AJ947" s="453"/>
      <c r="AK947" s="453"/>
      <c r="AL947" s="453"/>
      <c r="AM947" s="453"/>
      <c r="AN947" s="453"/>
      <c r="AO947" s="453"/>
      <c r="AP947" s="453"/>
      <c r="AQ947" s="453"/>
      <c r="AR947" s="453"/>
      <c r="AS947" s="453"/>
      <c r="AT947" s="453"/>
      <c r="AU947" s="453"/>
      <c r="AV947" s="453"/>
      <c r="AW947" s="453"/>
      <c r="AX947" s="453"/>
      <c r="AY947" s="453"/>
      <c r="AZ947" s="453"/>
      <c r="BA947" s="453"/>
      <c r="BB947" s="453"/>
      <c r="BC947" s="453"/>
      <c r="BD947" s="453"/>
      <c r="BE947" s="453"/>
    </row>
    <row r="948">
      <c r="A948" s="785"/>
      <c r="B948" s="782"/>
      <c r="C948" s="782"/>
      <c r="D948" s="782"/>
      <c r="E948" s="782"/>
      <c r="F948" s="782"/>
      <c r="G948" s="782"/>
      <c r="H948" s="782"/>
      <c r="I948" s="783"/>
      <c r="J948" s="453"/>
      <c r="K948" s="453"/>
      <c r="L948" s="784"/>
      <c r="M948" s="453"/>
      <c r="N948" s="453"/>
      <c r="O948" s="453"/>
      <c r="P948" s="453"/>
      <c r="Q948" s="441"/>
      <c r="R948" s="453"/>
      <c r="S948" s="453"/>
      <c r="T948" s="453"/>
      <c r="U948" s="453"/>
      <c r="V948" s="453"/>
      <c r="W948" s="453"/>
      <c r="X948" s="453"/>
      <c r="Y948" s="453"/>
      <c r="Z948" s="453"/>
      <c r="AA948" s="453"/>
      <c r="AB948" s="453"/>
      <c r="AC948" s="453"/>
      <c r="AD948" s="453"/>
      <c r="AE948" s="453"/>
      <c r="AF948" s="453"/>
      <c r="AG948" s="453"/>
      <c r="AH948" s="453"/>
      <c r="AI948" s="453"/>
      <c r="AJ948" s="453"/>
      <c r="AK948" s="453"/>
      <c r="AL948" s="453"/>
      <c r="AM948" s="453"/>
      <c r="AN948" s="453"/>
      <c r="AO948" s="453"/>
      <c r="AP948" s="453"/>
      <c r="AQ948" s="453"/>
      <c r="AR948" s="453"/>
      <c r="AS948" s="453"/>
      <c r="AT948" s="453"/>
      <c r="AU948" s="453"/>
      <c r="AV948" s="453"/>
      <c r="AW948" s="453"/>
      <c r="AX948" s="453"/>
      <c r="AY948" s="453"/>
      <c r="AZ948" s="453"/>
      <c r="BA948" s="453"/>
      <c r="BB948" s="453"/>
      <c r="BC948" s="453"/>
      <c r="BD948" s="453"/>
      <c r="BE948" s="453"/>
    </row>
    <row r="949">
      <c r="A949" s="785"/>
      <c r="B949" s="782"/>
      <c r="C949" s="782"/>
      <c r="D949" s="782"/>
      <c r="E949" s="782"/>
      <c r="F949" s="782"/>
      <c r="G949" s="782"/>
      <c r="H949" s="782"/>
      <c r="I949" s="783"/>
      <c r="J949" s="453"/>
      <c r="K949" s="453"/>
      <c r="L949" s="784"/>
      <c r="M949" s="453"/>
      <c r="N949" s="453"/>
      <c r="O949" s="453"/>
      <c r="P949" s="453"/>
      <c r="Q949" s="441"/>
      <c r="R949" s="453"/>
      <c r="S949" s="453"/>
      <c r="T949" s="453"/>
      <c r="U949" s="453"/>
      <c r="V949" s="453"/>
      <c r="W949" s="453"/>
      <c r="X949" s="453"/>
      <c r="Y949" s="453"/>
      <c r="Z949" s="453"/>
      <c r="AA949" s="453"/>
      <c r="AB949" s="453"/>
      <c r="AC949" s="453"/>
      <c r="AD949" s="453"/>
      <c r="AE949" s="453"/>
      <c r="AF949" s="453"/>
      <c r="AG949" s="453"/>
      <c r="AH949" s="453"/>
      <c r="AI949" s="453"/>
      <c r="AJ949" s="453"/>
      <c r="AK949" s="453"/>
      <c r="AL949" s="453"/>
      <c r="AM949" s="453"/>
      <c r="AN949" s="453"/>
      <c r="AO949" s="453"/>
      <c r="AP949" s="453"/>
      <c r="AQ949" s="453"/>
      <c r="AR949" s="453"/>
      <c r="AS949" s="453"/>
      <c r="AT949" s="453"/>
      <c r="AU949" s="453"/>
      <c r="AV949" s="453"/>
      <c r="AW949" s="453"/>
      <c r="AX949" s="453"/>
      <c r="AY949" s="453"/>
      <c r="AZ949" s="453"/>
      <c r="BA949" s="453"/>
      <c r="BB949" s="453"/>
      <c r="BC949" s="453"/>
      <c r="BD949" s="453"/>
      <c r="BE949" s="453"/>
    </row>
    <row r="950">
      <c r="A950" s="785"/>
      <c r="B950" s="782"/>
      <c r="C950" s="782"/>
      <c r="D950" s="782"/>
      <c r="E950" s="782"/>
      <c r="F950" s="782"/>
      <c r="G950" s="782"/>
      <c r="H950" s="782"/>
      <c r="I950" s="783"/>
      <c r="J950" s="453"/>
      <c r="K950" s="453"/>
      <c r="L950" s="784"/>
      <c r="M950" s="453"/>
      <c r="N950" s="453"/>
      <c r="O950" s="453"/>
      <c r="P950" s="453"/>
      <c r="Q950" s="441"/>
      <c r="R950" s="453"/>
      <c r="S950" s="453"/>
      <c r="T950" s="453"/>
      <c r="U950" s="453"/>
      <c r="V950" s="453"/>
      <c r="W950" s="453"/>
      <c r="X950" s="453"/>
      <c r="Y950" s="453"/>
      <c r="Z950" s="453"/>
      <c r="AA950" s="453"/>
      <c r="AB950" s="453"/>
      <c r="AC950" s="453"/>
      <c r="AD950" s="453"/>
      <c r="AE950" s="453"/>
      <c r="AF950" s="453"/>
      <c r="AG950" s="453"/>
      <c r="AH950" s="453"/>
      <c r="AI950" s="453"/>
      <c r="AJ950" s="453"/>
      <c r="AK950" s="453"/>
      <c r="AL950" s="453"/>
      <c r="AM950" s="453"/>
      <c r="AN950" s="453"/>
      <c r="AO950" s="453"/>
      <c r="AP950" s="453"/>
      <c r="AQ950" s="453"/>
      <c r="AR950" s="453"/>
      <c r="AS950" s="453"/>
      <c r="AT950" s="453"/>
      <c r="AU950" s="453"/>
      <c r="AV950" s="453"/>
      <c r="AW950" s="453"/>
      <c r="AX950" s="453"/>
      <c r="AY950" s="453"/>
      <c r="AZ950" s="453"/>
      <c r="BA950" s="453"/>
      <c r="BB950" s="453"/>
      <c r="BC950" s="453"/>
      <c r="BD950" s="453"/>
      <c r="BE950" s="453"/>
    </row>
    <row r="951">
      <c r="A951" s="785"/>
      <c r="B951" s="782"/>
      <c r="C951" s="782"/>
      <c r="D951" s="782"/>
      <c r="E951" s="782"/>
      <c r="F951" s="782"/>
      <c r="G951" s="782"/>
      <c r="H951" s="782"/>
      <c r="I951" s="783"/>
      <c r="J951" s="453"/>
      <c r="K951" s="453"/>
      <c r="L951" s="784"/>
      <c r="M951" s="453"/>
      <c r="N951" s="453"/>
      <c r="O951" s="453"/>
      <c r="P951" s="453"/>
      <c r="Q951" s="441"/>
      <c r="R951" s="453"/>
      <c r="S951" s="453"/>
      <c r="T951" s="453"/>
      <c r="U951" s="453"/>
      <c r="V951" s="453"/>
      <c r="W951" s="453"/>
      <c r="X951" s="453"/>
      <c r="Y951" s="453"/>
      <c r="Z951" s="453"/>
      <c r="AA951" s="453"/>
      <c r="AB951" s="453"/>
      <c r="AC951" s="453"/>
      <c r="AD951" s="453"/>
      <c r="AE951" s="453"/>
      <c r="AF951" s="453"/>
      <c r="AG951" s="453"/>
      <c r="AH951" s="453"/>
      <c r="AI951" s="453"/>
      <c r="AJ951" s="453"/>
      <c r="AK951" s="453"/>
      <c r="AL951" s="453"/>
      <c r="AM951" s="453"/>
      <c r="AN951" s="453"/>
      <c r="AO951" s="453"/>
      <c r="AP951" s="453"/>
      <c r="AQ951" s="453"/>
      <c r="AR951" s="453"/>
      <c r="AS951" s="453"/>
      <c r="AT951" s="453"/>
      <c r="AU951" s="453"/>
      <c r="AV951" s="453"/>
      <c r="AW951" s="453"/>
      <c r="AX951" s="453"/>
      <c r="AY951" s="453"/>
      <c r="AZ951" s="453"/>
      <c r="BA951" s="453"/>
      <c r="BB951" s="453"/>
      <c r="BC951" s="453"/>
      <c r="BD951" s="453"/>
      <c r="BE951" s="453"/>
    </row>
    <row r="952">
      <c r="A952" s="785"/>
      <c r="B952" s="782"/>
      <c r="C952" s="782"/>
      <c r="D952" s="782"/>
      <c r="E952" s="782"/>
      <c r="F952" s="782"/>
      <c r="G952" s="782"/>
      <c r="H952" s="782"/>
      <c r="I952" s="783"/>
      <c r="J952" s="453"/>
      <c r="K952" s="453"/>
      <c r="L952" s="784"/>
      <c r="M952" s="453"/>
      <c r="N952" s="453"/>
      <c r="O952" s="453"/>
      <c r="P952" s="453"/>
      <c r="Q952" s="441"/>
      <c r="R952" s="453"/>
      <c r="S952" s="453"/>
      <c r="T952" s="453"/>
      <c r="U952" s="453"/>
      <c r="V952" s="453"/>
      <c r="W952" s="453"/>
      <c r="X952" s="453"/>
      <c r="Y952" s="453"/>
      <c r="Z952" s="453"/>
      <c r="AA952" s="453"/>
      <c r="AB952" s="453"/>
      <c r="AC952" s="453"/>
      <c r="AD952" s="453"/>
      <c r="AE952" s="453"/>
      <c r="AF952" s="453"/>
      <c r="AG952" s="453"/>
      <c r="AH952" s="453"/>
      <c r="AI952" s="453"/>
      <c r="AJ952" s="453"/>
      <c r="AK952" s="453"/>
      <c r="AL952" s="453"/>
      <c r="AM952" s="453"/>
      <c r="AN952" s="453"/>
      <c r="AO952" s="453"/>
      <c r="AP952" s="453"/>
      <c r="AQ952" s="453"/>
      <c r="AR952" s="453"/>
      <c r="AS952" s="453"/>
      <c r="AT952" s="453"/>
      <c r="AU952" s="453"/>
      <c r="AV952" s="453"/>
      <c r="AW952" s="453"/>
      <c r="AX952" s="453"/>
      <c r="AY952" s="453"/>
      <c r="AZ952" s="453"/>
      <c r="BA952" s="453"/>
      <c r="BB952" s="453"/>
      <c r="BC952" s="453"/>
      <c r="BD952" s="453"/>
      <c r="BE952" s="453"/>
    </row>
    <row r="953">
      <c r="A953" s="785"/>
      <c r="B953" s="782"/>
      <c r="C953" s="782"/>
      <c r="D953" s="782"/>
      <c r="E953" s="782"/>
      <c r="F953" s="782"/>
      <c r="G953" s="782"/>
      <c r="H953" s="782"/>
      <c r="I953" s="783"/>
      <c r="J953" s="453"/>
      <c r="K953" s="453"/>
      <c r="L953" s="784"/>
      <c r="M953" s="453"/>
      <c r="N953" s="453"/>
      <c r="O953" s="453"/>
      <c r="P953" s="453"/>
      <c r="Q953" s="441"/>
      <c r="R953" s="453"/>
      <c r="S953" s="453"/>
      <c r="T953" s="453"/>
      <c r="U953" s="453"/>
      <c r="V953" s="453"/>
      <c r="W953" s="453"/>
      <c r="X953" s="453"/>
      <c r="Y953" s="453"/>
      <c r="Z953" s="453"/>
      <c r="AA953" s="453"/>
      <c r="AB953" s="453"/>
      <c r="AC953" s="453"/>
      <c r="AD953" s="453"/>
      <c r="AE953" s="453"/>
      <c r="AF953" s="453"/>
      <c r="AG953" s="453"/>
      <c r="AH953" s="453"/>
      <c r="AI953" s="453"/>
      <c r="AJ953" s="453"/>
      <c r="AK953" s="453"/>
      <c r="AL953" s="453"/>
      <c r="AM953" s="453"/>
      <c r="AN953" s="453"/>
      <c r="AO953" s="453"/>
      <c r="AP953" s="453"/>
      <c r="AQ953" s="453"/>
      <c r="AR953" s="453"/>
      <c r="AS953" s="453"/>
      <c r="AT953" s="453"/>
      <c r="AU953" s="453"/>
      <c r="AV953" s="453"/>
      <c r="AW953" s="453"/>
      <c r="AX953" s="453"/>
      <c r="AY953" s="453"/>
      <c r="AZ953" s="453"/>
      <c r="BA953" s="453"/>
      <c r="BB953" s="453"/>
      <c r="BC953" s="453"/>
      <c r="BD953" s="453"/>
      <c r="BE953" s="453"/>
    </row>
    <row r="954">
      <c r="A954" s="785"/>
      <c r="B954" s="782"/>
      <c r="C954" s="782"/>
      <c r="D954" s="782"/>
      <c r="E954" s="782"/>
      <c r="F954" s="782"/>
      <c r="G954" s="782"/>
      <c r="H954" s="782"/>
      <c r="I954" s="783"/>
      <c r="J954" s="453"/>
      <c r="K954" s="453"/>
      <c r="L954" s="784"/>
      <c r="M954" s="453"/>
      <c r="N954" s="453"/>
      <c r="O954" s="453"/>
      <c r="P954" s="453"/>
      <c r="Q954" s="441"/>
      <c r="R954" s="453"/>
      <c r="S954" s="453"/>
      <c r="T954" s="453"/>
      <c r="U954" s="453"/>
      <c r="V954" s="453"/>
      <c r="W954" s="453"/>
      <c r="X954" s="453"/>
      <c r="Y954" s="453"/>
      <c r="Z954" s="453"/>
      <c r="AA954" s="453"/>
      <c r="AB954" s="453"/>
      <c r="AC954" s="453"/>
      <c r="AD954" s="453"/>
      <c r="AE954" s="453"/>
      <c r="AF954" s="453"/>
      <c r="AG954" s="453"/>
      <c r="AH954" s="453"/>
      <c r="AI954" s="453"/>
      <c r="AJ954" s="453"/>
      <c r="AK954" s="453"/>
      <c r="AL954" s="453"/>
      <c r="AM954" s="453"/>
      <c r="AN954" s="453"/>
      <c r="AO954" s="453"/>
      <c r="AP954" s="453"/>
      <c r="AQ954" s="453"/>
      <c r="AR954" s="453"/>
      <c r="AS954" s="453"/>
      <c r="AT954" s="453"/>
      <c r="AU954" s="453"/>
      <c r="AV954" s="453"/>
      <c r="AW954" s="453"/>
      <c r="AX954" s="453"/>
      <c r="AY954" s="453"/>
      <c r="AZ954" s="453"/>
      <c r="BA954" s="453"/>
      <c r="BB954" s="453"/>
      <c r="BC954" s="453"/>
      <c r="BD954" s="453"/>
      <c r="BE954" s="453"/>
    </row>
    <row r="955">
      <c r="A955" s="785"/>
      <c r="B955" s="782"/>
      <c r="C955" s="782"/>
      <c r="D955" s="782"/>
      <c r="E955" s="782"/>
      <c r="F955" s="782"/>
      <c r="G955" s="782"/>
      <c r="H955" s="782"/>
      <c r="I955" s="783"/>
      <c r="J955" s="453"/>
      <c r="K955" s="453"/>
      <c r="L955" s="784"/>
      <c r="M955" s="453"/>
      <c r="N955" s="453"/>
      <c r="O955" s="453"/>
      <c r="P955" s="453"/>
      <c r="Q955" s="441"/>
      <c r="R955" s="453"/>
      <c r="S955" s="453"/>
      <c r="T955" s="453"/>
      <c r="U955" s="453"/>
      <c r="V955" s="453"/>
      <c r="W955" s="453"/>
      <c r="X955" s="453"/>
      <c r="Y955" s="453"/>
      <c r="Z955" s="453"/>
      <c r="AA955" s="453"/>
      <c r="AB955" s="453"/>
      <c r="AC955" s="453"/>
      <c r="AD955" s="453"/>
      <c r="AE955" s="453"/>
      <c r="AF955" s="453"/>
      <c r="AG955" s="453"/>
      <c r="AH955" s="453"/>
      <c r="AI955" s="453"/>
      <c r="AJ955" s="453"/>
      <c r="AK955" s="453"/>
      <c r="AL955" s="453"/>
      <c r="AM955" s="453"/>
      <c r="AN955" s="453"/>
      <c r="AO955" s="453"/>
      <c r="AP955" s="453"/>
      <c r="AQ955" s="453"/>
      <c r="AR955" s="453"/>
      <c r="AS955" s="453"/>
      <c r="AT955" s="453"/>
      <c r="AU955" s="453"/>
      <c r="AV955" s="453"/>
      <c r="AW955" s="453"/>
      <c r="AX955" s="453"/>
      <c r="AY955" s="453"/>
      <c r="AZ955" s="453"/>
      <c r="BA955" s="453"/>
      <c r="BB955" s="453"/>
      <c r="BC955" s="453"/>
      <c r="BD955" s="453"/>
      <c r="BE955" s="453"/>
    </row>
    <row r="956">
      <c r="A956" s="785"/>
      <c r="B956" s="782"/>
      <c r="C956" s="782"/>
      <c r="D956" s="782"/>
      <c r="E956" s="782"/>
      <c r="F956" s="782"/>
      <c r="G956" s="782"/>
      <c r="H956" s="782"/>
      <c r="I956" s="783"/>
      <c r="J956" s="453"/>
      <c r="K956" s="453"/>
      <c r="L956" s="784"/>
      <c r="M956" s="453"/>
      <c r="N956" s="453"/>
      <c r="O956" s="453"/>
      <c r="P956" s="453"/>
      <c r="Q956" s="441"/>
      <c r="R956" s="453"/>
      <c r="S956" s="453"/>
      <c r="T956" s="453"/>
      <c r="U956" s="453"/>
      <c r="V956" s="453"/>
      <c r="W956" s="453"/>
      <c r="X956" s="453"/>
      <c r="Y956" s="453"/>
      <c r="Z956" s="453"/>
      <c r="AA956" s="453"/>
      <c r="AB956" s="453"/>
      <c r="AC956" s="453"/>
      <c r="AD956" s="453"/>
      <c r="AE956" s="453"/>
      <c r="AF956" s="453"/>
      <c r="AG956" s="453"/>
      <c r="AH956" s="453"/>
      <c r="AI956" s="453"/>
      <c r="AJ956" s="453"/>
      <c r="AK956" s="453"/>
      <c r="AL956" s="453"/>
      <c r="AM956" s="453"/>
      <c r="AN956" s="453"/>
      <c r="AO956" s="453"/>
      <c r="AP956" s="453"/>
      <c r="AQ956" s="453"/>
      <c r="AR956" s="453"/>
      <c r="AS956" s="453"/>
      <c r="AT956" s="453"/>
      <c r="AU956" s="453"/>
      <c r="AV956" s="453"/>
      <c r="AW956" s="453"/>
      <c r="AX956" s="453"/>
      <c r="AY956" s="453"/>
      <c r="AZ956" s="453"/>
      <c r="BA956" s="453"/>
      <c r="BB956" s="453"/>
      <c r="BC956" s="453"/>
      <c r="BD956" s="453"/>
      <c r="BE956" s="453"/>
    </row>
    <row r="957">
      <c r="A957" s="785"/>
      <c r="B957" s="782"/>
      <c r="C957" s="782"/>
      <c r="D957" s="782"/>
      <c r="E957" s="782"/>
      <c r="F957" s="782"/>
      <c r="G957" s="782"/>
      <c r="H957" s="782"/>
      <c r="I957" s="783"/>
      <c r="J957" s="453"/>
      <c r="K957" s="453"/>
      <c r="L957" s="784"/>
      <c r="M957" s="453"/>
      <c r="N957" s="453"/>
      <c r="O957" s="453"/>
      <c r="P957" s="453"/>
      <c r="Q957" s="441"/>
      <c r="R957" s="453"/>
      <c r="S957" s="453"/>
      <c r="T957" s="453"/>
      <c r="U957" s="453"/>
      <c r="V957" s="453"/>
      <c r="W957" s="453"/>
      <c r="X957" s="453"/>
      <c r="Y957" s="453"/>
      <c r="Z957" s="453"/>
      <c r="AA957" s="453"/>
      <c r="AB957" s="453"/>
      <c r="AC957" s="453"/>
      <c r="AD957" s="453"/>
      <c r="AE957" s="453"/>
      <c r="AF957" s="453"/>
      <c r="AG957" s="453"/>
      <c r="AH957" s="453"/>
      <c r="AI957" s="453"/>
      <c r="AJ957" s="453"/>
      <c r="AK957" s="453"/>
      <c r="AL957" s="453"/>
      <c r="AM957" s="453"/>
      <c r="AN957" s="453"/>
      <c r="AO957" s="453"/>
      <c r="AP957" s="453"/>
      <c r="AQ957" s="453"/>
      <c r="AR957" s="453"/>
      <c r="AS957" s="453"/>
      <c r="AT957" s="453"/>
      <c r="AU957" s="453"/>
      <c r="AV957" s="453"/>
      <c r="AW957" s="453"/>
      <c r="AX957" s="453"/>
      <c r="AY957" s="453"/>
      <c r="AZ957" s="453"/>
      <c r="BA957" s="453"/>
      <c r="BB957" s="453"/>
      <c r="BC957" s="453"/>
      <c r="BD957" s="453"/>
      <c r="BE957" s="453"/>
    </row>
    <row r="958">
      <c r="A958" s="785"/>
      <c r="B958" s="782"/>
      <c r="C958" s="782"/>
      <c r="D958" s="782"/>
      <c r="E958" s="782"/>
      <c r="F958" s="782"/>
      <c r="G958" s="782"/>
      <c r="H958" s="782"/>
      <c r="I958" s="783"/>
      <c r="J958" s="453"/>
      <c r="K958" s="453"/>
      <c r="L958" s="784"/>
      <c r="M958" s="453"/>
      <c r="N958" s="453"/>
      <c r="O958" s="453"/>
      <c r="P958" s="453"/>
      <c r="Q958" s="441"/>
      <c r="R958" s="453"/>
      <c r="S958" s="453"/>
      <c r="T958" s="453"/>
      <c r="U958" s="453"/>
      <c r="V958" s="453"/>
      <c r="W958" s="453"/>
      <c r="X958" s="453"/>
      <c r="Y958" s="453"/>
      <c r="Z958" s="453"/>
      <c r="AA958" s="453"/>
      <c r="AB958" s="453"/>
      <c r="AC958" s="453"/>
      <c r="AD958" s="453"/>
      <c r="AE958" s="453"/>
      <c r="AF958" s="453"/>
      <c r="AG958" s="453"/>
      <c r="AH958" s="453"/>
      <c r="AI958" s="453"/>
      <c r="AJ958" s="453"/>
      <c r="AK958" s="453"/>
      <c r="AL958" s="453"/>
      <c r="AM958" s="453"/>
      <c r="AN958" s="453"/>
      <c r="AO958" s="453"/>
      <c r="AP958" s="453"/>
      <c r="AQ958" s="453"/>
      <c r="AR958" s="453"/>
      <c r="AS958" s="453"/>
      <c r="AT958" s="453"/>
      <c r="AU958" s="453"/>
      <c r="AV958" s="453"/>
      <c r="AW958" s="453"/>
      <c r="AX958" s="453"/>
      <c r="AY958" s="453"/>
      <c r="AZ958" s="453"/>
      <c r="BA958" s="453"/>
      <c r="BB958" s="453"/>
      <c r="BC958" s="453"/>
      <c r="BD958" s="453"/>
      <c r="BE958" s="453"/>
    </row>
    <row r="959">
      <c r="A959" s="785"/>
      <c r="B959" s="782"/>
      <c r="C959" s="782"/>
      <c r="D959" s="782"/>
      <c r="E959" s="782"/>
      <c r="F959" s="782"/>
      <c r="G959" s="782"/>
      <c r="H959" s="782"/>
      <c r="I959" s="783"/>
      <c r="J959" s="453"/>
      <c r="K959" s="453"/>
      <c r="L959" s="784"/>
      <c r="M959" s="453"/>
      <c r="N959" s="453"/>
      <c r="O959" s="453"/>
      <c r="P959" s="453"/>
      <c r="Q959" s="441"/>
      <c r="R959" s="453"/>
      <c r="S959" s="453"/>
      <c r="T959" s="453"/>
      <c r="U959" s="453"/>
      <c r="V959" s="453"/>
      <c r="W959" s="453"/>
      <c r="X959" s="453"/>
      <c r="Y959" s="453"/>
      <c r="Z959" s="453"/>
      <c r="AA959" s="453"/>
      <c r="AB959" s="453"/>
      <c r="AC959" s="453"/>
      <c r="AD959" s="453"/>
      <c r="AE959" s="453"/>
      <c r="AF959" s="453"/>
      <c r="AG959" s="453"/>
      <c r="AH959" s="453"/>
      <c r="AI959" s="453"/>
      <c r="AJ959" s="453"/>
      <c r="AK959" s="453"/>
      <c r="AL959" s="453"/>
      <c r="AM959" s="453"/>
      <c r="AN959" s="453"/>
      <c r="AO959" s="453"/>
      <c r="AP959" s="453"/>
      <c r="AQ959" s="453"/>
      <c r="AR959" s="453"/>
      <c r="AS959" s="453"/>
      <c r="AT959" s="453"/>
      <c r="AU959" s="453"/>
      <c r="AV959" s="453"/>
      <c r="AW959" s="453"/>
      <c r="AX959" s="453"/>
      <c r="AY959" s="453"/>
      <c r="AZ959" s="453"/>
      <c r="BA959" s="453"/>
      <c r="BB959" s="453"/>
      <c r="BC959" s="453"/>
      <c r="BD959" s="453"/>
      <c r="BE959" s="453"/>
    </row>
    <row r="960">
      <c r="A960" s="785"/>
      <c r="B960" s="782"/>
      <c r="C960" s="782"/>
      <c r="D960" s="782"/>
      <c r="E960" s="782"/>
      <c r="F960" s="782"/>
      <c r="G960" s="782"/>
      <c r="H960" s="782"/>
      <c r="I960" s="783"/>
      <c r="J960" s="453"/>
      <c r="K960" s="453"/>
      <c r="L960" s="784"/>
      <c r="M960" s="453"/>
      <c r="N960" s="453"/>
      <c r="O960" s="453"/>
      <c r="P960" s="453"/>
      <c r="Q960" s="441"/>
      <c r="R960" s="453"/>
      <c r="S960" s="453"/>
      <c r="T960" s="453"/>
      <c r="U960" s="453"/>
      <c r="V960" s="453"/>
      <c r="W960" s="453"/>
      <c r="X960" s="453"/>
      <c r="Y960" s="453"/>
      <c r="Z960" s="453"/>
      <c r="AA960" s="453"/>
      <c r="AB960" s="453"/>
      <c r="AC960" s="453"/>
      <c r="AD960" s="453"/>
      <c r="AE960" s="453"/>
      <c r="AF960" s="453"/>
      <c r="AG960" s="453"/>
      <c r="AH960" s="453"/>
      <c r="AI960" s="453"/>
      <c r="AJ960" s="453"/>
      <c r="AK960" s="453"/>
      <c r="AL960" s="453"/>
      <c r="AM960" s="453"/>
      <c r="AN960" s="453"/>
      <c r="AO960" s="453"/>
      <c r="AP960" s="453"/>
      <c r="AQ960" s="453"/>
      <c r="AR960" s="453"/>
      <c r="AS960" s="453"/>
      <c r="AT960" s="453"/>
      <c r="AU960" s="453"/>
      <c r="AV960" s="453"/>
      <c r="AW960" s="453"/>
      <c r="AX960" s="453"/>
      <c r="AY960" s="453"/>
      <c r="AZ960" s="453"/>
      <c r="BA960" s="453"/>
      <c r="BB960" s="453"/>
      <c r="BC960" s="453"/>
      <c r="BD960" s="453"/>
      <c r="BE960" s="453"/>
    </row>
    <row r="961">
      <c r="A961" s="785"/>
      <c r="B961" s="782"/>
      <c r="C961" s="782"/>
      <c r="D961" s="782"/>
      <c r="E961" s="782"/>
      <c r="F961" s="782"/>
      <c r="G961" s="782"/>
      <c r="H961" s="782"/>
      <c r="I961" s="783"/>
      <c r="J961" s="453"/>
      <c r="K961" s="453"/>
      <c r="L961" s="784"/>
      <c r="M961" s="453"/>
      <c r="N961" s="453"/>
      <c r="O961" s="453"/>
      <c r="P961" s="453"/>
      <c r="Q961" s="441"/>
      <c r="R961" s="453"/>
      <c r="S961" s="453"/>
      <c r="T961" s="453"/>
      <c r="U961" s="453"/>
      <c r="V961" s="453"/>
      <c r="W961" s="453"/>
      <c r="X961" s="453"/>
      <c r="Y961" s="453"/>
      <c r="Z961" s="453"/>
      <c r="AA961" s="453"/>
      <c r="AB961" s="453"/>
      <c r="AC961" s="453"/>
      <c r="AD961" s="453"/>
      <c r="AE961" s="453"/>
      <c r="AF961" s="453"/>
      <c r="AG961" s="453"/>
      <c r="AH961" s="453"/>
      <c r="AI961" s="453"/>
      <c r="AJ961" s="453"/>
      <c r="AK961" s="453"/>
      <c r="AL961" s="453"/>
      <c r="AM961" s="453"/>
      <c r="AN961" s="453"/>
      <c r="AO961" s="453"/>
      <c r="AP961" s="453"/>
      <c r="AQ961" s="453"/>
      <c r="AR961" s="453"/>
      <c r="AS961" s="453"/>
      <c r="AT961" s="453"/>
      <c r="AU961" s="453"/>
      <c r="AV961" s="453"/>
      <c r="AW961" s="453"/>
      <c r="AX961" s="453"/>
      <c r="AY961" s="453"/>
      <c r="AZ961" s="453"/>
      <c r="BA961" s="453"/>
      <c r="BB961" s="453"/>
      <c r="BC961" s="453"/>
      <c r="BD961" s="453"/>
      <c r="BE961" s="453"/>
    </row>
    <row r="962">
      <c r="A962" s="785"/>
      <c r="B962" s="782"/>
      <c r="C962" s="782"/>
      <c r="D962" s="782"/>
      <c r="E962" s="782"/>
      <c r="F962" s="782"/>
      <c r="G962" s="782"/>
      <c r="H962" s="782"/>
      <c r="I962" s="783"/>
      <c r="J962" s="453"/>
      <c r="K962" s="453"/>
      <c r="L962" s="784"/>
      <c r="M962" s="453"/>
      <c r="N962" s="453"/>
      <c r="O962" s="453"/>
      <c r="P962" s="453"/>
      <c r="Q962" s="441"/>
      <c r="R962" s="453"/>
      <c r="S962" s="453"/>
      <c r="T962" s="453"/>
      <c r="U962" s="453"/>
      <c r="V962" s="453"/>
      <c r="W962" s="453"/>
      <c r="X962" s="453"/>
      <c r="Y962" s="453"/>
      <c r="Z962" s="453"/>
      <c r="AA962" s="453"/>
      <c r="AB962" s="453"/>
      <c r="AC962" s="453"/>
      <c r="AD962" s="453"/>
      <c r="AE962" s="453"/>
      <c r="AF962" s="453"/>
      <c r="AG962" s="453"/>
      <c r="AH962" s="453"/>
      <c r="AI962" s="453"/>
      <c r="AJ962" s="453"/>
      <c r="AK962" s="453"/>
      <c r="AL962" s="453"/>
      <c r="AM962" s="453"/>
      <c r="AN962" s="453"/>
      <c r="AO962" s="453"/>
      <c r="AP962" s="453"/>
      <c r="AQ962" s="453"/>
      <c r="AR962" s="453"/>
      <c r="AS962" s="453"/>
      <c r="AT962" s="453"/>
      <c r="AU962" s="453"/>
      <c r="AV962" s="453"/>
      <c r="AW962" s="453"/>
      <c r="AX962" s="453"/>
      <c r="AY962" s="453"/>
      <c r="AZ962" s="453"/>
      <c r="BA962" s="453"/>
      <c r="BB962" s="453"/>
      <c r="BC962" s="453"/>
      <c r="BD962" s="453"/>
      <c r="BE962" s="453"/>
    </row>
    <row r="963">
      <c r="A963" s="785"/>
      <c r="B963" s="782"/>
      <c r="C963" s="782"/>
      <c r="D963" s="782"/>
      <c r="E963" s="782"/>
      <c r="F963" s="782"/>
      <c r="G963" s="782"/>
      <c r="H963" s="782"/>
      <c r="I963" s="783"/>
      <c r="J963" s="453"/>
      <c r="K963" s="453"/>
      <c r="L963" s="784"/>
      <c r="M963" s="453"/>
      <c r="N963" s="453"/>
      <c r="O963" s="453"/>
      <c r="P963" s="453"/>
      <c r="Q963" s="441"/>
      <c r="R963" s="453"/>
      <c r="S963" s="453"/>
      <c r="T963" s="453"/>
      <c r="U963" s="453"/>
      <c r="V963" s="453"/>
      <c r="W963" s="453"/>
      <c r="X963" s="453"/>
      <c r="Y963" s="453"/>
      <c r="Z963" s="453"/>
      <c r="AA963" s="453"/>
      <c r="AB963" s="453"/>
      <c r="AC963" s="453"/>
      <c r="AD963" s="453"/>
      <c r="AE963" s="453"/>
      <c r="AF963" s="453"/>
      <c r="AG963" s="453"/>
      <c r="AH963" s="453"/>
      <c r="AI963" s="453"/>
      <c r="AJ963" s="453"/>
      <c r="AK963" s="453"/>
      <c r="AL963" s="453"/>
      <c r="AM963" s="453"/>
      <c r="AN963" s="453"/>
      <c r="AO963" s="453"/>
      <c r="AP963" s="453"/>
      <c r="AQ963" s="453"/>
      <c r="AR963" s="453"/>
      <c r="AS963" s="453"/>
      <c r="AT963" s="453"/>
      <c r="AU963" s="453"/>
      <c r="AV963" s="453"/>
      <c r="AW963" s="453"/>
      <c r="AX963" s="453"/>
      <c r="AY963" s="453"/>
      <c r="AZ963" s="453"/>
      <c r="BA963" s="453"/>
      <c r="BB963" s="453"/>
      <c r="BC963" s="453"/>
      <c r="BD963" s="453"/>
      <c r="BE963" s="453"/>
    </row>
    <row r="964">
      <c r="A964" s="785"/>
      <c r="B964" s="782"/>
      <c r="C964" s="782"/>
      <c r="D964" s="782"/>
      <c r="E964" s="782"/>
      <c r="F964" s="782"/>
      <c r="G964" s="782"/>
      <c r="H964" s="782"/>
      <c r="I964" s="783"/>
      <c r="J964" s="453"/>
      <c r="K964" s="453"/>
      <c r="L964" s="784"/>
      <c r="M964" s="453"/>
      <c r="N964" s="453"/>
      <c r="O964" s="453"/>
      <c r="P964" s="453"/>
      <c r="Q964" s="441"/>
      <c r="R964" s="453"/>
      <c r="S964" s="453"/>
      <c r="T964" s="453"/>
      <c r="U964" s="453"/>
      <c r="V964" s="453"/>
      <c r="W964" s="453"/>
      <c r="X964" s="453"/>
      <c r="Y964" s="453"/>
      <c r="Z964" s="453"/>
      <c r="AA964" s="453"/>
      <c r="AB964" s="453"/>
      <c r="AC964" s="453"/>
      <c r="AD964" s="453"/>
      <c r="AE964" s="453"/>
      <c r="AF964" s="453"/>
      <c r="AG964" s="453"/>
      <c r="AH964" s="453"/>
      <c r="AI964" s="453"/>
      <c r="AJ964" s="453"/>
      <c r="AK964" s="453"/>
      <c r="AL964" s="453"/>
      <c r="AM964" s="453"/>
      <c r="AN964" s="453"/>
      <c r="AO964" s="453"/>
      <c r="AP964" s="453"/>
      <c r="AQ964" s="453"/>
      <c r="AR964" s="453"/>
      <c r="AS964" s="453"/>
      <c r="AT964" s="453"/>
      <c r="AU964" s="453"/>
      <c r="AV964" s="453"/>
      <c r="AW964" s="453"/>
      <c r="AX964" s="453"/>
      <c r="AY964" s="453"/>
      <c r="AZ964" s="453"/>
      <c r="BA964" s="453"/>
      <c r="BB964" s="453"/>
      <c r="BC964" s="453"/>
      <c r="BD964" s="453"/>
      <c r="BE964" s="453"/>
    </row>
    <row r="965">
      <c r="A965" s="785"/>
      <c r="B965" s="782"/>
      <c r="C965" s="782"/>
      <c r="D965" s="782"/>
      <c r="E965" s="782"/>
      <c r="F965" s="782"/>
      <c r="G965" s="782"/>
      <c r="H965" s="782"/>
      <c r="I965" s="783"/>
      <c r="J965" s="453"/>
      <c r="K965" s="453"/>
      <c r="L965" s="784"/>
      <c r="M965" s="453"/>
      <c r="N965" s="453"/>
      <c r="O965" s="453"/>
      <c r="P965" s="453"/>
      <c r="Q965" s="441"/>
      <c r="R965" s="453"/>
      <c r="S965" s="453"/>
      <c r="T965" s="453"/>
      <c r="U965" s="453"/>
      <c r="V965" s="453"/>
      <c r="W965" s="453"/>
      <c r="X965" s="453"/>
      <c r="Y965" s="453"/>
      <c r="Z965" s="453"/>
      <c r="AA965" s="453"/>
      <c r="AB965" s="453"/>
      <c r="AC965" s="453"/>
      <c r="AD965" s="453"/>
      <c r="AE965" s="453"/>
      <c r="AF965" s="453"/>
      <c r="AG965" s="453"/>
      <c r="AH965" s="453"/>
      <c r="AI965" s="453"/>
      <c r="AJ965" s="453"/>
      <c r="AK965" s="453"/>
      <c r="AL965" s="453"/>
      <c r="AM965" s="453"/>
      <c r="AN965" s="453"/>
      <c r="AO965" s="453"/>
      <c r="AP965" s="453"/>
      <c r="AQ965" s="453"/>
      <c r="AR965" s="453"/>
      <c r="AS965" s="453"/>
      <c r="AT965" s="453"/>
      <c r="AU965" s="453"/>
      <c r="AV965" s="453"/>
      <c r="AW965" s="453"/>
      <c r="AX965" s="453"/>
      <c r="AY965" s="453"/>
      <c r="AZ965" s="453"/>
      <c r="BA965" s="453"/>
      <c r="BB965" s="453"/>
      <c r="BC965" s="453"/>
      <c r="BD965" s="453"/>
      <c r="BE965" s="453"/>
    </row>
    <row r="966">
      <c r="A966" s="785"/>
      <c r="B966" s="782"/>
      <c r="C966" s="782"/>
      <c r="D966" s="782"/>
      <c r="E966" s="782"/>
      <c r="F966" s="782"/>
      <c r="G966" s="782"/>
      <c r="H966" s="782"/>
      <c r="I966" s="783"/>
      <c r="J966" s="453"/>
      <c r="K966" s="453"/>
      <c r="L966" s="784"/>
      <c r="M966" s="453"/>
      <c r="N966" s="453"/>
      <c r="O966" s="453"/>
      <c r="P966" s="453"/>
      <c r="Q966" s="441"/>
      <c r="R966" s="453"/>
      <c r="S966" s="453"/>
      <c r="T966" s="453"/>
      <c r="U966" s="453"/>
      <c r="V966" s="453"/>
      <c r="W966" s="453"/>
      <c r="X966" s="453"/>
      <c r="Y966" s="453"/>
      <c r="Z966" s="453"/>
      <c r="AA966" s="453"/>
      <c r="AB966" s="453"/>
      <c r="AC966" s="453"/>
      <c r="AD966" s="453"/>
      <c r="AE966" s="453"/>
      <c r="AF966" s="453"/>
      <c r="AG966" s="453"/>
      <c r="AH966" s="453"/>
      <c r="AI966" s="453"/>
      <c r="AJ966" s="453"/>
      <c r="AK966" s="453"/>
      <c r="AL966" s="453"/>
      <c r="AM966" s="453"/>
      <c r="AN966" s="453"/>
      <c r="AO966" s="453"/>
      <c r="AP966" s="453"/>
      <c r="AQ966" s="453"/>
      <c r="AR966" s="453"/>
      <c r="AS966" s="453"/>
      <c r="AT966" s="453"/>
      <c r="AU966" s="453"/>
      <c r="AV966" s="453"/>
      <c r="AW966" s="453"/>
      <c r="AX966" s="453"/>
      <c r="AY966" s="453"/>
      <c r="AZ966" s="453"/>
      <c r="BA966" s="453"/>
      <c r="BB966" s="453"/>
      <c r="BC966" s="453"/>
      <c r="BD966" s="453"/>
      <c r="BE966" s="453"/>
    </row>
    <row r="967">
      <c r="A967" s="785"/>
      <c r="B967" s="782"/>
      <c r="C967" s="782"/>
      <c r="D967" s="782"/>
      <c r="E967" s="782"/>
      <c r="F967" s="782"/>
      <c r="G967" s="782"/>
      <c r="H967" s="782"/>
      <c r="I967" s="783"/>
      <c r="J967" s="453"/>
      <c r="K967" s="453"/>
      <c r="L967" s="784"/>
      <c r="M967" s="453"/>
      <c r="N967" s="453"/>
      <c r="O967" s="453"/>
      <c r="P967" s="453"/>
      <c r="Q967" s="441"/>
      <c r="R967" s="453"/>
      <c r="S967" s="453"/>
      <c r="T967" s="453"/>
      <c r="U967" s="453"/>
      <c r="V967" s="453"/>
      <c r="W967" s="453"/>
      <c r="X967" s="453"/>
      <c r="Y967" s="453"/>
      <c r="Z967" s="453"/>
      <c r="AA967" s="453"/>
      <c r="AB967" s="453"/>
      <c r="AC967" s="453"/>
      <c r="AD967" s="453"/>
      <c r="AE967" s="453"/>
      <c r="AF967" s="453"/>
      <c r="AG967" s="453"/>
      <c r="AH967" s="453"/>
      <c r="AI967" s="453"/>
      <c r="AJ967" s="453"/>
      <c r="AK967" s="453"/>
      <c r="AL967" s="453"/>
      <c r="AM967" s="453"/>
      <c r="AN967" s="453"/>
      <c r="AO967" s="453"/>
      <c r="AP967" s="453"/>
      <c r="AQ967" s="453"/>
      <c r="AR967" s="453"/>
      <c r="AS967" s="453"/>
      <c r="AT967" s="453"/>
      <c r="AU967" s="453"/>
      <c r="AV967" s="453"/>
      <c r="AW967" s="453"/>
      <c r="AX967" s="453"/>
      <c r="AY967" s="453"/>
      <c r="AZ967" s="453"/>
      <c r="BA967" s="453"/>
      <c r="BB967" s="453"/>
      <c r="BC967" s="453"/>
      <c r="BD967" s="453"/>
      <c r="BE967" s="453"/>
    </row>
    <row r="968">
      <c r="A968" s="785"/>
      <c r="B968" s="782"/>
      <c r="C968" s="782"/>
      <c r="D968" s="782"/>
      <c r="E968" s="782"/>
      <c r="F968" s="782"/>
      <c r="G968" s="782"/>
      <c r="H968" s="782"/>
      <c r="I968" s="783"/>
      <c r="J968" s="453"/>
      <c r="K968" s="453"/>
      <c r="L968" s="784"/>
      <c r="M968" s="453"/>
      <c r="N968" s="453"/>
      <c r="O968" s="453"/>
      <c r="P968" s="453"/>
      <c r="Q968" s="441"/>
      <c r="R968" s="453"/>
      <c r="S968" s="453"/>
      <c r="T968" s="453"/>
      <c r="U968" s="453"/>
      <c r="V968" s="453"/>
      <c r="W968" s="453"/>
      <c r="X968" s="453"/>
      <c r="Y968" s="453"/>
      <c r="Z968" s="453"/>
      <c r="AA968" s="453"/>
      <c r="AB968" s="453"/>
      <c r="AC968" s="453"/>
      <c r="AD968" s="453"/>
      <c r="AE968" s="453"/>
      <c r="AF968" s="453"/>
      <c r="AG968" s="453"/>
      <c r="AH968" s="453"/>
      <c r="AI968" s="453"/>
      <c r="AJ968" s="453"/>
      <c r="AK968" s="453"/>
      <c r="AL968" s="453"/>
      <c r="AM968" s="453"/>
      <c r="AN968" s="453"/>
      <c r="AO968" s="453"/>
      <c r="AP968" s="453"/>
      <c r="AQ968" s="453"/>
      <c r="AR968" s="453"/>
      <c r="AS968" s="453"/>
      <c r="AT968" s="453"/>
      <c r="AU968" s="453"/>
      <c r="AV968" s="453"/>
      <c r="AW968" s="453"/>
      <c r="AX968" s="453"/>
      <c r="AY968" s="453"/>
      <c r="AZ968" s="453"/>
      <c r="BA968" s="453"/>
      <c r="BB968" s="453"/>
      <c r="BC968" s="453"/>
      <c r="BD968" s="453"/>
      <c r="BE968" s="453"/>
    </row>
    <row r="969">
      <c r="A969" s="785"/>
      <c r="B969" s="782"/>
      <c r="C969" s="782"/>
      <c r="D969" s="782"/>
      <c r="E969" s="782"/>
      <c r="F969" s="782"/>
      <c r="G969" s="782"/>
      <c r="H969" s="782"/>
      <c r="I969" s="783"/>
      <c r="J969" s="453"/>
      <c r="K969" s="453"/>
      <c r="L969" s="784"/>
      <c r="M969" s="453"/>
      <c r="N969" s="453"/>
      <c r="O969" s="453"/>
      <c r="P969" s="453"/>
      <c r="Q969" s="441"/>
      <c r="R969" s="453"/>
      <c r="S969" s="453"/>
      <c r="T969" s="453"/>
      <c r="U969" s="453"/>
      <c r="V969" s="453"/>
      <c r="W969" s="453"/>
      <c r="X969" s="453"/>
      <c r="Y969" s="453"/>
      <c r="Z969" s="453"/>
      <c r="AA969" s="453"/>
      <c r="AB969" s="453"/>
      <c r="AC969" s="453"/>
      <c r="AD969" s="453"/>
      <c r="AE969" s="453"/>
      <c r="AF969" s="453"/>
      <c r="AG969" s="453"/>
      <c r="AH969" s="453"/>
      <c r="AI969" s="453"/>
      <c r="AJ969" s="453"/>
      <c r="AK969" s="453"/>
      <c r="AL969" s="453"/>
      <c r="AM969" s="453"/>
      <c r="AN969" s="453"/>
      <c r="AO969" s="453"/>
      <c r="AP969" s="453"/>
      <c r="AQ969" s="453"/>
      <c r="AR969" s="453"/>
      <c r="AS969" s="453"/>
      <c r="AT969" s="453"/>
      <c r="AU969" s="453"/>
      <c r="AV969" s="453"/>
      <c r="AW969" s="453"/>
      <c r="AX969" s="453"/>
      <c r="AY969" s="453"/>
      <c r="AZ969" s="453"/>
      <c r="BA969" s="453"/>
      <c r="BB969" s="453"/>
      <c r="BC969" s="453"/>
      <c r="BD969" s="453"/>
      <c r="BE969" s="453"/>
    </row>
    <row r="970">
      <c r="A970" s="785"/>
      <c r="B970" s="782"/>
      <c r="C970" s="782"/>
      <c r="D970" s="782"/>
      <c r="E970" s="782"/>
      <c r="F970" s="782"/>
      <c r="G970" s="782"/>
      <c r="H970" s="782"/>
      <c r="I970" s="783"/>
      <c r="J970" s="453"/>
      <c r="K970" s="453"/>
      <c r="L970" s="784"/>
      <c r="M970" s="453"/>
      <c r="N970" s="453"/>
      <c r="O970" s="453"/>
      <c r="P970" s="453"/>
      <c r="Q970" s="441"/>
      <c r="R970" s="453"/>
      <c r="S970" s="453"/>
      <c r="T970" s="453"/>
      <c r="U970" s="453"/>
      <c r="V970" s="453"/>
      <c r="W970" s="453"/>
      <c r="X970" s="453"/>
      <c r="Y970" s="453"/>
      <c r="Z970" s="453"/>
      <c r="AA970" s="453"/>
      <c r="AB970" s="453"/>
      <c r="AC970" s="453"/>
      <c r="AD970" s="453"/>
      <c r="AE970" s="453"/>
      <c r="AF970" s="453"/>
      <c r="AG970" s="453"/>
      <c r="AH970" s="453"/>
      <c r="AI970" s="453"/>
      <c r="AJ970" s="453"/>
      <c r="AK970" s="453"/>
      <c r="AL970" s="453"/>
      <c r="AM970" s="453"/>
      <c r="AN970" s="453"/>
      <c r="AO970" s="453"/>
      <c r="AP970" s="453"/>
      <c r="AQ970" s="453"/>
      <c r="AR970" s="453"/>
      <c r="AS970" s="453"/>
      <c r="AT970" s="453"/>
      <c r="AU970" s="453"/>
      <c r="AV970" s="453"/>
      <c r="AW970" s="453"/>
      <c r="AX970" s="453"/>
      <c r="AY970" s="453"/>
      <c r="AZ970" s="453"/>
      <c r="BA970" s="453"/>
      <c r="BB970" s="453"/>
      <c r="BC970" s="453"/>
      <c r="BD970" s="453"/>
      <c r="BE970" s="453"/>
    </row>
    <row r="971">
      <c r="A971" s="785"/>
      <c r="B971" s="782"/>
      <c r="C971" s="782"/>
      <c r="D971" s="782"/>
      <c r="E971" s="782"/>
      <c r="F971" s="782"/>
      <c r="G971" s="782"/>
      <c r="H971" s="782"/>
      <c r="I971" s="783"/>
      <c r="J971" s="453"/>
      <c r="K971" s="453"/>
      <c r="L971" s="784"/>
      <c r="M971" s="453"/>
      <c r="N971" s="453"/>
      <c r="O971" s="453"/>
      <c r="P971" s="453"/>
      <c r="Q971" s="441"/>
      <c r="R971" s="453"/>
      <c r="S971" s="453"/>
      <c r="T971" s="453"/>
      <c r="U971" s="453"/>
      <c r="V971" s="453"/>
      <c r="W971" s="453"/>
      <c r="X971" s="453"/>
      <c r="Y971" s="453"/>
      <c r="Z971" s="453"/>
      <c r="AA971" s="453"/>
      <c r="AB971" s="453"/>
      <c r="AC971" s="453"/>
      <c r="AD971" s="453"/>
      <c r="AE971" s="453"/>
      <c r="AF971" s="453"/>
      <c r="AG971" s="453"/>
      <c r="AH971" s="453"/>
      <c r="AI971" s="453"/>
      <c r="AJ971" s="453"/>
      <c r="AK971" s="453"/>
      <c r="AL971" s="453"/>
      <c r="AM971" s="453"/>
      <c r="AN971" s="453"/>
      <c r="AO971" s="453"/>
      <c r="AP971" s="453"/>
      <c r="AQ971" s="453"/>
      <c r="AR971" s="453"/>
      <c r="AS971" s="453"/>
      <c r="AT971" s="453"/>
      <c r="AU971" s="453"/>
      <c r="AV971" s="453"/>
      <c r="AW971" s="453"/>
      <c r="AX971" s="453"/>
      <c r="AY971" s="453"/>
      <c r="AZ971" s="453"/>
      <c r="BA971" s="453"/>
      <c r="BB971" s="453"/>
      <c r="BC971" s="453"/>
      <c r="BD971" s="453"/>
      <c r="BE971" s="453"/>
    </row>
    <row r="972">
      <c r="A972" s="785"/>
      <c r="B972" s="782"/>
      <c r="C972" s="782"/>
      <c r="D972" s="782"/>
      <c r="E972" s="782"/>
      <c r="F972" s="782"/>
      <c r="G972" s="782"/>
      <c r="H972" s="782"/>
      <c r="I972" s="783"/>
      <c r="J972" s="453"/>
      <c r="K972" s="453"/>
      <c r="L972" s="784"/>
      <c r="M972" s="453"/>
      <c r="N972" s="453"/>
      <c r="O972" s="453"/>
      <c r="P972" s="453"/>
      <c r="Q972" s="441"/>
      <c r="R972" s="453"/>
      <c r="S972" s="453"/>
      <c r="T972" s="453"/>
      <c r="U972" s="453"/>
      <c r="V972" s="453"/>
      <c r="W972" s="453"/>
      <c r="X972" s="453"/>
      <c r="Y972" s="453"/>
      <c r="Z972" s="453"/>
      <c r="AA972" s="453"/>
      <c r="AB972" s="453"/>
      <c r="AC972" s="453"/>
      <c r="AD972" s="453"/>
      <c r="AE972" s="453"/>
      <c r="AF972" s="453"/>
      <c r="AG972" s="453"/>
      <c r="AH972" s="453"/>
      <c r="AI972" s="453"/>
      <c r="AJ972" s="453"/>
      <c r="AK972" s="453"/>
      <c r="AL972" s="453"/>
      <c r="AM972" s="453"/>
      <c r="AN972" s="453"/>
      <c r="AO972" s="453"/>
      <c r="AP972" s="453"/>
      <c r="AQ972" s="453"/>
      <c r="AR972" s="453"/>
      <c r="AS972" s="453"/>
      <c r="AT972" s="453"/>
      <c r="AU972" s="453"/>
      <c r="AV972" s="453"/>
      <c r="AW972" s="453"/>
      <c r="AX972" s="453"/>
      <c r="AY972" s="453"/>
      <c r="AZ972" s="453"/>
      <c r="BA972" s="453"/>
      <c r="BB972" s="453"/>
      <c r="BC972" s="453"/>
      <c r="BD972" s="453"/>
      <c r="BE972" s="453"/>
    </row>
    <row r="973">
      <c r="A973" s="785"/>
      <c r="B973" s="782"/>
      <c r="C973" s="782"/>
      <c r="D973" s="782"/>
      <c r="E973" s="782"/>
      <c r="F973" s="782"/>
      <c r="G973" s="782"/>
      <c r="H973" s="782"/>
      <c r="I973" s="783"/>
      <c r="J973" s="453"/>
      <c r="K973" s="453"/>
      <c r="L973" s="784"/>
      <c r="M973" s="453"/>
      <c r="N973" s="453"/>
      <c r="O973" s="453"/>
      <c r="P973" s="453"/>
      <c r="Q973" s="441"/>
      <c r="R973" s="453"/>
      <c r="S973" s="453"/>
      <c r="T973" s="453"/>
      <c r="U973" s="453"/>
      <c r="V973" s="453"/>
      <c r="W973" s="453"/>
      <c r="X973" s="453"/>
      <c r="Y973" s="453"/>
      <c r="Z973" s="453"/>
      <c r="AA973" s="453"/>
      <c r="AB973" s="453"/>
      <c r="AC973" s="453"/>
      <c r="AD973" s="453"/>
      <c r="AE973" s="453"/>
      <c r="AF973" s="453"/>
      <c r="AG973" s="453"/>
      <c r="AH973" s="453"/>
      <c r="AI973" s="453"/>
      <c r="AJ973" s="453"/>
      <c r="AK973" s="453"/>
      <c r="AL973" s="453"/>
      <c r="AM973" s="453"/>
      <c r="AN973" s="453"/>
      <c r="AO973" s="453"/>
      <c r="AP973" s="453"/>
      <c r="AQ973" s="453"/>
      <c r="AR973" s="453"/>
      <c r="AS973" s="453"/>
      <c r="AT973" s="453"/>
      <c r="AU973" s="453"/>
      <c r="AV973" s="453"/>
      <c r="AW973" s="453"/>
      <c r="AX973" s="453"/>
      <c r="AY973" s="453"/>
      <c r="AZ973" s="453"/>
      <c r="BA973" s="453"/>
      <c r="BB973" s="453"/>
      <c r="BC973" s="453"/>
      <c r="BD973" s="453"/>
      <c r="BE973" s="453"/>
    </row>
    <row r="974">
      <c r="A974" s="785"/>
      <c r="B974" s="782"/>
      <c r="C974" s="782"/>
      <c r="D974" s="782"/>
      <c r="E974" s="782"/>
      <c r="F974" s="782"/>
      <c r="G974" s="782"/>
      <c r="H974" s="782"/>
      <c r="I974" s="783"/>
      <c r="J974" s="453"/>
      <c r="K974" s="453"/>
      <c r="L974" s="784"/>
      <c r="M974" s="453"/>
      <c r="N974" s="453"/>
      <c r="O974" s="453"/>
      <c r="P974" s="453"/>
      <c r="Q974" s="441"/>
      <c r="R974" s="453"/>
      <c r="S974" s="453"/>
      <c r="T974" s="453"/>
      <c r="U974" s="453"/>
      <c r="V974" s="453"/>
      <c r="W974" s="453"/>
      <c r="X974" s="453"/>
      <c r="Y974" s="453"/>
      <c r="Z974" s="453"/>
      <c r="AA974" s="453"/>
      <c r="AB974" s="453"/>
      <c r="AC974" s="453"/>
      <c r="AD974" s="453"/>
      <c r="AE974" s="453"/>
      <c r="AF974" s="453"/>
      <c r="AG974" s="453"/>
      <c r="AH974" s="453"/>
      <c r="AI974" s="453"/>
      <c r="AJ974" s="453"/>
      <c r="AK974" s="453"/>
      <c r="AL974" s="453"/>
      <c r="AM974" s="453"/>
      <c r="AN974" s="453"/>
      <c r="AO974" s="453"/>
      <c r="AP974" s="453"/>
      <c r="AQ974" s="453"/>
      <c r="AR974" s="453"/>
      <c r="AS974" s="453"/>
      <c r="AT974" s="453"/>
      <c r="AU974" s="453"/>
      <c r="AV974" s="453"/>
      <c r="AW974" s="453"/>
      <c r="AX974" s="453"/>
      <c r="AY974" s="453"/>
      <c r="AZ974" s="453"/>
      <c r="BA974" s="453"/>
      <c r="BB974" s="453"/>
      <c r="BC974" s="453"/>
      <c r="BD974" s="453"/>
      <c r="BE974" s="453"/>
    </row>
    <row r="975">
      <c r="A975" s="785"/>
      <c r="B975" s="782"/>
      <c r="C975" s="782"/>
      <c r="D975" s="782"/>
      <c r="E975" s="782"/>
      <c r="F975" s="782"/>
      <c r="G975" s="782"/>
      <c r="H975" s="782"/>
      <c r="I975" s="783"/>
      <c r="J975" s="453"/>
      <c r="K975" s="453"/>
      <c r="L975" s="784"/>
      <c r="M975" s="453"/>
      <c r="N975" s="453"/>
      <c r="O975" s="453"/>
      <c r="P975" s="453"/>
      <c r="Q975" s="441"/>
      <c r="R975" s="453"/>
      <c r="S975" s="453"/>
      <c r="T975" s="453"/>
      <c r="U975" s="453"/>
      <c r="V975" s="453"/>
      <c r="W975" s="453"/>
      <c r="X975" s="453"/>
      <c r="Y975" s="453"/>
      <c r="Z975" s="453"/>
      <c r="AA975" s="453"/>
      <c r="AB975" s="453"/>
      <c r="AC975" s="453"/>
      <c r="AD975" s="453"/>
      <c r="AE975" s="453"/>
      <c r="AF975" s="453"/>
      <c r="AG975" s="453"/>
      <c r="AH975" s="453"/>
      <c r="AI975" s="453"/>
      <c r="AJ975" s="453"/>
      <c r="AK975" s="453"/>
      <c r="AL975" s="453"/>
      <c r="AM975" s="453"/>
      <c r="AN975" s="453"/>
      <c r="AO975" s="453"/>
      <c r="AP975" s="453"/>
      <c r="AQ975" s="453"/>
      <c r="AR975" s="453"/>
      <c r="AS975" s="453"/>
      <c r="AT975" s="453"/>
      <c r="AU975" s="453"/>
      <c r="AV975" s="453"/>
      <c r="AW975" s="453"/>
      <c r="AX975" s="453"/>
      <c r="AY975" s="453"/>
      <c r="AZ975" s="453"/>
      <c r="BA975" s="453"/>
      <c r="BB975" s="453"/>
      <c r="BC975" s="453"/>
      <c r="BD975" s="453"/>
      <c r="BE975" s="453"/>
    </row>
    <row r="976">
      <c r="A976" s="785"/>
      <c r="B976" s="782"/>
      <c r="C976" s="782"/>
      <c r="D976" s="782"/>
      <c r="E976" s="782"/>
      <c r="F976" s="782"/>
      <c r="G976" s="782"/>
      <c r="H976" s="782"/>
      <c r="I976" s="783"/>
      <c r="J976" s="453"/>
      <c r="K976" s="453"/>
      <c r="L976" s="784"/>
      <c r="M976" s="453"/>
      <c r="N976" s="453"/>
      <c r="O976" s="453"/>
      <c r="P976" s="453"/>
      <c r="Q976" s="441"/>
      <c r="R976" s="453"/>
      <c r="S976" s="453"/>
      <c r="T976" s="453"/>
      <c r="U976" s="453"/>
      <c r="V976" s="453"/>
      <c r="W976" s="453"/>
      <c r="X976" s="453"/>
      <c r="Y976" s="453"/>
      <c r="Z976" s="453"/>
      <c r="AA976" s="453"/>
      <c r="AB976" s="453"/>
      <c r="AC976" s="453"/>
      <c r="AD976" s="453"/>
      <c r="AE976" s="453"/>
      <c r="AF976" s="453"/>
      <c r="AG976" s="453"/>
      <c r="AH976" s="453"/>
      <c r="AI976" s="453"/>
      <c r="AJ976" s="453"/>
      <c r="AK976" s="453"/>
      <c r="AL976" s="453"/>
      <c r="AM976" s="453"/>
      <c r="AN976" s="453"/>
      <c r="AO976" s="453"/>
      <c r="AP976" s="453"/>
      <c r="AQ976" s="453"/>
      <c r="AR976" s="453"/>
      <c r="AS976" s="453"/>
      <c r="AT976" s="453"/>
      <c r="AU976" s="453"/>
      <c r="AV976" s="453"/>
      <c r="AW976" s="453"/>
      <c r="AX976" s="453"/>
      <c r="AY976" s="453"/>
      <c r="AZ976" s="453"/>
      <c r="BA976" s="453"/>
      <c r="BB976" s="453"/>
      <c r="BC976" s="453"/>
      <c r="BD976" s="453"/>
      <c r="BE976" s="453"/>
    </row>
    <row r="977">
      <c r="A977" s="785"/>
      <c r="B977" s="782"/>
      <c r="C977" s="782"/>
      <c r="D977" s="782"/>
      <c r="E977" s="782"/>
      <c r="F977" s="782"/>
      <c r="G977" s="782"/>
      <c r="H977" s="782"/>
      <c r="I977" s="783"/>
      <c r="J977" s="453"/>
      <c r="K977" s="453"/>
      <c r="L977" s="784"/>
      <c r="M977" s="453"/>
      <c r="N977" s="453"/>
      <c r="O977" s="453"/>
      <c r="P977" s="453"/>
      <c r="Q977" s="441"/>
      <c r="R977" s="453"/>
      <c r="S977" s="453"/>
      <c r="T977" s="453"/>
      <c r="U977" s="453"/>
      <c r="V977" s="453"/>
      <c r="W977" s="453"/>
      <c r="X977" s="453"/>
      <c r="Y977" s="453"/>
      <c r="Z977" s="453"/>
      <c r="AA977" s="453"/>
      <c r="AB977" s="453"/>
      <c r="AC977" s="453"/>
      <c r="AD977" s="453"/>
      <c r="AE977" s="453"/>
      <c r="AF977" s="453"/>
      <c r="AG977" s="453"/>
      <c r="AH977" s="453"/>
      <c r="AI977" s="453"/>
      <c r="AJ977" s="453"/>
      <c r="AK977" s="453"/>
      <c r="AL977" s="453"/>
      <c r="AM977" s="453"/>
      <c r="AN977" s="453"/>
      <c r="AO977" s="453"/>
      <c r="AP977" s="453"/>
      <c r="AQ977" s="453"/>
      <c r="AR977" s="453"/>
      <c r="AS977" s="453"/>
      <c r="AT977" s="453"/>
      <c r="AU977" s="453"/>
      <c r="AV977" s="453"/>
      <c r="AW977" s="453"/>
      <c r="AX977" s="453"/>
      <c r="AY977" s="453"/>
      <c r="AZ977" s="453"/>
      <c r="BA977" s="453"/>
      <c r="BB977" s="453"/>
      <c r="BC977" s="453"/>
      <c r="BD977" s="453"/>
      <c r="BE977" s="453"/>
    </row>
    <row r="978">
      <c r="A978" s="785"/>
      <c r="B978" s="782"/>
      <c r="C978" s="782"/>
      <c r="D978" s="782"/>
      <c r="E978" s="782"/>
      <c r="F978" s="782"/>
      <c r="G978" s="782"/>
      <c r="H978" s="782"/>
      <c r="I978" s="783"/>
      <c r="J978" s="453"/>
      <c r="K978" s="453"/>
      <c r="L978" s="784"/>
      <c r="M978" s="453"/>
      <c r="N978" s="453"/>
      <c r="O978" s="453"/>
      <c r="P978" s="453"/>
      <c r="Q978" s="441"/>
      <c r="R978" s="453"/>
      <c r="S978" s="453"/>
      <c r="T978" s="453"/>
      <c r="U978" s="453"/>
      <c r="V978" s="453"/>
      <c r="W978" s="453"/>
      <c r="X978" s="453"/>
      <c r="Y978" s="453"/>
      <c r="Z978" s="453"/>
      <c r="AA978" s="453"/>
      <c r="AB978" s="453"/>
      <c r="AC978" s="453"/>
      <c r="AD978" s="453"/>
      <c r="AE978" s="453"/>
      <c r="AF978" s="453"/>
      <c r="AG978" s="453"/>
      <c r="AH978" s="453"/>
      <c r="AI978" s="453"/>
      <c r="AJ978" s="453"/>
      <c r="AK978" s="453"/>
      <c r="AL978" s="453"/>
      <c r="AM978" s="453"/>
      <c r="AN978" s="453"/>
      <c r="AO978" s="453"/>
      <c r="AP978" s="453"/>
      <c r="AQ978" s="453"/>
      <c r="AR978" s="453"/>
      <c r="AS978" s="453"/>
      <c r="AT978" s="453"/>
      <c r="AU978" s="453"/>
      <c r="AV978" s="453"/>
      <c r="AW978" s="453"/>
      <c r="AX978" s="453"/>
      <c r="AY978" s="453"/>
      <c r="AZ978" s="453"/>
      <c r="BA978" s="453"/>
      <c r="BB978" s="453"/>
      <c r="BC978" s="453"/>
      <c r="BD978" s="453"/>
      <c r="BE978" s="453"/>
    </row>
    <row r="979">
      <c r="A979" s="785"/>
      <c r="B979" s="782"/>
      <c r="C979" s="782"/>
      <c r="D979" s="782"/>
      <c r="E979" s="782"/>
      <c r="F979" s="782"/>
      <c r="G979" s="782"/>
      <c r="H979" s="782"/>
      <c r="I979" s="783"/>
      <c r="J979" s="453"/>
      <c r="K979" s="453"/>
      <c r="L979" s="784"/>
      <c r="M979" s="453"/>
      <c r="N979" s="453"/>
      <c r="O979" s="453"/>
      <c r="P979" s="453"/>
      <c r="Q979" s="441"/>
      <c r="R979" s="453"/>
      <c r="S979" s="453"/>
      <c r="T979" s="453"/>
      <c r="U979" s="453"/>
      <c r="V979" s="453"/>
      <c r="W979" s="453"/>
      <c r="X979" s="453"/>
      <c r="Y979" s="453"/>
      <c r="Z979" s="453"/>
      <c r="AA979" s="453"/>
      <c r="AB979" s="453"/>
      <c r="AC979" s="453"/>
      <c r="AD979" s="453"/>
      <c r="AE979" s="453"/>
      <c r="AF979" s="453"/>
      <c r="AG979" s="453"/>
      <c r="AH979" s="453"/>
      <c r="AI979" s="453"/>
      <c r="AJ979" s="453"/>
      <c r="AK979" s="453"/>
      <c r="AL979" s="453"/>
      <c r="AM979" s="453"/>
      <c r="AN979" s="453"/>
      <c r="AO979" s="453"/>
      <c r="AP979" s="453"/>
      <c r="AQ979" s="453"/>
      <c r="AR979" s="453"/>
      <c r="AS979" s="453"/>
      <c r="AT979" s="453"/>
      <c r="AU979" s="453"/>
      <c r="AV979" s="453"/>
      <c r="AW979" s="453"/>
      <c r="AX979" s="453"/>
      <c r="AY979" s="453"/>
      <c r="AZ979" s="453"/>
      <c r="BA979" s="453"/>
      <c r="BB979" s="453"/>
      <c r="BC979" s="453"/>
      <c r="BD979" s="453"/>
      <c r="BE979" s="453"/>
    </row>
    <row r="980">
      <c r="A980" s="785"/>
      <c r="B980" s="782"/>
      <c r="C980" s="782"/>
      <c r="D980" s="782"/>
      <c r="E980" s="782"/>
      <c r="F980" s="782"/>
      <c r="G980" s="782"/>
      <c r="H980" s="782"/>
      <c r="I980" s="783"/>
      <c r="J980" s="453"/>
      <c r="K980" s="453"/>
      <c r="L980" s="784"/>
      <c r="M980" s="453"/>
      <c r="N980" s="453"/>
      <c r="O980" s="453"/>
      <c r="P980" s="453"/>
      <c r="Q980" s="441"/>
      <c r="R980" s="453"/>
      <c r="S980" s="453"/>
      <c r="T980" s="453"/>
      <c r="U980" s="453"/>
      <c r="V980" s="453"/>
      <c r="W980" s="453"/>
      <c r="X980" s="453"/>
      <c r="Y980" s="453"/>
      <c r="Z980" s="453"/>
      <c r="AA980" s="453"/>
      <c r="AB980" s="453"/>
      <c r="AC980" s="453"/>
      <c r="AD980" s="453"/>
      <c r="AE980" s="453"/>
      <c r="AF980" s="453"/>
      <c r="AG980" s="453"/>
      <c r="AH980" s="453"/>
      <c r="AI980" s="453"/>
      <c r="AJ980" s="453"/>
      <c r="AK980" s="453"/>
      <c r="AL980" s="453"/>
      <c r="AM980" s="453"/>
      <c r="AN980" s="453"/>
      <c r="AO980" s="453"/>
      <c r="AP980" s="453"/>
      <c r="AQ980" s="453"/>
      <c r="AR980" s="453"/>
      <c r="AS980" s="453"/>
      <c r="AT980" s="453"/>
      <c r="AU980" s="453"/>
      <c r="AV980" s="453"/>
      <c r="AW980" s="453"/>
      <c r="AX980" s="453"/>
      <c r="AY980" s="453"/>
      <c r="AZ980" s="453"/>
      <c r="BA980" s="453"/>
      <c r="BB980" s="453"/>
      <c r="BC980" s="453"/>
      <c r="BD980" s="453"/>
      <c r="BE980" s="453"/>
    </row>
    <row r="981">
      <c r="A981" s="785"/>
      <c r="B981" s="782"/>
      <c r="C981" s="782"/>
      <c r="D981" s="782"/>
      <c r="E981" s="782"/>
      <c r="F981" s="782"/>
      <c r="G981" s="782"/>
      <c r="H981" s="782"/>
      <c r="I981" s="783"/>
      <c r="J981" s="453"/>
      <c r="K981" s="453"/>
      <c r="L981" s="784"/>
      <c r="M981" s="453"/>
      <c r="N981" s="453"/>
      <c r="O981" s="453"/>
      <c r="P981" s="453"/>
      <c r="Q981" s="441"/>
      <c r="R981" s="453"/>
      <c r="S981" s="453"/>
      <c r="T981" s="453"/>
      <c r="U981" s="453"/>
      <c r="V981" s="453"/>
      <c r="W981" s="453"/>
      <c r="X981" s="453"/>
      <c r="Y981" s="453"/>
      <c r="Z981" s="453"/>
      <c r="AA981" s="453"/>
      <c r="AB981" s="453"/>
      <c r="AC981" s="453"/>
      <c r="AD981" s="453"/>
      <c r="AE981" s="453"/>
      <c r="AF981" s="453"/>
      <c r="AG981" s="453"/>
      <c r="AH981" s="453"/>
      <c r="AI981" s="453"/>
      <c r="AJ981" s="453"/>
      <c r="AK981" s="453"/>
      <c r="AL981" s="453"/>
      <c r="AM981" s="453"/>
      <c r="AN981" s="453"/>
      <c r="AO981" s="453"/>
      <c r="AP981" s="453"/>
      <c r="AQ981" s="453"/>
      <c r="AR981" s="453"/>
      <c r="AS981" s="453"/>
      <c r="AT981" s="453"/>
      <c r="AU981" s="453"/>
      <c r="AV981" s="453"/>
      <c r="AW981" s="453"/>
      <c r="AX981" s="453"/>
      <c r="AY981" s="453"/>
      <c r="AZ981" s="453"/>
      <c r="BA981" s="453"/>
      <c r="BB981" s="453"/>
      <c r="BC981" s="453"/>
      <c r="BD981" s="453"/>
      <c r="BE981" s="453"/>
    </row>
    <row r="982">
      <c r="A982" s="785"/>
      <c r="B982" s="782"/>
      <c r="C982" s="782"/>
      <c r="D982" s="782"/>
      <c r="E982" s="782"/>
      <c r="F982" s="782"/>
      <c r="G982" s="782"/>
      <c r="H982" s="782"/>
      <c r="I982" s="783"/>
      <c r="J982" s="453"/>
      <c r="K982" s="453"/>
      <c r="L982" s="784"/>
      <c r="M982" s="453"/>
      <c r="N982" s="453"/>
      <c r="O982" s="453"/>
      <c r="P982" s="453"/>
      <c r="Q982" s="441"/>
      <c r="R982" s="453"/>
      <c r="S982" s="453"/>
      <c r="T982" s="453"/>
      <c r="U982" s="453"/>
      <c r="V982" s="453"/>
      <c r="W982" s="453"/>
      <c r="X982" s="453"/>
      <c r="Y982" s="453"/>
      <c r="Z982" s="453"/>
      <c r="AA982" s="453"/>
      <c r="AB982" s="453"/>
      <c r="AC982" s="453"/>
      <c r="AD982" s="453"/>
      <c r="AE982" s="453"/>
      <c r="AF982" s="453"/>
      <c r="AG982" s="453"/>
      <c r="AH982" s="453"/>
      <c r="AI982" s="453"/>
      <c r="AJ982" s="453"/>
      <c r="AK982" s="453"/>
      <c r="AL982" s="453"/>
      <c r="AM982" s="453"/>
      <c r="AN982" s="453"/>
      <c r="AO982" s="453"/>
      <c r="AP982" s="453"/>
      <c r="AQ982" s="453"/>
      <c r="AR982" s="453"/>
      <c r="AS982" s="453"/>
      <c r="AT982" s="453"/>
      <c r="AU982" s="453"/>
      <c r="AV982" s="453"/>
      <c r="AW982" s="453"/>
      <c r="AX982" s="453"/>
      <c r="AY982" s="453"/>
      <c r="AZ982" s="453"/>
      <c r="BA982" s="453"/>
      <c r="BB982" s="453"/>
      <c r="BC982" s="453"/>
      <c r="BD982" s="453"/>
      <c r="BE982" s="453"/>
    </row>
    <row r="983">
      <c r="A983" s="785"/>
      <c r="B983" s="782"/>
      <c r="C983" s="782"/>
      <c r="D983" s="782"/>
      <c r="E983" s="782"/>
      <c r="F983" s="782"/>
      <c r="G983" s="782"/>
      <c r="H983" s="782"/>
      <c r="I983" s="783"/>
      <c r="J983" s="453"/>
      <c r="K983" s="453"/>
      <c r="L983" s="784"/>
      <c r="M983" s="453"/>
      <c r="N983" s="453"/>
      <c r="O983" s="453"/>
      <c r="P983" s="453"/>
      <c r="Q983" s="441"/>
      <c r="R983" s="453"/>
      <c r="S983" s="453"/>
      <c r="T983" s="453"/>
      <c r="U983" s="453"/>
      <c r="V983" s="453"/>
      <c r="W983" s="453"/>
      <c r="X983" s="453"/>
      <c r="Y983" s="453"/>
      <c r="Z983" s="453"/>
      <c r="AA983" s="453"/>
      <c r="AB983" s="453"/>
      <c r="AC983" s="453"/>
      <c r="AD983" s="453"/>
      <c r="AE983" s="453"/>
      <c r="AF983" s="453"/>
      <c r="AG983" s="453"/>
      <c r="AH983" s="453"/>
      <c r="AI983" s="453"/>
      <c r="AJ983" s="453"/>
      <c r="AK983" s="453"/>
      <c r="AL983" s="453"/>
      <c r="AM983" s="453"/>
      <c r="AN983" s="453"/>
      <c r="AO983" s="453"/>
      <c r="AP983" s="453"/>
      <c r="AQ983" s="453"/>
      <c r="AR983" s="453"/>
      <c r="AS983" s="453"/>
      <c r="AT983" s="453"/>
      <c r="AU983" s="453"/>
      <c r="AV983" s="453"/>
      <c r="AW983" s="453"/>
      <c r="AX983" s="453"/>
      <c r="AY983" s="453"/>
      <c r="AZ983" s="453"/>
      <c r="BA983" s="453"/>
      <c r="BB983" s="453"/>
      <c r="BC983" s="453"/>
      <c r="BD983" s="453"/>
      <c r="BE983" s="453"/>
    </row>
    <row r="984">
      <c r="A984" s="785"/>
      <c r="B984" s="782"/>
      <c r="C984" s="782"/>
      <c r="D984" s="782"/>
      <c r="E984" s="782"/>
      <c r="F984" s="782"/>
      <c r="G984" s="782"/>
      <c r="H984" s="782"/>
      <c r="I984" s="783"/>
      <c r="J984" s="453"/>
      <c r="K984" s="453"/>
      <c r="L984" s="784"/>
      <c r="M984" s="453"/>
      <c r="N984" s="453"/>
      <c r="O984" s="453"/>
      <c r="P984" s="453"/>
      <c r="Q984" s="441"/>
      <c r="R984" s="453"/>
      <c r="S984" s="453"/>
      <c r="T984" s="453"/>
      <c r="U984" s="453"/>
      <c r="V984" s="453"/>
      <c r="W984" s="453"/>
      <c r="X984" s="453"/>
      <c r="Y984" s="453"/>
      <c r="Z984" s="453"/>
      <c r="AA984" s="453"/>
      <c r="AB984" s="453"/>
      <c r="AC984" s="453"/>
      <c r="AD984" s="453"/>
      <c r="AE984" s="453"/>
      <c r="AF984" s="453"/>
      <c r="AG984" s="453"/>
      <c r="AH984" s="453"/>
      <c r="AI984" s="453"/>
      <c r="AJ984" s="453"/>
      <c r="AK984" s="453"/>
      <c r="AL984" s="453"/>
      <c r="AM984" s="453"/>
      <c r="AN984" s="453"/>
      <c r="AO984" s="453"/>
      <c r="AP984" s="453"/>
      <c r="AQ984" s="453"/>
      <c r="AR984" s="453"/>
      <c r="AS984" s="453"/>
      <c r="AT984" s="453"/>
      <c r="AU984" s="453"/>
      <c r="AV984" s="453"/>
      <c r="AW984" s="453"/>
      <c r="AX984" s="453"/>
      <c r="AY984" s="453"/>
      <c r="AZ984" s="453"/>
      <c r="BA984" s="453"/>
      <c r="BB984" s="453"/>
      <c r="BC984" s="453"/>
      <c r="BD984" s="453"/>
      <c r="BE984" s="453"/>
    </row>
    <row r="985">
      <c r="A985" s="785"/>
      <c r="B985" s="782"/>
      <c r="C985" s="782"/>
      <c r="D985" s="782"/>
      <c r="E985" s="782"/>
      <c r="F985" s="782"/>
      <c r="G985" s="782"/>
      <c r="H985" s="782"/>
      <c r="I985" s="783"/>
      <c r="J985" s="453"/>
      <c r="K985" s="453"/>
      <c r="L985" s="784"/>
      <c r="M985" s="453"/>
      <c r="N985" s="453"/>
      <c r="O985" s="453"/>
      <c r="P985" s="453"/>
      <c r="Q985" s="441"/>
      <c r="R985" s="453"/>
      <c r="S985" s="453"/>
      <c r="T985" s="453"/>
      <c r="U985" s="453"/>
      <c r="V985" s="453"/>
      <c r="W985" s="453"/>
      <c r="X985" s="453"/>
      <c r="Y985" s="453"/>
      <c r="Z985" s="453"/>
      <c r="AA985" s="453"/>
      <c r="AB985" s="453"/>
      <c r="AC985" s="453"/>
      <c r="AD985" s="453"/>
      <c r="AE985" s="453"/>
      <c r="AF985" s="453"/>
      <c r="AG985" s="453"/>
      <c r="AH985" s="453"/>
      <c r="AI985" s="453"/>
      <c r="AJ985" s="453"/>
      <c r="AK985" s="453"/>
      <c r="AL985" s="453"/>
      <c r="AM985" s="453"/>
      <c r="AN985" s="453"/>
      <c r="AO985" s="453"/>
      <c r="AP985" s="453"/>
      <c r="AQ985" s="453"/>
      <c r="AR985" s="453"/>
      <c r="AS985" s="453"/>
      <c r="AT985" s="453"/>
      <c r="AU985" s="453"/>
      <c r="AV985" s="453"/>
      <c r="AW985" s="453"/>
      <c r="AX985" s="453"/>
      <c r="AY985" s="453"/>
      <c r="AZ985" s="453"/>
      <c r="BA985" s="453"/>
      <c r="BB985" s="453"/>
      <c r="BC985" s="453"/>
      <c r="BD985" s="453"/>
      <c r="BE985" s="453"/>
    </row>
    <row r="986">
      <c r="A986" s="785"/>
      <c r="B986" s="782"/>
      <c r="C986" s="782"/>
      <c r="D986" s="782"/>
      <c r="E986" s="782"/>
      <c r="F986" s="782"/>
      <c r="G986" s="782"/>
      <c r="H986" s="782"/>
      <c r="I986" s="783"/>
      <c r="J986" s="453"/>
      <c r="K986" s="453"/>
      <c r="L986" s="784"/>
      <c r="M986" s="453"/>
      <c r="N986" s="453"/>
      <c r="O986" s="453"/>
      <c r="P986" s="453"/>
      <c r="Q986" s="441"/>
      <c r="R986" s="453"/>
      <c r="S986" s="453"/>
      <c r="T986" s="453"/>
      <c r="U986" s="453"/>
      <c r="V986" s="453"/>
      <c r="W986" s="453"/>
      <c r="X986" s="453"/>
      <c r="Y986" s="453"/>
      <c r="Z986" s="453"/>
      <c r="AA986" s="453"/>
      <c r="AB986" s="453"/>
      <c r="AC986" s="453"/>
      <c r="AD986" s="453"/>
      <c r="AE986" s="453"/>
      <c r="AF986" s="453"/>
      <c r="AG986" s="453"/>
      <c r="AH986" s="453"/>
      <c r="AI986" s="453"/>
      <c r="AJ986" s="453"/>
      <c r="AK986" s="453"/>
      <c r="AL986" s="453"/>
      <c r="AM986" s="453"/>
      <c r="AN986" s="453"/>
      <c r="AO986" s="453"/>
      <c r="AP986" s="453"/>
      <c r="AQ986" s="453"/>
      <c r="AR986" s="453"/>
      <c r="AS986" s="453"/>
      <c r="AT986" s="453"/>
      <c r="AU986" s="453"/>
      <c r="AV986" s="453"/>
      <c r="AW986" s="453"/>
      <c r="AX986" s="453"/>
      <c r="AY986" s="453"/>
      <c r="AZ986" s="453"/>
      <c r="BA986" s="453"/>
      <c r="BB986" s="453"/>
      <c r="BC986" s="453"/>
      <c r="BD986" s="453"/>
      <c r="BE986" s="453"/>
    </row>
    <row r="987">
      <c r="A987" s="785"/>
      <c r="B987" s="782"/>
      <c r="C987" s="782"/>
      <c r="D987" s="782"/>
      <c r="E987" s="782"/>
      <c r="F987" s="782"/>
      <c r="G987" s="782"/>
      <c r="H987" s="782"/>
      <c r="I987" s="783"/>
      <c r="J987" s="453"/>
      <c r="K987" s="453"/>
      <c r="L987" s="784"/>
      <c r="M987" s="453"/>
      <c r="N987" s="453"/>
      <c r="O987" s="453"/>
      <c r="P987" s="453"/>
      <c r="Q987" s="441"/>
      <c r="R987" s="453"/>
      <c r="S987" s="453"/>
      <c r="T987" s="453"/>
      <c r="U987" s="453"/>
      <c r="V987" s="453"/>
      <c r="W987" s="453"/>
      <c r="X987" s="453"/>
      <c r="Y987" s="453"/>
      <c r="Z987" s="453"/>
      <c r="AA987" s="453"/>
      <c r="AB987" s="453"/>
      <c r="AC987" s="453"/>
      <c r="AD987" s="453"/>
      <c r="AE987" s="453"/>
      <c r="AF987" s="453"/>
      <c r="AG987" s="453"/>
      <c r="AH987" s="453"/>
      <c r="AI987" s="453"/>
      <c r="AJ987" s="453"/>
      <c r="AK987" s="453"/>
      <c r="AL987" s="453"/>
      <c r="AM987" s="453"/>
      <c r="AN987" s="453"/>
      <c r="AO987" s="453"/>
      <c r="AP987" s="453"/>
      <c r="AQ987" s="453"/>
      <c r="AR987" s="453"/>
      <c r="AS987" s="453"/>
      <c r="AT987" s="453"/>
      <c r="AU987" s="453"/>
      <c r="AV987" s="453"/>
      <c r="AW987" s="453"/>
      <c r="AX987" s="453"/>
      <c r="AY987" s="453"/>
      <c r="AZ987" s="453"/>
      <c r="BA987" s="453"/>
      <c r="BB987" s="453"/>
      <c r="BC987" s="453"/>
      <c r="BD987" s="453"/>
      <c r="BE987" s="453"/>
    </row>
    <row r="988">
      <c r="A988" s="785"/>
      <c r="B988" s="782"/>
      <c r="C988" s="782"/>
      <c r="D988" s="782"/>
      <c r="E988" s="782"/>
      <c r="F988" s="782"/>
      <c r="G988" s="782"/>
      <c r="H988" s="782"/>
      <c r="I988" s="783"/>
      <c r="J988" s="453"/>
      <c r="K988" s="453"/>
      <c r="L988" s="784"/>
      <c r="M988" s="453"/>
      <c r="N988" s="453"/>
      <c r="O988" s="453"/>
      <c r="P988" s="453"/>
      <c r="Q988" s="441"/>
      <c r="R988" s="453"/>
      <c r="S988" s="453"/>
      <c r="T988" s="453"/>
      <c r="U988" s="453"/>
      <c r="V988" s="453"/>
      <c r="W988" s="453"/>
      <c r="X988" s="453"/>
      <c r="Y988" s="453"/>
      <c r="Z988" s="453"/>
      <c r="AA988" s="453"/>
      <c r="AB988" s="453"/>
      <c r="AC988" s="453"/>
      <c r="AD988" s="453"/>
      <c r="AE988" s="453"/>
      <c r="AF988" s="453"/>
      <c r="AG988" s="453"/>
      <c r="AH988" s="453"/>
      <c r="AI988" s="453"/>
      <c r="AJ988" s="453"/>
      <c r="AK988" s="453"/>
      <c r="AL988" s="453"/>
      <c r="AM988" s="453"/>
      <c r="AN988" s="453"/>
      <c r="AO988" s="453"/>
      <c r="AP988" s="453"/>
      <c r="AQ988" s="453"/>
      <c r="AR988" s="453"/>
      <c r="AS988" s="453"/>
      <c r="AT988" s="453"/>
      <c r="AU988" s="453"/>
      <c r="AV988" s="453"/>
      <c r="AW988" s="453"/>
      <c r="AX988" s="453"/>
      <c r="AY988" s="453"/>
      <c r="AZ988" s="453"/>
      <c r="BA988" s="453"/>
      <c r="BB988" s="453"/>
      <c r="BC988" s="453"/>
      <c r="BD988" s="453"/>
      <c r="BE988" s="453"/>
    </row>
    <row r="989">
      <c r="A989" s="785"/>
      <c r="B989" s="782"/>
      <c r="C989" s="782"/>
      <c r="D989" s="782"/>
      <c r="E989" s="782"/>
      <c r="F989" s="782"/>
      <c r="G989" s="782"/>
      <c r="H989" s="782"/>
      <c r="I989" s="783"/>
      <c r="J989" s="453"/>
      <c r="K989" s="453"/>
      <c r="L989" s="784"/>
      <c r="M989" s="453"/>
      <c r="N989" s="453"/>
      <c r="O989" s="453"/>
      <c r="P989" s="453"/>
      <c r="Q989" s="441"/>
      <c r="R989" s="453"/>
      <c r="S989" s="453"/>
      <c r="T989" s="453"/>
      <c r="U989" s="453"/>
      <c r="V989" s="453"/>
      <c r="W989" s="453"/>
      <c r="X989" s="453"/>
      <c r="Y989" s="453"/>
      <c r="Z989" s="453"/>
      <c r="AA989" s="453"/>
      <c r="AB989" s="453"/>
      <c r="AC989" s="453"/>
      <c r="AD989" s="453"/>
      <c r="AE989" s="453"/>
      <c r="AF989" s="453"/>
      <c r="AG989" s="453"/>
      <c r="AH989" s="453"/>
      <c r="AI989" s="453"/>
      <c r="AJ989" s="453"/>
      <c r="AK989" s="453"/>
      <c r="AL989" s="453"/>
      <c r="AM989" s="453"/>
      <c r="AN989" s="453"/>
      <c r="AO989" s="453"/>
      <c r="AP989" s="453"/>
      <c r="AQ989" s="453"/>
      <c r="AR989" s="453"/>
      <c r="AS989" s="453"/>
      <c r="AT989" s="453"/>
      <c r="AU989" s="453"/>
      <c r="AV989" s="453"/>
      <c r="AW989" s="453"/>
      <c r="AX989" s="453"/>
      <c r="AY989" s="453"/>
      <c r="AZ989" s="453"/>
      <c r="BA989" s="453"/>
      <c r="BB989" s="453"/>
      <c r="BC989" s="453"/>
      <c r="BD989" s="453"/>
      <c r="BE989" s="453"/>
    </row>
    <row r="990">
      <c r="A990" s="785"/>
      <c r="B990" s="782"/>
      <c r="C990" s="782"/>
      <c r="D990" s="782"/>
      <c r="E990" s="782"/>
      <c r="F990" s="782"/>
      <c r="G990" s="782"/>
      <c r="H990" s="782"/>
      <c r="I990" s="783"/>
      <c r="J990" s="453"/>
      <c r="K990" s="453"/>
      <c r="L990" s="784"/>
      <c r="M990" s="453"/>
      <c r="N990" s="453"/>
      <c r="O990" s="453"/>
      <c r="P990" s="453"/>
      <c r="Q990" s="441"/>
      <c r="R990" s="453"/>
      <c r="S990" s="453"/>
      <c r="T990" s="453"/>
      <c r="U990" s="453"/>
      <c r="V990" s="453"/>
      <c r="W990" s="453"/>
      <c r="X990" s="453"/>
      <c r="Y990" s="453"/>
      <c r="Z990" s="453"/>
      <c r="AA990" s="453"/>
      <c r="AB990" s="453"/>
      <c r="AC990" s="453"/>
      <c r="AD990" s="453"/>
      <c r="AE990" s="453"/>
      <c r="AF990" s="453"/>
      <c r="AG990" s="453"/>
      <c r="AH990" s="453"/>
      <c r="AI990" s="453"/>
      <c r="AJ990" s="453"/>
      <c r="AK990" s="453"/>
      <c r="AL990" s="453"/>
      <c r="AM990" s="453"/>
      <c r="AN990" s="453"/>
      <c r="AO990" s="453"/>
      <c r="AP990" s="453"/>
      <c r="AQ990" s="453"/>
      <c r="AR990" s="453"/>
      <c r="AS990" s="453"/>
      <c r="AT990" s="453"/>
      <c r="AU990" s="453"/>
      <c r="AV990" s="453"/>
      <c r="AW990" s="453"/>
      <c r="AX990" s="453"/>
      <c r="AY990" s="453"/>
      <c r="AZ990" s="453"/>
      <c r="BA990" s="453"/>
      <c r="BB990" s="453"/>
      <c r="BC990" s="453"/>
      <c r="BD990" s="453"/>
      <c r="BE990" s="453"/>
    </row>
    <row r="991">
      <c r="A991" s="785"/>
      <c r="B991" s="782"/>
      <c r="C991" s="782"/>
      <c r="D991" s="782"/>
      <c r="E991" s="782"/>
      <c r="F991" s="782"/>
      <c r="G991" s="782"/>
      <c r="H991" s="782"/>
      <c r="I991" s="783"/>
      <c r="J991" s="453"/>
      <c r="K991" s="453"/>
      <c r="L991" s="784"/>
      <c r="M991" s="453"/>
      <c r="N991" s="453"/>
      <c r="O991" s="453"/>
      <c r="P991" s="453"/>
      <c r="Q991" s="441"/>
      <c r="R991" s="453"/>
      <c r="S991" s="453"/>
      <c r="T991" s="453"/>
      <c r="U991" s="453"/>
      <c r="V991" s="453"/>
      <c r="W991" s="453"/>
      <c r="X991" s="453"/>
      <c r="Y991" s="453"/>
      <c r="Z991" s="453"/>
      <c r="AA991" s="453"/>
      <c r="AB991" s="453"/>
      <c r="AC991" s="453"/>
      <c r="AD991" s="453"/>
      <c r="AE991" s="453"/>
      <c r="AF991" s="453"/>
      <c r="AG991" s="453"/>
      <c r="AH991" s="453"/>
      <c r="AI991" s="453"/>
      <c r="AJ991" s="453"/>
      <c r="AK991" s="453"/>
      <c r="AL991" s="453"/>
      <c r="AM991" s="453"/>
      <c r="AN991" s="453"/>
      <c r="AO991" s="453"/>
      <c r="AP991" s="453"/>
      <c r="AQ991" s="453"/>
      <c r="AR991" s="453"/>
      <c r="AS991" s="453"/>
      <c r="AT991" s="453"/>
      <c r="AU991" s="453"/>
      <c r="AV991" s="453"/>
      <c r="AW991" s="453"/>
      <c r="AX991" s="453"/>
      <c r="AY991" s="453"/>
      <c r="AZ991" s="453"/>
      <c r="BA991" s="453"/>
      <c r="BB991" s="453"/>
      <c r="BC991" s="453"/>
      <c r="BD991" s="453"/>
      <c r="BE991" s="453"/>
    </row>
    <row r="992">
      <c r="A992" s="785"/>
      <c r="B992" s="782"/>
      <c r="C992" s="782"/>
      <c r="D992" s="782"/>
      <c r="E992" s="782"/>
      <c r="F992" s="782"/>
      <c r="G992" s="782"/>
      <c r="H992" s="782"/>
      <c r="I992" s="783"/>
      <c r="J992" s="453"/>
      <c r="K992" s="453"/>
      <c r="L992" s="784"/>
      <c r="M992" s="453"/>
      <c r="N992" s="453"/>
      <c r="O992" s="453"/>
      <c r="P992" s="453"/>
      <c r="Q992" s="441"/>
      <c r="R992" s="453"/>
      <c r="S992" s="453"/>
      <c r="T992" s="453"/>
      <c r="U992" s="453"/>
      <c r="V992" s="453"/>
      <c r="W992" s="453"/>
      <c r="X992" s="453"/>
      <c r="Y992" s="453"/>
      <c r="Z992" s="453"/>
      <c r="AA992" s="453"/>
      <c r="AB992" s="453"/>
      <c r="AC992" s="453"/>
      <c r="AD992" s="453"/>
      <c r="AE992" s="453"/>
      <c r="AF992" s="453"/>
      <c r="AG992" s="453"/>
      <c r="AH992" s="453"/>
      <c r="AI992" s="453"/>
      <c r="AJ992" s="453"/>
      <c r="AK992" s="453"/>
      <c r="AL992" s="453"/>
      <c r="AM992" s="453"/>
      <c r="AN992" s="453"/>
      <c r="AO992" s="453"/>
      <c r="AP992" s="453"/>
      <c r="AQ992" s="453"/>
      <c r="AR992" s="453"/>
      <c r="AS992" s="453"/>
      <c r="AT992" s="453"/>
      <c r="AU992" s="453"/>
      <c r="AV992" s="453"/>
      <c r="AW992" s="453"/>
      <c r="AX992" s="453"/>
      <c r="AY992" s="453"/>
      <c r="AZ992" s="453"/>
      <c r="BA992" s="453"/>
      <c r="BB992" s="453"/>
      <c r="BC992" s="453"/>
      <c r="BD992" s="453"/>
      <c r="BE992" s="453"/>
    </row>
    <row r="993">
      <c r="A993" s="785"/>
      <c r="B993" s="782"/>
      <c r="C993" s="782"/>
      <c r="D993" s="782"/>
      <c r="E993" s="782"/>
      <c r="F993" s="782"/>
      <c r="G993" s="782"/>
      <c r="H993" s="782"/>
      <c r="I993" s="783"/>
      <c r="J993" s="453"/>
      <c r="K993" s="453"/>
      <c r="L993" s="784"/>
      <c r="M993" s="453"/>
      <c r="N993" s="453"/>
      <c r="O993" s="453"/>
      <c r="P993" s="453"/>
      <c r="Q993" s="441"/>
      <c r="R993" s="453"/>
      <c r="S993" s="453"/>
      <c r="T993" s="453"/>
      <c r="U993" s="453"/>
      <c r="V993" s="453"/>
      <c r="W993" s="453"/>
      <c r="X993" s="453"/>
      <c r="Y993" s="453"/>
      <c r="Z993" s="453"/>
      <c r="AA993" s="453"/>
      <c r="AB993" s="453"/>
      <c r="AC993" s="453"/>
      <c r="AD993" s="453"/>
      <c r="AE993" s="453"/>
      <c r="AF993" s="453"/>
      <c r="AG993" s="453"/>
      <c r="AH993" s="453"/>
      <c r="AI993" s="453"/>
      <c r="AJ993" s="453"/>
      <c r="AK993" s="453"/>
      <c r="AL993" s="453"/>
      <c r="AM993" s="453"/>
      <c r="AN993" s="453"/>
      <c r="AO993" s="453"/>
      <c r="AP993" s="453"/>
      <c r="AQ993" s="453"/>
      <c r="AR993" s="453"/>
      <c r="AS993" s="453"/>
      <c r="AT993" s="453"/>
      <c r="AU993" s="453"/>
      <c r="AV993" s="453"/>
      <c r="AW993" s="453"/>
      <c r="AX993" s="453"/>
      <c r="AY993" s="453"/>
      <c r="AZ993" s="453"/>
      <c r="BA993" s="453"/>
      <c r="BB993" s="453"/>
      <c r="BC993" s="453"/>
      <c r="BD993" s="453"/>
      <c r="BE993" s="453"/>
    </row>
    <row r="994">
      <c r="A994" s="785"/>
      <c r="B994" s="782"/>
      <c r="C994" s="782"/>
      <c r="D994" s="782"/>
      <c r="E994" s="782"/>
      <c r="F994" s="782"/>
      <c r="G994" s="782"/>
      <c r="H994" s="782"/>
      <c r="I994" s="783"/>
      <c r="J994" s="453"/>
      <c r="K994" s="453"/>
      <c r="L994" s="784"/>
      <c r="M994" s="453"/>
      <c r="N994" s="453"/>
      <c r="O994" s="453"/>
      <c r="P994" s="453"/>
      <c r="Q994" s="441"/>
      <c r="R994" s="453"/>
      <c r="S994" s="453"/>
      <c r="T994" s="453"/>
      <c r="U994" s="453"/>
      <c r="V994" s="453"/>
      <c r="W994" s="453"/>
      <c r="X994" s="453"/>
      <c r="Y994" s="453"/>
      <c r="Z994" s="453"/>
      <c r="AA994" s="453"/>
      <c r="AB994" s="453"/>
      <c r="AC994" s="453"/>
      <c r="AD994" s="453"/>
      <c r="AE994" s="453"/>
      <c r="AF994" s="453"/>
      <c r="AG994" s="453"/>
      <c r="AH994" s="453"/>
      <c r="AI994" s="453"/>
      <c r="AJ994" s="453"/>
      <c r="AK994" s="453"/>
      <c r="AL994" s="453"/>
      <c r="AM994" s="453"/>
      <c r="AN994" s="453"/>
      <c r="AO994" s="453"/>
      <c r="AP994" s="453"/>
      <c r="AQ994" s="453"/>
      <c r="AR994" s="453"/>
      <c r="AS994" s="453"/>
      <c r="AT994" s="453"/>
      <c r="AU994" s="453"/>
      <c r="AV994" s="453"/>
      <c r="AW994" s="453"/>
      <c r="AX994" s="453"/>
      <c r="AY994" s="453"/>
      <c r="AZ994" s="453"/>
      <c r="BA994" s="453"/>
      <c r="BB994" s="453"/>
      <c r="BC994" s="453"/>
      <c r="BD994" s="453"/>
      <c r="BE994" s="453"/>
    </row>
    <row r="995">
      <c r="A995" s="785"/>
      <c r="B995" s="782"/>
      <c r="C995" s="782"/>
      <c r="D995" s="782"/>
      <c r="E995" s="782"/>
      <c r="F995" s="782"/>
      <c r="G995" s="782"/>
      <c r="H995" s="782"/>
      <c r="I995" s="783"/>
      <c r="J995" s="453"/>
      <c r="K995" s="453"/>
      <c r="L995" s="784"/>
      <c r="M995" s="453"/>
      <c r="N995" s="453"/>
      <c r="O995" s="453"/>
      <c r="P995" s="453"/>
      <c r="Q995" s="441"/>
      <c r="R995" s="453"/>
      <c r="S995" s="453"/>
      <c r="T995" s="453"/>
      <c r="U995" s="453"/>
      <c r="V995" s="453"/>
      <c r="W995" s="453"/>
      <c r="X995" s="453"/>
      <c r="Y995" s="453"/>
      <c r="Z995" s="453"/>
      <c r="AA995" s="453"/>
      <c r="AB995" s="453"/>
      <c r="AC995" s="453"/>
      <c r="AD995" s="453"/>
      <c r="AE995" s="453"/>
      <c r="AF995" s="453"/>
      <c r="AG995" s="453"/>
      <c r="AH995" s="453"/>
      <c r="AI995" s="453"/>
      <c r="AJ995" s="453"/>
      <c r="AK995" s="453"/>
      <c r="AL995" s="453"/>
      <c r="AM995" s="453"/>
      <c r="AN995" s="453"/>
      <c r="AO995" s="453"/>
      <c r="AP995" s="453"/>
      <c r="AQ995" s="453"/>
      <c r="AR995" s="453"/>
      <c r="AS995" s="453"/>
      <c r="AT995" s="453"/>
      <c r="AU995" s="453"/>
      <c r="AV995" s="453"/>
      <c r="AW995" s="453"/>
      <c r="AX995" s="453"/>
      <c r="AY995" s="453"/>
      <c r="AZ995" s="453"/>
      <c r="BA995" s="453"/>
      <c r="BB995" s="453"/>
      <c r="BC995" s="453"/>
      <c r="BD995" s="453"/>
      <c r="BE995" s="453"/>
    </row>
    <row r="996">
      <c r="A996" s="785"/>
      <c r="B996" s="782"/>
      <c r="C996" s="782"/>
      <c r="D996" s="782"/>
      <c r="E996" s="782"/>
      <c r="F996" s="782"/>
      <c r="G996" s="782"/>
      <c r="H996" s="782"/>
      <c r="I996" s="783"/>
      <c r="J996" s="453"/>
      <c r="K996" s="453"/>
      <c r="L996" s="784"/>
      <c r="M996" s="453"/>
      <c r="N996" s="453"/>
      <c r="O996" s="453"/>
      <c r="P996" s="453"/>
      <c r="Q996" s="441"/>
      <c r="R996" s="453"/>
      <c r="S996" s="453"/>
      <c r="T996" s="453"/>
      <c r="U996" s="453"/>
      <c r="V996" s="453"/>
      <c r="W996" s="453"/>
      <c r="X996" s="453"/>
      <c r="Y996" s="453"/>
      <c r="Z996" s="453"/>
      <c r="AA996" s="453"/>
      <c r="AB996" s="453"/>
      <c r="AC996" s="453"/>
      <c r="AD996" s="453"/>
      <c r="AE996" s="453"/>
      <c r="AF996" s="453"/>
      <c r="AG996" s="453"/>
      <c r="AH996" s="453"/>
      <c r="AI996" s="453"/>
      <c r="AJ996" s="453"/>
      <c r="AK996" s="453"/>
      <c r="AL996" s="453"/>
      <c r="AM996" s="453"/>
      <c r="AN996" s="453"/>
      <c r="AO996" s="453"/>
      <c r="AP996" s="453"/>
      <c r="AQ996" s="453"/>
      <c r="AR996" s="453"/>
      <c r="AS996" s="453"/>
      <c r="AT996" s="453"/>
      <c r="AU996" s="453"/>
      <c r="AV996" s="453"/>
      <c r="AW996" s="453"/>
      <c r="AX996" s="453"/>
      <c r="AY996" s="453"/>
      <c r="AZ996" s="453"/>
      <c r="BA996" s="453"/>
      <c r="BB996" s="453"/>
      <c r="BC996" s="453"/>
      <c r="BD996" s="453"/>
      <c r="BE996" s="453"/>
    </row>
    <row r="997">
      <c r="A997" s="785"/>
      <c r="B997" s="782"/>
      <c r="C997" s="782"/>
      <c r="D997" s="782"/>
      <c r="E997" s="782"/>
      <c r="F997" s="782"/>
      <c r="G997" s="782"/>
      <c r="H997" s="782"/>
      <c r="I997" s="783"/>
      <c r="J997" s="453"/>
      <c r="K997" s="453"/>
      <c r="L997" s="784"/>
      <c r="M997" s="453"/>
      <c r="N997" s="453"/>
      <c r="O997" s="453"/>
      <c r="P997" s="453"/>
      <c r="Q997" s="441"/>
      <c r="R997" s="453"/>
      <c r="S997" s="453"/>
      <c r="T997" s="453"/>
      <c r="U997" s="453"/>
      <c r="V997" s="453"/>
      <c r="W997" s="453"/>
      <c r="X997" s="453"/>
      <c r="Y997" s="453"/>
      <c r="Z997" s="453"/>
      <c r="AA997" s="453"/>
      <c r="AB997" s="453"/>
      <c r="AC997" s="453"/>
      <c r="AD997" s="453"/>
      <c r="AE997" s="453"/>
      <c r="AF997" s="453"/>
      <c r="AG997" s="453"/>
      <c r="AH997" s="453"/>
      <c r="AI997" s="453"/>
      <c r="AJ997" s="453"/>
      <c r="AK997" s="453"/>
      <c r="AL997" s="453"/>
      <c r="AM997" s="453"/>
      <c r="AN997" s="453"/>
      <c r="AO997" s="453"/>
      <c r="AP997" s="453"/>
      <c r="AQ997" s="453"/>
      <c r="AR997" s="453"/>
      <c r="AS997" s="453"/>
      <c r="AT997" s="453"/>
      <c r="AU997" s="453"/>
      <c r="AV997" s="453"/>
      <c r="AW997" s="453"/>
      <c r="AX997" s="453"/>
      <c r="AY997" s="453"/>
      <c r="AZ997" s="453"/>
      <c r="BA997" s="453"/>
      <c r="BB997" s="453"/>
      <c r="BC997" s="453"/>
      <c r="BD997" s="453"/>
      <c r="BE997" s="453"/>
    </row>
    <row r="998">
      <c r="A998" s="785"/>
      <c r="B998" s="782"/>
      <c r="C998" s="782"/>
      <c r="D998" s="782"/>
      <c r="E998" s="782"/>
      <c r="F998" s="782"/>
      <c r="G998" s="782"/>
      <c r="H998" s="782"/>
      <c r="I998" s="783"/>
      <c r="J998" s="453"/>
      <c r="K998" s="453"/>
      <c r="L998" s="784"/>
      <c r="M998" s="453"/>
      <c r="N998" s="453"/>
      <c r="O998" s="453"/>
      <c r="P998" s="453"/>
      <c r="Q998" s="441"/>
      <c r="R998" s="453"/>
      <c r="S998" s="453"/>
      <c r="T998" s="453"/>
      <c r="U998" s="453"/>
      <c r="V998" s="453"/>
      <c r="W998" s="453"/>
      <c r="X998" s="453"/>
      <c r="Y998" s="453"/>
      <c r="Z998" s="453"/>
      <c r="AA998" s="453"/>
      <c r="AB998" s="453"/>
      <c r="AC998" s="453"/>
      <c r="AD998" s="453"/>
      <c r="AE998" s="453"/>
      <c r="AF998" s="453"/>
      <c r="AG998" s="453"/>
      <c r="AH998" s="453"/>
      <c r="AI998" s="453"/>
      <c r="AJ998" s="453"/>
      <c r="AK998" s="453"/>
      <c r="AL998" s="453"/>
      <c r="AM998" s="453"/>
      <c r="AN998" s="453"/>
      <c r="AO998" s="453"/>
      <c r="AP998" s="453"/>
      <c r="AQ998" s="453"/>
      <c r="AR998" s="453"/>
      <c r="AS998" s="453"/>
      <c r="AT998" s="453"/>
      <c r="AU998" s="453"/>
      <c r="AV998" s="453"/>
      <c r="AW998" s="453"/>
      <c r="AX998" s="453"/>
      <c r="AY998" s="453"/>
      <c r="AZ998" s="453"/>
      <c r="BA998" s="453"/>
      <c r="BB998" s="453"/>
      <c r="BC998" s="453"/>
      <c r="BD998" s="453"/>
      <c r="BE998" s="453"/>
    </row>
    <row r="999">
      <c r="A999" s="785"/>
      <c r="B999" s="782"/>
      <c r="C999" s="782"/>
      <c r="D999" s="782"/>
      <c r="E999" s="782"/>
      <c r="F999" s="782"/>
      <c r="G999" s="782"/>
      <c r="H999" s="782"/>
      <c r="I999" s="783"/>
      <c r="J999" s="453"/>
      <c r="K999" s="453"/>
      <c r="L999" s="784"/>
      <c r="M999" s="453"/>
      <c r="N999" s="453"/>
      <c r="O999" s="453"/>
      <c r="P999" s="453"/>
      <c r="Q999" s="441"/>
      <c r="R999" s="453"/>
      <c r="S999" s="453"/>
      <c r="T999" s="453"/>
      <c r="U999" s="453"/>
      <c r="V999" s="453"/>
      <c r="W999" s="453"/>
      <c r="X999" s="453"/>
      <c r="Y999" s="453"/>
      <c r="Z999" s="453"/>
      <c r="AA999" s="453"/>
      <c r="AB999" s="453"/>
      <c r="AC999" s="453"/>
      <c r="AD999" s="453"/>
      <c r="AE999" s="453"/>
      <c r="AF999" s="453"/>
      <c r="AG999" s="453"/>
      <c r="AH999" s="453"/>
      <c r="AI999" s="453"/>
      <c r="AJ999" s="453"/>
      <c r="AK999" s="453"/>
      <c r="AL999" s="453"/>
      <c r="AM999" s="453"/>
      <c r="AN999" s="453"/>
      <c r="AO999" s="453"/>
      <c r="AP999" s="453"/>
      <c r="AQ999" s="453"/>
      <c r="AR999" s="453"/>
      <c r="AS999" s="453"/>
      <c r="AT999" s="453"/>
      <c r="AU999" s="453"/>
      <c r="AV999" s="453"/>
      <c r="AW999" s="453"/>
      <c r="AX999" s="453"/>
      <c r="AY999" s="453"/>
      <c r="AZ999" s="453"/>
      <c r="BA999" s="453"/>
      <c r="BB999" s="453"/>
      <c r="BC999" s="453"/>
      <c r="BD999" s="453"/>
      <c r="BE999" s="453"/>
    </row>
    <row r="1000">
      <c r="A1000" s="785"/>
      <c r="B1000" s="782"/>
      <c r="C1000" s="782"/>
      <c r="D1000" s="782"/>
      <c r="E1000" s="782"/>
      <c r="F1000" s="782"/>
      <c r="G1000" s="782"/>
      <c r="H1000" s="782"/>
      <c r="I1000" s="783"/>
      <c r="J1000" s="453"/>
      <c r="K1000" s="453"/>
      <c r="L1000" s="784"/>
      <c r="M1000" s="453"/>
      <c r="N1000" s="453"/>
      <c r="O1000" s="453"/>
      <c r="P1000" s="453"/>
      <c r="Q1000" s="441"/>
      <c r="R1000" s="453"/>
      <c r="S1000" s="453"/>
      <c r="T1000" s="453"/>
      <c r="U1000" s="453"/>
      <c r="V1000" s="453"/>
      <c r="W1000" s="453"/>
      <c r="X1000" s="453"/>
      <c r="Y1000" s="453"/>
      <c r="Z1000" s="453"/>
      <c r="AA1000" s="453"/>
      <c r="AB1000" s="453"/>
      <c r="AC1000" s="453"/>
      <c r="AD1000" s="453"/>
      <c r="AE1000" s="453"/>
      <c r="AF1000" s="453"/>
      <c r="AG1000" s="453"/>
      <c r="AH1000" s="453"/>
      <c r="AI1000" s="453"/>
      <c r="AJ1000" s="453"/>
      <c r="AK1000" s="453"/>
      <c r="AL1000" s="453"/>
      <c r="AM1000" s="453"/>
      <c r="AN1000" s="453"/>
      <c r="AO1000" s="453"/>
      <c r="AP1000" s="453"/>
      <c r="AQ1000" s="453"/>
      <c r="AR1000" s="453"/>
      <c r="AS1000" s="453"/>
      <c r="AT1000" s="453"/>
      <c r="AU1000" s="453"/>
      <c r="AV1000" s="453"/>
      <c r="AW1000" s="453"/>
      <c r="AX1000" s="453"/>
      <c r="AY1000" s="453"/>
      <c r="AZ1000" s="453"/>
      <c r="BA1000" s="453"/>
      <c r="BB1000" s="453"/>
      <c r="BC1000" s="453"/>
      <c r="BD1000" s="453"/>
      <c r="BE1000" s="453"/>
    </row>
    <row r="1001">
      <c r="A1001" s="785"/>
      <c r="B1001" s="782"/>
      <c r="C1001" s="782"/>
      <c r="D1001" s="782"/>
      <c r="E1001" s="782"/>
      <c r="F1001" s="782"/>
      <c r="G1001" s="782"/>
      <c r="H1001" s="782"/>
      <c r="I1001" s="783"/>
      <c r="J1001" s="453"/>
      <c r="K1001" s="453"/>
      <c r="L1001" s="784"/>
      <c r="M1001" s="453"/>
      <c r="N1001" s="453"/>
      <c r="O1001" s="453"/>
      <c r="P1001" s="453"/>
      <c r="Q1001" s="441"/>
      <c r="R1001" s="453"/>
      <c r="S1001" s="453"/>
      <c r="T1001" s="453"/>
      <c r="U1001" s="453"/>
      <c r="V1001" s="453"/>
      <c r="W1001" s="453"/>
      <c r="X1001" s="453"/>
      <c r="Y1001" s="453"/>
      <c r="Z1001" s="453"/>
      <c r="AA1001" s="453"/>
      <c r="AB1001" s="453"/>
      <c r="AC1001" s="453"/>
      <c r="AD1001" s="453"/>
      <c r="AE1001" s="453"/>
      <c r="AF1001" s="453"/>
      <c r="AG1001" s="453"/>
      <c r="AH1001" s="453"/>
      <c r="AI1001" s="453"/>
      <c r="AJ1001" s="453"/>
      <c r="AK1001" s="453"/>
      <c r="AL1001" s="453"/>
      <c r="AM1001" s="453"/>
      <c r="AN1001" s="453"/>
      <c r="AO1001" s="453"/>
      <c r="AP1001" s="453"/>
      <c r="AQ1001" s="453"/>
      <c r="AR1001" s="453"/>
      <c r="AS1001" s="453"/>
      <c r="AT1001" s="453"/>
      <c r="AU1001" s="453"/>
      <c r="AV1001" s="453"/>
      <c r="AW1001" s="453"/>
      <c r="AX1001" s="453"/>
      <c r="AY1001" s="453"/>
      <c r="AZ1001" s="453"/>
      <c r="BA1001" s="453"/>
      <c r="BB1001" s="453"/>
      <c r="BC1001" s="453"/>
      <c r="BD1001" s="453"/>
      <c r="BE1001" s="453"/>
    </row>
    <row r="1002">
      <c r="A1002" s="785"/>
      <c r="B1002" s="782"/>
      <c r="C1002" s="782"/>
      <c r="D1002" s="782"/>
      <c r="E1002" s="782"/>
      <c r="F1002" s="782"/>
      <c r="G1002" s="782"/>
      <c r="H1002" s="782"/>
      <c r="I1002" s="783"/>
      <c r="J1002" s="453"/>
      <c r="K1002" s="453"/>
      <c r="L1002" s="784"/>
      <c r="M1002" s="453"/>
      <c r="N1002" s="453"/>
      <c r="O1002" s="453"/>
      <c r="P1002" s="453"/>
      <c r="Q1002" s="441"/>
      <c r="R1002" s="453"/>
      <c r="S1002" s="453"/>
      <c r="T1002" s="453"/>
      <c r="U1002" s="453"/>
      <c r="V1002" s="453"/>
      <c r="W1002" s="453"/>
      <c r="X1002" s="453"/>
      <c r="Y1002" s="453"/>
      <c r="Z1002" s="453"/>
      <c r="AA1002" s="453"/>
      <c r="AB1002" s="453"/>
      <c r="AC1002" s="453"/>
      <c r="AD1002" s="453"/>
      <c r="AE1002" s="453"/>
      <c r="AF1002" s="453"/>
      <c r="AG1002" s="453"/>
      <c r="AH1002" s="453"/>
      <c r="AI1002" s="453"/>
      <c r="AJ1002" s="453"/>
      <c r="AK1002" s="453"/>
      <c r="AL1002" s="453"/>
      <c r="AM1002" s="453"/>
      <c r="AN1002" s="453"/>
      <c r="AO1002" s="453"/>
      <c r="AP1002" s="453"/>
      <c r="AQ1002" s="453"/>
      <c r="AR1002" s="453"/>
      <c r="AS1002" s="453"/>
      <c r="AT1002" s="453"/>
      <c r="AU1002" s="453"/>
      <c r="AV1002" s="453"/>
      <c r="AW1002" s="453"/>
      <c r="AX1002" s="453"/>
      <c r="AY1002" s="453"/>
      <c r="AZ1002" s="453"/>
      <c r="BA1002" s="453"/>
      <c r="BB1002" s="453"/>
      <c r="BC1002" s="453"/>
      <c r="BD1002" s="453"/>
      <c r="BE1002" s="453"/>
    </row>
    <row r="1003">
      <c r="A1003" s="785"/>
      <c r="B1003" s="782"/>
      <c r="C1003" s="782"/>
      <c r="D1003" s="782"/>
      <c r="E1003" s="782"/>
      <c r="F1003" s="782"/>
      <c r="G1003" s="782"/>
      <c r="H1003" s="782"/>
      <c r="I1003" s="783"/>
      <c r="J1003" s="453"/>
      <c r="K1003" s="453"/>
      <c r="L1003" s="784"/>
      <c r="M1003" s="453"/>
      <c r="N1003" s="453"/>
      <c r="O1003" s="453"/>
      <c r="P1003" s="453"/>
      <c r="Q1003" s="441"/>
      <c r="R1003" s="453"/>
      <c r="S1003" s="453"/>
      <c r="T1003" s="453"/>
      <c r="U1003" s="453"/>
      <c r="V1003" s="453"/>
      <c r="W1003" s="453"/>
      <c r="X1003" s="453"/>
      <c r="Y1003" s="453"/>
      <c r="Z1003" s="453"/>
      <c r="AA1003" s="453"/>
      <c r="AB1003" s="453"/>
      <c r="AC1003" s="453"/>
      <c r="AD1003" s="453"/>
      <c r="AE1003" s="453"/>
      <c r="AF1003" s="453"/>
      <c r="AG1003" s="453"/>
      <c r="AH1003" s="453"/>
      <c r="AI1003" s="453"/>
      <c r="AJ1003" s="453"/>
      <c r="AK1003" s="453"/>
      <c r="AL1003" s="453"/>
      <c r="AM1003" s="453"/>
      <c r="AN1003" s="453"/>
      <c r="AO1003" s="453"/>
      <c r="AP1003" s="453"/>
      <c r="AQ1003" s="453"/>
      <c r="AR1003" s="453"/>
      <c r="AS1003" s="453"/>
      <c r="AT1003" s="453"/>
      <c r="AU1003" s="453"/>
      <c r="AV1003" s="453"/>
      <c r="AW1003" s="453"/>
      <c r="AX1003" s="453"/>
      <c r="AY1003" s="453"/>
      <c r="AZ1003" s="453"/>
      <c r="BA1003" s="453"/>
      <c r="BB1003" s="453"/>
      <c r="BC1003" s="453"/>
      <c r="BD1003" s="453"/>
      <c r="BE1003" s="453"/>
    </row>
    <row r="1004">
      <c r="A1004" s="785"/>
      <c r="B1004" s="782"/>
      <c r="C1004" s="782"/>
      <c r="D1004" s="782"/>
      <c r="E1004" s="782"/>
      <c r="F1004" s="782"/>
      <c r="G1004" s="782"/>
      <c r="H1004" s="782"/>
      <c r="I1004" s="783"/>
      <c r="J1004" s="453"/>
      <c r="K1004" s="453"/>
      <c r="L1004" s="784"/>
      <c r="M1004" s="453"/>
      <c r="N1004" s="453"/>
      <c r="O1004" s="453"/>
      <c r="P1004" s="453"/>
      <c r="Q1004" s="441"/>
      <c r="R1004" s="453"/>
      <c r="S1004" s="453"/>
      <c r="T1004" s="453"/>
      <c r="U1004" s="453"/>
      <c r="V1004" s="453"/>
      <c r="W1004" s="453"/>
      <c r="X1004" s="453"/>
      <c r="Y1004" s="453"/>
      <c r="Z1004" s="453"/>
      <c r="AA1004" s="453"/>
      <c r="AB1004" s="453"/>
      <c r="AC1004" s="453"/>
      <c r="AD1004" s="453"/>
      <c r="AE1004" s="453"/>
      <c r="AF1004" s="453"/>
      <c r="AG1004" s="453"/>
      <c r="AH1004" s="453"/>
      <c r="AI1004" s="453"/>
      <c r="AJ1004" s="453"/>
      <c r="AK1004" s="453"/>
      <c r="AL1004" s="453"/>
      <c r="AM1004" s="453"/>
      <c r="AN1004" s="453"/>
      <c r="AO1004" s="453"/>
      <c r="AP1004" s="453"/>
      <c r="AQ1004" s="453"/>
      <c r="AR1004" s="453"/>
      <c r="AS1004" s="453"/>
      <c r="AT1004" s="453"/>
      <c r="AU1004" s="453"/>
      <c r="AV1004" s="453"/>
      <c r="AW1004" s="453"/>
      <c r="AX1004" s="453"/>
      <c r="AY1004" s="453"/>
      <c r="AZ1004" s="453"/>
      <c r="BA1004" s="453"/>
      <c r="BB1004" s="453"/>
      <c r="BC1004" s="453"/>
      <c r="BD1004" s="453"/>
      <c r="BE1004" s="453"/>
    </row>
    <row r="1005">
      <c r="A1005" s="785"/>
      <c r="B1005" s="782"/>
      <c r="C1005" s="782"/>
      <c r="D1005" s="782"/>
      <c r="E1005" s="782"/>
      <c r="F1005" s="782"/>
      <c r="G1005" s="782"/>
      <c r="H1005" s="782"/>
      <c r="I1005" s="783"/>
      <c r="J1005" s="453"/>
      <c r="K1005" s="453"/>
      <c r="L1005" s="784"/>
      <c r="M1005" s="453"/>
      <c r="N1005" s="453"/>
      <c r="O1005" s="453"/>
      <c r="P1005" s="453"/>
      <c r="Q1005" s="441"/>
      <c r="R1005" s="453"/>
      <c r="S1005" s="453"/>
      <c r="T1005" s="453"/>
      <c r="U1005" s="453"/>
      <c r="V1005" s="453"/>
      <c r="W1005" s="453"/>
      <c r="X1005" s="453"/>
      <c r="Y1005" s="453"/>
      <c r="Z1005" s="453"/>
      <c r="AA1005" s="453"/>
      <c r="AB1005" s="453"/>
      <c r="AC1005" s="453"/>
      <c r="AD1005" s="453"/>
      <c r="AE1005" s="453"/>
      <c r="AF1005" s="453"/>
      <c r="AG1005" s="453"/>
      <c r="AH1005" s="453"/>
      <c r="AI1005" s="453"/>
      <c r="AJ1005" s="453"/>
      <c r="AK1005" s="453"/>
      <c r="AL1005" s="453"/>
      <c r="AM1005" s="453"/>
      <c r="AN1005" s="453"/>
      <c r="AO1005" s="453"/>
      <c r="AP1005" s="453"/>
      <c r="AQ1005" s="453"/>
      <c r="AR1005" s="453"/>
      <c r="AS1005" s="453"/>
      <c r="AT1005" s="453"/>
      <c r="AU1005" s="453"/>
      <c r="AV1005" s="453"/>
      <c r="AW1005" s="453"/>
      <c r="AX1005" s="453"/>
      <c r="AY1005" s="453"/>
      <c r="AZ1005" s="453"/>
      <c r="BA1005" s="453"/>
      <c r="BB1005" s="453"/>
      <c r="BC1005" s="453"/>
      <c r="BD1005" s="453"/>
      <c r="BE1005" s="453"/>
    </row>
    <row r="1006">
      <c r="A1006" s="785"/>
      <c r="B1006" s="782"/>
      <c r="C1006" s="782"/>
      <c r="D1006" s="782"/>
      <c r="E1006" s="782"/>
      <c r="F1006" s="782"/>
      <c r="G1006" s="782"/>
      <c r="H1006" s="782"/>
      <c r="I1006" s="783"/>
      <c r="J1006" s="453"/>
      <c r="K1006" s="453"/>
      <c r="L1006" s="784"/>
      <c r="M1006" s="453"/>
      <c r="N1006" s="453"/>
      <c r="O1006" s="453"/>
      <c r="P1006" s="453"/>
      <c r="Q1006" s="441"/>
      <c r="R1006" s="453"/>
      <c r="S1006" s="453"/>
      <c r="T1006" s="453"/>
      <c r="U1006" s="453"/>
      <c r="V1006" s="453"/>
      <c r="W1006" s="453"/>
      <c r="X1006" s="453"/>
      <c r="Y1006" s="453"/>
      <c r="Z1006" s="453"/>
      <c r="AA1006" s="453"/>
      <c r="AB1006" s="453"/>
      <c r="AC1006" s="453"/>
      <c r="AD1006" s="453"/>
      <c r="AE1006" s="453"/>
      <c r="AF1006" s="453"/>
      <c r="AG1006" s="453"/>
      <c r="AH1006" s="453"/>
      <c r="AI1006" s="453"/>
      <c r="AJ1006" s="453"/>
      <c r="AK1006" s="453"/>
      <c r="AL1006" s="453"/>
      <c r="AM1006" s="453"/>
      <c r="AN1006" s="453"/>
      <c r="AO1006" s="453"/>
      <c r="AP1006" s="453"/>
      <c r="AQ1006" s="453"/>
      <c r="AR1006" s="453"/>
      <c r="AS1006" s="453"/>
      <c r="AT1006" s="453"/>
      <c r="AU1006" s="453"/>
      <c r="AV1006" s="453"/>
      <c r="AW1006" s="453"/>
      <c r="AX1006" s="453"/>
      <c r="AY1006" s="453"/>
      <c r="AZ1006" s="453"/>
      <c r="BA1006" s="453"/>
      <c r="BB1006" s="453"/>
      <c r="BC1006" s="453"/>
      <c r="BD1006" s="453"/>
      <c r="BE1006" s="453"/>
    </row>
    <row r="1007">
      <c r="A1007" s="785"/>
      <c r="B1007" s="782"/>
      <c r="C1007" s="782"/>
      <c r="D1007" s="782"/>
      <c r="E1007" s="782"/>
      <c r="F1007" s="782"/>
      <c r="G1007" s="782"/>
      <c r="H1007" s="782"/>
      <c r="I1007" s="783"/>
      <c r="J1007" s="453"/>
      <c r="K1007" s="453"/>
      <c r="L1007" s="784"/>
      <c r="M1007" s="453"/>
      <c r="N1007" s="453"/>
      <c r="O1007" s="453"/>
      <c r="P1007" s="453"/>
      <c r="Q1007" s="441"/>
      <c r="R1007" s="453"/>
      <c r="S1007" s="453"/>
      <c r="T1007" s="453"/>
      <c r="U1007" s="453"/>
      <c r="V1007" s="453"/>
      <c r="W1007" s="453"/>
      <c r="X1007" s="453"/>
      <c r="Y1007" s="453"/>
      <c r="Z1007" s="453"/>
      <c r="AA1007" s="453"/>
      <c r="AB1007" s="453"/>
      <c r="AC1007" s="453"/>
      <c r="AD1007" s="453"/>
      <c r="AE1007" s="453"/>
      <c r="AF1007" s="453"/>
      <c r="AG1007" s="453"/>
      <c r="AH1007" s="453"/>
      <c r="AI1007" s="453"/>
      <c r="AJ1007" s="453"/>
      <c r="AK1007" s="453"/>
      <c r="AL1007" s="453"/>
      <c r="AM1007" s="453"/>
      <c r="AN1007" s="453"/>
      <c r="AO1007" s="453"/>
      <c r="AP1007" s="453"/>
      <c r="AQ1007" s="453"/>
      <c r="AR1007" s="453"/>
      <c r="AS1007" s="453"/>
      <c r="AT1007" s="453"/>
      <c r="AU1007" s="453"/>
      <c r="AV1007" s="453"/>
      <c r="AW1007" s="453"/>
      <c r="AX1007" s="453"/>
      <c r="AY1007" s="453"/>
      <c r="AZ1007" s="453"/>
      <c r="BA1007" s="453"/>
      <c r="BB1007" s="453"/>
      <c r="BC1007" s="453"/>
      <c r="BD1007" s="453"/>
      <c r="BE1007" s="453"/>
    </row>
    <row r="1008">
      <c r="A1008" s="785"/>
      <c r="B1008" s="782"/>
      <c r="C1008" s="782"/>
      <c r="D1008" s="782"/>
      <c r="E1008" s="782"/>
      <c r="F1008" s="782"/>
      <c r="G1008" s="782"/>
      <c r="H1008" s="782"/>
      <c r="I1008" s="783"/>
      <c r="J1008" s="453"/>
      <c r="K1008" s="453"/>
      <c r="L1008" s="784"/>
      <c r="M1008" s="453"/>
      <c r="N1008" s="453"/>
      <c r="O1008" s="453"/>
      <c r="P1008" s="453"/>
      <c r="Q1008" s="441"/>
      <c r="R1008" s="453"/>
      <c r="S1008" s="453"/>
      <c r="T1008" s="453"/>
      <c r="U1008" s="453"/>
      <c r="V1008" s="453"/>
      <c r="W1008" s="453"/>
      <c r="X1008" s="453"/>
      <c r="Y1008" s="453"/>
      <c r="Z1008" s="453"/>
      <c r="AA1008" s="453"/>
      <c r="AB1008" s="453"/>
      <c r="AC1008" s="453"/>
      <c r="AD1008" s="453"/>
      <c r="AE1008" s="453"/>
      <c r="AF1008" s="453"/>
      <c r="AG1008" s="453"/>
      <c r="AH1008" s="453"/>
      <c r="AI1008" s="453"/>
      <c r="AJ1008" s="453"/>
      <c r="AK1008" s="453"/>
      <c r="AL1008" s="453"/>
      <c r="AM1008" s="453"/>
      <c r="AN1008" s="453"/>
      <c r="AO1008" s="453"/>
      <c r="AP1008" s="453"/>
      <c r="AQ1008" s="453"/>
      <c r="AR1008" s="453"/>
      <c r="AS1008" s="453"/>
      <c r="AT1008" s="453"/>
      <c r="AU1008" s="453"/>
      <c r="AV1008" s="453"/>
      <c r="AW1008" s="453"/>
      <c r="AX1008" s="453"/>
      <c r="AY1008" s="453"/>
      <c r="AZ1008" s="453"/>
      <c r="BA1008" s="453"/>
      <c r="BB1008" s="453"/>
      <c r="BC1008" s="453"/>
      <c r="BD1008" s="453"/>
      <c r="BE1008" s="453"/>
    </row>
    <row r="1009">
      <c r="A1009" s="785"/>
      <c r="B1009" s="782"/>
      <c r="C1009" s="782"/>
      <c r="D1009" s="782"/>
      <c r="E1009" s="782"/>
      <c r="F1009" s="782"/>
      <c r="G1009" s="782"/>
      <c r="H1009" s="782"/>
      <c r="I1009" s="783"/>
      <c r="J1009" s="453"/>
      <c r="K1009" s="453"/>
      <c r="L1009" s="784"/>
      <c r="M1009" s="453"/>
      <c r="N1009" s="453"/>
      <c r="O1009" s="453"/>
      <c r="P1009" s="453"/>
      <c r="Q1009" s="441"/>
      <c r="R1009" s="453"/>
      <c r="S1009" s="453"/>
      <c r="T1009" s="453"/>
      <c r="U1009" s="453"/>
      <c r="V1009" s="453"/>
      <c r="W1009" s="453"/>
      <c r="X1009" s="453"/>
      <c r="Y1009" s="453"/>
      <c r="Z1009" s="453"/>
      <c r="AA1009" s="453"/>
      <c r="AB1009" s="453"/>
      <c r="AC1009" s="453"/>
      <c r="AD1009" s="453"/>
      <c r="AE1009" s="453"/>
      <c r="AF1009" s="453"/>
      <c r="AG1009" s="453"/>
      <c r="AH1009" s="453"/>
      <c r="AI1009" s="453"/>
      <c r="AJ1009" s="453"/>
      <c r="AK1009" s="453"/>
      <c r="AL1009" s="453"/>
      <c r="AM1009" s="453"/>
      <c r="AN1009" s="453"/>
      <c r="AO1009" s="453"/>
      <c r="AP1009" s="453"/>
      <c r="AQ1009" s="453"/>
      <c r="AR1009" s="453"/>
      <c r="AS1009" s="453"/>
      <c r="AT1009" s="453"/>
      <c r="AU1009" s="453"/>
      <c r="AV1009" s="453"/>
      <c r="AW1009" s="453"/>
      <c r="AX1009" s="453"/>
      <c r="AY1009" s="453"/>
      <c r="AZ1009" s="453"/>
      <c r="BA1009" s="453"/>
      <c r="BB1009" s="453"/>
      <c r="BC1009" s="453"/>
      <c r="BD1009" s="453"/>
      <c r="BE1009" s="453"/>
    </row>
    <row r="1010">
      <c r="A1010" s="785"/>
      <c r="B1010" s="782"/>
      <c r="C1010" s="782"/>
      <c r="D1010" s="782"/>
      <c r="E1010" s="782"/>
      <c r="F1010" s="782"/>
      <c r="G1010" s="782"/>
      <c r="H1010" s="782"/>
      <c r="I1010" s="783"/>
      <c r="J1010" s="453"/>
      <c r="K1010" s="453"/>
      <c r="L1010" s="784"/>
      <c r="M1010" s="453"/>
      <c r="N1010" s="453"/>
      <c r="O1010" s="453"/>
      <c r="P1010" s="453"/>
      <c r="Q1010" s="441"/>
      <c r="R1010" s="453"/>
      <c r="S1010" s="453"/>
      <c r="T1010" s="453"/>
      <c r="U1010" s="453"/>
      <c r="V1010" s="453"/>
      <c r="W1010" s="453"/>
      <c r="X1010" s="453"/>
      <c r="Y1010" s="453"/>
      <c r="Z1010" s="453"/>
      <c r="AA1010" s="453"/>
      <c r="AB1010" s="453"/>
      <c r="AC1010" s="453"/>
      <c r="AD1010" s="453"/>
      <c r="AE1010" s="453"/>
      <c r="AF1010" s="453"/>
      <c r="AG1010" s="453"/>
      <c r="AH1010" s="453"/>
      <c r="AI1010" s="453"/>
      <c r="AJ1010" s="453"/>
      <c r="AK1010" s="453"/>
      <c r="AL1010" s="453"/>
      <c r="AM1010" s="453"/>
      <c r="AN1010" s="453"/>
      <c r="AO1010" s="453"/>
      <c r="AP1010" s="453"/>
      <c r="AQ1010" s="453"/>
      <c r="AR1010" s="453"/>
      <c r="AS1010" s="453"/>
      <c r="AT1010" s="453"/>
      <c r="AU1010" s="453"/>
      <c r="AV1010" s="453"/>
      <c r="AW1010" s="453"/>
      <c r="AX1010" s="453"/>
      <c r="AY1010" s="453"/>
      <c r="AZ1010" s="453"/>
      <c r="BA1010" s="453"/>
      <c r="BB1010" s="453"/>
      <c r="BC1010" s="453"/>
      <c r="BD1010" s="453"/>
      <c r="BE1010" s="453"/>
    </row>
    <row r="1011">
      <c r="A1011" s="785"/>
      <c r="B1011" s="782"/>
      <c r="C1011" s="782"/>
      <c r="D1011" s="782"/>
      <c r="E1011" s="782"/>
      <c r="F1011" s="782"/>
      <c r="G1011" s="782"/>
      <c r="H1011" s="782"/>
      <c r="I1011" s="783"/>
      <c r="J1011" s="453"/>
      <c r="K1011" s="453"/>
      <c r="L1011" s="784"/>
      <c r="M1011" s="453"/>
      <c r="N1011" s="453"/>
      <c r="O1011" s="453"/>
      <c r="P1011" s="453"/>
      <c r="Q1011" s="441"/>
      <c r="R1011" s="453"/>
      <c r="S1011" s="453"/>
      <c r="T1011" s="453"/>
      <c r="U1011" s="453"/>
      <c r="V1011" s="453"/>
      <c r="W1011" s="453"/>
      <c r="X1011" s="453"/>
      <c r="Y1011" s="453"/>
      <c r="Z1011" s="453"/>
      <c r="AA1011" s="453"/>
      <c r="AB1011" s="453"/>
      <c r="AC1011" s="453"/>
      <c r="AD1011" s="453"/>
      <c r="AE1011" s="453"/>
      <c r="AF1011" s="453"/>
      <c r="AG1011" s="453"/>
      <c r="AH1011" s="453"/>
      <c r="AI1011" s="453"/>
      <c r="AJ1011" s="453"/>
      <c r="AK1011" s="453"/>
      <c r="AL1011" s="453"/>
      <c r="AM1011" s="453"/>
      <c r="AN1011" s="453"/>
      <c r="AO1011" s="453"/>
      <c r="AP1011" s="453"/>
      <c r="AQ1011" s="453"/>
      <c r="AR1011" s="453"/>
      <c r="AS1011" s="453"/>
      <c r="AT1011" s="453"/>
      <c r="AU1011" s="453"/>
      <c r="AV1011" s="453"/>
      <c r="AW1011" s="453"/>
      <c r="AX1011" s="453"/>
      <c r="AY1011" s="453"/>
      <c r="AZ1011" s="453"/>
      <c r="BA1011" s="453"/>
      <c r="BB1011" s="453"/>
      <c r="BC1011" s="453"/>
      <c r="BD1011" s="453"/>
      <c r="BE1011" s="453"/>
    </row>
    <row r="1012">
      <c r="A1012" s="785"/>
      <c r="B1012" s="782"/>
      <c r="C1012" s="782"/>
      <c r="D1012" s="782"/>
      <c r="E1012" s="782"/>
      <c r="F1012" s="782"/>
      <c r="G1012" s="782"/>
      <c r="H1012" s="782"/>
      <c r="I1012" s="783"/>
      <c r="J1012" s="453"/>
      <c r="K1012" s="453"/>
      <c r="L1012" s="784"/>
      <c r="M1012" s="453"/>
      <c r="N1012" s="453"/>
      <c r="O1012" s="453"/>
      <c r="P1012" s="453"/>
      <c r="Q1012" s="441"/>
      <c r="R1012" s="453"/>
      <c r="S1012" s="453"/>
      <c r="T1012" s="453"/>
      <c r="U1012" s="453"/>
      <c r="V1012" s="453"/>
      <c r="W1012" s="453"/>
      <c r="X1012" s="453"/>
      <c r="Y1012" s="453"/>
      <c r="Z1012" s="453"/>
      <c r="AA1012" s="453"/>
      <c r="AB1012" s="453"/>
      <c r="AC1012" s="453"/>
      <c r="AD1012" s="453"/>
      <c r="AE1012" s="453"/>
      <c r="AF1012" s="453"/>
      <c r="AG1012" s="453"/>
      <c r="AH1012" s="453"/>
      <c r="AI1012" s="453"/>
      <c r="AJ1012" s="453"/>
      <c r="AK1012" s="453"/>
      <c r="AL1012" s="453"/>
      <c r="AM1012" s="453"/>
      <c r="AN1012" s="453"/>
      <c r="AO1012" s="453"/>
      <c r="AP1012" s="453"/>
      <c r="AQ1012" s="453"/>
      <c r="AR1012" s="453"/>
      <c r="AS1012" s="453"/>
      <c r="AT1012" s="453"/>
      <c r="AU1012" s="453"/>
      <c r="AV1012" s="453"/>
      <c r="AW1012" s="453"/>
      <c r="AX1012" s="453"/>
      <c r="AY1012" s="453"/>
      <c r="AZ1012" s="453"/>
      <c r="BA1012" s="453"/>
      <c r="BB1012" s="453"/>
      <c r="BC1012" s="453"/>
      <c r="BD1012" s="453"/>
      <c r="BE1012" s="453"/>
    </row>
    <row r="1013">
      <c r="A1013" s="785"/>
      <c r="B1013" s="782"/>
      <c r="C1013" s="782"/>
      <c r="D1013" s="782"/>
      <c r="E1013" s="782"/>
      <c r="F1013" s="782"/>
      <c r="G1013" s="782"/>
      <c r="H1013" s="782"/>
      <c r="I1013" s="783"/>
      <c r="J1013" s="453"/>
      <c r="K1013" s="453"/>
      <c r="L1013" s="784"/>
      <c r="M1013" s="453"/>
      <c r="N1013" s="453"/>
      <c r="O1013" s="453"/>
      <c r="P1013" s="453"/>
      <c r="Q1013" s="441"/>
      <c r="R1013" s="453"/>
      <c r="S1013" s="453"/>
      <c r="T1013" s="453"/>
      <c r="U1013" s="453"/>
      <c r="V1013" s="453"/>
      <c r="W1013" s="453"/>
      <c r="X1013" s="453"/>
      <c r="Y1013" s="453"/>
      <c r="Z1013" s="453"/>
      <c r="AA1013" s="453"/>
      <c r="AB1013" s="453"/>
      <c r="AC1013" s="453"/>
      <c r="AD1013" s="453"/>
      <c r="AE1013" s="453"/>
      <c r="AF1013" s="453"/>
      <c r="AG1013" s="453"/>
      <c r="AH1013" s="453"/>
      <c r="AI1013" s="453"/>
      <c r="AJ1013" s="453"/>
      <c r="AK1013" s="453"/>
      <c r="AL1013" s="453"/>
      <c r="AM1013" s="453"/>
      <c r="AN1013" s="453"/>
      <c r="AO1013" s="453"/>
      <c r="AP1013" s="453"/>
      <c r="AQ1013" s="453"/>
      <c r="AR1013" s="453"/>
      <c r="AS1013" s="453"/>
      <c r="AT1013" s="453"/>
      <c r="AU1013" s="453"/>
      <c r="AV1013" s="453"/>
      <c r="AW1013" s="453"/>
      <c r="AX1013" s="453"/>
      <c r="AY1013" s="453"/>
      <c r="AZ1013" s="453"/>
      <c r="BA1013" s="453"/>
      <c r="BB1013" s="453"/>
      <c r="BC1013" s="453"/>
      <c r="BD1013" s="453"/>
      <c r="BE1013" s="453"/>
    </row>
    <row r="1014">
      <c r="A1014" s="785"/>
      <c r="B1014" s="782"/>
      <c r="C1014" s="782"/>
      <c r="D1014" s="782"/>
      <c r="E1014" s="782"/>
      <c r="F1014" s="782"/>
      <c r="G1014" s="782"/>
      <c r="H1014" s="782"/>
      <c r="I1014" s="783"/>
      <c r="J1014" s="453"/>
      <c r="K1014" s="453"/>
      <c r="L1014" s="784"/>
      <c r="M1014" s="453"/>
      <c r="N1014" s="453"/>
      <c r="O1014" s="453"/>
      <c r="P1014" s="453"/>
      <c r="Q1014" s="441"/>
      <c r="R1014" s="453"/>
      <c r="S1014" s="453"/>
      <c r="T1014" s="453"/>
      <c r="U1014" s="453"/>
      <c r="V1014" s="453"/>
      <c r="W1014" s="453"/>
      <c r="X1014" s="453"/>
      <c r="Y1014" s="453"/>
      <c r="Z1014" s="453"/>
      <c r="AA1014" s="453"/>
      <c r="AB1014" s="453"/>
      <c r="AC1014" s="453"/>
      <c r="AD1014" s="453"/>
      <c r="AE1014" s="453"/>
      <c r="AF1014" s="453"/>
      <c r="AG1014" s="453"/>
      <c r="AH1014" s="453"/>
      <c r="AI1014" s="453"/>
      <c r="AJ1014" s="453"/>
      <c r="AK1014" s="453"/>
      <c r="AL1014" s="453"/>
      <c r="AM1014" s="453"/>
      <c r="AN1014" s="453"/>
      <c r="AO1014" s="453"/>
      <c r="AP1014" s="453"/>
      <c r="AQ1014" s="453"/>
      <c r="AR1014" s="453"/>
      <c r="AS1014" s="453"/>
      <c r="AT1014" s="453"/>
      <c r="AU1014" s="453"/>
      <c r="AV1014" s="453"/>
      <c r="AW1014" s="453"/>
      <c r="AX1014" s="453"/>
      <c r="AY1014" s="453"/>
      <c r="AZ1014" s="453"/>
      <c r="BA1014" s="453"/>
      <c r="BB1014" s="453"/>
      <c r="BC1014" s="453"/>
      <c r="BD1014" s="453"/>
      <c r="BE1014" s="453"/>
    </row>
    <row r="1015">
      <c r="A1015" s="785"/>
      <c r="B1015" s="782"/>
      <c r="C1015" s="782"/>
      <c r="D1015" s="782"/>
      <c r="E1015" s="782"/>
      <c r="F1015" s="782"/>
      <c r="G1015" s="782"/>
      <c r="H1015" s="782"/>
      <c r="I1015" s="783"/>
      <c r="J1015" s="453"/>
      <c r="K1015" s="453"/>
      <c r="L1015" s="784"/>
      <c r="M1015" s="453"/>
      <c r="N1015" s="453"/>
      <c r="O1015" s="453"/>
      <c r="P1015" s="453"/>
      <c r="Q1015" s="441"/>
      <c r="R1015" s="453"/>
      <c r="S1015" s="453"/>
      <c r="T1015" s="453"/>
      <c r="U1015" s="453"/>
      <c r="V1015" s="453"/>
      <c r="W1015" s="453"/>
      <c r="X1015" s="453"/>
      <c r="Y1015" s="453"/>
      <c r="Z1015" s="453"/>
      <c r="AA1015" s="453"/>
      <c r="AB1015" s="453"/>
      <c r="AC1015" s="453"/>
      <c r="AD1015" s="453"/>
      <c r="AE1015" s="453"/>
      <c r="AF1015" s="453"/>
      <c r="AG1015" s="453"/>
      <c r="AH1015" s="453"/>
      <c r="AI1015" s="453"/>
      <c r="AJ1015" s="453"/>
      <c r="AK1015" s="453"/>
      <c r="AL1015" s="453"/>
      <c r="AM1015" s="453"/>
      <c r="AN1015" s="453"/>
      <c r="AO1015" s="453"/>
      <c r="AP1015" s="453"/>
      <c r="AQ1015" s="453"/>
      <c r="AR1015" s="453"/>
      <c r="AS1015" s="453"/>
      <c r="AT1015" s="453"/>
      <c r="AU1015" s="453"/>
      <c r="AV1015" s="453"/>
      <c r="AW1015" s="453"/>
      <c r="AX1015" s="453"/>
      <c r="AY1015" s="453"/>
      <c r="AZ1015" s="453"/>
      <c r="BA1015" s="453"/>
      <c r="BB1015" s="453"/>
      <c r="BC1015" s="453"/>
      <c r="BD1015" s="453"/>
      <c r="BE1015" s="453"/>
    </row>
    <row r="1016">
      <c r="A1016" s="785"/>
      <c r="B1016" s="782"/>
      <c r="C1016" s="782"/>
      <c r="D1016" s="782"/>
      <c r="E1016" s="782"/>
      <c r="F1016" s="782"/>
      <c r="G1016" s="782"/>
      <c r="H1016" s="782"/>
      <c r="I1016" s="783"/>
      <c r="J1016" s="453"/>
      <c r="K1016" s="453"/>
      <c r="L1016" s="784"/>
      <c r="M1016" s="453"/>
      <c r="N1016" s="453"/>
      <c r="O1016" s="453"/>
      <c r="P1016" s="453"/>
      <c r="Q1016" s="441"/>
      <c r="R1016" s="453"/>
      <c r="S1016" s="453"/>
      <c r="T1016" s="453"/>
      <c r="U1016" s="453"/>
      <c r="V1016" s="453"/>
      <c r="W1016" s="453"/>
      <c r="X1016" s="453"/>
      <c r="Y1016" s="453"/>
      <c r="Z1016" s="453"/>
      <c r="AA1016" s="453"/>
      <c r="AB1016" s="453"/>
      <c r="AC1016" s="453"/>
      <c r="AD1016" s="453"/>
      <c r="AE1016" s="453"/>
      <c r="AF1016" s="453"/>
      <c r="AG1016" s="453"/>
      <c r="AH1016" s="453"/>
      <c r="AI1016" s="453"/>
      <c r="AJ1016" s="453"/>
      <c r="AK1016" s="453"/>
      <c r="AL1016" s="453"/>
      <c r="AM1016" s="453"/>
      <c r="AN1016" s="453"/>
      <c r="AO1016" s="453"/>
      <c r="AP1016" s="453"/>
      <c r="AQ1016" s="453"/>
      <c r="AR1016" s="453"/>
      <c r="AS1016" s="453"/>
      <c r="AT1016" s="453"/>
      <c r="AU1016" s="453"/>
      <c r="AV1016" s="453"/>
      <c r="AW1016" s="453"/>
      <c r="AX1016" s="453"/>
      <c r="AY1016" s="453"/>
      <c r="AZ1016" s="453"/>
      <c r="BA1016" s="453"/>
      <c r="BB1016" s="453"/>
      <c r="BC1016" s="453"/>
      <c r="BD1016" s="453"/>
      <c r="BE1016" s="453"/>
    </row>
    <row r="1017">
      <c r="A1017" s="785"/>
      <c r="B1017" s="782"/>
      <c r="C1017" s="782"/>
      <c r="D1017" s="782"/>
      <c r="E1017" s="782"/>
      <c r="F1017" s="782"/>
      <c r="G1017" s="782"/>
      <c r="H1017" s="782"/>
      <c r="I1017" s="783"/>
      <c r="J1017" s="453"/>
      <c r="K1017" s="453"/>
      <c r="L1017" s="784"/>
      <c r="M1017" s="453"/>
      <c r="N1017" s="453"/>
      <c r="O1017" s="453"/>
      <c r="P1017" s="453"/>
      <c r="Q1017" s="441"/>
      <c r="R1017" s="453"/>
      <c r="S1017" s="453"/>
      <c r="T1017" s="453"/>
      <c r="U1017" s="453"/>
      <c r="V1017" s="453"/>
      <c r="W1017" s="453"/>
      <c r="X1017" s="453"/>
      <c r="Y1017" s="453"/>
      <c r="Z1017" s="453"/>
      <c r="AA1017" s="453"/>
      <c r="AB1017" s="453"/>
      <c r="AC1017" s="453"/>
      <c r="AD1017" s="453"/>
      <c r="AE1017" s="453"/>
      <c r="AF1017" s="453"/>
      <c r="AG1017" s="453"/>
      <c r="AH1017" s="453"/>
      <c r="AI1017" s="453"/>
      <c r="AJ1017" s="453"/>
      <c r="AK1017" s="453"/>
      <c r="AL1017" s="453"/>
      <c r="AM1017" s="453"/>
      <c r="AN1017" s="453"/>
      <c r="AO1017" s="453"/>
      <c r="AP1017" s="453"/>
      <c r="AQ1017" s="453"/>
      <c r="AR1017" s="453"/>
      <c r="AS1017" s="453"/>
      <c r="AT1017" s="453"/>
      <c r="AU1017" s="453"/>
      <c r="AV1017" s="453"/>
      <c r="AW1017" s="453"/>
      <c r="AX1017" s="453"/>
      <c r="AY1017" s="453"/>
      <c r="AZ1017" s="453"/>
      <c r="BA1017" s="453"/>
      <c r="BB1017" s="453"/>
      <c r="BC1017" s="453"/>
      <c r="BD1017" s="453"/>
      <c r="BE1017" s="453"/>
    </row>
    <row r="1018">
      <c r="A1018" s="785"/>
      <c r="B1018" s="782"/>
      <c r="C1018" s="782"/>
      <c r="D1018" s="782"/>
      <c r="E1018" s="782"/>
      <c r="F1018" s="782"/>
      <c r="G1018" s="782"/>
      <c r="H1018" s="782"/>
      <c r="I1018" s="783"/>
      <c r="J1018" s="453"/>
      <c r="K1018" s="453"/>
      <c r="L1018" s="784"/>
      <c r="M1018" s="453"/>
      <c r="N1018" s="453"/>
      <c r="O1018" s="453"/>
      <c r="P1018" s="453"/>
      <c r="Q1018" s="441"/>
      <c r="R1018" s="453"/>
      <c r="S1018" s="453"/>
      <c r="T1018" s="453"/>
      <c r="U1018" s="453"/>
      <c r="V1018" s="453"/>
      <c r="W1018" s="453"/>
      <c r="X1018" s="453"/>
      <c r="Y1018" s="453"/>
      <c r="Z1018" s="453"/>
      <c r="AA1018" s="453"/>
      <c r="AB1018" s="453"/>
      <c r="AC1018" s="453"/>
      <c r="AD1018" s="453"/>
      <c r="AE1018" s="453"/>
      <c r="AF1018" s="453"/>
      <c r="AG1018" s="453"/>
      <c r="AH1018" s="453"/>
      <c r="AI1018" s="453"/>
      <c r="AJ1018" s="453"/>
      <c r="AK1018" s="453"/>
      <c r="AL1018" s="453"/>
      <c r="AM1018" s="453"/>
      <c r="AN1018" s="453"/>
      <c r="AO1018" s="453"/>
      <c r="AP1018" s="453"/>
      <c r="AQ1018" s="453"/>
      <c r="AR1018" s="453"/>
      <c r="AS1018" s="453"/>
      <c r="AT1018" s="453"/>
      <c r="AU1018" s="453"/>
      <c r="AV1018" s="453"/>
      <c r="AW1018" s="453"/>
      <c r="AX1018" s="453"/>
      <c r="AY1018" s="453"/>
      <c r="AZ1018" s="453"/>
      <c r="BA1018" s="453"/>
      <c r="BB1018" s="453"/>
      <c r="BC1018" s="453"/>
      <c r="BD1018" s="453"/>
      <c r="BE1018" s="453"/>
    </row>
    <row r="1019">
      <c r="A1019" s="785"/>
      <c r="B1019" s="782"/>
      <c r="C1019" s="782"/>
      <c r="D1019" s="782"/>
      <c r="E1019" s="782"/>
      <c r="F1019" s="782"/>
      <c r="G1019" s="782"/>
      <c r="H1019" s="782"/>
      <c r="I1019" s="783"/>
      <c r="J1019" s="453"/>
      <c r="K1019" s="453"/>
      <c r="L1019" s="784"/>
      <c r="M1019" s="453"/>
      <c r="N1019" s="453"/>
      <c r="O1019" s="453"/>
      <c r="P1019" s="453"/>
      <c r="Q1019" s="441"/>
      <c r="R1019" s="453"/>
      <c r="S1019" s="453"/>
      <c r="T1019" s="453"/>
      <c r="U1019" s="453"/>
      <c r="V1019" s="453"/>
      <c r="W1019" s="453"/>
      <c r="X1019" s="453"/>
      <c r="Y1019" s="453"/>
      <c r="Z1019" s="453"/>
      <c r="AA1019" s="453"/>
      <c r="AB1019" s="453"/>
      <c r="AC1019" s="453"/>
      <c r="AD1019" s="453"/>
      <c r="AE1019" s="453"/>
      <c r="AF1019" s="453"/>
      <c r="AG1019" s="453"/>
      <c r="AH1019" s="453"/>
      <c r="AI1019" s="453"/>
      <c r="AJ1019" s="453"/>
      <c r="AK1019" s="453"/>
      <c r="AL1019" s="453"/>
      <c r="AM1019" s="453"/>
      <c r="AN1019" s="453"/>
      <c r="AO1019" s="453"/>
      <c r="AP1019" s="453"/>
      <c r="AQ1019" s="453"/>
      <c r="AR1019" s="453"/>
      <c r="AS1019" s="453"/>
      <c r="AT1019" s="453"/>
      <c r="AU1019" s="453"/>
      <c r="AV1019" s="453"/>
      <c r="AW1019" s="453"/>
      <c r="AX1019" s="453"/>
      <c r="AY1019" s="453"/>
      <c r="AZ1019" s="453"/>
      <c r="BA1019" s="453"/>
      <c r="BB1019" s="453"/>
      <c r="BC1019" s="453"/>
      <c r="BD1019" s="453"/>
      <c r="BE1019" s="453"/>
    </row>
    <row r="1020">
      <c r="A1020" s="785"/>
      <c r="B1020" s="782"/>
      <c r="C1020" s="782"/>
      <c r="D1020" s="782"/>
      <c r="E1020" s="782"/>
      <c r="F1020" s="782"/>
      <c r="G1020" s="782"/>
      <c r="H1020" s="782"/>
      <c r="I1020" s="783"/>
      <c r="J1020" s="453"/>
      <c r="K1020" s="453"/>
      <c r="L1020" s="784"/>
      <c r="M1020" s="453"/>
      <c r="N1020" s="453"/>
      <c r="O1020" s="453"/>
      <c r="P1020" s="453"/>
      <c r="Q1020" s="441"/>
      <c r="R1020" s="453"/>
      <c r="S1020" s="453"/>
      <c r="T1020" s="453"/>
      <c r="U1020" s="453"/>
      <c r="V1020" s="453"/>
      <c r="W1020" s="453"/>
      <c r="X1020" s="453"/>
      <c r="Y1020" s="453"/>
      <c r="Z1020" s="453"/>
      <c r="AA1020" s="453"/>
      <c r="AB1020" s="453"/>
      <c r="AC1020" s="453"/>
      <c r="AD1020" s="453"/>
      <c r="AE1020" s="453"/>
      <c r="AF1020" s="453"/>
      <c r="AG1020" s="453"/>
      <c r="AH1020" s="453"/>
      <c r="AI1020" s="453"/>
      <c r="AJ1020" s="453"/>
      <c r="AK1020" s="453"/>
      <c r="AL1020" s="453"/>
      <c r="AM1020" s="453"/>
      <c r="AN1020" s="453"/>
      <c r="AO1020" s="453"/>
      <c r="AP1020" s="453"/>
      <c r="AQ1020" s="453"/>
      <c r="AR1020" s="453"/>
      <c r="AS1020" s="453"/>
      <c r="AT1020" s="453"/>
      <c r="AU1020" s="453"/>
      <c r="AV1020" s="453"/>
      <c r="AW1020" s="453"/>
      <c r="AX1020" s="453"/>
      <c r="AY1020" s="453"/>
      <c r="AZ1020" s="453"/>
      <c r="BA1020" s="453"/>
      <c r="BB1020" s="453"/>
      <c r="BC1020" s="453"/>
      <c r="BD1020" s="453"/>
      <c r="BE1020" s="453"/>
    </row>
    <row r="1021">
      <c r="A1021" s="785"/>
      <c r="B1021" s="782"/>
      <c r="C1021" s="782"/>
      <c r="D1021" s="782"/>
      <c r="E1021" s="782"/>
      <c r="F1021" s="782"/>
      <c r="G1021" s="782"/>
      <c r="H1021" s="782"/>
      <c r="I1021" s="783"/>
      <c r="J1021" s="453"/>
      <c r="K1021" s="453"/>
      <c r="L1021" s="784"/>
      <c r="M1021" s="453"/>
      <c r="N1021" s="453"/>
      <c r="O1021" s="453"/>
      <c r="P1021" s="453"/>
      <c r="Q1021" s="441"/>
      <c r="R1021" s="453"/>
      <c r="S1021" s="453"/>
      <c r="T1021" s="453"/>
      <c r="U1021" s="453"/>
      <c r="V1021" s="453"/>
      <c r="W1021" s="453"/>
      <c r="X1021" s="453"/>
      <c r="Y1021" s="453"/>
      <c r="Z1021" s="453"/>
      <c r="AA1021" s="453"/>
      <c r="AB1021" s="453"/>
      <c r="AC1021" s="453"/>
      <c r="AD1021" s="453"/>
      <c r="AE1021" s="453"/>
      <c r="AF1021" s="453"/>
      <c r="AG1021" s="453"/>
      <c r="AH1021" s="453"/>
      <c r="AI1021" s="453"/>
      <c r="AJ1021" s="453"/>
      <c r="AK1021" s="453"/>
      <c r="AL1021" s="453"/>
      <c r="AM1021" s="453"/>
      <c r="AN1021" s="453"/>
      <c r="AO1021" s="453"/>
      <c r="AP1021" s="453"/>
      <c r="AQ1021" s="453"/>
      <c r="AR1021" s="453"/>
      <c r="AS1021" s="453"/>
      <c r="AT1021" s="453"/>
      <c r="AU1021" s="453"/>
      <c r="AV1021" s="453"/>
      <c r="AW1021" s="453"/>
      <c r="AX1021" s="453"/>
      <c r="AY1021" s="453"/>
      <c r="AZ1021" s="453"/>
      <c r="BA1021" s="453"/>
      <c r="BB1021" s="453"/>
      <c r="BC1021" s="453"/>
      <c r="BD1021" s="453"/>
      <c r="BE1021" s="453"/>
    </row>
    <row r="1022">
      <c r="A1022" s="785"/>
      <c r="B1022" s="782"/>
      <c r="C1022" s="782"/>
      <c r="D1022" s="782"/>
      <c r="E1022" s="782"/>
      <c r="F1022" s="782"/>
      <c r="G1022" s="782"/>
      <c r="H1022" s="782"/>
      <c r="I1022" s="783"/>
      <c r="J1022" s="453"/>
      <c r="K1022" s="453"/>
      <c r="L1022" s="784"/>
      <c r="M1022" s="453"/>
      <c r="N1022" s="453"/>
      <c r="O1022" s="453"/>
      <c r="P1022" s="453"/>
      <c r="Q1022" s="441"/>
      <c r="R1022" s="453"/>
      <c r="S1022" s="453"/>
      <c r="T1022" s="453"/>
      <c r="U1022" s="453"/>
      <c r="V1022" s="453"/>
      <c r="W1022" s="453"/>
      <c r="X1022" s="453"/>
      <c r="Y1022" s="453"/>
      <c r="Z1022" s="453"/>
      <c r="AA1022" s="453"/>
      <c r="AB1022" s="453"/>
      <c r="AC1022" s="453"/>
      <c r="AD1022" s="453"/>
      <c r="AE1022" s="453"/>
      <c r="AF1022" s="453"/>
      <c r="AG1022" s="453"/>
      <c r="AH1022" s="453"/>
      <c r="AI1022" s="453"/>
      <c r="AJ1022" s="453"/>
      <c r="AK1022" s="453"/>
      <c r="AL1022" s="453"/>
      <c r="AM1022" s="453"/>
      <c r="AN1022" s="453"/>
      <c r="AO1022" s="453"/>
      <c r="AP1022" s="453"/>
      <c r="AQ1022" s="453"/>
      <c r="AR1022" s="453"/>
      <c r="AS1022" s="453"/>
      <c r="AT1022" s="453"/>
      <c r="AU1022" s="453"/>
      <c r="AV1022" s="453"/>
      <c r="AW1022" s="453"/>
      <c r="AX1022" s="453"/>
      <c r="AY1022" s="453"/>
      <c r="AZ1022" s="453"/>
      <c r="BA1022" s="453"/>
      <c r="BB1022" s="453"/>
      <c r="BC1022" s="453"/>
      <c r="BD1022" s="453"/>
      <c r="BE1022" s="453"/>
    </row>
    <row r="1023">
      <c r="A1023" s="785"/>
      <c r="B1023" s="782"/>
      <c r="C1023" s="782"/>
      <c r="D1023" s="782"/>
      <c r="E1023" s="782"/>
      <c r="F1023" s="782"/>
      <c r="G1023" s="782"/>
      <c r="H1023" s="782"/>
      <c r="I1023" s="783"/>
      <c r="J1023" s="453"/>
      <c r="K1023" s="453"/>
      <c r="L1023" s="784"/>
      <c r="M1023" s="453"/>
      <c r="N1023" s="453"/>
      <c r="O1023" s="453"/>
      <c r="P1023" s="453"/>
      <c r="Q1023" s="441"/>
      <c r="R1023" s="453"/>
      <c r="S1023" s="453"/>
      <c r="T1023" s="453"/>
      <c r="U1023" s="453"/>
      <c r="V1023" s="453"/>
      <c r="W1023" s="453"/>
      <c r="X1023" s="453"/>
      <c r="Y1023" s="453"/>
      <c r="Z1023" s="453"/>
      <c r="AA1023" s="453"/>
      <c r="AB1023" s="453"/>
      <c r="AC1023" s="453"/>
      <c r="AD1023" s="453"/>
      <c r="AE1023" s="453"/>
      <c r="AF1023" s="453"/>
      <c r="AG1023" s="453"/>
      <c r="AH1023" s="453"/>
      <c r="AI1023" s="453"/>
      <c r="AJ1023" s="453"/>
      <c r="AK1023" s="453"/>
      <c r="AL1023" s="453"/>
      <c r="AM1023" s="453"/>
      <c r="AN1023" s="453"/>
      <c r="AO1023" s="453"/>
      <c r="AP1023" s="453"/>
      <c r="AQ1023" s="453"/>
      <c r="AR1023" s="453"/>
      <c r="AS1023" s="453"/>
      <c r="AT1023" s="453"/>
      <c r="AU1023" s="453"/>
      <c r="AV1023" s="453"/>
      <c r="AW1023" s="453"/>
      <c r="AX1023" s="453"/>
      <c r="AY1023" s="453"/>
      <c r="AZ1023" s="453"/>
      <c r="BA1023" s="453"/>
      <c r="BB1023" s="453"/>
      <c r="BC1023" s="453"/>
      <c r="BD1023" s="453"/>
      <c r="BE1023" s="453"/>
    </row>
    <row r="1024">
      <c r="A1024" s="785"/>
      <c r="B1024" s="782"/>
      <c r="C1024" s="782"/>
      <c r="D1024" s="782"/>
      <c r="E1024" s="782"/>
      <c r="F1024" s="782"/>
      <c r="G1024" s="782"/>
      <c r="H1024" s="782"/>
      <c r="I1024" s="783"/>
      <c r="J1024" s="453"/>
      <c r="K1024" s="453"/>
      <c r="L1024" s="784"/>
      <c r="M1024" s="453"/>
      <c r="N1024" s="453"/>
      <c r="O1024" s="453"/>
      <c r="P1024" s="453"/>
      <c r="Q1024" s="441"/>
      <c r="R1024" s="453"/>
      <c r="S1024" s="453"/>
      <c r="T1024" s="453"/>
      <c r="U1024" s="453"/>
      <c r="V1024" s="453"/>
      <c r="W1024" s="453"/>
      <c r="X1024" s="453"/>
      <c r="Y1024" s="453"/>
      <c r="Z1024" s="453"/>
      <c r="AA1024" s="453"/>
      <c r="AB1024" s="453"/>
      <c r="AC1024" s="453"/>
      <c r="AD1024" s="453"/>
      <c r="AE1024" s="453"/>
      <c r="AF1024" s="453"/>
      <c r="AG1024" s="453"/>
      <c r="AH1024" s="453"/>
      <c r="AI1024" s="453"/>
      <c r="AJ1024" s="453"/>
      <c r="AK1024" s="453"/>
      <c r="AL1024" s="453"/>
      <c r="AM1024" s="453"/>
      <c r="AN1024" s="453"/>
      <c r="AO1024" s="453"/>
      <c r="AP1024" s="453"/>
      <c r="AQ1024" s="453"/>
      <c r="AR1024" s="453"/>
      <c r="AS1024" s="453"/>
      <c r="AT1024" s="453"/>
      <c r="AU1024" s="453"/>
      <c r="AV1024" s="453"/>
      <c r="AW1024" s="453"/>
      <c r="AX1024" s="453"/>
      <c r="AY1024" s="453"/>
      <c r="AZ1024" s="453"/>
      <c r="BA1024" s="453"/>
      <c r="BB1024" s="453"/>
      <c r="BC1024" s="453"/>
      <c r="BD1024" s="453"/>
      <c r="BE1024" s="453"/>
    </row>
    <row r="1025">
      <c r="A1025" s="785"/>
      <c r="B1025" s="782"/>
      <c r="C1025" s="782"/>
      <c r="D1025" s="782"/>
      <c r="E1025" s="782"/>
      <c r="F1025" s="782"/>
      <c r="G1025" s="782"/>
      <c r="H1025" s="782"/>
      <c r="I1025" s="783"/>
      <c r="J1025" s="453"/>
      <c r="K1025" s="453"/>
      <c r="L1025" s="784"/>
      <c r="M1025" s="453"/>
      <c r="N1025" s="453"/>
      <c r="O1025" s="453"/>
      <c r="P1025" s="453"/>
      <c r="Q1025" s="441"/>
      <c r="R1025" s="453"/>
      <c r="S1025" s="453"/>
      <c r="T1025" s="453"/>
      <c r="U1025" s="453"/>
      <c r="V1025" s="453"/>
      <c r="W1025" s="453"/>
      <c r="X1025" s="453"/>
      <c r="Y1025" s="453"/>
      <c r="Z1025" s="453"/>
      <c r="AA1025" s="453"/>
      <c r="AB1025" s="453"/>
      <c r="AC1025" s="453"/>
      <c r="AD1025" s="453"/>
      <c r="AE1025" s="453"/>
      <c r="AF1025" s="453"/>
      <c r="AG1025" s="453"/>
      <c r="AH1025" s="453"/>
      <c r="AI1025" s="453"/>
      <c r="AJ1025" s="453"/>
      <c r="AK1025" s="453"/>
      <c r="AL1025" s="453"/>
      <c r="AM1025" s="453"/>
      <c r="AN1025" s="453"/>
      <c r="AO1025" s="453"/>
      <c r="AP1025" s="453"/>
      <c r="AQ1025" s="453"/>
      <c r="AR1025" s="453"/>
      <c r="AS1025" s="453"/>
      <c r="AT1025" s="453"/>
      <c r="AU1025" s="453"/>
      <c r="AV1025" s="453"/>
      <c r="AW1025" s="453"/>
      <c r="AX1025" s="453"/>
      <c r="AY1025" s="453"/>
      <c r="AZ1025" s="453"/>
      <c r="BA1025" s="453"/>
      <c r="BB1025" s="453"/>
      <c r="BC1025" s="453"/>
      <c r="BD1025" s="453"/>
      <c r="BE1025" s="453"/>
    </row>
    <row r="1026">
      <c r="A1026" s="785"/>
      <c r="B1026" s="782"/>
      <c r="C1026" s="782"/>
      <c r="D1026" s="782"/>
      <c r="E1026" s="782"/>
      <c r="F1026" s="782"/>
      <c r="G1026" s="782"/>
      <c r="H1026" s="782"/>
      <c r="I1026" s="783"/>
      <c r="J1026" s="453"/>
      <c r="K1026" s="453"/>
      <c r="L1026" s="784"/>
      <c r="M1026" s="453"/>
      <c r="N1026" s="453"/>
      <c r="O1026" s="453"/>
      <c r="P1026" s="453"/>
      <c r="Q1026" s="441"/>
      <c r="R1026" s="453"/>
      <c r="S1026" s="453"/>
      <c r="T1026" s="453"/>
      <c r="U1026" s="453"/>
      <c r="V1026" s="453"/>
      <c r="W1026" s="453"/>
      <c r="X1026" s="453"/>
      <c r="Y1026" s="453"/>
      <c r="Z1026" s="453"/>
      <c r="AA1026" s="453"/>
      <c r="AB1026" s="453"/>
      <c r="AC1026" s="453"/>
      <c r="AD1026" s="453"/>
      <c r="AE1026" s="453"/>
      <c r="AF1026" s="453"/>
      <c r="AG1026" s="453"/>
      <c r="AH1026" s="453"/>
      <c r="AI1026" s="453"/>
      <c r="AJ1026" s="453"/>
      <c r="AK1026" s="453"/>
      <c r="AL1026" s="453"/>
      <c r="AM1026" s="453"/>
      <c r="AN1026" s="453"/>
      <c r="AO1026" s="453"/>
      <c r="AP1026" s="453"/>
      <c r="AQ1026" s="453"/>
      <c r="AR1026" s="453"/>
      <c r="AS1026" s="453"/>
      <c r="AT1026" s="453"/>
      <c r="AU1026" s="453"/>
      <c r="AV1026" s="453"/>
      <c r="AW1026" s="453"/>
      <c r="AX1026" s="453"/>
      <c r="AY1026" s="453"/>
      <c r="AZ1026" s="453"/>
      <c r="BA1026" s="453"/>
      <c r="BB1026" s="453"/>
      <c r="BC1026" s="453"/>
      <c r="BD1026" s="453"/>
      <c r="BE1026" s="453"/>
    </row>
    <row r="1027">
      <c r="A1027" s="785"/>
      <c r="B1027" s="782"/>
      <c r="C1027" s="782"/>
      <c r="D1027" s="782"/>
      <c r="E1027" s="782"/>
      <c r="F1027" s="782"/>
      <c r="G1027" s="782"/>
      <c r="H1027" s="782"/>
      <c r="I1027" s="783"/>
      <c r="J1027" s="453"/>
      <c r="K1027" s="453"/>
      <c r="L1027" s="784"/>
      <c r="M1027" s="453"/>
      <c r="N1027" s="453"/>
      <c r="O1027" s="453"/>
      <c r="P1027" s="453"/>
      <c r="Q1027" s="441"/>
      <c r="R1027" s="453"/>
      <c r="S1027" s="453"/>
      <c r="T1027" s="453"/>
      <c r="U1027" s="453"/>
      <c r="V1027" s="453"/>
      <c r="W1027" s="453"/>
      <c r="X1027" s="453"/>
      <c r="Y1027" s="453"/>
      <c r="Z1027" s="453"/>
      <c r="AA1027" s="453"/>
      <c r="AB1027" s="453"/>
      <c r="AC1027" s="453"/>
      <c r="AD1027" s="453"/>
      <c r="AE1027" s="453"/>
      <c r="AF1027" s="453"/>
      <c r="AG1027" s="453"/>
      <c r="AH1027" s="453"/>
      <c r="AI1027" s="453"/>
      <c r="AJ1027" s="453"/>
      <c r="AK1027" s="453"/>
      <c r="AL1027" s="453"/>
      <c r="AM1027" s="453"/>
      <c r="AN1027" s="453"/>
      <c r="AO1027" s="453"/>
      <c r="AP1027" s="453"/>
      <c r="AQ1027" s="453"/>
      <c r="AR1027" s="453"/>
      <c r="AS1027" s="453"/>
      <c r="AT1027" s="453"/>
      <c r="AU1027" s="453"/>
      <c r="AV1027" s="453"/>
      <c r="AW1027" s="453"/>
      <c r="AX1027" s="453"/>
      <c r="AY1027" s="453"/>
      <c r="AZ1027" s="453"/>
      <c r="BA1027" s="453"/>
      <c r="BB1027" s="453"/>
      <c r="BC1027" s="453"/>
      <c r="BD1027" s="453"/>
      <c r="BE1027" s="453"/>
    </row>
    <row r="1028">
      <c r="A1028" s="785"/>
      <c r="B1028" s="782"/>
      <c r="C1028" s="782"/>
      <c r="D1028" s="782"/>
      <c r="E1028" s="782"/>
      <c r="F1028" s="782"/>
      <c r="G1028" s="782"/>
      <c r="H1028" s="782"/>
      <c r="I1028" s="783"/>
      <c r="J1028" s="453"/>
      <c r="K1028" s="453"/>
      <c r="L1028" s="784"/>
      <c r="M1028" s="453"/>
      <c r="N1028" s="453"/>
      <c r="O1028" s="453"/>
      <c r="P1028" s="453"/>
      <c r="Q1028" s="441"/>
      <c r="R1028" s="453"/>
      <c r="S1028" s="453"/>
      <c r="T1028" s="453"/>
      <c r="U1028" s="453"/>
      <c r="V1028" s="453"/>
      <c r="W1028" s="453"/>
      <c r="X1028" s="453"/>
      <c r="Y1028" s="453"/>
      <c r="Z1028" s="453"/>
      <c r="AA1028" s="453"/>
      <c r="AB1028" s="453"/>
      <c r="AC1028" s="453"/>
      <c r="AD1028" s="453"/>
      <c r="AE1028" s="453"/>
      <c r="AF1028" s="453"/>
      <c r="AG1028" s="453"/>
      <c r="AH1028" s="453"/>
      <c r="AI1028" s="453"/>
      <c r="AJ1028" s="453"/>
      <c r="AK1028" s="453"/>
      <c r="AL1028" s="453"/>
      <c r="AM1028" s="453"/>
      <c r="AN1028" s="453"/>
      <c r="AO1028" s="453"/>
      <c r="AP1028" s="453"/>
      <c r="AQ1028" s="453"/>
      <c r="AR1028" s="453"/>
      <c r="AS1028" s="453"/>
      <c r="AT1028" s="453"/>
      <c r="AU1028" s="453"/>
      <c r="AV1028" s="453"/>
      <c r="AW1028" s="453"/>
      <c r="AX1028" s="453"/>
      <c r="AY1028" s="453"/>
      <c r="AZ1028" s="453"/>
      <c r="BA1028" s="453"/>
      <c r="BB1028" s="453"/>
      <c r="BC1028" s="453"/>
      <c r="BD1028" s="453"/>
      <c r="BE1028" s="453"/>
    </row>
    <row r="1029">
      <c r="A1029" s="785"/>
      <c r="B1029" s="782"/>
      <c r="C1029" s="782"/>
      <c r="D1029" s="782"/>
      <c r="E1029" s="782"/>
      <c r="F1029" s="782"/>
      <c r="G1029" s="782"/>
      <c r="H1029" s="782"/>
      <c r="I1029" s="783"/>
      <c r="J1029" s="453"/>
      <c r="K1029" s="453"/>
      <c r="L1029" s="784"/>
      <c r="M1029" s="453"/>
      <c r="N1029" s="453"/>
      <c r="O1029" s="453"/>
      <c r="P1029" s="453"/>
      <c r="Q1029" s="441"/>
      <c r="R1029" s="453"/>
      <c r="S1029" s="453"/>
      <c r="T1029" s="453"/>
      <c r="U1029" s="453"/>
      <c r="V1029" s="453"/>
      <c r="W1029" s="453"/>
      <c r="X1029" s="453"/>
      <c r="Y1029" s="453"/>
      <c r="Z1029" s="453"/>
      <c r="AA1029" s="453"/>
      <c r="AB1029" s="453"/>
      <c r="AC1029" s="453"/>
      <c r="AD1029" s="453"/>
      <c r="AE1029" s="453"/>
      <c r="AF1029" s="453"/>
      <c r="AG1029" s="453"/>
      <c r="AH1029" s="453"/>
      <c r="AI1029" s="453"/>
      <c r="AJ1029" s="453"/>
      <c r="AK1029" s="453"/>
      <c r="AL1029" s="453"/>
      <c r="AM1029" s="453"/>
      <c r="AN1029" s="453"/>
      <c r="AO1029" s="453"/>
      <c r="AP1029" s="453"/>
      <c r="AQ1029" s="453"/>
      <c r="AR1029" s="453"/>
      <c r="AS1029" s="453"/>
      <c r="AT1029" s="453"/>
      <c r="AU1029" s="453"/>
      <c r="AV1029" s="453"/>
      <c r="AW1029" s="453"/>
      <c r="AX1029" s="453"/>
      <c r="AY1029" s="453"/>
      <c r="AZ1029" s="453"/>
      <c r="BA1029" s="453"/>
      <c r="BB1029" s="453"/>
      <c r="BC1029" s="453"/>
      <c r="BD1029" s="453"/>
      <c r="BE1029" s="453"/>
    </row>
    <row r="1030">
      <c r="A1030" s="785"/>
      <c r="B1030" s="782"/>
      <c r="C1030" s="782"/>
      <c r="D1030" s="782"/>
      <c r="E1030" s="782"/>
      <c r="F1030" s="782"/>
      <c r="G1030" s="782"/>
      <c r="H1030" s="782"/>
      <c r="I1030" s="783"/>
      <c r="J1030" s="453"/>
      <c r="K1030" s="453"/>
      <c r="L1030" s="784"/>
      <c r="M1030" s="453"/>
      <c r="N1030" s="453"/>
      <c r="O1030" s="453"/>
      <c r="P1030" s="453"/>
      <c r="Q1030" s="441"/>
      <c r="R1030" s="453"/>
      <c r="S1030" s="453"/>
      <c r="T1030" s="453"/>
      <c r="U1030" s="453"/>
      <c r="V1030" s="453"/>
      <c r="W1030" s="453"/>
      <c r="X1030" s="453"/>
      <c r="Y1030" s="453"/>
      <c r="Z1030" s="453"/>
      <c r="AA1030" s="453"/>
      <c r="AB1030" s="453"/>
      <c r="AC1030" s="453"/>
      <c r="AD1030" s="453"/>
      <c r="AE1030" s="453"/>
      <c r="AF1030" s="453"/>
      <c r="AG1030" s="453"/>
      <c r="AH1030" s="453"/>
      <c r="AI1030" s="453"/>
      <c r="AJ1030" s="453"/>
      <c r="AK1030" s="453"/>
      <c r="AL1030" s="453"/>
      <c r="AM1030" s="453"/>
      <c r="AN1030" s="453"/>
      <c r="AO1030" s="453"/>
      <c r="AP1030" s="453"/>
      <c r="AQ1030" s="453"/>
      <c r="AR1030" s="453"/>
      <c r="AS1030" s="453"/>
      <c r="AT1030" s="453"/>
      <c r="AU1030" s="453"/>
      <c r="AV1030" s="453"/>
      <c r="AW1030" s="453"/>
      <c r="AX1030" s="453"/>
      <c r="AY1030" s="453"/>
      <c r="AZ1030" s="453"/>
      <c r="BA1030" s="453"/>
      <c r="BB1030" s="453"/>
      <c r="BC1030" s="453"/>
      <c r="BD1030" s="453"/>
      <c r="BE1030" s="453"/>
    </row>
    <row r="1031">
      <c r="A1031" s="785"/>
      <c r="B1031" s="782"/>
      <c r="C1031" s="782"/>
      <c r="D1031" s="782"/>
      <c r="E1031" s="782"/>
      <c r="F1031" s="782"/>
      <c r="G1031" s="782"/>
      <c r="H1031" s="782"/>
      <c r="I1031" s="783"/>
      <c r="J1031" s="453"/>
      <c r="K1031" s="453"/>
      <c r="L1031" s="784"/>
      <c r="M1031" s="453"/>
      <c r="N1031" s="453"/>
      <c r="O1031" s="453"/>
      <c r="P1031" s="453"/>
      <c r="Q1031" s="441"/>
      <c r="R1031" s="453"/>
      <c r="S1031" s="453"/>
      <c r="T1031" s="453"/>
      <c r="U1031" s="453"/>
      <c r="V1031" s="453"/>
      <c r="W1031" s="453"/>
      <c r="X1031" s="453"/>
      <c r="Y1031" s="453"/>
      <c r="Z1031" s="453"/>
      <c r="AA1031" s="453"/>
      <c r="AB1031" s="453"/>
      <c r="AC1031" s="453"/>
      <c r="AD1031" s="453"/>
      <c r="AE1031" s="453"/>
      <c r="AF1031" s="453"/>
      <c r="AG1031" s="453"/>
      <c r="AH1031" s="453"/>
      <c r="AI1031" s="453"/>
      <c r="AJ1031" s="453"/>
      <c r="AK1031" s="453"/>
      <c r="AL1031" s="453"/>
      <c r="AM1031" s="453"/>
      <c r="AN1031" s="453"/>
      <c r="AO1031" s="453"/>
      <c r="AP1031" s="453"/>
      <c r="AQ1031" s="453"/>
      <c r="AR1031" s="453"/>
      <c r="AS1031" s="453"/>
      <c r="AT1031" s="453"/>
      <c r="AU1031" s="453"/>
      <c r="AV1031" s="453"/>
      <c r="AW1031" s="453"/>
      <c r="AX1031" s="453"/>
      <c r="AY1031" s="453"/>
      <c r="AZ1031" s="453"/>
      <c r="BA1031" s="453"/>
      <c r="BB1031" s="453"/>
      <c r="BC1031" s="453"/>
      <c r="BD1031" s="453"/>
      <c r="BE1031" s="453"/>
    </row>
    <row r="1032">
      <c r="A1032" s="785"/>
      <c r="B1032" s="782"/>
      <c r="C1032" s="782"/>
      <c r="D1032" s="782"/>
      <c r="E1032" s="782"/>
      <c r="F1032" s="782"/>
      <c r="G1032" s="782"/>
      <c r="H1032" s="782"/>
      <c r="I1032" s="783"/>
      <c r="J1032" s="453"/>
      <c r="K1032" s="453"/>
      <c r="L1032" s="784"/>
      <c r="M1032" s="453"/>
      <c r="N1032" s="453"/>
      <c r="O1032" s="453"/>
      <c r="P1032" s="453"/>
      <c r="Q1032" s="441"/>
      <c r="R1032" s="453"/>
      <c r="S1032" s="453"/>
      <c r="T1032" s="453"/>
      <c r="U1032" s="453"/>
      <c r="V1032" s="453"/>
      <c r="W1032" s="453"/>
      <c r="X1032" s="453"/>
      <c r="Y1032" s="453"/>
      <c r="Z1032" s="453"/>
      <c r="AA1032" s="453"/>
      <c r="AB1032" s="453"/>
      <c r="AC1032" s="453"/>
      <c r="AD1032" s="453"/>
      <c r="AE1032" s="453"/>
      <c r="AF1032" s="453"/>
      <c r="AG1032" s="453"/>
      <c r="AH1032" s="453"/>
      <c r="AI1032" s="453"/>
      <c r="AJ1032" s="453"/>
      <c r="AK1032" s="453"/>
      <c r="AL1032" s="453"/>
      <c r="AM1032" s="453"/>
      <c r="AN1032" s="453"/>
      <c r="AO1032" s="453"/>
      <c r="AP1032" s="453"/>
      <c r="AQ1032" s="453"/>
      <c r="AR1032" s="453"/>
      <c r="AS1032" s="453"/>
      <c r="AT1032" s="453"/>
      <c r="AU1032" s="453"/>
      <c r="AV1032" s="453"/>
      <c r="AW1032" s="453"/>
      <c r="AX1032" s="453"/>
      <c r="AY1032" s="453"/>
      <c r="AZ1032" s="453"/>
      <c r="BA1032" s="453"/>
      <c r="BB1032" s="453"/>
      <c r="BC1032" s="453"/>
      <c r="BD1032" s="453"/>
      <c r="BE1032" s="453"/>
    </row>
    <row r="1033">
      <c r="A1033" s="785"/>
      <c r="B1033" s="782"/>
      <c r="C1033" s="782"/>
      <c r="D1033" s="782"/>
      <c r="E1033" s="782"/>
      <c r="F1033" s="782"/>
      <c r="G1033" s="782"/>
      <c r="H1033" s="782"/>
      <c r="I1033" s="783"/>
      <c r="J1033" s="453"/>
      <c r="K1033" s="453"/>
      <c r="L1033" s="784"/>
      <c r="M1033" s="453"/>
      <c r="N1033" s="453"/>
      <c r="O1033" s="453"/>
      <c r="P1033" s="453"/>
      <c r="Q1033" s="441"/>
      <c r="R1033" s="453"/>
      <c r="S1033" s="453"/>
      <c r="T1033" s="453"/>
      <c r="U1033" s="453"/>
      <c r="V1033" s="453"/>
      <c r="W1033" s="453"/>
      <c r="X1033" s="453"/>
      <c r="Y1033" s="453"/>
      <c r="Z1033" s="453"/>
      <c r="AA1033" s="453"/>
      <c r="AB1033" s="453"/>
      <c r="AC1033" s="453"/>
      <c r="AD1033" s="453"/>
      <c r="AE1033" s="453"/>
      <c r="AF1033" s="453"/>
      <c r="AG1033" s="453"/>
      <c r="AH1033" s="453"/>
      <c r="AI1033" s="453"/>
      <c r="AJ1033" s="453"/>
      <c r="AK1033" s="453"/>
      <c r="AL1033" s="453"/>
      <c r="AM1033" s="453"/>
      <c r="AN1033" s="453"/>
      <c r="AO1033" s="453"/>
      <c r="AP1033" s="453"/>
      <c r="AQ1033" s="453"/>
      <c r="AR1033" s="453"/>
      <c r="AS1033" s="453"/>
      <c r="AT1033" s="453"/>
      <c r="AU1033" s="453"/>
      <c r="AV1033" s="453"/>
      <c r="AW1033" s="453"/>
      <c r="AX1033" s="453"/>
      <c r="AY1033" s="453"/>
      <c r="AZ1033" s="453"/>
      <c r="BA1033" s="453"/>
      <c r="BB1033" s="453"/>
      <c r="BC1033" s="453"/>
      <c r="BD1033" s="453"/>
      <c r="BE1033" s="453"/>
    </row>
    <row r="1034">
      <c r="A1034" s="785"/>
      <c r="B1034" s="782"/>
      <c r="C1034" s="782"/>
      <c r="D1034" s="782"/>
      <c r="E1034" s="782"/>
      <c r="F1034" s="782"/>
      <c r="G1034" s="782"/>
      <c r="H1034" s="782"/>
      <c r="I1034" s="783"/>
      <c r="J1034" s="453"/>
      <c r="K1034" s="453"/>
      <c r="L1034" s="784"/>
      <c r="M1034" s="453"/>
      <c r="N1034" s="453"/>
      <c r="O1034" s="453"/>
      <c r="P1034" s="453"/>
      <c r="Q1034" s="441"/>
      <c r="R1034" s="453"/>
      <c r="S1034" s="453"/>
      <c r="T1034" s="453"/>
      <c r="U1034" s="453"/>
      <c r="V1034" s="453"/>
      <c r="W1034" s="453"/>
      <c r="X1034" s="453"/>
      <c r="Y1034" s="453"/>
      <c r="Z1034" s="453"/>
      <c r="AA1034" s="453"/>
      <c r="AB1034" s="453"/>
      <c r="AC1034" s="453"/>
      <c r="AD1034" s="453"/>
      <c r="AE1034" s="453"/>
      <c r="AF1034" s="453"/>
      <c r="AG1034" s="453"/>
      <c r="AH1034" s="453"/>
      <c r="AI1034" s="453"/>
      <c r="AJ1034" s="453"/>
      <c r="AK1034" s="453"/>
      <c r="AL1034" s="453"/>
      <c r="AM1034" s="453"/>
      <c r="AN1034" s="453"/>
      <c r="AO1034" s="453"/>
      <c r="AP1034" s="453"/>
      <c r="AQ1034" s="453"/>
      <c r="AR1034" s="453"/>
      <c r="AS1034" s="453"/>
      <c r="AT1034" s="453"/>
      <c r="AU1034" s="453"/>
      <c r="AV1034" s="453"/>
      <c r="AW1034" s="453"/>
      <c r="AX1034" s="453"/>
      <c r="AY1034" s="453"/>
      <c r="AZ1034" s="453"/>
      <c r="BA1034" s="453"/>
      <c r="BB1034" s="453"/>
      <c r="BC1034" s="453"/>
      <c r="BD1034" s="453"/>
      <c r="BE1034" s="453"/>
    </row>
    <row r="1035">
      <c r="A1035" s="785"/>
      <c r="B1035" s="782"/>
      <c r="C1035" s="782"/>
      <c r="D1035" s="782"/>
      <c r="E1035" s="782"/>
      <c r="F1035" s="782"/>
      <c r="G1035" s="782"/>
      <c r="H1035" s="782"/>
      <c r="I1035" s="783"/>
      <c r="J1035" s="453"/>
      <c r="K1035" s="453"/>
      <c r="L1035" s="784"/>
      <c r="M1035" s="453"/>
      <c r="N1035" s="453"/>
      <c r="O1035" s="453"/>
      <c r="P1035" s="453"/>
      <c r="Q1035" s="441"/>
      <c r="R1035" s="453"/>
      <c r="S1035" s="453"/>
      <c r="T1035" s="453"/>
      <c r="U1035" s="453"/>
      <c r="V1035" s="453"/>
      <c r="W1035" s="453"/>
      <c r="X1035" s="453"/>
      <c r="Y1035" s="453"/>
      <c r="Z1035" s="453"/>
      <c r="AA1035" s="453"/>
      <c r="AB1035" s="453"/>
      <c r="AC1035" s="453"/>
      <c r="AD1035" s="453"/>
      <c r="AE1035" s="453"/>
      <c r="AF1035" s="453"/>
      <c r="AG1035" s="453"/>
      <c r="AH1035" s="453"/>
      <c r="AI1035" s="453"/>
      <c r="AJ1035" s="453"/>
      <c r="AK1035" s="453"/>
      <c r="AL1035" s="453"/>
      <c r="AM1035" s="453"/>
      <c r="AN1035" s="453"/>
      <c r="AO1035" s="453"/>
      <c r="AP1035" s="453"/>
      <c r="AQ1035" s="453"/>
      <c r="AR1035" s="453"/>
      <c r="AS1035" s="453"/>
      <c r="AT1035" s="453"/>
      <c r="AU1035" s="453"/>
      <c r="AV1035" s="453"/>
      <c r="AW1035" s="453"/>
      <c r="AX1035" s="453"/>
      <c r="AY1035" s="453"/>
      <c r="AZ1035" s="453"/>
      <c r="BA1035" s="453"/>
      <c r="BB1035" s="453"/>
      <c r="BC1035" s="453"/>
      <c r="BD1035" s="453"/>
      <c r="BE1035" s="453"/>
    </row>
    <row r="1036">
      <c r="A1036" s="785"/>
      <c r="B1036" s="782"/>
      <c r="C1036" s="782"/>
      <c r="D1036" s="782"/>
      <c r="E1036" s="782"/>
      <c r="F1036" s="782"/>
      <c r="G1036" s="782"/>
      <c r="H1036" s="782"/>
      <c r="I1036" s="783"/>
      <c r="J1036" s="453"/>
      <c r="K1036" s="453"/>
      <c r="L1036" s="784"/>
      <c r="M1036" s="453"/>
      <c r="N1036" s="453"/>
      <c r="O1036" s="453"/>
      <c r="P1036" s="453"/>
      <c r="Q1036" s="441"/>
      <c r="R1036" s="453"/>
      <c r="S1036" s="453"/>
      <c r="T1036" s="453"/>
      <c r="U1036" s="453"/>
      <c r="V1036" s="453"/>
      <c r="W1036" s="453"/>
      <c r="X1036" s="453"/>
      <c r="Y1036" s="453"/>
      <c r="Z1036" s="453"/>
      <c r="AA1036" s="453"/>
      <c r="AB1036" s="453"/>
      <c r="AC1036" s="453"/>
      <c r="AD1036" s="453"/>
      <c r="AE1036" s="453"/>
      <c r="AF1036" s="453"/>
      <c r="AG1036" s="453"/>
      <c r="AH1036" s="453"/>
      <c r="AI1036" s="453"/>
      <c r="AJ1036" s="453"/>
      <c r="AK1036" s="453"/>
      <c r="AL1036" s="453"/>
      <c r="AM1036" s="453"/>
      <c r="AN1036" s="453"/>
      <c r="AO1036" s="453"/>
      <c r="AP1036" s="453"/>
      <c r="AQ1036" s="453"/>
      <c r="AR1036" s="453"/>
      <c r="AS1036" s="453"/>
      <c r="AT1036" s="453"/>
      <c r="AU1036" s="453"/>
      <c r="AV1036" s="453"/>
      <c r="AW1036" s="453"/>
      <c r="AX1036" s="453"/>
      <c r="AY1036" s="453"/>
      <c r="AZ1036" s="453"/>
      <c r="BA1036" s="453"/>
      <c r="BB1036" s="453"/>
      <c r="BC1036" s="453"/>
      <c r="BD1036" s="453"/>
      <c r="BE1036" s="453"/>
    </row>
    <row r="1037">
      <c r="A1037" s="785"/>
      <c r="B1037" s="782"/>
      <c r="C1037" s="782"/>
      <c r="D1037" s="782"/>
      <c r="E1037" s="782"/>
      <c r="F1037" s="782"/>
      <c r="G1037" s="782"/>
      <c r="H1037" s="782"/>
      <c r="I1037" s="783"/>
      <c r="J1037" s="453"/>
      <c r="K1037" s="453"/>
      <c r="L1037" s="784"/>
      <c r="M1037" s="453"/>
      <c r="N1037" s="453"/>
      <c r="O1037" s="453"/>
      <c r="P1037" s="453"/>
      <c r="Q1037" s="441"/>
      <c r="R1037" s="453"/>
      <c r="S1037" s="453"/>
      <c r="T1037" s="453"/>
      <c r="U1037" s="453"/>
      <c r="V1037" s="453"/>
      <c r="W1037" s="453"/>
      <c r="X1037" s="453"/>
      <c r="Y1037" s="453"/>
      <c r="Z1037" s="453"/>
      <c r="AA1037" s="453"/>
      <c r="AB1037" s="453"/>
      <c r="AC1037" s="453"/>
      <c r="AD1037" s="453"/>
      <c r="AE1037" s="453"/>
      <c r="AF1037" s="453"/>
      <c r="AG1037" s="453"/>
      <c r="AH1037" s="453"/>
      <c r="AI1037" s="453"/>
      <c r="AJ1037" s="453"/>
      <c r="AK1037" s="453"/>
      <c r="AL1037" s="453"/>
      <c r="AM1037" s="453"/>
      <c r="AN1037" s="453"/>
      <c r="AO1037" s="453"/>
      <c r="AP1037" s="453"/>
      <c r="AQ1037" s="453"/>
      <c r="AR1037" s="453"/>
      <c r="AS1037" s="453"/>
      <c r="AT1037" s="453"/>
      <c r="AU1037" s="453"/>
      <c r="AV1037" s="453"/>
      <c r="AW1037" s="453"/>
      <c r="AX1037" s="453"/>
      <c r="AY1037" s="453"/>
      <c r="AZ1037" s="453"/>
      <c r="BA1037" s="453"/>
      <c r="BB1037" s="453"/>
      <c r="BC1037" s="453"/>
      <c r="BD1037" s="453"/>
      <c r="BE1037" s="453"/>
    </row>
    <row r="1038">
      <c r="A1038" s="785"/>
      <c r="B1038" s="782"/>
      <c r="C1038" s="782"/>
      <c r="D1038" s="782"/>
      <c r="E1038" s="782"/>
      <c r="F1038" s="782"/>
      <c r="G1038" s="782"/>
      <c r="H1038" s="782"/>
      <c r="I1038" s="783"/>
      <c r="J1038" s="453"/>
      <c r="K1038" s="453"/>
      <c r="L1038" s="784"/>
      <c r="M1038" s="453"/>
      <c r="N1038" s="453"/>
      <c r="O1038" s="453"/>
      <c r="P1038" s="453"/>
      <c r="Q1038" s="441"/>
      <c r="R1038" s="453"/>
      <c r="S1038" s="453"/>
      <c r="T1038" s="453"/>
      <c r="U1038" s="453"/>
      <c r="V1038" s="453"/>
      <c r="W1038" s="453"/>
      <c r="X1038" s="453"/>
      <c r="Y1038" s="453"/>
      <c r="Z1038" s="453"/>
      <c r="AA1038" s="453"/>
      <c r="AB1038" s="453"/>
      <c r="AC1038" s="453"/>
      <c r="AD1038" s="453"/>
      <c r="AE1038" s="453"/>
      <c r="AF1038" s="453"/>
      <c r="AG1038" s="453"/>
      <c r="AH1038" s="453"/>
      <c r="AI1038" s="453"/>
      <c r="AJ1038" s="453"/>
      <c r="AK1038" s="453"/>
      <c r="AL1038" s="453"/>
      <c r="AM1038" s="453"/>
      <c r="AN1038" s="453"/>
      <c r="AO1038" s="453"/>
      <c r="AP1038" s="453"/>
      <c r="AQ1038" s="453"/>
      <c r="AR1038" s="453"/>
      <c r="AS1038" s="453"/>
      <c r="AT1038" s="453"/>
      <c r="AU1038" s="453"/>
      <c r="AV1038" s="453"/>
      <c r="AW1038" s="453"/>
      <c r="AX1038" s="453"/>
      <c r="AY1038" s="453"/>
      <c r="AZ1038" s="453"/>
      <c r="BA1038" s="453"/>
      <c r="BB1038" s="453"/>
      <c r="BC1038" s="453"/>
      <c r="BD1038" s="453"/>
      <c r="BE1038" s="453"/>
    </row>
    <row r="1039">
      <c r="A1039" s="785"/>
      <c r="B1039" s="782"/>
      <c r="C1039" s="782"/>
      <c r="D1039" s="782"/>
      <c r="E1039" s="782"/>
      <c r="F1039" s="782"/>
      <c r="G1039" s="782"/>
      <c r="H1039" s="782"/>
      <c r="I1039" s="783"/>
      <c r="J1039" s="453"/>
      <c r="K1039" s="453"/>
      <c r="L1039" s="784"/>
      <c r="M1039" s="453"/>
      <c r="N1039" s="453"/>
      <c r="O1039" s="453"/>
      <c r="P1039" s="453"/>
      <c r="Q1039" s="441"/>
      <c r="R1039" s="453"/>
      <c r="S1039" s="453"/>
      <c r="T1039" s="453"/>
      <c r="U1039" s="453"/>
      <c r="V1039" s="453"/>
      <c r="W1039" s="453"/>
      <c r="X1039" s="453"/>
      <c r="Y1039" s="453"/>
      <c r="Z1039" s="453"/>
      <c r="AA1039" s="453"/>
      <c r="AB1039" s="453"/>
      <c r="AC1039" s="453"/>
      <c r="AD1039" s="453"/>
      <c r="AE1039" s="453"/>
      <c r="AF1039" s="453"/>
      <c r="AG1039" s="453"/>
      <c r="AH1039" s="453"/>
      <c r="AI1039" s="453"/>
      <c r="AJ1039" s="453"/>
      <c r="AK1039" s="453"/>
      <c r="AL1039" s="453"/>
      <c r="AM1039" s="453"/>
      <c r="AN1039" s="453"/>
      <c r="AO1039" s="453"/>
      <c r="AP1039" s="453"/>
      <c r="AQ1039" s="453"/>
      <c r="AR1039" s="453"/>
      <c r="AS1039" s="453"/>
      <c r="AT1039" s="453"/>
      <c r="AU1039" s="453"/>
      <c r="AV1039" s="453"/>
      <c r="AW1039" s="453"/>
      <c r="AX1039" s="453"/>
      <c r="AY1039" s="453"/>
      <c r="AZ1039" s="453"/>
      <c r="BA1039" s="453"/>
      <c r="BB1039" s="453"/>
      <c r="BC1039" s="453"/>
      <c r="BD1039" s="453"/>
      <c r="BE1039" s="453"/>
    </row>
    <row r="1040">
      <c r="A1040" s="785"/>
      <c r="B1040" s="782"/>
      <c r="C1040" s="782"/>
      <c r="D1040" s="782"/>
      <c r="E1040" s="782"/>
      <c r="F1040" s="782"/>
      <c r="G1040" s="782"/>
      <c r="H1040" s="782"/>
      <c r="I1040" s="783"/>
      <c r="J1040" s="453"/>
      <c r="K1040" s="453"/>
      <c r="L1040" s="784"/>
      <c r="M1040" s="453"/>
      <c r="N1040" s="453"/>
      <c r="O1040" s="453"/>
      <c r="P1040" s="453"/>
      <c r="Q1040" s="441"/>
      <c r="R1040" s="453"/>
      <c r="S1040" s="453"/>
      <c r="T1040" s="453"/>
      <c r="U1040" s="453"/>
      <c r="V1040" s="453"/>
      <c r="W1040" s="453"/>
      <c r="X1040" s="453"/>
      <c r="Y1040" s="453"/>
      <c r="Z1040" s="453"/>
      <c r="AA1040" s="453"/>
      <c r="AB1040" s="453"/>
      <c r="AC1040" s="453"/>
      <c r="AD1040" s="453"/>
      <c r="AE1040" s="453"/>
      <c r="AF1040" s="453"/>
      <c r="AG1040" s="453"/>
      <c r="AH1040" s="453"/>
      <c r="AI1040" s="453"/>
      <c r="AJ1040" s="453"/>
      <c r="AK1040" s="453"/>
      <c r="AL1040" s="453"/>
      <c r="AM1040" s="453"/>
      <c r="AN1040" s="453"/>
      <c r="AO1040" s="453"/>
      <c r="AP1040" s="453"/>
      <c r="AQ1040" s="453"/>
      <c r="AR1040" s="453"/>
      <c r="AS1040" s="453"/>
      <c r="AT1040" s="453"/>
      <c r="AU1040" s="453"/>
      <c r="AV1040" s="453"/>
      <c r="AW1040" s="453"/>
      <c r="AX1040" s="453"/>
      <c r="AY1040" s="453"/>
      <c r="AZ1040" s="453"/>
      <c r="BA1040" s="453"/>
      <c r="BB1040" s="453"/>
      <c r="BC1040" s="453"/>
      <c r="BD1040" s="453"/>
      <c r="BE1040" s="453"/>
    </row>
    <row r="1041">
      <c r="A1041" s="785"/>
      <c r="B1041" s="782"/>
      <c r="C1041" s="782"/>
      <c r="D1041" s="782"/>
      <c r="E1041" s="782"/>
      <c r="F1041" s="782"/>
      <c r="G1041" s="782"/>
      <c r="H1041" s="782"/>
      <c r="I1041" s="783"/>
      <c r="J1041" s="453"/>
      <c r="K1041" s="453"/>
      <c r="L1041" s="784"/>
      <c r="M1041" s="453"/>
      <c r="N1041" s="453"/>
      <c r="O1041" s="453"/>
      <c r="P1041" s="453"/>
      <c r="Q1041" s="441"/>
      <c r="R1041" s="453"/>
      <c r="S1041" s="453"/>
      <c r="T1041" s="453"/>
      <c r="U1041" s="453"/>
      <c r="V1041" s="453"/>
      <c r="W1041" s="453"/>
      <c r="X1041" s="453"/>
      <c r="Y1041" s="453"/>
      <c r="Z1041" s="453"/>
      <c r="AA1041" s="453"/>
      <c r="AB1041" s="453"/>
      <c r="AC1041" s="453"/>
      <c r="AD1041" s="453"/>
      <c r="AE1041" s="453"/>
      <c r="AF1041" s="453"/>
      <c r="AG1041" s="453"/>
      <c r="AH1041" s="453"/>
      <c r="AI1041" s="453"/>
      <c r="AJ1041" s="453"/>
      <c r="AK1041" s="453"/>
      <c r="AL1041" s="453"/>
      <c r="AM1041" s="453"/>
      <c r="AN1041" s="453"/>
      <c r="AO1041" s="453"/>
      <c r="AP1041" s="453"/>
      <c r="AQ1041" s="453"/>
      <c r="AR1041" s="453"/>
      <c r="AS1041" s="453"/>
      <c r="AT1041" s="453"/>
      <c r="AU1041" s="453"/>
      <c r="AV1041" s="453"/>
      <c r="AW1041" s="453"/>
      <c r="AX1041" s="453"/>
      <c r="AY1041" s="453"/>
      <c r="AZ1041" s="453"/>
      <c r="BA1041" s="453"/>
      <c r="BB1041" s="453"/>
      <c r="BC1041" s="453"/>
      <c r="BD1041" s="453"/>
      <c r="BE1041" s="453"/>
    </row>
    <row r="1042">
      <c r="A1042" s="785"/>
      <c r="B1042" s="782"/>
      <c r="C1042" s="782"/>
      <c r="D1042" s="782"/>
      <c r="E1042" s="782"/>
      <c r="F1042" s="782"/>
      <c r="G1042" s="782"/>
      <c r="H1042" s="782"/>
      <c r="I1042" s="783"/>
      <c r="J1042" s="453"/>
      <c r="K1042" s="453"/>
      <c r="L1042" s="784"/>
      <c r="M1042" s="453"/>
      <c r="N1042" s="453"/>
      <c r="O1042" s="453"/>
      <c r="P1042" s="453"/>
      <c r="Q1042" s="441"/>
      <c r="R1042" s="453"/>
      <c r="S1042" s="453"/>
      <c r="T1042" s="453"/>
      <c r="U1042" s="453"/>
      <c r="V1042" s="453"/>
      <c r="W1042" s="453"/>
      <c r="X1042" s="453"/>
      <c r="Y1042" s="453"/>
      <c r="Z1042" s="453"/>
      <c r="AA1042" s="453"/>
      <c r="AB1042" s="453"/>
      <c r="AC1042" s="453"/>
      <c r="AD1042" s="453"/>
      <c r="AE1042" s="453"/>
      <c r="AF1042" s="453"/>
      <c r="AG1042" s="453"/>
      <c r="AH1042" s="453"/>
      <c r="AI1042" s="453"/>
      <c r="AJ1042" s="453"/>
      <c r="AK1042" s="453"/>
      <c r="AL1042" s="453"/>
      <c r="AM1042" s="453"/>
      <c r="AN1042" s="453"/>
      <c r="AO1042" s="453"/>
      <c r="AP1042" s="453"/>
      <c r="AQ1042" s="453"/>
      <c r="AR1042" s="453"/>
      <c r="AS1042" s="453"/>
      <c r="AT1042" s="453"/>
      <c r="AU1042" s="453"/>
      <c r="AV1042" s="453"/>
      <c r="AW1042" s="453"/>
      <c r="AX1042" s="453"/>
      <c r="AY1042" s="453"/>
      <c r="AZ1042" s="453"/>
      <c r="BA1042" s="453"/>
      <c r="BB1042" s="453"/>
      <c r="BC1042" s="453"/>
      <c r="BD1042" s="453"/>
      <c r="BE1042" s="453"/>
    </row>
    <row r="1043">
      <c r="A1043" s="785"/>
      <c r="B1043" s="782"/>
      <c r="C1043" s="782"/>
      <c r="D1043" s="782"/>
      <c r="E1043" s="782"/>
      <c r="F1043" s="782"/>
      <c r="G1043" s="782"/>
      <c r="H1043" s="782"/>
      <c r="I1043" s="783"/>
      <c r="J1043" s="453"/>
      <c r="K1043" s="453"/>
      <c r="L1043" s="784"/>
      <c r="M1043" s="453"/>
      <c r="N1043" s="453"/>
      <c r="O1043" s="453"/>
      <c r="P1043" s="453"/>
      <c r="Q1043" s="441"/>
      <c r="R1043" s="453"/>
      <c r="S1043" s="453"/>
      <c r="T1043" s="453"/>
      <c r="U1043" s="453"/>
      <c r="V1043" s="453"/>
      <c r="W1043" s="453"/>
      <c r="X1043" s="453"/>
      <c r="Y1043" s="453"/>
      <c r="Z1043" s="453"/>
      <c r="AA1043" s="453"/>
      <c r="AB1043" s="453"/>
      <c r="AC1043" s="453"/>
      <c r="AD1043" s="453"/>
      <c r="AE1043" s="453"/>
      <c r="AF1043" s="453"/>
      <c r="AG1043" s="453"/>
      <c r="AH1043" s="453"/>
      <c r="AI1043" s="453"/>
      <c r="AJ1043" s="453"/>
      <c r="AK1043" s="453"/>
      <c r="AL1043" s="453"/>
      <c r="AM1043" s="453"/>
      <c r="AN1043" s="453"/>
      <c r="AO1043" s="453"/>
      <c r="AP1043" s="453"/>
      <c r="AQ1043" s="453"/>
      <c r="AR1043" s="453"/>
      <c r="AS1043" s="453"/>
      <c r="AT1043" s="453"/>
      <c r="AU1043" s="453"/>
      <c r="AV1043" s="453"/>
      <c r="AW1043" s="453"/>
      <c r="AX1043" s="453"/>
      <c r="AY1043" s="453"/>
      <c r="AZ1043" s="453"/>
      <c r="BA1043" s="453"/>
      <c r="BB1043" s="453"/>
      <c r="BC1043" s="453"/>
      <c r="BD1043" s="453"/>
      <c r="BE1043" s="453"/>
    </row>
    <row r="1044">
      <c r="A1044" s="785"/>
      <c r="B1044" s="782"/>
      <c r="C1044" s="782"/>
      <c r="D1044" s="782"/>
      <c r="E1044" s="782"/>
      <c r="F1044" s="782"/>
      <c r="G1044" s="782"/>
      <c r="H1044" s="782"/>
      <c r="I1044" s="783"/>
      <c r="J1044" s="453"/>
      <c r="K1044" s="453"/>
      <c r="L1044" s="784"/>
      <c r="M1044" s="453"/>
      <c r="N1044" s="453"/>
      <c r="O1044" s="453"/>
      <c r="P1044" s="453"/>
      <c r="Q1044" s="441"/>
      <c r="R1044" s="453"/>
      <c r="S1044" s="453"/>
      <c r="T1044" s="453"/>
      <c r="U1044" s="453"/>
      <c r="V1044" s="453"/>
      <c r="W1044" s="453"/>
      <c r="X1044" s="453"/>
      <c r="Y1044" s="453"/>
      <c r="Z1044" s="453"/>
      <c r="AA1044" s="453"/>
      <c r="AB1044" s="453"/>
      <c r="AC1044" s="453"/>
      <c r="AD1044" s="453"/>
      <c r="AE1044" s="453"/>
      <c r="AF1044" s="453"/>
      <c r="AG1044" s="453"/>
      <c r="AH1044" s="453"/>
      <c r="AI1044" s="453"/>
      <c r="AJ1044" s="453"/>
      <c r="AK1044" s="453"/>
      <c r="AL1044" s="453"/>
      <c r="AM1044" s="453"/>
      <c r="AN1044" s="453"/>
      <c r="AO1044" s="453"/>
      <c r="AP1044" s="453"/>
      <c r="AQ1044" s="453"/>
      <c r="AR1044" s="453"/>
      <c r="AS1044" s="453"/>
      <c r="AT1044" s="453"/>
      <c r="AU1044" s="453"/>
      <c r="AV1044" s="453"/>
      <c r="AW1044" s="453"/>
      <c r="AX1044" s="453"/>
      <c r="AY1044" s="453"/>
      <c r="AZ1044" s="453"/>
      <c r="BA1044" s="453"/>
      <c r="BB1044" s="453"/>
      <c r="BC1044" s="453"/>
      <c r="BD1044" s="453"/>
      <c r="BE1044" s="453"/>
    </row>
    <row r="1045">
      <c r="A1045" s="785"/>
      <c r="B1045" s="782"/>
      <c r="C1045" s="782"/>
      <c r="D1045" s="782"/>
      <c r="E1045" s="782"/>
      <c r="F1045" s="782"/>
      <c r="G1045" s="782"/>
      <c r="H1045" s="782"/>
      <c r="I1045" s="783"/>
      <c r="J1045" s="453"/>
      <c r="K1045" s="453"/>
      <c r="L1045" s="784"/>
      <c r="M1045" s="453"/>
      <c r="N1045" s="453"/>
      <c r="O1045" s="453"/>
      <c r="P1045" s="453"/>
      <c r="Q1045" s="441"/>
      <c r="R1045" s="453"/>
      <c r="S1045" s="453"/>
      <c r="T1045" s="453"/>
      <c r="U1045" s="453"/>
      <c r="V1045" s="453"/>
      <c r="W1045" s="453"/>
      <c r="X1045" s="453"/>
      <c r="Y1045" s="453"/>
      <c r="Z1045" s="453"/>
      <c r="AA1045" s="453"/>
      <c r="AB1045" s="453"/>
      <c r="AC1045" s="453"/>
      <c r="AD1045" s="453"/>
      <c r="AE1045" s="453"/>
      <c r="AF1045" s="453"/>
      <c r="AG1045" s="453"/>
      <c r="AH1045" s="453"/>
      <c r="AI1045" s="453"/>
      <c r="AJ1045" s="453"/>
      <c r="AK1045" s="453"/>
      <c r="AL1045" s="453"/>
      <c r="AM1045" s="453"/>
      <c r="AN1045" s="453"/>
      <c r="AO1045" s="453"/>
      <c r="AP1045" s="453"/>
      <c r="AQ1045" s="453"/>
      <c r="AR1045" s="453"/>
      <c r="AS1045" s="453"/>
      <c r="AT1045" s="453"/>
      <c r="AU1045" s="453"/>
      <c r="AV1045" s="453"/>
      <c r="AW1045" s="453"/>
      <c r="AX1045" s="453"/>
      <c r="AY1045" s="453"/>
      <c r="AZ1045" s="453"/>
      <c r="BA1045" s="453"/>
      <c r="BB1045" s="453"/>
      <c r="BC1045" s="453"/>
      <c r="BD1045" s="453"/>
      <c r="BE1045" s="453"/>
    </row>
    <row r="1046">
      <c r="A1046" s="785"/>
      <c r="B1046" s="782"/>
      <c r="C1046" s="782"/>
      <c r="D1046" s="782"/>
      <c r="E1046" s="782"/>
      <c r="F1046" s="782"/>
      <c r="G1046" s="782"/>
      <c r="H1046" s="782"/>
      <c r="I1046" s="783"/>
      <c r="J1046" s="453"/>
      <c r="K1046" s="453"/>
      <c r="L1046" s="784"/>
      <c r="M1046" s="453"/>
      <c r="N1046" s="453"/>
      <c r="O1046" s="453"/>
      <c r="P1046" s="453"/>
      <c r="Q1046" s="441"/>
      <c r="R1046" s="453"/>
      <c r="S1046" s="453"/>
      <c r="T1046" s="453"/>
      <c r="U1046" s="453"/>
      <c r="V1046" s="453"/>
      <c r="W1046" s="453"/>
      <c r="X1046" s="453"/>
      <c r="Y1046" s="453"/>
      <c r="Z1046" s="453"/>
      <c r="AA1046" s="453"/>
      <c r="AB1046" s="453"/>
      <c r="AC1046" s="453"/>
      <c r="AD1046" s="453"/>
      <c r="AE1046" s="453"/>
      <c r="AF1046" s="453"/>
      <c r="AG1046" s="453"/>
      <c r="AH1046" s="453"/>
      <c r="AI1046" s="453"/>
      <c r="AJ1046" s="453"/>
      <c r="AK1046" s="453"/>
      <c r="AL1046" s="453"/>
      <c r="AM1046" s="453"/>
      <c r="AN1046" s="453"/>
      <c r="AO1046" s="453"/>
      <c r="AP1046" s="453"/>
      <c r="AQ1046" s="453"/>
      <c r="AR1046" s="453"/>
      <c r="AS1046" s="453"/>
      <c r="AT1046" s="453"/>
      <c r="AU1046" s="453"/>
      <c r="AV1046" s="453"/>
      <c r="AW1046" s="453"/>
      <c r="AX1046" s="453"/>
      <c r="AY1046" s="453"/>
      <c r="AZ1046" s="453"/>
      <c r="BA1046" s="453"/>
      <c r="BB1046" s="453"/>
      <c r="BC1046" s="453"/>
      <c r="BD1046" s="453"/>
      <c r="BE1046" s="453"/>
    </row>
    <row r="1047">
      <c r="A1047" s="785"/>
      <c r="B1047" s="782"/>
      <c r="C1047" s="782"/>
      <c r="D1047" s="782"/>
      <c r="E1047" s="782"/>
      <c r="F1047" s="782"/>
      <c r="G1047" s="782"/>
      <c r="H1047" s="782"/>
      <c r="I1047" s="783"/>
      <c r="J1047" s="453"/>
      <c r="K1047" s="453"/>
      <c r="L1047" s="784"/>
      <c r="M1047" s="453"/>
      <c r="N1047" s="453"/>
      <c r="O1047" s="453"/>
      <c r="P1047" s="453"/>
      <c r="Q1047" s="441"/>
      <c r="R1047" s="453"/>
      <c r="S1047" s="453"/>
      <c r="T1047" s="453"/>
      <c r="U1047" s="453"/>
      <c r="V1047" s="453"/>
      <c r="W1047" s="453"/>
      <c r="X1047" s="453"/>
      <c r="Y1047" s="453"/>
      <c r="Z1047" s="453"/>
      <c r="AA1047" s="453"/>
      <c r="AB1047" s="453"/>
      <c r="AC1047" s="453"/>
      <c r="AD1047" s="453"/>
      <c r="AE1047" s="453"/>
      <c r="AF1047" s="453"/>
      <c r="AG1047" s="453"/>
      <c r="AH1047" s="453"/>
      <c r="AI1047" s="453"/>
      <c r="AJ1047" s="453"/>
      <c r="AK1047" s="453"/>
      <c r="AL1047" s="453"/>
      <c r="AM1047" s="453"/>
      <c r="AN1047" s="453"/>
      <c r="AO1047" s="453"/>
      <c r="AP1047" s="453"/>
      <c r="AQ1047" s="453"/>
      <c r="AR1047" s="453"/>
      <c r="AS1047" s="453"/>
      <c r="AT1047" s="453"/>
      <c r="AU1047" s="453"/>
      <c r="AV1047" s="453"/>
      <c r="AW1047" s="453"/>
      <c r="AX1047" s="453"/>
      <c r="AY1047" s="453"/>
      <c r="AZ1047" s="453"/>
      <c r="BA1047" s="453"/>
      <c r="BB1047" s="453"/>
      <c r="BC1047" s="453"/>
      <c r="BD1047" s="453"/>
      <c r="BE1047" s="453"/>
    </row>
    <row r="1048">
      <c r="A1048" s="785"/>
      <c r="B1048" s="782"/>
      <c r="C1048" s="782"/>
      <c r="D1048" s="782"/>
      <c r="E1048" s="782"/>
      <c r="F1048" s="782"/>
      <c r="G1048" s="782"/>
      <c r="H1048" s="782"/>
      <c r="I1048" s="783"/>
      <c r="J1048" s="453"/>
      <c r="K1048" s="453"/>
      <c r="L1048" s="784"/>
      <c r="M1048" s="453"/>
      <c r="N1048" s="453"/>
      <c r="O1048" s="453"/>
      <c r="P1048" s="453"/>
      <c r="Q1048" s="441"/>
      <c r="R1048" s="453"/>
      <c r="S1048" s="453"/>
      <c r="T1048" s="453"/>
      <c r="U1048" s="453"/>
      <c r="V1048" s="453"/>
      <c r="W1048" s="453"/>
      <c r="X1048" s="453"/>
      <c r="Y1048" s="453"/>
      <c r="Z1048" s="453"/>
      <c r="AA1048" s="453"/>
      <c r="AB1048" s="453"/>
      <c r="AC1048" s="453"/>
      <c r="AD1048" s="453"/>
      <c r="AE1048" s="453"/>
      <c r="AF1048" s="453"/>
      <c r="AG1048" s="453"/>
      <c r="AH1048" s="453"/>
      <c r="AI1048" s="453"/>
      <c r="AJ1048" s="453"/>
      <c r="AK1048" s="453"/>
      <c r="AL1048" s="453"/>
      <c r="AM1048" s="453"/>
      <c r="AN1048" s="453"/>
      <c r="AO1048" s="453"/>
      <c r="AP1048" s="453"/>
      <c r="AQ1048" s="453"/>
      <c r="AR1048" s="453"/>
      <c r="AS1048" s="453"/>
      <c r="AT1048" s="453"/>
      <c r="AU1048" s="453"/>
      <c r="AV1048" s="453"/>
      <c r="AW1048" s="453"/>
      <c r="AX1048" s="453"/>
      <c r="AY1048" s="453"/>
      <c r="AZ1048" s="453"/>
      <c r="BA1048" s="453"/>
      <c r="BB1048" s="453"/>
      <c r="BC1048" s="453"/>
      <c r="BD1048" s="453"/>
      <c r="BE1048" s="453"/>
    </row>
    <row r="1049">
      <c r="A1049" s="785"/>
      <c r="B1049" s="782"/>
      <c r="C1049" s="782"/>
      <c r="D1049" s="782"/>
      <c r="E1049" s="782"/>
      <c r="F1049" s="782"/>
      <c r="G1049" s="782"/>
      <c r="H1049" s="782"/>
      <c r="I1049" s="783"/>
      <c r="J1049" s="453"/>
      <c r="K1049" s="453"/>
      <c r="L1049" s="784"/>
      <c r="M1049" s="453"/>
      <c r="N1049" s="453"/>
      <c r="O1049" s="453"/>
      <c r="P1049" s="453"/>
      <c r="Q1049" s="441"/>
      <c r="R1049" s="453"/>
      <c r="S1049" s="453"/>
      <c r="T1049" s="453"/>
      <c r="U1049" s="453"/>
      <c r="V1049" s="453"/>
      <c r="W1049" s="453"/>
      <c r="X1049" s="453"/>
      <c r="Y1049" s="453"/>
      <c r="Z1049" s="453"/>
      <c r="AA1049" s="453"/>
      <c r="AB1049" s="453"/>
      <c r="AC1049" s="453"/>
      <c r="AD1049" s="453"/>
      <c r="AE1049" s="453"/>
      <c r="AF1049" s="453"/>
      <c r="AG1049" s="453"/>
      <c r="AH1049" s="453"/>
      <c r="AI1049" s="453"/>
      <c r="AJ1049" s="453"/>
      <c r="AK1049" s="453"/>
      <c r="AL1049" s="453"/>
      <c r="AM1049" s="453"/>
      <c r="AN1049" s="453"/>
      <c r="AO1049" s="453"/>
      <c r="AP1049" s="453"/>
      <c r="AQ1049" s="453"/>
      <c r="AR1049" s="453"/>
      <c r="AS1049" s="453"/>
      <c r="AT1049" s="453"/>
      <c r="AU1049" s="453"/>
      <c r="AV1049" s="453"/>
      <c r="AW1049" s="453"/>
      <c r="AX1049" s="453"/>
      <c r="AY1049" s="453"/>
      <c r="AZ1049" s="453"/>
      <c r="BA1049" s="453"/>
      <c r="BB1049" s="453"/>
      <c r="BC1049" s="453"/>
      <c r="BD1049" s="453"/>
      <c r="BE1049" s="453"/>
    </row>
    <row r="1050">
      <c r="A1050" s="785"/>
      <c r="B1050" s="782"/>
      <c r="C1050" s="782"/>
      <c r="D1050" s="782"/>
      <c r="E1050" s="782"/>
      <c r="F1050" s="782"/>
      <c r="G1050" s="782"/>
      <c r="H1050" s="782"/>
      <c r="I1050" s="783"/>
      <c r="J1050" s="453"/>
      <c r="K1050" s="453"/>
      <c r="L1050" s="784"/>
      <c r="M1050" s="453"/>
      <c r="N1050" s="453"/>
      <c r="O1050" s="453"/>
      <c r="P1050" s="453"/>
      <c r="Q1050" s="441"/>
      <c r="R1050" s="453"/>
      <c r="S1050" s="453"/>
      <c r="T1050" s="453"/>
      <c r="U1050" s="453"/>
      <c r="V1050" s="453"/>
      <c r="W1050" s="453"/>
      <c r="X1050" s="453"/>
      <c r="Y1050" s="453"/>
      <c r="Z1050" s="453"/>
      <c r="AA1050" s="453"/>
      <c r="AB1050" s="453"/>
      <c r="AC1050" s="453"/>
      <c r="AD1050" s="453"/>
      <c r="AE1050" s="453"/>
      <c r="AF1050" s="453"/>
      <c r="AG1050" s="453"/>
      <c r="AH1050" s="453"/>
      <c r="AI1050" s="453"/>
      <c r="AJ1050" s="453"/>
      <c r="AK1050" s="453"/>
      <c r="AL1050" s="453"/>
      <c r="AM1050" s="453"/>
      <c r="AN1050" s="453"/>
      <c r="AO1050" s="453"/>
      <c r="AP1050" s="453"/>
      <c r="AQ1050" s="453"/>
      <c r="AR1050" s="453"/>
      <c r="AS1050" s="453"/>
      <c r="AT1050" s="453"/>
      <c r="AU1050" s="453"/>
      <c r="AV1050" s="453"/>
      <c r="AW1050" s="453"/>
      <c r="AX1050" s="453"/>
      <c r="AY1050" s="453"/>
      <c r="AZ1050" s="453"/>
      <c r="BA1050" s="453"/>
      <c r="BB1050" s="453"/>
      <c r="BC1050" s="453"/>
      <c r="BD1050" s="453"/>
      <c r="BE1050" s="453"/>
    </row>
    <row r="1051">
      <c r="A1051" s="785"/>
      <c r="B1051" s="782"/>
      <c r="C1051" s="782"/>
      <c r="D1051" s="782"/>
      <c r="E1051" s="782"/>
      <c r="F1051" s="782"/>
      <c r="G1051" s="782"/>
      <c r="H1051" s="782"/>
      <c r="I1051" s="783"/>
      <c r="J1051" s="453"/>
      <c r="K1051" s="453"/>
      <c r="L1051" s="784"/>
      <c r="M1051" s="453"/>
      <c r="N1051" s="453"/>
      <c r="O1051" s="453"/>
      <c r="P1051" s="453"/>
      <c r="Q1051" s="441"/>
      <c r="R1051" s="453"/>
      <c r="S1051" s="453"/>
      <c r="T1051" s="453"/>
      <c r="U1051" s="453"/>
      <c r="V1051" s="453"/>
      <c r="W1051" s="453"/>
      <c r="X1051" s="453"/>
      <c r="Y1051" s="453"/>
      <c r="Z1051" s="453"/>
      <c r="AA1051" s="453"/>
      <c r="AB1051" s="453"/>
      <c r="AC1051" s="453"/>
      <c r="AD1051" s="453"/>
      <c r="AE1051" s="453"/>
      <c r="AF1051" s="453"/>
      <c r="AG1051" s="453"/>
      <c r="AH1051" s="453"/>
      <c r="AI1051" s="453"/>
      <c r="AJ1051" s="453"/>
      <c r="AK1051" s="453"/>
      <c r="AL1051" s="453"/>
      <c r="AM1051" s="453"/>
      <c r="AN1051" s="453"/>
      <c r="AO1051" s="453"/>
      <c r="AP1051" s="453"/>
      <c r="AQ1051" s="453"/>
      <c r="AR1051" s="453"/>
      <c r="AS1051" s="453"/>
      <c r="AT1051" s="453"/>
      <c r="AU1051" s="453"/>
      <c r="AV1051" s="453"/>
      <c r="AW1051" s="453"/>
      <c r="AX1051" s="453"/>
      <c r="AY1051" s="453"/>
      <c r="AZ1051" s="453"/>
      <c r="BA1051" s="453"/>
      <c r="BB1051" s="453"/>
      <c r="BC1051" s="453"/>
      <c r="BD1051" s="453"/>
      <c r="BE1051" s="453"/>
    </row>
    <row r="1052">
      <c r="A1052" s="785"/>
      <c r="B1052" s="782"/>
      <c r="C1052" s="782"/>
      <c r="D1052" s="782"/>
      <c r="E1052" s="782"/>
      <c r="F1052" s="782"/>
      <c r="G1052" s="782"/>
      <c r="H1052" s="782"/>
      <c r="I1052" s="783"/>
      <c r="J1052" s="453"/>
      <c r="K1052" s="453"/>
      <c r="L1052" s="784"/>
      <c r="M1052" s="453"/>
      <c r="N1052" s="453"/>
      <c r="O1052" s="453"/>
      <c r="P1052" s="453"/>
      <c r="Q1052" s="441"/>
      <c r="R1052" s="453"/>
      <c r="S1052" s="453"/>
      <c r="T1052" s="453"/>
      <c r="U1052" s="453"/>
      <c r="V1052" s="453"/>
      <c r="W1052" s="453"/>
      <c r="X1052" s="453"/>
      <c r="Y1052" s="453"/>
      <c r="Z1052" s="453"/>
      <c r="AA1052" s="453"/>
      <c r="AB1052" s="453"/>
      <c r="AC1052" s="453"/>
      <c r="AD1052" s="453"/>
      <c r="AE1052" s="453"/>
      <c r="AF1052" s="453"/>
      <c r="AG1052" s="453"/>
      <c r="AH1052" s="453"/>
      <c r="AI1052" s="453"/>
      <c r="AJ1052" s="453"/>
      <c r="AK1052" s="453"/>
      <c r="AL1052" s="453"/>
      <c r="AM1052" s="453"/>
      <c r="AN1052" s="453"/>
      <c r="AO1052" s="453"/>
      <c r="AP1052" s="453"/>
      <c r="AQ1052" s="453"/>
      <c r="AR1052" s="453"/>
      <c r="AS1052" s="453"/>
      <c r="AT1052" s="453"/>
      <c r="AU1052" s="453"/>
      <c r="AV1052" s="453"/>
      <c r="AW1052" s="453"/>
      <c r="AX1052" s="453"/>
      <c r="AY1052" s="453"/>
      <c r="AZ1052" s="453"/>
      <c r="BA1052" s="453"/>
      <c r="BB1052" s="453"/>
      <c r="BC1052" s="453"/>
      <c r="BD1052" s="453"/>
      <c r="BE1052" s="453"/>
    </row>
    <row r="1053">
      <c r="A1053" s="785"/>
      <c r="B1053" s="782"/>
      <c r="C1053" s="782"/>
      <c r="D1053" s="782"/>
      <c r="E1053" s="782"/>
      <c r="F1053" s="782"/>
      <c r="G1053" s="782"/>
      <c r="H1053" s="782"/>
      <c r="I1053" s="783"/>
      <c r="J1053" s="453"/>
      <c r="K1053" s="453"/>
      <c r="L1053" s="784"/>
      <c r="M1053" s="453"/>
      <c r="N1053" s="453"/>
      <c r="O1053" s="453"/>
      <c r="P1053" s="453"/>
      <c r="Q1053" s="441"/>
      <c r="R1053" s="453"/>
      <c r="S1053" s="453"/>
      <c r="T1053" s="453"/>
      <c r="U1053" s="453"/>
      <c r="V1053" s="453"/>
      <c r="W1053" s="453"/>
      <c r="X1053" s="453"/>
      <c r="Y1053" s="453"/>
      <c r="Z1053" s="453"/>
      <c r="AA1053" s="453"/>
      <c r="AB1053" s="453"/>
      <c r="AC1053" s="453"/>
      <c r="AD1053" s="453"/>
      <c r="AE1053" s="453"/>
      <c r="AF1053" s="453"/>
      <c r="AG1053" s="453"/>
      <c r="AH1053" s="453"/>
      <c r="AI1053" s="453"/>
      <c r="AJ1053" s="453"/>
      <c r="AK1053" s="453"/>
      <c r="AL1053" s="453"/>
      <c r="AM1053" s="453"/>
      <c r="AN1053" s="453"/>
      <c r="AO1053" s="453"/>
      <c r="AP1053" s="453"/>
      <c r="AQ1053" s="453"/>
      <c r="AR1053" s="453"/>
      <c r="AS1053" s="453"/>
      <c r="AT1053" s="453"/>
      <c r="AU1053" s="453"/>
      <c r="AV1053" s="453"/>
      <c r="AW1053" s="453"/>
      <c r="AX1053" s="453"/>
      <c r="AY1053" s="453"/>
      <c r="AZ1053" s="453"/>
      <c r="BA1053" s="453"/>
      <c r="BB1053" s="453"/>
      <c r="BC1053" s="453"/>
      <c r="BD1053" s="453"/>
      <c r="BE1053" s="453"/>
    </row>
    <row r="1054">
      <c r="A1054" s="785"/>
      <c r="B1054" s="782"/>
      <c r="C1054" s="782"/>
      <c r="D1054" s="782"/>
      <c r="E1054" s="782"/>
      <c r="F1054" s="782"/>
      <c r="G1054" s="782"/>
      <c r="H1054" s="782"/>
      <c r="I1054" s="783"/>
      <c r="J1054" s="453"/>
      <c r="K1054" s="453"/>
      <c r="L1054" s="784"/>
      <c r="M1054" s="453"/>
      <c r="N1054" s="453"/>
      <c r="O1054" s="453"/>
      <c r="P1054" s="453"/>
      <c r="Q1054" s="441"/>
      <c r="R1054" s="453"/>
      <c r="S1054" s="453"/>
      <c r="T1054" s="453"/>
      <c r="U1054" s="453"/>
      <c r="V1054" s="453"/>
      <c r="W1054" s="453"/>
      <c r="X1054" s="453"/>
      <c r="Y1054" s="453"/>
      <c r="Z1054" s="453"/>
      <c r="AA1054" s="453"/>
      <c r="AB1054" s="453"/>
      <c r="AC1054" s="453"/>
      <c r="AD1054" s="453"/>
      <c r="AE1054" s="453"/>
      <c r="AF1054" s="453"/>
      <c r="AG1054" s="453"/>
      <c r="AH1054" s="453"/>
      <c r="AI1054" s="453"/>
      <c r="AJ1054" s="453"/>
      <c r="AK1054" s="453"/>
      <c r="AL1054" s="453"/>
      <c r="AM1054" s="453"/>
      <c r="AN1054" s="453"/>
      <c r="AO1054" s="453"/>
      <c r="AP1054" s="453"/>
      <c r="AQ1054" s="453"/>
      <c r="AR1054" s="453"/>
      <c r="AS1054" s="453"/>
      <c r="AT1054" s="453"/>
      <c r="AU1054" s="453"/>
      <c r="AV1054" s="453"/>
      <c r="AW1054" s="453"/>
      <c r="AX1054" s="453"/>
      <c r="AY1054" s="453"/>
      <c r="AZ1054" s="453"/>
      <c r="BA1054" s="453"/>
      <c r="BB1054" s="453"/>
      <c r="BC1054" s="453"/>
      <c r="BD1054" s="453"/>
      <c r="BE1054" s="453"/>
    </row>
    <row r="1055">
      <c r="A1055" s="785"/>
      <c r="B1055" s="782"/>
      <c r="C1055" s="782"/>
      <c r="D1055" s="782"/>
      <c r="E1055" s="782"/>
      <c r="F1055" s="782"/>
      <c r="G1055" s="782"/>
      <c r="H1055" s="782"/>
      <c r="I1055" s="783"/>
      <c r="J1055" s="453"/>
      <c r="K1055" s="453"/>
      <c r="L1055" s="784"/>
      <c r="M1055" s="453"/>
      <c r="N1055" s="453"/>
      <c r="O1055" s="453"/>
      <c r="P1055" s="453"/>
      <c r="Q1055" s="441"/>
      <c r="R1055" s="453"/>
      <c r="S1055" s="453"/>
      <c r="T1055" s="453"/>
      <c r="U1055" s="453"/>
      <c r="V1055" s="453"/>
      <c r="W1055" s="453"/>
      <c r="X1055" s="453"/>
      <c r="Y1055" s="453"/>
      <c r="Z1055" s="453"/>
      <c r="AA1055" s="453"/>
      <c r="AB1055" s="453"/>
      <c r="AC1055" s="453"/>
      <c r="AD1055" s="453"/>
      <c r="AE1055" s="453"/>
      <c r="AF1055" s="453"/>
      <c r="AG1055" s="453"/>
      <c r="AH1055" s="453"/>
      <c r="AI1055" s="453"/>
      <c r="AJ1055" s="453"/>
      <c r="AK1055" s="453"/>
      <c r="AL1055" s="453"/>
      <c r="AM1055" s="453"/>
      <c r="AN1055" s="453"/>
      <c r="AO1055" s="453"/>
      <c r="AP1055" s="453"/>
      <c r="AQ1055" s="453"/>
      <c r="AR1055" s="453"/>
      <c r="AS1055" s="453"/>
      <c r="AT1055" s="453"/>
      <c r="AU1055" s="453"/>
      <c r="AV1055" s="453"/>
      <c r="AW1055" s="453"/>
      <c r="AX1055" s="453"/>
      <c r="AY1055" s="453"/>
      <c r="AZ1055" s="453"/>
      <c r="BA1055" s="453"/>
      <c r="BB1055" s="453"/>
      <c r="BC1055" s="453"/>
      <c r="BD1055" s="453"/>
      <c r="BE1055" s="453"/>
    </row>
    <row r="1056">
      <c r="A1056" s="785"/>
      <c r="B1056" s="782"/>
      <c r="C1056" s="782"/>
      <c r="D1056" s="782"/>
      <c r="E1056" s="782"/>
      <c r="F1056" s="782"/>
      <c r="G1056" s="782"/>
      <c r="H1056" s="782"/>
      <c r="I1056" s="783"/>
      <c r="J1056" s="453"/>
      <c r="K1056" s="453"/>
      <c r="L1056" s="784"/>
      <c r="M1056" s="453"/>
      <c r="N1056" s="453"/>
      <c r="O1056" s="453"/>
      <c r="P1056" s="453"/>
      <c r="Q1056" s="441"/>
      <c r="R1056" s="453"/>
      <c r="S1056" s="453"/>
      <c r="T1056" s="453"/>
      <c r="U1056" s="453"/>
      <c r="V1056" s="453"/>
      <c r="W1056" s="453"/>
      <c r="X1056" s="453"/>
      <c r="Y1056" s="453"/>
      <c r="Z1056" s="453"/>
      <c r="AA1056" s="453"/>
      <c r="AB1056" s="453"/>
      <c r="AC1056" s="453"/>
      <c r="AD1056" s="453"/>
      <c r="AE1056" s="453"/>
      <c r="AF1056" s="453"/>
      <c r="AG1056" s="453"/>
      <c r="AH1056" s="453"/>
      <c r="AI1056" s="453"/>
      <c r="AJ1056" s="453"/>
      <c r="AK1056" s="453"/>
      <c r="AL1056" s="453"/>
      <c r="AM1056" s="453"/>
      <c r="AN1056" s="453"/>
      <c r="AO1056" s="453"/>
      <c r="AP1056" s="453"/>
      <c r="AQ1056" s="453"/>
      <c r="AR1056" s="453"/>
      <c r="AS1056" s="453"/>
      <c r="AT1056" s="453"/>
      <c r="AU1056" s="453"/>
      <c r="AV1056" s="453"/>
      <c r="AW1056" s="453"/>
      <c r="AX1056" s="453"/>
      <c r="AY1056" s="453"/>
      <c r="AZ1056" s="453"/>
      <c r="BA1056" s="453"/>
      <c r="BB1056" s="453"/>
      <c r="BC1056" s="453"/>
      <c r="BD1056" s="453"/>
      <c r="BE1056" s="453"/>
    </row>
    <row r="1057">
      <c r="A1057" s="785"/>
      <c r="B1057" s="782"/>
      <c r="C1057" s="782"/>
      <c r="D1057" s="782"/>
      <c r="E1057" s="782"/>
      <c r="F1057" s="782"/>
      <c r="G1057" s="782"/>
      <c r="H1057" s="782"/>
      <c r="I1057" s="783"/>
      <c r="J1057" s="453"/>
      <c r="K1057" s="453"/>
      <c r="L1057" s="784"/>
      <c r="M1057" s="453"/>
      <c r="N1057" s="453"/>
      <c r="O1057" s="453"/>
      <c r="P1057" s="453"/>
      <c r="Q1057" s="441"/>
      <c r="R1057" s="453"/>
      <c r="S1057" s="453"/>
      <c r="T1057" s="453"/>
      <c r="U1057" s="453"/>
      <c r="V1057" s="453"/>
      <c r="W1057" s="453"/>
      <c r="X1057" s="453"/>
      <c r="Y1057" s="453"/>
      <c r="Z1057" s="453"/>
      <c r="AA1057" s="453"/>
      <c r="AB1057" s="453"/>
      <c r="AC1057" s="453"/>
      <c r="AD1057" s="453"/>
      <c r="AE1057" s="453"/>
      <c r="AF1057" s="453"/>
      <c r="AG1057" s="453"/>
      <c r="AH1057" s="453"/>
      <c r="AI1057" s="453"/>
      <c r="AJ1057" s="453"/>
      <c r="AK1057" s="453"/>
      <c r="AL1057" s="453"/>
      <c r="AM1057" s="453"/>
      <c r="AN1057" s="453"/>
      <c r="AO1057" s="453"/>
      <c r="AP1057" s="453"/>
      <c r="AQ1057" s="453"/>
      <c r="AR1057" s="453"/>
      <c r="AS1057" s="453"/>
      <c r="AT1057" s="453"/>
      <c r="AU1057" s="453"/>
      <c r="AV1057" s="453"/>
      <c r="AW1057" s="453"/>
      <c r="AX1057" s="453"/>
      <c r="AY1057" s="453"/>
      <c r="AZ1057" s="453"/>
      <c r="BA1057" s="453"/>
      <c r="BB1057" s="453"/>
      <c r="BC1057" s="453"/>
      <c r="BD1057" s="453"/>
      <c r="BE1057" s="453"/>
    </row>
    <row r="1058">
      <c r="A1058" s="785"/>
      <c r="B1058" s="782"/>
      <c r="C1058" s="782"/>
      <c r="D1058" s="782"/>
      <c r="E1058" s="782"/>
      <c r="F1058" s="782"/>
      <c r="G1058" s="782"/>
      <c r="H1058" s="782"/>
      <c r="I1058" s="783"/>
      <c r="J1058" s="453"/>
      <c r="K1058" s="453"/>
      <c r="L1058" s="784"/>
      <c r="M1058" s="453"/>
      <c r="N1058" s="453"/>
      <c r="O1058" s="453"/>
      <c r="P1058" s="453"/>
      <c r="Q1058" s="441"/>
      <c r="R1058" s="453"/>
      <c r="S1058" s="453"/>
      <c r="T1058" s="453"/>
      <c r="U1058" s="453"/>
      <c r="V1058" s="453"/>
      <c r="W1058" s="453"/>
      <c r="X1058" s="453"/>
      <c r="Y1058" s="453"/>
      <c r="Z1058" s="453"/>
      <c r="AA1058" s="453"/>
      <c r="AB1058" s="453"/>
      <c r="AC1058" s="453"/>
      <c r="AD1058" s="453"/>
      <c r="AE1058" s="453"/>
      <c r="AF1058" s="453"/>
      <c r="AG1058" s="453"/>
      <c r="AH1058" s="453"/>
      <c r="AI1058" s="453"/>
      <c r="AJ1058" s="453"/>
      <c r="AK1058" s="453"/>
      <c r="AL1058" s="453"/>
      <c r="AM1058" s="453"/>
      <c r="AN1058" s="453"/>
      <c r="AO1058" s="453"/>
      <c r="AP1058" s="453"/>
      <c r="AQ1058" s="453"/>
      <c r="AR1058" s="453"/>
      <c r="AS1058" s="453"/>
      <c r="AT1058" s="453"/>
      <c r="AU1058" s="453"/>
      <c r="AV1058" s="453"/>
      <c r="AW1058" s="453"/>
      <c r="AX1058" s="453"/>
      <c r="AY1058" s="453"/>
      <c r="AZ1058" s="453"/>
      <c r="BA1058" s="453"/>
      <c r="BB1058" s="453"/>
      <c r="BC1058" s="453"/>
      <c r="BD1058" s="453"/>
      <c r="BE1058" s="453"/>
    </row>
    <row r="1059">
      <c r="A1059" s="785"/>
      <c r="B1059" s="782"/>
      <c r="C1059" s="782"/>
      <c r="D1059" s="782"/>
      <c r="E1059" s="782"/>
      <c r="F1059" s="782"/>
      <c r="G1059" s="782"/>
      <c r="H1059" s="782"/>
      <c r="I1059" s="783"/>
      <c r="J1059" s="453"/>
      <c r="K1059" s="453"/>
      <c r="L1059" s="784"/>
      <c r="M1059" s="453"/>
      <c r="N1059" s="453"/>
      <c r="O1059" s="453"/>
      <c r="P1059" s="453"/>
      <c r="Q1059" s="441"/>
      <c r="R1059" s="453"/>
      <c r="S1059" s="453"/>
      <c r="T1059" s="453"/>
      <c r="U1059" s="453"/>
      <c r="V1059" s="453"/>
      <c r="W1059" s="453"/>
      <c r="X1059" s="453"/>
      <c r="Y1059" s="453"/>
      <c r="Z1059" s="453"/>
      <c r="AA1059" s="453"/>
      <c r="AB1059" s="453"/>
      <c r="AC1059" s="453"/>
      <c r="AD1059" s="453"/>
      <c r="AE1059" s="453"/>
      <c r="AF1059" s="453"/>
      <c r="AG1059" s="453"/>
      <c r="AH1059" s="453"/>
      <c r="AI1059" s="453"/>
      <c r="AJ1059" s="453"/>
      <c r="AK1059" s="453"/>
      <c r="AL1059" s="453"/>
      <c r="AM1059" s="453"/>
      <c r="AN1059" s="453"/>
      <c r="AO1059" s="453"/>
      <c r="AP1059" s="453"/>
      <c r="AQ1059" s="453"/>
      <c r="AR1059" s="453"/>
      <c r="AS1059" s="453"/>
      <c r="AT1059" s="453"/>
      <c r="AU1059" s="453"/>
      <c r="AV1059" s="453"/>
      <c r="AW1059" s="453"/>
      <c r="AX1059" s="453"/>
      <c r="AY1059" s="453"/>
      <c r="AZ1059" s="453"/>
      <c r="BA1059" s="453"/>
      <c r="BB1059" s="453"/>
      <c r="BC1059" s="453"/>
      <c r="BD1059" s="453"/>
      <c r="BE1059" s="453"/>
    </row>
    <row r="1060">
      <c r="A1060" s="785"/>
      <c r="B1060" s="782"/>
      <c r="C1060" s="782"/>
      <c r="D1060" s="782"/>
      <c r="E1060" s="782"/>
      <c r="F1060" s="782"/>
      <c r="G1060" s="782"/>
      <c r="H1060" s="782"/>
      <c r="I1060" s="783"/>
      <c r="J1060" s="453"/>
      <c r="K1060" s="453"/>
      <c r="L1060" s="784"/>
      <c r="M1060" s="453"/>
      <c r="N1060" s="453"/>
      <c r="O1060" s="453"/>
      <c r="P1060" s="453"/>
      <c r="Q1060" s="441"/>
      <c r="R1060" s="453"/>
      <c r="S1060" s="453"/>
      <c r="T1060" s="453"/>
      <c r="U1060" s="453"/>
      <c r="V1060" s="453"/>
      <c r="W1060" s="453"/>
      <c r="X1060" s="453"/>
      <c r="Y1060" s="453"/>
      <c r="Z1060" s="453"/>
      <c r="AA1060" s="453"/>
      <c r="AB1060" s="453"/>
      <c r="AC1060" s="453"/>
      <c r="AD1060" s="453"/>
      <c r="AE1060" s="453"/>
      <c r="AF1060" s="453"/>
      <c r="AG1060" s="453"/>
      <c r="AH1060" s="453"/>
      <c r="AI1060" s="453"/>
      <c r="AJ1060" s="453"/>
      <c r="AK1060" s="453"/>
      <c r="AL1060" s="453"/>
      <c r="AM1060" s="453"/>
      <c r="AN1060" s="453"/>
      <c r="AO1060" s="453"/>
      <c r="AP1060" s="453"/>
      <c r="AQ1060" s="453"/>
      <c r="AR1060" s="453"/>
      <c r="AS1060" s="453"/>
      <c r="AT1060" s="453"/>
      <c r="AU1060" s="453"/>
      <c r="AV1060" s="453"/>
      <c r="AW1060" s="453"/>
      <c r="AX1060" s="453"/>
      <c r="AY1060" s="453"/>
      <c r="AZ1060" s="453"/>
      <c r="BA1060" s="453"/>
      <c r="BB1060" s="453"/>
      <c r="BC1060" s="453"/>
      <c r="BD1060" s="453"/>
      <c r="BE1060" s="453"/>
    </row>
    <row r="1061">
      <c r="A1061" s="785"/>
      <c r="B1061" s="782"/>
      <c r="C1061" s="782"/>
      <c r="D1061" s="782"/>
      <c r="E1061" s="782"/>
      <c r="F1061" s="782"/>
      <c r="G1061" s="782"/>
      <c r="H1061" s="782"/>
      <c r="I1061" s="783"/>
      <c r="J1061" s="453"/>
      <c r="K1061" s="453"/>
      <c r="L1061" s="784"/>
      <c r="M1061" s="453"/>
      <c r="N1061" s="453"/>
      <c r="O1061" s="453"/>
      <c r="P1061" s="453"/>
      <c r="Q1061" s="441"/>
      <c r="R1061" s="453"/>
      <c r="S1061" s="453"/>
      <c r="T1061" s="453"/>
      <c r="U1061" s="453"/>
      <c r="V1061" s="453"/>
      <c r="W1061" s="453"/>
      <c r="X1061" s="453"/>
      <c r="Y1061" s="453"/>
      <c r="Z1061" s="453"/>
      <c r="AA1061" s="453"/>
      <c r="AB1061" s="453"/>
      <c r="AC1061" s="453"/>
      <c r="AD1061" s="453"/>
      <c r="AE1061" s="453"/>
      <c r="AF1061" s="453"/>
      <c r="AG1061" s="453"/>
      <c r="AH1061" s="453"/>
      <c r="AI1061" s="453"/>
      <c r="AJ1061" s="453"/>
      <c r="AK1061" s="453"/>
      <c r="AL1061" s="453"/>
      <c r="AM1061" s="453"/>
      <c r="AN1061" s="453"/>
      <c r="AO1061" s="453"/>
      <c r="AP1061" s="453"/>
      <c r="AQ1061" s="453"/>
      <c r="AR1061" s="453"/>
      <c r="AS1061" s="453"/>
      <c r="AT1061" s="453"/>
      <c r="AU1061" s="453"/>
      <c r="AV1061" s="453"/>
      <c r="AW1061" s="453"/>
      <c r="AX1061" s="453"/>
      <c r="AY1061" s="453"/>
      <c r="AZ1061" s="453"/>
      <c r="BA1061" s="453"/>
      <c r="BB1061" s="453"/>
      <c r="BC1061" s="453"/>
      <c r="BD1061" s="453"/>
      <c r="BE1061" s="453"/>
    </row>
    <row r="1062">
      <c r="A1062" s="785"/>
      <c r="B1062" s="782"/>
      <c r="C1062" s="782"/>
      <c r="D1062" s="782"/>
      <c r="E1062" s="782"/>
      <c r="F1062" s="782"/>
      <c r="G1062" s="782"/>
      <c r="H1062" s="782"/>
      <c r="I1062" s="783"/>
      <c r="J1062" s="453"/>
      <c r="K1062" s="453"/>
      <c r="L1062" s="784"/>
      <c r="M1062" s="453"/>
      <c r="N1062" s="453"/>
      <c r="O1062" s="453"/>
      <c r="P1062" s="453"/>
      <c r="Q1062" s="441"/>
      <c r="R1062" s="453"/>
      <c r="S1062" s="453"/>
      <c r="T1062" s="453"/>
      <c r="U1062" s="453"/>
      <c r="V1062" s="453"/>
      <c r="W1062" s="453"/>
      <c r="X1062" s="453"/>
      <c r="Y1062" s="453"/>
      <c r="Z1062" s="453"/>
      <c r="AA1062" s="453"/>
      <c r="AB1062" s="453"/>
      <c r="AC1062" s="453"/>
      <c r="AD1062" s="453"/>
      <c r="AE1062" s="453"/>
      <c r="AF1062" s="453"/>
      <c r="AG1062" s="453"/>
      <c r="AH1062" s="453"/>
      <c r="AI1062" s="453"/>
      <c r="AJ1062" s="453"/>
      <c r="AK1062" s="453"/>
      <c r="AL1062" s="453"/>
      <c r="AM1062" s="453"/>
      <c r="AN1062" s="453"/>
      <c r="AO1062" s="453"/>
      <c r="AP1062" s="453"/>
      <c r="AQ1062" s="453"/>
      <c r="AR1062" s="453"/>
      <c r="AS1062" s="453"/>
      <c r="AT1062" s="453"/>
      <c r="AU1062" s="453"/>
      <c r="AV1062" s="453"/>
      <c r="AW1062" s="453"/>
      <c r="AX1062" s="453"/>
      <c r="AY1062" s="453"/>
      <c r="AZ1062" s="453"/>
      <c r="BA1062" s="453"/>
      <c r="BB1062" s="453"/>
      <c r="BC1062" s="453"/>
      <c r="BD1062" s="453"/>
      <c r="BE1062" s="453"/>
    </row>
    <row r="1063">
      <c r="A1063" s="785"/>
      <c r="B1063" s="782"/>
      <c r="C1063" s="782"/>
      <c r="D1063" s="782"/>
      <c r="E1063" s="782"/>
      <c r="F1063" s="782"/>
      <c r="G1063" s="782"/>
      <c r="H1063" s="782"/>
      <c r="I1063" s="783"/>
      <c r="J1063" s="453"/>
      <c r="K1063" s="453"/>
      <c r="L1063" s="784"/>
      <c r="M1063" s="453"/>
      <c r="N1063" s="453"/>
      <c r="O1063" s="453"/>
      <c r="P1063" s="453"/>
      <c r="Q1063" s="441"/>
      <c r="R1063" s="453"/>
      <c r="S1063" s="453"/>
      <c r="T1063" s="453"/>
      <c r="U1063" s="453"/>
      <c r="V1063" s="453"/>
      <c r="W1063" s="453"/>
      <c r="X1063" s="453"/>
      <c r="Y1063" s="453"/>
      <c r="Z1063" s="453"/>
      <c r="AA1063" s="453"/>
      <c r="AB1063" s="453"/>
      <c r="AC1063" s="453"/>
      <c r="AD1063" s="453"/>
      <c r="AE1063" s="453"/>
      <c r="AF1063" s="453"/>
      <c r="AG1063" s="453"/>
      <c r="AH1063" s="453"/>
      <c r="AI1063" s="453"/>
      <c r="AJ1063" s="453"/>
      <c r="AK1063" s="453"/>
      <c r="AL1063" s="453"/>
      <c r="AM1063" s="453"/>
      <c r="AN1063" s="453"/>
      <c r="AO1063" s="453"/>
      <c r="AP1063" s="453"/>
      <c r="AQ1063" s="453"/>
      <c r="AR1063" s="453"/>
      <c r="AS1063" s="453"/>
      <c r="AT1063" s="453"/>
      <c r="AU1063" s="453"/>
      <c r="AV1063" s="453"/>
      <c r="AW1063" s="453"/>
      <c r="AX1063" s="453"/>
      <c r="AY1063" s="453"/>
      <c r="AZ1063" s="453"/>
      <c r="BA1063" s="453"/>
      <c r="BB1063" s="453"/>
      <c r="BC1063" s="453"/>
      <c r="BD1063" s="453"/>
      <c r="BE1063" s="453"/>
    </row>
    <row r="1064">
      <c r="A1064" s="785"/>
      <c r="B1064" s="782"/>
      <c r="C1064" s="782"/>
      <c r="D1064" s="782"/>
      <c r="E1064" s="782"/>
      <c r="F1064" s="782"/>
      <c r="G1064" s="782"/>
      <c r="H1064" s="782"/>
      <c r="I1064" s="783"/>
      <c r="J1064" s="453"/>
      <c r="K1064" s="453"/>
      <c r="L1064" s="784"/>
      <c r="M1064" s="453"/>
      <c r="N1064" s="453"/>
      <c r="O1064" s="453"/>
      <c r="P1064" s="453"/>
      <c r="Q1064" s="441"/>
      <c r="R1064" s="453"/>
      <c r="S1064" s="453"/>
      <c r="T1064" s="453"/>
      <c r="U1064" s="453"/>
      <c r="V1064" s="453"/>
      <c r="W1064" s="453"/>
      <c r="X1064" s="453"/>
      <c r="Y1064" s="453"/>
      <c r="Z1064" s="453"/>
      <c r="AA1064" s="453"/>
      <c r="AB1064" s="453"/>
      <c r="AC1064" s="453"/>
      <c r="AD1064" s="453"/>
      <c r="AE1064" s="453"/>
      <c r="AF1064" s="453"/>
      <c r="AG1064" s="453"/>
      <c r="AH1064" s="453"/>
      <c r="AI1064" s="453"/>
      <c r="AJ1064" s="453"/>
      <c r="AK1064" s="453"/>
      <c r="AL1064" s="453"/>
      <c r="AM1064" s="453"/>
      <c r="AN1064" s="453"/>
      <c r="AO1064" s="453"/>
      <c r="AP1064" s="453"/>
      <c r="AQ1064" s="453"/>
      <c r="AR1064" s="453"/>
      <c r="AS1064" s="453"/>
      <c r="AT1064" s="453"/>
      <c r="AU1064" s="453"/>
      <c r="AV1064" s="453"/>
      <c r="AW1064" s="453"/>
      <c r="AX1064" s="453"/>
      <c r="AY1064" s="453"/>
      <c r="AZ1064" s="453"/>
      <c r="BA1064" s="453"/>
      <c r="BB1064" s="453"/>
      <c r="BC1064" s="453"/>
      <c r="BD1064" s="453"/>
      <c r="BE1064" s="453"/>
    </row>
    <row r="1065">
      <c r="A1065" s="785"/>
      <c r="B1065" s="782"/>
      <c r="C1065" s="782"/>
      <c r="D1065" s="782"/>
      <c r="E1065" s="782"/>
      <c r="F1065" s="782"/>
      <c r="G1065" s="782"/>
      <c r="H1065" s="782"/>
      <c r="I1065" s="783"/>
      <c r="J1065" s="453"/>
      <c r="K1065" s="453"/>
      <c r="L1065" s="784"/>
      <c r="M1065" s="453"/>
      <c r="N1065" s="453"/>
      <c r="O1065" s="453"/>
      <c r="P1065" s="453"/>
      <c r="Q1065" s="441"/>
      <c r="R1065" s="453"/>
      <c r="S1065" s="453"/>
      <c r="T1065" s="453"/>
      <c r="U1065" s="453"/>
      <c r="V1065" s="453"/>
      <c r="W1065" s="453"/>
      <c r="X1065" s="453"/>
      <c r="Y1065" s="453"/>
      <c r="Z1065" s="453"/>
      <c r="AA1065" s="453"/>
      <c r="AB1065" s="453"/>
      <c r="AC1065" s="453"/>
      <c r="AD1065" s="453"/>
      <c r="AE1065" s="453"/>
      <c r="AF1065" s="453"/>
      <c r="AG1065" s="453"/>
      <c r="AH1065" s="453"/>
      <c r="AI1065" s="453"/>
      <c r="AJ1065" s="453"/>
      <c r="AK1065" s="453"/>
      <c r="AL1065" s="453"/>
      <c r="AM1065" s="453"/>
      <c r="AN1065" s="453"/>
      <c r="AO1065" s="453"/>
      <c r="AP1065" s="453"/>
      <c r="AQ1065" s="453"/>
      <c r="AR1065" s="453"/>
      <c r="AS1065" s="453"/>
      <c r="AT1065" s="453"/>
      <c r="AU1065" s="453"/>
      <c r="AV1065" s="453"/>
      <c r="AW1065" s="453"/>
      <c r="AX1065" s="453"/>
      <c r="AY1065" s="453"/>
      <c r="AZ1065" s="453"/>
      <c r="BA1065" s="453"/>
      <c r="BB1065" s="453"/>
      <c r="BC1065" s="453"/>
      <c r="BD1065" s="453"/>
      <c r="BE1065" s="453"/>
    </row>
    <row r="1066">
      <c r="A1066" s="785"/>
      <c r="B1066" s="782"/>
      <c r="C1066" s="782"/>
      <c r="D1066" s="782"/>
      <c r="E1066" s="782"/>
      <c r="F1066" s="782"/>
      <c r="G1066" s="782"/>
      <c r="H1066" s="782"/>
      <c r="I1066" s="783"/>
      <c r="J1066" s="453"/>
      <c r="K1066" s="453"/>
      <c r="L1066" s="784"/>
      <c r="M1066" s="453"/>
      <c r="N1066" s="453"/>
      <c r="O1066" s="453"/>
      <c r="P1066" s="453"/>
      <c r="Q1066" s="441"/>
      <c r="R1066" s="453"/>
      <c r="S1066" s="453"/>
      <c r="T1066" s="453"/>
      <c r="U1066" s="453"/>
      <c r="V1066" s="453"/>
      <c r="W1066" s="453"/>
      <c r="X1066" s="453"/>
      <c r="Y1066" s="453"/>
      <c r="Z1066" s="453"/>
      <c r="AA1066" s="453"/>
      <c r="AB1066" s="453"/>
      <c r="AC1066" s="453"/>
      <c r="AD1066" s="453"/>
      <c r="AE1066" s="453"/>
      <c r="AF1066" s="453"/>
      <c r="AG1066" s="453"/>
      <c r="AH1066" s="453"/>
      <c r="AI1066" s="453"/>
      <c r="AJ1066" s="453"/>
      <c r="AK1066" s="453"/>
      <c r="AL1066" s="453"/>
      <c r="AM1066" s="453"/>
      <c r="AN1066" s="453"/>
      <c r="AO1066" s="453"/>
      <c r="AP1066" s="453"/>
      <c r="AQ1066" s="453"/>
      <c r="AR1066" s="453"/>
      <c r="AS1066" s="453"/>
      <c r="AT1066" s="453"/>
      <c r="AU1066" s="453"/>
      <c r="AV1066" s="453"/>
      <c r="AW1066" s="453"/>
      <c r="AX1066" s="453"/>
      <c r="AY1066" s="453"/>
      <c r="AZ1066" s="453"/>
      <c r="BA1066" s="453"/>
      <c r="BB1066" s="453"/>
      <c r="BC1066" s="453"/>
      <c r="BD1066" s="453"/>
      <c r="BE1066" s="453"/>
    </row>
    <row r="1067">
      <c r="A1067" s="785"/>
      <c r="B1067" s="782"/>
      <c r="C1067" s="782"/>
      <c r="D1067" s="782"/>
      <c r="E1067" s="782"/>
      <c r="F1067" s="782"/>
      <c r="G1067" s="782"/>
      <c r="H1067" s="782"/>
      <c r="I1067" s="783"/>
      <c r="J1067" s="453"/>
      <c r="K1067" s="453"/>
      <c r="L1067" s="784"/>
      <c r="M1067" s="453"/>
      <c r="N1067" s="453"/>
      <c r="O1067" s="453"/>
      <c r="P1067" s="453"/>
      <c r="Q1067" s="441"/>
      <c r="R1067" s="453"/>
      <c r="S1067" s="453"/>
      <c r="T1067" s="453"/>
      <c r="U1067" s="453"/>
      <c r="V1067" s="453"/>
      <c r="W1067" s="453"/>
      <c r="X1067" s="453"/>
      <c r="Y1067" s="453"/>
      <c r="Z1067" s="453"/>
      <c r="AA1067" s="453"/>
      <c r="AB1067" s="453"/>
      <c r="AC1067" s="453"/>
      <c r="AD1067" s="453"/>
      <c r="AE1067" s="453"/>
      <c r="AF1067" s="453"/>
      <c r="AG1067" s="453"/>
      <c r="AH1067" s="453"/>
      <c r="AI1067" s="453"/>
      <c r="AJ1067" s="453"/>
      <c r="AK1067" s="453"/>
      <c r="AL1067" s="453"/>
      <c r="AM1067" s="453"/>
      <c r="AN1067" s="453"/>
      <c r="AO1067" s="453"/>
      <c r="AP1067" s="453"/>
      <c r="AQ1067" s="453"/>
      <c r="AR1067" s="453"/>
      <c r="AS1067" s="453"/>
      <c r="AT1067" s="453"/>
      <c r="AU1067" s="453"/>
      <c r="AV1067" s="453"/>
      <c r="AW1067" s="453"/>
      <c r="AX1067" s="453"/>
      <c r="AY1067" s="453"/>
      <c r="AZ1067" s="453"/>
      <c r="BA1067" s="453"/>
      <c r="BB1067" s="453"/>
      <c r="BC1067" s="453"/>
      <c r="BD1067" s="453"/>
      <c r="BE1067" s="453"/>
    </row>
    <row r="1068">
      <c r="A1068" s="785"/>
      <c r="B1068" s="782"/>
      <c r="C1068" s="782"/>
      <c r="D1068" s="782"/>
      <c r="E1068" s="782"/>
      <c r="F1068" s="782"/>
      <c r="G1068" s="782"/>
      <c r="H1068" s="782"/>
      <c r="I1068" s="783"/>
      <c r="J1068" s="453"/>
      <c r="K1068" s="453"/>
      <c r="L1068" s="784"/>
      <c r="M1068" s="453"/>
      <c r="N1068" s="453"/>
      <c r="O1068" s="453"/>
      <c r="P1068" s="453"/>
      <c r="Q1068" s="441"/>
      <c r="R1068" s="453"/>
      <c r="S1068" s="453"/>
      <c r="T1068" s="453"/>
      <c r="U1068" s="453"/>
      <c r="V1068" s="453"/>
      <c r="W1068" s="453"/>
      <c r="X1068" s="453"/>
      <c r="Y1068" s="453"/>
      <c r="Z1068" s="453"/>
      <c r="AA1068" s="453"/>
      <c r="AB1068" s="453"/>
      <c r="AC1068" s="453"/>
      <c r="AD1068" s="453"/>
      <c r="AE1068" s="453"/>
      <c r="AF1068" s="453"/>
      <c r="AG1068" s="453"/>
      <c r="AH1068" s="453"/>
      <c r="AI1068" s="453"/>
      <c r="AJ1068" s="453"/>
      <c r="AK1068" s="453"/>
      <c r="AL1068" s="453"/>
      <c r="AM1068" s="453"/>
      <c r="AN1068" s="453"/>
      <c r="AO1068" s="453"/>
      <c r="AP1068" s="453"/>
      <c r="AQ1068" s="453"/>
      <c r="AR1068" s="453"/>
      <c r="AS1068" s="453"/>
      <c r="AT1068" s="453"/>
      <c r="AU1068" s="453"/>
      <c r="AV1068" s="453"/>
      <c r="AW1068" s="453"/>
      <c r="AX1068" s="453"/>
      <c r="AY1068" s="453"/>
      <c r="AZ1068" s="453"/>
      <c r="BA1068" s="453"/>
      <c r="BB1068" s="453"/>
      <c r="BC1068" s="453"/>
      <c r="BD1068" s="453"/>
      <c r="BE1068" s="453"/>
    </row>
    <row r="1069">
      <c r="A1069" s="785"/>
      <c r="B1069" s="782"/>
      <c r="C1069" s="782"/>
      <c r="D1069" s="782"/>
      <c r="E1069" s="782"/>
      <c r="F1069" s="782"/>
      <c r="G1069" s="782"/>
      <c r="H1069" s="782"/>
      <c r="I1069" s="783"/>
      <c r="J1069" s="453"/>
      <c r="K1069" s="453"/>
      <c r="L1069" s="784"/>
      <c r="M1069" s="453"/>
      <c r="N1069" s="453"/>
      <c r="O1069" s="453"/>
      <c r="P1069" s="453"/>
      <c r="Q1069" s="441"/>
      <c r="R1069" s="453"/>
      <c r="S1069" s="453"/>
      <c r="T1069" s="453"/>
      <c r="U1069" s="453"/>
      <c r="V1069" s="453"/>
      <c r="W1069" s="453"/>
      <c r="X1069" s="453"/>
      <c r="Y1069" s="453"/>
      <c r="Z1069" s="453"/>
      <c r="AA1069" s="453"/>
      <c r="AB1069" s="453"/>
      <c r="AC1069" s="453"/>
      <c r="AD1069" s="453"/>
      <c r="AE1069" s="453"/>
      <c r="AF1069" s="453"/>
      <c r="AG1069" s="453"/>
      <c r="AH1069" s="453"/>
      <c r="AI1069" s="453"/>
      <c r="AJ1069" s="453"/>
      <c r="AK1069" s="453"/>
      <c r="AL1069" s="453"/>
      <c r="AM1069" s="453"/>
      <c r="AN1069" s="453"/>
      <c r="AO1069" s="453"/>
      <c r="AP1069" s="453"/>
      <c r="AQ1069" s="453"/>
      <c r="AR1069" s="453"/>
      <c r="AS1069" s="453"/>
      <c r="AT1069" s="453"/>
      <c r="AU1069" s="453"/>
      <c r="AV1069" s="453"/>
      <c r="AW1069" s="453"/>
      <c r="AX1069" s="453"/>
      <c r="AY1069" s="453"/>
      <c r="AZ1069" s="453"/>
      <c r="BA1069" s="453"/>
      <c r="BB1069" s="453"/>
      <c r="BC1069" s="453"/>
      <c r="BD1069" s="453"/>
      <c r="BE1069" s="453"/>
    </row>
    <row r="1070">
      <c r="A1070" s="785"/>
      <c r="B1070" s="782"/>
      <c r="C1070" s="782"/>
      <c r="D1070" s="782"/>
      <c r="E1070" s="782"/>
      <c r="F1070" s="782"/>
      <c r="G1070" s="782"/>
      <c r="H1070" s="782"/>
      <c r="I1070" s="783"/>
      <c r="J1070" s="453"/>
      <c r="K1070" s="453"/>
      <c r="L1070" s="784"/>
      <c r="M1070" s="453"/>
      <c r="N1070" s="453"/>
      <c r="O1070" s="453"/>
      <c r="P1070" s="453"/>
      <c r="Q1070" s="441"/>
      <c r="R1070" s="453"/>
      <c r="S1070" s="453"/>
      <c r="T1070" s="453"/>
      <c r="U1070" s="453"/>
      <c r="V1070" s="453"/>
      <c r="W1070" s="453"/>
      <c r="X1070" s="453"/>
      <c r="Y1070" s="453"/>
      <c r="Z1070" s="453"/>
      <c r="AA1070" s="453"/>
      <c r="AB1070" s="453"/>
      <c r="AC1070" s="453"/>
      <c r="AD1070" s="453"/>
      <c r="AE1070" s="453"/>
      <c r="AF1070" s="453"/>
      <c r="AG1070" s="453"/>
      <c r="AH1070" s="453"/>
      <c r="AI1070" s="453"/>
      <c r="AJ1070" s="453"/>
      <c r="AK1070" s="453"/>
      <c r="AL1070" s="453"/>
      <c r="AM1070" s="453"/>
      <c r="AN1070" s="453"/>
      <c r="AO1070" s="453"/>
      <c r="AP1070" s="453"/>
      <c r="AQ1070" s="453"/>
      <c r="AR1070" s="453"/>
      <c r="AS1070" s="453"/>
      <c r="AT1070" s="453"/>
      <c r="AU1070" s="453"/>
      <c r="AV1070" s="453"/>
      <c r="AW1070" s="453"/>
      <c r="AX1070" s="453"/>
      <c r="AY1070" s="453"/>
      <c r="AZ1070" s="453"/>
      <c r="BA1070" s="453"/>
      <c r="BB1070" s="453"/>
      <c r="BC1070" s="453"/>
      <c r="BD1070" s="453"/>
      <c r="BE1070" s="453"/>
    </row>
    <row r="1071">
      <c r="A1071" s="785"/>
      <c r="B1071" s="782"/>
      <c r="C1071" s="782"/>
      <c r="D1071" s="782"/>
      <c r="E1071" s="782"/>
      <c r="F1071" s="782"/>
      <c r="G1071" s="782"/>
      <c r="H1071" s="782"/>
      <c r="I1071" s="783"/>
      <c r="J1071" s="453"/>
      <c r="K1071" s="453"/>
      <c r="L1071" s="784"/>
      <c r="M1071" s="453"/>
      <c r="N1071" s="453"/>
      <c r="O1071" s="453"/>
      <c r="P1071" s="453"/>
      <c r="Q1071" s="441"/>
      <c r="R1071" s="453"/>
      <c r="S1071" s="453"/>
      <c r="T1071" s="453"/>
      <c r="U1071" s="453"/>
      <c r="V1071" s="453"/>
      <c r="W1071" s="453"/>
      <c r="X1071" s="453"/>
      <c r="Y1071" s="453"/>
      <c r="Z1071" s="453"/>
      <c r="AA1071" s="453"/>
      <c r="AB1071" s="453"/>
      <c r="AC1071" s="453"/>
      <c r="AD1071" s="453"/>
      <c r="AE1071" s="453"/>
      <c r="AF1071" s="453"/>
      <c r="AG1071" s="453"/>
      <c r="AH1071" s="453"/>
      <c r="AI1071" s="453"/>
      <c r="AJ1071" s="453"/>
      <c r="AK1071" s="453"/>
      <c r="AL1071" s="453"/>
      <c r="AM1071" s="453"/>
      <c r="AN1071" s="453"/>
      <c r="AO1071" s="453"/>
      <c r="AP1071" s="453"/>
      <c r="AQ1071" s="453"/>
      <c r="AR1071" s="453"/>
      <c r="AS1071" s="453"/>
      <c r="AT1071" s="453"/>
      <c r="AU1071" s="453"/>
      <c r="AV1071" s="453"/>
      <c r="AW1071" s="453"/>
      <c r="AX1071" s="453"/>
      <c r="AY1071" s="453"/>
      <c r="AZ1071" s="453"/>
      <c r="BA1071" s="453"/>
      <c r="BB1071" s="453"/>
      <c r="BC1071" s="453"/>
      <c r="BD1071" s="453"/>
      <c r="BE1071" s="453"/>
    </row>
    <row r="1072">
      <c r="A1072" s="785"/>
      <c r="B1072" s="782"/>
      <c r="C1072" s="782"/>
      <c r="D1072" s="782"/>
      <c r="E1072" s="782"/>
      <c r="F1072" s="782"/>
      <c r="G1072" s="782"/>
      <c r="H1072" s="782"/>
      <c r="I1072" s="783"/>
      <c r="J1072" s="453"/>
      <c r="K1072" s="453"/>
      <c r="L1072" s="784"/>
      <c r="M1072" s="453"/>
      <c r="N1072" s="453"/>
      <c r="O1072" s="453"/>
      <c r="P1072" s="453"/>
      <c r="Q1072" s="441"/>
      <c r="R1072" s="453"/>
      <c r="S1072" s="453"/>
      <c r="T1072" s="453"/>
      <c r="U1072" s="453"/>
      <c r="V1072" s="453"/>
      <c r="W1072" s="453"/>
      <c r="X1072" s="453"/>
      <c r="Y1072" s="453"/>
      <c r="Z1072" s="453"/>
      <c r="AA1072" s="453"/>
      <c r="AB1072" s="453"/>
      <c r="AC1072" s="453"/>
      <c r="AD1072" s="453"/>
      <c r="AE1072" s="453"/>
      <c r="AF1072" s="453"/>
      <c r="AG1072" s="453"/>
      <c r="AH1072" s="453"/>
      <c r="AI1072" s="453"/>
      <c r="AJ1072" s="453"/>
      <c r="AK1072" s="453"/>
      <c r="AL1072" s="453"/>
      <c r="AM1072" s="453"/>
      <c r="AN1072" s="453"/>
      <c r="AO1072" s="453"/>
      <c r="AP1072" s="453"/>
      <c r="AQ1072" s="453"/>
      <c r="AR1072" s="453"/>
      <c r="AS1072" s="453"/>
      <c r="AT1072" s="453"/>
      <c r="AU1072" s="453"/>
      <c r="AV1072" s="453"/>
      <c r="AW1072" s="453"/>
      <c r="AX1072" s="453"/>
      <c r="AY1072" s="453"/>
      <c r="AZ1072" s="453"/>
      <c r="BA1072" s="453"/>
      <c r="BB1072" s="453"/>
      <c r="BC1072" s="453"/>
      <c r="BD1072" s="453"/>
      <c r="BE1072" s="453"/>
    </row>
    <row r="1073">
      <c r="A1073" s="785"/>
      <c r="B1073" s="782"/>
      <c r="C1073" s="782"/>
      <c r="D1073" s="782"/>
      <c r="E1073" s="782"/>
      <c r="F1073" s="782"/>
      <c r="G1073" s="782"/>
      <c r="H1073" s="782"/>
      <c r="I1073" s="783"/>
      <c r="J1073" s="453"/>
      <c r="K1073" s="453"/>
      <c r="L1073" s="784"/>
      <c r="M1073" s="453"/>
      <c r="N1073" s="453"/>
      <c r="O1073" s="453"/>
      <c r="P1073" s="453"/>
      <c r="Q1073" s="441"/>
      <c r="R1073" s="453"/>
      <c r="S1073" s="453"/>
      <c r="T1073" s="453"/>
      <c r="U1073" s="453"/>
      <c r="V1073" s="453"/>
      <c r="W1073" s="453"/>
      <c r="X1073" s="453"/>
      <c r="Y1073" s="453"/>
      <c r="Z1073" s="453"/>
      <c r="AA1073" s="453"/>
      <c r="AB1073" s="453"/>
      <c r="AC1073" s="453"/>
      <c r="AD1073" s="453"/>
      <c r="AE1073" s="453"/>
      <c r="AF1073" s="453"/>
      <c r="AG1073" s="453"/>
      <c r="AH1073" s="453"/>
      <c r="AI1073" s="453"/>
      <c r="AJ1073" s="453"/>
      <c r="AK1073" s="453"/>
      <c r="AL1073" s="453"/>
      <c r="AM1073" s="453"/>
      <c r="AN1073" s="453"/>
      <c r="AO1073" s="453"/>
      <c r="AP1073" s="453"/>
      <c r="AQ1073" s="453"/>
      <c r="AR1073" s="453"/>
      <c r="AS1073" s="453"/>
      <c r="AT1073" s="453"/>
      <c r="AU1073" s="453"/>
      <c r="AV1073" s="453"/>
      <c r="AW1073" s="453"/>
      <c r="AX1073" s="453"/>
      <c r="AY1073" s="453"/>
      <c r="AZ1073" s="453"/>
      <c r="BA1073" s="453"/>
      <c r="BB1073" s="453"/>
      <c r="BC1073" s="453"/>
      <c r="BD1073" s="453"/>
      <c r="BE1073" s="453"/>
    </row>
    <row r="1074">
      <c r="A1074" s="785"/>
      <c r="B1074" s="782"/>
      <c r="C1074" s="782"/>
      <c r="D1074" s="782"/>
      <c r="E1074" s="782"/>
      <c r="F1074" s="782"/>
      <c r="G1074" s="782"/>
      <c r="H1074" s="782"/>
      <c r="I1074" s="783"/>
      <c r="J1074" s="453"/>
      <c r="K1074" s="453"/>
      <c r="L1074" s="784"/>
      <c r="M1074" s="453"/>
      <c r="N1074" s="453"/>
      <c r="O1074" s="453"/>
      <c r="P1074" s="453"/>
      <c r="Q1074" s="441"/>
      <c r="R1074" s="453"/>
      <c r="S1074" s="453"/>
      <c r="T1074" s="453"/>
      <c r="U1074" s="453"/>
      <c r="V1074" s="453"/>
      <c r="W1074" s="453"/>
      <c r="X1074" s="453"/>
      <c r="Y1074" s="453"/>
      <c r="Z1074" s="453"/>
      <c r="AA1074" s="453"/>
      <c r="AB1074" s="453"/>
      <c r="AC1074" s="453"/>
      <c r="AD1074" s="453"/>
      <c r="AE1074" s="453"/>
      <c r="AF1074" s="453"/>
      <c r="AG1074" s="453"/>
      <c r="AH1074" s="453"/>
      <c r="AI1074" s="453"/>
      <c r="AJ1074" s="453"/>
      <c r="AK1074" s="453"/>
      <c r="AL1074" s="453"/>
      <c r="AM1074" s="453"/>
      <c r="AN1074" s="453"/>
      <c r="AO1074" s="453"/>
      <c r="AP1074" s="453"/>
      <c r="AQ1074" s="453"/>
      <c r="AR1074" s="453"/>
      <c r="AS1074" s="453"/>
      <c r="AT1074" s="453"/>
      <c r="AU1074" s="453"/>
      <c r="AV1074" s="453"/>
      <c r="AW1074" s="453"/>
      <c r="AX1074" s="453"/>
      <c r="AY1074" s="453"/>
      <c r="AZ1074" s="453"/>
      <c r="BA1074" s="453"/>
      <c r="BB1074" s="453"/>
      <c r="BC1074" s="453"/>
      <c r="BD1074" s="453"/>
      <c r="BE1074" s="453"/>
    </row>
    <row r="1075">
      <c r="A1075" s="785"/>
      <c r="B1075" s="782"/>
      <c r="C1075" s="782"/>
      <c r="D1075" s="782"/>
      <c r="E1075" s="782"/>
      <c r="F1075" s="782"/>
      <c r="G1075" s="782"/>
      <c r="H1075" s="782"/>
      <c r="I1075" s="783"/>
      <c r="J1075" s="453"/>
      <c r="K1075" s="453"/>
      <c r="L1075" s="784"/>
      <c r="M1075" s="453"/>
      <c r="N1075" s="453"/>
      <c r="O1075" s="453"/>
      <c r="P1075" s="453"/>
      <c r="Q1075" s="441"/>
      <c r="R1075" s="453"/>
      <c r="S1075" s="453"/>
      <c r="T1075" s="453"/>
      <c r="U1075" s="453"/>
      <c r="V1075" s="453"/>
      <c r="W1075" s="453"/>
      <c r="X1075" s="453"/>
      <c r="Y1075" s="453"/>
      <c r="Z1075" s="453"/>
      <c r="AA1075" s="453"/>
      <c r="AB1075" s="453"/>
      <c r="AC1075" s="453"/>
      <c r="AD1075" s="453"/>
      <c r="AE1075" s="453"/>
      <c r="AF1075" s="453"/>
      <c r="AG1075" s="453"/>
      <c r="AH1075" s="453"/>
      <c r="AI1075" s="453"/>
      <c r="AJ1075" s="453"/>
      <c r="AK1075" s="453"/>
      <c r="AL1075" s="453"/>
      <c r="AM1075" s="453"/>
      <c r="AN1075" s="453"/>
      <c r="AO1075" s="453"/>
      <c r="AP1075" s="453"/>
      <c r="AQ1075" s="453"/>
      <c r="AR1075" s="453"/>
      <c r="AS1075" s="453"/>
      <c r="AT1075" s="453"/>
      <c r="AU1075" s="453"/>
      <c r="AV1075" s="453"/>
      <c r="AW1075" s="453"/>
      <c r="AX1075" s="453"/>
      <c r="AY1075" s="453"/>
      <c r="AZ1075" s="453"/>
      <c r="BA1075" s="453"/>
      <c r="BB1075" s="453"/>
      <c r="BC1075" s="453"/>
      <c r="BD1075" s="453"/>
      <c r="BE1075" s="453"/>
    </row>
    <row r="1076">
      <c r="A1076" s="785"/>
      <c r="B1076" s="782"/>
      <c r="C1076" s="782"/>
      <c r="D1076" s="782"/>
      <c r="E1076" s="782"/>
      <c r="F1076" s="782"/>
      <c r="G1076" s="782"/>
      <c r="H1076" s="782"/>
      <c r="I1076" s="783"/>
      <c r="J1076" s="453"/>
      <c r="K1076" s="453"/>
      <c r="L1076" s="784"/>
      <c r="M1076" s="453"/>
      <c r="N1076" s="453"/>
      <c r="O1076" s="453"/>
      <c r="P1076" s="453"/>
      <c r="Q1076" s="441"/>
      <c r="R1076" s="453"/>
      <c r="S1076" s="453"/>
      <c r="T1076" s="453"/>
      <c r="U1076" s="453"/>
      <c r="V1076" s="453"/>
      <c r="W1076" s="453"/>
      <c r="X1076" s="453"/>
      <c r="Y1076" s="453"/>
      <c r="Z1076" s="453"/>
      <c r="AA1076" s="453"/>
      <c r="AB1076" s="453"/>
      <c r="AC1076" s="453"/>
      <c r="AD1076" s="453"/>
      <c r="AE1076" s="453"/>
      <c r="AF1076" s="453"/>
      <c r="AG1076" s="453"/>
      <c r="AH1076" s="453"/>
      <c r="AI1076" s="453"/>
      <c r="AJ1076" s="453"/>
      <c r="AK1076" s="453"/>
      <c r="AL1076" s="453"/>
      <c r="AM1076" s="453"/>
      <c r="AN1076" s="453"/>
      <c r="AO1076" s="453"/>
      <c r="AP1076" s="453"/>
      <c r="AQ1076" s="453"/>
      <c r="AR1076" s="453"/>
      <c r="AS1076" s="453"/>
      <c r="AT1076" s="453"/>
      <c r="AU1076" s="453"/>
      <c r="AV1076" s="453"/>
      <c r="AW1076" s="453"/>
      <c r="AX1076" s="453"/>
      <c r="AY1076" s="453"/>
      <c r="AZ1076" s="453"/>
      <c r="BA1076" s="453"/>
      <c r="BB1076" s="453"/>
      <c r="BC1076" s="453"/>
      <c r="BD1076" s="453"/>
      <c r="BE1076" s="453"/>
    </row>
    <row r="1077">
      <c r="A1077" s="785"/>
      <c r="B1077" s="782"/>
      <c r="C1077" s="782"/>
      <c r="D1077" s="782"/>
      <c r="E1077" s="782"/>
      <c r="F1077" s="782"/>
      <c r="G1077" s="782"/>
      <c r="H1077" s="782"/>
      <c r="I1077" s="783"/>
      <c r="J1077" s="453"/>
      <c r="K1077" s="453"/>
      <c r="L1077" s="784"/>
      <c r="M1077" s="453"/>
      <c r="N1077" s="453"/>
      <c r="O1077" s="453"/>
      <c r="P1077" s="453"/>
      <c r="Q1077" s="441"/>
      <c r="R1077" s="453"/>
      <c r="S1077" s="453"/>
      <c r="T1077" s="453"/>
      <c r="U1077" s="453"/>
      <c r="V1077" s="453"/>
      <c r="W1077" s="453"/>
      <c r="X1077" s="453"/>
      <c r="Y1077" s="453"/>
      <c r="Z1077" s="453"/>
      <c r="AA1077" s="453"/>
      <c r="AB1077" s="453"/>
      <c r="AC1077" s="453"/>
      <c r="AD1077" s="453"/>
      <c r="AE1077" s="453"/>
      <c r="AF1077" s="453"/>
      <c r="AG1077" s="453"/>
      <c r="AH1077" s="453"/>
      <c r="AI1077" s="453"/>
      <c r="AJ1077" s="453"/>
      <c r="AK1077" s="453"/>
      <c r="AL1077" s="453"/>
      <c r="AM1077" s="453"/>
      <c r="AN1077" s="453"/>
      <c r="AO1077" s="453"/>
      <c r="AP1077" s="453"/>
      <c r="AQ1077" s="453"/>
      <c r="AR1077" s="453"/>
      <c r="AS1077" s="453"/>
      <c r="AT1077" s="453"/>
      <c r="AU1077" s="453"/>
      <c r="AV1077" s="453"/>
      <c r="AW1077" s="453"/>
      <c r="AX1077" s="453"/>
      <c r="AY1077" s="453"/>
      <c r="AZ1077" s="453"/>
      <c r="BA1077" s="453"/>
      <c r="BB1077" s="453"/>
      <c r="BC1077" s="453"/>
      <c r="BD1077" s="453"/>
      <c r="BE1077" s="453"/>
    </row>
    <row r="1078">
      <c r="A1078" s="785"/>
      <c r="B1078" s="782"/>
      <c r="C1078" s="782"/>
      <c r="D1078" s="782"/>
      <c r="E1078" s="782"/>
      <c r="F1078" s="782"/>
      <c r="G1078" s="782"/>
      <c r="H1078" s="782"/>
      <c r="I1078" s="783"/>
      <c r="J1078" s="453"/>
      <c r="K1078" s="453"/>
      <c r="L1078" s="784"/>
      <c r="M1078" s="453"/>
      <c r="N1078" s="453"/>
      <c r="O1078" s="453"/>
      <c r="P1078" s="453"/>
      <c r="Q1078" s="441"/>
      <c r="R1078" s="453"/>
      <c r="S1078" s="453"/>
      <c r="T1078" s="453"/>
      <c r="U1078" s="453"/>
      <c r="V1078" s="453"/>
      <c r="W1078" s="453"/>
      <c r="X1078" s="453"/>
      <c r="Y1078" s="453"/>
      <c r="Z1078" s="453"/>
      <c r="AA1078" s="453"/>
      <c r="AB1078" s="453"/>
      <c r="AC1078" s="453"/>
      <c r="AD1078" s="453"/>
      <c r="AE1078" s="453"/>
      <c r="AF1078" s="453"/>
      <c r="AG1078" s="453"/>
      <c r="AH1078" s="453"/>
      <c r="AI1078" s="453"/>
      <c r="AJ1078" s="453"/>
      <c r="AK1078" s="453"/>
      <c r="AL1078" s="453"/>
      <c r="AM1078" s="453"/>
      <c r="AN1078" s="453"/>
      <c r="AO1078" s="453"/>
      <c r="AP1078" s="453"/>
      <c r="AQ1078" s="453"/>
      <c r="AR1078" s="453"/>
      <c r="AS1078" s="453"/>
      <c r="AT1078" s="453"/>
      <c r="AU1078" s="453"/>
      <c r="AV1078" s="453"/>
      <c r="AW1078" s="453"/>
      <c r="AX1078" s="453"/>
      <c r="AY1078" s="453"/>
      <c r="AZ1078" s="453"/>
      <c r="BA1078" s="453"/>
      <c r="BB1078" s="453"/>
      <c r="BC1078" s="453"/>
      <c r="BD1078" s="453"/>
      <c r="BE1078" s="453"/>
    </row>
    <row r="1079">
      <c r="A1079" s="785"/>
      <c r="B1079" s="782"/>
      <c r="C1079" s="782"/>
      <c r="D1079" s="782"/>
      <c r="E1079" s="782"/>
      <c r="F1079" s="782"/>
      <c r="G1079" s="782"/>
      <c r="H1079" s="782"/>
      <c r="I1079" s="783"/>
      <c r="J1079" s="453"/>
      <c r="K1079" s="453"/>
      <c r="L1079" s="784"/>
      <c r="M1079" s="453"/>
      <c r="N1079" s="453"/>
      <c r="O1079" s="453"/>
      <c r="P1079" s="453"/>
      <c r="Q1079" s="441"/>
      <c r="R1079" s="453"/>
      <c r="S1079" s="453"/>
      <c r="T1079" s="453"/>
      <c r="U1079" s="453"/>
      <c r="V1079" s="453"/>
      <c r="W1079" s="453"/>
      <c r="X1079" s="453"/>
      <c r="Y1079" s="453"/>
      <c r="Z1079" s="453"/>
      <c r="AA1079" s="453"/>
      <c r="AB1079" s="453"/>
      <c r="AC1079" s="453"/>
      <c r="AD1079" s="453"/>
      <c r="AE1079" s="453"/>
      <c r="AF1079" s="453"/>
      <c r="AG1079" s="453"/>
      <c r="AH1079" s="453"/>
      <c r="AI1079" s="453"/>
      <c r="AJ1079" s="453"/>
      <c r="AK1079" s="453"/>
      <c r="AL1079" s="453"/>
      <c r="AM1079" s="453"/>
      <c r="AN1079" s="453"/>
      <c r="AO1079" s="453"/>
      <c r="AP1079" s="453"/>
      <c r="AQ1079" s="453"/>
      <c r="AR1079" s="453"/>
      <c r="AS1079" s="453"/>
      <c r="AT1079" s="453"/>
      <c r="AU1079" s="453"/>
      <c r="AV1079" s="453"/>
      <c r="AW1079" s="453"/>
      <c r="AX1079" s="453"/>
      <c r="AY1079" s="453"/>
      <c r="AZ1079" s="453"/>
      <c r="BA1079" s="453"/>
      <c r="BB1079" s="453"/>
      <c r="BC1079" s="453"/>
      <c r="BD1079" s="453"/>
      <c r="BE1079" s="453"/>
    </row>
    <row r="1080">
      <c r="A1080" s="785"/>
      <c r="B1080" s="782"/>
      <c r="C1080" s="782"/>
      <c r="D1080" s="782"/>
      <c r="E1080" s="782"/>
      <c r="F1080" s="782"/>
      <c r="G1080" s="782"/>
      <c r="H1080" s="782"/>
      <c r="I1080" s="783"/>
      <c r="J1080" s="453"/>
      <c r="K1080" s="453"/>
      <c r="L1080" s="784"/>
      <c r="M1080" s="453"/>
      <c r="N1080" s="453"/>
      <c r="O1080" s="453"/>
      <c r="P1080" s="453"/>
      <c r="Q1080" s="441"/>
      <c r="R1080" s="453"/>
      <c r="S1080" s="453"/>
      <c r="T1080" s="453"/>
      <c r="U1080" s="453"/>
      <c r="V1080" s="453"/>
      <c r="W1080" s="453"/>
      <c r="X1080" s="453"/>
      <c r="Y1080" s="453"/>
      <c r="Z1080" s="453"/>
      <c r="AA1080" s="453"/>
      <c r="AB1080" s="453"/>
      <c r="AC1080" s="453"/>
      <c r="AD1080" s="453"/>
      <c r="AE1080" s="453"/>
      <c r="AF1080" s="453"/>
      <c r="AG1080" s="453"/>
      <c r="AH1080" s="453"/>
      <c r="AI1080" s="453"/>
      <c r="AJ1080" s="453"/>
      <c r="AK1080" s="453"/>
      <c r="AL1080" s="453"/>
      <c r="AM1080" s="453"/>
      <c r="AN1080" s="453"/>
      <c r="AO1080" s="453"/>
      <c r="AP1080" s="453"/>
      <c r="AQ1080" s="453"/>
      <c r="AR1080" s="453"/>
      <c r="AS1080" s="453"/>
      <c r="AT1080" s="453"/>
      <c r="AU1080" s="453"/>
      <c r="AV1080" s="453"/>
      <c r="AW1080" s="453"/>
      <c r="AX1080" s="453"/>
      <c r="AY1080" s="453"/>
      <c r="AZ1080" s="453"/>
      <c r="BA1080" s="453"/>
      <c r="BB1080" s="453"/>
      <c r="BC1080" s="453"/>
      <c r="BD1080" s="453"/>
      <c r="BE1080" s="453"/>
    </row>
    <row r="1081">
      <c r="A1081" s="785"/>
      <c r="B1081" s="782"/>
      <c r="C1081" s="782"/>
      <c r="D1081" s="782"/>
      <c r="E1081" s="782"/>
      <c r="F1081" s="782"/>
      <c r="G1081" s="782"/>
      <c r="H1081" s="782"/>
      <c r="I1081" s="783"/>
      <c r="J1081" s="453"/>
      <c r="K1081" s="453"/>
      <c r="L1081" s="784"/>
      <c r="M1081" s="453"/>
      <c r="N1081" s="453"/>
      <c r="O1081" s="453"/>
      <c r="P1081" s="453"/>
      <c r="Q1081" s="441"/>
      <c r="R1081" s="453"/>
      <c r="S1081" s="453"/>
      <c r="T1081" s="453"/>
      <c r="U1081" s="453"/>
      <c r="V1081" s="453"/>
      <c r="W1081" s="453"/>
      <c r="X1081" s="453"/>
      <c r="Y1081" s="453"/>
      <c r="Z1081" s="453"/>
      <c r="AA1081" s="453"/>
      <c r="AB1081" s="453"/>
      <c r="AC1081" s="453"/>
      <c r="AD1081" s="453"/>
      <c r="AE1081" s="453"/>
      <c r="AF1081" s="453"/>
      <c r="AG1081" s="453"/>
      <c r="AH1081" s="453"/>
      <c r="AI1081" s="453"/>
      <c r="AJ1081" s="453"/>
      <c r="AK1081" s="453"/>
      <c r="AL1081" s="453"/>
      <c r="AM1081" s="453"/>
      <c r="AN1081" s="453"/>
      <c r="AO1081" s="453"/>
      <c r="AP1081" s="453"/>
      <c r="AQ1081" s="453"/>
      <c r="AR1081" s="453"/>
      <c r="AS1081" s="453"/>
      <c r="AT1081" s="453"/>
      <c r="AU1081" s="453"/>
      <c r="AV1081" s="453"/>
      <c r="AW1081" s="453"/>
      <c r="AX1081" s="453"/>
      <c r="AY1081" s="453"/>
      <c r="AZ1081" s="453"/>
      <c r="BA1081" s="453"/>
      <c r="BB1081" s="453"/>
      <c r="BC1081" s="453"/>
      <c r="BD1081" s="453"/>
      <c r="BE1081" s="453"/>
    </row>
    <row r="1082">
      <c r="A1082" s="785"/>
      <c r="B1082" s="782"/>
      <c r="C1082" s="782"/>
      <c r="D1082" s="782"/>
      <c r="E1082" s="782"/>
      <c r="F1082" s="782"/>
      <c r="G1082" s="782"/>
      <c r="H1082" s="782"/>
      <c r="I1082" s="783"/>
      <c r="J1082" s="453"/>
      <c r="K1082" s="453"/>
      <c r="L1082" s="784"/>
      <c r="M1082" s="453"/>
      <c r="N1082" s="453"/>
      <c r="O1082" s="453"/>
      <c r="P1082" s="453"/>
      <c r="Q1082" s="441"/>
      <c r="R1082" s="453"/>
      <c r="S1082" s="453"/>
      <c r="T1082" s="453"/>
      <c r="U1082" s="453"/>
      <c r="V1082" s="453"/>
      <c r="W1082" s="453"/>
      <c r="X1082" s="453"/>
      <c r="Y1082" s="453"/>
      <c r="Z1082" s="453"/>
      <c r="AA1082" s="453"/>
      <c r="AB1082" s="453"/>
      <c r="AC1082" s="453"/>
      <c r="AD1082" s="453"/>
      <c r="AE1082" s="453"/>
      <c r="AF1082" s="453"/>
      <c r="AG1082" s="453"/>
      <c r="AH1082" s="453"/>
      <c r="AI1082" s="453"/>
      <c r="AJ1082" s="453"/>
      <c r="AK1082" s="453"/>
      <c r="AL1082" s="453"/>
      <c r="AM1082" s="453"/>
      <c r="AN1082" s="453"/>
      <c r="AO1082" s="453"/>
      <c r="AP1082" s="453"/>
      <c r="AQ1082" s="453"/>
      <c r="AR1082" s="453"/>
      <c r="AS1082" s="453"/>
      <c r="AT1082" s="453"/>
      <c r="AU1082" s="453"/>
      <c r="AV1082" s="453"/>
      <c r="AW1082" s="453"/>
      <c r="AX1082" s="453"/>
      <c r="AY1082" s="453"/>
      <c r="AZ1082" s="453"/>
      <c r="BA1082" s="453"/>
      <c r="BB1082" s="453"/>
      <c r="BC1082" s="453"/>
      <c r="BD1082" s="453"/>
      <c r="BE1082" s="453"/>
    </row>
    <row r="1083">
      <c r="A1083" s="785"/>
      <c r="B1083" s="782"/>
      <c r="C1083" s="782"/>
      <c r="D1083" s="782"/>
      <c r="E1083" s="782"/>
      <c r="F1083" s="782"/>
      <c r="G1083" s="782"/>
      <c r="H1083" s="782"/>
      <c r="I1083" s="783"/>
      <c r="J1083" s="453"/>
      <c r="K1083" s="453"/>
      <c r="L1083" s="784"/>
      <c r="M1083" s="453"/>
      <c r="N1083" s="453"/>
      <c r="O1083" s="453"/>
      <c r="P1083" s="453"/>
      <c r="Q1083" s="441"/>
      <c r="R1083" s="453"/>
      <c r="S1083" s="453"/>
      <c r="T1083" s="453"/>
      <c r="U1083" s="453"/>
      <c r="V1083" s="453"/>
      <c r="W1083" s="453"/>
      <c r="X1083" s="453"/>
      <c r="Y1083" s="453"/>
      <c r="Z1083" s="453"/>
      <c r="AA1083" s="453"/>
      <c r="AB1083" s="453"/>
      <c r="AC1083" s="453"/>
      <c r="AD1083" s="453"/>
      <c r="AE1083" s="453"/>
      <c r="AF1083" s="453"/>
      <c r="AG1083" s="453"/>
      <c r="AH1083" s="453"/>
      <c r="AI1083" s="453"/>
      <c r="AJ1083" s="453"/>
      <c r="AK1083" s="453"/>
      <c r="AL1083" s="453"/>
      <c r="AM1083" s="453"/>
      <c r="AN1083" s="453"/>
      <c r="AO1083" s="453"/>
      <c r="AP1083" s="453"/>
      <c r="AQ1083" s="453"/>
      <c r="AR1083" s="453"/>
      <c r="AS1083" s="453"/>
      <c r="AT1083" s="453"/>
      <c r="AU1083" s="453"/>
      <c r="AV1083" s="453"/>
      <c r="AW1083" s="453"/>
      <c r="AX1083" s="453"/>
      <c r="AY1083" s="453"/>
      <c r="AZ1083" s="453"/>
      <c r="BA1083" s="453"/>
      <c r="BB1083" s="453"/>
      <c r="BC1083" s="453"/>
      <c r="BD1083" s="453"/>
      <c r="BE1083" s="453"/>
    </row>
    <row r="1084">
      <c r="A1084" s="785"/>
      <c r="B1084" s="782"/>
      <c r="C1084" s="782"/>
      <c r="D1084" s="782"/>
      <c r="E1084" s="782"/>
      <c r="F1084" s="782"/>
      <c r="G1084" s="782"/>
      <c r="H1084" s="782"/>
      <c r="I1084" s="783"/>
      <c r="J1084" s="453"/>
      <c r="K1084" s="453"/>
      <c r="L1084" s="784"/>
      <c r="M1084" s="453"/>
      <c r="N1084" s="453"/>
      <c r="O1084" s="453"/>
      <c r="P1084" s="453"/>
      <c r="Q1084" s="441"/>
      <c r="R1084" s="453"/>
      <c r="S1084" s="453"/>
      <c r="T1084" s="453"/>
      <c r="U1084" s="453"/>
      <c r="V1084" s="453"/>
      <c r="W1084" s="453"/>
      <c r="X1084" s="453"/>
      <c r="Y1084" s="453"/>
      <c r="Z1084" s="453"/>
      <c r="AA1084" s="453"/>
      <c r="AB1084" s="453"/>
      <c r="AC1084" s="453"/>
      <c r="AD1084" s="453"/>
      <c r="AE1084" s="453"/>
      <c r="AF1084" s="453"/>
      <c r="AG1084" s="453"/>
      <c r="AH1084" s="453"/>
      <c r="AI1084" s="453"/>
      <c r="AJ1084" s="453"/>
      <c r="AK1084" s="453"/>
      <c r="AL1084" s="453"/>
      <c r="AM1084" s="453"/>
      <c r="AN1084" s="453"/>
      <c r="AO1084" s="453"/>
      <c r="AP1084" s="453"/>
      <c r="AQ1084" s="453"/>
      <c r="AR1084" s="453"/>
      <c r="AS1084" s="453"/>
      <c r="AT1084" s="453"/>
      <c r="AU1084" s="453"/>
      <c r="AV1084" s="453"/>
      <c r="AW1084" s="453"/>
      <c r="AX1084" s="453"/>
      <c r="AY1084" s="453"/>
      <c r="AZ1084" s="453"/>
      <c r="BA1084" s="453"/>
      <c r="BB1084" s="453"/>
      <c r="BC1084" s="453"/>
      <c r="BD1084" s="453"/>
      <c r="BE1084" s="453"/>
    </row>
    <row r="1085">
      <c r="A1085" s="785"/>
      <c r="B1085" s="782"/>
      <c r="C1085" s="782"/>
      <c r="D1085" s="782"/>
      <c r="E1085" s="782"/>
      <c r="F1085" s="782"/>
      <c r="G1085" s="782"/>
      <c r="H1085" s="782"/>
      <c r="I1085" s="783"/>
      <c r="J1085" s="453"/>
      <c r="K1085" s="453"/>
      <c r="L1085" s="784"/>
      <c r="M1085" s="453"/>
      <c r="N1085" s="453"/>
      <c r="O1085" s="453"/>
      <c r="P1085" s="453"/>
      <c r="Q1085" s="441"/>
      <c r="R1085" s="453"/>
      <c r="S1085" s="453"/>
      <c r="T1085" s="453"/>
      <c r="U1085" s="453"/>
      <c r="V1085" s="453"/>
      <c r="W1085" s="453"/>
      <c r="X1085" s="453"/>
      <c r="Y1085" s="453"/>
      <c r="Z1085" s="453"/>
      <c r="AA1085" s="453"/>
      <c r="AB1085" s="453"/>
      <c r="AC1085" s="453"/>
      <c r="AD1085" s="453"/>
      <c r="AE1085" s="453"/>
      <c r="AF1085" s="453"/>
      <c r="AG1085" s="453"/>
      <c r="AH1085" s="453"/>
      <c r="AI1085" s="453"/>
      <c r="AJ1085" s="453"/>
      <c r="AK1085" s="453"/>
      <c r="AL1085" s="453"/>
      <c r="AM1085" s="453"/>
      <c r="AN1085" s="453"/>
      <c r="AO1085" s="453"/>
      <c r="AP1085" s="453"/>
      <c r="AQ1085" s="453"/>
      <c r="AR1085" s="453"/>
      <c r="AS1085" s="453"/>
      <c r="AT1085" s="453"/>
      <c r="AU1085" s="453"/>
      <c r="AV1085" s="453"/>
      <c r="AW1085" s="453"/>
      <c r="AX1085" s="453"/>
      <c r="AY1085" s="453"/>
      <c r="AZ1085" s="453"/>
      <c r="BA1085" s="453"/>
      <c r="BB1085" s="453"/>
      <c r="BC1085" s="453"/>
      <c r="BD1085" s="453"/>
      <c r="BE1085" s="453"/>
    </row>
    <row r="1086">
      <c r="A1086" s="785"/>
      <c r="B1086" s="782"/>
      <c r="C1086" s="782"/>
      <c r="D1086" s="782"/>
      <c r="E1086" s="782"/>
      <c r="F1086" s="782"/>
      <c r="G1086" s="782"/>
      <c r="H1086" s="782"/>
      <c r="I1086" s="783"/>
      <c r="J1086" s="453"/>
      <c r="K1086" s="453"/>
      <c r="L1086" s="784"/>
      <c r="M1086" s="453"/>
      <c r="N1086" s="453"/>
      <c r="O1086" s="453"/>
      <c r="P1086" s="453"/>
      <c r="Q1086" s="441"/>
      <c r="R1086" s="453"/>
      <c r="S1086" s="453"/>
      <c r="T1086" s="453"/>
      <c r="U1086" s="453"/>
      <c r="V1086" s="453"/>
      <c r="W1086" s="453"/>
      <c r="X1086" s="453"/>
      <c r="Y1086" s="453"/>
      <c r="Z1086" s="453"/>
      <c r="AA1086" s="453"/>
      <c r="AB1086" s="453"/>
      <c r="AC1086" s="453"/>
      <c r="AD1086" s="453"/>
      <c r="AE1086" s="453"/>
      <c r="AF1086" s="453"/>
      <c r="AG1086" s="453"/>
      <c r="AH1086" s="453"/>
      <c r="AI1086" s="453"/>
      <c r="AJ1086" s="453"/>
      <c r="AK1086" s="453"/>
      <c r="AL1086" s="453"/>
      <c r="AM1086" s="453"/>
      <c r="AN1086" s="453"/>
      <c r="AO1086" s="453"/>
      <c r="AP1086" s="453"/>
      <c r="AQ1086" s="453"/>
      <c r="AR1086" s="453"/>
      <c r="AS1086" s="453"/>
      <c r="AT1086" s="453"/>
      <c r="AU1086" s="453"/>
      <c r="AV1086" s="453"/>
      <c r="AW1086" s="453"/>
      <c r="AX1086" s="453"/>
      <c r="AY1086" s="453"/>
      <c r="AZ1086" s="453"/>
      <c r="BA1086" s="453"/>
      <c r="BB1086" s="453"/>
      <c r="BC1086" s="453"/>
      <c r="BD1086" s="453"/>
      <c r="BE1086" s="453"/>
    </row>
    <row r="1087">
      <c r="A1087" s="785"/>
      <c r="B1087" s="782"/>
      <c r="C1087" s="782"/>
      <c r="D1087" s="782"/>
      <c r="E1087" s="782"/>
      <c r="F1087" s="782"/>
      <c r="G1087" s="782"/>
      <c r="H1087" s="782"/>
      <c r="I1087" s="783"/>
      <c r="J1087" s="453"/>
      <c r="K1087" s="453"/>
      <c r="L1087" s="784"/>
      <c r="M1087" s="453"/>
      <c r="N1087" s="453"/>
      <c r="O1087" s="453"/>
      <c r="P1087" s="453"/>
      <c r="Q1087" s="441"/>
      <c r="R1087" s="453"/>
      <c r="S1087" s="453"/>
      <c r="T1087" s="453"/>
      <c r="U1087" s="453"/>
      <c r="V1087" s="453"/>
      <c r="W1087" s="453"/>
      <c r="X1087" s="453"/>
      <c r="Y1087" s="453"/>
      <c r="Z1087" s="453"/>
      <c r="AA1087" s="453"/>
      <c r="AB1087" s="453"/>
      <c r="AC1087" s="453"/>
      <c r="AD1087" s="453"/>
      <c r="AE1087" s="453"/>
      <c r="AF1087" s="453"/>
      <c r="AG1087" s="453"/>
      <c r="AH1087" s="453"/>
      <c r="AI1087" s="453"/>
      <c r="AJ1087" s="453"/>
      <c r="AK1087" s="453"/>
      <c r="AL1087" s="453"/>
      <c r="AM1087" s="453"/>
      <c r="AN1087" s="453"/>
      <c r="AO1087" s="453"/>
      <c r="AP1087" s="453"/>
      <c r="AQ1087" s="453"/>
      <c r="AR1087" s="453"/>
      <c r="AS1087" s="453"/>
      <c r="AT1087" s="453"/>
      <c r="AU1087" s="453"/>
      <c r="AV1087" s="453"/>
      <c r="AW1087" s="453"/>
      <c r="AX1087" s="453"/>
      <c r="AY1087" s="453"/>
      <c r="AZ1087" s="453"/>
      <c r="BA1087" s="453"/>
      <c r="BB1087" s="453"/>
      <c r="BC1087" s="453"/>
      <c r="BD1087" s="453"/>
      <c r="BE1087" s="453"/>
    </row>
    <row r="1088">
      <c r="A1088" s="785"/>
      <c r="B1088" s="782"/>
      <c r="C1088" s="782"/>
      <c r="D1088" s="782"/>
      <c r="E1088" s="782"/>
      <c r="F1088" s="782"/>
      <c r="G1088" s="782"/>
      <c r="H1088" s="782"/>
      <c r="I1088" s="783"/>
      <c r="J1088" s="453"/>
      <c r="K1088" s="453"/>
      <c r="L1088" s="784"/>
      <c r="M1088" s="453"/>
      <c r="N1088" s="453"/>
      <c r="O1088" s="453"/>
      <c r="P1088" s="453"/>
      <c r="Q1088" s="441"/>
      <c r="R1088" s="453"/>
      <c r="S1088" s="453"/>
      <c r="T1088" s="453"/>
      <c r="U1088" s="453"/>
      <c r="V1088" s="453"/>
      <c r="W1088" s="453"/>
      <c r="X1088" s="453"/>
      <c r="Y1088" s="453"/>
      <c r="Z1088" s="453"/>
      <c r="AA1088" s="453"/>
      <c r="AB1088" s="453"/>
      <c r="AC1088" s="453"/>
      <c r="AD1088" s="453"/>
      <c r="AE1088" s="453"/>
      <c r="AF1088" s="453"/>
      <c r="AG1088" s="453"/>
      <c r="AH1088" s="453"/>
      <c r="AI1088" s="453"/>
      <c r="AJ1088" s="453"/>
      <c r="AK1088" s="453"/>
      <c r="AL1088" s="453"/>
      <c r="AM1088" s="453"/>
      <c r="AN1088" s="453"/>
      <c r="AO1088" s="453"/>
      <c r="AP1088" s="453"/>
      <c r="AQ1088" s="453"/>
      <c r="AR1088" s="453"/>
      <c r="AS1088" s="453"/>
      <c r="AT1088" s="453"/>
      <c r="AU1088" s="453"/>
      <c r="AV1088" s="453"/>
      <c r="AW1088" s="453"/>
      <c r="AX1088" s="453"/>
      <c r="AY1088" s="453"/>
      <c r="AZ1088" s="453"/>
      <c r="BA1088" s="453"/>
      <c r="BB1088" s="453"/>
      <c r="BC1088" s="453"/>
      <c r="BD1088" s="453"/>
      <c r="BE1088" s="453"/>
    </row>
    <row r="1089">
      <c r="A1089" s="785"/>
      <c r="B1089" s="782"/>
      <c r="C1089" s="782"/>
      <c r="D1089" s="782"/>
      <c r="E1089" s="782"/>
      <c r="F1089" s="782"/>
      <c r="G1089" s="782"/>
      <c r="H1089" s="782"/>
      <c r="I1089" s="783"/>
      <c r="J1089" s="453"/>
      <c r="K1089" s="453"/>
      <c r="L1089" s="784"/>
      <c r="M1089" s="453"/>
      <c r="N1089" s="453"/>
      <c r="O1089" s="453"/>
      <c r="P1089" s="453"/>
      <c r="Q1089" s="441"/>
      <c r="R1089" s="453"/>
      <c r="S1089" s="453"/>
      <c r="T1089" s="453"/>
      <c r="U1089" s="453"/>
      <c r="V1089" s="453"/>
      <c r="W1089" s="453"/>
      <c r="X1089" s="453"/>
      <c r="Y1089" s="453"/>
      <c r="Z1089" s="453"/>
      <c r="AA1089" s="453"/>
      <c r="AB1089" s="453"/>
      <c r="AC1089" s="453"/>
      <c r="AD1089" s="453"/>
      <c r="AE1089" s="453"/>
      <c r="AF1089" s="453"/>
      <c r="AG1089" s="453"/>
      <c r="AH1089" s="453"/>
      <c r="AI1089" s="453"/>
      <c r="AJ1089" s="453"/>
      <c r="AK1089" s="453"/>
      <c r="AL1089" s="453"/>
      <c r="AM1089" s="453"/>
      <c r="AN1089" s="453"/>
      <c r="AO1089" s="453"/>
      <c r="AP1089" s="453"/>
      <c r="AQ1089" s="453"/>
      <c r="AR1089" s="453"/>
      <c r="AS1089" s="453"/>
      <c r="AT1089" s="453"/>
      <c r="AU1089" s="453"/>
      <c r="AV1089" s="453"/>
      <c r="AW1089" s="453"/>
      <c r="AX1089" s="453"/>
      <c r="AY1089" s="453"/>
      <c r="AZ1089" s="453"/>
      <c r="BA1089" s="453"/>
      <c r="BB1089" s="453"/>
      <c r="BC1089" s="453"/>
      <c r="BD1089" s="453"/>
      <c r="BE1089" s="453"/>
    </row>
    <row r="1090">
      <c r="A1090" s="785"/>
      <c r="B1090" s="782"/>
      <c r="C1090" s="782"/>
      <c r="D1090" s="782"/>
      <c r="E1090" s="782"/>
      <c r="F1090" s="782"/>
      <c r="G1090" s="782"/>
      <c r="H1090" s="782"/>
      <c r="I1090" s="783"/>
      <c r="J1090" s="453"/>
      <c r="K1090" s="453"/>
      <c r="L1090" s="784"/>
      <c r="M1090" s="453"/>
      <c r="N1090" s="453"/>
      <c r="O1090" s="453"/>
      <c r="P1090" s="453"/>
      <c r="Q1090" s="441"/>
      <c r="R1090" s="453"/>
      <c r="S1090" s="453"/>
      <c r="T1090" s="453"/>
      <c r="U1090" s="453"/>
      <c r="V1090" s="453"/>
      <c r="W1090" s="453"/>
      <c r="X1090" s="453"/>
      <c r="Y1090" s="453"/>
      <c r="Z1090" s="453"/>
      <c r="AA1090" s="453"/>
      <c r="AB1090" s="453"/>
      <c r="AC1090" s="453"/>
      <c r="AD1090" s="453"/>
      <c r="AE1090" s="453"/>
      <c r="AF1090" s="453"/>
      <c r="AG1090" s="453"/>
      <c r="AH1090" s="453"/>
      <c r="AI1090" s="453"/>
      <c r="AJ1090" s="453"/>
      <c r="AK1090" s="453"/>
      <c r="AL1090" s="453"/>
      <c r="AM1090" s="453"/>
      <c r="AN1090" s="453"/>
      <c r="AO1090" s="453"/>
      <c r="AP1090" s="453"/>
      <c r="AQ1090" s="453"/>
      <c r="AR1090" s="453"/>
      <c r="AS1090" s="453"/>
      <c r="AT1090" s="453"/>
      <c r="AU1090" s="453"/>
      <c r="AV1090" s="453"/>
      <c r="AW1090" s="453"/>
      <c r="AX1090" s="453"/>
      <c r="AY1090" s="453"/>
      <c r="AZ1090" s="453"/>
      <c r="BA1090" s="453"/>
      <c r="BB1090" s="453"/>
      <c r="BC1090" s="453"/>
      <c r="BD1090" s="453"/>
      <c r="BE1090" s="453"/>
    </row>
    <row r="1091">
      <c r="A1091" s="785"/>
      <c r="B1091" s="782"/>
      <c r="C1091" s="782"/>
      <c r="D1091" s="782"/>
      <c r="E1091" s="782"/>
      <c r="F1091" s="782"/>
      <c r="G1091" s="782"/>
      <c r="H1091" s="782"/>
      <c r="I1091" s="783"/>
      <c r="J1091" s="453"/>
      <c r="K1091" s="453"/>
      <c r="L1091" s="784"/>
      <c r="M1091" s="453"/>
      <c r="N1091" s="453"/>
      <c r="O1091" s="453"/>
      <c r="P1091" s="453"/>
      <c r="Q1091" s="441"/>
      <c r="R1091" s="453"/>
      <c r="S1091" s="453"/>
      <c r="T1091" s="453"/>
      <c r="U1091" s="453"/>
      <c r="V1091" s="453"/>
      <c r="W1091" s="453"/>
      <c r="X1091" s="453"/>
      <c r="Y1091" s="453"/>
      <c r="Z1091" s="453"/>
      <c r="AA1091" s="453"/>
      <c r="AB1091" s="453"/>
      <c r="AC1091" s="453"/>
      <c r="AD1091" s="453"/>
      <c r="AE1091" s="453"/>
      <c r="AF1091" s="453"/>
      <c r="AG1091" s="453"/>
      <c r="AH1091" s="453"/>
      <c r="AI1091" s="453"/>
      <c r="AJ1091" s="453"/>
      <c r="AK1091" s="453"/>
      <c r="AL1091" s="453"/>
      <c r="AM1091" s="453"/>
      <c r="AN1091" s="453"/>
      <c r="AO1091" s="453"/>
      <c r="AP1091" s="453"/>
      <c r="AQ1091" s="453"/>
      <c r="AR1091" s="453"/>
      <c r="AS1091" s="453"/>
      <c r="AT1091" s="453"/>
      <c r="AU1091" s="453"/>
      <c r="AV1091" s="453"/>
      <c r="AW1091" s="453"/>
      <c r="AX1091" s="453"/>
      <c r="AY1091" s="453"/>
      <c r="AZ1091" s="453"/>
      <c r="BA1091" s="453"/>
      <c r="BB1091" s="453"/>
      <c r="BC1091" s="453"/>
      <c r="BD1091" s="453"/>
      <c r="BE1091" s="453"/>
    </row>
    <row r="1092">
      <c r="A1092" s="785"/>
      <c r="B1092" s="782"/>
      <c r="C1092" s="782"/>
      <c r="D1092" s="782"/>
      <c r="E1092" s="782"/>
      <c r="F1092" s="782"/>
      <c r="G1092" s="782"/>
      <c r="H1092" s="782"/>
      <c r="I1092" s="783"/>
      <c r="J1092" s="453"/>
      <c r="K1092" s="453"/>
      <c r="L1092" s="784"/>
      <c r="M1092" s="453"/>
      <c r="N1092" s="453"/>
      <c r="O1092" s="453"/>
      <c r="P1092" s="453"/>
      <c r="Q1092" s="441"/>
      <c r="R1092" s="453"/>
      <c r="S1092" s="453"/>
      <c r="T1092" s="453"/>
      <c r="U1092" s="453"/>
      <c r="V1092" s="453"/>
      <c r="W1092" s="453"/>
      <c r="X1092" s="453"/>
      <c r="Y1092" s="453"/>
      <c r="Z1092" s="453"/>
      <c r="AA1092" s="453"/>
      <c r="AB1092" s="453"/>
      <c r="AC1092" s="453"/>
      <c r="AD1092" s="453"/>
      <c r="AE1092" s="453"/>
      <c r="AF1092" s="453"/>
      <c r="AG1092" s="453"/>
      <c r="AH1092" s="453"/>
      <c r="AI1092" s="453"/>
      <c r="AJ1092" s="453"/>
      <c r="AK1092" s="453"/>
      <c r="AL1092" s="453"/>
      <c r="AM1092" s="453"/>
      <c r="AN1092" s="453"/>
      <c r="AO1092" s="453"/>
      <c r="AP1092" s="453"/>
      <c r="AQ1092" s="453"/>
      <c r="AR1092" s="453"/>
      <c r="AS1092" s="453"/>
      <c r="AT1092" s="453"/>
      <c r="AU1092" s="453"/>
      <c r="AV1092" s="453"/>
      <c r="AW1092" s="453"/>
      <c r="AX1092" s="453"/>
      <c r="AY1092" s="453"/>
      <c r="AZ1092" s="453"/>
      <c r="BA1092" s="453"/>
      <c r="BB1092" s="453"/>
      <c r="BC1092" s="453"/>
      <c r="BD1092" s="453"/>
      <c r="BE1092" s="453"/>
    </row>
    <row r="1093">
      <c r="A1093" s="785"/>
      <c r="B1093" s="782"/>
      <c r="C1093" s="782"/>
      <c r="D1093" s="782"/>
      <c r="E1093" s="782"/>
      <c r="F1093" s="782"/>
      <c r="G1093" s="782"/>
      <c r="H1093" s="782"/>
      <c r="I1093" s="783"/>
      <c r="J1093" s="453"/>
      <c r="K1093" s="453"/>
      <c r="L1093" s="784"/>
      <c r="M1093" s="453"/>
      <c r="N1093" s="453"/>
      <c r="O1093" s="453"/>
      <c r="P1093" s="453"/>
      <c r="Q1093" s="441"/>
      <c r="R1093" s="453"/>
      <c r="S1093" s="453"/>
      <c r="T1093" s="453"/>
      <c r="U1093" s="453"/>
      <c r="V1093" s="453"/>
      <c r="W1093" s="453"/>
      <c r="X1093" s="453"/>
      <c r="Y1093" s="453"/>
      <c r="Z1093" s="453"/>
      <c r="AA1093" s="453"/>
      <c r="AB1093" s="453"/>
      <c r="AC1093" s="453"/>
      <c r="AD1093" s="453"/>
      <c r="AE1093" s="453"/>
      <c r="AF1093" s="453"/>
      <c r="AG1093" s="453"/>
      <c r="AH1093" s="453"/>
      <c r="AI1093" s="453"/>
      <c r="AJ1093" s="453"/>
      <c r="AK1093" s="453"/>
      <c r="AL1093" s="453"/>
      <c r="AM1093" s="453"/>
      <c r="AN1093" s="453"/>
      <c r="AO1093" s="453"/>
      <c r="AP1093" s="453"/>
      <c r="AQ1093" s="453"/>
      <c r="AR1093" s="453"/>
      <c r="AS1093" s="453"/>
      <c r="AT1093" s="453"/>
      <c r="AU1093" s="453"/>
      <c r="AV1093" s="453"/>
      <c r="AW1093" s="453"/>
      <c r="AX1093" s="453"/>
      <c r="AY1093" s="453"/>
      <c r="AZ1093" s="453"/>
      <c r="BA1093" s="453"/>
      <c r="BB1093" s="453"/>
      <c r="BC1093" s="453"/>
      <c r="BD1093" s="453"/>
      <c r="BE1093" s="453"/>
    </row>
    <row r="1094">
      <c r="A1094" s="785"/>
      <c r="B1094" s="782"/>
      <c r="C1094" s="782"/>
      <c r="D1094" s="782"/>
      <c r="E1094" s="782"/>
      <c r="F1094" s="782"/>
      <c r="G1094" s="782"/>
      <c r="H1094" s="782"/>
      <c r="I1094" s="783"/>
      <c r="J1094" s="453"/>
      <c r="K1094" s="453"/>
      <c r="L1094" s="784"/>
      <c r="M1094" s="453"/>
      <c r="N1094" s="453"/>
      <c r="O1094" s="453"/>
      <c r="P1094" s="453"/>
      <c r="Q1094" s="441"/>
      <c r="R1094" s="453"/>
      <c r="S1094" s="453"/>
      <c r="T1094" s="453"/>
      <c r="U1094" s="453"/>
      <c r="V1094" s="453"/>
      <c r="W1094" s="453"/>
      <c r="X1094" s="453"/>
      <c r="Y1094" s="453"/>
      <c r="Z1094" s="453"/>
      <c r="AA1094" s="453"/>
      <c r="AB1094" s="453"/>
      <c r="AC1094" s="453"/>
      <c r="AD1094" s="453"/>
      <c r="AE1094" s="453"/>
      <c r="AF1094" s="453"/>
      <c r="AG1094" s="453"/>
      <c r="AH1094" s="453"/>
      <c r="AI1094" s="453"/>
      <c r="AJ1094" s="453"/>
      <c r="AK1094" s="453"/>
      <c r="AL1094" s="453"/>
      <c r="AM1094" s="453"/>
      <c r="AN1094" s="453"/>
      <c r="AO1094" s="453"/>
      <c r="AP1094" s="453"/>
      <c r="AQ1094" s="453"/>
      <c r="AR1094" s="453"/>
      <c r="AS1094" s="453"/>
      <c r="AT1094" s="453"/>
      <c r="AU1094" s="453"/>
      <c r="AV1094" s="453"/>
      <c r="AW1094" s="453"/>
      <c r="AX1094" s="453"/>
      <c r="AY1094" s="453"/>
      <c r="AZ1094" s="453"/>
      <c r="BA1094" s="453"/>
      <c r="BB1094" s="453"/>
      <c r="BC1094" s="453"/>
      <c r="BD1094" s="453"/>
      <c r="BE1094" s="453"/>
    </row>
    <row r="1095">
      <c r="A1095" s="785"/>
      <c r="B1095" s="782"/>
      <c r="C1095" s="782"/>
      <c r="D1095" s="782"/>
      <c r="E1095" s="782"/>
      <c r="F1095" s="782"/>
      <c r="G1095" s="782"/>
      <c r="H1095" s="782"/>
      <c r="I1095" s="783"/>
      <c r="J1095" s="453"/>
      <c r="K1095" s="453"/>
      <c r="L1095" s="784"/>
      <c r="M1095" s="453"/>
      <c r="N1095" s="453"/>
      <c r="O1095" s="453"/>
      <c r="P1095" s="453"/>
      <c r="Q1095" s="441"/>
      <c r="R1095" s="453"/>
      <c r="S1095" s="453"/>
      <c r="T1095" s="453"/>
      <c r="U1095" s="453"/>
      <c r="V1095" s="453"/>
      <c r="W1095" s="453"/>
      <c r="X1095" s="453"/>
      <c r="Y1095" s="453"/>
      <c r="Z1095" s="453"/>
      <c r="AA1095" s="453"/>
      <c r="AB1095" s="453"/>
      <c r="AC1095" s="453"/>
      <c r="AD1095" s="453"/>
      <c r="AE1095" s="453"/>
      <c r="AF1095" s="453"/>
      <c r="AG1095" s="453"/>
      <c r="AH1095" s="453"/>
      <c r="AI1095" s="453"/>
      <c r="AJ1095" s="453"/>
      <c r="AK1095" s="453"/>
      <c r="AL1095" s="453"/>
      <c r="AM1095" s="453"/>
      <c r="AN1095" s="453"/>
      <c r="AO1095" s="453"/>
      <c r="AP1095" s="453"/>
      <c r="AQ1095" s="453"/>
      <c r="AR1095" s="453"/>
      <c r="AS1095" s="453"/>
      <c r="AT1095" s="453"/>
      <c r="AU1095" s="453"/>
      <c r="AV1095" s="453"/>
      <c r="AW1095" s="453"/>
      <c r="AX1095" s="453"/>
      <c r="AY1095" s="453"/>
      <c r="AZ1095" s="453"/>
      <c r="BA1095" s="453"/>
      <c r="BB1095" s="453"/>
      <c r="BC1095" s="453"/>
      <c r="BD1095" s="453"/>
      <c r="BE1095" s="453"/>
    </row>
    <row r="1096">
      <c r="A1096" s="785"/>
      <c r="B1096" s="782"/>
      <c r="C1096" s="782"/>
      <c r="D1096" s="782"/>
      <c r="E1096" s="782"/>
      <c r="F1096" s="782"/>
      <c r="G1096" s="782"/>
      <c r="H1096" s="782"/>
      <c r="I1096" s="783"/>
      <c r="J1096" s="453"/>
      <c r="K1096" s="453"/>
      <c r="L1096" s="784"/>
      <c r="M1096" s="453"/>
      <c r="N1096" s="453"/>
      <c r="O1096" s="453"/>
      <c r="P1096" s="453"/>
      <c r="Q1096" s="441"/>
      <c r="R1096" s="453"/>
      <c r="S1096" s="453"/>
      <c r="T1096" s="453"/>
      <c r="U1096" s="453"/>
      <c r="V1096" s="453"/>
      <c r="W1096" s="453"/>
      <c r="X1096" s="453"/>
      <c r="Y1096" s="453"/>
      <c r="Z1096" s="453"/>
      <c r="AA1096" s="453"/>
      <c r="AB1096" s="453"/>
      <c r="AC1096" s="453"/>
      <c r="AD1096" s="453"/>
      <c r="AE1096" s="453"/>
      <c r="AF1096" s="453"/>
      <c r="AG1096" s="453"/>
      <c r="AH1096" s="453"/>
      <c r="AI1096" s="453"/>
      <c r="AJ1096" s="453"/>
      <c r="AK1096" s="453"/>
      <c r="AL1096" s="453"/>
      <c r="AM1096" s="453"/>
      <c r="AN1096" s="453"/>
      <c r="AO1096" s="453"/>
      <c r="AP1096" s="453"/>
      <c r="AQ1096" s="453"/>
      <c r="AR1096" s="453"/>
      <c r="AS1096" s="453"/>
      <c r="AT1096" s="453"/>
      <c r="AU1096" s="453"/>
      <c r="AV1096" s="453"/>
      <c r="AW1096" s="453"/>
      <c r="AX1096" s="453"/>
      <c r="AY1096" s="453"/>
      <c r="AZ1096" s="453"/>
      <c r="BA1096" s="453"/>
      <c r="BB1096" s="453"/>
      <c r="BC1096" s="453"/>
      <c r="BD1096" s="453"/>
      <c r="BE1096" s="453"/>
    </row>
    <row r="1097">
      <c r="A1097" s="785"/>
      <c r="B1097" s="782"/>
      <c r="C1097" s="782"/>
      <c r="D1097" s="782"/>
      <c r="E1097" s="782"/>
      <c r="F1097" s="782"/>
      <c r="G1097" s="782"/>
      <c r="H1097" s="782"/>
      <c r="I1097" s="783"/>
      <c r="J1097" s="453"/>
      <c r="K1097" s="453"/>
      <c r="L1097" s="784"/>
      <c r="M1097" s="453"/>
      <c r="N1097" s="453"/>
      <c r="O1097" s="453"/>
      <c r="P1097" s="453"/>
      <c r="Q1097" s="441"/>
      <c r="R1097" s="453"/>
      <c r="S1097" s="453"/>
      <c r="T1097" s="453"/>
      <c r="U1097" s="453"/>
      <c r="V1097" s="453"/>
      <c r="W1097" s="453"/>
      <c r="X1097" s="453"/>
      <c r="Y1097" s="453"/>
      <c r="Z1097" s="453"/>
      <c r="AA1097" s="453"/>
      <c r="AB1097" s="453"/>
      <c r="AC1097" s="453"/>
      <c r="AD1097" s="453"/>
      <c r="AE1097" s="453"/>
      <c r="AF1097" s="453"/>
      <c r="AG1097" s="453"/>
      <c r="AH1097" s="453"/>
      <c r="AI1097" s="453"/>
      <c r="AJ1097" s="453"/>
      <c r="AK1097" s="453"/>
      <c r="AL1097" s="453"/>
      <c r="AM1097" s="453"/>
      <c r="AN1097" s="453"/>
      <c r="AO1097" s="453"/>
      <c r="AP1097" s="453"/>
      <c r="AQ1097" s="453"/>
      <c r="AR1097" s="453"/>
      <c r="AS1097" s="453"/>
      <c r="AT1097" s="453"/>
      <c r="AU1097" s="453"/>
      <c r="AV1097" s="453"/>
      <c r="AW1097" s="453"/>
      <c r="AX1097" s="453"/>
      <c r="AY1097" s="453"/>
      <c r="AZ1097" s="453"/>
      <c r="BA1097" s="453"/>
      <c r="BB1097" s="453"/>
      <c r="BC1097" s="453"/>
      <c r="BD1097" s="453"/>
      <c r="BE1097" s="453"/>
    </row>
    <row r="1098">
      <c r="A1098" s="785"/>
      <c r="B1098" s="782"/>
      <c r="C1098" s="782"/>
      <c r="D1098" s="782"/>
      <c r="E1098" s="782"/>
      <c r="F1098" s="782"/>
      <c r="G1098" s="782"/>
      <c r="H1098" s="782"/>
      <c r="I1098" s="783"/>
      <c r="J1098" s="453"/>
      <c r="K1098" s="453"/>
      <c r="L1098" s="784"/>
      <c r="M1098" s="453"/>
      <c r="N1098" s="453"/>
      <c r="O1098" s="453"/>
      <c r="P1098" s="453"/>
      <c r="Q1098" s="441"/>
      <c r="R1098" s="453"/>
      <c r="S1098" s="453"/>
      <c r="T1098" s="453"/>
      <c r="U1098" s="453"/>
      <c r="V1098" s="453"/>
      <c r="W1098" s="453"/>
      <c r="X1098" s="453"/>
      <c r="Y1098" s="453"/>
      <c r="Z1098" s="453"/>
      <c r="AA1098" s="453"/>
      <c r="AB1098" s="453"/>
      <c r="AC1098" s="453"/>
      <c r="AD1098" s="453"/>
      <c r="AE1098" s="453"/>
      <c r="AF1098" s="453"/>
      <c r="AG1098" s="453"/>
      <c r="AH1098" s="453"/>
      <c r="AI1098" s="453"/>
      <c r="AJ1098" s="453"/>
      <c r="AK1098" s="453"/>
      <c r="AL1098" s="453"/>
      <c r="AM1098" s="453"/>
      <c r="AN1098" s="453"/>
      <c r="AO1098" s="453"/>
      <c r="AP1098" s="453"/>
      <c r="AQ1098" s="453"/>
      <c r="AR1098" s="453"/>
      <c r="AS1098" s="453"/>
      <c r="AT1098" s="453"/>
      <c r="AU1098" s="453"/>
      <c r="AV1098" s="453"/>
      <c r="AW1098" s="453"/>
      <c r="AX1098" s="453"/>
      <c r="AY1098" s="453"/>
      <c r="AZ1098" s="453"/>
      <c r="BA1098" s="453"/>
      <c r="BB1098" s="453"/>
      <c r="BC1098" s="453"/>
      <c r="BD1098" s="453"/>
      <c r="BE1098" s="453"/>
    </row>
    <row r="1099">
      <c r="A1099" s="785"/>
      <c r="B1099" s="782"/>
      <c r="C1099" s="782"/>
      <c r="D1099" s="782"/>
      <c r="E1099" s="782"/>
      <c r="F1099" s="782"/>
      <c r="G1099" s="782"/>
      <c r="H1099" s="782"/>
      <c r="I1099" s="783"/>
      <c r="J1099" s="453"/>
      <c r="K1099" s="453"/>
      <c r="L1099" s="784"/>
      <c r="M1099" s="453"/>
      <c r="N1099" s="453"/>
      <c r="O1099" s="453"/>
      <c r="P1099" s="453"/>
      <c r="Q1099" s="441"/>
      <c r="R1099" s="453"/>
      <c r="S1099" s="453"/>
      <c r="T1099" s="453"/>
      <c r="U1099" s="453"/>
      <c r="V1099" s="453"/>
      <c r="W1099" s="453"/>
      <c r="X1099" s="453"/>
      <c r="Y1099" s="453"/>
      <c r="Z1099" s="453"/>
      <c r="AA1099" s="453"/>
      <c r="AB1099" s="453"/>
      <c r="AC1099" s="453"/>
      <c r="AD1099" s="453"/>
      <c r="AE1099" s="453"/>
      <c r="AF1099" s="453"/>
      <c r="AG1099" s="453"/>
      <c r="AH1099" s="453"/>
      <c r="AI1099" s="453"/>
      <c r="AJ1099" s="453"/>
      <c r="AK1099" s="453"/>
      <c r="AL1099" s="453"/>
      <c r="AM1099" s="453"/>
      <c r="AN1099" s="453"/>
      <c r="AO1099" s="453"/>
      <c r="AP1099" s="453"/>
      <c r="AQ1099" s="453"/>
      <c r="AR1099" s="453"/>
      <c r="AS1099" s="453"/>
      <c r="AT1099" s="453"/>
      <c r="AU1099" s="453"/>
      <c r="AV1099" s="453"/>
      <c r="AW1099" s="453"/>
      <c r="AX1099" s="453"/>
      <c r="AY1099" s="453"/>
      <c r="AZ1099" s="453"/>
      <c r="BA1099" s="453"/>
      <c r="BB1099" s="453"/>
      <c r="BC1099" s="453"/>
      <c r="BD1099" s="453"/>
      <c r="BE1099" s="453"/>
    </row>
    <row r="1100">
      <c r="A1100" s="785"/>
      <c r="B1100" s="782"/>
      <c r="C1100" s="782"/>
      <c r="D1100" s="782"/>
      <c r="E1100" s="782"/>
      <c r="F1100" s="782"/>
      <c r="G1100" s="782"/>
      <c r="H1100" s="782"/>
      <c r="I1100" s="783"/>
      <c r="J1100" s="453"/>
      <c r="K1100" s="453"/>
      <c r="L1100" s="784"/>
      <c r="M1100" s="453"/>
      <c r="N1100" s="453"/>
      <c r="O1100" s="453"/>
      <c r="P1100" s="453"/>
      <c r="Q1100" s="441"/>
      <c r="R1100" s="453"/>
      <c r="S1100" s="453"/>
      <c r="T1100" s="453"/>
      <c r="U1100" s="453"/>
      <c r="V1100" s="453"/>
      <c r="W1100" s="453"/>
      <c r="X1100" s="453"/>
      <c r="Y1100" s="453"/>
      <c r="Z1100" s="453"/>
      <c r="AA1100" s="453"/>
      <c r="AB1100" s="453"/>
      <c r="AC1100" s="453"/>
      <c r="AD1100" s="453"/>
      <c r="AE1100" s="453"/>
      <c r="AF1100" s="453"/>
      <c r="AG1100" s="453"/>
      <c r="AH1100" s="453"/>
      <c r="AI1100" s="453"/>
      <c r="AJ1100" s="453"/>
      <c r="AK1100" s="453"/>
      <c r="AL1100" s="453"/>
      <c r="AM1100" s="453"/>
      <c r="AN1100" s="453"/>
      <c r="AO1100" s="453"/>
      <c r="AP1100" s="453"/>
      <c r="AQ1100" s="453"/>
      <c r="AR1100" s="453"/>
      <c r="AS1100" s="453"/>
      <c r="AT1100" s="453"/>
      <c r="AU1100" s="453"/>
      <c r="AV1100" s="453"/>
      <c r="AW1100" s="453"/>
      <c r="AX1100" s="453"/>
      <c r="AY1100" s="453"/>
      <c r="AZ1100" s="453"/>
      <c r="BA1100" s="453"/>
      <c r="BB1100" s="453"/>
      <c r="BC1100" s="453"/>
      <c r="BD1100" s="453"/>
      <c r="BE1100" s="453"/>
    </row>
    <row r="1101">
      <c r="A1101" s="785"/>
      <c r="B1101" s="782"/>
      <c r="C1101" s="782"/>
      <c r="D1101" s="782"/>
      <c r="E1101" s="782"/>
      <c r="F1101" s="782"/>
      <c r="G1101" s="782"/>
      <c r="H1101" s="782"/>
      <c r="I1101" s="783"/>
      <c r="J1101" s="453"/>
      <c r="K1101" s="453"/>
      <c r="L1101" s="784"/>
      <c r="M1101" s="453"/>
      <c r="N1101" s="453"/>
      <c r="O1101" s="453"/>
      <c r="P1101" s="453"/>
      <c r="Q1101" s="441"/>
      <c r="R1101" s="453"/>
      <c r="S1101" s="453"/>
      <c r="T1101" s="453"/>
      <c r="U1101" s="453"/>
      <c r="V1101" s="453"/>
      <c r="W1101" s="453"/>
      <c r="X1101" s="453"/>
      <c r="Y1101" s="453"/>
      <c r="Z1101" s="453"/>
      <c r="AA1101" s="453"/>
      <c r="AB1101" s="453"/>
      <c r="AC1101" s="453"/>
      <c r="AD1101" s="453"/>
      <c r="AE1101" s="453"/>
      <c r="AF1101" s="453"/>
      <c r="AG1101" s="453"/>
      <c r="AH1101" s="453"/>
      <c r="AI1101" s="453"/>
      <c r="AJ1101" s="453"/>
      <c r="AK1101" s="453"/>
      <c r="AL1101" s="453"/>
      <c r="AM1101" s="453"/>
      <c r="AN1101" s="453"/>
      <c r="AO1101" s="453"/>
      <c r="AP1101" s="453"/>
      <c r="AQ1101" s="453"/>
      <c r="AR1101" s="453"/>
      <c r="AS1101" s="453"/>
      <c r="AT1101" s="453"/>
      <c r="AU1101" s="453"/>
      <c r="AV1101" s="453"/>
      <c r="AW1101" s="453"/>
      <c r="AX1101" s="453"/>
      <c r="AY1101" s="453"/>
      <c r="AZ1101" s="453"/>
      <c r="BA1101" s="453"/>
      <c r="BB1101" s="453"/>
      <c r="BC1101" s="453"/>
      <c r="BD1101" s="453"/>
      <c r="BE1101" s="453"/>
    </row>
    <row r="1102">
      <c r="A1102" s="785"/>
      <c r="B1102" s="782"/>
      <c r="C1102" s="782"/>
      <c r="D1102" s="782"/>
      <c r="E1102" s="782"/>
      <c r="F1102" s="782"/>
      <c r="G1102" s="782"/>
      <c r="H1102" s="782"/>
      <c r="I1102" s="783"/>
      <c r="J1102" s="453"/>
      <c r="K1102" s="453"/>
      <c r="L1102" s="784"/>
      <c r="M1102" s="453"/>
      <c r="N1102" s="453"/>
      <c r="O1102" s="453"/>
      <c r="P1102" s="453"/>
      <c r="Q1102" s="441"/>
      <c r="R1102" s="453"/>
      <c r="S1102" s="453"/>
      <c r="T1102" s="453"/>
      <c r="U1102" s="453"/>
      <c r="V1102" s="453"/>
      <c r="W1102" s="453"/>
      <c r="X1102" s="453"/>
      <c r="Y1102" s="453"/>
      <c r="Z1102" s="453"/>
      <c r="AA1102" s="453"/>
      <c r="AB1102" s="453"/>
      <c r="AC1102" s="453"/>
      <c r="AD1102" s="453"/>
      <c r="AE1102" s="453"/>
      <c r="AF1102" s="453"/>
      <c r="AG1102" s="453"/>
      <c r="AH1102" s="453"/>
      <c r="AI1102" s="453"/>
      <c r="AJ1102" s="453"/>
      <c r="AK1102" s="453"/>
      <c r="AL1102" s="453"/>
      <c r="AM1102" s="453"/>
      <c r="AN1102" s="453"/>
      <c r="AO1102" s="453"/>
      <c r="AP1102" s="453"/>
      <c r="AQ1102" s="453"/>
      <c r="AR1102" s="453"/>
      <c r="AS1102" s="453"/>
      <c r="AT1102" s="453"/>
      <c r="AU1102" s="453"/>
      <c r="AV1102" s="453"/>
      <c r="AW1102" s="453"/>
      <c r="AX1102" s="453"/>
      <c r="AY1102" s="453"/>
      <c r="AZ1102" s="453"/>
      <c r="BA1102" s="453"/>
      <c r="BB1102" s="453"/>
      <c r="BC1102" s="453"/>
      <c r="BD1102" s="453"/>
      <c r="BE1102" s="453"/>
    </row>
    <row r="1103">
      <c r="A1103" s="785"/>
      <c r="B1103" s="782"/>
      <c r="C1103" s="782"/>
      <c r="D1103" s="782"/>
      <c r="E1103" s="782"/>
      <c r="F1103" s="782"/>
      <c r="G1103" s="782"/>
      <c r="H1103" s="782"/>
      <c r="I1103" s="783"/>
      <c r="J1103" s="453"/>
      <c r="K1103" s="453"/>
      <c r="L1103" s="784"/>
      <c r="M1103" s="453"/>
      <c r="N1103" s="453"/>
      <c r="O1103" s="453"/>
      <c r="P1103" s="453"/>
      <c r="Q1103" s="441"/>
      <c r="R1103" s="453"/>
      <c r="S1103" s="453"/>
      <c r="T1103" s="453"/>
      <c r="U1103" s="453"/>
      <c r="V1103" s="453"/>
      <c r="W1103" s="453"/>
      <c r="X1103" s="453"/>
      <c r="Y1103" s="453"/>
      <c r="Z1103" s="453"/>
      <c r="AA1103" s="453"/>
      <c r="AB1103" s="453"/>
      <c r="AC1103" s="453"/>
      <c r="AD1103" s="453"/>
      <c r="AE1103" s="453"/>
      <c r="AF1103" s="453"/>
      <c r="AG1103" s="453"/>
      <c r="AH1103" s="453"/>
      <c r="AI1103" s="453"/>
      <c r="AJ1103" s="453"/>
      <c r="AK1103" s="453"/>
      <c r="AL1103" s="453"/>
      <c r="AM1103" s="453"/>
      <c r="AN1103" s="453"/>
      <c r="AO1103" s="453"/>
      <c r="AP1103" s="453"/>
      <c r="AQ1103" s="453"/>
      <c r="AR1103" s="453"/>
      <c r="AS1103" s="453"/>
      <c r="AT1103" s="453"/>
      <c r="AU1103" s="453"/>
      <c r="AV1103" s="453"/>
      <c r="AW1103" s="453"/>
      <c r="AX1103" s="453"/>
      <c r="AY1103" s="453"/>
      <c r="AZ1103" s="453"/>
      <c r="BA1103" s="453"/>
      <c r="BB1103" s="453"/>
      <c r="BC1103" s="453"/>
      <c r="BD1103" s="453"/>
      <c r="BE1103" s="453"/>
    </row>
    <row r="1104">
      <c r="A1104" s="785"/>
      <c r="B1104" s="782"/>
      <c r="C1104" s="782"/>
      <c r="D1104" s="782"/>
      <c r="E1104" s="782"/>
      <c r="F1104" s="782"/>
      <c r="G1104" s="782"/>
      <c r="H1104" s="782"/>
      <c r="I1104" s="783"/>
      <c r="J1104" s="453"/>
      <c r="K1104" s="453"/>
      <c r="L1104" s="784"/>
      <c r="M1104" s="453"/>
      <c r="N1104" s="453"/>
      <c r="O1104" s="453"/>
      <c r="P1104" s="453"/>
      <c r="Q1104" s="441"/>
      <c r="R1104" s="453"/>
      <c r="S1104" s="453"/>
      <c r="T1104" s="453"/>
      <c r="U1104" s="453"/>
      <c r="V1104" s="453"/>
      <c r="W1104" s="453"/>
      <c r="X1104" s="453"/>
      <c r="Y1104" s="453"/>
      <c r="Z1104" s="453"/>
      <c r="AA1104" s="453"/>
      <c r="AB1104" s="453"/>
      <c r="AC1104" s="453"/>
      <c r="AD1104" s="453"/>
      <c r="AE1104" s="453"/>
      <c r="AF1104" s="453"/>
      <c r="AG1104" s="453"/>
      <c r="AH1104" s="453"/>
      <c r="AI1104" s="453"/>
      <c r="AJ1104" s="453"/>
      <c r="AK1104" s="453"/>
      <c r="AL1104" s="453"/>
      <c r="AM1104" s="453"/>
      <c r="AN1104" s="453"/>
      <c r="AO1104" s="453"/>
      <c r="AP1104" s="453"/>
      <c r="AQ1104" s="453"/>
      <c r="AR1104" s="453"/>
      <c r="AS1104" s="453"/>
      <c r="AT1104" s="453"/>
      <c r="AU1104" s="453"/>
      <c r="AV1104" s="453"/>
      <c r="AW1104" s="453"/>
      <c r="AX1104" s="453"/>
      <c r="AY1104" s="453"/>
      <c r="AZ1104" s="453"/>
      <c r="BA1104" s="453"/>
      <c r="BB1104" s="453"/>
      <c r="BC1104" s="453"/>
      <c r="BD1104" s="453"/>
      <c r="BE1104" s="453"/>
    </row>
    <row r="1105">
      <c r="A1105" s="785"/>
      <c r="B1105" s="782"/>
      <c r="C1105" s="782"/>
      <c r="D1105" s="782"/>
      <c r="E1105" s="782"/>
      <c r="F1105" s="782"/>
      <c r="G1105" s="782"/>
      <c r="H1105" s="782"/>
      <c r="I1105" s="783"/>
      <c r="J1105" s="453"/>
      <c r="K1105" s="453"/>
      <c r="L1105" s="784"/>
      <c r="M1105" s="453"/>
      <c r="N1105" s="453"/>
      <c r="O1105" s="453"/>
      <c r="P1105" s="453"/>
      <c r="Q1105" s="441"/>
      <c r="R1105" s="453"/>
      <c r="S1105" s="453"/>
      <c r="T1105" s="453"/>
      <c r="U1105" s="453"/>
      <c r="V1105" s="453"/>
      <c r="W1105" s="453"/>
      <c r="X1105" s="453"/>
      <c r="Y1105" s="453"/>
      <c r="Z1105" s="453"/>
      <c r="AA1105" s="453"/>
      <c r="AB1105" s="453"/>
      <c r="AC1105" s="453"/>
      <c r="AD1105" s="453"/>
      <c r="AE1105" s="453"/>
      <c r="AF1105" s="453"/>
      <c r="AG1105" s="453"/>
      <c r="AH1105" s="453"/>
      <c r="AI1105" s="453"/>
      <c r="AJ1105" s="453"/>
      <c r="AK1105" s="453"/>
      <c r="AL1105" s="453"/>
      <c r="AM1105" s="453"/>
      <c r="AN1105" s="453"/>
      <c r="AO1105" s="453"/>
      <c r="AP1105" s="453"/>
      <c r="AQ1105" s="453"/>
      <c r="AR1105" s="453"/>
      <c r="AS1105" s="453"/>
      <c r="AT1105" s="453"/>
      <c r="AU1105" s="453"/>
      <c r="AV1105" s="453"/>
      <c r="AW1105" s="453"/>
      <c r="AX1105" s="453"/>
      <c r="AY1105" s="453"/>
      <c r="AZ1105" s="453"/>
      <c r="BA1105" s="453"/>
      <c r="BB1105" s="453"/>
      <c r="BC1105" s="453"/>
      <c r="BD1105" s="453"/>
      <c r="BE1105" s="453"/>
    </row>
    <row r="1106">
      <c r="A1106" s="785"/>
      <c r="B1106" s="782"/>
      <c r="C1106" s="782"/>
      <c r="D1106" s="782"/>
      <c r="E1106" s="782"/>
      <c r="F1106" s="782"/>
      <c r="G1106" s="782"/>
      <c r="H1106" s="782"/>
      <c r="I1106" s="783"/>
      <c r="J1106" s="453"/>
      <c r="K1106" s="453"/>
      <c r="L1106" s="784"/>
      <c r="M1106" s="453"/>
      <c r="N1106" s="453"/>
      <c r="O1106" s="453"/>
      <c r="P1106" s="453"/>
      <c r="Q1106" s="441"/>
      <c r="R1106" s="453"/>
      <c r="S1106" s="453"/>
      <c r="T1106" s="453"/>
      <c r="U1106" s="453"/>
      <c r="V1106" s="453"/>
      <c r="W1106" s="453"/>
      <c r="X1106" s="453"/>
      <c r="Y1106" s="453"/>
      <c r="Z1106" s="453"/>
      <c r="AA1106" s="453"/>
      <c r="AB1106" s="453"/>
      <c r="AC1106" s="453"/>
      <c r="AD1106" s="453"/>
      <c r="AE1106" s="453"/>
      <c r="AF1106" s="453"/>
      <c r="AG1106" s="453"/>
      <c r="AH1106" s="453"/>
      <c r="AI1106" s="453"/>
      <c r="AJ1106" s="453"/>
      <c r="AK1106" s="453"/>
      <c r="AL1106" s="453"/>
      <c r="AM1106" s="453"/>
      <c r="AN1106" s="453"/>
      <c r="AO1106" s="453"/>
      <c r="AP1106" s="453"/>
      <c r="AQ1106" s="453"/>
      <c r="AR1106" s="453"/>
      <c r="AS1106" s="453"/>
      <c r="AT1106" s="453"/>
      <c r="AU1106" s="453"/>
      <c r="AV1106" s="453"/>
      <c r="AW1106" s="453"/>
      <c r="AX1106" s="453"/>
      <c r="AY1106" s="453"/>
      <c r="AZ1106" s="453"/>
      <c r="BA1106" s="453"/>
      <c r="BB1106" s="453"/>
      <c r="BC1106" s="453"/>
      <c r="BD1106" s="453"/>
      <c r="BE1106" s="453"/>
    </row>
    <row r="1107">
      <c r="A1107" s="785"/>
      <c r="B1107" s="782"/>
      <c r="C1107" s="782"/>
      <c r="D1107" s="782"/>
      <c r="E1107" s="782"/>
      <c r="F1107" s="782"/>
      <c r="G1107" s="782"/>
      <c r="H1107" s="782"/>
      <c r="I1107" s="783"/>
      <c r="J1107" s="453"/>
      <c r="K1107" s="453"/>
      <c r="L1107" s="784"/>
      <c r="M1107" s="453"/>
      <c r="N1107" s="453"/>
      <c r="O1107" s="453"/>
      <c r="P1107" s="453"/>
      <c r="Q1107" s="441"/>
      <c r="R1107" s="453"/>
      <c r="S1107" s="453"/>
      <c r="T1107" s="453"/>
      <c r="U1107" s="453"/>
      <c r="V1107" s="453"/>
      <c r="W1107" s="453"/>
      <c r="X1107" s="453"/>
      <c r="Y1107" s="453"/>
      <c r="Z1107" s="453"/>
      <c r="AA1107" s="453"/>
      <c r="AB1107" s="453"/>
      <c r="AC1107" s="453"/>
      <c r="AD1107" s="453"/>
      <c r="AE1107" s="453"/>
      <c r="AF1107" s="453"/>
      <c r="AG1107" s="453"/>
      <c r="AH1107" s="453"/>
      <c r="AI1107" s="453"/>
      <c r="AJ1107" s="453"/>
      <c r="AK1107" s="453"/>
      <c r="AL1107" s="453"/>
      <c r="AM1107" s="453"/>
      <c r="AN1107" s="453"/>
      <c r="AO1107" s="453"/>
      <c r="AP1107" s="453"/>
      <c r="AQ1107" s="453"/>
      <c r="AR1107" s="453"/>
      <c r="AS1107" s="453"/>
      <c r="AT1107" s="453"/>
      <c r="AU1107" s="453"/>
      <c r="AV1107" s="453"/>
      <c r="AW1107" s="453"/>
      <c r="AX1107" s="453"/>
      <c r="AY1107" s="453"/>
      <c r="AZ1107" s="453"/>
      <c r="BA1107" s="453"/>
      <c r="BB1107" s="453"/>
      <c r="BC1107" s="453"/>
      <c r="BD1107" s="453"/>
      <c r="BE1107" s="453"/>
    </row>
    <row r="1108">
      <c r="A1108" s="785"/>
      <c r="B1108" s="782"/>
      <c r="C1108" s="782"/>
      <c r="D1108" s="782"/>
      <c r="E1108" s="782"/>
      <c r="F1108" s="782"/>
      <c r="G1108" s="782"/>
      <c r="H1108" s="782"/>
      <c r="I1108" s="783"/>
      <c r="J1108" s="453"/>
      <c r="K1108" s="453"/>
      <c r="L1108" s="784"/>
      <c r="M1108" s="453"/>
      <c r="N1108" s="453"/>
      <c r="O1108" s="453"/>
      <c r="P1108" s="453"/>
      <c r="Q1108" s="441"/>
      <c r="R1108" s="453"/>
      <c r="S1108" s="453"/>
      <c r="T1108" s="453"/>
      <c r="U1108" s="453"/>
      <c r="V1108" s="453"/>
      <c r="W1108" s="453"/>
      <c r="X1108" s="453"/>
      <c r="Y1108" s="453"/>
      <c r="Z1108" s="453"/>
      <c r="AA1108" s="453"/>
      <c r="AB1108" s="453"/>
      <c r="AC1108" s="453"/>
      <c r="AD1108" s="453"/>
      <c r="AE1108" s="453"/>
      <c r="AF1108" s="453"/>
      <c r="AG1108" s="453"/>
      <c r="AH1108" s="453"/>
      <c r="AI1108" s="453"/>
      <c r="AJ1108" s="453"/>
      <c r="AK1108" s="453"/>
      <c r="AL1108" s="453"/>
      <c r="AM1108" s="453"/>
      <c r="AN1108" s="453"/>
      <c r="AO1108" s="453"/>
      <c r="AP1108" s="453"/>
      <c r="AQ1108" s="453"/>
      <c r="AR1108" s="453"/>
      <c r="AS1108" s="453"/>
      <c r="AT1108" s="453"/>
      <c r="AU1108" s="453"/>
      <c r="AV1108" s="453"/>
      <c r="AW1108" s="453"/>
      <c r="AX1108" s="453"/>
      <c r="AY1108" s="453"/>
      <c r="AZ1108" s="453"/>
      <c r="BA1108" s="453"/>
      <c r="BB1108" s="453"/>
      <c r="BC1108" s="453"/>
      <c r="BD1108" s="453"/>
      <c r="BE1108" s="453"/>
    </row>
    <row r="1109">
      <c r="A1109" s="785"/>
      <c r="B1109" s="782"/>
      <c r="C1109" s="782"/>
      <c r="D1109" s="782"/>
      <c r="E1109" s="782"/>
      <c r="F1109" s="782"/>
      <c r="G1109" s="782"/>
      <c r="H1109" s="782"/>
      <c r="I1109" s="783"/>
      <c r="J1109" s="453"/>
      <c r="K1109" s="453"/>
      <c r="L1109" s="784"/>
      <c r="M1109" s="453"/>
      <c r="N1109" s="453"/>
      <c r="O1109" s="453"/>
      <c r="P1109" s="453"/>
      <c r="Q1109" s="441"/>
      <c r="R1109" s="453"/>
      <c r="S1109" s="453"/>
      <c r="T1109" s="453"/>
      <c r="U1109" s="453"/>
      <c r="V1109" s="453"/>
      <c r="W1109" s="453"/>
      <c r="X1109" s="453"/>
      <c r="Y1109" s="453"/>
      <c r="Z1109" s="453"/>
      <c r="AA1109" s="453"/>
      <c r="AB1109" s="453"/>
      <c r="AC1109" s="453"/>
      <c r="AD1109" s="453"/>
      <c r="AE1109" s="453"/>
      <c r="AF1109" s="453"/>
      <c r="AG1109" s="453"/>
      <c r="AH1109" s="453"/>
      <c r="AI1109" s="453"/>
      <c r="AJ1109" s="453"/>
      <c r="AK1109" s="453"/>
      <c r="AL1109" s="453"/>
      <c r="AM1109" s="453"/>
      <c r="AN1109" s="453"/>
      <c r="AO1109" s="453"/>
      <c r="AP1109" s="453"/>
      <c r="AQ1109" s="453"/>
      <c r="AR1109" s="453"/>
      <c r="AS1109" s="453"/>
      <c r="AT1109" s="453"/>
      <c r="AU1109" s="453"/>
      <c r="AV1109" s="453"/>
      <c r="AW1109" s="453"/>
      <c r="AX1109" s="453"/>
      <c r="AY1109" s="453"/>
      <c r="AZ1109" s="453"/>
      <c r="BA1109" s="453"/>
      <c r="BB1109" s="453"/>
      <c r="BC1109" s="453"/>
      <c r="BD1109" s="453"/>
      <c r="BE1109" s="453"/>
    </row>
    <row r="1110">
      <c r="A1110" s="785"/>
      <c r="B1110" s="782"/>
      <c r="C1110" s="782"/>
      <c r="D1110" s="782"/>
      <c r="E1110" s="782"/>
      <c r="F1110" s="782"/>
      <c r="G1110" s="782"/>
      <c r="H1110" s="782"/>
      <c r="I1110" s="783"/>
      <c r="J1110" s="453"/>
      <c r="K1110" s="453"/>
      <c r="L1110" s="784"/>
      <c r="M1110" s="453"/>
      <c r="N1110" s="453"/>
      <c r="O1110" s="453"/>
      <c r="P1110" s="453"/>
      <c r="Q1110" s="441"/>
      <c r="R1110" s="453"/>
      <c r="S1110" s="453"/>
      <c r="T1110" s="453"/>
      <c r="U1110" s="453"/>
      <c r="V1110" s="453"/>
      <c r="W1110" s="453"/>
      <c r="X1110" s="453"/>
      <c r="Y1110" s="453"/>
      <c r="Z1110" s="453"/>
      <c r="AA1110" s="453"/>
      <c r="AB1110" s="453"/>
      <c r="AC1110" s="453"/>
      <c r="AD1110" s="453"/>
      <c r="AE1110" s="453"/>
      <c r="AF1110" s="453"/>
      <c r="AG1110" s="453"/>
      <c r="AH1110" s="453"/>
      <c r="AI1110" s="453"/>
      <c r="AJ1110" s="453"/>
      <c r="AK1110" s="453"/>
      <c r="AL1110" s="453"/>
      <c r="AM1110" s="453"/>
      <c r="AN1110" s="453"/>
      <c r="AO1110" s="453"/>
      <c r="AP1110" s="453"/>
      <c r="AQ1110" s="453"/>
      <c r="AR1110" s="453"/>
      <c r="AS1110" s="453"/>
      <c r="AT1110" s="453"/>
      <c r="AU1110" s="453"/>
      <c r="AV1110" s="453"/>
      <c r="AW1110" s="453"/>
      <c r="AX1110" s="453"/>
      <c r="AY1110" s="453"/>
      <c r="AZ1110" s="453"/>
      <c r="BA1110" s="453"/>
      <c r="BB1110" s="453"/>
      <c r="BC1110" s="453"/>
      <c r="BD1110" s="453"/>
      <c r="BE1110" s="453"/>
    </row>
    <row r="1111">
      <c r="A1111" s="785"/>
      <c r="B1111" s="782"/>
      <c r="C1111" s="782"/>
      <c r="D1111" s="782"/>
      <c r="E1111" s="782"/>
      <c r="F1111" s="782"/>
      <c r="G1111" s="782"/>
      <c r="H1111" s="782"/>
      <c r="I1111" s="783"/>
      <c r="J1111" s="453"/>
      <c r="K1111" s="453"/>
      <c r="L1111" s="784"/>
      <c r="M1111" s="453"/>
      <c r="N1111" s="453"/>
      <c r="O1111" s="453"/>
      <c r="P1111" s="453"/>
      <c r="Q1111" s="441"/>
      <c r="R1111" s="453"/>
      <c r="S1111" s="453"/>
      <c r="T1111" s="453"/>
      <c r="U1111" s="453"/>
      <c r="V1111" s="453"/>
      <c r="W1111" s="453"/>
      <c r="X1111" s="453"/>
      <c r="Y1111" s="453"/>
      <c r="Z1111" s="453"/>
      <c r="AA1111" s="453"/>
      <c r="AB1111" s="453"/>
      <c r="AC1111" s="453"/>
      <c r="AD1111" s="453"/>
      <c r="AE1111" s="453"/>
      <c r="AF1111" s="453"/>
      <c r="AG1111" s="453"/>
      <c r="AH1111" s="453"/>
      <c r="AI1111" s="453"/>
      <c r="AJ1111" s="453"/>
      <c r="AK1111" s="453"/>
      <c r="AL1111" s="453"/>
      <c r="AM1111" s="453"/>
      <c r="AN1111" s="453"/>
      <c r="AO1111" s="453"/>
      <c r="AP1111" s="453"/>
      <c r="AQ1111" s="453"/>
      <c r="AR1111" s="453"/>
      <c r="AS1111" s="453"/>
      <c r="AT1111" s="453"/>
      <c r="AU1111" s="453"/>
      <c r="AV1111" s="453"/>
      <c r="AW1111" s="453"/>
      <c r="AX1111" s="453"/>
      <c r="AY1111" s="453"/>
      <c r="AZ1111" s="453"/>
      <c r="BA1111" s="453"/>
      <c r="BB1111" s="453"/>
      <c r="BC1111" s="453"/>
      <c r="BD1111" s="453"/>
      <c r="BE1111" s="453"/>
    </row>
    <row r="1112">
      <c r="A1112" s="785"/>
      <c r="B1112" s="782"/>
      <c r="C1112" s="782"/>
      <c r="D1112" s="782"/>
      <c r="E1112" s="782"/>
      <c r="F1112" s="782"/>
      <c r="G1112" s="782"/>
      <c r="H1112" s="782"/>
      <c r="I1112" s="783"/>
      <c r="J1112" s="453"/>
      <c r="K1112" s="453"/>
      <c r="L1112" s="784"/>
      <c r="M1112" s="453"/>
      <c r="N1112" s="453"/>
      <c r="O1112" s="453"/>
      <c r="P1112" s="453"/>
      <c r="Q1112" s="441"/>
      <c r="R1112" s="453"/>
      <c r="S1112" s="453"/>
      <c r="T1112" s="453"/>
      <c r="U1112" s="453"/>
      <c r="V1112" s="453"/>
      <c r="W1112" s="453"/>
      <c r="X1112" s="453"/>
      <c r="Y1112" s="453"/>
      <c r="Z1112" s="453"/>
      <c r="AA1112" s="453"/>
      <c r="AB1112" s="453"/>
      <c r="AC1112" s="453"/>
      <c r="AD1112" s="453"/>
      <c r="AE1112" s="453"/>
      <c r="AF1112" s="453"/>
      <c r="AG1112" s="453"/>
      <c r="AH1112" s="453"/>
      <c r="AI1112" s="453"/>
      <c r="AJ1112" s="453"/>
      <c r="AK1112" s="453"/>
      <c r="AL1112" s="453"/>
      <c r="AM1112" s="453"/>
      <c r="AN1112" s="453"/>
      <c r="AO1112" s="453"/>
      <c r="AP1112" s="453"/>
      <c r="AQ1112" s="453"/>
      <c r="AR1112" s="453"/>
      <c r="AS1112" s="453"/>
      <c r="AT1112" s="453"/>
      <c r="AU1112" s="453"/>
      <c r="AV1112" s="453"/>
      <c r="AW1112" s="453"/>
      <c r="AX1112" s="453"/>
      <c r="AY1112" s="453"/>
      <c r="AZ1112" s="453"/>
      <c r="BA1112" s="453"/>
      <c r="BB1112" s="453"/>
      <c r="BC1112" s="453"/>
      <c r="BD1112" s="453"/>
      <c r="BE1112" s="453"/>
    </row>
    <row r="1113">
      <c r="A1113" s="785"/>
      <c r="B1113" s="782"/>
      <c r="C1113" s="782"/>
      <c r="D1113" s="782"/>
      <c r="E1113" s="782"/>
      <c r="F1113" s="782"/>
      <c r="G1113" s="782"/>
      <c r="H1113" s="782"/>
      <c r="I1113" s="783"/>
      <c r="J1113" s="453"/>
      <c r="K1113" s="453"/>
      <c r="L1113" s="784"/>
      <c r="M1113" s="453"/>
      <c r="N1113" s="453"/>
      <c r="O1113" s="453"/>
      <c r="P1113" s="453"/>
      <c r="Q1113" s="441"/>
      <c r="R1113" s="453"/>
      <c r="S1113" s="453"/>
      <c r="T1113" s="453"/>
      <c r="U1113" s="453"/>
      <c r="V1113" s="453"/>
      <c r="W1113" s="453"/>
      <c r="X1113" s="453"/>
      <c r="Y1113" s="453"/>
      <c r="Z1113" s="453"/>
      <c r="AA1113" s="453"/>
      <c r="AB1113" s="453"/>
      <c r="AC1113" s="453"/>
      <c r="AD1113" s="453"/>
      <c r="AE1113" s="453"/>
      <c r="AF1113" s="453"/>
      <c r="AG1113" s="453"/>
      <c r="AH1113" s="453"/>
      <c r="AI1113" s="453"/>
      <c r="AJ1113" s="453"/>
      <c r="AK1113" s="453"/>
      <c r="AL1113" s="453"/>
      <c r="AM1113" s="453"/>
      <c r="AN1113" s="453"/>
      <c r="AO1113" s="453"/>
      <c r="AP1113" s="453"/>
      <c r="AQ1113" s="453"/>
      <c r="AR1113" s="453"/>
      <c r="AS1113" s="453"/>
      <c r="AT1113" s="453"/>
      <c r="AU1113" s="453"/>
      <c r="AV1113" s="453"/>
      <c r="AW1113" s="453"/>
      <c r="AX1113" s="453"/>
      <c r="AY1113" s="453"/>
      <c r="AZ1113" s="453"/>
      <c r="BA1113" s="453"/>
      <c r="BB1113" s="453"/>
      <c r="BC1113" s="453"/>
      <c r="BD1113" s="453"/>
      <c r="BE1113" s="453"/>
    </row>
    <row r="1114">
      <c r="A1114" s="785"/>
      <c r="B1114" s="782"/>
      <c r="C1114" s="782"/>
      <c r="D1114" s="782"/>
      <c r="E1114" s="782"/>
      <c r="F1114" s="782"/>
      <c r="G1114" s="782"/>
      <c r="H1114" s="782"/>
      <c r="I1114" s="783"/>
      <c r="J1114" s="453"/>
      <c r="K1114" s="453"/>
      <c r="L1114" s="784"/>
      <c r="M1114" s="453"/>
      <c r="N1114" s="453"/>
      <c r="O1114" s="453"/>
      <c r="P1114" s="453"/>
      <c r="Q1114" s="441"/>
      <c r="R1114" s="453"/>
      <c r="S1114" s="453"/>
      <c r="T1114" s="453"/>
      <c r="U1114" s="453"/>
      <c r="V1114" s="453"/>
      <c r="W1114" s="453"/>
      <c r="X1114" s="453"/>
      <c r="Y1114" s="453"/>
      <c r="Z1114" s="453"/>
      <c r="AA1114" s="453"/>
      <c r="AB1114" s="453"/>
      <c r="AC1114" s="453"/>
      <c r="AD1114" s="453"/>
      <c r="AE1114" s="453"/>
      <c r="AF1114" s="453"/>
      <c r="AG1114" s="453"/>
      <c r="AH1114" s="453"/>
      <c r="AI1114" s="453"/>
      <c r="AJ1114" s="453"/>
      <c r="AK1114" s="453"/>
      <c r="AL1114" s="453"/>
      <c r="AM1114" s="453"/>
      <c r="AN1114" s="453"/>
      <c r="AO1114" s="453"/>
      <c r="AP1114" s="453"/>
      <c r="AQ1114" s="453"/>
      <c r="AR1114" s="453"/>
      <c r="AS1114" s="453"/>
      <c r="AT1114" s="453"/>
      <c r="AU1114" s="453"/>
      <c r="AV1114" s="453"/>
      <c r="AW1114" s="453"/>
      <c r="AX1114" s="453"/>
      <c r="AY1114" s="453"/>
      <c r="AZ1114" s="453"/>
      <c r="BA1114" s="453"/>
      <c r="BB1114" s="453"/>
      <c r="BC1114" s="453"/>
      <c r="BD1114" s="453"/>
      <c r="BE1114" s="453"/>
    </row>
    <row r="1115">
      <c r="A1115" s="785"/>
      <c r="B1115" s="782"/>
      <c r="C1115" s="782"/>
      <c r="D1115" s="782"/>
      <c r="E1115" s="782"/>
      <c r="F1115" s="782"/>
      <c r="G1115" s="782"/>
      <c r="H1115" s="782"/>
      <c r="I1115" s="783"/>
      <c r="J1115" s="453"/>
      <c r="K1115" s="453"/>
      <c r="L1115" s="784"/>
      <c r="M1115" s="453"/>
      <c r="N1115" s="453"/>
      <c r="O1115" s="453"/>
      <c r="P1115" s="453"/>
      <c r="Q1115" s="441"/>
      <c r="R1115" s="453"/>
      <c r="S1115" s="453"/>
      <c r="T1115" s="453"/>
      <c r="U1115" s="453"/>
      <c r="V1115" s="453"/>
      <c r="W1115" s="453"/>
      <c r="X1115" s="453"/>
      <c r="Y1115" s="453"/>
      <c r="Z1115" s="453"/>
      <c r="AA1115" s="453"/>
      <c r="AB1115" s="453"/>
      <c r="AC1115" s="453"/>
      <c r="AD1115" s="453"/>
      <c r="AE1115" s="453"/>
      <c r="AF1115" s="453"/>
      <c r="AG1115" s="453"/>
      <c r="AH1115" s="453"/>
      <c r="AI1115" s="453"/>
      <c r="AJ1115" s="453"/>
      <c r="AK1115" s="453"/>
      <c r="AL1115" s="453"/>
      <c r="AM1115" s="453"/>
      <c r="AN1115" s="453"/>
      <c r="AO1115" s="453"/>
      <c r="AP1115" s="453"/>
      <c r="AQ1115" s="453"/>
      <c r="AR1115" s="453"/>
      <c r="AS1115" s="453"/>
      <c r="AT1115" s="453"/>
      <c r="AU1115" s="453"/>
      <c r="AV1115" s="453"/>
      <c r="AW1115" s="453"/>
      <c r="AX1115" s="453"/>
      <c r="AY1115" s="453"/>
      <c r="AZ1115" s="453"/>
      <c r="BA1115" s="453"/>
      <c r="BB1115" s="453"/>
      <c r="BC1115" s="453"/>
      <c r="BD1115" s="453"/>
      <c r="BE1115" s="453"/>
    </row>
    <row r="1116">
      <c r="A1116" s="785"/>
      <c r="B1116" s="782"/>
      <c r="C1116" s="782"/>
      <c r="D1116" s="782"/>
      <c r="E1116" s="782"/>
      <c r="F1116" s="782"/>
      <c r="G1116" s="782"/>
      <c r="H1116" s="782"/>
      <c r="I1116" s="783"/>
      <c r="J1116" s="453"/>
      <c r="K1116" s="453"/>
      <c r="L1116" s="784"/>
      <c r="M1116" s="453"/>
      <c r="N1116" s="453"/>
      <c r="O1116" s="453"/>
      <c r="P1116" s="453"/>
      <c r="Q1116" s="441"/>
      <c r="R1116" s="453"/>
      <c r="S1116" s="453"/>
      <c r="T1116" s="453"/>
      <c r="U1116" s="453"/>
      <c r="V1116" s="453"/>
      <c r="W1116" s="453"/>
      <c r="X1116" s="453"/>
      <c r="Y1116" s="453"/>
      <c r="Z1116" s="453"/>
      <c r="AA1116" s="453"/>
      <c r="AB1116" s="453"/>
      <c r="AC1116" s="453"/>
      <c r="AD1116" s="453"/>
      <c r="AE1116" s="453"/>
      <c r="AF1116" s="453"/>
      <c r="AG1116" s="453"/>
      <c r="AH1116" s="453"/>
      <c r="AI1116" s="453"/>
      <c r="AJ1116" s="453"/>
      <c r="AK1116" s="453"/>
      <c r="AL1116" s="453"/>
      <c r="AM1116" s="453"/>
      <c r="AN1116" s="453"/>
      <c r="AO1116" s="453"/>
      <c r="AP1116" s="453"/>
      <c r="AQ1116" s="453"/>
      <c r="AR1116" s="453"/>
      <c r="AS1116" s="453"/>
      <c r="AT1116" s="453"/>
      <c r="AU1116" s="453"/>
      <c r="AV1116" s="453"/>
      <c r="AW1116" s="453"/>
      <c r="AX1116" s="453"/>
      <c r="AY1116" s="453"/>
      <c r="AZ1116" s="453"/>
      <c r="BA1116" s="453"/>
      <c r="BB1116" s="453"/>
      <c r="BC1116" s="453"/>
      <c r="BD1116" s="453"/>
      <c r="BE1116" s="453"/>
    </row>
    <row r="1117">
      <c r="A1117" s="785"/>
      <c r="B1117" s="782"/>
      <c r="C1117" s="782"/>
      <c r="D1117" s="782"/>
      <c r="E1117" s="782"/>
      <c r="F1117" s="782"/>
      <c r="G1117" s="782"/>
      <c r="H1117" s="782"/>
      <c r="I1117" s="783"/>
      <c r="J1117" s="453"/>
      <c r="K1117" s="453"/>
      <c r="L1117" s="784"/>
      <c r="M1117" s="453"/>
      <c r="N1117" s="453"/>
      <c r="O1117" s="453"/>
      <c r="P1117" s="453"/>
      <c r="Q1117" s="441"/>
      <c r="R1117" s="453"/>
      <c r="S1117" s="453"/>
      <c r="T1117" s="453"/>
      <c r="U1117" s="453"/>
      <c r="V1117" s="453"/>
      <c r="W1117" s="453"/>
      <c r="X1117" s="453"/>
      <c r="Y1117" s="453"/>
      <c r="Z1117" s="453"/>
      <c r="AA1117" s="453"/>
      <c r="AB1117" s="453"/>
      <c r="AC1117" s="453"/>
      <c r="AD1117" s="453"/>
      <c r="AE1117" s="453"/>
      <c r="AF1117" s="453"/>
      <c r="AG1117" s="453"/>
      <c r="AH1117" s="453"/>
      <c r="AI1117" s="453"/>
      <c r="AJ1117" s="453"/>
      <c r="AK1117" s="453"/>
      <c r="AL1117" s="453"/>
      <c r="AM1117" s="453"/>
      <c r="AN1117" s="453"/>
      <c r="AO1117" s="453"/>
      <c r="AP1117" s="453"/>
      <c r="AQ1117" s="453"/>
      <c r="AR1117" s="453"/>
      <c r="AS1117" s="453"/>
      <c r="AT1117" s="453"/>
      <c r="AU1117" s="453"/>
      <c r="AV1117" s="453"/>
      <c r="AW1117" s="453"/>
      <c r="AX1117" s="453"/>
      <c r="AY1117" s="453"/>
      <c r="AZ1117" s="453"/>
      <c r="BA1117" s="453"/>
      <c r="BB1117" s="453"/>
      <c r="BC1117" s="453"/>
      <c r="BD1117" s="453"/>
      <c r="BE1117" s="453"/>
    </row>
    <row r="1118">
      <c r="A1118" s="785"/>
      <c r="B1118" s="782"/>
      <c r="C1118" s="782"/>
      <c r="D1118" s="782"/>
      <c r="E1118" s="782"/>
      <c r="F1118" s="782"/>
      <c r="G1118" s="782"/>
      <c r="H1118" s="782"/>
      <c r="I1118" s="783"/>
      <c r="J1118" s="453"/>
      <c r="K1118" s="453"/>
      <c r="L1118" s="784"/>
      <c r="M1118" s="453"/>
      <c r="N1118" s="453"/>
      <c r="O1118" s="453"/>
      <c r="P1118" s="453"/>
      <c r="Q1118" s="441"/>
      <c r="R1118" s="453"/>
      <c r="S1118" s="453"/>
      <c r="T1118" s="453"/>
      <c r="U1118" s="453"/>
      <c r="V1118" s="453"/>
      <c r="W1118" s="453"/>
      <c r="X1118" s="453"/>
      <c r="Y1118" s="453"/>
      <c r="Z1118" s="453"/>
      <c r="AA1118" s="453"/>
      <c r="AB1118" s="453"/>
      <c r="AC1118" s="453"/>
      <c r="AD1118" s="453"/>
      <c r="AE1118" s="453"/>
      <c r="AF1118" s="453"/>
      <c r="AG1118" s="453"/>
      <c r="AH1118" s="453"/>
      <c r="AI1118" s="453"/>
      <c r="AJ1118" s="453"/>
      <c r="AK1118" s="453"/>
      <c r="AL1118" s="453"/>
      <c r="AM1118" s="453"/>
      <c r="AN1118" s="453"/>
      <c r="AO1118" s="453"/>
      <c r="AP1118" s="453"/>
      <c r="AQ1118" s="453"/>
      <c r="AR1118" s="453"/>
      <c r="AS1118" s="453"/>
      <c r="AT1118" s="453"/>
      <c r="AU1118" s="453"/>
      <c r="AV1118" s="453"/>
      <c r="AW1118" s="453"/>
      <c r="AX1118" s="453"/>
      <c r="AY1118" s="453"/>
      <c r="AZ1118" s="453"/>
      <c r="BA1118" s="453"/>
      <c r="BB1118" s="453"/>
      <c r="BC1118" s="453"/>
      <c r="BD1118" s="453"/>
      <c r="BE1118" s="453"/>
    </row>
    <row r="1119">
      <c r="A1119" s="785"/>
      <c r="B1119" s="782"/>
      <c r="C1119" s="782"/>
      <c r="D1119" s="782"/>
      <c r="E1119" s="782"/>
      <c r="F1119" s="782"/>
      <c r="G1119" s="782"/>
      <c r="H1119" s="782"/>
      <c r="I1119" s="783"/>
      <c r="J1119" s="453"/>
      <c r="K1119" s="453"/>
      <c r="L1119" s="784"/>
      <c r="M1119" s="453"/>
      <c r="N1119" s="453"/>
      <c r="O1119" s="453"/>
      <c r="P1119" s="453"/>
      <c r="Q1119" s="441"/>
      <c r="R1119" s="453"/>
      <c r="S1119" s="453"/>
      <c r="T1119" s="453"/>
      <c r="U1119" s="453"/>
      <c r="V1119" s="453"/>
      <c r="W1119" s="453"/>
      <c r="X1119" s="453"/>
      <c r="Y1119" s="453"/>
      <c r="Z1119" s="453"/>
      <c r="AA1119" s="453"/>
      <c r="AB1119" s="453"/>
      <c r="AC1119" s="453"/>
      <c r="AD1119" s="453"/>
      <c r="AE1119" s="453"/>
      <c r="AF1119" s="453"/>
      <c r="AG1119" s="453"/>
      <c r="AH1119" s="453"/>
      <c r="AI1119" s="453"/>
      <c r="AJ1119" s="453"/>
      <c r="AK1119" s="453"/>
      <c r="AL1119" s="453"/>
      <c r="AM1119" s="453"/>
      <c r="AN1119" s="453"/>
      <c r="AO1119" s="453"/>
      <c r="AP1119" s="453"/>
      <c r="AQ1119" s="453"/>
      <c r="AR1119" s="453"/>
      <c r="AS1119" s="453"/>
      <c r="AT1119" s="453"/>
      <c r="AU1119" s="453"/>
      <c r="AV1119" s="453"/>
      <c r="AW1119" s="453"/>
      <c r="AX1119" s="453"/>
      <c r="AY1119" s="453"/>
      <c r="AZ1119" s="453"/>
      <c r="BA1119" s="453"/>
      <c r="BB1119" s="453"/>
      <c r="BC1119" s="453"/>
      <c r="BD1119" s="453"/>
      <c r="BE1119" s="453"/>
    </row>
    <row r="1120">
      <c r="A1120" s="785"/>
      <c r="B1120" s="782"/>
      <c r="C1120" s="782"/>
      <c r="D1120" s="782"/>
      <c r="E1120" s="782"/>
      <c r="F1120" s="782"/>
      <c r="G1120" s="782"/>
      <c r="H1120" s="782"/>
      <c r="I1120" s="783"/>
      <c r="J1120" s="453"/>
      <c r="K1120" s="453"/>
      <c r="L1120" s="784"/>
      <c r="M1120" s="453"/>
      <c r="N1120" s="453"/>
      <c r="O1120" s="453"/>
      <c r="P1120" s="453"/>
      <c r="Q1120" s="441"/>
      <c r="R1120" s="453"/>
      <c r="S1120" s="453"/>
      <c r="T1120" s="453"/>
      <c r="U1120" s="453"/>
      <c r="V1120" s="453"/>
      <c r="W1120" s="453"/>
      <c r="X1120" s="453"/>
      <c r="Y1120" s="453"/>
      <c r="Z1120" s="453"/>
      <c r="AA1120" s="453"/>
      <c r="AB1120" s="453"/>
      <c r="AC1120" s="453"/>
      <c r="AD1120" s="453"/>
      <c r="AE1120" s="453"/>
      <c r="AF1120" s="453"/>
      <c r="AG1120" s="453"/>
      <c r="AH1120" s="453"/>
      <c r="AI1120" s="453"/>
      <c r="AJ1120" s="453"/>
      <c r="AK1120" s="453"/>
      <c r="AL1120" s="453"/>
      <c r="AM1120" s="453"/>
      <c r="AN1120" s="453"/>
      <c r="AO1120" s="453"/>
      <c r="AP1120" s="453"/>
      <c r="AQ1120" s="453"/>
      <c r="AR1120" s="453"/>
      <c r="AS1120" s="453"/>
      <c r="AT1120" s="453"/>
      <c r="AU1120" s="453"/>
      <c r="AV1120" s="453"/>
      <c r="AW1120" s="453"/>
      <c r="AX1120" s="453"/>
      <c r="AY1120" s="453"/>
      <c r="AZ1120" s="453"/>
      <c r="BA1120" s="453"/>
      <c r="BB1120" s="453"/>
      <c r="BC1120" s="453"/>
      <c r="BD1120" s="453"/>
      <c r="BE1120" s="453"/>
    </row>
    <row r="1121">
      <c r="A1121" s="785"/>
      <c r="B1121" s="782"/>
      <c r="C1121" s="782"/>
      <c r="D1121" s="782"/>
      <c r="E1121" s="782"/>
      <c r="F1121" s="782"/>
      <c r="G1121" s="782"/>
      <c r="H1121" s="782"/>
      <c r="I1121" s="783"/>
      <c r="J1121" s="453"/>
      <c r="K1121" s="453"/>
      <c r="L1121" s="784"/>
      <c r="M1121" s="453"/>
      <c r="N1121" s="453"/>
      <c r="O1121" s="453"/>
      <c r="P1121" s="453"/>
      <c r="Q1121" s="441"/>
      <c r="R1121" s="453"/>
      <c r="S1121" s="453"/>
      <c r="T1121" s="453"/>
      <c r="U1121" s="453"/>
      <c r="V1121" s="453"/>
      <c r="W1121" s="453"/>
      <c r="X1121" s="453"/>
      <c r="Y1121" s="453"/>
      <c r="Z1121" s="453"/>
      <c r="AA1121" s="453"/>
      <c r="AB1121" s="453"/>
      <c r="AC1121" s="453"/>
      <c r="AD1121" s="453"/>
      <c r="AE1121" s="453"/>
      <c r="AF1121" s="453"/>
      <c r="AG1121" s="453"/>
      <c r="AH1121" s="453"/>
      <c r="AI1121" s="453"/>
      <c r="AJ1121" s="453"/>
      <c r="AK1121" s="453"/>
      <c r="AL1121" s="453"/>
      <c r="AM1121" s="453"/>
      <c r="AN1121" s="453"/>
      <c r="AO1121" s="453"/>
      <c r="AP1121" s="453"/>
      <c r="AQ1121" s="453"/>
      <c r="AR1121" s="453"/>
      <c r="AS1121" s="453"/>
      <c r="AT1121" s="453"/>
      <c r="AU1121" s="453"/>
      <c r="AV1121" s="453"/>
      <c r="AW1121" s="453"/>
      <c r="AX1121" s="453"/>
      <c r="AY1121" s="453"/>
      <c r="AZ1121" s="453"/>
      <c r="BA1121" s="453"/>
      <c r="BB1121" s="453"/>
      <c r="BC1121" s="453"/>
      <c r="BD1121" s="453"/>
      <c r="BE1121" s="453"/>
    </row>
    <row r="1122">
      <c r="A1122" s="785"/>
      <c r="B1122" s="782"/>
      <c r="C1122" s="782"/>
      <c r="D1122" s="782"/>
      <c r="E1122" s="782"/>
      <c r="F1122" s="782"/>
      <c r="G1122" s="782"/>
      <c r="H1122" s="782"/>
      <c r="I1122" s="783"/>
      <c r="J1122" s="453"/>
      <c r="K1122" s="453"/>
      <c r="L1122" s="784"/>
      <c r="M1122" s="453"/>
      <c r="N1122" s="453"/>
      <c r="O1122" s="453"/>
      <c r="P1122" s="453"/>
      <c r="Q1122" s="441"/>
      <c r="R1122" s="453"/>
      <c r="S1122" s="453"/>
      <c r="T1122" s="453"/>
      <c r="U1122" s="453"/>
      <c r="V1122" s="453"/>
      <c r="W1122" s="453"/>
      <c r="X1122" s="453"/>
      <c r="Y1122" s="453"/>
      <c r="Z1122" s="453"/>
      <c r="AA1122" s="453"/>
      <c r="AB1122" s="453"/>
      <c r="AC1122" s="453"/>
      <c r="AD1122" s="453"/>
      <c r="AE1122" s="453"/>
      <c r="AF1122" s="453"/>
      <c r="AG1122" s="453"/>
      <c r="AH1122" s="453"/>
      <c r="AI1122" s="453"/>
      <c r="AJ1122" s="453"/>
      <c r="AK1122" s="453"/>
      <c r="AL1122" s="453"/>
      <c r="AM1122" s="453"/>
      <c r="AN1122" s="453"/>
      <c r="AO1122" s="453"/>
      <c r="AP1122" s="453"/>
      <c r="AQ1122" s="453"/>
      <c r="AR1122" s="453"/>
      <c r="AS1122" s="453"/>
      <c r="AT1122" s="453"/>
      <c r="AU1122" s="453"/>
      <c r="AV1122" s="453"/>
      <c r="AW1122" s="453"/>
      <c r="AX1122" s="453"/>
      <c r="AY1122" s="453"/>
      <c r="AZ1122" s="453"/>
      <c r="BA1122" s="453"/>
      <c r="BB1122" s="453"/>
      <c r="BC1122" s="453"/>
      <c r="BD1122" s="453"/>
      <c r="BE1122" s="453"/>
    </row>
    <row r="1123">
      <c r="A1123" s="785"/>
      <c r="B1123" s="782"/>
      <c r="C1123" s="782"/>
      <c r="D1123" s="782"/>
      <c r="E1123" s="782"/>
      <c r="F1123" s="782"/>
      <c r="G1123" s="782"/>
      <c r="H1123" s="782"/>
      <c r="I1123" s="783"/>
      <c r="J1123" s="453"/>
      <c r="K1123" s="453"/>
      <c r="L1123" s="784"/>
      <c r="M1123" s="453"/>
      <c r="N1123" s="453"/>
      <c r="O1123" s="453"/>
      <c r="P1123" s="453"/>
      <c r="Q1123" s="441"/>
      <c r="R1123" s="453"/>
      <c r="S1123" s="453"/>
      <c r="T1123" s="453"/>
      <c r="U1123" s="453"/>
      <c r="V1123" s="453"/>
      <c r="W1123" s="453"/>
      <c r="X1123" s="453"/>
      <c r="Y1123" s="453"/>
      <c r="Z1123" s="453"/>
      <c r="AA1123" s="453"/>
      <c r="AB1123" s="453"/>
      <c r="AC1123" s="453"/>
      <c r="AD1123" s="453"/>
      <c r="AE1123" s="453"/>
      <c r="AF1123" s="453"/>
      <c r="AG1123" s="453"/>
      <c r="AH1123" s="453"/>
      <c r="AI1123" s="453"/>
      <c r="AJ1123" s="453"/>
      <c r="AK1123" s="453"/>
      <c r="AL1123" s="453"/>
      <c r="AM1123" s="453"/>
      <c r="AN1123" s="453"/>
      <c r="AO1123" s="453"/>
      <c r="AP1123" s="453"/>
      <c r="AQ1123" s="453"/>
      <c r="AR1123" s="453"/>
      <c r="AS1123" s="453"/>
      <c r="AT1123" s="453"/>
      <c r="AU1123" s="453"/>
      <c r="AV1123" s="453"/>
      <c r="AW1123" s="453"/>
      <c r="AX1123" s="453"/>
      <c r="AY1123" s="453"/>
      <c r="AZ1123" s="453"/>
      <c r="BA1123" s="453"/>
      <c r="BB1123" s="453"/>
      <c r="BC1123" s="453"/>
      <c r="BD1123" s="453"/>
      <c r="BE1123" s="453"/>
    </row>
    <row r="1124">
      <c r="A1124" s="785"/>
      <c r="B1124" s="782"/>
      <c r="C1124" s="782"/>
      <c r="D1124" s="782"/>
      <c r="E1124" s="782"/>
      <c r="F1124" s="782"/>
      <c r="G1124" s="782"/>
      <c r="H1124" s="782"/>
      <c r="I1124" s="783"/>
      <c r="J1124" s="453"/>
      <c r="K1124" s="453"/>
      <c r="L1124" s="784"/>
      <c r="M1124" s="453"/>
      <c r="N1124" s="453"/>
      <c r="O1124" s="453"/>
      <c r="P1124" s="453"/>
      <c r="Q1124" s="441"/>
      <c r="R1124" s="453"/>
      <c r="S1124" s="453"/>
      <c r="T1124" s="453"/>
      <c r="U1124" s="453"/>
      <c r="V1124" s="453"/>
      <c r="W1124" s="453"/>
      <c r="X1124" s="453"/>
      <c r="Y1124" s="453"/>
      <c r="Z1124" s="453"/>
      <c r="AA1124" s="453"/>
      <c r="AB1124" s="453"/>
      <c r="AC1124" s="453"/>
      <c r="AD1124" s="453"/>
      <c r="AE1124" s="453"/>
      <c r="AF1124" s="453"/>
      <c r="AG1124" s="453"/>
      <c r="AH1124" s="453"/>
      <c r="AI1124" s="453"/>
      <c r="AJ1124" s="453"/>
      <c r="AK1124" s="453"/>
      <c r="AL1124" s="453"/>
      <c r="AM1124" s="453"/>
      <c r="AN1124" s="453"/>
      <c r="AO1124" s="453"/>
      <c r="AP1124" s="453"/>
      <c r="AQ1124" s="453"/>
      <c r="AR1124" s="453"/>
      <c r="AS1124" s="453"/>
      <c r="AT1124" s="453"/>
      <c r="AU1124" s="453"/>
      <c r="AV1124" s="453"/>
      <c r="AW1124" s="453"/>
      <c r="AX1124" s="453"/>
      <c r="AY1124" s="453"/>
      <c r="AZ1124" s="453"/>
      <c r="BA1124" s="453"/>
      <c r="BB1124" s="453"/>
      <c r="BC1124" s="453"/>
      <c r="BD1124" s="453"/>
      <c r="BE1124" s="453"/>
    </row>
    <row r="1125">
      <c r="A1125" s="785"/>
      <c r="B1125" s="782"/>
      <c r="C1125" s="782"/>
      <c r="D1125" s="782"/>
      <c r="E1125" s="782"/>
      <c r="F1125" s="782"/>
      <c r="G1125" s="782"/>
      <c r="H1125" s="782"/>
      <c r="I1125" s="783"/>
      <c r="J1125" s="453"/>
      <c r="K1125" s="453"/>
      <c r="L1125" s="784"/>
      <c r="M1125" s="453"/>
      <c r="N1125" s="453"/>
      <c r="O1125" s="453"/>
      <c r="P1125" s="453"/>
      <c r="Q1125" s="441"/>
      <c r="R1125" s="453"/>
      <c r="S1125" s="453"/>
      <c r="T1125" s="453"/>
      <c r="U1125" s="453"/>
      <c r="V1125" s="453"/>
      <c r="W1125" s="453"/>
      <c r="X1125" s="453"/>
      <c r="Y1125" s="453"/>
      <c r="Z1125" s="453"/>
      <c r="AA1125" s="453"/>
      <c r="AB1125" s="453"/>
      <c r="AC1125" s="453"/>
      <c r="AD1125" s="453"/>
      <c r="AE1125" s="453"/>
      <c r="AF1125" s="453"/>
      <c r="AG1125" s="453"/>
      <c r="AH1125" s="453"/>
      <c r="AI1125" s="453"/>
      <c r="AJ1125" s="453"/>
      <c r="AK1125" s="453"/>
      <c r="AL1125" s="453"/>
      <c r="AM1125" s="453"/>
      <c r="AN1125" s="453"/>
      <c r="AO1125" s="453"/>
      <c r="AP1125" s="453"/>
      <c r="AQ1125" s="453"/>
      <c r="AR1125" s="453"/>
      <c r="AS1125" s="453"/>
      <c r="AT1125" s="453"/>
      <c r="AU1125" s="453"/>
      <c r="AV1125" s="453"/>
      <c r="AW1125" s="453"/>
      <c r="AX1125" s="453"/>
      <c r="AY1125" s="453"/>
      <c r="AZ1125" s="453"/>
      <c r="BA1125" s="453"/>
      <c r="BB1125" s="453"/>
      <c r="BC1125" s="453"/>
      <c r="BD1125" s="453"/>
      <c r="BE1125" s="453"/>
    </row>
    <row r="1126">
      <c r="A1126" s="785"/>
      <c r="B1126" s="782"/>
      <c r="C1126" s="782"/>
      <c r="D1126" s="782"/>
      <c r="E1126" s="782"/>
      <c r="F1126" s="782"/>
      <c r="G1126" s="782"/>
      <c r="H1126" s="782"/>
      <c r="I1126" s="783"/>
      <c r="J1126" s="453"/>
      <c r="K1126" s="453"/>
      <c r="L1126" s="784"/>
      <c r="M1126" s="453"/>
      <c r="N1126" s="453"/>
      <c r="O1126" s="453"/>
      <c r="P1126" s="453"/>
      <c r="Q1126" s="441"/>
      <c r="R1126" s="453"/>
      <c r="S1126" s="453"/>
      <c r="T1126" s="453"/>
      <c r="U1126" s="453"/>
      <c r="V1126" s="453"/>
      <c r="W1126" s="453"/>
      <c r="X1126" s="453"/>
      <c r="Y1126" s="453"/>
      <c r="Z1126" s="453"/>
      <c r="AA1126" s="453"/>
      <c r="AB1126" s="453"/>
      <c r="AC1126" s="453"/>
      <c r="AD1126" s="453"/>
      <c r="AE1126" s="453"/>
      <c r="AF1126" s="453"/>
      <c r="AG1126" s="453"/>
      <c r="AH1126" s="453"/>
      <c r="AI1126" s="453"/>
      <c r="AJ1126" s="453"/>
      <c r="AK1126" s="453"/>
      <c r="AL1126" s="453"/>
      <c r="AM1126" s="453"/>
      <c r="AN1126" s="453"/>
      <c r="AO1126" s="453"/>
      <c r="AP1126" s="453"/>
      <c r="AQ1126" s="453"/>
      <c r="AR1126" s="453"/>
      <c r="AS1126" s="453"/>
      <c r="AT1126" s="453"/>
      <c r="AU1126" s="453"/>
      <c r="AV1126" s="453"/>
      <c r="AW1126" s="453"/>
      <c r="AX1126" s="453"/>
      <c r="AY1126" s="453"/>
      <c r="AZ1126" s="453"/>
      <c r="BA1126" s="453"/>
      <c r="BB1126" s="453"/>
      <c r="BC1126" s="453"/>
      <c r="BD1126" s="453"/>
      <c r="BE1126" s="453"/>
    </row>
    <row r="1127">
      <c r="A1127" s="785"/>
      <c r="B1127" s="782"/>
      <c r="C1127" s="782"/>
      <c r="D1127" s="782"/>
      <c r="E1127" s="782"/>
      <c r="F1127" s="782"/>
      <c r="G1127" s="782"/>
      <c r="H1127" s="782"/>
      <c r="I1127" s="783"/>
      <c r="J1127" s="453"/>
      <c r="K1127" s="453"/>
      <c r="L1127" s="784"/>
      <c r="M1127" s="453"/>
      <c r="N1127" s="453"/>
      <c r="O1127" s="453"/>
      <c r="P1127" s="453"/>
      <c r="Q1127" s="441"/>
      <c r="R1127" s="453"/>
      <c r="S1127" s="453"/>
      <c r="T1127" s="453"/>
      <c r="U1127" s="453"/>
      <c r="V1127" s="453"/>
      <c r="W1127" s="453"/>
      <c r="X1127" s="453"/>
      <c r="Y1127" s="453"/>
      <c r="Z1127" s="453"/>
      <c r="AA1127" s="453"/>
      <c r="AB1127" s="453"/>
      <c r="AC1127" s="453"/>
      <c r="AD1127" s="453"/>
      <c r="AE1127" s="453"/>
      <c r="AF1127" s="453"/>
      <c r="AG1127" s="453"/>
      <c r="AH1127" s="453"/>
      <c r="AI1127" s="453"/>
      <c r="AJ1127" s="453"/>
      <c r="AK1127" s="453"/>
      <c r="AL1127" s="453"/>
      <c r="AM1127" s="453"/>
      <c r="AN1127" s="453"/>
      <c r="AO1127" s="453"/>
      <c r="AP1127" s="453"/>
      <c r="AQ1127" s="453"/>
      <c r="AR1127" s="453"/>
      <c r="AS1127" s="453"/>
      <c r="AT1127" s="453"/>
      <c r="AU1127" s="453"/>
      <c r="AV1127" s="453"/>
      <c r="AW1127" s="453"/>
      <c r="AX1127" s="453"/>
      <c r="AY1127" s="453"/>
      <c r="AZ1127" s="453"/>
      <c r="BA1127" s="453"/>
      <c r="BB1127" s="453"/>
      <c r="BC1127" s="453"/>
      <c r="BD1127" s="453"/>
      <c r="BE1127" s="453"/>
    </row>
    <row r="1128">
      <c r="A1128" s="785"/>
      <c r="B1128" s="782"/>
      <c r="C1128" s="782"/>
      <c r="D1128" s="782"/>
      <c r="E1128" s="782"/>
      <c r="F1128" s="782"/>
      <c r="G1128" s="782"/>
      <c r="H1128" s="782"/>
      <c r="I1128" s="783"/>
      <c r="J1128" s="453"/>
      <c r="K1128" s="453"/>
      <c r="L1128" s="784"/>
      <c r="M1128" s="453"/>
      <c r="N1128" s="453"/>
      <c r="O1128" s="453"/>
      <c r="P1128" s="453"/>
      <c r="Q1128" s="441"/>
      <c r="R1128" s="453"/>
      <c r="S1128" s="453"/>
      <c r="T1128" s="453"/>
      <c r="U1128" s="453"/>
      <c r="V1128" s="453"/>
      <c r="W1128" s="453"/>
      <c r="X1128" s="453"/>
      <c r="Y1128" s="453"/>
      <c r="Z1128" s="453"/>
      <c r="AA1128" s="453"/>
      <c r="AB1128" s="453"/>
      <c r="AC1128" s="453"/>
      <c r="AD1128" s="453"/>
      <c r="AE1128" s="453"/>
      <c r="AF1128" s="453"/>
      <c r="AG1128" s="453"/>
      <c r="AH1128" s="453"/>
      <c r="AI1128" s="453"/>
      <c r="AJ1128" s="453"/>
      <c r="AK1128" s="453"/>
      <c r="AL1128" s="453"/>
      <c r="AM1128" s="453"/>
      <c r="AN1128" s="453"/>
      <c r="AO1128" s="453"/>
      <c r="AP1128" s="453"/>
      <c r="AQ1128" s="453"/>
      <c r="AR1128" s="453"/>
      <c r="AS1128" s="453"/>
      <c r="AT1128" s="453"/>
      <c r="AU1128" s="453"/>
      <c r="AV1128" s="453"/>
      <c r="AW1128" s="453"/>
      <c r="AX1128" s="453"/>
      <c r="AY1128" s="453"/>
      <c r="AZ1128" s="453"/>
      <c r="BA1128" s="453"/>
      <c r="BB1128" s="453"/>
      <c r="BC1128" s="453"/>
      <c r="BD1128" s="453"/>
      <c r="BE1128" s="453"/>
    </row>
    <row r="1129">
      <c r="A1129" s="785"/>
      <c r="B1129" s="782"/>
      <c r="C1129" s="782"/>
      <c r="D1129" s="782"/>
      <c r="E1129" s="782"/>
      <c r="F1129" s="782"/>
      <c r="G1129" s="782"/>
      <c r="H1129" s="782"/>
      <c r="I1129" s="783"/>
      <c r="J1129" s="453"/>
      <c r="K1129" s="453"/>
      <c r="L1129" s="784"/>
      <c r="M1129" s="453"/>
      <c r="N1129" s="453"/>
      <c r="O1129" s="453"/>
      <c r="P1129" s="453"/>
      <c r="Q1129" s="441"/>
      <c r="R1129" s="453"/>
      <c r="S1129" s="453"/>
      <c r="T1129" s="453"/>
      <c r="U1129" s="453"/>
      <c r="V1129" s="453"/>
      <c r="W1129" s="453"/>
      <c r="X1129" s="453"/>
      <c r="Y1129" s="453"/>
      <c r="Z1129" s="453"/>
      <c r="AA1129" s="453"/>
      <c r="AB1129" s="453"/>
      <c r="AC1129" s="453"/>
      <c r="AD1129" s="453"/>
      <c r="AE1129" s="453"/>
      <c r="AF1129" s="453"/>
      <c r="AG1129" s="453"/>
      <c r="AH1129" s="453"/>
      <c r="AI1129" s="453"/>
      <c r="AJ1129" s="453"/>
      <c r="AK1129" s="453"/>
      <c r="AL1129" s="453"/>
      <c r="AM1129" s="453"/>
      <c r="AN1129" s="453"/>
      <c r="AO1129" s="453"/>
      <c r="AP1129" s="453"/>
      <c r="AQ1129" s="453"/>
      <c r="AR1129" s="453"/>
      <c r="AS1129" s="453"/>
      <c r="AT1129" s="453"/>
      <c r="AU1129" s="453"/>
      <c r="AV1129" s="453"/>
      <c r="AW1129" s="453"/>
      <c r="AX1129" s="453"/>
      <c r="AY1129" s="453"/>
      <c r="AZ1129" s="453"/>
      <c r="BA1129" s="453"/>
      <c r="BB1129" s="453"/>
      <c r="BC1129" s="453"/>
      <c r="BD1129" s="453"/>
      <c r="BE1129" s="453"/>
    </row>
    <row r="1130">
      <c r="A1130" s="785"/>
      <c r="B1130" s="782"/>
      <c r="C1130" s="782"/>
      <c r="D1130" s="782"/>
      <c r="E1130" s="782"/>
      <c r="F1130" s="782"/>
      <c r="G1130" s="782"/>
      <c r="H1130" s="782"/>
      <c r="I1130" s="783"/>
      <c r="J1130" s="453"/>
      <c r="K1130" s="453"/>
      <c r="L1130" s="784"/>
      <c r="M1130" s="453"/>
      <c r="N1130" s="453"/>
      <c r="O1130" s="453"/>
      <c r="P1130" s="453"/>
      <c r="Q1130" s="441"/>
      <c r="R1130" s="453"/>
      <c r="S1130" s="453"/>
      <c r="T1130" s="453"/>
      <c r="U1130" s="453"/>
      <c r="V1130" s="453"/>
      <c r="W1130" s="453"/>
      <c r="X1130" s="453"/>
      <c r="Y1130" s="453"/>
      <c r="Z1130" s="453"/>
      <c r="AA1130" s="453"/>
      <c r="AB1130" s="453"/>
      <c r="AC1130" s="453"/>
      <c r="AD1130" s="453"/>
      <c r="AE1130" s="453"/>
      <c r="AF1130" s="453"/>
      <c r="AG1130" s="453"/>
      <c r="AH1130" s="453"/>
      <c r="AI1130" s="453"/>
      <c r="AJ1130" s="453"/>
      <c r="AK1130" s="453"/>
      <c r="AL1130" s="453"/>
      <c r="AM1130" s="453"/>
      <c r="AN1130" s="453"/>
      <c r="AO1130" s="453"/>
      <c r="AP1130" s="453"/>
      <c r="AQ1130" s="453"/>
      <c r="AR1130" s="453"/>
      <c r="AS1130" s="453"/>
      <c r="AT1130" s="453"/>
      <c r="AU1130" s="453"/>
      <c r="AV1130" s="453"/>
      <c r="AW1130" s="453"/>
      <c r="AX1130" s="453"/>
      <c r="AY1130" s="453"/>
      <c r="AZ1130" s="453"/>
      <c r="BA1130" s="453"/>
      <c r="BB1130" s="453"/>
      <c r="BC1130" s="453"/>
      <c r="BD1130" s="453"/>
      <c r="BE1130" s="453"/>
    </row>
    <row r="1131">
      <c r="A1131" s="785"/>
      <c r="B1131" s="782"/>
      <c r="C1131" s="782"/>
      <c r="D1131" s="782"/>
      <c r="E1131" s="782"/>
      <c r="F1131" s="782"/>
      <c r="G1131" s="782"/>
      <c r="H1131" s="782"/>
      <c r="I1131" s="783"/>
      <c r="J1131" s="453"/>
      <c r="K1131" s="453"/>
      <c r="L1131" s="784"/>
      <c r="M1131" s="453"/>
      <c r="N1131" s="453"/>
      <c r="O1131" s="453"/>
      <c r="P1131" s="453"/>
      <c r="Q1131" s="441"/>
      <c r="R1131" s="453"/>
      <c r="S1131" s="453"/>
      <c r="T1131" s="453"/>
      <c r="U1131" s="453"/>
      <c r="V1131" s="453"/>
      <c r="W1131" s="453"/>
      <c r="X1131" s="453"/>
      <c r="Y1131" s="453"/>
      <c r="Z1131" s="453"/>
      <c r="AA1131" s="453"/>
      <c r="AB1131" s="453"/>
      <c r="AC1131" s="453"/>
      <c r="AD1131" s="453"/>
      <c r="AE1131" s="453"/>
      <c r="AF1131" s="453"/>
      <c r="AG1131" s="453"/>
      <c r="AH1131" s="453"/>
      <c r="AI1131" s="453"/>
      <c r="AJ1131" s="453"/>
      <c r="AK1131" s="453"/>
      <c r="AL1131" s="453"/>
      <c r="AM1131" s="453"/>
      <c r="AN1131" s="453"/>
      <c r="AO1131" s="453"/>
      <c r="AP1131" s="453"/>
      <c r="AQ1131" s="453"/>
      <c r="AR1131" s="453"/>
      <c r="AS1131" s="453"/>
      <c r="AT1131" s="453"/>
      <c r="AU1131" s="453"/>
      <c r="AV1131" s="453"/>
      <c r="AW1131" s="453"/>
      <c r="AX1131" s="453"/>
      <c r="AY1131" s="453"/>
      <c r="AZ1131" s="453"/>
      <c r="BA1131" s="453"/>
      <c r="BB1131" s="453"/>
      <c r="BC1131" s="453"/>
      <c r="BD1131" s="453"/>
      <c r="BE1131" s="453"/>
    </row>
    <row r="1132">
      <c r="A1132" s="785"/>
      <c r="B1132" s="782"/>
      <c r="C1132" s="782"/>
      <c r="D1132" s="782"/>
      <c r="E1132" s="782"/>
      <c r="F1132" s="782"/>
      <c r="G1132" s="782"/>
      <c r="H1132" s="782"/>
      <c r="I1132" s="783"/>
      <c r="J1132" s="453"/>
      <c r="K1132" s="453"/>
      <c r="L1132" s="784"/>
      <c r="M1132" s="453"/>
      <c r="N1132" s="453"/>
      <c r="O1132" s="453"/>
      <c r="P1132" s="453"/>
      <c r="Q1132" s="441"/>
      <c r="R1132" s="453"/>
      <c r="S1132" s="453"/>
      <c r="T1132" s="453"/>
      <c r="U1132" s="453"/>
      <c r="V1132" s="453"/>
      <c r="W1132" s="453"/>
      <c r="X1132" s="453"/>
      <c r="Y1132" s="453"/>
      <c r="Z1132" s="453"/>
      <c r="AA1132" s="453"/>
      <c r="AB1132" s="453"/>
      <c r="AC1132" s="453"/>
      <c r="AD1132" s="453"/>
      <c r="AE1132" s="453"/>
      <c r="AF1132" s="453"/>
      <c r="AG1132" s="453"/>
      <c r="AH1132" s="453"/>
      <c r="AI1132" s="453"/>
      <c r="AJ1132" s="453"/>
      <c r="AK1132" s="453"/>
      <c r="AL1132" s="453"/>
      <c r="AM1132" s="453"/>
      <c r="AN1132" s="453"/>
      <c r="AO1132" s="453"/>
      <c r="AP1132" s="453"/>
      <c r="AQ1132" s="453"/>
      <c r="AR1132" s="453"/>
      <c r="AS1132" s="453"/>
      <c r="AT1132" s="453"/>
      <c r="AU1132" s="453"/>
      <c r="AV1132" s="453"/>
      <c r="AW1132" s="453"/>
      <c r="AX1132" s="453"/>
      <c r="AY1132" s="453"/>
      <c r="AZ1132" s="453"/>
      <c r="BA1132" s="453"/>
      <c r="BB1132" s="453"/>
      <c r="BC1132" s="453"/>
      <c r="BD1132" s="453"/>
      <c r="BE1132" s="453"/>
    </row>
    <row r="1133">
      <c r="A1133" s="785"/>
      <c r="B1133" s="782"/>
      <c r="C1133" s="782"/>
      <c r="D1133" s="782"/>
      <c r="E1133" s="782"/>
      <c r="F1133" s="782"/>
      <c r="G1133" s="782"/>
      <c r="H1133" s="782"/>
      <c r="I1133" s="783"/>
      <c r="J1133" s="453"/>
      <c r="K1133" s="453"/>
      <c r="L1133" s="784"/>
      <c r="M1133" s="453"/>
      <c r="N1133" s="453"/>
      <c r="O1133" s="453"/>
      <c r="P1133" s="453"/>
      <c r="Q1133" s="441"/>
      <c r="R1133" s="453"/>
      <c r="S1133" s="453"/>
      <c r="T1133" s="453"/>
      <c r="U1133" s="453"/>
      <c r="V1133" s="453"/>
      <c r="W1133" s="453"/>
      <c r="X1133" s="453"/>
      <c r="Y1133" s="453"/>
      <c r="Z1133" s="453"/>
      <c r="AA1133" s="453"/>
      <c r="AB1133" s="453"/>
      <c r="AC1133" s="453"/>
      <c r="AD1133" s="453"/>
      <c r="AE1133" s="453"/>
      <c r="AF1133" s="453"/>
      <c r="AG1133" s="453"/>
      <c r="AH1133" s="453"/>
      <c r="AI1133" s="453"/>
      <c r="AJ1133" s="453"/>
      <c r="AK1133" s="453"/>
      <c r="AL1133" s="453"/>
      <c r="AM1133" s="453"/>
      <c r="AN1133" s="453"/>
      <c r="AO1133" s="453"/>
      <c r="AP1133" s="453"/>
      <c r="AQ1133" s="453"/>
      <c r="AR1133" s="453"/>
      <c r="AS1133" s="453"/>
      <c r="AT1133" s="453"/>
      <c r="AU1133" s="453"/>
      <c r="AV1133" s="453"/>
      <c r="AW1133" s="453"/>
      <c r="AX1133" s="453"/>
      <c r="AY1133" s="453"/>
      <c r="AZ1133" s="453"/>
      <c r="BA1133" s="453"/>
      <c r="BB1133" s="453"/>
      <c r="BC1133" s="453"/>
      <c r="BD1133" s="453"/>
      <c r="BE1133" s="453"/>
    </row>
    <row r="1134">
      <c r="A1134" s="785"/>
      <c r="B1134" s="782"/>
      <c r="C1134" s="782"/>
      <c r="D1134" s="782"/>
      <c r="E1134" s="782"/>
      <c r="F1134" s="782"/>
      <c r="G1134" s="782"/>
      <c r="H1134" s="782"/>
      <c r="I1134" s="783"/>
      <c r="J1134" s="453"/>
      <c r="K1134" s="453"/>
      <c r="L1134" s="784"/>
      <c r="M1134" s="453"/>
      <c r="N1134" s="453"/>
      <c r="O1134" s="453"/>
      <c r="P1134" s="453"/>
      <c r="Q1134" s="441"/>
      <c r="R1134" s="453"/>
      <c r="S1134" s="453"/>
      <c r="T1134" s="453"/>
      <c r="U1134" s="453"/>
      <c r="V1134" s="453"/>
      <c r="W1134" s="453"/>
      <c r="X1134" s="453"/>
      <c r="Y1134" s="453"/>
      <c r="Z1134" s="453"/>
      <c r="AA1134" s="453"/>
      <c r="AB1134" s="453"/>
      <c r="AC1134" s="453"/>
      <c r="AD1134" s="453"/>
      <c r="AE1134" s="453"/>
      <c r="AF1134" s="453"/>
      <c r="AG1134" s="453"/>
      <c r="AH1134" s="453"/>
      <c r="AI1134" s="453"/>
      <c r="AJ1134" s="453"/>
      <c r="AK1134" s="453"/>
      <c r="AL1134" s="453"/>
      <c r="AM1134" s="453"/>
      <c r="AN1134" s="453"/>
      <c r="AO1134" s="453"/>
      <c r="AP1134" s="453"/>
      <c r="AQ1134" s="453"/>
      <c r="AR1134" s="453"/>
      <c r="AS1134" s="453"/>
      <c r="AT1134" s="453"/>
      <c r="AU1134" s="453"/>
      <c r="AV1134" s="453"/>
      <c r="AW1134" s="453"/>
      <c r="AX1134" s="453"/>
      <c r="AY1134" s="453"/>
      <c r="AZ1134" s="453"/>
      <c r="BA1134" s="453"/>
      <c r="BB1134" s="453"/>
      <c r="BC1134" s="453"/>
      <c r="BD1134" s="453"/>
      <c r="BE1134" s="453"/>
    </row>
    <row r="1135">
      <c r="A1135" s="785"/>
      <c r="B1135" s="782"/>
      <c r="C1135" s="782"/>
      <c r="D1135" s="782"/>
      <c r="E1135" s="782"/>
      <c r="F1135" s="782"/>
      <c r="G1135" s="782"/>
      <c r="H1135" s="782"/>
      <c r="I1135" s="783"/>
      <c r="J1135" s="453"/>
      <c r="K1135" s="453"/>
      <c r="L1135" s="784"/>
      <c r="M1135" s="453"/>
      <c r="N1135" s="453"/>
      <c r="O1135" s="453"/>
      <c r="P1135" s="453"/>
      <c r="Q1135" s="441"/>
      <c r="R1135" s="453"/>
      <c r="S1135" s="453"/>
      <c r="T1135" s="453"/>
      <c r="U1135" s="453"/>
      <c r="V1135" s="453"/>
      <c r="W1135" s="453"/>
      <c r="X1135" s="453"/>
      <c r="Y1135" s="453"/>
      <c r="Z1135" s="453"/>
      <c r="AA1135" s="453"/>
      <c r="AB1135" s="453"/>
      <c r="AC1135" s="453"/>
      <c r="AD1135" s="453"/>
      <c r="AE1135" s="453"/>
      <c r="AF1135" s="453"/>
      <c r="AG1135" s="453"/>
      <c r="AH1135" s="453"/>
      <c r="AI1135" s="453"/>
      <c r="AJ1135" s="453"/>
      <c r="AK1135" s="453"/>
      <c r="AL1135" s="453"/>
      <c r="AM1135" s="453"/>
      <c r="AN1135" s="453"/>
      <c r="AO1135" s="453"/>
      <c r="AP1135" s="453"/>
      <c r="AQ1135" s="453"/>
      <c r="AR1135" s="453"/>
      <c r="AS1135" s="453"/>
      <c r="AT1135" s="453"/>
      <c r="AU1135" s="453"/>
      <c r="AV1135" s="453"/>
      <c r="AW1135" s="453"/>
      <c r="AX1135" s="453"/>
      <c r="AY1135" s="453"/>
      <c r="AZ1135" s="453"/>
      <c r="BA1135" s="453"/>
      <c r="BB1135" s="453"/>
      <c r="BC1135" s="453"/>
      <c r="BD1135" s="453"/>
      <c r="BE1135" s="453"/>
    </row>
    <row r="1136">
      <c r="A1136" s="785"/>
      <c r="B1136" s="782"/>
      <c r="C1136" s="782"/>
      <c r="D1136" s="782"/>
      <c r="E1136" s="782"/>
      <c r="F1136" s="782"/>
      <c r="G1136" s="782"/>
      <c r="H1136" s="782"/>
      <c r="I1136" s="783"/>
      <c r="J1136" s="453"/>
      <c r="K1136" s="453"/>
      <c r="L1136" s="784"/>
      <c r="M1136" s="453"/>
      <c r="N1136" s="453"/>
      <c r="O1136" s="453"/>
      <c r="P1136" s="453"/>
      <c r="Q1136" s="441"/>
      <c r="R1136" s="453"/>
      <c r="S1136" s="453"/>
      <c r="T1136" s="453"/>
      <c r="U1136" s="453"/>
      <c r="V1136" s="453"/>
      <c r="W1136" s="453"/>
      <c r="X1136" s="453"/>
      <c r="Y1136" s="453"/>
      <c r="Z1136" s="453"/>
      <c r="AA1136" s="453"/>
      <c r="AB1136" s="453"/>
      <c r="AC1136" s="453"/>
      <c r="AD1136" s="453"/>
      <c r="AE1136" s="453"/>
      <c r="AF1136" s="453"/>
      <c r="AG1136" s="453"/>
      <c r="AH1136" s="453"/>
      <c r="AI1136" s="453"/>
      <c r="AJ1136" s="453"/>
      <c r="AK1136" s="453"/>
      <c r="AL1136" s="453"/>
      <c r="AM1136" s="453"/>
      <c r="AN1136" s="453"/>
      <c r="AO1136" s="453"/>
      <c r="AP1136" s="453"/>
      <c r="AQ1136" s="453"/>
      <c r="AR1136" s="453"/>
      <c r="AS1136" s="453"/>
      <c r="AT1136" s="453"/>
      <c r="AU1136" s="453"/>
      <c r="AV1136" s="453"/>
      <c r="AW1136" s="453"/>
      <c r="AX1136" s="453"/>
      <c r="AY1136" s="453"/>
      <c r="AZ1136" s="453"/>
      <c r="BA1136" s="453"/>
      <c r="BB1136" s="453"/>
      <c r="BC1136" s="453"/>
      <c r="BD1136" s="453"/>
      <c r="BE1136" s="453"/>
    </row>
    <row r="1137">
      <c r="A1137" s="785"/>
      <c r="B1137" s="782"/>
      <c r="C1137" s="782"/>
      <c r="D1137" s="782"/>
      <c r="E1137" s="782"/>
      <c r="F1137" s="782"/>
      <c r="G1137" s="782"/>
      <c r="H1137" s="782"/>
      <c r="I1137" s="783"/>
      <c r="J1137" s="453"/>
      <c r="K1137" s="453"/>
      <c r="L1137" s="784"/>
      <c r="M1137" s="453"/>
      <c r="N1137" s="453"/>
      <c r="O1137" s="453"/>
      <c r="P1137" s="453"/>
      <c r="Q1137" s="441"/>
      <c r="R1137" s="453"/>
      <c r="S1137" s="453"/>
      <c r="T1137" s="453"/>
      <c r="U1137" s="453"/>
      <c r="V1137" s="453"/>
      <c r="W1137" s="453"/>
      <c r="X1137" s="453"/>
      <c r="Y1137" s="453"/>
      <c r="Z1137" s="453"/>
      <c r="AA1137" s="453"/>
      <c r="AB1137" s="453"/>
      <c r="AC1137" s="453"/>
      <c r="AD1137" s="453"/>
      <c r="AE1137" s="453"/>
      <c r="AF1137" s="453"/>
      <c r="AG1137" s="453"/>
      <c r="AH1137" s="453"/>
      <c r="AI1137" s="453"/>
      <c r="AJ1137" s="453"/>
      <c r="AK1137" s="453"/>
      <c r="AL1137" s="453"/>
      <c r="AM1137" s="453"/>
      <c r="AN1137" s="453"/>
      <c r="AO1137" s="453"/>
      <c r="AP1137" s="453"/>
      <c r="AQ1137" s="453"/>
      <c r="AR1137" s="453"/>
      <c r="AS1137" s="453"/>
      <c r="AT1137" s="453"/>
      <c r="AU1137" s="453"/>
      <c r="AV1137" s="453"/>
      <c r="AW1137" s="453"/>
      <c r="AX1137" s="453"/>
      <c r="AY1137" s="453"/>
      <c r="AZ1137" s="453"/>
      <c r="BA1137" s="453"/>
      <c r="BB1137" s="453"/>
      <c r="BC1137" s="453"/>
      <c r="BD1137" s="453"/>
      <c r="BE1137" s="453"/>
    </row>
    <row r="1138">
      <c r="A1138" s="785"/>
      <c r="B1138" s="782"/>
      <c r="C1138" s="782"/>
      <c r="D1138" s="782"/>
      <c r="E1138" s="782"/>
      <c r="F1138" s="782"/>
      <c r="G1138" s="782"/>
      <c r="H1138" s="782"/>
      <c r="I1138" s="783"/>
      <c r="J1138" s="453"/>
      <c r="K1138" s="453"/>
      <c r="L1138" s="784"/>
      <c r="M1138" s="453"/>
      <c r="N1138" s="453"/>
      <c r="O1138" s="453"/>
      <c r="P1138" s="453"/>
      <c r="Q1138" s="441"/>
      <c r="R1138" s="453"/>
      <c r="S1138" s="453"/>
      <c r="T1138" s="453"/>
      <c r="U1138" s="453"/>
      <c r="V1138" s="453"/>
      <c r="W1138" s="453"/>
      <c r="X1138" s="453"/>
      <c r="Y1138" s="453"/>
      <c r="Z1138" s="453"/>
      <c r="AA1138" s="453"/>
      <c r="AB1138" s="453"/>
      <c r="AC1138" s="453"/>
      <c r="AD1138" s="453"/>
      <c r="AE1138" s="453"/>
      <c r="AF1138" s="453"/>
      <c r="AG1138" s="453"/>
      <c r="AH1138" s="453"/>
      <c r="AI1138" s="453"/>
      <c r="AJ1138" s="453"/>
      <c r="AK1138" s="453"/>
      <c r="AL1138" s="453"/>
      <c r="AM1138" s="453"/>
      <c r="AN1138" s="453"/>
      <c r="AO1138" s="453"/>
      <c r="AP1138" s="453"/>
      <c r="AQ1138" s="453"/>
      <c r="AR1138" s="453"/>
      <c r="AS1138" s="453"/>
      <c r="AT1138" s="453"/>
      <c r="AU1138" s="453"/>
      <c r="AV1138" s="453"/>
      <c r="AW1138" s="453"/>
      <c r="AX1138" s="453"/>
      <c r="AY1138" s="453"/>
      <c r="AZ1138" s="453"/>
      <c r="BA1138" s="453"/>
      <c r="BB1138" s="453"/>
      <c r="BC1138" s="453"/>
      <c r="BD1138" s="453"/>
      <c r="BE1138" s="453"/>
    </row>
    <row r="1139">
      <c r="A1139" s="785"/>
      <c r="B1139" s="782"/>
      <c r="C1139" s="782"/>
      <c r="D1139" s="782"/>
      <c r="E1139" s="782"/>
      <c r="F1139" s="782"/>
      <c r="G1139" s="782"/>
      <c r="H1139" s="782"/>
      <c r="I1139" s="783"/>
      <c r="J1139" s="453"/>
      <c r="K1139" s="453"/>
      <c r="L1139" s="784"/>
      <c r="M1139" s="453"/>
      <c r="N1139" s="453"/>
      <c r="O1139" s="453"/>
      <c r="P1139" s="453"/>
      <c r="Q1139" s="441"/>
      <c r="R1139" s="453"/>
      <c r="S1139" s="453"/>
      <c r="T1139" s="453"/>
      <c r="U1139" s="453"/>
      <c r="V1139" s="453"/>
      <c r="W1139" s="453"/>
      <c r="X1139" s="453"/>
      <c r="Y1139" s="453"/>
      <c r="Z1139" s="453"/>
      <c r="AA1139" s="453"/>
      <c r="AB1139" s="453"/>
      <c r="AC1139" s="453"/>
      <c r="AD1139" s="453"/>
      <c r="AE1139" s="453"/>
      <c r="AF1139" s="453"/>
      <c r="AG1139" s="453"/>
      <c r="AH1139" s="453"/>
      <c r="AI1139" s="453"/>
      <c r="AJ1139" s="453"/>
      <c r="AK1139" s="453"/>
      <c r="AL1139" s="453"/>
      <c r="AM1139" s="453"/>
      <c r="AN1139" s="453"/>
      <c r="AO1139" s="453"/>
      <c r="AP1139" s="453"/>
      <c r="AQ1139" s="453"/>
      <c r="AR1139" s="453"/>
      <c r="AS1139" s="453"/>
      <c r="AT1139" s="453"/>
      <c r="AU1139" s="453"/>
      <c r="AV1139" s="453"/>
      <c r="AW1139" s="453"/>
      <c r="AX1139" s="453"/>
      <c r="AY1139" s="453"/>
      <c r="AZ1139" s="453"/>
      <c r="BA1139" s="453"/>
      <c r="BB1139" s="453"/>
      <c r="BC1139" s="453"/>
      <c r="BD1139" s="453"/>
      <c r="BE1139" s="453"/>
    </row>
    <row r="1140">
      <c r="A1140" s="785"/>
      <c r="B1140" s="782"/>
      <c r="C1140" s="782"/>
      <c r="D1140" s="782"/>
      <c r="E1140" s="782"/>
      <c r="F1140" s="782"/>
      <c r="G1140" s="782"/>
      <c r="H1140" s="782"/>
      <c r="I1140" s="783"/>
      <c r="J1140" s="453"/>
      <c r="K1140" s="453"/>
      <c r="L1140" s="784"/>
      <c r="M1140" s="453"/>
      <c r="N1140" s="453"/>
      <c r="O1140" s="453"/>
      <c r="P1140" s="453"/>
      <c r="Q1140" s="441"/>
      <c r="R1140" s="453"/>
      <c r="S1140" s="453"/>
      <c r="T1140" s="453"/>
      <c r="U1140" s="453"/>
      <c r="V1140" s="453"/>
      <c r="W1140" s="453"/>
      <c r="X1140" s="453"/>
      <c r="Y1140" s="453"/>
      <c r="Z1140" s="453"/>
      <c r="AA1140" s="453"/>
      <c r="AB1140" s="453"/>
      <c r="AC1140" s="453"/>
      <c r="AD1140" s="453"/>
      <c r="AE1140" s="453"/>
      <c r="AF1140" s="453"/>
      <c r="AG1140" s="453"/>
      <c r="AH1140" s="453"/>
      <c r="AI1140" s="453"/>
      <c r="AJ1140" s="453"/>
      <c r="AK1140" s="453"/>
      <c r="AL1140" s="453"/>
      <c r="AM1140" s="453"/>
      <c r="AN1140" s="453"/>
      <c r="AO1140" s="453"/>
      <c r="AP1140" s="453"/>
      <c r="AQ1140" s="453"/>
      <c r="AR1140" s="453"/>
      <c r="AS1140" s="453"/>
      <c r="AT1140" s="453"/>
      <c r="AU1140" s="453"/>
      <c r="AV1140" s="453"/>
      <c r="AW1140" s="453"/>
      <c r="AX1140" s="453"/>
      <c r="AY1140" s="453"/>
      <c r="AZ1140" s="453"/>
      <c r="BA1140" s="453"/>
      <c r="BB1140" s="453"/>
      <c r="BC1140" s="453"/>
      <c r="BD1140" s="453"/>
      <c r="BE1140" s="453"/>
    </row>
    <row r="1141">
      <c r="A1141" s="785"/>
      <c r="B1141" s="782"/>
      <c r="C1141" s="782"/>
      <c r="D1141" s="782"/>
      <c r="E1141" s="782"/>
      <c r="F1141" s="782"/>
      <c r="G1141" s="782"/>
      <c r="H1141" s="782"/>
      <c r="I1141" s="783"/>
      <c r="J1141" s="453"/>
      <c r="K1141" s="453"/>
      <c r="L1141" s="784"/>
      <c r="M1141" s="453"/>
      <c r="N1141" s="453"/>
      <c r="O1141" s="453"/>
      <c r="P1141" s="453"/>
      <c r="Q1141" s="441"/>
      <c r="R1141" s="453"/>
      <c r="S1141" s="453"/>
      <c r="T1141" s="453"/>
      <c r="U1141" s="453"/>
      <c r="V1141" s="453"/>
      <c r="W1141" s="453"/>
      <c r="X1141" s="453"/>
      <c r="Y1141" s="453"/>
      <c r="Z1141" s="453"/>
      <c r="AA1141" s="453"/>
      <c r="AB1141" s="453"/>
      <c r="AC1141" s="453"/>
      <c r="AD1141" s="453"/>
      <c r="AE1141" s="453"/>
      <c r="AF1141" s="453"/>
      <c r="AG1141" s="453"/>
      <c r="AH1141" s="453"/>
      <c r="AI1141" s="453"/>
      <c r="AJ1141" s="453"/>
      <c r="AK1141" s="453"/>
      <c r="AL1141" s="453"/>
      <c r="AM1141" s="453"/>
      <c r="AN1141" s="453"/>
      <c r="AO1141" s="453"/>
      <c r="AP1141" s="453"/>
      <c r="AQ1141" s="453"/>
      <c r="AR1141" s="453"/>
      <c r="AS1141" s="453"/>
      <c r="AT1141" s="453"/>
      <c r="AU1141" s="453"/>
      <c r="AV1141" s="453"/>
      <c r="AW1141" s="453"/>
      <c r="AX1141" s="453"/>
      <c r="AY1141" s="453"/>
      <c r="AZ1141" s="453"/>
      <c r="BA1141" s="453"/>
      <c r="BB1141" s="453"/>
      <c r="BC1141" s="453"/>
      <c r="BD1141" s="453"/>
      <c r="BE1141" s="453"/>
    </row>
    <row r="1142">
      <c r="A1142" s="785"/>
      <c r="B1142" s="782"/>
      <c r="C1142" s="782"/>
      <c r="D1142" s="782"/>
      <c r="E1142" s="782"/>
      <c r="F1142" s="782"/>
      <c r="G1142" s="782"/>
      <c r="H1142" s="782"/>
      <c r="I1142" s="783"/>
      <c r="J1142" s="453"/>
      <c r="K1142" s="453"/>
      <c r="L1142" s="784"/>
      <c r="M1142" s="453"/>
      <c r="N1142" s="453"/>
      <c r="O1142" s="453"/>
      <c r="P1142" s="453"/>
      <c r="Q1142" s="441"/>
      <c r="R1142" s="453"/>
      <c r="S1142" s="453"/>
      <c r="T1142" s="453"/>
      <c r="U1142" s="453"/>
      <c r="V1142" s="453"/>
      <c r="W1142" s="453"/>
      <c r="X1142" s="453"/>
      <c r="Y1142" s="453"/>
      <c r="Z1142" s="453"/>
      <c r="AA1142" s="453"/>
      <c r="AB1142" s="453"/>
      <c r="AC1142" s="453"/>
      <c r="AD1142" s="453"/>
      <c r="AE1142" s="453"/>
      <c r="AF1142" s="453"/>
      <c r="AG1142" s="453"/>
      <c r="AH1142" s="453"/>
      <c r="AI1142" s="453"/>
      <c r="AJ1142" s="453"/>
      <c r="AK1142" s="453"/>
      <c r="AL1142" s="453"/>
      <c r="AM1142" s="453"/>
      <c r="AN1142" s="453"/>
      <c r="AO1142" s="453"/>
      <c r="AP1142" s="453"/>
      <c r="AQ1142" s="453"/>
      <c r="AR1142" s="453"/>
      <c r="AS1142" s="453"/>
      <c r="AT1142" s="453"/>
      <c r="AU1142" s="453"/>
      <c r="AV1142" s="453"/>
      <c r="AW1142" s="453"/>
      <c r="AX1142" s="453"/>
      <c r="AY1142" s="453"/>
      <c r="AZ1142" s="453"/>
      <c r="BA1142" s="453"/>
      <c r="BB1142" s="453"/>
      <c r="BC1142" s="453"/>
      <c r="BD1142" s="453"/>
      <c r="BE1142" s="453"/>
    </row>
    <row r="1143">
      <c r="A1143" s="785"/>
      <c r="B1143" s="782"/>
      <c r="C1143" s="782"/>
      <c r="D1143" s="782"/>
      <c r="E1143" s="782"/>
      <c r="F1143" s="782"/>
      <c r="G1143" s="782"/>
      <c r="H1143" s="782"/>
      <c r="I1143" s="783"/>
      <c r="J1143" s="453"/>
      <c r="K1143" s="453"/>
      <c r="L1143" s="784"/>
      <c r="M1143" s="453"/>
      <c r="N1143" s="453"/>
      <c r="O1143" s="453"/>
      <c r="P1143" s="453"/>
      <c r="Q1143" s="441"/>
      <c r="R1143" s="453"/>
      <c r="S1143" s="453"/>
      <c r="T1143" s="453"/>
      <c r="U1143" s="453"/>
      <c r="V1143" s="453"/>
      <c r="W1143" s="453"/>
      <c r="X1143" s="453"/>
      <c r="Y1143" s="453"/>
      <c r="Z1143" s="453"/>
      <c r="AA1143" s="453"/>
      <c r="AB1143" s="453"/>
      <c r="AC1143" s="453"/>
      <c r="AD1143" s="453"/>
      <c r="AE1143" s="453"/>
      <c r="AF1143" s="453"/>
      <c r="AG1143" s="453"/>
      <c r="AH1143" s="453"/>
      <c r="AI1143" s="453"/>
      <c r="AJ1143" s="453"/>
      <c r="AK1143" s="453"/>
      <c r="AL1143" s="453"/>
      <c r="AM1143" s="453"/>
      <c r="AN1143" s="453"/>
      <c r="AO1143" s="453"/>
      <c r="AP1143" s="453"/>
      <c r="AQ1143" s="453"/>
      <c r="AR1143" s="453"/>
      <c r="AS1143" s="453"/>
      <c r="AT1143" s="453"/>
      <c r="AU1143" s="453"/>
      <c r="AV1143" s="453"/>
      <c r="AW1143" s="453"/>
      <c r="AX1143" s="453"/>
      <c r="AY1143" s="453"/>
      <c r="AZ1143" s="453"/>
      <c r="BA1143" s="453"/>
      <c r="BB1143" s="453"/>
      <c r="BC1143" s="453"/>
      <c r="BD1143" s="453"/>
      <c r="BE1143" s="453"/>
    </row>
    <row r="1144">
      <c r="A1144" s="785"/>
      <c r="B1144" s="782"/>
      <c r="C1144" s="782"/>
      <c r="D1144" s="782"/>
      <c r="E1144" s="782"/>
      <c r="F1144" s="782"/>
      <c r="G1144" s="782"/>
      <c r="H1144" s="782"/>
      <c r="I1144" s="783"/>
      <c r="J1144" s="453"/>
      <c r="K1144" s="453"/>
      <c r="L1144" s="784"/>
      <c r="M1144" s="453"/>
      <c r="N1144" s="453"/>
      <c r="O1144" s="453"/>
      <c r="P1144" s="453"/>
      <c r="Q1144" s="441"/>
      <c r="R1144" s="453"/>
      <c r="S1144" s="453"/>
      <c r="T1144" s="453"/>
      <c r="U1144" s="453"/>
      <c r="V1144" s="453"/>
      <c r="W1144" s="453"/>
      <c r="X1144" s="453"/>
      <c r="Y1144" s="453"/>
      <c r="Z1144" s="453"/>
      <c r="AA1144" s="453"/>
      <c r="AB1144" s="453"/>
      <c r="AC1144" s="453"/>
      <c r="AD1144" s="453"/>
      <c r="AE1144" s="453"/>
      <c r="AF1144" s="453"/>
      <c r="AG1144" s="453"/>
      <c r="AH1144" s="453"/>
      <c r="AI1144" s="453"/>
      <c r="AJ1144" s="453"/>
      <c r="AK1144" s="453"/>
      <c r="AL1144" s="453"/>
      <c r="AM1144" s="453"/>
      <c r="AN1144" s="453"/>
      <c r="AO1144" s="453"/>
      <c r="AP1144" s="453"/>
      <c r="AQ1144" s="453"/>
      <c r="AR1144" s="453"/>
      <c r="AS1144" s="453"/>
      <c r="AT1144" s="453"/>
      <c r="AU1144" s="453"/>
      <c r="AV1144" s="453"/>
      <c r="AW1144" s="453"/>
      <c r="AX1144" s="453"/>
      <c r="AY1144" s="453"/>
      <c r="AZ1144" s="453"/>
      <c r="BA1144" s="453"/>
      <c r="BB1144" s="453"/>
      <c r="BC1144" s="453"/>
      <c r="BD1144" s="453"/>
      <c r="BE1144" s="453"/>
    </row>
    <row r="1145">
      <c r="A1145" s="785"/>
      <c r="B1145" s="782"/>
      <c r="C1145" s="782"/>
      <c r="D1145" s="782"/>
      <c r="E1145" s="782"/>
      <c r="F1145" s="782"/>
      <c r="G1145" s="782"/>
      <c r="H1145" s="782"/>
      <c r="I1145" s="783"/>
      <c r="J1145" s="453"/>
      <c r="K1145" s="453"/>
      <c r="L1145" s="784"/>
      <c r="M1145" s="453"/>
      <c r="N1145" s="453"/>
      <c r="O1145" s="453"/>
      <c r="P1145" s="453"/>
      <c r="Q1145" s="441"/>
      <c r="R1145" s="453"/>
      <c r="S1145" s="453"/>
      <c r="T1145" s="453"/>
      <c r="U1145" s="453"/>
      <c r="V1145" s="453"/>
      <c r="W1145" s="453"/>
      <c r="X1145" s="453"/>
      <c r="Y1145" s="453"/>
      <c r="Z1145" s="453"/>
      <c r="AA1145" s="453"/>
      <c r="AB1145" s="453"/>
      <c r="AC1145" s="453"/>
      <c r="AD1145" s="453"/>
      <c r="AE1145" s="453"/>
      <c r="AF1145" s="453"/>
      <c r="AG1145" s="453"/>
      <c r="AH1145" s="453"/>
      <c r="AI1145" s="453"/>
      <c r="AJ1145" s="453"/>
      <c r="AK1145" s="453"/>
      <c r="AL1145" s="453"/>
      <c r="AM1145" s="453"/>
      <c r="AN1145" s="453"/>
      <c r="AO1145" s="453"/>
      <c r="AP1145" s="453"/>
      <c r="AQ1145" s="453"/>
      <c r="AR1145" s="453"/>
      <c r="AS1145" s="453"/>
      <c r="AT1145" s="453"/>
      <c r="AU1145" s="453"/>
      <c r="AV1145" s="453"/>
      <c r="AW1145" s="453"/>
      <c r="AX1145" s="453"/>
      <c r="AY1145" s="453"/>
      <c r="AZ1145" s="453"/>
      <c r="BA1145" s="453"/>
      <c r="BB1145" s="453"/>
      <c r="BC1145" s="453"/>
      <c r="BD1145" s="453"/>
      <c r="BE1145" s="453"/>
    </row>
    <row r="1146">
      <c r="A1146" s="785"/>
      <c r="B1146" s="782"/>
      <c r="C1146" s="782"/>
      <c r="D1146" s="782"/>
      <c r="E1146" s="782"/>
      <c r="F1146" s="782"/>
      <c r="G1146" s="782"/>
      <c r="H1146" s="782"/>
      <c r="I1146" s="783"/>
      <c r="J1146" s="453"/>
      <c r="K1146" s="453"/>
      <c r="L1146" s="784"/>
      <c r="M1146" s="453"/>
      <c r="N1146" s="453"/>
      <c r="O1146" s="453"/>
      <c r="P1146" s="453"/>
      <c r="Q1146" s="441"/>
      <c r="R1146" s="453"/>
      <c r="S1146" s="453"/>
      <c r="T1146" s="453"/>
      <c r="U1146" s="453"/>
      <c r="V1146" s="453"/>
      <c r="W1146" s="453"/>
      <c r="X1146" s="453"/>
      <c r="Y1146" s="453"/>
      <c r="Z1146" s="453"/>
      <c r="AA1146" s="453"/>
      <c r="AB1146" s="453"/>
      <c r="AC1146" s="453"/>
      <c r="AD1146" s="453"/>
      <c r="AE1146" s="453"/>
      <c r="AF1146" s="453"/>
      <c r="AG1146" s="453"/>
      <c r="AH1146" s="453"/>
      <c r="AI1146" s="453"/>
      <c r="AJ1146" s="453"/>
      <c r="AK1146" s="453"/>
      <c r="AL1146" s="453"/>
      <c r="AM1146" s="453"/>
      <c r="AN1146" s="453"/>
      <c r="AO1146" s="453"/>
      <c r="AP1146" s="453"/>
      <c r="AQ1146" s="453"/>
      <c r="AR1146" s="453"/>
      <c r="AS1146" s="453"/>
      <c r="AT1146" s="453"/>
      <c r="AU1146" s="453"/>
      <c r="AV1146" s="453"/>
      <c r="AW1146" s="453"/>
      <c r="AX1146" s="453"/>
      <c r="AY1146" s="453"/>
      <c r="AZ1146" s="453"/>
      <c r="BA1146" s="453"/>
      <c r="BB1146" s="453"/>
      <c r="BC1146" s="453"/>
      <c r="BD1146" s="453"/>
      <c r="BE1146" s="453"/>
    </row>
    <row r="1147">
      <c r="A1147" s="785"/>
      <c r="B1147" s="782"/>
      <c r="C1147" s="782"/>
      <c r="D1147" s="782"/>
      <c r="E1147" s="782"/>
      <c r="F1147" s="782"/>
      <c r="G1147" s="782"/>
      <c r="H1147" s="782"/>
      <c r="I1147" s="783"/>
      <c r="J1147" s="453"/>
      <c r="K1147" s="453"/>
      <c r="L1147" s="784"/>
      <c r="M1147" s="453"/>
      <c r="N1147" s="453"/>
      <c r="O1147" s="453"/>
      <c r="P1147" s="453"/>
      <c r="Q1147" s="441"/>
      <c r="R1147" s="453"/>
      <c r="S1147" s="453"/>
      <c r="T1147" s="453"/>
      <c r="U1147" s="453"/>
      <c r="V1147" s="453"/>
      <c r="W1147" s="453"/>
      <c r="X1147" s="453"/>
      <c r="Y1147" s="453"/>
      <c r="Z1147" s="453"/>
      <c r="AA1147" s="453"/>
      <c r="AB1147" s="453"/>
      <c r="AC1147" s="453"/>
      <c r="AD1147" s="453"/>
      <c r="AE1147" s="453"/>
      <c r="AF1147" s="453"/>
      <c r="AG1147" s="453"/>
      <c r="AH1147" s="453"/>
      <c r="AI1147" s="453"/>
      <c r="AJ1147" s="453"/>
      <c r="AK1147" s="453"/>
      <c r="AL1147" s="453"/>
      <c r="AM1147" s="453"/>
      <c r="AN1147" s="453"/>
      <c r="AO1147" s="453"/>
      <c r="AP1147" s="453"/>
      <c r="AQ1147" s="453"/>
      <c r="AR1147" s="453"/>
      <c r="AS1147" s="453"/>
      <c r="AT1147" s="453"/>
      <c r="AU1147" s="453"/>
      <c r="AV1147" s="453"/>
      <c r="AW1147" s="453"/>
      <c r="AX1147" s="453"/>
      <c r="AY1147" s="453"/>
      <c r="AZ1147" s="453"/>
      <c r="BA1147" s="453"/>
      <c r="BB1147" s="453"/>
      <c r="BC1147" s="453"/>
      <c r="BD1147" s="453"/>
      <c r="BE1147" s="453"/>
    </row>
    <row r="1148">
      <c r="A1148" s="785"/>
      <c r="B1148" s="782"/>
      <c r="C1148" s="782"/>
      <c r="D1148" s="782"/>
      <c r="E1148" s="782"/>
      <c r="F1148" s="782"/>
      <c r="G1148" s="782"/>
      <c r="H1148" s="782"/>
      <c r="I1148" s="783"/>
      <c r="J1148" s="453"/>
      <c r="K1148" s="453"/>
      <c r="L1148" s="784"/>
      <c r="M1148" s="453"/>
      <c r="N1148" s="453"/>
      <c r="O1148" s="453"/>
      <c r="P1148" s="453"/>
      <c r="Q1148" s="441"/>
      <c r="R1148" s="453"/>
      <c r="S1148" s="453"/>
      <c r="T1148" s="453"/>
      <c r="U1148" s="453"/>
      <c r="V1148" s="453"/>
      <c r="W1148" s="453"/>
      <c r="X1148" s="453"/>
      <c r="Y1148" s="453"/>
      <c r="Z1148" s="453"/>
      <c r="AA1148" s="453"/>
      <c r="AB1148" s="453"/>
      <c r="AC1148" s="453"/>
      <c r="AD1148" s="453"/>
      <c r="AE1148" s="453"/>
      <c r="AF1148" s="453"/>
      <c r="AG1148" s="453"/>
      <c r="AH1148" s="453"/>
      <c r="AI1148" s="453"/>
      <c r="AJ1148" s="453"/>
      <c r="AK1148" s="453"/>
      <c r="AL1148" s="453"/>
      <c r="AM1148" s="453"/>
      <c r="AN1148" s="453"/>
      <c r="AO1148" s="453"/>
      <c r="AP1148" s="453"/>
      <c r="AQ1148" s="453"/>
      <c r="AR1148" s="453"/>
      <c r="AS1148" s="453"/>
      <c r="AT1148" s="453"/>
      <c r="AU1148" s="453"/>
      <c r="AV1148" s="453"/>
      <c r="AW1148" s="453"/>
      <c r="AX1148" s="453"/>
      <c r="AY1148" s="453"/>
      <c r="AZ1148" s="453"/>
      <c r="BA1148" s="453"/>
      <c r="BB1148" s="453"/>
      <c r="BC1148" s="453"/>
      <c r="BD1148" s="453"/>
      <c r="BE1148" s="453"/>
    </row>
    <row r="1149">
      <c r="A1149" s="785"/>
      <c r="B1149" s="782"/>
      <c r="C1149" s="782"/>
      <c r="D1149" s="782"/>
      <c r="E1149" s="782"/>
      <c r="F1149" s="782"/>
      <c r="G1149" s="782"/>
      <c r="H1149" s="782"/>
      <c r="I1149" s="783"/>
      <c r="J1149" s="453"/>
      <c r="K1149" s="453"/>
      <c r="L1149" s="784"/>
      <c r="M1149" s="453"/>
      <c r="N1149" s="453"/>
      <c r="O1149" s="453"/>
      <c r="P1149" s="453"/>
      <c r="Q1149" s="441"/>
      <c r="R1149" s="453"/>
      <c r="S1149" s="453"/>
      <c r="T1149" s="453"/>
      <c r="U1149" s="453"/>
      <c r="V1149" s="453"/>
      <c r="W1149" s="453"/>
      <c r="X1149" s="453"/>
      <c r="Y1149" s="453"/>
      <c r="Z1149" s="453"/>
      <c r="AA1149" s="453"/>
      <c r="AB1149" s="453"/>
      <c r="AC1149" s="453"/>
      <c r="AD1149" s="453"/>
      <c r="AE1149" s="453"/>
      <c r="AF1149" s="453"/>
      <c r="AG1149" s="453"/>
      <c r="AH1149" s="453"/>
      <c r="AI1149" s="453"/>
      <c r="AJ1149" s="453"/>
      <c r="AK1149" s="453"/>
      <c r="AL1149" s="453"/>
      <c r="AM1149" s="453"/>
      <c r="AN1149" s="453"/>
      <c r="AO1149" s="453"/>
      <c r="AP1149" s="453"/>
      <c r="AQ1149" s="453"/>
      <c r="AR1149" s="453"/>
      <c r="AS1149" s="453"/>
      <c r="AT1149" s="453"/>
      <c r="AU1149" s="453"/>
      <c r="AV1149" s="453"/>
      <c r="AW1149" s="453"/>
      <c r="AX1149" s="453"/>
      <c r="AY1149" s="453"/>
      <c r="AZ1149" s="453"/>
      <c r="BA1149" s="453"/>
      <c r="BB1149" s="453"/>
      <c r="BC1149" s="453"/>
      <c r="BD1149" s="453"/>
      <c r="BE1149" s="453"/>
    </row>
    <row r="1150">
      <c r="A1150" s="785"/>
      <c r="B1150" s="782"/>
      <c r="C1150" s="782"/>
      <c r="D1150" s="782"/>
      <c r="E1150" s="782"/>
      <c r="F1150" s="782"/>
      <c r="G1150" s="782"/>
      <c r="H1150" s="782"/>
      <c r="I1150" s="783"/>
      <c r="J1150" s="453"/>
      <c r="K1150" s="453"/>
      <c r="L1150" s="784"/>
      <c r="M1150" s="453"/>
      <c r="N1150" s="453"/>
      <c r="O1150" s="453"/>
      <c r="P1150" s="453"/>
      <c r="Q1150" s="441"/>
      <c r="R1150" s="453"/>
      <c r="S1150" s="453"/>
      <c r="T1150" s="453"/>
      <c r="U1150" s="453"/>
      <c r="V1150" s="453"/>
      <c r="W1150" s="453"/>
      <c r="X1150" s="453"/>
      <c r="Y1150" s="453"/>
      <c r="Z1150" s="453"/>
      <c r="AA1150" s="453"/>
      <c r="AB1150" s="453"/>
      <c r="AC1150" s="453"/>
      <c r="AD1150" s="453"/>
      <c r="AE1150" s="453"/>
      <c r="AF1150" s="453"/>
      <c r="AG1150" s="453"/>
      <c r="AH1150" s="453"/>
      <c r="AI1150" s="453"/>
      <c r="AJ1150" s="453"/>
      <c r="AK1150" s="453"/>
      <c r="AL1150" s="453"/>
      <c r="AM1150" s="453"/>
      <c r="AN1150" s="453"/>
      <c r="AO1150" s="453"/>
      <c r="AP1150" s="453"/>
      <c r="AQ1150" s="453"/>
      <c r="AR1150" s="453"/>
      <c r="AS1150" s="453"/>
      <c r="AT1150" s="453"/>
      <c r="AU1150" s="453"/>
      <c r="AV1150" s="453"/>
      <c r="AW1150" s="453"/>
      <c r="AX1150" s="453"/>
      <c r="AY1150" s="453"/>
      <c r="AZ1150" s="453"/>
      <c r="BA1150" s="453"/>
      <c r="BB1150" s="453"/>
      <c r="BC1150" s="453"/>
      <c r="BD1150" s="453"/>
      <c r="BE1150" s="453"/>
    </row>
    <row r="1151">
      <c r="A1151" s="785"/>
      <c r="B1151" s="782"/>
      <c r="C1151" s="782"/>
      <c r="D1151" s="782"/>
      <c r="E1151" s="782"/>
      <c r="F1151" s="782"/>
      <c r="G1151" s="782"/>
      <c r="H1151" s="782"/>
      <c r="I1151" s="783"/>
      <c r="J1151" s="453"/>
      <c r="K1151" s="453"/>
      <c r="L1151" s="784"/>
      <c r="M1151" s="453"/>
      <c r="N1151" s="453"/>
      <c r="O1151" s="453"/>
      <c r="P1151" s="453"/>
      <c r="Q1151" s="441"/>
      <c r="R1151" s="453"/>
      <c r="S1151" s="453"/>
      <c r="T1151" s="453"/>
      <c r="U1151" s="453"/>
      <c r="V1151" s="453"/>
      <c r="W1151" s="453"/>
      <c r="X1151" s="453"/>
      <c r="Y1151" s="453"/>
      <c r="Z1151" s="453"/>
      <c r="AA1151" s="453"/>
      <c r="AB1151" s="453"/>
      <c r="AC1151" s="453"/>
      <c r="AD1151" s="453"/>
      <c r="AE1151" s="453"/>
      <c r="AF1151" s="453"/>
      <c r="AG1151" s="453"/>
      <c r="AH1151" s="453"/>
      <c r="AI1151" s="453"/>
      <c r="AJ1151" s="453"/>
      <c r="AK1151" s="453"/>
      <c r="AL1151" s="453"/>
      <c r="AM1151" s="453"/>
      <c r="AN1151" s="453"/>
      <c r="AO1151" s="453"/>
      <c r="AP1151" s="453"/>
      <c r="AQ1151" s="453"/>
      <c r="AR1151" s="453"/>
      <c r="AS1151" s="453"/>
      <c r="AT1151" s="453"/>
      <c r="AU1151" s="453"/>
      <c r="AV1151" s="453"/>
      <c r="AW1151" s="453"/>
      <c r="AX1151" s="453"/>
      <c r="AY1151" s="453"/>
      <c r="AZ1151" s="453"/>
      <c r="BA1151" s="453"/>
      <c r="BB1151" s="453"/>
      <c r="BC1151" s="453"/>
      <c r="BD1151" s="453"/>
      <c r="BE1151" s="453"/>
    </row>
    <row r="1152">
      <c r="A1152" s="785"/>
      <c r="B1152" s="782"/>
      <c r="C1152" s="782"/>
      <c r="D1152" s="782"/>
      <c r="E1152" s="782"/>
      <c r="F1152" s="782"/>
      <c r="G1152" s="782"/>
      <c r="H1152" s="782"/>
      <c r="I1152" s="783"/>
      <c r="J1152" s="453"/>
      <c r="K1152" s="453"/>
      <c r="L1152" s="784"/>
      <c r="M1152" s="453"/>
      <c r="N1152" s="453"/>
      <c r="O1152" s="453"/>
      <c r="P1152" s="453"/>
      <c r="Q1152" s="441"/>
      <c r="R1152" s="453"/>
      <c r="S1152" s="453"/>
      <c r="T1152" s="453"/>
      <c r="U1152" s="453"/>
      <c r="V1152" s="453"/>
      <c r="W1152" s="453"/>
      <c r="X1152" s="453"/>
      <c r="Y1152" s="453"/>
      <c r="Z1152" s="453"/>
      <c r="AA1152" s="453"/>
      <c r="AB1152" s="453"/>
      <c r="AC1152" s="453"/>
      <c r="AD1152" s="453"/>
      <c r="AE1152" s="453"/>
      <c r="AF1152" s="453"/>
      <c r="AG1152" s="453"/>
      <c r="AH1152" s="453"/>
      <c r="AI1152" s="453"/>
      <c r="AJ1152" s="453"/>
      <c r="AK1152" s="453"/>
      <c r="AL1152" s="453"/>
      <c r="AM1152" s="453"/>
      <c r="AN1152" s="453"/>
      <c r="AO1152" s="453"/>
      <c r="AP1152" s="453"/>
      <c r="AQ1152" s="453"/>
      <c r="AR1152" s="453"/>
      <c r="AS1152" s="453"/>
      <c r="AT1152" s="453"/>
      <c r="AU1152" s="453"/>
      <c r="AV1152" s="453"/>
      <c r="AW1152" s="453"/>
      <c r="AX1152" s="453"/>
      <c r="AY1152" s="453"/>
      <c r="AZ1152" s="453"/>
      <c r="BA1152" s="453"/>
      <c r="BB1152" s="453"/>
      <c r="BC1152" s="453"/>
      <c r="BD1152" s="453"/>
      <c r="BE1152" s="453"/>
    </row>
    <row r="1153">
      <c r="A1153" s="785"/>
      <c r="B1153" s="782"/>
      <c r="C1153" s="782"/>
      <c r="D1153" s="782"/>
      <c r="E1153" s="782"/>
      <c r="F1153" s="782"/>
      <c r="G1153" s="782"/>
      <c r="H1153" s="782"/>
      <c r="I1153" s="783"/>
      <c r="J1153" s="453"/>
      <c r="K1153" s="453"/>
      <c r="L1153" s="784"/>
      <c r="M1153" s="453"/>
      <c r="N1153" s="453"/>
      <c r="O1153" s="453"/>
      <c r="P1153" s="453"/>
      <c r="Q1153" s="441"/>
      <c r="R1153" s="453"/>
      <c r="S1153" s="453"/>
      <c r="T1153" s="453"/>
      <c r="U1153" s="453"/>
      <c r="V1153" s="453"/>
      <c r="W1153" s="453"/>
      <c r="X1153" s="453"/>
      <c r="Y1153" s="453"/>
      <c r="Z1153" s="453"/>
      <c r="AA1153" s="453"/>
      <c r="AB1153" s="453"/>
      <c r="AC1153" s="453"/>
      <c r="AD1153" s="453"/>
      <c r="AE1153" s="453"/>
      <c r="AF1153" s="453"/>
      <c r="AG1153" s="453"/>
      <c r="AH1153" s="453"/>
      <c r="AI1153" s="453"/>
      <c r="AJ1153" s="453"/>
      <c r="AK1153" s="453"/>
      <c r="AL1153" s="453"/>
      <c r="AM1153" s="453"/>
      <c r="AN1153" s="453"/>
      <c r="AO1153" s="453"/>
      <c r="AP1153" s="453"/>
      <c r="AQ1153" s="453"/>
      <c r="AR1153" s="453"/>
      <c r="AS1153" s="453"/>
      <c r="AT1153" s="453"/>
      <c r="AU1153" s="453"/>
      <c r="AV1153" s="453"/>
      <c r="AW1153" s="453"/>
      <c r="AX1153" s="453"/>
      <c r="AY1153" s="453"/>
      <c r="AZ1153" s="453"/>
      <c r="BA1153" s="453"/>
      <c r="BB1153" s="453"/>
      <c r="BC1153" s="453"/>
      <c r="BD1153" s="453"/>
      <c r="BE1153" s="453"/>
    </row>
    <row r="1154">
      <c r="A1154" s="785"/>
      <c r="B1154" s="782"/>
      <c r="C1154" s="782"/>
      <c r="D1154" s="782"/>
      <c r="E1154" s="782"/>
      <c r="F1154" s="782"/>
      <c r="G1154" s="782"/>
      <c r="H1154" s="782"/>
      <c r="I1154" s="783"/>
      <c r="J1154" s="453"/>
      <c r="K1154" s="453"/>
      <c r="L1154" s="784"/>
      <c r="M1154" s="453"/>
      <c r="N1154" s="453"/>
      <c r="O1154" s="453"/>
      <c r="P1154" s="453"/>
      <c r="Q1154" s="441"/>
      <c r="R1154" s="453"/>
      <c r="S1154" s="453"/>
      <c r="T1154" s="453"/>
      <c r="U1154" s="453"/>
      <c r="V1154" s="453"/>
      <c r="W1154" s="453"/>
      <c r="X1154" s="453"/>
      <c r="Y1154" s="453"/>
      <c r="Z1154" s="453"/>
      <c r="AA1154" s="453"/>
      <c r="AB1154" s="453"/>
      <c r="AC1154" s="453"/>
      <c r="AD1154" s="453"/>
      <c r="AE1154" s="453"/>
      <c r="AF1154" s="453"/>
      <c r="AG1154" s="453"/>
      <c r="AH1154" s="453"/>
      <c r="AI1154" s="453"/>
      <c r="AJ1154" s="453"/>
      <c r="AK1154" s="453"/>
      <c r="AL1154" s="453"/>
      <c r="AM1154" s="453"/>
      <c r="AN1154" s="453"/>
      <c r="AO1154" s="453"/>
      <c r="AP1154" s="453"/>
      <c r="AQ1154" s="453"/>
      <c r="AR1154" s="453"/>
      <c r="AS1154" s="453"/>
      <c r="AT1154" s="453"/>
      <c r="AU1154" s="453"/>
      <c r="AV1154" s="453"/>
      <c r="AW1154" s="453"/>
      <c r="AX1154" s="453"/>
      <c r="AY1154" s="453"/>
      <c r="AZ1154" s="453"/>
      <c r="BA1154" s="453"/>
      <c r="BB1154" s="453"/>
      <c r="BC1154" s="453"/>
      <c r="BD1154" s="453"/>
      <c r="BE1154" s="453"/>
    </row>
    <row r="1155">
      <c r="A1155" s="785"/>
      <c r="B1155" s="782"/>
      <c r="C1155" s="782"/>
      <c r="D1155" s="782"/>
      <c r="E1155" s="782"/>
      <c r="F1155" s="782"/>
      <c r="G1155" s="782"/>
      <c r="H1155" s="782"/>
      <c r="I1155" s="783"/>
      <c r="J1155" s="453"/>
      <c r="K1155" s="453"/>
      <c r="L1155" s="784"/>
      <c r="M1155" s="453"/>
      <c r="N1155" s="453"/>
      <c r="O1155" s="453"/>
      <c r="P1155" s="453"/>
      <c r="Q1155" s="441"/>
      <c r="R1155" s="453"/>
      <c r="S1155" s="453"/>
      <c r="T1155" s="453"/>
      <c r="U1155" s="453"/>
      <c r="V1155" s="453"/>
      <c r="W1155" s="453"/>
      <c r="X1155" s="453"/>
      <c r="Y1155" s="453"/>
      <c r="Z1155" s="453"/>
      <c r="AA1155" s="453"/>
      <c r="AB1155" s="453"/>
      <c r="AC1155" s="453"/>
      <c r="AD1155" s="453"/>
      <c r="AE1155" s="453"/>
      <c r="AF1155" s="453"/>
      <c r="AG1155" s="453"/>
      <c r="AH1155" s="453"/>
      <c r="AI1155" s="453"/>
      <c r="AJ1155" s="453"/>
      <c r="AK1155" s="453"/>
      <c r="AL1155" s="453"/>
      <c r="AM1155" s="453"/>
      <c r="AN1155" s="453"/>
      <c r="AO1155" s="453"/>
      <c r="AP1155" s="453"/>
      <c r="AQ1155" s="453"/>
      <c r="AR1155" s="453"/>
      <c r="AS1155" s="453"/>
      <c r="AT1155" s="453"/>
      <c r="AU1155" s="453"/>
      <c r="AV1155" s="453"/>
      <c r="AW1155" s="453"/>
      <c r="AX1155" s="453"/>
      <c r="AY1155" s="453"/>
      <c r="AZ1155" s="453"/>
      <c r="BA1155" s="453"/>
      <c r="BB1155" s="453"/>
      <c r="BC1155" s="453"/>
      <c r="BD1155" s="453"/>
      <c r="BE1155" s="453"/>
    </row>
    <row r="1156">
      <c r="A1156" s="785"/>
      <c r="B1156" s="782"/>
      <c r="C1156" s="782"/>
      <c r="D1156" s="782"/>
      <c r="E1156" s="782"/>
      <c r="F1156" s="782"/>
      <c r="G1156" s="782"/>
      <c r="H1156" s="782"/>
      <c r="I1156" s="783"/>
      <c r="J1156" s="453"/>
      <c r="K1156" s="453"/>
      <c r="L1156" s="784"/>
      <c r="M1156" s="453"/>
      <c r="N1156" s="453"/>
      <c r="O1156" s="453"/>
      <c r="P1156" s="453"/>
      <c r="Q1156" s="441"/>
      <c r="R1156" s="453"/>
      <c r="S1156" s="453"/>
      <c r="T1156" s="453"/>
      <c r="U1156" s="453"/>
      <c r="V1156" s="453"/>
      <c r="W1156" s="453"/>
      <c r="X1156" s="453"/>
      <c r="Y1156" s="453"/>
      <c r="Z1156" s="453"/>
      <c r="AA1156" s="453"/>
      <c r="AB1156" s="453"/>
      <c r="AC1156" s="453"/>
      <c r="AD1156" s="453"/>
      <c r="AE1156" s="453"/>
      <c r="AF1156" s="453"/>
      <c r="AG1156" s="453"/>
      <c r="AH1156" s="453"/>
      <c r="AI1156" s="453"/>
      <c r="AJ1156" s="453"/>
      <c r="AK1156" s="453"/>
      <c r="AL1156" s="453"/>
      <c r="AM1156" s="453"/>
      <c r="AN1156" s="453"/>
      <c r="AO1156" s="453"/>
      <c r="AP1156" s="453"/>
      <c r="AQ1156" s="453"/>
      <c r="AR1156" s="453"/>
      <c r="AS1156" s="453"/>
      <c r="AT1156" s="453"/>
      <c r="AU1156" s="453"/>
      <c r="AV1156" s="453"/>
      <c r="AW1156" s="453"/>
      <c r="AX1156" s="453"/>
      <c r="AY1156" s="453"/>
      <c r="AZ1156" s="453"/>
      <c r="BA1156" s="453"/>
      <c r="BB1156" s="453"/>
      <c r="BC1156" s="453"/>
      <c r="BD1156" s="453"/>
      <c r="BE1156" s="453"/>
    </row>
    <row r="1157">
      <c r="A1157" s="785"/>
      <c r="B1157" s="782"/>
      <c r="C1157" s="782"/>
      <c r="D1157" s="782"/>
      <c r="E1157" s="782"/>
      <c r="F1157" s="782"/>
      <c r="G1157" s="782"/>
      <c r="H1157" s="782"/>
      <c r="I1157" s="783"/>
      <c r="J1157" s="453"/>
      <c r="K1157" s="453"/>
      <c r="L1157" s="784"/>
      <c r="M1157" s="453"/>
      <c r="N1157" s="453"/>
      <c r="O1157" s="453"/>
      <c r="P1157" s="453"/>
      <c r="Q1157" s="441"/>
      <c r="R1157" s="453"/>
      <c r="S1157" s="453"/>
      <c r="T1157" s="453"/>
      <c r="U1157" s="453"/>
      <c r="V1157" s="453"/>
      <c r="W1157" s="453"/>
      <c r="X1157" s="453"/>
      <c r="Y1157" s="453"/>
      <c r="Z1157" s="453"/>
      <c r="AA1157" s="453"/>
      <c r="AB1157" s="453"/>
      <c r="AC1157" s="453"/>
      <c r="AD1157" s="453"/>
      <c r="AE1157" s="453"/>
      <c r="AF1157" s="453"/>
      <c r="AG1157" s="453"/>
      <c r="AH1157" s="453"/>
      <c r="AI1157" s="453"/>
      <c r="AJ1157" s="453"/>
      <c r="AK1157" s="453"/>
      <c r="AL1157" s="453"/>
      <c r="AM1157" s="453"/>
      <c r="AN1157" s="453"/>
      <c r="AO1157" s="453"/>
      <c r="AP1157" s="453"/>
      <c r="AQ1157" s="453"/>
      <c r="AR1157" s="453"/>
      <c r="AS1157" s="453"/>
      <c r="AT1157" s="453"/>
      <c r="AU1157" s="453"/>
      <c r="AV1157" s="453"/>
      <c r="AW1157" s="453"/>
      <c r="AX1157" s="453"/>
      <c r="AY1157" s="453"/>
      <c r="AZ1157" s="453"/>
      <c r="BA1157" s="453"/>
      <c r="BB1157" s="453"/>
      <c r="BC1157" s="453"/>
      <c r="BD1157" s="453"/>
      <c r="BE1157" s="453"/>
    </row>
    <row r="1158">
      <c r="A1158" s="785"/>
      <c r="B1158" s="782"/>
      <c r="C1158" s="782"/>
      <c r="D1158" s="782"/>
      <c r="E1158" s="782"/>
      <c r="F1158" s="782"/>
      <c r="G1158" s="782"/>
      <c r="H1158" s="782"/>
      <c r="I1158" s="783"/>
      <c r="J1158" s="453"/>
      <c r="K1158" s="453"/>
      <c r="L1158" s="784"/>
      <c r="M1158" s="453"/>
      <c r="N1158" s="453"/>
      <c r="O1158" s="453"/>
      <c r="P1158" s="453"/>
      <c r="Q1158" s="441"/>
      <c r="R1158" s="453"/>
      <c r="S1158" s="453"/>
      <c r="T1158" s="453"/>
      <c r="U1158" s="453"/>
      <c r="V1158" s="453"/>
      <c r="W1158" s="453"/>
      <c r="X1158" s="453"/>
      <c r="Y1158" s="453"/>
      <c r="Z1158" s="453"/>
      <c r="AA1158" s="453"/>
      <c r="AB1158" s="453"/>
      <c r="AC1158" s="453"/>
      <c r="AD1158" s="453"/>
      <c r="AE1158" s="453"/>
      <c r="AF1158" s="453"/>
      <c r="AG1158" s="453"/>
      <c r="AH1158" s="453"/>
      <c r="AI1158" s="453"/>
      <c r="AJ1158" s="453"/>
      <c r="AK1158" s="453"/>
      <c r="AL1158" s="453"/>
      <c r="AM1158" s="453"/>
      <c r="AN1158" s="453"/>
      <c r="AO1158" s="453"/>
      <c r="AP1158" s="453"/>
      <c r="AQ1158" s="453"/>
      <c r="AR1158" s="453"/>
      <c r="AS1158" s="453"/>
      <c r="AT1158" s="453"/>
      <c r="AU1158" s="453"/>
      <c r="AV1158" s="453"/>
      <c r="AW1158" s="453"/>
      <c r="AX1158" s="453"/>
      <c r="AY1158" s="453"/>
      <c r="AZ1158" s="453"/>
      <c r="BA1158" s="453"/>
      <c r="BB1158" s="453"/>
      <c r="BC1158" s="453"/>
      <c r="BD1158" s="453"/>
      <c r="BE1158" s="453"/>
    </row>
    <row r="1159">
      <c r="A1159" s="785"/>
      <c r="B1159" s="782"/>
      <c r="C1159" s="782"/>
      <c r="D1159" s="782"/>
      <c r="E1159" s="782"/>
      <c r="F1159" s="782"/>
      <c r="G1159" s="782"/>
      <c r="H1159" s="782"/>
      <c r="I1159" s="783"/>
      <c r="J1159" s="453"/>
      <c r="K1159" s="453"/>
      <c r="L1159" s="784"/>
      <c r="M1159" s="453"/>
      <c r="N1159" s="453"/>
      <c r="O1159" s="453"/>
      <c r="P1159" s="453"/>
      <c r="Q1159" s="441"/>
      <c r="R1159" s="453"/>
      <c r="S1159" s="453"/>
      <c r="T1159" s="453"/>
      <c r="U1159" s="453"/>
      <c r="V1159" s="453"/>
      <c r="W1159" s="453"/>
      <c r="X1159" s="453"/>
      <c r="Y1159" s="453"/>
      <c r="Z1159" s="453"/>
      <c r="AA1159" s="453"/>
      <c r="AB1159" s="453"/>
      <c r="AC1159" s="453"/>
      <c r="AD1159" s="453"/>
      <c r="AE1159" s="453"/>
      <c r="AF1159" s="453"/>
      <c r="AG1159" s="453"/>
      <c r="AH1159" s="453"/>
      <c r="AI1159" s="453"/>
      <c r="AJ1159" s="453"/>
      <c r="AK1159" s="453"/>
      <c r="AL1159" s="453"/>
      <c r="AM1159" s="453"/>
      <c r="AN1159" s="453"/>
      <c r="AO1159" s="453"/>
      <c r="AP1159" s="453"/>
      <c r="AQ1159" s="453"/>
      <c r="AR1159" s="453"/>
      <c r="AS1159" s="453"/>
      <c r="AT1159" s="453"/>
      <c r="AU1159" s="453"/>
      <c r="AV1159" s="453"/>
      <c r="AW1159" s="453"/>
      <c r="AX1159" s="453"/>
      <c r="AY1159" s="453"/>
      <c r="AZ1159" s="453"/>
      <c r="BA1159" s="453"/>
      <c r="BB1159" s="453"/>
      <c r="BC1159" s="453"/>
      <c r="BD1159" s="453"/>
      <c r="BE1159" s="453"/>
    </row>
    <row r="1160">
      <c r="A1160" s="785"/>
      <c r="B1160" s="782"/>
      <c r="C1160" s="782"/>
      <c r="D1160" s="782"/>
      <c r="E1160" s="782"/>
      <c r="F1160" s="782"/>
      <c r="G1160" s="782"/>
      <c r="H1160" s="782"/>
      <c r="I1160" s="783"/>
      <c r="J1160" s="453"/>
      <c r="K1160" s="453"/>
      <c r="L1160" s="784"/>
      <c r="M1160" s="453"/>
      <c r="N1160" s="453"/>
      <c r="O1160" s="453"/>
      <c r="P1160" s="453"/>
      <c r="Q1160" s="441"/>
      <c r="R1160" s="453"/>
      <c r="S1160" s="453"/>
      <c r="T1160" s="453"/>
      <c r="U1160" s="453"/>
      <c r="V1160" s="453"/>
      <c r="W1160" s="453"/>
      <c r="X1160" s="453"/>
      <c r="Y1160" s="453"/>
      <c r="Z1160" s="453"/>
      <c r="AA1160" s="453"/>
      <c r="AB1160" s="453"/>
      <c r="AC1160" s="453"/>
      <c r="AD1160" s="453"/>
      <c r="AE1160" s="453"/>
      <c r="AF1160" s="453"/>
      <c r="AG1160" s="453"/>
      <c r="AH1160" s="453"/>
      <c r="AI1160" s="453"/>
      <c r="AJ1160" s="453"/>
      <c r="AK1160" s="453"/>
      <c r="AL1160" s="453"/>
      <c r="AM1160" s="453"/>
      <c r="AN1160" s="453"/>
      <c r="AO1160" s="453"/>
      <c r="AP1160" s="453"/>
      <c r="AQ1160" s="453"/>
      <c r="AR1160" s="453"/>
      <c r="AS1160" s="453"/>
      <c r="AT1160" s="453"/>
      <c r="AU1160" s="453"/>
      <c r="AV1160" s="453"/>
      <c r="AW1160" s="453"/>
      <c r="AX1160" s="453"/>
      <c r="AY1160" s="453"/>
      <c r="AZ1160" s="453"/>
      <c r="BA1160" s="453"/>
      <c r="BB1160" s="453"/>
      <c r="BC1160" s="453"/>
      <c r="BD1160" s="453"/>
      <c r="BE1160" s="453"/>
    </row>
    <row r="1161">
      <c r="A1161" s="785"/>
      <c r="B1161" s="782"/>
      <c r="C1161" s="782"/>
      <c r="D1161" s="782"/>
      <c r="E1161" s="782"/>
      <c r="F1161" s="782"/>
      <c r="G1161" s="782"/>
      <c r="H1161" s="782"/>
      <c r="I1161" s="783"/>
      <c r="J1161" s="453"/>
      <c r="K1161" s="453"/>
      <c r="L1161" s="784"/>
      <c r="M1161" s="453"/>
      <c r="N1161" s="453"/>
      <c r="O1161" s="453"/>
      <c r="P1161" s="453"/>
      <c r="Q1161" s="441"/>
      <c r="R1161" s="453"/>
      <c r="S1161" s="453"/>
      <c r="T1161" s="453"/>
      <c r="U1161" s="453"/>
      <c r="V1161" s="453"/>
      <c r="W1161" s="453"/>
      <c r="X1161" s="453"/>
      <c r="Y1161" s="453"/>
      <c r="Z1161" s="453"/>
      <c r="AA1161" s="453"/>
      <c r="AB1161" s="453"/>
      <c r="AC1161" s="453"/>
      <c r="AD1161" s="453"/>
      <c r="AE1161" s="453"/>
      <c r="AF1161" s="453"/>
      <c r="AG1161" s="453"/>
      <c r="AH1161" s="453"/>
      <c r="AI1161" s="453"/>
      <c r="AJ1161" s="453"/>
      <c r="AK1161" s="453"/>
      <c r="AL1161" s="453"/>
      <c r="AM1161" s="453"/>
      <c r="AN1161" s="453"/>
      <c r="AO1161" s="453"/>
      <c r="AP1161" s="453"/>
      <c r="AQ1161" s="453"/>
      <c r="AR1161" s="453"/>
      <c r="AS1161" s="453"/>
      <c r="AT1161" s="453"/>
      <c r="AU1161" s="453"/>
      <c r="AV1161" s="453"/>
      <c r="AW1161" s="453"/>
      <c r="AX1161" s="453"/>
      <c r="AY1161" s="453"/>
      <c r="AZ1161" s="453"/>
      <c r="BA1161" s="453"/>
      <c r="BB1161" s="453"/>
      <c r="BC1161" s="453"/>
      <c r="BD1161" s="453"/>
      <c r="BE1161" s="453"/>
    </row>
    <row r="1162">
      <c r="A1162" s="785"/>
      <c r="B1162" s="782"/>
      <c r="C1162" s="782"/>
      <c r="D1162" s="782"/>
      <c r="E1162" s="782"/>
      <c r="F1162" s="782"/>
      <c r="G1162" s="782"/>
      <c r="H1162" s="782"/>
      <c r="I1162" s="783"/>
      <c r="J1162" s="453"/>
      <c r="K1162" s="453"/>
      <c r="L1162" s="784"/>
      <c r="M1162" s="453"/>
      <c r="N1162" s="453"/>
      <c r="O1162" s="453"/>
      <c r="P1162" s="453"/>
      <c r="Q1162" s="441"/>
      <c r="R1162" s="453"/>
      <c r="S1162" s="453"/>
      <c r="T1162" s="453"/>
      <c r="U1162" s="453"/>
      <c r="V1162" s="453"/>
      <c r="W1162" s="453"/>
      <c r="X1162" s="453"/>
      <c r="Y1162" s="453"/>
      <c r="Z1162" s="453"/>
      <c r="AA1162" s="453"/>
      <c r="AB1162" s="453"/>
      <c r="AC1162" s="453"/>
      <c r="AD1162" s="453"/>
      <c r="AE1162" s="453"/>
      <c r="AF1162" s="453"/>
      <c r="AG1162" s="453"/>
      <c r="AH1162" s="453"/>
      <c r="AI1162" s="453"/>
      <c r="AJ1162" s="453"/>
      <c r="AK1162" s="453"/>
      <c r="AL1162" s="453"/>
      <c r="AM1162" s="453"/>
      <c r="AN1162" s="453"/>
      <c r="AO1162" s="453"/>
      <c r="AP1162" s="453"/>
      <c r="AQ1162" s="453"/>
      <c r="AR1162" s="453"/>
      <c r="AS1162" s="453"/>
      <c r="AT1162" s="453"/>
      <c r="AU1162" s="453"/>
      <c r="AV1162" s="453"/>
      <c r="AW1162" s="453"/>
      <c r="AX1162" s="453"/>
      <c r="AY1162" s="453"/>
      <c r="AZ1162" s="453"/>
      <c r="BA1162" s="453"/>
      <c r="BB1162" s="453"/>
      <c r="BC1162" s="453"/>
      <c r="BD1162" s="453"/>
      <c r="BE1162" s="453"/>
    </row>
    <row r="1163">
      <c r="A1163" s="785"/>
      <c r="B1163" s="782"/>
      <c r="C1163" s="782"/>
      <c r="D1163" s="782"/>
      <c r="E1163" s="782"/>
      <c r="F1163" s="782"/>
      <c r="G1163" s="782"/>
      <c r="H1163" s="782"/>
      <c r="I1163" s="783"/>
      <c r="J1163" s="453"/>
      <c r="K1163" s="453"/>
      <c r="L1163" s="784"/>
      <c r="M1163" s="453"/>
      <c r="N1163" s="453"/>
      <c r="O1163" s="453"/>
      <c r="P1163" s="453"/>
      <c r="Q1163" s="441"/>
      <c r="R1163" s="453"/>
      <c r="S1163" s="453"/>
      <c r="T1163" s="453"/>
      <c r="U1163" s="453"/>
      <c r="V1163" s="453"/>
      <c r="W1163" s="453"/>
      <c r="X1163" s="453"/>
      <c r="Y1163" s="453"/>
      <c r="Z1163" s="453"/>
      <c r="AA1163" s="453"/>
      <c r="AB1163" s="453"/>
      <c r="AC1163" s="453"/>
      <c r="AD1163" s="453"/>
      <c r="AE1163" s="453"/>
      <c r="AF1163" s="453"/>
      <c r="AG1163" s="453"/>
      <c r="AH1163" s="453"/>
      <c r="AI1163" s="453"/>
      <c r="AJ1163" s="453"/>
      <c r="AK1163" s="453"/>
      <c r="AL1163" s="453"/>
      <c r="AM1163" s="453"/>
      <c r="AN1163" s="453"/>
      <c r="AO1163" s="453"/>
      <c r="AP1163" s="453"/>
      <c r="AQ1163" s="453"/>
      <c r="AR1163" s="453"/>
      <c r="AS1163" s="453"/>
      <c r="AT1163" s="453"/>
      <c r="AU1163" s="453"/>
      <c r="AV1163" s="453"/>
      <c r="AW1163" s="453"/>
      <c r="AX1163" s="453"/>
      <c r="AY1163" s="453"/>
      <c r="AZ1163" s="453"/>
      <c r="BA1163" s="453"/>
      <c r="BB1163" s="453"/>
      <c r="BC1163" s="453"/>
      <c r="BD1163" s="453"/>
      <c r="BE1163" s="453"/>
    </row>
    <row r="1164">
      <c r="A1164" s="785"/>
      <c r="B1164" s="782"/>
      <c r="C1164" s="782"/>
      <c r="D1164" s="782"/>
      <c r="E1164" s="782"/>
      <c r="F1164" s="782"/>
      <c r="G1164" s="782"/>
      <c r="H1164" s="782"/>
      <c r="I1164" s="783"/>
      <c r="J1164" s="453"/>
      <c r="K1164" s="453"/>
      <c r="L1164" s="784"/>
      <c r="M1164" s="453"/>
      <c r="N1164" s="453"/>
      <c r="O1164" s="453"/>
      <c r="P1164" s="453"/>
      <c r="Q1164" s="441"/>
      <c r="R1164" s="453"/>
      <c r="S1164" s="453"/>
      <c r="T1164" s="453"/>
      <c r="U1164" s="453"/>
      <c r="V1164" s="453"/>
      <c r="W1164" s="453"/>
      <c r="X1164" s="453"/>
      <c r="Y1164" s="453"/>
      <c r="Z1164" s="453"/>
      <c r="AA1164" s="453"/>
      <c r="AB1164" s="453"/>
      <c r="AC1164" s="453"/>
      <c r="AD1164" s="453"/>
      <c r="AE1164" s="453"/>
      <c r="AF1164" s="453"/>
      <c r="AG1164" s="453"/>
      <c r="AH1164" s="453"/>
      <c r="AI1164" s="453"/>
      <c r="AJ1164" s="453"/>
      <c r="AK1164" s="453"/>
      <c r="AL1164" s="453"/>
      <c r="AM1164" s="453"/>
      <c r="AN1164" s="453"/>
      <c r="AO1164" s="453"/>
      <c r="AP1164" s="453"/>
      <c r="AQ1164" s="453"/>
      <c r="AR1164" s="453"/>
      <c r="AS1164" s="453"/>
      <c r="AT1164" s="453"/>
      <c r="AU1164" s="453"/>
      <c r="AV1164" s="453"/>
      <c r="AW1164" s="453"/>
      <c r="AX1164" s="453"/>
      <c r="AY1164" s="453"/>
      <c r="AZ1164" s="453"/>
      <c r="BA1164" s="453"/>
      <c r="BB1164" s="453"/>
      <c r="BC1164" s="453"/>
      <c r="BD1164" s="453"/>
      <c r="BE1164" s="453"/>
    </row>
    <row r="1165">
      <c r="A1165" s="785"/>
      <c r="B1165" s="782"/>
      <c r="C1165" s="782"/>
      <c r="D1165" s="782"/>
      <c r="E1165" s="782"/>
      <c r="F1165" s="782"/>
      <c r="G1165" s="782"/>
      <c r="H1165" s="782"/>
      <c r="I1165" s="783"/>
      <c r="J1165" s="453"/>
      <c r="K1165" s="453"/>
      <c r="L1165" s="784"/>
      <c r="M1165" s="453"/>
      <c r="N1165" s="453"/>
      <c r="O1165" s="453"/>
      <c r="P1165" s="453"/>
      <c r="Q1165" s="441"/>
      <c r="R1165" s="453"/>
      <c r="S1165" s="453"/>
      <c r="T1165" s="453"/>
      <c r="U1165" s="453"/>
      <c r="V1165" s="453"/>
      <c r="W1165" s="453"/>
      <c r="X1165" s="453"/>
      <c r="Y1165" s="453"/>
      <c r="Z1165" s="453"/>
      <c r="AA1165" s="453"/>
      <c r="AB1165" s="453"/>
      <c r="AC1165" s="453"/>
      <c r="AD1165" s="453"/>
      <c r="AE1165" s="453"/>
      <c r="AF1165" s="453"/>
      <c r="AG1165" s="453"/>
      <c r="AH1165" s="453"/>
      <c r="AI1165" s="453"/>
      <c r="AJ1165" s="453"/>
      <c r="AK1165" s="453"/>
      <c r="AL1165" s="453"/>
      <c r="AM1165" s="453"/>
      <c r="AN1165" s="453"/>
      <c r="AO1165" s="453"/>
      <c r="AP1165" s="453"/>
      <c r="AQ1165" s="453"/>
      <c r="AR1165" s="453"/>
      <c r="AS1165" s="453"/>
      <c r="AT1165" s="453"/>
      <c r="AU1165" s="453"/>
      <c r="AV1165" s="453"/>
      <c r="AW1165" s="453"/>
      <c r="AX1165" s="453"/>
      <c r="AY1165" s="453"/>
      <c r="AZ1165" s="453"/>
      <c r="BA1165" s="453"/>
      <c r="BB1165" s="453"/>
      <c r="BC1165" s="453"/>
      <c r="BD1165" s="453"/>
      <c r="BE1165" s="453"/>
    </row>
    <row r="1166">
      <c r="A1166" s="785"/>
      <c r="B1166" s="782"/>
      <c r="C1166" s="782"/>
      <c r="D1166" s="782"/>
      <c r="E1166" s="782"/>
      <c r="F1166" s="782"/>
      <c r="G1166" s="782"/>
      <c r="H1166" s="782"/>
      <c r="I1166" s="783"/>
      <c r="J1166" s="453"/>
      <c r="K1166" s="453"/>
      <c r="L1166" s="784"/>
      <c r="M1166" s="453"/>
      <c r="N1166" s="453"/>
      <c r="O1166" s="453"/>
      <c r="P1166" s="453"/>
      <c r="Q1166" s="441"/>
      <c r="R1166" s="453"/>
      <c r="S1166" s="453"/>
      <c r="T1166" s="453"/>
      <c r="U1166" s="453"/>
      <c r="V1166" s="453"/>
      <c r="W1166" s="453"/>
      <c r="X1166" s="453"/>
      <c r="Y1166" s="453"/>
      <c r="Z1166" s="453"/>
      <c r="AA1166" s="453"/>
      <c r="AB1166" s="453"/>
      <c r="AC1166" s="453"/>
      <c r="AD1166" s="453"/>
      <c r="AE1166" s="453"/>
      <c r="AF1166" s="453"/>
      <c r="AG1166" s="453"/>
      <c r="AH1166" s="453"/>
      <c r="AI1166" s="453"/>
      <c r="AJ1166" s="453"/>
      <c r="AK1166" s="453"/>
      <c r="AL1166" s="453"/>
      <c r="AM1166" s="453"/>
      <c r="AN1166" s="453"/>
      <c r="AO1166" s="453"/>
      <c r="AP1166" s="453"/>
      <c r="AQ1166" s="453"/>
      <c r="AR1166" s="453"/>
      <c r="AS1166" s="453"/>
      <c r="AT1166" s="453"/>
      <c r="AU1166" s="453"/>
      <c r="AV1166" s="453"/>
      <c r="AW1166" s="453"/>
      <c r="AX1166" s="453"/>
      <c r="AY1166" s="453"/>
      <c r="AZ1166" s="453"/>
      <c r="BA1166" s="453"/>
      <c r="BB1166" s="453"/>
      <c r="BC1166" s="453"/>
      <c r="BD1166" s="453"/>
      <c r="BE1166" s="453"/>
    </row>
    <row r="1167">
      <c r="A1167" s="785"/>
      <c r="B1167" s="782"/>
      <c r="C1167" s="782"/>
      <c r="D1167" s="782"/>
      <c r="E1167" s="782"/>
      <c r="F1167" s="782"/>
      <c r="G1167" s="782"/>
      <c r="H1167" s="782"/>
      <c r="I1167" s="783"/>
      <c r="J1167" s="453"/>
      <c r="K1167" s="453"/>
      <c r="L1167" s="784"/>
      <c r="M1167" s="453"/>
      <c r="N1167" s="453"/>
      <c r="O1167" s="453"/>
      <c r="P1167" s="453"/>
      <c r="Q1167" s="441"/>
      <c r="R1167" s="453"/>
      <c r="S1167" s="453"/>
      <c r="T1167" s="453"/>
      <c r="U1167" s="453"/>
      <c r="V1167" s="453"/>
      <c r="W1167" s="453"/>
      <c r="X1167" s="453"/>
      <c r="Y1167" s="453"/>
      <c r="Z1167" s="453"/>
      <c r="AA1167" s="453"/>
      <c r="AB1167" s="453"/>
      <c r="AC1167" s="453"/>
      <c r="AD1167" s="453"/>
      <c r="AE1167" s="453"/>
      <c r="AF1167" s="453"/>
      <c r="AG1167" s="453"/>
      <c r="AH1167" s="453"/>
      <c r="AI1167" s="453"/>
      <c r="AJ1167" s="453"/>
      <c r="AK1167" s="453"/>
      <c r="AL1167" s="453"/>
      <c r="AM1167" s="453"/>
      <c r="AN1167" s="453"/>
      <c r="AO1167" s="453"/>
      <c r="AP1167" s="453"/>
      <c r="AQ1167" s="453"/>
      <c r="AR1167" s="453"/>
      <c r="AS1167" s="453"/>
      <c r="AT1167" s="453"/>
      <c r="AU1167" s="453"/>
      <c r="AV1167" s="453"/>
      <c r="AW1167" s="453"/>
      <c r="AX1167" s="453"/>
      <c r="AY1167" s="453"/>
      <c r="AZ1167" s="453"/>
      <c r="BA1167" s="453"/>
      <c r="BB1167" s="453"/>
      <c r="BC1167" s="453"/>
      <c r="BD1167" s="453"/>
      <c r="BE1167" s="453"/>
    </row>
    <row r="1168">
      <c r="A1168" s="785"/>
      <c r="B1168" s="782"/>
      <c r="C1168" s="782"/>
      <c r="D1168" s="782"/>
      <c r="E1168" s="782"/>
      <c r="F1168" s="782"/>
      <c r="G1168" s="782"/>
      <c r="H1168" s="782"/>
      <c r="I1168" s="783"/>
      <c r="J1168" s="453"/>
      <c r="K1168" s="453"/>
      <c r="L1168" s="784"/>
      <c r="M1168" s="453"/>
      <c r="N1168" s="453"/>
      <c r="O1168" s="453"/>
      <c r="P1168" s="453"/>
      <c r="Q1168" s="441"/>
      <c r="R1168" s="453"/>
      <c r="S1168" s="453"/>
      <c r="T1168" s="453"/>
      <c r="U1168" s="453"/>
      <c r="V1168" s="453"/>
      <c r="W1168" s="453"/>
      <c r="X1168" s="453"/>
      <c r="Y1168" s="453"/>
      <c r="Z1168" s="453"/>
      <c r="AA1168" s="453"/>
      <c r="AB1168" s="453"/>
      <c r="AC1168" s="453"/>
      <c r="AD1168" s="453"/>
      <c r="AE1168" s="453"/>
      <c r="AF1168" s="453"/>
      <c r="AG1168" s="453"/>
      <c r="AH1168" s="453"/>
      <c r="AI1168" s="453"/>
      <c r="AJ1168" s="453"/>
      <c r="AK1168" s="453"/>
      <c r="AL1168" s="453"/>
      <c r="AM1168" s="453"/>
      <c r="AN1168" s="453"/>
      <c r="AO1168" s="453"/>
      <c r="AP1168" s="453"/>
      <c r="AQ1168" s="453"/>
      <c r="AR1168" s="453"/>
      <c r="AS1168" s="453"/>
      <c r="AT1168" s="453"/>
      <c r="AU1168" s="453"/>
      <c r="AV1168" s="453"/>
      <c r="AW1168" s="453"/>
      <c r="AX1168" s="453"/>
      <c r="AY1168" s="453"/>
      <c r="AZ1168" s="453"/>
      <c r="BA1168" s="453"/>
      <c r="BB1168" s="453"/>
      <c r="BC1168" s="453"/>
      <c r="BD1168" s="453"/>
      <c r="BE1168" s="453"/>
    </row>
    <row r="1169">
      <c r="A1169" s="785"/>
      <c r="B1169" s="782"/>
      <c r="C1169" s="782"/>
      <c r="D1169" s="782"/>
      <c r="E1169" s="782"/>
      <c r="F1169" s="782"/>
      <c r="G1169" s="782"/>
      <c r="H1169" s="782"/>
      <c r="I1169" s="783"/>
      <c r="J1169" s="453"/>
      <c r="K1169" s="453"/>
      <c r="L1169" s="784"/>
      <c r="M1169" s="453"/>
      <c r="N1169" s="453"/>
      <c r="O1169" s="453"/>
      <c r="P1169" s="453"/>
      <c r="Q1169" s="441"/>
      <c r="R1169" s="453"/>
      <c r="S1169" s="453"/>
      <c r="T1169" s="453"/>
      <c r="U1169" s="453"/>
      <c r="V1169" s="453"/>
      <c r="W1169" s="453"/>
      <c r="X1169" s="453"/>
      <c r="Y1169" s="453"/>
      <c r="Z1169" s="453"/>
      <c r="AA1169" s="453"/>
      <c r="AB1169" s="453"/>
      <c r="AC1169" s="453"/>
      <c r="AD1169" s="453"/>
      <c r="AE1169" s="453"/>
      <c r="AF1169" s="453"/>
      <c r="AG1169" s="453"/>
      <c r="AH1169" s="453"/>
      <c r="AI1169" s="453"/>
      <c r="AJ1169" s="453"/>
      <c r="AK1169" s="453"/>
      <c r="AL1169" s="453"/>
      <c r="AM1169" s="453"/>
      <c r="AN1169" s="453"/>
      <c r="AO1169" s="453"/>
      <c r="AP1169" s="453"/>
      <c r="AQ1169" s="453"/>
      <c r="AR1169" s="453"/>
      <c r="AS1169" s="453"/>
      <c r="AT1169" s="453"/>
      <c r="AU1169" s="453"/>
      <c r="AV1169" s="453"/>
      <c r="AW1169" s="453"/>
      <c r="AX1169" s="453"/>
      <c r="AY1169" s="453"/>
      <c r="AZ1169" s="453"/>
      <c r="BA1169" s="453"/>
      <c r="BB1169" s="453"/>
      <c r="BC1169" s="453"/>
      <c r="BD1169" s="453"/>
      <c r="BE1169" s="453"/>
    </row>
    <row r="1170">
      <c r="A1170" s="785"/>
      <c r="B1170" s="782"/>
      <c r="C1170" s="782"/>
      <c r="D1170" s="782"/>
      <c r="E1170" s="782"/>
      <c r="F1170" s="782"/>
      <c r="G1170" s="782"/>
      <c r="H1170" s="782"/>
      <c r="I1170" s="783"/>
      <c r="J1170" s="453"/>
      <c r="K1170" s="453"/>
      <c r="L1170" s="784"/>
      <c r="M1170" s="453"/>
      <c r="N1170" s="453"/>
      <c r="O1170" s="453"/>
      <c r="P1170" s="453"/>
      <c r="Q1170" s="441"/>
      <c r="R1170" s="453"/>
      <c r="S1170" s="453"/>
      <c r="T1170" s="453"/>
      <c r="U1170" s="453"/>
      <c r="V1170" s="453"/>
      <c r="W1170" s="453"/>
      <c r="X1170" s="453"/>
      <c r="Y1170" s="453"/>
      <c r="Z1170" s="453"/>
      <c r="AA1170" s="453"/>
      <c r="AB1170" s="453"/>
      <c r="AC1170" s="453"/>
      <c r="AD1170" s="453"/>
      <c r="AE1170" s="453"/>
      <c r="AF1170" s="453"/>
      <c r="AG1170" s="453"/>
      <c r="AH1170" s="453"/>
      <c r="AI1170" s="453"/>
      <c r="AJ1170" s="453"/>
      <c r="AK1170" s="453"/>
      <c r="AL1170" s="453"/>
      <c r="AM1170" s="453"/>
      <c r="AN1170" s="453"/>
      <c r="AO1170" s="453"/>
      <c r="AP1170" s="453"/>
      <c r="AQ1170" s="453"/>
      <c r="AR1170" s="453"/>
      <c r="AS1170" s="453"/>
      <c r="AT1170" s="453"/>
      <c r="AU1170" s="453"/>
      <c r="AV1170" s="453"/>
      <c r="AW1170" s="453"/>
      <c r="AX1170" s="453"/>
      <c r="AY1170" s="453"/>
      <c r="AZ1170" s="453"/>
      <c r="BA1170" s="453"/>
      <c r="BB1170" s="453"/>
      <c r="BC1170" s="453"/>
      <c r="BD1170" s="453"/>
      <c r="BE1170" s="453"/>
    </row>
    <row r="1171">
      <c r="A1171" s="785"/>
      <c r="B1171" s="782"/>
      <c r="C1171" s="782"/>
      <c r="D1171" s="782"/>
      <c r="E1171" s="782"/>
      <c r="F1171" s="782"/>
      <c r="G1171" s="782"/>
      <c r="H1171" s="782"/>
      <c r="I1171" s="783"/>
      <c r="J1171" s="453"/>
      <c r="K1171" s="453"/>
      <c r="L1171" s="784"/>
      <c r="M1171" s="453"/>
      <c r="N1171" s="453"/>
      <c r="O1171" s="453"/>
      <c r="P1171" s="453"/>
      <c r="Q1171" s="441"/>
      <c r="R1171" s="453"/>
      <c r="S1171" s="453"/>
      <c r="T1171" s="453"/>
      <c r="U1171" s="453"/>
      <c r="V1171" s="453"/>
      <c r="W1171" s="453"/>
      <c r="X1171" s="453"/>
      <c r="Y1171" s="453"/>
      <c r="Z1171" s="453"/>
      <c r="AA1171" s="453"/>
      <c r="AB1171" s="453"/>
      <c r="AC1171" s="453"/>
      <c r="AD1171" s="453"/>
      <c r="AE1171" s="453"/>
      <c r="AF1171" s="453"/>
      <c r="AG1171" s="453"/>
      <c r="AH1171" s="453"/>
      <c r="AI1171" s="453"/>
      <c r="AJ1171" s="453"/>
      <c r="AK1171" s="453"/>
      <c r="AL1171" s="453"/>
      <c r="AM1171" s="453"/>
      <c r="AN1171" s="453"/>
      <c r="AO1171" s="453"/>
      <c r="AP1171" s="453"/>
      <c r="AQ1171" s="453"/>
      <c r="AR1171" s="453"/>
      <c r="AS1171" s="453"/>
      <c r="AT1171" s="453"/>
      <c r="AU1171" s="453"/>
      <c r="AV1171" s="453"/>
      <c r="AW1171" s="453"/>
      <c r="AX1171" s="453"/>
      <c r="AY1171" s="453"/>
      <c r="AZ1171" s="453"/>
      <c r="BA1171" s="453"/>
      <c r="BB1171" s="453"/>
      <c r="BC1171" s="453"/>
      <c r="BD1171" s="453"/>
      <c r="BE1171" s="453"/>
    </row>
    <row r="1172">
      <c r="A1172" s="785"/>
      <c r="B1172" s="782"/>
      <c r="C1172" s="782"/>
      <c r="D1172" s="782"/>
      <c r="E1172" s="782"/>
      <c r="F1172" s="782"/>
      <c r="G1172" s="782"/>
      <c r="H1172" s="782"/>
      <c r="I1172" s="783"/>
      <c r="J1172" s="453"/>
      <c r="K1172" s="453"/>
      <c r="L1172" s="784"/>
      <c r="M1172" s="453"/>
      <c r="N1172" s="453"/>
      <c r="O1172" s="453"/>
      <c r="P1172" s="453"/>
      <c r="Q1172" s="441"/>
      <c r="R1172" s="453"/>
      <c r="S1172" s="453"/>
      <c r="T1172" s="453"/>
      <c r="U1172" s="453"/>
      <c r="V1172" s="453"/>
      <c r="W1172" s="453"/>
      <c r="X1172" s="453"/>
      <c r="Y1172" s="453"/>
      <c r="Z1172" s="453"/>
      <c r="AA1172" s="453"/>
      <c r="AB1172" s="453"/>
      <c r="AC1172" s="453"/>
      <c r="AD1172" s="453"/>
      <c r="AE1172" s="453"/>
      <c r="AF1172" s="453"/>
      <c r="AG1172" s="453"/>
      <c r="AH1172" s="453"/>
      <c r="AI1172" s="453"/>
      <c r="AJ1172" s="453"/>
      <c r="AK1172" s="453"/>
      <c r="AL1172" s="453"/>
      <c r="AM1172" s="453"/>
      <c r="AN1172" s="453"/>
      <c r="AO1172" s="453"/>
      <c r="AP1172" s="453"/>
      <c r="AQ1172" s="453"/>
      <c r="AR1172" s="453"/>
      <c r="AS1172" s="453"/>
      <c r="AT1172" s="453"/>
      <c r="AU1172" s="453"/>
      <c r="AV1172" s="453"/>
      <c r="AW1172" s="453"/>
      <c r="AX1172" s="453"/>
      <c r="AY1172" s="453"/>
      <c r="AZ1172" s="453"/>
      <c r="BA1172" s="453"/>
      <c r="BB1172" s="453"/>
      <c r="BC1172" s="453"/>
      <c r="BD1172" s="453"/>
      <c r="BE1172" s="453"/>
    </row>
    <row r="1173">
      <c r="A1173" s="785"/>
      <c r="B1173" s="782"/>
      <c r="C1173" s="782"/>
      <c r="D1173" s="782"/>
      <c r="E1173" s="782"/>
      <c r="F1173" s="782"/>
      <c r="G1173" s="782"/>
      <c r="H1173" s="782"/>
      <c r="I1173" s="783"/>
      <c r="J1173" s="453"/>
      <c r="K1173" s="453"/>
      <c r="L1173" s="784"/>
      <c r="M1173" s="453"/>
      <c r="N1173" s="453"/>
      <c r="O1173" s="453"/>
      <c r="P1173" s="453"/>
      <c r="Q1173" s="441"/>
      <c r="R1173" s="453"/>
      <c r="S1173" s="453"/>
      <c r="T1173" s="453"/>
      <c r="U1173" s="453"/>
      <c r="V1173" s="453"/>
      <c r="W1173" s="453"/>
      <c r="X1173" s="453"/>
      <c r="Y1173" s="453"/>
      <c r="Z1173" s="453"/>
      <c r="AA1173" s="453"/>
      <c r="AB1173" s="453"/>
      <c r="AC1173" s="453"/>
      <c r="AD1173" s="453"/>
      <c r="AE1173" s="453"/>
      <c r="AF1173" s="453"/>
      <c r="AG1173" s="453"/>
      <c r="AH1173" s="453"/>
      <c r="AI1173" s="453"/>
      <c r="AJ1173" s="453"/>
      <c r="AK1173" s="453"/>
      <c r="AL1173" s="453"/>
      <c r="AM1173" s="453"/>
      <c r="AN1173" s="453"/>
      <c r="AO1173" s="453"/>
      <c r="AP1173" s="453"/>
      <c r="AQ1173" s="453"/>
      <c r="AR1173" s="453"/>
      <c r="AS1173" s="453"/>
      <c r="AT1173" s="453"/>
      <c r="AU1173" s="453"/>
      <c r="AV1173" s="453"/>
      <c r="AW1173" s="453"/>
      <c r="AX1173" s="453"/>
      <c r="AY1173" s="453"/>
      <c r="AZ1173" s="453"/>
      <c r="BA1173" s="453"/>
      <c r="BB1173" s="453"/>
      <c r="BC1173" s="453"/>
      <c r="BD1173" s="453"/>
      <c r="BE1173" s="453"/>
    </row>
    <row r="1174">
      <c r="A1174" s="785"/>
      <c r="B1174" s="782"/>
      <c r="C1174" s="782"/>
      <c r="D1174" s="782"/>
      <c r="E1174" s="782"/>
      <c r="F1174" s="782"/>
      <c r="G1174" s="782"/>
      <c r="H1174" s="782"/>
      <c r="I1174" s="783"/>
      <c r="J1174" s="453"/>
      <c r="K1174" s="453"/>
      <c r="L1174" s="784"/>
      <c r="M1174" s="453"/>
      <c r="N1174" s="453"/>
      <c r="O1174" s="453"/>
      <c r="P1174" s="453"/>
      <c r="Q1174" s="441"/>
      <c r="R1174" s="453"/>
      <c r="S1174" s="453"/>
      <c r="T1174" s="453"/>
      <c r="U1174" s="453"/>
      <c r="V1174" s="453"/>
      <c r="W1174" s="453"/>
      <c r="X1174" s="453"/>
      <c r="Y1174" s="453"/>
      <c r="Z1174" s="453"/>
      <c r="AA1174" s="453"/>
      <c r="AB1174" s="453"/>
      <c r="AC1174" s="453"/>
      <c r="AD1174" s="453"/>
      <c r="AE1174" s="453"/>
      <c r="AF1174" s="453"/>
      <c r="AG1174" s="453"/>
      <c r="AH1174" s="453"/>
      <c r="AI1174" s="453"/>
      <c r="AJ1174" s="453"/>
      <c r="AK1174" s="453"/>
      <c r="AL1174" s="453"/>
      <c r="AM1174" s="453"/>
      <c r="AN1174" s="453"/>
      <c r="AO1174" s="453"/>
      <c r="AP1174" s="453"/>
      <c r="AQ1174" s="453"/>
      <c r="AR1174" s="453"/>
      <c r="AS1174" s="453"/>
      <c r="AT1174" s="453"/>
      <c r="AU1174" s="453"/>
      <c r="AV1174" s="453"/>
      <c r="AW1174" s="453"/>
      <c r="AX1174" s="453"/>
      <c r="AY1174" s="453"/>
      <c r="AZ1174" s="453"/>
      <c r="BA1174" s="453"/>
      <c r="BB1174" s="453"/>
      <c r="BC1174" s="453"/>
      <c r="BD1174" s="453"/>
      <c r="BE1174" s="453"/>
    </row>
    <row r="1175">
      <c r="A1175" s="785"/>
      <c r="B1175" s="782"/>
      <c r="C1175" s="782"/>
      <c r="D1175" s="782"/>
      <c r="E1175" s="782"/>
      <c r="F1175" s="782"/>
      <c r="G1175" s="782"/>
      <c r="H1175" s="782"/>
      <c r="I1175" s="783"/>
      <c r="J1175" s="453"/>
      <c r="K1175" s="453"/>
      <c r="L1175" s="784"/>
      <c r="M1175" s="453"/>
      <c r="N1175" s="453"/>
      <c r="O1175" s="453"/>
      <c r="P1175" s="453"/>
      <c r="Q1175" s="441"/>
      <c r="R1175" s="453"/>
      <c r="S1175" s="453"/>
      <c r="T1175" s="453"/>
      <c r="U1175" s="453"/>
      <c r="V1175" s="453"/>
      <c r="W1175" s="453"/>
      <c r="X1175" s="453"/>
      <c r="Y1175" s="453"/>
      <c r="Z1175" s="453"/>
      <c r="AA1175" s="453"/>
      <c r="AB1175" s="453"/>
      <c r="AC1175" s="453"/>
      <c r="AD1175" s="453"/>
      <c r="AE1175" s="453"/>
      <c r="AF1175" s="453"/>
      <c r="AG1175" s="453"/>
      <c r="AH1175" s="453"/>
      <c r="AI1175" s="453"/>
      <c r="AJ1175" s="453"/>
      <c r="AK1175" s="453"/>
      <c r="AL1175" s="453"/>
      <c r="AM1175" s="453"/>
      <c r="AN1175" s="453"/>
      <c r="AO1175" s="453"/>
      <c r="AP1175" s="453"/>
      <c r="AQ1175" s="453"/>
      <c r="AR1175" s="453"/>
      <c r="AS1175" s="453"/>
      <c r="AT1175" s="453"/>
      <c r="AU1175" s="453"/>
      <c r="AV1175" s="453"/>
      <c r="AW1175" s="453"/>
      <c r="AX1175" s="453"/>
      <c r="AY1175" s="453"/>
      <c r="AZ1175" s="453"/>
      <c r="BA1175" s="453"/>
      <c r="BB1175" s="453"/>
      <c r="BC1175" s="453"/>
      <c r="BD1175" s="453"/>
      <c r="BE1175" s="453"/>
    </row>
    <row r="1176">
      <c r="A1176" s="785"/>
      <c r="B1176" s="782"/>
      <c r="C1176" s="782"/>
      <c r="D1176" s="782"/>
      <c r="E1176" s="782"/>
      <c r="F1176" s="782"/>
      <c r="G1176" s="782"/>
      <c r="H1176" s="782"/>
      <c r="I1176" s="783"/>
      <c r="J1176" s="453"/>
      <c r="K1176" s="453"/>
      <c r="L1176" s="784"/>
      <c r="M1176" s="453"/>
      <c r="N1176" s="453"/>
      <c r="O1176" s="453"/>
      <c r="P1176" s="453"/>
      <c r="Q1176" s="441"/>
      <c r="R1176" s="453"/>
      <c r="S1176" s="453"/>
      <c r="T1176" s="453"/>
      <c r="U1176" s="453"/>
      <c r="V1176" s="453"/>
      <c r="W1176" s="453"/>
      <c r="X1176" s="453"/>
      <c r="Y1176" s="453"/>
      <c r="Z1176" s="453"/>
      <c r="AA1176" s="453"/>
      <c r="AB1176" s="453"/>
      <c r="AC1176" s="453"/>
      <c r="AD1176" s="453"/>
      <c r="AE1176" s="453"/>
      <c r="AF1176" s="453"/>
      <c r="AG1176" s="453"/>
      <c r="AH1176" s="453"/>
      <c r="AI1176" s="453"/>
      <c r="AJ1176" s="453"/>
      <c r="AK1176" s="453"/>
      <c r="AL1176" s="453"/>
      <c r="AM1176" s="453"/>
      <c r="AN1176" s="453"/>
      <c r="AO1176" s="453"/>
      <c r="AP1176" s="453"/>
      <c r="AQ1176" s="453"/>
      <c r="AR1176" s="453"/>
      <c r="AS1176" s="453"/>
      <c r="AT1176" s="453"/>
      <c r="AU1176" s="453"/>
      <c r="AV1176" s="453"/>
      <c r="AW1176" s="453"/>
      <c r="AX1176" s="453"/>
      <c r="AY1176" s="453"/>
      <c r="AZ1176" s="453"/>
      <c r="BA1176" s="453"/>
      <c r="BB1176" s="453"/>
      <c r="BC1176" s="453"/>
      <c r="BD1176" s="453"/>
      <c r="BE1176" s="453"/>
    </row>
    <row r="1177">
      <c r="A1177" s="785"/>
      <c r="B1177" s="782"/>
      <c r="C1177" s="782"/>
      <c r="D1177" s="782"/>
      <c r="E1177" s="782"/>
      <c r="F1177" s="782"/>
      <c r="G1177" s="782"/>
      <c r="H1177" s="782"/>
      <c r="I1177" s="783"/>
      <c r="J1177" s="453"/>
      <c r="K1177" s="453"/>
      <c r="L1177" s="784"/>
      <c r="M1177" s="453"/>
      <c r="N1177" s="453"/>
      <c r="O1177" s="453"/>
      <c r="P1177" s="453"/>
      <c r="Q1177" s="441"/>
      <c r="R1177" s="453"/>
      <c r="S1177" s="453"/>
      <c r="T1177" s="453"/>
      <c r="U1177" s="453"/>
      <c r="V1177" s="453"/>
      <c r="W1177" s="453"/>
      <c r="X1177" s="453"/>
      <c r="Y1177" s="453"/>
      <c r="Z1177" s="453"/>
      <c r="AA1177" s="453"/>
      <c r="AB1177" s="453"/>
      <c r="AC1177" s="453"/>
      <c r="AD1177" s="453"/>
      <c r="AE1177" s="453"/>
      <c r="AF1177" s="453"/>
      <c r="AG1177" s="453"/>
      <c r="AH1177" s="453"/>
      <c r="AI1177" s="453"/>
      <c r="AJ1177" s="453"/>
      <c r="AK1177" s="453"/>
      <c r="AL1177" s="453"/>
      <c r="AM1177" s="453"/>
      <c r="AN1177" s="453"/>
      <c r="AO1177" s="453"/>
      <c r="AP1177" s="453"/>
      <c r="AQ1177" s="453"/>
      <c r="AR1177" s="453"/>
      <c r="AS1177" s="453"/>
      <c r="AT1177" s="453"/>
      <c r="AU1177" s="453"/>
      <c r="AV1177" s="453"/>
      <c r="AW1177" s="453"/>
      <c r="AX1177" s="453"/>
      <c r="AY1177" s="453"/>
      <c r="AZ1177" s="453"/>
      <c r="BA1177" s="453"/>
      <c r="BB1177" s="453"/>
      <c r="BC1177" s="453"/>
      <c r="BD1177" s="453"/>
      <c r="BE1177" s="453"/>
    </row>
    <row r="1178">
      <c r="A1178" s="785"/>
      <c r="B1178" s="782"/>
      <c r="C1178" s="782"/>
      <c r="D1178" s="782"/>
      <c r="E1178" s="782"/>
      <c r="F1178" s="782"/>
      <c r="G1178" s="782"/>
      <c r="H1178" s="782"/>
      <c r="I1178" s="783"/>
      <c r="J1178" s="453"/>
      <c r="K1178" s="453"/>
      <c r="L1178" s="784"/>
      <c r="M1178" s="453"/>
      <c r="N1178" s="453"/>
      <c r="O1178" s="453"/>
      <c r="P1178" s="453"/>
      <c r="Q1178" s="441"/>
      <c r="R1178" s="453"/>
      <c r="S1178" s="453"/>
      <c r="T1178" s="453"/>
      <c r="U1178" s="453"/>
      <c r="V1178" s="453"/>
      <c r="W1178" s="453"/>
      <c r="X1178" s="453"/>
      <c r="Y1178" s="453"/>
      <c r="Z1178" s="453"/>
      <c r="AA1178" s="453"/>
      <c r="AB1178" s="453"/>
      <c r="AC1178" s="453"/>
      <c r="AD1178" s="453"/>
      <c r="AE1178" s="453"/>
      <c r="AF1178" s="453"/>
      <c r="AG1178" s="453"/>
      <c r="AH1178" s="453"/>
      <c r="AI1178" s="453"/>
      <c r="AJ1178" s="453"/>
      <c r="AK1178" s="453"/>
      <c r="AL1178" s="453"/>
      <c r="AM1178" s="453"/>
      <c r="AN1178" s="453"/>
      <c r="AO1178" s="453"/>
      <c r="AP1178" s="453"/>
      <c r="AQ1178" s="453"/>
      <c r="AR1178" s="453"/>
      <c r="AS1178" s="453"/>
      <c r="AT1178" s="453"/>
      <c r="AU1178" s="453"/>
      <c r="AV1178" s="453"/>
      <c r="AW1178" s="453"/>
      <c r="AX1178" s="453"/>
      <c r="AY1178" s="453"/>
      <c r="AZ1178" s="453"/>
      <c r="BA1178" s="453"/>
      <c r="BB1178" s="453"/>
      <c r="BC1178" s="453"/>
      <c r="BD1178" s="453"/>
      <c r="BE1178" s="453"/>
    </row>
    <row r="1179">
      <c r="A1179" s="785"/>
      <c r="B1179" s="782"/>
      <c r="C1179" s="782"/>
      <c r="D1179" s="782"/>
      <c r="E1179" s="782"/>
      <c r="F1179" s="782"/>
      <c r="G1179" s="782"/>
      <c r="H1179" s="782"/>
      <c r="I1179" s="783"/>
      <c r="J1179" s="453"/>
      <c r="K1179" s="453"/>
      <c r="L1179" s="784"/>
      <c r="M1179" s="453"/>
      <c r="N1179" s="453"/>
      <c r="O1179" s="453"/>
      <c r="P1179" s="453"/>
      <c r="Q1179" s="441"/>
      <c r="R1179" s="453"/>
      <c r="S1179" s="453"/>
      <c r="T1179" s="453"/>
      <c r="U1179" s="453"/>
      <c r="V1179" s="453"/>
      <c r="W1179" s="453"/>
      <c r="X1179" s="453"/>
      <c r="Y1179" s="453"/>
      <c r="Z1179" s="453"/>
      <c r="AA1179" s="453"/>
      <c r="AB1179" s="453"/>
      <c r="AC1179" s="453"/>
      <c r="AD1179" s="453"/>
      <c r="AE1179" s="453"/>
      <c r="AF1179" s="453"/>
      <c r="AG1179" s="453"/>
      <c r="AH1179" s="453"/>
      <c r="AI1179" s="453"/>
      <c r="AJ1179" s="453"/>
      <c r="AK1179" s="453"/>
      <c r="AL1179" s="453"/>
      <c r="AM1179" s="453"/>
      <c r="AN1179" s="453"/>
      <c r="AO1179" s="453"/>
      <c r="AP1179" s="453"/>
      <c r="AQ1179" s="453"/>
      <c r="AR1179" s="453"/>
      <c r="AS1179" s="453"/>
      <c r="AT1179" s="453"/>
      <c r="AU1179" s="453"/>
      <c r="AV1179" s="453"/>
      <c r="AW1179" s="453"/>
      <c r="AX1179" s="453"/>
      <c r="AY1179" s="453"/>
      <c r="AZ1179" s="453"/>
      <c r="BA1179" s="453"/>
      <c r="BB1179" s="453"/>
      <c r="BC1179" s="453"/>
      <c r="BD1179" s="453"/>
      <c r="BE1179" s="453"/>
    </row>
    <row r="1180">
      <c r="A1180" s="785"/>
      <c r="B1180" s="782"/>
      <c r="C1180" s="782"/>
      <c r="D1180" s="782"/>
      <c r="E1180" s="782"/>
      <c r="F1180" s="782"/>
      <c r="G1180" s="782"/>
      <c r="H1180" s="782"/>
      <c r="I1180" s="783"/>
      <c r="J1180" s="453"/>
      <c r="K1180" s="453"/>
      <c r="L1180" s="784"/>
      <c r="M1180" s="453"/>
      <c r="N1180" s="453"/>
      <c r="O1180" s="453"/>
      <c r="P1180" s="453"/>
      <c r="Q1180" s="441"/>
      <c r="R1180" s="453"/>
      <c r="S1180" s="453"/>
      <c r="T1180" s="453"/>
      <c r="U1180" s="453"/>
      <c r="V1180" s="453"/>
      <c r="W1180" s="453"/>
      <c r="X1180" s="453"/>
      <c r="Y1180" s="453"/>
      <c r="Z1180" s="453"/>
      <c r="AA1180" s="453"/>
      <c r="AB1180" s="453"/>
      <c r="AC1180" s="453"/>
      <c r="AD1180" s="453"/>
      <c r="AE1180" s="453"/>
      <c r="AF1180" s="453"/>
      <c r="AG1180" s="453"/>
      <c r="AH1180" s="453"/>
      <c r="AI1180" s="453"/>
      <c r="AJ1180" s="453"/>
      <c r="AK1180" s="453"/>
      <c r="AL1180" s="453"/>
      <c r="AM1180" s="453"/>
      <c r="AN1180" s="453"/>
      <c r="AO1180" s="453"/>
      <c r="AP1180" s="453"/>
      <c r="AQ1180" s="453"/>
      <c r="AR1180" s="453"/>
      <c r="AS1180" s="453"/>
      <c r="AT1180" s="453"/>
      <c r="AU1180" s="453"/>
      <c r="AV1180" s="453"/>
      <c r="AW1180" s="453"/>
      <c r="AX1180" s="453"/>
      <c r="AY1180" s="453"/>
      <c r="AZ1180" s="453"/>
      <c r="BA1180" s="453"/>
      <c r="BB1180" s="453"/>
      <c r="BC1180" s="453"/>
      <c r="BD1180" s="453"/>
      <c r="BE1180" s="453"/>
    </row>
    <row r="1181">
      <c r="A1181" s="785"/>
      <c r="B1181" s="782"/>
      <c r="C1181" s="782"/>
      <c r="D1181" s="782"/>
      <c r="E1181" s="782"/>
      <c r="F1181" s="782"/>
      <c r="G1181" s="782"/>
      <c r="H1181" s="782"/>
      <c r="I1181" s="783"/>
      <c r="J1181" s="453"/>
      <c r="K1181" s="453"/>
      <c r="L1181" s="784"/>
      <c r="M1181" s="453"/>
      <c r="N1181" s="453"/>
      <c r="O1181" s="453"/>
      <c r="P1181" s="453"/>
      <c r="Q1181" s="441"/>
      <c r="R1181" s="453"/>
      <c r="S1181" s="453"/>
      <c r="T1181" s="453"/>
      <c r="U1181" s="453"/>
      <c r="V1181" s="453"/>
      <c r="W1181" s="453"/>
      <c r="X1181" s="453"/>
      <c r="Y1181" s="453"/>
      <c r="Z1181" s="453"/>
      <c r="AA1181" s="453"/>
      <c r="AB1181" s="453"/>
      <c r="AC1181" s="453"/>
      <c r="AD1181" s="453"/>
      <c r="AE1181" s="453"/>
      <c r="AF1181" s="453"/>
      <c r="AG1181" s="453"/>
      <c r="AH1181" s="453"/>
      <c r="AI1181" s="453"/>
      <c r="AJ1181" s="453"/>
      <c r="AK1181" s="453"/>
      <c r="AL1181" s="453"/>
      <c r="AM1181" s="453"/>
      <c r="AN1181" s="453"/>
      <c r="AO1181" s="453"/>
      <c r="AP1181" s="453"/>
      <c r="AQ1181" s="453"/>
      <c r="AR1181" s="453"/>
      <c r="AS1181" s="453"/>
      <c r="AT1181" s="453"/>
      <c r="AU1181" s="453"/>
      <c r="AV1181" s="453"/>
      <c r="AW1181" s="453"/>
      <c r="AX1181" s="453"/>
      <c r="AY1181" s="453"/>
      <c r="AZ1181" s="453"/>
      <c r="BA1181" s="453"/>
      <c r="BB1181" s="453"/>
      <c r="BC1181" s="453"/>
      <c r="BD1181" s="453"/>
      <c r="BE1181" s="453"/>
    </row>
    <row r="1182">
      <c r="A1182" s="785"/>
      <c r="B1182" s="782"/>
      <c r="C1182" s="782"/>
      <c r="D1182" s="782"/>
      <c r="E1182" s="782"/>
      <c r="F1182" s="782"/>
      <c r="G1182" s="782"/>
      <c r="H1182" s="782"/>
      <c r="I1182" s="783"/>
      <c r="J1182" s="453"/>
      <c r="K1182" s="453"/>
      <c r="L1182" s="784"/>
      <c r="M1182" s="453"/>
      <c r="N1182" s="453"/>
      <c r="O1182" s="453"/>
      <c r="P1182" s="453"/>
      <c r="Q1182" s="441"/>
      <c r="R1182" s="453"/>
      <c r="S1182" s="453"/>
      <c r="T1182" s="453"/>
      <c r="U1182" s="453"/>
      <c r="V1182" s="453"/>
      <c r="W1182" s="453"/>
      <c r="X1182" s="453"/>
      <c r="Y1182" s="453"/>
      <c r="Z1182" s="453"/>
      <c r="AA1182" s="453"/>
      <c r="AB1182" s="453"/>
      <c r="AC1182" s="453"/>
      <c r="AD1182" s="453"/>
      <c r="AE1182" s="453"/>
      <c r="AF1182" s="453"/>
      <c r="AG1182" s="453"/>
      <c r="AH1182" s="453"/>
      <c r="AI1182" s="453"/>
      <c r="AJ1182" s="453"/>
      <c r="AK1182" s="453"/>
      <c r="AL1182" s="453"/>
      <c r="AM1182" s="453"/>
      <c r="AN1182" s="453"/>
      <c r="AO1182" s="453"/>
      <c r="AP1182" s="453"/>
      <c r="AQ1182" s="453"/>
      <c r="AR1182" s="453"/>
      <c r="AS1182" s="453"/>
      <c r="AT1182" s="453"/>
      <c r="AU1182" s="453"/>
      <c r="AV1182" s="453"/>
      <c r="AW1182" s="453"/>
      <c r="AX1182" s="453"/>
      <c r="AY1182" s="453"/>
      <c r="AZ1182" s="453"/>
      <c r="BA1182" s="453"/>
      <c r="BB1182" s="453"/>
      <c r="BC1182" s="453"/>
      <c r="BD1182" s="453"/>
      <c r="BE1182" s="453"/>
    </row>
    <row r="1183">
      <c r="A1183" s="785"/>
      <c r="B1183" s="782"/>
      <c r="C1183" s="782"/>
      <c r="D1183" s="782"/>
      <c r="E1183" s="782"/>
      <c r="F1183" s="782"/>
      <c r="G1183" s="782"/>
      <c r="H1183" s="782"/>
      <c r="I1183" s="783"/>
      <c r="J1183" s="453"/>
      <c r="K1183" s="453"/>
      <c r="L1183" s="784"/>
      <c r="M1183" s="453"/>
      <c r="N1183" s="453"/>
      <c r="O1183" s="453"/>
      <c r="P1183" s="453"/>
      <c r="Q1183" s="441"/>
      <c r="R1183" s="453"/>
      <c r="S1183" s="453"/>
      <c r="T1183" s="453"/>
      <c r="U1183" s="453"/>
      <c r="V1183" s="453"/>
      <c r="W1183" s="453"/>
      <c r="X1183" s="453"/>
      <c r="Y1183" s="453"/>
      <c r="Z1183" s="453"/>
      <c r="AA1183" s="453"/>
      <c r="AB1183" s="453"/>
      <c r="AC1183" s="453"/>
      <c r="AD1183" s="453"/>
      <c r="AE1183" s="453"/>
      <c r="AF1183" s="453"/>
      <c r="AG1183" s="453"/>
      <c r="AH1183" s="453"/>
      <c r="AI1183" s="453"/>
      <c r="AJ1183" s="453"/>
      <c r="AK1183" s="453"/>
      <c r="AL1183" s="453"/>
      <c r="AM1183" s="453"/>
      <c r="AN1183" s="453"/>
      <c r="AO1183" s="453"/>
      <c r="AP1183" s="453"/>
      <c r="AQ1183" s="453"/>
      <c r="AR1183" s="453"/>
      <c r="AS1183" s="453"/>
      <c r="AT1183" s="453"/>
      <c r="AU1183" s="453"/>
      <c r="AV1183" s="453"/>
      <c r="AW1183" s="453"/>
      <c r="AX1183" s="453"/>
      <c r="AY1183" s="453"/>
      <c r="AZ1183" s="453"/>
      <c r="BA1183" s="453"/>
      <c r="BB1183" s="453"/>
      <c r="BC1183" s="453"/>
      <c r="BD1183" s="453"/>
      <c r="BE1183" s="453"/>
    </row>
    <row r="1184">
      <c r="A1184" s="785"/>
      <c r="B1184" s="782"/>
      <c r="C1184" s="782"/>
      <c r="D1184" s="782"/>
      <c r="E1184" s="782"/>
      <c r="F1184" s="782"/>
      <c r="G1184" s="782"/>
      <c r="H1184" s="782"/>
      <c r="I1184" s="783"/>
      <c r="J1184" s="453"/>
      <c r="K1184" s="453"/>
      <c r="L1184" s="784"/>
      <c r="M1184" s="453"/>
      <c r="N1184" s="453"/>
      <c r="O1184" s="453"/>
      <c r="P1184" s="453"/>
      <c r="Q1184" s="441"/>
      <c r="R1184" s="453"/>
      <c r="S1184" s="453"/>
      <c r="T1184" s="453"/>
      <c r="U1184" s="453"/>
      <c r="V1184" s="453"/>
      <c r="W1184" s="453"/>
      <c r="X1184" s="453"/>
      <c r="Y1184" s="453"/>
      <c r="Z1184" s="453"/>
      <c r="AA1184" s="453"/>
      <c r="AB1184" s="453"/>
      <c r="AC1184" s="453"/>
      <c r="AD1184" s="453"/>
      <c r="AE1184" s="453"/>
      <c r="AF1184" s="453"/>
      <c r="AG1184" s="453"/>
      <c r="AH1184" s="453"/>
      <c r="AI1184" s="453"/>
      <c r="AJ1184" s="453"/>
      <c r="AK1184" s="453"/>
      <c r="AL1184" s="453"/>
      <c r="AM1184" s="453"/>
      <c r="AN1184" s="453"/>
      <c r="AO1184" s="453"/>
      <c r="AP1184" s="453"/>
      <c r="AQ1184" s="453"/>
      <c r="AR1184" s="453"/>
      <c r="AS1184" s="453"/>
      <c r="AT1184" s="453"/>
      <c r="AU1184" s="453"/>
      <c r="AV1184" s="453"/>
      <c r="AW1184" s="453"/>
      <c r="AX1184" s="453"/>
      <c r="AY1184" s="453"/>
      <c r="AZ1184" s="453"/>
      <c r="BA1184" s="453"/>
      <c r="BB1184" s="453"/>
      <c r="BC1184" s="453"/>
      <c r="BD1184" s="453"/>
      <c r="BE1184" s="453"/>
    </row>
    <row r="1185">
      <c r="A1185" s="785"/>
      <c r="B1185" s="782"/>
      <c r="C1185" s="782"/>
      <c r="D1185" s="782"/>
      <c r="E1185" s="782"/>
      <c r="F1185" s="782"/>
      <c r="G1185" s="782"/>
      <c r="H1185" s="782"/>
      <c r="I1185" s="783"/>
      <c r="J1185" s="453"/>
      <c r="K1185" s="453"/>
      <c r="L1185" s="784"/>
      <c r="M1185" s="453"/>
      <c r="N1185" s="453"/>
      <c r="O1185" s="453"/>
      <c r="P1185" s="453"/>
      <c r="Q1185" s="441"/>
      <c r="R1185" s="453"/>
      <c r="S1185" s="453"/>
      <c r="T1185" s="453"/>
      <c r="U1185" s="453"/>
      <c r="V1185" s="453"/>
      <c r="W1185" s="453"/>
      <c r="X1185" s="453"/>
      <c r="Y1185" s="453"/>
      <c r="Z1185" s="453"/>
      <c r="AA1185" s="453"/>
      <c r="AB1185" s="453"/>
      <c r="AC1185" s="453"/>
      <c r="AD1185" s="453"/>
      <c r="AE1185" s="453"/>
      <c r="AF1185" s="453"/>
      <c r="AG1185" s="453"/>
      <c r="AH1185" s="453"/>
      <c r="AI1185" s="453"/>
      <c r="AJ1185" s="453"/>
      <c r="AK1185" s="453"/>
      <c r="AL1185" s="453"/>
      <c r="AM1185" s="453"/>
      <c r="AN1185" s="453"/>
      <c r="AO1185" s="453"/>
      <c r="AP1185" s="453"/>
      <c r="AQ1185" s="453"/>
      <c r="AR1185" s="453"/>
      <c r="AS1185" s="453"/>
      <c r="AT1185" s="453"/>
      <c r="AU1185" s="453"/>
      <c r="AV1185" s="453"/>
      <c r="AW1185" s="453"/>
      <c r="AX1185" s="453"/>
      <c r="AY1185" s="453"/>
      <c r="AZ1185" s="453"/>
      <c r="BA1185" s="453"/>
      <c r="BB1185" s="453"/>
      <c r="BC1185" s="453"/>
      <c r="BD1185" s="453"/>
      <c r="BE1185" s="453"/>
    </row>
    <row r="1186">
      <c r="A1186" s="785"/>
      <c r="B1186" s="782"/>
      <c r="C1186" s="782"/>
      <c r="D1186" s="782"/>
      <c r="E1186" s="782"/>
      <c r="F1186" s="782"/>
      <c r="G1186" s="782"/>
      <c r="H1186" s="782"/>
      <c r="I1186" s="783"/>
      <c r="J1186" s="453"/>
      <c r="K1186" s="453"/>
      <c r="L1186" s="784"/>
      <c r="M1186" s="453"/>
      <c r="N1186" s="453"/>
      <c r="O1186" s="453"/>
      <c r="P1186" s="453"/>
      <c r="Q1186" s="441"/>
      <c r="R1186" s="453"/>
      <c r="S1186" s="453"/>
      <c r="T1186" s="453"/>
      <c r="U1186" s="453"/>
      <c r="V1186" s="453"/>
      <c r="W1186" s="453"/>
      <c r="X1186" s="453"/>
      <c r="Y1186" s="453"/>
      <c r="Z1186" s="453"/>
      <c r="AA1186" s="453"/>
      <c r="AB1186" s="453"/>
      <c r="AC1186" s="453"/>
      <c r="AD1186" s="453"/>
      <c r="AE1186" s="453"/>
      <c r="AF1186" s="453"/>
      <c r="AG1186" s="453"/>
      <c r="AH1186" s="453"/>
      <c r="AI1186" s="453"/>
      <c r="AJ1186" s="453"/>
      <c r="AK1186" s="453"/>
      <c r="AL1186" s="453"/>
      <c r="AM1186" s="453"/>
      <c r="AN1186" s="453"/>
      <c r="AO1186" s="453"/>
      <c r="AP1186" s="453"/>
      <c r="AQ1186" s="453"/>
      <c r="AR1186" s="453"/>
      <c r="AS1186" s="453"/>
      <c r="AT1186" s="453"/>
      <c r="AU1186" s="453"/>
      <c r="AV1186" s="453"/>
      <c r="AW1186" s="453"/>
      <c r="AX1186" s="453"/>
      <c r="AY1186" s="453"/>
      <c r="AZ1186" s="453"/>
      <c r="BA1186" s="453"/>
      <c r="BB1186" s="453"/>
      <c r="BC1186" s="453"/>
      <c r="BD1186" s="453"/>
      <c r="BE1186" s="453"/>
    </row>
    <row r="1187">
      <c r="A1187" s="785"/>
      <c r="B1187" s="782"/>
      <c r="C1187" s="782"/>
      <c r="D1187" s="782"/>
      <c r="E1187" s="782"/>
      <c r="F1187" s="782"/>
      <c r="G1187" s="782"/>
      <c r="H1187" s="782"/>
      <c r="I1187" s="783"/>
      <c r="J1187" s="453"/>
      <c r="K1187" s="453"/>
      <c r="L1187" s="784"/>
      <c r="M1187" s="453"/>
      <c r="N1187" s="453"/>
      <c r="O1187" s="453"/>
      <c r="P1187" s="453"/>
      <c r="Q1187" s="441"/>
      <c r="R1187" s="453"/>
      <c r="S1187" s="453"/>
      <c r="T1187" s="453"/>
      <c r="U1187" s="453"/>
      <c r="V1187" s="453"/>
      <c r="W1187" s="453"/>
      <c r="X1187" s="453"/>
      <c r="Y1187" s="453"/>
      <c r="Z1187" s="453"/>
      <c r="AA1187" s="453"/>
      <c r="AB1187" s="453"/>
      <c r="AC1187" s="453"/>
      <c r="AD1187" s="453"/>
      <c r="AE1187" s="453"/>
      <c r="AF1187" s="453"/>
      <c r="AG1187" s="453"/>
      <c r="AH1187" s="453"/>
      <c r="AI1187" s="453"/>
      <c r="AJ1187" s="453"/>
      <c r="AK1187" s="453"/>
      <c r="AL1187" s="453"/>
      <c r="AM1187" s="453"/>
      <c r="AN1187" s="453"/>
      <c r="AO1187" s="453"/>
      <c r="AP1187" s="453"/>
      <c r="AQ1187" s="453"/>
      <c r="AR1187" s="453"/>
      <c r="AS1187" s="453"/>
      <c r="AT1187" s="453"/>
      <c r="AU1187" s="453"/>
      <c r="AV1187" s="453"/>
      <c r="AW1187" s="453"/>
      <c r="AX1187" s="453"/>
      <c r="AY1187" s="453"/>
      <c r="AZ1187" s="453"/>
      <c r="BA1187" s="453"/>
      <c r="BB1187" s="453"/>
      <c r="BC1187" s="453"/>
      <c r="BD1187" s="453"/>
      <c r="BE1187" s="453"/>
    </row>
    <row r="1188">
      <c r="A1188" s="785"/>
      <c r="B1188" s="782"/>
      <c r="C1188" s="782"/>
      <c r="D1188" s="782"/>
      <c r="E1188" s="782"/>
      <c r="F1188" s="782"/>
      <c r="G1188" s="782"/>
      <c r="H1188" s="782"/>
      <c r="I1188" s="783"/>
      <c r="J1188" s="453"/>
      <c r="K1188" s="453"/>
      <c r="L1188" s="784"/>
      <c r="M1188" s="453"/>
      <c r="N1188" s="453"/>
      <c r="O1188" s="453"/>
      <c r="P1188" s="453"/>
      <c r="Q1188" s="441"/>
      <c r="R1188" s="453"/>
      <c r="S1188" s="453"/>
      <c r="T1188" s="453"/>
      <c r="U1188" s="453"/>
      <c r="V1188" s="453"/>
      <c r="W1188" s="453"/>
      <c r="X1188" s="453"/>
      <c r="Y1188" s="453"/>
      <c r="Z1188" s="453"/>
      <c r="AA1188" s="453"/>
      <c r="AB1188" s="453"/>
      <c r="AC1188" s="453"/>
      <c r="AD1188" s="453"/>
      <c r="AE1188" s="453"/>
      <c r="AF1188" s="453"/>
      <c r="AG1188" s="453"/>
      <c r="AH1188" s="453"/>
      <c r="AI1188" s="453"/>
      <c r="AJ1188" s="453"/>
      <c r="AK1188" s="453"/>
      <c r="AL1188" s="453"/>
      <c r="AM1188" s="453"/>
      <c r="AN1188" s="453"/>
      <c r="AO1188" s="453"/>
      <c r="AP1188" s="453"/>
      <c r="AQ1188" s="453"/>
      <c r="AR1188" s="453"/>
      <c r="AS1188" s="453"/>
      <c r="AT1188" s="453"/>
      <c r="AU1188" s="453"/>
      <c r="AV1188" s="453"/>
      <c r="AW1188" s="453"/>
      <c r="AX1188" s="453"/>
      <c r="AY1188" s="453"/>
      <c r="AZ1188" s="453"/>
      <c r="BA1188" s="453"/>
      <c r="BB1188" s="453"/>
      <c r="BC1188" s="453"/>
      <c r="BD1188" s="453"/>
      <c r="BE1188" s="453"/>
    </row>
    <row r="1189">
      <c r="A1189" s="785"/>
      <c r="B1189" s="782"/>
      <c r="C1189" s="782"/>
      <c r="D1189" s="782"/>
      <c r="E1189" s="782"/>
      <c r="F1189" s="782"/>
      <c r="G1189" s="782"/>
      <c r="H1189" s="782"/>
      <c r="I1189" s="783"/>
      <c r="J1189" s="453"/>
      <c r="K1189" s="453"/>
      <c r="L1189" s="784"/>
      <c r="M1189" s="453"/>
      <c r="N1189" s="453"/>
      <c r="O1189" s="453"/>
      <c r="P1189" s="453"/>
      <c r="Q1189" s="441"/>
      <c r="R1189" s="453"/>
      <c r="S1189" s="453"/>
      <c r="T1189" s="453"/>
      <c r="U1189" s="453"/>
      <c r="V1189" s="453"/>
      <c r="W1189" s="453"/>
      <c r="X1189" s="453"/>
      <c r="Y1189" s="453"/>
      <c r="Z1189" s="453"/>
      <c r="AA1189" s="453"/>
      <c r="AB1189" s="453"/>
      <c r="AC1189" s="453"/>
      <c r="AD1189" s="453"/>
      <c r="AE1189" s="453"/>
      <c r="AF1189" s="453"/>
      <c r="AG1189" s="453"/>
      <c r="AH1189" s="453"/>
      <c r="AI1189" s="453"/>
      <c r="AJ1189" s="453"/>
      <c r="AK1189" s="453"/>
      <c r="AL1189" s="453"/>
      <c r="AM1189" s="453"/>
      <c r="AN1189" s="453"/>
      <c r="AO1189" s="453"/>
      <c r="AP1189" s="453"/>
      <c r="AQ1189" s="453"/>
      <c r="AR1189" s="453"/>
      <c r="AS1189" s="453"/>
      <c r="AT1189" s="453"/>
      <c r="AU1189" s="453"/>
      <c r="AV1189" s="453"/>
      <c r="AW1189" s="453"/>
      <c r="AX1189" s="453"/>
      <c r="AY1189" s="453"/>
      <c r="AZ1189" s="453"/>
      <c r="BA1189" s="453"/>
      <c r="BB1189" s="453"/>
      <c r="BC1189" s="453"/>
      <c r="BD1189" s="453"/>
      <c r="BE1189" s="453"/>
    </row>
    <row r="1190">
      <c r="A1190" s="785"/>
      <c r="B1190" s="782"/>
      <c r="C1190" s="782"/>
      <c r="D1190" s="782"/>
      <c r="E1190" s="782"/>
      <c r="F1190" s="782"/>
      <c r="G1190" s="782"/>
      <c r="H1190" s="782"/>
      <c r="I1190" s="783"/>
      <c r="J1190" s="453"/>
      <c r="K1190" s="453"/>
      <c r="L1190" s="784"/>
      <c r="M1190" s="453"/>
      <c r="N1190" s="453"/>
      <c r="O1190" s="453"/>
      <c r="P1190" s="453"/>
      <c r="Q1190" s="441"/>
      <c r="R1190" s="453"/>
      <c r="S1190" s="453"/>
      <c r="T1190" s="453"/>
      <c r="U1190" s="453"/>
      <c r="V1190" s="453"/>
      <c r="W1190" s="453"/>
      <c r="X1190" s="453"/>
      <c r="Y1190" s="453"/>
      <c r="Z1190" s="453"/>
      <c r="AA1190" s="453"/>
      <c r="AB1190" s="453"/>
      <c r="AC1190" s="453"/>
      <c r="AD1190" s="453"/>
      <c r="AE1190" s="453"/>
      <c r="AF1190" s="453"/>
      <c r="AG1190" s="453"/>
      <c r="AH1190" s="453"/>
      <c r="AI1190" s="453"/>
      <c r="AJ1190" s="453"/>
      <c r="AK1190" s="453"/>
      <c r="AL1190" s="453"/>
      <c r="AM1190" s="453"/>
      <c r="AN1190" s="453"/>
      <c r="AO1190" s="453"/>
      <c r="AP1190" s="453"/>
      <c r="AQ1190" s="453"/>
      <c r="AR1190" s="453"/>
      <c r="AS1190" s="453"/>
      <c r="AT1190" s="453"/>
      <c r="AU1190" s="453"/>
      <c r="AV1190" s="453"/>
      <c r="AW1190" s="453"/>
      <c r="AX1190" s="453"/>
      <c r="AY1190" s="453"/>
      <c r="AZ1190" s="453"/>
      <c r="BA1190" s="453"/>
      <c r="BB1190" s="453"/>
      <c r="BC1190" s="453"/>
      <c r="BD1190" s="453"/>
      <c r="BE1190" s="453"/>
    </row>
    <row r="1191">
      <c r="A1191" s="785"/>
      <c r="B1191" s="782"/>
      <c r="C1191" s="782"/>
      <c r="D1191" s="782"/>
      <c r="E1191" s="782"/>
      <c r="F1191" s="782"/>
      <c r="G1191" s="782"/>
      <c r="H1191" s="782"/>
      <c r="I1191" s="783"/>
      <c r="J1191" s="453"/>
      <c r="K1191" s="453"/>
      <c r="L1191" s="784"/>
      <c r="M1191" s="453"/>
      <c r="N1191" s="453"/>
      <c r="O1191" s="453"/>
      <c r="P1191" s="453"/>
      <c r="Q1191" s="441"/>
      <c r="R1191" s="453"/>
      <c r="S1191" s="453"/>
      <c r="T1191" s="453"/>
      <c r="U1191" s="453"/>
      <c r="V1191" s="453"/>
      <c r="W1191" s="453"/>
      <c r="X1191" s="453"/>
      <c r="Y1191" s="453"/>
      <c r="Z1191" s="453"/>
      <c r="AA1191" s="453"/>
      <c r="AB1191" s="453"/>
      <c r="AC1191" s="453"/>
      <c r="AD1191" s="453"/>
      <c r="AE1191" s="453"/>
      <c r="AF1191" s="453"/>
      <c r="AG1191" s="453"/>
      <c r="AH1191" s="453"/>
      <c r="AI1191" s="453"/>
      <c r="AJ1191" s="453"/>
      <c r="AK1191" s="453"/>
      <c r="AL1191" s="453"/>
      <c r="AM1191" s="453"/>
      <c r="AN1191" s="453"/>
      <c r="AO1191" s="453"/>
      <c r="AP1191" s="453"/>
      <c r="AQ1191" s="453"/>
      <c r="AR1191" s="453"/>
      <c r="AS1191" s="453"/>
      <c r="AT1191" s="453"/>
      <c r="AU1191" s="453"/>
      <c r="AV1191" s="453"/>
      <c r="AW1191" s="453"/>
      <c r="AX1191" s="453"/>
      <c r="AY1191" s="453"/>
      <c r="AZ1191" s="453"/>
      <c r="BA1191" s="453"/>
      <c r="BB1191" s="453"/>
      <c r="BC1191" s="453"/>
      <c r="BD1191" s="453"/>
      <c r="BE1191" s="453"/>
    </row>
    <row r="1192">
      <c r="A1192" s="785"/>
      <c r="B1192" s="782"/>
      <c r="C1192" s="782"/>
      <c r="D1192" s="782"/>
      <c r="E1192" s="782"/>
      <c r="F1192" s="782"/>
      <c r="G1192" s="782"/>
      <c r="H1192" s="782"/>
      <c r="I1192" s="783"/>
      <c r="J1192" s="453"/>
      <c r="K1192" s="453"/>
      <c r="L1192" s="784"/>
      <c r="M1192" s="453"/>
      <c r="N1192" s="453"/>
      <c r="O1192" s="453"/>
      <c r="P1192" s="453"/>
      <c r="Q1192" s="441"/>
      <c r="R1192" s="453"/>
      <c r="S1192" s="453"/>
      <c r="T1192" s="453"/>
      <c r="U1192" s="453"/>
      <c r="V1192" s="453"/>
      <c r="W1192" s="453"/>
      <c r="X1192" s="453"/>
      <c r="Y1192" s="453"/>
      <c r="Z1192" s="453"/>
      <c r="AA1192" s="453"/>
      <c r="AB1192" s="453"/>
      <c r="AC1192" s="453"/>
      <c r="AD1192" s="453"/>
      <c r="AE1192" s="453"/>
      <c r="AF1192" s="453"/>
      <c r="AG1192" s="453"/>
      <c r="AH1192" s="453"/>
      <c r="AI1192" s="453"/>
      <c r="AJ1192" s="453"/>
      <c r="AK1192" s="453"/>
      <c r="AL1192" s="453"/>
      <c r="AM1192" s="453"/>
      <c r="AN1192" s="453"/>
      <c r="AO1192" s="453"/>
      <c r="AP1192" s="453"/>
      <c r="AQ1192" s="453"/>
      <c r="AR1192" s="453"/>
      <c r="AS1192" s="453"/>
      <c r="AT1192" s="453"/>
      <c r="AU1192" s="453"/>
      <c r="AV1192" s="453"/>
      <c r="AW1192" s="453"/>
      <c r="AX1192" s="453"/>
      <c r="AY1192" s="453"/>
      <c r="AZ1192" s="453"/>
      <c r="BA1192" s="453"/>
      <c r="BB1192" s="453"/>
      <c r="BC1192" s="453"/>
      <c r="BD1192" s="453"/>
      <c r="BE1192" s="453"/>
    </row>
    <row r="1193">
      <c r="A1193" s="785"/>
      <c r="B1193" s="782"/>
      <c r="C1193" s="782"/>
      <c r="D1193" s="782"/>
      <c r="E1193" s="782"/>
      <c r="F1193" s="782"/>
      <c r="G1193" s="782"/>
      <c r="H1193" s="782"/>
      <c r="I1193" s="783"/>
      <c r="J1193" s="453"/>
      <c r="K1193" s="453"/>
      <c r="L1193" s="784"/>
      <c r="M1193" s="453"/>
      <c r="N1193" s="453"/>
      <c r="O1193" s="453"/>
      <c r="P1193" s="453"/>
      <c r="Q1193" s="441"/>
      <c r="R1193" s="453"/>
      <c r="S1193" s="453"/>
      <c r="T1193" s="453"/>
      <c r="U1193" s="453"/>
      <c r="V1193" s="453"/>
      <c r="W1193" s="453"/>
      <c r="X1193" s="453"/>
      <c r="Y1193" s="453"/>
      <c r="Z1193" s="453"/>
      <c r="AA1193" s="453"/>
      <c r="AB1193" s="453"/>
      <c r="AC1193" s="453"/>
      <c r="AD1193" s="453"/>
      <c r="AE1193" s="453"/>
      <c r="AF1193" s="453"/>
      <c r="AG1193" s="453"/>
      <c r="AH1193" s="453"/>
      <c r="AI1193" s="453"/>
      <c r="AJ1193" s="453"/>
      <c r="AK1193" s="453"/>
      <c r="AL1193" s="453"/>
      <c r="AM1193" s="453"/>
      <c r="AN1193" s="453"/>
      <c r="AO1193" s="453"/>
      <c r="AP1193" s="453"/>
      <c r="AQ1193" s="453"/>
      <c r="AR1193" s="453"/>
      <c r="AS1193" s="453"/>
      <c r="AT1193" s="453"/>
      <c r="AU1193" s="453"/>
      <c r="AV1193" s="453"/>
      <c r="AW1193" s="453"/>
      <c r="AX1193" s="453"/>
      <c r="AY1193" s="453"/>
      <c r="AZ1193" s="453"/>
      <c r="BA1193" s="453"/>
      <c r="BB1193" s="453"/>
      <c r="BC1193" s="453"/>
      <c r="BD1193" s="453"/>
      <c r="BE1193" s="453"/>
    </row>
    <row r="1194">
      <c r="A1194" s="785"/>
      <c r="B1194" s="782"/>
      <c r="C1194" s="782"/>
      <c r="D1194" s="782"/>
      <c r="E1194" s="782"/>
      <c r="F1194" s="782"/>
      <c r="G1194" s="782"/>
      <c r="H1194" s="782"/>
      <c r="I1194" s="783"/>
      <c r="J1194" s="453"/>
      <c r="K1194" s="453"/>
      <c r="L1194" s="784"/>
      <c r="M1194" s="453"/>
      <c r="N1194" s="453"/>
      <c r="O1194" s="453"/>
      <c r="P1194" s="453"/>
      <c r="Q1194" s="441"/>
      <c r="R1194" s="453"/>
      <c r="S1194" s="453"/>
      <c r="T1194" s="453"/>
      <c r="U1194" s="453"/>
      <c r="V1194" s="453"/>
      <c r="W1194" s="453"/>
      <c r="X1194" s="453"/>
      <c r="Y1194" s="453"/>
      <c r="Z1194" s="453"/>
      <c r="AA1194" s="453"/>
      <c r="AB1194" s="453"/>
      <c r="AC1194" s="453"/>
      <c r="AD1194" s="453"/>
      <c r="AE1194" s="453"/>
      <c r="AF1194" s="453"/>
      <c r="AG1194" s="453"/>
      <c r="AH1194" s="453"/>
      <c r="AI1194" s="453"/>
      <c r="AJ1194" s="453"/>
      <c r="AK1194" s="453"/>
      <c r="AL1194" s="453"/>
      <c r="AM1194" s="453"/>
      <c r="AN1194" s="453"/>
      <c r="AO1194" s="453"/>
      <c r="AP1194" s="453"/>
      <c r="AQ1194" s="453"/>
      <c r="AR1194" s="453"/>
      <c r="AS1194" s="453"/>
      <c r="AT1194" s="453"/>
      <c r="AU1194" s="453"/>
      <c r="AV1194" s="453"/>
      <c r="AW1194" s="453"/>
      <c r="AX1194" s="453"/>
      <c r="AY1194" s="453"/>
      <c r="AZ1194" s="453"/>
      <c r="BA1194" s="453"/>
      <c r="BB1194" s="453"/>
      <c r="BC1194" s="453"/>
      <c r="BD1194" s="453"/>
      <c r="BE1194" s="453"/>
    </row>
    <row r="1195">
      <c r="A1195" s="785"/>
      <c r="B1195" s="782"/>
      <c r="C1195" s="782"/>
      <c r="D1195" s="782"/>
      <c r="E1195" s="782"/>
      <c r="F1195" s="782"/>
      <c r="G1195" s="782"/>
      <c r="H1195" s="782"/>
      <c r="I1195" s="783"/>
      <c r="J1195" s="453"/>
      <c r="K1195" s="453"/>
      <c r="L1195" s="784"/>
      <c r="M1195" s="453"/>
      <c r="N1195" s="453"/>
      <c r="O1195" s="453"/>
      <c r="P1195" s="453"/>
      <c r="Q1195" s="441"/>
      <c r="R1195" s="453"/>
      <c r="S1195" s="453"/>
      <c r="T1195" s="453"/>
      <c r="U1195" s="453"/>
      <c r="V1195" s="453"/>
      <c r="W1195" s="453"/>
      <c r="X1195" s="453"/>
      <c r="Y1195" s="453"/>
      <c r="Z1195" s="453"/>
      <c r="AA1195" s="453"/>
      <c r="AB1195" s="453"/>
      <c r="AC1195" s="453"/>
      <c r="AD1195" s="453"/>
      <c r="AE1195" s="453"/>
      <c r="AF1195" s="453"/>
      <c r="AG1195" s="453"/>
      <c r="AH1195" s="453"/>
      <c r="AI1195" s="453"/>
      <c r="AJ1195" s="453"/>
      <c r="AK1195" s="453"/>
      <c r="AL1195" s="453"/>
      <c r="AM1195" s="453"/>
      <c r="AN1195" s="453"/>
      <c r="AO1195" s="453"/>
      <c r="AP1195" s="453"/>
      <c r="AQ1195" s="453"/>
      <c r="AR1195" s="453"/>
      <c r="AS1195" s="453"/>
      <c r="AT1195" s="453"/>
      <c r="AU1195" s="453"/>
      <c r="AV1195" s="453"/>
      <c r="AW1195" s="453"/>
      <c r="AX1195" s="453"/>
      <c r="AY1195" s="453"/>
      <c r="AZ1195" s="453"/>
      <c r="BA1195" s="453"/>
      <c r="BB1195" s="453"/>
      <c r="BC1195" s="453"/>
      <c r="BD1195" s="453"/>
      <c r="BE1195" s="453"/>
    </row>
    <row r="1196">
      <c r="A1196" s="785"/>
      <c r="B1196" s="782"/>
      <c r="C1196" s="782"/>
      <c r="D1196" s="782"/>
      <c r="E1196" s="782"/>
      <c r="F1196" s="782"/>
      <c r="G1196" s="782"/>
      <c r="H1196" s="782"/>
      <c r="I1196" s="783"/>
      <c r="J1196" s="453"/>
      <c r="K1196" s="453"/>
      <c r="L1196" s="784"/>
      <c r="M1196" s="453"/>
      <c r="N1196" s="453"/>
      <c r="O1196" s="453"/>
      <c r="P1196" s="453"/>
      <c r="Q1196" s="441"/>
      <c r="R1196" s="453"/>
      <c r="S1196" s="453"/>
      <c r="T1196" s="453"/>
      <c r="U1196" s="453"/>
      <c r="V1196" s="453"/>
      <c r="W1196" s="453"/>
      <c r="X1196" s="453"/>
      <c r="Y1196" s="453"/>
      <c r="Z1196" s="453"/>
      <c r="AA1196" s="453"/>
      <c r="AB1196" s="453"/>
      <c r="AC1196" s="453"/>
      <c r="AD1196" s="453"/>
      <c r="AE1196" s="453"/>
      <c r="AF1196" s="453"/>
      <c r="AG1196" s="453"/>
      <c r="AH1196" s="453"/>
      <c r="AI1196" s="453"/>
      <c r="AJ1196" s="453"/>
      <c r="AK1196" s="453"/>
      <c r="AL1196" s="453"/>
      <c r="AM1196" s="453"/>
      <c r="AN1196" s="453"/>
      <c r="AO1196" s="453"/>
      <c r="AP1196" s="453"/>
      <c r="AQ1196" s="453"/>
      <c r="AR1196" s="453"/>
      <c r="AS1196" s="453"/>
      <c r="AT1196" s="453"/>
      <c r="AU1196" s="453"/>
      <c r="AV1196" s="453"/>
      <c r="AW1196" s="453"/>
      <c r="AX1196" s="453"/>
      <c r="AY1196" s="453"/>
      <c r="AZ1196" s="453"/>
      <c r="BA1196" s="453"/>
      <c r="BB1196" s="453"/>
      <c r="BC1196" s="453"/>
      <c r="BD1196" s="453"/>
      <c r="BE1196" s="453"/>
    </row>
    <row r="1197">
      <c r="A1197" s="785"/>
      <c r="B1197" s="782"/>
      <c r="C1197" s="782"/>
      <c r="D1197" s="782"/>
      <c r="E1197" s="782"/>
      <c r="F1197" s="782"/>
      <c r="G1197" s="782"/>
      <c r="H1197" s="782"/>
      <c r="I1197" s="783"/>
      <c r="J1197" s="453"/>
      <c r="K1197" s="453"/>
      <c r="L1197" s="784"/>
      <c r="M1197" s="453"/>
      <c r="N1197" s="453"/>
      <c r="O1197" s="453"/>
      <c r="P1197" s="453"/>
      <c r="Q1197" s="441"/>
      <c r="R1197" s="453"/>
      <c r="S1197" s="453"/>
      <c r="T1197" s="453"/>
      <c r="U1197" s="453"/>
      <c r="V1197" s="453"/>
      <c r="W1197" s="453"/>
      <c r="X1197" s="453"/>
      <c r="Y1197" s="453"/>
      <c r="Z1197" s="453"/>
      <c r="AA1197" s="453"/>
      <c r="AB1197" s="453"/>
      <c r="AC1197" s="453"/>
      <c r="AD1197" s="453"/>
      <c r="AE1197" s="453"/>
      <c r="AF1197" s="453"/>
      <c r="AG1197" s="453"/>
      <c r="AH1197" s="453"/>
      <c r="AI1197" s="453"/>
      <c r="AJ1197" s="453"/>
      <c r="AK1197" s="453"/>
      <c r="AL1197" s="453"/>
      <c r="AM1197" s="453"/>
      <c r="AN1197" s="453"/>
      <c r="AO1197" s="453"/>
      <c r="AP1197" s="453"/>
      <c r="AQ1197" s="453"/>
      <c r="AR1197" s="453"/>
      <c r="AS1197" s="453"/>
      <c r="AT1197" s="453"/>
      <c r="AU1197" s="453"/>
      <c r="AV1197" s="453"/>
      <c r="AW1197" s="453"/>
      <c r="AX1197" s="453"/>
      <c r="AY1197" s="453"/>
      <c r="AZ1197" s="453"/>
      <c r="BA1197" s="453"/>
      <c r="BB1197" s="453"/>
      <c r="BC1197" s="453"/>
      <c r="BD1197" s="453"/>
      <c r="BE1197" s="453"/>
    </row>
    <row r="1198">
      <c r="A1198" s="785"/>
      <c r="B1198" s="782"/>
      <c r="C1198" s="782"/>
      <c r="D1198" s="782"/>
      <c r="E1198" s="782"/>
      <c r="F1198" s="782"/>
      <c r="G1198" s="782"/>
      <c r="H1198" s="782"/>
      <c r="I1198" s="783"/>
      <c r="J1198" s="453"/>
      <c r="K1198" s="453"/>
      <c r="L1198" s="784"/>
      <c r="M1198" s="453"/>
      <c r="N1198" s="453"/>
      <c r="O1198" s="453"/>
      <c r="P1198" s="453"/>
      <c r="Q1198" s="441"/>
      <c r="R1198" s="453"/>
      <c r="S1198" s="453"/>
      <c r="T1198" s="453"/>
      <c r="U1198" s="453"/>
      <c r="V1198" s="453"/>
      <c r="W1198" s="453"/>
      <c r="X1198" s="453"/>
      <c r="Y1198" s="453"/>
      <c r="Z1198" s="453"/>
      <c r="AA1198" s="453"/>
      <c r="AB1198" s="453"/>
      <c r="AC1198" s="453"/>
      <c r="AD1198" s="453"/>
      <c r="AE1198" s="453"/>
      <c r="AF1198" s="453"/>
      <c r="AG1198" s="453"/>
      <c r="AH1198" s="453"/>
      <c r="AI1198" s="453"/>
      <c r="AJ1198" s="453"/>
      <c r="AK1198" s="453"/>
      <c r="AL1198" s="453"/>
      <c r="AM1198" s="453"/>
      <c r="AN1198" s="453"/>
      <c r="AO1198" s="453"/>
      <c r="AP1198" s="453"/>
      <c r="AQ1198" s="453"/>
      <c r="AR1198" s="453"/>
      <c r="AS1198" s="453"/>
      <c r="AT1198" s="453"/>
      <c r="AU1198" s="453"/>
      <c r="AV1198" s="453"/>
      <c r="AW1198" s="453"/>
      <c r="AX1198" s="453"/>
      <c r="AY1198" s="453"/>
      <c r="AZ1198" s="453"/>
      <c r="BA1198" s="453"/>
      <c r="BB1198" s="453"/>
      <c r="BC1198" s="453"/>
      <c r="BD1198" s="453"/>
      <c r="BE1198" s="453"/>
    </row>
    <row r="1199">
      <c r="A1199" s="785"/>
      <c r="B1199" s="782"/>
      <c r="C1199" s="782"/>
      <c r="D1199" s="782"/>
      <c r="E1199" s="782"/>
      <c r="F1199" s="782"/>
      <c r="G1199" s="782"/>
      <c r="H1199" s="782"/>
      <c r="I1199" s="783"/>
      <c r="J1199" s="453"/>
      <c r="K1199" s="453"/>
      <c r="L1199" s="784"/>
      <c r="M1199" s="453"/>
      <c r="N1199" s="453"/>
      <c r="O1199" s="453"/>
      <c r="P1199" s="453"/>
      <c r="Q1199" s="441"/>
      <c r="R1199" s="453"/>
      <c r="S1199" s="453"/>
      <c r="T1199" s="453"/>
      <c r="U1199" s="453"/>
      <c r="V1199" s="453"/>
      <c r="W1199" s="453"/>
      <c r="X1199" s="453"/>
      <c r="Y1199" s="453"/>
      <c r="Z1199" s="453"/>
      <c r="AA1199" s="453"/>
      <c r="AB1199" s="453"/>
      <c r="AC1199" s="453"/>
      <c r="AD1199" s="453"/>
      <c r="AE1199" s="453"/>
      <c r="AF1199" s="453"/>
      <c r="AG1199" s="453"/>
      <c r="AH1199" s="453"/>
      <c r="AI1199" s="453"/>
      <c r="AJ1199" s="453"/>
      <c r="AK1199" s="453"/>
      <c r="AL1199" s="453"/>
      <c r="AM1199" s="453"/>
      <c r="AN1199" s="453"/>
      <c r="AO1199" s="453"/>
      <c r="AP1199" s="453"/>
      <c r="AQ1199" s="453"/>
      <c r="AR1199" s="453"/>
      <c r="AS1199" s="453"/>
      <c r="AT1199" s="453"/>
      <c r="AU1199" s="453"/>
      <c r="AV1199" s="453"/>
      <c r="AW1199" s="453"/>
      <c r="AX1199" s="453"/>
      <c r="AY1199" s="453"/>
      <c r="AZ1199" s="453"/>
      <c r="BA1199" s="453"/>
      <c r="BB1199" s="453"/>
      <c r="BC1199" s="453"/>
      <c r="BD1199" s="453"/>
      <c r="BE1199" s="453"/>
    </row>
    <row r="1200">
      <c r="A1200" s="785"/>
      <c r="B1200" s="782"/>
      <c r="C1200" s="782"/>
      <c r="D1200" s="782"/>
      <c r="E1200" s="782"/>
      <c r="F1200" s="782"/>
      <c r="G1200" s="782"/>
      <c r="H1200" s="782"/>
      <c r="I1200" s="783"/>
      <c r="J1200" s="453"/>
      <c r="K1200" s="453"/>
      <c r="L1200" s="784"/>
      <c r="M1200" s="453"/>
      <c r="N1200" s="453"/>
      <c r="O1200" s="453"/>
      <c r="P1200" s="453"/>
      <c r="Q1200" s="441"/>
      <c r="R1200" s="453"/>
      <c r="S1200" s="453"/>
      <c r="T1200" s="453"/>
      <c r="U1200" s="453"/>
      <c r="V1200" s="453"/>
      <c r="W1200" s="453"/>
      <c r="X1200" s="453"/>
      <c r="Y1200" s="453"/>
      <c r="Z1200" s="453"/>
      <c r="AA1200" s="453"/>
      <c r="AB1200" s="453"/>
      <c r="AC1200" s="453"/>
      <c r="AD1200" s="453"/>
      <c r="AE1200" s="453"/>
      <c r="AF1200" s="453"/>
      <c r="AG1200" s="453"/>
      <c r="AH1200" s="453"/>
      <c r="AI1200" s="453"/>
      <c r="AJ1200" s="453"/>
      <c r="AK1200" s="453"/>
      <c r="AL1200" s="453"/>
      <c r="AM1200" s="453"/>
      <c r="AN1200" s="453"/>
      <c r="AO1200" s="453"/>
      <c r="AP1200" s="453"/>
      <c r="AQ1200" s="453"/>
      <c r="AR1200" s="453"/>
      <c r="AS1200" s="453"/>
      <c r="AT1200" s="453"/>
      <c r="AU1200" s="453"/>
      <c r="AV1200" s="453"/>
      <c r="AW1200" s="453"/>
      <c r="AX1200" s="453"/>
      <c r="AY1200" s="453"/>
      <c r="AZ1200" s="453"/>
      <c r="BA1200" s="453"/>
      <c r="BB1200" s="453"/>
      <c r="BC1200" s="453"/>
      <c r="BD1200" s="453"/>
      <c r="BE1200" s="453"/>
    </row>
    <row r="1201">
      <c r="A1201" s="785"/>
      <c r="B1201" s="782"/>
      <c r="C1201" s="782"/>
      <c r="D1201" s="782"/>
      <c r="E1201" s="782"/>
      <c r="F1201" s="782"/>
      <c r="G1201" s="782"/>
      <c r="H1201" s="782"/>
      <c r="I1201" s="783"/>
      <c r="J1201" s="453"/>
      <c r="K1201" s="453"/>
      <c r="L1201" s="784"/>
      <c r="M1201" s="453"/>
      <c r="N1201" s="453"/>
      <c r="O1201" s="453"/>
      <c r="P1201" s="453"/>
      <c r="Q1201" s="441"/>
      <c r="R1201" s="453"/>
      <c r="S1201" s="453"/>
      <c r="T1201" s="453"/>
      <c r="U1201" s="453"/>
      <c r="V1201" s="453"/>
      <c r="W1201" s="453"/>
      <c r="X1201" s="453"/>
      <c r="Y1201" s="453"/>
      <c r="Z1201" s="453"/>
      <c r="AA1201" s="453"/>
      <c r="AB1201" s="453"/>
      <c r="AC1201" s="453"/>
      <c r="AD1201" s="453"/>
      <c r="AE1201" s="453"/>
      <c r="AF1201" s="453"/>
      <c r="AG1201" s="453"/>
      <c r="AH1201" s="453"/>
      <c r="AI1201" s="453"/>
      <c r="AJ1201" s="453"/>
      <c r="AK1201" s="453"/>
      <c r="AL1201" s="453"/>
      <c r="AM1201" s="453"/>
      <c r="AN1201" s="453"/>
      <c r="AO1201" s="453"/>
      <c r="AP1201" s="453"/>
      <c r="AQ1201" s="453"/>
      <c r="AR1201" s="453"/>
      <c r="AS1201" s="453"/>
      <c r="AT1201" s="453"/>
      <c r="AU1201" s="453"/>
      <c r="AV1201" s="453"/>
      <c r="AW1201" s="453"/>
      <c r="AX1201" s="453"/>
      <c r="AY1201" s="453"/>
      <c r="AZ1201" s="453"/>
      <c r="BA1201" s="453"/>
      <c r="BB1201" s="453"/>
      <c r="BC1201" s="453"/>
      <c r="BD1201" s="453"/>
      <c r="BE1201" s="453"/>
    </row>
    <row r="1202">
      <c r="A1202" s="785"/>
      <c r="B1202" s="782"/>
      <c r="C1202" s="782"/>
      <c r="D1202" s="782"/>
      <c r="E1202" s="782"/>
      <c r="F1202" s="782"/>
      <c r="G1202" s="782"/>
      <c r="H1202" s="782"/>
      <c r="I1202" s="783"/>
      <c r="J1202" s="453"/>
      <c r="K1202" s="453"/>
      <c r="L1202" s="784"/>
      <c r="M1202" s="453"/>
      <c r="N1202" s="453"/>
      <c r="O1202" s="453"/>
      <c r="P1202" s="453"/>
      <c r="Q1202" s="441"/>
      <c r="R1202" s="453"/>
      <c r="S1202" s="453"/>
      <c r="T1202" s="453"/>
      <c r="U1202" s="453"/>
      <c r="V1202" s="453"/>
      <c r="W1202" s="453"/>
      <c r="X1202" s="453"/>
      <c r="Y1202" s="453"/>
      <c r="Z1202" s="453"/>
      <c r="AA1202" s="453"/>
      <c r="AB1202" s="453"/>
      <c r="AC1202" s="453"/>
      <c r="AD1202" s="453"/>
      <c r="AE1202" s="453"/>
      <c r="AF1202" s="453"/>
      <c r="AG1202" s="453"/>
      <c r="AH1202" s="453"/>
      <c r="AI1202" s="453"/>
      <c r="AJ1202" s="453"/>
      <c r="AK1202" s="453"/>
      <c r="AL1202" s="453"/>
      <c r="AM1202" s="453"/>
      <c r="AN1202" s="453"/>
      <c r="AO1202" s="453"/>
      <c r="AP1202" s="453"/>
      <c r="AQ1202" s="453"/>
      <c r="AR1202" s="453"/>
      <c r="AS1202" s="453"/>
      <c r="AT1202" s="453"/>
      <c r="AU1202" s="453"/>
      <c r="AV1202" s="453"/>
      <c r="AW1202" s="453"/>
      <c r="AX1202" s="453"/>
      <c r="AY1202" s="453"/>
      <c r="AZ1202" s="453"/>
      <c r="BA1202" s="453"/>
      <c r="BB1202" s="453"/>
      <c r="BC1202" s="453"/>
      <c r="BD1202" s="453"/>
      <c r="BE1202" s="453"/>
    </row>
    <row r="1203">
      <c r="A1203" s="785"/>
      <c r="B1203" s="782"/>
      <c r="C1203" s="782"/>
      <c r="D1203" s="782"/>
      <c r="E1203" s="782"/>
      <c r="F1203" s="782"/>
      <c r="G1203" s="782"/>
      <c r="H1203" s="782"/>
      <c r="I1203" s="783"/>
      <c r="J1203" s="453"/>
      <c r="K1203" s="453"/>
      <c r="L1203" s="784"/>
      <c r="M1203" s="453"/>
      <c r="N1203" s="453"/>
      <c r="O1203" s="453"/>
      <c r="P1203" s="453"/>
      <c r="Q1203" s="441"/>
      <c r="R1203" s="453"/>
      <c r="S1203" s="453"/>
      <c r="T1203" s="453"/>
      <c r="U1203" s="453"/>
      <c r="V1203" s="453"/>
      <c r="W1203" s="453"/>
      <c r="X1203" s="453"/>
      <c r="Y1203" s="453"/>
      <c r="Z1203" s="453"/>
      <c r="AA1203" s="453"/>
      <c r="AB1203" s="453"/>
      <c r="AC1203" s="453"/>
      <c r="AD1203" s="453"/>
      <c r="AE1203" s="453"/>
      <c r="AF1203" s="453"/>
      <c r="AG1203" s="453"/>
      <c r="AH1203" s="453"/>
      <c r="AI1203" s="453"/>
      <c r="AJ1203" s="453"/>
      <c r="AK1203" s="453"/>
      <c r="AL1203" s="453"/>
      <c r="AM1203" s="453"/>
      <c r="AN1203" s="453"/>
      <c r="AO1203" s="453"/>
      <c r="AP1203" s="453"/>
      <c r="AQ1203" s="453"/>
      <c r="AR1203" s="453"/>
      <c r="AS1203" s="453"/>
      <c r="AT1203" s="453"/>
      <c r="AU1203" s="453"/>
      <c r="AV1203" s="453"/>
      <c r="AW1203" s="453"/>
      <c r="AX1203" s="453"/>
      <c r="AY1203" s="453"/>
      <c r="AZ1203" s="453"/>
      <c r="BA1203" s="453"/>
      <c r="BB1203" s="453"/>
      <c r="BC1203" s="453"/>
      <c r="BD1203" s="453"/>
      <c r="BE1203" s="453"/>
    </row>
    <row r="1204">
      <c r="A1204" s="785"/>
      <c r="B1204" s="782"/>
      <c r="C1204" s="782"/>
      <c r="D1204" s="782"/>
      <c r="E1204" s="782"/>
      <c r="F1204" s="782"/>
      <c r="G1204" s="782"/>
      <c r="H1204" s="782"/>
      <c r="I1204" s="783"/>
      <c r="J1204" s="453"/>
      <c r="K1204" s="453"/>
      <c r="L1204" s="784"/>
      <c r="M1204" s="453"/>
      <c r="N1204" s="453"/>
      <c r="O1204" s="453"/>
      <c r="P1204" s="453"/>
      <c r="Q1204" s="441"/>
      <c r="R1204" s="453"/>
      <c r="S1204" s="453"/>
      <c r="T1204" s="453"/>
      <c r="U1204" s="453"/>
      <c r="V1204" s="453"/>
      <c r="W1204" s="453"/>
      <c r="X1204" s="453"/>
      <c r="Y1204" s="453"/>
      <c r="Z1204" s="453"/>
      <c r="AA1204" s="453"/>
      <c r="AB1204" s="453"/>
      <c r="AC1204" s="453"/>
      <c r="AD1204" s="453"/>
      <c r="AE1204" s="453"/>
      <c r="AF1204" s="453"/>
      <c r="AG1204" s="453"/>
      <c r="AH1204" s="453"/>
      <c r="AI1204" s="453"/>
      <c r="AJ1204" s="453"/>
      <c r="AK1204" s="453"/>
      <c r="AL1204" s="453"/>
      <c r="AM1204" s="453"/>
      <c r="AN1204" s="453"/>
      <c r="AO1204" s="453"/>
      <c r="AP1204" s="453"/>
      <c r="AQ1204" s="453"/>
      <c r="AR1204" s="453"/>
      <c r="AS1204" s="453"/>
      <c r="AT1204" s="453"/>
      <c r="AU1204" s="453"/>
      <c r="AV1204" s="453"/>
      <c r="AW1204" s="453"/>
      <c r="AX1204" s="453"/>
      <c r="AY1204" s="453"/>
      <c r="AZ1204" s="453"/>
      <c r="BA1204" s="453"/>
      <c r="BB1204" s="453"/>
      <c r="BC1204" s="453"/>
      <c r="BD1204" s="453"/>
      <c r="BE1204" s="453"/>
    </row>
    <row r="1205">
      <c r="A1205" s="785"/>
      <c r="B1205" s="782"/>
      <c r="C1205" s="782"/>
      <c r="D1205" s="782"/>
      <c r="E1205" s="782"/>
      <c r="F1205" s="782"/>
      <c r="G1205" s="782"/>
      <c r="H1205" s="782"/>
      <c r="I1205" s="783"/>
      <c r="J1205" s="453"/>
      <c r="K1205" s="453"/>
      <c r="L1205" s="784"/>
      <c r="M1205" s="453"/>
      <c r="N1205" s="453"/>
      <c r="O1205" s="453"/>
      <c r="P1205" s="453"/>
      <c r="Q1205" s="441"/>
      <c r="R1205" s="453"/>
      <c r="S1205" s="453"/>
      <c r="T1205" s="453"/>
      <c r="U1205" s="453"/>
      <c r="V1205" s="453"/>
      <c r="W1205" s="453"/>
      <c r="X1205" s="453"/>
      <c r="Y1205" s="453"/>
      <c r="Z1205" s="453"/>
      <c r="AA1205" s="453"/>
      <c r="AB1205" s="453"/>
      <c r="AC1205" s="453"/>
      <c r="AD1205" s="453"/>
      <c r="AE1205" s="453"/>
      <c r="AF1205" s="453"/>
      <c r="AG1205" s="453"/>
      <c r="AH1205" s="453"/>
      <c r="AI1205" s="453"/>
      <c r="AJ1205" s="453"/>
      <c r="AK1205" s="453"/>
      <c r="AL1205" s="453"/>
      <c r="AM1205" s="453"/>
      <c r="AN1205" s="453"/>
      <c r="AO1205" s="453"/>
      <c r="AP1205" s="453"/>
      <c r="AQ1205" s="453"/>
      <c r="AR1205" s="453"/>
      <c r="AS1205" s="453"/>
      <c r="AT1205" s="453"/>
      <c r="AU1205" s="453"/>
      <c r="AV1205" s="453"/>
      <c r="AW1205" s="453"/>
      <c r="AX1205" s="453"/>
      <c r="AY1205" s="453"/>
      <c r="AZ1205" s="453"/>
      <c r="BA1205" s="453"/>
      <c r="BB1205" s="453"/>
      <c r="BC1205" s="453"/>
      <c r="BD1205" s="453"/>
      <c r="BE1205" s="453"/>
    </row>
    <row r="1206">
      <c r="A1206" s="785"/>
      <c r="B1206" s="782"/>
      <c r="C1206" s="782"/>
      <c r="D1206" s="782"/>
      <c r="E1206" s="782"/>
      <c r="F1206" s="782"/>
      <c r="G1206" s="782"/>
      <c r="H1206" s="782"/>
      <c r="I1206" s="783"/>
      <c r="J1206" s="453"/>
      <c r="K1206" s="453"/>
      <c r="L1206" s="784"/>
      <c r="M1206" s="453"/>
      <c r="N1206" s="453"/>
      <c r="O1206" s="453"/>
      <c r="P1206" s="453"/>
      <c r="Q1206" s="441"/>
      <c r="R1206" s="453"/>
      <c r="S1206" s="453"/>
      <c r="T1206" s="453"/>
      <c r="U1206" s="453"/>
      <c r="V1206" s="453"/>
      <c r="W1206" s="453"/>
      <c r="X1206" s="453"/>
      <c r="Y1206" s="453"/>
      <c r="Z1206" s="453"/>
      <c r="AA1206" s="453"/>
      <c r="AB1206" s="453"/>
      <c r="AC1206" s="453"/>
      <c r="AD1206" s="453"/>
      <c r="AE1206" s="453"/>
      <c r="AF1206" s="453"/>
      <c r="AG1206" s="453"/>
      <c r="AH1206" s="453"/>
      <c r="AI1206" s="453"/>
      <c r="AJ1206" s="453"/>
      <c r="AK1206" s="453"/>
      <c r="AL1206" s="453"/>
      <c r="AM1206" s="453"/>
      <c r="AN1206" s="453"/>
      <c r="AO1206" s="453"/>
      <c r="AP1206" s="453"/>
      <c r="AQ1206" s="453"/>
      <c r="AR1206" s="453"/>
      <c r="AS1206" s="453"/>
      <c r="AT1206" s="453"/>
      <c r="AU1206" s="453"/>
      <c r="AV1206" s="453"/>
      <c r="AW1206" s="453"/>
      <c r="AX1206" s="453"/>
      <c r="AY1206" s="453"/>
      <c r="AZ1206" s="453"/>
      <c r="BA1206" s="453"/>
      <c r="BB1206" s="453"/>
      <c r="BC1206" s="453"/>
      <c r="BD1206" s="453"/>
      <c r="BE1206" s="453"/>
    </row>
    <row r="1207">
      <c r="A1207" s="785"/>
      <c r="B1207" s="782"/>
      <c r="C1207" s="782"/>
      <c r="D1207" s="782"/>
      <c r="E1207" s="782"/>
      <c r="F1207" s="782"/>
      <c r="G1207" s="782"/>
      <c r="H1207" s="782"/>
      <c r="I1207" s="783"/>
      <c r="J1207" s="453"/>
      <c r="K1207" s="453"/>
      <c r="L1207" s="784"/>
      <c r="M1207" s="453"/>
      <c r="N1207" s="453"/>
      <c r="O1207" s="453"/>
      <c r="P1207" s="453"/>
      <c r="Q1207" s="441"/>
      <c r="R1207" s="453"/>
      <c r="S1207" s="453"/>
      <c r="T1207" s="453"/>
      <c r="U1207" s="453"/>
      <c r="V1207" s="453"/>
      <c r="W1207" s="453"/>
      <c r="X1207" s="453"/>
      <c r="Y1207" s="453"/>
      <c r="Z1207" s="453"/>
      <c r="AA1207" s="453"/>
      <c r="AB1207" s="453"/>
      <c r="AC1207" s="453"/>
      <c r="AD1207" s="453"/>
      <c r="AE1207" s="453"/>
      <c r="AF1207" s="453"/>
      <c r="AG1207" s="453"/>
      <c r="AH1207" s="453"/>
      <c r="AI1207" s="453"/>
      <c r="AJ1207" s="453"/>
      <c r="AK1207" s="453"/>
      <c r="AL1207" s="453"/>
      <c r="AM1207" s="453"/>
      <c r="AN1207" s="453"/>
      <c r="AO1207" s="453"/>
      <c r="AP1207" s="453"/>
      <c r="AQ1207" s="453"/>
      <c r="AR1207" s="453"/>
      <c r="AS1207" s="453"/>
      <c r="AT1207" s="453"/>
      <c r="AU1207" s="453"/>
      <c r="AV1207" s="453"/>
      <c r="AW1207" s="453"/>
      <c r="AX1207" s="453"/>
      <c r="AY1207" s="453"/>
      <c r="AZ1207" s="453"/>
      <c r="BA1207" s="453"/>
      <c r="BB1207" s="453"/>
      <c r="BC1207" s="453"/>
      <c r="BD1207" s="453"/>
      <c r="BE1207" s="453"/>
    </row>
    <row r="1208">
      <c r="A1208" s="785"/>
      <c r="B1208" s="782"/>
      <c r="C1208" s="782"/>
      <c r="D1208" s="782"/>
      <c r="E1208" s="782"/>
      <c r="F1208" s="782"/>
      <c r="G1208" s="782"/>
      <c r="H1208" s="782"/>
      <c r="I1208" s="783"/>
      <c r="J1208" s="453"/>
      <c r="K1208" s="453"/>
      <c r="L1208" s="784"/>
      <c r="M1208" s="453"/>
      <c r="N1208" s="453"/>
      <c r="O1208" s="453"/>
      <c r="P1208" s="453"/>
      <c r="Q1208" s="441"/>
      <c r="R1208" s="453"/>
      <c r="S1208" s="453"/>
      <c r="T1208" s="453"/>
      <c r="U1208" s="453"/>
      <c r="V1208" s="453"/>
      <c r="W1208" s="453"/>
      <c r="X1208" s="453"/>
      <c r="Y1208" s="453"/>
      <c r="Z1208" s="453"/>
      <c r="AA1208" s="453"/>
      <c r="AB1208" s="453"/>
      <c r="AC1208" s="453"/>
      <c r="AD1208" s="453"/>
      <c r="AE1208" s="453"/>
      <c r="AF1208" s="453"/>
      <c r="AG1208" s="453"/>
      <c r="AH1208" s="453"/>
      <c r="AI1208" s="453"/>
      <c r="AJ1208" s="453"/>
      <c r="AK1208" s="453"/>
      <c r="AL1208" s="453"/>
      <c r="AM1208" s="453"/>
      <c r="AN1208" s="453"/>
      <c r="AO1208" s="453"/>
      <c r="AP1208" s="453"/>
      <c r="AQ1208" s="453"/>
      <c r="AR1208" s="453"/>
      <c r="AS1208" s="453"/>
      <c r="AT1208" s="453"/>
      <c r="AU1208" s="453"/>
      <c r="AV1208" s="453"/>
      <c r="AW1208" s="453"/>
      <c r="AX1208" s="453"/>
      <c r="AY1208" s="453"/>
      <c r="AZ1208" s="453"/>
      <c r="BA1208" s="453"/>
      <c r="BB1208" s="453"/>
      <c r="BC1208" s="453"/>
      <c r="BD1208" s="453"/>
      <c r="BE1208" s="453"/>
    </row>
    <row r="1209">
      <c r="A1209" s="785"/>
      <c r="B1209" s="782"/>
      <c r="C1209" s="782"/>
      <c r="D1209" s="782"/>
      <c r="E1209" s="782"/>
      <c r="F1209" s="782"/>
      <c r="G1209" s="782"/>
      <c r="H1209" s="782"/>
      <c r="I1209" s="783"/>
      <c r="J1209" s="453"/>
      <c r="K1209" s="453"/>
      <c r="L1209" s="784"/>
      <c r="M1209" s="453"/>
      <c r="N1209" s="453"/>
      <c r="O1209" s="453"/>
      <c r="P1209" s="453"/>
      <c r="Q1209" s="441"/>
      <c r="R1209" s="453"/>
      <c r="S1209" s="453"/>
      <c r="T1209" s="453"/>
      <c r="U1209" s="453"/>
      <c r="V1209" s="453"/>
      <c r="W1209" s="453"/>
      <c r="X1209" s="453"/>
      <c r="Y1209" s="453"/>
      <c r="Z1209" s="453"/>
      <c r="AA1209" s="453"/>
      <c r="AB1209" s="453"/>
      <c r="AC1209" s="453"/>
      <c r="AD1209" s="453"/>
      <c r="AE1209" s="453"/>
      <c r="AF1209" s="453"/>
      <c r="AG1209" s="453"/>
      <c r="AH1209" s="453"/>
      <c r="AI1209" s="453"/>
      <c r="AJ1209" s="453"/>
      <c r="AK1209" s="453"/>
      <c r="AL1209" s="453"/>
      <c r="AM1209" s="453"/>
      <c r="AN1209" s="453"/>
      <c r="AO1209" s="453"/>
      <c r="AP1209" s="453"/>
      <c r="AQ1209" s="453"/>
      <c r="AR1209" s="453"/>
      <c r="AS1209" s="453"/>
      <c r="AT1209" s="453"/>
      <c r="AU1209" s="453"/>
      <c r="AV1209" s="453"/>
      <c r="AW1209" s="453"/>
      <c r="AX1209" s="453"/>
      <c r="AY1209" s="453"/>
      <c r="AZ1209" s="453"/>
      <c r="BA1209" s="453"/>
      <c r="BB1209" s="453"/>
      <c r="BC1209" s="453"/>
      <c r="BD1209" s="453"/>
      <c r="BE1209" s="453"/>
    </row>
    <row r="1210">
      <c r="A1210" s="785"/>
      <c r="B1210" s="782"/>
      <c r="C1210" s="782"/>
      <c r="D1210" s="782"/>
      <c r="E1210" s="782"/>
      <c r="F1210" s="782"/>
      <c r="G1210" s="782"/>
      <c r="H1210" s="782"/>
      <c r="I1210" s="783"/>
      <c r="J1210" s="453"/>
      <c r="K1210" s="453"/>
      <c r="L1210" s="784"/>
      <c r="M1210" s="453"/>
      <c r="N1210" s="453"/>
      <c r="O1210" s="453"/>
      <c r="P1210" s="453"/>
      <c r="Q1210" s="441"/>
      <c r="R1210" s="453"/>
      <c r="S1210" s="453"/>
      <c r="T1210" s="453"/>
      <c r="U1210" s="453"/>
      <c r="V1210" s="453"/>
      <c r="W1210" s="453"/>
      <c r="X1210" s="453"/>
      <c r="Y1210" s="453"/>
      <c r="Z1210" s="453"/>
      <c r="AA1210" s="453"/>
      <c r="AB1210" s="453"/>
      <c r="AC1210" s="453"/>
      <c r="AD1210" s="453"/>
      <c r="AE1210" s="453"/>
      <c r="AF1210" s="453"/>
      <c r="AG1210" s="453"/>
      <c r="AH1210" s="453"/>
      <c r="AI1210" s="453"/>
      <c r="AJ1210" s="453"/>
      <c r="AK1210" s="453"/>
      <c r="AL1210" s="453"/>
      <c r="AM1210" s="453"/>
      <c r="AN1210" s="453"/>
      <c r="AO1210" s="453"/>
      <c r="AP1210" s="453"/>
      <c r="AQ1210" s="453"/>
      <c r="AR1210" s="453"/>
      <c r="AS1210" s="453"/>
      <c r="AT1210" s="453"/>
      <c r="AU1210" s="453"/>
      <c r="AV1210" s="453"/>
      <c r="AW1210" s="453"/>
      <c r="AX1210" s="453"/>
      <c r="AY1210" s="453"/>
      <c r="AZ1210" s="453"/>
      <c r="BA1210" s="453"/>
      <c r="BB1210" s="453"/>
      <c r="BC1210" s="453"/>
      <c r="BD1210" s="453"/>
      <c r="BE1210" s="453"/>
    </row>
    <row r="1211">
      <c r="A1211" s="785"/>
      <c r="B1211" s="782"/>
      <c r="C1211" s="782"/>
      <c r="D1211" s="782"/>
      <c r="E1211" s="782"/>
      <c r="F1211" s="782"/>
      <c r="G1211" s="782"/>
      <c r="H1211" s="782"/>
      <c r="I1211" s="783"/>
      <c r="J1211" s="453"/>
      <c r="K1211" s="453"/>
      <c r="L1211" s="784"/>
      <c r="M1211" s="453"/>
      <c r="N1211" s="453"/>
      <c r="O1211" s="453"/>
      <c r="P1211" s="453"/>
      <c r="Q1211" s="441"/>
      <c r="R1211" s="453"/>
      <c r="S1211" s="453"/>
      <c r="T1211" s="453"/>
      <c r="U1211" s="453"/>
      <c r="V1211" s="453"/>
      <c r="W1211" s="453"/>
      <c r="X1211" s="453"/>
      <c r="Y1211" s="453"/>
      <c r="Z1211" s="453"/>
      <c r="AA1211" s="453"/>
      <c r="AB1211" s="453"/>
      <c r="AC1211" s="453"/>
      <c r="AD1211" s="453"/>
      <c r="AE1211" s="453"/>
      <c r="AF1211" s="453"/>
      <c r="AG1211" s="453"/>
      <c r="AH1211" s="453"/>
      <c r="AI1211" s="453"/>
      <c r="AJ1211" s="453"/>
      <c r="AK1211" s="453"/>
      <c r="AL1211" s="453"/>
      <c r="AM1211" s="453"/>
      <c r="AN1211" s="453"/>
      <c r="AO1211" s="453"/>
      <c r="AP1211" s="453"/>
      <c r="AQ1211" s="453"/>
      <c r="AR1211" s="453"/>
      <c r="AS1211" s="453"/>
      <c r="AT1211" s="453"/>
      <c r="AU1211" s="453"/>
      <c r="AV1211" s="453"/>
      <c r="AW1211" s="453"/>
      <c r="AX1211" s="453"/>
      <c r="AY1211" s="453"/>
      <c r="AZ1211" s="453"/>
      <c r="BA1211" s="453"/>
      <c r="BB1211" s="453"/>
      <c r="BC1211" s="453"/>
      <c r="BD1211" s="453"/>
      <c r="BE1211" s="453"/>
    </row>
    <row r="1212">
      <c r="A1212" s="785"/>
      <c r="B1212" s="782"/>
      <c r="C1212" s="782"/>
      <c r="D1212" s="782"/>
      <c r="E1212" s="782"/>
      <c r="F1212" s="782"/>
      <c r="G1212" s="782"/>
      <c r="H1212" s="782"/>
      <c r="I1212" s="783"/>
      <c r="J1212" s="453"/>
      <c r="K1212" s="453"/>
      <c r="L1212" s="784"/>
      <c r="M1212" s="453"/>
      <c r="N1212" s="453"/>
      <c r="O1212" s="453"/>
      <c r="P1212" s="453"/>
      <c r="Q1212" s="441"/>
      <c r="R1212" s="453"/>
      <c r="S1212" s="453"/>
      <c r="T1212" s="453"/>
      <c r="U1212" s="453"/>
      <c r="V1212" s="453"/>
      <c r="W1212" s="453"/>
      <c r="X1212" s="453"/>
      <c r="Y1212" s="453"/>
      <c r="Z1212" s="453"/>
      <c r="AA1212" s="453"/>
      <c r="AB1212" s="453"/>
      <c r="AC1212" s="453"/>
      <c r="AD1212" s="453"/>
      <c r="AE1212" s="453"/>
      <c r="AF1212" s="453"/>
      <c r="AG1212" s="453"/>
      <c r="AH1212" s="453"/>
      <c r="AI1212" s="453"/>
      <c r="AJ1212" s="453"/>
      <c r="AK1212" s="453"/>
      <c r="AL1212" s="453"/>
      <c r="AM1212" s="453"/>
      <c r="AN1212" s="453"/>
      <c r="AO1212" s="453"/>
      <c r="AP1212" s="453"/>
      <c r="AQ1212" s="453"/>
      <c r="AR1212" s="453"/>
      <c r="AS1212" s="453"/>
      <c r="AT1212" s="453"/>
      <c r="AU1212" s="453"/>
      <c r="AV1212" s="453"/>
      <c r="AW1212" s="453"/>
      <c r="AX1212" s="453"/>
      <c r="AY1212" s="453"/>
      <c r="AZ1212" s="453"/>
      <c r="BA1212" s="453"/>
      <c r="BB1212" s="453"/>
      <c r="BC1212" s="453"/>
      <c r="BD1212" s="453"/>
      <c r="BE1212" s="453"/>
    </row>
    <row r="1213">
      <c r="A1213" s="785"/>
      <c r="B1213" s="782"/>
      <c r="C1213" s="782"/>
      <c r="D1213" s="782"/>
      <c r="E1213" s="782"/>
      <c r="F1213" s="782"/>
      <c r="G1213" s="782"/>
      <c r="H1213" s="782"/>
      <c r="I1213" s="783"/>
      <c r="J1213" s="453"/>
      <c r="K1213" s="453"/>
      <c r="L1213" s="784"/>
      <c r="M1213" s="453"/>
      <c r="N1213" s="453"/>
      <c r="O1213" s="453"/>
      <c r="P1213" s="453"/>
      <c r="Q1213" s="441"/>
      <c r="R1213" s="453"/>
      <c r="S1213" s="453"/>
      <c r="T1213" s="453"/>
      <c r="U1213" s="453"/>
      <c r="V1213" s="453"/>
      <c r="W1213" s="453"/>
      <c r="X1213" s="453"/>
      <c r="Y1213" s="453"/>
      <c r="Z1213" s="453"/>
      <c r="AA1213" s="453"/>
      <c r="AB1213" s="453"/>
      <c r="AC1213" s="453"/>
      <c r="AD1213" s="453"/>
      <c r="AE1213" s="453"/>
      <c r="AF1213" s="453"/>
      <c r="AG1213" s="453"/>
      <c r="AH1213" s="453"/>
      <c r="AI1213" s="453"/>
      <c r="AJ1213" s="453"/>
      <c r="AK1213" s="453"/>
      <c r="AL1213" s="453"/>
      <c r="AM1213" s="453"/>
      <c r="AN1213" s="453"/>
      <c r="AO1213" s="453"/>
      <c r="AP1213" s="453"/>
      <c r="AQ1213" s="453"/>
      <c r="AR1213" s="453"/>
      <c r="AS1213" s="453"/>
      <c r="AT1213" s="453"/>
      <c r="AU1213" s="453"/>
      <c r="AV1213" s="453"/>
      <c r="AW1213" s="453"/>
      <c r="AX1213" s="453"/>
      <c r="AY1213" s="453"/>
      <c r="AZ1213" s="453"/>
      <c r="BA1213" s="453"/>
      <c r="BB1213" s="453"/>
      <c r="BC1213" s="453"/>
      <c r="BD1213" s="453"/>
      <c r="BE1213" s="453"/>
    </row>
    <row r="1214">
      <c r="A1214" s="785"/>
      <c r="B1214" s="782"/>
      <c r="C1214" s="782"/>
      <c r="D1214" s="782"/>
      <c r="E1214" s="782"/>
      <c r="F1214" s="782"/>
      <c r="G1214" s="782"/>
      <c r="H1214" s="782"/>
      <c r="I1214" s="783"/>
      <c r="J1214" s="453"/>
      <c r="K1214" s="453"/>
      <c r="L1214" s="784"/>
      <c r="M1214" s="453"/>
      <c r="N1214" s="453"/>
      <c r="O1214" s="453"/>
      <c r="P1214" s="453"/>
      <c r="Q1214" s="441"/>
      <c r="R1214" s="453"/>
      <c r="S1214" s="453"/>
      <c r="T1214" s="453"/>
      <c r="U1214" s="453"/>
      <c r="V1214" s="453"/>
      <c r="W1214" s="453"/>
      <c r="X1214" s="453"/>
      <c r="Y1214" s="453"/>
      <c r="Z1214" s="453"/>
      <c r="AA1214" s="453"/>
      <c r="AB1214" s="453"/>
      <c r="AC1214" s="453"/>
      <c r="AD1214" s="453"/>
      <c r="AE1214" s="453"/>
      <c r="AF1214" s="453"/>
      <c r="AG1214" s="453"/>
      <c r="AH1214" s="453"/>
      <c r="AI1214" s="453"/>
      <c r="AJ1214" s="453"/>
      <c r="AK1214" s="453"/>
      <c r="AL1214" s="453"/>
      <c r="AM1214" s="453"/>
      <c r="AN1214" s="453"/>
      <c r="AO1214" s="453"/>
      <c r="AP1214" s="453"/>
      <c r="AQ1214" s="453"/>
      <c r="AR1214" s="453"/>
      <c r="AS1214" s="453"/>
      <c r="AT1214" s="453"/>
      <c r="AU1214" s="453"/>
      <c r="AV1214" s="453"/>
      <c r="AW1214" s="453"/>
      <c r="AX1214" s="453"/>
      <c r="AY1214" s="453"/>
      <c r="AZ1214" s="453"/>
      <c r="BA1214" s="453"/>
      <c r="BB1214" s="453"/>
      <c r="BC1214" s="453"/>
      <c r="BD1214" s="453"/>
      <c r="BE1214" s="453"/>
    </row>
    <row r="1215">
      <c r="A1215" s="785"/>
      <c r="B1215" s="782"/>
      <c r="C1215" s="782"/>
      <c r="D1215" s="782"/>
      <c r="E1215" s="782"/>
      <c r="F1215" s="782"/>
      <c r="G1215" s="782"/>
      <c r="H1215" s="782"/>
      <c r="I1215" s="783"/>
      <c r="J1215" s="453"/>
      <c r="K1215" s="453"/>
      <c r="L1215" s="784"/>
      <c r="M1215" s="453"/>
      <c r="N1215" s="453"/>
      <c r="O1215" s="453"/>
      <c r="P1215" s="453"/>
      <c r="Q1215" s="441"/>
      <c r="R1215" s="453"/>
      <c r="S1215" s="453"/>
      <c r="T1215" s="453"/>
      <c r="U1215" s="453"/>
      <c r="V1215" s="453"/>
      <c r="W1215" s="453"/>
      <c r="X1215" s="453"/>
      <c r="Y1215" s="453"/>
      <c r="Z1215" s="453"/>
      <c r="AA1215" s="453"/>
      <c r="AB1215" s="453"/>
      <c r="AC1215" s="453"/>
      <c r="AD1215" s="453"/>
      <c r="AE1215" s="453"/>
      <c r="AF1215" s="453"/>
      <c r="AG1215" s="453"/>
      <c r="AH1215" s="453"/>
      <c r="AI1215" s="453"/>
      <c r="AJ1215" s="453"/>
      <c r="AK1215" s="453"/>
      <c r="AL1215" s="453"/>
      <c r="AM1215" s="453"/>
      <c r="AN1215" s="453"/>
      <c r="AO1215" s="453"/>
      <c r="AP1215" s="453"/>
      <c r="AQ1215" s="453"/>
      <c r="AR1215" s="453"/>
      <c r="AS1215" s="453"/>
      <c r="AT1215" s="453"/>
      <c r="AU1215" s="453"/>
      <c r="AV1215" s="453"/>
      <c r="AW1215" s="453"/>
      <c r="AX1215" s="453"/>
      <c r="AY1215" s="453"/>
      <c r="AZ1215" s="453"/>
      <c r="BA1215" s="453"/>
      <c r="BB1215" s="453"/>
      <c r="BC1215" s="453"/>
      <c r="BD1215" s="453"/>
      <c r="BE1215" s="453"/>
    </row>
    <row r="1216">
      <c r="A1216" s="785"/>
      <c r="B1216" s="782"/>
      <c r="C1216" s="782"/>
      <c r="D1216" s="782"/>
      <c r="E1216" s="782"/>
      <c r="F1216" s="782"/>
      <c r="G1216" s="782"/>
      <c r="H1216" s="782"/>
      <c r="I1216" s="783"/>
      <c r="J1216" s="453"/>
      <c r="K1216" s="453"/>
      <c r="L1216" s="784"/>
      <c r="M1216" s="453"/>
      <c r="N1216" s="453"/>
      <c r="O1216" s="453"/>
      <c r="P1216" s="453"/>
      <c r="Q1216" s="441"/>
      <c r="R1216" s="453"/>
      <c r="S1216" s="453"/>
      <c r="T1216" s="453"/>
      <c r="U1216" s="453"/>
      <c r="V1216" s="453"/>
      <c r="W1216" s="453"/>
      <c r="X1216" s="453"/>
      <c r="Y1216" s="453"/>
      <c r="Z1216" s="453"/>
      <c r="AA1216" s="453"/>
      <c r="AB1216" s="453"/>
      <c r="AC1216" s="453"/>
      <c r="AD1216" s="453"/>
      <c r="AE1216" s="453"/>
      <c r="AF1216" s="453"/>
      <c r="AG1216" s="453"/>
      <c r="AH1216" s="453"/>
      <c r="AI1216" s="453"/>
      <c r="AJ1216" s="453"/>
      <c r="AK1216" s="453"/>
      <c r="AL1216" s="453"/>
      <c r="AM1216" s="453"/>
      <c r="AN1216" s="453"/>
      <c r="AO1216" s="453"/>
      <c r="AP1216" s="453"/>
      <c r="AQ1216" s="453"/>
      <c r="AR1216" s="453"/>
      <c r="AS1216" s="453"/>
      <c r="AT1216" s="453"/>
      <c r="AU1216" s="453"/>
      <c r="AV1216" s="453"/>
      <c r="AW1216" s="453"/>
      <c r="AX1216" s="453"/>
      <c r="AY1216" s="453"/>
      <c r="AZ1216" s="453"/>
      <c r="BA1216" s="453"/>
      <c r="BB1216" s="453"/>
      <c r="BC1216" s="453"/>
      <c r="BD1216" s="453"/>
      <c r="BE1216" s="453"/>
    </row>
    <row r="1217">
      <c r="A1217" s="785"/>
      <c r="B1217" s="782"/>
      <c r="C1217" s="782"/>
      <c r="D1217" s="782"/>
      <c r="E1217" s="782"/>
      <c r="F1217" s="782"/>
      <c r="G1217" s="782"/>
      <c r="H1217" s="782"/>
      <c r="I1217" s="783"/>
      <c r="J1217" s="453"/>
      <c r="K1217" s="453"/>
      <c r="L1217" s="784"/>
      <c r="M1217" s="453"/>
      <c r="N1217" s="453"/>
      <c r="O1217" s="453"/>
      <c r="P1217" s="453"/>
      <c r="Q1217" s="441"/>
      <c r="R1217" s="453"/>
      <c r="S1217" s="453"/>
      <c r="T1217" s="453"/>
      <c r="U1217" s="453"/>
      <c r="V1217" s="453"/>
      <c r="W1217" s="453"/>
      <c r="X1217" s="453"/>
      <c r="Y1217" s="453"/>
      <c r="Z1217" s="453"/>
      <c r="AA1217" s="453"/>
      <c r="AB1217" s="453"/>
      <c r="AC1217" s="453"/>
      <c r="AD1217" s="453"/>
      <c r="AE1217" s="453"/>
      <c r="AF1217" s="453"/>
      <c r="AG1217" s="453"/>
      <c r="AH1217" s="453"/>
      <c r="AI1217" s="453"/>
      <c r="AJ1217" s="453"/>
      <c r="AK1217" s="453"/>
      <c r="AL1217" s="453"/>
      <c r="AM1217" s="453"/>
      <c r="AN1217" s="453"/>
      <c r="AO1217" s="453"/>
      <c r="AP1217" s="453"/>
      <c r="AQ1217" s="453"/>
      <c r="AR1217" s="453"/>
      <c r="AS1217" s="453"/>
      <c r="AT1217" s="453"/>
      <c r="AU1217" s="453"/>
      <c r="AV1217" s="453"/>
      <c r="AW1217" s="453"/>
      <c r="AX1217" s="453"/>
      <c r="AY1217" s="453"/>
      <c r="AZ1217" s="453"/>
      <c r="BA1217" s="453"/>
      <c r="BB1217" s="453"/>
      <c r="BC1217" s="453"/>
      <c r="BD1217" s="453"/>
      <c r="BE1217" s="453"/>
    </row>
    <row r="1218">
      <c r="A1218" s="785"/>
      <c r="B1218" s="782"/>
      <c r="C1218" s="782"/>
      <c r="D1218" s="782"/>
      <c r="E1218" s="782"/>
      <c r="F1218" s="782"/>
      <c r="G1218" s="782"/>
      <c r="H1218" s="782"/>
      <c r="I1218" s="783"/>
      <c r="J1218" s="453"/>
      <c r="K1218" s="453"/>
      <c r="L1218" s="784"/>
      <c r="M1218" s="453"/>
      <c r="N1218" s="453"/>
      <c r="O1218" s="453"/>
      <c r="P1218" s="453"/>
      <c r="Q1218" s="441"/>
      <c r="R1218" s="453"/>
      <c r="S1218" s="453"/>
      <c r="T1218" s="453"/>
      <c r="U1218" s="453"/>
      <c r="V1218" s="453"/>
      <c r="W1218" s="453"/>
      <c r="X1218" s="453"/>
      <c r="Y1218" s="453"/>
      <c r="Z1218" s="453"/>
      <c r="AA1218" s="453"/>
      <c r="AB1218" s="453"/>
      <c r="AC1218" s="453"/>
      <c r="AD1218" s="453"/>
      <c r="AE1218" s="453"/>
      <c r="AF1218" s="453"/>
      <c r="AG1218" s="453"/>
      <c r="AH1218" s="453"/>
      <c r="AI1218" s="453"/>
      <c r="AJ1218" s="453"/>
      <c r="AK1218" s="453"/>
      <c r="AL1218" s="453"/>
      <c r="AM1218" s="453"/>
      <c r="AN1218" s="453"/>
      <c r="AO1218" s="453"/>
      <c r="AP1218" s="453"/>
      <c r="AQ1218" s="453"/>
      <c r="AR1218" s="453"/>
      <c r="AS1218" s="453"/>
      <c r="AT1218" s="453"/>
      <c r="AU1218" s="453"/>
      <c r="AV1218" s="453"/>
      <c r="AW1218" s="453"/>
      <c r="AX1218" s="453"/>
      <c r="AY1218" s="453"/>
      <c r="AZ1218" s="453"/>
      <c r="BA1218" s="453"/>
      <c r="BB1218" s="453"/>
      <c r="BC1218" s="453"/>
      <c r="BD1218" s="453"/>
      <c r="BE1218" s="453"/>
    </row>
    <row r="1219">
      <c r="A1219" s="785"/>
      <c r="B1219" s="782"/>
      <c r="C1219" s="782"/>
      <c r="D1219" s="782"/>
      <c r="E1219" s="782"/>
      <c r="F1219" s="782"/>
      <c r="G1219" s="782"/>
      <c r="H1219" s="782"/>
      <c r="I1219" s="783"/>
      <c r="J1219" s="453"/>
      <c r="K1219" s="453"/>
      <c r="L1219" s="784"/>
      <c r="M1219" s="453"/>
      <c r="N1219" s="453"/>
      <c r="O1219" s="453"/>
      <c r="P1219" s="453"/>
      <c r="Q1219" s="441"/>
      <c r="R1219" s="453"/>
      <c r="S1219" s="453"/>
      <c r="T1219" s="453"/>
      <c r="U1219" s="453"/>
      <c r="V1219" s="453"/>
      <c r="W1219" s="453"/>
      <c r="X1219" s="453"/>
      <c r="Y1219" s="453"/>
      <c r="Z1219" s="453"/>
      <c r="AA1219" s="453"/>
      <c r="AB1219" s="453"/>
      <c r="AC1219" s="453"/>
      <c r="AD1219" s="453"/>
      <c r="AE1219" s="453"/>
      <c r="AF1219" s="453"/>
      <c r="AG1219" s="453"/>
      <c r="AH1219" s="453"/>
      <c r="AI1219" s="453"/>
      <c r="AJ1219" s="453"/>
      <c r="AK1219" s="453"/>
      <c r="AL1219" s="453"/>
      <c r="AM1219" s="453"/>
      <c r="AN1219" s="453"/>
      <c r="AO1219" s="453"/>
      <c r="AP1219" s="453"/>
      <c r="AQ1219" s="453"/>
      <c r="AR1219" s="453"/>
      <c r="AS1219" s="453"/>
      <c r="AT1219" s="453"/>
      <c r="AU1219" s="453"/>
      <c r="AV1219" s="453"/>
      <c r="AW1219" s="453"/>
      <c r="AX1219" s="453"/>
      <c r="AY1219" s="453"/>
      <c r="AZ1219" s="453"/>
      <c r="BA1219" s="453"/>
      <c r="BB1219" s="453"/>
      <c r="BC1219" s="453"/>
      <c r="BD1219" s="453"/>
      <c r="BE1219" s="453"/>
    </row>
    <row r="1220">
      <c r="A1220" s="785"/>
      <c r="B1220" s="782"/>
      <c r="C1220" s="782"/>
      <c r="D1220" s="782"/>
      <c r="E1220" s="782"/>
      <c r="F1220" s="782"/>
      <c r="G1220" s="782"/>
      <c r="H1220" s="782"/>
      <c r="I1220" s="783"/>
      <c r="J1220" s="453"/>
      <c r="K1220" s="453"/>
      <c r="L1220" s="784"/>
      <c r="M1220" s="453"/>
      <c r="N1220" s="453"/>
      <c r="O1220" s="453"/>
      <c r="P1220" s="453"/>
      <c r="Q1220" s="441"/>
      <c r="R1220" s="453"/>
      <c r="S1220" s="453"/>
      <c r="T1220" s="453"/>
      <c r="U1220" s="453"/>
      <c r="V1220" s="453"/>
      <c r="W1220" s="453"/>
      <c r="X1220" s="453"/>
      <c r="Y1220" s="453"/>
      <c r="Z1220" s="453"/>
      <c r="AA1220" s="453"/>
      <c r="AB1220" s="453"/>
      <c r="AC1220" s="453"/>
      <c r="AD1220" s="453"/>
      <c r="AE1220" s="453"/>
      <c r="AF1220" s="453"/>
      <c r="AG1220" s="453"/>
      <c r="AH1220" s="453"/>
      <c r="AI1220" s="453"/>
      <c r="AJ1220" s="453"/>
      <c r="AK1220" s="453"/>
      <c r="AL1220" s="453"/>
      <c r="AM1220" s="453"/>
      <c r="AN1220" s="453"/>
      <c r="AO1220" s="453"/>
      <c r="AP1220" s="453"/>
      <c r="AQ1220" s="453"/>
      <c r="AR1220" s="453"/>
      <c r="AS1220" s="453"/>
      <c r="AT1220" s="453"/>
      <c r="AU1220" s="453"/>
      <c r="AV1220" s="453"/>
      <c r="AW1220" s="453"/>
      <c r="AX1220" s="453"/>
      <c r="AY1220" s="453"/>
      <c r="AZ1220" s="453"/>
      <c r="BA1220" s="453"/>
      <c r="BB1220" s="453"/>
      <c r="BC1220" s="453"/>
      <c r="BD1220" s="453"/>
      <c r="BE1220" s="453"/>
    </row>
    <row r="1221">
      <c r="A1221" s="785"/>
      <c r="B1221" s="782"/>
      <c r="C1221" s="782"/>
      <c r="D1221" s="782"/>
      <c r="E1221" s="782"/>
      <c r="F1221" s="782"/>
      <c r="G1221" s="782"/>
      <c r="H1221" s="782"/>
      <c r="I1221" s="783"/>
      <c r="J1221" s="453"/>
      <c r="K1221" s="453"/>
      <c r="L1221" s="784"/>
      <c r="M1221" s="453"/>
      <c r="N1221" s="453"/>
      <c r="O1221" s="453"/>
      <c r="P1221" s="453"/>
      <c r="Q1221" s="441"/>
      <c r="R1221" s="453"/>
      <c r="S1221" s="453"/>
      <c r="T1221" s="453"/>
      <c r="U1221" s="453"/>
      <c r="V1221" s="453"/>
      <c r="W1221" s="453"/>
      <c r="X1221" s="453"/>
      <c r="Y1221" s="453"/>
      <c r="Z1221" s="453"/>
      <c r="AA1221" s="453"/>
      <c r="AB1221" s="453"/>
      <c r="AC1221" s="453"/>
      <c r="AD1221" s="453"/>
      <c r="AE1221" s="453"/>
      <c r="AF1221" s="453"/>
      <c r="AG1221" s="453"/>
      <c r="AH1221" s="453"/>
      <c r="AI1221" s="453"/>
      <c r="AJ1221" s="453"/>
      <c r="AK1221" s="453"/>
      <c r="AL1221" s="453"/>
      <c r="AM1221" s="453"/>
      <c r="AN1221" s="453"/>
      <c r="AO1221" s="453"/>
      <c r="AP1221" s="453"/>
      <c r="AQ1221" s="453"/>
      <c r="AR1221" s="453"/>
      <c r="AS1221" s="453"/>
      <c r="AT1221" s="453"/>
      <c r="AU1221" s="453"/>
      <c r="AV1221" s="453"/>
      <c r="AW1221" s="453"/>
      <c r="AX1221" s="453"/>
      <c r="AY1221" s="453"/>
      <c r="AZ1221" s="453"/>
      <c r="BA1221" s="453"/>
      <c r="BB1221" s="453"/>
      <c r="BC1221" s="453"/>
      <c r="BD1221" s="453"/>
      <c r="BE1221" s="453"/>
    </row>
    <row r="1222">
      <c r="A1222" s="785"/>
      <c r="B1222" s="782"/>
      <c r="C1222" s="782"/>
      <c r="D1222" s="782"/>
      <c r="E1222" s="782"/>
      <c r="F1222" s="782"/>
      <c r="G1222" s="782"/>
      <c r="H1222" s="782"/>
      <c r="I1222" s="783"/>
      <c r="J1222" s="453"/>
      <c r="K1222" s="453"/>
      <c r="L1222" s="784"/>
      <c r="M1222" s="453"/>
      <c r="N1222" s="453"/>
      <c r="O1222" s="453"/>
      <c r="P1222" s="453"/>
      <c r="Q1222" s="441"/>
      <c r="R1222" s="453"/>
      <c r="S1222" s="453"/>
      <c r="T1222" s="453"/>
      <c r="U1222" s="453"/>
      <c r="V1222" s="453"/>
      <c r="W1222" s="453"/>
      <c r="X1222" s="453"/>
      <c r="Y1222" s="453"/>
      <c r="Z1222" s="453"/>
      <c r="AA1222" s="453"/>
      <c r="AB1222" s="453"/>
      <c r="AC1222" s="453"/>
      <c r="AD1222" s="453"/>
      <c r="AE1222" s="453"/>
      <c r="AF1222" s="453"/>
      <c r="AG1222" s="453"/>
      <c r="AH1222" s="453"/>
      <c r="AI1222" s="453"/>
      <c r="AJ1222" s="453"/>
      <c r="AK1222" s="453"/>
      <c r="AL1222" s="453"/>
      <c r="AM1222" s="453"/>
      <c r="AN1222" s="453"/>
      <c r="AO1222" s="453"/>
      <c r="AP1222" s="453"/>
      <c r="AQ1222" s="453"/>
      <c r="AR1222" s="453"/>
      <c r="AS1222" s="453"/>
      <c r="AT1222" s="453"/>
      <c r="AU1222" s="453"/>
      <c r="AV1222" s="453"/>
      <c r="AW1222" s="453"/>
      <c r="AX1222" s="453"/>
      <c r="AY1222" s="453"/>
      <c r="AZ1222" s="453"/>
      <c r="BA1222" s="453"/>
      <c r="BB1222" s="453"/>
      <c r="BC1222" s="453"/>
      <c r="BD1222" s="453"/>
      <c r="BE1222" s="453"/>
    </row>
    <row r="1223">
      <c r="A1223" s="785"/>
      <c r="B1223" s="782"/>
      <c r="C1223" s="782"/>
      <c r="D1223" s="782"/>
      <c r="E1223" s="782"/>
      <c r="F1223" s="782"/>
      <c r="G1223" s="782"/>
      <c r="H1223" s="782"/>
      <c r="I1223" s="783"/>
      <c r="J1223" s="453"/>
      <c r="K1223" s="453"/>
      <c r="L1223" s="784"/>
      <c r="M1223" s="453"/>
      <c r="N1223" s="453"/>
      <c r="O1223" s="453"/>
      <c r="P1223" s="453"/>
      <c r="Q1223" s="441"/>
      <c r="R1223" s="453"/>
      <c r="S1223" s="453"/>
      <c r="T1223" s="453"/>
      <c r="U1223" s="453"/>
      <c r="V1223" s="453"/>
      <c r="W1223" s="453"/>
      <c r="X1223" s="453"/>
      <c r="Y1223" s="453"/>
      <c r="Z1223" s="453"/>
      <c r="AA1223" s="453"/>
      <c r="AB1223" s="453"/>
      <c r="AC1223" s="453"/>
      <c r="AD1223" s="453"/>
      <c r="AE1223" s="453"/>
      <c r="AF1223" s="453"/>
      <c r="AG1223" s="453"/>
      <c r="AH1223" s="453"/>
      <c r="AI1223" s="453"/>
      <c r="AJ1223" s="453"/>
      <c r="AK1223" s="453"/>
      <c r="AL1223" s="453"/>
      <c r="AM1223" s="453"/>
      <c r="AN1223" s="453"/>
      <c r="AO1223" s="453"/>
      <c r="AP1223" s="453"/>
      <c r="AQ1223" s="453"/>
      <c r="AR1223" s="453"/>
      <c r="AS1223" s="453"/>
      <c r="AT1223" s="453"/>
      <c r="AU1223" s="453"/>
      <c r="AV1223" s="453"/>
      <c r="AW1223" s="453"/>
      <c r="AX1223" s="453"/>
      <c r="AY1223" s="453"/>
      <c r="AZ1223" s="453"/>
      <c r="BA1223" s="453"/>
      <c r="BB1223" s="453"/>
      <c r="BC1223" s="453"/>
      <c r="BD1223" s="453"/>
      <c r="BE1223" s="453"/>
    </row>
    <row r="1224">
      <c r="A1224" s="785"/>
      <c r="B1224" s="782"/>
      <c r="C1224" s="782"/>
      <c r="D1224" s="782"/>
      <c r="E1224" s="782"/>
      <c r="F1224" s="782"/>
      <c r="G1224" s="782"/>
      <c r="H1224" s="782"/>
      <c r="I1224" s="783"/>
      <c r="J1224" s="453"/>
      <c r="K1224" s="453"/>
      <c r="L1224" s="784"/>
      <c r="M1224" s="453"/>
      <c r="N1224" s="453"/>
      <c r="O1224" s="453"/>
      <c r="P1224" s="453"/>
      <c r="Q1224" s="441"/>
      <c r="R1224" s="453"/>
      <c r="S1224" s="453"/>
      <c r="T1224" s="453"/>
      <c r="U1224" s="453"/>
      <c r="V1224" s="453"/>
      <c r="W1224" s="453"/>
      <c r="X1224" s="453"/>
      <c r="Y1224" s="453"/>
      <c r="Z1224" s="453"/>
      <c r="AA1224" s="453"/>
      <c r="AB1224" s="453"/>
      <c r="AC1224" s="453"/>
      <c r="AD1224" s="453"/>
      <c r="AE1224" s="453"/>
      <c r="AF1224" s="453"/>
      <c r="AG1224" s="453"/>
      <c r="AH1224" s="453"/>
      <c r="AI1224" s="453"/>
      <c r="AJ1224" s="453"/>
      <c r="AK1224" s="453"/>
      <c r="AL1224" s="453"/>
      <c r="AM1224" s="453"/>
      <c r="AN1224" s="453"/>
      <c r="AO1224" s="453"/>
      <c r="AP1224" s="453"/>
      <c r="AQ1224" s="453"/>
      <c r="AR1224" s="453"/>
      <c r="AS1224" s="453"/>
      <c r="AT1224" s="453"/>
      <c r="AU1224" s="453"/>
      <c r="AV1224" s="453"/>
      <c r="AW1224" s="453"/>
      <c r="AX1224" s="453"/>
      <c r="AY1224" s="453"/>
      <c r="AZ1224" s="453"/>
      <c r="BA1224" s="453"/>
      <c r="BB1224" s="453"/>
      <c r="BC1224" s="453"/>
      <c r="BD1224" s="453"/>
      <c r="BE1224" s="453"/>
    </row>
    <row r="1225">
      <c r="A1225" s="785"/>
      <c r="B1225" s="782"/>
      <c r="C1225" s="782"/>
      <c r="D1225" s="782"/>
      <c r="E1225" s="782"/>
      <c r="F1225" s="782"/>
      <c r="G1225" s="782"/>
      <c r="H1225" s="782"/>
      <c r="I1225" s="783"/>
      <c r="J1225" s="453"/>
      <c r="K1225" s="453"/>
      <c r="L1225" s="784"/>
      <c r="M1225" s="453"/>
      <c r="N1225" s="453"/>
      <c r="O1225" s="453"/>
      <c r="P1225" s="453"/>
      <c r="Q1225" s="441"/>
      <c r="R1225" s="453"/>
      <c r="S1225" s="453"/>
      <c r="T1225" s="453"/>
      <c r="U1225" s="453"/>
      <c r="V1225" s="453"/>
      <c r="W1225" s="453"/>
      <c r="X1225" s="453"/>
      <c r="Y1225" s="453"/>
      <c r="Z1225" s="453"/>
      <c r="AA1225" s="453"/>
      <c r="AB1225" s="453"/>
      <c r="AC1225" s="453"/>
      <c r="AD1225" s="453"/>
      <c r="AE1225" s="453"/>
      <c r="AF1225" s="453"/>
      <c r="AG1225" s="453"/>
      <c r="AH1225" s="453"/>
      <c r="AI1225" s="453"/>
      <c r="AJ1225" s="453"/>
      <c r="AK1225" s="453"/>
      <c r="AL1225" s="453"/>
      <c r="AM1225" s="453"/>
      <c r="AN1225" s="453"/>
      <c r="AO1225" s="453"/>
      <c r="AP1225" s="453"/>
      <c r="AQ1225" s="453"/>
      <c r="AR1225" s="453"/>
      <c r="AS1225" s="453"/>
      <c r="AT1225" s="453"/>
      <c r="AU1225" s="453"/>
      <c r="AV1225" s="453"/>
      <c r="AW1225" s="453"/>
      <c r="AX1225" s="453"/>
      <c r="AY1225" s="453"/>
      <c r="AZ1225" s="453"/>
      <c r="BA1225" s="453"/>
      <c r="BB1225" s="453"/>
      <c r="BC1225" s="453"/>
      <c r="BD1225" s="453"/>
      <c r="BE1225" s="453"/>
    </row>
    <row r="1226">
      <c r="A1226" s="785"/>
      <c r="B1226" s="782"/>
      <c r="C1226" s="782"/>
      <c r="D1226" s="782"/>
      <c r="E1226" s="782"/>
      <c r="F1226" s="782"/>
      <c r="G1226" s="782"/>
      <c r="H1226" s="782"/>
      <c r="I1226" s="783"/>
      <c r="J1226" s="453"/>
      <c r="K1226" s="453"/>
      <c r="L1226" s="784"/>
      <c r="M1226" s="453"/>
      <c r="N1226" s="453"/>
      <c r="O1226" s="453"/>
      <c r="P1226" s="453"/>
      <c r="Q1226" s="441"/>
      <c r="R1226" s="453"/>
      <c r="S1226" s="453"/>
      <c r="T1226" s="453"/>
      <c r="U1226" s="453"/>
      <c r="V1226" s="453"/>
      <c r="W1226" s="453"/>
      <c r="X1226" s="453"/>
      <c r="Y1226" s="453"/>
      <c r="Z1226" s="453"/>
      <c r="AA1226" s="453"/>
      <c r="AB1226" s="453"/>
      <c r="AC1226" s="453"/>
      <c r="AD1226" s="453"/>
      <c r="AE1226" s="453"/>
      <c r="AF1226" s="453"/>
      <c r="AG1226" s="453"/>
      <c r="AH1226" s="453"/>
      <c r="AI1226" s="453"/>
      <c r="AJ1226" s="453"/>
      <c r="AK1226" s="453"/>
      <c r="AL1226" s="453"/>
      <c r="AM1226" s="453"/>
      <c r="AN1226" s="453"/>
      <c r="AO1226" s="453"/>
      <c r="AP1226" s="453"/>
      <c r="AQ1226" s="453"/>
      <c r="AR1226" s="453"/>
      <c r="AS1226" s="453"/>
      <c r="AT1226" s="453"/>
      <c r="AU1226" s="453"/>
      <c r="AV1226" s="453"/>
      <c r="AW1226" s="453"/>
      <c r="AX1226" s="453"/>
      <c r="AY1226" s="453"/>
      <c r="AZ1226" s="453"/>
      <c r="BA1226" s="453"/>
      <c r="BB1226" s="453"/>
      <c r="BC1226" s="453"/>
      <c r="BD1226" s="453"/>
      <c r="BE1226" s="453"/>
    </row>
    <row r="1227">
      <c r="A1227" s="785"/>
      <c r="B1227" s="782"/>
      <c r="C1227" s="782"/>
      <c r="D1227" s="782"/>
      <c r="E1227" s="782"/>
      <c r="F1227" s="782"/>
      <c r="G1227" s="782"/>
      <c r="H1227" s="782"/>
      <c r="I1227" s="783"/>
      <c r="J1227" s="453"/>
      <c r="K1227" s="453"/>
      <c r="L1227" s="784"/>
      <c r="M1227" s="453"/>
      <c r="N1227" s="453"/>
      <c r="O1227" s="453"/>
      <c r="P1227" s="453"/>
      <c r="Q1227" s="441"/>
      <c r="R1227" s="453"/>
      <c r="S1227" s="453"/>
      <c r="T1227" s="453"/>
      <c r="U1227" s="453"/>
      <c r="V1227" s="453"/>
      <c r="W1227" s="453"/>
      <c r="X1227" s="453"/>
      <c r="Y1227" s="453"/>
      <c r="Z1227" s="453"/>
      <c r="AA1227" s="453"/>
      <c r="AB1227" s="453"/>
      <c r="AC1227" s="453"/>
      <c r="AD1227" s="453"/>
      <c r="AE1227" s="453"/>
      <c r="AF1227" s="453"/>
      <c r="AG1227" s="453"/>
      <c r="AH1227" s="453"/>
      <c r="AI1227" s="453"/>
      <c r="AJ1227" s="453"/>
      <c r="AK1227" s="453"/>
      <c r="AL1227" s="453"/>
      <c r="AM1227" s="453"/>
      <c r="AN1227" s="453"/>
      <c r="AO1227" s="453"/>
      <c r="AP1227" s="453"/>
      <c r="AQ1227" s="453"/>
      <c r="AR1227" s="453"/>
      <c r="AS1227" s="453"/>
      <c r="AT1227" s="453"/>
      <c r="AU1227" s="453"/>
      <c r="AV1227" s="453"/>
      <c r="AW1227" s="453"/>
      <c r="AX1227" s="453"/>
      <c r="AY1227" s="453"/>
      <c r="AZ1227" s="453"/>
      <c r="BA1227" s="453"/>
      <c r="BB1227" s="453"/>
      <c r="BC1227" s="453"/>
      <c r="BD1227" s="453"/>
      <c r="BE1227" s="453"/>
    </row>
    <row r="1228">
      <c r="A1228" s="785"/>
      <c r="B1228" s="782"/>
      <c r="C1228" s="782"/>
      <c r="D1228" s="782"/>
      <c r="E1228" s="782"/>
      <c r="F1228" s="782"/>
      <c r="G1228" s="782"/>
      <c r="H1228" s="782"/>
      <c r="I1228" s="783"/>
      <c r="J1228" s="453"/>
      <c r="K1228" s="453"/>
      <c r="L1228" s="784"/>
      <c r="M1228" s="453"/>
      <c r="N1228" s="453"/>
      <c r="O1228" s="453"/>
      <c r="P1228" s="453"/>
      <c r="Q1228" s="441"/>
      <c r="R1228" s="453"/>
      <c r="S1228" s="453"/>
      <c r="T1228" s="453"/>
      <c r="U1228" s="453"/>
      <c r="V1228" s="453"/>
      <c r="W1228" s="453"/>
      <c r="X1228" s="453"/>
      <c r="Y1228" s="453"/>
      <c r="Z1228" s="453"/>
      <c r="AA1228" s="453"/>
      <c r="AB1228" s="453"/>
      <c r="AC1228" s="453"/>
      <c r="AD1228" s="453"/>
      <c r="AE1228" s="453"/>
      <c r="AF1228" s="453"/>
      <c r="AG1228" s="453"/>
      <c r="AH1228" s="453"/>
      <c r="AI1228" s="453"/>
      <c r="AJ1228" s="453"/>
      <c r="AK1228" s="453"/>
      <c r="AL1228" s="453"/>
      <c r="AM1228" s="453"/>
      <c r="AN1228" s="453"/>
      <c r="AO1228" s="453"/>
      <c r="AP1228" s="453"/>
      <c r="AQ1228" s="453"/>
      <c r="AR1228" s="453"/>
      <c r="AS1228" s="453"/>
      <c r="AT1228" s="453"/>
      <c r="AU1228" s="453"/>
      <c r="AV1228" s="453"/>
      <c r="AW1228" s="453"/>
      <c r="AX1228" s="453"/>
      <c r="AY1228" s="453"/>
      <c r="AZ1228" s="453"/>
      <c r="BA1228" s="453"/>
      <c r="BB1228" s="453"/>
      <c r="BC1228" s="453"/>
      <c r="BD1228" s="453"/>
      <c r="BE1228" s="453"/>
    </row>
    <row r="1229">
      <c r="A1229" s="785"/>
      <c r="B1229" s="782"/>
      <c r="C1229" s="782"/>
      <c r="D1229" s="782"/>
      <c r="E1229" s="782"/>
      <c r="F1229" s="782"/>
      <c r="G1229" s="782"/>
      <c r="H1229" s="782"/>
      <c r="I1229" s="783"/>
      <c r="J1229" s="453"/>
      <c r="K1229" s="453"/>
      <c r="L1229" s="784"/>
      <c r="M1229" s="453"/>
      <c r="N1229" s="453"/>
      <c r="O1229" s="453"/>
      <c r="P1229" s="453"/>
      <c r="Q1229" s="441"/>
      <c r="R1229" s="453"/>
      <c r="S1229" s="453"/>
      <c r="T1229" s="453"/>
      <c r="U1229" s="453"/>
      <c r="V1229" s="453"/>
      <c r="W1229" s="453"/>
      <c r="X1229" s="453"/>
      <c r="Y1229" s="453"/>
      <c r="Z1229" s="453"/>
      <c r="AA1229" s="453"/>
      <c r="AB1229" s="453"/>
      <c r="AC1229" s="453"/>
      <c r="AD1229" s="453"/>
      <c r="AE1229" s="453"/>
      <c r="AF1229" s="453"/>
      <c r="AG1229" s="453"/>
      <c r="AH1229" s="453"/>
      <c r="AI1229" s="453"/>
      <c r="AJ1229" s="453"/>
      <c r="AK1229" s="453"/>
      <c r="AL1229" s="453"/>
      <c r="AM1229" s="453"/>
      <c r="AN1229" s="453"/>
      <c r="AO1229" s="453"/>
      <c r="AP1229" s="453"/>
      <c r="AQ1229" s="453"/>
      <c r="AR1229" s="453"/>
      <c r="AS1229" s="453"/>
      <c r="AT1229" s="453"/>
      <c r="AU1229" s="453"/>
      <c r="AV1229" s="453"/>
      <c r="AW1229" s="453"/>
      <c r="AX1229" s="453"/>
      <c r="AY1229" s="453"/>
      <c r="AZ1229" s="453"/>
      <c r="BA1229" s="453"/>
      <c r="BB1229" s="453"/>
      <c r="BC1229" s="453"/>
      <c r="BD1229" s="453"/>
      <c r="BE1229" s="453"/>
    </row>
    <row r="1230">
      <c r="A1230" s="785"/>
      <c r="B1230" s="782"/>
      <c r="C1230" s="782"/>
      <c r="D1230" s="782"/>
      <c r="E1230" s="782"/>
      <c r="F1230" s="782"/>
      <c r="G1230" s="782"/>
      <c r="H1230" s="782"/>
      <c r="I1230" s="783"/>
      <c r="J1230" s="453"/>
      <c r="K1230" s="453"/>
      <c r="L1230" s="784"/>
      <c r="M1230" s="453"/>
      <c r="N1230" s="453"/>
      <c r="O1230" s="453"/>
      <c r="P1230" s="453"/>
      <c r="Q1230" s="441"/>
      <c r="R1230" s="453"/>
      <c r="S1230" s="453"/>
      <c r="T1230" s="453"/>
      <c r="U1230" s="453"/>
      <c r="V1230" s="453"/>
      <c r="W1230" s="453"/>
      <c r="X1230" s="453"/>
      <c r="Y1230" s="453"/>
      <c r="Z1230" s="453"/>
      <c r="AA1230" s="453"/>
      <c r="AB1230" s="453"/>
      <c r="AC1230" s="453"/>
      <c r="AD1230" s="453"/>
      <c r="AE1230" s="453"/>
      <c r="AF1230" s="453"/>
      <c r="AG1230" s="453"/>
      <c r="AH1230" s="453"/>
      <c r="AI1230" s="453"/>
      <c r="AJ1230" s="453"/>
      <c r="AK1230" s="453"/>
      <c r="AL1230" s="453"/>
      <c r="AM1230" s="453"/>
      <c r="AN1230" s="453"/>
      <c r="AO1230" s="453"/>
      <c r="AP1230" s="453"/>
      <c r="AQ1230" s="453"/>
      <c r="AR1230" s="453"/>
      <c r="AS1230" s="453"/>
      <c r="AT1230" s="453"/>
      <c r="AU1230" s="453"/>
      <c r="AV1230" s="453"/>
      <c r="AW1230" s="453"/>
      <c r="AX1230" s="453"/>
      <c r="AY1230" s="453"/>
      <c r="AZ1230" s="453"/>
      <c r="BA1230" s="453"/>
      <c r="BB1230" s="453"/>
      <c r="BC1230" s="453"/>
      <c r="BD1230" s="453"/>
      <c r="BE1230" s="453"/>
    </row>
    <row r="1231">
      <c r="A1231" s="785"/>
      <c r="B1231" s="782"/>
      <c r="C1231" s="782"/>
      <c r="D1231" s="782"/>
      <c r="E1231" s="782"/>
      <c r="F1231" s="782"/>
      <c r="G1231" s="782"/>
      <c r="H1231" s="782"/>
      <c r="I1231" s="783"/>
      <c r="J1231" s="453"/>
      <c r="K1231" s="453"/>
      <c r="L1231" s="784"/>
      <c r="M1231" s="453"/>
      <c r="N1231" s="453"/>
      <c r="O1231" s="453"/>
      <c r="P1231" s="453"/>
      <c r="Q1231" s="441"/>
      <c r="R1231" s="453"/>
      <c r="S1231" s="453"/>
      <c r="T1231" s="453"/>
      <c r="U1231" s="453"/>
      <c r="V1231" s="453"/>
      <c r="W1231" s="453"/>
      <c r="X1231" s="453"/>
      <c r="Y1231" s="453"/>
      <c r="Z1231" s="453"/>
      <c r="AA1231" s="453"/>
      <c r="AB1231" s="453"/>
      <c r="AC1231" s="453"/>
      <c r="AD1231" s="453"/>
      <c r="AE1231" s="453"/>
      <c r="AF1231" s="453"/>
      <c r="AG1231" s="453"/>
      <c r="AH1231" s="453"/>
      <c r="AI1231" s="453"/>
      <c r="AJ1231" s="453"/>
      <c r="AK1231" s="453"/>
      <c r="AL1231" s="453"/>
      <c r="AM1231" s="453"/>
      <c r="AN1231" s="453"/>
      <c r="AO1231" s="453"/>
      <c r="AP1231" s="453"/>
      <c r="AQ1231" s="453"/>
      <c r="AR1231" s="453"/>
      <c r="AS1231" s="453"/>
      <c r="AT1231" s="453"/>
      <c r="AU1231" s="453"/>
      <c r="AV1231" s="453"/>
      <c r="AW1231" s="453"/>
      <c r="AX1231" s="453"/>
      <c r="AY1231" s="453"/>
      <c r="AZ1231" s="453"/>
      <c r="BA1231" s="453"/>
      <c r="BB1231" s="453"/>
      <c r="BC1231" s="453"/>
      <c r="BD1231" s="453"/>
      <c r="BE1231" s="453"/>
    </row>
    <row r="1232">
      <c r="A1232" s="785"/>
      <c r="B1232" s="782"/>
      <c r="C1232" s="782"/>
      <c r="D1232" s="782"/>
      <c r="E1232" s="782"/>
      <c r="F1232" s="782"/>
      <c r="G1232" s="782"/>
      <c r="H1232" s="782"/>
      <c r="I1232" s="783"/>
      <c r="J1232" s="453"/>
      <c r="K1232" s="453"/>
      <c r="L1232" s="784"/>
      <c r="M1232" s="453"/>
      <c r="N1232" s="453"/>
      <c r="O1232" s="453"/>
      <c r="P1232" s="453"/>
      <c r="Q1232" s="441"/>
      <c r="R1232" s="453"/>
      <c r="S1232" s="453"/>
      <c r="T1232" s="453"/>
      <c r="U1232" s="453"/>
      <c r="V1232" s="453"/>
      <c r="W1232" s="453"/>
      <c r="X1232" s="453"/>
      <c r="Y1232" s="453"/>
      <c r="Z1232" s="453"/>
      <c r="AA1232" s="453"/>
      <c r="AB1232" s="453"/>
      <c r="AC1232" s="453"/>
      <c r="AD1232" s="453"/>
      <c r="AE1232" s="453"/>
      <c r="AF1232" s="453"/>
      <c r="AG1232" s="453"/>
      <c r="AH1232" s="453"/>
      <c r="AI1232" s="453"/>
      <c r="AJ1232" s="453"/>
      <c r="AK1232" s="453"/>
      <c r="AL1232" s="453"/>
      <c r="AM1232" s="453"/>
      <c r="AN1232" s="453"/>
      <c r="AO1232" s="453"/>
      <c r="AP1232" s="453"/>
      <c r="AQ1232" s="453"/>
      <c r="AR1232" s="453"/>
      <c r="AS1232" s="453"/>
      <c r="AT1232" s="453"/>
      <c r="AU1232" s="453"/>
      <c r="AV1232" s="453"/>
      <c r="AW1232" s="453"/>
      <c r="AX1232" s="453"/>
      <c r="AY1232" s="453"/>
      <c r="AZ1232" s="453"/>
      <c r="BA1232" s="453"/>
      <c r="BB1232" s="453"/>
      <c r="BC1232" s="453"/>
      <c r="BD1232" s="453"/>
      <c r="BE1232" s="453"/>
    </row>
    <row r="1233">
      <c r="A1233" s="785"/>
      <c r="B1233" s="782"/>
      <c r="C1233" s="782"/>
      <c r="D1233" s="782"/>
      <c r="E1233" s="782"/>
      <c r="F1233" s="782"/>
      <c r="G1233" s="782"/>
      <c r="H1233" s="782"/>
      <c r="I1233" s="783"/>
      <c r="J1233" s="453"/>
      <c r="K1233" s="453"/>
      <c r="L1233" s="784"/>
      <c r="M1233" s="453"/>
      <c r="N1233" s="453"/>
      <c r="O1233" s="453"/>
      <c r="P1233" s="453"/>
      <c r="Q1233" s="441"/>
      <c r="R1233" s="453"/>
      <c r="S1233" s="453"/>
      <c r="T1233" s="453"/>
      <c r="U1233" s="453"/>
      <c r="V1233" s="453"/>
      <c r="W1233" s="453"/>
      <c r="X1233" s="453"/>
      <c r="Y1233" s="453"/>
      <c r="Z1233" s="453"/>
      <c r="AA1233" s="453"/>
      <c r="AB1233" s="453"/>
      <c r="AC1233" s="453"/>
      <c r="AD1233" s="453"/>
      <c r="AE1233" s="453"/>
      <c r="AF1233" s="453"/>
      <c r="AG1233" s="453"/>
      <c r="AH1233" s="453"/>
      <c r="AI1233" s="453"/>
      <c r="AJ1233" s="453"/>
      <c r="AK1233" s="453"/>
      <c r="AL1233" s="453"/>
      <c r="AM1233" s="453"/>
      <c r="AN1233" s="453"/>
      <c r="AO1233" s="453"/>
      <c r="AP1233" s="453"/>
      <c r="AQ1233" s="453"/>
      <c r="AR1233" s="453"/>
      <c r="AS1233" s="453"/>
      <c r="AT1233" s="453"/>
      <c r="AU1233" s="453"/>
      <c r="AV1233" s="453"/>
      <c r="AW1233" s="453"/>
      <c r="AX1233" s="453"/>
      <c r="AY1233" s="453"/>
      <c r="AZ1233" s="453"/>
      <c r="BA1233" s="453"/>
      <c r="BB1233" s="453"/>
      <c r="BC1233" s="453"/>
      <c r="BD1233" s="453"/>
      <c r="BE1233" s="453"/>
    </row>
    <row r="1234">
      <c r="A1234" s="785"/>
      <c r="B1234" s="782"/>
      <c r="C1234" s="782"/>
      <c r="D1234" s="782"/>
      <c r="E1234" s="782"/>
      <c r="F1234" s="782"/>
      <c r="G1234" s="782"/>
      <c r="H1234" s="782"/>
      <c r="I1234" s="783"/>
      <c r="J1234" s="453"/>
      <c r="K1234" s="453"/>
      <c r="L1234" s="784"/>
      <c r="M1234" s="453"/>
      <c r="N1234" s="453"/>
      <c r="O1234" s="453"/>
      <c r="P1234" s="453"/>
      <c r="Q1234" s="441"/>
      <c r="R1234" s="453"/>
      <c r="S1234" s="453"/>
      <c r="T1234" s="453"/>
      <c r="U1234" s="453"/>
      <c r="V1234" s="453"/>
      <c r="W1234" s="453"/>
      <c r="X1234" s="453"/>
      <c r="Y1234" s="453"/>
      <c r="Z1234" s="453"/>
      <c r="AA1234" s="453"/>
      <c r="AB1234" s="453"/>
      <c r="AC1234" s="453"/>
      <c r="AD1234" s="453"/>
      <c r="AE1234" s="453"/>
      <c r="AF1234" s="453"/>
      <c r="AG1234" s="453"/>
      <c r="AH1234" s="453"/>
      <c r="AI1234" s="453"/>
      <c r="AJ1234" s="453"/>
      <c r="AK1234" s="453"/>
      <c r="AL1234" s="453"/>
      <c r="AM1234" s="453"/>
      <c r="AN1234" s="453"/>
      <c r="AO1234" s="453"/>
      <c r="AP1234" s="453"/>
      <c r="AQ1234" s="453"/>
      <c r="AR1234" s="453"/>
      <c r="AS1234" s="453"/>
      <c r="AT1234" s="453"/>
      <c r="AU1234" s="453"/>
      <c r="AV1234" s="453"/>
      <c r="AW1234" s="453"/>
      <c r="AX1234" s="453"/>
      <c r="AY1234" s="453"/>
      <c r="AZ1234" s="453"/>
      <c r="BA1234" s="453"/>
      <c r="BB1234" s="453"/>
      <c r="BC1234" s="453"/>
      <c r="BD1234" s="453"/>
      <c r="BE1234" s="453"/>
    </row>
    <row r="1235">
      <c r="A1235" s="785"/>
      <c r="B1235" s="782"/>
      <c r="C1235" s="782"/>
      <c r="D1235" s="782"/>
      <c r="E1235" s="782"/>
      <c r="F1235" s="782"/>
      <c r="G1235" s="782"/>
      <c r="H1235" s="782"/>
      <c r="I1235" s="783"/>
      <c r="J1235" s="453"/>
      <c r="K1235" s="453"/>
      <c r="L1235" s="784"/>
      <c r="M1235" s="453"/>
      <c r="N1235" s="453"/>
      <c r="O1235" s="453"/>
      <c r="P1235" s="453"/>
      <c r="Q1235" s="441"/>
      <c r="R1235" s="453"/>
      <c r="S1235" s="453"/>
      <c r="T1235" s="453"/>
      <c r="U1235" s="453"/>
      <c r="V1235" s="453"/>
      <c r="W1235" s="453"/>
      <c r="X1235" s="453"/>
      <c r="Y1235" s="453"/>
      <c r="Z1235" s="453"/>
      <c r="AA1235" s="453"/>
      <c r="AB1235" s="453"/>
      <c r="AC1235" s="453"/>
      <c r="AD1235" s="453"/>
      <c r="AE1235" s="453"/>
      <c r="AF1235" s="453"/>
      <c r="AG1235" s="453"/>
      <c r="AH1235" s="453"/>
      <c r="AI1235" s="453"/>
      <c r="AJ1235" s="453"/>
      <c r="AK1235" s="453"/>
      <c r="AL1235" s="453"/>
      <c r="AM1235" s="453"/>
      <c r="AN1235" s="453"/>
      <c r="AO1235" s="453"/>
      <c r="AP1235" s="453"/>
      <c r="AQ1235" s="453"/>
      <c r="AR1235" s="453"/>
      <c r="AS1235" s="453"/>
      <c r="AT1235" s="453"/>
      <c r="AU1235" s="453"/>
      <c r="AV1235" s="453"/>
      <c r="AW1235" s="453"/>
      <c r="AX1235" s="453"/>
      <c r="AY1235" s="453"/>
      <c r="AZ1235" s="453"/>
      <c r="BA1235" s="453"/>
      <c r="BB1235" s="453"/>
      <c r="BC1235" s="453"/>
      <c r="BD1235" s="453"/>
      <c r="BE1235" s="453"/>
    </row>
    <row r="1236">
      <c r="A1236" s="785"/>
      <c r="B1236" s="782"/>
      <c r="C1236" s="782"/>
      <c r="D1236" s="782"/>
      <c r="E1236" s="782"/>
      <c r="F1236" s="782"/>
      <c r="G1236" s="782"/>
      <c r="H1236" s="782"/>
      <c r="I1236" s="783"/>
      <c r="J1236" s="453"/>
      <c r="K1236" s="453"/>
      <c r="L1236" s="784"/>
      <c r="M1236" s="453"/>
      <c r="N1236" s="453"/>
      <c r="O1236" s="453"/>
      <c r="P1236" s="453"/>
      <c r="Q1236" s="441"/>
      <c r="R1236" s="453"/>
      <c r="S1236" s="453"/>
      <c r="T1236" s="453"/>
      <c r="U1236" s="453"/>
      <c r="V1236" s="453"/>
      <c r="W1236" s="453"/>
      <c r="X1236" s="453"/>
      <c r="Y1236" s="453"/>
      <c r="Z1236" s="453"/>
      <c r="AA1236" s="453"/>
      <c r="AB1236" s="453"/>
      <c r="AC1236" s="453"/>
      <c r="AD1236" s="453"/>
      <c r="AE1236" s="453"/>
      <c r="AF1236" s="453"/>
      <c r="AG1236" s="453"/>
      <c r="AH1236" s="453"/>
      <c r="AI1236" s="453"/>
      <c r="AJ1236" s="453"/>
      <c r="AK1236" s="453"/>
      <c r="AL1236" s="453"/>
      <c r="AM1236" s="453"/>
      <c r="AN1236" s="453"/>
      <c r="AO1236" s="453"/>
      <c r="AP1236" s="453"/>
      <c r="AQ1236" s="453"/>
      <c r="AR1236" s="453"/>
      <c r="AS1236" s="453"/>
      <c r="AT1236" s="453"/>
      <c r="AU1236" s="453"/>
      <c r="AV1236" s="453"/>
      <c r="AW1236" s="453"/>
      <c r="AX1236" s="453"/>
      <c r="AY1236" s="453"/>
      <c r="AZ1236" s="453"/>
      <c r="BA1236" s="453"/>
      <c r="BB1236" s="453"/>
      <c r="BC1236" s="453"/>
      <c r="BD1236" s="453"/>
      <c r="BE1236" s="453"/>
    </row>
    <row r="1237">
      <c r="A1237" s="785"/>
      <c r="B1237" s="782"/>
      <c r="C1237" s="782"/>
      <c r="D1237" s="782"/>
      <c r="E1237" s="782"/>
      <c r="F1237" s="782"/>
      <c r="G1237" s="782"/>
      <c r="H1237" s="782"/>
      <c r="I1237" s="783"/>
      <c r="J1237" s="453"/>
      <c r="K1237" s="453"/>
      <c r="L1237" s="784"/>
      <c r="M1237" s="453"/>
      <c r="N1237" s="453"/>
      <c r="O1237" s="453"/>
      <c r="P1237" s="453"/>
      <c r="Q1237" s="441"/>
      <c r="R1237" s="453"/>
      <c r="S1237" s="453"/>
      <c r="T1237" s="453"/>
      <c r="U1237" s="453"/>
      <c r="V1237" s="453"/>
      <c r="W1237" s="453"/>
      <c r="X1237" s="453"/>
      <c r="Y1237" s="453"/>
      <c r="Z1237" s="453"/>
      <c r="AA1237" s="453"/>
      <c r="AB1237" s="453"/>
      <c r="AC1237" s="453"/>
      <c r="AD1237" s="453"/>
      <c r="AE1237" s="453"/>
      <c r="AF1237" s="453"/>
      <c r="AG1237" s="453"/>
      <c r="AH1237" s="453"/>
      <c r="AI1237" s="453"/>
      <c r="AJ1237" s="453"/>
      <c r="AK1237" s="453"/>
      <c r="AL1237" s="453"/>
      <c r="AM1237" s="453"/>
      <c r="AN1237" s="453"/>
      <c r="AO1237" s="453"/>
      <c r="AP1237" s="453"/>
      <c r="AQ1237" s="453"/>
      <c r="AR1237" s="453"/>
      <c r="AS1237" s="453"/>
      <c r="AT1237" s="453"/>
      <c r="AU1237" s="453"/>
      <c r="AV1237" s="453"/>
      <c r="AW1237" s="453"/>
      <c r="AX1237" s="453"/>
      <c r="AY1237" s="453"/>
      <c r="AZ1237" s="453"/>
      <c r="BA1237" s="453"/>
      <c r="BB1237" s="453"/>
      <c r="BC1237" s="453"/>
      <c r="BD1237" s="453"/>
      <c r="BE1237" s="453"/>
    </row>
    <row r="1238">
      <c r="A1238" s="785"/>
      <c r="B1238" s="782"/>
      <c r="C1238" s="782"/>
      <c r="D1238" s="782"/>
      <c r="E1238" s="782"/>
      <c r="F1238" s="782"/>
      <c r="G1238" s="782"/>
      <c r="H1238" s="782"/>
      <c r="I1238" s="783"/>
      <c r="J1238" s="453"/>
      <c r="K1238" s="453"/>
      <c r="L1238" s="784"/>
      <c r="M1238" s="453"/>
      <c r="N1238" s="453"/>
      <c r="O1238" s="453"/>
      <c r="P1238" s="453"/>
      <c r="Q1238" s="441"/>
      <c r="R1238" s="453"/>
      <c r="S1238" s="453"/>
      <c r="T1238" s="453"/>
      <c r="U1238" s="453"/>
      <c r="V1238" s="453"/>
      <c r="W1238" s="453"/>
      <c r="X1238" s="453"/>
      <c r="Y1238" s="453"/>
      <c r="Z1238" s="453"/>
      <c r="AA1238" s="453"/>
      <c r="AB1238" s="453"/>
      <c r="AC1238" s="453"/>
      <c r="AD1238" s="453"/>
      <c r="AE1238" s="453"/>
      <c r="AF1238" s="453"/>
      <c r="AG1238" s="453"/>
      <c r="AH1238" s="453"/>
      <c r="AI1238" s="453"/>
      <c r="AJ1238" s="453"/>
      <c r="AK1238" s="453"/>
      <c r="AL1238" s="453"/>
      <c r="AM1238" s="453"/>
      <c r="AN1238" s="453"/>
      <c r="AO1238" s="453"/>
      <c r="AP1238" s="453"/>
      <c r="AQ1238" s="453"/>
      <c r="AR1238" s="453"/>
      <c r="AS1238" s="453"/>
      <c r="AT1238" s="453"/>
      <c r="AU1238" s="453"/>
      <c r="AV1238" s="453"/>
      <c r="AW1238" s="453"/>
      <c r="AX1238" s="453"/>
      <c r="AY1238" s="453"/>
      <c r="AZ1238" s="453"/>
      <c r="BA1238" s="453"/>
      <c r="BB1238" s="453"/>
      <c r="BC1238" s="453"/>
      <c r="BD1238" s="453"/>
      <c r="BE1238" s="453"/>
    </row>
    <row r="1239">
      <c r="A1239" s="785"/>
      <c r="B1239" s="782"/>
      <c r="C1239" s="782"/>
      <c r="D1239" s="782"/>
      <c r="E1239" s="782"/>
      <c r="F1239" s="782"/>
      <c r="G1239" s="782"/>
      <c r="H1239" s="782"/>
      <c r="I1239" s="783"/>
      <c r="J1239" s="453"/>
      <c r="K1239" s="453"/>
      <c r="L1239" s="784"/>
      <c r="M1239" s="453"/>
      <c r="N1239" s="453"/>
      <c r="O1239" s="453"/>
      <c r="P1239" s="453"/>
      <c r="Q1239" s="441"/>
      <c r="R1239" s="453"/>
      <c r="S1239" s="453"/>
      <c r="T1239" s="453"/>
      <c r="U1239" s="453"/>
      <c r="V1239" s="453"/>
      <c r="W1239" s="453"/>
      <c r="X1239" s="453"/>
      <c r="Y1239" s="453"/>
      <c r="Z1239" s="453"/>
      <c r="AA1239" s="453"/>
      <c r="AB1239" s="453"/>
      <c r="AC1239" s="453"/>
      <c r="AD1239" s="453"/>
      <c r="AE1239" s="453"/>
      <c r="AF1239" s="453"/>
      <c r="AG1239" s="453"/>
      <c r="AH1239" s="453"/>
      <c r="AI1239" s="453"/>
      <c r="AJ1239" s="453"/>
      <c r="AK1239" s="453"/>
      <c r="AL1239" s="453"/>
      <c r="AM1239" s="453"/>
      <c r="AN1239" s="453"/>
      <c r="AO1239" s="453"/>
      <c r="AP1239" s="453"/>
      <c r="AQ1239" s="453"/>
      <c r="AR1239" s="453"/>
      <c r="AS1239" s="453"/>
      <c r="AT1239" s="453"/>
      <c r="AU1239" s="453"/>
      <c r="AV1239" s="453"/>
      <c r="AW1239" s="453"/>
      <c r="AX1239" s="453"/>
      <c r="AY1239" s="453"/>
      <c r="AZ1239" s="453"/>
      <c r="BA1239" s="453"/>
      <c r="BB1239" s="453"/>
      <c r="BC1239" s="453"/>
      <c r="BD1239" s="453"/>
      <c r="BE1239" s="453"/>
    </row>
    <row r="1240">
      <c r="A1240" s="785"/>
      <c r="B1240" s="782"/>
      <c r="C1240" s="782"/>
      <c r="D1240" s="782"/>
      <c r="E1240" s="782"/>
      <c r="F1240" s="782"/>
      <c r="G1240" s="782"/>
      <c r="H1240" s="782"/>
      <c r="I1240" s="783"/>
      <c r="J1240" s="453"/>
      <c r="K1240" s="453"/>
      <c r="L1240" s="784"/>
      <c r="M1240" s="453"/>
      <c r="N1240" s="453"/>
      <c r="O1240" s="453"/>
      <c r="P1240" s="453"/>
      <c r="Q1240" s="441"/>
      <c r="R1240" s="453"/>
      <c r="S1240" s="453"/>
      <c r="T1240" s="453"/>
      <c r="U1240" s="453"/>
      <c r="V1240" s="453"/>
      <c r="W1240" s="453"/>
      <c r="X1240" s="453"/>
      <c r="Y1240" s="453"/>
      <c r="Z1240" s="453"/>
      <c r="AA1240" s="453"/>
      <c r="AB1240" s="453"/>
      <c r="AC1240" s="453"/>
      <c r="AD1240" s="453"/>
      <c r="AE1240" s="453"/>
      <c r="AF1240" s="453"/>
      <c r="AG1240" s="453"/>
      <c r="AH1240" s="453"/>
      <c r="AI1240" s="453"/>
      <c r="AJ1240" s="453"/>
      <c r="AK1240" s="453"/>
      <c r="AL1240" s="453"/>
      <c r="AM1240" s="453"/>
      <c r="AN1240" s="453"/>
      <c r="AO1240" s="453"/>
      <c r="AP1240" s="453"/>
      <c r="AQ1240" s="453"/>
      <c r="AR1240" s="453"/>
      <c r="AS1240" s="453"/>
      <c r="AT1240" s="453"/>
      <c r="AU1240" s="453"/>
      <c r="AV1240" s="453"/>
      <c r="AW1240" s="453"/>
      <c r="AX1240" s="453"/>
      <c r="AY1240" s="453"/>
      <c r="AZ1240" s="453"/>
      <c r="BA1240" s="453"/>
      <c r="BB1240" s="453"/>
      <c r="BC1240" s="453"/>
      <c r="BD1240" s="453"/>
      <c r="BE1240" s="453"/>
    </row>
    <row r="1241">
      <c r="A1241" s="785"/>
      <c r="B1241" s="782"/>
      <c r="C1241" s="782"/>
      <c r="D1241" s="782"/>
      <c r="E1241" s="782"/>
      <c r="F1241" s="782"/>
      <c r="G1241" s="782"/>
      <c r="H1241" s="782"/>
      <c r="I1241" s="783"/>
      <c r="J1241" s="453"/>
      <c r="K1241" s="453"/>
      <c r="L1241" s="784"/>
      <c r="M1241" s="453"/>
      <c r="N1241" s="453"/>
      <c r="O1241" s="453"/>
      <c r="P1241" s="453"/>
      <c r="Q1241" s="441"/>
      <c r="R1241" s="453"/>
      <c r="S1241" s="453"/>
      <c r="T1241" s="453"/>
      <c r="U1241" s="453"/>
      <c r="V1241" s="453"/>
      <c r="W1241" s="453"/>
      <c r="X1241" s="453"/>
      <c r="Y1241" s="453"/>
      <c r="Z1241" s="453"/>
      <c r="AA1241" s="453"/>
      <c r="AB1241" s="453"/>
      <c r="AC1241" s="453"/>
      <c r="AD1241" s="453"/>
      <c r="AE1241" s="453"/>
      <c r="AF1241" s="453"/>
      <c r="AG1241" s="453"/>
      <c r="AH1241" s="453"/>
      <c r="AI1241" s="453"/>
      <c r="AJ1241" s="453"/>
      <c r="AK1241" s="453"/>
      <c r="AL1241" s="453"/>
      <c r="AM1241" s="453"/>
      <c r="AN1241" s="453"/>
      <c r="AO1241" s="453"/>
      <c r="AP1241" s="453"/>
      <c r="AQ1241" s="453"/>
      <c r="AR1241" s="453"/>
      <c r="AS1241" s="453"/>
      <c r="AT1241" s="453"/>
      <c r="AU1241" s="453"/>
      <c r="AV1241" s="453"/>
      <c r="AW1241" s="453"/>
      <c r="AX1241" s="453"/>
      <c r="AY1241" s="453"/>
      <c r="AZ1241" s="453"/>
      <c r="BA1241" s="453"/>
      <c r="BB1241" s="453"/>
      <c r="BC1241" s="453"/>
      <c r="BD1241" s="453"/>
      <c r="BE1241" s="453"/>
    </row>
    <row r="1242">
      <c r="A1242" s="785"/>
      <c r="B1242" s="782"/>
      <c r="C1242" s="782"/>
      <c r="D1242" s="782"/>
      <c r="E1242" s="782"/>
      <c r="F1242" s="782"/>
      <c r="G1242" s="782"/>
      <c r="H1242" s="782"/>
      <c r="I1242" s="783"/>
      <c r="J1242" s="453"/>
      <c r="K1242" s="453"/>
      <c r="L1242" s="784"/>
      <c r="M1242" s="453"/>
      <c r="N1242" s="453"/>
      <c r="O1242" s="453"/>
      <c r="P1242" s="453"/>
      <c r="Q1242" s="441"/>
      <c r="R1242" s="453"/>
      <c r="S1242" s="453"/>
      <c r="T1242" s="453"/>
      <c r="U1242" s="453"/>
      <c r="V1242" s="453"/>
      <c r="W1242" s="453"/>
      <c r="X1242" s="453"/>
      <c r="Y1242" s="453"/>
      <c r="Z1242" s="453"/>
      <c r="AA1242" s="453"/>
      <c r="AB1242" s="453"/>
      <c r="AC1242" s="453"/>
      <c r="AD1242" s="453"/>
      <c r="AE1242" s="453"/>
      <c r="AF1242" s="453"/>
      <c r="AG1242" s="453"/>
      <c r="AH1242" s="453"/>
      <c r="AI1242" s="453"/>
      <c r="AJ1242" s="453"/>
      <c r="AK1242" s="453"/>
      <c r="AL1242" s="453"/>
      <c r="AM1242" s="453"/>
      <c r="AN1242" s="453"/>
      <c r="AO1242" s="453"/>
      <c r="AP1242" s="453"/>
      <c r="AQ1242" s="453"/>
      <c r="AR1242" s="453"/>
      <c r="AS1242" s="453"/>
      <c r="AT1242" s="453"/>
      <c r="AU1242" s="453"/>
      <c r="AV1242" s="453"/>
      <c r="AW1242" s="453"/>
      <c r="AX1242" s="453"/>
      <c r="AY1242" s="453"/>
      <c r="AZ1242" s="453"/>
      <c r="BA1242" s="453"/>
      <c r="BB1242" s="453"/>
      <c r="BC1242" s="453"/>
      <c r="BD1242" s="453"/>
      <c r="BE1242" s="453"/>
    </row>
    <row r="1243">
      <c r="A1243" s="785"/>
      <c r="B1243" s="782"/>
      <c r="C1243" s="782"/>
      <c r="D1243" s="782"/>
      <c r="E1243" s="782"/>
      <c r="F1243" s="782"/>
      <c r="G1243" s="782"/>
      <c r="H1243" s="782"/>
      <c r="I1243" s="783"/>
      <c r="J1243" s="453"/>
      <c r="K1243" s="453"/>
      <c r="L1243" s="784"/>
      <c r="M1243" s="453"/>
      <c r="N1243" s="453"/>
      <c r="O1243" s="453"/>
      <c r="P1243" s="453"/>
      <c r="Q1243" s="441"/>
      <c r="R1243" s="453"/>
      <c r="S1243" s="453"/>
      <c r="T1243" s="453"/>
      <c r="U1243" s="453"/>
      <c r="V1243" s="453"/>
      <c r="W1243" s="453"/>
      <c r="X1243" s="453"/>
      <c r="Y1243" s="453"/>
      <c r="Z1243" s="453"/>
      <c r="AA1243" s="453"/>
      <c r="AB1243" s="453"/>
      <c r="AC1243" s="453"/>
      <c r="AD1243" s="453"/>
      <c r="AE1243" s="453"/>
      <c r="AF1243" s="453"/>
      <c r="AG1243" s="453"/>
      <c r="AH1243" s="453"/>
      <c r="AI1243" s="453"/>
      <c r="AJ1243" s="453"/>
      <c r="AK1243" s="453"/>
      <c r="AL1243" s="453"/>
      <c r="AM1243" s="453"/>
      <c r="AN1243" s="453"/>
      <c r="AO1243" s="453"/>
      <c r="AP1243" s="453"/>
      <c r="AQ1243" s="453"/>
      <c r="AR1243" s="453"/>
      <c r="AS1243" s="453"/>
      <c r="AT1243" s="453"/>
      <c r="AU1243" s="453"/>
      <c r="AV1243" s="453"/>
      <c r="AW1243" s="453"/>
      <c r="AX1243" s="453"/>
      <c r="AY1243" s="453"/>
      <c r="AZ1243" s="453"/>
      <c r="BA1243" s="453"/>
      <c r="BB1243" s="453"/>
      <c r="BC1243" s="453"/>
      <c r="BD1243" s="453"/>
      <c r="BE1243" s="453"/>
    </row>
    <row r="1244">
      <c r="A1244" s="785"/>
      <c r="B1244" s="782"/>
      <c r="C1244" s="782"/>
      <c r="D1244" s="782"/>
      <c r="E1244" s="782"/>
      <c r="F1244" s="782"/>
      <c r="G1244" s="782"/>
      <c r="H1244" s="782"/>
      <c r="I1244" s="783"/>
      <c r="J1244" s="453"/>
      <c r="K1244" s="453"/>
      <c r="L1244" s="784"/>
      <c r="M1244" s="453"/>
      <c r="N1244" s="453"/>
      <c r="O1244" s="453"/>
      <c r="P1244" s="453"/>
      <c r="Q1244" s="441"/>
      <c r="R1244" s="453"/>
      <c r="S1244" s="453"/>
      <c r="T1244" s="453"/>
      <c r="U1244" s="453"/>
      <c r="V1244" s="453"/>
      <c r="W1244" s="453"/>
      <c r="X1244" s="453"/>
      <c r="Y1244" s="453"/>
      <c r="Z1244" s="453"/>
      <c r="AA1244" s="453"/>
      <c r="AB1244" s="453"/>
      <c r="AC1244" s="453"/>
      <c r="AD1244" s="453"/>
      <c r="AE1244" s="453"/>
      <c r="AF1244" s="453"/>
      <c r="AG1244" s="453"/>
      <c r="AH1244" s="453"/>
      <c r="AI1244" s="453"/>
      <c r="AJ1244" s="453"/>
      <c r="AK1244" s="453"/>
      <c r="AL1244" s="453"/>
      <c r="AM1244" s="453"/>
      <c r="AN1244" s="453"/>
      <c r="AO1244" s="453"/>
      <c r="AP1244" s="453"/>
      <c r="AQ1244" s="453"/>
      <c r="AR1244" s="453"/>
      <c r="AS1244" s="453"/>
      <c r="AT1244" s="453"/>
      <c r="AU1244" s="453"/>
      <c r="AV1244" s="453"/>
      <c r="AW1244" s="453"/>
      <c r="AX1244" s="453"/>
      <c r="AY1244" s="453"/>
      <c r="AZ1244" s="453"/>
      <c r="BA1244" s="453"/>
      <c r="BB1244" s="453"/>
      <c r="BC1244" s="453"/>
      <c r="BD1244" s="453"/>
      <c r="BE1244" s="453"/>
    </row>
    <row r="1245">
      <c r="A1245" s="785"/>
      <c r="B1245" s="782"/>
      <c r="C1245" s="782"/>
      <c r="D1245" s="782"/>
      <c r="E1245" s="782"/>
      <c r="F1245" s="782"/>
      <c r="G1245" s="782"/>
      <c r="H1245" s="782"/>
      <c r="I1245" s="783"/>
      <c r="J1245" s="453"/>
      <c r="K1245" s="453"/>
      <c r="L1245" s="784"/>
      <c r="M1245" s="453"/>
      <c r="N1245" s="453"/>
      <c r="O1245" s="453"/>
      <c r="P1245" s="453"/>
      <c r="Q1245" s="441"/>
      <c r="R1245" s="453"/>
      <c r="S1245" s="453"/>
      <c r="T1245" s="453"/>
      <c r="U1245" s="453"/>
      <c r="V1245" s="453"/>
      <c r="W1245" s="453"/>
      <c r="X1245" s="453"/>
      <c r="Y1245" s="453"/>
      <c r="Z1245" s="453"/>
      <c r="AA1245" s="453"/>
      <c r="AB1245" s="453"/>
      <c r="AC1245" s="453"/>
      <c r="AD1245" s="453"/>
      <c r="AE1245" s="453"/>
      <c r="AF1245" s="453"/>
      <c r="AG1245" s="453"/>
      <c r="AH1245" s="453"/>
      <c r="AI1245" s="453"/>
      <c r="AJ1245" s="453"/>
      <c r="AK1245" s="453"/>
      <c r="AL1245" s="453"/>
      <c r="AM1245" s="453"/>
      <c r="AN1245" s="453"/>
      <c r="AO1245" s="453"/>
      <c r="AP1245" s="453"/>
      <c r="AQ1245" s="453"/>
      <c r="AR1245" s="453"/>
      <c r="AS1245" s="453"/>
      <c r="AT1245" s="453"/>
      <c r="AU1245" s="453"/>
      <c r="AV1245" s="453"/>
      <c r="AW1245" s="453"/>
      <c r="AX1245" s="453"/>
      <c r="AY1245" s="453"/>
      <c r="AZ1245" s="453"/>
      <c r="BA1245" s="453"/>
      <c r="BB1245" s="453"/>
      <c r="BC1245" s="453"/>
      <c r="BD1245" s="453"/>
      <c r="BE1245" s="453"/>
    </row>
    <row r="1246">
      <c r="A1246" s="785"/>
      <c r="B1246" s="782"/>
      <c r="C1246" s="782"/>
      <c r="D1246" s="782"/>
      <c r="E1246" s="782"/>
      <c r="F1246" s="782"/>
      <c r="G1246" s="782"/>
      <c r="H1246" s="782"/>
      <c r="I1246" s="783"/>
      <c r="J1246" s="453"/>
      <c r="K1246" s="453"/>
      <c r="L1246" s="784"/>
      <c r="M1246" s="453"/>
      <c r="N1246" s="453"/>
      <c r="O1246" s="453"/>
      <c r="P1246" s="453"/>
      <c r="Q1246" s="441"/>
      <c r="R1246" s="453"/>
      <c r="S1246" s="453"/>
      <c r="T1246" s="453"/>
      <c r="U1246" s="453"/>
      <c r="V1246" s="453"/>
      <c r="W1246" s="453"/>
      <c r="X1246" s="453"/>
      <c r="Y1246" s="453"/>
      <c r="Z1246" s="453"/>
      <c r="AA1246" s="453"/>
      <c r="AB1246" s="453"/>
      <c r="AC1246" s="453"/>
      <c r="AD1246" s="453"/>
      <c r="AE1246" s="453"/>
      <c r="AF1246" s="453"/>
      <c r="AG1246" s="453"/>
      <c r="AH1246" s="453"/>
      <c r="AI1246" s="453"/>
      <c r="AJ1246" s="453"/>
      <c r="AK1246" s="453"/>
      <c r="AL1246" s="453"/>
      <c r="AM1246" s="453"/>
      <c r="AN1246" s="453"/>
      <c r="AO1246" s="453"/>
      <c r="AP1246" s="453"/>
      <c r="AQ1246" s="453"/>
      <c r="AR1246" s="453"/>
      <c r="AS1246" s="453"/>
      <c r="AT1246" s="453"/>
      <c r="AU1246" s="453"/>
      <c r="AV1246" s="453"/>
      <c r="AW1246" s="453"/>
      <c r="AX1246" s="453"/>
      <c r="AY1246" s="453"/>
      <c r="AZ1246" s="453"/>
      <c r="BA1246" s="453"/>
      <c r="BB1246" s="453"/>
      <c r="BC1246" s="453"/>
      <c r="BD1246" s="453"/>
      <c r="BE1246" s="453"/>
    </row>
    <row r="1247">
      <c r="A1247" s="785"/>
      <c r="B1247" s="782"/>
      <c r="C1247" s="782"/>
      <c r="D1247" s="782"/>
      <c r="E1247" s="782"/>
      <c r="F1247" s="782"/>
      <c r="G1247" s="782"/>
      <c r="H1247" s="782"/>
      <c r="I1247" s="783"/>
      <c r="J1247" s="453"/>
      <c r="K1247" s="453"/>
      <c r="L1247" s="784"/>
      <c r="M1247" s="453"/>
      <c r="N1247" s="453"/>
      <c r="O1247" s="453"/>
      <c r="P1247" s="453"/>
      <c r="Q1247" s="441"/>
      <c r="R1247" s="453"/>
      <c r="S1247" s="453"/>
      <c r="T1247" s="453"/>
      <c r="U1247" s="453"/>
      <c r="V1247" s="453"/>
      <c r="W1247" s="453"/>
      <c r="X1247" s="453"/>
      <c r="Y1247" s="453"/>
      <c r="Z1247" s="453"/>
      <c r="AA1247" s="453"/>
      <c r="AB1247" s="453"/>
      <c r="AC1247" s="453"/>
      <c r="AD1247" s="453"/>
      <c r="AE1247" s="453"/>
      <c r="AF1247" s="453"/>
      <c r="AG1247" s="453"/>
      <c r="AH1247" s="453"/>
      <c r="AI1247" s="453"/>
      <c r="AJ1247" s="453"/>
      <c r="AK1247" s="453"/>
      <c r="AL1247" s="453"/>
      <c r="AM1247" s="453"/>
      <c r="AN1247" s="453"/>
      <c r="AO1247" s="453"/>
      <c r="AP1247" s="453"/>
      <c r="AQ1247" s="453"/>
      <c r="AR1247" s="453"/>
      <c r="AS1247" s="453"/>
      <c r="AT1247" s="453"/>
      <c r="AU1247" s="453"/>
      <c r="AV1247" s="453"/>
      <c r="AW1247" s="453"/>
      <c r="AX1247" s="453"/>
      <c r="AY1247" s="453"/>
      <c r="AZ1247" s="453"/>
      <c r="BA1247" s="453"/>
      <c r="BB1247" s="453"/>
      <c r="BC1247" s="453"/>
      <c r="BD1247" s="453"/>
      <c r="BE1247" s="453"/>
    </row>
    <row r="1248">
      <c r="A1248" s="785"/>
      <c r="B1248" s="782"/>
      <c r="C1248" s="782"/>
      <c r="D1248" s="782"/>
      <c r="E1248" s="782"/>
      <c r="F1248" s="782"/>
      <c r="G1248" s="782"/>
      <c r="H1248" s="782"/>
      <c r="I1248" s="783"/>
      <c r="J1248" s="453"/>
      <c r="K1248" s="453"/>
      <c r="L1248" s="784"/>
      <c r="M1248" s="453"/>
      <c r="N1248" s="453"/>
      <c r="O1248" s="453"/>
      <c r="P1248" s="453"/>
      <c r="Q1248" s="441"/>
      <c r="R1248" s="453"/>
      <c r="S1248" s="453"/>
      <c r="T1248" s="453"/>
      <c r="U1248" s="453"/>
      <c r="V1248" s="453"/>
      <c r="W1248" s="453"/>
      <c r="X1248" s="453"/>
      <c r="Y1248" s="453"/>
      <c r="Z1248" s="453"/>
      <c r="AA1248" s="453"/>
      <c r="AB1248" s="453"/>
      <c r="AC1248" s="453"/>
      <c r="AD1248" s="453"/>
      <c r="AE1248" s="453"/>
      <c r="AF1248" s="453"/>
      <c r="AG1248" s="453"/>
      <c r="AH1248" s="453"/>
      <c r="AI1248" s="453"/>
      <c r="AJ1248" s="453"/>
      <c r="AK1248" s="453"/>
      <c r="AL1248" s="453"/>
      <c r="AM1248" s="453"/>
      <c r="AN1248" s="453"/>
      <c r="AO1248" s="453"/>
      <c r="AP1248" s="453"/>
      <c r="AQ1248" s="453"/>
      <c r="AR1248" s="453"/>
      <c r="AS1248" s="453"/>
      <c r="AT1248" s="453"/>
      <c r="AU1248" s="453"/>
      <c r="AV1248" s="453"/>
      <c r="AW1248" s="453"/>
      <c r="AX1248" s="453"/>
      <c r="AY1248" s="453"/>
      <c r="AZ1248" s="453"/>
      <c r="BA1248" s="453"/>
      <c r="BB1248" s="453"/>
      <c r="BC1248" s="453"/>
      <c r="BD1248" s="453"/>
      <c r="BE1248" s="453"/>
    </row>
    <row r="1249">
      <c r="A1249" s="785"/>
      <c r="B1249" s="782"/>
      <c r="C1249" s="782"/>
      <c r="D1249" s="782"/>
      <c r="E1249" s="782"/>
      <c r="F1249" s="782"/>
      <c r="G1249" s="782"/>
      <c r="H1249" s="782"/>
      <c r="I1249" s="783"/>
      <c r="J1249" s="453"/>
      <c r="K1249" s="453"/>
      <c r="L1249" s="784"/>
      <c r="M1249" s="453"/>
      <c r="N1249" s="453"/>
      <c r="O1249" s="453"/>
      <c r="P1249" s="453"/>
      <c r="Q1249" s="441"/>
      <c r="R1249" s="453"/>
      <c r="S1249" s="453"/>
      <c r="T1249" s="453"/>
      <c r="U1249" s="453"/>
      <c r="V1249" s="453"/>
      <c r="W1249" s="453"/>
      <c r="X1249" s="453"/>
      <c r="Y1249" s="453"/>
      <c r="Z1249" s="453"/>
      <c r="AA1249" s="453"/>
      <c r="AB1249" s="453"/>
      <c r="AC1249" s="453"/>
      <c r="AD1249" s="453"/>
      <c r="AE1249" s="453"/>
      <c r="AF1249" s="453"/>
      <c r="AG1249" s="453"/>
      <c r="AH1249" s="453"/>
      <c r="AI1249" s="453"/>
      <c r="AJ1249" s="453"/>
      <c r="AK1249" s="453"/>
      <c r="AL1249" s="453"/>
      <c r="AM1249" s="453"/>
      <c r="AN1249" s="453"/>
      <c r="AO1249" s="453"/>
      <c r="AP1249" s="453"/>
      <c r="AQ1249" s="453"/>
      <c r="AR1249" s="453"/>
      <c r="AS1249" s="453"/>
      <c r="AT1249" s="453"/>
      <c r="AU1249" s="453"/>
      <c r="AV1249" s="453"/>
      <c r="AW1249" s="453"/>
      <c r="AX1249" s="453"/>
      <c r="AY1249" s="453"/>
      <c r="AZ1249" s="453"/>
      <c r="BA1249" s="453"/>
      <c r="BB1249" s="453"/>
      <c r="BC1249" s="453"/>
      <c r="BD1249" s="453"/>
      <c r="BE1249" s="453"/>
    </row>
    <row r="1250">
      <c r="A1250" s="785"/>
      <c r="B1250" s="782"/>
      <c r="C1250" s="782"/>
      <c r="D1250" s="782"/>
      <c r="E1250" s="782"/>
      <c r="F1250" s="782"/>
      <c r="G1250" s="782"/>
      <c r="H1250" s="782"/>
      <c r="I1250" s="783"/>
      <c r="J1250" s="453"/>
      <c r="K1250" s="453"/>
      <c r="L1250" s="784"/>
      <c r="M1250" s="453"/>
      <c r="N1250" s="453"/>
      <c r="O1250" s="453"/>
      <c r="P1250" s="453"/>
      <c r="Q1250" s="441"/>
      <c r="R1250" s="453"/>
      <c r="S1250" s="453"/>
      <c r="T1250" s="453"/>
      <c r="U1250" s="453"/>
      <c r="V1250" s="453"/>
      <c r="W1250" s="453"/>
      <c r="X1250" s="453"/>
      <c r="Y1250" s="453"/>
      <c r="Z1250" s="453"/>
      <c r="AA1250" s="453"/>
      <c r="AB1250" s="453"/>
      <c r="AC1250" s="453"/>
      <c r="AD1250" s="453"/>
      <c r="AE1250" s="453"/>
      <c r="AF1250" s="453"/>
      <c r="AG1250" s="453"/>
      <c r="AH1250" s="453"/>
      <c r="AI1250" s="453"/>
      <c r="AJ1250" s="453"/>
      <c r="AK1250" s="453"/>
      <c r="AL1250" s="453"/>
      <c r="AM1250" s="453"/>
      <c r="AN1250" s="453"/>
      <c r="AO1250" s="453"/>
      <c r="AP1250" s="453"/>
      <c r="AQ1250" s="453"/>
      <c r="AR1250" s="453"/>
      <c r="AS1250" s="453"/>
      <c r="AT1250" s="453"/>
      <c r="AU1250" s="453"/>
      <c r="AV1250" s="453"/>
      <c r="AW1250" s="453"/>
      <c r="AX1250" s="453"/>
      <c r="AY1250" s="453"/>
      <c r="AZ1250" s="453"/>
      <c r="BA1250" s="453"/>
      <c r="BB1250" s="453"/>
      <c r="BC1250" s="453"/>
      <c r="BD1250" s="453"/>
      <c r="BE1250" s="453"/>
    </row>
    <row r="1251">
      <c r="A1251" s="785"/>
      <c r="B1251" s="782"/>
      <c r="C1251" s="782"/>
      <c r="D1251" s="782"/>
      <c r="E1251" s="782"/>
      <c r="F1251" s="782"/>
      <c r="G1251" s="782"/>
      <c r="H1251" s="782"/>
      <c r="I1251" s="783"/>
      <c r="J1251" s="453"/>
      <c r="K1251" s="453"/>
      <c r="L1251" s="784"/>
      <c r="M1251" s="453"/>
      <c r="N1251" s="453"/>
      <c r="O1251" s="453"/>
      <c r="P1251" s="453"/>
      <c r="Q1251" s="441"/>
      <c r="R1251" s="453"/>
      <c r="S1251" s="453"/>
      <c r="T1251" s="453"/>
      <c r="U1251" s="453"/>
      <c r="V1251" s="453"/>
      <c r="W1251" s="453"/>
      <c r="X1251" s="453"/>
      <c r="Y1251" s="453"/>
      <c r="Z1251" s="453"/>
      <c r="AA1251" s="453"/>
      <c r="AB1251" s="453"/>
      <c r="AC1251" s="453"/>
      <c r="AD1251" s="453"/>
      <c r="AE1251" s="453"/>
      <c r="AF1251" s="453"/>
      <c r="AG1251" s="453"/>
      <c r="AH1251" s="453"/>
      <c r="AI1251" s="453"/>
      <c r="AJ1251" s="453"/>
      <c r="AK1251" s="453"/>
      <c r="AL1251" s="453"/>
      <c r="AM1251" s="453"/>
      <c r="AN1251" s="453"/>
      <c r="AO1251" s="453"/>
      <c r="AP1251" s="453"/>
      <c r="AQ1251" s="453"/>
      <c r="AR1251" s="453"/>
      <c r="AS1251" s="453"/>
      <c r="AT1251" s="453"/>
      <c r="AU1251" s="453"/>
      <c r="AV1251" s="453"/>
      <c r="AW1251" s="453"/>
      <c r="AX1251" s="453"/>
      <c r="AY1251" s="453"/>
      <c r="AZ1251" s="453"/>
      <c r="BA1251" s="453"/>
      <c r="BB1251" s="453"/>
      <c r="BC1251" s="453"/>
      <c r="BD1251" s="453"/>
      <c r="BE1251" s="453"/>
    </row>
    <row r="1252">
      <c r="A1252" s="785"/>
      <c r="B1252" s="782"/>
      <c r="C1252" s="782"/>
      <c r="D1252" s="782"/>
      <c r="E1252" s="782"/>
      <c r="F1252" s="782"/>
      <c r="G1252" s="782"/>
      <c r="H1252" s="782"/>
      <c r="I1252" s="783"/>
      <c r="J1252" s="453"/>
      <c r="K1252" s="453"/>
      <c r="L1252" s="784"/>
      <c r="M1252" s="453"/>
      <c r="N1252" s="453"/>
      <c r="O1252" s="453"/>
      <c r="P1252" s="453"/>
      <c r="Q1252" s="441"/>
      <c r="R1252" s="453"/>
      <c r="S1252" s="453"/>
      <c r="T1252" s="453"/>
      <c r="U1252" s="453"/>
      <c r="V1252" s="453"/>
      <c r="W1252" s="453"/>
      <c r="X1252" s="453"/>
      <c r="Y1252" s="453"/>
      <c r="Z1252" s="453"/>
      <c r="AA1252" s="453"/>
      <c r="AB1252" s="453"/>
      <c r="AC1252" s="453"/>
      <c r="AD1252" s="453"/>
      <c r="AE1252" s="453"/>
      <c r="AF1252" s="453"/>
      <c r="AG1252" s="453"/>
      <c r="AH1252" s="453"/>
      <c r="AI1252" s="453"/>
      <c r="AJ1252" s="453"/>
      <c r="AK1252" s="453"/>
      <c r="AL1252" s="453"/>
      <c r="AM1252" s="453"/>
      <c r="AN1252" s="453"/>
      <c r="AO1252" s="453"/>
      <c r="AP1252" s="453"/>
      <c r="AQ1252" s="453"/>
      <c r="AR1252" s="453"/>
      <c r="AS1252" s="453"/>
      <c r="AT1252" s="453"/>
      <c r="AU1252" s="453"/>
      <c r="AV1252" s="453"/>
      <c r="AW1252" s="453"/>
      <c r="AX1252" s="453"/>
      <c r="AY1252" s="453"/>
      <c r="AZ1252" s="453"/>
      <c r="BA1252" s="453"/>
      <c r="BB1252" s="453"/>
      <c r="BC1252" s="453"/>
      <c r="BD1252" s="453"/>
      <c r="BE1252" s="453"/>
    </row>
    <row r="1253">
      <c r="A1253" s="785"/>
      <c r="B1253" s="782"/>
      <c r="C1253" s="782"/>
      <c r="D1253" s="782"/>
      <c r="E1253" s="782"/>
      <c r="F1253" s="782"/>
      <c r="G1253" s="782"/>
      <c r="H1253" s="782"/>
      <c r="I1253" s="783"/>
      <c r="J1253" s="453"/>
      <c r="K1253" s="453"/>
      <c r="L1253" s="784"/>
      <c r="M1253" s="453"/>
      <c r="N1253" s="453"/>
      <c r="O1253" s="453"/>
      <c r="P1253" s="453"/>
      <c r="Q1253" s="441"/>
      <c r="R1253" s="453"/>
      <c r="S1253" s="453"/>
      <c r="T1253" s="453"/>
      <c r="U1253" s="453"/>
      <c r="V1253" s="453"/>
      <c r="W1253" s="453"/>
      <c r="X1253" s="453"/>
      <c r="Y1253" s="453"/>
      <c r="Z1253" s="453"/>
      <c r="AA1253" s="453"/>
      <c r="AB1253" s="453"/>
      <c r="AC1253" s="453"/>
      <c r="AD1253" s="453"/>
      <c r="AE1253" s="453"/>
      <c r="AF1253" s="453"/>
      <c r="AG1253" s="453"/>
      <c r="AH1253" s="453"/>
      <c r="AI1253" s="453"/>
      <c r="AJ1253" s="453"/>
      <c r="AK1253" s="453"/>
      <c r="AL1253" s="453"/>
      <c r="AM1253" s="453"/>
      <c r="AN1253" s="453"/>
      <c r="AO1253" s="453"/>
      <c r="AP1253" s="453"/>
      <c r="AQ1253" s="453"/>
      <c r="AR1253" s="453"/>
      <c r="AS1253" s="453"/>
      <c r="AT1253" s="453"/>
      <c r="AU1253" s="453"/>
      <c r="AV1253" s="453"/>
      <c r="AW1253" s="453"/>
      <c r="AX1253" s="453"/>
      <c r="AY1253" s="453"/>
      <c r="AZ1253" s="453"/>
      <c r="BA1253" s="453"/>
      <c r="BB1253" s="453"/>
      <c r="BC1253" s="453"/>
      <c r="BD1253" s="453"/>
      <c r="BE1253" s="453"/>
    </row>
    <row r="1254">
      <c r="A1254" s="785"/>
      <c r="B1254" s="782"/>
      <c r="C1254" s="782"/>
      <c r="D1254" s="782"/>
      <c r="E1254" s="782"/>
      <c r="F1254" s="782"/>
      <c r="G1254" s="782"/>
      <c r="H1254" s="782"/>
      <c r="I1254" s="783"/>
      <c r="J1254" s="453"/>
      <c r="K1254" s="453"/>
      <c r="L1254" s="784"/>
      <c r="M1254" s="453"/>
      <c r="N1254" s="453"/>
      <c r="O1254" s="453"/>
      <c r="P1254" s="453"/>
      <c r="Q1254" s="441"/>
      <c r="R1254" s="453"/>
      <c r="S1254" s="453"/>
      <c r="T1254" s="453"/>
      <c r="U1254" s="453"/>
      <c r="V1254" s="453"/>
      <c r="W1254" s="453"/>
      <c r="X1254" s="453"/>
      <c r="Y1254" s="453"/>
      <c r="Z1254" s="453"/>
      <c r="AA1254" s="453"/>
      <c r="AB1254" s="453"/>
      <c r="AC1254" s="453"/>
      <c r="AD1254" s="453"/>
      <c r="AE1254" s="453"/>
      <c r="AF1254" s="453"/>
      <c r="AG1254" s="453"/>
      <c r="AH1254" s="453"/>
      <c r="AI1254" s="453"/>
      <c r="AJ1254" s="453"/>
      <c r="AK1254" s="453"/>
      <c r="AL1254" s="453"/>
      <c r="AM1254" s="453"/>
      <c r="AN1254" s="453"/>
      <c r="AO1254" s="453"/>
      <c r="AP1254" s="453"/>
      <c r="AQ1254" s="453"/>
      <c r="AR1254" s="453"/>
      <c r="AS1254" s="453"/>
      <c r="AT1254" s="453"/>
      <c r="AU1254" s="453"/>
      <c r="AV1254" s="453"/>
      <c r="AW1254" s="453"/>
      <c r="AX1254" s="453"/>
      <c r="AY1254" s="453"/>
      <c r="AZ1254" s="453"/>
      <c r="BA1254" s="453"/>
      <c r="BB1254" s="453"/>
      <c r="BC1254" s="453"/>
      <c r="BD1254" s="453"/>
      <c r="BE1254" s="453"/>
    </row>
    <row r="1255">
      <c r="A1255" s="785"/>
      <c r="B1255" s="782"/>
      <c r="C1255" s="782"/>
      <c r="D1255" s="782"/>
      <c r="E1255" s="782"/>
      <c r="F1255" s="782"/>
      <c r="G1255" s="782"/>
      <c r="H1255" s="782"/>
      <c r="I1255" s="783"/>
      <c r="J1255" s="453"/>
      <c r="K1255" s="453"/>
      <c r="L1255" s="784"/>
      <c r="M1255" s="453"/>
      <c r="N1255" s="453"/>
      <c r="O1255" s="453"/>
      <c r="P1255" s="453"/>
      <c r="Q1255" s="441"/>
      <c r="R1255" s="453"/>
      <c r="S1255" s="453"/>
      <c r="T1255" s="453"/>
      <c r="U1255" s="453"/>
      <c r="V1255" s="453"/>
      <c r="W1255" s="453"/>
      <c r="X1255" s="453"/>
      <c r="Y1255" s="453"/>
      <c r="Z1255" s="453"/>
      <c r="AA1255" s="453"/>
      <c r="AB1255" s="453"/>
      <c r="AC1255" s="453"/>
      <c r="AD1255" s="453"/>
      <c r="AE1255" s="453"/>
      <c r="AF1255" s="453"/>
      <c r="AG1255" s="453"/>
      <c r="AH1255" s="453"/>
      <c r="AI1255" s="453"/>
      <c r="AJ1255" s="453"/>
      <c r="AK1255" s="453"/>
      <c r="AL1255" s="453"/>
      <c r="AM1255" s="453"/>
      <c r="AN1255" s="453"/>
      <c r="AO1255" s="453"/>
      <c r="AP1255" s="453"/>
      <c r="AQ1255" s="453"/>
      <c r="AR1255" s="453"/>
      <c r="AS1255" s="453"/>
      <c r="AT1255" s="453"/>
      <c r="AU1255" s="453"/>
      <c r="AV1255" s="453"/>
      <c r="AW1255" s="453"/>
      <c r="AX1255" s="453"/>
      <c r="AY1255" s="453"/>
      <c r="AZ1255" s="453"/>
      <c r="BA1255" s="453"/>
      <c r="BB1255" s="453"/>
      <c r="BC1255" s="453"/>
      <c r="BD1255" s="453"/>
      <c r="BE1255" s="453"/>
    </row>
    <row r="1256">
      <c r="A1256" s="785"/>
      <c r="B1256" s="782"/>
      <c r="C1256" s="782"/>
      <c r="D1256" s="782"/>
      <c r="E1256" s="782"/>
      <c r="F1256" s="782"/>
      <c r="G1256" s="782"/>
      <c r="H1256" s="782"/>
      <c r="I1256" s="783"/>
      <c r="J1256" s="453"/>
      <c r="K1256" s="453"/>
      <c r="L1256" s="784"/>
      <c r="M1256" s="453"/>
      <c r="N1256" s="453"/>
      <c r="O1256" s="453"/>
      <c r="P1256" s="453"/>
      <c r="Q1256" s="441"/>
      <c r="R1256" s="453"/>
      <c r="S1256" s="453"/>
      <c r="T1256" s="453"/>
      <c r="U1256" s="453"/>
      <c r="V1256" s="453"/>
      <c r="W1256" s="453"/>
      <c r="X1256" s="453"/>
      <c r="Y1256" s="453"/>
      <c r="Z1256" s="453"/>
      <c r="AA1256" s="453"/>
      <c r="AB1256" s="453"/>
      <c r="AC1256" s="453"/>
      <c r="AD1256" s="453"/>
      <c r="AE1256" s="453"/>
      <c r="AF1256" s="453"/>
      <c r="AG1256" s="453"/>
      <c r="AH1256" s="453"/>
      <c r="AI1256" s="453"/>
      <c r="AJ1256" s="453"/>
      <c r="AK1256" s="453"/>
      <c r="AL1256" s="453"/>
      <c r="AM1256" s="453"/>
      <c r="AN1256" s="453"/>
      <c r="AO1256" s="453"/>
      <c r="AP1256" s="453"/>
      <c r="AQ1256" s="453"/>
      <c r="AR1256" s="453"/>
      <c r="AS1256" s="453"/>
      <c r="AT1256" s="453"/>
      <c r="AU1256" s="453"/>
      <c r="AV1256" s="453"/>
      <c r="AW1256" s="453"/>
      <c r="AX1256" s="453"/>
      <c r="AY1256" s="453"/>
      <c r="AZ1256" s="453"/>
      <c r="BA1256" s="453"/>
      <c r="BB1256" s="453"/>
      <c r="BC1256" s="453"/>
      <c r="BD1256" s="453"/>
      <c r="BE1256" s="453"/>
    </row>
    <row r="1257">
      <c r="A1257" s="785"/>
      <c r="B1257" s="782"/>
      <c r="C1257" s="782"/>
      <c r="D1257" s="782"/>
      <c r="E1257" s="782"/>
      <c r="F1257" s="782"/>
      <c r="G1257" s="782"/>
      <c r="H1257" s="782"/>
      <c r="I1257" s="783"/>
      <c r="J1257" s="453"/>
      <c r="K1257" s="453"/>
      <c r="L1257" s="784"/>
      <c r="M1257" s="453"/>
      <c r="N1257" s="453"/>
      <c r="O1257" s="453"/>
      <c r="P1257" s="453"/>
      <c r="Q1257" s="441"/>
      <c r="R1257" s="453"/>
      <c r="S1257" s="453"/>
      <c r="T1257" s="453"/>
      <c r="U1257" s="453"/>
      <c r="V1257" s="453"/>
      <c r="W1257" s="453"/>
      <c r="X1257" s="453"/>
      <c r="Y1257" s="453"/>
      <c r="Z1257" s="453"/>
      <c r="AA1257" s="453"/>
      <c r="AB1257" s="453"/>
      <c r="AC1257" s="453"/>
      <c r="AD1257" s="453"/>
      <c r="AE1257" s="453"/>
      <c r="AF1257" s="453"/>
      <c r="AG1257" s="453"/>
      <c r="AH1257" s="453"/>
      <c r="AI1257" s="453"/>
      <c r="AJ1257" s="453"/>
      <c r="AK1257" s="453"/>
      <c r="AL1257" s="453"/>
      <c r="AM1257" s="453"/>
      <c r="AN1257" s="453"/>
      <c r="AO1257" s="453"/>
      <c r="AP1257" s="453"/>
      <c r="AQ1257" s="453"/>
      <c r="AR1257" s="453"/>
      <c r="AS1257" s="453"/>
      <c r="AT1257" s="453"/>
      <c r="AU1257" s="453"/>
      <c r="AV1257" s="453"/>
      <c r="AW1257" s="453"/>
      <c r="AX1257" s="453"/>
      <c r="AY1257" s="453"/>
      <c r="AZ1257" s="453"/>
      <c r="BA1257" s="453"/>
      <c r="BB1257" s="453"/>
      <c r="BC1257" s="453"/>
      <c r="BD1257" s="453"/>
      <c r="BE1257" s="453"/>
    </row>
    <row r="1258">
      <c r="A1258" s="785"/>
      <c r="B1258" s="782"/>
      <c r="C1258" s="782"/>
      <c r="D1258" s="782"/>
      <c r="E1258" s="782"/>
      <c r="F1258" s="782"/>
      <c r="G1258" s="782"/>
      <c r="H1258" s="782"/>
      <c r="I1258" s="783"/>
      <c r="J1258" s="453"/>
      <c r="K1258" s="453"/>
      <c r="L1258" s="784"/>
      <c r="M1258" s="453"/>
      <c r="N1258" s="453"/>
      <c r="O1258" s="453"/>
      <c r="P1258" s="453"/>
      <c r="Q1258" s="441"/>
      <c r="R1258" s="453"/>
      <c r="S1258" s="453"/>
      <c r="T1258" s="453"/>
      <c r="U1258" s="453"/>
      <c r="V1258" s="453"/>
      <c r="W1258" s="453"/>
      <c r="X1258" s="453"/>
      <c r="Y1258" s="453"/>
      <c r="Z1258" s="453"/>
      <c r="AA1258" s="453"/>
      <c r="AB1258" s="453"/>
      <c r="AC1258" s="453"/>
      <c r="AD1258" s="453"/>
      <c r="AE1258" s="453"/>
      <c r="AF1258" s="453"/>
      <c r="AG1258" s="453"/>
      <c r="AH1258" s="453"/>
      <c r="AI1258" s="453"/>
      <c r="AJ1258" s="453"/>
      <c r="AK1258" s="453"/>
      <c r="AL1258" s="453"/>
      <c r="AM1258" s="453"/>
      <c r="AN1258" s="453"/>
      <c r="AO1258" s="453"/>
      <c r="AP1258" s="453"/>
      <c r="AQ1258" s="453"/>
      <c r="AR1258" s="453"/>
      <c r="AS1258" s="453"/>
      <c r="AT1258" s="453"/>
      <c r="AU1258" s="453"/>
      <c r="AV1258" s="453"/>
      <c r="AW1258" s="453"/>
      <c r="AX1258" s="453"/>
      <c r="AY1258" s="453"/>
      <c r="AZ1258" s="453"/>
      <c r="BA1258" s="453"/>
      <c r="BB1258" s="453"/>
      <c r="BC1258" s="453"/>
      <c r="BD1258" s="453"/>
      <c r="BE1258" s="453"/>
    </row>
    <row r="1259">
      <c r="A1259" s="785"/>
      <c r="B1259" s="782"/>
      <c r="C1259" s="782"/>
      <c r="D1259" s="782"/>
      <c r="E1259" s="782"/>
      <c r="F1259" s="782"/>
      <c r="G1259" s="782"/>
      <c r="H1259" s="782"/>
      <c r="I1259" s="783"/>
      <c r="J1259" s="453"/>
      <c r="K1259" s="453"/>
      <c r="L1259" s="784"/>
      <c r="M1259" s="453"/>
      <c r="N1259" s="453"/>
      <c r="O1259" s="453"/>
      <c r="P1259" s="453"/>
      <c r="Q1259" s="441"/>
      <c r="R1259" s="453"/>
      <c r="S1259" s="453"/>
      <c r="T1259" s="453"/>
      <c r="U1259" s="453"/>
      <c r="V1259" s="453"/>
      <c r="W1259" s="453"/>
      <c r="X1259" s="453"/>
      <c r="Y1259" s="453"/>
      <c r="Z1259" s="453"/>
      <c r="AA1259" s="453"/>
      <c r="AB1259" s="453"/>
      <c r="AC1259" s="453"/>
      <c r="AD1259" s="453"/>
      <c r="AE1259" s="453"/>
      <c r="AF1259" s="453"/>
      <c r="AG1259" s="453"/>
      <c r="AH1259" s="453"/>
      <c r="AI1259" s="453"/>
      <c r="AJ1259" s="453"/>
      <c r="AK1259" s="453"/>
      <c r="AL1259" s="453"/>
      <c r="AM1259" s="453"/>
      <c r="AN1259" s="453"/>
      <c r="AO1259" s="453"/>
      <c r="AP1259" s="453"/>
      <c r="AQ1259" s="453"/>
      <c r="AR1259" s="453"/>
      <c r="AS1259" s="453"/>
      <c r="AT1259" s="453"/>
      <c r="AU1259" s="453"/>
      <c r="AV1259" s="453"/>
      <c r="AW1259" s="453"/>
      <c r="AX1259" s="453"/>
      <c r="AY1259" s="453"/>
      <c r="AZ1259" s="453"/>
      <c r="BA1259" s="453"/>
      <c r="BB1259" s="453"/>
      <c r="BC1259" s="453"/>
      <c r="BD1259" s="453"/>
      <c r="BE1259" s="453"/>
    </row>
    <row r="1260">
      <c r="A1260" s="785"/>
      <c r="B1260" s="782"/>
      <c r="C1260" s="782"/>
      <c r="D1260" s="782"/>
      <c r="E1260" s="782"/>
      <c r="F1260" s="782"/>
      <c r="G1260" s="782"/>
      <c r="H1260" s="782"/>
      <c r="I1260" s="783"/>
      <c r="J1260" s="453"/>
      <c r="K1260" s="453"/>
      <c r="L1260" s="784"/>
      <c r="M1260" s="453"/>
      <c r="N1260" s="453"/>
      <c r="O1260" s="453"/>
      <c r="P1260" s="453"/>
      <c r="Q1260" s="441"/>
      <c r="R1260" s="453"/>
      <c r="S1260" s="453"/>
      <c r="T1260" s="453"/>
      <c r="U1260" s="453"/>
      <c r="V1260" s="453"/>
      <c r="W1260" s="453"/>
      <c r="X1260" s="453"/>
      <c r="Y1260" s="453"/>
      <c r="Z1260" s="453"/>
      <c r="AA1260" s="453"/>
      <c r="AB1260" s="453"/>
      <c r="AC1260" s="453"/>
      <c r="AD1260" s="453"/>
      <c r="AE1260" s="453"/>
      <c r="AF1260" s="453"/>
      <c r="AG1260" s="453"/>
      <c r="AH1260" s="453"/>
      <c r="AI1260" s="453"/>
      <c r="AJ1260" s="453"/>
      <c r="AK1260" s="453"/>
      <c r="AL1260" s="453"/>
      <c r="AM1260" s="453"/>
      <c r="AN1260" s="453"/>
      <c r="AO1260" s="453"/>
      <c r="AP1260" s="453"/>
      <c r="AQ1260" s="453"/>
      <c r="AR1260" s="453"/>
      <c r="AS1260" s="453"/>
      <c r="AT1260" s="453"/>
      <c r="AU1260" s="453"/>
      <c r="AV1260" s="453"/>
      <c r="AW1260" s="453"/>
      <c r="AX1260" s="453"/>
      <c r="AY1260" s="453"/>
      <c r="AZ1260" s="453"/>
      <c r="BA1260" s="453"/>
      <c r="BB1260" s="453"/>
      <c r="BC1260" s="453"/>
      <c r="BD1260" s="453"/>
      <c r="BE1260" s="453"/>
    </row>
    <row r="1261">
      <c r="A1261" s="785"/>
      <c r="B1261" s="782"/>
      <c r="C1261" s="782"/>
      <c r="D1261" s="782"/>
      <c r="E1261" s="782"/>
      <c r="F1261" s="782"/>
      <c r="G1261" s="782"/>
      <c r="H1261" s="782"/>
      <c r="I1261" s="783"/>
      <c r="J1261" s="453"/>
      <c r="K1261" s="453"/>
      <c r="L1261" s="784"/>
      <c r="M1261" s="453"/>
      <c r="N1261" s="453"/>
      <c r="O1261" s="453"/>
      <c r="P1261" s="453"/>
      <c r="Q1261" s="441"/>
      <c r="R1261" s="453"/>
      <c r="S1261" s="453"/>
      <c r="T1261" s="453"/>
      <c r="U1261" s="453"/>
      <c r="V1261" s="453"/>
      <c r="W1261" s="453"/>
      <c r="X1261" s="453"/>
      <c r="Y1261" s="453"/>
      <c r="Z1261" s="453"/>
      <c r="AA1261" s="453"/>
      <c r="AB1261" s="453"/>
      <c r="AC1261" s="453"/>
      <c r="AD1261" s="453"/>
      <c r="AE1261" s="453"/>
      <c r="AF1261" s="453"/>
      <c r="AG1261" s="453"/>
      <c r="AH1261" s="453"/>
      <c r="AI1261" s="453"/>
      <c r="AJ1261" s="453"/>
      <c r="AK1261" s="453"/>
      <c r="AL1261" s="453"/>
      <c r="AM1261" s="453"/>
      <c r="AN1261" s="453"/>
      <c r="AO1261" s="453"/>
      <c r="AP1261" s="453"/>
      <c r="AQ1261" s="453"/>
      <c r="AR1261" s="453"/>
      <c r="AS1261" s="453"/>
      <c r="AT1261" s="453"/>
      <c r="AU1261" s="453"/>
      <c r="AV1261" s="453"/>
      <c r="AW1261" s="453"/>
      <c r="AX1261" s="453"/>
      <c r="AY1261" s="453"/>
      <c r="AZ1261" s="453"/>
      <c r="BA1261" s="453"/>
      <c r="BB1261" s="453"/>
      <c r="BC1261" s="453"/>
      <c r="BD1261" s="453"/>
      <c r="BE1261" s="453"/>
    </row>
    <row r="1262">
      <c r="A1262" s="785"/>
      <c r="B1262" s="782"/>
      <c r="C1262" s="782"/>
      <c r="D1262" s="782"/>
      <c r="E1262" s="782"/>
      <c r="F1262" s="782"/>
      <c r="G1262" s="782"/>
      <c r="H1262" s="782"/>
      <c r="I1262" s="783"/>
      <c r="J1262" s="453"/>
      <c r="K1262" s="453"/>
      <c r="L1262" s="784"/>
      <c r="M1262" s="453"/>
      <c r="N1262" s="453"/>
      <c r="O1262" s="453"/>
      <c r="P1262" s="453"/>
      <c r="Q1262" s="441"/>
      <c r="R1262" s="453"/>
      <c r="S1262" s="453"/>
      <c r="T1262" s="453"/>
      <c r="U1262" s="453"/>
      <c r="V1262" s="453"/>
      <c r="W1262" s="453"/>
      <c r="X1262" s="453"/>
      <c r="Y1262" s="453"/>
      <c r="Z1262" s="453"/>
      <c r="AA1262" s="453"/>
      <c r="AB1262" s="453"/>
      <c r="AC1262" s="453"/>
      <c r="AD1262" s="453"/>
      <c r="AE1262" s="453"/>
      <c r="AF1262" s="453"/>
      <c r="AG1262" s="453"/>
      <c r="AH1262" s="453"/>
      <c r="AI1262" s="453"/>
      <c r="AJ1262" s="453"/>
      <c r="AK1262" s="453"/>
      <c r="AL1262" s="453"/>
      <c r="AM1262" s="453"/>
      <c r="AN1262" s="453"/>
      <c r="AO1262" s="453"/>
      <c r="AP1262" s="453"/>
      <c r="AQ1262" s="453"/>
      <c r="AR1262" s="453"/>
      <c r="AS1262" s="453"/>
      <c r="AT1262" s="453"/>
      <c r="AU1262" s="453"/>
      <c r="AV1262" s="453"/>
      <c r="AW1262" s="453"/>
      <c r="AX1262" s="453"/>
      <c r="AY1262" s="453"/>
      <c r="AZ1262" s="453"/>
      <c r="BA1262" s="453"/>
      <c r="BB1262" s="453"/>
      <c r="BC1262" s="453"/>
      <c r="BD1262" s="453"/>
      <c r="BE1262" s="453"/>
    </row>
    <row r="1263">
      <c r="A1263" s="785"/>
      <c r="B1263" s="782"/>
      <c r="C1263" s="782"/>
      <c r="D1263" s="782"/>
      <c r="E1263" s="782"/>
      <c r="F1263" s="782"/>
      <c r="G1263" s="782"/>
      <c r="H1263" s="782"/>
      <c r="I1263" s="783"/>
      <c r="J1263" s="453"/>
      <c r="K1263" s="453"/>
      <c r="L1263" s="784"/>
      <c r="M1263" s="453"/>
      <c r="N1263" s="453"/>
      <c r="O1263" s="453"/>
      <c r="P1263" s="453"/>
      <c r="Q1263" s="441"/>
      <c r="R1263" s="453"/>
      <c r="S1263" s="453"/>
      <c r="T1263" s="453"/>
      <c r="U1263" s="453"/>
      <c r="V1263" s="453"/>
      <c r="W1263" s="453"/>
      <c r="X1263" s="453"/>
      <c r="Y1263" s="453"/>
      <c r="Z1263" s="453"/>
      <c r="AA1263" s="453"/>
      <c r="AB1263" s="453"/>
      <c r="AC1263" s="453"/>
      <c r="AD1263" s="453"/>
      <c r="AE1263" s="453"/>
      <c r="AF1263" s="453"/>
      <c r="AG1263" s="453"/>
      <c r="AH1263" s="453"/>
      <c r="AI1263" s="453"/>
      <c r="AJ1263" s="453"/>
      <c r="AK1263" s="453"/>
      <c r="AL1263" s="453"/>
      <c r="AM1263" s="453"/>
      <c r="AN1263" s="453"/>
      <c r="AO1263" s="453"/>
      <c r="AP1263" s="453"/>
      <c r="AQ1263" s="453"/>
      <c r="AR1263" s="453"/>
      <c r="AS1263" s="453"/>
      <c r="AT1263" s="453"/>
      <c r="AU1263" s="453"/>
      <c r="AV1263" s="453"/>
      <c r="AW1263" s="453"/>
      <c r="AX1263" s="453"/>
      <c r="AY1263" s="453"/>
      <c r="AZ1263" s="453"/>
      <c r="BA1263" s="453"/>
      <c r="BB1263" s="453"/>
      <c r="BC1263" s="453"/>
      <c r="BD1263" s="453"/>
      <c r="BE1263" s="453"/>
    </row>
    <row r="1264">
      <c r="A1264" s="785"/>
      <c r="B1264" s="782"/>
      <c r="C1264" s="782"/>
      <c r="D1264" s="782"/>
      <c r="E1264" s="782"/>
      <c r="F1264" s="782"/>
      <c r="G1264" s="782"/>
      <c r="H1264" s="782"/>
      <c r="I1264" s="783"/>
      <c r="J1264" s="453"/>
      <c r="K1264" s="453"/>
      <c r="L1264" s="784"/>
      <c r="M1264" s="453"/>
      <c r="N1264" s="453"/>
      <c r="O1264" s="453"/>
      <c r="P1264" s="453"/>
      <c r="Q1264" s="441"/>
      <c r="R1264" s="453"/>
      <c r="S1264" s="453"/>
      <c r="T1264" s="453"/>
      <c r="U1264" s="453"/>
      <c r="V1264" s="453"/>
      <c r="W1264" s="453"/>
      <c r="X1264" s="453"/>
      <c r="Y1264" s="453"/>
      <c r="Z1264" s="453"/>
      <c r="AA1264" s="453"/>
      <c r="AB1264" s="453"/>
      <c r="AC1264" s="453"/>
      <c r="AD1264" s="453"/>
      <c r="AE1264" s="453"/>
      <c r="AF1264" s="453"/>
      <c r="AG1264" s="453"/>
      <c r="AH1264" s="453"/>
      <c r="AI1264" s="453"/>
      <c r="AJ1264" s="453"/>
      <c r="AK1264" s="453"/>
      <c r="AL1264" s="453"/>
      <c r="AM1264" s="453"/>
      <c r="AN1264" s="453"/>
      <c r="AO1264" s="453"/>
      <c r="AP1264" s="453"/>
      <c r="AQ1264" s="453"/>
      <c r="AR1264" s="453"/>
      <c r="AS1264" s="453"/>
      <c r="AT1264" s="453"/>
      <c r="AU1264" s="453"/>
      <c r="AV1264" s="453"/>
      <c r="AW1264" s="453"/>
      <c r="AX1264" s="453"/>
      <c r="AY1264" s="453"/>
      <c r="AZ1264" s="453"/>
      <c r="BA1264" s="453"/>
      <c r="BB1264" s="453"/>
      <c r="BC1264" s="453"/>
      <c r="BD1264" s="453"/>
      <c r="BE1264" s="453"/>
    </row>
    <row r="1265">
      <c r="A1265" s="785"/>
      <c r="B1265" s="782"/>
      <c r="C1265" s="782"/>
      <c r="D1265" s="782"/>
      <c r="E1265" s="782"/>
      <c r="F1265" s="782"/>
      <c r="G1265" s="782"/>
      <c r="H1265" s="782"/>
      <c r="I1265" s="783"/>
      <c r="J1265" s="453"/>
      <c r="K1265" s="453"/>
      <c r="L1265" s="784"/>
      <c r="M1265" s="453"/>
      <c r="N1265" s="453"/>
      <c r="O1265" s="453"/>
      <c r="P1265" s="453"/>
      <c r="Q1265" s="441"/>
      <c r="R1265" s="453"/>
      <c r="S1265" s="453"/>
      <c r="T1265" s="453"/>
      <c r="U1265" s="453"/>
      <c r="V1265" s="453"/>
      <c r="W1265" s="453"/>
      <c r="X1265" s="453"/>
      <c r="Y1265" s="453"/>
      <c r="Z1265" s="453"/>
      <c r="AA1265" s="453"/>
      <c r="AB1265" s="453"/>
      <c r="AC1265" s="453"/>
      <c r="AD1265" s="453"/>
      <c r="AE1265" s="453"/>
      <c r="AF1265" s="453"/>
      <c r="AG1265" s="453"/>
      <c r="AH1265" s="453"/>
      <c r="AI1265" s="453"/>
      <c r="AJ1265" s="453"/>
      <c r="AK1265" s="453"/>
      <c r="AL1265" s="453"/>
      <c r="AM1265" s="453"/>
      <c r="AN1265" s="453"/>
      <c r="AO1265" s="453"/>
      <c r="AP1265" s="453"/>
      <c r="AQ1265" s="453"/>
      <c r="AR1265" s="453"/>
      <c r="AS1265" s="453"/>
      <c r="AT1265" s="453"/>
      <c r="AU1265" s="453"/>
      <c r="AV1265" s="453"/>
      <c r="AW1265" s="453"/>
      <c r="AX1265" s="453"/>
      <c r="AY1265" s="453"/>
      <c r="AZ1265" s="453"/>
      <c r="BA1265" s="453"/>
      <c r="BB1265" s="453"/>
      <c r="BC1265" s="453"/>
      <c r="BD1265" s="453"/>
      <c r="BE1265" s="453"/>
    </row>
    <row r="1266">
      <c r="A1266" s="785"/>
      <c r="B1266" s="782"/>
      <c r="C1266" s="782"/>
      <c r="D1266" s="782"/>
      <c r="E1266" s="782"/>
      <c r="F1266" s="782"/>
      <c r="G1266" s="782"/>
      <c r="H1266" s="782"/>
      <c r="I1266" s="783"/>
      <c r="J1266" s="453"/>
      <c r="K1266" s="453"/>
      <c r="L1266" s="784"/>
      <c r="M1266" s="453"/>
      <c r="N1266" s="453"/>
      <c r="O1266" s="453"/>
      <c r="P1266" s="453"/>
      <c r="Q1266" s="441"/>
      <c r="R1266" s="453"/>
      <c r="S1266" s="453"/>
      <c r="T1266" s="453"/>
      <c r="U1266" s="453"/>
      <c r="V1266" s="453"/>
      <c r="W1266" s="453"/>
      <c r="X1266" s="453"/>
      <c r="Y1266" s="453"/>
      <c r="Z1266" s="453"/>
      <c r="AA1266" s="453"/>
      <c r="AB1266" s="453"/>
      <c r="AC1266" s="453"/>
      <c r="AD1266" s="453"/>
      <c r="AE1266" s="453"/>
      <c r="AF1266" s="453"/>
      <c r="AG1266" s="453"/>
      <c r="AH1266" s="453"/>
      <c r="AI1266" s="453"/>
      <c r="AJ1266" s="453"/>
      <c r="AK1266" s="453"/>
      <c r="AL1266" s="453"/>
      <c r="AM1266" s="453"/>
      <c r="AN1266" s="453"/>
      <c r="AO1266" s="453"/>
      <c r="AP1266" s="453"/>
      <c r="AQ1266" s="453"/>
      <c r="AR1266" s="453"/>
      <c r="AS1266" s="453"/>
      <c r="AT1266" s="453"/>
      <c r="AU1266" s="453"/>
      <c r="AV1266" s="453"/>
      <c r="AW1266" s="453"/>
      <c r="AX1266" s="453"/>
      <c r="AY1266" s="453"/>
      <c r="AZ1266" s="453"/>
      <c r="BA1266" s="453"/>
      <c r="BB1266" s="453"/>
      <c r="BC1266" s="453"/>
      <c r="BD1266" s="453"/>
      <c r="BE1266" s="453"/>
    </row>
    <row r="1267">
      <c r="A1267" s="785"/>
      <c r="B1267" s="782"/>
      <c r="C1267" s="782"/>
      <c r="D1267" s="782"/>
      <c r="E1267" s="782"/>
      <c r="F1267" s="782"/>
      <c r="G1267" s="782"/>
      <c r="H1267" s="782"/>
      <c r="I1267" s="783"/>
      <c r="J1267" s="453"/>
      <c r="K1267" s="453"/>
      <c r="L1267" s="784"/>
      <c r="M1267" s="453"/>
      <c r="N1267" s="453"/>
      <c r="O1267" s="453"/>
      <c r="P1267" s="453"/>
      <c r="Q1267" s="441"/>
      <c r="R1267" s="453"/>
      <c r="S1267" s="453"/>
      <c r="T1267" s="453"/>
      <c r="U1267" s="453"/>
      <c r="V1267" s="453"/>
      <c r="W1267" s="453"/>
      <c r="X1267" s="453"/>
      <c r="Y1267" s="453"/>
      <c r="Z1267" s="453"/>
      <c r="AA1267" s="453"/>
      <c r="AB1267" s="453"/>
      <c r="AC1267" s="453"/>
      <c r="AD1267" s="453"/>
      <c r="AE1267" s="453"/>
      <c r="AF1267" s="453"/>
      <c r="AG1267" s="453"/>
      <c r="AH1267" s="453"/>
      <c r="AI1267" s="453"/>
      <c r="AJ1267" s="453"/>
      <c r="AK1267" s="453"/>
      <c r="AL1267" s="453"/>
      <c r="AM1267" s="453"/>
      <c r="AN1267" s="453"/>
      <c r="AO1267" s="453"/>
      <c r="AP1267" s="453"/>
      <c r="AQ1267" s="453"/>
      <c r="AR1267" s="453"/>
      <c r="AS1267" s="453"/>
      <c r="AT1267" s="453"/>
      <c r="AU1267" s="453"/>
      <c r="AV1267" s="453"/>
      <c r="AW1267" s="453"/>
      <c r="AX1267" s="453"/>
      <c r="AY1267" s="453"/>
      <c r="AZ1267" s="453"/>
      <c r="BA1267" s="453"/>
      <c r="BB1267" s="453"/>
      <c r="BC1267" s="453"/>
      <c r="BD1267" s="453"/>
      <c r="BE1267" s="453"/>
    </row>
    <row r="1268">
      <c r="A1268" s="785"/>
      <c r="B1268" s="782"/>
      <c r="C1268" s="782"/>
      <c r="D1268" s="782"/>
      <c r="E1268" s="782"/>
      <c r="F1268" s="782"/>
      <c r="G1268" s="782"/>
      <c r="H1268" s="782"/>
      <c r="I1268" s="783"/>
      <c r="J1268" s="453"/>
      <c r="K1268" s="453"/>
      <c r="L1268" s="784"/>
      <c r="M1268" s="453"/>
      <c r="N1268" s="453"/>
      <c r="O1268" s="453"/>
      <c r="P1268" s="453"/>
      <c r="Q1268" s="441"/>
      <c r="R1268" s="453"/>
      <c r="S1268" s="453"/>
      <c r="T1268" s="453"/>
      <c r="U1268" s="453"/>
      <c r="V1268" s="453"/>
      <c r="W1268" s="453"/>
      <c r="X1268" s="453"/>
      <c r="Y1268" s="453"/>
      <c r="Z1268" s="453"/>
      <c r="AA1268" s="453"/>
      <c r="AB1268" s="453"/>
      <c r="AC1268" s="453"/>
      <c r="AD1268" s="453"/>
      <c r="AE1268" s="453"/>
      <c r="AF1268" s="453"/>
      <c r="AG1268" s="453"/>
      <c r="AH1268" s="453"/>
      <c r="AI1268" s="453"/>
      <c r="AJ1268" s="453"/>
      <c r="AK1268" s="453"/>
      <c r="AL1268" s="453"/>
      <c r="AM1268" s="453"/>
      <c r="AN1268" s="453"/>
      <c r="AO1268" s="453"/>
      <c r="AP1268" s="453"/>
      <c r="AQ1268" s="453"/>
      <c r="AR1268" s="453"/>
      <c r="AS1268" s="453"/>
      <c r="AT1268" s="453"/>
      <c r="AU1268" s="453"/>
      <c r="AV1268" s="453"/>
      <c r="AW1268" s="453"/>
      <c r="AX1268" s="453"/>
      <c r="AY1268" s="453"/>
      <c r="AZ1268" s="453"/>
      <c r="BA1268" s="453"/>
      <c r="BB1268" s="453"/>
      <c r="BC1268" s="453"/>
      <c r="BD1268" s="453"/>
      <c r="BE1268" s="453"/>
    </row>
    <row r="1269">
      <c r="A1269" s="785"/>
      <c r="B1269" s="782"/>
      <c r="C1269" s="782"/>
      <c r="D1269" s="782"/>
      <c r="E1269" s="782"/>
      <c r="F1269" s="782"/>
      <c r="G1269" s="782"/>
      <c r="H1269" s="782"/>
      <c r="I1269" s="783"/>
      <c r="J1269" s="453"/>
      <c r="K1269" s="453"/>
      <c r="L1269" s="784"/>
      <c r="M1269" s="453"/>
      <c r="N1269" s="453"/>
      <c r="O1269" s="453"/>
      <c r="P1269" s="453"/>
      <c r="Q1269" s="441"/>
      <c r="R1269" s="453"/>
      <c r="S1269" s="453"/>
      <c r="T1269" s="453"/>
      <c r="U1269" s="453"/>
      <c r="V1269" s="453"/>
      <c r="W1269" s="453"/>
      <c r="X1269" s="453"/>
      <c r="Y1269" s="453"/>
      <c r="Z1269" s="453"/>
      <c r="AA1269" s="453"/>
      <c r="AB1269" s="453"/>
      <c r="AC1269" s="453"/>
      <c r="AD1269" s="453"/>
      <c r="AE1269" s="453"/>
      <c r="AF1269" s="453"/>
      <c r="AG1269" s="453"/>
      <c r="AH1269" s="453"/>
      <c r="AI1269" s="453"/>
      <c r="AJ1269" s="453"/>
      <c r="AK1269" s="453"/>
      <c r="AL1269" s="453"/>
      <c r="AM1269" s="453"/>
      <c r="AN1269" s="453"/>
      <c r="AO1269" s="453"/>
      <c r="AP1269" s="453"/>
      <c r="AQ1269" s="453"/>
      <c r="AR1269" s="453"/>
      <c r="AS1269" s="453"/>
      <c r="AT1269" s="453"/>
      <c r="AU1269" s="453"/>
      <c r="AV1269" s="453"/>
      <c r="AW1269" s="453"/>
      <c r="AX1269" s="453"/>
      <c r="AY1269" s="453"/>
      <c r="AZ1269" s="453"/>
      <c r="BA1269" s="453"/>
      <c r="BB1269" s="453"/>
      <c r="BC1269" s="453"/>
      <c r="BD1269" s="453"/>
      <c r="BE1269" s="453"/>
    </row>
    <row r="1270">
      <c r="A1270" s="785"/>
      <c r="B1270" s="782"/>
      <c r="C1270" s="782"/>
      <c r="D1270" s="782"/>
      <c r="E1270" s="782"/>
      <c r="F1270" s="782"/>
      <c r="G1270" s="782"/>
      <c r="H1270" s="782"/>
      <c r="I1270" s="783"/>
      <c r="J1270" s="453"/>
      <c r="K1270" s="453"/>
      <c r="L1270" s="784"/>
      <c r="M1270" s="453"/>
      <c r="N1270" s="453"/>
      <c r="O1270" s="453"/>
      <c r="P1270" s="453"/>
      <c r="Q1270" s="441"/>
      <c r="R1270" s="453"/>
      <c r="S1270" s="453"/>
      <c r="T1270" s="453"/>
      <c r="U1270" s="453"/>
      <c r="V1270" s="453"/>
      <c r="W1270" s="453"/>
      <c r="X1270" s="453"/>
      <c r="Y1270" s="453"/>
      <c r="Z1270" s="453"/>
      <c r="AA1270" s="453"/>
      <c r="AB1270" s="453"/>
      <c r="AC1270" s="453"/>
      <c r="AD1270" s="453"/>
      <c r="AE1270" s="453"/>
      <c r="AF1270" s="453"/>
      <c r="AG1270" s="453"/>
      <c r="AH1270" s="453"/>
      <c r="AI1270" s="453"/>
      <c r="AJ1270" s="453"/>
      <c r="AK1270" s="453"/>
      <c r="AL1270" s="453"/>
      <c r="AM1270" s="453"/>
      <c r="AN1270" s="453"/>
      <c r="AO1270" s="453"/>
      <c r="AP1270" s="453"/>
      <c r="AQ1270" s="453"/>
      <c r="AR1270" s="453"/>
      <c r="AS1270" s="453"/>
      <c r="AT1270" s="453"/>
      <c r="AU1270" s="453"/>
      <c r="AV1270" s="453"/>
      <c r="AW1270" s="453"/>
      <c r="AX1270" s="453"/>
      <c r="AY1270" s="453"/>
      <c r="AZ1270" s="453"/>
      <c r="BA1270" s="453"/>
      <c r="BB1270" s="453"/>
      <c r="BC1270" s="453"/>
      <c r="BD1270" s="453"/>
      <c r="BE1270" s="453"/>
    </row>
    <row r="1271">
      <c r="A1271" s="785"/>
      <c r="B1271" s="782"/>
      <c r="C1271" s="782"/>
      <c r="D1271" s="782"/>
      <c r="E1271" s="782"/>
      <c r="F1271" s="782"/>
      <c r="G1271" s="782"/>
      <c r="H1271" s="782"/>
      <c r="I1271" s="783"/>
      <c r="J1271" s="453"/>
      <c r="K1271" s="453"/>
      <c r="L1271" s="784"/>
      <c r="M1271" s="453"/>
      <c r="N1271" s="453"/>
      <c r="O1271" s="453"/>
      <c r="P1271" s="453"/>
      <c r="Q1271" s="441"/>
      <c r="R1271" s="453"/>
      <c r="S1271" s="453"/>
      <c r="T1271" s="453"/>
      <c r="U1271" s="453"/>
      <c r="V1271" s="453"/>
      <c r="W1271" s="453"/>
      <c r="X1271" s="453"/>
      <c r="Y1271" s="453"/>
      <c r="Z1271" s="453"/>
      <c r="AA1271" s="453"/>
      <c r="AB1271" s="453"/>
      <c r="AC1271" s="453"/>
      <c r="AD1271" s="453"/>
      <c r="AE1271" s="453"/>
      <c r="AF1271" s="453"/>
      <c r="AG1271" s="453"/>
      <c r="AH1271" s="453"/>
      <c r="AI1271" s="453"/>
      <c r="AJ1271" s="453"/>
      <c r="AK1271" s="453"/>
      <c r="AL1271" s="453"/>
      <c r="AM1271" s="453"/>
      <c r="AN1271" s="453"/>
      <c r="AO1271" s="453"/>
      <c r="AP1271" s="453"/>
      <c r="AQ1271" s="453"/>
      <c r="AR1271" s="453"/>
      <c r="AS1271" s="453"/>
      <c r="AT1271" s="453"/>
      <c r="AU1271" s="453"/>
      <c r="AV1271" s="453"/>
      <c r="AW1271" s="453"/>
      <c r="AX1271" s="453"/>
      <c r="AY1271" s="453"/>
      <c r="AZ1271" s="453"/>
      <c r="BA1271" s="453"/>
      <c r="BB1271" s="453"/>
      <c r="BC1271" s="453"/>
      <c r="BD1271" s="453"/>
      <c r="BE1271" s="453"/>
    </row>
    <row r="1272">
      <c r="A1272" s="785"/>
      <c r="B1272" s="782"/>
      <c r="C1272" s="782"/>
      <c r="D1272" s="782"/>
      <c r="E1272" s="782"/>
      <c r="F1272" s="782"/>
      <c r="G1272" s="782"/>
      <c r="H1272" s="782"/>
      <c r="I1272" s="783"/>
      <c r="J1272" s="453"/>
      <c r="K1272" s="453"/>
      <c r="L1272" s="784"/>
      <c r="M1272" s="453"/>
      <c r="N1272" s="453"/>
      <c r="O1272" s="453"/>
      <c r="P1272" s="453"/>
      <c r="Q1272" s="441"/>
      <c r="R1272" s="453"/>
      <c r="S1272" s="453"/>
      <c r="T1272" s="453"/>
      <c r="U1272" s="453"/>
      <c r="V1272" s="453"/>
      <c r="W1272" s="453"/>
      <c r="X1272" s="453"/>
      <c r="Y1272" s="453"/>
      <c r="Z1272" s="453"/>
      <c r="AA1272" s="453"/>
      <c r="AB1272" s="453"/>
      <c r="AC1272" s="453"/>
      <c r="AD1272" s="453"/>
      <c r="AE1272" s="453"/>
      <c r="AF1272" s="453"/>
      <c r="AG1272" s="453"/>
      <c r="AH1272" s="453"/>
      <c r="AI1272" s="453"/>
      <c r="AJ1272" s="453"/>
      <c r="AK1272" s="453"/>
      <c r="AL1272" s="453"/>
      <c r="AM1272" s="453"/>
      <c r="AN1272" s="453"/>
      <c r="AO1272" s="453"/>
      <c r="AP1272" s="453"/>
      <c r="AQ1272" s="453"/>
      <c r="AR1272" s="453"/>
      <c r="AS1272" s="453"/>
      <c r="AT1272" s="453"/>
      <c r="AU1272" s="453"/>
      <c r="AV1272" s="453"/>
      <c r="AW1272" s="453"/>
      <c r="AX1272" s="453"/>
      <c r="AY1272" s="453"/>
      <c r="AZ1272" s="453"/>
      <c r="BA1272" s="453"/>
      <c r="BB1272" s="453"/>
      <c r="BC1272" s="453"/>
      <c r="BD1272" s="453"/>
      <c r="BE1272" s="453"/>
    </row>
    <row r="1273">
      <c r="A1273" s="785"/>
      <c r="B1273" s="782"/>
      <c r="C1273" s="782"/>
      <c r="D1273" s="782"/>
      <c r="E1273" s="782"/>
      <c r="F1273" s="782"/>
      <c r="G1273" s="782"/>
      <c r="H1273" s="782"/>
      <c r="I1273" s="783"/>
      <c r="J1273" s="453"/>
      <c r="K1273" s="453"/>
      <c r="L1273" s="784"/>
      <c r="M1273" s="453"/>
      <c r="N1273" s="453"/>
      <c r="O1273" s="453"/>
      <c r="P1273" s="453"/>
      <c r="Q1273" s="441"/>
      <c r="R1273" s="453"/>
      <c r="S1273" s="453"/>
      <c r="T1273" s="453"/>
      <c r="U1273" s="453"/>
      <c r="V1273" s="453"/>
      <c r="W1273" s="453"/>
      <c r="X1273" s="453"/>
      <c r="Y1273" s="453"/>
      <c r="Z1273" s="453"/>
      <c r="AA1273" s="453"/>
      <c r="AB1273" s="453"/>
      <c r="AC1273" s="453"/>
      <c r="AD1273" s="453"/>
      <c r="AE1273" s="453"/>
      <c r="AF1273" s="453"/>
      <c r="AG1273" s="453"/>
      <c r="AH1273" s="453"/>
      <c r="AI1273" s="453"/>
      <c r="AJ1273" s="453"/>
      <c r="AK1273" s="453"/>
      <c r="AL1273" s="453"/>
      <c r="AM1273" s="453"/>
      <c r="AN1273" s="453"/>
      <c r="AO1273" s="453"/>
      <c r="AP1273" s="453"/>
      <c r="AQ1273" s="453"/>
      <c r="AR1273" s="453"/>
      <c r="AS1273" s="453"/>
      <c r="AT1273" s="453"/>
      <c r="AU1273" s="453"/>
      <c r="AV1273" s="453"/>
      <c r="AW1273" s="453"/>
      <c r="AX1273" s="453"/>
      <c r="AY1273" s="453"/>
      <c r="AZ1273" s="453"/>
      <c r="BA1273" s="453"/>
      <c r="BB1273" s="453"/>
      <c r="BC1273" s="453"/>
      <c r="BD1273" s="453"/>
      <c r="BE1273" s="453"/>
    </row>
    <row r="1274">
      <c r="A1274" s="785"/>
      <c r="B1274" s="782"/>
      <c r="C1274" s="782"/>
      <c r="D1274" s="782"/>
      <c r="E1274" s="782"/>
      <c r="F1274" s="782"/>
      <c r="G1274" s="782"/>
      <c r="H1274" s="782"/>
      <c r="I1274" s="783"/>
      <c r="J1274" s="453"/>
      <c r="K1274" s="453"/>
      <c r="L1274" s="784"/>
      <c r="M1274" s="453"/>
      <c r="N1274" s="453"/>
      <c r="O1274" s="453"/>
      <c r="P1274" s="453"/>
      <c r="Q1274" s="441"/>
      <c r="R1274" s="453"/>
      <c r="S1274" s="453"/>
      <c r="T1274" s="453"/>
      <c r="U1274" s="453"/>
      <c r="V1274" s="453"/>
      <c r="W1274" s="453"/>
      <c r="X1274" s="453"/>
      <c r="Y1274" s="453"/>
      <c r="Z1274" s="453"/>
      <c r="AA1274" s="453"/>
      <c r="AB1274" s="453"/>
      <c r="AC1274" s="453"/>
      <c r="AD1274" s="453"/>
      <c r="AE1274" s="453"/>
      <c r="AF1274" s="453"/>
      <c r="AG1274" s="453"/>
      <c r="AH1274" s="453"/>
      <c r="AI1274" s="453"/>
      <c r="AJ1274" s="453"/>
      <c r="AK1274" s="453"/>
      <c r="AL1274" s="453"/>
      <c r="AM1274" s="453"/>
      <c r="AN1274" s="453"/>
      <c r="AO1274" s="453"/>
      <c r="AP1274" s="453"/>
      <c r="AQ1274" s="453"/>
      <c r="AR1274" s="453"/>
      <c r="AS1274" s="453"/>
      <c r="AT1274" s="453"/>
      <c r="AU1274" s="453"/>
      <c r="AV1274" s="453"/>
      <c r="AW1274" s="453"/>
      <c r="AX1274" s="453"/>
      <c r="AY1274" s="453"/>
      <c r="AZ1274" s="453"/>
      <c r="BA1274" s="453"/>
      <c r="BB1274" s="453"/>
      <c r="BC1274" s="453"/>
      <c r="BD1274" s="453"/>
      <c r="BE1274" s="453"/>
    </row>
    <row r="1275">
      <c r="A1275" s="785"/>
      <c r="B1275" s="782"/>
      <c r="C1275" s="782"/>
      <c r="D1275" s="782"/>
      <c r="E1275" s="782"/>
      <c r="F1275" s="782"/>
      <c r="G1275" s="782"/>
      <c r="H1275" s="782"/>
      <c r="I1275" s="783"/>
      <c r="J1275" s="453"/>
      <c r="K1275" s="453"/>
      <c r="L1275" s="784"/>
      <c r="M1275" s="453"/>
      <c r="N1275" s="453"/>
      <c r="O1275" s="453"/>
      <c r="P1275" s="453"/>
      <c r="Q1275" s="441"/>
      <c r="R1275" s="453"/>
      <c r="S1275" s="453"/>
      <c r="T1275" s="453"/>
      <c r="U1275" s="453"/>
      <c r="V1275" s="453"/>
      <c r="W1275" s="453"/>
      <c r="X1275" s="453"/>
      <c r="Y1275" s="453"/>
      <c r="Z1275" s="453"/>
      <c r="AA1275" s="453"/>
      <c r="AB1275" s="453"/>
      <c r="AC1275" s="453"/>
      <c r="AD1275" s="453"/>
      <c r="AE1275" s="453"/>
      <c r="AF1275" s="453"/>
      <c r="AG1275" s="453"/>
      <c r="AH1275" s="453"/>
      <c r="AI1275" s="453"/>
      <c r="AJ1275" s="453"/>
      <c r="AK1275" s="453"/>
      <c r="AL1275" s="453"/>
      <c r="AM1275" s="453"/>
      <c r="AN1275" s="453"/>
      <c r="AO1275" s="453"/>
      <c r="AP1275" s="453"/>
      <c r="AQ1275" s="453"/>
      <c r="AR1275" s="453"/>
      <c r="AS1275" s="453"/>
      <c r="AT1275" s="453"/>
      <c r="AU1275" s="453"/>
      <c r="AV1275" s="453"/>
      <c r="AW1275" s="453"/>
      <c r="AX1275" s="453"/>
      <c r="AY1275" s="453"/>
      <c r="AZ1275" s="453"/>
      <c r="BA1275" s="453"/>
      <c r="BB1275" s="453"/>
      <c r="BC1275" s="453"/>
      <c r="BD1275" s="453"/>
      <c r="BE1275" s="453"/>
    </row>
    <row r="1276">
      <c r="A1276" s="785"/>
      <c r="B1276" s="782"/>
      <c r="C1276" s="782"/>
      <c r="D1276" s="782"/>
      <c r="E1276" s="782"/>
      <c r="F1276" s="782"/>
      <c r="G1276" s="782"/>
      <c r="H1276" s="782"/>
      <c r="I1276" s="783"/>
      <c r="J1276" s="453"/>
      <c r="K1276" s="453"/>
      <c r="L1276" s="784"/>
      <c r="M1276" s="453"/>
      <c r="N1276" s="453"/>
      <c r="O1276" s="453"/>
      <c r="P1276" s="453"/>
      <c r="Q1276" s="441"/>
      <c r="R1276" s="453"/>
      <c r="S1276" s="453"/>
      <c r="T1276" s="453"/>
      <c r="U1276" s="453"/>
      <c r="V1276" s="453"/>
      <c r="W1276" s="453"/>
      <c r="X1276" s="453"/>
      <c r="Y1276" s="453"/>
      <c r="Z1276" s="453"/>
      <c r="AA1276" s="453"/>
      <c r="AB1276" s="453"/>
      <c r="AC1276" s="453"/>
      <c r="AD1276" s="453"/>
      <c r="AE1276" s="453"/>
      <c r="AF1276" s="453"/>
      <c r="AG1276" s="453"/>
      <c r="AH1276" s="453"/>
      <c r="AI1276" s="453"/>
      <c r="AJ1276" s="453"/>
      <c r="AK1276" s="453"/>
      <c r="AL1276" s="453"/>
      <c r="AM1276" s="453"/>
      <c r="AN1276" s="453"/>
      <c r="AO1276" s="453"/>
      <c r="AP1276" s="453"/>
      <c r="AQ1276" s="453"/>
      <c r="AR1276" s="453"/>
      <c r="AS1276" s="453"/>
      <c r="AT1276" s="453"/>
      <c r="AU1276" s="453"/>
      <c r="AV1276" s="453"/>
      <c r="AW1276" s="453"/>
      <c r="AX1276" s="453"/>
      <c r="AY1276" s="453"/>
      <c r="AZ1276" s="453"/>
      <c r="BA1276" s="453"/>
      <c r="BB1276" s="453"/>
      <c r="BC1276" s="453"/>
      <c r="BD1276" s="453"/>
      <c r="BE1276" s="453"/>
    </row>
    <row r="1277">
      <c r="A1277" s="785"/>
      <c r="B1277" s="782"/>
      <c r="C1277" s="782"/>
      <c r="D1277" s="782"/>
      <c r="E1277" s="782"/>
      <c r="F1277" s="782"/>
      <c r="G1277" s="782"/>
      <c r="H1277" s="782"/>
      <c r="I1277" s="783"/>
      <c r="J1277" s="453"/>
      <c r="K1277" s="453"/>
      <c r="L1277" s="784"/>
      <c r="M1277" s="453"/>
      <c r="N1277" s="453"/>
      <c r="O1277" s="453"/>
      <c r="P1277" s="453"/>
      <c r="Q1277" s="441"/>
      <c r="R1277" s="453"/>
      <c r="S1277" s="453"/>
      <c r="T1277" s="453"/>
      <c r="U1277" s="453"/>
      <c r="V1277" s="453"/>
      <c r="W1277" s="453"/>
      <c r="X1277" s="453"/>
      <c r="Y1277" s="453"/>
      <c r="Z1277" s="453"/>
      <c r="AA1277" s="453"/>
      <c r="AB1277" s="453"/>
      <c r="AC1277" s="453"/>
      <c r="AD1277" s="453"/>
      <c r="AE1277" s="453"/>
      <c r="AF1277" s="453"/>
      <c r="AG1277" s="453"/>
      <c r="AH1277" s="453"/>
      <c r="AI1277" s="453"/>
      <c r="AJ1277" s="453"/>
      <c r="AK1277" s="453"/>
      <c r="AL1277" s="453"/>
      <c r="AM1277" s="453"/>
      <c r="AN1277" s="453"/>
      <c r="AO1277" s="453"/>
      <c r="AP1277" s="453"/>
      <c r="AQ1277" s="453"/>
      <c r="AR1277" s="453"/>
      <c r="AS1277" s="453"/>
      <c r="AT1277" s="453"/>
      <c r="AU1277" s="453"/>
      <c r="AV1277" s="453"/>
      <c r="AW1277" s="453"/>
      <c r="AX1277" s="453"/>
      <c r="AY1277" s="453"/>
      <c r="AZ1277" s="453"/>
      <c r="BA1277" s="453"/>
      <c r="BB1277" s="453"/>
      <c r="BC1277" s="453"/>
      <c r="BD1277" s="453"/>
      <c r="BE1277" s="453"/>
    </row>
    <row r="1278">
      <c r="A1278" s="785"/>
      <c r="B1278" s="782"/>
      <c r="C1278" s="782"/>
      <c r="D1278" s="782"/>
      <c r="E1278" s="782"/>
      <c r="F1278" s="782"/>
      <c r="G1278" s="782"/>
      <c r="H1278" s="782"/>
      <c r="I1278" s="783"/>
      <c r="J1278" s="453"/>
      <c r="K1278" s="453"/>
      <c r="L1278" s="784"/>
      <c r="M1278" s="453"/>
      <c r="N1278" s="453"/>
      <c r="O1278" s="453"/>
      <c r="P1278" s="453"/>
      <c r="Q1278" s="441"/>
      <c r="R1278" s="453"/>
      <c r="S1278" s="453"/>
      <c r="T1278" s="453"/>
      <c r="U1278" s="453"/>
      <c r="V1278" s="453"/>
      <c r="W1278" s="453"/>
      <c r="X1278" s="453"/>
      <c r="Y1278" s="453"/>
      <c r="Z1278" s="453"/>
      <c r="AA1278" s="453"/>
      <c r="AB1278" s="453"/>
      <c r="AC1278" s="453"/>
      <c r="AD1278" s="453"/>
      <c r="AE1278" s="453"/>
      <c r="AF1278" s="453"/>
      <c r="AG1278" s="453"/>
      <c r="AH1278" s="453"/>
      <c r="AI1278" s="453"/>
      <c r="AJ1278" s="453"/>
      <c r="AK1278" s="453"/>
      <c r="AL1278" s="453"/>
      <c r="AM1278" s="453"/>
      <c r="AN1278" s="453"/>
      <c r="AO1278" s="453"/>
      <c r="AP1278" s="453"/>
      <c r="AQ1278" s="453"/>
      <c r="AR1278" s="453"/>
      <c r="AS1278" s="453"/>
      <c r="AT1278" s="453"/>
      <c r="AU1278" s="453"/>
      <c r="AV1278" s="453"/>
      <c r="AW1278" s="453"/>
      <c r="AX1278" s="453"/>
      <c r="AY1278" s="453"/>
      <c r="AZ1278" s="453"/>
      <c r="BA1278" s="453"/>
      <c r="BB1278" s="453"/>
      <c r="BC1278" s="453"/>
      <c r="BD1278" s="453"/>
      <c r="BE1278" s="453"/>
    </row>
    <row r="1279">
      <c r="A1279" s="785"/>
      <c r="B1279" s="782"/>
      <c r="C1279" s="782"/>
      <c r="D1279" s="782"/>
      <c r="E1279" s="782"/>
      <c r="F1279" s="782"/>
      <c r="G1279" s="782"/>
      <c r="H1279" s="782"/>
      <c r="I1279" s="783"/>
      <c r="J1279" s="453"/>
      <c r="K1279" s="453"/>
      <c r="L1279" s="784"/>
      <c r="M1279" s="453"/>
      <c r="N1279" s="453"/>
      <c r="O1279" s="453"/>
      <c r="P1279" s="453"/>
      <c r="Q1279" s="441"/>
      <c r="R1279" s="453"/>
      <c r="S1279" s="453"/>
      <c r="T1279" s="453"/>
      <c r="U1279" s="453"/>
      <c r="V1279" s="453"/>
      <c r="W1279" s="453"/>
      <c r="X1279" s="453"/>
      <c r="Y1279" s="453"/>
      <c r="Z1279" s="453"/>
      <c r="AA1279" s="453"/>
      <c r="AB1279" s="453"/>
      <c r="AC1279" s="453"/>
      <c r="AD1279" s="453"/>
      <c r="AE1279" s="453"/>
      <c r="AF1279" s="453"/>
      <c r="AG1279" s="453"/>
      <c r="AH1279" s="453"/>
      <c r="AI1279" s="453"/>
      <c r="AJ1279" s="453"/>
      <c r="AK1279" s="453"/>
      <c r="AL1279" s="453"/>
      <c r="AM1279" s="453"/>
      <c r="AN1279" s="453"/>
      <c r="AO1279" s="453"/>
      <c r="AP1279" s="453"/>
      <c r="AQ1279" s="453"/>
      <c r="AR1279" s="453"/>
      <c r="AS1279" s="453"/>
      <c r="AT1279" s="453"/>
      <c r="AU1279" s="453"/>
      <c r="AV1279" s="453"/>
      <c r="AW1279" s="453"/>
      <c r="AX1279" s="453"/>
      <c r="AY1279" s="453"/>
      <c r="AZ1279" s="453"/>
      <c r="BA1279" s="453"/>
      <c r="BB1279" s="453"/>
      <c r="BC1279" s="453"/>
      <c r="BD1279" s="453"/>
      <c r="BE1279" s="453"/>
    </row>
    <row r="1280">
      <c r="A1280" s="785"/>
      <c r="B1280" s="782"/>
      <c r="C1280" s="782"/>
      <c r="D1280" s="782"/>
      <c r="E1280" s="782"/>
      <c r="F1280" s="782"/>
      <c r="G1280" s="782"/>
      <c r="H1280" s="782"/>
      <c r="I1280" s="783"/>
      <c r="J1280" s="453"/>
      <c r="K1280" s="453"/>
      <c r="L1280" s="784"/>
      <c r="M1280" s="453"/>
      <c r="N1280" s="453"/>
      <c r="O1280" s="453"/>
      <c r="P1280" s="453"/>
      <c r="Q1280" s="441"/>
      <c r="R1280" s="453"/>
      <c r="S1280" s="453"/>
      <c r="T1280" s="453"/>
      <c r="U1280" s="453"/>
      <c r="V1280" s="453"/>
      <c r="W1280" s="453"/>
      <c r="X1280" s="453"/>
      <c r="Y1280" s="453"/>
      <c r="Z1280" s="453"/>
      <c r="AA1280" s="453"/>
      <c r="AB1280" s="453"/>
      <c r="AC1280" s="453"/>
      <c r="AD1280" s="453"/>
      <c r="AE1280" s="453"/>
      <c r="AF1280" s="453"/>
      <c r="AG1280" s="453"/>
      <c r="AH1280" s="453"/>
      <c r="AI1280" s="453"/>
      <c r="AJ1280" s="453"/>
      <c r="AK1280" s="453"/>
      <c r="AL1280" s="453"/>
      <c r="AM1280" s="453"/>
      <c r="AN1280" s="453"/>
      <c r="AO1280" s="453"/>
      <c r="AP1280" s="453"/>
      <c r="AQ1280" s="453"/>
      <c r="AR1280" s="453"/>
      <c r="AS1280" s="453"/>
      <c r="AT1280" s="453"/>
      <c r="AU1280" s="453"/>
      <c r="AV1280" s="453"/>
      <c r="AW1280" s="453"/>
      <c r="AX1280" s="453"/>
      <c r="AY1280" s="453"/>
      <c r="AZ1280" s="453"/>
      <c r="BA1280" s="453"/>
      <c r="BB1280" s="453"/>
      <c r="BC1280" s="453"/>
      <c r="BD1280" s="453"/>
      <c r="BE1280" s="453"/>
    </row>
    <row r="1281">
      <c r="A1281" s="785"/>
      <c r="B1281" s="782"/>
      <c r="C1281" s="782"/>
      <c r="D1281" s="782"/>
      <c r="E1281" s="782"/>
      <c r="F1281" s="782"/>
      <c r="G1281" s="782"/>
      <c r="H1281" s="782"/>
      <c r="I1281" s="783"/>
      <c r="J1281" s="453"/>
      <c r="K1281" s="453"/>
      <c r="L1281" s="784"/>
      <c r="M1281" s="453"/>
      <c r="N1281" s="453"/>
      <c r="O1281" s="453"/>
      <c r="P1281" s="453"/>
      <c r="Q1281" s="441"/>
      <c r="R1281" s="453"/>
      <c r="S1281" s="453"/>
      <c r="T1281" s="453"/>
      <c r="U1281" s="453"/>
      <c r="V1281" s="453"/>
      <c r="W1281" s="453"/>
      <c r="X1281" s="453"/>
      <c r="Y1281" s="453"/>
      <c r="Z1281" s="453"/>
      <c r="AA1281" s="453"/>
      <c r="AB1281" s="453"/>
      <c r="AC1281" s="453"/>
      <c r="AD1281" s="453"/>
      <c r="AE1281" s="453"/>
      <c r="AF1281" s="453"/>
      <c r="AG1281" s="453"/>
      <c r="AH1281" s="453"/>
      <c r="AI1281" s="453"/>
      <c r="AJ1281" s="453"/>
      <c r="AK1281" s="453"/>
      <c r="AL1281" s="453"/>
      <c r="AM1281" s="453"/>
      <c r="AN1281" s="453"/>
      <c r="AO1281" s="453"/>
      <c r="AP1281" s="453"/>
      <c r="AQ1281" s="453"/>
      <c r="AR1281" s="453"/>
      <c r="AS1281" s="453"/>
      <c r="AT1281" s="453"/>
      <c r="AU1281" s="453"/>
      <c r="AV1281" s="453"/>
      <c r="AW1281" s="453"/>
      <c r="AX1281" s="453"/>
      <c r="AY1281" s="453"/>
      <c r="AZ1281" s="453"/>
      <c r="BA1281" s="453"/>
      <c r="BB1281" s="453"/>
      <c r="BC1281" s="453"/>
      <c r="BD1281" s="453"/>
      <c r="BE1281" s="453"/>
    </row>
    <row r="1282">
      <c r="A1282" s="785"/>
      <c r="B1282" s="782"/>
      <c r="C1282" s="782"/>
      <c r="D1282" s="782"/>
      <c r="E1282" s="782"/>
      <c r="F1282" s="782"/>
      <c r="G1282" s="782"/>
      <c r="H1282" s="782"/>
      <c r="I1282" s="783"/>
      <c r="J1282" s="453"/>
      <c r="K1282" s="453"/>
      <c r="L1282" s="784"/>
      <c r="M1282" s="453"/>
      <c r="N1282" s="453"/>
      <c r="O1282" s="453"/>
      <c r="P1282" s="453"/>
      <c r="Q1282" s="441"/>
      <c r="R1282" s="453"/>
      <c r="S1282" s="453"/>
      <c r="T1282" s="453"/>
      <c r="U1282" s="453"/>
      <c r="V1282" s="453"/>
      <c r="W1282" s="453"/>
      <c r="X1282" s="453"/>
      <c r="Y1282" s="453"/>
      <c r="Z1282" s="453"/>
      <c r="AA1282" s="453"/>
      <c r="AB1282" s="453"/>
      <c r="AC1282" s="453"/>
      <c r="AD1282" s="453"/>
      <c r="AE1282" s="453"/>
      <c r="AF1282" s="453"/>
      <c r="AG1282" s="453"/>
      <c r="AH1282" s="453"/>
      <c r="AI1282" s="453"/>
      <c r="AJ1282" s="453"/>
      <c r="AK1282" s="453"/>
      <c r="AL1282" s="453"/>
      <c r="AM1282" s="453"/>
      <c r="AN1282" s="453"/>
      <c r="AO1282" s="453"/>
      <c r="AP1282" s="453"/>
      <c r="AQ1282" s="453"/>
      <c r="AR1282" s="453"/>
      <c r="AS1282" s="453"/>
      <c r="AT1282" s="453"/>
      <c r="AU1282" s="453"/>
      <c r="AV1282" s="453"/>
      <c r="AW1282" s="453"/>
      <c r="AX1282" s="453"/>
      <c r="AY1282" s="453"/>
      <c r="AZ1282" s="453"/>
      <c r="BA1282" s="453"/>
      <c r="BB1282" s="453"/>
      <c r="BC1282" s="453"/>
      <c r="BD1282" s="453"/>
      <c r="BE1282" s="453"/>
    </row>
    <row r="1283">
      <c r="A1283" s="785"/>
      <c r="B1283" s="782"/>
      <c r="C1283" s="782"/>
      <c r="D1283" s="782"/>
      <c r="E1283" s="782"/>
      <c r="F1283" s="782"/>
      <c r="G1283" s="782"/>
      <c r="H1283" s="782"/>
      <c r="I1283" s="783"/>
      <c r="J1283" s="453"/>
      <c r="K1283" s="453"/>
      <c r="L1283" s="784"/>
      <c r="M1283" s="453"/>
      <c r="N1283" s="453"/>
      <c r="O1283" s="453"/>
      <c r="P1283" s="453"/>
      <c r="Q1283" s="441"/>
      <c r="R1283" s="453"/>
      <c r="S1283" s="453"/>
      <c r="T1283" s="453"/>
      <c r="U1283" s="453"/>
      <c r="V1283" s="453"/>
      <c r="W1283" s="453"/>
      <c r="X1283" s="453"/>
      <c r="Y1283" s="453"/>
      <c r="Z1283" s="453"/>
      <c r="AA1283" s="453"/>
      <c r="AB1283" s="453"/>
      <c r="AC1283" s="453"/>
      <c r="AD1283" s="453"/>
      <c r="AE1283" s="453"/>
      <c r="AF1283" s="453"/>
      <c r="AG1283" s="453"/>
      <c r="AH1283" s="453"/>
      <c r="AI1283" s="453"/>
      <c r="AJ1283" s="453"/>
      <c r="AK1283" s="453"/>
      <c r="AL1283" s="453"/>
      <c r="AM1283" s="453"/>
      <c r="AN1283" s="453"/>
      <c r="AO1283" s="453"/>
      <c r="AP1283" s="453"/>
      <c r="AQ1283" s="453"/>
      <c r="AR1283" s="453"/>
      <c r="AS1283" s="453"/>
      <c r="AT1283" s="453"/>
      <c r="AU1283" s="453"/>
      <c r="AV1283" s="453"/>
      <c r="AW1283" s="453"/>
      <c r="AX1283" s="453"/>
      <c r="AY1283" s="453"/>
      <c r="AZ1283" s="453"/>
      <c r="BA1283" s="453"/>
      <c r="BB1283" s="453"/>
      <c r="BC1283" s="453"/>
      <c r="BD1283" s="453"/>
      <c r="BE1283" s="453"/>
    </row>
    <row r="1284">
      <c r="A1284" s="785"/>
      <c r="B1284" s="782"/>
      <c r="C1284" s="782"/>
      <c r="D1284" s="782"/>
      <c r="E1284" s="782"/>
      <c r="F1284" s="782"/>
      <c r="G1284" s="782"/>
      <c r="H1284" s="782"/>
      <c r="I1284" s="783"/>
      <c r="J1284" s="453"/>
      <c r="K1284" s="453"/>
      <c r="L1284" s="784"/>
      <c r="M1284" s="453"/>
      <c r="N1284" s="453"/>
      <c r="O1284" s="453"/>
      <c r="P1284" s="453"/>
      <c r="Q1284" s="441"/>
      <c r="R1284" s="453"/>
      <c r="S1284" s="453"/>
      <c r="T1284" s="453"/>
      <c r="U1284" s="453"/>
      <c r="V1284" s="453"/>
      <c r="W1284" s="453"/>
      <c r="X1284" s="453"/>
      <c r="Y1284" s="453"/>
      <c r="Z1284" s="453"/>
      <c r="AA1284" s="453"/>
      <c r="AB1284" s="453"/>
      <c r="AC1284" s="453"/>
      <c r="AD1284" s="453"/>
      <c r="AE1284" s="453"/>
      <c r="AF1284" s="453"/>
      <c r="AG1284" s="453"/>
      <c r="AH1284" s="453"/>
      <c r="AI1284" s="453"/>
      <c r="AJ1284" s="453"/>
      <c r="AK1284" s="453"/>
      <c r="AL1284" s="453"/>
      <c r="AM1284" s="453"/>
      <c r="AN1284" s="453"/>
      <c r="AO1284" s="453"/>
      <c r="AP1284" s="453"/>
      <c r="AQ1284" s="453"/>
      <c r="AR1284" s="453"/>
      <c r="AS1284" s="453"/>
      <c r="AT1284" s="453"/>
      <c r="AU1284" s="453"/>
      <c r="AV1284" s="453"/>
      <c r="AW1284" s="453"/>
      <c r="AX1284" s="453"/>
      <c r="AY1284" s="453"/>
      <c r="AZ1284" s="453"/>
      <c r="BA1284" s="453"/>
      <c r="BB1284" s="453"/>
      <c r="BC1284" s="453"/>
      <c r="BD1284" s="453"/>
      <c r="BE1284" s="453"/>
    </row>
    <row r="1285">
      <c r="A1285" s="785"/>
      <c r="B1285" s="782"/>
      <c r="C1285" s="782"/>
      <c r="D1285" s="782"/>
      <c r="E1285" s="782"/>
      <c r="F1285" s="782"/>
      <c r="G1285" s="782"/>
      <c r="H1285" s="782"/>
      <c r="I1285" s="783"/>
      <c r="J1285" s="453"/>
      <c r="K1285" s="453"/>
      <c r="L1285" s="784"/>
      <c r="M1285" s="453"/>
      <c r="N1285" s="453"/>
      <c r="O1285" s="453"/>
      <c r="P1285" s="453"/>
      <c r="Q1285" s="441"/>
      <c r="R1285" s="453"/>
      <c r="S1285" s="453"/>
      <c r="T1285" s="453"/>
      <c r="U1285" s="453"/>
      <c r="V1285" s="453"/>
      <c r="W1285" s="453"/>
      <c r="X1285" s="453"/>
      <c r="Y1285" s="453"/>
      <c r="Z1285" s="453"/>
      <c r="AA1285" s="453"/>
      <c r="AB1285" s="453"/>
      <c r="AC1285" s="453"/>
      <c r="AD1285" s="453"/>
      <c r="AE1285" s="453"/>
      <c r="AF1285" s="453"/>
      <c r="AG1285" s="453"/>
      <c r="AH1285" s="453"/>
      <c r="AI1285" s="453"/>
      <c r="AJ1285" s="453"/>
      <c r="AK1285" s="453"/>
      <c r="AL1285" s="453"/>
      <c r="AM1285" s="453"/>
      <c r="AN1285" s="453"/>
      <c r="AO1285" s="453"/>
      <c r="AP1285" s="453"/>
      <c r="AQ1285" s="453"/>
      <c r="AR1285" s="453"/>
      <c r="AS1285" s="453"/>
      <c r="AT1285" s="453"/>
      <c r="AU1285" s="453"/>
      <c r="AV1285" s="453"/>
      <c r="AW1285" s="453"/>
      <c r="AX1285" s="453"/>
      <c r="AY1285" s="453"/>
      <c r="AZ1285" s="453"/>
      <c r="BA1285" s="453"/>
      <c r="BB1285" s="453"/>
      <c r="BC1285" s="453"/>
      <c r="BD1285" s="453"/>
      <c r="BE1285" s="453"/>
    </row>
    <row r="1286">
      <c r="A1286" s="785"/>
      <c r="B1286" s="782"/>
      <c r="C1286" s="782"/>
      <c r="D1286" s="782"/>
      <c r="E1286" s="782"/>
      <c r="F1286" s="782"/>
      <c r="G1286" s="782"/>
      <c r="H1286" s="782"/>
      <c r="I1286" s="783"/>
      <c r="J1286" s="453"/>
      <c r="K1286" s="453"/>
      <c r="L1286" s="784"/>
      <c r="M1286" s="453"/>
      <c r="N1286" s="453"/>
      <c r="O1286" s="453"/>
      <c r="P1286" s="453"/>
      <c r="Q1286" s="441"/>
      <c r="R1286" s="453"/>
      <c r="S1286" s="453"/>
      <c r="T1286" s="453"/>
      <c r="U1286" s="453"/>
      <c r="V1286" s="453"/>
      <c r="W1286" s="453"/>
      <c r="X1286" s="453"/>
      <c r="Y1286" s="453"/>
      <c r="Z1286" s="453"/>
      <c r="AA1286" s="453"/>
      <c r="AB1286" s="453"/>
      <c r="AC1286" s="453"/>
      <c r="AD1286" s="453"/>
      <c r="AE1286" s="453"/>
      <c r="AF1286" s="453"/>
      <c r="AG1286" s="453"/>
      <c r="AH1286" s="453"/>
      <c r="AI1286" s="453"/>
      <c r="AJ1286" s="453"/>
      <c r="AK1286" s="453"/>
      <c r="AL1286" s="453"/>
      <c r="AM1286" s="453"/>
      <c r="AN1286" s="453"/>
      <c r="AO1286" s="453"/>
      <c r="AP1286" s="453"/>
      <c r="AQ1286" s="453"/>
      <c r="AR1286" s="453"/>
      <c r="AS1286" s="453"/>
      <c r="AT1286" s="453"/>
      <c r="AU1286" s="453"/>
      <c r="AV1286" s="453"/>
      <c r="AW1286" s="453"/>
      <c r="AX1286" s="453"/>
      <c r="AY1286" s="453"/>
      <c r="AZ1286" s="453"/>
      <c r="BA1286" s="453"/>
      <c r="BB1286" s="453"/>
      <c r="BC1286" s="453"/>
      <c r="BD1286" s="453"/>
      <c r="BE1286" s="453"/>
    </row>
    <row r="1287">
      <c r="A1287" s="785"/>
      <c r="B1287" s="782"/>
      <c r="C1287" s="782"/>
      <c r="D1287" s="782"/>
      <c r="E1287" s="782"/>
      <c r="F1287" s="782"/>
      <c r="G1287" s="782"/>
      <c r="H1287" s="782"/>
      <c r="I1287" s="783"/>
      <c r="J1287" s="453"/>
      <c r="K1287" s="453"/>
      <c r="L1287" s="784"/>
      <c r="M1287" s="453"/>
      <c r="N1287" s="453"/>
      <c r="O1287" s="453"/>
      <c r="P1287" s="453"/>
      <c r="Q1287" s="441"/>
      <c r="R1287" s="453"/>
      <c r="S1287" s="453"/>
      <c r="T1287" s="453"/>
      <c r="U1287" s="453"/>
      <c r="V1287" s="453"/>
      <c r="W1287" s="453"/>
      <c r="X1287" s="453"/>
      <c r="Y1287" s="453"/>
      <c r="Z1287" s="453"/>
      <c r="AA1287" s="453"/>
      <c r="AB1287" s="453"/>
      <c r="AC1287" s="453"/>
      <c r="AD1287" s="453"/>
      <c r="AE1287" s="453"/>
      <c r="AF1287" s="453"/>
      <c r="AG1287" s="453"/>
      <c r="AH1287" s="453"/>
      <c r="AI1287" s="453"/>
      <c r="AJ1287" s="453"/>
      <c r="AK1287" s="453"/>
      <c r="AL1287" s="453"/>
      <c r="AM1287" s="453"/>
      <c r="AN1287" s="453"/>
      <c r="AO1287" s="453"/>
      <c r="AP1287" s="453"/>
      <c r="AQ1287" s="453"/>
      <c r="AR1287" s="453"/>
      <c r="AS1287" s="453"/>
      <c r="AT1287" s="453"/>
      <c r="AU1287" s="453"/>
      <c r="AV1287" s="453"/>
      <c r="AW1287" s="453"/>
      <c r="AX1287" s="453"/>
      <c r="AY1287" s="453"/>
      <c r="AZ1287" s="453"/>
      <c r="BA1287" s="453"/>
      <c r="BB1287" s="453"/>
      <c r="BC1287" s="453"/>
      <c r="BD1287" s="453"/>
      <c r="BE1287" s="453"/>
    </row>
    <row r="1288">
      <c r="A1288" s="785"/>
      <c r="B1288" s="782"/>
      <c r="C1288" s="782"/>
      <c r="D1288" s="782"/>
      <c r="E1288" s="782"/>
      <c r="F1288" s="782"/>
      <c r="G1288" s="782"/>
      <c r="H1288" s="782"/>
      <c r="I1288" s="783"/>
      <c r="J1288" s="453"/>
      <c r="K1288" s="453"/>
      <c r="L1288" s="784"/>
      <c r="M1288" s="453"/>
      <c r="N1288" s="453"/>
      <c r="O1288" s="453"/>
      <c r="P1288" s="453"/>
      <c r="Q1288" s="441"/>
      <c r="R1288" s="453"/>
      <c r="S1288" s="453"/>
      <c r="T1288" s="453"/>
      <c r="U1288" s="453"/>
      <c r="V1288" s="453"/>
      <c r="W1288" s="453"/>
      <c r="X1288" s="453"/>
      <c r="Y1288" s="453"/>
      <c r="Z1288" s="453"/>
      <c r="AA1288" s="453"/>
      <c r="AB1288" s="453"/>
      <c r="AC1288" s="453"/>
      <c r="AD1288" s="453"/>
      <c r="AE1288" s="453"/>
      <c r="AF1288" s="453"/>
      <c r="AG1288" s="453"/>
      <c r="AH1288" s="453"/>
      <c r="AI1288" s="453"/>
      <c r="AJ1288" s="453"/>
      <c r="AK1288" s="453"/>
      <c r="AL1288" s="453"/>
      <c r="AM1288" s="453"/>
      <c r="AN1288" s="453"/>
      <c r="AO1288" s="453"/>
      <c r="AP1288" s="453"/>
      <c r="AQ1288" s="453"/>
      <c r="AR1288" s="453"/>
      <c r="AS1288" s="453"/>
      <c r="AT1288" s="453"/>
      <c r="AU1288" s="453"/>
      <c r="AV1288" s="453"/>
      <c r="AW1288" s="453"/>
      <c r="AX1288" s="453"/>
      <c r="AY1288" s="453"/>
      <c r="AZ1288" s="453"/>
      <c r="BA1288" s="453"/>
      <c r="BB1288" s="453"/>
      <c r="BC1288" s="453"/>
      <c r="BD1288" s="453"/>
      <c r="BE1288" s="453"/>
    </row>
    <row r="1289">
      <c r="A1289" s="785"/>
      <c r="B1289" s="782"/>
      <c r="C1289" s="782"/>
      <c r="D1289" s="782"/>
      <c r="E1289" s="782"/>
      <c r="F1289" s="782"/>
      <c r="G1289" s="782"/>
      <c r="H1289" s="782"/>
      <c r="I1289" s="783"/>
      <c r="J1289" s="453"/>
      <c r="K1289" s="453"/>
      <c r="L1289" s="784"/>
      <c r="M1289" s="453"/>
      <c r="N1289" s="453"/>
      <c r="O1289" s="453"/>
      <c r="P1289" s="453"/>
      <c r="Q1289" s="441"/>
      <c r="R1289" s="453"/>
      <c r="S1289" s="453"/>
      <c r="T1289" s="453"/>
      <c r="U1289" s="453"/>
      <c r="V1289" s="453"/>
      <c r="W1289" s="453"/>
      <c r="X1289" s="453"/>
      <c r="Y1289" s="453"/>
      <c r="Z1289" s="453"/>
      <c r="AA1289" s="453"/>
      <c r="AB1289" s="453"/>
      <c r="AC1289" s="453"/>
      <c r="AD1289" s="453"/>
      <c r="AE1289" s="453"/>
      <c r="AF1289" s="453"/>
      <c r="AG1289" s="453"/>
      <c r="AH1289" s="453"/>
      <c r="AI1289" s="453"/>
      <c r="AJ1289" s="453"/>
      <c r="AK1289" s="453"/>
      <c r="AL1289" s="453"/>
      <c r="AM1289" s="453"/>
      <c r="AN1289" s="453"/>
      <c r="AO1289" s="453"/>
      <c r="AP1289" s="453"/>
      <c r="AQ1289" s="453"/>
      <c r="AR1289" s="453"/>
      <c r="AS1289" s="453"/>
      <c r="AT1289" s="453"/>
      <c r="AU1289" s="453"/>
      <c r="AV1289" s="453"/>
      <c r="AW1289" s="453"/>
      <c r="AX1289" s="453"/>
      <c r="AY1289" s="453"/>
      <c r="AZ1289" s="453"/>
      <c r="BA1289" s="453"/>
      <c r="BB1289" s="453"/>
      <c r="BC1289" s="453"/>
      <c r="BD1289" s="453"/>
      <c r="BE1289" s="453"/>
    </row>
    <row r="1290">
      <c r="A1290" s="785"/>
      <c r="B1290" s="782"/>
      <c r="C1290" s="782"/>
      <c r="D1290" s="782"/>
      <c r="E1290" s="782"/>
      <c r="F1290" s="782"/>
      <c r="G1290" s="782"/>
      <c r="H1290" s="782"/>
      <c r="I1290" s="783"/>
      <c r="J1290" s="453"/>
      <c r="K1290" s="453"/>
      <c r="L1290" s="784"/>
      <c r="M1290" s="453"/>
      <c r="N1290" s="453"/>
      <c r="O1290" s="453"/>
      <c r="P1290" s="453"/>
      <c r="Q1290" s="441"/>
      <c r="R1290" s="453"/>
      <c r="S1290" s="453"/>
      <c r="T1290" s="453"/>
      <c r="U1290" s="453"/>
      <c r="V1290" s="453"/>
      <c r="W1290" s="453"/>
      <c r="X1290" s="453"/>
      <c r="Y1290" s="453"/>
      <c r="Z1290" s="453"/>
      <c r="AA1290" s="453"/>
      <c r="AB1290" s="453"/>
      <c r="AC1290" s="453"/>
      <c r="AD1290" s="453"/>
      <c r="AE1290" s="453"/>
      <c r="AF1290" s="453"/>
      <c r="AG1290" s="453"/>
      <c r="AH1290" s="453"/>
      <c r="AI1290" s="453"/>
      <c r="AJ1290" s="453"/>
      <c r="AK1290" s="453"/>
      <c r="AL1290" s="453"/>
      <c r="AM1290" s="453"/>
      <c r="AN1290" s="453"/>
      <c r="AO1290" s="453"/>
      <c r="AP1290" s="453"/>
      <c r="AQ1290" s="453"/>
      <c r="AR1290" s="453"/>
      <c r="AS1290" s="453"/>
      <c r="AT1290" s="453"/>
      <c r="AU1290" s="453"/>
      <c r="AV1290" s="453"/>
      <c r="AW1290" s="453"/>
      <c r="AX1290" s="453"/>
      <c r="AY1290" s="453"/>
      <c r="AZ1290" s="453"/>
      <c r="BA1290" s="453"/>
      <c r="BB1290" s="453"/>
      <c r="BC1290" s="453"/>
      <c r="BD1290" s="453"/>
      <c r="BE1290" s="453"/>
    </row>
    <row r="1291">
      <c r="A1291" s="785"/>
      <c r="B1291" s="782"/>
      <c r="C1291" s="782"/>
      <c r="D1291" s="782"/>
      <c r="E1291" s="782"/>
      <c r="F1291" s="782"/>
      <c r="G1291" s="782"/>
      <c r="H1291" s="782"/>
      <c r="I1291" s="783"/>
      <c r="J1291" s="453"/>
      <c r="K1291" s="453"/>
      <c r="L1291" s="784"/>
      <c r="M1291" s="453"/>
      <c r="N1291" s="453"/>
      <c r="O1291" s="453"/>
      <c r="P1291" s="453"/>
      <c r="Q1291" s="441"/>
      <c r="R1291" s="453"/>
      <c r="S1291" s="453"/>
      <c r="T1291" s="453"/>
      <c r="U1291" s="453"/>
      <c r="V1291" s="453"/>
      <c r="W1291" s="453"/>
      <c r="X1291" s="453"/>
      <c r="Y1291" s="453"/>
      <c r="Z1291" s="453"/>
      <c r="AA1291" s="453"/>
      <c r="AB1291" s="453"/>
      <c r="AC1291" s="453"/>
      <c r="AD1291" s="453"/>
      <c r="AE1291" s="453"/>
      <c r="AF1291" s="453"/>
      <c r="AG1291" s="453"/>
      <c r="AH1291" s="453"/>
      <c r="AI1291" s="453"/>
      <c r="AJ1291" s="453"/>
      <c r="AK1291" s="453"/>
      <c r="AL1291" s="453"/>
      <c r="AM1291" s="453"/>
      <c r="AN1291" s="453"/>
      <c r="AO1291" s="453"/>
      <c r="AP1291" s="453"/>
      <c r="AQ1291" s="453"/>
      <c r="AR1291" s="453"/>
      <c r="AS1291" s="453"/>
      <c r="AT1291" s="453"/>
      <c r="AU1291" s="453"/>
      <c r="AV1291" s="453"/>
      <c r="AW1291" s="453"/>
      <c r="AX1291" s="453"/>
      <c r="AY1291" s="453"/>
      <c r="AZ1291" s="453"/>
      <c r="BA1291" s="453"/>
      <c r="BB1291" s="453"/>
      <c r="BC1291" s="453"/>
      <c r="BD1291" s="453"/>
      <c r="BE1291" s="453"/>
    </row>
    <row r="1292">
      <c r="A1292" s="785"/>
      <c r="B1292" s="782"/>
      <c r="C1292" s="782"/>
      <c r="D1292" s="782"/>
      <c r="E1292" s="782"/>
      <c r="F1292" s="782"/>
      <c r="G1292" s="782"/>
      <c r="H1292" s="782"/>
      <c r="I1292" s="783"/>
      <c r="J1292" s="453"/>
      <c r="K1292" s="453"/>
      <c r="L1292" s="784"/>
      <c r="M1292" s="453"/>
      <c r="N1292" s="453"/>
      <c r="O1292" s="453"/>
      <c r="P1292" s="453"/>
      <c r="Q1292" s="441"/>
      <c r="R1292" s="453"/>
      <c r="S1292" s="453"/>
      <c r="T1292" s="453"/>
      <c r="U1292" s="453"/>
      <c r="V1292" s="453"/>
      <c r="W1292" s="453"/>
      <c r="X1292" s="453"/>
      <c r="Y1292" s="453"/>
      <c r="Z1292" s="453"/>
      <c r="AA1292" s="453"/>
      <c r="AB1292" s="453"/>
      <c r="AC1292" s="453"/>
      <c r="AD1292" s="453"/>
      <c r="AE1292" s="453"/>
      <c r="AF1292" s="453"/>
      <c r="AG1292" s="453"/>
      <c r="AH1292" s="453"/>
      <c r="AI1292" s="453"/>
      <c r="AJ1292" s="453"/>
      <c r="AK1292" s="453"/>
      <c r="AL1292" s="453"/>
      <c r="AM1292" s="453"/>
      <c r="AN1292" s="453"/>
      <c r="AO1292" s="453"/>
      <c r="AP1292" s="453"/>
      <c r="AQ1292" s="453"/>
      <c r="AR1292" s="453"/>
      <c r="AS1292" s="453"/>
      <c r="AT1292" s="453"/>
      <c r="AU1292" s="453"/>
      <c r="AV1292" s="453"/>
      <c r="AW1292" s="453"/>
      <c r="AX1292" s="453"/>
      <c r="AY1292" s="453"/>
      <c r="AZ1292" s="453"/>
      <c r="BA1292" s="453"/>
      <c r="BB1292" s="453"/>
      <c r="BC1292" s="453"/>
      <c r="BD1292" s="453"/>
      <c r="BE1292" s="453"/>
    </row>
    <row r="1293">
      <c r="A1293" s="785"/>
      <c r="B1293" s="782"/>
      <c r="C1293" s="782"/>
      <c r="D1293" s="782"/>
      <c r="E1293" s="782"/>
      <c r="F1293" s="782"/>
      <c r="G1293" s="782"/>
      <c r="H1293" s="782"/>
      <c r="I1293" s="783"/>
      <c r="J1293" s="453"/>
      <c r="K1293" s="453"/>
      <c r="L1293" s="784"/>
      <c r="M1293" s="453"/>
      <c r="N1293" s="453"/>
      <c r="O1293" s="453"/>
      <c r="P1293" s="453"/>
      <c r="Q1293" s="441"/>
      <c r="R1293" s="453"/>
      <c r="S1293" s="453"/>
      <c r="T1293" s="453"/>
      <c r="U1293" s="453"/>
      <c r="V1293" s="453"/>
      <c r="W1293" s="453"/>
      <c r="X1293" s="453"/>
      <c r="Y1293" s="453"/>
      <c r="Z1293" s="453"/>
      <c r="AA1293" s="453"/>
      <c r="AB1293" s="453"/>
      <c r="AC1293" s="453"/>
      <c r="AD1293" s="453"/>
      <c r="AE1293" s="453"/>
      <c r="AF1293" s="453"/>
      <c r="AG1293" s="453"/>
      <c r="AH1293" s="453"/>
      <c r="AI1293" s="453"/>
      <c r="AJ1293" s="453"/>
      <c r="AK1293" s="453"/>
      <c r="AL1293" s="453"/>
      <c r="AM1293" s="453"/>
      <c r="AN1293" s="453"/>
      <c r="AO1293" s="453"/>
      <c r="AP1293" s="453"/>
      <c r="AQ1293" s="453"/>
      <c r="AR1293" s="453"/>
      <c r="AS1293" s="453"/>
      <c r="AT1293" s="453"/>
      <c r="AU1293" s="453"/>
      <c r="AV1293" s="453"/>
      <c r="AW1293" s="453"/>
      <c r="AX1293" s="453"/>
      <c r="AY1293" s="453"/>
      <c r="AZ1293" s="453"/>
      <c r="BA1293" s="453"/>
      <c r="BB1293" s="453"/>
      <c r="BC1293" s="453"/>
      <c r="BD1293" s="453"/>
      <c r="BE1293" s="453"/>
    </row>
    <row r="1294">
      <c r="A1294" s="785"/>
      <c r="B1294" s="782"/>
      <c r="C1294" s="782"/>
      <c r="D1294" s="782"/>
      <c r="E1294" s="782"/>
      <c r="F1294" s="782"/>
      <c r="G1294" s="782"/>
      <c r="H1294" s="782"/>
      <c r="I1294" s="783"/>
      <c r="J1294" s="453"/>
      <c r="K1294" s="453"/>
      <c r="L1294" s="784"/>
      <c r="M1294" s="453"/>
      <c r="N1294" s="453"/>
      <c r="O1294" s="453"/>
      <c r="P1294" s="453"/>
      <c r="Q1294" s="441"/>
      <c r="R1294" s="453"/>
      <c r="S1294" s="453"/>
      <c r="T1294" s="453"/>
      <c r="U1294" s="453"/>
      <c r="V1294" s="453"/>
      <c r="W1294" s="453"/>
      <c r="X1294" s="453"/>
      <c r="Y1294" s="453"/>
      <c r="Z1294" s="453"/>
      <c r="AA1294" s="453"/>
      <c r="AB1294" s="453"/>
      <c r="AC1294" s="453"/>
      <c r="AD1294" s="453"/>
      <c r="AE1294" s="453"/>
      <c r="AF1294" s="453"/>
      <c r="AG1294" s="453"/>
      <c r="AH1294" s="453"/>
      <c r="AI1294" s="453"/>
      <c r="AJ1294" s="453"/>
      <c r="AK1294" s="453"/>
      <c r="AL1294" s="453"/>
      <c r="AM1294" s="453"/>
      <c r="AN1294" s="453"/>
      <c r="AO1294" s="453"/>
      <c r="AP1294" s="453"/>
      <c r="AQ1294" s="453"/>
      <c r="AR1294" s="453"/>
      <c r="AS1294" s="453"/>
      <c r="AT1294" s="453"/>
      <c r="AU1294" s="453"/>
      <c r="AV1294" s="453"/>
      <c r="AW1294" s="453"/>
      <c r="AX1294" s="453"/>
      <c r="AY1294" s="453"/>
      <c r="AZ1294" s="453"/>
      <c r="BA1294" s="453"/>
      <c r="BB1294" s="453"/>
      <c r="BC1294" s="453"/>
      <c r="BD1294" s="453"/>
      <c r="BE1294" s="453"/>
    </row>
    <row r="1295">
      <c r="A1295" s="785"/>
      <c r="B1295" s="782"/>
      <c r="C1295" s="782"/>
      <c r="D1295" s="782"/>
      <c r="E1295" s="782"/>
      <c r="F1295" s="782"/>
      <c r="G1295" s="782"/>
      <c r="H1295" s="782"/>
      <c r="I1295" s="783"/>
      <c r="J1295" s="453"/>
      <c r="K1295" s="453"/>
      <c r="L1295" s="784"/>
      <c r="M1295" s="453"/>
      <c r="N1295" s="453"/>
      <c r="O1295" s="453"/>
      <c r="P1295" s="453"/>
      <c r="Q1295" s="441"/>
      <c r="R1295" s="453"/>
      <c r="S1295" s="453"/>
      <c r="T1295" s="453"/>
      <c r="U1295" s="453"/>
      <c r="V1295" s="453"/>
      <c r="W1295" s="453"/>
      <c r="X1295" s="453"/>
      <c r="Y1295" s="453"/>
      <c r="Z1295" s="453"/>
      <c r="AA1295" s="453"/>
      <c r="AB1295" s="453"/>
      <c r="AC1295" s="453"/>
      <c r="AD1295" s="453"/>
      <c r="AE1295" s="453"/>
      <c r="AF1295" s="453"/>
      <c r="AG1295" s="453"/>
      <c r="AH1295" s="453"/>
      <c r="AI1295" s="453"/>
      <c r="AJ1295" s="453"/>
      <c r="AK1295" s="453"/>
      <c r="AL1295" s="453"/>
      <c r="AM1295" s="453"/>
      <c r="AN1295" s="453"/>
      <c r="AO1295" s="453"/>
      <c r="AP1295" s="453"/>
      <c r="AQ1295" s="453"/>
      <c r="AR1295" s="453"/>
      <c r="AS1295" s="453"/>
      <c r="AT1295" s="453"/>
      <c r="AU1295" s="453"/>
      <c r="AV1295" s="453"/>
      <c r="AW1295" s="453"/>
      <c r="AX1295" s="453"/>
      <c r="AY1295" s="453"/>
      <c r="AZ1295" s="453"/>
      <c r="BA1295" s="453"/>
      <c r="BB1295" s="453"/>
      <c r="BC1295" s="453"/>
      <c r="BD1295" s="453"/>
      <c r="BE1295" s="453"/>
    </row>
    <row r="1296">
      <c r="A1296" s="785"/>
      <c r="B1296" s="782"/>
      <c r="C1296" s="782"/>
      <c r="D1296" s="782"/>
      <c r="E1296" s="782"/>
      <c r="F1296" s="782"/>
      <c r="G1296" s="782"/>
      <c r="H1296" s="782"/>
      <c r="I1296" s="783"/>
      <c r="J1296" s="453"/>
      <c r="K1296" s="453"/>
      <c r="L1296" s="784"/>
      <c r="M1296" s="453"/>
      <c r="N1296" s="453"/>
      <c r="O1296" s="453"/>
      <c r="P1296" s="453"/>
      <c r="Q1296" s="441"/>
      <c r="R1296" s="453"/>
      <c r="S1296" s="453"/>
      <c r="T1296" s="453"/>
      <c r="U1296" s="453"/>
      <c r="V1296" s="453"/>
      <c r="W1296" s="453"/>
      <c r="X1296" s="453"/>
      <c r="Y1296" s="453"/>
      <c r="Z1296" s="453"/>
      <c r="AA1296" s="453"/>
      <c r="AB1296" s="453"/>
      <c r="AC1296" s="453"/>
      <c r="AD1296" s="453"/>
      <c r="AE1296" s="453"/>
      <c r="AF1296" s="453"/>
      <c r="AG1296" s="453"/>
      <c r="AH1296" s="453"/>
      <c r="AI1296" s="453"/>
      <c r="AJ1296" s="453"/>
      <c r="AK1296" s="453"/>
      <c r="AL1296" s="453"/>
      <c r="AM1296" s="453"/>
      <c r="AN1296" s="453"/>
      <c r="AO1296" s="453"/>
      <c r="AP1296" s="453"/>
      <c r="AQ1296" s="453"/>
      <c r="AR1296" s="453"/>
      <c r="AS1296" s="453"/>
      <c r="AT1296" s="453"/>
      <c r="AU1296" s="453"/>
      <c r="AV1296" s="453"/>
      <c r="AW1296" s="453"/>
      <c r="AX1296" s="453"/>
      <c r="AY1296" s="453"/>
      <c r="AZ1296" s="453"/>
      <c r="BA1296" s="453"/>
      <c r="BB1296" s="453"/>
      <c r="BC1296" s="453"/>
      <c r="BD1296" s="453"/>
      <c r="BE1296" s="453"/>
    </row>
    <row r="1297">
      <c r="A1297" s="785"/>
      <c r="B1297" s="782"/>
      <c r="C1297" s="782"/>
      <c r="D1297" s="782"/>
      <c r="E1297" s="782"/>
      <c r="F1297" s="782"/>
      <c r="G1297" s="782"/>
      <c r="H1297" s="782"/>
      <c r="I1297" s="783"/>
      <c r="J1297" s="453"/>
      <c r="K1297" s="453"/>
      <c r="L1297" s="784"/>
      <c r="M1297" s="453"/>
      <c r="N1297" s="453"/>
      <c r="O1297" s="453"/>
      <c r="P1297" s="453"/>
      <c r="Q1297" s="441"/>
      <c r="R1297" s="453"/>
      <c r="S1297" s="453"/>
      <c r="T1297" s="453"/>
      <c r="U1297" s="453"/>
      <c r="V1297" s="453"/>
      <c r="W1297" s="453"/>
      <c r="X1297" s="453"/>
      <c r="Y1297" s="453"/>
      <c r="Z1297" s="453"/>
      <c r="AA1297" s="453"/>
      <c r="AB1297" s="453"/>
      <c r="AC1297" s="453"/>
      <c r="AD1297" s="453"/>
      <c r="AE1297" s="453"/>
      <c r="AF1297" s="453"/>
      <c r="AG1297" s="453"/>
      <c r="AH1297" s="453"/>
      <c r="AI1297" s="453"/>
      <c r="AJ1297" s="453"/>
      <c r="AK1297" s="453"/>
      <c r="AL1297" s="453"/>
      <c r="AM1297" s="453"/>
      <c r="AN1297" s="453"/>
      <c r="AO1297" s="453"/>
      <c r="AP1297" s="453"/>
      <c r="AQ1297" s="453"/>
      <c r="AR1297" s="453"/>
      <c r="AS1297" s="453"/>
      <c r="AT1297" s="453"/>
      <c r="AU1297" s="453"/>
      <c r="AV1297" s="453"/>
      <c r="AW1297" s="453"/>
      <c r="AX1297" s="453"/>
      <c r="AY1297" s="453"/>
      <c r="AZ1297" s="453"/>
      <c r="BA1297" s="453"/>
      <c r="BB1297" s="453"/>
      <c r="BC1297" s="453"/>
      <c r="BD1297" s="453"/>
      <c r="BE1297" s="453"/>
    </row>
    <row r="1298">
      <c r="A1298" s="785"/>
      <c r="B1298" s="782"/>
      <c r="C1298" s="782"/>
      <c r="D1298" s="782"/>
      <c r="E1298" s="782"/>
      <c r="F1298" s="782"/>
      <c r="G1298" s="782"/>
      <c r="H1298" s="782"/>
      <c r="I1298" s="783"/>
      <c r="J1298" s="453"/>
      <c r="K1298" s="453"/>
      <c r="L1298" s="784"/>
      <c r="M1298" s="453"/>
      <c r="N1298" s="453"/>
      <c r="O1298" s="453"/>
      <c r="P1298" s="453"/>
      <c r="Q1298" s="441"/>
      <c r="R1298" s="453"/>
      <c r="S1298" s="453"/>
      <c r="T1298" s="453"/>
      <c r="U1298" s="453"/>
      <c r="V1298" s="453"/>
      <c r="W1298" s="453"/>
      <c r="X1298" s="453"/>
      <c r="Y1298" s="453"/>
      <c r="Z1298" s="453"/>
      <c r="AA1298" s="453"/>
      <c r="AB1298" s="453"/>
      <c r="AC1298" s="453"/>
      <c r="AD1298" s="453"/>
      <c r="AE1298" s="453"/>
      <c r="AF1298" s="453"/>
      <c r="AG1298" s="453"/>
      <c r="AH1298" s="453"/>
      <c r="AI1298" s="453"/>
      <c r="AJ1298" s="453"/>
      <c r="AK1298" s="453"/>
      <c r="AL1298" s="453"/>
      <c r="AM1298" s="453"/>
      <c r="AN1298" s="453"/>
      <c r="AO1298" s="453"/>
      <c r="AP1298" s="453"/>
      <c r="AQ1298" s="453"/>
      <c r="AR1298" s="453"/>
      <c r="AS1298" s="453"/>
      <c r="AT1298" s="453"/>
      <c r="AU1298" s="453"/>
      <c r="AV1298" s="453"/>
      <c r="AW1298" s="453"/>
      <c r="AX1298" s="453"/>
      <c r="AY1298" s="453"/>
      <c r="AZ1298" s="453"/>
      <c r="BA1298" s="453"/>
      <c r="BB1298" s="453"/>
      <c r="BC1298" s="453"/>
      <c r="BD1298" s="453"/>
      <c r="BE1298" s="453"/>
    </row>
    <row r="1299">
      <c r="A1299" s="785"/>
      <c r="B1299" s="782"/>
      <c r="C1299" s="782"/>
      <c r="D1299" s="782"/>
      <c r="E1299" s="782"/>
      <c r="F1299" s="782"/>
      <c r="G1299" s="782"/>
      <c r="H1299" s="782"/>
      <c r="I1299" s="783"/>
      <c r="J1299" s="453"/>
      <c r="K1299" s="453"/>
      <c r="L1299" s="784"/>
      <c r="M1299" s="453"/>
      <c r="N1299" s="453"/>
      <c r="O1299" s="453"/>
      <c r="P1299" s="453"/>
      <c r="Q1299" s="441"/>
      <c r="R1299" s="453"/>
      <c r="S1299" s="453"/>
      <c r="T1299" s="453"/>
      <c r="U1299" s="453"/>
      <c r="V1299" s="453"/>
      <c r="W1299" s="453"/>
      <c r="X1299" s="453"/>
      <c r="Y1299" s="453"/>
      <c r="Z1299" s="453"/>
      <c r="AA1299" s="453"/>
      <c r="AB1299" s="453"/>
      <c r="AC1299" s="453"/>
      <c r="AD1299" s="453"/>
      <c r="AE1299" s="453"/>
      <c r="AF1299" s="453"/>
      <c r="AG1299" s="453"/>
      <c r="AH1299" s="453"/>
      <c r="AI1299" s="453"/>
      <c r="AJ1299" s="453"/>
      <c r="AK1299" s="453"/>
      <c r="AL1299" s="453"/>
      <c r="AM1299" s="453"/>
      <c r="AN1299" s="453"/>
      <c r="AO1299" s="453"/>
      <c r="AP1299" s="453"/>
      <c r="AQ1299" s="453"/>
      <c r="AR1299" s="453"/>
      <c r="AS1299" s="453"/>
      <c r="AT1299" s="453"/>
      <c r="AU1299" s="453"/>
      <c r="AV1299" s="453"/>
      <c r="AW1299" s="453"/>
      <c r="AX1299" s="453"/>
      <c r="AY1299" s="453"/>
      <c r="AZ1299" s="453"/>
      <c r="BA1299" s="453"/>
      <c r="BB1299" s="453"/>
      <c r="BC1299" s="453"/>
      <c r="BD1299" s="453"/>
      <c r="BE1299" s="453"/>
    </row>
    <row r="1300">
      <c r="A1300" s="785"/>
      <c r="B1300" s="782"/>
      <c r="C1300" s="782"/>
      <c r="D1300" s="782"/>
      <c r="E1300" s="782"/>
      <c r="F1300" s="782"/>
      <c r="G1300" s="782"/>
      <c r="H1300" s="782"/>
      <c r="I1300" s="783"/>
      <c r="J1300" s="453"/>
      <c r="K1300" s="453"/>
      <c r="L1300" s="784"/>
      <c r="M1300" s="453"/>
      <c r="N1300" s="453"/>
      <c r="O1300" s="453"/>
      <c r="P1300" s="453"/>
      <c r="Q1300" s="441"/>
      <c r="R1300" s="453"/>
      <c r="S1300" s="453"/>
      <c r="T1300" s="453"/>
      <c r="U1300" s="453"/>
      <c r="V1300" s="453"/>
      <c r="W1300" s="453"/>
      <c r="X1300" s="453"/>
      <c r="Y1300" s="453"/>
      <c r="Z1300" s="453"/>
      <c r="AA1300" s="453"/>
      <c r="AB1300" s="453"/>
      <c r="AC1300" s="453"/>
      <c r="AD1300" s="453"/>
      <c r="AE1300" s="453"/>
      <c r="AF1300" s="453"/>
      <c r="AG1300" s="453"/>
      <c r="AH1300" s="453"/>
      <c r="AI1300" s="453"/>
      <c r="AJ1300" s="453"/>
      <c r="AK1300" s="453"/>
      <c r="AL1300" s="453"/>
      <c r="AM1300" s="453"/>
      <c r="AN1300" s="453"/>
      <c r="AO1300" s="453"/>
      <c r="AP1300" s="453"/>
      <c r="AQ1300" s="453"/>
      <c r="AR1300" s="453"/>
      <c r="AS1300" s="453"/>
      <c r="AT1300" s="453"/>
      <c r="AU1300" s="453"/>
      <c r="AV1300" s="453"/>
      <c r="AW1300" s="453"/>
      <c r="AX1300" s="453"/>
      <c r="AY1300" s="453"/>
      <c r="AZ1300" s="453"/>
      <c r="BA1300" s="453"/>
      <c r="BB1300" s="453"/>
      <c r="BC1300" s="453"/>
      <c r="BD1300" s="453"/>
      <c r="BE1300" s="453"/>
    </row>
    <row r="1301">
      <c r="A1301" s="785"/>
      <c r="B1301" s="782"/>
      <c r="C1301" s="782"/>
      <c r="D1301" s="782"/>
      <c r="E1301" s="782"/>
      <c r="F1301" s="782"/>
      <c r="G1301" s="782"/>
      <c r="H1301" s="782"/>
      <c r="I1301" s="783"/>
      <c r="J1301" s="453"/>
      <c r="K1301" s="453"/>
      <c r="L1301" s="784"/>
      <c r="M1301" s="453"/>
      <c r="N1301" s="453"/>
      <c r="O1301" s="453"/>
      <c r="P1301" s="453"/>
      <c r="Q1301" s="441"/>
      <c r="R1301" s="453"/>
      <c r="S1301" s="453"/>
      <c r="T1301" s="453"/>
      <c r="U1301" s="453"/>
      <c r="V1301" s="453"/>
      <c r="W1301" s="453"/>
      <c r="X1301" s="453"/>
      <c r="Y1301" s="453"/>
      <c r="Z1301" s="453"/>
      <c r="AA1301" s="453"/>
      <c r="AB1301" s="453"/>
      <c r="AC1301" s="453"/>
      <c r="AD1301" s="453"/>
      <c r="AE1301" s="453"/>
      <c r="AF1301" s="453"/>
      <c r="AG1301" s="453"/>
      <c r="AH1301" s="453"/>
      <c r="AI1301" s="453"/>
      <c r="AJ1301" s="453"/>
      <c r="AK1301" s="453"/>
      <c r="AL1301" s="453"/>
      <c r="AM1301" s="453"/>
      <c r="AN1301" s="453"/>
      <c r="AO1301" s="453"/>
      <c r="AP1301" s="453"/>
      <c r="AQ1301" s="453"/>
      <c r="AR1301" s="453"/>
      <c r="AS1301" s="453"/>
      <c r="AT1301" s="453"/>
      <c r="AU1301" s="453"/>
      <c r="AV1301" s="453"/>
      <c r="AW1301" s="453"/>
      <c r="AX1301" s="453"/>
      <c r="AY1301" s="453"/>
      <c r="AZ1301" s="453"/>
      <c r="BA1301" s="453"/>
      <c r="BB1301" s="453"/>
      <c r="BC1301" s="453"/>
      <c r="BD1301" s="453"/>
      <c r="BE1301" s="453"/>
    </row>
    <row r="1302">
      <c r="A1302" s="785"/>
      <c r="B1302" s="782"/>
      <c r="C1302" s="782"/>
      <c r="D1302" s="782"/>
      <c r="E1302" s="782"/>
      <c r="F1302" s="782"/>
      <c r="G1302" s="782"/>
      <c r="H1302" s="782"/>
      <c r="I1302" s="783"/>
      <c r="J1302" s="453"/>
      <c r="K1302" s="453"/>
      <c r="L1302" s="784"/>
      <c r="M1302" s="453"/>
      <c r="N1302" s="453"/>
      <c r="O1302" s="453"/>
      <c r="P1302" s="453"/>
      <c r="Q1302" s="441"/>
      <c r="R1302" s="453"/>
      <c r="S1302" s="453"/>
      <c r="T1302" s="453"/>
      <c r="U1302" s="453"/>
      <c r="V1302" s="453"/>
      <c r="W1302" s="453"/>
      <c r="X1302" s="453"/>
      <c r="Y1302" s="453"/>
      <c r="Z1302" s="453"/>
      <c r="AA1302" s="453"/>
      <c r="AB1302" s="453"/>
      <c r="AC1302" s="453"/>
      <c r="AD1302" s="453"/>
      <c r="AE1302" s="453"/>
      <c r="AF1302" s="453"/>
      <c r="AG1302" s="453"/>
      <c r="AH1302" s="453"/>
      <c r="AI1302" s="453"/>
      <c r="AJ1302" s="453"/>
      <c r="AK1302" s="453"/>
      <c r="AL1302" s="453"/>
      <c r="AM1302" s="453"/>
      <c r="AN1302" s="453"/>
      <c r="AO1302" s="453"/>
      <c r="AP1302" s="453"/>
      <c r="AQ1302" s="453"/>
      <c r="AR1302" s="453"/>
      <c r="AS1302" s="453"/>
      <c r="AT1302" s="453"/>
      <c r="AU1302" s="453"/>
      <c r="AV1302" s="453"/>
      <c r="AW1302" s="453"/>
      <c r="AX1302" s="453"/>
      <c r="AY1302" s="453"/>
      <c r="AZ1302" s="453"/>
      <c r="BA1302" s="453"/>
      <c r="BB1302" s="453"/>
      <c r="BC1302" s="453"/>
      <c r="BD1302" s="453"/>
      <c r="BE1302" s="453"/>
    </row>
    <row r="1303">
      <c r="A1303" s="785"/>
      <c r="B1303" s="782"/>
      <c r="C1303" s="782"/>
      <c r="D1303" s="782"/>
      <c r="E1303" s="782"/>
      <c r="F1303" s="782"/>
      <c r="G1303" s="782"/>
      <c r="H1303" s="782"/>
      <c r="I1303" s="783"/>
      <c r="J1303" s="453"/>
      <c r="K1303" s="453"/>
      <c r="L1303" s="784"/>
      <c r="M1303" s="453"/>
      <c r="N1303" s="453"/>
      <c r="O1303" s="453"/>
      <c r="P1303" s="453"/>
      <c r="Q1303" s="441"/>
      <c r="R1303" s="453"/>
      <c r="S1303" s="453"/>
      <c r="T1303" s="453"/>
      <c r="U1303" s="453"/>
      <c r="V1303" s="453"/>
      <c r="W1303" s="453"/>
      <c r="X1303" s="453"/>
      <c r="Y1303" s="453"/>
      <c r="Z1303" s="453"/>
      <c r="AA1303" s="453"/>
      <c r="AB1303" s="453"/>
      <c r="AC1303" s="453"/>
      <c r="AD1303" s="453"/>
      <c r="AE1303" s="453"/>
      <c r="AF1303" s="453"/>
      <c r="AG1303" s="453"/>
      <c r="AH1303" s="453"/>
      <c r="AI1303" s="453"/>
      <c r="AJ1303" s="453"/>
      <c r="AK1303" s="453"/>
      <c r="AL1303" s="453"/>
      <c r="AM1303" s="453"/>
      <c r="AN1303" s="453"/>
      <c r="AO1303" s="453"/>
      <c r="AP1303" s="453"/>
      <c r="AQ1303" s="453"/>
      <c r="AR1303" s="453"/>
      <c r="AS1303" s="453"/>
      <c r="AT1303" s="453"/>
      <c r="AU1303" s="453"/>
      <c r="AV1303" s="453"/>
      <c r="AW1303" s="453"/>
      <c r="AX1303" s="453"/>
      <c r="AY1303" s="453"/>
      <c r="AZ1303" s="453"/>
      <c r="BA1303" s="453"/>
      <c r="BB1303" s="453"/>
      <c r="BC1303" s="453"/>
      <c r="BD1303" s="453"/>
      <c r="BE1303" s="453"/>
    </row>
    <row r="1304">
      <c r="A1304" s="785"/>
      <c r="B1304" s="782"/>
      <c r="C1304" s="782"/>
      <c r="D1304" s="782"/>
      <c r="E1304" s="782"/>
      <c r="F1304" s="782"/>
      <c r="G1304" s="782"/>
      <c r="H1304" s="782"/>
      <c r="I1304" s="783"/>
      <c r="J1304" s="453"/>
      <c r="K1304" s="453"/>
      <c r="L1304" s="784"/>
      <c r="M1304" s="453"/>
      <c r="N1304" s="453"/>
      <c r="O1304" s="453"/>
      <c r="P1304" s="453"/>
      <c r="Q1304" s="441"/>
      <c r="R1304" s="453"/>
      <c r="S1304" s="453"/>
      <c r="T1304" s="453"/>
      <c r="U1304" s="453"/>
      <c r="V1304" s="453"/>
      <c r="W1304" s="453"/>
      <c r="X1304" s="453"/>
      <c r="Y1304" s="453"/>
      <c r="Z1304" s="453"/>
      <c r="AA1304" s="453"/>
      <c r="AB1304" s="453"/>
      <c r="AC1304" s="453"/>
      <c r="AD1304" s="453"/>
      <c r="AE1304" s="453"/>
      <c r="AF1304" s="453"/>
      <c r="AG1304" s="453"/>
      <c r="AH1304" s="453"/>
      <c r="AI1304" s="453"/>
      <c r="AJ1304" s="453"/>
      <c r="AK1304" s="453"/>
      <c r="AL1304" s="453"/>
      <c r="AM1304" s="453"/>
      <c r="AN1304" s="453"/>
      <c r="AO1304" s="453"/>
      <c r="AP1304" s="453"/>
      <c r="AQ1304" s="453"/>
      <c r="AR1304" s="453"/>
      <c r="AS1304" s="453"/>
      <c r="AT1304" s="453"/>
      <c r="AU1304" s="453"/>
      <c r="AV1304" s="453"/>
      <c r="AW1304" s="453"/>
      <c r="AX1304" s="453"/>
      <c r="AY1304" s="453"/>
      <c r="AZ1304" s="453"/>
      <c r="BA1304" s="453"/>
      <c r="BB1304" s="453"/>
      <c r="BC1304" s="453"/>
      <c r="BD1304" s="453"/>
      <c r="BE1304" s="453"/>
    </row>
    <row r="1305">
      <c r="A1305" s="785"/>
      <c r="B1305" s="782"/>
      <c r="C1305" s="782"/>
      <c r="D1305" s="782"/>
      <c r="E1305" s="782"/>
      <c r="F1305" s="782"/>
      <c r="G1305" s="782"/>
      <c r="H1305" s="782"/>
      <c r="I1305" s="783"/>
      <c r="J1305" s="453"/>
      <c r="K1305" s="453"/>
      <c r="L1305" s="784"/>
      <c r="M1305" s="453"/>
      <c r="N1305" s="453"/>
      <c r="O1305" s="453"/>
      <c r="P1305" s="453"/>
      <c r="Q1305" s="441"/>
      <c r="R1305" s="453"/>
      <c r="S1305" s="453"/>
      <c r="T1305" s="453"/>
      <c r="U1305" s="453"/>
      <c r="V1305" s="453"/>
      <c r="W1305" s="453"/>
      <c r="X1305" s="453"/>
      <c r="Y1305" s="453"/>
      <c r="Z1305" s="453"/>
      <c r="AA1305" s="453"/>
      <c r="AB1305" s="453"/>
      <c r="AC1305" s="453"/>
      <c r="AD1305" s="453"/>
      <c r="AE1305" s="453"/>
      <c r="AF1305" s="453"/>
      <c r="AG1305" s="453"/>
      <c r="AH1305" s="453"/>
      <c r="AI1305" s="453"/>
      <c r="AJ1305" s="453"/>
      <c r="AK1305" s="453"/>
      <c r="AL1305" s="453"/>
      <c r="AM1305" s="453"/>
      <c r="AN1305" s="453"/>
      <c r="AO1305" s="453"/>
      <c r="AP1305" s="453"/>
      <c r="AQ1305" s="453"/>
      <c r="AR1305" s="453"/>
      <c r="AS1305" s="453"/>
      <c r="AT1305" s="453"/>
      <c r="AU1305" s="453"/>
      <c r="AV1305" s="453"/>
      <c r="AW1305" s="453"/>
      <c r="AX1305" s="453"/>
      <c r="AY1305" s="453"/>
      <c r="AZ1305" s="453"/>
      <c r="BA1305" s="453"/>
      <c r="BB1305" s="453"/>
      <c r="BC1305" s="453"/>
      <c r="BD1305" s="453"/>
      <c r="BE1305" s="453"/>
    </row>
    <row r="1306">
      <c r="A1306" s="785"/>
      <c r="B1306" s="782"/>
      <c r="C1306" s="782"/>
      <c r="D1306" s="782"/>
      <c r="E1306" s="782"/>
      <c r="F1306" s="782"/>
      <c r="G1306" s="782"/>
      <c r="H1306" s="782"/>
      <c r="I1306" s="783"/>
      <c r="J1306" s="453"/>
      <c r="K1306" s="453"/>
      <c r="L1306" s="784"/>
      <c r="M1306" s="453"/>
      <c r="N1306" s="453"/>
      <c r="O1306" s="453"/>
      <c r="P1306" s="453"/>
      <c r="Q1306" s="441"/>
      <c r="R1306" s="453"/>
      <c r="S1306" s="453"/>
      <c r="T1306" s="453"/>
      <c r="U1306" s="453"/>
      <c r="V1306" s="453"/>
      <c r="W1306" s="453"/>
      <c r="X1306" s="453"/>
      <c r="Y1306" s="453"/>
      <c r="Z1306" s="453"/>
      <c r="AA1306" s="453"/>
      <c r="AB1306" s="453"/>
      <c r="AC1306" s="453"/>
      <c r="AD1306" s="453"/>
      <c r="AE1306" s="453"/>
      <c r="AF1306" s="453"/>
      <c r="AG1306" s="453"/>
      <c r="AH1306" s="453"/>
      <c r="AI1306" s="453"/>
      <c r="AJ1306" s="453"/>
      <c r="AK1306" s="453"/>
      <c r="AL1306" s="453"/>
      <c r="AM1306" s="453"/>
      <c r="AN1306" s="453"/>
      <c r="AO1306" s="453"/>
      <c r="AP1306" s="453"/>
      <c r="AQ1306" s="453"/>
      <c r="AR1306" s="453"/>
      <c r="AS1306" s="453"/>
      <c r="AT1306" s="453"/>
      <c r="AU1306" s="453"/>
      <c r="AV1306" s="453"/>
      <c r="AW1306" s="453"/>
      <c r="AX1306" s="453"/>
      <c r="AY1306" s="453"/>
      <c r="AZ1306" s="453"/>
      <c r="BA1306" s="453"/>
      <c r="BB1306" s="453"/>
      <c r="BC1306" s="453"/>
      <c r="BD1306" s="453"/>
      <c r="BE1306" s="453"/>
    </row>
    <row r="1307">
      <c r="A1307" s="785"/>
      <c r="B1307" s="782"/>
      <c r="C1307" s="782"/>
      <c r="D1307" s="782"/>
      <c r="E1307" s="782"/>
      <c r="F1307" s="782"/>
      <c r="G1307" s="782"/>
      <c r="H1307" s="782"/>
      <c r="I1307" s="783"/>
      <c r="J1307" s="453"/>
      <c r="K1307" s="453"/>
      <c r="L1307" s="784"/>
      <c r="M1307" s="453"/>
      <c r="N1307" s="453"/>
      <c r="O1307" s="453"/>
      <c r="P1307" s="453"/>
      <c r="Q1307" s="441"/>
      <c r="R1307" s="453"/>
      <c r="S1307" s="453"/>
      <c r="T1307" s="453"/>
      <c r="U1307" s="453"/>
      <c r="V1307" s="453"/>
      <c r="W1307" s="453"/>
      <c r="X1307" s="453"/>
      <c r="Y1307" s="453"/>
      <c r="Z1307" s="453"/>
      <c r="AA1307" s="453"/>
      <c r="AB1307" s="453"/>
      <c r="AC1307" s="453"/>
      <c r="AD1307" s="453"/>
      <c r="AE1307" s="453"/>
      <c r="AF1307" s="453"/>
      <c r="AG1307" s="453"/>
      <c r="AH1307" s="453"/>
      <c r="AI1307" s="453"/>
      <c r="AJ1307" s="453"/>
      <c r="AK1307" s="453"/>
      <c r="AL1307" s="453"/>
      <c r="AM1307" s="453"/>
      <c r="AN1307" s="453"/>
      <c r="AO1307" s="453"/>
      <c r="AP1307" s="453"/>
      <c r="AQ1307" s="453"/>
      <c r="AR1307" s="453"/>
      <c r="AS1307" s="453"/>
      <c r="AT1307" s="453"/>
      <c r="AU1307" s="453"/>
      <c r="AV1307" s="453"/>
      <c r="AW1307" s="453"/>
      <c r="AX1307" s="453"/>
      <c r="AY1307" s="453"/>
      <c r="AZ1307" s="453"/>
      <c r="BA1307" s="453"/>
      <c r="BB1307" s="453"/>
      <c r="BC1307" s="453"/>
      <c r="BD1307" s="453"/>
      <c r="BE1307" s="453"/>
    </row>
    <row r="1308">
      <c r="A1308" s="785"/>
      <c r="B1308" s="782"/>
      <c r="C1308" s="782"/>
      <c r="D1308" s="782"/>
      <c r="E1308" s="782"/>
      <c r="F1308" s="782"/>
      <c r="G1308" s="782"/>
      <c r="H1308" s="782"/>
      <c r="I1308" s="783"/>
      <c r="J1308" s="453"/>
      <c r="K1308" s="453"/>
      <c r="L1308" s="784"/>
      <c r="M1308" s="453"/>
      <c r="N1308" s="453"/>
      <c r="O1308" s="453"/>
      <c r="P1308" s="453"/>
      <c r="Q1308" s="441"/>
      <c r="R1308" s="453"/>
      <c r="S1308" s="453"/>
      <c r="T1308" s="453"/>
      <c r="U1308" s="453"/>
      <c r="V1308" s="453"/>
      <c r="W1308" s="453"/>
      <c r="X1308" s="453"/>
      <c r="Y1308" s="453"/>
      <c r="Z1308" s="453"/>
      <c r="AA1308" s="453"/>
      <c r="AB1308" s="453"/>
      <c r="AC1308" s="453"/>
      <c r="AD1308" s="453"/>
      <c r="AE1308" s="453"/>
      <c r="AF1308" s="453"/>
      <c r="AG1308" s="453"/>
      <c r="AH1308" s="453"/>
      <c r="AI1308" s="453"/>
      <c r="AJ1308" s="453"/>
      <c r="AK1308" s="453"/>
      <c r="AL1308" s="453"/>
      <c r="AM1308" s="453"/>
      <c r="AN1308" s="453"/>
      <c r="AO1308" s="453"/>
      <c r="AP1308" s="453"/>
      <c r="AQ1308" s="453"/>
      <c r="AR1308" s="453"/>
      <c r="AS1308" s="453"/>
      <c r="AT1308" s="453"/>
      <c r="AU1308" s="453"/>
      <c r="AV1308" s="453"/>
      <c r="AW1308" s="453"/>
      <c r="AX1308" s="453"/>
      <c r="AY1308" s="453"/>
      <c r="AZ1308" s="453"/>
      <c r="BA1308" s="453"/>
      <c r="BB1308" s="453"/>
      <c r="BC1308" s="453"/>
      <c r="BD1308" s="453"/>
      <c r="BE1308" s="453"/>
    </row>
    <row r="1309">
      <c r="A1309" s="785"/>
      <c r="B1309" s="782"/>
      <c r="C1309" s="782"/>
      <c r="D1309" s="782"/>
      <c r="E1309" s="782"/>
      <c r="F1309" s="782"/>
      <c r="G1309" s="782"/>
      <c r="H1309" s="782"/>
      <c r="I1309" s="783"/>
      <c r="J1309" s="453"/>
      <c r="K1309" s="453"/>
      <c r="L1309" s="784"/>
      <c r="M1309" s="453"/>
      <c r="N1309" s="453"/>
      <c r="O1309" s="453"/>
      <c r="P1309" s="453"/>
      <c r="Q1309" s="441"/>
      <c r="R1309" s="453"/>
      <c r="S1309" s="453"/>
      <c r="T1309" s="453"/>
      <c r="U1309" s="453"/>
      <c r="V1309" s="453"/>
      <c r="W1309" s="453"/>
      <c r="X1309" s="453"/>
      <c r="Y1309" s="453"/>
      <c r="Z1309" s="453"/>
      <c r="AA1309" s="453"/>
      <c r="AB1309" s="453"/>
      <c r="AC1309" s="453"/>
      <c r="AD1309" s="453"/>
      <c r="AE1309" s="453"/>
      <c r="AF1309" s="453"/>
      <c r="AG1309" s="453"/>
      <c r="AH1309" s="453"/>
      <c r="AI1309" s="453"/>
      <c r="AJ1309" s="453"/>
      <c r="AK1309" s="453"/>
      <c r="AL1309" s="453"/>
      <c r="AM1309" s="453"/>
      <c r="AN1309" s="453"/>
      <c r="AO1309" s="453"/>
      <c r="AP1309" s="453"/>
      <c r="AQ1309" s="453"/>
      <c r="AR1309" s="453"/>
      <c r="AS1309" s="453"/>
      <c r="AT1309" s="453"/>
      <c r="AU1309" s="453"/>
      <c r="AV1309" s="453"/>
      <c r="AW1309" s="453"/>
      <c r="AX1309" s="453"/>
      <c r="AY1309" s="453"/>
      <c r="AZ1309" s="453"/>
      <c r="BA1309" s="453"/>
      <c r="BB1309" s="453"/>
      <c r="BC1309" s="453"/>
      <c r="BD1309" s="453"/>
      <c r="BE1309" s="453"/>
    </row>
    <row r="1310">
      <c r="A1310" s="785"/>
      <c r="B1310" s="782"/>
      <c r="C1310" s="782"/>
      <c r="D1310" s="782"/>
      <c r="E1310" s="782"/>
      <c r="F1310" s="782"/>
      <c r="G1310" s="782"/>
      <c r="H1310" s="782"/>
      <c r="I1310" s="783"/>
      <c r="J1310" s="453"/>
      <c r="K1310" s="453"/>
      <c r="L1310" s="784"/>
      <c r="M1310" s="453"/>
      <c r="N1310" s="453"/>
      <c r="O1310" s="453"/>
      <c r="P1310" s="453"/>
      <c r="Q1310" s="441"/>
      <c r="R1310" s="453"/>
      <c r="S1310" s="453"/>
      <c r="T1310" s="453"/>
      <c r="U1310" s="453"/>
      <c r="V1310" s="453"/>
      <c r="W1310" s="453"/>
      <c r="X1310" s="453"/>
      <c r="Y1310" s="453"/>
      <c r="Z1310" s="453"/>
      <c r="AA1310" s="453"/>
      <c r="AB1310" s="453"/>
      <c r="AC1310" s="453"/>
      <c r="AD1310" s="453"/>
      <c r="AE1310" s="453"/>
      <c r="AF1310" s="453"/>
      <c r="AG1310" s="453"/>
      <c r="AH1310" s="453"/>
      <c r="AI1310" s="453"/>
      <c r="AJ1310" s="453"/>
      <c r="AK1310" s="453"/>
      <c r="AL1310" s="453"/>
      <c r="AM1310" s="453"/>
      <c r="AN1310" s="453"/>
      <c r="AO1310" s="453"/>
      <c r="AP1310" s="453"/>
      <c r="AQ1310" s="453"/>
      <c r="AR1310" s="453"/>
      <c r="AS1310" s="453"/>
      <c r="AT1310" s="453"/>
      <c r="AU1310" s="453"/>
      <c r="AV1310" s="453"/>
      <c r="AW1310" s="453"/>
      <c r="AX1310" s="453"/>
      <c r="AY1310" s="453"/>
      <c r="AZ1310" s="453"/>
      <c r="BA1310" s="453"/>
      <c r="BB1310" s="453"/>
      <c r="BC1310" s="453"/>
      <c r="BD1310" s="453"/>
      <c r="BE1310" s="453"/>
    </row>
    <row r="1311">
      <c r="A1311" s="785"/>
      <c r="B1311" s="782"/>
      <c r="C1311" s="782"/>
      <c r="D1311" s="782"/>
      <c r="E1311" s="782"/>
      <c r="F1311" s="782"/>
      <c r="G1311" s="782"/>
      <c r="H1311" s="782"/>
      <c r="I1311" s="783"/>
      <c r="J1311" s="453"/>
      <c r="K1311" s="453"/>
      <c r="L1311" s="784"/>
      <c r="M1311" s="453"/>
      <c r="N1311" s="453"/>
      <c r="O1311" s="453"/>
      <c r="P1311" s="453"/>
      <c r="Q1311" s="441"/>
      <c r="R1311" s="453"/>
      <c r="S1311" s="453"/>
      <c r="T1311" s="453"/>
      <c r="U1311" s="453"/>
      <c r="V1311" s="453"/>
      <c r="W1311" s="453"/>
      <c r="X1311" s="453"/>
      <c r="Y1311" s="453"/>
      <c r="Z1311" s="453"/>
      <c r="AA1311" s="453"/>
      <c r="AB1311" s="453"/>
      <c r="AC1311" s="453"/>
      <c r="AD1311" s="453"/>
      <c r="AE1311" s="453"/>
      <c r="AF1311" s="453"/>
      <c r="AG1311" s="453"/>
      <c r="AH1311" s="453"/>
      <c r="AI1311" s="453"/>
      <c r="AJ1311" s="453"/>
      <c r="AK1311" s="453"/>
      <c r="AL1311" s="453"/>
      <c r="AM1311" s="453"/>
      <c r="AN1311" s="453"/>
      <c r="AO1311" s="453"/>
      <c r="AP1311" s="453"/>
      <c r="AQ1311" s="453"/>
      <c r="AR1311" s="453"/>
      <c r="AS1311" s="453"/>
      <c r="AT1311" s="453"/>
      <c r="AU1311" s="453"/>
      <c r="AV1311" s="453"/>
      <c r="AW1311" s="453"/>
      <c r="AX1311" s="453"/>
      <c r="AY1311" s="453"/>
      <c r="AZ1311" s="453"/>
      <c r="BA1311" s="453"/>
      <c r="BB1311" s="453"/>
      <c r="BC1311" s="453"/>
      <c r="BD1311" s="453"/>
      <c r="BE1311" s="453"/>
    </row>
    <row r="1312">
      <c r="A1312" s="785"/>
      <c r="B1312" s="782"/>
      <c r="C1312" s="782"/>
      <c r="D1312" s="782"/>
      <c r="E1312" s="782"/>
      <c r="F1312" s="782"/>
      <c r="G1312" s="782"/>
      <c r="H1312" s="782"/>
      <c r="I1312" s="783"/>
      <c r="J1312" s="453"/>
      <c r="K1312" s="453"/>
      <c r="L1312" s="784"/>
      <c r="M1312" s="453"/>
      <c r="N1312" s="453"/>
      <c r="O1312" s="453"/>
      <c r="P1312" s="453"/>
      <c r="Q1312" s="441"/>
      <c r="R1312" s="453"/>
      <c r="S1312" s="453"/>
      <c r="T1312" s="453"/>
      <c r="U1312" s="453"/>
      <c r="V1312" s="453"/>
      <c r="W1312" s="453"/>
      <c r="X1312" s="453"/>
      <c r="Y1312" s="453"/>
      <c r="Z1312" s="453"/>
      <c r="AA1312" s="453"/>
      <c r="AB1312" s="453"/>
      <c r="AC1312" s="453"/>
      <c r="AD1312" s="453"/>
      <c r="AE1312" s="453"/>
      <c r="AF1312" s="453"/>
      <c r="AG1312" s="453"/>
      <c r="AH1312" s="453"/>
      <c r="AI1312" s="453"/>
      <c r="AJ1312" s="453"/>
      <c r="AK1312" s="453"/>
      <c r="AL1312" s="453"/>
      <c r="AM1312" s="453"/>
      <c r="AN1312" s="453"/>
      <c r="AO1312" s="453"/>
      <c r="AP1312" s="453"/>
      <c r="AQ1312" s="453"/>
      <c r="AR1312" s="453"/>
      <c r="AS1312" s="453"/>
      <c r="AT1312" s="453"/>
      <c r="AU1312" s="453"/>
      <c r="AV1312" s="453"/>
      <c r="AW1312" s="453"/>
      <c r="AX1312" s="453"/>
      <c r="AY1312" s="453"/>
      <c r="AZ1312" s="453"/>
      <c r="BA1312" s="453"/>
      <c r="BB1312" s="453"/>
      <c r="BC1312" s="453"/>
      <c r="BD1312" s="453"/>
      <c r="BE1312" s="453"/>
    </row>
    <row r="1313">
      <c r="A1313" s="785"/>
      <c r="B1313" s="782"/>
      <c r="C1313" s="782"/>
      <c r="D1313" s="782"/>
      <c r="E1313" s="782"/>
      <c r="F1313" s="782"/>
      <c r="G1313" s="782"/>
      <c r="H1313" s="782"/>
      <c r="I1313" s="783"/>
      <c r="J1313" s="453"/>
      <c r="K1313" s="453"/>
      <c r="L1313" s="784"/>
      <c r="M1313" s="453"/>
      <c r="N1313" s="453"/>
      <c r="O1313" s="453"/>
      <c r="P1313" s="453"/>
      <c r="Q1313" s="441"/>
      <c r="R1313" s="453"/>
      <c r="S1313" s="453"/>
      <c r="T1313" s="453"/>
      <c r="U1313" s="453"/>
      <c r="V1313" s="453"/>
      <c r="W1313" s="453"/>
      <c r="X1313" s="453"/>
      <c r="Y1313" s="453"/>
      <c r="Z1313" s="453"/>
      <c r="AA1313" s="453"/>
      <c r="AB1313" s="453"/>
      <c r="AC1313" s="453"/>
      <c r="AD1313" s="453"/>
      <c r="AE1313" s="453"/>
      <c r="AF1313" s="453"/>
      <c r="AG1313" s="453"/>
      <c r="AH1313" s="453"/>
      <c r="AI1313" s="453"/>
      <c r="AJ1313" s="453"/>
      <c r="AK1313" s="453"/>
      <c r="AL1313" s="453"/>
      <c r="AM1313" s="453"/>
      <c r="AN1313" s="453"/>
      <c r="AO1313" s="453"/>
      <c r="AP1313" s="453"/>
      <c r="AQ1313" s="453"/>
      <c r="AR1313" s="453"/>
      <c r="AS1313" s="453"/>
      <c r="AT1313" s="453"/>
      <c r="AU1313" s="453"/>
      <c r="AV1313" s="453"/>
      <c r="AW1313" s="453"/>
      <c r="AX1313" s="453"/>
      <c r="AY1313" s="453"/>
      <c r="AZ1313" s="453"/>
      <c r="BA1313" s="453"/>
      <c r="BB1313" s="453"/>
      <c r="BC1313" s="453"/>
      <c r="BD1313" s="453"/>
      <c r="BE1313" s="453"/>
    </row>
    <row r="1314">
      <c r="A1314" s="785"/>
      <c r="B1314" s="782"/>
      <c r="C1314" s="782"/>
      <c r="D1314" s="782"/>
      <c r="E1314" s="782"/>
      <c r="F1314" s="782"/>
      <c r="G1314" s="782"/>
      <c r="H1314" s="782"/>
      <c r="I1314" s="783"/>
      <c r="J1314" s="453"/>
      <c r="K1314" s="453"/>
      <c r="L1314" s="784"/>
      <c r="M1314" s="453"/>
      <c r="N1314" s="453"/>
      <c r="O1314" s="453"/>
      <c r="P1314" s="453"/>
      <c r="Q1314" s="441"/>
      <c r="R1314" s="453"/>
      <c r="S1314" s="453"/>
      <c r="T1314" s="453"/>
      <c r="U1314" s="453"/>
      <c r="V1314" s="453"/>
      <c r="W1314" s="453"/>
      <c r="X1314" s="453"/>
      <c r="Y1314" s="453"/>
      <c r="Z1314" s="453"/>
      <c r="AA1314" s="453"/>
      <c r="AB1314" s="453"/>
      <c r="AC1314" s="453"/>
      <c r="AD1314" s="453"/>
      <c r="AE1314" s="453"/>
      <c r="AF1314" s="453"/>
      <c r="AG1314" s="453"/>
      <c r="AH1314" s="453"/>
      <c r="AI1314" s="453"/>
      <c r="AJ1314" s="453"/>
      <c r="AK1314" s="453"/>
      <c r="AL1314" s="453"/>
      <c r="AM1314" s="453"/>
      <c r="AN1314" s="453"/>
      <c r="AO1314" s="453"/>
      <c r="AP1314" s="453"/>
      <c r="AQ1314" s="453"/>
      <c r="AR1314" s="453"/>
      <c r="AS1314" s="453"/>
      <c r="AT1314" s="453"/>
      <c r="AU1314" s="453"/>
      <c r="AV1314" s="453"/>
      <c r="AW1314" s="453"/>
      <c r="AX1314" s="453"/>
      <c r="AY1314" s="453"/>
      <c r="AZ1314" s="453"/>
      <c r="BA1314" s="453"/>
      <c r="BB1314" s="453"/>
      <c r="BC1314" s="453"/>
      <c r="BD1314" s="453"/>
      <c r="BE1314" s="453"/>
    </row>
    <row r="1315">
      <c r="A1315" s="785"/>
      <c r="B1315" s="782"/>
      <c r="C1315" s="782"/>
      <c r="D1315" s="782"/>
      <c r="E1315" s="782"/>
      <c r="F1315" s="782"/>
      <c r="G1315" s="782"/>
      <c r="H1315" s="782"/>
      <c r="I1315" s="783"/>
      <c r="J1315" s="453"/>
      <c r="K1315" s="453"/>
      <c r="L1315" s="784"/>
      <c r="M1315" s="453"/>
      <c r="N1315" s="453"/>
      <c r="O1315" s="453"/>
      <c r="P1315" s="453"/>
      <c r="Q1315" s="441"/>
      <c r="R1315" s="453"/>
      <c r="S1315" s="453"/>
      <c r="T1315" s="453"/>
      <c r="U1315" s="453"/>
      <c r="V1315" s="453"/>
      <c r="W1315" s="453"/>
      <c r="X1315" s="453"/>
      <c r="Y1315" s="453"/>
      <c r="Z1315" s="453"/>
      <c r="AA1315" s="453"/>
      <c r="AB1315" s="453"/>
      <c r="AC1315" s="453"/>
      <c r="AD1315" s="453"/>
      <c r="AE1315" s="453"/>
      <c r="AF1315" s="453"/>
      <c r="AG1315" s="453"/>
      <c r="AH1315" s="453"/>
      <c r="AI1315" s="453"/>
      <c r="AJ1315" s="453"/>
      <c r="AK1315" s="453"/>
      <c r="AL1315" s="453"/>
      <c r="AM1315" s="453"/>
      <c r="AN1315" s="453"/>
      <c r="AO1315" s="453"/>
      <c r="AP1315" s="453"/>
      <c r="AQ1315" s="453"/>
      <c r="AR1315" s="453"/>
      <c r="AS1315" s="453"/>
      <c r="AT1315" s="453"/>
      <c r="AU1315" s="453"/>
      <c r="AV1315" s="453"/>
      <c r="AW1315" s="453"/>
      <c r="AX1315" s="453"/>
      <c r="AY1315" s="453"/>
      <c r="AZ1315" s="453"/>
      <c r="BA1315" s="453"/>
      <c r="BB1315" s="453"/>
      <c r="BC1315" s="453"/>
      <c r="BD1315" s="453"/>
      <c r="BE1315" s="453"/>
    </row>
    <row r="1316">
      <c r="A1316" s="785"/>
      <c r="B1316" s="782"/>
      <c r="C1316" s="782"/>
      <c r="D1316" s="782"/>
      <c r="E1316" s="782"/>
      <c r="F1316" s="782"/>
      <c r="G1316" s="782"/>
      <c r="H1316" s="782"/>
      <c r="I1316" s="783"/>
      <c r="J1316" s="453"/>
      <c r="K1316" s="453"/>
      <c r="L1316" s="784"/>
      <c r="M1316" s="453"/>
      <c r="N1316" s="453"/>
      <c r="O1316" s="453"/>
      <c r="P1316" s="453"/>
      <c r="Q1316" s="441"/>
      <c r="R1316" s="453"/>
      <c r="S1316" s="453"/>
      <c r="T1316" s="453"/>
      <c r="U1316" s="453"/>
      <c r="V1316" s="453"/>
      <c r="W1316" s="453"/>
      <c r="X1316" s="453"/>
      <c r="Y1316" s="453"/>
      <c r="Z1316" s="453"/>
      <c r="AA1316" s="453"/>
      <c r="AB1316" s="453"/>
      <c r="AC1316" s="453"/>
      <c r="AD1316" s="453"/>
      <c r="AE1316" s="453"/>
      <c r="AF1316" s="453"/>
      <c r="AG1316" s="453"/>
      <c r="AH1316" s="453"/>
      <c r="AI1316" s="453"/>
      <c r="AJ1316" s="453"/>
      <c r="AK1316" s="453"/>
      <c r="AL1316" s="453"/>
      <c r="AM1316" s="453"/>
      <c r="AN1316" s="453"/>
      <c r="AO1316" s="453"/>
      <c r="AP1316" s="453"/>
      <c r="AQ1316" s="453"/>
      <c r="AR1316" s="453"/>
      <c r="AS1316" s="453"/>
      <c r="AT1316" s="453"/>
      <c r="AU1316" s="453"/>
      <c r="AV1316" s="453"/>
      <c r="AW1316" s="453"/>
      <c r="AX1316" s="453"/>
      <c r="AY1316" s="453"/>
      <c r="AZ1316" s="453"/>
      <c r="BA1316" s="453"/>
      <c r="BB1316" s="453"/>
      <c r="BC1316" s="453"/>
      <c r="BD1316" s="453"/>
      <c r="BE1316" s="453"/>
    </row>
    <row r="1317">
      <c r="A1317" s="785"/>
      <c r="B1317" s="782"/>
      <c r="C1317" s="782"/>
      <c r="D1317" s="782"/>
      <c r="E1317" s="782"/>
      <c r="F1317" s="782"/>
      <c r="G1317" s="782"/>
      <c r="H1317" s="782"/>
      <c r="I1317" s="783"/>
      <c r="J1317" s="453"/>
      <c r="K1317" s="453"/>
      <c r="L1317" s="784"/>
      <c r="M1317" s="453"/>
      <c r="N1317" s="453"/>
      <c r="O1317" s="453"/>
      <c r="P1317" s="453"/>
      <c r="Q1317" s="441"/>
      <c r="R1317" s="453"/>
      <c r="S1317" s="453"/>
      <c r="T1317" s="453"/>
      <c r="U1317" s="453"/>
      <c r="V1317" s="453"/>
      <c r="W1317" s="453"/>
      <c r="X1317" s="453"/>
      <c r="Y1317" s="453"/>
      <c r="Z1317" s="453"/>
      <c r="AA1317" s="453"/>
      <c r="AB1317" s="453"/>
      <c r="AC1317" s="453"/>
      <c r="AD1317" s="453"/>
      <c r="AE1317" s="453"/>
      <c r="AF1317" s="453"/>
      <c r="AG1317" s="453"/>
      <c r="AH1317" s="453"/>
      <c r="AI1317" s="453"/>
      <c r="AJ1317" s="453"/>
      <c r="AK1317" s="453"/>
      <c r="AL1317" s="453"/>
      <c r="AM1317" s="453"/>
      <c r="AN1317" s="453"/>
      <c r="AO1317" s="453"/>
      <c r="AP1317" s="453"/>
      <c r="AQ1317" s="453"/>
      <c r="AR1317" s="453"/>
      <c r="AS1317" s="453"/>
      <c r="AT1317" s="453"/>
      <c r="AU1317" s="453"/>
      <c r="AV1317" s="453"/>
      <c r="AW1317" s="453"/>
      <c r="AX1317" s="453"/>
      <c r="AY1317" s="453"/>
      <c r="AZ1317" s="453"/>
      <c r="BA1317" s="453"/>
      <c r="BB1317" s="453"/>
      <c r="BC1317" s="453"/>
      <c r="BD1317" s="453"/>
      <c r="BE1317" s="453"/>
    </row>
    <row r="1318">
      <c r="A1318" s="785"/>
      <c r="B1318" s="782"/>
      <c r="C1318" s="782"/>
      <c r="D1318" s="782"/>
      <c r="E1318" s="782"/>
      <c r="F1318" s="782"/>
      <c r="G1318" s="782"/>
      <c r="H1318" s="782"/>
      <c r="I1318" s="783"/>
      <c r="J1318" s="453"/>
      <c r="K1318" s="453"/>
      <c r="L1318" s="784"/>
      <c r="M1318" s="453"/>
      <c r="N1318" s="453"/>
      <c r="O1318" s="453"/>
      <c r="P1318" s="453"/>
      <c r="Q1318" s="441"/>
      <c r="R1318" s="453"/>
      <c r="S1318" s="453"/>
      <c r="T1318" s="453"/>
      <c r="U1318" s="453"/>
      <c r="V1318" s="453"/>
      <c r="W1318" s="453"/>
      <c r="X1318" s="453"/>
      <c r="Y1318" s="453"/>
      <c r="Z1318" s="453"/>
      <c r="AA1318" s="453"/>
      <c r="AB1318" s="453"/>
      <c r="AC1318" s="453"/>
      <c r="AD1318" s="453"/>
      <c r="AE1318" s="453"/>
      <c r="AF1318" s="453"/>
      <c r="AG1318" s="453"/>
      <c r="AH1318" s="453"/>
      <c r="AI1318" s="453"/>
      <c r="AJ1318" s="453"/>
      <c r="AK1318" s="453"/>
      <c r="AL1318" s="453"/>
      <c r="AM1318" s="453"/>
      <c r="AN1318" s="453"/>
      <c r="AO1318" s="453"/>
      <c r="AP1318" s="453"/>
      <c r="AQ1318" s="453"/>
      <c r="AR1318" s="453"/>
      <c r="AS1318" s="453"/>
      <c r="AT1318" s="453"/>
      <c r="AU1318" s="453"/>
      <c r="AV1318" s="453"/>
      <c r="AW1318" s="453"/>
      <c r="AX1318" s="453"/>
      <c r="AY1318" s="453"/>
      <c r="AZ1318" s="453"/>
      <c r="BA1318" s="453"/>
      <c r="BB1318" s="453"/>
      <c r="BC1318" s="453"/>
      <c r="BD1318" s="453"/>
      <c r="BE1318" s="453"/>
    </row>
    <row r="1319">
      <c r="A1319" s="785"/>
      <c r="B1319" s="782"/>
      <c r="C1319" s="782"/>
      <c r="D1319" s="782"/>
      <c r="E1319" s="782"/>
      <c r="F1319" s="782"/>
      <c r="G1319" s="782"/>
      <c r="H1319" s="782"/>
      <c r="I1319" s="783"/>
      <c r="J1319" s="453"/>
      <c r="K1319" s="453"/>
      <c r="L1319" s="784"/>
      <c r="M1319" s="453"/>
      <c r="N1319" s="453"/>
      <c r="O1319" s="453"/>
      <c r="P1319" s="453"/>
      <c r="Q1319" s="441"/>
      <c r="R1319" s="453"/>
      <c r="S1319" s="453"/>
      <c r="T1319" s="453"/>
      <c r="U1319" s="453"/>
      <c r="V1319" s="453"/>
      <c r="W1319" s="453"/>
      <c r="X1319" s="453"/>
      <c r="Y1319" s="453"/>
      <c r="Z1319" s="453"/>
      <c r="AA1319" s="453"/>
      <c r="AB1319" s="453"/>
      <c r="AC1319" s="453"/>
      <c r="AD1319" s="453"/>
      <c r="AE1319" s="453"/>
      <c r="AF1319" s="453"/>
      <c r="AG1319" s="453"/>
      <c r="AH1319" s="453"/>
      <c r="AI1319" s="453"/>
      <c r="AJ1319" s="453"/>
      <c r="AK1319" s="453"/>
      <c r="AL1319" s="453"/>
      <c r="AM1319" s="453"/>
      <c r="AN1319" s="453"/>
      <c r="AO1319" s="453"/>
      <c r="AP1319" s="453"/>
      <c r="AQ1319" s="453"/>
      <c r="AR1319" s="453"/>
      <c r="AS1319" s="453"/>
      <c r="AT1319" s="453"/>
      <c r="AU1319" s="453"/>
      <c r="AV1319" s="453"/>
      <c r="AW1319" s="453"/>
      <c r="AX1319" s="453"/>
      <c r="AY1319" s="453"/>
      <c r="AZ1319" s="453"/>
      <c r="BA1319" s="453"/>
      <c r="BB1319" s="453"/>
      <c r="BC1319" s="453"/>
      <c r="BD1319" s="453"/>
      <c r="BE1319" s="453"/>
    </row>
    <row r="1320">
      <c r="A1320" s="785"/>
      <c r="B1320" s="782"/>
      <c r="C1320" s="782"/>
      <c r="D1320" s="782"/>
      <c r="E1320" s="782"/>
      <c r="F1320" s="782"/>
      <c r="G1320" s="782"/>
      <c r="H1320" s="782"/>
      <c r="I1320" s="783"/>
      <c r="J1320" s="453"/>
      <c r="K1320" s="453"/>
      <c r="L1320" s="784"/>
      <c r="M1320" s="453"/>
      <c r="N1320" s="453"/>
      <c r="O1320" s="453"/>
      <c r="P1320" s="453"/>
      <c r="Q1320" s="441"/>
      <c r="R1320" s="453"/>
      <c r="S1320" s="453"/>
      <c r="T1320" s="453"/>
      <c r="U1320" s="453"/>
      <c r="V1320" s="453"/>
      <c r="W1320" s="453"/>
      <c r="X1320" s="453"/>
      <c r="Y1320" s="453"/>
      <c r="Z1320" s="453"/>
      <c r="AA1320" s="453"/>
      <c r="AB1320" s="453"/>
      <c r="AC1320" s="453"/>
      <c r="AD1320" s="453"/>
      <c r="AE1320" s="453"/>
      <c r="AF1320" s="453"/>
      <c r="AG1320" s="453"/>
      <c r="AH1320" s="453"/>
      <c r="AI1320" s="453"/>
      <c r="AJ1320" s="453"/>
      <c r="AK1320" s="453"/>
      <c r="AL1320" s="453"/>
      <c r="AM1320" s="453"/>
      <c r="AN1320" s="453"/>
      <c r="AO1320" s="453"/>
      <c r="AP1320" s="453"/>
      <c r="AQ1320" s="453"/>
      <c r="AR1320" s="453"/>
      <c r="AS1320" s="453"/>
      <c r="AT1320" s="453"/>
      <c r="AU1320" s="453"/>
      <c r="AV1320" s="453"/>
      <c r="AW1320" s="453"/>
      <c r="AX1320" s="453"/>
      <c r="AY1320" s="453"/>
      <c r="AZ1320" s="453"/>
      <c r="BA1320" s="453"/>
      <c r="BB1320" s="453"/>
      <c r="BC1320" s="453"/>
      <c r="BD1320" s="453"/>
      <c r="BE1320" s="453"/>
    </row>
    <row r="1321">
      <c r="A1321" s="785"/>
      <c r="B1321" s="782"/>
      <c r="C1321" s="782"/>
      <c r="D1321" s="782"/>
      <c r="E1321" s="782"/>
      <c r="F1321" s="782"/>
      <c r="G1321" s="782"/>
      <c r="H1321" s="782"/>
      <c r="I1321" s="783"/>
      <c r="J1321" s="453"/>
      <c r="K1321" s="453"/>
      <c r="L1321" s="784"/>
      <c r="M1321" s="453"/>
      <c r="N1321" s="453"/>
      <c r="O1321" s="453"/>
      <c r="P1321" s="453"/>
      <c r="Q1321" s="441"/>
      <c r="R1321" s="453"/>
      <c r="S1321" s="453"/>
      <c r="T1321" s="453"/>
      <c r="U1321" s="453"/>
      <c r="V1321" s="453"/>
      <c r="W1321" s="453"/>
      <c r="X1321" s="453"/>
      <c r="Y1321" s="453"/>
      <c r="Z1321" s="453"/>
      <c r="AA1321" s="453"/>
      <c r="AB1321" s="453"/>
      <c r="AC1321" s="453"/>
      <c r="AD1321" s="453"/>
      <c r="AE1321" s="453"/>
      <c r="AF1321" s="453"/>
      <c r="AG1321" s="453"/>
      <c r="AH1321" s="453"/>
      <c r="AI1321" s="453"/>
      <c r="AJ1321" s="453"/>
      <c r="AK1321" s="453"/>
      <c r="AL1321" s="453"/>
      <c r="AM1321" s="453"/>
      <c r="AN1321" s="453"/>
      <c r="AO1321" s="453"/>
      <c r="AP1321" s="453"/>
      <c r="AQ1321" s="453"/>
      <c r="AR1321" s="453"/>
      <c r="AS1321" s="453"/>
      <c r="AT1321" s="453"/>
      <c r="AU1321" s="453"/>
      <c r="AV1321" s="453"/>
      <c r="AW1321" s="453"/>
      <c r="AX1321" s="453"/>
      <c r="AY1321" s="453"/>
      <c r="AZ1321" s="453"/>
      <c r="BA1321" s="453"/>
      <c r="BB1321" s="453"/>
      <c r="BC1321" s="453"/>
      <c r="BD1321" s="453"/>
      <c r="BE1321" s="453"/>
    </row>
    <row r="1322">
      <c r="A1322" s="785"/>
      <c r="B1322" s="782"/>
      <c r="C1322" s="782"/>
      <c r="D1322" s="782"/>
      <c r="E1322" s="782"/>
      <c r="F1322" s="782"/>
      <c r="G1322" s="782"/>
      <c r="H1322" s="782"/>
      <c r="I1322" s="783"/>
      <c r="J1322" s="453"/>
      <c r="K1322" s="453"/>
      <c r="L1322" s="784"/>
      <c r="M1322" s="453"/>
      <c r="N1322" s="453"/>
      <c r="O1322" s="453"/>
      <c r="P1322" s="453"/>
      <c r="Q1322" s="441"/>
      <c r="R1322" s="453"/>
      <c r="S1322" s="453"/>
      <c r="T1322" s="453"/>
      <c r="U1322" s="453"/>
      <c r="V1322" s="453"/>
      <c r="W1322" s="453"/>
      <c r="X1322" s="453"/>
      <c r="Y1322" s="453"/>
      <c r="Z1322" s="453"/>
      <c r="AA1322" s="453"/>
      <c r="AB1322" s="453"/>
      <c r="AC1322" s="453"/>
      <c r="AD1322" s="453"/>
      <c r="AE1322" s="453"/>
      <c r="AF1322" s="453"/>
      <c r="AG1322" s="453"/>
      <c r="AH1322" s="453"/>
      <c r="AI1322" s="453"/>
      <c r="AJ1322" s="453"/>
      <c r="AK1322" s="453"/>
      <c r="AL1322" s="453"/>
      <c r="AM1322" s="453"/>
      <c r="AN1322" s="453"/>
      <c r="AO1322" s="453"/>
      <c r="AP1322" s="453"/>
      <c r="AQ1322" s="453"/>
      <c r="AR1322" s="453"/>
      <c r="AS1322" s="453"/>
      <c r="AT1322" s="453"/>
      <c r="AU1322" s="453"/>
      <c r="AV1322" s="453"/>
      <c r="AW1322" s="453"/>
      <c r="AX1322" s="453"/>
      <c r="AY1322" s="453"/>
      <c r="AZ1322" s="453"/>
      <c r="BA1322" s="453"/>
      <c r="BB1322" s="453"/>
      <c r="BC1322" s="453"/>
      <c r="BD1322" s="453"/>
      <c r="BE1322" s="453"/>
    </row>
    <row r="1323">
      <c r="A1323" s="785"/>
      <c r="B1323" s="782"/>
      <c r="C1323" s="782"/>
      <c r="D1323" s="782"/>
      <c r="E1323" s="782"/>
      <c r="F1323" s="782"/>
      <c r="G1323" s="782"/>
      <c r="H1323" s="782"/>
      <c r="I1323" s="783"/>
      <c r="J1323" s="453"/>
      <c r="K1323" s="453"/>
      <c r="L1323" s="784"/>
      <c r="M1323" s="453"/>
      <c r="N1323" s="453"/>
      <c r="O1323" s="453"/>
      <c r="P1323" s="453"/>
      <c r="Q1323" s="441"/>
      <c r="R1323" s="453"/>
      <c r="S1323" s="453"/>
      <c r="T1323" s="453"/>
      <c r="U1323" s="453"/>
      <c r="V1323" s="453"/>
      <c r="W1323" s="453"/>
      <c r="X1323" s="453"/>
      <c r="Y1323" s="453"/>
      <c r="Z1323" s="453"/>
      <c r="AA1323" s="453"/>
      <c r="AB1323" s="453"/>
      <c r="AC1323" s="453"/>
      <c r="AD1323" s="453"/>
      <c r="AE1323" s="453"/>
      <c r="AF1323" s="453"/>
      <c r="AG1323" s="453"/>
      <c r="AH1323" s="453"/>
      <c r="AI1323" s="453"/>
      <c r="AJ1323" s="453"/>
      <c r="AK1323" s="453"/>
      <c r="AL1323" s="453"/>
      <c r="AM1323" s="453"/>
      <c r="AN1323" s="453"/>
      <c r="AO1323" s="453"/>
      <c r="AP1323" s="453"/>
      <c r="AQ1323" s="453"/>
      <c r="AR1323" s="453"/>
      <c r="AS1323" s="453"/>
      <c r="AT1323" s="453"/>
      <c r="AU1323" s="453"/>
      <c r="AV1323" s="453"/>
      <c r="AW1323" s="453"/>
      <c r="AX1323" s="453"/>
      <c r="AY1323" s="453"/>
      <c r="AZ1323" s="453"/>
      <c r="BA1323" s="453"/>
      <c r="BB1323" s="453"/>
      <c r="BC1323" s="453"/>
      <c r="BD1323" s="453"/>
      <c r="BE1323" s="453"/>
    </row>
    <row r="1324">
      <c r="A1324" s="785"/>
      <c r="B1324" s="782"/>
      <c r="C1324" s="782"/>
      <c r="D1324" s="782"/>
      <c r="E1324" s="782"/>
      <c r="F1324" s="782"/>
      <c r="G1324" s="782"/>
      <c r="H1324" s="782"/>
      <c r="I1324" s="783"/>
      <c r="J1324" s="453"/>
      <c r="K1324" s="453"/>
      <c r="L1324" s="784"/>
      <c r="M1324" s="453"/>
      <c r="N1324" s="453"/>
      <c r="O1324" s="453"/>
      <c r="P1324" s="453"/>
      <c r="Q1324" s="441"/>
      <c r="R1324" s="453"/>
      <c r="S1324" s="453"/>
      <c r="T1324" s="453"/>
      <c r="U1324" s="453"/>
      <c r="V1324" s="453"/>
      <c r="W1324" s="453"/>
      <c r="X1324" s="453"/>
      <c r="Y1324" s="453"/>
      <c r="Z1324" s="453"/>
      <c r="AA1324" s="453"/>
      <c r="AB1324" s="453"/>
      <c r="AC1324" s="453"/>
      <c r="AD1324" s="453"/>
      <c r="AE1324" s="453"/>
      <c r="AF1324" s="453"/>
      <c r="AG1324" s="453"/>
      <c r="AH1324" s="453"/>
      <c r="AI1324" s="453"/>
      <c r="AJ1324" s="453"/>
      <c r="AK1324" s="453"/>
      <c r="AL1324" s="453"/>
      <c r="AM1324" s="453"/>
      <c r="AN1324" s="453"/>
      <c r="AO1324" s="453"/>
      <c r="AP1324" s="453"/>
      <c r="AQ1324" s="453"/>
      <c r="AR1324" s="453"/>
      <c r="AS1324" s="453"/>
      <c r="AT1324" s="453"/>
      <c r="AU1324" s="453"/>
      <c r="AV1324" s="453"/>
      <c r="AW1324" s="453"/>
      <c r="AX1324" s="453"/>
      <c r="AY1324" s="453"/>
      <c r="AZ1324" s="453"/>
      <c r="BA1324" s="453"/>
      <c r="BB1324" s="453"/>
      <c r="BC1324" s="453"/>
      <c r="BD1324" s="453"/>
      <c r="BE1324" s="453"/>
    </row>
    <row r="1325">
      <c r="A1325" s="785"/>
      <c r="B1325" s="782"/>
      <c r="C1325" s="782"/>
      <c r="D1325" s="782"/>
      <c r="E1325" s="782"/>
      <c r="F1325" s="782"/>
      <c r="G1325" s="782"/>
      <c r="H1325" s="782"/>
      <c r="I1325" s="783"/>
      <c r="J1325" s="453"/>
      <c r="K1325" s="453"/>
      <c r="L1325" s="784"/>
      <c r="M1325" s="453"/>
      <c r="N1325" s="453"/>
      <c r="O1325" s="453"/>
      <c r="P1325" s="453"/>
      <c r="Q1325" s="441"/>
      <c r="R1325" s="453"/>
      <c r="S1325" s="453"/>
      <c r="T1325" s="453"/>
      <c r="U1325" s="453"/>
      <c r="V1325" s="453"/>
      <c r="W1325" s="453"/>
      <c r="X1325" s="453"/>
      <c r="Y1325" s="453"/>
      <c r="Z1325" s="453"/>
      <c r="AA1325" s="453"/>
      <c r="AB1325" s="453"/>
      <c r="AC1325" s="453"/>
      <c r="AD1325" s="453"/>
      <c r="AE1325" s="453"/>
      <c r="AF1325" s="453"/>
      <c r="AG1325" s="453"/>
      <c r="AH1325" s="453"/>
      <c r="AI1325" s="453"/>
      <c r="AJ1325" s="453"/>
      <c r="AK1325" s="453"/>
      <c r="AL1325" s="453"/>
      <c r="AM1325" s="453"/>
      <c r="AN1325" s="453"/>
      <c r="AO1325" s="453"/>
      <c r="AP1325" s="453"/>
      <c r="AQ1325" s="453"/>
      <c r="AR1325" s="453"/>
      <c r="AS1325" s="453"/>
      <c r="AT1325" s="453"/>
      <c r="AU1325" s="453"/>
      <c r="AV1325" s="453"/>
      <c r="AW1325" s="453"/>
      <c r="AX1325" s="453"/>
      <c r="AY1325" s="453"/>
      <c r="AZ1325" s="453"/>
      <c r="BA1325" s="453"/>
      <c r="BB1325" s="453"/>
      <c r="BC1325" s="453"/>
      <c r="BD1325" s="453"/>
      <c r="BE1325" s="453"/>
    </row>
    <row r="1326">
      <c r="A1326" s="785"/>
      <c r="B1326" s="782"/>
      <c r="C1326" s="782"/>
      <c r="D1326" s="782"/>
      <c r="E1326" s="782"/>
      <c r="F1326" s="782"/>
      <c r="G1326" s="782"/>
      <c r="H1326" s="782"/>
      <c r="I1326" s="783"/>
      <c r="J1326" s="453"/>
      <c r="K1326" s="453"/>
      <c r="L1326" s="784"/>
      <c r="M1326" s="453"/>
      <c r="N1326" s="453"/>
      <c r="O1326" s="453"/>
      <c r="P1326" s="453"/>
      <c r="Q1326" s="441"/>
      <c r="R1326" s="453"/>
      <c r="S1326" s="453"/>
      <c r="T1326" s="453"/>
      <c r="U1326" s="453"/>
      <c r="V1326" s="453"/>
      <c r="W1326" s="453"/>
      <c r="X1326" s="453"/>
      <c r="Y1326" s="453"/>
      <c r="Z1326" s="453"/>
      <c r="AA1326" s="453"/>
      <c r="AB1326" s="453"/>
      <c r="AC1326" s="453"/>
      <c r="AD1326" s="453"/>
      <c r="AE1326" s="453"/>
      <c r="AF1326" s="453"/>
      <c r="AG1326" s="453"/>
      <c r="AH1326" s="453"/>
      <c r="AI1326" s="453"/>
      <c r="AJ1326" s="453"/>
      <c r="AK1326" s="453"/>
      <c r="AL1326" s="453"/>
      <c r="AM1326" s="453"/>
      <c r="AN1326" s="453"/>
      <c r="AO1326" s="453"/>
      <c r="AP1326" s="453"/>
      <c r="AQ1326" s="453"/>
      <c r="AR1326" s="453"/>
      <c r="AS1326" s="453"/>
      <c r="AT1326" s="453"/>
      <c r="AU1326" s="453"/>
      <c r="AV1326" s="453"/>
      <c r="AW1326" s="453"/>
      <c r="AX1326" s="453"/>
      <c r="AY1326" s="453"/>
      <c r="AZ1326" s="453"/>
      <c r="BA1326" s="453"/>
      <c r="BB1326" s="453"/>
      <c r="BC1326" s="453"/>
      <c r="BD1326" s="453"/>
      <c r="BE1326" s="453"/>
    </row>
    <row r="1327">
      <c r="A1327" s="785"/>
      <c r="B1327" s="782"/>
      <c r="C1327" s="782"/>
      <c r="D1327" s="782"/>
      <c r="E1327" s="782"/>
      <c r="F1327" s="782"/>
      <c r="G1327" s="782"/>
      <c r="H1327" s="782"/>
      <c r="I1327" s="783"/>
      <c r="J1327" s="453"/>
      <c r="K1327" s="453"/>
      <c r="L1327" s="784"/>
      <c r="M1327" s="453"/>
      <c r="N1327" s="453"/>
      <c r="O1327" s="453"/>
      <c r="P1327" s="453"/>
      <c r="Q1327" s="441"/>
      <c r="R1327" s="453"/>
      <c r="S1327" s="453"/>
      <c r="T1327" s="453"/>
      <c r="U1327" s="453"/>
      <c r="V1327" s="453"/>
      <c r="W1327" s="453"/>
      <c r="X1327" s="453"/>
      <c r="Y1327" s="453"/>
      <c r="Z1327" s="453"/>
      <c r="AA1327" s="453"/>
      <c r="AB1327" s="453"/>
      <c r="AC1327" s="453"/>
      <c r="AD1327" s="453"/>
      <c r="AE1327" s="453"/>
      <c r="AF1327" s="453"/>
      <c r="AG1327" s="453"/>
      <c r="AH1327" s="453"/>
      <c r="AI1327" s="453"/>
      <c r="AJ1327" s="453"/>
      <c r="AK1327" s="453"/>
      <c r="AL1327" s="453"/>
      <c r="AM1327" s="453"/>
      <c r="AN1327" s="453"/>
      <c r="AO1327" s="453"/>
      <c r="AP1327" s="453"/>
      <c r="AQ1327" s="453"/>
      <c r="AR1327" s="453"/>
      <c r="AS1327" s="453"/>
      <c r="AT1327" s="453"/>
      <c r="AU1327" s="453"/>
      <c r="AV1327" s="453"/>
      <c r="AW1327" s="453"/>
      <c r="AX1327" s="453"/>
      <c r="AY1327" s="453"/>
      <c r="AZ1327" s="453"/>
      <c r="BA1327" s="453"/>
      <c r="BB1327" s="453"/>
      <c r="BC1327" s="453"/>
      <c r="BD1327" s="453"/>
      <c r="BE1327" s="453"/>
    </row>
    <row r="1328">
      <c r="A1328" s="785"/>
      <c r="B1328" s="782"/>
      <c r="C1328" s="782"/>
      <c r="D1328" s="782"/>
      <c r="E1328" s="782"/>
      <c r="F1328" s="782"/>
      <c r="G1328" s="782"/>
      <c r="H1328" s="782"/>
      <c r="I1328" s="783"/>
      <c r="J1328" s="453"/>
      <c r="K1328" s="453"/>
      <c r="L1328" s="784"/>
      <c r="M1328" s="453"/>
      <c r="N1328" s="453"/>
      <c r="O1328" s="453"/>
      <c r="P1328" s="453"/>
      <c r="Q1328" s="441"/>
      <c r="R1328" s="453"/>
      <c r="S1328" s="453"/>
      <c r="T1328" s="453"/>
      <c r="U1328" s="453"/>
      <c r="V1328" s="453"/>
      <c r="W1328" s="453"/>
      <c r="X1328" s="453"/>
      <c r="Y1328" s="453"/>
      <c r="Z1328" s="453"/>
      <c r="AA1328" s="453"/>
      <c r="AB1328" s="453"/>
      <c r="AC1328" s="453"/>
      <c r="AD1328" s="453"/>
      <c r="AE1328" s="453"/>
      <c r="AF1328" s="453"/>
      <c r="AG1328" s="453"/>
      <c r="AH1328" s="453"/>
      <c r="AI1328" s="453"/>
      <c r="AJ1328" s="453"/>
      <c r="AK1328" s="453"/>
      <c r="AL1328" s="453"/>
      <c r="AM1328" s="453"/>
      <c r="AN1328" s="453"/>
      <c r="AO1328" s="453"/>
      <c r="AP1328" s="453"/>
      <c r="AQ1328" s="453"/>
      <c r="AR1328" s="453"/>
      <c r="AS1328" s="453"/>
      <c r="AT1328" s="453"/>
      <c r="AU1328" s="453"/>
      <c r="AV1328" s="453"/>
      <c r="AW1328" s="453"/>
      <c r="AX1328" s="453"/>
      <c r="AY1328" s="453"/>
      <c r="AZ1328" s="453"/>
      <c r="BA1328" s="453"/>
      <c r="BB1328" s="453"/>
      <c r="BC1328" s="453"/>
      <c r="BD1328" s="453"/>
      <c r="BE1328" s="453"/>
    </row>
    <row r="1329">
      <c r="A1329" s="785"/>
      <c r="B1329" s="782"/>
      <c r="C1329" s="782"/>
      <c r="D1329" s="782"/>
      <c r="E1329" s="782"/>
      <c r="F1329" s="782"/>
      <c r="G1329" s="782"/>
      <c r="H1329" s="782"/>
      <c r="I1329" s="783"/>
      <c r="J1329" s="453"/>
      <c r="K1329" s="453"/>
      <c r="L1329" s="784"/>
      <c r="M1329" s="453"/>
      <c r="N1329" s="453"/>
      <c r="O1329" s="453"/>
      <c r="P1329" s="453"/>
      <c r="Q1329" s="441"/>
      <c r="R1329" s="453"/>
      <c r="S1329" s="453"/>
      <c r="T1329" s="453"/>
      <c r="U1329" s="453"/>
      <c r="V1329" s="453"/>
      <c r="W1329" s="453"/>
      <c r="X1329" s="453"/>
      <c r="Y1329" s="453"/>
      <c r="Z1329" s="453"/>
      <c r="AA1329" s="453"/>
      <c r="AB1329" s="453"/>
      <c r="AC1329" s="453"/>
      <c r="AD1329" s="453"/>
      <c r="AE1329" s="453"/>
      <c r="AF1329" s="453"/>
      <c r="AG1329" s="453"/>
      <c r="AH1329" s="453"/>
      <c r="AI1329" s="453"/>
      <c r="AJ1329" s="453"/>
      <c r="AK1329" s="453"/>
      <c r="AL1329" s="453"/>
      <c r="AM1329" s="453"/>
      <c r="AN1329" s="453"/>
      <c r="AO1329" s="453"/>
      <c r="AP1329" s="453"/>
      <c r="AQ1329" s="453"/>
      <c r="AR1329" s="453"/>
      <c r="AS1329" s="453"/>
      <c r="AT1329" s="453"/>
      <c r="AU1329" s="453"/>
      <c r="AV1329" s="453"/>
      <c r="AW1329" s="453"/>
      <c r="AX1329" s="453"/>
      <c r="AY1329" s="453"/>
      <c r="AZ1329" s="453"/>
      <c r="BA1329" s="453"/>
      <c r="BB1329" s="453"/>
      <c r="BC1329" s="453"/>
      <c r="BD1329" s="453"/>
      <c r="BE1329" s="453"/>
    </row>
    <row r="1330">
      <c r="A1330" s="785"/>
      <c r="B1330" s="782"/>
      <c r="C1330" s="782"/>
      <c r="D1330" s="782"/>
      <c r="E1330" s="782"/>
      <c r="F1330" s="782"/>
      <c r="G1330" s="782"/>
      <c r="H1330" s="782"/>
      <c r="I1330" s="783"/>
      <c r="J1330" s="453"/>
      <c r="K1330" s="453"/>
      <c r="L1330" s="784"/>
      <c r="M1330" s="453"/>
      <c r="N1330" s="453"/>
      <c r="O1330" s="453"/>
      <c r="P1330" s="453"/>
      <c r="Q1330" s="441"/>
      <c r="R1330" s="453"/>
      <c r="S1330" s="453"/>
      <c r="T1330" s="453"/>
      <c r="U1330" s="453"/>
      <c r="V1330" s="453"/>
      <c r="W1330" s="453"/>
      <c r="X1330" s="453"/>
      <c r="Y1330" s="453"/>
      <c r="Z1330" s="453"/>
      <c r="AA1330" s="453"/>
      <c r="AB1330" s="453"/>
      <c r="AC1330" s="453"/>
      <c r="AD1330" s="453"/>
      <c r="AE1330" s="453"/>
      <c r="AF1330" s="453"/>
      <c r="AG1330" s="453"/>
      <c r="AH1330" s="453"/>
      <c r="AI1330" s="453"/>
      <c r="AJ1330" s="453"/>
      <c r="AK1330" s="453"/>
      <c r="AL1330" s="453"/>
      <c r="AM1330" s="453"/>
      <c r="AN1330" s="453"/>
      <c r="AO1330" s="453"/>
      <c r="AP1330" s="453"/>
      <c r="AQ1330" s="453"/>
      <c r="AR1330" s="453"/>
      <c r="AS1330" s="453"/>
      <c r="AT1330" s="453"/>
      <c r="AU1330" s="453"/>
      <c r="AV1330" s="453"/>
      <c r="AW1330" s="453"/>
      <c r="AX1330" s="453"/>
      <c r="AY1330" s="453"/>
      <c r="AZ1330" s="453"/>
      <c r="BA1330" s="453"/>
      <c r="BB1330" s="453"/>
      <c r="BC1330" s="453"/>
      <c r="BD1330" s="453"/>
      <c r="BE1330" s="453"/>
    </row>
    <row r="1331">
      <c r="A1331" s="785"/>
      <c r="B1331" s="782"/>
      <c r="C1331" s="782"/>
      <c r="D1331" s="782"/>
      <c r="E1331" s="782"/>
      <c r="F1331" s="782"/>
      <c r="G1331" s="782"/>
      <c r="H1331" s="782"/>
      <c r="I1331" s="783"/>
      <c r="J1331" s="453"/>
      <c r="K1331" s="453"/>
      <c r="L1331" s="784"/>
      <c r="M1331" s="453"/>
      <c r="N1331" s="453"/>
      <c r="O1331" s="453"/>
      <c r="P1331" s="453"/>
      <c r="Q1331" s="441"/>
      <c r="R1331" s="453"/>
      <c r="S1331" s="453"/>
      <c r="T1331" s="453"/>
      <c r="U1331" s="453"/>
      <c r="V1331" s="453"/>
      <c r="W1331" s="453"/>
      <c r="X1331" s="453"/>
      <c r="Y1331" s="453"/>
      <c r="Z1331" s="453"/>
      <c r="AA1331" s="453"/>
      <c r="AB1331" s="453"/>
      <c r="AC1331" s="453"/>
      <c r="AD1331" s="453"/>
      <c r="AE1331" s="453"/>
      <c r="AF1331" s="453"/>
      <c r="AG1331" s="453"/>
      <c r="AH1331" s="453"/>
      <c r="AI1331" s="453"/>
      <c r="AJ1331" s="453"/>
      <c r="AK1331" s="453"/>
      <c r="AL1331" s="453"/>
      <c r="AM1331" s="453"/>
      <c r="AN1331" s="453"/>
      <c r="AO1331" s="453"/>
      <c r="AP1331" s="453"/>
      <c r="AQ1331" s="453"/>
      <c r="AR1331" s="453"/>
      <c r="AS1331" s="453"/>
      <c r="AT1331" s="453"/>
      <c r="AU1331" s="453"/>
      <c r="AV1331" s="453"/>
      <c r="AW1331" s="453"/>
      <c r="AX1331" s="453"/>
      <c r="AY1331" s="453"/>
      <c r="AZ1331" s="453"/>
      <c r="BA1331" s="453"/>
      <c r="BB1331" s="453"/>
      <c r="BC1331" s="453"/>
      <c r="BD1331" s="453"/>
      <c r="BE1331" s="453"/>
    </row>
    <row r="1332">
      <c r="A1332" s="785"/>
      <c r="B1332" s="782"/>
      <c r="C1332" s="782"/>
      <c r="D1332" s="782"/>
      <c r="E1332" s="782"/>
      <c r="F1332" s="782"/>
      <c r="G1332" s="782"/>
      <c r="H1332" s="782"/>
      <c r="I1332" s="783"/>
      <c r="J1332" s="453"/>
      <c r="K1332" s="453"/>
      <c r="L1332" s="784"/>
      <c r="M1332" s="453"/>
      <c r="N1332" s="453"/>
      <c r="O1332" s="453"/>
      <c r="P1332" s="453"/>
      <c r="Q1332" s="441"/>
      <c r="R1332" s="453"/>
      <c r="S1332" s="453"/>
      <c r="T1332" s="453"/>
      <c r="U1332" s="453"/>
      <c r="V1332" s="453"/>
      <c r="W1332" s="453"/>
      <c r="X1332" s="453"/>
      <c r="Y1332" s="453"/>
      <c r="Z1332" s="453"/>
      <c r="AA1332" s="453"/>
      <c r="AB1332" s="453"/>
      <c r="AC1332" s="453"/>
      <c r="AD1332" s="453"/>
      <c r="AE1332" s="453"/>
      <c r="AF1332" s="453"/>
      <c r="AG1332" s="453"/>
      <c r="AH1332" s="453"/>
      <c r="AI1332" s="453"/>
      <c r="AJ1332" s="453"/>
      <c r="AK1332" s="453"/>
      <c r="AL1332" s="453"/>
      <c r="AM1332" s="453"/>
      <c r="AN1332" s="453"/>
      <c r="AO1332" s="453"/>
      <c r="AP1332" s="453"/>
      <c r="AQ1332" s="453"/>
      <c r="AR1332" s="453"/>
      <c r="AS1332" s="453"/>
      <c r="AT1332" s="453"/>
      <c r="AU1332" s="453"/>
      <c r="AV1332" s="453"/>
      <c r="AW1332" s="453"/>
      <c r="AX1332" s="453"/>
      <c r="AY1332" s="453"/>
      <c r="AZ1332" s="453"/>
      <c r="BA1332" s="453"/>
      <c r="BB1332" s="453"/>
      <c r="BC1332" s="453"/>
      <c r="BD1332" s="453"/>
      <c r="BE1332" s="453"/>
    </row>
    <row r="1333">
      <c r="A1333" s="785"/>
      <c r="B1333" s="782"/>
      <c r="C1333" s="782"/>
      <c r="D1333" s="782"/>
      <c r="E1333" s="782"/>
      <c r="F1333" s="782"/>
      <c r="G1333" s="782"/>
      <c r="H1333" s="782"/>
      <c r="I1333" s="783"/>
      <c r="J1333" s="453"/>
      <c r="K1333" s="453"/>
      <c r="L1333" s="784"/>
      <c r="M1333" s="453"/>
      <c r="N1333" s="453"/>
      <c r="O1333" s="453"/>
      <c r="P1333" s="453"/>
      <c r="Q1333" s="441"/>
      <c r="R1333" s="453"/>
      <c r="S1333" s="453"/>
      <c r="T1333" s="453"/>
      <c r="U1333" s="453"/>
      <c r="V1333" s="453"/>
      <c r="W1333" s="453"/>
      <c r="X1333" s="453"/>
      <c r="Y1333" s="453"/>
      <c r="Z1333" s="453"/>
      <c r="AA1333" s="453"/>
      <c r="AB1333" s="453"/>
      <c r="AC1333" s="453"/>
      <c r="AD1333" s="453"/>
      <c r="AE1333" s="453"/>
      <c r="AF1333" s="453"/>
      <c r="AG1333" s="453"/>
      <c r="AH1333" s="453"/>
      <c r="AI1333" s="453"/>
      <c r="AJ1333" s="453"/>
      <c r="AK1333" s="453"/>
      <c r="AL1333" s="453"/>
      <c r="AM1333" s="453"/>
      <c r="AN1333" s="453"/>
      <c r="AO1333" s="453"/>
      <c r="AP1333" s="453"/>
      <c r="AQ1333" s="453"/>
      <c r="AR1333" s="453"/>
      <c r="AS1333" s="453"/>
      <c r="AT1333" s="453"/>
      <c r="AU1333" s="453"/>
      <c r="AV1333" s="453"/>
      <c r="AW1333" s="453"/>
      <c r="AX1333" s="453"/>
      <c r="AY1333" s="453"/>
      <c r="AZ1333" s="453"/>
      <c r="BA1333" s="453"/>
      <c r="BB1333" s="453"/>
      <c r="BC1333" s="453"/>
      <c r="BD1333" s="453"/>
      <c r="BE1333" s="453"/>
    </row>
    <row r="1334">
      <c r="A1334" s="785"/>
      <c r="B1334" s="782"/>
      <c r="C1334" s="782"/>
      <c r="D1334" s="782"/>
      <c r="E1334" s="782"/>
      <c r="F1334" s="782"/>
      <c r="G1334" s="782"/>
      <c r="H1334" s="782"/>
      <c r="I1334" s="783"/>
      <c r="J1334" s="453"/>
      <c r="K1334" s="453"/>
      <c r="L1334" s="784"/>
      <c r="M1334" s="453"/>
      <c r="N1334" s="453"/>
      <c r="O1334" s="453"/>
      <c r="P1334" s="453"/>
      <c r="Q1334" s="441"/>
      <c r="R1334" s="453"/>
      <c r="S1334" s="453"/>
      <c r="T1334" s="453"/>
      <c r="U1334" s="453"/>
      <c r="V1334" s="453"/>
      <c r="W1334" s="453"/>
      <c r="X1334" s="453"/>
      <c r="Y1334" s="453"/>
      <c r="Z1334" s="453"/>
      <c r="AA1334" s="453"/>
      <c r="AB1334" s="453"/>
      <c r="AC1334" s="453"/>
      <c r="AD1334" s="453"/>
      <c r="AE1334" s="453"/>
      <c r="AF1334" s="453"/>
      <c r="AG1334" s="453"/>
      <c r="AH1334" s="453"/>
      <c r="AI1334" s="453"/>
      <c r="AJ1334" s="453"/>
      <c r="AK1334" s="453"/>
      <c r="AL1334" s="453"/>
      <c r="AM1334" s="453"/>
      <c r="AN1334" s="453"/>
      <c r="AO1334" s="453"/>
      <c r="AP1334" s="453"/>
      <c r="AQ1334" s="453"/>
      <c r="AR1334" s="453"/>
      <c r="AS1334" s="453"/>
      <c r="AT1334" s="453"/>
      <c r="AU1334" s="453"/>
      <c r="AV1334" s="453"/>
      <c r="AW1334" s="453"/>
      <c r="AX1334" s="453"/>
      <c r="AY1334" s="453"/>
      <c r="AZ1334" s="453"/>
      <c r="BA1334" s="453"/>
      <c r="BB1334" s="453"/>
      <c r="BC1334" s="453"/>
      <c r="BD1334" s="453"/>
      <c r="BE1334" s="453"/>
    </row>
    <row r="1335">
      <c r="A1335" s="785"/>
      <c r="B1335" s="782"/>
      <c r="C1335" s="782"/>
      <c r="D1335" s="782"/>
      <c r="E1335" s="782"/>
      <c r="F1335" s="782"/>
      <c r="G1335" s="782"/>
      <c r="H1335" s="782"/>
      <c r="I1335" s="783"/>
      <c r="J1335" s="453"/>
      <c r="K1335" s="453"/>
      <c r="L1335" s="784"/>
      <c r="M1335" s="453"/>
      <c r="N1335" s="453"/>
      <c r="O1335" s="453"/>
      <c r="P1335" s="453"/>
      <c r="Q1335" s="441"/>
      <c r="R1335" s="453"/>
      <c r="S1335" s="453"/>
      <c r="T1335" s="453"/>
      <c r="U1335" s="453"/>
      <c r="V1335" s="453"/>
      <c r="W1335" s="453"/>
      <c r="X1335" s="453"/>
      <c r="Y1335" s="453"/>
      <c r="Z1335" s="453"/>
      <c r="AA1335" s="453"/>
      <c r="AB1335" s="453"/>
      <c r="AC1335" s="453"/>
      <c r="AD1335" s="453"/>
      <c r="AE1335" s="453"/>
      <c r="AF1335" s="453"/>
      <c r="AG1335" s="453"/>
      <c r="AH1335" s="453"/>
      <c r="AI1335" s="453"/>
      <c r="AJ1335" s="453"/>
      <c r="AK1335" s="453"/>
      <c r="AL1335" s="453"/>
      <c r="AM1335" s="453"/>
      <c r="AN1335" s="453"/>
      <c r="AO1335" s="453"/>
      <c r="AP1335" s="453"/>
      <c r="AQ1335" s="453"/>
      <c r="AR1335" s="453"/>
      <c r="AS1335" s="453"/>
      <c r="AT1335" s="453"/>
      <c r="AU1335" s="453"/>
      <c r="AV1335" s="453"/>
      <c r="AW1335" s="453"/>
      <c r="AX1335" s="453"/>
      <c r="AY1335" s="453"/>
      <c r="AZ1335" s="453"/>
      <c r="BA1335" s="453"/>
      <c r="BB1335" s="453"/>
      <c r="BC1335" s="453"/>
      <c r="BD1335" s="453"/>
      <c r="BE1335" s="453"/>
    </row>
    <row r="1336">
      <c r="A1336" s="785"/>
      <c r="B1336" s="782"/>
      <c r="C1336" s="782"/>
      <c r="D1336" s="782"/>
      <c r="E1336" s="782"/>
      <c r="F1336" s="782"/>
      <c r="G1336" s="782"/>
      <c r="H1336" s="782"/>
      <c r="I1336" s="783"/>
      <c r="J1336" s="453"/>
      <c r="K1336" s="453"/>
      <c r="L1336" s="784"/>
      <c r="M1336" s="453"/>
      <c r="N1336" s="453"/>
      <c r="O1336" s="453"/>
      <c r="P1336" s="453"/>
      <c r="Q1336" s="441"/>
      <c r="R1336" s="453"/>
      <c r="S1336" s="453"/>
      <c r="T1336" s="453"/>
      <c r="U1336" s="453"/>
      <c r="V1336" s="453"/>
      <c r="W1336" s="453"/>
      <c r="X1336" s="453"/>
      <c r="Y1336" s="453"/>
      <c r="Z1336" s="453"/>
      <c r="AA1336" s="453"/>
      <c r="AB1336" s="453"/>
      <c r="AC1336" s="453"/>
      <c r="AD1336" s="453"/>
      <c r="AE1336" s="453"/>
      <c r="AF1336" s="453"/>
      <c r="AG1336" s="453"/>
      <c r="AH1336" s="453"/>
      <c r="AI1336" s="453"/>
      <c r="AJ1336" s="453"/>
      <c r="AK1336" s="453"/>
      <c r="AL1336" s="453"/>
      <c r="AM1336" s="453"/>
      <c r="AN1336" s="453"/>
      <c r="AO1336" s="453"/>
      <c r="AP1336" s="453"/>
      <c r="AQ1336" s="453"/>
      <c r="AR1336" s="453"/>
      <c r="AS1336" s="453"/>
      <c r="AT1336" s="453"/>
      <c r="AU1336" s="453"/>
      <c r="AV1336" s="453"/>
      <c r="AW1336" s="453"/>
      <c r="AX1336" s="453"/>
      <c r="AY1336" s="453"/>
      <c r="AZ1336" s="453"/>
      <c r="BA1336" s="453"/>
      <c r="BB1336" s="453"/>
      <c r="BC1336" s="453"/>
      <c r="BD1336" s="453"/>
      <c r="BE1336" s="453"/>
    </row>
    <row r="1337">
      <c r="A1337" s="785"/>
      <c r="B1337" s="782"/>
      <c r="C1337" s="782"/>
      <c r="D1337" s="782"/>
      <c r="E1337" s="782"/>
      <c r="F1337" s="782"/>
      <c r="G1337" s="782"/>
      <c r="H1337" s="782"/>
      <c r="I1337" s="783"/>
      <c r="J1337" s="453"/>
      <c r="K1337" s="453"/>
      <c r="L1337" s="784"/>
      <c r="M1337" s="453"/>
      <c r="N1337" s="453"/>
      <c r="O1337" s="453"/>
      <c r="P1337" s="453"/>
      <c r="Q1337" s="441"/>
      <c r="R1337" s="453"/>
      <c r="S1337" s="453"/>
      <c r="T1337" s="453"/>
      <c r="U1337" s="453"/>
      <c r="V1337" s="453"/>
      <c r="W1337" s="453"/>
      <c r="X1337" s="453"/>
      <c r="Y1337" s="453"/>
      <c r="Z1337" s="453"/>
      <c r="AA1337" s="453"/>
      <c r="AB1337" s="453"/>
      <c r="AC1337" s="453"/>
      <c r="AD1337" s="453"/>
      <c r="AE1337" s="453"/>
      <c r="AF1337" s="453"/>
      <c r="AG1337" s="453"/>
      <c r="AH1337" s="453"/>
      <c r="AI1337" s="453"/>
      <c r="AJ1337" s="453"/>
      <c r="AK1337" s="453"/>
      <c r="AL1337" s="453"/>
      <c r="AM1337" s="453"/>
      <c r="AN1337" s="453"/>
      <c r="AO1337" s="453"/>
      <c r="AP1337" s="453"/>
      <c r="AQ1337" s="453"/>
      <c r="AR1337" s="453"/>
      <c r="AS1337" s="453"/>
      <c r="AT1337" s="453"/>
      <c r="AU1337" s="453"/>
      <c r="AV1337" s="453"/>
      <c r="AW1337" s="453"/>
      <c r="AX1337" s="453"/>
      <c r="AY1337" s="453"/>
      <c r="AZ1337" s="453"/>
      <c r="BA1337" s="453"/>
      <c r="BB1337" s="453"/>
      <c r="BC1337" s="453"/>
      <c r="BD1337" s="453"/>
      <c r="BE1337" s="453"/>
    </row>
    <row r="1338">
      <c r="A1338" s="785"/>
      <c r="B1338" s="782"/>
      <c r="C1338" s="782"/>
      <c r="D1338" s="782"/>
      <c r="E1338" s="782"/>
      <c r="F1338" s="782"/>
      <c r="G1338" s="782"/>
      <c r="H1338" s="782"/>
      <c r="I1338" s="783"/>
      <c r="J1338" s="453"/>
      <c r="K1338" s="453"/>
      <c r="L1338" s="784"/>
      <c r="M1338" s="453"/>
      <c r="N1338" s="453"/>
      <c r="O1338" s="453"/>
      <c r="P1338" s="453"/>
      <c r="Q1338" s="441"/>
      <c r="R1338" s="453"/>
      <c r="S1338" s="453"/>
      <c r="T1338" s="453"/>
      <c r="U1338" s="453"/>
      <c r="V1338" s="453"/>
      <c r="W1338" s="453"/>
      <c r="X1338" s="453"/>
      <c r="Y1338" s="453"/>
      <c r="Z1338" s="453"/>
      <c r="AA1338" s="453"/>
      <c r="AB1338" s="453"/>
      <c r="AC1338" s="453"/>
      <c r="AD1338" s="453"/>
      <c r="AE1338" s="453"/>
      <c r="AF1338" s="453"/>
      <c r="AG1338" s="453"/>
      <c r="AH1338" s="453"/>
      <c r="AI1338" s="453"/>
      <c r="AJ1338" s="453"/>
      <c r="AK1338" s="453"/>
      <c r="AL1338" s="453"/>
      <c r="AM1338" s="453"/>
      <c r="AN1338" s="453"/>
      <c r="AO1338" s="453"/>
      <c r="AP1338" s="453"/>
      <c r="AQ1338" s="453"/>
      <c r="AR1338" s="453"/>
      <c r="AS1338" s="453"/>
      <c r="AT1338" s="453"/>
      <c r="AU1338" s="453"/>
      <c r="AV1338" s="453"/>
      <c r="AW1338" s="453"/>
      <c r="AX1338" s="453"/>
      <c r="AY1338" s="453"/>
      <c r="AZ1338" s="453"/>
      <c r="BA1338" s="453"/>
      <c r="BB1338" s="453"/>
      <c r="BC1338" s="453"/>
      <c r="BD1338" s="453"/>
      <c r="BE1338" s="453"/>
    </row>
    <row r="1339">
      <c r="A1339" s="785"/>
      <c r="B1339" s="782"/>
      <c r="C1339" s="782"/>
      <c r="D1339" s="782"/>
      <c r="E1339" s="782"/>
      <c r="F1339" s="782"/>
      <c r="G1339" s="782"/>
      <c r="H1339" s="782"/>
      <c r="I1339" s="783"/>
      <c r="J1339" s="453"/>
      <c r="K1339" s="453"/>
      <c r="L1339" s="784"/>
      <c r="M1339" s="453"/>
      <c r="N1339" s="453"/>
      <c r="O1339" s="453"/>
      <c r="P1339" s="453"/>
      <c r="Q1339" s="441"/>
      <c r="R1339" s="453"/>
      <c r="S1339" s="453"/>
      <c r="T1339" s="453"/>
      <c r="U1339" s="453"/>
      <c r="V1339" s="453"/>
      <c r="W1339" s="453"/>
      <c r="X1339" s="453"/>
      <c r="Y1339" s="453"/>
      <c r="Z1339" s="453"/>
      <c r="AA1339" s="453"/>
      <c r="AB1339" s="453"/>
      <c r="AC1339" s="453"/>
      <c r="AD1339" s="453"/>
      <c r="AE1339" s="453"/>
      <c r="AF1339" s="453"/>
      <c r="AG1339" s="453"/>
      <c r="AH1339" s="453"/>
      <c r="AI1339" s="453"/>
      <c r="AJ1339" s="453"/>
      <c r="AK1339" s="453"/>
      <c r="AL1339" s="453"/>
      <c r="AM1339" s="453"/>
      <c r="AN1339" s="453"/>
      <c r="AO1339" s="453"/>
      <c r="AP1339" s="453"/>
      <c r="AQ1339" s="453"/>
      <c r="AR1339" s="453"/>
      <c r="AS1339" s="453"/>
      <c r="AT1339" s="453"/>
      <c r="AU1339" s="453"/>
      <c r="AV1339" s="453"/>
      <c r="AW1339" s="453"/>
      <c r="AX1339" s="453"/>
      <c r="AY1339" s="453"/>
      <c r="AZ1339" s="453"/>
      <c r="BA1339" s="453"/>
      <c r="BB1339" s="453"/>
      <c r="BC1339" s="453"/>
      <c r="BD1339" s="453"/>
      <c r="BE1339" s="453"/>
    </row>
    <row r="1340">
      <c r="A1340" s="785"/>
      <c r="B1340" s="782"/>
      <c r="C1340" s="782"/>
      <c r="D1340" s="782"/>
      <c r="E1340" s="782"/>
      <c r="F1340" s="782"/>
      <c r="G1340" s="782"/>
      <c r="H1340" s="782"/>
      <c r="I1340" s="783"/>
      <c r="J1340" s="453"/>
      <c r="K1340" s="453"/>
      <c r="L1340" s="784"/>
      <c r="M1340" s="453"/>
      <c r="N1340" s="453"/>
      <c r="O1340" s="453"/>
      <c r="P1340" s="453"/>
      <c r="Q1340" s="441"/>
      <c r="R1340" s="453"/>
      <c r="S1340" s="453"/>
      <c r="T1340" s="453"/>
      <c r="U1340" s="453"/>
      <c r="V1340" s="453"/>
      <c r="W1340" s="453"/>
      <c r="X1340" s="453"/>
      <c r="Y1340" s="453"/>
      <c r="Z1340" s="453"/>
      <c r="AA1340" s="453"/>
      <c r="AB1340" s="453"/>
      <c r="AC1340" s="453"/>
      <c r="AD1340" s="453"/>
      <c r="AE1340" s="453"/>
      <c r="AF1340" s="453"/>
      <c r="AG1340" s="453"/>
      <c r="AH1340" s="453"/>
      <c r="AI1340" s="453"/>
      <c r="AJ1340" s="453"/>
      <c r="AK1340" s="453"/>
      <c r="AL1340" s="453"/>
      <c r="AM1340" s="453"/>
      <c r="AN1340" s="453"/>
      <c r="AO1340" s="453"/>
      <c r="AP1340" s="453"/>
      <c r="AQ1340" s="453"/>
      <c r="AR1340" s="453"/>
      <c r="AS1340" s="453"/>
      <c r="AT1340" s="453"/>
      <c r="AU1340" s="453"/>
      <c r="AV1340" s="453"/>
      <c r="AW1340" s="453"/>
      <c r="AX1340" s="453"/>
      <c r="AY1340" s="453"/>
      <c r="AZ1340" s="453"/>
      <c r="BA1340" s="453"/>
      <c r="BB1340" s="453"/>
      <c r="BC1340" s="453"/>
      <c r="BD1340" s="453"/>
      <c r="BE1340" s="453"/>
    </row>
    <row r="1341">
      <c r="A1341" s="785"/>
      <c r="B1341" s="782"/>
      <c r="C1341" s="782"/>
      <c r="D1341" s="782"/>
      <c r="E1341" s="782"/>
      <c r="F1341" s="782"/>
      <c r="G1341" s="782"/>
      <c r="H1341" s="782"/>
      <c r="I1341" s="783"/>
      <c r="J1341" s="453"/>
      <c r="K1341" s="453"/>
      <c r="L1341" s="784"/>
      <c r="M1341" s="453"/>
      <c r="N1341" s="453"/>
      <c r="O1341" s="453"/>
      <c r="P1341" s="453"/>
      <c r="Q1341" s="441"/>
      <c r="R1341" s="453"/>
      <c r="S1341" s="453"/>
      <c r="T1341" s="453"/>
      <c r="U1341" s="453"/>
      <c r="V1341" s="453"/>
      <c r="W1341" s="453"/>
      <c r="X1341" s="453"/>
      <c r="Y1341" s="453"/>
      <c r="Z1341" s="453"/>
      <c r="AA1341" s="453"/>
      <c r="AB1341" s="453"/>
      <c r="AC1341" s="453"/>
      <c r="AD1341" s="453"/>
      <c r="AE1341" s="453"/>
      <c r="AF1341" s="453"/>
      <c r="AG1341" s="453"/>
      <c r="AH1341" s="453"/>
      <c r="AI1341" s="453"/>
      <c r="AJ1341" s="453"/>
      <c r="AK1341" s="453"/>
      <c r="AL1341" s="453"/>
      <c r="AM1341" s="453"/>
      <c r="AN1341" s="453"/>
      <c r="AO1341" s="453"/>
      <c r="AP1341" s="453"/>
      <c r="AQ1341" s="453"/>
      <c r="AR1341" s="453"/>
      <c r="AS1341" s="453"/>
      <c r="AT1341" s="453"/>
      <c r="AU1341" s="453"/>
      <c r="AV1341" s="453"/>
      <c r="AW1341" s="453"/>
      <c r="AX1341" s="453"/>
      <c r="AY1341" s="453"/>
      <c r="AZ1341" s="453"/>
      <c r="BA1341" s="453"/>
      <c r="BB1341" s="453"/>
      <c r="BC1341" s="453"/>
      <c r="BD1341" s="453"/>
      <c r="BE1341" s="453"/>
    </row>
    <row r="1342">
      <c r="A1342" s="785"/>
      <c r="B1342" s="782"/>
      <c r="C1342" s="782"/>
      <c r="D1342" s="782"/>
      <c r="E1342" s="782"/>
      <c r="F1342" s="782"/>
      <c r="G1342" s="782"/>
      <c r="H1342" s="782"/>
      <c r="I1342" s="783"/>
      <c r="J1342" s="453"/>
      <c r="K1342" s="453"/>
      <c r="L1342" s="784"/>
      <c r="M1342" s="453"/>
      <c r="N1342" s="453"/>
      <c r="O1342" s="453"/>
      <c r="P1342" s="453"/>
      <c r="Q1342" s="441"/>
      <c r="R1342" s="453"/>
      <c r="S1342" s="453"/>
      <c r="T1342" s="453"/>
      <c r="U1342" s="453"/>
      <c r="V1342" s="453"/>
      <c r="W1342" s="453"/>
      <c r="X1342" s="453"/>
      <c r="Y1342" s="453"/>
      <c r="Z1342" s="453"/>
      <c r="AA1342" s="453"/>
      <c r="AB1342" s="453"/>
      <c r="AC1342" s="453"/>
      <c r="AD1342" s="453"/>
      <c r="AE1342" s="453"/>
      <c r="AF1342" s="453"/>
      <c r="AG1342" s="453"/>
      <c r="AH1342" s="453"/>
      <c r="AI1342" s="453"/>
      <c r="AJ1342" s="453"/>
      <c r="AK1342" s="453"/>
      <c r="AL1342" s="453"/>
      <c r="AM1342" s="453"/>
      <c r="AN1342" s="453"/>
      <c r="AO1342" s="453"/>
      <c r="AP1342" s="453"/>
      <c r="AQ1342" s="453"/>
      <c r="AR1342" s="453"/>
      <c r="AS1342" s="453"/>
      <c r="AT1342" s="453"/>
      <c r="AU1342" s="453"/>
      <c r="AV1342" s="453"/>
      <c r="AW1342" s="453"/>
      <c r="AX1342" s="453"/>
      <c r="AY1342" s="453"/>
      <c r="AZ1342" s="453"/>
      <c r="BA1342" s="453"/>
      <c r="BB1342" s="453"/>
      <c r="BC1342" s="453"/>
      <c r="BD1342" s="453"/>
      <c r="BE1342" s="453"/>
    </row>
    <row r="1343">
      <c r="A1343" s="785"/>
      <c r="B1343" s="782"/>
      <c r="C1343" s="782"/>
      <c r="D1343" s="782"/>
      <c r="E1343" s="782"/>
      <c r="F1343" s="782"/>
      <c r="G1343" s="782"/>
      <c r="H1343" s="782"/>
      <c r="I1343" s="783"/>
      <c r="J1343" s="453"/>
      <c r="K1343" s="453"/>
      <c r="L1343" s="784"/>
      <c r="M1343" s="453"/>
      <c r="N1343" s="453"/>
      <c r="O1343" s="453"/>
      <c r="P1343" s="453"/>
      <c r="Q1343" s="441"/>
      <c r="R1343" s="453"/>
      <c r="S1343" s="453"/>
      <c r="T1343" s="453"/>
      <c r="U1343" s="453"/>
      <c r="V1343" s="453"/>
      <c r="W1343" s="453"/>
      <c r="X1343" s="453"/>
      <c r="Y1343" s="453"/>
      <c r="Z1343" s="453"/>
      <c r="AA1343" s="453"/>
      <c r="AB1343" s="453"/>
      <c r="AC1343" s="453"/>
      <c r="AD1343" s="453"/>
      <c r="AE1343" s="453"/>
      <c r="AF1343" s="453"/>
      <c r="AG1343" s="453"/>
      <c r="AH1343" s="453"/>
      <c r="AI1343" s="453"/>
      <c r="AJ1343" s="453"/>
      <c r="AK1343" s="453"/>
      <c r="AL1343" s="453"/>
      <c r="AM1343" s="453"/>
      <c r="AN1343" s="453"/>
      <c r="AO1343" s="453"/>
      <c r="AP1343" s="453"/>
      <c r="AQ1343" s="453"/>
      <c r="AR1343" s="453"/>
      <c r="AS1343" s="453"/>
      <c r="AT1343" s="453"/>
      <c r="AU1343" s="453"/>
      <c r="AV1343" s="453"/>
      <c r="AW1343" s="453"/>
      <c r="AX1343" s="453"/>
      <c r="AY1343" s="453"/>
      <c r="AZ1343" s="453"/>
      <c r="BA1343" s="453"/>
      <c r="BB1343" s="453"/>
      <c r="BC1343" s="453"/>
      <c r="BD1343" s="453"/>
      <c r="BE1343" s="453"/>
    </row>
    <row r="1344">
      <c r="A1344" s="785"/>
      <c r="B1344" s="782"/>
      <c r="C1344" s="782"/>
      <c r="D1344" s="782"/>
      <c r="E1344" s="782"/>
      <c r="F1344" s="782"/>
      <c r="G1344" s="782"/>
      <c r="H1344" s="782"/>
      <c r="I1344" s="783"/>
      <c r="J1344" s="453"/>
      <c r="K1344" s="453"/>
      <c r="L1344" s="784"/>
      <c r="M1344" s="453"/>
      <c r="N1344" s="453"/>
      <c r="O1344" s="453"/>
      <c r="P1344" s="453"/>
      <c r="Q1344" s="441"/>
      <c r="R1344" s="453"/>
      <c r="S1344" s="453"/>
      <c r="T1344" s="453"/>
      <c r="U1344" s="453"/>
      <c r="V1344" s="453"/>
      <c r="W1344" s="453"/>
      <c r="X1344" s="453"/>
      <c r="Y1344" s="453"/>
      <c r="Z1344" s="453"/>
      <c r="AA1344" s="453"/>
      <c r="AB1344" s="453"/>
      <c r="AC1344" s="453"/>
      <c r="AD1344" s="453"/>
      <c r="AE1344" s="453"/>
      <c r="AF1344" s="453"/>
      <c r="AG1344" s="453"/>
      <c r="AH1344" s="453"/>
      <c r="AI1344" s="453"/>
      <c r="AJ1344" s="453"/>
      <c r="AK1344" s="453"/>
      <c r="AL1344" s="453"/>
      <c r="AM1344" s="453"/>
      <c r="AN1344" s="453"/>
      <c r="AO1344" s="453"/>
      <c r="AP1344" s="453"/>
      <c r="AQ1344" s="453"/>
      <c r="AR1344" s="453"/>
      <c r="AS1344" s="453"/>
      <c r="AT1344" s="453"/>
      <c r="AU1344" s="453"/>
      <c r="AV1344" s="453"/>
      <c r="AW1344" s="453"/>
      <c r="AX1344" s="453"/>
      <c r="AY1344" s="453"/>
      <c r="AZ1344" s="453"/>
      <c r="BA1344" s="453"/>
      <c r="BB1344" s="453"/>
      <c r="BC1344" s="453"/>
      <c r="BD1344" s="453"/>
      <c r="BE1344" s="453"/>
    </row>
    <row r="1345">
      <c r="A1345" s="785"/>
      <c r="B1345" s="782"/>
      <c r="C1345" s="782"/>
      <c r="D1345" s="782"/>
      <c r="E1345" s="782"/>
      <c r="F1345" s="782"/>
      <c r="G1345" s="782"/>
      <c r="H1345" s="782"/>
      <c r="I1345" s="783"/>
      <c r="J1345" s="453"/>
      <c r="K1345" s="453"/>
      <c r="L1345" s="784"/>
      <c r="M1345" s="453"/>
      <c r="N1345" s="453"/>
      <c r="O1345" s="453"/>
      <c r="P1345" s="453"/>
      <c r="Q1345" s="441"/>
      <c r="R1345" s="453"/>
      <c r="S1345" s="453"/>
      <c r="T1345" s="453"/>
      <c r="U1345" s="453"/>
      <c r="V1345" s="453"/>
      <c r="W1345" s="453"/>
      <c r="X1345" s="453"/>
      <c r="Y1345" s="453"/>
      <c r="Z1345" s="453"/>
      <c r="AA1345" s="453"/>
      <c r="AB1345" s="453"/>
      <c r="AC1345" s="453"/>
      <c r="AD1345" s="453"/>
      <c r="AE1345" s="453"/>
      <c r="AF1345" s="453"/>
      <c r="AG1345" s="453"/>
      <c r="AH1345" s="453"/>
      <c r="AI1345" s="453"/>
      <c r="AJ1345" s="453"/>
      <c r="AK1345" s="453"/>
      <c r="AL1345" s="453"/>
      <c r="AM1345" s="453"/>
      <c r="AN1345" s="453"/>
      <c r="AO1345" s="453"/>
      <c r="AP1345" s="453"/>
      <c r="AQ1345" s="453"/>
      <c r="AR1345" s="453"/>
      <c r="AS1345" s="453"/>
      <c r="AT1345" s="453"/>
      <c r="AU1345" s="453"/>
      <c r="AV1345" s="453"/>
      <c r="AW1345" s="453"/>
      <c r="AX1345" s="453"/>
      <c r="AY1345" s="453"/>
      <c r="AZ1345" s="453"/>
      <c r="BA1345" s="453"/>
      <c r="BB1345" s="453"/>
      <c r="BC1345" s="453"/>
      <c r="BD1345" s="453"/>
      <c r="BE1345" s="453"/>
    </row>
    <row r="1346">
      <c r="A1346" s="785"/>
      <c r="B1346" s="782"/>
      <c r="C1346" s="782"/>
      <c r="D1346" s="782"/>
      <c r="E1346" s="782"/>
      <c r="F1346" s="782"/>
      <c r="G1346" s="782"/>
      <c r="H1346" s="782"/>
      <c r="I1346" s="783"/>
      <c r="J1346" s="453"/>
      <c r="K1346" s="453"/>
      <c r="L1346" s="784"/>
      <c r="M1346" s="453"/>
      <c r="N1346" s="453"/>
      <c r="O1346" s="453"/>
      <c r="P1346" s="453"/>
      <c r="Q1346" s="441"/>
      <c r="R1346" s="453"/>
      <c r="S1346" s="453"/>
      <c r="T1346" s="453"/>
      <c r="U1346" s="453"/>
      <c r="V1346" s="453"/>
      <c r="W1346" s="453"/>
      <c r="X1346" s="453"/>
      <c r="Y1346" s="453"/>
      <c r="Z1346" s="453"/>
      <c r="AA1346" s="453"/>
      <c r="AB1346" s="453"/>
      <c r="AC1346" s="453"/>
      <c r="AD1346" s="453"/>
      <c r="AE1346" s="453"/>
      <c r="AF1346" s="453"/>
      <c r="AG1346" s="453"/>
      <c r="AH1346" s="453"/>
      <c r="AI1346" s="453"/>
      <c r="AJ1346" s="453"/>
      <c r="AK1346" s="453"/>
      <c r="AL1346" s="453"/>
      <c r="AM1346" s="453"/>
      <c r="AN1346" s="453"/>
      <c r="AO1346" s="453"/>
      <c r="AP1346" s="453"/>
      <c r="AQ1346" s="453"/>
      <c r="AR1346" s="453"/>
      <c r="AS1346" s="453"/>
      <c r="AT1346" s="453"/>
      <c r="AU1346" s="453"/>
      <c r="AV1346" s="453"/>
      <c r="AW1346" s="453"/>
      <c r="AX1346" s="453"/>
      <c r="AY1346" s="453"/>
      <c r="AZ1346" s="453"/>
      <c r="BA1346" s="453"/>
      <c r="BB1346" s="453"/>
      <c r="BC1346" s="453"/>
      <c r="BD1346" s="453"/>
      <c r="BE1346" s="453"/>
    </row>
    <row r="1347">
      <c r="A1347" s="785"/>
      <c r="B1347" s="782"/>
      <c r="C1347" s="782"/>
      <c r="D1347" s="782"/>
      <c r="E1347" s="782"/>
      <c r="F1347" s="782"/>
      <c r="G1347" s="782"/>
      <c r="H1347" s="782"/>
      <c r="I1347" s="783"/>
      <c r="J1347" s="453"/>
      <c r="K1347" s="453"/>
      <c r="L1347" s="784"/>
      <c r="M1347" s="453"/>
      <c r="N1347" s="453"/>
      <c r="O1347" s="453"/>
      <c r="P1347" s="453"/>
      <c r="Q1347" s="441"/>
      <c r="R1347" s="453"/>
      <c r="S1347" s="453"/>
      <c r="T1347" s="453"/>
      <c r="U1347" s="453"/>
      <c r="V1347" s="453"/>
      <c r="W1347" s="453"/>
      <c r="X1347" s="453"/>
      <c r="Y1347" s="453"/>
      <c r="Z1347" s="453"/>
      <c r="AA1347" s="453"/>
      <c r="AB1347" s="453"/>
      <c r="AC1347" s="453"/>
      <c r="AD1347" s="453"/>
      <c r="AE1347" s="453"/>
      <c r="AF1347" s="453"/>
      <c r="AG1347" s="453"/>
      <c r="AH1347" s="453"/>
      <c r="AI1347" s="453"/>
      <c r="AJ1347" s="453"/>
      <c r="AK1347" s="453"/>
      <c r="AL1347" s="453"/>
      <c r="AM1347" s="453"/>
      <c r="AN1347" s="453"/>
      <c r="AO1347" s="453"/>
      <c r="AP1347" s="453"/>
      <c r="AQ1347" s="453"/>
      <c r="AR1347" s="453"/>
      <c r="AS1347" s="453"/>
      <c r="AT1347" s="453"/>
      <c r="AU1347" s="453"/>
      <c r="AV1347" s="453"/>
      <c r="AW1347" s="453"/>
      <c r="AX1347" s="453"/>
      <c r="AY1347" s="453"/>
      <c r="AZ1347" s="453"/>
      <c r="BA1347" s="453"/>
      <c r="BB1347" s="453"/>
      <c r="BC1347" s="453"/>
      <c r="BD1347" s="453"/>
      <c r="BE1347" s="453"/>
    </row>
    <row r="1348">
      <c r="A1348" s="785"/>
      <c r="B1348" s="782"/>
      <c r="C1348" s="782"/>
      <c r="D1348" s="782"/>
      <c r="E1348" s="782"/>
      <c r="F1348" s="782"/>
      <c r="G1348" s="782"/>
      <c r="H1348" s="782"/>
      <c r="I1348" s="783"/>
      <c r="J1348" s="453"/>
      <c r="K1348" s="453"/>
      <c r="L1348" s="784"/>
      <c r="M1348" s="453"/>
      <c r="N1348" s="453"/>
      <c r="O1348" s="453"/>
      <c r="P1348" s="453"/>
      <c r="Q1348" s="441"/>
      <c r="R1348" s="453"/>
      <c r="S1348" s="453"/>
      <c r="T1348" s="453"/>
      <c r="U1348" s="453"/>
      <c r="V1348" s="453"/>
      <c r="W1348" s="453"/>
      <c r="X1348" s="453"/>
      <c r="Y1348" s="453"/>
      <c r="Z1348" s="453"/>
      <c r="AA1348" s="453"/>
      <c r="AB1348" s="453"/>
      <c r="AC1348" s="453"/>
      <c r="AD1348" s="453"/>
      <c r="AE1348" s="453"/>
      <c r="AF1348" s="453"/>
      <c r="AG1348" s="453"/>
      <c r="AH1348" s="453"/>
      <c r="AI1348" s="453"/>
      <c r="AJ1348" s="453"/>
      <c r="AK1348" s="453"/>
      <c r="AL1348" s="453"/>
      <c r="AM1348" s="453"/>
      <c r="AN1348" s="453"/>
      <c r="AO1348" s="453"/>
      <c r="AP1348" s="453"/>
      <c r="AQ1348" s="453"/>
      <c r="AR1348" s="453"/>
      <c r="AS1348" s="453"/>
      <c r="AT1348" s="453"/>
      <c r="AU1348" s="453"/>
      <c r="AV1348" s="453"/>
      <c r="AW1348" s="453"/>
      <c r="AX1348" s="453"/>
      <c r="AY1348" s="453"/>
      <c r="AZ1348" s="453"/>
      <c r="BA1348" s="453"/>
      <c r="BB1348" s="453"/>
      <c r="BC1348" s="453"/>
      <c r="BD1348" s="453"/>
      <c r="BE1348" s="453"/>
    </row>
    <row r="1349">
      <c r="A1349" s="785"/>
      <c r="B1349" s="782"/>
      <c r="C1349" s="782"/>
      <c r="D1349" s="782"/>
      <c r="E1349" s="782"/>
      <c r="F1349" s="782"/>
      <c r="G1349" s="782"/>
      <c r="H1349" s="782"/>
      <c r="I1349" s="783"/>
      <c r="J1349" s="453"/>
      <c r="K1349" s="453"/>
      <c r="L1349" s="784"/>
      <c r="M1349" s="453"/>
      <c r="N1349" s="453"/>
      <c r="O1349" s="453"/>
      <c r="P1349" s="453"/>
      <c r="Q1349" s="441"/>
      <c r="R1349" s="453"/>
      <c r="S1349" s="453"/>
      <c r="T1349" s="453"/>
      <c r="U1349" s="453"/>
      <c r="V1349" s="453"/>
      <c r="W1349" s="453"/>
      <c r="X1349" s="453"/>
      <c r="Y1349" s="453"/>
      <c r="Z1349" s="453"/>
      <c r="AA1349" s="453"/>
      <c r="AB1349" s="453"/>
      <c r="AC1349" s="453"/>
      <c r="AD1349" s="453"/>
      <c r="AE1349" s="453"/>
      <c r="AF1349" s="453"/>
      <c r="AG1349" s="453"/>
      <c r="AH1349" s="453"/>
      <c r="AI1349" s="453"/>
      <c r="AJ1349" s="453"/>
      <c r="AK1349" s="453"/>
      <c r="AL1349" s="453"/>
      <c r="AM1349" s="453"/>
      <c r="AN1349" s="453"/>
      <c r="AO1349" s="453"/>
      <c r="AP1349" s="453"/>
      <c r="AQ1349" s="453"/>
      <c r="AR1349" s="453"/>
      <c r="AS1349" s="453"/>
      <c r="AT1349" s="453"/>
      <c r="AU1349" s="453"/>
      <c r="AV1349" s="453"/>
      <c r="AW1349" s="453"/>
      <c r="AX1349" s="453"/>
      <c r="AY1349" s="453"/>
      <c r="AZ1349" s="453"/>
      <c r="BA1349" s="453"/>
      <c r="BB1349" s="453"/>
      <c r="BC1349" s="453"/>
      <c r="BD1349" s="453"/>
      <c r="BE1349" s="453"/>
    </row>
    <row r="1350">
      <c r="A1350" s="785"/>
      <c r="B1350" s="782"/>
      <c r="C1350" s="782"/>
      <c r="D1350" s="782"/>
      <c r="E1350" s="782"/>
      <c r="F1350" s="782"/>
      <c r="G1350" s="782"/>
      <c r="H1350" s="782"/>
      <c r="I1350" s="783"/>
      <c r="J1350" s="453"/>
      <c r="K1350" s="453"/>
      <c r="L1350" s="784"/>
      <c r="M1350" s="453"/>
      <c r="N1350" s="453"/>
      <c r="O1350" s="453"/>
      <c r="P1350" s="453"/>
      <c r="Q1350" s="441"/>
      <c r="R1350" s="453"/>
      <c r="S1350" s="453"/>
      <c r="T1350" s="453"/>
      <c r="U1350" s="453"/>
      <c r="V1350" s="453"/>
      <c r="W1350" s="453"/>
      <c r="X1350" s="453"/>
      <c r="Y1350" s="453"/>
      <c r="Z1350" s="453"/>
      <c r="AA1350" s="453"/>
      <c r="AB1350" s="453"/>
      <c r="AC1350" s="453"/>
      <c r="AD1350" s="453"/>
      <c r="AE1350" s="453"/>
      <c r="AF1350" s="453"/>
      <c r="AG1350" s="453"/>
      <c r="AH1350" s="453"/>
      <c r="AI1350" s="453"/>
      <c r="AJ1350" s="453"/>
      <c r="AK1350" s="453"/>
      <c r="AL1350" s="453"/>
      <c r="AM1350" s="453"/>
      <c r="AN1350" s="453"/>
      <c r="AO1350" s="453"/>
      <c r="AP1350" s="453"/>
      <c r="AQ1350" s="453"/>
      <c r="AR1350" s="453"/>
      <c r="AS1350" s="453"/>
      <c r="AT1350" s="453"/>
      <c r="AU1350" s="453"/>
      <c r="AV1350" s="453"/>
      <c r="AW1350" s="453"/>
      <c r="AX1350" s="453"/>
      <c r="AY1350" s="453"/>
      <c r="AZ1350" s="453"/>
      <c r="BA1350" s="453"/>
      <c r="BB1350" s="453"/>
      <c r="BC1350" s="453"/>
      <c r="BD1350" s="453"/>
      <c r="BE1350" s="453"/>
    </row>
    <row r="1351">
      <c r="A1351" s="785"/>
      <c r="B1351" s="782"/>
      <c r="C1351" s="782"/>
      <c r="D1351" s="782"/>
      <c r="E1351" s="782"/>
      <c r="F1351" s="782"/>
      <c r="G1351" s="782"/>
      <c r="H1351" s="782"/>
      <c r="I1351" s="783"/>
      <c r="J1351" s="453"/>
      <c r="K1351" s="453"/>
      <c r="L1351" s="784"/>
      <c r="M1351" s="453"/>
      <c r="N1351" s="453"/>
      <c r="O1351" s="453"/>
      <c r="P1351" s="453"/>
      <c r="Q1351" s="441"/>
      <c r="R1351" s="453"/>
      <c r="S1351" s="453"/>
      <c r="T1351" s="453"/>
      <c r="U1351" s="453"/>
      <c r="V1351" s="453"/>
      <c r="W1351" s="453"/>
      <c r="X1351" s="453"/>
      <c r="Y1351" s="453"/>
      <c r="Z1351" s="453"/>
      <c r="AA1351" s="453"/>
      <c r="AB1351" s="453"/>
      <c r="AC1351" s="453"/>
      <c r="AD1351" s="453"/>
      <c r="AE1351" s="453"/>
      <c r="AF1351" s="453"/>
      <c r="AG1351" s="453"/>
      <c r="AH1351" s="453"/>
      <c r="AI1351" s="453"/>
      <c r="AJ1351" s="453"/>
      <c r="AK1351" s="453"/>
      <c r="AL1351" s="453"/>
      <c r="AM1351" s="453"/>
      <c r="AN1351" s="453"/>
      <c r="AO1351" s="453"/>
      <c r="AP1351" s="453"/>
      <c r="AQ1351" s="453"/>
      <c r="AR1351" s="453"/>
      <c r="AS1351" s="453"/>
      <c r="AT1351" s="453"/>
      <c r="AU1351" s="453"/>
      <c r="AV1351" s="453"/>
      <c r="AW1351" s="453"/>
      <c r="AX1351" s="453"/>
      <c r="AY1351" s="453"/>
      <c r="AZ1351" s="453"/>
      <c r="BA1351" s="453"/>
      <c r="BB1351" s="453"/>
      <c r="BC1351" s="453"/>
      <c r="BD1351" s="453"/>
      <c r="BE1351" s="453"/>
    </row>
    <row r="1352">
      <c r="A1352" s="785"/>
      <c r="B1352" s="782"/>
      <c r="C1352" s="782"/>
      <c r="D1352" s="782"/>
      <c r="E1352" s="782"/>
      <c r="F1352" s="782"/>
      <c r="G1352" s="782"/>
      <c r="H1352" s="782"/>
      <c r="I1352" s="783"/>
      <c r="J1352" s="453"/>
      <c r="K1352" s="453"/>
      <c r="L1352" s="784"/>
      <c r="M1352" s="453"/>
      <c r="N1352" s="453"/>
      <c r="O1352" s="453"/>
      <c r="P1352" s="453"/>
      <c r="Q1352" s="441"/>
      <c r="R1352" s="453"/>
      <c r="S1352" s="453"/>
      <c r="T1352" s="453"/>
      <c r="U1352" s="453"/>
      <c r="V1352" s="453"/>
      <c r="W1352" s="453"/>
      <c r="X1352" s="453"/>
      <c r="Y1352" s="453"/>
      <c r="Z1352" s="453"/>
      <c r="AA1352" s="453"/>
      <c r="AB1352" s="453"/>
      <c r="AC1352" s="453"/>
      <c r="AD1352" s="453"/>
      <c r="AE1352" s="453"/>
      <c r="AF1352" s="453"/>
      <c r="AG1352" s="453"/>
      <c r="AH1352" s="453"/>
      <c r="AI1352" s="453"/>
      <c r="AJ1352" s="453"/>
      <c r="AK1352" s="453"/>
      <c r="AL1352" s="453"/>
      <c r="AM1352" s="453"/>
      <c r="AN1352" s="453"/>
      <c r="AO1352" s="453"/>
      <c r="AP1352" s="453"/>
      <c r="AQ1352" s="453"/>
      <c r="AR1352" s="453"/>
      <c r="AS1352" s="453"/>
      <c r="AT1352" s="453"/>
      <c r="AU1352" s="453"/>
      <c r="AV1352" s="453"/>
      <c r="AW1352" s="453"/>
      <c r="AX1352" s="453"/>
      <c r="AY1352" s="453"/>
      <c r="AZ1352" s="453"/>
      <c r="BA1352" s="453"/>
      <c r="BB1352" s="453"/>
      <c r="BC1352" s="453"/>
      <c r="BD1352" s="453"/>
      <c r="BE1352" s="453"/>
    </row>
    <row r="1353">
      <c r="A1353" s="785"/>
      <c r="B1353" s="782"/>
      <c r="C1353" s="782"/>
      <c r="D1353" s="782"/>
      <c r="E1353" s="782"/>
      <c r="F1353" s="782"/>
      <c r="G1353" s="782"/>
      <c r="H1353" s="782"/>
      <c r="I1353" s="783"/>
      <c r="J1353" s="453"/>
      <c r="K1353" s="453"/>
      <c r="L1353" s="784"/>
      <c r="M1353" s="453"/>
      <c r="N1353" s="453"/>
      <c r="O1353" s="453"/>
      <c r="P1353" s="453"/>
      <c r="Q1353" s="441"/>
      <c r="R1353" s="453"/>
      <c r="S1353" s="453"/>
      <c r="T1353" s="453"/>
      <c r="U1353" s="453"/>
      <c r="V1353" s="453"/>
      <c r="W1353" s="453"/>
      <c r="X1353" s="453"/>
      <c r="Y1353" s="453"/>
      <c r="Z1353" s="453"/>
      <c r="AA1353" s="453"/>
      <c r="AB1353" s="453"/>
      <c r="AC1353" s="453"/>
      <c r="AD1353" s="453"/>
      <c r="AE1353" s="453"/>
      <c r="AF1353" s="453"/>
      <c r="AG1353" s="453"/>
      <c r="AH1353" s="453"/>
      <c r="AI1353" s="453"/>
      <c r="AJ1353" s="453"/>
      <c r="AK1353" s="453"/>
      <c r="AL1353" s="453"/>
      <c r="AM1353" s="453"/>
      <c r="AN1353" s="453"/>
      <c r="AO1353" s="453"/>
      <c r="AP1353" s="453"/>
      <c r="AQ1353" s="453"/>
      <c r="AR1353" s="453"/>
      <c r="AS1353" s="453"/>
      <c r="AT1353" s="453"/>
      <c r="AU1353" s="453"/>
      <c r="AV1353" s="453"/>
      <c r="AW1353" s="453"/>
      <c r="AX1353" s="453"/>
      <c r="AY1353" s="453"/>
      <c r="AZ1353" s="453"/>
      <c r="BA1353" s="453"/>
      <c r="BB1353" s="453"/>
      <c r="BC1353" s="453"/>
      <c r="BD1353" s="453"/>
      <c r="BE1353" s="453"/>
    </row>
    <row r="1354">
      <c r="A1354" s="785"/>
      <c r="B1354" s="782"/>
      <c r="C1354" s="782"/>
      <c r="D1354" s="782"/>
      <c r="E1354" s="782"/>
      <c r="F1354" s="782"/>
      <c r="G1354" s="782"/>
      <c r="H1354" s="782"/>
      <c r="I1354" s="783"/>
      <c r="J1354" s="453"/>
      <c r="K1354" s="453"/>
      <c r="L1354" s="784"/>
      <c r="M1354" s="453"/>
      <c r="N1354" s="453"/>
      <c r="O1354" s="453"/>
      <c r="P1354" s="453"/>
      <c r="Q1354" s="441"/>
      <c r="R1354" s="453"/>
      <c r="S1354" s="453"/>
      <c r="T1354" s="453"/>
      <c r="U1354" s="453"/>
      <c r="V1354" s="453"/>
      <c r="W1354" s="453"/>
      <c r="X1354" s="453"/>
      <c r="Y1354" s="453"/>
      <c r="Z1354" s="453"/>
      <c r="AA1354" s="453"/>
      <c r="AB1354" s="453"/>
      <c r="AC1354" s="453"/>
      <c r="AD1354" s="453"/>
      <c r="AE1354" s="453"/>
      <c r="AF1354" s="453"/>
      <c r="AG1354" s="453"/>
      <c r="AH1354" s="453"/>
      <c r="AI1354" s="453"/>
      <c r="AJ1354" s="453"/>
      <c r="AK1354" s="453"/>
      <c r="AL1354" s="453"/>
      <c r="AM1354" s="453"/>
      <c r="AN1354" s="453"/>
      <c r="AO1354" s="453"/>
      <c r="AP1354" s="453"/>
      <c r="AQ1354" s="453"/>
      <c r="AR1354" s="453"/>
      <c r="AS1354" s="453"/>
      <c r="AT1354" s="453"/>
      <c r="AU1354" s="453"/>
      <c r="AV1354" s="453"/>
      <c r="AW1354" s="453"/>
      <c r="AX1354" s="453"/>
      <c r="AY1354" s="453"/>
      <c r="AZ1354" s="453"/>
      <c r="BA1354" s="453"/>
      <c r="BB1354" s="453"/>
      <c r="BC1354" s="453"/>
      <c r="BD1354" s="453"/>
      <c r="BE1354" s="453"/>
    </row>
    <row r="1355">
      <c r="A1355" s="785"/>
      <c r="B1355" s="782"/>
      <c r="C1355" s="782"/>
      <c r="D1355" s="782"/>
      <c r="E1355" s="782"/>
      <c r="F1355" s="782"/>
      <c r="G1355" s="782"/>
      <c r="H1355" s="782"/>
      <c r="I1355" s="783"/>
      <c r="J1355" s="453"/>
      <c r="K1355" s="453"/>
      <c r="L1355" s="784"/>
      <c r="M1355" s="453"/>
      <c r="N1355" s="453"/>
      <c r="O1355" s="453"/>
      <c r="P1355" s="453"/>
      <c r="Q1355" s="441"/>
      <c r="R1355" s="453"/>
      <c r="S1355" s="453"/>
      <c r="T1355" s="453"/>
      <c r="U1355" s="453"/>
      <c r="V1355" s="453"/>
      <c r="W1355" s="453"/>
      <c r="X1355" s="453"/>
      <c r="Y1355" s="453"/>
      <c r="Z1355" s="453"/>
      <c r="AA1355" s="453"/>
      <c r="AB1355" s="453"/>
      <c r="AC1355" s="453"/>
      <c r="AD1355" s="453"/>
      <c r="AE1355" s="453"/>
      <c r="AF1355" s="453"/>
      <c r="AG1355" s="453"/>
      <c r="AH1355" s="453"/>
      <c r="AI1355" s="453"/>
      <c r="AJ1355" s="453"/>
      <c r="AK1355" s="453"/>
      <c r="AL1355" s="453"/>
      <c r="AM1355" s="453"/>
      <c r="AN1355" s="453"/>
      <c r="AO1355" s="453"/>
      <c r="AP1355" s="453"/>
      <c r="AQ1355" s="453"/>
      <c r="AR1355" s="453"/>
      <c r="AS1355" s="453"/>
      <c r="AT1355" s="453"/>
      <c r="AU1355" s="453"/>
      <c r="AV1355" s="453"/>
      <c r="AW1355" s="453"/>
      <c r="AX1355" s="453"/>
      <c r="AY1355" s="453"/>
      <c r="AZ1355" s="453"/>
      <c r="BA1355" s="453"/>
      <c r="BB1355" s="453"/>
      <c r="BC1355" s="453"/>
      <c r="BD1355" s="453"/>
      <c r="BE1355" s="453"/>
    </row>
    <row r="1356">
      <c r="A1356" s="785"/>
      <c r="B1356" s="782"/>
      <c r="C1356" s="782"/>
      <c r="D1356" s="782"/>
      <c r="E1356" s="782"/>
      <c r="F1356" s="782"/>
      <c r="G1356" s="782"/>
      <c r="H1356" s="782"/>
      <c r="I1356" s="783"/>
      <c r="J1356" s="453"/>
      <c r="K1356" s="453"/>
      <c r="L1356" s="784"/>
      <c r="M1356" s="453"/>
      <c r="N1356" s="453"/>
      <c r="O1356" s="453"/>
      <c r="P1356" s="453"/>
      <c r="Q1356" s="441"/>
      <c r="R1356" s="453"/>
      <c r="S1356" s="453"/>
      <c r="T1356" s="453"/>
      <c r="U1356" s="453"/>
      <c r="V1356" s="453"/>
      <c r="W1356" s="453"/>
      <c r="X1356" s="453"/>
      <c r="Y1356" s="453"/>
      <c r="Z1356" s="453"/>
      <c r="AA1356" s="453"/>
      <c r="AB1356" s="453"/>
      <c r="AC1356" s="453"/>
      <c r="AD1356" s="453"/>
      <c r="AE1356" s="453"/>
      <c r="AF1356" s="453"/>
      <c r="AG1356" s="453"/>
      <c r="AH1356" s="453"/>
      <c r="AI1356" s="453"/>
      <c r="AJ1356" s="453"/>
      <c r="AK1356" s="453"/>
      <c r="AL1356" s="453"/>
      <c r="AM1356" s="453"/>
      <c r="AN1356" s="453"/>
      <c r="AO1356" s="453"/>
      <c r="AP1356" s="453"/>
      <c r="AQ1356" s="453"/>
      <c r="AR1356" s="453"/>
      <c r="AS1356" s="453"/>
      <c r="AT1356" s="453"/>
      <c r="AU1356" s="453"/>
      <c r="AV1356" s="453"/>
      <c r="AW1356" s="453"/>
      <c r="AX1356" s="453"/>
      <c r="AY1356" s="453"/>
      <c r="AZ1356" s="453"/>
      <c r="BA1356" s="453"/>
      <c r="BB1356" s="453"/>
      <c r="BC1356" s="453"/>
      <c r="BD1356" s="453"/>
      <c r="BE1356" s="453"/>
    </row>
    <row r="1357">
      <c r="A1357" s="785"/>
      <c r="B1357" s="782"/>
      <c r="C1357" s="782"/>
      <c r="D1357" s="782"/>
      <c r="E1357" s="782"/>
      <c r="F1357" s="782"/>
      <c r="G1357" s="782"/>
      <c r="H1357" s="782"/>
      <c r="I1357" s="783"/>
      <c r="J1357" s="453"/>
      <c r="K1357" s="453"/>
      <c r="L1357" s="784"/>
      <c r="M1357" s="453"/>
      <c r="N1357" s="453"/>
      <c r="O1357" s="453"/>
      <c r="P1357" s="453"/>
      <c r="Q1357" s="441"/>
      <c r="R1357" s="453"/>
      <c r="S1357" s="453"/>
      <c r="T1357" s="453"/>
      <c r="U1357" s="453"/>
      <c r="V1357" s="453"/>
      <c r="W1357" s="453"/>
      <c r="X1357" s="453"/>
      <c r="Y1357" s="453"/>
      <c r="Z1357" s="453"/>
      <c r="AA1357" s="453"/>
      <c r="AB1357" s="453"/>
      <c r="AC1357" s="453"/>
      <c r="AD1357" s="453"/>
      <c r="AE1357" s="453"/>
      <c r="AF1357" s="453"/>
      <c r="AG1357" s="453"/>
      <c r="AH1357" s="453"/>
      <c r="AI1357" s="453"/>
      <c r="AJ1357" s="453"/>
      <c r="AK1357" s="453"/>
      <c r="AL1357" s="453"/>
      <c r="AM1357" s="453"/>
      <c r="AN1357" s="453"/>
      <c r="AO1357" s="453"/>
      <c r="AP1357" s="453"/>
      <c r="AQ1357" s="453"/>
      <c r="AR1357" s="453"/>
      <c r="AS1357" s="453"/>
      <c r="AT1357" s="453"/>
      <c r="AU1357" s="453"/>
      <c r="AV1357" s="453"/>
      <c r="AW1357" s="453"/>
      <c r="AX1357" s="453"/>
      <c r="AY1357" s="453"/>
      <c r="AZ1357" s="453"/>
      <c r="BA1357" s="453"/>
      <c r="BB1357" s="453"/>
      <c r="BC1357" s="453"/>
      <c r="BD1357" s="453"/>
      <c r="BE1357" s="453"/>
    </row>
    <row r="1358">
      <c r="A1358" s="785"/>
      <c r="B1358" s="782"/>
      <c r="C1358" s="782"/>
      <c r="D1358" s="782"/>
      <c r="E1358" s="782"/>
      <c r="F1358" s="782"/>
      <c r="G1358" s="782"/>
      <c r="H1358" s="782"/>
      <c r="I1358" s="783"/>
      <c r="J1358" s="453"/>
      <c r="K1358" s="453"/>
      <c r="L1358" s="784"/>
      <c r="M1358" s="453"/>
      <c r="N1358" s="453"/>
      <c r="O1358" s="453"/>
      <c r="P1358" s="453"/>
      <c r="Q1358" s="441"/>
      <c r="R1358" s="453"/>
      <c r="S1358" s="453"/>
      <c r="T1358" s="453"/>
      <c r="U1358" s="453"/>
      <c r="V1358" s="453"/>
      <c r="W1358" s="453"/>
      <c r="X1358" s="453"/>
      <c r="Y1358" s="453"/>
      <c r="Z1358" s="453"/>
      <c r="AA1358" s="453"/>
      <c r="AB1358" s="453"/>
      <c r="AC1358" s="453"/>
      <c r="AD1358" s="453"/>
      <c r="AE1358" s="453"/>
      <c r="AF1358" s="453"/>
      <c r="AG1358" s="453"/>
      <c r="AH1358" s="453"/>
      <c r="AI1358" s="453"/>
      <c r="AJ1358" s="453"/>
      <c r="AK1358" s="453"/>
      <c r="AL1358" s="453"/>
      <c r="AM1358" s="453"/>
      <c r="AN1358" s="453"/>
      <c r="AO1358" s="453"/>
      <c r="AP1358" s="453"/>
      <c r="AQ1358" s="453"/>
      <c r="AR1358" s="453"/>
      <c r="AS1358" s="453"/>
      <c r="AT1358" s="453"/>
      <c r="AU1358" s="453"/>
      <c r="AV1358" s="453"/>
      <c r="AW1358" s="453"/>
      <c r="AX1358" s="453"/>
      <c r="AY1358" s="453"/>
      <c r="AZ1358" s="453"/>
      <c r="BA1358" s="453"/>
      <c r="BB1358" s="453"/>
      <c r="BC1358" s="453"/>
      <c r="BD1358" s="453"/>
      <c r="BE1358" s="453"/>
    </row>
    <row r="1359">
      <c r="A1359" s="785"/>
      <c r="B1359" s="782"/>
      <c r="C1359" s="782"/>
      <c r="D1359" s="782"/>
      <c r="E1359" s="782"/>
      <c r="F1359" s="782"/>
      <c r="G1359" s="782"/>
      <c r="H1359" s="782"/>
      <c r="I1359" s="783"/>
      <c r="J1359" s="453"/>
      <c r="K1359" s="453"/>
      <c r="L1359" s="784"/>
      <c r="M1359" s="453"/>
      <c r="N1359" s="453"/>
      <c r="O1359" s="453"/>
      <c r="P1359" s="453"/>
      <c r="Q1359" s="441"/>
      <c r="R1359" s="453"/>
      <c r="S1359" s="453"/>
      <c r="T1359" s="453"/>
      <c r="U1359" s="453"/>
      <c r="V1359" s="453"/>
      <c r="W1359" s="453"/>
      <c r="X1359" s="453"/>
      <c r="Y1359" s="453"/>
      <c r="Z1359" s="453"/>
      <c r="AA1359" s="453"/>
      <c r="AB1359" s="453"/>
      <c r="AC1359" s="453"/>
      <c r="AD1359" s="453"/>
      <c r="AE1359" s="453"/>
      <c r="AF1359" s="453"/>
      <c r="AG1359" s="453"/>
      <c r="AH1359" s="453"/>
      <c r="AI1359" s="453"/>
      <c r="AJ1359" s="453"/>
      <c r="AK1359" s="453"/>
      <c r="AL1359" s="453"/>
      <c r="AM1359" s="453"/>
      <c r="AN1359" s="453"/>
      <c r="AO1359" s="453"/>
      <c r="AP1359" s="453"/>
      <c r="AQ1359" s="453"/>
      <c r="AR1359" s="453"/>
      <c r="AS1359" s="453"/>
      <c r="AT1359" s="453"/>
      <c r="AU1359" s="453"/>
      <c r="AV1359" s="453"/>
      <c r="AW1359" s="453"/>
      <c r="AX1359" s="453"/>
      <c r="AY1359" s="453"/>
      <c r="AZ1359" s="453"/>
      <c r="BA1359" s="453"/>
      <c r="BB1359" s="453"/>
      <c r="BC1359" s="453"/>
      <c r="BD1359" s="453"/>
      <c r="BE1359" s="453"/>
    </row>
    <row r="1360">
      <c r="A1360" s="785"/>
      <c r="B1360" s="782"/>
      <c r="C1360" s="782"/>
      <c r="D1360" s="782"/>
      <c r="E1360" s="782"/>
      <c r="F1360" s="782"/>
      <c r="G1360" s="782"/>
      <c r="H1360" s="782"/>
      <c r="I1360" s="783"/>
      <c r="J1360" s="453"/>
      <c r="K1360" s="453"/>
      <c r="L1360" s="784"/>
      <c r="M1360" s="453"/>
      <c r="N1360" s="453"/>
      <c r="O1360" s="453"/>
      <c r="P1360" s="453"/>
      <c r="Q1360" s="441"/>
      <c r="R1360" s="453"/>
      <c r="S1360" s="453"/>
      <c r="T1360" s="453"/>
      <c r="U1360" s="453"/>
      <c r="V1360" s="453"/>
      <c r="W1360" s="453"/>
      <c r="X1360" s="453"/>
      <c r="Y1360" s="453"/>
      <c r="Z1360" s="453"/>
      <c r="AA1360" s="453"/>
      <c r="AB1360" s="453"/>
      <c r="AC1360" s="453"/>
      <c r="AD1360" s="453"/>
      <c r="AE1360" s="453"/>
      <c r="AF1360" s="453"/>
      <c r="AG1360" s="453"/>
      <c r="AH1360" s="453"/>
      <c r="AI1360" s="453"/>
      <c r="AJ1360" s="453"/>
      <c r="AK1360" s="453"/>
      <c r="AL1360" s="453"/>
      <c r="AM1360" s="453"/>
      <c r="AN1360" s="453"/>
      <c r="AO1360" s="453"/>
      <c r="AP1360" s="453"/>
      <c r="AQ1360" s="453"/>
      <c r="AR1360" s="453"/>
      <c r="AS1360" s="453"/>
      <c r="AT1360" s="453"/>
      <c r="AU1360" s="453"/>
      <c r="AV1360" s="453"/>
      <c r="AW1360" s="453"/>
      <c r="AX1360" s="453"/>
      <c r="AY1360" s="453"/>
      <c r="AZ1360" s="453"/>
      <c r="BA1360" s="453"/>
      <c r="BB1360" s="453"/>
      <c r="BC1360" s="453"/>
      <c r="BD1360" s="453"/>
      <c r="BE1360" s="453"/>
    </row>
    <row r="1361">
      <c r="A1361" s="785"/>
      <c r="B1361" s="782"/>
      <c r="C1361" s="782"/>
      <c r="D1361" s="782"/>
      <c r="E1361" s="782"/>
      <c r="F1361" s="782"/>
      <c r="G1361" s="782"/>
      <c r="H1361" s="782"/>
      <c r="I1361" s="783"/>
      <c r="J1361" s="453"/>
      <c r="K1361" s="453"/>
      <c r="L1361" s="784"/>
      <c r="M1361" s="453"/>
      <c r="N1361" s="453"/>
      <c r="O1361" s="453"/>
      <c r="P1361" s="453"/>
      <c r="Q1361" s="441"/>
      <c r="R1361" s="453"/>
      <c r="S1361" s="453"/>
      <c r="T1361" s="453"/>
      <c r="U1361" s="453"/>
      <c r="V1361" s="453"/>
      <c r="W1361" s="453"/>
      <c r="X1361" s="453"/>
      <c r="Y1361" s="453"/>
      <c r="Z1361" s="453"/>
      <c r="AA1361" s="453"/>
      <c r="AB1361" s="453"/>
      <c r="AC1361" s="453"/>
      <c r="AD1361" s="453"/>
      <c r="AE1361" s="453"/>
      <c r="AF1361" s="453"/>
      <c r="AG1361" s="453"/>
      <c r="AH1361" s="453"/>
      <c r="AI1361" s="453"/>
      <c r="AJ1361" s="453"/>
      <c r="AK1361" s="453"/>
      <c r="AL1361" s="453"/>
      <c r="AM1361" s="453"/>
      <c r="AN1361" s="453"/>
      <c r="AO1361" s="453"/>
      <c r="AP1361" s="453"/>
      <c r="AQ1361" s="453"/>
      <c r="AR1361" s="453"/>
      <c r="AS1361" s="453"/>
      <c r="AT1361" s="453"/>
      <c r="AU1361" s="453"/>
      <c r="AV1361" s="453"/>
      <c r="AW1361" s="453"/>
      <c r="AX1361" s="453"/>
      <c r="AY1361" s="453"/>
      <c r="AZ1361" s="453"/>
      <c r="BA1361" s="453"/>
      <c r="BB1361" s="453"/>
      <c r="BC1361" s="453"/>
      <c r="BD1361" s="453"/>
      <c r="BE1361" s="453"/>
    </row>
    <row r="1362">
      <c r="A1362" s="785"/>
      <c r="B1362" s="782"/>
      <c r="C1362" s="782"/>
      <c r="D1362" s="782"/>
      <c r="E1362" s="782"/>
      <c r="F1362" s="782"/>
      <c r="G1362" s="782"/>
      <c r="H1362" s="782"/>
      <c r="I1362" s="783"/>
      <c r="J1362" s="453"/>
      <c r="K1362" s="453"/>
      <c r="L1362" s="784"/>
      <c r="M1362" s="453"/>
      <c r="N1362" s="453"/>
      <c r="O1362" s="453"/>
      <c r="P1362" s="453"/>
      <c r="Q1362" s="441"/>
      <c r="R1362" s="453"/>
      <c r="S1362" s="453"/>
      <c r="T1362" s="453"/>
      <c r="U1362" s="453"/>
      <c r="V1362" s="453"/>
      <c r="W1362" s="453"/>
      <c r="X1362" s="453"/>
      <c r="Y1362" s="453"/>
      <c r="Z1362" s="453"/>
      <c r="AA1362" s="453"/>
      <c r="AB1362" s="453"/>
      <c r="AC1362" s="453"/>
      <c r="AD1362" s="453"/>
      <c r="AE1362" s="453"/>
      <c r="AF1362" s="453"/>
      <c r="AG1362" s="453"/>
      <c r="AH1362" s="453"/>
      <c r="AI1362" s="453"/>
      <c r="AJ1362" s="453"/>
      <c r="AK1362" s="453"/>
      <c r="AL1362" s="453"/>
      <c r="AM1362" s="453"/>
      <c r="AN1362" s="453"/>
      <c r="AO1362" s="453"/>
      <c r="AP1362" s="453"/>
      <c r="AQ1362" s="453"/>
      <c r="AR1362" s="453"/>
      <c r="AS1362" s="453"/>
      <c r="AT1362" s="453"/>
      <c r="AU1362" s="453"/>
      <c r="AV1362" s="453"/>
      <c r="AW1362" s="453"/>
      <c r="AX1362" s="453"/>
      <c r="AY1362" s="453"/>
      <c r="AZ1362" s="453"/>
      <c r="BA1362" s="453"/>
      <c r="BB1362" s="453"/>
      <c r="BC1362" s="453"/>
      <c r="BD1362" s="453"/>
      <c r="BE1362" s="453"/>
    </row>
    <row r="1363">
      <c r="A1363" s="785"/>
      <c r="B1363" s="782"/>
      <c r="C1363" s="782"/>
      <c r="D1363" s="782"/>
      <c r="E1363" s="782"/>
      <c r="F1363" s="782"/>
      <c r="G1363" s="782"/>
      <c r="H1363" s="782"/>
      <c r="I1363" s="783"/>
      <c r="J1363" s="453"/>
      <c r="K1363" s="453"/>
      <c r="L1363" s="784"/>
      <c r="M1363" s="453"/>
      <c r="N1363" s="453"/>
      <c r="O1363" s="453"/>
      <c r="P1363" s="453"/>
      <c r="Q1363" s="441"/>
      <c r="R1363" s="453"/>
      <c r="S1363" s="453"/>
      <c r="T1363" s="453"/>
      <c r="U1363" s="453"/>
      <c r="V1363" s="453"/>
      <c r="W1363" s="453"/>
      <c r="X1363" s="453"/>
      <c r="Y1363" s="453"/>
      <c r="Z1363" s="453"/>
      <c r="AA1363" s="453"/>
      <c r="AB1363" s="453"/>
      <c r="AC1363" s="453"/>
      <c r="AD1363" s="453"/>
      <c r="AE1363" s="453"/>
      <c r="AF1363" s="453"/>
      <c r="AG1363" s="453"/>
      <c r="AH1363" s="453"/>
      <c r="AI1363" s="453"/>
      <c r="AJ1363" s="453"/>
      <c r="AK1363" s="453"/>
      <c r="AL1363" s="453"/>
      <c r="AM1363" s="453"/>
      <c r="AN1363" s="453"/>
      <c r="AO1363" s="453"/>
      <c r="AP1363" s="453"/>
      <c r="AQ1363" s="453"/>
      <c r="AR1363" s="453"/>
      <c r="AS1363" s="453"/>
      <c r="AT1363" s="453"/>
      <c r="AU1363" s="453"/>
      <c r="AV1363" s="453"/>
      <c r="AW1363" s="453"/>
      <c r="AX1363" s="453"/>
      <c r="AY1363" s="453"/>
      <c r="AZ1363" s="453"/>
      <c r="BA1363" s="453"/>
      <c r="BB1363" s="453"/>
      <c r="BC1363" s="453"/>
      <c r="BD1363" s="453"/>
      <c r="BE1363" s="453"/>
    </row>
    <row r="1364">
      <c r="A1364" s="785"/>
      <c r="B1364" s="782"/>
      <c r="C1364" s="782"/>
      <c r="D1364" s="782"/>
      <c r="E1364" s="782"/>
      <c r="F1364" s="782"/>
      <c r="G1364" s="782"/>
      <c r="H1364" s="782"/>
      <c r="I1364" s="783"/>
      <c r="J1364" s="453"/>
      <c r="K1364" s="453"/>
      <c r="L1364" s="784"/>
      <c r="M1364" s="453"/>
      <c r="N1364" s="453"/>
      <c r="O1364" s="453"/>
      <c r="P1364" s="453"/>
      <c r="Q1364" s="441"/>
      <c r="R1364" s="453"/>
      <c r="S1364" s="453"/>
      <c r="T1364" s="453"/>
      <c r="U1364" s="453"/>
      <c r="V1364" s="453"/>
      <c r="W1364" s="453"/>
      <c r="X1364" s="453"/>
      <c r="Y1364" s="453"/>
      <c r="Z1364" s="453"/>
      <c r="AA1364" s="453"/>
      <c r="AB1364" s="453"/>
      <c r="AC1364" s="453"/>
      <c r="AD1364" s="453"/>
      <c r="AE1364" s="453"/>
      <c r="AF1364" s="453"/>
      <c r="AG1364" s="453"/>
      <c r="AH1364" s="453"/>
      <c r="AI1364" s="453"/>
      <c r="AJ1364" s="453"/>
      <c r="AK1364" s="453"/>
      <c r="AL1364" s="453"/>
      <c r="AM1364" s="453"/>
      <c r="AN1364" s="453"/>
      <c r="AO1364" s="453"/>
      <c r="AP1364" s="453"/>
      <c r="AQ1364" s="453"/>
      <c r="AR1364" s="453"/>
      <c r="AS1364" s="453"/>
      <c r="AT1364" s="453"/>
      <c r="AU1364" s="453"/>
      <c r="AV1364" s="453"/>
      <c r="AW1364" s="453"/>
      <c r="AX1364" s="453"/>
      <c r="AY1364" s="453"/>
      <c r="AZ1364" s="453"/>
      <c r="BA1364" s="453"/>
      <c r="BB1364" s="453"/>
      <c r="BC1364" s="453"/>
      <c r="BD1364" s="453"/>
      <c r="BE1364" s="453"/>
    </row>
    <row r="1365">
      <c r="A1365" s="785"/>
      <c r="B1365" s="782"/>
      <c r="C1365" s="782"/>
      <c r="D1365" s="782"/>
      <c r="E1365" s="782"/>
      <c r="F1365" s="782"/>
      <c r="G1365" s="782"/>
      <c r="H1365" s="782"/>
      <c r="I1365" s="783"/>
      <c r="J1365" s="453"/>
      <c r="K1365" s="453"/>
      <c r="L1365" s="784"/>
      <c r="M1365" s="453"/>
      <c r="N1365" s="453"/>
      <c r="O1365" s="453"/>
      <c r="P1365" s="453"/>
      <c r="Q1365" s="441"/>
      <c r="R1365" s="453"/>
      <c r="S1365" s="453"/>
      <c r="T1365" s="453"/>
      <c r="U1365" s="453"/>
      <c r="V1365" s="453"/>
      <c r="W1365" s="453"/>
      <c r="X1365" s="453"/>
      <c r="Y1365" s="453"/>
      <c r="Z1365" s="453"/>
      <c r="AA1365" s="453"/>
      <c r="AB1365" s="453"/>
      <c r="AC1365" s="453"/>
      <c r="AD1365" s="453"/>
      <c r="AE1365" s="453"/>
      <c r="AF1365" s="453"/>
      <c r="AG1365" s="453"/>
      <c r="AH1365" s="453"/>
      <c r="AI1365" s="453"/>
      <c r="AJ1365" s="453"/>
      <c r="AK1365" s="453"/>
      <c r="AL1365" s="453"/>
      <c r="AM1365" s="453"/>
      <c r="AN1365" s="453"/>
      <c r="AO1365" s="453"/>
      <c r="AP1365" s="453"/>
      <c r="AQ1365" s="453"/>
      <c r="AR1365" s="453"/>
      <c r="AS1365" s="453"/>
      <c r="AT1365" s="453"/>
      <c r="AU1365" s="453"/>
      <c r="AV1365" s="453"/>
      <c r="AW1365" s="453"/>
      <c r="AX1365" s="453"/>
      <c r="AY1365" s="453"/>
      <c r="AZ1365" s="453"/>
      <c r="BA1365" s="453"/>
      <c r="BB1365" s="453"/>
      <c r="BC1365" s="453"/>
      <c r="BD1365" s="453"/>
      <c r="BE1365" s="453"/>
    </row>
    <row r="1366">
      <c r="A1366" s="785"/>
      <c r="B1366" s="782"/>
      <c r="C1366" s="782"/>
      <c r="D1366" s="782"/>
      <c r="E1366" s="782"/>
      <c r="F1366" s="782"/>
      <c r="G1366" s="782"/>
      <c r="H1366" s="782"/>
      <c r="I1366" s="783"/>
      <c r="J1366" s="453"/>
      <c r="K1366" s="453"/>
      <c r="L1366" s="784"/>
      <c r="M1366" s="453"/>
      <c r="N1366" s="453"/>
      <c r="O1366" s="453"/>
      <c r="P1366" s="453"/>
      <c r="Q1366" s="441"/>
      <c r="R1366" s="453"/>
      <c r="S1366" s="453"/>
      <c r="T1366" s="453"/>
      <c r="U1366" s="453"/>
      <c r="V1366" s="453"/>
      <c r="W1366" s="453"/>
      <c r="X1366" s="453"/>
      <c r="Y1366" s="453"/>
      <c r="Z1366" s="453"/>
      <c r="AA1366" s="453"/>
      <c r="AB1366" s="453"/>
      <c r="AC1366" s="453"/>
      <c r="AD1366" s="453"/>
      <c r="AE1366" s="453"/>
      <c r="AF1366" s="453"/>
      <c r="AG1366" s="453"/>
      <c r="AH1366" s="453"/>
      <c r="AI1366" s="453"/>
      <c r="AJ1366" s="453"/>
      <c r="AK1366" s="453"/>
      <c r="AL1366" s="453"/>
      <c r="AM1366" s="453"/>
      <c r="AN1366" s="453"/>
      <c r="AO1366" s="453"/>
      <c r="AP1366" s="453"/>
      <c r="AQ1366" s="453"/>
      <c r="AR1366" s="453"/>
      <c r="AS1366" s="453"/>
      <c r="AT1366" s="453"/>
      <c r="AU1366" s="453"/>
      <c r="AV1366" s="453"/>
      <c r="AW1366" s="453"/>
      <c r="AX1366" s="453"/>
      <c r="AY1366" s="453"/>
      <c r="AZ1366" s="453"/>
      <c r="BA1366" s="453"/>
      <c r="BB1366" s="453"/>
      <c r="BC1366" s="453"/>
      <c r="BD1366" s="453"/>
      <c r="BE1366" s="453"/>
    </row>
    <row r="1367">
      <c r="A1367" s="785"/>
      <c r="B1367" s="782"/>
      <c r="C1367" s="782"/>
      <c r="D1367" s="782"/>
      <c r="E1367" s="782"/>
      <c r="F1367" s="782"/>
      <c r="G1367" s="782"/>
      <c r="H1367" s="782"/>
      <c r="I1367" s="783"/>
      <c r="J1367" s="453"/>
      <c r="K1367" s="453"/>
      <c r="L1367" s="784"/>
      <c r="M1367" s="453"/>
      <c r="N1367" s="453"/>
      <c r="O1367" s="453"/>
      <c r="P1367" s="453"/>
      <c r="Q1367" s="441"/>
      <c r="R1367" s="453"/>
      <c r="S1367" s="453"/>
      <c r="T1367" s="453"/>
      <c r="U1367" s="453"/>
      <c r="V1367" s="453"/>
      <c r="W1367" s="453"/>
      <c r="X1367" s="453"/>
      <c r="Y1367" s="453"/>
      <c r="Z1367" s="453"/>
      <c r="AA1367" s="453"/>
      <c r="AB1367" s="453"/>
      <c r="AC1367" s="453"/>
      <c r="AD1367" s="453"/>
      <c r="AE1367" s="453"/>
      <c r="AF1367" s="453"/>
      <c r="AG1367" s="453"/>
      <c r="AH1367" s="453"/>
      <c r="AI1367" s="453"/>
      <c r="AJ1367" s="453"/>
      <c r="AK1367" s="453"/>
      <c r="AL1367" s="453"/>
      <c r="AM1367" s="453"/>
      <c r="AN1367" s="453"/>
      <c r="AO1367" s="453"/>
      <c r="AP1367" s="453"/>
      <c r="AQ1367" s="453"/>
      <c r="AR1367" s="453"/>
      <c r="AS1367" s="453"/>
      <c r="AT1367" s="453"/>
      <c r="AU1367" s="453"/>
      <c r="AV1367" s="453"/>
      <c r="AW1367" s="453"/>
      <c r="AX1367" s="453"/>
      <c r="AY1367" s="453"/>
      <c r="AZ1367" s="453"/>
      <c r="BA1367" s="453"/>
      <c r="BB1367" s="453"/>
      <c r="BC1367" s="453"/>
      <c r="BD1367" s="453"/>
      <c r="BE1367" s="453"/>
    </row>
    <row r="1368">
      <c r="A1368" s="785"/>
      <c r="B1368" s="782"/>
      <c r="C1368" s="782"/>
      <c r="D1368" s="782"/>
      <c r="E1368" s="782"/>
      <c r="F1368" s="782"/>
      <c r="G1368" s="782"/>
      <c r="H1368" s="782"/>
      <c r="I1368" s="783"/>
      <c r="J1368" s="453"/>
      <c r="K1368" s="453"/>
      <c r="L1368" s="784"/>
      <c r="M1368" s="453"/>
      <c r="N1368" s="453"/>
      <c r="O1368" s="453"/>
      <c r="P1368" s="453"/>
      <c r="Q1368" s="441"/>
      <c r="R1368" s="453"/>
      <c r="S1368" s="453"/>
      <c r="T1368" s="453"/>
      <c r="U1368" s="453"/>
      <c r="V1368" s="453"/>
      <c r="W1368" s="453"/>
      <c r="X1368" s="453"/>
      <c r="Y1368" s="453"/>
      <c r="Z1368" s="453"/>
      <c r="AA1368" s="453"/>
      <c r="AB1368" s="453"/>
      <c r="AC1368" s="453"/>
      <c r="AD1368" s="453"/>
      <c r="AE1368" s="453"/>
      <c r="AF1368" s="453"/>
      <c r="AG1368" s="453"/>
      <c r="AH1368" s="453"/>
      <c r="AI1368" s="453"/>
      <c r="AJ1368" s="453"/>
      <c r="AK1368" s="453"/>
      <c r="AL1368" s="453"/>
      <c r="AM1368" s="453"/>
      <c r="AN1368" s="453"/>
      <c r="AO1368" s="453"/>
      <c r="AP1368" s="453"/>
      <c r="AQ1368" s="453"/>
      <c r="AR1368" s="453"/>
      <c r="AS1368" s="453"/>
      <c r="AT1368" s="453"/>
      <c r="AU1368" s="453"/>
      <c r="AV1368" s="453"/>
      <c r="AW1368" s="453"/>
      <c r="AX1368" s="453"/>
      <c r="AY1368" s="453"/>
      <c r="AZ1368" s="453"/>
      <c r="BA1368" s="453"/>
      <c r="BB1368" s="453"/>
      <c r="BC1368" s="453"/>
      <c r="BD1368" s="453"/>
      <c r="BE1368" s="453"/>
    </row>
    <row r="1369">
      <c r="A1369" s="785"/>
      <c r="B1369" s="782"/>
      <c r="C1369" s="782"/>
      <c r="D1369" s="782"/>
      <c r="E1369" s="782"/>
      <c r="F1369" s="782"/>
      <c r="G1369" s="782"/>
      <c r="H1369" s="782"/>
      <c r="I1369" s="783"/>
      <c r="J1369" s="453"/>
      <c r="K1369" s="453"/>
      <c r="L1369" s="784"/>
      <c r="M1369" s="453"/>
      <c r="N1369" s="453"/>
      <c r="O1369" s="453"/>
      <c r="P1369" s="453"/>
      <c r="Q1369" s="441"/>
      <c r="R1369" s="453"/>
      <c r="S1369" s="453"/>
      <c r="T1369" s="453"/>
      <c r="U1369" s="453"/>
      <c r="V1369" s="453"/>
      <c r="W1369" s="453"/>
      <c r="X1369" s="453"/>
      <c r="Y1369" s="453"/>
      <c r="Z1369" s="453"/>
      <c r="AA1369" s="453"/>
      <c r="AB1369" s="453"/>
      <c r="AC1369" s="453"/>
      <c r="AD1369" s="453"/>
      <c r="AE1369" s="453"/>
      <c r="AF1369" s="453"/>
      <c r="AG1369" s="453"/>
      <c r="AH1369" s="453"/>
      <c r="AI1369" s="453"/>
      <c r="AJ1369" s="453"/>
      <c r="AK1369" s="453"/>
      <c r="AL1369" s="453"/>
      <c r="AM1369" s="453"/>
      <c r="AN1369" s="453"/>
      <c r="AO1369" s="453"/>
      <c r="AP1369" s="453"/>
      <c r="AQ1369" s="453"/>
      <c r="AR1369" s="453"/>
      <c r="AS1369" s="453"/>
      <c r="AT1369" s="453"/>
      <c r="AU1369" s="453"/>
      <c r="AV1369" s="453"/>
      <c r="AW1369" s="453"/>
      <c r="AX1369" s="453"/>
      <c r="AY1369" s="453"/>
      <c r="AZ1369" s="453"/>
      <c r="BA1369" s="453"/>
      <c r="BB1369" s="453"/>
      <c r="BC1369" s="453"/>
      <c r="BD1369" s="453"/>
      <c r="BE1369" s="453"/>
    </row>
    <row r="1370">
      <c r="A1370" s="785"/>
      <c r="B1370" s="782"/>
      <c r="C1370" s="782"/>
      <c r="D1370" s="782"/>
      <c r="E1370" s="782"/>
      <c r="F1370" s="782"/>
      <c r="G1370" s="782"/>
      <c r="H1370" s="782"/>
      <c r="I1370" s="783"/>
      <c r="J1370" s="453"/>
      <c r="K1370" s="453"/>
      <c r="L1370" s="784"/>
      <c r="M1370" s="453"/>
      <c r="N1370" s="453"/>
      <c r="O1370" s="453"/>
      <c r="P1370" s="453"/>
      <c r="Q1370" s="441"/>
      <c r="R1370" s="453"/>
      <c r="S1370" s="453"/>
      <c r="T1370" s="453"/>
      <c r="U1370" s="453"/>
      <c r="V1370" s="453"/>
      <c r="W1370" s="453"/>
      <c r="X1370" s="453"/>
      <c r="Y1370" s="453"/>
      <c r="Z1370" s="453"/>
      <c r="AA1370" s="453"/>
      <c r="AB1370" s="453"/>
      <c r="AC1370" s="453"/>
      <c r="AD1370" s="453"/>
      <c r="AE1370" s="453"/>
      <c r="AF1370" s="453"/>
      <c r="AG1370" s="453"/>
      <c r="AH1370" s="453"/>
      <c r="AI1370" s="453"/>
      <c r="AJ1370" s="453"/>
      <c r="AK1370" s="453"/>
      <c r="AL1370" s="453"/>
      <c r="AM1370" s="453"/>
      <c r="AN1370" s="453"/>
      <c r="AO1370" s="453"/>
      <c r="AP1370" s="453"/>
      <c r="AQ1370" s="453"/>
      <c r="AR1370" s="453"/>
      <c r="AS1370" s="453"/>
      <c r="AT1370" s="453"/>
      <c r="AU1370" s="453"/>
      <c r="AV1370" s="453"/>
      <c r="AW1370" s="453"/>
      <c r="AX1370" s="453"/>
      <c r="AY1370" s="453"/>
      <c r="AZ1370" s="453"/>
      <c r="BA1370" s="453"/>
      <c r="BB1370" s="453"/>
      <c r="BC1370" s="453"/>
      <c r="BD1370" s="453"/>
      <c r="BE1370" s="453"/>
    </row>
    <row r="1371">
      <c r="A1371" s="785"/>
      <c r="B1371" s="782"/>
      <c r="C1371" s="782"/>
      <c r="D1371" s="782"/>
      <c r="E1371" s="782"/>
      <c r="F1371" s="782"/>
      <c r="G1371" s="782"/>
      <c r="H1371" s="782"/>
      <c r="I1371" s="783"/>
      <c r="J1371" s="453"/>
      <c r="K1371" s="453"/>
      <c r="L1371" s="784"/>
      <c r="M1371" s="453"/>
      <c r="N1371" s="453"/>
      <c r="O1371" s="453"/>
      <c r="P1371" s="453"/>
      <c r="Q1371" s="441"/>
      <c r="R1371" s="453"/>
      <c r="S1371" s="453"/>
      <c r="T1371" s="453"/>
      <c r="U1371" s="453"/>
      <c r="V1371" s="453"/>
      <c r="W1371" s="453"/>
      <c r="X1371" s="453"/>
      <c r="Y1371" s="453"/>
      <c r="Z1371" s="453"/>
      <c r="AA1371" s="453"/>
      <c r="AB1371" s="453"/>
      <c r="AC1371" s="453"/>
      <c r="AD1371" s="453"/>
      <c r="AE1371" s="453"/>
      <c r="AF1371" s="453"/>
      <c r="AG1371" s="453"/>
      <c r="AH1371" s="453"/>
      <c r="AI1371" s="453"/>
      <c r="AJ1371" s="453"/>
      <c r="AK1371" s="453"/>
      <c r="AL1371" s="453"/>
      <c r="AM1371" s="453"/>
      <c r="AN1371" s="453"/>
      <c r="AO1371" s="453"/>
      <c r="AP1371" s="453"/>
      <c r="AQ1371" s="453"/>
      <c r="AR1371" s="453"/>
      <c r="AS1371" s="453"/>
      <c r="AT1371" s="453"/>
      <c r="AU1371" s="453"/>
      <c r="AV1371" s="453"/>
      <c r="AW1371" s="453"/>
      <c r="AX1371" s="453"/>
      <c r="AY1371" s="453"/>
      <c r="AZ1371" s="453"/>
      <c r="BA1371" s="453"/>
      <c r="BB1371" s="453"/>
      <c r="BC1371" s="453"/>
      <c r="BD1371" s="453"/>
      <c r="BE1371" s="453"/>
    </row>
    <row r="1372">
      <c r="A1372" s="785"/>
      <c r="B1372" s="782"/>
      <c r="C1372" s="782"/>
      <c r="D1372" s="782"/>
      <c r="E1372" s="782"/>
      <c r="F1372" s="782"/>
      <c r="G1372" s="782"/>
      <c r="H1372" s="782"/>
      <c r="I1372" s="783"/>
      <c r="J1372" s="453"/>
      <c r="K1372" s="453"/>
      <c r="L1372" s="784"/>
      <c r="M1372" s="453"/>
      <c r="N1372" s="453"/>
      <c r="O1372" s="453"/>
      <c r="P1372" s="453"/>
      <c r="Q1372" s="441"/>
      <c r="R1372" s="453"/>
      <c r="S1372" s="453"/>
      <c r="T1372" s="453"/>
      <c r="U1372" s="453"/>
      <c r="V1372" s="453"/>
      <c r="W1372" s="453"/>
      <c r="X1372" s="453"/>
      <c r="Y1372" s="453"/>
      <c r="Z1372" s="453"/>
      <c r="AA1372" s="453"/>
      <c r="AB1372" s="453"/>
      <c r="AC1372" s="453"/>
      <c r="AD1372" s="453"/>
      <c r="AE1372" s="453"/>
      <c r="AF1372" s="453"/>
      <c r="AG1372" s="453"/>
      <c r="AH1372" s="453"/>
      <c r="AI1372" s="453"/>
      <c r="AJ1372" s="453"/>
      <c r="AK1372" s="453"/>
      <c r="AL1372" s="453"/>
      <c r="AM1372" s="453"/>
      <c r="AN1372" s="453"/>
      <c r="AO1372" s="453"/>
      <c r="AP1372" s="453"/>
      <c r="AQ1372" s="453"/>
      <c r="AR1372" s="453"/>
      <c r="AS1372" s="453"/>
      <c r="AT1372" s="453"/>
      <c r="AU1372" s="453"/>
      <c r="AV1372" s="453"/>
      <c r="AW1372" s="453"/>
      <c r="AX1372" s="453"/>
      <c r="AY1372" s="453"/>
      <c r="AZ1372" s="453"/>
      <c r="BA1372" s="453"/>
      <c r="BB1372" s="453"/>
      <c r="BC1372" s="453"/>
      <c r="BD1372" s="453"/>
      <c r="BE1372" s="453"/>
    </row>
    <row r="1373">
      <c r="A1373" s="785"/>
      <c r="B1373" s="782"/>
      <c r="C1373" s="782"/>
      <c r="D1373" s="782"/>
      <c r="E1373" s="782"/>
      <c r="F1373" s="782"/>
      <c r="G1373" s="782"/>
      <c r="H1373" s="782"/>
      <c r="I1373" s="783"/>
      <c r="J1373" s="453"/>
      <c r="K1373" s="453"/>
      <c r="L1373" s="784"/>
      <c r="M1373" s="453"/>
      <c r="N1373" s="453"/>
      <c r="O1373" s="453"/>
      <c r="P1373" s="453"/>
      <c r="Q1373" s="441"/>
      <c r="R1373" s="453"/>
      <c r="S1373" s="453"/>
      <c r="T1373" s="453"/>
      <c r="U1373" s="453"/>
      <c r="V1373" s="453"/>
      <c r="W1373" s="453"/>
      <c r="X1373" s="453"/>
      <c r="Y1373" s="453"/>
      <c r="Z1373" s="453"/>
      <c r="AA1373" s="453"/>
      <c r="AB1373" s="453"/>
      <c r="AC1373" s="453"/>
      <c r="AD1373" s="453"/>
      <c r="AE1373" s="453"/>
      <c r="AF1373" s="453"/>
      <c r="AG1373" s="453"/>
      <c r="AH1373" s="453"/>
      <c r="AI1373" s="453"/>
      <c r="AJ1373" s="453"/>
      <c r="AK1373" s="453"/>
      <c r="AL1373" s="453"/>
      <c r="AM1373" s="453"/>
      <c r="AN1373" s="453"/>
      <c r="AO1373" s="453"/>
      <c r="AP1373" s="453"/>
      <c r="AQ1373" s="453"/>
      <c r="AR1373" s="453"/>
      <c r="AS1373" s="453"/>
      <c r="AT1373" s="453"/>
      <c r="AU1373" s="453"/>
      <c r="AV1373" s="453"/>
      <c r="AW1373" s="453"/>
      <c r="AX1373" s="453"/>
      <c r="AY1373" s="453"/>
      <c r="AZ1373" s="453"/>
      <c r="BA1373" s="453"/>
      <c r="BB1373" s="453"/>
      <c r="BC1373" s="453"/>
      <c r="BD1373" s="453"/>
      <c r="BE1373" s="453"/>
    </row>
    <row r="1374">
      <c r="A1374" s="785"/>
      <c r="B1374" s="782"/>
      <c r="C1374" s="782"/>
      <c r="D1374" s="782"/>
      <c r="E1374" s="782"/>
      <c r="F1374" s="782"/>
      <c r="G1374" s="782"/>
      <c r="H1374" s="782"/>
      <c r="I1374" s="783"/>
      <c r="J1374" s="453"/>
      <c r="K1374" s="453"/>
      <c r="L1374" s="784"/>
      <c r="M1374" s="453"/>
      <c r="N1374" s="453"/>
      <c r="O1374" s="453"/>
      <c r="P1374" s="453"/>
      <c r="Q1374" s="441"/>
      <c r="R1374" s="453"/>
      <c r="S1374" s="453"/>
      <c r="T1374" s="453"/>
      <c r="U1374" s="453"/>
      <c r="V1374" s="453"/>
      <c r="W1374" s="453"/>
      <c r="X1374" s="453"/>
      <c r="Y1374" s="453"/>
      <c r="Z1374" s="453"/>
      <c r="AA1374" s="453"/>
      <c r="AB1374" s="453"/>
      <c r="AC1374" s="453"/>
      <c r="AD1374" s="453"/>
      <c r="AE1374" s="453"/>
      <c r="AF1374" s="453"/>
      <c r="AG1374" s="453"/>
      <c r="AH1374" s="453"/>
      <c r="AI1374" s="453"/>
      <c r="AJ1374" s="453"/>
      <c r="AK1374" s="453"/>
      <c r="AL1374" s="453"/>
      <c r="AM1374" s="453"/>
      <c r="AN1374" s="453"/>
      <c r="AO1374" s="453"/>
      <c r="AP1374" s="453"/>
      <c r="AQ1374" s="453"/>
      <c r="AR1374" s="453"/>
      <c r="AS1374" s="453"/>
      <c r="AT1374" s="453"/>
      <c r="AU1374" s="453"/>
      <c r="AV1374" s="453"/>
      <c r="AW1374" s="453"/>
      <c r="AX1374" s="453"/>
      <c r="AY1374" s="453"/>
      <c r="AZ1374" s="453"/>
      <c r="BA1374" s="453"/>
      <c r="BB1374" s="453"/>
      <c r="BC1374" s="453"/>
      <c r="BD1374" s="453"/>
      <c r="BE1374" s="453"/>
    </row>
    <row r="1375">
      <c r="A1375" s="785"/>
      <c r="B1375" s="782"/>
      <c r="C1375" s="782"/>
      <c r="D1375" s="782"/>
      <c r="E1375" s="782"/>
      <c r="F1375" s="782"/>
      <c r="G1375" s="782"/>
      <c r="H1375" s="782"/>
      <c r="I1375" s="783"/>
      <c r="J1375" s="453"/>
      <c r="K1375" s="453"/>
      <c r="L1375" s="784"/>
      <c r="M1375" s="453"/>
      <c r="N1375" s="453"/>
      <c r="O1375" s="453"/>
      <c r="P1375" s="453"/>
      <c r="Q1375" s="441"/>
      <c r="R1375" s="453"/>
      <c r="S1375" s="453"/>
      <c r="T1375" s="453"/>
      <c r="U1375" s="453"/>
      <c r="V1375" s="453"/>
      <c r="W1375" s="453"/>
      <c r="X1375" s="453"/>
      <c r="Y1375" s="453"/>
      <c r="Z1375" s="453"/>
      <c r="AA1375" s="453"/>
      <c r="AB1375" s="453"/>
      <c r="AC1375" s="453"/>
      <c r="AD1375" s="453"/>
      <c r="AE1375" s="453"/>
      <c r="AF1375" s="453"/>
      <c r="AG1375" s="453"/>
      <c r="AH1375" s="453"/>
      <c r="AI1375" s="453"/>
      <c r="AJ1375" s="453"/>
      <c r="AK1375" s="453"/>
      <c r="AL1375" s="453"/>
      <c r="AM1375" s="453"/>
      <c r="AN1375" s="453"/>
      <c r="AO1375" s="453"/>
      <c r="AP1375" s="453"/>
      <c r="AQ1375" s="453"/>
      <c r="AR1375" s="453"/>
      <c r="AS1375" s="453"/>
      <c r="AT1375" s="453"/>
      <c r="AU1375" s="453"/>
      <c r="AV1375" s="453"/>
      <c r="AW1375" s="453"/>
      <c r="AX1375" s="453"/>
      <c r="AY1375" s="453"/>
      <c r="AZ1375" s="453"/>
      <c r="BA1375" s="453"/>
      <c r="BB1375" s="453"/>
      <c r="BC1375" s="453"/>
      <c r="BD1375" s="453"/>
      <c r="BE1375" s="453"/>
    </row>
    <row r="1376">
      <c r="A1376" s="785"/>
      <c r="B1376" s="782"/>
      <c r="C1376" s="782"/>
      <c r="D1376" s="782"/>
      <c r="E1376" s="782"/>
      <c r="F1376" s="782"/>
      <c r="G1376" s="782"/>
      <c r="H1376" s="782"/>
      <c r="I1376" s="783"/>
      <c r="J1376" s="453"/>
      <c r="K1376" s="453"/>
      <c r="L1376" s="784"/>
      <c r="M1376" s="453"/>
      <c r="N1376" s="453"/>
      <c r="O1376" s="453"/>
      <c r="P1376" s="453"/>
      <c r="Q1376" s="441"/>
      <c r="R1376" s="453"/>
      <c r="S1376" s="453"/>
      <c r="T1376" s="453"/>
      <c r="U1376" s="453"/>
      <c r="V1376" s="453"/>
      <c r="W1376" s="453"/>
      <c r="X1376" s="453"/>
      <c r="Y1376" s="453"/>
      <c r="Z1376" s="453"/>
      <c r="AA1376" s="453"/>
      <c r="AB1376" s="453"/>
      <c r="AC1376" s="453"/>
      <c r="AD1376" s="453"/>
      <c r="AE1376" s="453"/>
      <c r="AF1376" s="453"/>
      <c r="AG1376" s="453"/>
      <c r="AH1376" s="453"/>
      <c r="AI1376" s="453"/>
      <c r="AJ1376" s="453"/>
      <c r="AK1376" s="453"/>
      <c r="AL1376" s="453"/>
      <c r="AM1376" s="453"/>
      <c r="AN1376" s="453"/>
      <c r="AO1376" s="453"/>
      <c r="AP1376" s="453"/>
      <c r="AQ1376" s="453"/>
      <c r="AR1376" s="453"/>
      <c r="AS1376" s="453"/>
      <c r="AT1376" s="453"/>
      <c r="AU1376" s="453"/>
      <c r="AV1376" s="453"/>
      <c r="AW1376" s="453"/>
      <c r="AX1376" s="453"/>
      <c r="AY1376" s="453"/>
      <c r="AZ1376" s="453"/>
      <c r="BA1376" s="453"/>
      <c r="BB1376" s="453"/>
      <c r="BC1376" s="453"/>
      <c r="BD1376" s="453"/>
      <c r="BE1376" s="453"/>
    </row>
    <row r="1377">
      <c r="A1377" s="785"/>
      <c r="B1377" s="782"/>
      <c r="C1377" s="782"/>
      <c r="D1377" s="782"/>
      <c r="E1377" s="782"/>
      <c r="F1377" s="782"/>
      <c r="G1377" s="782"/>
      <c r="H1377" s="782"/>
      <c r="I1377" s="783"/>
      <c r="J1377" s="453"/>
      <c r="K1377" s="453"/>
      <c r="L1377" s="784"/>
      <c r="M1377" s="453"/>
      <c r="N1377" s="453"/>
      <c r="O1377" s="453"/>
      <c r="P1377" s="453"/>
      <c r="Q1377" s="441"/>
      <c r="R1377" s="453"/>
      <c r="S1377" s="453"/>
      <c r="T1377" s="453"/>
      <c r="U1377" s="453"/>
      <c r="V1377" s="453"/>
      <c r="W1377" s="453"/>
      <c r="X1377" s="453"/>
      <c r="Y1377" s="453"/>
      <c r="Z1377" s="453"/>
      <c r="AA1377" s="453"/>
      <c r="AB1377" s="453"/>
      <c r="AC1377" s="453"/>
      <c r="AD1377" s="453"/>
      <c r="AE1377" s="453"/>
      <c r="AF1377" s="453"/>
      <c r="AG1377" s="453"/>
      <c r="AH1377" s="453"/>
      <c r="AI1377" s="453"/>
      <c r="AJ1377" s="453"/>
      <c r="AK1377" s="453"/>
      <c r="AL1377" s="453"/>
      <c r="AM1377" s="453"/>
      <c r="AN1377" s="453"/>
      <c r="AO1377" s="453"/>
      <c r="AP1377" s="453"/>
      <c r="AQ1377" s="453"/>
      <c r="AR1377" s="453"/>
      <c r="AS1377" s="453"/>
      <c r="AT1377" s="453"/>
      <c r="AU1377" s="453"/>
      <c r="AV1377" s="453"/>
      <c r="AW1377" s="453"/>
      <c r="AX1377" s="453"/>
      <c r="AY1377" s="453"/>
      <c r="AZ1377" s="453"/>
      <c r="BA1377" s="453"/>
      <c r="BB1377" s="453"/>
      <c r="BC1377" s="453"/>
      <c r="BD1377" s="453"/>
      <c r="BE1377" s="453"/>
    </row>
    <row r="1378">
      <c r="A1378" s="785"/>
      <c r="B1378" s="782"/>
      <c r="C1378" s="782"/>
      <c r="D1378" s="782"/>
      <c r="E1378" s="782"/>
      <c r="F1378" s="782"/>
      <c r="G1378" s="782"/>
      <c r="H1378" s="782"/>
      <c r="I1378" s="783"/>
      <c r="J1378" s="453"/>
      <c r="K1378" s="453"/>
      <c r="L1378" s="784"/>
      <c r="M1378" s="453"/>
      <c r="N1378" s="453"/>
      <c r="O1378" s="453"/>
      <c r="P1378" s="453"/>
      <c r="Q1378" s="441"/>
      <c r="R1378" s="453"/>
      <c r="S1378" s="453"/>
      <c r="T1378" s="453"/>
      <c r="U1378" s="453"/>
      <c r="V1378" s="453"/>
      <c r="W1378" s="453"/>
      <c r="X1378" s="453"/>
      <c r="Y1378" s="453"/>
      <c r="Z1378" s="453"/>
      <c r="AA1378" s="453"/>
      <c r="AB1378" s="453"/>
      <c r="AC1378" s="453"/>
      <c r="AD1378" s="453"/>
      <c r="AE1378" s="453"/>
      <c r="AF1378" s="453"/>
      <c r="AG1378" s="453"/>
      <c r="AH1378" s="453"/>
      <c r="AI1378" s="453"/>
      <c r="AJ1378" s="453"/>
      <c r="AK1378" s="453"/>
      <c r="AL1378" s="453"/>
      <c r="AM1378" s="453"/>
      <c r="AN1378" s="453"/>
      <c r="AO1378" s="453"/>
      <c r="AP1378" s="453"/>
      <c r="AQ1378" s="453"/>
      <c r="AR1378" s="453"/>
      <c r="AS1378" s="453"/>
      <c r="AT1378" s="453"/>
      <c r="AU1378" s="453"/>
      <c r="AV1378" s="453"/>
      <c r="AW1378" s="453"/>
      <c r="AX1378" s="453"/>
      <c r="AY1378" s="453"/>
      <c r="AZ1378" s="453"/>
      <c r="BA1378" s="453"/>
      <c r="BB1378" s="453"/>
      <c r="BC1378" s="453"/>
      <c r="BD1378" s="453"/>
      <c r="BE1378" s="453"/>
    </row>
    <row r="1379">
      <c r="A1379" s="785"/>
      <c r="B1379" s="782"/>
      <c r="C1379" s="782"/>
      <c r="D1379" s="782"/>
      <c r="E1379" s="782"/>
      <c r="F1379" s="782"/>
      <c r="G1379" s="782"/>
      <c r="H1379" s="782"/>
      <c r="I1379" s="783"/>
      <c r="J1379" s="453"/>
      <c r="K1379" s="453"/>
      <c r="L1379" s="784"/>
      <c r="M1379" s="453"/>
      <c r="N1379" s="453"/>
      <c r="O1379" s="453"/>
      <c r="P1379" s="453"/>
      <c r="Q1379" s="441"/>
      <c r="R1379" s="453"/>
      <c r="S1379" s="453"/>
      <c r="T1379" s="453"/>
      <c r="U1379" s="453"/>
      <c r="V1379" s="453"/>
      <c r="W1379" s="453"/>
      <c r="X1379" s="453"/>
      <c r="Y1379" s="453"/>
      <c r="Z1379" s="453"/>
      <c r="AA1379" s="453"/>
      <c r="AB1379" s="453"/>
      <c r="AC1379" s="453"/>
      <c r="AD1379" s="453"/>
      <c r="AE1379" s="453"/>
      <c r="AF1379" s="453"/>
      <c r="AG1379" s="453"/>
      <c r="AH1379" s="453"/>
      <c r="AI1379" s="453"/>
      <c r="AJ1379" s="453"/>
      <c r="AK1379" s="453"/>
      <c r="AL1379" s="453"/>
      <c r="AM1379" s="453"/>
      <c r="AN1379" s="453"/>
      <c r="AO1379" s="453"/>
      <c r="AP1379" s="453"/>
      <c r="AQ1379" s="453"/>
      <c r="AR1379" s="453"/>
      <c r="AS1379" s="453"/>
      <c r="AT1379" s="453"/>
      <c r="AU1379" s="453"/>
      <c r="AV1379" s="453"/>
      <c r="AW1379" s="453"/>
      <c r="AX1379" s="453"/>
      <c r="AY1379" s="453"/>
      <c r="AZ1379" s="453"/>
      <c r="BA1379" s="453"/>
      <c r="BB1379" s="453"/>
      <c r="BC1379" s="453"/>
      <c r="BD1379" s="453"/>
      <c r="BE1379" s="453"/>
    </row>
    <row r="1380">
      <c r="A1380" s="785"/>
      <c r="B1380" s="782"/>
      <c r="C1380" s="782"/>
      <c r="D1380" s="782"/>
      <c r="E1380" s="782"/>
      <c r="F1380" s="782"/>
      <c r="G1380" s="782"/>
      <c r="H1380" s="782"/>
      <c r="I1380" s="783"/>
      <c r="J1380" s="453"/>
      <c r="K1380" s="453"/>
      <c r="L1380" s="784"/>
      <c r="M1380" s="453"/>
      <c r="N1380" s="453"/>
      <c r="O1380" s="453"/>
      <c r="P1380" s="453"/>
      <c r="Q1380" s="441"/>
      <c r="R1380" s="453"/>
      <c r="S1380" s="453"/>
      <c r="T1380" s="453"/>
      <c r="U1380" s="453"/>
      <c r="V1380" s="453"/>
      <c r="W1380" s="453"/>
      <c r="X1380" s="453"/>
      <c r="Y1380" s="453"/>
      <c r="Z1380" s="453"/>
      <c r="AA1380" s="453"/>
      <c r="AB1380" s="453"/>
      <c r="AC1380" s="453"/>
      <c r="AD1380" s="453"/>
      <c r="AE1380" s="453"/>
      <c r="AF1380" s="453"/>
      <c r="AG1380" s="453"/>
      <c r="AH1380" s="453"/>
      <c r="AI1380" s="453"/>
      <c r="AJ1380" s="453"/>
      <c r="AK1380" s="453"/>
      <c r="AL1380" s="453"/>
      <c r="AM1380" s="453"/>
      <c r="AN1380" s="453"/>
      <c r="AO1380" s="453"/>
      <c r="AP1380" s="453"/>
      <c r="AQ1380" s="453"/>
      <c r="AR1380" s="453"/>
      <c r="AS1380" s="453"/>
      <c r="AT1380" s="453"/>
      <c r="AU1380" s="453"/>
      <c r="AV1380" s="453"/>
      <c r="AW1380" s="453"/>
      <c r="AX1380" s="453"/>
      <c r="AY1380" s="453"/>
      <c r="AZ1380" s="453"/>
      <c r="BA1380" s="453"/>
      <c r="BB1380" s="453"/>
      <c r="BC1380" s="453"/>
      <c r="BD1380" s="453"/>
      <c r="BE1380" s="453"/>
    </row>
    <row r="1381">
      <c r="A1381" s="785"/>
      <c r="B1381" s="782"/>
      <c r="C1381" s="782"/>
      <c r="D1381" s="782"/>
      <c r="E1381" s="782"/>
      <c r="F1381" s="782"/>
      <c r="G1381" s="782"/>
      <c r="H1381" s="782"/>
      <c r="I1381" s="783"/>
      <c r="J1381" s="453"/>
      <c r="K1381" s="453"/>
      <c r="L1381" s="784"/>
      <c r="M1381" s="453"/>
      <c r="N1381" s="453"/>
      <c r="O1381" s="453"/>
      <c r="P1381" s="453"/>
      <c r="Q1381" s="441"/>
      <c r="R1381" s="453"/>
      <c r="S1381" s="453"/>
      <c r="T1381" s="453"/>
      <c r="U1381" s="453"/>
      <c r="V1381" s="453"/>
      <c r="W1381" s="453"/>
      <c r="X1381" s="453"/>
      <c r="Y1381" s="453"/>
      <c r="Z1381" s="453"/>
      <c r="AA1381" s="453"/>
      <c r="AB1381" s="453"/>
      <c r="AC1381" s="453"/>
      <c r="AD1381" s="453"/>
      <c r="AE1381" s="453"/>
      <c r="AF1381" s="453"/>
      <c r="AG1381" s="453"/>
      <c r="AH1381" s="453"/>
      <c r="AI1381" s="453"/>
      <c r="AJ1381" s="453"/>
      <c r="AK1381" s="453"/>
      <c r="AL1381" s="453"/>
      <c r="AM1381" s="453"/>
      <c r="AN1381" s="453"/>
      <c r="AO1381" s="453"/>
      <c r="AP1381" s="453"/>
      <c r="AQ1381" s="453"/>
      <c r="AR1381" s="453"/>
      <c r="AS1381" s="453"/>
      <c r="AT1381" s="453"/>
      <c r="AU1381" s="453"/>
      <c r="AV1381" s="453"/>
      <c r="AW1381" s="453"/>
      <c r="AX1381" s="453"/>
      <c r="AY1381" s="453"/>
      <c r="AZ1381" s="453"/>
      <c r="BA1381" s="453"/>
      <c r="BB1381" s="453"/>
      <c r="BC1381" s="453"/>
      <c r="BD1381" s="453"/>
      <c r="BE1381" s="453"/>
    </row>
    <row r="1382">
      <c r="A1382" s="785"/>
      <c r="B1382" s="782"/>
      <c r="C1382" s="782"/>
      <c r="D1382" s="782"/>
      <c r="E1382" s="782"/>
      <c r="F1382" s="782"/>
      <c r="G1382" s="782"/>
      <c r="H1382" s="782"/>
      <c r="I1382" s="783"/>
      <c r="J1382" s="453"/>
      <c r="K1382" s="453"/>
      <c r="L1382" s="784"/>
      <c r="M1382" s="453"/>
      <c r="N1382" s="453"/>
      <c r="O1382" s="453"/>
      <c r="P1382" s="453"/>
      <c r="Q1382" s="441"/>
      <c r="R1382" s="453"/>
      <c r="S1382" s="453"/>
      <c r="T1382" s="453"/>
      <c r="U1382" s="453"/>
      <c r="V1382" s="453"/>
      <c r="W1382" s="453"/>
      <c r="X1382" s="453"/>
      <c r="Y1382" s="453"/>
      <c r="Z1382" s="453"/>
      <c r="AA1382" s="453"/>
      <c r="AB1382" s="453"/>
      <c r="AC1382" s="453"/>
      <c r="AD1382" s="453"/>
      <c r="AE1382" s="453"/>
      <c r="AF1382" s="453"/>
      <c r="AG1382" s="453"/>
      <c r="AH1382" s="453"/>
      <c r="AI1382" s="453"/>
      <c r="AJ1382" s="453"/>
      <c r="AK1382" s="453"/>
      <c r="AL1382" s="453"/>
      <c r="AM1382" s="453"/>
      <c r="AN1382" s="453"/>
      <c r="AO1382" s="453"/>
      <c r="AP1382" s="453"/>
      <c r="AQ1382" s="453"/>
      <c r="AR1382" s="453"/>
      <c r="AS1382" s="453"/>
      <c r="AT1382" s="453"/>
      <c r="AU1382" s="453"/>
      <c r="AV1382" s="453"/>
      <c r="AW1382" s="453"/>
      <c r="AX1382" s="453"/>
      <c r="AY1382" s="453"/>
      <c r="AZ1382" s="453"/>
      <c r="BA1382" s="453"/>
      <c r="BB1382" s="453"/>
      <c r="BC1382" s="453"/>
      <c r="BD1382" s="453"/>
      <c r="BE1382" s="453"/>
    </row>
    <row r="1383">
      <c r="A1383" s="785"/>
      <c r="B1383" s="782"/>
      <c r="C1383" s="782"/>
      <c r="D1383" s="782"/>
      <c r="E1383" s="782"/>
      <c r="F1383" s="782"/>
      <c r="G1383" s="782"/>
      <c r="H1383" s="782"/>
      <c r="I1383" s="783"/>
      <c r="J1383" s="453"/>
      <c r="K1383" s="453"/>
      <c r="L1383" s="784"/>
      <c r="M1383" s="453"/>
      <c r="N1383" s="453"/>
      <c r="O1383" s="453"/>
      <c r="P1383" s="453"/>
      <c r="Q1383" s="441"/>
      <c r="R1383" s="453"/>
      <c r="S1383" s="453"/>
      <c r="T1383" s="453"/>
      <c r="U1383" s="453"/>
      <c r="V1383" s="453"/>
      <c r="W1383" s="453"/>
      <c r="X1383" s="453"/>
      <c r="Y1383" s="453"/>
      <c r="Z1383" s="453"/>
      <c r="AA1383" s="453"/>
      <c r="AB1383" s="453"/>
      <c r="AC1383" s="453"/>
      <c r="AD1383" s="453"/>
      <c r="AE1383" s="453"/>
      <c r="AF1383" s="453"/>
      <c r="AG1383" s="453"/>
      <c r="AH1383" s="453"/>
      <c r="AI1383" s="453"/>
      <c r="AJ1383" s="453"/>
      <c r="AK1383" s="453"/>
      <c r="AL1383" s="453"/>
      <c r="AM1383" s="453"/>
      <c r="AN1383" s="453"/>
      <c r="AO1383" s="453"/>
      <c r="AP1383" s="453"/>
      <c r="AQ1383" s="453"/>
      <c r="AR1383" s="453"/>
      <c r="AS1383" s="453"/>
      <c r="AT1383" s="453"/>
      <c r="AU1383" s="453"/>
      <c r="AV1383" s="453"/>
      <c r="AW1383" s="453"/>
      <c r="AX1383" s="453"/>
      <c r="AY1383" s="453"/>
      <c r="AZ1383" s="453"/>
      <c r="BA1383" s="453"/>
      <c r="BB1383" s="453"/>
      <c r="BC1383" s="453"/>
      <c r="BD1383" s="453"/>
      <c r="BE1383" s="453"/>
    </row>
    <row r="1384">
      <c r="A1384" s="785"/>
      <c r="B1384" s="782"/>
      <c r="C1384" s="782"/>
      <c r="D1384" s="782"/>
      <c r="E1384" s="782"/>
      <c r="F1384" s="782"/>
      <c r="G1384" s="782"/>
      <c r="H1384" s="782"/>
      <c r="I1384" s="783"/>
      <c r="J1384" s="453"/>
      <c r="K1384" s="453"/>
      <c r="L1384" s="784"/>
      <c r="M1384" s="453"/>
      <c r="N1384" s="453"/>
      <c r="O1384" s="453"/>
      <c r="P1384" s="453"/>
      <c r="Q1384" s="441"/>
      <c r="R1384" s="453"/>
      <c r="S1384" s="453"/>
      <c r="T1384" s="453"/>
      <c r="U1384" s="453"/>
      <c r="V1384" s="453"/>
      <c r="W1384" s="453"/>
      <c r="X1384" s="453"/>
      <c r="Y1384" s="453"/>
      <c r="Z1384" s="453"/>
      <c r="AA1384" s="453"/>
      <c r="AB1384" s="453"/>
      <c r="AC1384" s="453"/>
      <c r="AD1384" s="453"/>
      <c r="AE1384" s="453"/>
      <c r="AF1384" s="453"/>
      <c r="AG1384" s="453"/>
      <c r="AH1384" s="453"/>
      <c r="AI1384" s="453"/>
      <c r="AJ1384" s="453"/>
      <c r="AK1384" s="453"/>
      <c r="AL1384" s="453"/>
      <c r="AM1384" s="453"/>
      <c r="AN1384" s="453"/>
      <c r="AO1384" s="453"/>
      <c r="AP1384" s="453"/>
      <c r="AQ1384" s="453"/>
      <c r="AR1384" s="453"/>
      <c r="AS1384" s="453"/>
      <c r="AT1384" s="453"/>
      <c r="AU1384" s="453"/>
      <c r="AV1384" s="453"/>
      <c r="AW1384" s="453"/>
      <c r="AX1384" s="453"/>
      <c r="AY1384" s="453"/>
      <c r="AZ1384" s="453"/>
      <c r="BA1384" s="453"/>
      <c r="BB1384" s="453"/>
      <c r="BC1384" s="453"/>
      <c r="BD1384" s="453"/>
      <c r="BE1384" s="453"/>
    </row>
    <row r="1385">
      <c r="A1385" s="785"/>
      <c r="B1385" s="782"/>
      <c r="C1385" s="782"/>
      <c r="D1385" s="782"/>
      <c r="E1385" s="782"/>
      <c r="F1385" s="782"/>
      <c r="G1385" s="782"/>
      <c r="H1385" s="782"/>
      <c r="I1385" s="783"/>
      <c r="J1385" s="453"/>
      <c r="K1385" s="453"/>
      <c r="L1385" s="784"/>
      <c r="M1385" s="453"/>
      <c r="N1385" s="453"/>
      <c r="O1385" s="453"/>
      <c r="P1385" s="453"/>
      <c r="Q1385" s="441"/>
      <c r="R1385" s="453"/>
      <c r="S1385" s="453"/>
      <c r="T1385" s="453"/>
      <c r="U1385" s="453"/>
      <c r="V1385" s="453"/>
      <c r="W1385" s="453"/>
      <c r="X1385" s="453"/>
      <c r="Y1385" s="453"/>
      <c r="Z1385" s="453"/>
      <c r="AA1385" s="453"/>
      <c r="AB1385" s="453"/>
      <c r="AC1385" s="453"/>
      <c r="AD1385" s="453"/>
      <c r="AE1385" s="453"/>
      <c r="AF1385" s="453"/>
      <c r="AG1385" s="453"/>
      <c r="AH1385" s="453"/>
      <c r="AI1385" s="453"/>
      <c r="AJ1385" s="453"/>
      <c r="AK1385" s="453"/>
      <c r="AL1385" s="453"/>
      <c r="AM1385" s="453"/>
      <c r="AN1385" s="453"/>
      <c r="AO1385" s="453"/>
      <c r="AP1385" s="453"/>
      <c r="AQ1385" s="453"/>
      <c r="AR1385" s="453"/>
      <c r="AS1385" s="453"/>
      <c r="AT1385" s="453"/>
      <c r="AU1385" s="453"/>
      <c r="AV1385" s="453"/>
      <c r="AW1385" s="453"/>
      <c r="AX1385" s="453"/>
      <c r="AY1385" s="453"/>
      <c r="AZ1385" s="453"/>
      <c r="BA1385" s="453"/>
      <c r="BB1385" s="453"/>
      <c r="BC1385" s="453"/>
      <c r="BD1385" s="453"/>
      <c r="BE1385" s="453"/>
    </row>
    <row r="1386">
      <c r="A1386" s="785"/>
      <c r="B1386" s="782"/>
      <c r="C1386" s="782"/>
      <c r="D1386" s="782"/>
      <c r="E1386" s="782"/>
      <c r="F1386" s="782"/>
      <c r="G1386" s="782"/>
      <c r="H1386" s="782"/>
      <c r="I1386" s="783"/>
      <c r="J1386" s="453"/>
      <c r="K1386" s="453"/>
      <c r="L1386" s="784"/>
      <c r="M1386" s="453"/>
      <c r="N1386" s="453"/>
      <c r="O1386" s="453"/>
      <c r="P1386" s="453"/>
      <c r="Q1386" s="441"/>
      <c r="R1386" s="453"/>
      <c r="S1386" s="453"/>
      <c r="T1386" s="453"/>
      <c r="U1386" s="453"/>
      <c r="V1386" s="453"/>
      <c r="W1386" s="453"/>
      <c r="X1386" s="453"/>
      <c r="Y1386" s="453"/>
      <c r="Z1386" s="453"/>
      <c r="AA1386" s="453"/>
      <c r="AB1386" s="453"/>
      <c r="AC1386" s="453"/>
      <c r="AD1386" s="453"/>
      <c r="AE1386" s="453"/>
      <c r="AF1386" s="453"/>
      <c r="AG1386" s="453"/>
      <c r="AH1386" s="453"/>
      <c r="AI1386" s="453"/>
      <c r="AJ1386" s="453"/>
      <c r="AK1386" s="453"/>
      <c r="AL1386" s="453"/>
      <c r="AM1386" s="453"/>
      <c r="AN1386" s="453"/>
      <c r="AO1386" s="453"/>
      <c r="AP1386" s="453"/>
      <c r="AQ1386" s="453"/>
      <c r="AR1386" s="453"/>
      <c r="AS1386" s="453"/>
      <c r="AT1386" s="453"/>
      <c r="AU1386" s="453"/>
      <c r="AV1386" s="453"/>
      <c r="AW1386" s="453"/>
      <c r="AX1386" s="453"/>
      <c r="AY1386" s="453"/>
      <c r="AZ1386" s="453"/>
      <c r="BA1386" s="453"/>
      <c r="BB1386" s="453"/>
      <c r="BC1386" s="453"/>
      <c r="BD1386" s="453"/>
      <c r="BE1386" s="453"/>
    </row>
    <row r="1387">
      <c r="A1387" s="785"/>
      <c r="B1387" s="782"/>
      <c r="C1387" s="782"/>
      <c r="D1387" s="782"/>
      <c r="E1387" s="782"/>
      <c r="F1387" s="782"/>
      <c r="G1387" s="782"/>
      <c r="H1387" s="782"/>
      <c r="I1387" s="783"/>
      <c r="J1387" s="453"/>
      <c r="K1387" s="453"/>
      <c r="L1387" s="784"/>
      <c r="M1387" s="453"/>
      <c r="N1387" s="453"/>
      <c r="O1387" s="453"/>
      <c r="P1387" s="453"/>
      <c r="Q1387" s="441"/>
      <c r="R1387" s="453"/>
      <c r="S1387" s="453"/>
      <c r="T1387" s="453"/>
      <c r="U1387" s="453"/>
      <c r="V1387" s="453"/>
      <c r="W1387" s="453"/>
      <c r="X1387" s="453"/>
      <c r="Y1387" s="453"/>
      <c r="Z1387" s="453"/>
      <c r="AA1387" s="453"/>
      <c r="AB1387" s="453"/>
      <c r="AC1387" s="453"/>
      <c r="AD1387" s="453"/>
      <c r="AE1387" s="453"/>
      <c r="AF1387" s="453"/>
      <c r="AG1387" s="453"/>
      <c r="AH1387" s="453"/>
      <c r="AI1387" s="453"/>
      <c r="AJ1387" s="453"/>
      <c r="AK1387" s="453"/>
      <c r="AL1387" s="453"/>
      <c r="AM1387" s="453"/>
      <c r="AN1387" s="453"/>
      <c r="AO1387" s="453"/>
      <c r="AP1387" s="453"/>
      <c r="AQ1387" s="453"/>
      <c r="AR1387" s="453"/>
      <c r="AS1387" s="453"/>
      <c r="AT1387" s="453"/>
      <c r="AU1387" s="453"/>
      <c r="AV1387" s="453"/>
      <c r="AW1387" s="453"/>
      <c r="AX1387" s="453"/>
      <c r="AY1387" s="453"/>
      <c r="AZ1387" s="453"/>
      <c r="BA1387" s="453"/>
      <c r="BB1387" s="453"/>
      <c r="BC1387" s="453"/>
      <c r="BD1387" s="453"/>
      <c r="BE1387" s="453"/>
    </row>
    <row r="1388">
      <c r="A1388" s="785"/>
      <c r="B1388" s="782"/>
      <c r="C1388" s="782"/>
      <c r="D1388" s="782"/>
      <c r="E1388" s="782"/>
      <c r="F1388" s="782"/>
      <c r="G1388" s="782"/>
      <c r="H1388" s="782"/>
      <c r="I1388" s="783"/>
      <c r="J1388" s="453"/>
      <c r="K1388" s="453"/>
      <c r="L1388" s="784"/>
      <c r="M1388" s="453"/>
      <c r="N1388" s="453"/>
      <c r="O1388" s="453"/>
      <c r="P1388" s="453"/>
      <c r="Q1388" s="441"/>
      <c r="R1388" s="453"/>
      <c r="S1388" s="453"/>
      <c r="T1388" s="453"/>
      <c r="U1388" s="453"/>
      <c r="V1388" s="453"/>
      <c r="W1388" s="453"/>
      <c r="X1388" s="453"/>
      <c r="Y1388" s="453"/>
      <c r="Z1388" s="453"/>
      <c r="AA1388" s="453"/>
      <c r="AB1388" s="453"/>
      <c r="AC1388" s="453"/>
      <c r="AD1388" s="453"/>
      <c r="AE1388" s="453"/>
      <c r="AF1388" s="453"/>
      <c r="AG1388" s="453"/>
      <c r="AH1388" s="453"/>
      <c r="AI1388" s="453"/>
      <c r="AJ1388" s="453"/>
      <c r="AK1388" s="453"/>
      <c r="AL1388" s="453"/>
      <c r="AM1388" s="453"/>
      <c r="AN1388" s="453"/>
      <c r="AO1388" s="453"/>
      <c r="AP1388" s="453"/>
      <c r="AQ1388" s="453"/>
      <c r="AR1388" s="453"/>
      <c r="AS1388" s="453"/>
      <c r="AT1388" s="453"/>
      <c r="AU1388" s="453"/>
      <c r="AV1388" s="453"/>
      <c r="AW1388" s="453"/>
      <c r="AX1388" s="453"/>
      <c r="AY1388" s="453"/>
      <c r="AZ1388" s="453"/>
      <c r="BA1388" s="453"/>
      <c r="BB1388" s="453"/>
      <c r="BC1388" s="453"/>
      <c r="BD1388" s="453"/>
      <c r="BE1388" s="453"/>
    </row>
    <row r="1389">
      <c r="A1389" s="785"/>
      <c r="B1389" s="782"/>
      <c r="C1389" s="782"/>
      <c r="D1389" s="782"/>
      <c r="E1389" s="782"/>
      <c r="F1389" s="782"/>
      <c r="G1389" s="782"/>
      <c r="H1389" s="782"/>
      <c r="I1389" s="783"/>
      <c r="J1389" s="453"/>
      <c r="K1389" s="453"/>
      <c r="L1389" s="784"/>
      <c r="M1389" s="453"/>
      <c r="N1389" s="453"/>
      <c r="O1389" s="453"/>
      <c r="P1389" s="453"/>
      <c r="Q1389" s="441"/>
      <c r="R1389" s="453"/>
      <c r="S1389" s="453"/>
      <c r="T1389" s="453"/>
      <c r="U1389" s="453"/>
      <c r="V1389" s="453"/>
      <c r="W1389" s="453"/>
      <c r="X1389" s="453"/>
      <c r="Y1389" s="453"/>
      <c r="Z1389" s="453"/>
      <c r="AA1389" s="453"/>
      <c r="AB1389" s="453"/>
      <c r="AC1389" s="453"/>
      <c r="AD1389" s="453"/>
      <c r="AE1389" s="453"/>
      <c r="AF1389" s="453"/>
      <c r="AG1389" s="453"/>
      <c r="AH1389" s="453"/>
      <c r="AI1389" s="453"/>
      <c r="AJ1389" s="453"/>
      <c r="AK1389" s="453"/>
      <c r="AL1389" s="453"/>
      <c r="AM1389" s="453"/>
      <c r="AN1389" s="453"/>
      <c r="AO1389" s="453"/>
      <c r="AP1389" s="453"/>
      <c r="AQ1389" s="453"/>
      <c r="AR1389" s="453"/>
      <c r="AS1389" s="453"/>
      <c r="AT1389" s="453"/>
      <c r="AU1389" s="453"/>
      <c r="AV1389" s="453"/>
      <c r="AW1389" s="453"/>
      <c r="AX1389" s="453"/>
      <c r="AY1389" s="453"/>
      <c r="AZ1389" s="453"/>
      <c r="BA1389" s="453"/>
      <c r="BB1389" s="453"/>
      <c r="BC1389" s="453"/>
      <c r="BD1389" s="453"/>
      <c r="BE1389" s="453"/>
    </row>
    <row r="1390">
      <c r="A1390" s="785"/>
      <c r="B1390" s="782"/>
      <c r="C1390" s="782"/>
      <c r="D1390" s="782"/>
      <c r="E1390" s="782"/>
      <c r="F1390" s="782"/>
      <c r="G1390" s="782"/>
      <c r="H1390" s="782"/>
      <c r="I1390" s="783"/>
      <c r="J1390" s="453"/>
      <c r="K1390" s="453"/>
      <c r="L1390" s="784"/>
      <c r="M1390" s="453"/>
      <c r="N1390" s="453"/>
      <c r="O1390" s="453"/>
      <c r="P1390" s="453"/>
      <c r="Q1390" s="441"/>
      <c r="R1390" s="453"/>
      <c r="S1390" s="453"/>
      <c r="T1390" s="453"/>
      <c r="U1390" s="453"/>
      <c r="V1390" s="453"/>
      <c r="W1390" s="453"/>
      <c r="X1390" s="453"/>
      <c r="Y1390" s="453"/>
      <c r="Z1390" s="453"/>
      <c r="AA1390" s="453"/>
      <c r="AB1390" s="453"/>
      <c r="AC1390" s="453"/>
      <c r="AD1390" s="453"/>
      <c r="AE1390" s="453"/>
      <c r="AF1390" s="453"/>
      <c r="AG1390" s="453"/>
      <c r="AH1390" s="453"/>
      <c r="AI1390" s="453"/>
      <c r="AJ1390" s="453"/>
      <c r="AK1390" s="453"/>
      <c r="AL1390" s="453"/>
      <c r="AM1390" s="453"/>
      <c r="AN1390" s="453"/>
      <c r="AO1390" s="453"/>
      <c r="AP1390" s="453"/>
      <c r="AQ1390" s="453"/>
      <c r="AR1390" s="453"/>
      <c r="AS1390" s="453"/>
      <c r="AT1390" s="453"/>
      <c r="AU1390" s="453"/>
      <c r="AV1390" s="453"/>
      <c r="AW1390" s="453"/>
      <c r="AX1390" s="453"/>
      <c r="AY1390" s="453"/>
      <c r="AZ1390" s="453"/>
      <c r="BA1390" s="453"/>
      <c r="BB1390" s="453"/>
      <c r="BC1390" s="453"/>
      <c r="BD1390" s="453"/>
      <c r="BE1390" s="453"/>
    </row>
    <row r="1391">
      <c r="A1391" s="785"/>
      <c r="B1391" s="782"/>
      <c r="C1391" s="782"/>
      <c r="D1391" s="782"/>
      <c r="E1391" s="782"/>
      <c r="F1391" s="782"/>
      <c r="G1391" s="782"/>
      <c r="H1391" s="782"/>
      <c r="I1391" s="783"/>
      <c r="J1391" s="453"/>
      <c r="K1391" s="453"/>
      <c r="L1391" s="784"/>
      <c r="M1391" s="453"/>
      <c r="N1391" s="453"/>
      <c r="O1391" s="453"/>
      <c r="P1391" s="453"/>
      <c r="Q1391" s="441"/>
      <c r="R1391" s="453"/>
      <c r="S1391" s="453"/>
      <c r="T1391" s="453"/>
      <c r="U1391" s="453"/>
      <c r="V1391" s="453"/>
      <c r="W1391" s="453"/>
      <c r="X1391" s="453"/>
      <c r="Y1391" s="453"/>
      <c r="Z1391" s="453"/>
      <c r="AA1391" s="453"/>
      <c r="AB1391" s="453"/>
      <c r="AC1391" s="453"/>
      <c r="AD1391" s="453"/>
      <c r="AE1391" s="453"/>
      <c r="AF1391" s="453"/>
      <c r="AG1391" s="453"/>
      <c r="AH1391" s="453"/>
      <c r="AI1391" s="453"/>
      <c r="AJ1391" s="453"/>
      <c r="AK1391" s="453"/>
      <c r="AL1391" s="453"/>
      <c r="AM1391" s="453"/>
      <c r="AN1391" s="453"/>
      <c r="AO1391" s="453"/>
      <c r="AP1391" s="453"/>
      <c r="AQ1391" s="453"/>
      <c r="AR1391" s="453"/>
      <c r="AS1391" s="453"/>
      <c r="AT1391" s="453"/>
      <c r="AU1391" s="453"/>
      <c r="AV1391" s="453"/>
      <c r="AW1391" s="453"/>
      <c r="AX1391" s="453"/>
      <c r="AY1391" s="453"/>
      <c r="AZ1391" s="453"/>
      <c r="BA1391" s="453"/>
      <c r="BB1391" s="453"/>
      <c r="BC1391" s="453"/>
      <c r="BD1391" s="453"/>
      <c r="BE1391" s="453"/>
    </row>
    <row r="1392">
      <c r="A1392" s="785"/>
      <c r="B1392" s="782"/>
      <c r="C1392" s="782"/>
      <c r="D1392" s="782"/>
      <c r="E1392" s="782"/>
      <c r="F1392" s="782"/>
      <c r="G1392" s="782"/>
      <c r="H1392" s="782"/>
      <c r="I1392" s="783"/>
      <c r="J1392" s="453"/>
      <c r="K1392" s="453"/>
      <c r="L1392" s="784"/>
      <c r="M1392" s="453"/>
      <c r="N1392" s="453"/>
      <c r="O1392" s="453"/>
      <c r="P1392" s="453"/>
      <c r="Q1392" s="441"/>
      <c r="R1392" s="453"/>
      <c r="S1392" s="453"/>
      <c r="T1392" s="453"/>
      <c r="U1392" s="453"/>
      <c r="V1392" s="453"/>
      <c r="W1392" s="453"/>
      <c r="X1392" s="453"/>
      <c r="Y1392" s="453"/>
      <c r="Z1392" s="453"/>
      <c r="AA1392" s="453"/>
      <c r="AB1392" s="453"/>
      <c r="AC1392" s="453"/>
      <c r="AD1392" s="453"/>
      <c r="AE1392" s="453"/>
      <c r="AF1392" s="453"/>
      <c r="AG1392" s="453"/>
      <c r="AH1392" s="453"/>
      <c r="AI1392" s="453"/>
      <c r="AJ1392" s="453"/>
      <c r="AK1392" s="453"/>
      <c r="AL1392" s="453"/>
      <c r="AM1392" s="453"/>
      <c r="AN1392" s="453"/>
      <c r="AO1392" s="453"/>
      <c r="AP1392" s="453"/>
      <c r="AQ1392" s="453"/>
      <c r="AR1392" s="453"/>
      <c r="AS1392" s="453"/>
      <c r="AT1392" s="453"/>
      <c r="AU1392" s="453"/>
      <c r="AV1392" s="453"/>
      <c r="AW1392" s="453"/>
      <c r="AX1392" s="453"/>
      <c r="AY1392" s="453"/>
      <c r="AZ1392" s="453"/>
      <c r="BA1392" s="453"/>
      <c r="BB1392" s="453"/>
      <c r="BC1392" s="453"/>
      <c r="BD1392" s="453"/>
      <c r="BE1392" s="453"/>
    </row>
    <row r="1393">
      <c r="A1393" s="785"/>
      <c r="B1393" s="782"/>
      <c r="C1393" s="782"/>
      <c r="D1393" s="782"/>
      <c r="E1393" s="782"/>
      <c r="F1393" s="782"/>
      <c r="G1393" s="782"/>
      <c r="H1393" s="782"/>
      <c r="I1393" s="783"/>
      <c r="J1393" s="453"/>
      <c r="K1393" s="453"/>
      <c r="L1393" s="784"/>
      <c r="M1393" s="453"/>
      <c r="N1393" s="453"/>
      <c r="O1393" s="453"/>
      <c r="P1393" s="453"/>
      <c r="Q1393" s="441"/>
      <c r="R1393" s="453"/>
      <c r="S1393" s="453"/>
      <c r="T1393" s="453"/>
      <c r="U1393" s="453"/>
      <c r="V1393" s="453"/>
      <c r="W1393" s="453"/>
      <c r="X1393" s="453"/>
      <c r="Y1393" s="453"/>
      <c r="Z1393" s="453"/>
      <c r="AA1393" s="453"/>
      <c r="AB1393" s="453"/>
      <c r="AC1393" s="453"/>
      <c r="AD1393" s="453"/>
      <c r="AE1393" s="453"/>
      <c r="AF1393" s="453"/>
      <c r="AG1393" s="453"/>
      <c r="AH1393" s="453"/>
      <c r="AI1393" s="453"/>
      <c r="AJ1393" s="453"/>
      <c r="AK1393" s="453"/>
      <c r="AL1393" s="453"/>
      <c r="AM1393" s="453"/>
      <c r="AN1393" s="453"/>
      <c r="AO1393" s="453"/>
      <c r="AP1393" s="453"/>
      <c r="AQ1393" s="453"/>
      <c r="AR1393" s="453"/>
      <c r="AS1393" s="453"/>
      <c r="AT1393" s="453"/>
      <c r="AU1393" s="453"/>
      <c r="AV1393" s="453"/>
      <c r="AW1393" s="453"/>
      <c r="AX1393" s="453"/>
      <c r="AY1393" s="453"/>
      <c r="AZ1393" s="453"/>
      <c r="BA1393" s="453"/>
      <c r="BB1393" s="453"/>
      <c r="BC1393" s="453"/>
      <c r="BD1393" s="453"/>
      <c r="BE1393" s="453"/>
    </row>
    <row r="1394">
      <c r="A1394" s="785"/>
      <c r="B1394" s="782"/>
      <c r="C1394" s="782"/>
      <c r="D1394" s="782"/>
      <c r="E1394" s="782"/>
      <c r="F1394" s="782"/>
      <c r="G1394" s="782"/>
      <c r="H1394" s="782"/>
      <c r="I1394" s="783"/>
      <c r="J1394" s="453"/>
      <c r="K1394" s="453"/>
      <c r="L1394" s="784"/>
      <c r="M1394" s="453"/>
      <c r="N1394" s="453"/>
      <c r="O1394" s="453"/>
      <c r="P1394" s="453"/>
      <c r="Q1394" s="441"/>
      <c r="R1394" s="453"/>
      <c r="S1394" s="453"/>
      <c r="T1394" s="453"/>
      <c r="U1394" s="453"/>
      <c r="V1394" s="453"/>
      <c r="W1394" s="453"/>
      <c r="X1394" s="453"/>
      <c r="Y1394" s="453"/>
      <c r="Z1394" s="453"/>
      <c r="AA1394" s="453"/>
      <c r="AB1394" s="453"/>
      <c r="AC1394" s="453"/>
      <c r="AD1394" s="453"/>
      <c r="AE1394" s="453"/>
      <c r="AF1394" s="453"/>
      <c r="AG1394" s="453"/>
      <c r="AH1394" s="453"/>
      <c r="AI1394" s="453"/>
      <c r="AJ1394" s="453"/>
      <c r="AK1394" s="453"/>
      <c r="AL1394" s="453"/>
      <c r="AM1394" s="453"/>
      <c r="AN1394" s="453"/>
      <c r="AO1394" s="453"/>
      <c r="AP1394" s="453"/>
      <c r="AQ1394" s="453"/>
      <c r="AR1394" s="453"/>
      <c r="AS1394" s="453"/>
      <c r="AT1394" s="453"/>
      <c r="AU1394" s="453"/>
      <c r="AV1394" s="453"/>
      <c r="AW1394" s="453"/>
      <c r="AX1394" s="453"/>
      <c r="AY1394" s="453"/>
      <c r="AZ1394" s="453"/>
      <c r="BA1394" s="453"/>
      <c r="BB1394" s="453"/>
      <c r="BC1394" s="453"/>
      <c r="BD1394" s="453"/>
      <c r="BE1394" s="453"/>
    </row>
    <row r="1395">
      <c r="A1395" s="785"/>
      <c r="B1395" s="782"/>
      <c r="C1395" s="782"/>
      <c r="D1395" s="782"/>
      <c r="E1395" s="782"/>
      <c r="F1395" s="782"/>
      <c r="G1395" s="782"/>
      <c r="H1395" s="782"/>
      <c r="I1395" s="783"/>
      <c r="J1395" s="453"/>
      <c r="K1395" s="453"/>
      <c r="L1395" s="784"/>
      <c r="M1395" s="453"/>
      <c r="N1395" s="453"/>
      <c r="O1395" s="453"/>
      <c r="P1395" s="453"/>
      <c r="Q1395" s="441"/>
      <c r="R1395" s="453"/>
      <c r="S1395" s="453"/>
      <c r="T1395" s="453"/>
      <c r="U1395" s="453"/>
      <c r="V1395" s="453"/>
      <c r="W1395" s="453"/>
      <c r="X1395" s="453"/>
      <c r="Y1395" s="453"/>
      <c r="Z1395" s="453"/>
      <c r="AA1395" s="453"/>
      <c r="AB1395" s="453"/>
      <c r="AC1395" s="453"/>
      <c r="AD1395" s="453"/>
      <c r="AE1395" s="453"/>
      <c r="AF1395" s="453"/>
      <c r="AG1395" s="453"/>
      <c r="AH1395" s="453"/>
      <c r="AI1395" s="453"/>
      <c r="AJ1395" s="453"/>
      <c r="AK1395" s="453"/>
      <c r="AL1395" s="453"/>
      <c r="AM1395" s="453"/>
      <c r="AN1395" s="453"/>
      <c r="AO1395" s="453"/>
      <c r="AP1395" s="453"/>
      <c r="AQ1395" s="453"/>
      <c r="AR1395" s="453"/>
      <c r="AS1395" s="453"/>
      <c r="AT1395" s="453"/>
      <c r="AU1395" s="453"/>
      <c r="AV1395" s="453"/>
      <c r="AW1395" s="453"/>
      <c r="AX1395" s="453"/>
      <c r="AY1395" s="453"/>
      <c r="AZ1395" s="453"/>
      <c r="BA1395" s="453"/>
      <c r="BB1395" s="453"/>
      <c r="BC1395" s="453"/>
      <c r="BD1395" s="453"/>
      <c r="BE1395" s="453"/>
    </row>
    <row r="1396">
      <c r="A1396" s="785"/>
      <c r="B1396" s="782"/>
      <c r="C1396" s="782"/>
      <c r="D1396" s="782"/>
      <c r="E1396" s="782"/>
      <c r="F1396" s="782"/>
      <c r="G1396" s="782"/>
      <c r="H1396" s="782"/>
      <c r="I1396" s="783"/>
      <c r="J1396" s="453"/>
      <c r="K1396" s="453"/>
      <c r="L1396" s="784"/>
      <c r="M1396" s="453"/>
      <c r="N1396" s="453"/>
      <c r="O1396" s="453"/>
      <c r="P1396" s="453"/>
      <c r="Q1396" s="441"/>
      <c r="R1396" s="453"/>
      <c r="S1396" s="453"/>
      <c r="T1396" s="453"/>
      <c r="U1396" s="453"/>
      <c r="V1396" s="453"/>
      <c r="W1396" s="453"/>
      <c r="X1396" s="453"/>
      <c r="Y1396" s="453"/>
      <c r="Z1396" s="453"/>
      <c r="AA1396" s="453"/>
      <c r="AB1396" s="453"/>
      <c r="AC1396" s="453"/>
      <c r="AD1396" s="453"/>
      <c r="AE1396" s="453"/>
      <c r="AF1396" s="453"/>
      <c r="AG1396" s="453"/>
      <c r="AH1396" s="453"/>
      <c r="AI1396" s="453"/>
      <c r="AJ1396" s="453"/>
      <c r="AK1396" s="453"/>
      <c r="AL1396" s="453"/>
      <c r="AM1396" s="453"/>
      <c r="AN1396" s="453"/>
      <c r="AO1396" s="453"/>
      <c r="AP1396" s="453"/>
      <c r="AQ1396" s="453"/>
      <c r="AR1396" s="453"/>
      <c r="AS1396" s="453"/>
      <c r="AT1396" s="453"/>
      <c r="AU1396" s="453"/>
      <c r="AV1396" s="453"/>
      <c r="AW1396" s="453"/>
      <c r="AX1396" s="453"/>
      <c r="AY1396" s="453"/>
      <c r="AZ1396" s="453"/>
      <c r="BA1396" s="453"/>
      <c r="BB1396" s="453"/>
      <c r="BC1396" s="453"/>
      <c r="BD1396" s="453"/>
      <c r="BE1396" s="453"/>
    </row>
    <row r="1397">
      <c r="A1397" s="785"/>
      <c r="B1397" s="782"/>
      <c r="C1397" s="782"/>
      <c r="D1397" s="782"/>
      <c r="E1397" s="782"/>
      <c r="F1397" s="782"/>
      <c r="G1397" s="782"/>
      <c r="H1397" s="782"/>
      <c r="I1397" s="783"/>
      <c r="J1397" s="453"/>
      <c r="K1397" s="453"/>
      <c r="L1397" s="784"/>
      <c r="M1397" s="453"/>
      <c r="N1397" s="453"/>
      <c r="O1397" s="453"/>
      <c r="P1397" s="453"/>
      <c r="Q1397" s="441"/>
      <c r="R1397" s="453"/>
      <c r="S1397" s="453"/>
      <c r="T1397" s="453"/>
      <c r="U1397" s="453"/>
      <c r="V1397" s="453"/>
      <c r="W1397" s="453"/>
      <c r="X1397" s="453"/>
      <c r="Y1397" s="453"/>
      <c r="Z1397" s="453"/>
      <c r="AA1397" s="453"/>
      <c r="AB1397" s="453"/>
      <c r="AC1397" s="453"/>
      <c r="AD1397" s="453"/>
      <c r="AE1397" s="453"/>
      <c r="AF1397" s="453"/>
      <c r="AG1397" s="453"/>
      <c r="AH1397" s="453"/>
      <c r="AI1397" s="453"/>
      <c r="AJ1397" s="453"/>
      <c r="AK1397" s="453"/>
      <c r="AL1397" s="453"/>
      <c r="AM1397" s="453"/>
      <c r="AN1397" s="453"/>
      <c r="AO1397" s="453"/>
      <c r="AP1397" s="453"/>
      <c r="AQ1397" s="453"/>
      <c r="AR1397" s="453"/>
      <c r="AS1397" s="453"/>
      <c r="AT1397" s="453"/>
      <c r="AU1397" s="453"/>
      <c r="AV1397" s="453"/>
      <c r="AW1397" s="453"/>
      <c r="AX1397" s="453"/>
      <c r="AY1397" s="453"/>
      <c r="AZ1397" s="453"/>
      <c r="BA1397" s="453"/>
      <c r="BB1397" s="453"/>
      <c r="BC1397" s="453"/>
      <c r="BD1397" s="453"/>
      <c r="BE1397" s="453"/>
    </row>
    <row r="1398">
      <c r="A1398" s="785"/>
      <c r="B1398" s="782"/>
      <c r="C1398" s="782"/>
      <c r="D1398" s="782"/>
      <c r="E1398" s="782"/>
      <c r="F1398" s="782"/>
      <c r="G1398" s="782"/>
      <c r="H1398" s="782"/>
      <c r="I1398" s="783"/>
      <c r="J1398" s="453"/>
      <c r="K1398" s="453"/>
      <c r="L1398" s="784"/>
      <c r="M1398" s="453"/>
      <c r="N1398" s="453"/>
      <c r="O1398" s="453"/>
      <c r="P1398" s="453"/>
      <c r="Q1398" s="441"/>
      <c r="R1398" s="453"/>
      <c r="S1398" s="453"/>
      <c r="T1398" s="453"/>
      <c r="U1398" s="453"/>
      <c r="V1398" s="453"/>
      <c r="W1398" s="453"/>
      <c r="X1398" s="453"/>
      <c r="Y1398" s="453"/>
      <c r="Z1398" s="453"/>
      <c r="AA1398" s="453"/>
      <c r="AB1398" s="453"/>
      <c r="AC1398" s="453"/>
      <c r="AD1398" s="453"/>
      <c r="AE1398" s="453"/>
      <c r="AF1398" s="453"/>
      <c r="AG1398" s="453"/>
      <c r="AH1398" s="453"/>
      <c r="AI1398" s="453"/>
      <c r="AJ1398" s="453"/>
      <c r="AK1398" s="453"/>
      <c r="AL1398" s="453"/>
      <c r="AM1398" s="453"/>
      <c r="AN1398" s="453"/>
      <c r="AO1398" s="453"/>
      <c r="AP1398" s="453"/>
      <c r="AQ1398" s="453"/>
      <c r="AR1398" s="453"/>
      <c r="AS1398" s="453"/>
      <c r="AT1398" s="453"/>
      <c r="AU1398" s="453"/>
      <c r="AV1398" s="453"/>
      <c r="AW1398" s="453"/>
      <c r="AX1398" s="453"/>
      <c r="AY1398" s="453"/>
      <c r="AZ1398" s="453"/>
      <c r="BA1398" s="453"/>
      <c r="BB1398" s="453"/>
      <c r="BC1398" s="453"/>
      <c r="BD1398" s="453"/>
      <c r="BE1398" s="453"/>
    </row>
    <row r="1399">
      <c r="A1399" s="785"/>
      <c r="B1399" s="782"/>
      <c r="C1399" s="782"/>
      <c r="D1399" s="782"/>
      <c r="E1399" s="782"/>
      <c r="F1399" s="782"/>
      <c r="G1399" s="782"/>
      <c r="H1399" s="782"/>
      <c r="I1399" s="783"/>
      <c r="J1399" s="453"/>
      <c r="K1399" s="453"/>
      <c r="L1399" s="784"/>
      <c r="M1399" s="453"/>
      <c r="N1399" s="453"/>
      <c r="O1399" s="453"/>
      <c r="P1399" s="453"/>
      <c r="Q1399" s="441"/>
      <c r="R1399" s="453"/>
      <c r="S1399" s="453"/>
      <c r="T1399" s="453"/>
      <c r="U1399" s="453"/>
      <c r="V1399" s="453"/>
      <c r="W1399" s="453"/>
      <c r="X1399" s="453"/>
      <c r="Y1399" s="453"/>
      <c r="Z1399" s="453"/>
      <c r="AA1399" s="453"/>
      <c r="AB1399" s="453"/>
      <c r="AC1399" s="453"/>
      <c r="AD1399" s="453"/>
      <c r="AE1399" s="453"/>
      <c r="AF1399" s="453"/>
      <c r="AG1399" s="453"/>
      <c r="AH1399" s="453"/>
      <c r="AI1399" s="453"/>
      <c r="AJ1399" s="453"/>
      <c r="AK1399" s="453"/>
      <c r="AL1399" s="453"/>
      <c r="AM1399" s="453"/>
      <c r="AN1399" s="453"/>
      <c r="AO1399" s="453"/>
      <c r="AP1399" s="453"/>
      <c r="AQ1399" s="453"/>
      <c r="AR1399" s="453"/>
      <c r="AS1399" s="453"/>
      <c r="AT1399" s="453"/>
      <c r="AU1399" s="453"/>
      <c r="AV1399" s="453"/>
      <c r="AW1399" s="453"/>
      <c r="AX1399" s="453"/>
      <c r="AY1399" s="453"/>
      <c r="AZ1399" s="453"/>
      <c r="BA1399" s="453"/>
      <c r="BB1399" s="453"/>
      <c r="BC1399" s="453"/>
      <c r="BD1399" s="453"/>
      <c r="BE1399" s="453"/>
    </row>
    <row r="1400">
      <c r="A1400" s="785"/>
      <c r="B1400" s="782"/>
      <c r="C1400" s="782"/>
      <c r="D1400" s="782"/>
      <c r="E1400" s="782"/>
      <c r="F1400" s="782"/>
      <c r="G1400" s="782"/>
      <c r="H1400" s="782"/>
      <c r="I1400" s="783"/>
      <c r="J1400" s="453"/>
      <c r="K1400" s="453"/>
      <c r="L1400" s="784"/>
      <c r="M1400" s="453"/>
      <c r="N1400" s="453"/>
      <c r="O1400" s="453"/>
      <c r="P1400" s="453"/>
      <c r="Q1400" s="441"/>
      <c r="R1400" s="453"/>
      <c r="S1400" s="453"/>
      <c r="T1400" s="453"/>
      <c r="U1400" s="453"/>
      <c r="V1400" s="453"/>
      <c r="W1400" s="453"/>
      <c r="X1400" s="453"/>
      <c r="Y1400" s="453"/>
      <c r="Z1400" s="453"/>
      <c r="AA1400" s="453"/>
      <c r="AB1400" s="453"/>
      <c r="AC1400" s="453"/>
      <c r="AD1400" s="453"/>
      <c r="AE1400" s="453"/>
      <c r="AF1400" s="453"/>
      <c r="AG1400" s="453"/>
      <c r="AH1400" s="453"/>
      <c r="AI1400" s="453"/>
      <c r="AJ1400" s="453"/>
      <c r="AK1400" s="453"/>
      <c r="AL1400" s="453"/>
      <c r="AM1400" s="453"/>
      <c r="AN1400" s="453"/>
      <c r="AO1400" s="453"/>
      <c r="AP1400" s="453"/>
      <c r="AQ1400" s="453"/>
      <c r="AR1400" s="453"/>
      <c r="AS1400" s="453"/>
      <c r="AT1400" s="453"/>
      <c r="AU1400" s="453"/>
      <c r="AV1400" s="453"/>
      <c r="AW1400" s="453"/>
      <c r="AX1400" s="453"/>
      <c r="AY1400" s="453"/>
      <c r="AZ1400" s="453"/>
      <c r="BA1400" s="453"/>
      <c r="BB1400" s="453"/>
      <c r="BC1400" s="453"/>
      <c r="BD1400" s="453"/>
      <c r="BE1400" s="453"/>
    </row>
    <row r="1401">
      <c r="A1401" s="785"/>
      <c r="B1401" s="782"/>
      <c r="C1401" s="782"/>
      <c r="D1401" s="782"/>
      <c r="E1401" s="782"/>
      <c r="F1401" s="782"/>
      <c r="G1401" s="782"/>
      <c r="H1401" s="782"/>
      <c r="I1401" s="783"/>
      <c r="J1401" s="453"/>
      <c r="K1401" s="453"/>
      <c r="L1401" s="784"/>
      <c r="M1401" s="453"/>
      <c r="N1401" s="453"/>
      <c r="O1401" s="453"/>
      <c r="P1401" s="453"/>
      <c r="Q1401" s="441"/>
      <c r="R1401" s="453"/>
      <c r="S1401" s="453"/>
      <c r="T1401" s="453"/>
      <c r="U1401" s="453"/>
      <c r="V1401" s="453"/>
      <c r="W1401" s="453"/>
      <c r="X1401" s="453"/>
      <c r="Y1401" s="453"/>
      <c r="Z1401" s="453"/>
      <c r="AA1401" s="453"/>
      <c r="AB1401" s="453"/>
      <c r="AC1401" s="453"/>
      <c r="AD1401" s="453"/>
      <c r="AE1401" s="453"/>
      <c r="AF1401" s="453"/>
      <c r="AG1401" s="453"/>
      <c r="AH1401" s="453"/>
      <c r="AI1401" s="453"/>
      <c r="AJ1401" s="453"/>
      <c r="AK1401" s="453"/>
      <c r="AL1401" s="453"/>
      <c r="AM1401" s="453"/>
      <c r="AN1401" s="453"/>
      <c r="AO1401" s="453"/>
      <c r="AP1401" s="453"/>
      <c r="AQ1401" s="453"/>
      <c r="AR1401" s="453"/>
      <c r="AS1401" s="453"/>
      <c r="AT1401" s="453"/>
      <c r="AU1401" s="453"/>
      <c r="AV1401" s="453"/>
      <c r="AW1401" s="453"/>
      <c r="AX1401" s="453"/>
      <c r="AY1401" s="453"/>
      <c r="AZ1401" s="453"/>
      <c r="BA1401" s="453"/>
      <c r="BB1401" s="453"/>
      <c r="BC1401" s="453"/>
      <c r="BD1401" s="453"/>
      <c r="BE1401" s="453"/>
    </row>
    <row r="1402">
      <c r="A1402" s="785"/>
      <c r="B1402" s="782"/>
      <c r="C1402" s="782"/>
      <c r="D1402" s="782"/>
      <c r="E1402" s="782"/>
      <c r="F1402" s="782"/>
      <c r="G1402" s="782"/>
      <c r="H1402" s="782"/>
      <c r="I1402" s="783"/>
      <c r="J1402" s="453"/>
      <c r="K1402" s="453"/>
      <c r="L1402" s="784"/>
      <c r="M1402" s="453"/>
      <c r="N1402" s="453"/>
      <c r="O1402" s="453"/>
      <c r="P1402" s="453"/>
      <c r="Q1402" s="441"/>
      <c r="R1402" s="453"/>
      <c r="S1402" s="453"/>
      <c r="T1402" s="453"/>
      <c r="U1402" s="453"/>
      <c r="V1402" s="453"/>
      <c r="W1402" s="453"/>
      <c r="X1402" s="453"/>
      <c r="Y1402" s="453"/>
      <c r="Z1402" s="453"/>
      <c r="AA1402" s="453"/>
      <c r="AB1402" s="453"/>
      <c r="AC1402" s="453"/>
      <c r="AD1402" s="453"/>
      <c r="AE1402" s="453"/>
      <c r="AF1402" s="453"/>
      <c r="AG1402" s="453"/>
      <c r="AH1402" s="453"/>
      <c r="AI1402" s="453"/>
      <c r="AJ1402" s="453"/>
      <c r="AK1402" s="453"/>
      <c r="AL1402" s="453"/>
      <c r="AM1402" s="453"/>
      <c r="AN1402" s="453"/>
      <c r="AO1402" s="453"/>
      <c r="AP1402" s="453"/>
      <c r="AQ1402" s="453"/>
      <c r="AR1402" s="453"/>
      <c r="AS1402" s="453"/>
      <c r="AT1402" s="453"/>
      <c r="AU1402" s="453"/>
      <c r="AV1402" s="453"/>
      <c r="AW1402" s="453"/>
      <c r="AX1402" s="453"/>
      <c r="AY1402" s="453"/>
      <c r="AZ1402" s="453"/>
      <c r="BA1402" s="453"/>
      <c r="BB1402" s="453"/>
      <c r="BC1402" s="453"/>
      <c r="BD1402" s="453"/>
      <c r="BE1402" s="453"/>
    </row>
    <row r="1403">
      <c r="A1403" s="785"/>
      <c r="B1403" s="782"/>
      <c r="C1403" s="782"/>
      <c r="D1403" s="782"/>
      <c r="E1403" s="782"/>
      <c r="F1403" s="782"/>
      <c r="G1403" s="782"/>
      <c r="H1403" s="782"/>
      <c r="I1403" s="783"/>
      <c r="J1403" s="453"/>
      <c r="K1403" s="453"/>
      <c r="L1403" s="784"/>
      <c r="M1403" s="453"/>
      <c r="N1403" s="453"/>
      <c r="O1403" s="453"/>
      <c r="P1403" s="453"/>
      <c r="Q1403" s="441"/>
      <c r="R1403" s="453"/>
      <c r="S1403" s="453"/>
      <c r="T1403" s="453"/>
      <c r="U1403" s="453"/>
      <c r="V1403" s="453"/>
      <c r="W1403" s="453"/>
      <c r="X1403" s="453"/>
      <c r="Y1403" s="453"/>
      <c r="Z1403" s="453"/>
      <c r="AA1403" s="453"/>
      <c r="AB1403" s="453"/>
      <c r="AC1403" s="453"/>
      <c r="AD1403" s="453"/>
      <c r="AE1403" s="453"/>
      <c r="AF1403" s="453"/>
      <c r="AG1403" s="453"/>
      <c r="AH1403" s="453"/>
      <c r="AI1403" s="453"/>
      <c r="AJ1403" s="453"/>
      <c r="AK1403" s="453"/>
      <c r="AL1403" s="453"/>
      <c r="AM1403" s="453"/>
      <c r="AN1403" s="453"/>
      <c r="AO1403" s="453"/>
      <c r="AP1403" s="453"/>
      <c r="AQ1403" s="453"/>
      <c r="AR1403" s="453"/>
      <c r="AS1403" s="453"/>
      <c r="AT1403" s="453"/>
      <c r="AU1403" s="453"/>
      <c r="AV1403" s="453"/>
      <c r="AW1403" s="453"/>
      <c r="AX1403" s="453"/>
      <c r="AY1403" s="453"/>
      <c r="AZ1403" s="453"/>
      <c r="BA1403" s="453"/>
      <c r="BB1403" s="453"/>
      <c r="BC1403" s="453"/>
      <c r="BD1403" s="453"/>
      <c r="BE1403" s="453"/>
    </row>
    <row r="1404">
      <c r="A1404" s="785"/>
      <c r="B1404" s="782"/>
      <c r="C1404" s="782"/>
      <c r="D1404" s="782"/>
      <c r="E1404" s="782"/>
      <c r="F1404" s="782"/>
      <c r="G1404" s="782"/>
      <c r="H1404" s="782"/>
      <c r="I1404" s="783"/>
      <c r="J1404" s="453"/>
      <c r="K1404" s="453"/>
      <c r="L1404" s="784"/>
      <c r="M1404" s="453"/>
      <c r="N1404" s="453"/>
      <c r="O1404" s="453"/>
      <c r="P1404" s="453"/>
      <c r="Q1404" s="441"/>
      <c r="R1404" s="453"/>
      <c r="S1404" s="453"/>
      <c r="T1404" s="453"/>
      <c r="U1404" s="453"/>
      <c r="V1404" s="453"/>
      <c r="W1404" s="453"/>
      <c r="X1404" s="453"/>
      <c r="Y1404" s="453"/>
      <c r="Z1404" s="453"/>
      <c r="AA1404" s="453"/>
      <c r="AB1404" s="453"/>
      <c r="AC1404" s="453"/>
      <c r="AD1404" s="453"/>
      <c r="AE1404" s="453"/>
      <c r="AF1404" s="453"/>
      <c r="AG1404" s="453"/>
      <c r="AH1404" s="453"/>
      <c r="AI1404" s="453"/>
      <c r="AJ1404" s="453"/>
      <c r="AK1404" s="453"/>
      <c r="AL1404" s="453"/>
      <c r="AM1404" s="453"/>
      <c r="AN1404" s="453"/>
      <c r="AO1404" s="453"/>
      <c r="AP1404" s="453"/>
      <c r="AQ1404" s="453"/>
      <c r="AR1404" s="453"/>
      <c r="AS1404" s="453"/>
      <c r="AT1404" s="453"/>
      <c r="AU1404" s="453"/>
      <c r="AV1404" s="453"/>
      <c r="AW1404" s="453"/>
      <c r="AX1404" s="453"/>
      <c r="AY1404" s="453"/>
      <c r="AZ1404" s="453"/>
      <c r="BA1404" s="453"/>
      <c r="BB1404" s="453"/>
      <c r="BC1404" s="453"/>
      <c r="BD1404" s="453"/>
      <c r="BE1404" s="453"/>
    </row>
    <row r="1405">
      <c r="A1405" s="785"/>
      <c r="B1405" s="782"/>
      <c r="C1405" s="782"/>
      <c r="D1405" s="782"/>
      <c r="E1405" s="782"/>
      <c r="F1405" s="782"/>
      <c r="G1405" s="782"/>
      <c r="H1405" s="782"/>
      <c r="I1405" s="783"/>
      <c r="J1405" s="453"/>
      <c r="K1405" s="453"/>
      <c r="L1405" s="784"/>
      <c r="M1405" s="453"/>
      <c r="N1405" s="453"/>
      <c r="O1405" s="453"/>
      <c r="P1405" s="453"/>
      <c r="Q1405" s="441"/>
      <c r="R1405" s="453"/>
      <c r="S1405" s="453"/>
      <c r="T1405" s="453"/>
      <c r="U1405" s="453"/>
      <c r="V1405" s="453"/>
      <c r="W1405" s="453"/>
      <c r="X1405" s="453"/>
      <c r="Y1405" s="453"/>
      <c r="Z1405" s="453"/>
      <c r="AA1405" s="453"/>
      <c r="AB1405" s="453"/>
      <c r="AC1405" s="453"/>
      <c r="AD1405" s="453"/>
      <c r="AE1405" s="453"/>
      <c r="AF1405" s="453"/>
      <c r="AG1405" s="453"/>
      <c r="AH1405" s="453"/>
      <c r="AI1405" s="453"/>
      <c r="AJ1405" s="453"/>
      <c r="AK1405" s="453"/>
      <c r="AL1405" s="453"/>
      <c r="AM1405" s="453"/>
      <c r="AN1405" s="453"/>
      <c r="AO1405" s="453"/>
      <c r="AP1405" s="453"/>
      <c r="AQ1405" s="453"/>
      <c r="AR1405" s="453"/>
      <c r="AS1405" s="453"/>
      <c r="AT1405" s="453"/>
      <c r="AU1405" s="453"/>
      <c r="AV1405" s="453"/>
      <c r="AW1405" s="453"/>
      <c r="AX1405" s="453"/>
      <c r="AY1405" s="453"/>
      <c r="AZ1405" s="453"/>
      <c r="BA1405" s="453"/>
      <c r="BB1405" s="453"/>
      <c r="BC1405" s="453"/>
      <c r="BD1405" s="453"/>
      <c r="BE1405" s="453"/>
    </row>
    <row r="1406">
      <c r="A1406" s="785"/>
      <c r="B1406" s="782"/>
      <c r="C1406" s="782"/>
      <c r="D1406" s="782"/>
      <c r="E1406" s="782"/>
      <c r="F1406" s="782"/>
      <c r="G1406" s="782"/>
      <c r="H1406" s="782"/>
      <c r="I1406" s="783"/>
      <c r="J1406" s="453"/>
      <c r="K1406" s="453"/>
      <c r="L1406" s="784"/>
      <c r="M1406" s="453"/>
      <c r="N1406" s="453"/>
      <c r="O1406" s="453"/>
      <c r="P1406" s="453"/>
      <c r="Q1406" s="441"/>
      <c r="R1406" s="453"/>
      <c r="S1406" s="453"/>
      <c r="T1406" s="453"/>
      <c r="U1406" s="453"/>
      <c r="V1406" s="453"/>
      <c r="W1406" s="453"/>
      <c r="X1406" s="453"/>
      <c r="Y1406" s="453"/>
      <c r="Z1406" s="453"/>
      <c r="AA1406" s="453"/>
      <c r="AB1406" s="453"/>
      <c r="AC1406" s="453"/>
      <c r="AD1406" s="453"/>
      <c r="AE1406" s="453"/>
      <c r="AF1406" s="453"/>
      <c r="AG1406" s="453"/>
      <c r="AH1406" s="453"/>
      <c r="AI1406" s="453"/>
      <c r="AJ1406" s="453"/>
      <c r="AK1406" s="453"/>
      <c r="AL1406" s="453"/>
      <c r="AM1406" s="453"/>
      <c r="AN1406" s="453"/>
      <c r="AO1406" s="453"/>
      <c r="AP1406" s="453"/>
      <c r="AQ1406" s="453"/>
      <c r="AR1406" s="453"/>
      <c r="AS1406" s="453"/>
      <c r="AT1406" s="453"/>
      <c r="AU1406" s="453"/>
      <c r="AV1406" s="453"/>
      <c r="AW1406" s="453"/>
      <c r="AX1406" s="453"/>
      <c r="AY1406" s="453"/>
      <c r="AZ1406" s="453"/>
      <c r="BA1406" s="453"/>
      <c r="BB1406" s="453"/>
      <c r="BC1406" s="453"/>
      <c r="BD1406" s="453"/>
      <c r="BE1406" s="453"/>
    </row>
    <row r="1407">
      <c r="A1407" s="785"/>
      <c r="B1407" s="782"/>
      <c r="C1407" s="782"/>
      <c r="D1407" s="782"/>
      <c r="E1407" s="782"/>
      <c r="F1407" s="782"/>
      <c r="G1407" s="782"/>
      <c r="H1407" s="782"/>
      <c r="I1407" s="783"/>
      <c r="J1407" s="453"/>
      <c r="K1407" s="453"/>
      <c r="L1407" s="784"/>
      <c r="M1407" s="453"/>
      <c r="N1407" s="453"/>
      <c r="O1407" s="453"/>
      <c r="P1407" s="453"/>
      <c r="Q1407" s="441"/>
      <c r="R1407" s="453"/>
      <c r="S1407" s="453"/>
      <c r="T1407" s="453"/>
      <c r="U1407" s="453"/>
      <c r="V1407" s="453"/>
      <c r="W1407" s="453"/>
      <c r="X1407" s="453"/>
      <c r="Y1407" s="453"/>
      <c r="Z1407" s="453"/>
      <c r="AA1407" s="453"/>
      <c r="AB1407" s="453"/>
      <c r="AC1407" s="453"/>
      <c r="AD1407" s="453"/>
      <c r="AE1407" s="453"/>
      <c r="AF1407" s="453"/>
      <c r="AG1407" s="453"/>
      <c r="AH1407" s="453"/>
      <c r="AI1407" s="453"/>
      <c r="AJ1407" s="453"/>
      <c r="AK1407" s="453"/>
      <c r="AL1407" s="453"/>
      <c r="AM1407" s="453"/>
      <c r="AN1407" s="453"/>
      <c r="AO1407" s="453"/>
      <c r="AP1407" s="453"/>
      <c r="AQ1407" s="453"/>
      <c r="AR1407" s="453"/>
      <c r="AS1407" s="453"/>
      <c r="AT1407" s="453"/>
      <c r="AU1407" s="453"/>
      <c r="AV1407" s="453"/>
      <c r="AW1407" s="453"/>
      <c r="AX1407" s="453"/>
      <c r="AY1407" s="453"/>
      <c r="AZ1407" s="453"/>
      <c r="BA1407" s="453"/>
      <c r="BB1407" s="453"/>
      <c r="BC1407" s="453"/>
      <c r="BD1407" s="453"/>
      <c r="BE1407" s="453"/>
    </row>
    <row r="1408">
      <c r="A1408" s="785"/>
      <c r="B1408" s="782"/>
      <c r="C1408" s="782"/>
      <c r="D1408" s="782"/>
      <c r="E1408" s="782"/>
      <c r="F1408" s="782"/>
      <c r="G1408" s="782"/>
      <c r="H1408" s="782"/>
      <c r="I1408" s="783"/>
      <c r="J1408" s="453"/>
      <c r="K1408" s="453"/>
      <c r="L1408" s="784"/>
      <c r="M1408" s="453"/>
      <c r="N1408" s="453"/>
      <c r="O1408" s="453"/>
      <c r="P1408" s="453"/>
      <c r="Q1408" s="441"/>
      <c r="R1408" s="453"/>
      <c r="S1408" s="453"/>
      <c r="T1408" s="453"/>
      <c r="U1408" s="453"/>
      <c r="V1408" s="453"/>
      <c r="W1408" s="453"/>
      <c r="X1408" s="453"/>
      <c r="Y1408" s="453"/>
      <c r="Z1408" s="453"/>
      <c r="AA1408" s="453"/>
      <c r="AB1408" s="453"/>
      <c r="AC1408" s="453"/>
      <c r="AD1408" s="453"/>
      <c r="AE1408" s="453"/>
      <c r="AF1408" s="453"/>
      <c r="AG1408" s="453"/>
      <c r="AH1408" s="453"/>
      <c r="AI1408" s="453"/>
      <c r="AJ1408" s="453"/>
      <c r="AK1408" s="453"/>
      <c r="AL1408" s="453"/>
      <c r="AM1408" s="453"/>
      <c r="AN1408" s="453"/>
      <c r="AO1408" s="453"/>
      <c r="AP1408" s="453"/>
      <c r="AQ1408" s="453"/>
      <c r="AR1408" s="453"/>
      <c r="AS1408" s="453"/>
      <c r="AT1408" s="453"/>
      <c r="AU1408" s="453"/>
      <c r="AV1408" s="453"/>
      <c r="AW1408" s="453"/>
      <c r="AX1408" s="453"/>
      <c r="AY1408" s="453"/>
      <c r="AZ1408" s="453"/>
      <c r="BA1408" s="453"/>
      <c r="BB1408" s="453"/>
      <c r="BC1408" s="453"/>
      <c r="BD1408" s="453"/>
      <c r="BE1408" s="453"/>
    </row>
    <row r="1409">
      <c r="A1409" s="785"/>
      <c r="B1409" s="782"/>
      <c r="C1409" s="782"/>
      <c r="D1409" s="782"/>
      <c r="E1409" s="782"/>
      <c r="F1409" s="782"/>
      <c r="G1409" s="782"/>
      <c r="H1409" s="782"/>
      <c r="I1409" s="783"/>
      <c r="J1409" s="453"/>
      <c r="K1409" s="453"/>
      <c r="L1409" s="784"/>
      <c r="M1409" s="453"/>
      <c r="N1409" s="453"/>
      <c r="O1409" s="453"/>
      <c r="P1409" s="453"/>
      <c r="Q1409" s="441"/>
      <c r="R1409" s="453"/>
      <c r="S1409" s="453"/>
      <c r="T1409" s="453"/>
      <c r="U1409" s="453"/>
      <c r="V1409" s="453"/>
      <c r="W1409" s="453"/>
      <c r="X1409" s="453"/>
      <c r="Y1409" s="453"/>
      <c r="Z1409" s="453"/>
      <c r="AA1409" s="453"/>
      <c r="AB1409" s="453"/>
      <c r="AC1409" s="453"/>
      <c r="AD1409" s="453"/>
      <c r="AE1409" s="453"/>
      <c r="AF1409" s="453"/>
      <c r="AG1409" s="453"/>
      <c r="AH1409" s="453"/>
      <c r="AI1409" s="453"/>
      <c r="AJ1409" s="453"/>
      <c r="AK1409" s="453"/>
      <c r="AL1409" s="453"/>
      <c r="AM1409" s="453"/>
      <c r="AN1409" s="453"/>
      <c r="AO1409" s="453"/>
      <c r="AP1409" s="453"/>
      <c r="AQ1409" s="453"/>
      <c r="AR1409" s="453"/>
      <c r="AS1409" s="453"/>
      <c r="AT1409" s="453"/>
      <c r="AU1409" s="453"/>
      <c r="AV1409" s="453"/>
      <c r="AW1409" s="453"/>
      <c r="AX1409" s="453"/>
      <c r="AY1409" s="453"/>
      <c r="AZ1409" s="453"/>
      <c r="BA1409" s="453"/>
      <c r="BB1409" s="453"/>
      <c r="BC1409" s="453"/>
      <c r="BD1409" s="453"/>
      <c r="BE1409" s="453"/>
    </row>
    <row r="1410">
      <c r="A1410" s="785"/>
      <c r="B1410" s="782"/>
      <c r="C1410" s="782"/>
      <c r="D1410" s="782"/>
      <c r="E1410" s="782"/>
      <c r="F1410" s="782"/>
      <c r="G1410" s="782"/>
      <c r="H1410" s="782"/>
      <c r="I1410" s="783"/>
      <c r="J1410" s="453"/>
      <c r="K1410" s="453"/>
      <c r="L1410" s="784"/>
      <c r="M1410" s="453"/>
      <c r="N1410" s="453"/>
      <c r="O1410" s="453"/>
      <c r="P1410" s="453"/>
      <c r="Q1410" s="441"/>
      <c r="R1410" s="453"/>
      <c r="S1410" s="453"/>
      <c r="T1410" s="453"/>
      <c r="U1410" s="453"/>
      <c r="V1410" s="453"/>
      <c r="W1410" s="453"/>
      <c r="X1410" s="453"/>
      <c r="Y1410" s="453"/>
      <c r="Z1410" s="453"/>
      <c r="AA1410" s="453"/>
      <c r="AB1410" s="453"/>
      <c r="AC1410" s="453"/>
      <c r="AD1410" s="453"/>
      <c r="AE1410" s="453"/>
      <c r="AF1410" s="453"/>
      <c r="AG1410" s="453"/>
      <c r="AH1410" s="453"/>
      <c r="AI1410" s="453"/>
      <c r="AJ1410" s="453"/>
      <c r="AK1410" s="453"/>
      <c r="AL1410" s="453"/>
      <c r="AM1410" s="453"/>
      <c r="AN1410" s="453"/>
      <c r="AO1410" s="453"/>
      <c r="AP1410" s="453"/>
      <c r="AQ1410" s="453"/>
      <c r="AR1410" s="453"/>
      <c r="AS1410" s="453"/>
      <c r="AT1410" s="453"/>
      <c r="AU1410" s="453"/>
      <c r="AV1410" s="453"/>
      <c r="AW1410" s="453"/>
      <c r="AX1410" s="453"/>
      <c r="AY1410" s="453"/>
      <c r="AZ1410" s="453"/>
      <c r="BA1410" s="453"/>
      <c r="BB1410" s="453"/>
      <c r="BC1410" s="453"/>
      <c r="BD1410" s="453"/>
      <c r="BE1410" s="453"/>
    </row>
    <row r="1411">
      <c r="A1411" s="785"/>
      <c r="B1411" s="782"/>
      <c r="C1411" s="782"/>
      <c r="D1411" s="782"/>
      <c r="E1411" s="782"/>
      <c r="F1411" s="782"/>
      <c r="G1411" s="782"/>
      <c r="H1411" s="782"/>
      <c r="I1411" s="783"/>
      <c r="J1411" s="453"/>
      <c r="K1411" s="453"/>
      <c r="L1411" s="784"/>
      <c r="M1411" s="453"/>
      <c r="N1411" s="453"/>
      <c r="O1411" s="453"/>
      <c r="P1411" s="453"/>
      <c r="Q1411" s="441"/>
      <c r="R1411" s="453"/>
      <c r="S1411" s="453"/>
      <c r="T1411" s="453"/>
      <c r="U1411" s="453"/>
      <c r="V1411" s="453"/>
      <c r="W1411" s="453"/>
      <c r="X1411" s="453"/>
      <c r="Y1411" s="453"/>
      <c r="Z1411" s="453"/>
      <c r="AA1411" s="453"/>
      <c r="AB1411" s="453"/>
      <c r="AC1411" s="453"/>
      <c r="AD1411" s="453"/>
      <c r="AE1411" s="453"/>
      <c r="AF1411" s="453"/>
      <c r="AG1411" s="453"/>
      <c r="AH1411" s="453"/>
      <c r="AI1411" s="453"/>
      <c r="AJ1411" s="453"/>
      <c r="AK1411" s="453"/>
      <c r="AL1411" s="453"/>
      <c r="AM1411" s="453"/>
      <c r="AN1411" s="453"/>
      <c r="AO1411" s="453"/>
      <c r="AP1411" s="453"/>
      <c r="AQ1411" s="453"/>
      <c r="AR1411" s="453"/>
      <c r="AS1411" s="453"/>
      <c r="AT1411" s="453"/>
      <c r="AU1411" s="453"/>
      <c r="AV1411" s="453"/>
      <c r="AW1411" s="453"/>
      <c r="AX1411" s="453"/>
      <c r="AY1411" s="453"/>
      <c r="AZ1411" s="453"/>
      <c r="BA1411" s="453"/>
      <c r="BB1411" s="453"/>
      <c r="BC1411" s="453"/>
      <c r="BD1411" s="453"/>
      <c r="BE1411" s="453"/>
    </row>
    <row r="1412">
      <c r="A1412" s="785"/>
      <c r="B1412" s="782"/>
      <c r="C1412" s="782"/>
      <c r="D1412" s="782"/>
      <c r="E1412" s="782"/>
      <c r="F1412" s="782"/>
      <c r="G1412" s="782"/>
      <c r="H1412" s="782"/>
      <c r="I1412" s="783"/>
      <c r="J1412" s="453"/>
      <c r="K1412" s="453"/>
      <c r="L1412" s="784"/>
      <c r="M1412" s="453"/>
      <c r="N1412" s="453"/>
      <c r="O1412" s="453"/>
      <c r="P1412" s="453"/>
      <c r="Q1412" s="441"/>
      <c r="R1412" s="453"/>
      <c r="S1412" s="453"/>
      <c r="T1412" s="453"/>
      <c r="U1412" s="453"/>
      <c r="V1412" s="453"/>
      <c r="W1412" s="453"/>
      <c r="X1412" s="453"/>
      <c r="Y1412" s="453"/>
      <c r="Z1412" s="453"/>
      <c r="AA1412" s="453"/>
      <c r="AB1412" s="453"/>
      <c r="AC1412" s="453"/>
      <c r="AD1412" s="453"/>
      <c r="AE1412" s="453"/>
      <c r="AF1412" s="453"/>
      <c r="AG1412" s="453"/>
      <c r="AH1412" s="453"/>
      <c r="AI1412" s="453"/>
      <c r="AJ1412" s="453"/>
      <c r="AK1412" s="453"/>
      <c r="AL1412" s="453"/>
      <c r="AM1412" s="453"/>
      <c r="AN1412" s="453"/>
      <c r="AO1412" s="453"/>
      <c r="AP1412" s="453"/>
      <c r="AQ1412" s="453"/>
      <c r="AR1412" s="453"/>
      <c r="AS1412" s="453"/>
      <c r="AT1412" s="453"/>
      <c r="AU1412" s="453"/>
      <c r="AV1412" s="453"/>
      <c r="AW1412" s="453"/>
      <c r="AX1412" s="453"/>
      <c r="AY1412" s="453"/>
      <c r="AZ1412" s="453"/>
      <c r="BA1412" s="453"/>
      <c r="BB1412" s="453"/>
      <c r="BC1412" s="453"/>
      <c r="BD1412" s="453"/>
      <c r="BE1412" s="453"/>
    </row>
    <row r="1413">
      <c r="A1413" s="785"/>
      <c r="B1413" s="782"/>
      <c r="C1413" s="782"/>
      <c r="D1413" s="782"/>
      <c r="E1413" s="782"/>
      <c r="F1413" s="782"/>
      <c r="G1413" s="782"/>
      <c r="H1413" s="782"/>
      <c r="I1413" s="783"/>
      <c r="J1413" s="453"/>
      <c r="K1413" s="453"/>
      <c r="L1413" s="784"/>
      <c r="M1413" s="453"/>
      <c r="N1413" s="453"/>
      <c r="O1413" s="453"/>
      <c r="P1413" s="453"/>
      <c r="Q1413" s="441"/>
      <c r="R1413" s="453"/>
      <c r="S1413" s="453"/>
      <c r="T1413" s="453"/>
      <c r="U1413" s="453"/>
      <c r="V1413" s="453"/>
      <c r="W1413" s="453"/>
      <c r="X1413" s="453"/>
      <c r="Y1413" s="453"/>
      <c r="Z1413" s="453"/>
      <c r="AA1413" s="453"/>
      <c r="AB1413" s="453"/>
      <c r="AC1413" s="453"/>
      <c r="AD1413" s="453"/>
      <c r="AE1413" s="453"/>
      <c r="AF1413" s="453"/>
      <c r="AG1413" s="453"/>
      <c r="AH1413" s="453"/>
      <c r="AI1413" s="453"/>
      <c r="AJ1413" s="453"/>
      <c r="AK1413" s="453"/>
      <c r="AL1413" s="453"/>
      <c r="AM1413" s="453"/>
      <c r="AN1413" s="453"/>
      <c r="AO1413" s="453"/>
      <c r="AP1413" s="453"/>
      <c r="AQ1413" s="453"/>
      <c r="AR1413" s="453"/>
      <c r="AS1413" s="453"/>
      <c r="AT1413" s="453"/>
      <c r="AU1413" s="453"/>
      <c r="AV1413" s="453"/>
      <c r="AW1413" s="453"/>
      <c r="AX1413" s="453"/>
      <c r="AY1413" s="453"/>
      <c r="AZ1413" s="453"/>
      <c r="BA1413" s="453"/>
      <c r="BB1413" s="453"/>
      <c r="BC1413" s="453"/>
      <c r="BD1413" s="453"/>
      <c r="BE1413" s="453"/>
    </row>
    <row r="1414">
      <c r="A1414" s="785"/>
      <c r="B1414" s="782"/>
      <c r="C1414" s="782"/>
      <c r="D1414" s="782"/>
      <c r="E1414" s="782"/>
      <c r="F1414" s="782"/>
      <c r="G1414" s="782"/>
      <c r="H1414" s="782"/>
      <c r="I1414" s="783"/>
      <c r="J1414" s="453"/>
      <c r="K1414" s="453"/>
      <c r="L1414" s="784"/>
      <c r="M1414" s="453"/>
      <c r="N1414" s="453"/>
      <c r="O1414" s="453"/>
      <c r="P1414" s="453"/>
      <c r="Q1414" s="441"/>
      <c r="R1414" s="453"/>
      <c r="S1414" s="453"/>
      <c r="T1414" s="453"/>
      <c r="U1414" s="453"/>
      <c r="V1414" s="453"/>
      <c r="W1414" s="453"/>
      <c r="X1414" s="453"/>
      <c r="Y1414" s="453"/>
      <c r="Z1414" s="453"/>
      <c r="AA1414" s="453"/>
      <c r="AB1414" s="453"/>
      <c r="AC1414" s="453"/>
      <c r="AD1414" s="453"/>
      <c r="AE1414" s="453"/>
      <c r="AF1414" s="453"/>
      <c r="AG1414" s="453"/>
      <c r="AH1414" s="453"/>
      <c r="AI1414" s="453"/>
      <c r="AJ1414" s="453"/>
      <c r="AK1414" s="453"/>
      <c r="AL1414" s="453"/>
      <c r="AM1414" s="453"/>
      <c r="AN1414" s="453"/>
      <c r="AO1414" s="453"/>
      <c r="AP1414" s="453"/>
      <c r="AQ1414" s="453"/>
      <c r="AR1414" s="453"/>
      <c r="AS1414" s="453"/>
      <c r="AT1414" s="453"/>
      <c r="AU1414" s="453"/>
      <c r="AV1414" s="453"/>
      <c r="AW1414" s="453"/>
      <c r="AX1414" s="453"/>
      <c r="AY1414" s="453"/>
      <c r="AZ1414" s="453"/>
      <c r="BA1414" s="453"/>
      <c r="BB1414" s="453"/>
      <c r="BC1414" s="453"/>
      <c r="BD1414" s="453"/>
      <c r="BE1414" s="453"/>
    </row>
    <row r="1415">
      <c r="A1415" s="785"/>
      <c r="B1415" s="782"/>
      <c r="C1415" s="782"/>
      <c r="D1415" s="782"/>
      <c r="E1415" s="782"/>
      <c r="F1415" s="782"/>
      <c r="G1415" s="782"/>
      <c r="H1415" s="782"/>
      <c r="I1415" s="783"/>
      <c r="J1415" s="453"/>
      <c r="K1415" s="453"/>
      <c r="L1415" s="784"/>
      <c r="M1415" s="453"/>
      <c r="N1415" s="453"/>
      <c r="O1415" s="453"/>
      <c r="P1415" s="453"/>
      <c r="Q1415" s="441"/>
      <c r="R1415" s="453"/>
      <c r="S1415" s="453"/>
      <c r="T1415" s="453"/>
      <c r="U1415" s="453"/>
      <c r="V1415" s="453"/>
      <c r="W1415" s="453"/>
      <c r="X1415" s="453"/>
      <c r="Y1415" s="453"/>
      <c r="Z1415" s="453"/>
      <c r="AA1415" s="453"/>
      <c r="AB1415" s="453"/>
      <c r="AC1415" s="453"/>
      <c r="AD1415" s="453"/>
      <c r="AE1415" s="453"/>
      <c r="AF1415" s="453"/>
      <c r="AG1415" s="453"/>
      <c r="AH1415" s="453"/>
      <c r="AI1415" s="453"/>
      <c r="AJ1415" s="453"/>
      <c r="AK1415" s="453"/>
      <c r="AL1415" s="453"/>
      <c r="AM1415" s="453"/>
      <c r="AN1415" s="453"/>
      <c r="AO1415" s="453"/>
      <c r="AP1415" s="453"/>
      <c r="AQ1415" s="453"/>
      <c r="AR1415" s="453"/>
      <c r="AS1415" s="453"/>
      <c r="AT1415" s="453"/>
      <c r="AU1415" s="453"/>
      <c r="AV1415" s="453"/>
      <c r="AW1415" s="453"/>
      <c r="AX1415" s="453"/>
      <c r="AY1415" s="453"/>
      <c r="AZ1415" s="453"/>
      <c r="BA1415" s="453"/>
      <c r="BB1415" s="453"/>
      <c r="BC1415" s="453"/>
      <c r="BD1415" s="453"/>
      <c r="BE1415" s="453"/>
    </row>
    <row r="1416">
      <c r="A1416" s="785"/>
      <c r="B1416" s="782"/>
      <c r="C1416" s="782"/>
      <c r="D1416" s="782"/>
      <c r="E1416" s="782"/>
      <c r="F1416" s="782"/>
      <c r="G1416" s="782"/>
      <c r="H1416" s="782"/>
      <c r="I1416" s="783"/>
      <c r="J1416" s="453"/>
      <c r="K1416" s="453"/>
      <c r="L1416" s="784"/>
      <c r="M1416" s="453"/>
      <c r="N1416" s="453"/>
      <c r="O1416" s="453"/>
      <c r="P1416" s="453"/>
      <c r="Q1416" s="441"/>
      <c r="R1416" s="453"/>
      <c r="S1416" s="453"/>
      <c r="T1416" s="453"/>
      <c r="U1416" s="453"/>
      <c r="V1416" s="453"/>
      <c r="W1416" s="453"/>
      <c r="X1416" s="453"/>
      <c r="Y1416" s="453"/>
      <c r="Z1416" s="453"/>
      <c r="AA1416" s="453"/>
      <c r="AB1416" s="453"/>
      <c r="AC1416" s="453"/>
      <c r="AD1416" s="453"/>
      <c r="AE1416" s="453"/>
      <c r="AF1416" s="453"/>
      <c r="AG1416" s="453"/>
      <c r="AH1416" s="453"/>
      <c r="AI1416" s="453"/>
      <c r="AJ1416" s="453"/>
      <c r="AK1416" s="453"/>
      <c r="AL1416" s="453"/>
      <c r="AM1416" s="453"/>
      <c r="AN1416" s="453"/>
      <c r="AO1416" s="453"/>
      <c r="AP1416" s="453"/>
      <c r="AQ1416" s="453"/>
      <c r="AR1416" s="453"/>
      <c r="AS1416" s="453"/>
      <c r="AT1416" s="453"/>
      <c r="AU1416" s="453"/>
      <c r="AV1416" s="453"/>
      <c r="AW1416" s="453"/>
      <c r="AX1416" s="453"/>
      <c r="AY1416" s="453"/>
      <c r="AZ1416" s="453"/>
      <c r="BA1416" s="453"/>
      <c r="BB1416" s="453"/>
      <c r="BC1416" s="453"/>
      <c r="BD1416" s="453"/>
      <c r="BE1416" s="453"/>
    </row>
    <row r="1417">
      <c r="A1417" s="785"/>
      <c r="B1417" s="782"/>
      <c r="C1417" s="782"/>
      <c r="D1417" s="782"/>
      <c r="E1417" s="782"/>
      <c r="F1417" s="782"/>
      <c r="G1417" s="782"/>
      <c r="H1417" s="782"/>
      <c r="I1417" s="783"/>
      <c r="J1417" s="453"/>
      <c r="K1417" s="453"/>
      <c r="L1417" s="784"/>
      <c r="M1417" s="453"/>
      <c r="N1417" s="453"/>
      <c r="O1417" s="453"/>
      <c r="P1417" s="453"/>
      <c r="Q1417" s="441"/>
      <c r="R1417" s="453"/>
      <c r="S1417" s="453"/>
      <c r="T1417" s="453"/>
      <c r="U1417" s="453"/>
      <c r="V1417" s="453"/>
      <c r="W1417" s="453"/>
      <c r="X1417" s="453"/>
      <c r="Y1417" s="453"/>
      <c r="Z1417" s="453"/>
      <c r="AA1417" s="453"/>
      <c r="AB1417" s="453"/>
      <c r="AC1417" s="453"/>
      <c r="AD1417" s="453"/>
      <c r="AE1417" s="453"/>
      <c r="AF1417" s="453"/>
      <c r="AG1417" s="453"/>
      <c r="AH1417" s="453"/>
      <c r="AI1417" s="453"/>
      <c r="AJ1417" s="453"/>
      <c r="AK1417" s="453"/>
      <c r="AL1417" s="453"/>
      <c r="AM1417" s="453"/>
      <c r="AN1417" s="453"/>
      <c r="AO1417" s="453"/>
      <c r="AP1417" s="453"/>
      <c r="AQ1417" s="453"/>
      <c r="AR1417" s="453"/>
      <c r="AS1417" s="453"/>
      <c r="AT1417" s="453"/>
      <c r="AU1417" s="453"/>
      <c r="AV1417" s="453"/>
      <c r="AW1417" s="453"/>
      <c r="AX1417" s="453"/>
      <c r="AY1417" s="453"/>
      <c r="AZ1417" s="453"/>
      <c r="BA1417" s="453"/>
      <c r="BB1417" s="453"/>
      <c r="BC1417" s="453"/>
      <c r="BD1417" s="453"/>
      <c r="BE1417" s="453"/>
    </row>
    <row r="1418">
      <c r="A1418" s="785"/>
      <c r="B1418" s="782"/>
      <c r="C1418" s="782"/>
      <c r="D1418" s="782"/>
      <c r="E1418" s="782"/>
      <c r="F1418" s="782"/>
      <c r="G1418" s="782"/>
      <c r="H1418" s="782"/>
      <c r="I1418" s="783"/>
      <c r="J1418" s="453"/>
      <c r="K1418" s="453"/>
      <c r="L1418" s="784"/>
      <c r="M1418" s="453"/>
      <c r="N1418" s="453"/>
      <c r="O1418" s="453"/>
      <c r="P1418" s="453"/>
      <c r="Q1418" s="441"/>
      <c r="R1418" s="453"/>
      <c r="S1418" s="453"/>
      <c r="T1418" s="453"/>
      <c r="U1418" s="453"/>
      <c r="V1418" s="453"/>
      <c r="W1418" s="453"/>
      <c r="X1418" s="453"/>
      <c r="Y1418" s="453"/>
      <c r="Z1418" s="453"/>
      <c r="AA1418" s="453"/>
      <c r="AB1418" s="453"/>
      <c r="AC1418" s="453"/>
      <c r="AD1418" s="453"/>
      <c r="AE1418" s="453"/>
      <c r="AF1418" s="453"/>
      <c r="AG1418" s="453"/>
      <c r="AH1418" s="453"/>
      <c r="AI1418" s="453"/>
      <c r="AJ1418" s="453"/>
      <c r="AK1418" s="453"/>
      <c r="AL1418" s="453"/>
      <c r="AM1418" s="453"/>
      <c r="AN1418" s="453"/>
      <c r="AO1418" s="453"/>
      <c r="AP1418" s="453"/>
      <c r="AQ1418" s="453"/>
      <c r="AR1418" s="453"/>
      <c r="AS1418" s="453"/>
      <c r="AT1418" s="453"/>
      <c r="AU1418" s="453"/>
      <c r="AV1418" s="453"/>
      <c r="AW1418" s="453"/>
      <c r="AX1418" s="453"/>
      <c r="AY1418" s="453"/>
      <c r="AZ1418" s="453"/>
      <c r="BA1418" s="453"/>
      <c r="BB1418" s="453"/>
      <c r="BC1418" s="453"/>
      <c r="BD1418" s="453"/>
      <c r="BE1418" s="453"/>
    </row>
    <row r="1419">
      <c r="A1419" s="785"/>
      <c r="B1419" s="782"/>
      <c r="C1419" s="782"/>
      <c r="D1419" s="782"/>
      <c r="E1419" s="782"/>
      <c r="F1419" s="782"/>
      <c r="G1419" s="782"/>
      <c r="H1419" s="782"/>
      <c r="I1419" s="783"/>
      <c r="J1419" s="453"/>
      <c r="K1419" s="453"/>
      <c r="L1419" s="784"/>
      <c r="M1419" s="453"/>
      <c r="N1419" s="453"/>
      <c r="O1419" s="453"/>
      <c r="P1419" s="453"/>
      <c r="Q1419" s="441"/>
      <c r="R1419" s="453"/>
      <c r="S1419" s="453"/>
      <c r="T1419" s="453"/>
      <c r="U1419" s="453"/>
      <c r="V1419" s="453"/>
      <c r="W1419" s="453"/>
      <c r="X1419" s="453"/>
      <c r="Y1419" s="453"/>
      <c r="Z1419" s="453"/>
      <c r="AA1419" s="453"/>
      <c r="AB1419" s="453"/>
      <c r="AC1419" s="453"/>
      <c r="AD1419" s="453"/>
      <c r="AE1419" s="453"/>
      <c r="AF1419" s="453"/>
      <c r="AG1419" s="453"/>
      <c r="AH1419" s="453"/>
      <c r="AI1419" s="453"/>
      <c r="AJ1419" s="453"/>
      <c r="AK1419" s="453"/>
      <c r="AL1419" s="453"/>
      <c r="AM1419" s="453"/>
      <c r="AN1419" s="453"/>
      <c r="AO1419" s="453"/>
      <c r="AP1419" s="453"/>
      <c r="AQ1419" s="453"/>
      <c r="AR1419" s="453"/>
      <c r="AS1419" s="453"/>
      <c r="AT1419" s="453"/>
      <c r="AU1419" s="453"/>
      <c r="AV1419" s="453"/>
      <c r="AW1419" s="453"/>
      <c r="AX1419" s="453"/>
      <c r="AY1419" s="453"/>
      <c r="AZ1419" s="453"/>
      <c r="BA1419" s="453"/>
      <c r="BB1419" s="453"/>
      <c r="BC1419" s="453"/>
      <c r="BD1419" s="453"/>
      <c r="BE1419" s="453"/>
    </row>
    <row r="1420">
      <c r="A1420" s="785"/>
      <c r="B1420" s="782"/>
      <c r="C1420" s="782"/>
      <c r="D1420" s="782"/>
      <c r="E1420" s="782"/>
      <c r="F1420" s="782"/>
      <c r="G1420" s="782"/>
      <c r="H1420" s="782"/>
      <c r="I1420" s="783"/>
      <c r="J1420" s="453"/>
      <c r="K1420" s="453"/>
      <c r="L1420" s="784"/>
      <c r="M1420" s="453"/>
      <c r="N1420" s="453"/>
      <c r="O1420" s="453"/>
      <c r="P1420" s="453"/>
      <c r="Q1420" s="441"/>
      <c r="R1420" s="453"/>
      <c r="S1420" s="453"/>
      <c r="T1420" s="453"/>
      <c r="U1420" s="453"/>
      <c r="V1420" s="453"/>
      <c r="W1420" s="453"/>
      <c r="X1420" s="453"/>
      <c r="Y1420" s="453"/>
      <c r="Z1420" s="453"/>
      <c r="AA1420" s="453"/>
      <c r="AB1420" s="453"/>
      <c r="AC1420" s="453"/>
      <c r="AD1420" s="453"/>
      <c r="AE1420" s="453"/>
      <c r="AF1420" s="453"/>
      <c r="AG1420" s="453"/>
      <c r="AH1420" s="453"/>
      <c r="AI1420" s="453"/>
      <c r="AJ1420" s="453"/>
      <c r="AK1420" s="453"/>
      <c r="AL1420" s="453"/>
      <c r="AM1420" s="453"/>
      <c r="AN1420" s="453"/>
      <c r="AO1420" s="453"/>
      <c r="AP1420" s="453"/>
      <c r="AQ1420" s="453"/>
      <c r="AR1420" s="453"/>
      <c r="AS1420" s="453"/>
      <c r="AT1420" s="453"/>
      <c r="AU1420" s="453"/>
      <c r="AV1420" s="453"/>
      <c r="AW1420" s="453"/>
      <c r="AX1420" s="453"/>
      <c r="AY1420" s="453"/>
      <c r="AZ1420" s="453"/>
      <c r="BA1420" s="453"/>
      <c r="BB1420" s="453"/>
      <c r="BC1420" s="453"/>
      <c r="BD1420" s="453"/>
      <c r="BE1420" s="453"/>
    </row>
    <row r="1421">
      <c r="A1421" s="785"/>
      <c r="B1421" s="782"/>
      <c r="C1421" s="782"/>
      <c r="D1421" s="782"/>
      <c r="E1421" s="782"/>
      <c r="F1421" s="782"/>
      <c r="G1421" s="782"/>
      <c r="H1421" s="782"/>
      <c r="I1421" s="783"/>
      <c r="J1421" s="453"/>
      <c r="K1421" s="453"/>
      <c r="L1421" s="784"/>
      <c r="M1421" s="453"/>
      <c r="N1421" s="453"/>
      <c r="O1421" s="453"/>
      <c r="P1421" s="453"/>
      <c r="Q1421" s="441"/>
      <c r="R1421" s="453"/>
      <c r="S1421" s="453"/>
      <c r="T1421" s="453"/>
      <c r="U1421" s="453"/>
      <c r="V1421" s="453"/>
      <c r="W1421" s="453"/>
      <c r="X1421" s="453"/>
      <c r="Y1421" s="453"/>
      <c r="Z1421" s="453"/>
      <c r="AA1421" s="453"/>
      <c r="AB1421" s="453"/>
      <c r="AC1421" s="453"/>
      <c r="AD1421" s="453"/>
      <c r="AE1421" s="453"/>
      <c r="AF1421" s="453"/>
      <c r="AG1421" s="453"/>
      <c r="AH1421" s="453"/>
      <c r="AI1421" s="453"/>
      <c r="AJ1421" s="453"/>
      <c r="AK1421" s="453"/>
      <c r="AL1421" s="453"/>
      <c r="AM1421" s="453"/>
      <c r="AN1421" s="453"/>
      <c r="AO1421" s="453"/>
      <c r="AP1421" s="453"/>
      <c r="AQ1421" s="453"/>
      <c r="AR1421" s="453"/>
      <c r="AS1421" s="453"/>
      <c r="AT1421" s="453"/>
      <c r="AU1421" s="453"/>
      <c r="AV1421" s="453"/>
      <c r="AW1421" s="453"/>
      <c r="AX1421" s="453"/>
      <c r="AY1421" s="453"/>
      <c r="AZ1421" s="453"/>
      <c r="BA1421" s="453"/>
      <c r="BB1421" s="453"/>
      <c r="BC1421" s="453"/>
      <c r="BD1421" s="453"/>
      <c r="BE1421" s="453"/>
    </row>
    <row r="1422">
      <c r="A1422" s="785"/>
      <c r="B1422" s="782"/>
      <c r="C1422" s="782"/>
      <c r="D1422" s="782"/>
      <c r="E1422" s="782"/>
      <c r="F1422" s="782"/>
      <c r="G1422" s="782"/>
      <c r="H1422" s="782"/>
      <c r="I1422" s="783"/>
      <c r="J1422" s="453"/>
      <c r="K1422" s="453"/>
      <c r="L1422" s="784"/>
      <c r="M1422" s="453"/>
      <c r="N1422" s="453"/>
      <c r="O1422" s="453"/>
      <c r="P1422" s="453"/>
      <c r="Q1422" s="441"/>
      <c r="R1422" s="453"/>
      <c r="S1422" s="453"/>
      <c r="T1422" s="453"/>
      <c r="U1422" s="453"/>
      <c r="V1422" s="453"/>
      <c r="W1422" s="453"/>
      <c r="X1422" s="453"/>
      <c r="Y1422" s="453"/>
      <c r="Z1422" s="453"/>
      <c r="AA1422" s="453"/>
      <c r="AB1422" s="453"/>
      <c r="AC1422" s="453"/>
      <c r="AD1422" s="453"/>
      <c r="AE1422" s="453"/>
      <c r="AF1422" s="453"/>
      <c r="AG1422" s="453"/>
      <c r="AH1422" s="453"/>
      <c r="AI1422" s="453"/>
      <c r="AJ1422" s="453"/>
      <c r="AK1422" s="453"/>
      <c r="AL1422" s="453"/>
      <c r="AM1422" s="453"/>
      <c r="AN1422" s="453"/>
      <c r="AO1422" s="453"/>
      <c r="AP1422" s="453"/>
      <c r="AQ1422" s="453"/>
      <c r="AR1422" s="453"/>
      <c r="AS1422" s="453"/>
      <c r="AT1422" s="453"/>
      <c r="AU1422" s="453"/>
      <c r="AV1422" s="453"/>
      <c r="AW1422" s="453"/>
      <c r="AX1422" s="453"/>
      <c r="AY1422" s="453"/>
      <c r="AZ1422" s="453"/>
      <c r="BA1422" s="453"/>
      <c r="BB1422" s="453"/>
      <c r="BC1422" s="453"/>
      <c r="BD1422" s="453"/>
      <c r="BE1422" s="453"/>
    </row>
    <row r="1423">
      <c r="A1423" s="785"/>
      <c r="B1423" s="782"/>
      <c r="C1423" s="782"/>
      <c r="D1423" s="782"/>
      <c r="E1423" s="782"/>
      <c r="F1423" s="782"/>
      <c r="G1423" s="782"/>
      <c r="H1423" s="782"/>
      <c r="I1423" s="783"/>
      <c r="J1423" s="453"/>
      <c r="K1423" s="453"/>
      <c r="L1423" s="784"/>
      <c r="M1423" s="453"/>
      <c r="N1423" s="453"/>
      <c r="O1423" s="453"/>
      <c r="P1423" s="453"/>
      <c r="Q1423" s="441"/>
      <c r="R1423" s="453"/>
      <c r="S1423" s="453"/>
      <c r="T1423" s="453"/>
      <c r="U1423" s="453"/>
      <c r="V1423" s="453"/>
      <c r="W1423" s="453"/>
      <c r="X1423" s="453"/>
      <c r="Y1423" s="453"/>
      <c r="Z1423" s="453"/>
      <c r="AA1423" s="453"/>
      <c r="AB1423" s="453"/>
      <c r="AC1423" s="453"/>
      <c r="AD1423" s="453"/>
      <c r="AE1423" s="453"/>
      <c r="AF1423" s="453"/>
      <c r="AG1423" s="453"/>
      <c r="AH1423" s="453"/>
      <c r="AI1423" s="453"/>
      <c r="AJ1423" s="453"/>
      <c r="AK1423" s="453"/>
      <c r="AL1423" s="453"/>
      <c r="AM1423" s="453"/>
      <c r="AN1423" s="453"/>
      <c r="AO1423" s="453"/>
      <c r="AP1423" s="453"/>
      <c r="AQ1423" s="453"/>
      <c r="AR1423" s="453"/>
      <c r="AS1423" s="453"/>
      <c r="AT1423" s="453"/>
      <c r="AU1423" s="453"/>
      <c r="AV1423" s="453"/>
      <c r="AW1423" s="453"/>
      <c r="AX1423" s="453"/>
      <c r="AY1423" s="453"/>
      <c r="AZ1423" s="453"/>
      <c r="BA1423" s="453"/>
      <c r="BB1423" s="453"/>
      <c r="BC1423" s="453"/>
      <c r="BD1423" s="453"/>
      <c r="BE1423" s="453"/>
    </row>
    <row r="1424">
      <c r="A1424" s="785"/>
      <c r="B1424" s="782"/>
      <c r="C1424" s="782"/>
      <c r="D1424" s="782"/>
      <c r="E1424" s="782"/>
      <c r="F1424" s="782"/>
      <c r="G1424" s="782"/>
      <c r="H1424" s="782"/>
      <c r="I1424" s="783"/>
      <c r="J1424" s="453"/>
      <c r="K1424" s="453"/>
      <c r="L1424" s="784"/>
      <c r="M1424" s="453"/>
      <c r="N1424" s="453"/>
      <c r="O1424" s="453"/>
      <c r="P1424" s="453"/>
      <c r="Q1424" s="441"/>
      <c r="R1424" s="453"/>
      <c r="S1424" s="453"/>
      <c r="T1424" s="453"/>
      <c r="U1424" s="453"/>
      <c r="V1424" s="453"/>
      <c r="W1424" s="453"/>
      <c r="X1424" s="453"/>
      <c r="Y1424" s="453"/>
      <c r="Z1424" s="453"/>
      <c r="AA1424" s="453"/>
      <c r="AB1424" s="453"/>
      <c r="AC1424" s="453"/>
      <c r="AD1424" s="453"/>
      <c r="AE1424" s="453"/>
      <c r="AF1424" s="453"/>
      <c r="AG1424" s="453"/>
      <c r="AH1424" s="453"/>
      <c r="AI1424" s="453"/>
      <c r="AJ1424" s="453"/>
      <c r="AK1424" s="453"/>
      <c r="AL1424" s="453"/>
      <c r="AM1424" s="453"/>
      <c r="AN1424" s="453"/>
      <c r="AO1424" s="453"/>
      <c r="AP1424" s="453"/>
      <c r="AQ1424" s="453"/>
      <c r="AR1424" s="453"/>
      <c r="AS1424" s="453"/>
      <c r="AT1424" s="453"/>
      <c r="AU1424" s="453"/>
      <c r="AV1424" s="453"/>
      <c r="AW1424" s="453"/>
      <c r="AX1424" s="453"/>
      <c r="AY1424" s="453"/>
      <c r="AZ1424" s="453"/>
      <c r="BA1424" s="453"/>
      <c r="BB1424" s="453"/>
      <c r="BC1424" s="453"/>
      <c r="BD1424" s="453"/>
      <c r="BE1424" s="453"/>
    </row>
    <row r="1425">
      <c r="A1425" s="785"/>
      <c r="B1425" s="782"/>
      <c r="C1425" s="782"/>
      <c r="D1425" s="782"/>
      <c r="E1425" s="782"/>
      <c r="F1425" s="782"/>
      <c r="G1425" s="782"/>
      <c r="H1425" s="782"/>
      <c r="I1425" s="783"/>
      <c r="J1425" s="453"/>
      <c r="K1425" s="453"/>
      <c r="L1425" s="784"/>
      <c r="M1425" s="453"/>
      <c r="N1425" s="453"/>
      <c r="O1425" s="453"/>
      <c r="P1425" s="453"/>
      <c r="Q1425" s="441"/>
      <c r="R1425" s="453"/>
      <c r="S1425" s="453"/>
      <c r="T1425" s="453"/>
      <c r="U1425" s="453"/>
      <c r="V1425" s="453"/>
      <c r="W1425" s="453"/>
      <c r="X1425" s="453"/>
      <c r="Y1425" s="453"/>
      <c r="Z1425" s="453"/>
      <c r="AA1425" s="453"/>
      <c r="AB1425" s="453"/>
      <c r="AC1425" s="453"/>
      <c r="AD1425" s="453"/>
      <c r="AE1425" s="453"/>
      <c r="AF1425" s="453"/>
      <c r="AG1425" s="453"/>
      <c r="AH1425" s="453"/>
      <c r="AI1425" s="453"/>
      <c r="AJ1425" s="453"/>
      <c r="AK1425" s="453"/>
      <c r="AL1425" s="453"/>
      <c r="AM1425" s="453"/>
      <c r="AN1425" s="453"/>
      <c r="AO1425" s="453"/>
      <c r="AP1425" s="453"/>
      <c r="AQ1425" s="453"/>
      <c r="AR1425" s="453"/>
      <c r="AS1425" s="453"/>
      <c r="AT1425" s="453"/>
      <c r="AU1425" s="453"/>
      <c r="AV1425" s="453"/>
      <c r="AW1425" s="453"/>
      <c r="AX1425" s="453"/>
      <c r="AY1425" s="453"/>
      <c r="AZ1425" s="453"/>
      <c r="BA1425" s="453"/>
      <c r="BB1425" s="453"/>
      <c r="BC1425" s="453"/>
      <c r="BD1425" s="453"/>
      <c r="BE1425" s="453"/>
    </row>
    <row r="1426">
      <c r="A1426" s="785"/>
      <c r="B1426" s="782"/>
      <c r="C1426" s="782"/>
      <c r="D1426" s="782"/>
      <c r="E1426" s="782"/>
      <c r="F1426" s="782"/>
      <c r="G1426" s="782"/>
      <c r="H1426" s="782"/>
      <c r="I1426" s="783"/>
      <c r="J1426" s="453"/>
      <c r="K1426" s="453"/>
      <c r="L1426" s="784"/>
      <c r="M1426" s="453"/>
      <c r="N1426" s="453"/>
      <c r="O1426" s="453"/>
      <c r="P1426" s="453"/>
      <c r="Q1426" s="441"/>
      <c r="R1426" s="453"/>
      <c r="S1426" s="453"/>
      <c r="T1426" s="453"/>
      <c r="U1426" s="453"/>
      <c r="V1426" s="453"/>
      <c r="W1426" s="453"/>
      <c r="X1426" s="453"/>
      <c r="Y1426" s="453"/>
      <c r="Z1426" s="453"/>
      <c r="AA1426" s="453"/>
      <c r="AB1426" s="453"/>
      <c r="AC1426" s="453"/>
      <c r="AD1426" s="453"/>
      <c r="AE1426" s="453"/>
      <c r="AF1426" s="453"/>
      <c r="AG1426" s="453"/>
      <c r="AH1426" s="453"/>
      <c r="AI1426" s="453"/>
      <c r="AJ1426" s="453"/>
      <c r="AK1426" s="453"/>
      <c r="AL1426" s="453"/>
      <c r="AM1426" s="453"/>
      <c r="AN1426" s="453"/>
      <c r="AO1426" s="453"/>
      <c r="AP1426" s="453"/>
      <c r="AQ1426" s="453"/>
      <c r="AR1426" s="453"/>
      <c r="AS1426" s="453"/>
      <c r="AT1426" s="453"/>
      <c r="AU1426" s="453"/>
      <c r="AV1426" s="453"/>
      <c r="AW1426" s="453"/>
      <c r="AX1426" s="453"/>
      <c r="AY1426" s="453"/>
      <c r="AZ1426" s="453"/>
      <c r="BA1426" s="453"/>
      <c r="BB1426" s="453"/>
      <c r="BC1426" s="453"/>
      <c r="BD1426" s="453"/>
      <c r="BE1426" s="453"/>
    </row>
    <row r="1427">
      <c r="A1427" s="785"/>
      <c r="B1427" s="782"/>
      <c r="C1427" s="782"/>
      <c r="D1427" s="782"/>
      <c r="E1427" s="782"/>
      <c r="F1427" s="782"/>
      <c r="G1427" s="782"/>
      <c r="H1427" s="782"/>
      <c r="I1427" s="783"/>
      <c r="J1427" s="453"/>
      <c r="K1427" s="453"/>
      <c r="L1427" s="784"/>
      <c r="M1427" s="453"/>
      <c r="N1427" s="453"/>
      <c r="O1427" s="453"/>
      <c r="P1427" s="453"/>
      <c r="Q1427" s="441"/>
      <c r="R1427" s="453"/>
      <c r="S1427" s="453"/>
      <c r="T1427" s="453"/>
      <c r="U1427" s="453"/>
      <c r="V1427" s="453"/>
      <c r="W1427" s="453"/>
      <c r="X1427" s="453"/>
      <c r="Y1427" s="453"/>
      <c r="Z1427" s="453"/>
      <c r="AA1427" s="453"/>
      <c r="AB1427" s="453"/>
      <c r="AC1427" s="453"/>
      <c r="AD1427" s="453"/>
      <c r="AE1427" s="453"/>
      <c r="AF1427" s="453"/>
      <c r="AG1427" s="453"/>
      <c r="AH1427" s="453"/>
      <c r="AI1427" s="453"/>
      <c r="AJ1427" s="453"/>
      <c r="AK1427" s="453"/>
      <c r="AL1427" s="453"/>
      <c r="AM1427" s="453"/>
      <c r="AN1427" s="453"/>
      <c r="AO1427" s="453"/>
      <c r="AP1427" s="453"/>
      <c r="AQ1427" s="453"/>
      <c r="AR1427" s="453"/>
      <c r="AS1427" s="453"/>
      <c r="AT1427" s="453"/>
      <c r="AU1427" s="453"/>
      <c r="AV1427" s="453"/>
      <c r="AW1427" s="453"/>
      <c r="AX1427" s="453"/>
      <c r="AY1427" s="453"/>
      <c r="AZ1427" s="453"/>
      <c r="BA1427" s="453"/>
      <c r="BB1427" s="453"/>
      <c r="BC1427" s="453"/>
      <c r="BD1427" s="453"/>
      <c r="BE1427" s="453"/>
    </row>
    <row r="1428">
      <c r="A1428" s="785"/>
      <c r="B1428" s="782"/>
      <c r="C1428" s="782"/>
      <c r="D1428" s="782"/>
      <c r="E1428" s="782"/>
      <c r="F1428" s="782"/>
      <c r="G1428" s="782"/>
      <c r="H1428" s="782"/>
      <c r="I1428" s="783"/>
      <c r="J1428" s="453"/>
      <c r="K1428" s="453"/>
      <c r="L1428" s="784"/>
      <c r="M1428" s="453"/>
      <c r="N1428" s="453"/>
      <c r="O1428" s="453"/>
      <c r="P1428" s="453"/>
      <c r="Q1428" s="441"/>
      <c r="R1428" s="453"/>
      <c r="S1428" s="453"/>
      <c r="T1428" s="453"/>
      <c r="U1428" s="453"/>
      <c r="V1428" s="453"/>
      <c r="W1428" s="453"/>
      <c r="X1428" s="453"/>
      <c r="Y1428" s="453"/>
      <c r="Z1428" s="453"/>
      <c r="AA1428" s="453"/>
      <c r="AB1428" s="453"/>
      <c r="AC1428" s="453"/>
      <c r="AD1428" s="453"/>
      <c r="AE1428" s="453"/>
      <c r="AF1428" s="453"/>
      <c r="AG1428" s="453"/>
      <c r="AH1428" s="453"/>
      <c r="AI1428" s="453"/>
      <c r="AJ1428" s="453"/>
      <c r="AK1428" s="453"/>
      <c r="AL1428" s="453"/>
      <c r="AM1428" s="453"/>
      <c r="AN1428" s="453"/>
      <c r="AO1428" s="453"/>
      <c r="AP1428" s="453"/>
      <c r="AQ1428" s="453"/>
      <c r="AR1428" s="453"/>
      <c r="AS1428" s="453"/>
      <c r="AT1428" s="453"/>
      <c r="AU1428" s="453"/>
      <c r="AV1428" s="453"/>
      <c r="AW1428" s="453"/>
      <c r="AX1428" s="453"/>
      <c r="AY1428" s="453"/>
      <c r="AZ1428" s="453"/>
      <c r="BA1428" s="453"/>
      <c r="BB1428" s="453"/>
      <c r="BC1428" s="453"/>
      <c r="BD1428" s="453"/>
      <c r="BE1428" s="453"/>
    </row>
    <row r="1429">
      <c r="A1429" s="785"/>
      <c r="B1429" s="782"/>
      <c r="C1429" s="782"/>
      <c r="D1429" s="782"/>
      <c r="E1429" s="782"/>
      <c r="F1429" s="782"/>
      <c r="G1429" s="782"/>
      <c r="H1429" s="782"/>
      <c r="I1429" s="783"/>
      <c r="J1429" s="453"/>
      <c r="K1429" s="453"/>
      <c r="L1429" s="784"/>
      <c r="M1429" s="453"/>
      <c r="N1429" s="453"/>
      <c r="O1429" s="453"/>
      <c r="P1429" s="453"/>
      <c r="Q1429" s="441"/>
      <c r="R1429" s="453"/>
      <c r="S1429" s="453"/>
      <c r="T1429" s="453"/>
      <c r="U1429" s="453"/>
      <c r="V1429" s="453"/>
      <c r="W1429" s="453"/>
      <c r="X1429" s="453"/>
      <c r="Y1429" s="453"/>
      <c r="Z1429" s="453"/>
      <c r="AA1429" s="453"/>
      <c r="AB1429" s="453"/>
      <c r="AC1429" s="453"/>
      <c r="AD1429" s="453"/>
      <c r="AE1429" s="453"/>
      <c r="AF1429" s="453"/>
      <c r="AG1429" s="453"/>
      <c r="AH1429" s="453"/>
      <c r="AI1429" s="453"/>
      <c r="AJ1429" s="453"/>
      <c r="AK1429" s="453"/>
      <c r="AL1429" s="453"/>
      <c r="AM1429" s="453"/>
      <c r="AN1429" s="453"/>
      <c r="AO1429" s="453"/>
      <c r="AP1429" s="453"/>
      <c r="AQ1429" s="453"/>
      <c r="AR1429" s="453"/>
      <c r="AS1429" s="453"/>
      <c r="AT1429" s="453"/>
      <c r="AU1429" s="453"/>
      <c r="AV1429" s="453"/>
      <c r="AW1429" s="453"/>
      <c r="AX1429" s="453"/>
      <c r="AY1429" s="453"/>
      <c r="AZ1429" s="453"/>
      <c r="BA1429" s="453"/>
      <c r="BB1429" s="453"/>
      <c r="BC1429" s="453"/>
      <c r="BD1429" s="453"/>
      <c r="BE1429" s="453"/>
    </row>
    <row r="1430">
      <c r="A1430" s="785"/>
      <c r="B1430" s="782"/>
      <c r="C1430" s="782"/>
      <c r="D1430" s="782"/>
      <c r="E1430" s="782"/>
      <c r="F1430" s="782"/>
      <c r="G1430" s="782"/>
      <c r="H1430" s="782"/>
      <c r="I1430" s="783"/>
      <c r="J1430" s="453"/>
      <c r="K1430" s="453"/>
      <c r="L1430" s="784"/>
      <c r="M1430" s="453"/>
      <c r="N1430" s="453"/>
      <c r="O1430" s="453"/>
      <c r="P1430" s="453"/>
      <c r="Q1430" s="441"/>
      <c r="R1430" s="453"/>
      <c r="S1430" s="453"/>
      <c r="T1430" s="453"/>
      <c r="U1430" s="453"/>
      <c r="V1430" s="453"/>
      <c r="W1430" s="453"/>
      <c r="X1430" s="453"/>
      <c r="Y1430" s="453"/>
      <c r="Z1430" s="453"/>
      <c r="AA1430" s="453"/>
      <c r="AB1430" s="453"/>
      <c r="AC1430" s="453"/>
      <c r="AD1430" s="453"/>
      <c r="AE1430" s="453"/>
      <c r="AF1430" s="453"/>
      <c r="AG1430" s="453"/>
      <c r="AH1430" s="453"/>
      <c r="AI1430" s="453"/>
      <c r="AJ1430" s="453"/>
      <c r="AK1430" s="453"/>
      <c r="AL1430" s="453"/>
      <c r="AM1430" s="453"/>
      <c r="AN1430" s="453"/>
      <c r="AO1430" s="453"/>
      <c r="AP1430" s="453"/>
      <c r="AQ1430" s="453"/>
      <c r="AR1430" s="453"/>
      <c r="AS1430" s="453"/>
      <c r="AT1430" s="453"/>
      <c r="AU1430" s="453"/>
      <c r="AV1430" s="453"/>
      <c r="AW1430" s="453"/>
      <c r="AX1430" s="453"/>
      <c r="AY1430" s="453"/>
      <c r="AZ1430" s="453"/>
      <c r="BA1430" s="453"/>
      <c r="BB1430" s="453"/>
      <c r="BC1430" s="453"/>
      <c r="BD1430" s="453"/>
      <c r="BE1430" s="453"/>
    </row>
    <row r="1431">
      <c r="A1431" s="785"/>
      <c r="B1431" s="782"/>
      <c r="C1431" s="782"/>
      <c r="D1431" s="782"/>
      <c r="E1431" s="782"/>
      <c r="F1431" s="782"/>
      <c r="G1431" s="782"/>
      <c r="H1431" s="782"/>
      <c r="I1431" s="783"/>
      <c r="J1431" s="453"/>
      <c r="K1431" s="453"/>
      <c r="L1431" s="784"/>
      <c r="M1431" s="453"/>
      <c r="N1431" s="453"/>
      <c r="O1431" s="453"/>
      <c r="P1431" s="453"/>
      <c r="Q1431" s="441"/>
      <c r="R1431" s="453"/>
      <c r="S1431" s="453"/>
      <c r="T1431" s="453"/>
      <c r="U1431" s="453"/>
      <c r="V1431" s="453"/>
      <c r="W1431" s="453"/>
      <c r="X1431" s="453"/>
      <c r="Y1431" s="453"/>
      <c r="Z1431" s="453"/>
      <c r="AA1431" s="453"/>
      <c r="AB1431" s="453"/>
      <c r="AC1431" s="453"/>
      <c r="AD1431" s="453"/>
      <c r="AE1431" s="453"/>
      <c r="AF1431" s="453"/>
      <c r="AG1431" s="453"/>
      <c r="AH1431" s="453"/>
      <c r="AI1431" s="453"/>
      <c r="AJ1431" s="453"/>
      <c r="AK1431" s="453"/>
      <c r="AL1431" s="453"/>
      <c r="AM1431" s="453"/>
      <c r="AN1431" s="453"/>
      <c r="AO1431" s="453"/>
      <c r="AP1431" s="453"/>
      <c r="AQ1431" s="453"/>
      <c r="AR1431" s="453"/>
      <c r="AS1431" s="453"/>
      <c r="AT1431" s="453"/>
      <c r="AU1431" s="453"/>
      <c r="AV1431" s="453"/>
      <c r="AW1431" s="453"/>
      <c r="AX1431" s="453"/>
      <c r="AY1431" s="453"/>
      <c r="AZ1431" s="453"/>
      <c r="BA1431" s="453"/>
      <c r="BB1431" s="453"/>
      <c r="BC1431" s="453"/>
      <c r="BD1431" s="453"/>
      <c r="BE1431" s="453"/>
    </row>
    <row r="1432">
      <c r="A1432" s="785"/>
      <c r="B1432" s="782"/>
      <c r="C1432" s="782"/>
      <c r="D1432" s="782"/>
      <c r="E1432" s="782"/>
      <c r="F1432" s="782"/>
      <c r="G1432" s="782"/>
      <c r="H1432" s="782"/>
      <c r="I1432" s="783"/>
      <c r="J1432" s="453"/>
      <c r="K1432" s="453"/>
      <c r="L1432" s="784"/>
      <c r="M1432" s="453"/>
      <c r="N1432" s="453"/>
      <c r="O1432" s="453"/>
      <c r="P1432" s="453"/>
      <c r="Q1432" s="441"/>
      <c r="R1432" s="453"/>
      <c r="S1432" s="453"/>
      <c r="T1432" s="453"/>
      <c r="U1432" s="453"/>
      <c r="V1432" s="453"/>
      <c r="W1432" s="453"/>
      <c r="X1432" s="453"/>
      <c r="Y1432" s="453"/>
      <c r="Z1432" s="453"/>
      <c r="AA1432" s="453"/>
      <c r="AB1432" s="453"/>
      <c r="AC1432" s="453"/>
      <c r="AD1432" s="453"/>
      <c r="AE1432" s="453"/>
      <c r="AF1432" s="453"/>
      <c r="AG1432" s="453"/>
      <c r="AH1432" s="453"/>
      <c r="AI1432" s="453"/>
      <c r="AJ1432" s="453"/>
      <c r="AK1432" s="453"/>
      <c r="AL1432" s="453"/>
      <c r="AM1432" s="453"/>
      <c r="AN1432" s="453"/>
      <c r="AO1432" s="453"/>
      <c r="AP1432" s="453"/>
      <c r="AQ1432" s="453"/>
      <c r="AR1432" s="453"/>
      <c r="AS1432" s="453"/>
      <c r="AT1432" s="453"/>
      <c r="AU1432" s="453"/>
      <c r="AV1432" s="453"/>
      <c r="AW1432" s="453"/>
      <c r="AX1432" s="453"/>
      <c r="AY1432" s="453"/>
      <c r="AZ1432" s="453"/>
      <c r="BA1432" s="453"/>
      <c r="BB1432" s="453"/>
      <c r="BC1432" s="453"/>
      <c r="BD1432" s="453"/>
      <c r="BE1432" s="453"/>
    </row>
    <row r="1433">
      <c r="A1433" s="785"/>
      <c r="B1433" s="782"/>
      <c r="C1433" s="782"/>
      <c r="D1433" s="782"/>
      <c r="E1433" s="782"/>
      <c r="F1433" s="782"/>
      <c r="G1433" s="782"/>
      <c r="H1433" s="782"/>
      <c r="I1433" s="783"/>
      <c r="J1433" s="453"/>
      <c r="K1433" s="453"/>
      <c r="L1433" s="784"/>
      <c r="M1433" s="453"/>
      <c r="N1433" s="453"/>
      <c r="O1433" s="453"/>
      <c r="P1433" s="453"/>
      <c r="Q1433" s="441"/>
      <c r="R1433" s="453"/>
      <c r="S1433" s="453"/>
      <c r="T1433" s="453"/>
      <c r="U1433" s="453"/>
      <c r="V1433" s="453"/>
      <c r="W1433" s="453"/>
      <c r="X1433" s="453"/>
      <c r="Y1433" s="453"/>
      <c r="Z1433" s="453"/>
      <c r="AA1433" s="453"/>
      <c r="AB1433" s="453"/>
      <c r="AC1433" s="453"/>
      <c r="AD1433" s="453"/>
      <c r="AE1433" s="453"/>
      <c r="AF1433" s="453"/>
      <c r="AG1433" s="453"/>
      <c r="AH1433" s="453"/>
      <c r="AI1433" s="453"/>
      <c r="AJ1433" s="453"/>
      <c r="AK1433" s="453"/>
      <c r="AL1433" s="453"/>
      <c r="AM1433" s="453"/>
      <c r="AN1433" s="453"/>
      <c r="AO1433" s="453"/>
      <c r="AP1433" s="453"/>
      <c r="AQ1433" s="453"/>
      <c r="AR1433" s="453"/>
      <c r="AS1433" s="453"/>
      <c r="AT1433" s="453"/>
      <c r="AU1433" s="453"/>
      <c r="AV1433" s="453"/>
      <c r="AW1433" s="453"/>
      <c r="AX1433" s="453"/>
      <c r="AY1433" s="453"/>
      <c r="AZ1433" s="453"/>
      <c r="BA1433" s="453"/>
      <c r="BB1433" s="453"/>
      <c r="BC1433" s="453"/>
      <c r="BD1433" s="453"/>
      <c r="BE1433" s="453"/>
    </row>
    <row r="1434">
      <c r="A1434" s="785"/>
      <c r="B1434" s="782"/>
      <c r="C1434" s="782"/>
      <c r="D1434" s="782"/>
      <c r="E1434" s="782"/>
      <c r="F1434" s="782"/>
      <c r="G1434" s="782"/>
      <c r="H1434" s="782"/>
      <c r="I1434" s="783"/>
      <c r="J1434" s="453"/>
      <c r="K1434" s="453"/>
      <c r="L1434" s="784"/>
      <c r="M1434" s="453"/>
      <c r="N1434" s="453"/>
      <c r="O1434" s="453"/>
      <c r="P1434" s="453"/>
      <c r="Q1434" s="441"/>
      <c r="R1434" s="453"/>
      <c r="S1434" s="453"/>
      <c r="T1434" s="453"/>
      <c r="U1434" s="453"/>
      <c r="V1434" s="453"/>
      <c r="W1434" s="453"/>
      <c r="X1434" s="453"/>
      <c r="Y1434" s="453"/>
      <c r="Z1434" s="453"/>
      <c r="AA1434" s="453"/>
      <c r="AB1434" s="453"/>
      <c r="AC1434" s="453"/>
      <c r="AD1434" s="453"/>
      <c r="AE1434" s="453"/>
      <c r="AF1434" s="453"/>
      <c r="AG1434" s="453"/>
      <c r="AH1434" s="453"/>
      <c r="AI1434" s="453"/>
      <c r="AJ1434" s="453"/>
      <c r="AK1434" s="453"/>
      <c r="AL1434" s="453"/>
      <c r="AM1434" s="453"/>
      <c r="AN1434" s="453"/>
      <c r="AO1434" s="453"/>
      <c r="AP1434" s="453"/>
      <c r="AQ1434" s="453"/>
      <c r="AR1434" s="453"/>
      <c r="AS1434" s="453"/>
      <c r="AT1434" s="453"/>
      <c r="AU1434" s="453"/>
      <c r="AV1434" s="453"/>
      <c r="AW1434" s="453"/>
      <c r="AX1434" s="453"/>
      <c r="AY1434" s="453"/>
      <c r="AZ1434" s="453"/>
      <c r="BA1434" s="453"/>
      <c r="BB1434" s="453"/>
      <c r="BC1434" s="453"/>
      <c r="BD1434" s="453"/>
      <c r="BE1434" s="453"/>
    </row>
    <row r="1435">
      <c r="A1435" s="785"/>
      <c r="B1435" s="782"/>
      <c r="C1435" s="782"/>
      <c r="D1435" s="782"/>
      <c r="E1435" s="782"/>
      <c r="F1435" s="782"/>
      <c r="G1435" s="782"/>
      <c r="H1435" s="782"/>
      <c r="I1435" s="783"/>
      <c r="J1435" s="453"/>
      <c r="K1435" s="453"/>
      <c r="L1435" s="784"/>
      <c r="M1435" s="453"/>
      <c r="N1435" s="453"/>
      <c r="O1435" s="453"/>
      <c r="P1435" s="453"/>
      <c r="Q1435" s="441"/>
      <c r="R1435" s="453"/>
      <c r="S1435" s="453"/>
      <c r="T1435" s="453"/>
      <c r="U1435" s="453"/>
      <c r="V1435" s="453"/>
      <c r="W1435" s="453"/>
      <c r="X1435" s="453"/>
      <c r="Y1435" s="453"/>
      <c r="Z1435" s="453"/>
      <c r="AA1435" s="453"/>
      <c r="AB1435" s="453"/>
      <c r="AC1435" s="453"/>
      <c r="AD1435" s="453"/>
      <c r="AE1435" s="453"/>
      <c r="AF1435" s="453"/>
      <c r="AG1435" s="453"/>
      <c r="AH1435" s="453"/>
      <c r="AI1435" s="453"/>
      <c r="AJ1435" s="453"/>
      <c r="AK1435" s="453"/>
      <c r="AL1435" s="453"/>
      <c r="AM1435" s="453"/>
      <c r="AN1435" s="453"/>
      <c r="AO1435" s="453"/>
      <c r="AP1435" s="453"/>
      <c r="AQ1435" s="453"/>
      <c r="AR1435" s="453"/>
      <c r="AS1435" s="453"/>
      <c r="AT1435" s="453"/>
      <c r="AU1435" s="453"/>
      <c r="AV1435" s="453"/>
      <c r="AW1435" s="453"/>
      <c r="AX1435" s="453"/>
      <c r="AY1435" s="453"/>
      <c r="AZ1435" s="453"/>
      <c r="BA1435" s="453"/>
      <c r="BB1435" s="453"/>
      <c r="BC1435" s="453"/>
      <c r="BD1435" s="453"/>
      <c r="BE1435" s="453"/>
    </row>
    <row r="1436">
      <c r="A1436" s="785"/>
      <c r="B1436" s="782"/>
      <c r="C1436" s="782"/>
      <c r="D1436" s="782"/>
      <c r="E1436" s="782"/>
      <c r="F1436" s="782"/>
      <c r="G1436" s="782"/>
      <c r="H1436" s="782"/>
      <c r="I1436" s="783"/>
      <c r="J1436" s="453"/>
      <c r="K1436" s="453"/>
      <c r="L1436" s="784"/>
      <c r="M1436" s="453"/>
      <c r="N1436" s="453"/>
      <c r="O1436" s="453"/>
      <c r="P1436" s="453"/>
      <c r="Q1436" s="441"/>
      <c r="R1436" s="453"/>
      <c r="S1436" s="453"/>
      <c r="T1436" s="453"/>
      <c r="U1436" s="453"/>
      <c r="V1436" s="453"/>
      <c r="W1436" s="453"/>
      <c r="X1436" s="453"/>
      <c r="Y1436" s="453"/>
      <c r="Z1436" s="453"/>
      <c r="AA1436" s="453"/>
      <c r="AB1436" s="453"/>
      <c r="AC1436" s="453"/>
      <c r="AD1436" s="453"/>
      <c r="AE1436" s="453"/>
      <c r="AF1436" s="453"/>
      <c r="AG1436" s="453"/>
      <c r="AH1436" s="453"/>
      <c r="AI1436" s="453"/>
      <c r="AJ1436" s="453"/>
      <c r="AK1436" s="453"/>
      <c r="AL1436" s="453"/>
      <c r="AM1436" s="453"/>
      <c r="AN1436" s="453"/>
      <c r="AO1436" s="453"/>
      <c r="AP1436" s="453"/>
      <c r="AQ1436" s="453"/>
      <c r="AR1436" s="453"/>
      <c r="AS1436" s="453"/>
      <c r="AT1436" s="453"/>
      <c r="AU1436" s="453"/>
      <c r="AV1436" s="453"/>
      <c r="AW1436" s="453"/>
      <c r="AX1436" s="453"/>
      <c r="AY1436" s="453"/>
      <c r="AZ1436" s="453"/>
      <c r="BA1436" s="453"/>
      <c r="BB1436" s="453"/>
      <c r="BC1436" s="453"/>
      <c r="BD1436" s="453"/>
      <c r="BE1436" s="453"/>
    </row>
    <row r="1437">
      <c r="A1437" s="785"/>
      <c r="B1437" s="782"/>
      <c r="C1437" s="782"/>
      <c r="D1437" s="782"/>
      <c r="E1437" s="782"/>
      <c r="F1437" s="782"/>
      <c r="G1437" s="782"/>
      <c r="H1437" s="782"/>
      <c r="I1437" s="783"/>
      <c r="J1437" s="453"/>
      <c r="K1437" s="453"/>
      <c r="L1437" s="784"/>
      <c r="M1437" s="453"/>
      <c r="N1437" s="453"/>
      <c r="O1437" s="453"/>
      <c r="P1437" s="453"/>
      <c r="Q1437" s="441"/>
      <c r="R1437" s="453"/>
      <c r="S1437" s="453"/>
      <c r="T1437" s="453"/>
      <c r="U1437" s="453"/>
      <c r="V1437" s="453"/>
      <c r="W1437" s="453"/>
      <c r="X1437" s="453"/>
      <c r="Y1437" s="453"/>
      <c r="Z1437" s="453"/>
      <c r="AA1437" s="453"/>
      <c r="AB1437" s="453"/>
      <c r="AC1437" s="453"/>
      <c r="AD1437" s="453"/>
      <c r="AE1437" s="453"/>
      <c r="AF1437" s="453"/>
      <c r="AG1437" s="453"/>
      <c r="AH1437" s="453"/>
      <c r="AI1437" s="453"/>
      <c r="AJ1437" s="453"/>
      <c r="AK1437" s="453"/>
      <c r="AL1437" s="453"/>
      <c r="AM1437" s="453"/>
      <c r="AN1437" s="453"/>
      <c r="AO1437" s="453"/>
      <c r="AP1437" s="453"/>
      <c r="AQ1437" s="453"/>
      <c r="AR1437" s="453"/>
      <c r="AS1437" s="453"/>
      <c r="AT1437" s="453"/>
      <c r="AU1437" s="453"/>
      <c r="AV1437" s="453"/>
      <c r="AW1437" s="453"/>
      <c r="AX1437" s="453"/>
      <c r="AY1437" s="453"/>
      <c r="AZ1437" s="453"/>
      <c r="BA1437" s="453"/>
      <c r="BB1437" s="453"/>
      <c r="BC1437" s="453"/>
      <c r="BD1437" s="453"/>
      <c r="BE1437" s="453"/>
    </row>
    <row r="1438">
      <c r="A1438" s="785"/>
      <c r="B1438" s="782"/>
      <c r="C1438" s="782"/>
      <c r="D1438" s="782"/>
      <c r="E1438" s="782"/>
      <c r="F1438" s="782"/>
      <c r="G1438" s="782"/>
      <c r="H1438" s="782"/>
      <c r="I1438" s="783"/>
      <c r="J1438" s="453"/>
      <c r="K1438" s="453"/>
      <c r="L1438" s="784"/>
      <c r="M1438" s="453"/>
      <c r="N1438" s="453"/>
      <c r="O1438" s="453"/>
      <c r="P1438" s="453"/>
      <c r="Q1438" s="441"/>
      <c r="R1438" s="453"/>
      <c r="S1438" s="453"/>
      <c r="T1438" s="453"/>
      <c r="U1438" s="453"/>
      <c r="V1438" s="453"/>
      <c r="W1438" s="453"/>
      <c r="X1438" s="453"/>
      <c r="Y1438" s="453"/>
      <c r="Z1438" s="453"/>
      <c r="AA1438" s="453"/>
      <c r="AB1438" s="453"/>
      <c r="AC1438" s="453"/>
      <c r="AD1438" s="453"/>
      <c r="AE1438" s="453"/>
      <c r="AF1438" s="453"/>
      <c r="AG1438" s="453"/>
      <c r="AH1438" s="453"/>
      <c r="AI1438" s="453"/>
      <c r="AJ1438" s="453"/>
      <c r="AK1438" s="453"/>
      <c r="AL1438" s="453"/>
      <c r="AM1438" s="453"/>
      <c r="AN1438" s="453"/>
      <c r="AO1438" s="453"/>
      <c r="AP1438" s="453"/>
      <c r="AQ1438" s="453"/>
      <c r="AR1438" s="453"/>
      <c r="AS1438" s="453"/>
      <c r="AT1438" s="453"/>
      <c r="AU1438" s="453"/>
      <c r="AV1438" s="453"/>
      <c r="AW1438" s="453"/>
      <c r="AX1438" s="453"/>
      <c r="AY1438" s="453"/>
      <c r="AZ1438" s="453"/>
      <c r="BA1438" s="453"/>
      <c r="BB1438" s="453"/>
      <c r="BC1438" s="453"/>
      <c r="BD1438" s="453"/>
      <c r="BE1438" s="453"/>
    </row>
    <row r="1439">
      <c r="A1439" s="785"/>
      <c r="B1439" s="782"/>
      <c r="C1439" s="782"/>
      <c r="D1439" s="782"/>
      <c r="E1439" s="782"/>
      <c r="F1439" s="782"/>
      <c r="G1439" s="782"/>
      <c r="H1439" s="782"/>
      <c r="I1439" s="783"/>
      <c r="J1439" s="453"/>
      <c r="K1439" s="453"/>
      <c r="L1439" s="784"/>
      <c r="M1439" s="453"/>
      <c r="N1439" s="453"/>
      <c r="O1439" s="453"/>
      <c r="P1439" s="453"/>
      <c r="Q1439" s="441"/>
      <c r="R1439" s="453"/>
      <c r="S1439" s="453"/>
      <c r="T1439" s="453"/>
      <c r="U1439" s="453"/>
      <c r="V1439" s="453"/>
      <c r="W1439" s="453"/>
      <c r="X1439" s="453"/>
      <c r="Y1439" s="453"/>
      <c r="Z1439" s="453"/>
      <c r="AA1439" s="453"/>
      <c r="AB1439" s="453"/>
      <c r="AC1439" s="453"/>
      <c r="AD1439" s="453"/>
      <c r="AE1439" s="453"/>
      <c r="AF1439" s="453"/>
      <c r="AG1439" s="453"/>
      <c r="AH1439" s="453"/>
      <c r="AI1439" s="453"/>
      <c r="AJ1439" s="453"/>
      <c r="AK1439" s="453"/>
      <c r="AL1439" s="453"/>
      <c r="AM1439" s="453"/>
      <c r="AN1439" s="453"/>
      <c r="AO1439" s="453"/>
      <c r="AP1439" s="453"/>
      <c r="AQ1439" s="453"/>
      <c r="AR1439" s="453"/>
      <c r="AS1439" s="453"/>
      <c r="AT1439" s="453"/>
      <c r="AU1439" s="453"/>
      <c r="AV1439" s="453"/>
      <c r="AW1439" s="453"/>
      <c r="AX1439" s="453"/>
      <c r="AY1439" s="453"/>
      <c r="AZ1439" s="453"/>
      <c r="BA1439" s="453"/>
      <c r="BB1439" s="453"/>
      <c r="BC1439" s="453"/>
      <c r="BD1439" s="453"/>
      <c r="BE1439" s="453"/>
    </row>
    <row r="1440">
      <c r="A1440" s="785"/>
      <c r="B1440" s="782"/>
      <c r="C1440" s="782"/>
      <c r="D1440" s="782"/>
      <c r="E1440" s="782"/>
      <c r="F1440" s="782"/>
      <c r="G1440" s="782"/>
      <c r="H1440" s="782"/>
      <c r="I1440" s="783"/>
      <c r="J1440" s="453"/>
      <c r="K1440" s="453"/>
      <c r="L1440" s="784"/>
      <c r="M1440" s="453"/>
      <c r="N1440" s="453"/>
      <c r="O1440" s="453"/>
      <c r="P1440" s="453"/>
      <c r="Q1440" s="441"/>
      <c r="R1440" s="453"/>
      <c r="S1440" s="453"/>
      <c r="T1440" s="453"/>
      <c r="U1440" s="453"/>
      <c r="V1440" s="453"/>
      <c r="W1440" s="453"/>
      <c r="X1440" s="453"/>
      <c r="Y1440" s="453"/>
      <c r="Z1440" s="453"/>
      <c r="AA1440" s="453"/>
      <c r="AB1440" s="453"/>
      <c r="AC1440" s="453"/>
      <c r="AD1440" s="453"/>
      <c r="AE1440" s="453"/>
      <c r="AF1440" s="453"/>
      <c r="AG1440" s="453"/>
      <c r="AH1440" s="453"/>
      <c r="AI1440" s="453"/>
      <c r="AJ1440" s="453"/>
      <c r="AK1440" s="453"/>
      <c r="AL1440" s="453"/>
      <c r="AM1440" s="453"/>
      <c r="AN1440" s="453"/>
      <c r="AO1440" s="453"/>
      <c r="AP1440" s="453"/>
      <c r="AQ1440" s="453"/>
      <c r="AR1440" s="453"/>
      <c r="AS1440" s="453"/>
      <c r="AT1440" s="453"/>
      <c r="AU1440" s="453"/>
      <c r="AV1440" s="453"/>
      <c r="AW1440" s="453"/>
      <c r="AX1440" s="453"/>
      <c r="AY1440" s="453"/>
      <c r="AZ1440" s="453"/>
      <c r="BA1440" s="453"/>
      <c r="BB1440" s="453"/>
      <c r="BC1440" s="453"/>
      <c r="BD1440" s="453"/>
      <c r="BE1440" s="453"/>
    </row>
    <row r="1441">
      <c r="A1441" s="785"/>
      <c r="B1441" s="782"/>
      <c r="C1441" s="782"/>
      <c r="D1441" s="782"/>
      <c r="E1441" s="782"/>
      <c r="F1441" s="782"/>
      <c r="G1441" s="782"/>
      <c r="H1441" s="782"/>
      <c r="I1441" s="783"/>
      <c r="J1441" s="453"/>
      <c r="K1441" s="453"/>
      <c r="L1441" s="784"/>
      <c r="M1441" s="453"/>
      <c r="N1441" s="453"/>
      <c r="O1441" s="453"/>
      <c r="P1441" s="453"/>
      <c r="Q1441" s="441"/>
      <c r="R1441" s="453"/>
      <c r="S1441" s="453"/>
      <c r="T1441" s="453"/>
      <c r="U1441" s="453"/>
      <c r="V1441" s="453"/>
      <c r="W1441" s="453"/>
      <c r="X1441" s="453"/>
      <c r="Y1441" s="453"/>
      <c r="Z1441" s="453"/>
      <c r="AA1441" s="453"/>
      <c r="AB1441" s="453"/>
      <c r="AC1441" s="453"/>
      <c r="AD1441" s="453"/>
      <c r="AE1441" s="453"/>
      <c r="AF1441" s="453"/>
      <c r="AG1441" s="453"/>
      <c r="AH1441" s="453"/>
      <c r="AI1441" s="453"/>
      <c r="AJ1441" s="453"/>
      <c r="AK1441" s="453"/>
      <c r="AL1441" s="453"/>
      <c r="AM1441" s="453"/>
      <c r="AN1441" s="453"/>
      <c r="AO1441" s="453"/>
      <c r="AP1441" s="453"/>
      <c r="AQ1441" s="453"/>
      <c r="AR1441" s="453"/>
      <c r="AS1441" s="453"/>
      <c r="AT1441" s="453"/>
      <c r="AU1441" s="453"/>
      <c r="AV1441" s="453"/>
      <c r="AW1441" s="453"/>
      <c r="AX1441" s="453"/>
      <c r="AY1441" s="453"/>
      <c r="AZ1441" s="453"/>
      <c r="BA1441" s="453"/>
      <c r="BB1441" s="453"/>
      <c r="BC1441" s="453"/>
      <c r="BD1441" s="453"/>
      <c r="BE1441" s="453"/>
    </row>
    <row r="1442">
      <c r="A1442" s="785"/>
      <c r="B1442" s="782"/>
      <c r="C1442" s="782"/>
      <c r="D1442" s="782"/>
      <c r="E1442" s="782"/>
      <c r="F1442" s="782"/>
      <c r="G1442" s="782"/>
      <c r="H1442" s="782"/>
      <c r="I1442" s="783"/>
      <c r="J1442" s="453"/>
      <c r="K1442" s="453"/>
      <c r="L1442" s="784"/>
      <c r="M1442" s="453"/>
      <c r="N1442" s="453"/>
      <c r="O1442" s="453"/>
      <c r="P1442" s="453"/>
      <c r="Q1442" s="441"/>
      <c r="R1442" s="453"/>
      <c r="S1442" s="453"/>
      <c r="T1442" s="453"/>
      <c r="U1442" s="453"/>
      <c r="V1442" s="453"/>
      <c r="W1442" s="453"/>
      <c r="X1442" s="453"/>
      <c r="Y1442" s="453"/>
      <c r="Z1442" s="453"/>
      <c r="AA1442" s="453"/>
      <c r="AB1442" s="453"/>
      <c r="AC1442" s="453"/>
      <c r="AD1442" s="453"/>
      <c r="AE1442" s="453"/>
      <c r="AF1442" s="453"/>
      <c r="AG1442" s="453"/>
      <c r="AH1442" s="453"/>
      <c r="AI1442" s="453"/>
      <c r="AJ1442" s="453"/>
      <c r="AK1442" s="453"/>
      <c r="AL1442" s="453"/>
      <c r="AM1442" s="453"/>
      <c r="AN1442" s="453"/>
      <c r="AO1442" s="453"/>
      <c r="AP1442" s="453"/>
      <c r="AQ1442" s="453"/>
      <c r="AR1442" s="453"/>
      <c r="AS1442" s="453"/>
      <c r="AT1442" s="453"/>
      <c r="AU1442" s="453"/>
      <c r="AV1442" s="453"/>
      <c r="AW1442" s="453"/>
      <c r="AX1442" s="453"/>
      <c r="AY1442" s="453"/>
      <c r="AZ1442" s="453"/>
      <c r="BA1442" s="453"/>
      <c r="BB1442" s="453"/>
      <c r="BC1442" s="453"/>
      <c r="BD1442" s="453"/>
      <c r="BE1442" s="453"/>
    </row>
    <row r="1443">
      <c r="A1443" s="785"/>
      <c r="B1443" s="782"/>
      <c r="C1443" s="782"/>
      <c r="D1443" s="782"/>
      <c r="E1443" s="782"/>
      <c r="F1443" s="782"/>
      <c r="G1443" s="782"/>
      <c r="H1443" s="782"/>
      <c r="I1443" s="783"/>
      <c r="J1443" s="453"/>
      <c r="K1443" s="453"/>
      <c r="L1443" s="784"/>
      <c r="M1443" s="453"/>
      <c r="N1443" s="453"/>
      <c r="O1443" s="453"/>
      <c r="P1443" s="453"/>
      <c r="Q1443" s="441"/>
      <c r="R1443" s="453"/>
      <c r="S1443" s="453"/>
      <c r="T1443" s="453"/>
      <c r="U1443" s="453"/>
      <c r="V1443" s="453"/>
      <c r="W1443" s="453"/>
      <c r="X1443" s="453"/>
      <c r="Y1443" s="453"/>
      <c r="Z1443" s="453"/>
      <c r="AA1443" s="453"/>
      <c r="AB1443" s="453"/>
      <c r="AC1443" s="453"/>
      <c r="AD1443" s="453"/>
      <c r="AE1443" s="453"/>
      <c r="AF1443" s="453"/>
      <c r="AG1443" s="453"/>
      <c r="AH1443" s="453"/>
      <c r="AI1443" s="453"/>
      <c r="AJ1443" s="453"/>
      <c r="AK1443" s="453"/>
      <c r="AL1443" s="453"/>
      <c r="AM1443" s="453"/>
      <c r="AN1443" s="453"/>
      <c r="AO1443" s="453"/>
      <c r="AP1443" s="453"/>
      <c r="AQ1443" s="453"/>
      <c r="AR1443" s="453"/>
      <c r="AS1443" s="453"/>
      <c r="AT1443" s="453"/>
      <c r="AU1443" s="453"/>
      <c r="AV1443" s="453"/>
      <c r="AW1443" s="453"/>
      <c r="AX1443" s="453"/>
      <c r="AY1443" s="453"/>
      <c r="AZ1443" s="453"/>
      <c r="BA1443" s="453"/>
      <c r="BB1443" s="453"/>
      <c r="BC1443" s="453"/>
      <c r="BD1443" s="453"/>
      <c r="BE1443" s="453"/>
    </row>
    <row r="1444">
      <c r="A1444" s="785"/>
      <c r="B1444" s="782"/>
      <c r="C1444" s="782"/>
      <c r="D1444" s="782"/>
      <c r="E1444" s="782"/>
      <c r="F1444" s="782"/>
      <c r="G1444" s="782"/>
      <c r="H1444" s="782"/>
      <c r="I1444" s="783"/>
      <c r="J1444" s="453"/>
      <c r="K1444" s="453"/>
      <c r="L1444" s="784"/>
      <c r="M1444" s="453"/>
      <c r="N1444" s="453"/>
      <c r="O1444" s="453"/>
      <c r="P1444" s="453"/>
      <c r="Q1444" s="441"/>
      <c r="R1444" s="453"/>
      <c r="S1444" s="453"/>
      <c r="T1444" s="453"/>
      <c r="U1444" s="453"/>
      <c r="V1444" s="453"/>
      <c r="W1444" s="453"/>
      <c r="X1444" s="453"/>
      <c r="Y1444" s="453"/>
      <c r="Z1444" s="453"/>
      <c r="AA1444" s="453"/>
      <c r="AB1444" s="453"/>
      <c r="AC1444" s="453"/>
      <c r="AD1444" s="453"/>
      <c r="AE1444" s="453"/>
      <c r="AF1444" s="453"/>
      <c r="AG1444" s="453"/>
      <c r="AH1444" s="453"/>
      <c r="AI1444" s="453"/>
      <c r="AJ1444" s="453"/>
      <c r="AK1444" s="453"/>
      <c r="AL1444" s="453"/>
      <c r="AM1444" s="453"/>
      <c r="AN1444" s="453"/>
      <c r="AO1444" s="453"/>
      <c r="AP1444" s="453"/>
      <c r="AQ1444" s="453"/>
      <c r="AR1444" s="453"/>
      <c r="AS1444" s="453"/>
      <c r="AT1444" s="453"/>
      <c r="AU1444" s="453"/>
      <c r="AV1444" s="453"/>
      <c r="AW1444" s="453"/>
      <c r="AX1444" s="453"/>
      <c r="AY1444" s="453"/>
      <c r="AZ1444" s="453"/>
      <c r="BA1444" s="453"/>
      <c r="BB1444" s="453"/>
      <c r="BC1444" s="453"/>
      <c r="BD1444" s="453"/>
      <c r="BE1444" s="453"/>
    </row>
    <row r="1445">
      <c r="A1445" s="785"/>
      <c r="B1445" s="782"/>
      <c r="C1445" s="782"/>
      <c r="D1445" s="782"/>
      <c r="E1445" s="782"/>
      <c r="F1445" s="782"/>
      <c r="G1445" s="782"/>
      <c r="H1445" s="782"/>
      <c r="I1445" s="783"/>
      <c r="J1445" s="453"/>
      <c r="K1445" s="453"/>
      <c r="L1445" s="784"/>
      <c r="M1445" s="453"/>
      <c r="N1445" s="453"/>
      <c r="O1445" s="453"/>
      <c r="P1445" s="453"/>
      <c r="Q1445" s="441"/>
      <c r="R1445" s="453"/>
      <c r="S1445" s="453"/>
      <c r="T1445" s="453"/>
      <c r="U1445" s="453"/>
      <c r="V1445" s="453"/>
      <c r="W1445" s="453"/>
      <c r="X1445" s="453"/>
      <c r="Y1445" s="453"/>
      <c r="Z1445" s="453"/>
      <c r="AA1445" s="453"/>
      <c r="AB1445" s="453"/>
      <c r="AC1445" s="453"/>
      <c r="AD1445" s="453"/>
      <c r="AE1445" s="453"/>
      <c r="AF1445" s="453"/>
      <c r="AG1445" s="453"/>
      <c r="AH1445" s="453"/>
      <c r="AI1445" s="453"/>
      <c r="AJ1445" s="453"/>
      <c r="AK1445" s="453"/>
      <c r="AL1445" s="453"/>
      <c r="AM1445" s="453"/>
      <c r="AN1445" s="453"/>
      <c r="AO1445" s="453"/>
      <c r="AP1445" s="453"/>
      <c r="AQ1445" s="453"/>
      <c r="AR1445" s="453"/>
      <c r="AS1445" s="453"/>
      <c r="AT1445" s="453"/>
      <c r="AU1445" s="453"/>
      <c r="AV1445" s="453"/>
      <c r="AW1445" s="453"/>
      <c r="AX1445" s="453"/>
      <c r="AY1445" s="453"/>
      <c r="AZ1445" s="453"/>
      <c r="BA1445" s="453"/>
      <c r="BB1445" s="453"/>
      <c r="BC1445" s="453"/>
      <c r="BD1445" s="453"/>
      <c r="BE1445" s="453"/>
    </row>
    <row r="1446">
      <c r="A1446" s="785"/>
      <c r="B1446" s="782"/>
      <c r="C1446" s="782"/>
      <c r="D1446" s="782"/>
      <c r="E1446" s="782"/>
      <c r="F1446" s="782"/>
      <c r="G1446" s="782"/>
      <c r="H1446" s="782"/>
      <c r="I1446" s="783"/>
      <c r="J1446" s="453"/>
      <c r="K1446" s="453"/>
      <c r="L1446" s="784"/>
      <c r="M1446" s="453"/>
      <c r="N1446" s="453"/>
      <c r="O1446" s="453"/>
      <c r="P1446" s="453"/>
      <c r="Q1446" s="441"/>
      <c r="R1446" s="453"/>
      <c r="S1446" s="453"/>
      <c r="T1446" s="453"/>
      <c r="U1446" s="453"/>
      <c r="V1446" s="453"/>
      <c r="W1446" s="453"/>
      <c r="X1446" s="453"/>
      <c r="Y1446" s="453"/>
      <c r="Z1446" s="453"/>
      <c r="AA1446" s="453"/>
      <c r="AB1446" s="453"/>
      <c r="AC1446" s="453"/>
      <c r="AD1446" s="453"/>
      <c r="AE1446" s="453"/>
      <c r="AF1446" s="453"/>
      <c r="AG1446" s="453"/>
      <c r="AH1446" s="453"/>
      <c r="AI1446" s="453"/>
      <c r="AJ1446" s="453"/>
      <c r="AK1446" s="453"/>
      <c r="AL1446" s="453"/>
      <c r="AM1446" s="453"/>
      <c r="AN1446" s="453"/>
      <c r="AO1446" s="453"/>
      <c r="AP1446" s="453"/>
      <c r="AQ1446" s="453"/>
      <c r="AR1446" s="453"/>
      <c r="AS1446" s="453"/>
      <c r="AT1446" s="453"/>
      <c r="AU1446" s="453"/>
      <c r="AV1446" s="453"/>
      <c r="AW1446" s="453"/>
      <c r="AX1446" s="453"/>
      <c r="AY1446" s="453"/>
      <c r="AZ1446" s="453"/>
      <c r="BA1446" s="453"/>
      <c r="BB1446" s="453"/>
      <c r="BC1446" s="453"/>
      <c r="BD1446" s="453"/>
      <c r="BE1446" s="453"/>
    </row>
    <row r="1447">
      <c r="A1447" s="785"/>
      <c r="B1447" s="782"/>
      <c r="C1447" s="782"/>
      <c r="D1447" s="782"/>
      <c r="E1447" s="782"/>
      <c r="F1447" s="782"/>
      <c r="G1447" s="782"/>
      <c r="H1447" s="782"/>
      <c r="I1447" s="783"/>
      <c r="J1447" s="453"/>
      <c r="K1447" s="453"/>
      <c r="L1447" s="784"/>
      <c r="M1447" s="453"/>
      <c r="N1447" s="453"/>
      <c r="O1447" s="453"/>
      <c r="P1447" s="453"/>
      <c r="Q1447" s="441"/>
      <c r="R1447" s="453"/>
      <c r="S1447" s="453"/>
      <c r="T1447" s="453"/>
      <c r="U1447" s="453"/>
      <c r="V1447" s="453"/>
      <c r="W1447" s="453"/>
      <c r="X1447" s="453"/>
      <c r="Y1447" s="453"/>
      <c r="Z1447" s="453"/>
      <c r="AA1447" s="453"/>
      <c r="AB1447" s="453"/>
      <c r="AC1447" s="453"/>
      <c r="AD1447" s="453"/>
      <c r="AE1447" s="453"/>
      <c r="AF1447" s="453"/>
      <c r="AG1447" s="453"/>
      <c r="AH1447" s="453"/>
      <c r="AI1447" s="453"/>
      <c r="AJ1447" s="453"/>
      <c r="AK1447" s="453"/>
      <c r="AL1447" s="453"/>
      <c r="AM1447" s="453"/>
      <c r="AN1447" s="453"/>
      <c r="AO1447" s="453"/>
      <c r="AP1447" s="453"/>
      <c r="AQ1447" s="453"/>
      <c r="AR1447" s="453"/>
      <c r="AS1447" s="453"/>
      <c r="AT1447" s="453"/>
      <c r="AU1447" s="453"/>
      <c r="AV1447" s="453"/>
      <c r="AW1447" s="453"/>
      <c r="AX1447" s="453"/>
      <c r="AY1447" s="453"/>
      <c r="AZ1447" s="453"/>
      <c r="BA1447" s="453"/>
      <c r="BB1447" s="453"/>
      <c r="BC1447" s="453"/>
      <c r="BD1447" s="453"/>
      <c r="BE1447" s="453"/>
    </row>
    <row r="1448">
      <c r="A1448" s="785"/>
      <c r="B1448" s="782"/>
      <c r="C1448" s="782"/>
      <c r="D1448" s="782"/>
      <c r="E1448" s="782"/>
      <c r="F1448" s="782"/>
      <c r="G1448" s="782"/>
      <c r="H1448" s="782"/>
      <c r="I1448" s="783"/>
      <c r="J1448" s="453"/>
      <c r="K1448" s="453"/>
      <c r="L1448" s="784"/>
      <c r="M1448" s="453"/>
      <c r="N1448" s="453"/>
      <c r="O1448" s="453"/>
      <c r="P1448" s="453"/>
      <c r="Q1448" s="441"/>
      <c r="R1448" s="453"/>
      <c r="S1448" s="453"/>
      <c r="T1448" s="453"/>
      <c r="U1448" s="453"/>
      <c r="V1448" s="453"/>
      <c r="W1448" s="453"/>
      <c r="X1448" s="453"/>
      <c r="Y1448" s="453"/>
      <c r="Z1448" s="453"/>
      <c r="AA1448" s="453"/>
      <c r="AB1448" s="453"/>
      <c r="AC1448" s="453"/>
      <c r="AD1448" s="453"/>
      <c r="AE1448" s="453"/>
      <c r="AF1448" s="453"/>
      <c r="AG1448" s="453"/>
      <c r="AH1448" s="453"/>
      <c r="AI1448" s="453"/>
      <c r="AJ1448" s="453"/>
      <c r="AK1448" s="453"/>
      <c r="AL1448" s="453"/>
      <c r="AM1448" s="453"/>
      <c r="AN1448" s="453"/>
      <c r="AO1448" s="453"/>
      <c r="AP1448" s="453"/>
      <c r="AQ1448" s="453"/>
      <c r="AR1448" s="453"/>
      <c r="AS1448" s="453"/>
      <c r="AT1448" s="453"/>
      <c r="AU1448" s="453"/>
      <c r="AV1448" s="453"/>
      <c r="AW1448" s="453"/>
      <c r="AX1448" s="453"/>
      <c r="AY1448" s="453"/>
      <c r="AZ1448" s="453"/>
      <c r="BA1448" s="453"/>
      <c r="BB1448" s="453"/>
      <c r="BC1448" s="453"/>
      <c r="BD1448" s="453"/>
      <c r="BE1448" s="453"/>
    </row>
    <row r="1449">
      <c r="A1449" s="785"/>
      <c r="B1449" s="782"/>
      <c r="C1449" s="782"/>
      <c r="D1449" s="782"/>
      <c r="E1449" s="782"/>
      <c r="F1449" s="782"/>
      <c r="G1449" s="782"/>
      <c r="H1449" s="782"/>
      <c r="I1449" s="783"/>
      <c r="J1449" s="453"/>
      <c r="K1449" s="453"/>
      <c r="L1449" s="784"/>
      <c r="M1449" s="453"/>
      <c r="N1449" s="453"/>
      <c r="O1449" s="453"/>
      <c r="P1449" s="453"/>
      <c r="Q1449" s="441"/>
      <c r="R1449" s="453"/>
      <c r="S1449" s="453"/>
      <c r="T1449" s="453"/>
      <c r="U1449" s="453"/>
      <c r="V1449" s="453"/>
      <c r="W1449" s="453"/>
      <c r="X1449" s="453"/>
      <c r="Y1449" s="453"/>
      <c r="Z1449" s="453"/>
      <c r="AA1449" s="453"/>
      <c r="AB1449" s="453"/>
      <c r="AC1449" s="453"/>
      <c r="AD1449" s="453"/>
      <c r="AE1449" s="453"/>
      <c r="AF1449" s="453"/>
      <c r="AG1449" s="453"/>
      <c r="AH1449" s="453"/>
      <c r="AI1449" s="453"/>
      <c r="AJ1449" s="453"/>
      <c r="AK1449" s="453"/>
      <c r="AL1449" s="453"/>
      <c r="AM1449" s="453"/>
      <c r="AN1449" s="453"/>
      <c r="AO1449" s="453"/>
      <c r="AP1449" s="453"/>
      <c r="AQ1449" s="453"/>
      <c r="AR1449" s="453"/>
      <c r="AS1449" s="453"/>
      <c r="AT1449" s="453"/>
      <c r="AU1449" s="453"/>
      <c r="AV1449" s="453"/>
      <c r="AW1449" s="453"/>
      <c r="AX1449" s="453"/>
      <c r="AY1449" s="453"/>
      <c r="AZ1449" s="453"/>
      <c r="BA1449" s="453"/>
      <c r="BB1449" s="453"/>
      <c r="BC1449" s="453"/>
      <c r="BD1449" s="453"/>
      <c r="BE1449" s="453"/>
    </row>
    <row r="1450">
      <c r="A1450" s="785"/>
      <c r="B1450" s="782"/>
      <c r="C1450" s="782"/>
      <c r="D1450" s="782"/>
      <c r="E1450" s="782"/>
      <c r="F1450" s="782"/>
      <c r="G1450" s="782"/>
      <c r="H1450" s="782"/>
      <c r="I1450" s="783"/>
      <c r="J1450" s="453"/>
      <c r="K1450" s="453"/>
      <c r="L1450" s="784"/>
      <c r="M1450" s="453"/>
      <c r="N1450" s="453"/>
      <c r="O1450" s="453"/>
      <c r="P1450" s="453"/>
      <c r="Q1450" s="441"/>
      <c r="R1450" s="453"/>
      <c r="S1450" s="453"/>
      <c r="T1450" s="453"/>
      <c r="U1450" s="453"/>
      <c r="V1450" s="453"/>
      <c r="W1450" s="453"/>
      <c r="X1450" s="453"/>
      <c r="Y1450" s="453"/>
      <c r="Z1450" s="453"/>
      <c r="AA1450" s="453"/>
      <c r="AB1450" s="453"/>
      <c r="AC1450" s="453"/>
      <c r="AD1450" s="453"/>
      <c r="AE1450" s="453"/>
      <c r="AF1450" s="453"/>
      <c r="AG1450" s="453"/>
      <c r="AH1450" s="453"/>
      <c r="AI1450" s="453"/>
      <c r="AJ1450" s="453"/>
      <c r="AK1450" s="453"/>
      <c r="AL1450" s="453"/>
      <c r="AM1450" s="453"/>
      <c r="AN1450" s="453"/>
      <c r="AO1450" s="453"/>
      <c r="AP1450" s="453"/>
      <c r="AQ1450" s="453"/>
      <c r="AR1450" s="453"/>
      <c r="AS1450" s="453"/>
      <c r="AT1450" s="453"/>
      <c r="AU1450" s="453"/>
      <c r="AV1450" s="453"/>
      <c r="AW1450" s="453"/>
      <c r="AX1450" s="453"/>
      <c r="AY1450" s="453"/>
      <c r="AZ1450" s="453"/>
      <c r="BA1450" s="453"/>
      <c r="BB1450" s="453"/>
      <c r="BC1450" s="453"/>
      <c r="BD1450" s="453"/>
      <c r="BE1450" s="453"/>
    </row>
    <row r="1451">
      <c r="A1451" s="785"/>
      <c r="B1451" s="782"/>
      <c r="C1451" s="782"/>
      <c r="D1451" s="782"/>
      <c r="E1451" s="782"/>
      <c r="F1451" s="782"/>
      <c r="G1451" s="782"/>
      <c r="H1451" s="782"/>
      <c r="I1451" s="783"/>
      <c r="J1451" s="453"/>
      <c r="K1451" s="453"/>
      <c r="L1451" s="784"/>
      <c r="M1451" s="453"/>
      <c r="N1451" s="453"/>
      <c r="O1451" s="453"/>
      <c r="P1451" s="453"/>
      <c r="Q1451" s="441"/>
      <c r="R1451" s="453"/>
      <c r="S1451" s="453"/>
      <c r="T1451" s="453"/>
      <c r="U1451" s="453"/>
      <c r="V1451" s="453"/>
      <c r="W1451" s="453"/>
      <c r="X1451" s="453"/>
      <c r="Y1451" s="453"/>
      <c r="Z1451" s="453"/>
      <c r="AA1451" s="453"/>
      <c r="AB1451" s="453"/>
      <c r="AC1451" s="453"/>
      <c r="AD1451" s="453"/>
      <c r="AE1451" s="453"/>
      <c r="AF1451" s="453"/>
      <c r="AG1451" s="453"/>
      <c r="AH1451" s="453"/>
      <c r="AI1451" s="453"/>
      <c r="AJ1451" s="453"/>
      <c r="AK1451" s="453"/>
      <c r="AL1451" s="453"/>
      <c r="AM1451" s="453"/>
      <c r="AN1451" s="453"/>
      <c r="AO1451" s="453"/>
      <c r="AP1451" s="453"/>
      <c r="AQ1451" s="453"/>
      <c r="AR1451" s="453"/>
      <c r="AS1451" s="453"/>
      <c r="AT1451" s="453"/>
      <c r="AU1451" s="453"/>
      <c r="AV1451" s="453"/>
      <c r="AW1451" s="453"/>
      <c r="AX1451" s="453"/>
      <c r="AY1451" s="453"/>
      <c r="AZ1451" s="453"/>
      <c r="BA1451" s="453"/>
      <c r="BB1451" s="453"/>
      <c r="BC1451" s="453"/>
      <c r="BD1451" s="453"/>
      <c r="BE1451" s="453"/>
    </row>
    <row r="1452">
      <c r="A1452" s="785"/>
      <c r="B1452" s="782"/>
      <c r="C1452" s="782"/>
      <c r="D1452" s="782"/>
      <c r="E1452" s="782"/>
      <c r="F1452" s="782"/>
      <c r="G1452" s="782"/>
      <c r="H1452" s="782"/>
      <c r="I1452" s="783"/>
      <c r="J1452" s="453"/>
      <c r="K1452" s="453"/>
      <c r="L1452" s="784"/>
      <c r="M1452" s="453"/>
      <c r="N1452" s="453"/>
      <c r="O1452" s="453"/>
      <c r="P1452" s="453"/>
      <c r="Q1452" s="441"/>
      <c r="R1452" s="453"/>
      <c r="S1452" s="453"/>
      <c r="T1452" s="453"/>
      <c r="U1452" s="453"/>
      <c r="V1452" s="453"/>
      <c r="W1452" s="453"/>
      <c r="X1452" s="453"/>
      <c r="Y1452" s="453"/>
      <c r="Z1452" s="453"/>
      <c r="AA1452" s="453"/>
      <c r="AB1452" s="453"/>
      <c r="AC1452" s="453"/>
      <c r="AD1452" s="453"/>
      <c r="AE1452" s="453"/>
      <c r="AF1452" s="453"/>
      <c r="AG1452" s="453"/>
      <c r="AH1452" s="453"/>
      <c r="AI1452" s="453"/>
      <c r="AJ1452" s="453"/>
      <c r="AK1452" s="453"/>
      <c r="AL1452" s="453"/>
      <c r="AM1452" s="453"/>
      <c r="AN1452" s="453"/>
      <c r="AO1452" s="453"/>
      <c r="AP1452" s="453"/>
      <c r="AQ1452" s="453"/>
      <c r="AR1452" s="453"/>
      <c r="AS1452" s="453"/>
      <c r="AT1452" s="453"/>
      <c r="AU1452" s="453"/>
      <c r="AV1452" s="453"/>
      <c r="AW1452" s="453"/>
      <c r="AX1452" s="453"/>
      <c r="AY1452" s="453"/>
      <c r="AZ1452" s="453"/>
      <c r="BA1452" s="453"/>
      <c r="BB1452" s="453"/>
      <c r="BC1452" s="453"/>
      <c r="BD1452" s="453"/>
      <c r="BE1452" s="453"/>
    </row>
    <row r="1453">
      <c r="A1453" s="785"/>
      <c r="B1453" s="782"/>
      <c r="C1453" s="782"/>
      <c r="D1453" s="782"/>
      <c r="E1453" s="782"/>
      <c r="F1453" s="782"/>
      <c r="G1453" s="782"/>
      <c r="H1453" s="782"/>
      <c r="I1453" s="783"/>
      <c r="J1453" s="453"/>
      <c r="K1453" s="453"/>
      <c r="L1453" s="784"/>
      <c r="M1453" s="453"/>
      <c r="N1453" s="453"/>
      <c r="O1453" s="453"/>
      <c r="P1453" s="453"/>
      <c r="Q1453" s="441"/>
      <c r="R1453" s="453"/>
      <c r="S1453" s="453"/>
      <c r="T1453" s="453"/>
      <c r="U1453" s="453"/>
      <c r="V1453" s="453"/>
      <c r="W1453" s="453"/>
      <c r="X1453" s="453"/>
      <c r="Y1453" s="453"/>
      <c r="Z1453" s="453"/>
      <c r="AA1453" s="453"/>
      <c r="AB1453" s="453"/>
      <c r="AC1453" s="453"/>
      <c r="AD1453" s="453"/>
      <c r="AE1453" s="453"/>
      <c r="AF1453" s="453"/>
      <c r="AG1453" s="453"/>
      <c r="AH1453" s="453"/>
      <c r="AI1453" s="453"/>
      <c r="AJ1453" s="453"/>
      <c r="AK1453" s="453"/>
      <c r="AL1453" s="453"/>
      <c r="AM1453" s="453"/>
      <c r="AN1453" s="453"/>
      <c r="AO1453" s="453"/>
      <c r="AP1453" s="453"/>
      <c r="AQ1453" s="453"/>
      <c r="AR1453" s="453"/>
      <c r="AS1453" s="453"/>
      <c r="AT1453" s="453"/>
      <c r="AU1453" s="453"/>
      <c r="AV1453" s="453"/>
      <c r="AW1453" s="453"/>
      <c r="AX1453" s="453"/>
      <c r="AY1453" s="453"/>
      <c r="AZ1453" s="453"/>
      <c r="BA1453" s="453"/>
      <c r="BB1453" s="453"/>
      <c r="BC1453" s="453"/>
      <c r="BD1453" s="453"/>
      <c r="BE1453" s="453"/>
    </row>
    <row r="1454">
      <c r="A1454" s="785"/>
      <c r="B1454" s="782"/>
      <c r="C1454" s="782"/>
      <c r="D1454" s="782"/>
      <c r="E1454" s="782"/>
      <c r="F1454" s="782"/>
      <c r="G1454" s="782"/>
      <c r="H1454" s="782"/>
      <c r="I1454" s="783"/>
      <c r="J1454" s="453"/>
      <c r="K1454" s="453"/>
      <c r="L1454" s="784"/>
      <c r="M1454" s="453"/>
      <c r="N1454" s="453"/>
      <c r="O1454" s="453"/>
      <c r="P1454" s="453"/>
      <c r="Q1454" s="441"/>
      <c r="R1454" s="453"/>
      <c r="S1454" s="453"/>
      <c r="T1454" s="453"/>
      <c r="U1454" s="453"/>
      <c r="V1454" s="453"/>
      <c r="W1454" s="453"/>
      <c r="X1454" s="453"/>
      <c r="Y1454" s="453"/>
      <c r="Z1454" s="453"/>
      <c r="AA1454" s="453"/>
      <c r="AB1454" s="453"/>
      <c r="AC1454" s="453"/>
      <c r="AD1454" s="453"/>
      <c r="AE1454" s="453"/>
      <c r="AF1454" s="453"/>
      <c r="AG1454" s="453"/>
      <c r="AH1454" s="453"/>
      <c r="AI1454" s="453"/>
      <c r="AJ1454" s="453"/>
      <c r="AK1454" s="453"/>
      <c r="AL1454" s="453"/>
      <c r="AM1454" s="453"/>
      <c r="AN1454" s="453"/>
      <c r="AO1454" s="453"/>
      <c r="AP1454" s="453"/>
      <c r="AQ1454" s="453"/>
      <c r="AR1454" s="453"/>
      <c r="AS1454" s="453"/>
      <c r="AT1454" s="453"/>
      <c r="AU1454" s="453"/>
      <c r="AV1454" s="453"/>
      <c r="AW1454" s="453"/>
      <c r="AX1454" s="453"/>
      <c r="AY1454" s="453"/>
      <c r="AZ1454" s="453"/>
      <c r="BA1454" s="453"/>
      <c r="BB1454" s="453"/>
      <c r="BC1454" s="453"/>
      <c r="BD1454" s="453"/>
      <c r="BE1454" s="453"/>
    </row>
  </sheetData>
  <mergeCells count="22">
    <mergeCell ref="P1:P2"/>
    <mergeCell ref="Q1:Q2"/>
    <mergeCell ref="R1:R2"/>
    <mergeCell ref="S1:S2"/>
    <mergeCell ref="I1:I2"/>
    <mergeCell ref="J1:J2"/>
    <mergeCell ref="K1:K2"/>
    <mergeCell ref="L1:L2"/>
    <mergeCell ref="M1:M2"/>
    <mergeCell ref="N1:N2"/>
    <mergeCell ref="O1:O2"/>
    <mergeCell ref="N467:N468"/>
    <mergeCell ref="O467:O468"/>
    <mergeCell ref="P467:P468"/>
    <mergeCell ref="Q467:Q468"/>
    <mergeCell ref="A467:A468"/>
    <mergeCell ref="B467:H467"/>
    <mergeCell ref="I467:I468"/>
    <mergeCell ref="J467:J468"/>
    <mergeCell ref="K467:K468"/>
    <mergeCell ref="L467:L468"/>
    <mergeCell ref="M467:M468"/>
  </mergeCells>
  <printOptions/>
  <pageMargins bottom="0.75" footer="0.0" header="0.0" left="0.7" right="0.7" top="0.75"/>
  <pageSetup paperSize="9" orientation="portrait"/>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outlineLevelRow="1"/>
  <cols>
    <col customWidth="1" min="1" max="1" width="6.0"/>
    <col customWidth="1" min="2" max="2" width="23.25"/>
    <col customWidth="1" min="3" max="3" width="14.75"/>
    <col customWidth="1" min="4" max="4" width="7.25"/>
    <col customWidth="1" min="5" max="5" width="10.38"/>
    <col customWidth="1" min="6" max="6" width="7.75"/>
    <col customWidth="1" min="7" max="7" width="9.25"/>
    <col customWidth="1" min="8" max="8" width="10.38"/>
    <col customWidth="1" min="9" max="9" width="9.38"/>
    <col customWidth="1" min="10" max="10" width="8.13"/>
    <col customWidth="1" min="11" max="11" width="13.0"/>
    <col customWidth="1" min="12" max="14" width="8.13"/>
    <col customWidth="1" min="15" max="15" width="5.63"/>
    <col customWidth="1" min="16" max="16" width="4.38"/>
    <col customWidth="1" min="17" max="19" width="7.63"/>
    <col customWidth="1" min="20" max="20" width="18.5"/>
    <col customWidth="1" min="21" max="21" width="8.88"/>
    <col customWidth="1" min="22" max="31" width="7.63"/>
  </cols>
  <sheetData>
    <row r="1">
      <c r="A1" s="453"/>
      <c r="B1" s="453"/>
      <c r="C1" s="453"/>
      <c r="D1" s="453"/>
      <c r="E1" s="453"/>
      <c r="F1" s="453"/>
      <c r="G1" s="453"/>
      <c r="H1" s="453"/>
      <c r="I1" s="453"/>
      <c r="J1" s="453"/>
      <c r="K1" s="453"/>
      <c r="L1" s="453"/>
      <c r="M1" s="453"/>
      <c r="N1" s="453"/>
      <c r="O1" s="453"/>
      <c r="P1" s="453"/>
      <c r="Q1" s="453"/>
      <c r="R1" s="453"/>
      <c r="S1" s="453"/>
      <c r="T1" s="453"/>
      <c r="U1" s="453"/>
      <c r="V1" s="441"/>
      <c r="W1" s="453"/>
      <c r="X1" s="453"/>
      <c r="Y1" s="453"/>
      <c r="Z1" s="453"/>
      <c r="AA1" s="453"/>
      <c r="AB1" s="453"/>
      <c r="AC1" s="453"/>
      <c r="AD1" s="453"/>
      <c r="AE1" s="453"/>
    </row>
    <row r="2">
      <c r="A2" s="453"/>
      <c r="B2" s="892" t="s">
        <v>1219</v>
      </c>
      <c r="C2" s="453"/>
      <c r="D2" s="453"/>
      <c r="E2" s="453"/>
      <c r="F2" s="453"/>
      <c r="G2" s="893"/>
      <c r="H2" s="894"/>
      <c r="I2" s="453"/>
      <c r="J2" s="453"/>
      <c r="K2" s="453"/>
      <c r="L2" s="453"/>
      <c r="M2" s="453"/>
      <c r="N2" s="453"/>
      <c r="O2" s="453"/>
      <c r="P2" s="894"/>
      <c r="Q2" s="453"/>
      <c r="R2" s="453"/>
      <c r="S2" s="453"/>
      <c r="T2" s="895"/>
      <c r="U2" s="896"/>
      <c r="V2" s="441"/>
      <c r="W2" s="453"/>
      <c r="X2" s="453"/>
      <c r="Y2" s="453"/>
      <c r="Z2" s="453"/>
      <c r="AA2" s="453"/>
      <c r="AB2" s="453"/>
      <c r="AC2" s="453"/>
      <c r="AD2" s="453"/>
      <c r="AE2" s="453"/>
    </row>
    <row r="3">
      <c r="A3" s="453"/>
      <c r="B3" s="677" t="s">
        <v>1220</v>
      </c>
      <c r="C3" s="453"/>
      <c r="D3" s="453"/>
      <c r="E3" s="453"/>
      <c r="F3" s="453"/>
      <c r="G3" s="893" t="s">
        <v>1221</v>
      </c>
      <c r="H3" s="894"/>
      <c r="I3" s="453"/>
      <c r="J3" s="453"/>
      <c r="K3" s="453"/>
      <c r="L3" s="453"/>
      <c r="M3" s="453"/>
      <c r="N3" s="453"/>
      <c r="O3" s="453"/>
      <c r="V3" s="441"/>
      <c r="W3" s="453"/>
      <c r="X3" s="453"/>
      <c r="Y3" s="453"/>
      <c r="Z3" s="453"/>
      <c r="AA3" s="453"/>
      <c r="AB3" s="453"/>
      <c r="AC3" s="453"/>
      <c r="AD3" s="453"/>
      <c r="AE3" s="453"/>
    </row>
    <row r="4">
      <c r="A4" s="453"/>
      <c r="B4" s="897" t="s">
        <v>1222</v>
      </c>
      <c r="E4" s="898"/>
      <c r="G4" s="899" t="s">
        <v>1223</v>
      </c>
      <c r="O4" s="453"/>
      <c r="Q4" s="453"/>
      <c r="R4" s="453"/>
      <c r="S4" s="453"/>
      <c r="T4" s="900" t="s">
        <v>1224</v>
      </c>
      <c r="U4" s="901">
        <f>'Materials and tools'!F78</f>
        <v>0.152</v>
      </c>
      <c r="V4" s="441"/>
      <c r="W4" s="453"/>
      <c r="X4" s="453"/>
      <c r="Y4" s="453"/>
      <c r="Z4" s="453"/>
      <c r="AA4" s="453"/>
      <c r="AB4" s="453"/>
      <c r="AC4" s="453"/>
      <c r="AD4" s="453"/>
      <c r="AE4" s="453"/>
    </row>
    <row r="5">
      <c r="A5" s="453"/>
      <c r="E5" s="898"/>
      <c r="O5" s="453"/>
      <c r="P5" s="453"/>
      <c r="Q5" s="453"/>
      <c r="R5" s="453"/>
      <c r="S5" s="453"/>
      <c r="T5" s="453"/>
      <c r="U5" s="453"/>
      <c r="V5" s="441"/>
      <c r="W5" s="453"/>
      <c r="X5" s="453"/>
      <c r="Y5" s="453"/>
      <c r="Z5" s="453"/>
      <c r="AA5" s="453"/>
      <c r="AB5" s="453"/>
      <c r="AC5" s="453"/>
      <c r="AD5" s="453"/>
      <c r="AE5" s="453"/>
    </row>
    <row r="6" ht="15.0" customHeight="1">
      <c r="A6" s="453"/>
      <c r="B6" s="902" t="s">
        <v>1225</v>
      </c>
      <c r="C6" s="903" t="s">
        <v>133</v>
      </c>
      <c r="D6" s="904" t="s">
        <v>1226</v>
      </c>
      <c r="E6" s="905" t="s">
        <v>1227</v>
      </c>
      <c r="F6" s="904" t="s">
        <v>1228</v>
      </c>
      <c r="G6" s="904" t="s">
        <v>1229</v>
      </c>
      <c r="H6" s="905" t="s">
        <v>1230</v>
      </c>
      <c r="I6" s="905" t="s">
        <v>1231</v>
      </c>
      <c r="J6" s="905" t="s">
        <v>1232</v>
      </c>
      <c r="K6" s="906" t="s">
        <v>1233</v>
      </c>
      <c r="L6" s="906" t="s">
        <v>1234</v>
      </c>
      <c r="M6" s="906" t="s">
        <v>1235</v>
      </c>
      <c r="N6" s="907" t="s">
        <v>1236</v>
      </c>
      <c r="O6" s="453"/>
      <c r="P6" s="453"/>
      <c r="Q6" s="453"/>
      <c r="R6" s="453"/>
      <c r="S6" s="453"/>
      <c r="T6" s="908" t="s">
        <v>133</v>
      </c>
      <c r="U6" s="909" t="s">
        <v>1237</v>
      </c>
      <c r="V6" s="441"/>
      <c r="W6" s="453"/>
      <c r="X6" s="453"/>
      <c r="Y6" s="453"/>
      <c r="Z6" s="453"/>
      <c r="AA6" s="453"/>
      <c r="AB6" s="453"/>
      <c r="AC6" s="453"/>
      <c r="AD6" s="453"/>
      <c r="AE6" s="453"/>
    </row>
    <row r="7" ht="21.75" customHeight="1">
      <c r="A7" s="453"/>
      <c r="B7" s="443"/>
      <c r="C7" s="443"/>
      <c r="D7" s="443"/>
      <c r="E7" s="443"/>
      <c r="F7" s="443"/>
      <c r="G7" s="443"/>
      <c r="H7" s="443"/>
      <c r="I7" s="443"/>
      <c r="J7" s="443"/>
      <c r="K7" s="443"/>
      <c r="L7" s="443"/>
      <c r="M7" s="443"/>
      <c r="N7" s="443"/>
      <c r="O7" s="453"/>
      <c r="P7" s="453"/>
      <c r="Q7" s="453"/>
      <c r="R7" s="453"/>
      <c r="S7" s="453"/>
      <c r="T7" s="443"/>
      <c r="U7" s="443"/>
      <c r="V7" s="441"/>
      <c r="W7" s="453"/>
      <c r="X7" s="453"/>
      <c r="Y7" s="453"/>
      <c r="Z7" s="453"/>
      <c r="AA7" s="453"/>
      <c r="AB7" s="453"/>
      <c r="AC7" s="453"/>
      <c r="AD7" s="453"/>
      <c r="AE7" s="453"/>
    </row>
    <row r="8">
      <c r="A8" s="453"/>
      <c r="B8" s="910" t="s">
        <v>1238</v>
      </c>
      <c r="C8" s="911" t="s">
        <v>1239</v>
      </c>
      <c r="D8" s="912">
        <v>1.0</v>
      </c>
      <c r="E8" s="913">
        <v>0.25</v>
      </c>
      <c r="F8" s="914">
        <f t="shared" ref="F8:F79" si="1">D8*E8+H8</f>
        <v>1.25</v>
      </c>
      <c r="G8" s="913" t="str">
        <f>CONCATENATE(E8,$G$3,H8)</f>
        <v>0.25x+1</v>
      </c>
      <c r="H8" s="915">
        <v>1.0</v>
      </c>
      <c r="I8" s="915">
        <f t="shared" ref="I8:I84" si="2">10+(H8-1)*2</f>
        <v>10</v>
      </c>
      <c r="J8" s="916" t="s">
        <v>1240</v>
      </c>
      <c r="K8" s="917" t="s">
        <v>1241</v>
      </c>
      <c r="L8" s="918">
        <f t="shared" ref="L8:L79" si="3">F8</f>
        <v>1.25</v>
      </c>
      <c r="M8" s="918">
        <f>L8*'Materials and tools'!$D$66</f>
        <v>0.0125</v>
      </c>
      <c r="N8" s="919">
        <f t="shared" ref="N8:N79" si="4">$U$4+VLOOKUP(C8,$T$7:$U$37,2,FALSE)*D8+(0.02*H8)*H8*F8+M8</f>
        <v>0.2495</v>
      </c>
      <c r="O8" s="453"/>
      <c r="P8" s="453"/>
      <c r="Q8" s="453"/>
      <c r="R8" s="453"/>
      <c r="S8" s="453"/>
      <c r="T8" s="920" t="s">
        <v>1239</v>
      </c>
      <c r="U8" s="921">
        <v>0.06</v>
      </c>
      <c r="V8" s="441"/>
      <c r="W8" s="453"/>
      <c r="X8" s="453"/>
      <c r="Y8" s="453"/>
      <c r="Z8" s="453"/>
      <c r="AA8" s="453"/>
      <c r="AB8" s="453"/>
      <c r="AC8" s="453"/>
      <c r="AD8" s="453"/>
      <c r="AE8" s="453"/>
    </row>
    <row r="9">
      <c r="A9" s="453"/>
      <c r="B9" s="910" t="s">
        <v>1242</v>
      </c>
      <c r="C9" s="911" t="s">
        <v>1239</v>
      </c>
      <c r="D9" s="912">
        <v>3.0</v>
      </c>
      <c r="E9" s="913">
        <v>0.25</v>
      </c>
      <c r="F9" s="914">
        <f t="shared" si="1"/>
        <v>1.75</v>
      </c>
      <c r="G9" s="913" t="str">
        <f t="shared" ref="G9:G79" si="5">CONCATENATE(E9,$G$3,$H$3,H9)</f>
        <v>0.25x+1</v>
      </c>
      <c r="H9" s="915">
        <v>1.0</v>
      </c>
      <c r="I9" s="915">
        <f t="shared" si="2"/>
        <v>10</v>
      </c>
      <c r="J9" s="916" t="s">
        <v>1240</v>
      </c>
      <c r="K9" s="917" t="s">
        <v>1241</v>
      </c>
      <c r="L9" s="918">
        <f t="shared" si="3"/>
        <v>1.75</v>
      </c>
      <c r="M9" s="918">
        <f>L9*'Materials and tools'!$D$66</f>
        <v>0.0175</v>
      </c>
      <c r="N9" s="919">
        <f t="shared" si="4"/>
        <v>0.3845</v>
      </c>
      <c r="O9" s="453"/>
      <c r="P9" s="453"/>
      <c r="Q9" s="453"/>
      <c r="R9" s="453"/>
      <c r="S9" s="453"/>
      <c r="T9" s="920" t="s">
        <v>1243</v>
      </c>
      <c r="U9" s="921">
        <f t="shared" ref="U9:U13" si="6">U8*3</f>
        <v>0.18</v>
      </c>
      <c r="V9" s="441"/>
      <c r="W9" s="453"/>
      <c r="X9" s="453"/>
      <c r="Y9" s="453"/>
      <c r="Z9" s="453"/>
      <c r="AA9" s="453"/>
      <c r="AB9" s="453"/>
      <c r="AC9" s="453"/>
      <c r="AD9" s="453"/>
      <c r="AE9" s="453"/>
    </row>
    <row r="10">
      <c r="A10" s="453"/>
      <c r="B10" s="910" t="s">
        <v>1244</v>
      </c>
      <c r="C10" s="911" t="s">
        <v>1239</v>
      </c>
      <c r="D10" s="912">
        <v>7.0</v>
      </c>
      <c r="E10" s="913">
        <v>0.25</v>
      </c>
      <c r="F10" s="914">
        <f t="shared" si="1"/>
        <v>3.75</v>
      </c>
      <c r="G10" s="913" t="str">
        <f t="shared" si="5"/>
        <v>0.25x+2</v>
      </c>
      <c r="H10" s="915">
        <v>2.0</v>
      </c>
      <c r="I10" s="915">
        <f t="shared" si="2"/>
        <v>12</v>
      </c>
      <c r="J10" s="916" t="s">
        <v>1240</v>
      </c>
      <c r="K10" s="917" t="s">
        <v>1241</v>
      </c>
      <c r="L10" s="918">
        <f t="shared" si="3"/>
        <v>3.75</v>
      </c>
      <c r="M10" s="918">
        <f>L10*'Materials and tools'!$D$66</f>
        <v>0.0375</v>
      </c>
      <c r="N10" s="919">
        <f t="shared" si="4"/>
        <v>0.9095</v>
      </c>
      <c r="O10" s="453"/>
      <c r="P10" s="922"/>
      <c r="Q10" s="453"/>
      <c r="R10" s="453"/>
      <c r="S10" s="453"/>
      <c r="T10" s="920" t="s">
        <v>1245</v>
      </c>
      <c r="U10" s="921">
        <f t="shared" si="6"/>
        <v>0.54</v>
      </c>
      <c r="V10" s="441"/>
      <c r="W10" s="453"/>
      <c r="X10" s="453"/>
      <c r="Y10" s="453"/>
      <c r="Z10" s="453"/>
      <c r="AA10" s="453"/>
      <c r="AB10" s="453"/>
      <c r="AC10" s="453"/>
      <c r="AD10" s="453"/>
      <c r="AE10" s="453"/>
    </row>
    <row r="11">
      <c r="A11" s="453"/>
      <c r="B11" s="910" t="s">
        <v>1246</v>
      </c>
      <c r="C11" s="911" t="s">
        <v>1243</v>
      </c>
      <c r="D11" s="912">
        <v>1.0</v>
      </c>
      <c r="E11" s="913">
        <v>0.25</v>
      </c>
      <c r="F11" s="914">
        <f t="shared" si="1"/>
        <v>2.25</v>
      </c>
      <c r="G11" s="913" t="str">
        <f t="shared" si="5"/>
        <v>0.25x+2</v>
      </c>
      <c r="H11" s="915">
        <v>2.0</v>
      </c>
      <c r="I11" s="915">
        <f t="shared" si="2"/>
        <v>12</v>
      </c>
      <c r="J11" s="916" t="s">
        <v>1240</v>
      </c>
      <c r="K11" s="917" t="s">
        <v>1241</v>
      </c>
      <c r="L11" s="918">
        <f t="shared" si="3"/>
        <v>2.25</v>
      </c>
      <c r="M11" s="918">
        <f>L11*'Materials and tools'!$D$66</f>
        <v>0.0225</v>
      </c>
      <c r="N11" s="919">
        <f t="shared" si="4"/>
        <v>0.5345</v>
      </c>
      <c r="O11" s="453"/>
      <c r="P11" s="453"/>
      <c r="Q11" s="453"/>
      <c r="R11" s="453"/>
      <c r="S11" s="453"/>
      <c r="T11" s="920" t="s">
        <v>1247</v>
      </c>
      <c r="U11" s="921">
        <f t="shared" si="6"/>
        <v>1.62</v>
      </c>
      <c r="V11" s="441"/>
      <c r="W11" s="453"/>
      <c r="X11" s="453"/>
      <c r="Y11" s="453"/>
      <c r="Z11" s="453"/>
      <c r="AA11" s="453"/>
      <c r="AB11" s="453"/>
      <c r="AC11" s="453"/>
      <c r="AD11" s="453"/>
      <c r="AE11" s="453"/>
    </row>
    <row r="12">
      <c r="A12" s="453"/>
      <c r="B12" s="910" t="s">
        <v>1248</v>
      </c>
      <c r="C12" s="911" t="s">
        <v>1243</v>
      </c>
      <c r="D12" s="912">
        <v>3.0</v>
      </c>
      <c r="E12" s="913">
        <v>0.25</v>
      </c>
      <c r="F12" s="914">
        <f t="shared" si="1"/>
        <v>3.75</v>
      </c>
      <c r="G12" s="913" t="str">
        <f t="shared" si="5"/>
        <v>0.25x+3</v>
      </c>
      <c r="H12" s="915">
        <v>3.0</v>
      </c>
      <c r="I12" s="915">
        <f t="shared" si="2"/>
        <v>14</v>
      </c>
      <c r="J12" s="916" t="s">
        <v>1240</v>
      </c>
      <c r="K12" s="917" t="s">
        <v>1241</v>
      </c>
      <c r="L12" s="918">
        <f t="shared" si="3"/>
        <v>3.75</v>
      </c>
      <c r="M12" s="918">
        <f>L12*'Materials and tools'!$D$66</f>
        <v>0.0375</v>
      </c>
      <c r="N12" s="919">
        <f t="shared" si="4"/>
        <v>1.4045</v>
      </c>
      <c r="O12" s="453"/>
      <c r="P12" s="453"/>
      <c r="Q12" s="453"/>
      <c r="R12" s="453"/>
      <c r="S12" s="453"/>
      <c r="T12" s="920" t="s">
        <v>1249</v>
      </c>
      <c r="U12" s="921">
        <f t="shared" si="6"/>
        <v>4.86</v>
      </c>
      <c r="V12" s="441"/>
      <c r="W12" s="453"/>
      <c r="X12" s="453"/>
      <c r="Y12" s="453"/>
      <c r="Z12" s="453"/>
      <c r="AA12" s="453"/>
      <c r="AB12" s="453"/>
      <c r="AC12" s="453"/>
      <c r="AD12" s="453"/>
      <c r="AE12" s="453"/>
    </row>
    <row r="13">
      <c r="A13" s="453"/>
      <c r="B13" s="910" t="s">
        <v>1250</v>
      </c>
      <c r="C13" s="911" t="s">
        <v>1243</v>
      </c>
      <c r="D13" s="912">
        <v>7.0</v>
      </c>
      <c r="E13" s="913">
        <v>0.25</v>
      </c>
      <c r="F13" s="914">
        <f t="shared" si="1"/>
        <v>4.75</v>
      </c>
      <c r="G13" s="913" t="str">
        <f t="shared" si="5"/>
        <v>0.25x+3</v>
      </c>
      <c r="H13" s="915">
        <v>3.0</v>
      </c>
      <c r="I13" s="915">
        <f t="shared" si="2"/>
        <v>14</v>
      </c>
      <c r="J13" s="916" t="s">
        <v>1240</v>
      </c>
      <c r="K13" s="917" t="s">
        <v>1241</v>
      </c>
      <c r="L13" s="918">
        <f t="shared" si="3"/>
        <v>4.75</v>
      </c>
      <c r="M13" s="918">
        <f>L13*'Materials and tools'!$D$66</f>
        <v>0.0475</v>
      </c>
      <c r="N13" s="919">
        <f t="shared" si="4"/>
        <v>2.3145</v>
      </c>
      <c r="O13" s="453"/>
      <c r="P13" s="784"/>
      <c r="Q13" s="784"/>
      <c r="R13" s="453"/>
      <c r="S13" s="453"/>
      <c r="T13" s="920" t="s">
        <v>1251</v>
      </c>
      <c r="U13" s="921">
        <f t="shared" si="6"/>
        <v>14.58</v>
      </c>
      <c r="V13" s="441"/>
      <c r="W13" s="453"/>
      <c r="X13" s="453"/>
      <c r="Y13" s="453"/>
      <c r="Z13" s="453"/>
      <c r="AA13" s="453"/>
      <c r="AB13" s="453"/>
      <c r="AC13" s="453"/>
      <c r="AD13" s="453"/>
      <c r="AE13" s="453"/>
    </row>
    <row r="14">
      <c r="A14" s="453"/>
      <c r="B14" s="910" t="s">
        <v>1252</v>
      </c>
      <c r="C14" s="911" t="s">
        <v>1245</v>
      </c>
      <c r="D14" s="912">
        <v>1.0</v>
      </c>
      <c r="E14" s="913">
        <v>0.25</v>
      </c>
      <c r="F14" s="914">
        <f t="shared" si="1"/>
        <v>4.25</v>
      </c>
      <c r="G14" s="913" t="str">
        <f t="shared" si="5"/>
        <v>0.25x+4</v>
      </c>
      <c r="H14" s="915">
        <v>4.0</v>
      </c>
      <c r="I14" s="915">
        <f t="shared" si="2"/>
        <v>16</v>
      </c>
      <c r="J14" s="916" t="s">
        <v>1253</v>
      </c>
      <c r="K14" s="917" t="s">
        <v>1241</v>
      </c>
      <c r="L14" s="918">
        <f t="shared" si="3"/>
        <v>4.25</v>
      </c>
      <c r="M14" s="918">
        <f>L14*'Materials and tools'!$D$66</f>
        <v>0.0425</v>
      </c>
      <c r="N14" s="919">
        <f t="shared" si="4"/>
        <v>2.0945</v>
      </c>
      <c r="O14" s="453"/>
      <c r="P14" s="453"/>
      <c r="Q14" s="453"/>
      <c r="R14" s="453"/>
      <c r="S14" s="453"/>
      <c r="T14" s="920" t="s">
        <v>1254</v>
      </c>
      <c r="U14" s="923">
        <v>0.06</v>
      </c>
      <c r="V14" s="441"/>
      <c r="W14" s="453"/>
      <c r="X14" s="453"/>
      <c r="Y14" s="453"/>
      <c r="Z14" s="453"/>
      <c r="AA14" s="453"/>
      <c r="AB14" s="453"/>
      <c r="AC14" s="453"/>
      <c r="AD14" s="453"/>
      <c r="AE14" s="453"/>
    </row>
    <row r="15">
      <c r="A15" s="453"/>
      <c r="B15" s="910" t="s">
        <v>1255</v>
      </c>
      <c r="C15" s="911" t="s">
        <v>1245</v>
      </c>
      <c r="D15" s="912">
        <v>3.0</v>
      </c>
      <c r="E15" s="913">
        <v>0.25</v>
      </c>
      <c r="F15" s="914">
        <f t="shared" si="1"/>
        <v>4.75</v>
      </c>
      <c r="G15" s="913" t="str">
        <f t="shared" si="5"/>
        <v>0.25x+4</v>
      </c>
      <c r="H15" s="915">
        <v>4.0</v>
      </c>
      <c r="I15" s="915">
        <f t="shared" si="2"/>
        <v>16</v>
      </c>
      <c r="J15" s="916" t="s">
        <v>1253</v>
      </c>
      <c r="K15" s="917" t="s">
        <v>1241</v>
      </c>
      <c r="L15" s="918">
        <f t="shared" si="3"/>
        <v>4.75</v>
      </c>
      <c r="M15" s="918">
        <f>L15*'Materials and tools'!$D$66</f>
        <v>0.0475</v>
      </c>
      <c r="N15" s="919">
        <f t="shared" si="4"/>
        <v>3.3395</v>
      </c>
      <c r="O15" s="453"/>
      <c r="P15" s="453"/>
      <c r="Q15" s="453"/>
      <c r="R15" s="453"/>
      <c r="S15" s="453"/>
      <c r="T15" s="920" t="s">
        <v>1256</v>
      </c>
      <c r="U15" s="923">
        <f t="shared" ref="U15:U19" si="7">U14*3</f>
        <v>0.18</v>
      </c>
      <c r="V15" s="441"/>
      <c r="W15" s="453"/>
      <c r="X15" s="453"/>
      <c r="Y15" s="453"/>
      <c r="Z15" s="453"/>
      <c r="AA15" s="453"/>
      <c r="AB15" s="453"/>
      <c r="AC15" s="453"/>
      <c r="AD15" s="453"/>
      <c r="AE15" s="453"/>
    </row>
    <row r="16">
      <c r="A16" s="453"/>
      <c r="B16" s="910" t="s">
        <v>1257</v>
      </c>
      <c r="C16" s="911" t="s">
        <v>1245</v>
      </c>
      <c r="D16" s="912">
        <v>7.0</v>
      </c>
      <c r="E16" s="913">
        <v>0.25</v>
      </c>
      <c r="F16" s="914">
        <f t="shared" si="1"/>
        <v>6.75</v>
      </c>
      <c r="G16" s="913" t="str">
        <f t="shared" si="5"/>
        <v>0.25x+5</v>
      </c>
      <c r="H16" s="915">
        <v>5.0</v>
      </c>
      <c r="I16" s="915">
        <f t="shared" si="2"/>
        <v>18</v>
      </c>
      <c r="J16" s="916" t="s">
        <v>1253</v>
      </c>
      <c r="K16" s="917" t="s">
        <v>1241</v>
      </c>
      <c r="L16" s="918">
        <f t="shared" si="3"/>
        <v>6.75</v>
      </c>
      <c r="M16" s="918">
        <f>L16*'Materials and tools'!$D$66</f>
        <v>0.0675</v>
      </c>
      <c r="N16" s="919">
        <f t="shared" si="4"/>
        <v>7.3745</v>
      </c>
      <c r="O16" s="453"/>
      <c r="P16" s="453"/>
      <c r="Q16" s="453"/>
      <c r="R16" s="453"/>
      <c r="S16" s="453"/>
      <c r="T16" s="920" t="s">
        <v>1258</v>
      </c>
      <c r="U16" s="923">
        <f t="shared" si="7"/>
        <v>0.54</v>
      </c>
      <c r="V16" s="441"/>
      <c r="W16" s="453"/>
      <c r="X16" s="453"/>
      <c r="Y16" s="453"/>
      <c r="Z16" s="453"/>
      <c r="AA16" s="453"/>
      <c r="AB16" s="453"/>
      <c r="AC16" s="453"/>
      <c r="AD16" s="453"/>
      <c r="AE16" s="453"/>
    </row>
    <row r="17">
      <c r="A17" s="453"/>
      <c r="B17" s="910" t="s">
        <v>1259</v>
      </c>
      <c r="C17" s="911" t="s">
        <v>1247</v>
      </c>
      <c r="D17" s="912">
        <v>1.0</v>
      </c>
      <c r="E17" s="914">
        <v>0.5</v>
      </c>
      <c r="F17" s="914">
        <f t="shared" si="1"/>
        <v>5.5</v>
      </c>
      <c r="G17" s="913" t="str">
        <f t="shared" si="5"/>
        <v>0.5x+5</v>
      </c>
      <c r="H17" s="915">
        <v>5.0</v>
      </c>
      <c r="I17" s="915">
        <f t="shared" si="2"/>
        <v>18</v>
      </c>
      <c r="J17" s="916" t="s">
        <v>1253</v>
      </c>
      <c r="K17" s="917" t="s">
        <v>1241</v>
      </c>
      <c r="L17" s="918">
        <f t="shared" si="3"/>
        <v>5.5</v>
      </c>
      <c r="M17" s="918">
        <f>L17*'Materials and tools'!$D$66</f>
        <v>0.055</v>
      </c>
      <c r="N17" s="919">
        <f t="shared" si="4"/>
        <v>4.577</v>
      </c>
      <c r="O17" s="453"/>
      <c r="P17" s="453"/>
      <c r="Q17" s="453"/>
      <c r="R17" s="453"/>
      <c r="S17" s="453"/>
      <c r="T17" s="920" t="s">
        <v>1260</v>
      </c>
      <c r="U17" s="923">
        <f t="shared" si="7"/>
        <v>1.62</v>
      </c>
      <c r="V17" s="441"/>
      <c r="W17" s="453"/>
      <c r="X17" s="453"/>
      <c r="Y17" s="453"/>
      <c r="Z17" s="453"/>
      <c r="AA17" s="453"/>
      <c r="AB17" s="453"/>
      <c r="AC17" s="453"/>
      <c r="AD17" s="453"/>
      <c r="AE17" s="453"/>
    </row>
    <row r="18">
      <c r="A18" s="453"/>
      <c r="B18" s="910" t="s">
        <v>1261</v>
      </c>
      <c r="C18" s="911" t="s">
        <v>1247</v>
      </c>
      <c r="D18" s="912">
        <v>3.0</v>
      </c>
      <c r="E18" s="914">
        <v>0.5</v>
      </c>
      <c r="F18" s="914">
        <f t="shared" si="1"/>
        <v>7.5</v>
      </c>
      <c r="G18" s="913" t="str">
        <f t="shared" si="5"/>
        <v>0.5x+6</v>
      </c>
      <c r="H18" s="915">
        <v>6.0</v>
      </c>
      <c r="I18" s="915">
        <f t="shared" si="2"/>
        <v>20</v>
      </c>
      <c r="J18" s="916" t="s">
        <v>1253</v>
      </c>
      <c r="K18" s="917" t="s">
        <v>1241</v>
      </c>
      <c r="L18" s="918">
        <f t="shared" si="3"/>
        <v>7.5</v>
      </c>
      <c r="M18" s="918">
        <f>L18*'Materials and tools'!$D$66</f>
        <v>0.075</v>
      </c>
      <c r="N18" s="919">
        <f t="shared" si="4"/>
        <v>10.487</v>
      </c>
      <c r="O18" s="453"/>
      <c r="P18" s="453"/>
      <c r="Q18" s="453"/>
      <c r="R18" s="453"/>
      <c r="S18" s="453"/>
      <c r="T18" s="920" t="s">
        <v>1262</v>
      </c>
      <c r="U18" s="923">
        <f t="shared" si="7"/>
        <v>4.86</v>
      </c>
      <c r="V18" s="441"/>
      <c r="W18" s="453"/>
      <c r="X18" s="453"/>
      <c r="Y18" s="453"/>
      <c r="Z18" s="453"/>
      <c r="AA18" s="453"/>
      <c r="AB18" s="453"/>
      <c r="AC18" s="453"/>
      <c r="AD18" s="453"/>
      <c r="AE18" s="453"/>
    </row>
    <row r="19">
      <c r="A19" s="453"/>
      <c r="B19" s="910" t="s">
        <v>1263</v>
      </c>
      <c r="C19" s="911" t="s">
        <v>1247</v>
      </c>
      <c r="D19" s="912">
        <v>7.0</v>
      </c>
      <c r="E19" s="914">
        <v>0.5</v>
      </c>
      <c r="F19" s="914">
        <f t="shared" si="1"/>
        <v>9.5</v>
      </c>
      <c r="G19" s="913" t="str">
        <f t="shared" si="5"/>
        <v>0.5x+6</v>
      </c>
      <c r="H19" s="915">
        <v>6.0</v>
      </c>
      <c r="I19" s="915">
        <f t="shared" si="2"/>
        <v>20</v>
      </c>
      <c r="J19" s="916" t="s">
        <v>1253</v>
      </c>
      <c r="K19" s="917" t="s">
        <v>1241</v>
      </c>
      <c r="L19" s="918">
        <f t="shared" si="3"/>
        <v>9.5</v>
      </c>
      <c r="M19" s="918">
        <f>L19*'Materials and tools'!$D$66</f>
        <v>0.095</v>
      </c>
      <c r="N19" s="919">
        <f t="shared" si="4"/>
        <v>18.427</v>
      </c>
      <c r="O19" s="453"/>
      <c r="P19" s="453"/>
      <c r="Q19" s="453"/>
      <c r="R19" s="453"/>
      <c r="S19" s="453"/>
      <c r="T19" s="920" t="s">
        <v>1264</v>
      </c>
      <c r="U19" s="923">
        <f t="shared" si="7"/>
        <v>14.58</v>
      </c>
      <c r="V19" s="441"/>
      <c r="W19" s="453"/>
      <c r="X19" s="453"/>
      <c r="Y19" s="453"/>
      <c r="Z19" s="453"/>
      <c r="AA19" s="453"/>
      <c r="AB19" s="453"/>
      <c r="AC19" s="453"/>
      <c r="AD19" s="453"/>
      <c r="AE19" s="453"/>
    </row>
    <row r="20">
      <c r="A20" s="453"/>
      <c r="B20" s="910" t="s">
        <v>1265</v>
      </c>
      <c r="C20" s="911" t="s">
        <v>1249</v>
      </c>
      <c r="D20" s="912">
        <v>1.0</v>
      </c>
      <c r="E20" s="914">
        <v>0.5</v>
      </c>
      <c r="F20" s="914">
        <f t="shared" si="1"/>
        <v>7.5</v>
      </c>
      <c r="G20" s="913" t="str">
        <f t="shared" si="5"/>
        <v>0.5x+7</v>
      </c>
      <c r="H20" s="915">
        <v>7.0</v>
      </c>
      <c r="I20" s="915">
        <f t="shared" si="2"/>
        <v>22</v>
      </c>
      <c r="J20" s="916" t="s">
        <v>1266</v>
      </c>
      <c r="K20" s="917" t="s">
        <v>1241</v>
      </c>
      <c r="L20" s="918">
        <f t="shared" si="3"/>
        <v>7.5</v>
      </c>
      <c r="M20" s="918">
        <f>L20*'Materials and tools'!$D$66</f>
        <v>0.075</v>
      </c>
      <c r="N20" s="919">
        <f t="shared" si="4"/>
        <v>12.437</v>
      </c>
      <c r="O20" s="453"/>
      <c r="P20" s="453"/>
      <c r="Q20" s="453"/>
      <c r="R20" s="453"/>
      <c r="S20" s="453"/>
      <c r="T20" s="920" t="s">
        <v>1267</v>
      </c>
      <c r="U20" s="923">
        <v>0.08</v>
      </c>
      <c r="V20" s="441"/>
      <c r="W20" s="453"/>
      <c r="X20" s="453"/>
      <c r="Y20" s="453"/>
      <c r="Z20" s="453"/>
      <c r="AA20" s="453"/>
      <c r="AB20" s="453"/>
      <c r="AC20" s="453"/>
      <c r="AD20" s="453"/>
      <c r="AE20" s="453"/>
    </row>
    <row r="21">
      <c r="A21" s="453"/>
      <c r="B21" s="910" t="s">
        <v>1268</v>
      </c>
      <c r="C21" s="911" t="s">
        <v>1249</v>
      </c>
      <c r="D21" s="912">
        <v>3.0</v>
      </c>
      <c r="E21" s="914">
        <v>0.5</v>
      </c>
      <c r="F21" s="914">
        <f t="shared" si="1"/>
        <v>8.5</v>
      </c>
      <c r="G21" s="913" t="str">
        <f t="shared" si="5"/>
        <v>0.5x+7</v>
      </c>
      <c r="H21" s="915">
        <v>7.0</v>
      </c>
      <c r="I21" s="915">
        <f t="shared" si="2"/>
        <v>22</v>
      </c>
      <c r="J21" s="916" t="s">
        <v>1266</v>
      </c>
      <c r="K21" s="917" t="s">
        <v>1241</v>
      </c>
      <c r="L21" s="918">
        <f t="shared" si="3"/>
        <v>8.5</v>
      </c>
      <c r="M21" s="918">
        <f>L21*'Materials and tools'!$D$66</f>
        <v>0.085</v>
      </c>
      <c r="N21" s="919">
        <f t="shared" si="4"/>
        <v>23.147</v>
      </c>
      <c r="O21" s="453"/>
      <c r="P21" s="453"/>
      <c r="Q21" s="453"/>
      <c r="R21" s="453"/>
      <c r="S21" s="453"/>
      <c r="T21" s="920" t="s">
        <v>1269</v>
      </c>
      <c r="U21" s="923">
        <f t="shared" ref="U21:U28" si="8">U20*3</f>
        <v>0.24</v>
      </c>
      <c r="V21" s="441"/>
      <c r="W21" s="453"/>
      <c r="X21" s="453"/>
      <c r="Y21" s="453"/>
      <c r="Z21" s="453"/>
      <c r="AA21" s="453"/>
      <c r="AB21" s="453"/>
      <c r="AC21" s="453"/>
      <c r="AD21" s="453"/>
      <c r="AE21" s="453"/>
    </row>
    <row r="22">
      <c r="A22" s="453"/>
      <c r="B22" s="910" t="s">
        <v>1270</v>
      </c>
      <c r="C22" s="911" t="s">
        <v>1249</v>
      </c>
      <c r="D22" s="912">
        <v>7.0</v>
      </c>
      <c r="E22" s="914">
        <v>0.5</v>
      </c>
      <c r="F22" s="914">
        <f t="shared" si="1"/>
        <v>11.5</v>
      </c>
      <c r="G22" s="913" t="str">
        <f t="shared" si="5"/>
        <v>0.5x+8</v>
      </c>
      <c r="H22" s="915">
        <v>8.0</v>
      </c>
      <c r="I22" s="915">
        <f t="shared" si="2"/>
        <v>24</v>
      </c>
      <c r="J22" s="916" t="s">
        <v>1266</v>
      </c>
      <c r="K22" s="917" t="s">
        <v>1241</v>
      </c>
      <c r="L22" s="918">
        <f t="shared" si="3"/>
        <v>11.5</v>
      </c>
      <c r="M22" s="918">
        <f>L22*'Materials and tools'!$D$66</f>
        <v>0.115</v>
      </c>
      <c r="N22" s="919">
        <f t="shared" si="4"/>
        <v>49.007</v>
      </c>
      <c r="O22" s="453"/>
      <c r="P22" s="453"/>
      <c r="Q22" s="453"/>
      <c r="R22" s="453"/>
      <c r="S22" s="453"/>
      <c r="T22" s="920" t="s">
        <v>1271</v>
      </c>
      <c r="U22" s="923">
        <f t="shared" si="8"/>
        <v>0.72</v>
      </c>
      <c r="V22" s="441"/>
      <c r="W22" s="453"/>
      <c r="X22" s="453"/>
      <c r="Y22" s="453"/>
      <c r="Z22" s="453"/>
      <c r="AA22" s="453"/>
      <c r="AB22" s="453"/>
      <c r="AC22" s="453"/>
      <c r="AD22" s="453"/>
      <c r="AE22" s="453"/>
    </row>
    <row r="23">
      <c r="A23" s="453"/>
      <c r="B23" s="910" t="s">
        <v>1272</v>
      </c>
      <c r="C23" s="911" t="s">
        <v>1251</v>
      </c>
      <c r="D23" s="912">
        <v>1.0</v>
      </c>
      <c r="E23" s="914">
        <v>0.5</v>
      </c>
      <c r="F23" s="914">
        <f t="shared" si="1"/>
        <v>8.5</v>
      </c>
      <c r="G23" s="913" t="str">
        <f t="shared" si="5"/>
        <v>0.5x+8</v>
      </c>
      <c r="H23" s="915">
        <v>8.0</v>
      </c>
      <c r="I23" s="915">
        <f t="shared" si="2"/>
        <v>24</v>
      </c>
      <c r="J23" s="916" t="s">
        <v>1266</v>
      </c>
      <c r="K23" s="917" t="s">
        <v>1241</v>
      </c>
      <c r="L23" s="918">
        <f t="shared" si="3"/>
        <v>8.5</v>
      </c>
      <c r="M23" s="918">
        <f>L23*'Materials and tools'!$D$66</f>
        <v>0.085</v>
      </c>
      <c r="N23" s="919">
        <f t="shared" si="4"/>
        <v>25.697</v>
      </c>
      <c r="O23" s="453"/>
      <c r="P23" s="453"/>
      <c r="Q23" s="453"/>
      <c r="R23" s="453"/>
      <c r="S23" s="453"/>
      <c r="T23" s="920" t="s">
        <v>1273</v>
      </c>
      <c r="U23" s="923">
        <f t="shared" si="8"/>
        <v>2.16</v>
      </c>
      <c r="V23" s="441"/>
      <c r="W23" s="453"/>
      <c r="X23" s="453"/>
      <c r="Y23" s="453"/>
      <c r="Z23" s="453"/>
      <c r="AA23" s="453"/>
      <c r="AB23" s="453"/>
      <c r="AC23" s="453"/>
      <c r="AD23" s="453"/>
      <c r="AE23" s="453"/>
    </row>
    <row r="24">
      <c r="A24" s="453"/>
      <c r="B24" s="910" t="s">
        <v>1274</v>
      </c>
      <c r="C24" s="911" t="s">
        <v>1251</v>
      </c>
      <c r="D24" s="912">
        <v>3.0</v>
      </c>
      <c r="E24" s="914">
        <v>0.5</v>
      </c>
      <c r="F24" s="914">
        <f t="shared" si="1"/>
        <v>10.5</v>
      </c>
      <c r="G24" s="913" t="str">
        <f t="shared" si="5"/>
        <v>0.5x+9</v>
      </c>
      <c r="H24" s="915">
        <v>9.0</v>
      </c>
      <c r="I24" s="915">
        <f t="shared" si="2"/>
        <v>26</v>
      </c>
      <c r="J24" s="916" t="s">
        <v>1266</v>
      </c>
      <c r="K24" s="917" t="s">
        <v>1241</v>
      </c>
      <c r="L24" s="918">
        <f t="shared" si="3"/>
        <v>10.5</v>
      </c>
      <c r="M24" s="918">
        <f>L24*'Materials and tools'!$D$66</f>
        <v>0.105</v>
      </c>
      <c r="N24" s="919">
        <f t="shared" si="4"/>
        <v>61.007</v>
      </c>
      <c r="O24" s="453"/>
      <c r="P24" s="453"/>
      <c r="Q24" s="453"/>
      <c r="R24" s="453"/>
      <c r="S24" s="453"/>
      <c r="T24" s="920" t="s">
        <v>1275</v>
      </c>
      <c r="U24" s="923">
        <f t="shared" si="8"/>
        <v>6.48</v>
      </c>
      <c r="V24" s="441"/>
      <c r="W24" s="453"/>
      <c r="X24" s="453"/>
      <c r="Y24" s="453"/>
      <c r="Z24" s="453"/>
      <c r="AA24" s="453"/>
      <c r="AB24" s="453"/>
      <c r="AC24" s="453"/>
      <c r="AD24" s="453"/>
      <c r="AE24" s="453"/>
    </row>
    <row r="25">
      <c r="A25" s="453"/>
      <c r="B25" s="910" t="s">
        <v>1276</v>
      </c>
      <c r="C25" s="911" t="s">
        <v>1251</v>
      </c>
      <c r="D25" s="912">
        <v>7.0</v>
      </c>
      <c r="E25" s="914">
        <v>0.5</v>
      </c>
      <c r="F25" s="914">
        <f t="shared" si="1"/>
        <v>12.5</v>
      </c>
      <c r="G25" s="913" t="str">
        <f t="shared" si="5"/>
        <v>0.5x+9</v>
      </c>
      <c r="H25" s="915">
        <v>9.0</v>
      </c>
      <c r="I25" s="915">
        <f t="shared" si="2"/>
        <v>26</v>
      </c>
      <c r="J25" s="916" t="s">
        <v>1266</v>
      </c>
      <c r="K25" s="917" t="s">
        <v>1241</v>
      </c>
      <c r="L25" s="918">
        <f t="shared" si="3"/>
        <v>12.5</v>
      </c>
      <c r="M25" s="918">
        <f>L25*'Materials and tools'!$D$66</f>
        <v>0.125</v>
      </c>
      <c r="N25" s="919">
        <f t="shared" si="4"/>
        <v>122.587</v>
      </c>
      <c r="O25" s="453"/>
      <c r="P25" s="453"/>
      <c r="Q25" s="453"/>
      <c r="R25" s="453"/>
      <c r="S25" s="453"/>
      <c r="T25" s="920" t="s">
        <v>1277</v>
      </c>
      <c r="U25" s="923">
        <f t="shared" si="8"/>
        <v>19.44</v>
      </c>
      <c r="V25" s="441"/>
      <c r="W25" s="453"/>
      <c r="X25" s="453"/>
      <c r="Y25" s="453"/>
      <c r="Z25" s="453"/>
      <c r="AA25" s="453"/>
      <c r="AB25" s="453"/>
      <c r="AC25" s="453"/>
      <c r="AD25" s="453"/>
      <c r="AE25" s="453"/>
    </row>
    <row r="26">
      <c r="A26" s="453"/>
      <c r="B26" s="924" t="s">
        <v>1278</v>
      </c>
      <c r="C26" s="911" t="s">
        <v>1239</v>
      </c>
      <c r="D26" s="915">
        <v>2.0</v>
      </c>
      <c r="E26" s="913">
        <v>0.25</v>
      </c>
      <c r="F26" s="914">
        <f t="shared" si="1"/>
        <v>1.5</v>
      </c>
      <c r="G26" s="913" t="str">
        <f t="shared" si="5"/>
        <v>0.25x+1</v>
      </c>
      <c r="H26" s="915">
        <v>1.0</v>
      </c>
      <c r="I26" s="915">
        <f t="shared" si="2"/>
        <v>10</v>
      </c>
      <c r="J26" s="916" t="s">
        <v>1240</v>
      </c>
      <c r="K26" s="917" t="s">
        <v>1241</v>
      </c>
      <c r="L26" s="918">
        <f t="shared" si="3"/>
        <v>1.5</v>
      </c>
      <c r="M26" s="918">
        <f>L26*'Materials and tools'!$D$66</f>
        <v>0.015</v>
      </c>
      <c r="N26" s="919">
        <f t="shared" si="4"/>
        <v>0.317</v>
      </c>
      <c r="O26" s="453"/>
      <c r="P26" s="453"/>
      <c r="Q26" s="453"/>
      <c r="R26" s="453"/>
      <c r="S26" s="453"/>
      <c r="T26" s="777" t="s">
        <v>1279</v>
      </c>
      <c r="U26" s="923">
        <f t="shared" si="8"/>
        <v>58.32</v>
      </c>
      <c r="V26" s="441"/>
      <c r="W26" s="453"/>
      <c r="X26" s="453"/>
      <c r="Y26" s="453"/>
      <c r="Z26" s="453"/>
      <c r="AA26" s="453"/>
      <c r="AB26" s="453"/>
      <c r="AC26" s="453"/>
      <c r="AD26" s="453"/>
      <c r="AE26" s="453"/>
    </row>
    <row r="27">
      <c r="A27" s="453"/>
      <c r="B27" s="924" t="s">
        <v>1280</v>
      </c>
      <c r="C27" s="911" t="s">
        <v>1239</v>
      </c>
      <c r="D27" s="915">
        <v>5.0</v>
      </c>
      <c r="E27" s="913">
        <v>0.25</v>
      </c>
      <c r="F27" s="914">
        <f t="shared" si="1"/>
        <v>2.25</v>
      </c>
      <c r="G27" s="913" t="str">
        <f t="shared" si="5"/>
        <v>0.25x+1</v>
      </c>
      <c r="H27" s="915">
        <v>1.0</v>
      </c>
      <c r="I27" s="915">
        <f t="shared" si="2"/>
        <v>10</v>
      </c>
      <c r="J27" s="916" t="s">
        <v>1240</v>
      </c>
      <c r="K27" s="917" t="s">
        <v>1241</v>
      </c>
      <c r="L27" s="918">
        <f t="shared" si="3"/>
        <v>2.25</v>
      </c>
      <c r="M27" s="918">
        <f>L27*'Materials and tools'!$D$66</f>
        <v>0.0225</v>
      </c>
      <c r="N27" s="919">
        <f t="shared" si="4"/>
        <v>0.5195</v>
      </c>
      <c r="O27" s="453"/>
      <c r="P27" s="453"/>
      <c r="Q27" s="453"/>
      <c r="R27" s="453"/>
      <c r="S27" s="453"/>
      <c r="T27" s="777" t="s">
        <v>1281</v>
      </c>
      <c r="U27" s="923">
        <f t="shared" si="8"/>
        <v>174.96</v>
      </c>
      <c r="V27" s="441"/>
      <c r="W27" s="453"/>
      <c r="X27" s="453"/>
      <c r="Y27" s="453"/>
      <c r="Z27" s="453"/>
      <c r="AA27" s="453"/>
      <c r="AB27" s="453"/>
      <c r="AC27" s="453"/>
      <c r="AD27" s="453"/>
      <c r="AE27" s="453"/>
    </row>
    <row r="28">
      <c r="A28" s="453"/>
      <c r="B28" s="924" t="s">
        <v>1282</v>
      </c>
      <c r="C28" s="911" t="s">
        <v>1239</v>
      </c>
      <c r="D28" s="915">
        <v>9.0</v>
      </c>
      <c r="E28" s="913">
        <v>0.25</v>
      </c>
      <c r="F28" s="914">
        <f t="shared" si="1"/>
        <v>4.25</v>
      </c>
      <c r="G28" s="913" t="str">
        <f t="shared" si="5"/>
        <v>0.25x+2</v>
      </c>
      <c r="H28" s="915">
        <v>2.0</v>
      </c>
      <c r="I28" s="915">
        <f t="shared" si="2"/>
        <v>12</v>
      </c>
      <c r="J28" s="916" t="s">
        <v>1240</v>
      </c>
      <c r="K28" s="917" t="s">
        <v>1241</v>
      </c>
      <c r="L28" s="918">
        <f t="shared" si="3"/>
        <v>4.25</v>
      </c>
      <c r="M28" s="918">
        <f>L28*'Materials and tools'!$D$66</f>
        <v>0.0425</v>
      </c>
      <c r="N28" s="919">
        <f t="shared" si="4"/>
        <v>1.0745</v>
      </c>
      <c r="O28" s="453"/>
      <c r="P28" s="453"/>
      <c r="Q28" s="453"/>
      <c r="R28" s="453"/>
      <c r="S28" s="453"/>
      <c r="T28" s="777" t="s">
        <v>1283</v>
      </c>
      <c r="U28" s="923">
        <f t="shared" si="8"/>
        <v>524.88</v>
      </c>
      <c r="V28" s="441"/>
      <c r="W28" s="453"/>
      <c r="X28" s="453"/>
      <c r="Y28" s="453"/>
      <c r="Z28" s="453"/>
      <c r="AA28" s="453"/>
      <c r="AB28" s="453"/>
      <c r="AC28" s="453"/>
      <c r="AD28" s="453"/>
      <c r="AE28" s="453"/>
    </row>
    <row r="29">
      <c r="A29" s="453"/>
      <c r="B29" s="924" t="s">
        <v>1284</v>
      </c>
      <c r="C29" s="911" t="s">
        <v>1243</v>
      </c>
      <c r="D29" s="915">
        <v>2.0</v>
      </c>
      <c r="E29" s="913">
        <v>0.25</v>
      </c>
      <c r="F29" s="914">
        <f t="shared" si="1"/>
        <v>2.5</v>
      </c>
      <c r="G29" s="913" t="str">
        <f t="shared" si="5"/>
        <v>0.25x+2</v>
      </c>
      <c r="H29" s="915">
        <v>2.0</v>
      </c>
      <c r="I29" s="915">
        <f t="shared" si="2"/>
        <v>12</v>
      </c>
      <c r="J29" s="916" t="s">
        <v>1240</v>
      </c>
      <c r="K29" s="917" t="s">
        <v>1241</v>
      </c>
      <c r="L29" s="918">
        <f t="shared" si="3"/>
        <v>2.5</v>
      </c>
      <c r="M29" s="918">
        <f>L29*'Materials and tools'!$D$66</f>
        <v>0.025</v>
      </c>
      <c r="N29" s="919">
        <f t="shared" si="4"/>
        <v>0.737</v>
      </c>
      <c r="O29" s="453"/>
      <c r="P29" s="453"/>
      <c r="Q29" s="453"/>
      <c r="R29" s="453"/>
      <c r="S29" s="453"/>
      <c r="T29" s="920" t="s">
        <v>1285</v>
      </c>
      <c r="U29" s="923">
        <v>0.05</v>
      </c>
      <c r="V29" s="441"/>
      <c r="W29" s="453"/>
      <c r="X29" s="453"/>
      <c r="Y29" s="453"/>
      <c r="Z29" s="453"/>
      <c r="AA29" s="453"/>
      <c r="AB29" s="453"/>
      <c r="AC29" s="453"/>
      <c r="AD29" s="453"/>
      <c r="AE29" s="453"/>
    </row>
    <row r="30">
      <c r="A30" s="453"/>
      <c r="B30" s="924" t="s">
        <v>1286</v>
      </c>
      <c r="C30" s="911" t="s">
        <v>1243</v>
      </c>
      <c r="D30" s="915">
        <v>5.0</v>
      </c>
      <c r="E30" s="913">
        <v>0.25</v>
      </c>
      <c r="F30" s="914">
        <f t="shared" si="1"/>
        <v>4.25</v>
      </c>
      <c r="G30" s="913" t="str">
        <f t="shared" si="5"/>
        <v>0.25x+3</v>
      </c>
      <c r="H30" s="915">
        <v>3.0</v>
      </c>
      <c r="I30" s="915">
        <f t="shared" si="2"/>
        <v>14</v>
      </c>
      <c r="J30" s="916" t="s">
        <v>1240</v>
      </c>
      <c r="K30" s="917" t="s">
        <v>1241</v>
      </c>
      <c r="L30" s="918">
        <f t="shared" si="3"/>
        <v>4.25</v>
      </c>
      <c r="M30" s="918">
        <f>L30*'Materials and tools'!$D$66</f>
        <v>0.0425</v>
      </c>
      <c r="N30" s="919">
        <f t="shared" si="4"/>
        <v>1.8595</v>
      </c>
      <c r="O30" s="453"/>
      <c r="P30" s="453"/>
      <c r="Q30" s="453"/>
      <c r="R30" s="453"/>
      <c r="S30" s="453"/>
      <c r="T30" s="920" t="s">
        <v>1287</v>
      </c>
      <c r="U30" s="923">
        <f t="shared" ref="U30:U37" si="9">U29*3</f>
        <v>0.15</v>
      </c>
      <c r="V30" s="441"/>
      <c r="W30" s="453"/>
      <c r="X30" s="453"/>
      <c r="Y30" s="453"/>
      <c r="Z30" s="453"/>
      <c r="AA30" s="453"/>
      <c r="AB30" s="453"/>
      <c r="AC30" s="453"/>
      <c r="AD30" s="453"/>
      <c r="AE30" s="453"/>
    </row>
    <row r="31">
      <c r="A31" s="453"/>
      <c r="B31" s="924" t="s">
        <v>1288</v>
      </c>
      <c r="C31" s="911" t="s">
        <v>1243</v>
      </c>
      <c r="D31" s="915">
        <v>9.0</v>
      </c>
      <c r="E31" s="913">
        <v>0.25</v>
      </c>
      <c r="F31" s="914">
        <f t="shared" si="1"/>
        <v>5.25</v>
      </c>
      <c r="G31" s="913" t="str">
        <f t="shared" si="5"/>
        <v>0.25x+3</v>
      </c>
      <c r="H31" s="915">
        <v>3.0</v>
      </c>
      <c r="I31" s="915">
        <f t="shared" si="2"/>
        <v>14</v>
      </c>
      <c r="J31" s="916" t="s">
        <v>1240</v>
      </c>
      <c r="K31" s="917" t="s">
        <v>1241</v>
      </c>
      <c r="L31" s="918">
        <f t="shared" si="3"/>
        <v>5.25</v>
      </c>
      <c r="M31" s="918">
        <f>L31*'Materials and tools'!$D$66</f>
        <v>0.0525</v>
      </c>
      <c r="N31" s="919">
        <f t="shared" si="4"/>
        <v>2.7695</v>
      </c>
      <c r="O31" s="453"/>
      <c r="P31" s="453"/>
      <c r="Q31" s="453"/>
      <c r="R31" s="453"/>
      <c r="S31" s="453"/>
      <c r="T31" s="920" t="s">
        <v>1289</v>
      </c>
      <c r="U31" s="923">
        <f t="shared" si="9"/>
        <v>0.45</v>
      </c>
      <c r="V31" s="441"/>
      <c r="W31" s="453"/>
      <c r="X31" s="453"/>
      <c r="Y31" s="453"/>
      <c r="Z31" s="453"/>
      <c r="AA31" s="453"/>
      <c r="AB31" s="453"/>
      <c r="AC31" s="453"/>
      <c r="AD31" s="453"/>
      <c r="AE31" s="453"/>
    </row>
    <row r="32">
      <c r="A32" s="453"/>
      <c r="B32" s="924" t="s">
        <v>1290</v>
      </c>
      <c r="C32" s="911" t="s">
        <v>1245</v>
      </c>
      <c r="D32" s="915">
        <v>2.0</v>
      </c>
      <c r="E32" s="913">
        <v>0.25</v>
      </c>
      <c r="F32" s="914">
        <f t="shared" si="1"/>
        <v>4.5</v>
      </c>
      <c r="G32" s="913" t="str">
        <f t="shared" si="5"/>
        <v>0.25x+4</v>
      </c>
      <c r="H32" s="915">
        <v>4.0</v>
      </c>
      <c r="I32" s="915">
        <f t="shared" si="2"/>
        <v>16</v>
      </c>
      <c r="J32" s="916" t="s">
        <v>1253</v>
      </c>
      <c r="K32" s="917" t="s">
        <v>1241</v>
      </c>
      <c r="L32" s="918">
        <f t="shared" si="3"/>
        <v>4.5</v>
      </c>
      <c r="M32" s="918">
        <f>L32*'Materials and tools'!$D$66</f>
        <v>0.045</v>
      </c>
      <c r="N32" s="919">
        <f t="shared" si="4"/>
        <v>2.717</v>
      </c>
      <c r="O32" s="453"/>
      <c r="P32" s="453"/>
      <c r="Q32" s="453"/>
      <c r="R32" s="453"/>
      <c r="S32" s="453"/>
      <c r="T32" s="920" t="s">
        <v>1291</v>
      </c>
      <c r="U32" s="923">
        <f t="shared" si="9"/>
        <v>1.35</v>
      </c>
      <c r="V32" s="441"/>
      <c r="W32" s="453"/>
      <c r="X32" s="453"/>
      <c r="Y32" s="453"/>
      <c r="Z32" s="453"/>
      <c r="AA32" s="453"/>
      <c r="AB32" s="453"/>
      <c r="AC32" s="453"/>
      <c r="AD32" s="453"/>
      <c r="AE32" s="453"/>
    </row>
    <row r="33">
      <c r="A33" s="453"/>
      <c r="B33" s="924" t="s">
        <v>1292</v>
      </c>
      <c r="C33" s="911" t="s">
        <v>1245</v>
      </c>
      <c r="D33" s="915">
        <v>5.0</v>
      </c>
      <c r="E33" s="913">
        <v>0.25</v>
      </c>
      <c r="F33" s="914">
        <f t="shared" si="1"/>
        <v>5.25</v>
      </c>
      <c r="G33" s="913" t="str">
        <f t="shared" si="5"/>
        <v>0.25x+4</v>
      </c>
      <c r="H33" s="915">
        <v>4.0</v>
      </c>
      <c r="I33" s="915">
        <f t="shared" si="2"/>
        <v>16</v>
      </c>
      <c r="J33" s="916" t="s">
        <v>1253</v>
      </c>
      <c r="K33" s="917" t="s">
        <v>1241</v>
      </c>
      <c r="L33" s="918">
        <f t="shared" si="3"/>
        <v>5.25</v>
      </c>
      <c r="M33" s="918">
        <f>L33*'Materials and tools'!$D$66</f>
        <v>0.0525</v>
      </c>
      <c r="N33" s="919">
        <f t="shared" si="4"/>
        <v>4.5845</v>
      </c>
      <c r="O33" s="453"/>
      <c r="P33" s="453"/>
      <c r="Q33" s="453"/>
      <c r="R33" s="453"/>
      <c r="S33" s="453"/>
      <c r="T33" s="920" t="s">
        <v>1293</v>
      </c>
      <c r="U33" s="923">
        <f t="shared" si="9"/>
        <v>4.05</v>
      </c>
      <c r="V33" s="441"/>
      <c r="W33" s="453"/>
      <c r="X33" s="453"/>
      <c r="Y33" s="453"/>
      <c r="Z33" s="453"/>
      <c r="AA33" s="453"/>
      <c r="AB33" s="453"/>
      <c r="AC33" s="453"/>
      <c r="AD33" s="453"/>
      <c r="AE33" s="453"/>
    </row>
    <row r="34">
      <c r="A34" s="453"/>
      <c r="B34" s="924" t="s">
        <v>1294</v>
      </c>
      <c r="C34" s="911" t="s">
        <v>1245</v>
      </c>
      <c r="D34" s="915">
        <v>9.0</v>
      </c>
      <c r="E34" s="913">
        <v>0.25</v>
      </c>
      <c r="F34" s="914">
        <f t="shared" si="1"/>
        <v>7.25</v>
      </c>
      <c r="G34" s="913" t="str">
        <f t="shared" si="5"/>
        <v>0.25x+5</v>
      </c>
      <c r="H34" s="915">
        <v>5.0</v>
      </c>
      <c r="I34" s="915">
        <f t="shared" si="2"/>
        <v>18</v>
      </c>
      <c r="J34" s="916" t="s">
        <v>1253</v>
      </c>
      <c r="K34" s="917" t="s">
        <v>1241</v>
      </c>
      <c r="L34" s="918">
        <f t="shared" si="3"/>
        <v>7.25</v>
      </c>
      <c r="M34" s="918">
        <f>L34*'Materials and tools'!$D$66</f>
        <v>0.0725</v>
      </c>
      <c r="N34" s="919">
        <f t="shared" si="4"/>
        <v>8.7095</v>
      </c>
      <c r="O34" s="453"/>
      <c r="P34" s="453"/>
      <c r="Q34" s="453"/>
      <c r="R34" s="453"/>
      <c r="S34" s="453"/>
      <c r="T34" s="920" t="s">
        <v>1295</v>
      </c>
      <c r="U34" s="923">
        <f t="shared" si="9"/>
        <v>12.15</v>
      </c>
      <c r="V34" s="441"/>
      <c r="W34" s="453"/>
      <c r="X34" s="453"/>
      <c r="Y34" s="453"/>
      <c r="Z34" s="453"/>
      <c r="AA34" s="453"/>
      <c r="AB34" s="453"/>
      <c r="AC34" s="453"/>
      <c r="AD34" s="453"/>
      <c r="AE34" s="453"/>
    </row>
    <row r="35">
      <c r="A35" s="453"/>
      <c r="B35" s="924" t="s">
        <v>1296</v>
      </c>
      <c r="C35" s="911" t="s">
        <v>1247</v>
      </c>
      <c r="D35" s="915">
        <v>2.0</v>
      </c>
      <c r="E35" s="914">
        <v>0.5</v>
      </c>
      <c r="F35" s="914">
        <f t="shared" si="1"/>
        <v>6</v>
      </c>
      <c r="G35" s="913" t="str">
        <f t="shared" si="5"/>
        <v>0.5x+5</v>
      </c>
      <c r="H35" s="915">
        <v>5.0</v>
      </c>
      <c r="I35" s="915">
        <f t="shared" si="2"/>
        <v>18</v>
      </c>
      <c r="J35" s="916" t="s">
        <v>1253</v>
      </c>
      <c r="K35" s="917" t="s">
        <v>1241</v>
      </c>
      <c r="L35" s="918">
        <f t="shared" si="3"/>
        <v>6</v>
      </c>
      <c r="M35" s="918">
        <f>L35*'Materials and tools'!$D$66</f>
        <v>0.06</v>
      </c>
      <c r="N35" s="919">
        <f t="shared" si="4"/>
        <v>6.452</v>
      </c>
      <c r="O35" s="453"/>
      <c r="P35" s="453"/>
      <c r="Q35" s="453"/>
      <c r="R35" s="453"/>
      <c r="S35" s="453"/>
      <c r="T35" s="777" t="s">
        <v>1297</v>
      </c>
      <c r="U35" s="923">
        <f t="shared" si="9"/>
        <v>36.45</v>
      </c>
      <c r="V35" s="441"/>
      <c r="W35" s="453"/>
      <c r="X35" s="453"/>
      <c r="Y35" s="453"/>
      <c r="Z35" s="453"/>
      <c r="AA35" s="453"/>
      <c r="AB35" s="453"/>
      <c r="AC35" s="453"/>
      <c r="AD35" s="453"/>
      <c r="AE35" s="453"/>
    </row>
    <row r="36">
      <c r="A36" s="453"/>
      <c r="B36" s="924" t="s">
        <v>1298</v>
      </c>
      <c r="C36" s="911" t="s">
        <v>1247</v>
      </c>
      <c r="D36" s="915">
        <v>5.0</v>
      </c>
      <c r="E36" s="914">
        <v>0.5</v>
      </c>
      <c r="F36" s="914">
        <f t="shared" si="1"/>
        <v>8.5</v>
      </c>
      <c r="G36" s="913" t="str">
        <f t="shared" si="5"/>
        <v>0.5x+6</v>
      </c>
      <c r="H36" s="915">
        <v>6.0</v>
      </c>
      <c r="I36" s="915">
        <f t="shared" si="2"/>
        <v>20</v>
      </c>
      <c r="J36" s="916" t="s">
        <v>1253</v>
      </c>
      <c r="K36" s="917" t="s">
        <v>1241</v>
      </c>
      <c r="L36" s="918">
        <f t="shared" si="3"/>
        <v>8.5</v>
      </c>
      <c r="M36" s="918">
        <f>L36*'Materials and tools'!$D$66</f>
        <v>0.085</v>
      </c>
      <c r="N36" s="919">
        <f t="shared" si="4"/>
        <v>14.457</v>
      </c>
      <c r="O36" s="453"/>
      <c r="P36" s="453"/>
      <c r="Q36" s="453"/>
      <c r="R36" s="453"/>
      <c r="S36" s="453"/>
      <c r="T36" s="777" t="s">
        <v>1299</v>
      </c>
      <c r="U36" s="923">
        <f t="shared" si="9"/>
        <v>109.35</v>
      </c>
      <c r="V36" s="441"/>
      <c r="W36" s="453"/>
      <c r="X36" s="453"/>
      <c r="Y36" s="453"/>
      <c r="Z36" s="453"/>
      <c r="AA36" s="453"/>
      <c r="AB36" s="453"/>
      <c r="AC36" s="453"/>
      <c r="AD36" s="453"/>
      <c r="AE36" s="453"/>
    </row>
    <row r="37">
      <c r="A37" s="453"/>
      <c r="B37" s="924" t="s">
        <v>1300</v>
      </c>
      <c r="C37" s="911" t="s">
        <v>1247</v>
      </c>
      <c r="D37" s="915">
        <v>9.0</v>
      </c>
      <c r="E37" s="914">
        <v>0.5</v>
      </c>
      <c r="F37" s="914">
        <f t="shared" si="1"/>
        <v>10.5</v>
      </c>
      <c r="G37" s="913" t="str">
        <f t="shared" si="5"/>
        <v>0.5x+6</v>
      </c>
      <c r="H37" s="915">
        <v>6.0</v>
      </c>
      <c r="I37" s="915">
        <f t="shared" si="2"/>
        <v>20</v>
      </c>
      <c r="J37" s="916" t="s">
        <v>1253</v>
      </c>
      <c r="K37" s="917" t="s">
        <v>1241</v>
      </c>
      <c r="L37" s="918">
        <f t="shared" si="3"/>
        <v>10.5</v>
      </c>
      <c r="M37" s="918">
        <f>L37*'Materials and tools'!$D$66</f>
        <v>0.105</v>
      </c>
      <c r="N37" s="919">
        <f t="shared" si="4"/>
        <v>22.397</v>
      </c>
      <c r="O37" s="453"/>
      <c r="P37" s="453"/>
      <c r="Q37" s="453"/>
      <c r="R37" s="453"/>
      <c r="S37" s="453"/>
      <c r="T37" s="777" t="s">
        <v>1301</v>
      </c>
      <c r="U37" s="923">
        <f t="shared" si="9"/>
        <v>328.05</v>
      </c>
      <c r="V37" s="441"/>
      <c r="W37" s="453"/>
      <c r="X37" s="453"/>
      <c r="Y37" s="453"/>
      <c r="Z37" s="453"/>
      <c r="AA37" s="453"/>
      <c r="AB37" s="453"/>
      <c r="AC37" s="453"/>
      <c r="AD37" s="453"/>
      <c r="AE37" s="453"/>
    </row>
    <row r="38">
      <c r="A38" s="453"/>
      <c r="B38" s="924" t="s">
        <v>1302</v>
      </c>
      <c r="C38" s="911" t="s">
        <v>1249</v>
      </c>
      <c r="D38" s="915">
        <v>2.0</v>
      </c>
      <c r="E38" s="914">
        <v>0.5</v>
      </c>
      <c r="F38" s="914">
        <f t="shared" si="1"/>
        <v>8</v>
      </c>
      <c r="G38" s="913" t="str">
        <f t="shared" si="5"/>
        <v>0.5x+7</v>
      </c>
      <c r="H38" s="915">
        <v>7.0</v>
      </c>
      <c r="I38" s="915">
        <f t="shared" si="2"/>
        <v>22</v>
      </c>
      <c r="J38" s="916" t="s">
        <v>1266</v>
      </c>
      <c r="K38" s="917" t="s">
        <v>1241</v>
      </c>
      <c r="L38" s="918">
        <f t="shared" si="3"/>
        <v>8</v>
      </c>
      <c r="M38" s="918">
        <f>L38*'Materials and tools'!$D$66</f>
        <v>0.08</v>
      </c>
      <c r="N38" s="919">
        <f t="shared" si="4"/>
        <v>17.792</v>
      </c>
      <c r="O38" s="453"/>
      <c r="P38" s="453"/>
      <c r="Q38" s="453"/>
      <c r="R38" s="453"/>
      <c r="S38" s="453"/>
      <c r="T38" s="777" t="s">
        <v>1303</v>
      </c>
      <c r="U38" s="925">
        <v>0.01</v>
      </c>
      <c r="V38" s="441"/>
      <c r="W38" s="453"/>
      <c r="X38" s="453"/>
      <c r="Y38" s="453"/>
      <c r="Z38" s="453"/>
      <c r="AA38" s="453"/>
      <c r="AB38" s="453"/>
      <c r="AC38" s="453"/>
      <c r="AD38" s="453"/>
      <c r="AE38" s="453"/>
    </row>
    <row r="39">
      <c r="A39" s="453"/>
      <c r="B39" s="924" t="s">
        <v>1304</v>
      </c>
      <c r="C39" s="911" t="s">
        <v>1249</v>
      </c>
      <c r="D39" s="915">
        <v>5.0</v>
      </c>
      <c r="E39" s="914">
        <v>0.5</v>
      </c>
      <c r="F39" s="914">
        <f t="shared" si="1"/>
        <v>9.5</v>
      </c>
      <c r="G39" s="913" t="str">
        <f t="shared" si="5"/>
        <v>0.5x+7</v>
      </c>
      <c r="H39" s="915">
        <v>7.0</v>
      </c>
      <c r="I39" s="915">
        <f t="shared" si="2"/>
        <v>22</v>
      </c>
      <c r="J39" s="916" t="s">
        <v>1266</v>
      </c>
      <c r="K39" s="917" t="s">
        <v>1241</v>
      </c>
      <c r="L39" s="918">
        <f t="shared" si="3"/>
        <v>9.5</v>
      </c>
      <c r="M39" s="918">
        <f>L39*'Materials and tools'!$D$66</f>
        <v>0.095</v>
      </c>
      <c r="N39" s="919">
        <f t="shared" si="4"/>
        <v>33.857</v>
      </c>
      <c r="O39" s="453"/>
      <c r="P39" s="453"/>
      <c r="Q39" s="453"/>
      <c r="R39" s="453"/>
      <c r="S39" s="453"/>
      <c r="T39" s="777" t="s">
        <v>1305</v>
      </c>
      <c r="U39" s="925">
        <v>0.004</v>
      </c>
      <c r="V39" s="441"/>
      <c r="W39" s="453"/>
      <c r="X39" s="453"/>
      <c r="Y39" s="453"/>
      <c r="Z39" s="453"/>
      <c r="AA39" s="453"/>
      <c r="AB39" s="453"/>
      <c r="AC39" s="453"/>
      <c r="AD39" s="453"/>
      <c r="AE39" s="453"/>
    </row>
    <row r="40">
      <c r="A40" s="453"/>
      <c r="B40" s="924" t="s">
        <v>1306</v>
      </c>
      <c r="C40" s="911" t="s">
        <v>1249</v>
      </c>
      <c r="D40" s="915">
        <v>9.0</v>
      </c>
      <c r="E40" s="914">
        <v>0.5</v>
      </c>
      <c r="F40" s="914">
        <f t="shared" si="1"/>
        <v>12.5</v>
      </c>
      <c r="G40" s="913" t="str">
        <f t="shared" si="5"/>
        <v>0.5x+8</v>
      </c>
      <c r="H40" s="915">
        <v>8.0</v>
      </c>
      <c r="I40" s="915">
        <f t="shared" si="2"/>
        <v>24</v>
      </c>
      <c r="J40" s="916" t="s">
        <v>1266</v>
      </c>
      <c r="K40" s="917" t="s">
        <v>1241</v>
      </c>
      <c r="L40" s="918">
        <f t="shared" si="3"/>
        <v>12.5</v>
      </c>
      <c r="M40" s="918">
        <f>L40*'Materials and tools'!$D$66</f>
        <v>0.125</v>
      </c>
      <c r="N40" s="919">
        <f t="shared" si="4"/>
        <v>60.017</v>
      </c>
      <c r="O40" s="453"/>
      <c r="P40" s="453"/>
      <c r="Q40" s="453"/>
      <c r="R40" s="453"/>
      <c r="S40" s="453"/>
      <c r="T40" s="777" t="s">
        <v>1307</v>
      </c>
      <c r="U40" s="925">
        <v>0.005</v>
      </c>
      <c r="V40" s="441"/>
      <c r="W40" s="453"/>
      <c r="X40" s="453"/>
      <c r="Y40" s="453"/>
      <c r="Z40" s="453"/>
      <c r="AA40" s="453"/>
      <c r="AB40" s="453"/>
      <c r="AC40" s="453"/>
      <c r="AD40" s="453"/>
      <c r="AE40" s="453"/>
    </row>
    <row r="41">
      <c r="A41" s="453"/>
      <c r="B41" s="924" t="s">
        <v>1308</v>
      </c>
      <c r="C41" s="911" t="s">
        <v>1251</v>
      </c>
      <c r="D41" s="915">
        <v>2.0</v>
      </c>
      <c r="E41" s="914">
        <v>0.5</v>
      </c>
      <c r="F41" s="914">
        <f t="shared" si="1"/>
        <v>9</v>
      </c>
      <c r="G41" s="913" t="str">
        <f t="shared" si="5"/>
        <v>0.5x+8</v>
      </c>
      <c r="H41" s="915">
        <v>8.0</v>
      </c>
      <c r="I41" s="915">
        <f t="shared" si="2"/>
        <v>24</v>
      </c>
      <c r="J41" s="916" t="s">
        <v>1266</v>
      </c>
      <c r="K41" s="917" t="s">
        <v>1241</v>
      </c>
      <c r="L41" s="918">
        <f t="shared" si="3"/>
        <v>9</v>
      </c>
      <c r="M41" s="918">
        <f>L41*'Materials and tools'!$D$66</f>
        <v>0.09</v>
      </c>
      <c r="N41" s="919">
        <f t="shared" si="4"/>
        <v>40.922</v>
      </c>
      <c r="O41" s="453"/>
      <c r="P41" s="453"/>
      <c r="Q41" s="453"/>
      <c r="R41" s="453"/>
      <c r="S41" s="453"/>
      <c r="T41" s="453"/>
      <c r="U41" s="453"/>
      <c r="V41" s="441"/>
      <c r="W41" s="453"/>
      <c r="X41" s="453"/>
      <c r="Y41" s="453"/>
      <c r="Z41" s="453"/>
      <c r="AA41" s="453"/>
      <c r="AB41" s="453"/>
      <c r="AC41" s="453"/>
      <c r="AD41" s="453"/>
      <c r="AE41" s="453"/>
    </row>
    <row r="42">
      <c r="A42" s="453"/>
      <c r="B42" s="924" t="s">
        <v>1309</v>
      </c>
      <c r="C42" s="911" t="s">
        <v>1251</v>
      </c>
      <c r="D42" s="915">
        <v>5.0</v>
      </c>
      <c r="E42" s="914">
        <v>0.5</v>
      </c>
      <c r="F42" s="914">
        <f t="shared" si="1"/>
        <v>11.5</v>
      </c>
      <c r="G42" s="913" t="str">
        <f t="shared" si="5"/>
        <v>0.5x+9</v>
      </c>
      <c r="H42" s="915">
        <v>9.0</v>
      </c>
      <c r="I42" s="915">
        <f t="shared" si="2"/>
        <v>26</v>
      </c>
      <c r="J42" s="916" t="s">
        <v>1266</v>
      </c>
      <c r="K42" s="917" t="s">
        <v>1241</v>
      </c>
      <c r="L42" s="918">
        <f t="shared" si="3"/>
        <v>11.5</v>
      </c>
      <c r="M42" s="918">
        <f>L42*'Materials and tools'!$D$66</f>
        <v>0.115</v>
      </c>
      <c r="N42" s="919">
        <f t="shared" si="4"/>
        <v>91.797</v>
      </c>
      <c r="O42" s="453"/>
      <c r="P42" s="453"/>
      <c r="Q42" s="453"/>
      <c r="R42" s="453"/>
      <c r="S42" s="453"/>
      <c r="T42" s="453"/>
      <c r="U42" s="453"/>
      <c r="V42" s="441"/>
      <c r="W42" s="453"/>
      <c r="X42" s="453"/>
      <c r="Y42" s="453"/>
      <c r="Z42" s="453"/>
      <c r="AA42" s="453"/>
      <c r="AB42" s="453"/>
      <c r="AC42" s="453"/>
      <c r="AD42" s="453"/>
      <c r="AE42" s="453"/>
    </row>
    <row r="43">
      <c r="A43" s="453"/>
      <c r="B43" s="924" t="s">
        <v>1310</v>
      </c>
      <c r="C43" s="911" t="s">
        <v>1251</v>
      </c>
      <c r="D43" s="915">
        <v>9.0</v>
      </c>
      <c r="E43" s="914">
        <v>0.5</v>
      </c>
      <c r="F43" s="914">
        <f t="shared" si="1"/>
        <v>13.5</v>
      </c>
      <c r="G43" s="913" t="str">
        <f t="shared" si="5"/>
        <v>0.5x+9</v>
      </c>
      <c r="H43" s="915">
        <v>9.0</v>
      </c>
      <c r="I43" s="915">
        <f t="shared" si="2"/>
        <v>26</v>
      </c>
      <c r="J43" s="916" t="s">
        <v>1266</v>
      </c>
      <c r="K43" s="917" t="s">
        <v>1241</v>
      </c>
      <c r="L43" s="918">
        <f t="shared" si="3"/>
        <v>13.5</v>
      </c>
      <c r="M43" s="918">
        <f>L43*'Materials and tools'!$D$66</f>
        <v>0.135</v>
      </c>
      <c r="N43" s="919">
        <f t="shared" si="4"/>
        <v>153.377</v>
      </c>
      <c r="O43" s="453"/>
      <c r="P43" s="453"/>
      <c r="Q43" s="453"/>
      <c r="R43" s="453"/>
      <c r="S43" s="453"/>
      <c r="T43" s="453"/>
      <c r="U43" s="453"/>
      <c r="V43" s="441"/>
      <c r="W43" s="453"/>
      <c r="X43" s="453"/>
      <c r="Y43" s="453"/>
      <c r="Z43" s="453"/>
      <c r="AA43" s="453"/>
      <c r="AB43" s="453"/>
      <c r="AC43" s="453"/>
      <c r="AD43" s="453"/>
      <c r="AE43" s="453"/>
    </row>
    <row r="44">
      <c r="A44" s="453"/>
      <c r="B44" s="926" t="s">
        <v>1311</v>
      </c>
      <c r="C44" s="911" t="s">
        <v>1254</v>
      </c>
      <c r="D44" s="912">
        <v>1.0</v>
      </c>
      <c r="E44" s="913">
        <v>0.25</v>
      </c>
      <c r="F44" s="914">
        <f t="shared" si="1"/>
        <v>1.25</v>
      </c>
      <c r="G44" s="913" t="str">
        <f t="shared" si="5"/>
        <v>0.25x+1</v>
      </c>
      <c r="H44" s="915">
        <v>1.0</v>
      </c>
      <c r="I44" s="915">
        <f t="shared" si="2"/>
        <v>10</v>
      </c>
      <c r="J44" s="916" t="s">
        <v>1240</v>
      </c>
      <c r="K44" s="917" t="s">
        <v>1241</v>
      </c>
      <c r="L44" s="918">
        <f t="shared" si="3"/>
        <v>1.25</v>
      </c>
      <c r="M44" s="918">
        <f>L44*'Materials and tools'!$D$66</f>
        <v>0.0125</v>
      </c>
      <c r="N44" s="919">
        <f t="shared" si="4"/>
        <v>0.2495</v>
      </c>
      <c r="O44" s="453"/>
      <c r="P44" s="453"/>
      <c r="Q44" s="453"/>
      <c r="R44" s="453"/>
      <c r="S44" s="453"/>
      <c r="T44" s="453"/>
      <c r="U44" s="453"/>
      <c r="V44" s="441"/>
      <c r="W44" s="453"/>
      <c r="X44" s="453"/>
      <c r="Y44" s="453"/>
      <c r="Z44" s="453"/>
      <c r="AA44" s="453"/>
      <c r="AB44" s="453"/>
      <c r="AC44" s="453"/>
      <c r="AD44" s="453"/>
      <c r="AE44" s="453"/>
    </row>
    <row r="45">
      <c r="A45" s="453"/>
      <c r="B45" s="926" t="s">
        <v>1312</v>
      </c>
      <c r="C45" s="911" t="s">
        <v>1254</v>
      </c>
      <c r="D45" s="912">
        <v>3.0</v>
      </c>
      <c r="E45" s="913">
        <v>0.25</v>
      </c>
      <c r="F45" s="914">
        <f t="shared" si="1"/>
        <v>1.75</v>
      </c>
      <c r="G45" s="913" t="str">
        <f t="shared" si="5"/>
        <v>0.25x+1</v>
      </c>
      <c r="H45" s="915">
        <v>1.0</v>
      </c>
      <c r="I45" s="915">
        <f t="shared" si="2"/>
        <v>10</v>
      </c>
      <c r="J45" s="916" t="s">
        <v>1240</v>
      </c>
      <c r="K45" s="917" t="s">
        <v>1241</v>
      </c>
      <c r="L45" s="918">
        <f t="shared" si="3"/>
        <v>1.75</v>
      </c>
      <c r="M45" s="918">
        <f>L45*'Materials and tools'!$D$66</f>
        <v>0.0175</v>
      </c>
      <c r="N45" s="919">
        <f t="shared" si="4"/>
        <v>0.3845</v>
      </c>
      <c r="O45" s="453"/>
      <c r="P45" s="453"/>
      <c r="Q45" s="453"/>
      <c r="R45" s="453"/>
      <c r="S45" s="453"/>
      <c r="T45" s="453"/>
      <c r="U45" s="453"/>
      <c r="V45" s="453"/>
      <c r="W45" s="453"/>
      <c r="X45" s="453"/>
      <c r="Y45" s="453"/>
      <c r="Z45" s="453"/>
      <c r="AA45" s="453"/>
      <c r="AB45" s="453"/>
      <c r="AC45" s="453"/>
      <c r="AD45" s="453"/>
      <c r="AE45" s="453"/>
    </row>
    <row r="46">
      <c r="A46" s="453"/>
      <c r="B46" s="926" t="s">
        <v>1313</v>
      </c>
      <c r="C46" s="911" t="s">
        <v>1254</v>
      </c>
      <c r="D46" s="912">
        <v>7.0</v>
      </c>
      <c r="E46" s="913">
        <v>0.25</v>
      </c>
      <c r="F46" s="914">
        <f t="shared" si="1"/>
        <v>3.75</v>
      </c>
      <c r="G46" s="913" t="str">
        <f t="shared" si="5"/>
        <v>0.25x+2</v>
      </c>
      <c r="H46" s="915">
        <v>2.0</v>
      </c>
      <c r="I46" s="915">
        <f t="shared" si="2"/>
        <v>12</v>
      </c>
      <c r="J46" s="916" t="s">
        <v>1240</v>
      </c>
      <c r="K46" s="917" t="s">
        <v>1241</v>
      </c>
      <c r="L46" s="918">
        <f t="shared" si="3"/>
        <v>3.75</v>
      </c>
      <c r="M46" s="918">
        <f>L46*'Materials and tools'!$D$66</f>
        <v>0.0375</v>
      </c>
      <c r="N46" s="919">
        <f t="shared" si="4"/>
        <v>0.9095</v>
      </c>
      <c r="O46" s="453"/>
      <c r="P46" s="453"/>
      <c r="Q46" s="453"/>
      <c r="R46" s="453"/>
      <c r="S46" s="453"/>
      <c r="T46" s="453"/>
      <c r="U46" s="453"/>
      <c r="V46" s="441"/>
      <c r="W46" s="453"/>
      <c r="X46" s="453"/>
      <c r="Y46" s="453"/>
      <c r="Z46" s="453"/>
      <c r="AA46" s="453"/>
      <c r="AB46" s="453"/>
      <c r="AC46" s="453"/>
      <c r="AD46" s="453"/>
      <c r="AE46" s="453"/>
    </row>
    <row r="47">
      <c r="A47" s="453"/>
      <c r="B47" s="926" t="s">
        <v>1314</v>
      </c>
      <c r="C47" s="911" t="s">
        <v>1256</v>
      </c>
      <c r="D47" s="912">
        <v>1.0</v>
      </c>
      <c r="E47" s="913">
        <v>0.25</v>
      </c>
      <c r="F47" s="914">
        <f t="shared" si="1"/>
        <v>2.25</v>
      </c>
      <c r="G47" s="913" t="str">
        <f t="shared" si="5"/>
        <v>0.25x+2</v>
      </c>
      <c r="H47" s="915">
        <v>2.0</v>
      </c>
      <c r="I47" s="915">
        <f t="shared" si="2"/>
        <v>12</v>
      </c>
      <c r="J47" s="916" t="s">
        <v>1240</v>
      </c>
      <c r="K47" s="917" t="s">
        <v>1241</v>
      </c>
      <c r="L47" s="918">
        <f t="shared" si="3"/>
        <v>2.25</v>
      </c>
      <c r="M47" s="918">
        <f>L47*'Materials and tools'!$D$66</f>
        <v>0.0225</v>
      </c>
      <c r="N47" s="919">
        <f t="shared" si="4"/>
        <v>0.5345</v>
      </c>
      <c r="O47" s="453"/>
      <c r="P47" s="453"/>
      <c r="Q47" s="453"/>
      <c r="R47" s="453"/>
      <c r="S47" s="453"/>
      <c r="T47" s="453"/>
      <c r="U47" s="453"/>
      <c r="V47" s="441"/>
      <c r="W47" s="453"/>
      <c r="X47" s="453"/>
      <c r="Y47" s="453"/>
      <c r="Z47" s="453"/>
      <c r="AA47" s="453"/>
      <c r="AB47" s="453"/>
      <c r="AC47" s="453"/>
      <c r="AD47" s="453"/>
      <c r="AE47" s="453"/>
    </row>
    <row r="48">
      <c r="A48" s="453"/>
      <c r="B48" s="926" t="s">
        <v>1315</v>
      </c>
      <c r="C48" s="911" t="s">
        <v>1256</v>
      </c>
      <c r="D48" s="912">
        <v>3.0</v>
      </c>
      <c r="E48" s="913">
        <v>0.25</v>
      </c>
      <c r="F48" s="914">
        <f t="shared" si="1"/>
        <v>3.75</v>
      </c>
      <c r="G48" s="913" t="str">
        <f t="shared" si="5"/>
        <v>0.25x+3</v>
      </c>
      <c r="H48" s="915">
        <v>3.0</v>
      </c>
      <c r="I48" s="915">
        <f t="shared" si="2"/>
        <v>14</v>
      </c>
      <c r="J48" s="916" t="s">
        <v>1240</v>
      </c>
      <c r="K48" s="917" t="s">
        <v>1241</v>
      </c>
      <c r="L48" s="918">
        <f t="shared" si="3"/>
        <v>3.75</v>
      </c>
      <c r="M48" s="918">
        <f>L48*'Materials and tools'!$D$66</f>
        <v>0.0375</v>
      </c>
      <c r="N48" s="919">
        <f t="shared" si="4"/>
        <v>1.4045</v>
      </c>
      <c r="O48" s="453"/>
      <c r="P48" s="453"/>
      <c r="Q48" s="453"/>
      <c r="R48" s="453"/>
      <c r="S48" s="453"/>
      <c r="T48" s="453"/>
      <c r="U48" s="453"/>
      <c r="V48" s="441"/>
      <c r="W48" s="453"/>
      <c r="X48" s="453"/>
      <c r="Y48" s="453"/>
      <c r="Z48" s="453"/>
      <c r="AA48" s="453"/>
      <c r="AB48" s="453"/>
      <c r="AC48" s="453"/>
      <c r="AD48" s="453"/>
      <c r="AE48" s="453"/>
    </row>
    <row r="49">
      <c r="A49" s="453"/>
      <c r="B49" s="926" t="s">
        <v>1316</v>
      </c>
      <c r="C49" s="911" t="s">
        <v>1256</v>
      </c>
      <c r="D49" s="912">
        <v>7.0</v>
      </c>
      <c r="E49" s="913">
        <v>0.25</v>
      </c>
      <c r="F49" s="914">
        <f t="shared" si="1"/>
        <v>4.75</v>
      </c>
      <c r="G49" s="913" t="str">
        <f t="shared" si="5"/>
        <v>0.25x+3</v>
      </c>
      <c r="H49" s="915">
        <v>3.0</v>
      </c>
      <c r="I49" s="915">
        <f t="shared" si="2"/>
        <v>14</v>
      </c>
      <c r="J49" s="916" t="s">
        <v>1240</v>
      </c>
      <c r="K49" s="917" t="s">
        <v>1241</v>
      </c>
      <c r="L49" s="918">
        <f t="shared" si="3"/>
        <v>4.75</v>
      </c>
      <c r="M49" s="918">
        <f>L49*'Materials and tools'!$D$66</f>
        <v>0.0475</v>
      </c>
      <c r="N49" s="919">
        <f t="shared" si="4"/>
        <v>2.3145</v>
      </c>
      <c r="O49" s="453"/>
      <c r="P49" s="453"/>
      <c r="Q49" s="453"/>
      <c r="R49" s="453"/>
      <c r="S49" s="453"/>
      <c r="T49" s="453"/>
      <c r="U49" s="453"/>
      <c r="V49" s="441"/>
      <c r="W49" s="453"/>
      <c r="X49" s="453"/>
      <c r="Y49" s="453"/>
      <c r="Z49" s="453"/>
      <c r="AA49" s="453"/>
      <c r="AB49" s="453"/>
      <c r="AC49" s="453"/>
      <c r="AD49" s="453"/>
      <c r="AE49" s="453"/>
    </row>
    <row r="50">
      <c r="A50" s="453"/>
      <c r="B50" s="926" t="s">
        <v>1317</v>
      </c>
      <c r="C50" s="911" t="s">
        <v>1258</v>
      </c>
      <c r="D50" s="912">
        <v>1.0</v>
      </c>
      <c r="E50" s="913">
        <v>0.25</v>
      </c>
      <c r="F50" s="914">
        <f t="shared" si="1"/>
        <v>4.25</v>
      </c>
      <c r="G50" s="913" t="str">
        <f t="shared" si="5"/>
        <v>0.25x+4</v>
      </c>
      <c r="H50" s="915">
        <v>4.0</v>
      </c>
      <c r="I50" s="915">
        <f t="shared" si="2"/>
        <v>16</v>
      </c>
      <c r="J50" s="916" t="s">
        <v>1253</v>
      </c>
      <c r="K50" s="917" t="s">
        <v>1241</v>
      </c>
      <c r="L50" s="918">
        <f t="shared" si="3"/>
        <v>4.25</v>
      </c>
      <c r="M50" s="918">
        <f>L50*'Materials and tools'!$D$66</f>
        <v>0.0425</v>
      </c>
      <c r="N50" s="919">
        <f t="shared" si="4"/>
        <v>2.0945</v>
      </c>
      <c r="O50" s="453"/>
      <c r="P50" s="453"/>
      <c r="Q50" s="453"/>
      <c r="R50" s="453"/>
      <c r="S50" s="453"/>
      <c r="T50" s="453"/>
      <c r="U50" s="453"/>
      <c r="V50" s="441"/>
      <c r="W50" s="453"/>
      <c r="X50" s="453"/>
      <c r="Y50" s="453"/>
      <c r="Z50" s="453"/>
      <c r="AA50" s="453"/>
      <c r="AB50" s="453"/>
      <c r="AC50" s="453"/>
      <c r="AD50" s="453"/>
      <c r="AE50" s="453"/>
    </row>
    <row r="51">
      <c r="A51" s="453"/>
      <c r="B51" s="926" t="s">
        <v>1318</v>
      </c>
      <c r="C51" s="911" t="s">
        <v>1258</v>
      </c>
      <c r="D51" s="912">
        <v>3.0</v>
      </c>
      <c r="E51" s="913">
        <v>0.25</v>
      </c>
      <c r="F51" s="914">
        <f t="shared" si="1"/>
        <v>4.75</v>
      </c>
      <c r="G51" s="913" t="str">
        <f t="shared" si="5"/>
        <v>0.25x+4</v>
      </c>
      <c r="H51" s="915">
        <v>4.0</v>
      </c>
      <c r="I51" s="915">
        <f t="shared" si="2"/>
        <v>16</v>
      </c>
      <c r="J51" s="916" t="s">
        <v>1253</v>
      </c>
      <c r="K51" s="917" t="s">
        <v>1241</v>
      </c>
      <c r="L51" s="918">
        <f t="shared" si="3"/>
        <v>4.75</v>
      </c>
      <c r="M51" s="918">
        <f>L51*'Materials and tools'!$D$66</f>
        <v>0.0475</v>
      </c>
      <c r="N51" s="919">
        <f t="shared" si="4"/>
        <v>3.3395</v>
      </c>
      <c r="O51" s="453"/>
      <c r="P51" s="453"/>
      <c r="Q51" s="453"/>
      <c r="R51" s="453"/>
      <c r="S51" s="453"/>
      <c r="T51" s="453"/>
      <c r="U51" s="453"/>
      <c r="V51" s="441"/>
      <c r="W51" s="453"/>
      <c r="X51" s="453"/>
      <c r="Y51" s="453"/>
      <c r="Z51" s="453"/>
      <c r="AA51" s="453"/>
      <c r="AB51" s="453"/>
      <c r="AC51" s="453"/>
      <c r="AD51" s="453"/>
      <c r="AE51" s="453"/>
    </row>
    <row r="52">
      <c r="A52" s="453"/>
      <c r="B52" s="926" t="s">
        <v>1319</v>
      </c>
      <c r="C52" s="911" t="s">
        <v>1258</v>
      </c>
      <c r="D52" s="912">
        <v>7.0</v>
      </c>
      <c r="E52" s="913">
        <v>0.25</v>
      </c>
      <c r="F52" s="914">
        <f t="shared" si="1"/>
        <v>6.75</v>
      </c>
      <c r="G52" s="913" t="str">
        <f t="shared" si="5"/>
        <v>0.25x+5</v>
      </c>
      <c r="H52" s="915">
        <v>5.0</v>
      </c>
      <c r="I52" s="915">
        <f t="shared" si="2"/>
        <v>18</v>
      </c>
      <c r="J52" s="916" t="s">
        <v>1253</v>
      </c>
      <c r="K52" s="917" t="s">
        <v>1241</v>
      </c>
      <c r="L52" s="918">
        <f t="shared" si="3"/>
        <v>6.75</v>
      </c>
      <c r="M52" s="918">
        <f>L52*'Materials and tools'!$D$66</f>
        <v>0.0675</v>
      </c>
      <c r="N52" s="919">
        <f t="shared" si="4"/>
        <v>7.3745</v>
      </c>
      <c r="O52" s="453"/>
      <c r="P52" s="453"/>
      <c r="Q52" s="453"/>
      <c r="R52" s="453"/>
      <c r="S52" s="453"/>
      <c r="T52" s="453"/>
      <c r="U52" s="453"/>
      <c r="V52" s="453"/>
      <c r="W52" s="453"/>
      <c r="X52" s="453"/>
      <c r="Y52" s="453"/>
      <c r="Z52" s="453"/>
      <c r="AA52" s="453"/>
      <c r="AB52" s="453"/>
      <c r="AC52" s="453"/>
      <c r="AD52" s="453"/>
      <c r="AE52" s="453"/>
    </row>
    <row r="53">
      <c r="A53" s="453"/>
      <c r="B53" s="926" t="s">
        <v>1320</v>
      </c>
      <c r="C53" s="911" t="s">
        <v>1260</v>
      </c>
      <c r="D53" s="912">
        <v>1.0</v>
      </c>
      <c r="E53" s="914">
        <v>0.5</v>
      </c>
      <c r="F53" s="914">
        <f t="shared" si="1"/>
        <v>5.5</v>
      </c>
      <c r="G53" s="913" t="str">
        <f t="shared" si="5"/>
        <v>0.5x+5</v>
      </c>
      <c r="H53" s="915">
        <v>5.0</v>
      </c>
      <c r="I53" s="915">
        <f t="shared" si="2"/>
        <v>18</v>
      </c>
      <c r="J53" s="916" t="s">
        <v>1253</v>
      </c>
      <c r="K53" s="917" t="s">
        <v>1241</v>
      </c>
      <c r="L53" s="918">
        <f t="shared" si="3"/>
        <v>5.5</v>
      </c>
      <c r="M53" s="918">
        <f>L53*'Materials and tools'!$D$66</f>
        <v>0.055</v>
      </c>
      <c r="N53" s="919">
        <f t="shared" si="4"/>
        <v>4.577</v>
      </c>
      <c r="O53" s="453"/>
      <c r="P53" s="453"/>
      <c r="Q53" s="453"/>
      <c r="R53" s="453"/>
      <c r="S53" s="453"/>
      <c r="T53" s="453"/>
      <c r="U53" s="453"/>
      <c r="V53" s="453"/>
      <c r="W53" s="453"/>
      <c r="X53" s="453"/>
      <c r="Y53" s="453"/>
      <c r="Z53" s="453"/>
      <c r="AA53" s="453"/>
      <c r="AB53" s="453"/>
      <c r="AC53" s="453"/>
      <c r="AD53" s="453"/>
      <c r="AE53" s="453"/>
    </row>
    <row r="54">
      <c r="A54" s="453"/>
      <c r="B54" s="926" t="s">
        <v>1321</v>
      </c>
      <c r="C54" s="911" t="s">
        <v>1260</v>
      </c>
      <c r="D54" s="912">
        <v>3.0</v>
      </c>
      <c r="E54" s="914">
        <v>0.5</v>
      </c>
      <c r="F54" s="914">
        <f t="shared" si="1"/>
        <v>7.5</v>
      </c>
      <c r="G54" s="913" t="str">
        <f t="shared" si="5"/>
        <v>0.5x+6</v>
      </c>
      <c r="H54" s="915">
        <v>6.0</v>
      </c>
      <c r="I54" s="915">
        <f t="shared" si="2"/>
        <v>20</v>
      </c>
      <c r="J54" s="916" t="s">
        <v>1253</v>
      </c>
      <c r="K54" s="917" t="s">
        <v>1241</v>
      </c>
      <c r="L54" s="918">
        <f t="shared" si="3"/>
        <v>7.5</v>
      </c>
      <c r="M54" s="918">
        <f>L54*'Materials and tools'!$D$66</f>
        <v>0.075</v>
      </c>
      <c r="N54" s="919">
        <f t="shared" si="4"/>
        <v>10.487</v>
      </c>
      <c r="O54" s="453"/>
      <c r="P54" s="453"/>
      <c r="Q54" s="453"/>
      <c r="R54" s="453"/>
      <c r="S54" s="453"/>
      <c r="T54" s="453"/>
      <c r="U54" s="453"/>
      <c r="V54" s="453"/>
      <c r="W54" s="453"/>
      <c r="X54" s="453"/>
      <c r="Y54" s="453"/>
      <c r="Z54" s="453"/>
      <c r="AA54" s="453"/>
      <c r="AB54" s="453"/>
      <c r="AC54" s="453"/>
      <c r="AD54" s="453"/>
      <c r="AE54" s="453"/>
    </row>
    <row r="55">
      <c r="A55" s="453"/>
      <c r="B55" s="926" t="s">
        <v>1322</v>
      </c>
      <c r="C55" s="911" t="s">
        <v>1260</v>
      </c>
      <c r="D55" s="912">
        <v>7.0</v>
      </c>
      <c r="E55" s="914">
        <v>0.5</v>
      </c>
      <c r="F55" s="914">
        <f t="shared" si="1"/>
        <v>9.5</v>
      </c>
      <c r="G55" s="913" t="str">
        <f t="shared" si="5"/>
        <v>0.5x+6</v>
      </c>
      <c r="H55" s="915">
        <v>6.0</v>
      </c>
      <c r="I55" s="915">
        <f t="shared" si="2"/>
        <v>20</v>
      </c>
      <c r="J55" s="916" t="s">
        <v>1253</v>
      </c>
      <c r="K55" s="917" t="s">
        <v>1241</v>
      </c>
      <c r="L55" s="918">
        <f t="shared" si="3"/>
        <v>9.5</v>
      </c>
      <c r="M55" s="918">
        <f>L55*'Materials and tools'!$D$66</f>
        <v>0.095</v>
      </c>
      <c r="N55" s="919">
        <f t="shared" si="4"/>
        <v>18.427</v>
      </c>
      <c r="O55" s="453"/>
      <c r="P55" s="453"/>
      <c r="Q55" s="453"/>
      <c r="R55" s="453"/>
      <c r="S55" s="453"/>
      <c r="T55" s="453"/>
      <c r="U55" s="453"/>
      <c r="V55" s="453"/>
      <c r="W55" s="453"/>
      <c r="X55" s="453"/>
      <c r="Y55" s="453"/>
      <c r="Z55" s="453"/>
      <c r="AA55" s="453"/>
      <c r="AB55" s="453"/>
      <c r="AC55" s="453"/>
      <c r="AD55" s="453"/>
      <c r="AE55" s="453"/>
    </row>
    <row r="56">
      <c r="A56" s="453"/>
      <c r="B56" s="926" t="s">
        <v>1323</v>
      </c>
      <c r="C56" s="911" t="s">
        <v>1262</v>
      </c>
      <c r="D56" s="912">
        <v>1.0</v>
      </c>
      <c r="E56" s="914">
        <v>0.5</v>
      </c>
      <c r="F56" s="914">
        <f t="shared" si="1"/>
        <v>7.5</v>
      </c>
      <c r="G56" s="913" t="str">
        <f t="shared" si="5"/>
        <v>0.5x+7</v>
      </c>
      <c r="H56" s="915">
        <v>7.0</v>
      </c>
      <c r="I56" s="915">
        <f t="shared" si="2"/>
        <v>22</v>
      </c>
      <c r="J56" s="916" t="s">
        <v>1266</v>
      </c>
      <c r="K56" s="917" t="s">
        <v>1241</v>
      </c>
      <c r="L56" s="918">
        <f t="shared" si="3"/>
        <v>7.5</v>
      </c>
      <c r="M56" s="918">
        <f>L56*'Materials and tools'!$D$66</f>
        <v>0.075</v>
      </c>
      <c r="N56" s="919">
        <f t="shared" si="4"/>
        <v>12.437</v>
      </c>
      <c r="O56" s="453"/>
      <c r="P56" s="453"/>
      <c r="Q56" s="453"/>
      <c r="R56" s="453"/>
      <c r="S56" s="453"/>
      <c r="T56" s="453"/>
      <c r="U56" s="453"/>
      <c r="V56" s="453"/>
      <c r="W56" s="453"/>
      <c r="X56" s="453"/>
      <c r="Y56" s="453"/>
      <c r="Z56" s="453"/>
      <c r="AA56" s="453"/>
      <c r="AB56" s="453"/>
      <c r="AC56" s="453"/>
      <c r="AD56" s="453"/>
      <c r="AE56" s="453"/>
    </row>
    <row r="57">
      <c r="A57" s="453"/>
      <c r="B57" s="926" t="s">
        <v>1324</v>
      </c>
      <c r="C57" s="911" t="s">
        <v>1262</v>
      </c>
      <c r="D57" s="912">
        <v>3.0</v>
      </c>
      <c r="E57" s="914">
        <v>0.5</v>
      </c>
      <c r="F57" s="914">
        <f t="shared" si="1"/>
        <v>8.5</v>
      </c>
      <c r="G57" s="913" t="str">
        <f t="shared" si="5"/>
        <v>0.5x+7</v>
      </c>
      <c r="H57" s="915">
        <v>7.0</v>
      </c>
      <c r="I57" s="915">
        <f t="shared" si="2"/>
        <v>22</v>
      </c>
      <c r="J57" s="916" t="s">
        <v>1266</v>
      </c>
      <c r="K57" s="917" t="s">
        <v>1241</v>
      </c>
      <c r="L57" s="918">
        <f t="shared" si="3"/>
        <v>8.5</v>
      </c>
      <c r="M57" s="918">
        <f>L57*'Materials and tools'!$D$66</f>
        <v>0.085</v>
      </c>
      <c r="N57" s="919">
        <f t="shared" si="4"/>
        <v>23.147</v>
      </c>
      <c r="O57" s="453"/>
      <c r="P57" s="453"/>
      <c r="Q57" s="453"/>
      <c r="R57" s="453"/>
      <c r="S57" s="453"/>
      <c r="T57" s="453"/>
      <c r="U57" s="453"/>
      <c r="V57" s="453"/>
      <c r="W57" s="453"/>
      <c r="X57" s="453"/>
      <c r="Y57" s="453"/>
      <c r="Z57" s="453"/>
      <c r="AA57" s="453"/>
      <c r="AB57" s="453"/>
      <c r="AC57" s="453"/>
      <c r="AD57" s="453"/>
      <c r="AE57" s="453"/>
    </row>
    <row r="58">
      <c r="A58" s="453"/>
      <c r="B58" s="926" t="s">
        <v>1325</v>
      </c>
      <c r="C58" s="911" t="s">
        <v>1262</v>
      </c>
      <c r="D58" s="912">
        <v>7.0</v>
      </c>
      <c r="E58" s="914">
        <v>0.5</v>
      </c>
      <c r="F58" s="914">
        <f t="shared" si="1"/>
        <v>11.5</v>
      </c>
      <c r="G58" s="913" t="str">
        <f t="shared" si="5"/>
        <v>0.5x+8</v>
      </c>
      <c r="H58" s="915">
        <v>8.0</v>
      </c>
      <c r="I58" s="915">
        <f t="shared" si="2"/>
        <v>24</v>
      </c>
      <c r="J58" s="916" t="s">
        <v>1266</v>
      </c>
      <c r="K58" s="917" t="s">
        <v>1241</v>
      </c>
      <c r="L58" s="918">
        <f t="shared" si="3"/>
        <v>11.5</v>
      </c>
      <c r="M58" s="918">
        <f>L58*'Materials and tools'!$D$66</f>
        <v>0.115</v>
      </c>
      <c r="N58" s="919">
        <f t="shared" si="4"/>
        <v>49.007</v>
      </c>
      <c r="O58" s="453"/>
      <c r="P58" s="453"/>
      <c r="Q58" s="453"/>
      <c r="R58" s="453"/>
      <c r="S58" s="453"/>
      <c r="T58" s="453"/>
      <c r="U58" s="453"/>
      <c r="V58" s="453"/>
      <c r="W58" s="453"/>
      <c r="X58" s="453"/>
      <c r="Y58" s="453"/>
      <c r="Z58" s="453"/>
      <c r="AA58" s="453"/>
      <c r="AB58" s="453"/>
      <c r="AC58" s="453"/>
      <c r="AD58" s="453"/>
      <c r="AE58" s="453"/>
    </row>
    <row r="59">
      <c r="A59" s="453"/>
      <c r="B59" s="926" t="s">
        <v>1326</v>
      </c>
      <c r="C59" s="911" t="s">
        <v>1264</v>
      </c>
      <c r="D59" s="912">
        <v>1.0</v>
      </c>
      <c r="E59" s="914">
        <v>0.5</v>
      </c>
      <c r="F59" s="914">
        <f t="shared" si="1"/>
        <v>8.5</v>
      </c>
      <c r="G59" s="913" t="str">
        <f t="shared" si="5"/>
        <v>0.5x+8</v>
      </c>
      <c r="H59" s="915">
        <v>8.0</v>
      </c>
      <c r="I59" s="915">
        <f t="shared" si="2"/>
        <v>24</v>
      </c>
      <c r="J59" s="916" t="s">
        <v>1266</v>
      </c>
      <c r="K59" s="917" t="s">
        <v>1241</v>
      </c>
      <c r="L59" s="918">
        <f t="shared" si="3"/>
        <v>8.5</v>
      </c>
      <c r="M59" s="918">
        <f>L59*'Materials and tools'!$D$66</f>
        <v>0.085</v>
      </c>
      <c r="N59" s="919">
        <f t="shared" si="4"/>
        <v>25.697</v>
      </c>
      <c r="O59" s="453"/>
      <c r="P59" s="453"/>
      <c r="Q59" s="453"/>
      <c r="R59" s="453"/>
      <c r="S59" s="453"/>
      <c r="T59" s="453"/>
      <c r="U59" s="453"/>
      <c r="V59" s="453"/>
      <c r="W59" s="453"/>
      <c r="X59" s="453"/>
      <c r="Y59" s="453"/>
      <c r="Z59" s="453"/>
      <c r="AA59" s="453"/>
      <c r="AB59" s="453"/>
      <c r="AC59" s="453"/>
      <c r="AD59" s="453"/>
      <c r="AE59" s="453"/>
    </row>
    <row r="60">
      <c r="A60" s="453"/>
      <c r="B60" s="926" t="s">
        <v>1327</v>
      </c>
      <c r="C60" s="911" t="s">
        <v>1264</v>
      </c>
      <c r="D60" s="912">
        <v>3.0</v>
      </c>
      <c r="E60" s="914">
        <v>0.5</v>
      </c>
      <c r="F60" s="914">
        <f t="shared" si="1"/>
        <v>10.5</v>
      </c>
      <c r="G60" s="913" t="str">
        <f t="shared" si="5"/>
        <v>0.5x+9</v>
      </c>
      <c r="H60" s="915">
        <v>9.0</v>
      </c>
      <c r="I60" s="915">
        <f t="shared" si="2"/>
        <v>26</v>
      </c>
      <c r="J60" s="916" t="s">
        <v>1266</v>
      </c>
      <c r="K60" s="917" t="s">
        <v>1241</v>
      </c>
      <c r="L60" s="918">
        <f t="shared" si="3"/>
        <v>10.5</v>
      </c>
      <c r="M60" s="918">
        <f>L60*'Materials and tools'!$D$66</f>
        <v>0.105</v>
      </c>
      <c r="N60" s="919">
        <f t="shared" si="4"/>
        <v>61.007</v>
      </c>
      <c r="O60" s="453"/>
      <c r="P60" s="453"/>
      <c r="Q60" s="453"/>
      <c r="R60" s="453"/>
      <c r="S60" s="453"/>
      <c r="T60" s="453"/>
      <c r="U60" s="453"/>
      <c r="V60" s="453"/>
      <c r="W60" s="453"/>
      <c r="X60" s="453"/>
      <c r="Y60" s="453"/>
      <c r="Z60" s="453"/>
      <c r="AA60" s="453"/>
      <c r="AB60" s="453"/>
      <c r="AC60" s="453"/>
      <c r="AD60" s="453"/>
      <c r="AE60" s="453"/>
    </row>
    <row r="61">
      <c r="A61" s="453"/>
      <c r="B61" s="926" t="s">
        <v>1328</v>
      </c>
      <c r="C61" s="911" t="s">
        <v>1264</v>
      </c>
      <c r="D61" s="912">
        <v>7.0</v>
      </c>
      <c r="E61" s="914">
        <v>0.5</v>
      </c>
      <c r="F61" s="914">
        <f t="shared" si="1"/>
        <v>12.5</v>
      </c>
      <c r="G61" s="913" t="str">
        <f t="shared" si="5"/>
        <v>0.5x+9</v>
      </c>
      <c r="H61" s="915">
        <v>9.0</v>
      </c>
      <c r="I61" s="915">
        <f t="shared" si="2"/>
        <v>26</v>
      </c>
      <c r="J61" s="916" t="s">
        <v>1266</v>
      </c>
      <c r="K61" s="917" t="s">
        <v>1241</v>
      </c>
      <c r="L61" s="918">
        <f t="shared" si="3"/>
        <v>12.5</v>
      </c>
      <c r="M61" s="918">
        <f>L61*'Materials and tools'!$D$66</f>
        <v>0.125</v>
      </c>
      <c r="N61" s="919">
        <f t="shared" si="4"/>
        <v>122.587</v>
      </c>
      <c r="O61" s="453"/>
      <c r="P61" s="453"/>
      <c r="Q61" s="453"/>
      <c r="R61" s="453"/>
      <c r="S61" s="453"/>
      <c r="T61" s="453"/>
      <c r="U61" s="453"/>
      <c r="V61" s="453"/>
      <c r="W61" s="453"/>
      <c r="X61" s="453"/>
      <c r="Y61" s="453"/>
      <c r="Z61" s="453"/>
      <c r="AA61" s="453"/>
      <c r="AB61" s="453"/>
      <c r="AC61" s="453"/>
      <c r="AD61" s="453"/>
      <c r="AE61" s="453"/>
    </row>
    <row r="62">
      <c r="A62" s="453"/>
      <c r="B62" s="927" t="s">
        <v>1329</v>
      </c>
      <c r="C62" s="911" t="s">
        <v>1267</v>
      </c>
      <c r="D62" s="913">
        <v>2.0</v>
      </c>
      <c r="E62" s="914">
        <v>0.5</v>
      </c>
      <c r="F62" s="914">
        <f t="shared" si="1"/>
        <v>2</v>
      </c>
      <c r="G62" s="913" t="str">
        <f t="shared" si="5"/>
        <v>0.5x+1</v>
      </c>
      <c r="H62" s="913">
        <v>1.0</v>
      </c>
      <c r="I62" s="915">
        <f t="shared" si="2"/>
        <v>10</v>
      </c>
      <c r="J62" s="916" t="s">
        <v>1240</v>
      </c>
      <c r="K62" s="917" t="s">
        <v>1241</v>
      </c>
      <c r="L62" s="918">
        <f t="shared" si="3"/>
        <v>2</v>
      </c>
      <c r="M62" s="918">
        <f>L62*'Materials and tools'!$D$66</f>
        <v>0.02</v>
      </c>
      <c r="N62" s="919">
        <f t="shared" si="4"/>
        <v>0.372</v>
      </c>
      <c r="O62" s="453"/>
      <c r="P62" s="453"/>
      <c r="Q62" s="453"/>
      <c r="R62" s="453"/>
      <c r="S62" s="453"/>
      <c r="T62" s="453"/>
      <c r="U62" s="453"/>
      <c r="V62" s="453"/>
      <c r="W62" s="453"/>
      <c r="X62" s="453"/>
      <c r="Y62" s="453"/>
      <c r="Z62" s="453"/>
      <c r="AA62" s="453"/>
      <c r="AB62" s="453"/>
      <c r="AC62" s="453"/>
      <c r="AD62" s="453"/>
      <c r="AE62" s="453"/>
    </row>
    <row r="63">
      <c r="A63" s="453"/>
      <c r="B63" s="927" t="s">
        <v>1330</v>
      </c>
      <c r="C63" s="911" t="s">
        <v>1269</v>
      </c>
      <c r="D63" s="913">
        <v>2.0</v>
      </c>
      <c r="E63" s="914">
        <v>0.5</v>
      </c>
      <c r="F63" s="914">
        <f t="shared" si="1"/>
        <v>3</v>
      </c>
      <c r="G63" s="913" t="str">
        <f t="shared" si="5"/>
        <v>0.5x+2</v>
      </c>
      <c r="H63" s="913">
        <v>2.0</v>
      </c>
      <c r="I63" s="915">
        <f t="shared" si="2"/>
        <v>12</v>
      </c>
      <c r="J63" s="916" t="s">
        <v>1240</v>
      </c>
      <c r="K63" s="917" t="s">
        <v>1241</v>
      </c>
      <c r="L63" s="918">
        <f t="shared" si="3"/>
        <v>3</v>
      </c>
      <c r="M63" s="918">
        <f>L63*'Materials and tools'!$D$66</f>
        <v>0.03</v>
      </c>
      <c r="N63" s="919">
        <f t="shared" si="4"/>
        <v>0.902</v>
      </c>
      <c r="O63" s="453"/>
      <c r="P63" s="453"/>
      <c r="Q63" s="453"/>
      <c r="R63" s="453"/>
      <c r="S63" s="453"/>
      <c r="T63" s="453"/>
      <c r="U63" s="453"/>
      <c r="V63" s="453"/>
      <c r="W63" s="453"/>
      <c r="X63" s="453"/>
      <c r="Y63" s="453"/>
      <c r="Z63" s="453"/>
      <c r="AA63" s="453"/>
      <c r="AB63" s="453"/>
      <c r="AC63" s="453"/>
      <c r="AD63" s="453"/>
      <c r="AE63" s="453"/>
    </row>
    <row r="64">
      <c r="A64" s="453"/>
      <c r="B64" s="927" t="s">
        <v>1331</v>
      </c>
      <c r="C64" s="911" t="s">
        <v>1271</v>
      </c>
      <c r="D64" s="913">
        <v>2.0</v>
      </c>
      <c r="E64" s="914">
        <v>0.5</v>
      </c>
      <c r="F64" s="914">
        <f t="shared" si="1"/>
        <v>4</v>
      </c>
      <c r="G64" s="913" t="str">
        <f t="shared" si="5"/>
        <v>0.5x+3</v>
      </c>
      <c r="H64" s="913">
        <v>3.0</v>
      </c>
      <c r="I64" s="915">
        <f t="shared" si="2"/>
        <v>14</v>
      </c>
      <c r="J64" s="916" t="s">
        <v>1240</v>
      </c>
      <c r="K64" s="917" t="s">
        <v>1241</v>
      </c>
      <c r="L64" s="918">
        <f t="shared" si="3"/>
        <v>4</v>
      </c>
      <c r="M64" s="918">
        <f>L64*'Materials and tools'!$D$66</f>
        <v>0.04</v>
      </c>
      <c r="N64" s="919">
        <f t="shared" si="4"/>
        <v>2.352</v>
      </c>
      <c r="O64" s="453"/>
      <c r="P64" s="453"/>
      <c r="Q64" s="453"/>
      <c r="R64" s="453"/>
      <c r="S64" s="453"/>
      <c r="T64" s="453"/>
      <c r="U64" s="453"/>
      <c r="V64" s="453"/>
      <c r="W64" s="453"/>
      <c r="X64" s="453"/>
      <c r="Y64" s="453"/>
      <c r="Z64" s="453"/>
      <c r="AA64" s="453"/>
      <c r="AB64" s="453"/>
      <c r="AC64" s="453"/>
      <c r="AD64" s="453"/>
      <c r="AE64" s="453"/>
    </row>
    <row r="65">
      <c r="A65" s="453"/>
      <c r="B65" s="927" t="s">
        <v>1332</v>
      </c>
      <c r="C65" s="911" t="s">
        <v>1273</v>
      </c>
      <c r="D65" s="913">
        <v>2.0</v>
      </c>
      <c r="E65" s="914">
        <v>0.5</v>
      </c>
      <c r="F65" s="914">
        <f t="shared" si="1"/>
        <v>5</v>
      </c>
      <c r="G65" s="913" t="str">
        <f t="shared" si="5"/>
        <v>0.5x+4</v>
      </c>
      <c r="H65" s="913">
        <v>4.0</v>
      </c>
      <c r="I65" s="915">
        <f t="shared" si="2"/>
        <v>16</v>
      </c>
      <c r="J65" s="916" t="s">
        <v>1253</v>
      </c>
      <c r="K65" s="917" t="s">
        <v>1241</v>
      </c>
      <c r="L65" s="918">
        <f t="shared" si="3"/>
        <v>5</v>
      </c>
      <c r="M65" s="918">
        <f>L65*'Materials and tools'!$D$66</f>
        <v>0.05</v>
      </c>
      <c r="N65" s="919">
        <f t="shared" si="4"/>
        <v>6.122</v>
      </c>
      <c r="O65" s="453"/>
      <c r="P65" s="453"/>
      <c r="Q65" s="453"/>
      <c r="R65" s="453"/>
      <c r="S65" s="453"/>
      <c r="T65" s="453"/>
      <c r="U65" s="453"/>
      <c r="V65" s="453"/>
      <c r="W65" s="453"/>
      <c r="X65" s="453"/>
      <c r="Y65" s="453"/>
      <c r="Z65" s="453"/>
      <c r="AA65" s="453"/>
      <c r="AB65" s="453"/>
      <c r="AC65" s="453"/>
      <c r="AD65" s="453"/>
      <c r="AE65" s="453"/>
    </row>
    <row r="66">
      <c r="A66" s="453"/>
      <c r="B66" s="927" t="s">
        <v>1333</v>
      </c>
      <c r="C66" s="911" t="s">
        <v>1275</v>
      </c>
      <c r="D66" s="913">
        <v>2.0</v>
      </c>
      <c r="E66" s="914">
        <v>1.0</v>
      </c>
      <c r="F66" s="914">
        <f t="shared" si="1"/>
        <v>7</v>
      </c>
      <c r="G66" s="913" t="str">
        <f t="shared" si="5"/>
        <v>1x+5</v>
      </c>
      <c r="H66" s="913">
        <v>5.0</v>
      </c>
      <c r="I66" s="915">
        <f t="shared" si="2"/>
        <v>18</v>
      </c>
      <c r="J66" s="916" t="s">
        <v>1253</v>
      </c>
      <c r="K66" s="917" t="s">
        <v>1241</v>
      </c>
      <c r="L66" s="918">
        <f t="shared" si="3"/>
        <v>7</v>
      </c>
      <c r="M66" s="918">
        <f>L66*'Materials and tools'!$D$66</f>
        <v>0.07</v>
      </c>
      <c r="N66" s="919">
        <f t="shared" si="4"/>
        <v>16.682</v>
      </c>
      <c r="O66" s="453"/>
      <c r="P66" s="453"/>
      <c r="Q66" s="453"/>
      <c r="R66" s="453"/>
      <c r="S66" s="453"/>
      <c r="T66" s="453"/>
      <c r="U66" s="453"/>
      <c r="V66" s="453"/>
      <c r="W66" s="453"/>
      <c r="X66" s="453"/>
      <c r="Y66" s="453"/>
      <c r="Z66" s="453"/>
      <c r="AA66" s="453"/>
      <c r="AB66" s="453"/>
      <c r="AC66" s="453"/>
      <c r="AD66" s="453"/>
      <c r="AE66" s="453"/>
    </row>
    <row r="67">
      <c r="A67" s="453"/>
      <c r="B67" s="927" t="s">
        <v>1334</v>
      </c>
      <c r="C67" s="911" t="s">
        <v>1277</v>
      </c>
      <c r="D67" s="913">
        <v>2.0</v>
      </c>
      <c r="E67" s="914">
        <v>1.0</v>
      </c>
      <c r="F67" s="914">
        <f t="shared" si="1"/>
        <v>8</v>
      </c>
      <c r="G67" s="913" t="str">
        <f t="shared" si="5"/>
        <v>1x+6</v>
      </c>
      <c r="H67" s="913">
        <v>6.0</v>
      </c>
      <c r="I67" s="915">
        <f t="shared" si="2"/>
        <v>20</v>
      </c>
      <c r="J67" s="916" t="s">
        <v>1253</v>
      </c>
      <c r="K67" s="917" t="s">
        <v>1241</v>
      </c>
      <c r="L67" s="918">
        <f t="shared" si="3"/>
        <v>8</v>
      </c>
      <c r="M67" s="918">
        <f>L67*'Materials and tools'!$D$66</f>
        <v>0.08</v>
      </c>
      <c r="N67" s="919">
        <f t="shared" si="4"/>
        <v>44.872</v>
      </c>
      <c r="O67" s="453"/>
      <c r="P67" s="453"/>
      <c r="Q67" s="453"/>
      <c r="R67" s="453"/>
      <c r="S67" s="453"/>
      <c r="T67" s="453"/>
      <c r="U67" s="453"/>
      <c r="V67" s="453"/>
      <c r="W67" s="453"/>
      <c r="X67" s="453"/>
      <c r="Y67" s="453"/>
      <c r="Z67" s="453"/>
      <c r="AA67" s="453"/>
      <c r="AB67" s="453"/>
      <c r="AC67" s="453"/>
      <c r="AD67" s="453"/>
      <c r="AE67" s="453"/>
    </row>
    <row r="68">
      <c r="A68" s="453"/>
      <c r="B68" s="927" t="s">
        <v>1335</v>
      </c>
      <c r="C68" s="928" t="s">
        <v>1279</v>
      </c>
      <c r="D68" s="913">
        <v>2.0</v>
      </c>
      <c r="E68" s="914">
        <v>1.0</v>
      </c>
      <c r="F68" s="914">
        <f t="shared" si="1"/>
        <v>9</v>
      </c>
      <c r="G68" s="913" t="str">
        <f t="shared" si="5"/>
        <v>1x+7</v>
      </c>
      <c r="H68" s="913">
        <v>7.0</v>
      </c>
      <c r="I68" s="915">
        <f t="shared" si="2"/>
        <v>22</v>
      </c>
      <c r="J68" s="916" t="s">
        <v>1266</v>
      </c>
      <c r="K68" s="917" t="s">
        <v>1241</v>
      </c>
      <c r="L68" s="918">
        <f t="shared" si="3"/>
        <v>9</v>
      </c>
      <c r="M68" s="918">
        <f>L68*'Materials and tools'!$D$66</f>
        <v>0.09</v>
      </c>
      <c r="N68" s="919">
        <f t="shared" si="4"/>
        <v>125.702</v>
      </c>
      <c r="O68" s="453"/>
      <c r="P68" s="453"/>
      <c r="Q68" s="453"/>
      <c r="R68" s="453"/>
      <c r="S68" s="453"/>
      <c r="T68" s="453"/>
      <c r="U68" s="453"/>
      <c r="V68" s="453"/>
      <c r="W68" s="453"/>
      <c r="X68" s="453"/>
      <c r="Y68" s="453"/>
      <c r="Z68" s="453"/>
      <c r="AA68" s="453"/>
      <c r="AB68" s="453"/>
      <c r="AC68" s="453"/>
      <c r="AD68" s="453"/>
      <c r="AE68" s="453"/>
    </row>
    <row r="69">
      <c r="A69" s="453"/>
      <c r="B69" s="927" t="s">
        <v>1336</v>
      </c>
      <c r="C69" s="928" t="s">
        <v>1281</v>
      </c>
      <c r="D69" s="913">
        <v>2.0</v>
      </c>
      <c r="E69" s="914">
        <v>1.0</v>
      </c>
      <c r="F69" s="914">
        <f t="shared" si="1"/>
        <v>10</v>
      </c>
      <c r="G69" s="913" t="str">
        <f t="shared" si="5"/>
        <v>1x+8</v>
      </c>
      <c r="H69" s="913">
        <v>8.0</v>
      </c>
      <c r="I69" s="915">
        <f t="shared" si="2"/>
        <v>24</v>
      </c>
      <c r="J69" s="916" t="s">
        <v>1266</v>
      </c>
      <c r="K69" s="917" t="s">
        <v>1241</v>
      </c>
      <c r="L69" s="918">
        <f t="shared" si="3"/>
        <v>10</v>
      </c>
      <c r="M69" s="918">
        <f>L69*'Materials and tools'!$D$66</f>
        <v>0.1</v>
      </c>
      <c r="N69" s="919">
        <f t="shared" si="4"/>
        <v>362.972</v>
      </c>
      <c r="O69" s="453"/>
      <c r="P69" s="453"/>
      <c r="Q69" s="453"/>
      <c r="R69" s="453"/>
      <c r="S69" s="453"/>
      <c r="T69" s="453"/>
      <c r="U69" s="453"/>
      <c r="V69" s="453"/>
      <c r="W69" s="453"/>
      <c r="X69" s="453"/>
      <c r="Y69" s="453"/>
      <c r="Z69" s="453"/>
      <c r="AA69" s="453"/>
      <c r="AB69" s="453"/>
      <c r="AC69" s="453"/>
      <c r="AD69" s="453"/>
      <c r="AE69" s="453"/>
    </row>
    <row r="70">
      <c r="A70" s="453"/>
      <c r="B70" s="927" t="s">
        <v>1337</v>
      </c>
      <c r="C70" s="928" t="s">
        <v>1283</v>
      </c>
      <c r="D70" s="913">
        <v>2.0</v>
      </c>
      <c r="E70" s="914">
        <v>1.0</v>
      </c>
      <c r="F70" s="914">
        <f t="shared" si="1"/>
        <v>11</v>
      </c>
      <c r="G70" s="913" t="str">
        <f t="shared" si="5"/>
        <v>1x+9</v>
      </c>
      <c r="H70" s="913">
        <v>9.0</v>
      </c>
      <c r="I70" s="915">
        <f t="shared" si="2"/>
        <v>26</v>
      </c>
      <c r="J70" s="916" t="s">
        <v>1266</v>
      </c>
      <c r="K70" s="917" t="s">
        <v>1241</v>
      </c>
      <c r="L70" s="918">
        <f t="shared" si="3"/>
        <v>11</v>
      </c>
      <c r="M70" s="918">
        <f>L70*'Materials and tools'!$D$66</f>
        <v>0.11</v>
      </c>
      <c r="N70" s="919">
        <f t="shared" si="4"/>
        <v>1067.842</v>
      </c>
      <c r="O70" s="453"/>
      <c r="P70" s="453"/>
      <c r="Q70" s="453"/>
      <c r="R70" s="453"/>
      <c r="S70" s="453"/>
      <c r="T70" s="453"/>
      <c r="U70" s="453"/>
      <c r="V70" s="453"/>
      <c r="W70" s="453"/>
      <c r="X70" s="453"/>
      <c r="Y70" s="453"/>
      <c r="Z70" s="453"/>
      <c r="AA70" s="453"/>
      <c r="AB70" s="453"/>
      <c r="AC70" s="453"/>
      <c r="AD70" s="453"/>
      <c r="AE70" s="453"/>
    </row>
    <row r="71">
      <c r="A71" s="453"/>
      <c r="B71" s="929" t="s">
        <v>1338</v>
      </c>
      <c r="C71" s="911" t="s">
        <v>1285</v>
      </c>
      <c r="D71" s="913">
        <v>2.0</v>
      </c>
      <c r="E71" s="913">
        <v>0.25</v>
      </c>
      <c r="F71" s="914">
        <f t="shared" si="1"/>
        <v>1.5</v>
      </c>
      <c r="G71" s="913" t="str">
        <f t="shared" si="5"/>
        <v>0.25x+1</v>
      </c>
      <c r="H71" s="913">
        <v>1.0</v>
      </c>
      <c r="I71" s="915">
        <f t="shared" si="2"/>
        <v>10</v>
      </c>
      <c r="J71" s="916" t="s">
        <v>1240</v>
      </c>
      <c r="K71" s="917" t="s">
        <v>1241</v>
      </c>
      <c r="L71" s="918">
        <f t="shared" si="3"/>
        <v>1.5</v>
      </c>
      <c r="M71" s="918">
        <f>L71*'Materials and tools'!$D$66</f>
        <v>0.015</v>
      </c>
      <c r="N71" s="919">
        <f t="shared" si="4"/>
        <v>0.297</v>
      </c>
      <c r="O71" s="453"/>
      <c r="P71" s="453"/>
      <c r="Q71" s="453"/>
      <c r="R71" s="453"/>
      <c r="S71" s="453"/>
      <c r="T71" s="453"/>
      <c r="U71" s="453"/>
      <c r="V71" s="453"/>
      <c r="W71" s="453"/>
      <c r="X71" s="453"/>
      <c r="Y71" s="453"/>
      <c r="Z71" s="453"/>
      <c r="AA71" s="453"/>
      <c r="AB71" s="453"/>
      <c r="AC71" s="453"/>
      <c r="AD71" s="453"/>
      <c r="AE71" s="453"/>
    </row>
    <row r="72">
      <c r="A72" s="453"/>
      <c r="B72" s="929" t="s">
        <v>1339</v>
      </c>
      <c r="C72" s="911" t="s">
        <v>1287</v>
      </c>
      <c r="D72" s="913">
        <v>2.0</v>
      </c>
      <c r="E72" s="913">
        <v>0.25</v>
      </c>
      <c r="F72" s="914">
        <f t="shared" si="1"/>
        <v>2.5</v>
      </c>
      <c r="G72" s="913" t="str">
        <f t="shared" si="5"/>
        <v>0.25x+2</v>
      </c>
      <c r="H72" s="913">
        <v>2.0</v>
      </c>
      <c r="I72" s="915">
        <f t="shared" si="2"/>
        <v>12</v>
      </c>
      <c r="J72" s="916" t="s">
        <v>1240</v>
      </c>
      <c r="K72" s="917" t="s">
        <v>1241</v>
      </c>
      <c r="L72" s="918">
        <f t="shared" si="3"/>
        <v>2.5</v>
      </c>
      <c r="M72" s="918">
        <f>L72*'Materials and tools'!$D$66</f>
        <v>0.025</v>
      </c>
      <c r="N72" s="919">
        <f t="shared" si="4"/>
        <v>0.677</v>
      </c>
      <c r="O72" s="453"/>
      <c r="P72" s="453"/>
      <c r="Q72" s="453"/>
      <c r="R72" s="453"/>
      <c r="S72" s="453"/>
      <c r="T72" s="453"/>
      <c r="U72" s="453"/>
      <c r="V72" s="453"/>
      <c r="W72" s="453"/>
      <c r="X72" s="453"/>
      <c r="Y72" s="453"/>
      <c r="Z72" s="453"/>
      <c r="AA72" s="453"/>
      <c r="AB72" s="453"/>
      <c r="AC72" s="453"/>
      <c r="AD72" s="453"/>
      <c r="AE72" s="453"/>
    </row>
    <row r="73">
      <c r="A73" s="453"/>
      <c r="B73" s="929" t="s">
        <v>1340</v>
      </c>
      <c r="C73" s="911" t="s">
        <v>1289</v>
      </c>
      <c r="D73" s="913">
        <v>2.0</v>
      </c>
      <c r="E73" s="913">
        <v>0.25</v>
      </c>
      <c r="F73" s="914">
        <f t="shared" si="1"/>
        <v>3.5</v>
      </c>
      <c r="G73" s="913" t="str">
        <f t="shared" si="5"/>
        <v>0.25x+3</v>
      </c>
      <c r="H73" s="913">
        <v>3.0</v>
      </c>
      <c r="I73" s="915">
        <f t="shared" si="2"/>
        <v>14</v>
      </c>
      <c r="J73" s="916" t="s">
        <v>1240</v>
      </c>
      <c r="K73" s="917" t="s">
        <v>1241</v>
      </c>
      <c r="L73" s="918">
        <f t="shared" si="3"/>
        <v>3.5</v>
      </c>
      <c r="M73" s="918">
        <f>L73*'Materials and tools'!$D$66</f>
        <v>0.035</v>
      </c>
      <c r="N73" s="919">
        <f t="shared" si="4"/>
        <v>1.717</v>
      </c>
      <c r="O73" s="453"/>
      <c r="P73" s="453"/>
      <c r="Q73" s="453"/>
      <c r="R73" s="453"/>
      <c r="S73" s="453"/>
      <c r="T73" s="453"/>
      <c r="U73" s="453"/>
      <c r="V73" s="453"/>
      <c r="W73" s="453"/>
      <c r="X73" s="453"/>
      <c r="Y73" s="453"/>
      <c r="Z73" s="453"/>
      <c r="AA73" s="453"/>
      <c r="AB73" s="453"/>
      <c r="AC73" s="453"/>
      <c r="AD73" s="453"/>
      <c r="AE73" s="453"/>
    </row>
    <row r="74">
      <c r="A74" s="453"/>
      <c r="B74" s="929" t="s">
        <v>1341</v>
      </c>
      <c r="C74" s="911" t="s">
        <v>1291</v>
      </c>
      <c r="D74" s="913">
        <v>2.0</v>
      </c>
      <c r="E74" s="913">
        <v>0.25</v>
      </c>
      <c r="F74" s="914">
        <f t="shared" si="1"/>
        <v>4.5</v>
      </c>
      <c r="G74" s="913" t="str">
        <f t="shared" si="5"/>
        <v>0.25x+4</v>
      </c>
      <c r="H74" s="913">
        <v>4.0</v>
      </c>
      <c r="I74" s="915">
        <f t="shared" si="2"/>
        <v>16</v>
      </c>
      <c r="J74" s="916" t="s">
        <v>1253</v>
      </c>
      <c r="K74" s="917" t="s">
        <v>1241</v>
      </c>
      <c r="L74" s="918">
        <f t="shared" si="3"/>
        <v>4.5</v>
      </c>
      <c r="M74" s="918">
        <f>L74*'Materials and tools'!$D$66</f>
        <v>0.045</v>
      </c>
      <c r="N74" s="919">
        <f t="shared" si="4"/>
        <v>4.337</v>
      </c>
      <c r="O74" s="453"/>
      <c r="P74" s="453"/>
      <c r="Q74" s="453"/>
      <c r="R74" s="453"/>
      <c r="S74" s="453"/>
      <c r="T74" s="453"/>
      <c r="U74" s="453"/>
      <c r="V74" s="453"/>
      <c r="W74" s="453"/>
      <c r="X74" s="453"/>
      <c r="Y74" s="453"/>
      <c r="Z74" s="453"/>
      <c r="AA74" s="453"/>
      <c r="AB74" s="453"/>
      <c r="AC74" s="453"/>
      <c r="AD74" s="453"/>
      <c r="AE74" s="453"/>
    </row>
    <row r="75">
      <c r="A75" s="453"/>
      <c r="B75" s="929" t="s">
        <v>1342</v>
      </c>
      <c r="C75" s="911" t="s">
        <v>1293</v>
      </c>
      <c r="D75" s="913">
        <v>2.0</v>
      </c>
      <c r="E75" s="914">
        <v>0.5</v>
      </c>
      <c r="F75" s="914">
        <f t="shared" si="1"/>
        <v>6</v>
      </c>
      <c r="G75" s="913" t="str">
        <f t="shared" si="5"/>
        <v>0.5x+5</v>
      </c>
      <c r="H75" s="913">
        <v>5.0</v>
      </c>
      <c r="I75" s="915">
        <f t="shared" si="2"/>
        <v>18</v>
      </c>
      <c r="J75" s="916" t="s">
        <v>1253</v>
      </c>
      <c r="K75" s="917" t="s">
        <v>1241</v>
      </c>
      <c r="L75" s="918">
        <f t="shared" si="3"/>
        <v>6</v>
      </c>
      <c r="M75" s="918">
        <f>L75*'Materials and tools'!$D$66</f>
        <v>0.06</v>
      </c>
      <c r="N75" s="919">
        <f t="shared" si="4"/>
        <v>11.312</v>
      </c>
      <c r="O75" s="453"/>
      <c r="P75" s="453"/>
      <c r="Q75" s="453"/>
      <c r="R75" s="453"/>
      <c r="S75" s="453"/>
      <c r="T75" s="453"/>
      <c r="U75" s="453"/>
      <c r="V75" s="453"/>
      <c r="W75" s="453"/>
      <c r="X75" s="453"/>
      <c r="Y75" s="453"/>
      <c r="Z75" s="453"/>
      <c r="AA75" s="453"/>
      <c r="AB75" s="453"/>
      <c r="AC75" s="453"/>
      <c r="AD75" s="453"/>
      <c r="AE75" s="453"/>
    </row>
    <row r="76">
      <c r="A76" s="453"/>
      <c r="B76" s="929" t="s">
        <v>1343</v>
      </c>
      <c r="C76" s="911" t="s">
        <v>1295</v>
      </c>
      <c r="D76" s="913">
        <v>2.0</v>
      </c>
      <c r="E76" s="914">
        <v>0.5</v>
      </c>
      <c r="F76" s="914">
        <f t="shared" si="1"/>
        <v>7</v>
      </c>
      <c r="G76" s="913" t="str">
        <f t="shared" si="5"/>
        <v>0.5x+6</v>
      </c>
      <c r="H76" s="913">
        <v>6.0</v>
      </c>
      <c r="I76" s="915">
        <f t="shared" si="2"/>
        <v>20</v>
      </c>
      <c r="J76" s="916" t="s">
        <v>1253</v>
      </c>
      <c r="K76" s="917" t="s">
        <v>1241</v>
      </c>
      <c r="L76" s="918">
        <f t="shared" si="3"/>
        <v>7</v>
      </c>
      <c r="M76" s="918">
        <f>L76*'Materials and tools'!$D$66</f>
        <v>0.07</v>
      </c>
      <c r="N76" s="919">
        <f t="shared" si="4"/>
        <v>29.562</v>
      </c>
      <c r="O76" s="453"/>
      <c r="P76" s="453"/>
      <c r="Q76" s="453"/>
      <c r="R76" s="453"/>
      <c r="S76" s="453"/>
      <c r="T76" s="453"/>
      <c r="U76" s="453"/>
      <c r="V76" s="453"/>
      <c r="W76" s="453"/>
      <c r="X76" s="453"/>
      <c r="Y76" s="453"/>
      <c r="Z76" s="453"/>
      <c r="AA76" s="453"/>
      <c r="AB76" s="453"/>
      <c r="AC76" s="453"/>
      <c r="AD76" s="453"/>
      <c r="AE76" s="453"/>
    </row>
    <row r="77">
      <c r="A77" s="453"/>
      <c r="B77" s="929" t="s">
        <v>1344</v>
      </c>
      <c r="C77" s="928" t="s">
        <v>1297</v>
      </c>
      <c r="D77" s="913">
        <v>2.0</v>
      </c>
      <c r="E77" s="914">
        <v>0.5</v>
      </c>
      <c r="F77" s="914">
        <f t="shared" si="1"/>
        <v>8</v>
      </c>
      <c r="G77" s="913" t="str">
        <f t="shared" si="5"/>
        <v>0.5x+7</v>
      </c>
      <c r="H77" s="913">
        <v>7.0</v>
      </c>
      <c r="I77" s="915">
        <f t="shared" si="2"/>
        <v>22</v>
      </c>
      <c r="J77" s="916" t="s">
        <v>1266</v>
      </c>
      <c r="K77" s="917" t="s">
        <v>1241</v>
      </c>
      <c r="L77" s="918">
        <f t="shared" si="3"/>
        <v>8</v>
      </c>
      <c r="M77" s="918">
        <f>L77*'Materials and tools'!$D$66</f>
        <v>0.08</v>
      </c>
      <c r="N77" s="919">
        <f t="shared" si="4"/>
        <v>80.972</v>
      </c>
      <c r="O77" s="453"/>
      <c r="P77" s="453"/>
      <c r="Q77" s="453"/>
      <c r="R77" s="453"/>
      <c r="S77" s="453"/>
      <c r="T77" s="453"/>
      <c r="U77" s="453"/>
      <c r="V77" s="453"/>
      <c r="W77" s="453"/>
      <c r="X77" s="453"/>
      <c r="Y77" s="453"/>
      <c r="Z77" s="453"/>
      <c r="AA77" s="453"/>
      <c r="AB77" s="453"/>
      <c r="AC77" s="453"/>
      <c r="AD77" s="453"/>
      <c r="AE77" s="453"/>
    </row>
    <row r="78">
      <c r="A78" s="453"/>
      <c r="B78" s="929" t="s">
        <v>1345</v>
      </c>
      <c r="C78" s="928" t="s">
        <v>1299</v>
      </c>
      <c r="D78" s="913">
        <v>2.0</v>
      </c>
      <c r="E78" s="914">
        <v>0.5</v>
      </c>
      <c r="F78" s="914">
        <f t="shared" si="1"/>
        <v>9</v>
      </c>
      <c r="G78" s="913" t="str">
        <f t="shared" si="5"/>
        <v>0.5x+8</v>
      </c>
      <c r="H78" s="913">
        <v>8.0</v>
      </c>
      <c r="I78" s="915">
        <f t="shared" si="2"/>
        <v>24</v>
      </c>
      <c r="J78" s="916" t="s">
        <v>1266</v>
      </c>
      <c r="K78" s="917" t="s">
        <v>1241</v>
      </c>
      <c r="L78" s="918">
        <f t="shared" si="3"/>
        <v>9</v>
      </c>
      <c r="M78" s="918">
        <f>L78*'Materials and tools'!$D$66</f>
        <v>0.09</v>
      </c>
      <c r="N78" s="919">
        <f t="shared" si="4"/>
        <v>230.462</v>
      </c>
      <c r="O78" s="453"/>
      <c r="P78" s="453"/>
      <c r="Q78" s="453"/>
      <c r="R78" s="453"/>
      <c r="S78" s="453"/>
      <c r="T78" s="930" t="s">
        <v>1346</v>
      </c>
      <c r="U78" s="453"/>
      <c r="V78" s="453"/>
      <c r="W78" s="453"/>
      <c r="X78" s="453"/>
      <c r="Y78" s="453"/>
      <c r="Z78" s="453"/>
      <c r="AA78" s="453"/>
      <c r="AB78" s="453"/>
      <c r="AC78" s="453"/>
      <c r="AD78" s="453"/>
      <c r="AE78" s="453"/>
    </row>
    <row r="79">
      <c r="A79" s="453"/>
      <c r="B79" s="929" t="s">
        <v>1347</v>
      </c>
      <c r="C79" s="928" t="s">
        <v>1301</v>
      </c>
      <c r="D79" s="913">
        <v>2.0</v>
      </c>
      <c r="E79" s="914">
        <v>0.5</v>
      </c>
      <c r="F79" s="914">
        <f t="shared" si="1"/>
        <v>10</v>
      </c>
      <c r="G79" s="913" t="str">
        <f t="shared" si="5"/>
        <v>0.5x+9</v>
      </c>
      <c r="H79" s="913">
        <v>9.0</v>
      </c>
      <c r="I79" s="915">
        <f t="shared" si="2"/>
        <v>26</v>
      </c>
      <c r="J79" s="916" t="s">
        <v>1266</v>
      </c>
      <c r="K79" s="917" t="s">
        <v>1241</v>
      </c>
      <c r="L79" s="918">
        <f t="shared" si="3"/>
        <v>10</v>
      </c>
      <c r="M79" s="918">
        <f>L79*'Materials and tools'!$D$66</f>
        <v>0.1</v>
      </c>
      <c r="N79" s="919">
        <f t="shared" si="4"/>
        <v>672.552</v>
      </c>
      <c r="O79" s="931" t="s">
        <v>1348</v>
      </c>
      <c r="P79" s="931" t="s">
        <v>380</v>
      </c>
      <c r="Q79" s="453"/>
      <c r="R79" s="453"/>
      <c r="S79" s="453"/>
      <c r="T79" s="453"/>
      <c r="U79" s="453"/>
      <c r="V79" s="453"/>
      <c r="W79" s="453"/>
      <c r="X79" s="453"/>
      <c r="Y79" s="453"/>
      <c r="Z79" s="453"/>
      <c r="AA79" s="453"/>
      <c r="AB79" s="453"/>
      <c r="AC79" s="453"/>
      <c r="AD79" s="453"/>
      <c r="AE79" s="453"/>
    </row>
    <row r="80">
      <c r="A80" s="453"/>
      <c r="B80" s="932" t="s">
        <v>1349</v>
      </c>
      <c r="C80" s="928" t="s">
        <v>1350</v>
      </c>
      <c r="D80" s="933">
        <f>SUM(D81:D83)</f>
        <v>100</v>
      </c>
      <c r="E80" s="914"/>
      <c r="F80" s="934">
        <f>SUM(F81:F83)</f>
        <v>103</v>
      </c>
      <c r="G80" s="913"/>
      <c r="H80" s="913">
        <v>1.0</v>
      </c>
      <c r="I80" s="915">
        <f t="shared" si="2"/>
        <v>10</v>
      </c>
      <c r="J80" s="916" t="s">
        <v>1240</v>
      </c>
      <c r="K80" s="917"/>
      <c r="L80" s="918"/>
      <c r="M80" s="918"/>
      <c r="N80" s="919">
        <f>SUM(N81:N83)</f>
        <v>3.051</v>
      </c>
      <c r="O80" s="935">
        <f>N80/100</f>
        <v>0.03051</v>
      </c>
      <c r="P80" s="894">
        <f>F80/100</f>
        <v>1.03</v>
      </c>
      <c r="Q80" s="453"/>
      <c r="R80" s="453"/>
      <c r="S80" s="453"/>
      <c r="T80" s="936" t="s">
        <v>1351</v>
      </c>
      <c r="U80" s="453"/>
      <c r="V80" s="441"/>
      <c r="W80" s="453"/>
      <c r="X80" s="453"/>
      <c r="Y80" s="453"/>
      <c r="Z80" s="453"/>
      <c r="AA80" s="453"/>
      <c r="AB80" s="453"/>
      <c r="AC80" s="453"/>
      <c r="AD80" s="453"/>
      <c r="AE80" s="453"/>
    </row>
    <row r="81" hidden="1" outlineLevel="1">
      <c r="A81" s="453"/>
      <c r="B81" s="937"/>
      <c r="C81" s="938" t="s">
        <v>1303</v>
      </c>
      <c r="D81" s="913">
        <v>10.0</v>
      </c>
      <c r="E81" s="914">
        <v>1.0</v>
      </c>
      <c r="F81" s="914">
        <f t="shared" ref="F81:F83" si="10">D81*E81+H81</f>
        <v>11</v>
      </c>
      <c r="G81" s="913" t="str">
        <f t="shared" ref="G81:G83" si="11">CONCATENATE(E81,$G$3,$H$3,H81)</f>
        <v>1x+1</v>
      </c>
      <c r="H81" s="913">
        <v>1.0</v>
      </c>
      <c r="I81" s="915">
        <f t="shared" si="2"/>
        <v>10</v>
      </c>
      <c r="J81" s="939"/>
      <c r="K81" s="918"/>
      <c r="L81" s="918"/>
      <c r="M81" s="918"/>
      <c r="N81" s="940">
        <f t="shared" ref="N81:N83" si="12">$U$4+VLOOKUP(C81,$T$7:$U$40,2,FALSE)*D81+(0.02*H81)*H81*F81</f>
        <v>0.472</v>
      </c>
      <c r="O81" s="894"/>
      <c r="P81" s="453"/>
      <c r="Q81" s="453"/>
      <c r="R81" s="453"/>
      <c r="S81" s="453"/>
      <c r="T81" s="777" t="s">
        <v>1303</v>
      </c>
      <c r="U81" s="784">
        <v>0.1</v>
      </c>
      <c r="V81" s="453">
        <f t="shared" ref="V81:V83" si="13">U81*100</f>
        <v>10</v>
      </c>
      <c r="W81" s="453"/>
      <c r="X81" s="453"/>
      <c r="Y81" s="453"/>
      <c r="Z81" s="453"/>
      <c r="AA81" s="453"/>
      <c r="AB81" s="453"/>
      <c r="AC81" s="453"/>
      <c r="AD81" s="453"/>
      <c r="AE81" s="453"/>
    </row>
    <row r="82" hidden="1" outlineLevel="1">
      <c r="A82" s="453"/>
      <c r="B82" s="937"/>
      <c r="C82" s="938" t="s">
        <v>1305</v>
      </c>
      <c r="D82" s="913">
        <v>15.0</v>
      </c>
      <c r="E82" s="914">
        <v>1.0</v>
      </c>
      <c r="F82" s="914">
        <f t="shared" si="10"/>
        <v>16</v>
      </c>
      <c r="G82" s="913" t="str">
        <f t="shared" si="11"/>
        <v>1x+1</v>
      </c>
      <c r="H82" s="913">
        <v>1.0</v>
      </c>
      <c r="I82" s="915">
        <f t="shared" si="2"/>
        <v>10</v>
      </c>
      <c r="J82" s="939"/>
      <c r="K82" s="918"/>
      <c r="L82" s="918"/>
      <c r="M82" s="918"/>
      <c r="N82" s="940">
        <f t="shared" si="12"/>
        <v>0.532</v>
      </c>
      <c r="O82" s="894"/>
      <c r="P82" s="453"/>
      <c r="Q82" s="453"/>
      <c r="R82" s="453"/>
      <c r="S82" s="453"/>
      <c r="T82" s="777" t="s">
        <v>1305</v>
      </c>
      <c r="U82" s="453">
        <v>0.15</v>
      </c>
      <c r="V82" s="453">
        <f t="shared" si="13"/>
        <v>15</v>
      </c>
      <c r="W82" s="453"/>
      <c r="X82" s="453"/>
      <c r="Y82" s="453"/>
      <c r="Z82" s="453"/>
      <c r="AA82" s="453"/>
      <c r="AB82" s="453"/>
      <c r="AC82" s="453"/>
      <c r="AD82" s="453"/>
      <c r="AE82" s="453"/>
    </row>
    <row r="83" hidden="1" outlineLevel="1">
      <c r="A83" s="453"/>
      <c r="B83" s="443"/>
      <c r="C83" s="938" t="s">
        <v>1307</v>
      </c>
      <c r="D83" s="913">
        <v>75.0</v>
      </c>
      <c r="E83" s="914">
        <v>1.0</v>
      </c>
      <c r="F83" s="914">
        <f t="shared" si="10"/>
        <v>76</v>
      </c>
      <c r="G83" s="913" t="str">
        <f t="shared" si="11"/>
        <v>1x+1</v>
      </c>
      <c r="H83" s="913">
        <v>1.0</v>
      </c>
      <c r="I83" s="915">
        <f t="shared" si="2"/>
        <v>10</v>
      </c>
      <c r="J83" s="939"/>
      <c r="K83" s="918"/>
      <c r="L83" s="918"/>
      <c r="M83" s="918"/>
      <c r="N83" s="940">
        <f t="shared" si="12"/>
        <v>2.047</v>
      </c>
      <c r="O83" s="894"/>
      <c r="P83" s="453"/>
      <c r="Q83" s="453"/>
      <c r="R83" s="453"/>
      <c r="S83" s="453"/>
      <c r="T83" s="777" t="s">
        <v>1307</v>
      </c>
      <c r="U83" s="453">
        <v>0.75</v>
      </c>
      <c r="V83" s="453">
        <f t="shared" si="13"/>
        <v>75</v>
      </c>
      <c r="W83" s="453"/>
      <c r="X83" s="453"/>
      <c r="Y83" s="453"/>
      <c r="Z83" s="453"/>
      <c r="AA83" s="453"/>
      <c r="AB83" s="453"/>
      <c r="AC83" s="453"/>
      <c r="AD83" s="453"/>
      <c r="AE83" s="453"/>
    </row>
    <row r="84" collapsed="1">
      <c r="A84" s="453"/>
      <c r="B84" s="941" t="s">
        <v>1352</v>
      </c>
      <c r="C84" s="928" t="s">
        <v>1350</v>
      </c>
      <c r="D84" s="933">
        <f>SUM(D85:D87)</f>
        <v>100</v>
      </c>
      <c r="E84" s="914"/>
      <c r="F84" s="934">
        <f>SUM(F85:F87)</f>
        <v>612</v>
      </c>
      <c r="G84" s="913"/>
      <c r="H84" s="913">
        <v>4.0</v>
      </c>
      <c r="I84" s="915">
        <f t="shared" si="2"/>
        <v>16</v>
      </c>
      <c r="J84" s="916" t="s">
        <v>1253</v>
      </c>
      <c r="K84" s="918"/>
      <c r="L84" s="918"/>
      <c r="M84" s="918"/>
      <c r="N84" s="919">
        <f>SUM(N85:N87)</f>
        <v>196.793</v>
      </c>
      <c r="O84" s="935">
        <f>N84/100</f>
        <v>1.96793</v>
      </c>
      <c r="P84" s="894">
        <f>F84/100</f>
        <v>6.12</v>
      </c>
      <c r="Q84" s="453"/>
      <c r="R84" s="453"/>
      <c r="S84" s="453"/>
      <c r="T84" s="453"/>
      <c r="U84" s="453"/>
      <c r="V84" s="453"/>
      <c r="W84" s="453"/>
      <c r="X84" s="453"/>
      <c r="Y84" s="453"/>
      <c r="Z84" s="453"/>
      <c r="AA84" s="453"/>
      <c r="AB84" s="453"/>
      <c r="AC84" s="453"/>
      <c r="AD84" s="453"/>
      <c r="AE84" s="453"/>
    </row>
    <row r="85" hidden="1" outlineLevel="1">
      <c r="A85" s="453"/>
      <c r="B85" s="937"/>
      <c r="C85" s="777" t="s">
        <v>1303</v>
      </c>
      <c r="D85" s="942">
        <v>3.0</v>
      </c>
      <c r="E85" s="943">
        <v>6.0</v>
      </c>
      <c r="F85" s="942">
        <f t="shared" ref="F85:F87" si="14">D85*E85+H85</f>
        <v>22</v>
      </c>
      <c r="G85" s="913" t="str">
        <f t="shared" ref="G85:G87" si="15">CONCATENATE(E85,$G$3,$H$3,H85)</f>
        <v>6x+4</v>
      </c>
      <c r="H85" s="942">
        <v>4.0</v>
      </c>
      <c r="I85" s="944"/>
      <c r="J85" s="944"/>
      <c r="K85" s="944"/>
      <c r="L85" s="944"/>
      <c r="M85" s="944"/>
      <c r="N85" s="944">
        <f t="shared" ref="N85:N87" si="16">$U$4+VLOOKUP(C85,$T$7:$U$40,2,FALSE)*D85+(0.02*H85)*H85*F85</f>
        <v>7.222</v>
      </c>
      <c r="O85" s="894"/>
      <c r="P85" s="453"/>
      <c r="Q85" s="453"/>
      <c r="R85" s="453"/>
      <c r="S85" s="453"/>
      <c r="T85" s="936" t="s">
        <v>1353</v>
      </c>
      <c r="U85" s="453"/>
      <c r="V85" s="453"/>
      <c r="W85" s="453"/>
      <c r="X85" s="453"/>
      <c r="Y85" s="453"/>
      <c r="Z85" s="453"/>
      <c r="AA85" s="453"/>
      <c r="AB85" s="453"/>
      <c r="AC85" s="453"/>
      <c r="AD85" s="453"/>
      <c r="AE85" s="453"/>
    </row>
    <row r="86" hidden="1" outlineLevel="1">
      <c r="A86" s="453"/>
      <c r="B86" s="937"/>
      <c r="C86" s="777" t="s">
        <v>1305</v>
      </c>
      <c r="D86" s="942">
        <v>18.0</v>
      </c>
      <c r="E86" s="943">
        <v>6.0</v>
      </c>
      <c r="F86" s="942">
        <f t="shared" si="14"/>
        <v>112</v>
      </c>
      <c r="G86" s="913" t="str">
        <f t="shared" si="15"/>
        <v>6x+4</v>
      </c>
      <c r="H86" s="942">
        <v>4.0</v>
      </c>
      <c r="I86" s="944"/>
      <c r="J86" s="944"/>
      <c r="K86" s="944"/>
      <c r="L86" s="944"/>
      <c r="M86" s="944"/>
      <c r="N86" s="944">
        <f t="shared" si="16"/>
        <v>36.064</v>
      </c>
      <c r="O86" s="894"/>
      <c r="P86" s="453"/>
      <c r="Q86" s="453"/>
      <c r="R86" s="453"/>
      <c r="S86" s="453"/>
      <c r="T86" s="777" t="s">
        <v>1303</v>
      </c>
      <c r="U86" s="453">
        <v>0.03</v>
      </c>
      <c r="V86" s="453">
        <f t="shared" ref="V86:V88" si="17">U86*100</f>
        <v>3</v>
      </c>
      <c r="W86" s="453"/>
      <c r="X86" s="453"/>
      <c r="Y86" s="453"/>
      <c r="Z86" s="453"/>
      <c r="AA86" s="453"/>
      <c r="AB86" s="453"/>
      <c r="AC86" s="453"/>
      <c r="AD86" s="453"/>
      <c r="AE86" s="453"/>
    </row>
    <row r="87" hidden="1" outlineLevel="1">
      <c r="A87" s="453"/>
      <c r="B87" s="443"/>
      <c r="C87" s="777" t="s">
        <v>1307</v>
      </c>
      <c r="D87" s="942">
        <v>79.0</v>
      </c>
      <c r="E87" s="943">
        <v>6.0</v>
      </c>
      <c r="F87" s="942">
        <f t="shared" si="14"/>
        <v>478</v>
      </c>
      <c r="G87" s="913" t="str">
        <f t="shared" si="15"/>
        <v>6x+4</v>
      </c>
      <c r="H87" s="942">
        <v>4.0</v>
      </c>
      <c r="I87" s="944"/>
      <c r="J87" s="944"/>
      <c r="K87" s="944"/>
      <c r="L87" s="944"/>
      <c r="M87" s="944"/>
      <c r="N87" s="944">
        <f t="shared" si="16"/>
        <v>153.507</v>
      </c>
      <c r="O87" s="894"/>
      <c r="P87" s="453"/>
      <c r="Q87" s="453"/>
      <c r="R87" s="453"/>
      <c r="S87" s="453"/>
      <c r="T87" s="777" t="s">
        <v>1305</v>
      </c>
      <c r="U87" s="453">
        <v>0.18</v>
      </c>
      <c r="V87" s="453">
        <f t="shared" si="17"/>
        <v>18</v>
      </c>
      <c r="W87" s="453"/>
      <c r="X87" s="453"/>
      <c r="Y87" s="453"/>
      <c r="Z87" s="453"/>
      <c r="AA87" s="453"/>
      <c r="AB87" s="453"/>
      <c r="AC87" s="453"/>
      <c r="AD87" s="453"/>
      <c r="AE87" s="453"/>
    </row>
    <row r="88" collapsed="1">
      <c r="A88" s="453"/>
      <c r="B88" s="825"/>
      <c r="C88" s="453"/>
      <c r="D88" s="453"/>
      <c r="E88" s="453"/>
      <c r="F88" s="453"/>
      <c r="G88" s="453"/>
      <c r="H88" s="453"/>
      <c r="I88" s="453"/>
      <c r="J88" s="453"/>
      <c r="K88" s="453"/>
      <c r="L88" s="453"/>
      <c r="M88" s="453"/>
      <c r="N88" s="453"/>
      <c r="O88" s="453"/>
      <c r="P88" s="453"/>
      <c r="Q88" s="453"/>
      <c r="R88" s="453"/>
      <c r="S88" s="453"/>
      <c r="T88" s="777" t="s">
        <v>1307</v>
      </c>
      <c r="U88" s="453">
        <v>0.79</v>
      </c>
      <c r="V88" s="453">
        <f t="shared" si="17"/>
        <v>79</v>
      </c>
      <c r="W88" s="453"/>
      <c r="X88" s="453"/>
      <c r="Y88" s="453"/>
      <c r="Z88" s="453"/>
      <c r="AA88" s="453"/>
      <c r="AB88" s="453"/>
      <c r="AC88" s="453"/>
      <c r="AD88" s="453"/>
      <c r="AE88" s="453"/>
    </row>
    <row r="89">
      <c r="A89" s="453"/>
      <c r="B89" s="453"/>
      <c r="C89" s="453"/>
      <c r="D89" s="453"/>
      <c r="E89" s="453"/>
      <c r="F89" s="453"/>
      <c r="G89" s="453"/>
      <c r="H89" s="453"/>
      <c r="I89" s="453"/>
      <c r="J89" s="453"/>
      <c r="K89" s="453"/>
      <c r="L89" s="453"/>
      <c r="M89" s="453"/>
      <c r="N89" s="453"/>
      <c r="O89" s="453"/>
      <c r="P89" s="453"/>
      <c r="Q89" s="453"/>
      <c r="R89" s="453"/>
      <c r="S89" s="453"/>
      <c r="T89" s="453"/>
      <c r="U89" s="453"/>
      <c r="V89" s="453"/>
      <c r="W89" s="453"/>
      <c r="X89" s="453"/>
      <c r="Y89" s="453"/>
      <c r="Z89" s="453"/>
      <c r="AA89" s="453"/>
      <c r="AB89" s="453"/>
      <c r="AC89" s="453"/>
      <c r="AD89" s="453"/>
      <c r="AE89" s="453"/>
    </row>
    <row r="90">
      <c r="A90" s="453"/>
      <c r="B90" s="453"/>
      <c r="C90" s="453"/>
      <c r="D90" s="453"/>
      <c r="E90" s="453"/>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3"/>
    </row>
    <row r="91">
      <c r="A91" s="453"/>
      <c r="B91" s="453"/>
      <c r="C91" s="453"/>
      <c r="D91" s="453"/>
      <c r="E91" s="453"/>
      <c r="F91" s="453"/>
      <c r="G91" s="453"/>
      <c r="H91" s="453"/>
      <c r="I91" s="453"/>
      <c r="J91" s="453"/>
      <c r="K91" s="453"/>
      <c r="L91" s="453"/>
      <c r="M91" s="453"/>
      <c r="N91" s="453"/>
      <c r="O91" s="453"/>
      <c r="P91" s="453"/>
      <c r="Q91" s="453"/>
      <c r="R91" s="453"/>
      <c r="S91" s="453"/>
      <c r="T91" s="453"/>
      <c r="U91" s="453"/>
      <c r="V91" s="453"/>
      <c r="W91" s="453"/>
      <c r="X91" s="453"/>
      <c r="Y91" s="453"/>
      <c r="Z91" s="453"/>
      <c r="AA91" s="453"/>
      <c r="AB91" s="453"/>
      <c r="AC91" s="453"/>
      <c r="AD91" s="453"/>
      <c r="AE91" s="453"/>
    </row>
    <row r="92">
      <c r="A92" s="453"/>
      <c r="B92" s="453"/>
      <c r="C92" s="453"/>
      <c r="D92" s="453"/>
      <c r="E92" s="453"/>
      <c r="F92" s="453"/>
      <c r="G92" s="453"/>
      <c r="H92" s="453"/>
      <c r="I92" s="453"/>
      <c r="J92" s="453"/>
      <c r="K92" s="453"/>
      <c r="L92" s="453"/>
      <c r="M92" s="453"/>
      <c r="N92" s="453"/>
      <c r="O92" s="453"/>
      <c r="P92" s="453"/>
      <c r="Q92" s="453"/>
      <c r="R92" s="453"/>
      <c r="S92" s="453"/>
      <c r="T92" s="453"/>
      <c r="U92" s="453"/>
      <c r="V92" s="453"/>
      <c r="W92" s="453"/>
      <c r="X92" s="453"/>
      <c r="Y92" s="453"/>
      <c r="Z92" s="453"/>
      <c r="AA92" s="453"/>
      <c r="AB92" s="453"/>
      <c r="AC92" s="453"/>
      <c r="AD92" s="453"/>
      <c r="AE92" s="453"/>
    </row>
    <row r="93">
      <c r="A93" s="453"/>
      <c r="B93" s="453"/>
      <c r="C93" s="453"/>
      <c r="D93" s="453"/>
      <c r="E93" s="453"/>
      <c r="F93" s="453"/>
      <c r="G93" s="453"/>
      <c r="H93" s="453"/>
      <c r="I93" s="453"/>
      <c r="J93" s="453"/>
      <c r="K93" s="453"/>
      <c r="L93" s="453"/>
      <c r="M93" s="453"/>
      <c r="N93" s="453"/>
      <c r="O93" s="453"/>
      <c r="P93" s="453"/>
      <c r="Q93" s="453"/>
      <c r="R93" s="453"/>
      <c r="S93" s="453"/>
      <c r="T93" s="453"/>
      <c r="U93" s="453"/>
      <c r="V93" s="453"/>
      <c r="W93" s="453"/>
      <c r="X93" s="453"/>
      <c r="Y93" s="453"/>
      <c r="Z93" s="453"/>
      <c r="AA93" s="453"/>
      <c r="AB93" s="453"/>
      <c r="AC93" s="453"/>
      <c r="AD93" s="453"/>
      <c r="AE93" s="453"/>
    </row>
    <row r="94">
      <c r="A94" s="453"/>
      <c r="B94" s="453"/>
      <c r="C94" s="453"/>
      <c r="D94" s="453"/>
      <c r="E94" s="453"/>
      <c r="F94" s="453"/>
      <c r="G94" s="453"/>
      <c r="H94" s="453"/>
      <c r="I94" s="453"/>
      <c r="J94" s="453"/>
      <c r="K94" s="453"/>
      <c r="L94" s="453"/>
      <c r="M94" s="453"/>
      <c r="N94" s="453"/>
      <c r="O94" s="453"/>
      <c r="P94" s="453"/>
      <c r="Q94" s="453"/>
      <c r="R94" s="453"/>
      <c r="S94" s="453"/>
      <c r="T94" s="453"/>
      <c r="U94" s="453"/>
      <c r="V94" s="453"/>
      <c r="W94" s="453"/>
      <c r="X94" s="453"/>
      <c r="Y94" s="453"/>
      <c r="Z94" s="453"/>
      <c r="AA94" s="453"/>
      <c r="AB94" s="453"/>
      <c r="AC94" s="453"/>
      <c r="AD94" s="453"/>
      <c r="AE94" s="453"/>
    </row>
    <row r="95">
      <c r="A95" s="453"/>
      <c r="B95" s="453"/>
      <c r="C95" s="453"/>
      <c r="D95" s="453"/>
      <c r="E95" s="453"/>
      <c r="F95" s="453"/>
      <c r="G95" s="453"/>
      <c r="H95" s="453"/>
      <c r="I95" s="453"/>
      <c r="J95" s="453"/>
      <c r="K95" s="453"/>
      <c r="L95" s="453"/>
      <c r="M95" s="453"/>
      <c r="N95" s="453"/>
      <c r="O95" s="453"/>
      <c r="P95" s="453"/>
      <c r="Q95" s="453"/>
      <c r="R95" s="453"/>
      <c r="S95" s="453"/>
      <c r="T95" s="453"/>
      <c r="U95" s="453"/>
      <c r="V95" s="453"/>
      <c r="W95" s="453"/>
      <c r="X95" s="453"/>
      <c r="Y95" s="453"/>
      <c r="Z95" s="453"/>
      <c r="AA95" s="453"/>
      <c r="AB95" s="453"/>
      <c r="AC95" s="453"/>
      <c r="AD95" s="453"/>
      <c r="AE95" s="453"/>
    </row>
    <row r="96">
      <c r="A96" s="453"/>
      <c r="B96" s="453"/>
      <c r="C96" s="453"/>
      <c r="D96" s="453"/>
      <c r="E96" s="453"/>
      <c r="F96" s="453"/>
      <c r="G96" s="453"/>
      <c r="H96" s="453"/>
      <c r="I96" s="453"/>
      <c r="J96" s="453"/>
      <c r="K96" s="453"/>
      <c r="L96" s="453"/>
      <c r="M96" s="453"/>
      <c r="N96" s="453"/>
      <c r="O96" s="453"/>
      <c r="P96" s="453"/>
      <c r="Q96" s="453"/>
      <c r="R96" s="453"/>
      <c r="S96" s="453"/>
      <c r="T96" s="453"/>
      <c r="U96" s="453"/>
      <c r="V96" s="453"/>
      <c r="W96" s="453"/>
      <c r="X96" s="453"/>
      <c r="Y96" s="453"/>
      <c r="Z96" s="453"/>
      <c r="AA96" s="453"/>
      <c r="AB96" s="453"/>
      <c r="AC96" s="453"/>
      <c r="AD96" s="453"/>
      <c r="AE96" s="453"/>
    </row>
    <row r="97">
      <c r="A97" s="453"/>
      <c r="B97" s="453"/>
      <c r="C97" s="453"/>
      <c r="D97" s="453"/>
      <c r="E97" s="453"/>
      <c r="F97" s="453"/>
      <c r="G97" s="453"/>
      <c r="H97" s="453"/>
      <c r="I97" s="453"/>
      <c r="J97" s="453"/>
      <c r="K97" s="453"/>
      <c r="L97" s="453"/>
      <c r="M97" s="453"/>
      <c r="N97" s="453"/>
      <c r="O97" s="453"/>
      <c r="P97" s="453"/>
      <c r="Q97" s="453"/>
      <c r="R97" s="453"/>
      <c r="S97" s="453"/>
      <c r="T97" s="453"/>
      <c r="U97" s="453"/>
      <c r="V97" s="453"/>
      <c r="W97" s="453"/>
      <c r="X97" s="453"/>
      <c r="Y97" s="453"/>
      <c r="Z97" s="453"/>
      <c r="AA97" s="453"/>
      <c r="AB97" s="453"/>
      <c r="AC97" s="453"/>
      <c r="AD97" s="453"/>
      <c r="AE97" s="453"/>
    </row>
    <row r="98">
      <c r="A98" s="453"/>
      <c r="B98" s="453"/>
      <c r="C98" s="453"/>
      <c r="D98" s="453"/>
      <c r="E98" s="453"/>
      <c r="F98" s="453"/>
      <c r="G98" s="453"/>
      <c r="H98" s="453"/>
      <c r="I98" s="453"/>
      <c r="J98" s="453"/>
      <c r="K98" s="453"/>
      <c r="L98" s="453"/>
      <c r="M98" s="453"/>
      <c r="N98" s="453"/>
      <c r="O98" s="453"/>
      <c r="P98" s="453"/>
      <c r="Q98" s="453"/>
      <c r="R98" s="453"/>
      <c r="S98" s="453"/>
      <c r="T98" s="453"/>
      <c r="U98" s="453"/>
      <c r="V98" s="453"/>
      <c r="W98" s="453"/>
      <c r="X98" s="453"/>
      <c r="Y98" s="453"/>
      <c r="Z98" s="453"/>
      <c r="AA98" s="453"/>
      <c r="AB98" s="453"/>
      <c r="AC98" s="453"/>
      <c r="AD98" s="453"/>
      <c r="AE98" s="453"/>
    </row>
    <row r="99">
      <c r="A99" s="453"/>
      <c r="B99" s="453"/>
      <c r="C99" s="453"/>
      <c r="D99" s="453"/>
      <c r="E99" s="453"/>
      <c r="F99" s="453"/>
      <c r="G99" s="453"/>
      <c r="H99" s="453"/>
      <c r="I99" s="453"/>
      <c r="J99" s="453"/>
      <c r="K99" s="453"/>
      <c r="L99" s="453"/>
      <c r="M99" s="453"/>
      <c r="N99" s="453"/>
      <c r="O99" s="453"/>
      <c r="P99" s="453"/>
      <c r="Q99" s="453"/>
      <c r="R99" s="453"/>
      <c r="S99" s="453"/>
      <c r="T99" s="453"/>
      <c r="U99" s="453"/>
      <c r="V99" s="453"/>
      <c r="W99" s="453"/>
      <c r="X99" s="453"/>
      <c r="Y99" s="453"/>
      <c r="Z99" s="453"/>
      <c r="AA99" s="453"/>
      <c r="AB99" s="453"/>
      <c r="AC99" s="453"/>
      <c r="AD99" s="453"/>
      <c r="AE99" s="453"/>
    </row>
    <row r="100">
      <c r="A100" s="453"/>
      <c r="B100" s="453"/>
      <c r="C100" s="453"/>
      <c r="D100" s="453"/>
      <c r="E100" s="453"/>
      <c r="F100" s="453"/>
      <c r="G100" s="453"/>
      <c r="H100" s="453"/>
      <c r="I100" s="453"/>
      <c r="J100" s="453"/>
      <c r="K100" s="453"/>
      <c r="L100" s="453"/>
      <c r="M100" s="453"/>
      <c r="N100" s="453"/>
      <c r="O100" s="453"/>
      <c r="P100" s="453"/>
      <c r="Q100" s="453"/>
      <c r="R100" s="453"/>
      <c r="S100" s="453"/>
      <c r="T100" s="453"/>
      <c r="U100" s="453"/>
      <c r="V100" s="453"/>
      <c r="W100" s="453"/>
      <c r="X100" s="453"/>
      <c r="Y100" s="453"/>
      <c r="Z100" s="453"/>
      <c r="AA100" s="453"/>
      <c r="AB100" s="453"/>
      <c r="AC100" s="453"/>
      <c r="AD100" s="453"/>
      <c r="AE100" s="453"/>
    </row>
    <row r="101">
      <c r="A101" s="453"/>
      <c r="B101" s="453"/>
      <c r="C101" s="453"/>
      <c r="D101" s="453"/>
      <c r="E101" s="453"/>
      <c r="F101" s="453"/>
      <c r="G101" s="453"/>
      <c r="H101" s="453"/>
      <c r="I101" s="453"/>
      <c r="J101" s="453"/>
      <c r="K101" s="453"/>
      <c r="L101" s="453"/>
      <c r="M101" s="453"/>
      <c r="N101" s="453"/>
      <c r="O101" s="453"/>
      <c r="P101" s="453"/>
      <c r="Q101" s="453"/>
      <c r="R101" s="453"/>
      <c r="S101" s="453"/>
      <c r="T101" s="453"/>
      <c r="U101" s="453"/>
      <c r="V101" s="453"/>
      <c r="W101" s="453"/>
      <c r="X101" s="453"/>
      <c r="Y101" s="453"/>
      <c r="Z101" s="453"/>
      <c r="AA101" s="453"/>
      <c r="AB101" s="453"/>
      <c r="AC101" s="453"/>
      <c r="AD101" s="453"/>
      <c r="AE101" s="453"/>
    </row>
    <row r="102">
      <c r="A102" s="453"/>
      <c r="B102" s="453"/>
      <c r="C102" s="453"/>
      <c r="D102" s="453"/>
      <c r="E102" s="453"/>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row>
    <row r="103">
      <c r="A103" s="453"/>
      <c r="B103" s="453"/>
      <c r="C103" s="453"/>
      <c r="D103" s="453"/>
      <c r="E103" s="453"/>
      <c r="F103" s="453"/>
      <c r="G103" s="453"/>
      <c r="H103" s="453"/>
      <c r="I103" s="453"/>
      <c r="J103" s="453"/>
      <c r="K103" s="453"/>
      <c r="L103" s="453"/>
      <c r="M103" s="453"/>
      <c r="N103" s="453"/>
      <c r="O103" s="453"/>
      <c r="P103" s="453"/>
      <c r="Q103" s="453"/>
      <c r="R103" s="453"/>
      <c r="S103" s="453"/>
      <c r="T103" s="453"/>
      <c r="U103" s="453"/>
      <c r="V103" s="453"/>
      <c r="W103" s="453"/>
      <c r="X103" s="453"/>
      <c r="Y103" s="453"/>
      <c r="Z103" s="453"/>
      <c r="AA103" s="453"/>
      <c r="AB103" s="453"/>
      <c r="AC103" s="453"/>
      <c r="AD103" s="453"/>
      <c r="AE103" s="453"/>
    </row>
    <row r="104">
      <c r="A104" s="453"/>
      <c r="B104" s="453"/>
      <c r="C104" s="453"/>
      <c r="D104" s="453"/>
      <c r="E104" s="453"/>
      <c r="F104" s="453"/>
      <c r="G104" s="453"/>
      <c r="H104" s="453"/>
      <c r="I104" s="453"/>
      <c r="J104" s="453"/>
      <c r="K104" s="453"/>
      <c r="L104" s="453"/>
      <c r="M104" s="453"/>
      <c r="N104" s="453"/>
      <c r="O104" s="453"/>
      <c r="P104" s="453"/>
      <c r="Q104" s="453"/>
      <c r="R104" s="453"/>
      <c r="S104" s="453"/>
      <c r="T104" s="453"/>
      <c r="U104" s="453"/>
      <c r="V104" s="453"/>
      <c r="W104" s="453"/>
      <c r="X104" s="453"/>
      <c r="Y104" s="453"/>
      <c r="Z104" s="453"/>
      <c r="AA104" s="453"/>
      <c r="AB104" s="453"/>
      <c r="AC104" s="453"/>
      <c r="AD104" s="453"/>
      <c r="AE104" s="453"/>
    </row>
    <row r="105">
      <c r="A105" s="453"/>
      <c r="B105" s="453"/>
      <c r="C105" s="453"/>
      <c r="D105" s="453"/>
      <c r="E105" s="453"/>
      <c r="F105" s="453"/>
      <c r="G105" s="453"/>
      <c r="H105" s="453"/>
      <c r="I105" s="453"/>
      <c r="J105" s="453"/>
      <c r="K105" s="453"/>
      <c r="L105" s="453"/>
      <c r="M105" s="453"/>
      <c r="N105" s="453"/>
      <c r="O105" s="453"/>
      <c r="P105" s="453"/>
      <c r="Q105" s="453"/>
      <c r="R105" s="453"/>
      <c r="S105" s="453"/>
      <c r="T105" s="453"/>
      <c r="U105" s="453"/>
      <c r="V105" s="453"/>
      <c r="W105" s="453"/>
      <c r="X105" s="453"/>
      <c r="Y105" s="453"/>
      <c r="Z105" s="453"/>
      <c r="AA105" s="453"/>
      <c r="AB105" s="453"/>
      <c r="AC105" s="453"/>
      <c r="AD105" s="453"/>
      <c r="AE105" s="453"/>
    </row>
    <row r="106">
      <c r="A106" s="453"/>
      <c r="B106" s="453"/>
      <c r="C106" s="453"/>
      <c r="D106" s="453"/>
      <c r="E106" s="453"/>
      <c r="F106" s="453"/>
      <c r="G106" s="453"/>
      <c r="H106" s="453"/>
      <c r="I106" s="453"/>
      <c r="J106" s="453"/>
      <c r="K106" s="453"/>
      <c r="L106" s="453"/>
      <c r="M106" s="453"/>
      <c r="N106" s="453"/>
      <c r="O106" s="453"/>
      <c r="P106" s="453"/>
      <c r="Q106" s="453"/>
      <c r="R106" s="453"/>
      <c r="S106" s="453"/>
      <c r="T106" s="453"/>
      <c r="U106" s="453"/>
      <c r="V106" s="453"/>
      <c r="W106" s="453"/>
      <c r="X106" s="453"/>
      <c r="Y106" s="453"/>
      <c r="Z106" s="453"/>
      <c r="AA106" s="453"/>
      <c r="AB106" s="453"/>
      <c r="AC106" s="453"/>
      <c r="AD106" s="453"/>
      <c r="AE106" s="453"/>
    </row>
    <row r="107">
      <c r="A107" s="453"/>
      <c r="B107" s="453"/>
      <c r="C107" s="453"/>
      <c r="D107" s="453"/>
      <c r="E107" s="453"/>
      <c r="F107" s="453"/>
      <c r="G107" s="453"/>
      <c r="H107" s="453"/>
      <c r="I107" s="453"/>
      <c r="J107" s="453"/>
      <c r="K107" s="453"/>
      <c r="L107" s="453"/>
      <c r="M107" s="453"/>
      <c r="N107" s="453"/>
      <c r="O107" s="453"/>
      <c r="P107" s="453"/>
      <c r="Q107" s="453"/>
      <c r="R107" s="453"/>
      <c r="S107" s="453"/>
      <c r="T107" s="453"/>
      <c r="U107" s="453"/>
      <c r="V107" s="453"/>
      <c r="W107" s="453"/>
      <c r="X107" s="453"/>
      <c r="Y107" s="453"/>
      <c r="Z107" s="453"/>
      <c r="AA107" s="453"/>
      <c r="AB107" s="453"/>
      <c r="AC107" s="453"/>
      <c r="AD107" s="453"/>
      <c r="AE107" s="453"/>
    </row>
    <row r="108">
      <c r="A108" s="453"/>
      <c r="B108" s="453"/>
      <c r="C108" s="453"/>
      <c r="D108" s="453"/>
      <c r="E108" s="453"/>
      <c r="F108" s="453"/>
      <c r="G108" s="453"/>
      <c r="H108" s="453"/>
      <c r="I108" s="453"/>
      <c r="J108" s="453"/>
      <c r="K108" s="453"/>
      <c r="L108" s="453"/>
      <c r="M108" s="453"/>
      <c r="N108" s="453"/>
      <c r="O108" s="453"/>
      <c r="P108" s="453"/>
      <c r="Q108" s="453"/>
      <c r="R108" s="453"/>
      <c r="S108" s="453"/>
      <c r="T108" s="453"/>
      <c r="U108" s="453"/>
      <c r="V108" s="453"/>
      <c r="W108" s="453"/>
      <c r="X108" s="453"/>
      <c r="Y108" s="453"/>
      <c r="Z108" s="453"/>
      <c r="AA108" s="453"/>
      <c r="AB108" s="453"/>
      <c r="AC108" s="453"/>
      <c r="AD108" s="453"/>
      <c r="AE108" s="453"/>
    </row>
    <row r="109">
      <c r="A109" s="453"/>
      <c r="B109" s="453"/>
      <c r="C109" s="453"/>
      <c r="D109" s="453"/>
      <c r="E109" s="453"/>
      <c r="F109" s="453"/>
      <c r="G109" s="453"/>
      <c r="H109" s="453"/>
      <c r="I109" s="453"/>
      <c r="J109" s="453"/>
      <c r="K109" s="453"/>
      <c r="L109" s="453"/>
      <c r="M109" s="453"/>
      <c r="N109" s="453"/>
      <c r="O109" s="453"/>
      <c r="P109" s="453"/>
      <c r="Q109" s="453"/>
      <c r="R109" s="453"/>
      <c r="S109" s="453"/>
      <c r="T109" s="453"/>
      <c r="U109" s="453"/>
      <c r="V109" s="453"/>
      <c r="W109" s="453"/>
      <c r="X109" s="453"/>
      <c r="Y109" s="453"/>
      <c r="Z109" s="453"/>
      <c r="AA109" s="453"/>
      <c r="AB109" s="453"/>
      <c r="AC109" s="453"/>
      <c r="AD109" s="453"/>
      <c r="AE109" s="453"/>
    </row>
    <row r="110">
      <c r="A110" s="453"/>
      <c r="B110" s="453"/>
      <c r="C110" s="453"/>
      <c r="D110" s="453"/>
      <c r="E110" s="453"/>
      <c r="F110" s="453"/>
      <c r="G110" s="453"/>
      <c r="H110" s="453"/>
      <c r="I110" s="453"/>
      <c r="J110" s="453"/>
      <c r="K110" s="453"/>
      <c r="L110" s="453"/>
      <c r="M110" s="453"/>
      <c r="N110" s="453"/>
      <c r="O110" s="453"/>
      <c r="P110" s="453"/>
      <c r="Q110" s="453"/>
      <c r="R110" s="453"/>
      <c r="S110" s="453"/>
      <c r="T110" s="453"/>
      <c r="U110" s="453"/>
      <c r="V110" s="453"/>
      <c r="W110" s="453"/>
      <c r="X110" s="453"/>
      <c r="Y110" s="453"/>
      <c r="Z110" s="453"/>
      <c r="AA110" s="453"/>
      <c r="AB110" s="453"/>
      <c r="AC110" s="453"/>
      <c r="AD110" s="453"/>
      <c r="AE110" s="453"/>
    </row>
    <row r="111">
      <c r="A111" s="453"/>
      <c r="B111" s="453"/>
      <c r="C111" s="453"/>
      <c r="D111" s="453"/>
      <c r="E111" s="453"/>
      <c r="F111" s="453"/>
      <c r="G111" s="453"/>
      <c r="H111" s="453"/>
      <c r="I111" s="453"/>
      <c r="J111" s="453"/>
      <c r="K111" s="453"/>
      <c r="L111" s="453"/>
      <c r="M111" s="453"/>
      <c r="N111" s="453"/>
      <c r="O111" s="453"/>
      <c r="P111" s="453"/>
      <c r="Q111" s="453"/>
      <c r="R111" s="453"/>
      <c r="S111" s="453"/>
      <c r="T111" s="453"/>
      <c r="U111" s="453"/>
      <c r="V111" s="453"/>
      <c r="W111" s="453"/>
      <c r="X111" s="453"/>
      <c r="Y111" s="453"/>
      <c r="Z111" s="453"/>
      <c r="AA111" s="453"/>
      <c r="AB111" s="453"/>
      <c r="AC111" s="453"/>
      <c r="AD111" s="453"/>
      <c r="AE111" s="453"/>
    </row>
    <row r="112">
      <c r="A112" s="453"/>
      <c r="B112" s="453"/>
      <c r="C112" s="453"/>
      <c r="D112" s="453"/>
      <c r="E112" s="453"/>
      <c r="F112" s="453"/>
      <c r="G112" s="453"/>
      <c r="H112" s="453"/>
      <c r="I112" s="453"/>
      <c r="J112" s="453"/>
      <c r="K112" s="453"/>
      <c r="L112" s="453"/>
      <c r="M112" s="453"/>
      <c r="N112" s="453"/>
      <c r="O112" s="453"/>
      <c r="P112" s="453"/>
      <c r="Q112" s="453"/>
      <c r="R112" s="453"/>
      <c r="S112" s="453"/>
      <c r="T112" s="453"/>
      <c r="U112" s="453"/>
      <c r="V112" s="453"/>
      <c r="W112" s="453"/>
      <c r="X112" s="453"/>
      <c r="Y112" s="453"/>
      <c r="Z112" s="453"/>
      <c r="AA112" s="453"/>
      <c r="AB112" s="453"/>
      <c r="AC112" s="453"/>
      <c r="AD112" s="453"/>
      <c r="AE112" s="453"/>
    </row>
    <row r="113">
      <c r="A113" s="453"/>
      <c r="B113" s="453"/>
      <c r="C113" s="453"/>
      <c r="D113" s="453"/>
      <c r="E113" s="453"/>
      <c r="F113" s="453"/>
      <c r="G113" s="453"/>
      <c r="H113" s="453"/>
      <c r="I113" s="453"/>
      <c r="J113" s="453"/>
      <c r="K113" s="453"/>
      <c r="L113" s="453"/>
      <c r="M113" s="453"/>
      <c r="N113" s="453"/>
      <c r="O113" s="453"/>
      <c r="P113" s="453"/>
      <c r="Q113" s="453"/>
      <c r="R113" s="453"/>
      <c r="S113" s="453"/>
      <c r="T113" s="453"/>
      <c r="U113" s="453"/>
      <c r="V113" s="453"/>
      <c r="W113" s="453"/>
      <c r="X113" s="453"/>
      <c r="Y113" s="453"/>
      <c r="Z113" s="453"/>
      <c r="AA113" s="453"/>
      <c r="AB113" s="453"/>
      <c r="AC113" s="453"/>
      <c r="AD113" s="453"/>
      <c r="AE113" s="453"/>
    </row>
    <row r="114">
      <c r="A114" s="453"/>
      <c r="B114" s="453"/>
      <c r="C114" s="453"/>
      <c r="D114" s="453"/>
      <c r="E114" s="453"/>
      <c r="F114" s="453"/>
      <c r="G114" s="453"/>
      <c r="H114" s="453"/>
      <c r="I114" s="453"/>
      <c r="J114" s="453"/>
      <c r="K114" s="453"/>
      <c r="L114" s="453"/>
      <c r="M114" s="453"/>
      <c r="N114" s="453"/>
      <c r="O114" s="453"/>
      <c r="P114" s="453"/>
      <c r="Q114" s="453"/>
      <c r="R114" s="453"/>
      <c r="S114" s="453"/>
      <c r="T114" s="453"/>
      <c r="U114" s="453"/>
      <c r="V114" s="453"/>
      <c r="W114" s="453"/>
      <c r="X114" s="453"/>
      <c r="Y114" s="453"/>
      <c r="Z114" s="453"/>
      <c r="AA114" s="453"/>
      <c r="AB114" s="453"/>
      <c r="AC114" s="453"/>
      <c r="AD114" s="453"/>
      <c r="AE114" s="453"/>
    </row>
    <row r="115">
      <c r="A115" s="453"/>
      <c r="B115" s="453"/>
      <c r="C115" s="453"/>
      <c r="D115" s="453"/>
      <c r="E115" s="453"/>
      <c r="F115" s="453"/>
      <c r="G115" s="453"/>
      <c r="H115" s="453"/>
      <c r="I115" s="453"/>
      <c r="J115" s="453"/>
      <c r="K115" s="453"/>
      <c r="L115" s="453"/>
      <c r="M115" s="453"/>
      <c r="N115" s="453"/>
      <c r="O115" s="453"/>
      <c r="P115" s="453"/>
      <c r="Q115" s="453"/>
      <c r="R115" s="453"/>
      <c r="S115" s="453"/>
      <c r="T115" s="453"/>
      <c r="U115" s="453"/>
      <c r="V115" s="453"/>
      <c r="W115" s="453"/>
      <c r="X115" s="453"/>
      <c r="Y115" s="453"/>
      <c r="Z115" s="453"/>
      <c r="AA115" s="453"/>
      <c r="AB115" s="453"/>
      <c r="AC115" s="453"/>
      <c r="AD115" s="453"/>
      <c r="AE115" s="453"/>
    </row>
    <row r="116">
      <c r="A116" s="453"/>
      <c r="B116" s="453"/>
      <c r="C116" s="453"/>
      <c r="D116" s="453"/>
      <c r="E116" s="453"/>
      <c r="F116" s="453"/>
      <c r="G116" s="453"/>
      <c r="H116" s="453"/>
      <c r="I116" s="453"/>
      <c r="J116" s="453"/>
      <c r="K116" s="453"/>
      <c r="L116" s="453"/>
      <c r="M116" s="453"/>
      <c r="N116" s="453"/>
      <c r="O116" s="453"/>
      <c r="P116" s="453"/>
      <c r="Q116" s="453"/>
      <c r="R116" s="453"/>
      <c r="S116" s="453"/>
      <c r="T116" s="453"/>
      <c r="U116" s="453"/>
      <c r="V116" s="453"/>
      <c r="W116" s="453"/>
      <c r="X116" s="453"/>
      <c r="Y116" s="453"/>
      <c r="Z116" s="453"/>
      <c r="AA116" s="453"/>
      <c r="AB116" s="453"/>
      <c r="AC116" s="453"/>
      <c r="AD116" s="453"/>
      <c r="AE116" s="453"/>
    </row>
    <row r="117">
      <c r="A117" s="453"/>
      <c r="B117" s="453"/>
      <c r="C117" s="453"/>
      <c r="D117" s="453"/>
      <c r="E117" s="453"/>
      <c r="F117" s="453"/>
      <c r="G117" s="453"/>
      <c r="H117" s="453"/>
      <c r="I117" s="453"/>
      <c r="J117" s="453"/>
      <c r="K117" s="453"/>
      <c r="L117" s="453"/>
      <c r="M117" s="453"/>
      <c r="N117" s="453"/>
      <c r="O117" s="453"/>
      <c r="P117" s="453"/>
      <c r="Q117" s="453"/>
      <c r="R117" s="453"/>
      <c r="S117" s="453"/>
      <c r="T117" s="453"/>
      <c r="U117" s="453"/>
      <c r="V117" s="453"/>
      <c r="W117" s="453"/>
      <c r="X117" s="453"/>
      <c r="Y117" s="453"/>
      <c r="Z117" s="453"/>
      <c r="AA117" s="453"/>
      <c r="AB117" s="453"/>
      <c r="AC117" s="453"/>
      <c r="AD117" s="453"/>
      <c r="AE117" s="453"/>
    </row>
    <row r="118">
      <c r="A118" s="453"/>
      <c r="B118" s="453"/>
      <c r="C118" s="453"/>
      <c r="D118" s="453"/>
      <c r="E118" s="453"/>
      <c r="F118" s="453"/>
      <c r="G118" s="453"/>
      <c r="H118" s="453"/>
      <c r="I118" s="453"/>
      <c r="J118" s="453"/>
      <c r="K118" s="453"/>
      <c r="L118" s="453"/>
      <c r="M118" s="453"/>
      <c r="N118" s="453"/>
      <c r="O118" s="453"/>
      <c r="P118" s="453"/>
      <c r="Q118" s="453"/>
      <c r="R118" s="453"/>
      <c r="S118" s="453"/>
      <c r="T118" s="453"/>
      <c r="U118" s="453"/>
      <c r="V118" s="453"/>
      <c r="W118" s="453"/>
      <c r="X118" s="453"/>
      <c r="Y118" s="453"/>
      <c r="Z118" s="453"/>
      <c r="AA118" s="453"/>
      <c r="AB118" s="453"/>
      <c r="AC118" s="453"/>
      <c r="AD118" s="453"/>
      <c r="AE118" s="453"/>
    </row>
    <row r="119">
      <c r="A119" s="453"/>
      <c r="B119" s="453"/>
      <c r="C119" s="453"/>
      <c r="D119" s="453"/>
      <c r="E119" s="453"/>
      <c r="F119" s="453"/>
      <c r="G119" s="453"/>
      <c r="H119" s="453"/>
      <c r="I119" s="453"/>
      <c r="J119" s="453"/>
      <c r="K119" s="453"/>
      <c r="L119" s="453"/>
      <c r="M119" s="453"/>
      <c r="N119" s="453"/>
      <c r="O119" s="453"/>
      <c r="P119" s="453"/>
      <c r="Q119" s="453"/>
      <c r="R119" s="453"/>
      <c r="S119" s="453"/>
      <c r="T119" s="453"/>
      <c r="U119" s="453"/>
      <c r="V119" s="453"/>
      <c r="W119" s="453"/>
      <c r="X119" s="453"/>
      <c r="Y119" s="453"/>
      <c r="Z119" s="453"/>
      <c r="AA119" s="453"/>
      <c r="AB119" s="453"/>
      <c r="AC119" s="453"/>
      <c r="AD119" s="453"/>
      <c r="AE119" s="453"/>
    </row>
    <row r="120">
      <c r="A120" s="453"/>
      <c r="B120" s="453"/>
      <c r="C120" s="453"/>
      <c r="D120" s="453"/>
      <c r="E120" s="453"/>
      <c r="F120" s="453"/>
      <c r="G120" s="453"/>
      <c r="H120" s="453"/>
      <c r="I120" s="453"/>
      <c r="J120" s="453"/>
      <c r="K120" s="453"/>
      <c r="L120" s="453"/>
      <c r="M120" s="453"/>
      <c r="N120" s="453"/>
      <c r="O120" s="453"/>
      <c r="P120" s="453"/>
      <c r="Q120" s="453"/>
      <c r="R120" s="453"/>
      <c r="S120" s="453"/>
      <c r="T120" s="453"/>
      <c r="U120" s="453"/>
      <c r="V120" s="453"/>
      <c r="W120" s="453"/>
      <c r="X120" s="453"/>
      <c r="Y120" s="453"/>
      <c r="Z120" s="453"/>
      <c r="AA120" s="453"/>
      <c r="AB120" s="453"/>
      <c r="AC120" s="453"/>
      <c r="AD120" s="453"/>
      <c r="AE120" s="453"/>
    </row>
    <row r="121">
      <c r="A121" s="453"/>
      <c r="B121" s="453"/>
      <c r="C121" s="453"/>
      <c r="D121" s="453"/>
      <c r="E121" s="453"/>
      <c r="F121" s="453"/>
      <c r="G121" s="453"/>
      <c r="H121" s="453"/>
      <c r="I121" s="453"/>
      <c r="J121" s="453"/>
      <c r="K121" s="453"/>
      <c r="L121" s="453"/>
      <c r="M121" s="453"/>
      <c r="N121" s="453"/>
      <c r="O121" s="453"/>
      <c r="P121" s="453"/>
      <c r="Q121" s="453"/>
      <c r="R121" s="453"/>
      <c r="S121" s="453"/>
      <c r="T121" s="453"/>
      <c r="U121" s="453"/>
      <c r="V121" s="453"/>
      <c r="W121" s="453"/>
      <c r="X121" s="453"/>
      <c r="Y121" s="453"/>
      <c r="Z121" s="453"/>
      <c r="AA121" s="453"/>
      <c r="AB121" s="453"/>
      <c r="AC121" s="453"/>
      <c r="AD121" s="453"/>
      <c r="AE121" s="453"/>
    </row>
    <row r="122">
      <c r="A122" s="453"/>
      <c r="B122" s="453"/>
      <c r="C122" s="453"/>
      <c r="D122" s="453"/>
      <c r="E122" s="453"/>
      <c r="F122" s="453"/>
      <c r="G122" s="453"/>
      <c r="H122" s="453"/>
      <c r="I122" s="453"/>
      <c r="J122" s="453"/>
      <c r="K122" s="453"/>
      <c r="L122" s="453"/>
      <c r="M122" s="453"/>
      <c r="N122" s="453"/>
      <c r="O122" s="453"/>
      <c r="P122" s="453"/>
      <c r="Q122" s="453"/>
      <c r="R122" s="453"/>
      <c r="S122" s="453"/>
      <c r="T122" s="453"/>
      <c r="U122" s="453"/>
      <c r="V122" s="453"/>
      <c r="W122" s="453"/>
      <c r="X122" s="453"/>
      <c r="Y122" s="453"/>
      <c r="Z122" s="453"/>
      <c r="AA122" s="453"/>
      <c r="AB122" s="453"/>
      <c r="AC122" s="453"/>
      <c r="AD122" s="453"/>
      <c r="AE122" s="453"/>
    </row>
    <row r="123">
      <c r="A123" s="453"/>
      <c r="B123" s="453"/>
      <c r="C123" s="453"/>
      <c r="D123" s="453"/>
      <c r="E123" s="453"/>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row>
    <row r="124">
      <c r="A124" s="453"/>
      <c r="B124" s="453"/>
      <c r="C124" s="453"/>
      <c r="D124" s="453"/>
      <c r="E124" s="453"/>
      <c r="F124" s="453"/>
      <c r="G124" s="453"/>
      <c r="H124" s="453"/>
      <c r="I124" s="453"/>
      <c r="J124" s="453"/>
      <c r="K124" s="453"/>
      <c r="L124" s="453"/>
      <c r="M124" s="453"/>
      <c r="N124" s="453"/>
      <c r="O124" s="453"/>
      <c r="P124" s="453"/>
      <c r="Q124" s="453"/>
      <c r="R124" s="453"/>
      <c r="S124" s="453"/>
      <c r="T124" s="453"/>
      <c r="U124" s="453"/>
      <c r="V124" s="453"/>
      <c r="W124" s="453"/>
      <c r="X124" s="453"/>
      <c r="Y124" s="453"/>
      <c r="Z124" s="453"/>
      <c r="AA124" s="453"/>
      <c r="AB124" s="453"/>
      <c r="AC124" s="453"/>
      <c r="AD124" s="453"/>
      <c r="AE124" s="453"/>
    </row>
    <row r="125">
      <c r="A125" s="453"/>
      <c r="B125" s="453"/>
      <c r="C125" s="453"/>
      <c r="D125" s="453"/>
      <c r="E125" s="453"/>
      <c r="F125" s="453"/>
      <c r="G125" s="453"/>
      <c r="H125" s="453"/>
      <c r="I125" s="453"/>
      <c r="J125" s="453"/>
      <c r="K125" s="453"/>
      <c r="L125" s="453"/>
      <c r="M125" s="453"/>
      <c r="N125" s="453"/>
      <c r="O125" s="453"/>
      <c r="P125" s="453"/>
      <c r="Q125" s="453"/>
      <c r="R125" s="453"/>
      <c r="S125" s="453"/>
      <c r="T125" s="453"/>
      <c r="U125" s="453"/>
      <c r="V125" s="453"/>
      <c r="W125" s="453"/>
      <c r="X125" s="453"/>
      <c r="Y125" s="453"/>
      <c r="Z125" s="453"/>
      <c r="AA125" s="453"/>
      <c r="AB125" s="453"/>
      <c r="AC125" s="453"/>
      <c r="AD125" s="453"/>
      <c r="AE125" s="453"/>
    </row>
    <row r="126">
      <c r="A126" s="453"/>
      <c r="B126" s="453"/>
      <c r="C126" s="453"/>
      <c r="D126" s="453"/>
      <c r="E126" s="453"/>
      <c r="F126" s="453"/>
      <c r="G126" s="453"/>
      <c r="H126" s="453"/>
      <c r="I126" s="453"/>
      <c r="J126" s="453"/>
      <c r="K126" s="453"/>
      <c r="L126" s="453"/>
      <c r="M126" s="453"/>
      <c r="N126" s="453"/>
      <c r="O126" s="453"/>
      <c r="P126" s="453"/>
      <c r="Q126" s="453"/>
      <c r="R126" s="453"/>
      <c r="S126" s="453"/>
      <c r="T126" s="453"/>
      <c r="U126" s="453"/>
      <c r="V126" s="453"/>
      <c r="W126" s="453"/>
      <c r="X126" s="453"/>
      <c r="Y126" s="453"/>
      <c r="Z126" s="453"/>
      <c r="AA126" s="453"/>
      <c r="AB126" s="453"/>
      <c r="AC126" s="453"/>
      <c r="AD126" s="453"/>
      <c r="AE126" s="453"/>
    </row>
    <row r="127">
      <c r="A127" s="453"/>
      <c r="B127" s="453"/>
      <c r="C127" s="453"/>
      <c r="D127" s="453"/>
      <c r="E127" s="453"/>
      <c r="F127" s="453"/>
      <c r="G127" s="453"/>
      <c r="H127" s="453"/>
      <c r="I127" s="453"/>
      <c r="J127" s="453"/>
      <c r="K127" s="453"/>
      <c r="L127" s="453"/>
      <c r="M127" s="453"/>
      <c r="N127" s="453"/>
      <c r="O127" s="453"/>
      <c r="P127" s="453"/>
      <c r="Q127" s="453"/>
      <c r="R127" s="453"/>
      <c r="S127" s="453"/>
      <c r="T127" s="453"/>
      <c r="U127" s="453"/>
      <c r="V127" s="453"/>
      <c r="W127" s="453"/>
      <c r="X127" s="453"/>
      <c r="Y127" s="453"/>
      <c r="Z127" s="453"/>
      <c r="AA127" s="453"/>
      <c r="AB127" s="453"/>
      <c r="AC127" s="453"/>
      <c r="AD127" s="453"/>
      <c r="AE127" s="453"/>
    </row>
    <row r="128">
      <c r="A128" s="453"/>
      <c r="B128" s="453"/>
      <c r="C128" s="453"/>
      <c r="D128" s="453"/>
      <c r="E128" s="453"/>
      <c r="F128" s="453"/>
      <c r="G128" s="453"/>
      <c r="H128" s="453"/>
      <c r="I128" s="453"/>
      <c r="J128" s="453"/>
      <c r="K128" s="453"/>
      <c r="L128" s="453"/>
      <c r="M128" s="453"/>
      <c r="N128" s="453"/>
      <c r="O128" s="453"/>
      <c r="P128" s="453"/>
      <c r="Q128" s="453"/>
      <c r="R128" s="453"/>
      <c r="S128" s="453"/>
      <c r="T128" s="453"/>
      <c r="U128" s="453"/>
      <c r="V128" s="453"/>
      <c r="W128" s="453"/>
      <c r="X128" s="453"/>
      <c r="Y128" s="453"/>
      <c r="Z128" s="453"/>
      <c r="AA128" s="453"/>
      <c r="AB128" s="453"/>
      <c r="AC128" s="453"/>
      <c r="AD128" s="453"/>
      <c r="AE128" s="453"/>
    </row>
    <row r="129">
      <c r="A129" s="453"/>
      <c r="B129" s="453"/>
      <c r="C129" s="453"/>
      <c r="D129" s="453"/>
      <c r="E129" s="453"/>
      <c r="F129" s="453"/>
      <c r="G129" s="453"/>
      <c r="H129" s="453"/>
      <c r="I129" s="453"/>
      <c r="J129" s="453"/>
      <c r="K129" s="453"/>
      <c r="L129" s="453"/>
      <c r="M129" s="453"/>
      <c r="N129" s="453"/>
      <c r="O129" s="453"/>
      <c r="P129" s="453"/>
      <c r="Q129" s="453"/>
      <c r="R129" s="453"/>
      <c r="S129" s="453"/>
      <c r="T129" s="453"/>
      <c r="U129" s="453"/>
      <c r="V129" s="453"/>
      <c r="W129" s="453"/>
      <c r="X129" s="453"/>
      <c r="Y129" s="453"/>
      <c r="Z129" s="453"/>
      <c r="AA129" s="453"/>
      <c r="AB129" s="453"/>
      <c r="AC129" s="453"/>
      <c r="AD129" s="453"/>
      <c r="AE129" s="453"/>
    </row>
    <row r="130">
      <c r="A130" s="453"/>
      <c r="B130" s="453"/>
      <c r="C130" s="453"/>
      <c r="D130" s="453"/>
      <c r="E130" s="453"/>
      <c r="F130" s="453"/>
      <c r="G130" s="453"/>
      <c r="H130" s="453"/>
      <c r="I130" s="453"/>
      <c r="J130" s="453"/>
      <c r="K130" s="453"/>
      <c r="L130" s="453"/>
      <c r="M130" s="453"/>
      <c r="N130" s="453"/>
      <c r="O130" s="453"/>
      <c r="P130" s="453"/>
      <c r="Q130" s="453"/>
      <c r="R130" s="453"/>
      <c r="S130" s="453"/>
      <c r="T130" s="453"/>
      <c r="U130" s="453"/>
      <c r="V130" s="453"/>
      <c r="W130" s="453"/>
      <c r="X130" s="453"/>
      <c r="Y130" s="453"/>
      <c r="Z130" s="453"/>
      <c r="AA130" s="453"/>
      <c r="AB130" s="453"/>
      <c r="AC130" s="453"/>
      <c r="AD130" s="453"/>
      <c r="AE130" s="453"/>
    </row>
    <row r="131">
      <c r="A131" s="453"/>
      <c r="B131" s="453"/>
      <c r="C131" s="453"/>
      <c r="D131" s="453"/>
      <c r="E131" s="453"/>
      <c r="F131" s="453"/>
      <c r="G131" s="453"/>
      <c r="H131" s="453"/>
      <c r="I131" s="453"/>
      <c r="J131" s="453"/>
      <c r="K131" s="453"/>
      <c r="L131" s="453"/>
      <c r="M131" s="453"/>
      <c r="N131" s="453"/>
      <c r="O131" s="453"/>
      <c r="P131" s="453"/>
      <c r="Q131" s="453"/>
      <c r="R131" s="453"/>
      <c r="S131" s="453"/>
      <c r="T131" s="453"/>
      <c r="U131" s="453"/>
      <c r="V131" s="453"/>
      <c r="W131" s="453"/>
      <c r="X131" s="453"/>
      <c r="Y131" s="453"/>
      <c r="Z131" s="453"/>
      <c r="AA131" s="453"/>
      <c r="AB131" s="453"/>
      <c r="AC131" s="453"/>
      <c r="AD131" s="453"/>
      <c r="AE131" s="453"/>
    </row>
    <row r="132">
      <c r="A132" s="453"/>
      <c r="B132" s="453"/>
      <c r="C132" s="453"/>
      <c r="D132" s="453"/>
      <c r="E132" s="453"/>
      <c r="F132" s="453"/>
      <c r="G132" s="453"/>
      <c r="H132" s="453"/>
      <c r="I132" s="453"/>
      <c r="J132" s="453"/>
      <c r="K132" s="453"/>
      <c r="L132" s="453"/>
      <c r="M132" s="453"/>
      <c r="N132" s="453"/>
      <c r="O132" s="453"/>
      <c r="P132" s="453"/>
      <c r="Q132" s="453"/>
      <c r="R132" s="453"/>
      <c r="S132" s="453"/>
      <c r="T132" s="453"/>
      <c r="U132" s="453"/>
      <c r="V132" s="453"/>
      <c r="W132" s="453"/>
      <c r="X132" s="453"/>
      <c r="Y132" s="453"/>
      <c r="Z132" s="453"/>
      <c r="AA132" s="453"/>
      <c r="AB132" s="453"/>
      <c r="AC132" s="453"/>
      <c r="AD132" s="453"/>
      <c r="AE132" s="453"/>
    </row>
    <row r="133">
      <c r="A133" s="453"/>
      <c r="B133" s="453"/>
      <c r="C133" s="453"/>
      <c r="D133" s="453"/>
      <c r="E133" s="453"/>
      <c r="F133" s="453"/>
      <c r="G133" s="453"/>
      <c r="H133" s="453"/>
      <c r="I133" s="453"/>
      <c r="J133" s="453"/>
      <c r="K133" s="453"/>
      <c r="L133" s="453"/>
      <c r="M133" s="453"/>
      <c r="N133" s="453"/>
      <c r="O133" s="453"/>
      <c r="P133" s="453"/>
      <c r="Q133" s="453"/>
      <c r="R133" s="453"/>
      <c r="S133" s="453"/>
      <c r="T133" s="453"/>
      <c r="U133" s="453"/>
      <c r="V133" s="453"/>
      <c r="W133" s="453"/>
      <c r="X133" s="453"/>
      <c r="Y133" s="453"/>
      <c r="Z133" s="453"/>
      <c r="AA133" s="453"/>
      <c r="AB133" s="453"/>
      <c r="AC133" s="453"/>
      <c r="AD133" s="453"/>
      <c r="AE133" s="453"/>
    </row>
    <row r="134">
      <c r="A134" s="453"/>
      <c r="B134" s="453"/>
      <c r="C134" s="453"/>
      <c r="D134" s="453"/>
      <c r="E134" s="453"/>
      <c r="F134" s="453"/>
      <c r="G134" s="453"/>
      <c r="H134" s="453"/>
      <c r="I134" s="453"/>
      <c r="J134" s="453"/>
      <c r="K134" s="453"/>
      <c r="L134" s="453"/>
      <c r="M134" s="453"/>
      <c r="N134" s="453"/>
      <c r="O134" s="453"/>
      <c r="P134" s="453"/>
      <c r="Q134" s="453"/>
      <c r="R134" s="453"/>
      <c r="S134" s="453"/>
      <c r="T134" s="453"/>
      <c r="U134" s="453"/>
      <c r="V134" s="453"/>
      <c r="W134" s="453"/>
      <c r="X134" s="453"/>
      <c r="Y134" s="453"/>
      <c r="Z134" s="453"/>
      <c r="AA134" s="453"/>
      <c r="AB134" s="453"/>
      <c r="AC134" s="453"/>
      <c r="AD134" s="453"/>
      <c r="AE134" s="453"/>
    </row>
    <row r="135">
      <c r="A135" s="453"/>
      <c r="B135" s="453"/>
      <c r="C135" s="453"/>
      <c r="D135" s="453"/>
      <c r="E135" s="453"/>
      <c r="F135" s="453"/>
      <c r="G135" s="453"/>
      <c r="H135" s="453"/>
      <c r="I135" s="453"/>
      <c r="J135" s="453"/>
      <c r="K135" s="453"/>
      <c r="L135" s="453"/>
      <c r="M135" s="453"/>
      <c r="N135" s="453"/>
      <c r="O135" s="453"/>
      <c r="P135" s="453"/>
      <c r="Q135" s="453"/>
      <c r="R135" s="453"/>
      <c r="S135" s="453"/>
      <c r="T135" s="453"/>
      <c r="U135" s="453"/>
      <c r="V135" s="453"/>
      <c r="W135" s="453"/>
      <c r="X135" s="453"/>
      <c r="Y135" s="453"/>
      <c r="Z135" s="453"/>
      <c r="AA135" s="453"/>
      <c r="AB135" s="453"/>
      <c r="AC135" s="453"/>
      <c r="AD135" s="453"/>
      <c r="AE135" s="453"/>
    </row>
    <row r="136">
      <c r="A136" s="453"/>
      <c r="B136" s="453"/>
      <c r="C136" s="453"/>
      <c r="D136" s="453"/>
      <c r="E136" s="453"/>
      <c r="F136" s="453"/>
      <c r="G136" s="453"/>
      <c r="H136" s="453"/>
      <c r="I136" s="453"/>
      <c r="J136" s="453"/>
      <c r="K136" s="453"/>
      <c r="L136" s="453"/>
      <c r="M136" s="453"/>
      <c r="N136" s="453"/>
      <c r="O136" s="453"/>
      <c r="P136" s="453"/>
      <c r="Q136" s="453"/>
      <c r="R136" s="453"/>
      <c r="S136" s="453"/>
      <c r="T136" s="453"/>
      <c r="U136" s="453"/>
      <c r="V136" s="453"/>
      <c r="W136" s="453"/>
      <c r="X136" s="453"/>
      <c r="Y136" s="453"/>
      <c r="Z136" s="453"/>
      <c r="AA136" s="453"/>
      <c r="AB136" s="453"/>
      <c r="AC136" s="453"/>
      <c r="AD136" s="453"/>
      <c r="AE136" s="453"/>
    </row>
    <row r="137">
      <c r="A137" s="453"/>
      <c r="B137" s="453"/>
      <c r="C137" s="453"/>
      <c r="D137" s="453"/>
      <c r="E137" s="453"/>
      <c r="F137" s="453"/>
      <c r="G137" s="453"/>
      <c r="H137" s="453"/>
      <c r="I137" s="453"/>
      <c r="J137" s="453"/>
      <c r="K137" s="453"/>
      <c r="L137" s="453"/>
      <c r="M137" s="453"/>
      <c r="N137" s="453"/>
      <c r="O137" s="453"/>
      <c r="P137" s="453"/>
      <c r="Q137" s="453"/>
      <c r="R137" s="453"/>
      <c r="S137" s="453"/>
      <c r="T137" s="453"/>
      <c r="U137" s="453"/>
      <c r="V137" s="453"/>
      <c r="W137" s="453"/>
      <c r="X137" s="453"/>
      <c r="Y137" s="453"/>
      <c r="Z137" s="453"/>
      <c r="AA137" s="453"/>
      <c r="AB137" s="453"/>
      <c r="AC137" s="453"/>
      <c r="AD137" s="453"/>
      <c r="AE137" s="453"/>
    </row>
    <row r="138">
      <c r="A138" s="453"/>
      <c r="B138" s="453"/>
      <c r="C138" s="453"/>
      <c r="D138" s="453"/>
      <c r="E138" s="453"/>
      <c r="F138" s="453"/>
      <c r="G138" s="453"/>
      <c r="H138" s="453"/>
      <c r="I138" s="453"/>
      <c r="J138" s="453"/>
      <c r="K138" s="453"/>
      <c r="L138" s="453"/>
      <c r="M138" s="453"/>
      <c r="N138" s="453"/>
      <c r="O138" s="453"/>
      <c r="P138" s="453"/>
      <c r="Q138" s="453"/>
      <c r="R138" s="453"/>
      <c r="S138" s="453"/>
      <c r="T138" s="453"/>
      <c r="U138" s="453"/>
      <c r="V138" s="453"/>
      <c r="W138" s="453"/>
      <c r="X138" s="453"/>
      <c r="Y138" s="453"/>
      <c r="Z138" s="453"/>
      <c r="AA138" s="453"/>
      <c r="AB138" s="453"/>
      <c r="AC138" s="453"/>
      <c r="AD138" s="453"/>
      <c r="AE138" s="453"/>
    </row>
    <row r="139">
      <c r="A139" s="453"/>
      <c r="B139" s="453"/>
      <c r="C139" s="453"/>
      <c r="D139" s="453"/>
      <c r="E139" s="453"/>
      <c r="F139" s="453"/>
      <c r="G139" s="453"/>
      <c r="H139" s="453"/>
      <c r="I139" s="453"/>
      <c r="J139" s="453"/>
      <c r="K139" s="453"/>
      <c r="L139" s="453"/>
      <c r="M139" s="453"/>
      <c r="N139" s="453"/>
      <c r="O139" s="453"/>
      <c r="P139" s="453"/>
      <c r="Q139" s="453"/>
      <c r="R139" s="453"/>
      <c r="S139" s="453"/>
      <c r="T139" s="453"/>
      <c r="U139" s="453"/>
      <c r="V139" s="453"/>
      <c r="W139" s="453"/>
      <c r="X139" s="453"/>
      <c r="Y139" s="453"/>
      <c r="Z139" s="453"/>
      <c r="AA139" s="453"/>
      <c r="AB139" s="453"/>
      <c r="AC139" s="453"/>
      <c r="AD139" s="453"/>
      <c r="AE139" s="453"/>
    </row>
    <row r="140">
      <c r="A140" s="453"/>
      <c r="B140" s="453"/>
      <c r="C140" s="453"/>
      <c r="D140" s="453"/>
      <c r="E140" s="453"/>
      <c r="F140" s="453"/>
      <c r="G140" s="453"/>
      <c r="H140" s="453"/>
      <c r="I140" s="453"/>
      <c r="J140" s="453"/>
      <c r="K140" s="453"/>
      <c r="L140" s="453"/>
      <c r="M140" s="453"/>
      <c r="N140" s="453"/>
      <c r="O140" s="453"/>
      <c r="P140" s="453"/>
      <c r="Q140" s="453"/>
      <c r="R140" s="453"/>
      <c r="S140" s="453"/>
      <c r="T140" s="453"/>
      <c r="U140" s="453"/>
      <c r="V140" s="453"/>
      <c r="W140" s="453"/>
      <c r="X140" s="453"/>
      <c r="Y140" s="453"/>
      <c r="Z140" s="453"/>
      <c r="AA140" s="453"/>
      <c r="AB140" s="453"/>
      <c r="AC140" s="453"/>
      <c r="AD140" s="453"/>
      <c r="AE140" s="453"/>
    </row>
    <row r="141">
      <c r="A141" s="453"/>
      <c r="B141" s="453"/>
      <c r="C141" s="453"/>
      <c r="D141" s="453"/>
      <c r="E141" s="453"/>
      <c r="F141" s="453"/>
      <c r="G141" s="453"/>
      <c r="H141" s="453"/>
      <c r="I141" s="453"/>
      <c r="J141" s="453"/>
      <c r="K141" s="453"/>
      <c r="L141" s="453"/>
      <c r="M141" s="453"/>
      <c r="N141" s="453"/>
      <c r="O141" s="453"/>
      <c r="P141" s="453"/>
      <c r="Q141" s="453"/>
      <c r="R141" s="453"/>
      <c r="S141" s="453"/>
      <c r="T141" s="453"/>
      <c r="U141" s="453"/>
      <c r="V141" s="453"/>
      <c r="W141" s="453"/>
      <c r="X141" s="453"/>
      <c r="Y141" s="453"/>
      <c r="Z141" s="453"/>
      <c r="AA141" s="453"/>
      <c r="AB141" s="453"/>
      <c r="AC141" s="453"/>
      <c r="AD141" s="453"/>
      <c r="AE141" s="453"/>
    </row>
    <row r="142">
      <c r="A142" s="453"/>
      <c r="B142" s="453"/>
      <c r="C142" s="453"/>
      <c r="D142" s="453"/>
      <c r="E142" s="453"/>
      <c r="F142" s="453"/>
      <c r="G142" s="453"/>
      <c r="H142" s="453"/>
      <c r="I142" s="453"/>
      <c r="J142" s="453"/>
      <c r="K142" s="453"/>
      <c r="L142" s="453"/>
      <c r="M142" s="453"/>
      <c r="N142" s="453"/>
      <c r="O142" s="453"/>
      <c r="P142" s="453"/>
      <c r="Q142" s="453"/>
      <c r="R142" s="453"/>
      <c r="S142" s="453"/>
      <c r="T142" s="453"/>
      <c r="U142" s="453"/>
      <c r="V142" s="453"/>
      <c r="W142" s="453"/>
      <c r="X142" s="453"/>
      <c r="Y142" s="453"/>
      <c r="Z142" s="453"/>
      <c r="AA142" s="453"/>
      <c r="AB142" s="453"/>
      <c r="AC142" s="453"/>
      <c r="AD142" s="453"/>
      <c r="AE142" s="453"/>
    </row>
    <row r="143">
      <c r="A143" s="453"/>
      <c r="B143" s="453"/>
      <c r="C143" s="453"/>
      <c r="D143" s="453"/>
      <c r="E143" s="453"/>
      <c r="F143" s="453"/>
      <c r="G143" s="453"/>
      <c r="H143" s="453"/>
      <c r="I143" s="453"/>
      <c r="J143" s="453"/>
      <c r="K143" s="453"/>
      <c r="L143" s="453"/>
      <c r="M143" s="453"/>
      <c r="N143" s="453"/>
      <c r="O143" s="453"/>
      <c r="P143" s="453"/>
      <c r="Q143" s="453"/>
      <c r="R143" s="453"/>
      <c r="S143" s="453"/>
      <c r="T143" s="453"/>
      <c r="U143" s="453"/>
      <c r="V143" s="453"/>
      <c r="W143" s="453"/>
      <c r="X143" s="453"/>
      <c r="Y143" s="453"/>
      <c r="Z143" s="453"/>
      <c r="AA143" s="453"/>
      <c r="AB143" s="453"/>
      <c r="AC143" s="453"/>
      <c r="AD143" s="453"/>
      <c r="AE143" s="453"/>
    </row>
    <row r="144">
      <c r="A144" s="453"/>
      <c r="B144" s="453"/>
      <c r="C144" s="453"/>
      <c r="D144" s="453"/>
      <c r="E144" s="453"/>
      <c r="F144" s="453"/>
      <c r="G144" s="453"/>
      <c r="H144" s="453"/>
      <c r="I144" s="453"/>
      <c r="J144" s="453"/>
      <c r="K144" s="453"/>
      <c r="L144" s="453"/>
      <c r="M144" s="453"/>
      <c r="N144" s="453"/>
      <c r="O144" s="453"/>
      <c r="P144" s="453"/>
      <c r="Q144" s="453"/>
      <c r="R144" s="453"/>
      <c r="S144" s="453"/>
      <c r="T144" s="453"/>
      <c r="U144" s="453"/>
      <c r="V144" s="453"/>
      <c r="W144" s="453"/>
      <c r="X144" s="453"/>
      <c r="Y144" s="453"/>
      <c r="Z144" s="453"/>
      <c r="AA144" s="453"/>
      <c r="AB144" s="453"/>
      <c r="AC144" s="453"/>
      <c r="AD144" s="453"/>
      <c r="AE144" s="453"/>
    </row>
    <row r="145">
      <c r="A145" s="453"/>
      <c r="B145" s="453"/>
      <c r="C145" s="453"/>
      <c r="D145" s="453"/>
      <c r="E145" s="453"/>
      <c r="F145" s="453"/>
      <c r="G145" s="453"/>
      <c r="H145" s="453"/>
      <c r="I145" s="453"/>
      <c r="J145" s="453"/>
      <c r="K145" s="453"/>
      <c r="L145" s="453"/>
      <c r="M145" s="453"/>
      <c r="N145" s="453"/>
      <c r="O145" s="453"/>
      <c r="P145" s="453"/>
      <c r="Q145" s="453"/>
      <c r="R145" s="453"/>
      <c r="S145" s="453"/>
      <c r="T145" s="453"/>
      <c r="U145" s="453"/>
      <c r="V145" s="453"/>
      <c r="W145" s="453"/>
      <c r="X145" s="453"/>
      <c r="Y145" s="453"/>
      <c r="Z145" s="453"/>
      <c r="AA145" s="453"/>
      <c r="AB145" s="453"/>
      <c r="AC145" s="453"/>
      <c r="AD145" s="453"/>
      <c r="AE145" s="453"/>
    </row>
    <row r="146">
      <c r="A146" s="453"/>
      <c r="B146" s="453"/>
      <c r="C146" s="453"/>
      <c r="D146" s="453"/>
      <c r="E146" s="453"/>
      <c r="F146" s="453"/>
      <c r="G146" s="453"/>
      <c r="H146" s="453"/>
      <c r="I146" s="453"/>
      <c r="J146" s="453"/>
      <c r="K146" s="453"/>
      <c r="L146" s="453"/>
      <c r="M146" s="453"/>
      <c r="N146" s="453"/>
      <c r="O146" s="453"/>
      <c r="P146" s="453"/>
      <c r="Q146" s="453"/>
      <c r="R146" s="453"/>
      <c r="S146" s="453"/>
      <c r="T146" s="453"/>
      <c r="U146" s="453"/>
      <c r="V146" s="453"/>
      <c r="W146" s="453"/>
      <c r="X146" s="453"/>
      <c r="Y146" s="453"/>
      <c r="Z146" s="453"/>
      <c r="AA146" s="453"/>
      <c r="AB146" s="453"/>
      <c r="AC146" s="453"/>
      <c r="AD146" s="453"/>
      <c r="AE146" s="453"/>
    </row>
    <row r="147">
      <c r="A147" s="453"/>
      <c r="B147" s="453"/>
      <c r="C147" s="453"/>
      <c r="D147" s="453"/>
      <c r="E147" s="453"/>
      <c r="F147" s="453"/>
      <c r="G147" s="453"/>
      <c r="H147" s="453"/>
      <c r="I147" s="453"/>
      <c r="J147" s="453"/>
      <c r="K147" s="453"/>
      <c r="L147" s="453"/>
      <c r="M147" s="453"/>
      <c r="N147" s="453"/>
      <c r="O147" s="453"/>
      <c r="P147" s="453"/>
      <c r="Q147" s="453"/>
      <c r="R147" s="453"/>
      <c r="S147" s="453"/>
      <c r="T147" s="453"/>
      <c r="U147" s="453"/>
      <c r="V147" s="453"/>
      <c r="W147" s="453"/>
      <c r="X147" s="453"/>
      <c r="Y147" s="453"/>
      <c r="Z147" s="453"/>
      <c r="AA147" s="453"/>
      <c r="AB147" s="453"/>
      <c r="AC147" s="453"/>
      <c r="AD147" s="453"/>
      <c r="AE147" s="453"/>
    </row>
    <row r="148">
      <c r="A148" s="453"/>
      <c r="B148" s="453"/>
      <c r="C148" s="453"/>
      <c r="D148" s="453"/>
      <c r="E148" s="453"/>
      <c r="F148" s="453"/>
      <c r="G148" s="453"/>
      <c r="H148" s="453"/>
      <c r="I148" s="453"/>
      <c r="J148" s="453"/>
      <c r="K148" s="453"/>
      <c r="L148" s="453"/>
      <c r="M148" s="453"/>
      <c r="N148" s="453"/>
      <c r="O148" s="453"/>
      <c r="P148" s="453"/>
      <c r="Q148" s="453"/>
      <c r="R148" s="453"/>
      <c r="S148" s="453"/>
      <c r="T148" s="453"/>
      <c r="U148" s="453"/>
      <c r="V148" s="453"/>
      <c r="W148" s="453"/>
      <c r="X148" s="453"/>
      <c r="Y148" s="453"/>
      <c r="Z148" s="453"/>
      <c r="AA148" s="453"/>
      <c r="AB148" s="453"/>
      <c r="AC148" s="453"/>
      <c r="AD148" s="453"/>
      <c r="AE148" s="453"/>
    </row>
    <row r="149">
      <c r="A149" s="453"/>
      <c r="B149" s="453"/>
      <c r="C149" s="453"/>
      <c r="D149" s="453"/>
      <c r="E149" s="453"/>
      <c r="F149" s="453"/>
      <c r="G149" s="453"/>
      <c r="H149" s="453"/>
      <c r="I149" s="453"/>
      <c r="J149" s="453"/>
      <c r="K149" s="453"/>
      <c r="L149" s="453"/>
      <c r="M149" s="453"/>
      <c r="N149" s="453"/>
      <c r="O149" s="453"/>
      <c r="P149" s="453"/>
      <c r="Q149" s="453"/>
      <c r="R149" s="453"/>
      <c r="S149" s="453"/>
      <c r="T149" s="453"/>
      <c r="U149" s="453"/>
      <c r="V149" s="453"/>
      <c r="W149" s="453"/>
      <c r="X149" s="453"/>
      <c r="Y149" s="453"/>
      <c r="Z149" s="453"/>
      <c r="AA149" s="453"/>
      <c r="AB149" s="453"/>
      <c r="AC149" s="453"/>
      <c r="AD149" s="453"/>
      <c r="AE149" s="453"/>
    </row>
    <row r="150">
      <c r="A150" s="453"/>
      <c r="B150" s="453"/>
      <c r="C150" s="453"/>
      <c r="D150" s="453"/>
      <c r="E150" s="453"/>
      <c r="F150" s="453"/>
      <c r="G150" s="453"/>
      <c r="H150" s="453"/>
      <c r="I150" s="453"/>
      <c r="J150" s="453"/>
      <c r="K150" s="453"/>
      <c r="L150" s="453"/>
      <c r="M150" s="453"/>
      <c r="N150" s="453"/>
      <c r="O150" s="453"/>
      <c r="P150" s="453"/>
      <c r="Q150" s="453"/>
      <c r="R150" s="453"/>
      <c r="S150" s="453"/>
      <c r="T150" s="453"/>
      <c r="U150" s="453"/>
      <c r="V150" s="453"/>
      <c r="W150" s="453"/>
      <c r="X150" s="453"/>
      <c r="Y150" s="453"/>
      <c r="Z150" s="453"/>
      <c r="AA150" s="453"/>
      <c r="AB150" s="453"/>
      <c r="AC150" s="453"/>
      <c r="AD150" s="453"/>
      <c r="AE150" s="453"/>
    </row>
    <row r="151">
      <c r="A151" s="453"/>
      <c r="B151" s="453"/>
      <c r="C151" s="453"/>
      <c r="D151" s="453"/>
      <c r="E151" s="453"/>
      <c r="F151" s="453"/>
      <c r="G151" s="453"/>
      <c r="H151" s="453"/>
      <c r="I151" s="453"/>
      <c r="J151" s="453"/>
      <c r="K151" s="453"/>
      <c r="L151" s="453"/>
      <c r="M151" s="453"/>
      <c r="N151" s="453"/>
      <c r="O151" s="453"/>
      <c r="P151" s="453"/>
      <c r="Q151" s="453"/>
      <c r="R151" s="453"/>
      <c r="S151" s="453"/>
      <c r="T151" s="453"/>
      <c r="U151" s="453"/>
      <c r="V151" s="453"/>
      <c r="W151" s="453"/>
      <c r="X151" s="453"/>
      <c r="Y151" s="453"/>
      <c r="Z151" s="453"/>
      <c r="AA151" s="453"/>
      <c r="AB151" s="453"/>
      <c r="AC151" s="453"/>
      <c r="AD151" s="453"/>
      <c r="AE151" s="453"/>
    </row>
    <row r="152">
      <c r="A152" s="453"/>
      <c r="B152" s="453"/>
      <c r="C152" s="453"/>
      <c r="D152" s="453"/>
      <c r="E152" s="453"/>
      <c r="F152" s="453"/>
      <c r="G152" s="453"/>
      <c r="H152" s="453"/>
      <c r="I152" s="453"/>
      <c r="J152" s="453"/>
      <c r="K152" s="453"/>
      <c r="L152" s="453"/>
      <c r="M152" s="453"/>
      <c r="N152" s="453"/>
      <c r="O152" s="453"/>
      <c r="P152" s="453"/>
      <c r="Q152" s="453"/>
      <c r="R152" s="453"/>
      <c r="S152" s="453"/>
      <c r="T152" s="453"/>
      <c r="U152" s="453"/>
      <c r="V152" s="453"/>
      <c r="W152" s="453"/>
      <c r="X152" s="453"/>
      <c r="Y152" s="453"/>
      <c r="Z152" s="453"/>
      <c r="AA152" s="453"/>
      <c r="AB152" s="453"/>
      <c r="AC152" s="453"/>
      <c r="AD152" s="453"/>
      <c r="AE152" s="453"/>
    </row>
    <row r="153">
      <c r="A153" s="453"/>
      <c r="B153" s="453"/>
      <c r="C153" s="453"/>
      <c r="D153" s="453"/>
      <c r="E153" s="453"/>
      <c r="F153" s="453"/>
      <c r="G153" s="453"/>
      <c r="H153" s="453"/>
      <c r="I153" s="453"/>
      <c r="J153" s="453"/>
      <c r="K153" s="453"/>
      <c r="L153" s="453"/>
      <c r="M153" s="453"/>
      <c r="N153" s="453"/>
      <c r="O153" s="453"/>
      <c r="P153" s="453"/>
      <c r="Q153" s="453"/>
      <c r="R153" s="453"/>
      <c r="S153" s="453"/>
      <c r="T153" s="453"/>
      <c r="U153" s="453"/>
      <c r="V153" s="453"/>
      <c r="W153" s="453"/>
      <c r="X153" s="453"/>
      <c r="Y153" s="453"/>
      <c r="Z153" s="453"/>
      <c r="AA153" s="453"/>
      <c r="AB153" s="453"/>
      <c r="AC153" s="453"/>
      <c r="AD153" s="453"/>
      <c r="AE153" s="453"/>
    </row>
    <row r="154">
      <c r="A154" s="453"/>
      <c r="B154" s="453"/>
      <c r="C154" s="453"/>
      <c r="D154" s="453"/>
      <c r="E154" s="453"/>
      <c r="F154" s="453"/>
      <c r="G154" s="453"/>
      <c r="H154" s="453"/>
      <c r="I154" s="453"/>
      <c r="J154" s="453"/>
      <c r="K154" s="453"/>
      <c r="L154" s="453"/>
      <c r="M154" s="453"/>
      <c r="N154" s="453"/>
      <c r="O154" s="453"/>
      <c r="P154" s="453"/>
      <c r="Q154" s="453"/>
      <c r="R154" s="453"/>
      <c r="S154" s="453"/>
      <c r="T154" s="453"/>
      <c r="U154" s="453"/>
      <c r="V154" s="453"/>
      <c r="W154" s="453"/>
      <c r="X154" s="453"/>
      <c r="Y154" s="453"/>
      <c r="Z154" s="453"/>
      <c r="AA154" s="453"/>
      <c r="AB154" s="453"/>
      <c r="AC154" s="453"/>
      <c r="AD154" s="453"/>
      <c r="AE154" s="453"/>
    </row>
    <row r="155">
      <c r="A155" s="453"/>
      <c r="B155" s="453"/>
      <c r="C155" s="453"/>
      <c r="D155" s="453"/>
      <c r="E155" s="453"/>
      <c r="F155" s="453"/>
      <c r="G155" s="453"/>
      <c r="H155" s="453"/>
      <c r="I155" s="453"/>
      <c r="J155" s="453"/>
      <c r="K155" s="453"/>
      <c r="L155" s="453"/>
      <c r="M155" s="453"/>
      <c r="N155" s="453"/>
      <c r="O155" s="453"/>
      <c r="P155" s="453"/>
      <c r="Q155" s="453"/>
      <c r="R155" s="453"/>
      <c r="S155" s="453"/>
      <c r="T155" s="453"/>
      <c r="U155" s="453"/>
      <c r="V155" s="453"/>
      <c r="W155" s="453"/>
      <c r="X155" s="453"/>
      <c r="Y155" s="453"/>
      <c r="Z155" s="453"/>
      <c r="AA155" s="453"/>
      <c r="AB155" s="453"/>
      <c r="AC155" s="453"/>
      <c r="AD155" s="453"/>
      <c r="AE155" s="453"/>
    </row>
    <row r="156">
      <c r="A156" s="453"/>
      <c r="B156" s="453"/>
      <c r="C156" s="453"/>
      <c r="D156" s="453"/>
      <c r="E156" s="453"/>
      <c r="F156" s="453"/>
      <c r="G156" s="453"/>
      <c r="H156" s="453"/>
      <c r="I156" s="453"/>
      <c r="J156" s="453"/>
      <c r="K156" s="453"/>
      <c r="L156" s="453"/>
      <c r="M156" s="453"/>
      <c r="N156" s="453"/>
      <c r="O156" s="453"/>
      <c r="P156" s="453"/>
      <c r="Q156" s="453"/>
      <c r="R156" s="453"/>
      <c r="S156" s="453"/>
      <c r="T156" s="453"/>
      <c r="U156" s="453"/>
      <c r="V156" s="453"/>
      <c r="W156" s="453"/>
      <c r="X156" s="453"/>
      <c r="Y156" s="453"/>
      <c r="Z156" s="453"/>
      <c r="AA156" s="453"/>
      <c r="AB156" s="453"/>
      <c r="AC156" s="453"/>
      <c r="AD156" s="453"/>
      <c r="AE156" s="453"/>
    </row>
    <row r="157">
      <c r="A157" s="453"/>
      <c r="B157" s="453"/>
      <c r="C157" s="453"/>
      <c r="D157" s="453"/>
      <c r="E157" s="453"/>
      <c r="F157" s="453"/>
      <c r="G157" s="453"/>
      <c r="H157" s="453"/>
      <c r="I157" s="453"/>
      <c r="J157" s="453"/>
      <c r="K157" s="453"/>
      <c r="L157" s="453"/>
      <c r="M157" s="453"/>
      <c r="N157" s="453"/>
      <c r="O157" s="453"/>
      <c r="P157" s="453"/>
      <c r="Q157" s="453"/>
      <c r="R157" s="453"/>
      <c r="S157" s="453"/>
      <c r="T157" s="453"/>
      <c r="U157" s="453"/>
      <c r="V157" s="453"/>
      <c r="W157" s="453"/>
      <c r="X157" s="453"/>
      <c r="Y157" s="453"/>
      <c r="Z157" s="453"/>
      <c r="AA157" s="453"/>
      <c r="AB157" s="453"/>
      <c r="AC157" s="453"/>
      <c r="AD157" s="453"/>
      <c r="AE157" s="453"/>
    </row>
    <row r="158">
      <c r="A158" s="453"/>
      <c r="B158" s="453"/>
      <c r="C158" s="453"/>
      <c r="D158" s="453"/>
      <c r="E158" s="453"/>
      <c r="F158" s="453"/>
      <c r="G158" s="453"/>
      <c r="H158" s="453"/>
      <c r="I158" s="453"/>
      <c r="J158" s="453"/>
      <c r="K158" s="453"/>
      <c r="L158" s="453"/>
      <c r="M158" s="453"/>
      <c r="N158" s="453"/>
      <c r="O158" s="453"/>
      <c r="P158" s="453"/>
      <c r="Q158" s="453"/>
      <c r="R158" s="453"/>
      <c r="S158" s="453"/>
      <c r="T158" s="453"/>
      <c r="U158" s="453"/>
      <c r="V158" s="453"/>
      <c r="W158" s="453"/>
      <c r="X158" s="453"/>
      <c r="Y158" s="453"/>
      <c r="Z158" s="453"/>
      <c r="AA158" s="453"/>
      <c r="AB158" s="453"/>
      <c r="AC158" s="453"/>
      <c r="AD158" s="453"/>
      <c r="AE158" s="453"/>
    </row>
    <row r="159">
      <c r="A159" s="453"/>
      <c r="B159" s="453"/>
      <c r="C159" s="453"/>
      <c r="D159" s="453"/>
      <c r="E159" s="453"/>
      <c r="F159" s="453"/>
      <c r="G159" s="453"/>
      <c r="H159" s="453"/>
      <c r="I159" s="453"/>
      <c r="J159" s="453"/>
      <c r="K159" s="453"/>
      <c r="L159" s="453"/>
      <c r="M159" s="453"/>
      <c r="N159" s="453"/>
      <c r="O159" s="453"/>
      <c r="P159" s="453"/>
      <c r="Q159" s="453"/>
      <c r="R159" s="453"/>
      <c r="S159" s="453"/>
      <c r="T159" s="453"/>
      <c r="U159" s="453"/>
      <c r="V159" s="453"/>
      <c r="W159" s="453"/>
      <c r="X159" s="453"/>
      <c r="Y159" s="453"/>
      <c r="Z159" s="453"/>
      <c r="AA159" s="453"/>
      <c r="AB159" s="453"/>
      <c r="AC159" s="453"/>
      <c r="AD159" s="453"/>
      <c r="AE159" s="453"/>
    </row>
    <row r="160">
      <c r="A160" s="453"/>
      <c r="B160" s="453"/>
      <c r="C160" s="453"/>
      <c r="D160" s="453"/>
      <c r="E160" s="453"/>
      <c r="F160" s="453"/>
      <c r="G160" s="453"/>
      <c r="H160" s="453"/>
      <c r="I160" s="453"/>
      <c r="J160" s="453"/>
      <c r="K160" s="453"/>
      <c r="L160" s="453"/>
      <c r="M160" s="453"/>
      <c r="N160" s="453"/>
      <c r="O160" s="453"/>
      <c r="P160" s="453"/>
      <c r="Q160" s="453"/>
      <c r="R160" s="453"/>
      <c r="S160" s="453"/>
      <c r="T160" s="453"/>
      <c r="U160" s="453"/>
      <c r="V160" s="453"/>
      <c r="W160" s="453"/>
      <c r="X160" s="453"/>
      <c r="Y160" s="453"/>
      <c r="Z160" s="453"/>
      <c r="AA160" s="453"/>
      <c r="AB160" s="453"/>
      <c r="AC160" s="453"/>
      <c r="AD160" s="453"/>
      <c r="AE160" s="453"/>
    </row>
    <row r="161">
      <c r="A161" s="453"/>
      <c r="B161" s="453"/>
      <c r="C161" s="453"/>
      <c r="D161" s="453"/>
      <c r="E161" s="453"/>
      <c r="F161" s="453"/>
      <c r="G161" s="453"/>
      <c r="H161" s="453"/>
      <c r="I161" s="453"/>
      <c r="J161" s="453"/>
      <c r="K161" s="453"/>
      <c r="L161" s="453"/>
      <c r="M161" s="453"/>
      <c r="N161" s="453"/>
      <c r="O161" s="453"/>
      <c r="P161" s="453"/>
      <c r="Q161" s="453"/>
      <c r="R161" s="453"/>
      <c r="S161" s="453"/>
      <c r="T161" s="453"/>
      <c r="U161" s="453"/>
      <c r="V161" s="453"/>
      <c r="W161" s="453"/>
      <c r="X161" s="453"/>
      <c r="Y161" s="453"/>
      <c r="Z161" s="453"/>
      <c r="AA161" s="453"/>
      <c r="AB161" s="453"/>
      <c r="AC161" s="453"/>
      <c r="AD161" s="453"/>
      <c r="AE161" s="453"/>
    </row>
    <row r="162">
      <c r="A162" s="453"/>
      <c r="B162" s="453"/>
      <c r="C162" s="453"/>
      <c r="D162" s="453"/>
      <c r="E162" s="453"/>
      <c r="F162" s="453"/>
      <c r="G162" s="453"/>
      <c r="H162" s="453"/>
      <c r="I162" s="453"/>
      <c r="J162" s="453"/>
      <c r="K162" s="453"/>
      <c r="L162" s="453"/>
      <c r="M162" s="453"/>
      <c r="N162" s="453"/>
      <c r="O162" s="453"/>
      <c r="P162" s="453"/>
      <c r="Q162" s="453"/>
      <c r="R162" s="453"/>
      <c r="S162" s="453"/>
      <c r="T162" s="453"/>
      <c r="U162" s="453"/>
      <c r="V162" s="453"/>
      <c r="W162" s="453"/>
      <c r="X162" s="453"/>
      <c r="Y162" s="453"/>
      <c r="Z162" s="453"/>
      <c r="AA162" s="453"/>
      <c r="AB162" s="453"/>
      <c r="AC162" s="453"/>
      <c r="AD162" s="453"/>
      <c r="AE162" s="453"/>
    </row>
    <row r="163">
      <c r="A163" s="453"/>
      <c r="B163" s="453"/>
      <c r="C163" s="453"/>
      <c r="D163" s="453"/>
      <c r="E163" s="453"/>
      <c r="F163" s="453"/>
      <c r="G163" s="453"/>
      <c r="H163" s="453"/>
      <c r="I163" s="453"/>
      <c r="J163" s="453"/>
      <c r="K163" s="453"/>
      <c r="L163" s="453"/>
      <c r="M163" s="453"/>
      <c r="N163" s="453"/>
      <c r="O163" s="453"/>
      <c r="P163" s="453"/>
      <c r="Q163" s="453"/>
      <c r="R163" s="453"/>
      <c r="S163" s="453"/>
      <c r="T163" s="453"/>
      <c r="U163" s="453"/>
      <c r="V163" s="453"/>
      <c r="W163" s="453"/>
      <c r="X163" s="453"/>
      <c r="Y163" s="453"/>
      <c r="Z163" s="453"/>
      <c r="AA163" s="453"/>
      <c r="AB163" s="453"/>
      <c r="AC163" s="453"/>
      <c r="AD163" s="453"/>
      <c r="AE163" s="453"/>
    </row>
    <row r="164">
      <c r="A164" s="453"/>
      <c r="B164" s="453"/>
      <c r="C164" s="453"/>
      <c r="D164" s="453"/>
      <c r="E164" s="453"/>
      <c r="F164" s="453"/>
      <c r="G164" s="453"/>
      <c r="H164" s="453"/>
      <c r="I164" s="453"/>
      <c r="J164" s="453"/>
      <c r="K164" s="453"/>
      <c r="L164" s="453"/>
      <c r="M164" s="453"/>
      <c r="N164" s="453"/>
      <c r="O164" s="453"/>
      <c r="P164" s="453"/>
      <c r="Q164" s="453"/>
      <c r="R164" s="453"/>
      <c r="S164" s="453"/>
      <c r="T164" s="453"/>
      <c r="U164" s="453"/>
      <c r="V164" s="453"/>
      <c r="W164" s="453"/>
      <c r="X164" s="453"/>
      <c r="Y164" s="453"/>
      <c r="Z164" s="453"/>
      <c r="AA164" s="453"/>
      <c r="AB164" s="453"/>
      <c r="AC164" s="453"/>
      <c r="AD164" s="453"/>
      <c r="AE164" s="453"/>
    </row>
    <row r="165">
      <c r="A165" s="453"/>
      <c r="B165" s="453"/>
      <c r="C165" s="453"/>
      <c r="D165" s="453"/>
      <c r="E165" s="453"/>
      <c r="F165" s="453"/>
      <c r="G165" s="453"/>
      <c r="H165" s="453"/>
      <c r="I165" s="453"/>
      <c r="J165" s="453"/>
      <c r="K165" s="453"/>
      <c r="L165" s="453"/>
      <c r="M165" s="453"/>
      <c r="N165" s="453"/>
      <c r="O165" s="453"/>
      <c r="P165" s="453"/>
      <c r="Q165" s="453"/>
      <c r="R165" s="453"/>
      <c r="S165" s="453"/>
      <c r="T165" s="453"/>
      <c r="U165" s="453"/>
      <c r="V165" s="453"/>
      <c r="W165" s="453"/>
      <c r="X165" s="453"/>
      <c r="Y165" s="453"/>
      <c r="Z165" s="453"/>
      <c r="AA165" s="453"/>
      <c r="AB165" s="453"/>
      <c r="AC165" s="453"/>
      <c r="AD165" s="453"/>
      <c r="AE165" s="453"/>
    </row>
    <row r="166">
      <c r="A166" s="453"/>
      <c r="B166" s="453"/>
      <c r="C166" s="453"/>
      <c r="D166" s="453"/>
      <c r="E166" s="453"/>
      <c r="F166" s="453"/>
      <c r="G166" s="453"/>
      <c r="H166" s="453"/>
      <c r="I166" s="453"/>
      <c r="J166" s="453"/>
      <c r="K166" s="453"/>
      <c r="L166" s="453"/>
      <c r="M166" s="453"/>
      <c r="N166" s="453"/>
      <c r="O166" s="453"/>
      <c r="P166" s="453"/>
      <c r="Q166" s="453"/>
      <c r="R166" s="453"/>
      <c r="S166" s="453"/>
      <c r="T166" s="453"/>
      <c r="U166" s="453"/>
      <c r="V166" s="453"/>
      <c r="W166" s="453"/>
      <c r="X166" s="453"/>
      <c r="Y166" s="453"/>
      <c r="Z166" s="453"/>
      <c r="AA166" s="453"/>
      <c r="AB166" s="453"/>
      <c r="AC166" s="453"/>
      <c r="AD166" s="453"/>
      <c r="AE166" s="453"/>
    </row>
    <row r="167">
      <c r="A167" s="453"/>
      <c r="B167" s="453"/>
      <c r="C167" s="453"/>
      <c r="D167" s="453"/>
      <c r="E167" s="453"/>
      <c r="F167" s="453"/>
      <c r="G167" s="453"/>
      <c r="H167" s="453"/>
      <c r="I167" s="453"/>
      <c r="J167" s="453"/>
      <c r="K167" s="453"/>
      <c r="L167" s="453"/>
      <c r="M167" s="453"/>
      <c r="N167" s="453"/>
      <c r="O167" s="453"/>
      <c r="P167" s="453"/>
      <c r="Q167" s="453"/>
      <c r="R167" s="453"/>
      <c r="S167" s="453"/>
      <c r="T167" s="453"/>
      <c r="U167" s="453"/>
      <c r="V167" s="453"/>
      <c r="W167" s="453"/>
      <c r="X167" s="453"/>
      <c r="Y167" s="453"/>
      <c r="Z167" s="453"/>
      <c r="AA167" s="453"/>
      <c r="AB167" s="453"/>
      <c r="AC167" s="453"/>
      <c r="AD167" s="453"/>
      <c r="AE167" s="453"/>
    </row>
    <row r="168">
      <c r="A168" s="453"/>
      <c r="B168" s="453"/>
      <c r="C168" s="453"/>
      <c r="D168" s="453"/>
      <c r="E168" s="453"/>
      <c r="F168" s="453"/>
      <c r="G168" s="453"/>
      <c r="H168" s="453"/>
      <c r="I168" s="453"/>
      <c r="J168" s="453"/>
      <c r="K168" s="453"/>
      <c r="L168" s="453"/>
      <c r="M168" s="453"/>
      <c r="N168" s="453"/>
      <c r="O168" s="453"/>
      <c r="P168" s="453"/>
      <c r="Q168" s="453"/>
      <c r="R168" s="453"/>
      <c r="S168" s="453"/>
      <c r="T168" s="453"/>
      <c r="U168" s="453"/>
      <c r="V168" s="453"/>
      <c r="W168" s="453"/>
      <c r="X168" s="453"/>
      <c r="Y168" s="453"/>
      <c r="Z168" s="453"/>
      <c r="AA168" s="453"/>
      <c r="AB168" s="453"/>
      <c r="AC168" s="453"/>
      <c r="AD168" s="453"/>
      <c r="AE168" s="453"/>
    </row>
    <row r="169">
      <c r="A169" s="453"/>
      <c r="B169" s="453"/>
      <c r="C169" s="453"/>
      <c r="D169" s="453"/>
      <c r="E169" s="453"/>
      <c r="F169" s="453"/>
      <c r="G169" s="453"/>
      <c r="H169" s="453"/>
      <c r="I169" s="453"/>
      <c r="J169" s="453"/>
      <c r="K169" s="453"/>
      <c r="L169" s="453"/>
      <c r="M169" s="453"/>
      <c r="N169" s="453"/>
      <c r="O169" s="453"/>
      <c r="P169" s="453"/>
      <c r="Q169" s="453"/>
      <c r="R169" s="453"/>
      <c r="S169" s="453"/>
      <c r="T169" s="453"/>
      <c r="U169" s="453"/>
      <c r="V169" s="453"/>
      <c r="W169" s="453"/>
      <c r="X169" s="453"/>
      <c r="Y169" s="453"/>
      <c r="Z169" s="453"/>
      <c r="AA169" s="453"/>
      <c r="AB169" s="453"/>
      <c r="AC169" s="453"/>
      <c r="AD169" s="453"/>
      <c r="AE169" s="453"/>
    </row>
    <row r="170">
      <c r="A170" s="453"/>
      <c r="B170" s="453"/>
      <c r="C170" s="453"/>
      <c r="D170" s="453"/>
      <c r="E170" s="453"/>
      <c r="F170" s="453"/>
      <c r="G170" s="453"/>
      <c r="H170" s="453"/>
      <c r="I170" s="453"/>
      <c r="J170" s="453"/>
      <c r="K170" s="453"/>
      <c r="L170" s="453"/>
      <c r="M170" s="453"/>
      <c r="N170" s="453"/>
      <c r="O170" s="453"/>
      <c r="P170" s="453"/>
      <c r="Q170" s="453"/>
      <c r="R170" s="453"/>
      <c r="S170" s="453"/>
      <c r="T170" s="453"/>
      <c r="U170" s="453"/>
      <c r="V170" s="453"/>
      <c r="W170" s="453"/>
      <c r="X170" s="453"/>
      <c r="Y170" s="453"/>
      <c r="Z170" s="453"/>
      <c r="AA170" s="453"/>
      <c r="AB170" s="453"/>
      <c r="AC170" s="453"/>
      <c r="AD170" s="453"/>
      <c r="AE170" s="453"/>
    </row>
    <row r="171">
      <c r="A171" s="453"/>
      <c r="B171" s="453"/>
      <c r="C171" s="453"/>
      <c r="D171" s="453"/>
      <c r="E171" s="453"/>
      <c r="F171" s="453"/>
      <c r="G171" s="453"/>
      <c r="H171" s="453"/>
      <c r="I171" s="453"/>
      <c r="J171" s="453"/>
      <c r="K171" s="453"/>
      <c r="L171" s="453"/>
      <c r="M171" s="453"/>
      <c r="N171" s="453"/>
      <c r="O171" s="453"/>
      <c r="P171" s="453"/>
      <c r="Q171" s="453"/>
      <c r="R171" s="453"/>
      <c r="S171" s="453"/>
      <c r="T171" s="453"/>
      <c r="U171" s="453"/>
      <c r="V171" s="453"/>
      <c r="W171" s="453"/>
      <c r="X171" s="453"/>
      <c r="Y171" s="453"/>
      <c r="Z171" s="453"/>
      <c r="AA171" s="453"/>
      <c r="AB171" s="453"/>
      <c r="AC171" s="453"/>
      <c r="AD171" s="453"/>
      <c r="AE171" s="453"/>
    </row>
    <row r="172">
      <c r="A172" s="453"/>
      <c r="B172" s="453"/>
      <c r="C172" s="453"/>
      <c r="D172" s="453"/>
      <c r="E172" s="453"/>
      <c r="F172" s="453"/>
      <c r="G172" s="453"/>
      <c r="H172" s="453"/>
      <c r="I172" s="453"/>
      <c r="J172" s="453"/>
      <c r="K172" s="453"/>
      <c r="L172" s="453"/>
      <c r="M172" s="453"/>
      <c r="N172" s="453"/>
      <c r="O172" s="453"/>
      <c r="P172" s="453"/>
      <c r="Q172" s="453"/>
      <c r="R172" s="453"/>
      <c r="S172" s="453"/>
      <c r="T172" s="453"/>
      <c r="U172" s="453"/>
      <c r="V172" s="453"/>
      <c r="W172" s="453"/>
      <c r="X172" s="453"/>
      <c r="Y172" s="453"/>
      <c r="Z172" s="453"/>
      <c r="AA172" s="453"/>
      <c r="AB172" s="453"/>
      <c r="AC172" s="453"/>
      <c r="AD172" s="453"/>
      <c r="AE172" s="453"/>
    </row>
    <row r="173">
      <c r="A173" s="453"/>
      <c r="B173" s="453"/>
      <c r="C173" s="453"/>
      <c r="D173" s="453"/>
      <c r="E173" s="453"/>
      <c r="F173" s="453"/>
      <c r="G173" s="453"/>
      <c r="H173" s="453"/>
      <c r="I173" s="453"/>
      <c r="J173" s="453"/>
      <c r="K173" s="453"/>
      <c r="L173" s="453"/>
      <c r="M173" s="453"/>
      <c r="N173" s="453"/>
      <c r="O173" s="453"/>
      <c r="P173" s="453"/>
      <c r="Q173" s="453"/>
      <c r="R173" s="453"/>
      <c r="S173" s="453"/>
      <c r="T173" s="453"/>
      <c r="U173" s="453"/>
      <c r="V173" s="453"/>
      <c r="W173" s="453"/>
      <c r="X173" s="453"/>
      <c r="Y173" s="453"/>
      <c r="Z173" s="453"/>
      <c r="AA173" s="453"/>
      <c r="AB173" s="453"/>
      <c r="AC173" s="453"/>
      <c r="AD173" s="453"/>
      <c r="AE173" s="453"/>
    </row>
    <row r="174">
      <c r="A174" s="453"/>
      <c r="B174" s="453"/>
      <c r="C174" s="453"/>
      <c r="D174" s="453"/>
      <c r="E174" s="453"/>
      <c r="F174" s="453"/>
      <c r="G174" s="453"/>
      <c r="H174" s="453"/>
      <c r="I174" s="453"/>
      <c r="J174" s="453"/>
      <c r="K174" s="453"/>
      <c r="L174" s="453"/>
      <c r="M174" s="453"/>
      <c r="N174" s="453"/>
      <c r="O174" s="453"/>
      <c r="P174" s="453"/>
      <c r="Q174" s="453"/>
      <c r="R174" s="453"/>
      <c r="S174" s="453"/>
      <c r="T174" s="453"/>
      <c r="U174" s="453"/>
      <c r="V174" s="453"/>
      <c r="W174" s="453"/>
      <c r="X174" s="453"/>
      <c r="Y174" s="453"/>
      <c r="Z174" s="453"/>
      <c r="AA174" s="453"/>
      <c r="AB174" s="453"/>
      <c r="AC174" s="453"/>
      <c r="AD174" s="453"/>
      <c r="AE174" s="453"/>
    </row>
    <row r="175">
      <c r="A175" s="453"/>
      <c r="B175" s="453"/>
      <c r="C175" s="453"/>
      <c r="D175" s="453"/>
      <c r="E175" s="453"/>
      <c r="F175" s="453"/>
      <c r="G175" s="453"/>
      <c r="H175" s="453"/>
      <c r="I175" s="453"/>
      <c r="J175" s="453"/>
      <c r="K175" s="453"/>
      <c r="L175" s="453"/>
      <c r="M175" s="453"/>
      <c r="N175" s="453"/>
      <c r="O175" s="453"/>
      <c r="P175" s="453"/>
      <c r="Q175" s="453"/>
      <c r="R175" s="453"/>
      <c r="S175" s="453"/>
      <c r="T175" s="453"/>
      <c r="U175" s="453"/>
      <c r="V175" s="453"/>
      <c r="W175" s="453"/>
      <c r="X175" s="453"/>
      <c r="Y175" s="453"/>
      <c r="Z175" s="453"/>
      <c r="AA175" s="453"/>
      <c r="AB175" s="453"/>
      <c r="AC175" s="453"/>
      <c r="AD175" s="453"/>
      <c r="AE175" s="453"/>
    </row>
    <row r="176">
      <c r="A176" s="453"/>
      <c r="B176" s="453"/>
      <c r="C176" s="453"/>
      <c r="D176" s="453"/>
      <c r="E176" s="453"/>
      <c r="F176" s="453"/>
      <c r="G176" s="453"/>
      <c r="H176" s="453"/>
      <c r="I176" s="453"/>
      <c r="J176" s="453"/>
      <c r="K176" s="453"/>
      <c r="L176" s="453"/>
      <c r="M176" s="453"/>
      <c r="N176" s="453"/>
      <c r="O176" s="453"/>
      <c r="P176" s="453"/>
      <c r="Q176" s="453"/>
      <c r="R176" s="453"/>
      <c r="S176" s="453"/>
      <c r="T176" s="453"/>
      <c r="U176" s="453"/>
      <c r="V176" s="453"/>
      <c r="W176" s="453"/>
      <c r="X176" s="453"/>
      <c r="Y176" s="453"/>
      <c r="Z176" s="453"/>
      <c r="AA176" s="453"/>
      <c r="AB176" s="453"/>
      <c r="AC176" s="453"/>
      <c r="AD176" s="453"/>
      <c r="AE176" s="453"/>
    </row>
    <row r="177">
      <c r="A177" s="453"/>
      <c r="B177" s="453"/>
      <c r="C177" s="453"/>
      <c r="D177" s="453"/>
      <c r="E177" s="453"/>
      <c r="F177" s="453"/>
      <c r="G177" s="453"/>
      <c r="H177" s="453"/>
      <c r="I177" s="453"/>
      <c r="J177" s="453"/>
      <c r="K177" s="453"/>
      <c r="L177" s="453"/>
      <c r="M177" s="453"/>
      <c r="N177" s="453"/>
      <c r="O177" s="453"/>
      <c r="P177" s="453"/>
      <c r="Q177" s="453"/>
      <c r="R177" s="453"/>
      <c r="S177" s="453"/>
      <c r="T177" s="453"/>
      <c r="U177" s="453"/>
      <c r="V177" s="453"/>
      <c r="W177" s="453"/>
      <c r="X177" s="453"/>
      <c r="Y177" s="453"/>
      <c r="Z177" s="453"/>
      <c r="AA177" s="453"/>
      <c r="AB177" s="453"/>
      <c r="AC177" s="453"/>
      <c r="AD177" s="453"/>
      <c r="AE177" s="453"/>
    </row>
    <row r="178">
      <c r="A178" s="453"/>
      <c r="B178" s="453"/>
      <c r="C178" s="453"/>
      <c r="D178" s="453"/>
      <c r="E178" s="453"/>
      <c r="F178" s="453"/>
      <c r="G178" s="453"/>
      <c r="H178" s="453"/>
      <c r="I178" s="453"/>
      <c r="J178" s="453"/>
      <c r="K178" s="453"/>
      <c r="L178" s="453"/>
      <c r="M178" s="453"/>
      <c r="N178" s="453"/>
      <c r="O178" s="453"/>
      <c r="P178" s="453"/>
      <c r="Q178" s="453"/>
      <c r="R178" s="453"/>
      <c r="S178" s="453"/>
      <c r="T178" s="453"/>
      <c r="U178" s="453"/>
      <c r="V178" s="453"/>
      <c r="W178" s="453"/>
      <c r="X178" s="453"/>
      <c r="Y178" s="453"/>
      <c r="Z178" s="453"/>
      <c r="AA178" s="453"/>
      <c r="AB178" s="453"/>
      <c r="AC178" s="453"/>
      <c r="AD178" s="453"/>
      <c r="AE178" s="453"/>
    </row>
    <row r="179">
      <c r="A179" s="453"/>
      <c r="B179" s="453"/>
      <c r="C179" s="453"/>
      <c r="D179" s="453"/>
      <c r="E179" s="453"/>
      <c r="F179" s="453"/>
      <c r="G179" s="453"/>
      <c r="H179" s="453"/>
      <c r="I179" s="453"/>
      <c r="J179" s="453"/>
      <c r="K179" s="453"/>
      <c r="L179" s="453"/>
      <c r="M179" s="453"/>
      <c r="N179" s="453"/>
      <c r="O179" s="453"/>
      <c r="P179" s="453"/>
      <c r="Q179" s="453"/>
      <c r="R179" s="453"/>
      <c r="S179" s="453"/>
      <c r="T179" s="453"/>
      <c r="U179" s="453"/>
      <c r="V179" s="453"/>
      <c r="W179" s="453"/>
      <c r="X179" s="453"/>
      <c r="Y179" s="453"/>
      <c r="Z179" s="453"/>
      <c r="AA179" s="453"/>
      <c r="AB179" s="453"/>
      <c r="AC179" s="453"/>
      <c r="AD179" s="453"/>
      <c r="AE179" s="453"/>
    </row>
    <row r="180">
      <c r="A180" s="453"/>
      <c r="B180" s="453"/>
      <c r="C180" s="453"/>
      <c r="D180" s="453"/>
      <c r="E180" s="453"/>
      <c r="F180" s="453"/>
      <c r="G180" s="453"/>
      <c r="H180" s="453"/>
      <c r="I180" s="453"/>
      <c r="J180" s="453"/>
      <c r="K180" s="453"/>
      <c r="L180" s="453"/>
      <c r="M180" s="453"/>
      <c r="N180" s="453"/>
      <c r="O180" s="453"/>
      <c r="P180" s="453"/>
      <c r="Q180" s="453"/>
      <c r="R180" s="453"/>
      <c r="S180" s="453"/>
      <c r="T180" s="453"/>
      <c r="U180" s="453"/>
      <c r="V180" s="453"/>
      <c r="W180" s="453"/>
      <c r="X180" s="453"/>
      <c r="Y180" s="453"/>
      <c r="Z180" s="453"/>
      <c r="AA180" s="453"/>
      <c r="AB180" s="453"/>
      <c r="AC180" s="453"/>
      <c r="AD180" s="453"/>
      <c r="AE180" s="453"/>
    </row>
    <row r="181">
      <c r="A181" s="453"/>
      <c r="B181" s="453"/>
      <c r="C181" s="453"/>
      <c r="D181" s="453"/>
      <c r="E181" s="453"/>
      <c r="F181" s="453"/>
      <c r="G181" s="453"/>
      <c r="H181" s="453"/>
      <c r="I181" s="453"/>
      <c r="J181" s="453"/>
      <c r="K181" s="453"/>
      <c r="L181" s="453"/>
      <c r="M181" s="453"/>
      <c r="N181" s="453"/>
      <c r="O181" s="453"/>
      <c r="P181" s="453"/>
      <c r="Q181" s="453"/>
      <c r="R181" s="453"/>
      <c r="S181" s="453"/>
      <c r="T181" s="453"/>
      <c r="U181" s="453"/>
      <c r="V181" s="453"/>
      <c r="W181" s="453"/>
      <c r="X181" s="453"/>
      <c r="Y181" s="453"/>
      <c r="Z181" s="453"/>
      <c r="AA181" s="453"/>
      <c r="AB181" s="453"/>
      <c r="AC181" s="453"/>
      <c r="AD181" s="453"/>
      <c r="AE181" s="453"/>
    </row>
    <row r="182">
      <c r="A182" s="453"/>
      <c r="B182" s="453"/>
      <c r="C182" s="453"/>
      <c r="D182" s="453"/>
      <c r="E182" s="453"/>
      <c r="F182" s="453"/>
      <c r="G182" s="453"/>
      <c r="H182" s="453"/>
      <c r="I182" s="453"/>
      <c r="J182" s="453"/>
      <c r="K182" s="453"/>
      <c r="L182" s="453"/>
      <c r="M182" s="453"/>
      <c r="N182" s="453"/>
      <c r="O182" s="453"/>
      <c r="P182" s="453"/>
      <c r="Q182" s="453"/>
      <c r="R182" s="453"/>
      <c r="S182" s="453"/>
      <c r="T182" s="453"/>
      <c r="U182" s="453"/>
      <c r="V182" s="453"/>
      <c r="W182" s="453"/>
      <c r="X182" s="453"/>
      <c r="Y182" s="453"/>
      <c r="Z182" s="453"/>
      <c r="AA182" s="453"/>
      <c r="AB182" s="453"/>
      <c r="AC182" s="453"/>
      <c r="AD182" s="453"/>
      <c r="AE182" s="453"/>
    </row>
    <row r="183">
      <c r="A183" s="453"/>
      <c r="B183" s="453"/>
      <c r="C183" s="453"/>
      <c r="D183" s="453"/>
      <c r="E183" s="453"/>
      <c r="F183" s="453"/>
      <c r="G183" s="453"/>
      <c r="H183" s="453"/>
      <c r="I183" s="453"/>
      <c r="J183" s="453"/>
      <c r="K183" s="453"/>
      <c r="L183" s="453"/>
      <c r="M183" s="453"/>
      <c r="N183" s="453"/>
      <c r="O183" s="453"/>
      <c r="P183" s="453"/>
      <c r="Q183" s="453"/>
      <c r="R183" s="453"/>
      <c r="S183" s="453"/>
      <c r="T183" s="453"/>
      <c r="U183" s="453"/>
      <c r="V183" s="453"/>
      <c r="W183" s="453"/>
      <c r="X183" s="453"/>
      <c r="Y183" s="453"/>
      <c r="Z183" s="453"/>
      <c r="AA183" s="453"/>
      <c r="AB183" s="453"/>
      <c r="AC183" s="453"/>
      <c r="AD183" s="453"/>
      <c r="AE183" s="453"/>
    </row>
    <row r="184">
      <c r="A184" s="453"/>
      <c r="B184" s="453"/>
      <c r="C184" s="453"/>
      <c r="D184" s="453"/>
      <c r="E184" s="453"/>
      <c r="F184" s="453"/>
      <c r="G184" s="453"/>
      <c r="H184" s="453"/>
      <c r="I184" s="453"/>
      <c r="J184" s="453"/>
      <c r="K184" s="453"/>
      <c r="L184" s="453"/>
      <c r="M184" s="453"/>
      <c r="N184" s="453"/>
      <c r="O184" s="453"/>
      <c r="P184" s="453"/>
      <c r="Q184" s="453"/>
      <c r="R184" s="453"/>
      <c r="S184" s="453"/>
      <c r="T184" s="453"/>
      <c r="U184" s="453"/>
      <c r="V184" s="453"/>
      <c r="W184" s="453"/>
      <c r="X184" s="453"/>
      <c r="Y184" s="453"/>
      <c r="Z184" s="453"/>
      <c r="AA184" s="453"/>
      <c r="AB184" s="453"/>
      <c r="AC184" s="453"/>
      <c r="AD184" s="453"/>
      <c r="AE184" s="453"/>
    </row>
    <row r="185">
      <c r="A185" s="453"/>
      <c r="B185" s="453"/>
      <c r="C185" s="453"/>
      <c r="D185" s="453"/>
      <c r="E185" s="453"/>
      <c r="F185" s="453"/>
      <c r="G185" s="453"/>
      <c r="H185" s="453"/>
      <c r="I185" s="453"/>
      <c r="J185" s="453"/>
      <c r="K185" s="453"/>
      <c r="L185" s="453"/>
      <c r="M185" s="453"/>
      <c r="N185" s="453"/>
      <c r="O185" s="453"/>
      <c r="P185" s="453"/>
      <c r="Q185" s="453"/>
      <c r="R185" s="453"/>
      <c r="S185" s="453"/>
      <c r="T185" s="453"/>
      <c r="U185" s="453"/>
      <c r="V185" s="453"/>
      <c r="W185" s="453"/>
      <c r="X185" s="453"/>
      <c r="Y185" s="453"/>
      <c r="Z185" s="453"/>
      <c r="AA185" s="453"/>
      <c r="AB185" s="453"/>
      <c r="AC185" s="453"/>
      <c r="AD185" s="453"/>
      <c r="AE185" s="453"/>
    </row>
    <row r="186">
      <c r="A186" s="453"/>
      <c r="B186" s="453"/>
      <c r="C186" s="453"/>
      <c r="D186" s="453"/>
      <c r="E186" s="453"/>
      <c r="F186" s="453"/>
      <c r="G186" s="453"/>
      <c r="H186" s="453"/>
      <c r="I186" s="453"/>
      <c r="J186" s="453"/>
      <c r="K186" s="453"/>
      <c r="L186" s="453"/>
      <c r="M186" s="453"/>
      <c r="N186" s="453"/>
      <c r="O186" s="453"/>
      <c r="P186" s="453"/>
      <c r="Q186" s="453"/>
      <c r="R186" s="453"/>
      <c r="S186" s="453"/>
      <c r="T186" s="453"/>
      <c r="U186" s="453"/>
      <c r="V186" s="453"/>
      <c r="W186" s="453"/>
      <c r="X186" s="453"/>
      <c r="Y186" s="453"/>
      <c r="Z186" s="453"/>
      <c r="AA186" s="453"/>
      <c r="AB186" s="453"/>
      <c r="AC186" s="453"/>
      <c r="AD186" s="453"/>
      <c r="AE186" s="453"/>
    </row>
    <row r="187">
      <c r="A187" s="453"/>
      <c r="B187" s="453"/>
      <c r="C187" s="453"/>
      <c r="D187" s="453"/>
      <c r="E187" s="453"/>
      <c r="F187" s="453"/>
      <c r="G187" s="453"/>
      <c r="H187" s="453"/>
      <c r="I187" s="453"/>
      <c r="J187" s="453"/>
      <c r="K187" s="453"/>
      <c r="L187" s="453"/>
      <c r="M187" s="453"/>
      <c r="N187" s="453"/>
      <c r="O187" s="453"/>
      <c r="P187" s="453"/>
      <c r="Q187" s="453"/>
      <c r="R187" s="453"/>
      <c r="S187" s="453"/>
      <c r="T187" s="453"/>
      <c r="U187" s="453"/>
      <c r="V187" s="453"/>
      <c r="W187" s="453"/>
      <c r="X187" s="453"/>
      <c r="Y187" s="453"/>
      <c r="Z187" s="453"/>
      <c r="AA187" s="453"/>
      <c r="AB187" s="453"/>
      <c r="AC187" s="453"/>
      <c r="AD187" s="453"/>
      <c r="AE187" s="453"/>
    </row>
    <row r="188">
      <c r="A188" s="453"/>
      <c r="B188" s="453"/>
      <c r="C188" s="453"/>
      <c r="D188" s="453"/>
      <c r="E188" s="453"/>
      <c r="F188" s="453"/>
      <c r="G188" s="453"/>
      <c r="H188" s="453"/>
      <c r="I188" s="453"/>
      <c r="J188" s="453"/>
      <c r="K188" s="453"/>
      <c r="L188" s="453"/>
      <c r="M188" s="453"/>
      <c r="N188" s="453"/>
      <c r="O188" s="453"/>
      <c r="P188" s="453"/>
      <c r="Q188" s="453"/>
      <c r="R188" s="453"/>
      <c r="S188" s="453"/>
      <c r="T188" s="453"/>
      <c r="U188" s="453"/>
      <c r="V188" s="453"/>
      <c r="W188" s="453"/>
      <c r="X188" s="453"/>
      <c r="Y188" s="453"/>
      <c r="Z188" s="453"/>
      <c r="AA188" s="453"/>
      <c r="AB188" s="453"/>
      <c r="AC188" s="453"/>
      <c r="AD188" s="453"/>
      <c r="AE188" s="453"/>
    </row>
    <row r="189">
      <c r="A189" s="453"/>
      <c r="B189" s="453"/>
      <c r="C189" s="453"/>
      <c r="D189" s="453"/>
      <c r="E189" s="453"/>
      <c r="F189" s="453"/>
      <c r="G189" s="453"/>
      <c r="H189" s="453"/>
      <c r="I189" s="453"/>
      <c r="J189" s="453"/>
      <c r="K189" s="453"/>
      <c r="L189" s="453"/>
      <c r="M189" s="453"/>
      <c r="N189" s="453"/>
      <c r="O189" s="453"/>
      <c r="P189" s="453"/>
      <c r="Q189" s="453"/>
      <c r="R189" s="453"/>
      <c r="S189" s="453"/>
      <c r="T189" s="453"/>
      <c r="U189" s="453"/>
      <c r="V189" s="453"/>
      <c r="W189" s="453"/>
      <c r="X189" s="453"/>
      <c r="Y189" s="453"/>
      <c r="Z189" s="453"/>
      <c r="AA189" s="453"/>
      <c r="AB189" s="453"/>
      <c r="AC189" s="453"/>
      <c r="AD189" s="453"/>
      <c r="AE189" s="453"/>
    </row>
    <row r="190">
      <c r="A190" s="453"/>
      <c r="B190" s="453"/>
      <c r="C190" s="453"/>
      <c r="D190" s="453"/>
      <c r="E190" s="453"/>
      <c r="F190" s="453"/>
      <c r="G190" s="453"/>
      <c r="H190" s="453"/>
      <c r="I190" s="453"/>
      <c r="J190" s="453"/>
      <c r="K190" s="453"/>
      <c r="L190" s="453"/>
      <c r="M190" s="453"/>
      <c r="N190" s="453"/>
      <c r="O190" s="453"/>
      <c r="P190" s="453"/>
      <c r="Q190" s="453"/>
      <c r="R190" s="453"/>
      <c r="S190" s="453"/>
      <c r="T190" s="453"/>
      <c r="U190" s="453"/>
      <c r="V190" s="453"/>
      <c r="W190" s="453"/>
      <c r="X190" s="453"/>
      <c r="Y190" s="453"/>
      <c r="Z190" s="453"/>
      <c r="AA190" s="453"/>
      <c r="AB190" s="453"/>
      <c r="AC190" s="453"/>
      <c r="AD190" s="453"/>
      <c r="AE190" s="453"/>
    </row>
    <row r="191">
      <c r="A191" s="453"/>
      <c r="B191" s="453"/>
      <c r="C191" s="453"/>
      <c r="D191" s="453"/>
      <c r="E191" s="453"/>
      <c r="F191" s="453"/>
      <c r="G191" s="453"/>
      <c r="H191" s="453"/>
      <c r="I191" s="453"/>
      <c r="J191" s="453"/>
      <c r="K191" s="453"/>
      <c r="L191" s="453"/>
      <c r="M191" s="453"/>
      <c r="N191" s="453"/>
      <c r="O191" s="453"/>
      <c r="P191" s="453"/>
      <c r="Q191" s="453"/>
      <c r="R191" s="453"/>
      <c r="S191" s="453"/>
      <c r="T191" s="453"/>
      <c r="U191" s="453"/>
      <c r="V191" s="453"/>
      <c r="W191" s="453"/>
      <c r="X191" s="453"/>
      <c r="Y191" s="453"/>
      <c r="Z191" s="453"/>
      <c r="AA191" s="453"/>
      <c r="AB191" s="453"/>
      <c r="AC191" s="453"/>
      <c r="AD191" s="453"/>
      <c r="AE191" s="453"/>
    </row>
    <row r="192">
      <c r="A192" s="453"/>
      <c r="B192" s="453"/>
      <c r="C192" s="453"/>
      <c r="D192" s="453"/>
      <c r="E192" s="453"/>
      <c r="F192" s="453"/>
      <c r="G192" s="453"/>
      <c r="H192" s="453"/>
      <c r="I192" s="453"/>
      <c r="J192" s="453"/>
      <c r="K192" s="453"/>
      <c r="L192" s="453"/>
      <c r="M192" s="453"/>
      <c r="N192" s="453"/>
      <c r="O192" s="453"/>
      <c r="P192" s="453"/>
      <c r="Q192" s="453"/>
      <c r="R192" s="453"/>
      <c r="S192" s="453"/>
      <c r="T192" s="453"/>
      <c r="U192" s="453"/>
      <c r="V192" s="453"/>
      <c r="W192" s="453"/>
      <c r="X192" s="453"/>
      <c r="Y192" s="453"/>
      <c r="Z192" s="453"/>
      <c r="AA192" s="453"/>
      <c r="AB192" s="453"/>
      <c r="AC192" s="453"/>
      <c r="AD192" s="453"/>
      <c r="AE192" s="453"/>
    </row>
    <row r="193">
      <c r="A193" s="453"/>
      <c r="B193" s="453"/>
      <c r="C193" s="453"/>
      <c r="D193" s="453"/>
      <c r="E193" s="453"/>
      <c r="F193" s="453"/>
      <c r="G193" s="453"/>
      <c r="H193" s="453"/>
      <c r="I193" s="453"/>
      <c r="J193" s="453"/>
      <c r="K193" s="453"/>
      <c r="L193" s="453"/>
      <c r="M193" s="453"/>
      <c r="N193" s="453"/>
      <c r="O193" s="453"/>
      <c r="P193" s="453"/>
      <c r="Q193" s="453"/>
      <c r="R193" s="453"/>
      <c r="S193" s="453"/>
      <c r="T193" s="453"/>
      <c r="U193" s="453"/>
      <c r="V193" s="453"/>
      <c r="W193" s="453"/>
      <c r="X193" s="453"/>
      <c r="Y193" s="453"/>
      <c r="Z193" s="453"/>
      <c r="AA193" s="453"/>
      <c r="AB193" s="453"/>
      <c r="AC193" s="453"/>
      <c r="AD193" s="453"/>
      <c r="AE193" s="453"/>
    </row>
    <row r="194">
      <c r="A194" s="453"/>
      <c r="B194" s="453"/>
      <c r="C194" s="453"/>
      <c r="D194" s="453"/>
      <c r="E194" s="453"/>
      <c r="F194" s="453"/>
      <c r="G194" s="453"/>
      <c r="H194" s="453"/>
      <c r="I194" s="453"/>
      <c r="J194" s="453"/>
      <c r="K194" s="453"/>
      <c r="L194" s="453"/>
      <c r="M194" s="453"/>
      <c r="N194" s="453"/>
      <c r="O194" s="453"/>
      <c r="P194" s="453"/>
      <c r="Q194" s="453"/>
      <c r="R194" s="453"/>
      <c r="S194" s="453"/>
      <c r="T194" s="453"/>
      <c r="U194" s="453"/>
      <c r="V194" s="453"/>
      <c r="W194" s="453"/>
      <c r="X194" s="453"/>
      <c r="Y194" s="453"/>
      <c r="Z194" s="453"/>
      <c r="AA194" s="453"/>
      <c r="AB194" s="453"/>
      <c r="AC194" s="453"/>
      <c r="AD194" s="453"/>
      <c r="AE194" s="453"/>
    </row>
    <row r="195">
      <c r="A195" s="453"/>
      <c r="B195" s="453"/>
      <c r="C195" s="453"/>
      <c r="D195" s="453"/>
      <c r="E195" s="453"/>
      <c r="F195" s="453"/>
      <c r="G195" s="453"/>
      <c r="H195" s="453"/>
      <c r="I195" s="453"/>
      <c r="J195" s="453"/>
      <c r="K195" s="453"/>
      <c r="L195" s="453"/>
      <c r="M195" s="453"/>
      <c r="N195" s="453"/>
      <c r="O195" s="453"/>
      <c r="P195" s="453"/>
      <c r="Q195" s="453"/>
      <c r="R195" s="453"/>
      <c r="S195" s="453"/>
      <c r="T195" s="453"/>
      <c r="U195" s="453"/>
      <c r="V195" s="453"/>
      <c r="W195" s="453"/>
      <c r="X195" s="453"/>
      <c r="Y195" s="453"/>
      <c r="Z195" s="453"/>
      <c r="AA195" s="453"/>
      <c r="AB195" s="453"/>
      <c r="AC195" s="453"/>
      <c r="AD195" s="453"/>
      <c r="AE195" s="453"/>
    </row>
    <row r="196">
      <c r="A196" s="453"/>
      <c r="B196" s="453"/>
      <c r="C196" s="453"/>
      <c r="D196" s="453"/>
      <c r="E196" s="453"/>
      <c r="F196" s="453"/>
      <c r="G196" s="453"/>
      <c r="H196" s="453"/>
      <c r="I196" s="453"/>
      <c r="J196" s="453"/>
      <c r="K196" s="453"/>
      <c r="L196" s="453"/>
      <c r="M196" s="453"/>
      <c r="N196" s="453"/>
      <c r="O196" s="453"/>
      <c r="P196" s="453"/>
      <c r="Q196" s="453"/>
      <c r="R196" s="453"/>
      <c r="S196" s="453"/>
      <c r="T196" s="453"/>
      <c r="U196" s="453"/>
      <c r="V196" s="453"/>
      <c r="W196" s="453"/>
      <c r="X196" s="453"/>
      <c r="Y196" s="453"/>
      <c r="Z196" s="453"/>
      <c r="AA196" s="453"/>
      <c r="AB196" s="453"/>
      <c r="AC196" s="453"/>
      <c r="AD196" s="453"/>
      <c r="AE196" s="453"/>
    </row>
    <row r="197">
      <c r="A197" s="453"/>
      <c r="B197" s="453"/>
      <c r="C197" s="453"/>
      <c r="D197" s="453"/>
      <c r="E197" s="453"/>
      <c r="F197" s="453"/>
      <c r="G197" s="453"/>
      <c r="H197" s="453"/>
      <c r="I197" s="453"/>
      <c r="J197" s="453"/>
      <c r="K197" s="453"/>
      <c r="L197" s="453"/>
      <c r="M197" s="453"/>
      <c r="N197" s="453"/>
      <c r="O197" s="453"/>
      <c r="P197" s="453"/>
      <c r="Q197" s="453"/>
      <c r="R197" s="453"/>
      <c r="S197" s="453"/>
      <c r="T197" s="453"/>
      <c r="U197" s="453"/>
      <c r="V197" s="453"/>
      <c r="W197" s="453"/>
      <c r="X197" s="453"/>
      <c r="Y197" s="453"/>
      <c r="Z197" s="453"/>
      <c r="AA197" s="453"/>
      <c r="AB197" s="453"/>
      <c r="AC197" s="453"/>
      <c r="AD197" s="453"/>
      <c r="AE197" s="453"/>
    </row>
    <row r="198">
      <c r="A198" s="453"/>
      <c r="B198" s="453"/>
      <c r="C198" s="453"/>
      <c r="D198" s="453"/>
      <c r="E198" s="453"/>
      <c r="F198" s="453"/>
      <c r="G198" s="453"/>
      <c r="H198" s="453"/>
      <c r="I198" s="453"/>
      <c r="J198" s="453"/>
      <c r="K198" s="453"/>
      <c r="L198" s="453"/>
      <c r="M198" s="453"/>
      <c r="N198" s="453"/>
      <c r="O198" s="453"/>
      <c r="P198" s="453"/>
      <c r="Q198" s="453"/>
      <c r="R198" s="453"/>
      <c r="S198" s="453"/>
      <c r="T198" s="453"/>
      <c r="U198" s="453"/>
      <c r="V198" s="453"/>
      <c r="W198" s="453"/>
      <c r="X198" s="453"/>
      <c r="Y198" s="453"/>
      <c r="Z198" s="453"/>
      <c r="AA198" s="453"/>
      <c r="AB198" s="453"/>
      <c r="AC198" s="453"/>
      <c r="AD198" s="453"/>
      <c r="AE198" s="453"/>
    </row>
    <row r="199">
      <c r="A199" s="453"/>
      <c r="B199" s="453"/>
      <c r="C199" s="453"/>
      <c r="D199" s="453"/>
      <c r="E199" s="453"/>
      <c r="F199" s="453"/>
      <c r="G199" s="453"/>
      <c r="H199" s="453"/>
      <c r="I199" s="453"/>
      <c r="J199" s="453"/>
      <c r="K199" s="453"/>
      <c r="L199" s="453"/>
      <c r="M199" s="453"/>
      <c r="N199" s="453"/>
      <c r="O199" s="453"/>
      <c r="P199" s="453"/>
      <c r="Q199" s="453"/>
      <c r="R199" s="453"/>
      <c r="S199" s="453"/>
      <c r="T199" s="453"/>
      <c r="U199" s="453"/>
      <c r="V199" s="453"/>
      <c r="W199" s="453"/>
      <c r="X199" s="453"/>
      <c r="Y199" s="453"/>
      <c r="Z199" s="453"/>
      <c r="AA199" s="453"/>
      <c r="AB199" s="453"/>
      <c r="AC199" s="453"/>
      <c r="AD199" s="453"/>
      <c r="AE199" s="453"/>
    </row>
    <row r="200">
      <c r="A200" s="453"/>
      <c r="B200" s="453"/>
      <c r="C200" s="453"/>
      <c r="D200" s="453"/>
      <c r="E200" s="453"/>
      <c r="F200" s="453"/>
      <c r="G200" s="453"/>
      <c r="H200" s="453"/>
      <c r="I200" s="453"/>
      <c r="J200" s="453"/>
      <c r="K200" s="453"/>
      <c r="L200" s="453"/>
      <c r="M200" s="453"/>
      <c r="N200" s="453"/>
      <c r="O200" s="453"/>
      <c r="P200" s="453"/>
      <c r="Q200" s="453"/>
      <c r="R200" s="453"/>
      <c r="S200" s="453"/>
      <c r="T200" s="453"/>
      <c r="U200" s="453"/>
      <c r="V200" s="453"/>
      <c r="W200" s="453"/>
      <c r="X200" s="453"/>
      <c r="Y200" s="453"/>
      <c r="Z200" s="453"/>
      <c r="AA200" s="453"/>
      <c r="AB200" s="453"/>
      <c r="AC200" s="453"/>
      <c r="AD200" s="453"/>
      <c r="AE200" s="453"/>
    </row>
    <row r="201">
      <c r="A201" s="453"/>
      <c r="B201" s="453"/>
      <c r="C201" s="453"/>
      <c r="D201" s="453"/>
      <c r="E201" s="453"/>
      <c r="F201" s="453"/>
      <c r="G201" s="453"/>
      <c r="H201" s="453"/>
      <c r="I201" s="453"/>
      <c r="J201" s="453"/>
      <c r="K201" s="453"/>
      <c r="L201" s="453"/>
      <c r="M201" s="453"/>
      <c r="N201" s="453"/>
      <c r="O201" s="453"/>
      <c r="P201" s="453"/>
      <c r="Q201" s="453"/>
      <c r="R201" s="453"/>
      <c r="S201" s="453"/>
      <c r="T201" s="453"/>
      <c r="U201" s="453"/>
      <c r="V201" s="453"/>
      <c r="W201" s="453"/>
      <c r="X201" s="453"/>
      <c r="Y201" s="453"/>
      <c r="Z201" s="453"/>
      <c r="AA201" s="453"/>
      <c r="AB201" s="453"/>
      <c r="AC201" s="453"/>
      <c r="AD201" s="453"/>
      <c r="AE201" s="453"/>
    </row>
    <row r="202">
      <c r="A202" s="453"/>
      <c r="B202" s="453"/>
      <c r="C202" s="453"/>
      <c r="D202" s="453"/>
      <c r="E202" s="453"/>
      <c r="F202" s="453"/>
      <c r="G202" s="453"/>
      <c r="H202" s="453"/>
      <c r="I202" s="453"/>
      <c r="J202" s="453"/>
      <c r="K202" s="453"/>
      <c r="L202" s="453"/>
      <c r="M202" s="453"/>
      <c r="N202" s="453"/>
      <c r="O202" s="453"/>
      <c r="P202" s="453"/>
      <c r="Q202" s="453"/>
      <c r="R202" s="453"/>
      <c r="S202" s="453"/>
      <c r="T202" s="453"/>
      <c r="U202" s="453"/>
      <c r="V202" s="453"/>
      <c r="W202" s="453"/>
      <c r="X202" s="453"/>
      <c r="Y202" s="453"/>
      <c r="Z202" s="453"/>
      <c r="AA202" s="453"/>
      <c r="AB202" s="453"/>
      <c r="AC202" s="453"/>
      <c r="AD202" s="453"/>
      <c r="AE202" s="453"/>
    </row>
    <row r="203">
      <c r="A203" s="453"/>
      <c r="B203" s="453"/>
      <c r="C203" s="453"/>
      <c r="D203" s="453"/>
      <c r="E203" s="453"/>
      <c r="F203" s="453"/>
      <c r="G203" s="453"/>
      <c r="H203" s="453"/>
      <c r="I203" s="453"/>
      <c r="J203" s="453"/>
      <c r="K203" s="453"/>
      <c r="L203" s="453"/>
      <c r="M203" s="453"/>
      <c r="N203" s="453"/>
      <c r="O203" s="453"/>
      <c r="P203" s="453"/>
      <c r="Q203" s="453"/>
      <c r="R203" s="453"/>
      <c r="S203" s="453"/>
      <c r="T203" s="453"/>
      <c r="U203" s="453"/>
      <c r="V203" s="453"/>
      <c r="W203" s="453"/>
      <c r="X203" s="453"/>
      <c r="Y203" s="453"/>
      <c r="Z203" s="453"/>
      <c r="AA203" s="453"/>
      <c r="AB203" s="453"/>
      <c r="AC203" s="453"/>
      <c r="AD203" s="453"/>
      <c r="AE203" s="453"/>
    </row>
    <row r="204">
      <c r="A204" s="453"/>
      <c r="B204" s="453"/>
      <c r="C204" s="453"/>
      <c r="D204" s="453"/>
      <c r="E204" s="453"/>
      <c r="F204" s="453"/>
      <c r="G204" s="453"/>
      <c r="H204" s="453"/>
      <c r="I204" s="453"/>
      <c r="J204" s="453"/>
      <c r="K204" s="453"/>
      <c r="L204" s="453"/>
      <c r="M204" s="453"/>
      <c r="N204" s="453"/>
      <c r="O204" s="453"/>
      <c r="P204" s="453"/>
      <c r="Q204" s="453"/>
      <c r="R204" s="453"/>
      <c r="S204" s="453"/>
      <c r="T204" s="453"/>
      <c r="U204" s="453"/>
      <c r="V204" s="453"/>
      <c r="W204" s="453"/>
      <c r="X204" s="453"/>
      <c r="Y204" s="453"/>
      <c r="Z204" s="453"/>
      <c r="AA204" s="453"/>
      <c r="AB204" s="453"/>
      <c r="AC204" s="453"/>
      <c r="AD204" s="453"/>
      <c r="AE204" s="453"/>
    </row>
    <row r="205">
      <c r="A205" s="453"/>
      <c r="B205" s="453"/>
      <c r="C205" s="453"/>
      <c r="D205" s="453"/>
      <c r="E205" s="453"/>
      <c r="F205" s="453"/>
      <c r="G205" s="453"/>
      <c r="H205" s="453"/>
      <c r="I205" s="453"/>
      <c r="J205" s="453"/>
      <c r="K205" s="453"/>
      <c r="L205" s="453"/>
      <c r="M205" s="453"/>
      <c r="N205" s="453"/>
      <c r="O205" s="453"/>
      <c r="P205" s="453"/>
      <c r="Q205" s="453"/>
      <c r="R205" s="453"/>
      <c r="S205" s="453"/>
      <c r="T205" s="453"/>
      <c r="U205" s="453"/>
      <c r="V205" s="453"/>
      <c r="W205" s="453"/>
      <c r="X205" s="453"/>
      <c r="Y205" s="453"/>
      <c r="Z205" s="453"/>
      <c r="AA205" s="453"/>
      <c r="AB205" s="453"/>
      <c r="AC205" s="453"/>
      <c r="AD205" s="453"/>
      <c r="AE205" s="453"/>
    </row>
    <row r="206">
      <c r="A206" s="453"/>
      <c r="B206" s="453"/>
      <c r="C206" s="453"/>
      <c r="D206" s="453"/>
      <c r="E206" s="453"/>
      <c r="F206" s="453"/>
      <c r="G206" s="453"/>
      <c r="H206" s="453"/>
      <c r="I206" s="453"/>
      <c r="J206" s="453"/>
      <c r="K206" s="453"/>
      <c r="L206" s="453"/>
      <c r="M206" s="453"/>
      <c r="N206" s="453"/>
      <c r="O206" s="453"/>
      <c r="P206" s="453"/>
      <c r="Q206" s="453"/>
      <c r="R206" s="453"/>
      <c r="S206" s="453"/>
      <c r="T206" s="453"/>
      <c r="U206" s="453"/>
      <c r="V206" s="453"/>
      <c r="W206" s="453"/>
      <c r="X206" s="453"/>
      <c r="Y206" s="453"/>
      <c r="Z206" s="453"/>
      <c r="AA206" s="453"/>
      <c r="AB206" s="453"/>
      <c r="AC206" s="453"/>
      <c r="AD206" s="453"/>
      <c r="AE206" s="453"/>
    </row>
    <row r="207">
      <c r="A207" s="453"/>
      <c r="B207" s="453"/>
      <c r="C207" s="453"/>
      <c r="D207" s="453"/>
      <c r="E207" s="453"/>
      <c r="F207" s="453"/>
      <c r="G207" s="453"/>
      <c r="H207" s="453"/>
      <c r="I207" s="453"/>
      <c r="J207" s="453"/>
      <c r="K207" s="453"/>
      <c r="L207" s="453"/>
      <c r="M207" s="453"/>
      <c r="N207" s="453"/>
      <c r="O207" s="453"/>
      <c r="P207" s="453"/>
      <c r="Q207" s="453"/>
      <c r="R207" s="453"/>
      <c r="S207" s="453"/>
      <c r="T207" s="453"/>
      <c r="U207" s="453"/>
      <c r="V207" s="453"/>
      <c r="W207" s="453"/>
      <c r="X207" s="453"/>
      <c r="Y207" s="453"/>
      <c r="Z207" s="453"/>
      <c r="AA207" s="453"/>
      <c r="AB207" s="453"/>
      <c r="AC207" s="453"/>
      <c r="AD207" s="453"/>
      <c r="AE207" s="453"/>
    </row>
    <row r="208">
      <c r="A208" s="453"/>
      <c r="B208" s="453"/>
      <c r="C208" s="453"/>
      <c r="D208" s="453"/>
      <c r="E208" s="453"/>
      <c r="F208" s="453"/>
      <c r="G208" s="453"/>
      <c r="H208" s="453"/>
      <c r="I208" s="453"/>
      <c r="J208" s="453"/>
      <c r="K208" s="453"/>
      <c r="L208" s="453"/>
      <c r="M208" s="453"/>
      <c r="N208" s="453"/>
      <c r="O208" s="453"/>
      <c r="P208" s="453"/>
      <c r="Q208" s="453"/>
      <c r="R208" s="453"/>
      <c r="S208" s="453"/>
      <c r="T208" s="453"/>
      <c r="U208" s="453"/>
      <c r="V208" s="453"/>
      <c r="W208" s="453"/>
      <c r="X208" s="453"/>
      <c r="Y208" s="453"/>
      <c r="Z208" s="453"/>
      <c r="AA208" s="453"/>
      <c r="AB208" s="453"/>
      <c r="AC208" s="453"/>
      <c r="AD208" s="453"/>
      <c r="AE208" s="453"/>
    </row>
    <row r="209">
      <c r="A209" s="453"/>
      <c r="B209" s="453"/>
      <c r="C209" s="453"/>
      <c r="D209" s="453"/>
      <c r="E209" s="453"/>
      <c r="F209" s="453"/>
      <c r="G209" s="453"/>
      <c r="H209" s="453"/>
      <c r="I209" s="453"/>
      <c r="J209" s="453"/>
      <c r="K209" s="453"/>
      <c r="L209" s="453"/>
      <c r="M209" s="453"/>
      <c r="N209" s="453"/>
      <c r="O209" s="453"/>
      <c r="P209" s="453"/>
      <c r="Q209" s="453"/>
      <c r="R209" s="453"/>
      <c r="S209" s="453"/>
      <c r="T209" s="453"/>
      <c r="U209" s="453"/>
      <c r="V209" s="453"/>
      <c r="W209" s="453"/>
      <c r="X209" s="453"/>
      <c r="Y209" s="453"/>
      <c r="Z209" s="453"/>
      <c r="AA209" s="453"/>
      <c r="AB209" s="453"/>
      <c r="AC209" s="453"/>
      <c r="AD209" s="453"/>
      <c r="AE209" s="453"/>
    </row>
    <row r="210">
      <c r="A210" s="453"/>
      <c r="B210" s="453"/>
      <c r="C210" s="453"/>
      <c r="D210" s="453"/>
      <c r="E210" s="453"/>
      <c r="F210" s="453"/>
      <c r="G210" s="453"/>
      <c r="H210" s="453"/>
      <c r="I210" s="453"/>
      <c r="J210" s="453"/>
      <c r="K210" s="453"/>
      <c r="L210" s="453"/>
      <c r="M210" s="453"/>
      <c r="N210" s="453"/>
      <c r="O210" s="453"/>
      <c r="P210" s="453"/>
      <c r="Q210" s="453"/>
      <c r="R210" s="453"/>
      <c r="S210" s="453"/>
      <c r="T210" s="453"/>
      <c r="U210" s="453"/>
      <c r="V210" s="453"/>
      <c r="W210" s="453"/>
      <c r="X210" s="453"/>
      <c r="Y210" s="453"/>
      <c r="Z210" s="453"/>
      <c r="AA210" s="453"/>
      <c r="AB210" s="453"/>
      <c r="AC210" s="453"/>
      <c r="AD210" s="453"/>
      <c r="AE210" s="453"/>
    </row>
    <row r="211">
      <c r="A211" s="453"/>
      <c r="B211" s="453"/>
      <c r="C211" s="453"/>
      <c r="D211" s="453"/>
      <c r="E211" s="453"/>
      <c r="F211" s="453"/>
      <c r="G211" s="453"/>
      <c r="H211" s="453"/>
      <c r="I211" s="453"/>
      <c r="J211" s="453"/>
      <c r="K211" s="453"/>
      <c r="L211" s="453"/>
      <c r="M211" s="453"/>
      <c r="N211" s="453"/>
      <c r="O211" s="453"/>
      <c r="P211" s="453"/>
      <c r="Q211" s="453"/>
      <c r="R211" s="453"/>
      <c r="S211" s="453"/>
      <c r="T211" s="453"/>
      <c r="U211" s="453"/>
      <c r="V211" s="453"/>
      <c r="W211" s="453"/>
      <c r="X211" s="453"/>
      <c r="Y211" s="453"/>
      <c r="Z211" s="453"/>
      <c r="AA211" s="453"/>
      <c r="AB211" s="453"/>
      <c r="AC211" s="453"/>
      <c r="AD211" s="453"/>
      <c r="AE211" s="453"/>
    </row>
    <row r="212">
      <c r="A212" s="453"/>
      <c r="B212" s="453"/>
      <c r="C212" s="453"/>
      <c r="D212" s="453"/>
      <c r="E212" s="453"/>
      <c r="F212" s="453"/>
      <c r="G212" s="453"/>
      <c r="H212" s="453"/>
      <c r="I212" s="453"/>
      <c r="J212" s="453"/>
      <c r="K212" s="453"/>
      <c r="L212" s="453"/>
      <c r="M212" s="453"/>
      <c r="N212" s="453"/>
      <c r="O212" s="453"/>
      <c r="P212" s="453"/>
      <c r="Q212" s="453"/>
      <c r="R212" s="453"/>
      <c r="S212" s="453"/>
      <c r="T212" s="453"/>
      <c r="U212" s="453"/>
      <c r="V212" s="453"/>
      <c r="W212" s="453"/>
      <c r="X212" s="453"/>
      <c r="Y212" s="453"/>
      <c r="Z212" s="453"/>
      <c r="AA212" s="453"/>
      <c r="AB212" s="453"/>
      <c r="AC212" s="453"/>
      <c r="AD212" s="453"/>
      <c r="AE212" s="453"/>
    </row>
    <row r="213">
      <c r="A213" s="453"/>
      <c r="B213" s="453"/>
      <c r="C213" s="453"/>
      <c r="D213" s="453"/>
      <c r="E213" s="453"/>
      <c r="F213" s="453"/>
      <c r="G213" s="453"/>
      <c r="H213" s="453"/>
      <c r="I213" s="453"/>
      <c r="J213" s="453"/>
      <c r="K213" s="453"/>
      <c r="L213" s="453"/>
      <c r="M213" s="453"/>
      <c r="N213" s="453"/>
      <c r="O213" s="453"/>
      <c r="P213" s="453"/>
      <c r="Q213" s="453"/>
      <c r="R213" s="453"/>
      <c r="S213" s="453"/>
      <c r="T213" s="453"/>
      <c r="U213" s="453"/>
      <c r="V213" s="453"/>
      <c r="W213" s="453"/>
      <c r="X213" s="453"/>
      <c r="Y213" s="453"/>
      <c r="Z213" s="453"/>
      <c r="AA213" s="453"/>
      <c r="AB213" s="453"/>
      <c r="AC213" s="453"/>
      <c r="AD213" s="453"/>
      <c r="AE213" s="453"/>
    </row>
    <row r="214">
      <c r="A214" s="453"/>
      <c r="B214" s="453"/>
      <c r="C214" s="453"/>
      <c r="D214" s="453"/>
      <c r="E214" s="453"/>
      <c r="F214" s="453"/>
      <c r="G214" s="453"/>
      <c r="H214" s="453"/>
      <c r="I214" s="453"/>
      <c r="J214" s="453"/>
      <c r="K214" s="453"/>
      <c r="L214" s="453"/>
      <c r="M214" s="453"/>
      <c r="N214" s="453"/>
      <c r="O214" s="453"/>
      <c r="P214" s="453"/>
      <c r="Q214" s="453"/>
      <c r="R214" s="453"/>
      <c r="S214" s="453"/>
      <c r="T214" s="453"/>
      <c r="U214" s="453"/>
      <c r="V214" s="453"/>
      <c r="W214" s="453"/>
      <c r="X214" s="453"/>
      <c r="Y214" s="453"/>
      <c r="Z214" s="453"/>
      <c r="AA214" s="453"/>
      <c r="AB214" s="453"/>
      <c r="AC214" s="453"/>
      <c r="AD214" s="453"/>
      <c r="AE214" s="453"/>
    </row>
    <row r="215">
      <c r="A215" s="453"/>
      <c r="B215" s="453"/>
      <c r="C215" s="453"/>
      <c r="D215" s="453"/>
      <c r="E215" s="453"/>
      <c r="F215" s="453"/>
      <c r="G215" s="453"/>
      <c r="H215" s="453"/>
      <c r="I215" s="453"/>
      <c r="J215" s="453"/>
      <c r="K215" s="453"/>
      <c r="L215" s="453"/>
      <c r="M215" s="453"/>
      <c r="N215" s="453"/>
      <c r="O215" s="453"/>
      <c r="P215" s="453"/>
      <c r="Q215" s="453"/>
      <c r="R215" s="453"/>
      <c r="S215" s="453"/>
      <c r="T215" s="453"/>
      <c r="U215" s="453"/>
      <c r="V215" s="453"/>
      <c r="W215" s="453"/>
      <c r="X215" s="453"/>
      <c r="Y215" s="453"/>
      <c r="Z215" s="453"/>
      <c r="AA215" s="453"/>
      <c r="AB215" s="453"/>
      <c r="AC215" s="453"/>
      <c r="AD215" s="453"/>
      <c r="AE215" s="453"/>
    </row>
    <row r="216">
      <c r="A216" s="453"/>
      <c r="B216" s="453"/>
      <c r="C216" s="453"/>
      <c r="D216" s="453"/>
      <c r="E216" s="453"/>
      <c r="F216" s="453"/>
      <c r="G216" s="453"/>
      <c r="H216" s="453"/>
      <c r="I216" s="453"/>
      <c r="J216" s="453"/>
      <c r="K216" s="453"/>
      <c r="L216" s="453"/>
      <c r="M216" s="453"/>
      <c r="N216" s="453"/>
      <c r="O216" s="453"/>
      <c r="P216" s="453"/>
      <c r="Q216" s="453"/>
      <c r="R216" s="453"/>
      <c r="S216" s="453"/>
      <c r="T216" s="453"/>
      <c r="U216" s="453"/>
      <c r="V216" s="453"/>
      <c r="W216" s="453"/>
      <c r="X216" s="453"/>
      <c r="Y216" s="453"/>
      <c r="Z216" s="453"/>
      <c r="AA216" s="453"/>
      <c r="AB216" s="453"/>
      <c r="AC216" s="453"/>
      <c r="AD216" s="453"/>
      <c r="AE216" s="453"/>
    </row>
    <row r="217">
      <c r="A217" s="453"/>
      <c r="B217" s="453"/>
      <c r="C217" s="453"/>
      <c r="D217" s="453"/>
      <c r="E217" s="453"/>
      <c r="F217" s="453"/>
      <c r="G217" s="453"/>
      <c r="H217" s="453"/>
      <c r="I217" s="453"/>
      <c r="J217" s="453"/>
      <c r="K217" s="453"/>
      <c r="L217" s="453"/>
      <c r="M217" s="453"/>
      <c r="N217" s="453"/>
      <c r="O217" s="453"/>
      <c r="P217" s="453"/>
      <c r="Q217" s="453"/>
      <c r="R217" s="453"/>
      <c r="S217" s="453"/>
      <c r="T217" s="453"/>
      <c r="U217" s="453"/>
      <c r="V217" s="453"/>
      <c r="W217" s="453"/>
      <c r="X217" s="453"/>
      <c r="Y217" s="453"/>
      <c r="Z217" s="453"/>
      <c r="AA217" s="453"/>
      <c r="AB217" s="453"/>
      <c r="AC217" s="453"/>
      <c r="AD217" s="453"/>
      <c r="AE217" s="453"/>
    </row>
    <row r="218">
      <c r="A218" s="453"/>
      <c r="B218" s="453"/>
      <c r="C218" s="453"/>
      <c r="D218" s="453"/>
      <c r="E218" s="453"/>
      <c r="F218" s="453"/>
      <c r="G218" s="453"/>
      <c r="H218" s="453"/>
      <c r="I218" s="453"/>
      <c r="J218" s="453"/>
      <c r="K218" s="453"/>
      <c r="L218" s="453"/>
      <c r="M218" s="453"/>
      <c r="N218" s="453"/>
      <c r="O218" s="453"/>
      <c r="P218" s="453"/>
      <c r="Q218" s="453"/>
      <c r="R218" s="453"/>
      <c r="S218" s="453"/>
      <c r="T218" s="453"/>
      <c r="U218" s="453"/>
      <c r="V218" s="453"/>
      <c r="W218" s="453"/>
      <c r="X218" s="453"/>
      <c r="Y218" s="453"/>
      <c r="Z218" s="453"/>
      <c r="AA218" s="453"/>
      <c r="AB218" s="453"/>
      <c r="AC218" s="453"/>
      <c r="AD218" s="453"/>
      <c r="AE218" s="453"/>
    </row>
    <row r="219">
      <c r="A219" s="453"/>
      <c r="B219" s="453"/>
      <c r="C219" s="453"/>
      <c r="D219" s="453"/>
      <c r="E219" s="453"/>
      <c r="F219" s="453"/>
      <c r="G219" s="453"/>
      <c r="H219" s="453"/>
      <c r="I219" s="453"/>
      <c r="J219" s="453"/>
      <c r="K219" s="453"/>
      <c r="L219" s="453"/>
      <c r="M219" s="453"/>
      <c r="N219" s="453"/>
      <c r="O219" s="453"/>
      <c r="P219" s="453"/>
      <c r="Q219" s="453"/>
      <c r="R219" s="453"/>
      <c r="S219" s="453"/>
      <c r="T219" s="453"/>
      <c r="U219" s="453"/>
      <c r="V219" s="453"/>
      <c r="W219" s="453"/>
      <c r="X219" s="453"/>
      <c r="Y219" s="453"/>
      <c r="Z219" s="453"/>
      <c r="AA219" s="453"/>
      <c r="AB219" s="453"/>
      <c r="AC219" s="453"/>
      <c r="AD219" s="453"/>
      <c r="AE219" s="453"/>
    </row>
    <row r="220">
      <c r="A220" s="453"/>
      <c r="B220" s="453"/>
      <c r="C220" s="453"/>
      <c r="D220" s="453"/>
      <c r="E220" s="453"/>
      <c r="F220" s="453"/>
      <c r="G220" s="453"/>
      <c r="H220" s="453"/>
      <c r="I220" s="453"/>
      <c r="J220" s="453"/>
      <c r="K220" s="453"/>
      <c r="L220" s="453"/>
      <c r="M220" s="453"/>
      <c r="N220" s="453"/>
      <c r="O220" s="453"/>
      <c r="P220" s="453"/>
      <c r="Q220" s="453"/>
      <c r="R220" s="453"/>
      <c r="S220" s="453"/>
      <c r="T220" s="453"/>
      <c r="U220" s="453"/>
      <c r="V220" s="453"/>
      <c r="W220" s="453"/>
      <c r="X220" s="453"/>
      <c r="Y220" s="453"/>
      <c r="Z220" s="453"/>
      <c r="AA220" s="453"/>
      <c r="AB220" s="453"/>
      <c r="AC220" s="453"/>
      <c r="AD220" s="453"/>
      <c r="AE220" s="453"/>
    </row>
    <row r="221">
      <c r="A221" s="453"/>
      <c r="B221" s="453"/>
      <c r="C221" s="453"/>
      <c r="D221" s="453"/>
      <c r="E221" s="453"/>
      <c r="F221" s="453"/>
      <c r="G221" s="453"/>
      <c r="H221" s="453"/>
      <c r="I221" s="453"/>
      <c r="J221" s="453"/>
      <c r="K221" s="453"/>
      <c r="L221" s="453"/>
      <c r="M221" s="453"/>
      <c r="N221" s="453"/>
      <c r="O221" s="453"/>
      <c r="P221" s="453"/>
      <c r="Q221" s="453"/>
      <c r="R221" s="453"/>
      <c r="S221" s="453"/>
      <c r="T221" s="453"/>
      <c r="U221" s="453"/>
      <c r="V221" s="453"/>
      <c r="W221" s="453"/>
      <c r="X221" s="453"/>
      <c r="Y221" s="453"/>
      <c r="Z221" s="453"/>
      <c r="AA221" s="453"/>
      <c r="AB221" s="453"/>
      <c r="AC221" s="453"/>
      <c r="AD221" s="453"/>
      <c r="AE221" s="453"/>
    </row>
    <row r="222">
      <c r="A222" s="453"/>
      <c r="B222" s="453"/>
      <c r="C222" s="453"/>
      <c r="D222" s="453"/>
      <c r="E222" s="453"/>
      <c r="F222" s="453"/>
      <c r="G222" s="453"/>
      <c r="H222" s="453"/>
      <c r="I222" s="453"/>
      <c r="J222" s="453"/>
      <c r="K222" s="453"/>
      <c r="L222" s="453"/>
      <c r="M222" s="453"/>
      <c r="N222" s="453"/>
      <c r="O222" s="453"/>
      <c r="P222" s="453"/>
      <c r="Q222" s="453"/>
      <c r="R222" s="453"/>
      <c r="S222" s="453"/>
      <c r="T222" s="453"/>
      <c r="U222" s="453"/>
      <c r="V222" s="453"/>
      <c r="W222" s="453"/>
      <c r="X222" s="453"/>
      <c r="Y222" s="453"/>
      <c r="Z222" s="453"/>
      <c r="AA222" s="453"/>
      <c r="AB222" s="453"/>
      <c r="AC222" s="453"/>
      <c r="AD222" s="453"/>
      <c r="AE222" s="453"/>
    </row>
    <row r="223">
      <c r="A223" s="453"/>
      <c r="B223" s="453"/>
      <c r="C223" s="453"/>
      <c r="D223" s="453"/>
      <c r="E223" s="453"/>
      <c r="F223" s="453"/>
      <c r="G223" s="453"/>
      <c r="H223" s="453"/>
      <c r="I223" s="453"/>
      <c r="J223" s="453"/>
      <c r="K223" s="453"/>
      <c r="L223" s="453"/>
      <c r="M223" s="453"/>
      <c r="N223" s="453"/>
      <c r="O223" s="453"/>
      <c r="P223" s="453"/>
      <c r="Q223" s="453"/>
      <c r="R223" s="453"/>
      <c r="S223" s="453"/>
      <c r="T223" s="453"/>
      <c r="U223" s="453"/>
      <c r="V223" s="453"/>
      <c r="W223" s="453"/>
      <c r="X223" s="453"/>
      <c r="Y223" s="453"/>
      <c r="Z223" s="453"/>
      <c r="AA223" s="453"/>
      <c r="AB223" s="453"/>
      <c r="AC223" s="453"/>
      <c r="AD223" s="453"/>
      <c r="AE223" s="453"/>
    </row>
    <row r="224">
      <c r="A224" s="453"/>
      <c r="B224" s="453"/>
      <c r="C224" s="453"/>
      <c r="D224" s="453"/>
      <c r="E224" s="453"/>
      <c r="F224" s="453"/>
      <c r="G224" s="453"/>
      <c r="H224" s="453"/>
      <c r="I224" s="453"/>
      <c r="J224" s="453"/>
      <c r="K224" s="453"/>
      <c r="L224" s="453"/>
      <c r="M224" s="453"/>
      <c r="N224" s="453"/>
      <c r="O224" s="453"/>
      <c r="P224" s="453"/>
      <c r="Q224" s="453"/>
      <c r="R224" s="453"/>
      <c r="S224" s="453"/>
      <c r="T224" s="453"/>
      <c r="U224" s="453"/>
      <c r="V224" s="453"/>
      <c r="W224" s="453"/>
      <c r="X224" s="453"/>
      <c r="Y224" s="453"/>
      <c r="Z224" s="453"/>
      <c r="AA224" s="453"/>
      <c r="AB224" s="453"/>
      <c r="AC224" s="453"/>
      <c r="AD224" s="453"/>
      <c r="AE224" s="453"/>
    </row>
    <row r="225">
      <c r="A225" s="453"/>
      <c r="B225" s="453"/>
      <c r="C225" s="453"/>
      <c r="D225" s="453"/>
      <c r="E225" s="453"/>
      <c r="F225" s="453"/>
      <c r="G225" s="453"/>
      <c r="H225" s="453"/>
      <c r="I225" s="453"/>
      <c r="J225" s="453"/>
      <c r="K225" s="453"/>
      <c r="L225" s="453"/>
      <c r="M225" s="453"/>
      <c r="N225" s="453"/>
      <c r="O225" s="453"/>
      <c r="P225" s="453"/>
      <c r="Q225" s="453"/>
      <c r="R225" s="453"/>
      <c r="S225" s="453"/>
      <c r="T225" s="453"/>
      <c r="U225" s="453"/>
      <c r="V225" s="453"/>
      <c r="W225" s="453"/>
      <c r="X225" s="453"/>
      <c r="Y225" s="453"/>
      <c r="Z225" s="453"/>
      <c r="AA225" s="453"/>
      <c r="AB225" s="453"/>
      <c r="AC225" s="453"/>
      <c r="AD225" s="453"/>
      <c r="AE225" s="453"/>
    </row>
    <row r="226">
      <c r="A226" s="453"/>
      <c r="B226" s="453"/>
      <c r="C226" s="453"/>
      <c r="D226" s="453"/>
      <c r="E226" s="453"/>
      <c r="F226" s="453"/>
      <c r="G226" s="453"/>
      <c r="H226" s="453"/>
      <c r="I226" s="453"/>
      <c r="J226" s="453"/>
      <c r="K226" s="453"/>
      <c r="L226" s="453"/>
      <c r="M226" s="453"/>
      <c r="N226" s="453"/>
      <c r="O226" s="453"/>
      <c r="P226" s="453"/>
      <c r="Q226" s="453"/>
      <c r="R226" s="453"/>
      <c r="S226" s="453"/>
      <c r="T226" s="453"/>
      <c r="U226" s="453"/>
      <c r="V226" s="453"/>
      <c r="W226" s="453"/>
      <c r="X226" s="453"/>
      <c r="Y226" s="453"/>
      <c r="Z226" s="453"/>
      <c r="AA226" s="453"/>
      <c r="AB226" s="453"/>
      <c r="AC226" s="453"/>
      <c r="AD226" s="453"/>
      <c r="AE226" s="453"/>
    </row>
    <row r="227">
      <c r="A227" s="453"/>
      <c r="B227" s="453"/>
      <c r="C227" s="453"/>
      <c r="D227" s="453"/>
      <c r="E227" s="453"/>
      <c r="F227" s="453"/>
      <c r="G227" s="453"/>
      <c r="H227" s="453"/>
      <c r="I227" s="453"/>
      <c r="J227" s="453"/>
      <c r="K227" s="453"/>
      <c r="L227" s="453"/>
      <c r="M227" s="453"/>
      <c r="N227" s="453"/>
      <c r="O227" s="453"/>
      <c r="P227" s="453"/>
      <c r="Q227" s="453"/>
      <c r="R227" s="453"/>
      <c r="S227" s="453"/>
      <c r="T227" s="453"/>
      <c r="U227" s="453"/>
      <c r="V227" s="453"/>
      <c r="W227" s="453"/>
      <c r="X227" s="453"/>
      <c r="Y227" s="453"/>
      <c r="Z227" s="453"/>
      <c r="AA227" s="453"/>
      <c r="AB227" s="453"/>
      <c r="AC227" s="453"/>
      <c r="AD227" s="453"/>
      <c r="AE227" s="453"/>
    </row>
    <row r="228">
      <c r="A228" s="453"/>
      <c r="B228" s="453"/>
      <c r="C228" s="453"/>
      <c r="D228" s="453"/>
      <c r="E228" s="453"/>
      <c r="F228" s="453"/>
      <c r="G228" s="453"/>
      <c r="H228" s="453"/>
      <c r="I228" s="453"/>
      <c r="J228" s="453"/>
      <c r="K228" s="453"/>
      <c r="L228" s="453"/>
      <c r="M228" s="453"/>
      <c r="N228" s="453"/>
      <c r="O228" s="453"/>
      <c r="P228" s="453"/>
      <c r="Q228" s="453"/>
      <c r="R228" s="453"/>
      <c r="S228" s="453"/>
      <c r="T228" s="453"/>
      <c r="U228" s="453"/>
      <c r="V228" s="453"/>
      <c r="W228" s="453"/>
      <c r="X228" s="453"/>
      <c r="Y228" s="453"/>
      <c r="Z228" s="453"/>
      <c r="AA228" s="453"/>
      <c r="AB228" s="453"/>
      <c r="AC228" s="453"/>
      <c r="AD228" s="453"/>
      <c r="AE228" s="453"/>
    </row>
    <row r="229">
      <c r="A229" s="453"/>
      <c r="B229" s="453"/>
      <c r="C229" s="453"/>
      <c r="D229" s="453"/>
      <c r="E229" s="453"/>
      <c r="F229" s="453"/>
      <c r="G229" s="453"/>
      <c r="H229" s="453"/>
      <c r="I229" s="453"/>
      <c r="J229" s="453"/>
      <c r="K229" s="453"/>
      <c r="L229" s="453"/>
      <c r="M229" s="453"/>
      <c r="N229" s="453"/>
      <c r="O229" s="453"/>
      <c r="P229" s="453"/>
      <c r="Q229" s="453"/>
      <c r="R229" s="453"/>
      <c r="S229" s="453"/>
      <c r="T229" s="453"/>
      <c r="U229" s="453"/>
      <c r="V229" s="453"/>
      <c r="W229" s="453"/>
      <c r="X229" s="453"/>
      <c r="Y229" s="453"/>
      <c r="Z229" s="453"/>
      <c r="AA229" s="453"/>
      <c r="AB229" s="453"/>
      <c r="AC229" s="453"/>
      <c r="AD229" s="453"/>
      <c r="AE229" s="453"/>
    </row>
    <row r="230">
      <c r="A230" s="453"/>
      <c r="B230" s="453"/>
      <c r="C230" s="453"/>
      <c r="D230" s="453"/>
      <c r="E230" s="453"/>
      <c r="F230" s="453"/>
      <c r="G230" s="453"/>
      <c r="H230" s="453"/>
      <c r="I230" s="453"/>
      <c r="J230" s="453"/>
      <c r="K230" s="453"/>
      <c r="L230" s="453"/>
      <c r="M230" s="453"/>
      <c r="N230" s="453"/>
      <c r="O230" s="453"/>
      <c r="P230" s="453"/>
      <c r="Q230" s="453"/>
      <c r="R230" s="453"/>
      <c r="S230" s="453"/>
      <c r="T230" s="453"/>
      <c r="U230" s="453"/>
      <c r="V230" s="453"/>
      <c r="W230" s="453"/>
      <c r="X230" s="453"/>
      <c r="Y230" s="453"/>
      <c r="Z230" s="453"/>
      <c r="AA230" s="453"/>
      <c r="AB230" s="453"/>
      <c r="AC230" s="453"/>
      <c r="AD230" s="453"/>
      <c r="AE230" s="453"/>
    </row>
    <row r="231">
      <c r="A231" s="453"/>
      <c r="B231" s="453"/>
      <c r="C231" s="453"/>
      <c r="D231" s="453"/>
      <c r="E231" s="453"/>
      <c r="F231" s="453"/>
      <c r="G231" s="453"/>
      <c r="H231" s="453"/>
      <c r="I231" s="453"/>
      <c r="J231" s="453"/>
      <c r="K231" s="453"/>
      <c r="L231" s="453"/>
      <c r="M231" s="453"/>
      <c r="N231" s="453"/>
      <c r="O231" s="453"/>
      <c r="P231" s="453"/>
      <c r="Q231" s="453"/>
      <c r="R231" s="453"/>
      <c r="S231" s="453"/>
      <c r="T231" s="453"/>
      <c r="U231" s="453"/>
      <c r="V231" s="453"/>
      <c r="W231" s="453"/>
      <c r="X231" s="453"/>
      <c r="Y231" s="453"/>
      <c r="Z231" s="453"/>
      <c r="AA231" s="453"/>
      <c r="AB231" s="453"/>
      <c r="AC231" s="453"/>
      <c r="AD231" s="453"/>
      <c r="AE231" s="453"/>
    </row>
    <row r="232">
      <c r="A232" s="453"/>
      <c r="B232" s="453"/>
      <c r="C232" s="453"/>
      <c r="D232" s="453"/>
      <c r="E232" s="453"/>
      <c r="F232" s="453"/>
      <c r="G232" s="453"/>
      <c r="H232" s="453"/>
      <c r="I232" s="453"/>
      <c r="J232" s="453"/>
      <c r="K232" s="453"/>
      <c r="L232" s="453"/>
      <c r="M232" s="453"/>
      <c r="N232" s="453"/>
      <c r="O232" s="453"/>
      <c r="P232" s="453"/>
      <c r="Q232" s="453"/>
      <c r="R232" s="453"/>
      <c r="S232" s="453"/>
      <c r="T232" s="453"/>
      <c r="U232" s="453"/>
      <c r="V232" s="453"/>
      <c r="W232" s="453"/>
      <c r="X232" s="453"/>
      <c r="Y232" s="453"/>
      <c r="Z232" s="453"/>
      <c r="AA232" s="453"/>
      <c r="AB232" s="453"/>
      <c r="AC232" s="453"/>
      <c r="AD232" s="453"/>
      <c r="AE232" s="453"/>
    </row>
    <row r="233">
      <c r="A233" s="453"/>
      <c r="B233" s="453"/>
      <c r="C233" s="453"/>
      <c r="D233" s="453"/>
      <c r="E233" s="453"/>
      <c r="F233" s="453"/>
      <c r="G233" s="453"/>
      <c r="H233" s="453"/>
      <c r="I233" s="453"/>
      <c r="J233" s="453"/>
      <c r="K233" s="453"/>
      <c r="L233" s="453"/>
      <c r="M233" s="453"/>
      <c r="N233" s="453"/>
      <c r="O233" s="453"/>
      <c r="P233" s="453"/>
      <c r="Q233" s="453"/>
      <c r="R233" s="453"/>
      <c r="S233" s="453"/>
      <c r="T233" s="453"/>
      <c r="U233" s="453"/>
      <c r="V233" s="453"/>
      <c r="W233" s="453"/>
      <c r="X233" s="453"/>
      <c r="Y233" s="453"/>
      <c r="Z233" s="453"/>
      <c r="AA233" s="453"/>
      <c r="AB233" s="453"/>
      <c r="AC233" s="453"/>
      <c r="AD233" s="453"/>
      <c r="AE233" s="453"/>
    </row>
    <row r="234">
      <c r="A234" s="453"/>
      <c r="B234" s="453"/>
      <c r="C234" s="453"/>
      <c r="D234" s="453"/>
      <c r="E234" s="453"/>
      <c r="F234" s="453"/>
      <c r="G234" s="453"/>
      <c r="H234" s="453"/>
      <c r="I234" s="453"/>
      <c r="J234" s="453"/>
      <c r="K234" s="453"/>
      <c r="L234" s="453"/>
      <c r="M234" s="453"/>
      <c r="N234" s="453"/>
      <c r="O234" s="453"/>
      <c r="P234" s="453"/>
      <c r="Q234" s="453"/>
      <c r="R234" s="453"/>
      <c r="S234" s="453"/>
      <c r="T234" s="453"/>
      <c r="U234" s="453"/>
      <c r="V234" s="453"/>
      <c r="W234" s="453"/>
      <c r="X234" s="453"/>
      <c r="Y234" s="453"/>
      <c r="Z234" s="453"/>
      <c r="AA234" s="453"/>
      <c r="AB234" s="453"/>
      <c r="AC234" s="453"/>
      <c r="AD234" s="453"/>
      <c r="AE234" s="453"/>
    </row>
    <row r="235">
      <c r="A235" s="453"/>
      <c r="B235" s="453"/>
      <c r="C235" s="453"/>
      <c r="D235" s="453"/>
      <c r="E235" s="453"/>
      <c r="F235" s="453"/>
      <c r="G235" s="453"/>
      <c r="H235" s="453"/>
      <c r="I235" s="453"/>
      <c r="J235" s="453"/>
      <c r="K235" s="453"/>
      <c r="L235" s="453"/>
      <c r="M235" s="453"/>
      <c r="N235" s="453"/>
      <c r="O235" s="453"/>
      <c r="P235" s="453"/>
      <c r="Q235" s="453"/>
      <c r="R235" s="453"/>
      <c r="S235" s="453"/>
      <c r="T235" s="453"/>
      <c r="U235" s="453"/>
      <c r="V235" s="453"/>
      <c r="W235" s="453"/>
      <c r="X235" s="453"/>
      <c r="Y235" s="453"/>
      <c r="Z235" s="453"/>
      <c r="AA235" s="453"/>
      <c r="AB235" s="453"/>
      <c r="AC235" s="453"/>
      <c r="AD235" s="453"/>
      <c r="AE235" s="453"/>
    </row>
    <row r="236">
      <c r="A236" s="453"/>
      <c r="B236" s="453"/>
      <c r="C236" s="453"/>
      <c r="D236" s="453"/>
      <c r="E236" s="453"/>
      <c r="F236" s="453"/>
      <c r="G236" s="453"/>
      <c r="H236" s="453"/>
      <c r="I236" s="453"/>
      <c r="J236" s="453"/>
      <c r="K236" s="453"/>
      <c r="L236" s="453"/>
      <c r="M236" s="453"/>
      <c r="N236" s="453"/>
      <c r="O236" s="453"/>
      <c r="P236" s="453"/>
      <c r="Q236" s="453"/>
      <c r="R236" s="453"/>
      <c r="S236" s="453"/>
      <c r="T236" s="453"/>
      <c r="U236" s="453"/>
      <c r="V236" s="453"/>
      <c r="W236" s="453"/>
      <c r="X236" s="453"/>
      <c r="Y236" s="453"/>
      <c r="Z236" s="453"/>
      <c r="AA236" s="453"/>
      <c r="AB236" s="453"/>
      <c r="AC236" s="453"/>
      <c r="AD236" s="453"/>
      <c r="AE236" s="453"/>
    </row>
    <row r="237">
      <c r="A237" s="453"/>
      <c r="B237" s="453"/>
      <c r="C237" s="453"/>
      <c r="D237" s="453"/>
      <c r="E237" s="453"/>
      <c r="F237" s="453"/>
      <c r="G237" s="453"/>
      <c r="H237" s="453"/>
      <c r="I237" s="453"/>
      <c r="J237" s="453"/>
      <c r="K237" s="453"/>
      <c r="L237" s="453"/>
      <c r="M237" s="453"/>
      <c r="N237" s="453"/>
      <c r="O237" s="453"/>
      <c r="P237" s="453"/>
      <c r="Q237" s="453"/>
      <c r="R237" s="453"/>
      <c r="S237" s="453"/>
      <c r="T237" s="453"/>
      <c r="U237" s="453"/>
      <c r="V237" s="453"/>
      <c r="W237" s="453"/>
      <c r="X237" s="453"/>
      <c r="Y237" s="453"/>
      <c r="Z237" s="453"/>
      <c r="AA237" s="453"/>
      <c r="AB237" s="453"/>
      <c r="AC237" s="453"/>
      <c r="AD237" s="453"/>
      <c r="AE237" s="453"/>
    </row>
    <row r="238">
      <c r="A238" s="453"/>
      <c r="B238" s="453"/>
      <c r="C238" s="453"/>
      <c r="D238" s="453"/>
      <c r="E238" s="453"/>
      <c r="F238" s="453"/>
      <c r="G238" s="453"/>
      <c r="H238" s="453"/>
      <c r="I238" s="453"/>
      <c r="J238" s="453"/>
      <c r="K238" s="453"/>
      <c r="L238" s="453"/>
      <c r="M238" s="453"/>
      <c r="N238" s="453"/>
      <c r="O238" s="453"/>
      <c r="P238" s="453"/>
      <c r="Q238" s="453"/>
      <c r="R238" s="453"/>
      <c r="S238" s="453"/>
      <c r="T238" s="453"/>
      <c r="U238" s="453"/>
      <c r="V238" s="453"/>
      <c r="W238" s="453"/>
      <c r="X238" s="453"/>
      <c r="Y238" s="453"/>
      <c r="Z238" s="453"/>
      <c r="AA238" s="453"/>
      <c r="AB238" s="453"/>
      <c r="AC238" s="453"/>
      <c r="AD238" s="453"/>
      <c r="AE238" s="453"/>
    </row>
    <row r="239">
      <c r="A239" s="453"/>
      <c r="B239" s="453"/>
      <c r="C239" s="453"/>
      <c r="D239" s="453"/>
      <c r="E239" s="453"/>
      <c r="F239" s="453"/>
      <c r="G239" s="453"/>
      <c r="H239" s="453"/>
      <c r="I239" s="453"/>
      <c r="J239" s="453"/>
      <c r="K239" s="453"/>
      <c r="L239" s="453"/>
      <c r="M239" s="453"/>
      <c r="N239" s="453"/>
      <c r="O239" s="453"/>
      <c r="P239" s="453"/>
      <c r="Q239" s="453"/>
      <c r="R239" s="453"/>
      <c r="S239" s="453"/>
      <c r="T239" s="453"/>
      <c r="U239" s="453"/>
      <c r="V239" s="453"/>
      <c r="W239" s="453"/>
      <c r="X239" s="453"/>
      <c r="Y239" s="453"/>
      <c r="Z239" s="453"/>
      <c r="AA239" s="453"/>
      <c r="AB239" s="453"/>
      <c r="AC239" s="453"/>
      <c r="AD239" s="453"/>
      <c r="AE239" s="453"/>
    </row>
    <row r="240">
      <c r="A240" s="453"/>
      <c r="B240" s="453"/>
      <c r="C240" s="453"/>
      <c r="D240" s="453"/>
      <c r="E240" s="453"/>
      <c r="F240" s="453"/>
      <c r="G240" s="453"/>
      <c r="H240" s="453"/>
      <c r="I240" s="453"/>
      <c r="J240" s="453"/>
      <c r="K240" s="453"/>
      <c r="L240" s="453"/>
      <c r="M240" s="453"/>
      <c r="N240" s="453"/>
      <c r="O240" s="453"/>
      <c r="P240" s="453"/>
      <c r="Q240" s="453"/>
      <c r="R240" s="453"/>
      <c r="S240" s="453"/>
      <c r="T240" s="453"/>
      <c r="U240" s="453"/>
      <c r="V240" s="453"/>
      <c r="W240" s="453"/>
      <c r="X240" s="453"/>
      <c r="Y240" s="453"/>
      <c r="Z240" s="453"/>
      <c r="AA240" s="453"/>
      <c r="AB240" s="453"/>
      <c r="AC240" s="453"/>
      <c r="AD240" s="453"/>
      <c r="AE240" s="453"/>
    </row>
    <row r="241">
      <c r="A241" s="453"/>
      <c r="B241" s="453"/>
      <c r="C241" s="453"/>
      <c r="D241" s="453"/>
      <c r="E241" s="453"/>
      <c r="F241" s="453"/>
      <c r="G241" s="453"/>
      <c r="H241" s="453"/>
      <c r="I241" s="453"/>
      <c r="J241" s="453"/>
      <c r="K241" s="453"/>
      <c r="L241" s="453"/>
      <c r="M241" s="453"/>
      <c r="N241" s="453"/>
      <c r="O241" s="453"/>
      <c r="P241" s="453"/>
      <c r="Q241" s="453"/>
      <c r="R241" s="453"/>
      <c r="S241" s="453"/>
      <c r="T241" s="453"/>
      <c r="U241" s="453"/>
      <c r="V241" s="453"/>
      <c r="W241" s="453"/>
      <c r="X241" s="453"/>
      <c r="Y241" s="453"/>
      <c r="Z241" s="453"/>
      <c r="AA241" s="453"/>
      <c r="AB241" s="453"/>
      <c r="AC241" s="453"/>
      <c r="AD241" s="453"/>
      <c r="AE241" s="453"/>
    </row>
    <row r="242">
      <c r="A242" s="453"/>
      <c r="B242" s="453"/>
      <c r="C242" s="453"/>
      <c r="D242" s="453"/>
      <c r="E242" s="453"/>
      <c r="F242" s="453"/>
      <c r="G242" s="453"/>
      <c r="H242" s="453"/>
      <c r="I242" s="453"/>
      <c r="J242" s="453"/>
      <c r="K242" s="453"/>
      <c r="L242" s="453"/>
      <c r="M242" s="453"/>
      <c r="N242" s="453"/>
      <c r="O242" s="453"/>
      <c r="P242" s="453"/>
      <c r="Q242" s="453"/>
      <c r="R242" s="453"/>
      <c r="S242" s="453"/>
      <c r="T242" s="453"/>
      <c r="U242" s="453"/>
      <c r="V242" s="453"/>
      <c r="W242" s="453"/>
      <c r="X242" s="453"/>
      <c r="Y242" s="453"/>
      <c r="Z242" s="453"/>
      <c r="AA242" s="453"/>
      <c r="AB242" s="453"/>
      <c r="AC242" s="453"/>
      <c r="AD242" s="453"/>
      <c r="AE242" s="453"/>
    </row>
    <row r="243">
      <c r="A243" s="453"/>
      <c r="B243" s="453"/>
      <c r="C243" s="453"/>
      <c r="D243" s="453"/>
      <c r="E243" s="453"/>
      <c r="F243" s="453"/>
      <c r="G243" s="453"/>
      <c r="H243" s="453"/>
      <c r="I243" s="453"/>
      <c r="J243" s="453"/>
      <c r="K243" s="453"/>
      <c r="L243" s="453"/>
      <c r="M243" s="453"/>
      <c r="N243" s="453"/>
      <c r="O243" s="453"/>
      <c r="P243" s="453"/>
      <c r="Q243" s="453"/>
      <c r="R243" s="453"/>
      <c r="S243" s="453"/>
      <c r="T243" s="453"/>
      <c r="U243" s="453"/>
      <c r="V243" s="453"/>
      <c r="W243" s="453"/>
      <c r="X243" s="453"/>
      <c r="Y243" s="453"/>
      <c r="Z243" s="453"/>
      <c r="AA243" s="453"/>
      <c r="AB243" s="453"/>
      <c r="AC243" s="453"/>
      <c r="AD243" s="453"/>
      <c r="AE243" s="453"/>
    </row>
    <row r="244">
      <c r="A244" s="453"/>
      <c r="B244" s="453"/>
      <c r="C244" s="453"/>
      <c r="D244" s="453"/>
      <c r="E244" s="453"/>
      <c r="F244" s="453"/>
      <c r="G244" s="453"/>
      <c r="H244" s="453"/>
      <c r="I244" s="453"/>
      <c r="J244" s="453"/>
      <c r="K244" s="453"/>
      <c r="L244" s="453"/>
      <c r="M244" s="453"/>
      <c r="N244" s="453"/>
      <c r="O244" s="453"/>
      <c r="P244" s="453"/>
      <c r="Q244" s="453"/>
      <c r="R244" s="453"/>
      <c r="S244" s="453"/>
      <c r="T244" s="453"/>
      <c r="U244" s="453"/>
      <c r="V244" s="453"/>
      <c r="W244" s="453"/>
      <c r="X244" s="453"/>
      <c r="Y244" s="453"/>
      <c r="Z244" s="453"/>
      <c r="AA244" s="453"/>
      <c r="AB244" s="453"/>
      <c r="AC244" s="453"/>
      <c r="AD244" s="453"/>
      <c r="AE244" s="453"/>
    </row>
    <row r="245">
      <c r="A245" s="453"/>
      <c r="B245" s="453"/>
      <c r="C245" s="453"/>
      <c r="D245" s="453"/>
      <c r="E245" s="453"/>
      <c r="F245" s="453"/>
      <c r="G245" s="453"/>
      <c r="H245" s="453"/>
      <c r="I245" s="453"/>
      <c r="J245" s="453"/>
      <c r="K245" s="453"/>
      <c r="L245" s="453"/>
      <c r="M245" s="453"/>
      <c r="N245" s="453"/>
      <c r="O245" s="453"/>
      <c r="P245" s="453"/>
      <c r="Q245" s="453"/>
      <c r="R245" s="453"/>
      <c r="S245" s="453"/>
      <c r="T245" s="453"/>
      <c r="U245" s="453"/>
      <c r="V245" s="453"/>
      <c r="W245" s="453"/>
      <c r="X245" s="453"/>
      <c r="Y245" s="453"/>
      <c r="Z245" s="453"/>
      <c r="AA245" s="453"/>
      <c r="AB245" s="453"/>
      <c r="AC245" s="453"/>
      <c r="AD245" s="453"/>
      <c r="AE245" s="453"/>
    </row>
    <row r="246">
      <c r="A246" s="453"/>
      <c r="B246" s="453"/>
      <c r="C246" s="453"/>
      <c r="D246" s="453"/>
      <c r="E246" s="453"/>
      <c r="F246" s="453"/>
      <c r="G246" s="453"/>
      <c r="H246" s="453"/>
      <c r="I246" s="453"/>
      <c r="J246" s="453"/>
      <c r="K246" s="453"/>
      <c r="L246" s="453"/>
      <c r="M246" s="453"/>
      <c r="N246" s="453"/>
      <c r="O246" s="453"/>
      <c r="P246" s="453"/>
      <c r="Q246" s="453"/>
      <c r="R246" s="453"/>
      <c r="S246" s="453"/>
      <c r="T246" s="453"/>
      <c r="U246" s="453"/>
      <c r="V246" s="453"/>
      <c r="W246" s="453"/>
      <c r="X246" s="453"/>
      <c r="Y246" s="453"/>
      <c r="Z246" s="453"/>
      <c r="AA246" s="453"/>
      <c r="AB246" s="453"/>
      <c r="AC246" s="453"/>
      <c r="AD246" s="453"/>
      <c r="AE246" s="453"/>
    </row>
    <row r="247">
      <c r="A247" s="453"/>
      <c r="B247" s="453"/>
      <c r="C247" s="453"/>
      <c r="D247" s="453"/>
      <c r="E247" s="453"/>
      <c r="F247" s="453"/>
      <c r="G247" s="453"/>
      <c r="H247" s="453"/>
      <c r="I247" s="453"/>
      <c r="J247" s="453"/>
      <c r="K247" s="453"/>
      <c r="L247" s="453"/>
      <c r="M247" s="453"/>
      <c r="N247" s="453"/>
      <c r="O247" s="453"/>
      <c r="P247" s="453"/>
      <c r="Q247" s="453"/>
      <c r="R247" s="453"/>
      <c r="S247" s="453"/>
      <c r="T247" s="453"/>
      <c r="U247" s="453"/>
      <c r="V247" s="453"/>
      <c r="W247" s="453"/>
      <c r="X247" s="453"/>
      <c r="Y247" s="453"/>
      <c r="Z247" s="453"/>
      <c r="AA247" s="453"/>
      <c r="AB247" s="453"/>
      <c r="AC247" s="453"/>
      <c r="AD247" s="453"/>
      <c r="AE247" s="453"/>
    </row>
    <row r="248">
      <c r="A248" s="453"/>
      <c r="B248" s="453"/>
      <c r="C248" s="453"/>
      <c r="D248" s="453"/>
      <c r="E248" s="453"/>
      <c r="F248" s="453"/>
      <c r="G248" s="453"/>
      <c r="H248" s="453"/>
      <c r="I248" s="453"/>
      <c r="J248" s="453"/>
      <c r="K248" s="453"/>
      <c r="L248" s="453"/>
      <c r="M248" s="453"/>
      <c r="N248" s="453"/>
      <c r="O248" s="453"/>
      <c r="P248" s="453"/>
      <c r="Q248" s="453"/>
      <c r="R248" s="453"/>
      <c r="S248" s="453"/>
      <c r="T248" s="453"/>
      <c r="U248" s="453"/>
      <c r="V248" s="453"/>
      <c r="W248" s="453"/>
      <c r="X248" s="453"/>
      <c r="Y248" s="453"/>
      <c r="Z248" s="453"/>
      <c r="AA248" s="453"/>
      <c r="AB248" s="453"/>
      <c r="AC248" s="453"/>
      <c r="AD248" s="453"/>
      <c r="AE248" s="453"/>
    </row>
    <row r="249">
      <c r="A249" s="453"/>
      <c r="B249" s="453"/>
      <c r="C249" s="453"/>
      <c r="D249" s="453"/>
      <c r="E249" s="453"/>
      <c r="F249" s="453"/>
      <c r="G249" s="453"/>
      <c r="H249" s="453"/>
      <c r="I249" s="453"/>
      <c r="J249" s="453"/>
      <c r="K249" s="453"/>
      <c r="L249" s="453"/>
      <c r="M249" s="453"/>
      <c r="N249" s="453"/>
      <c r="O249" s="453"/>
      <c r="P249" s="453"/>
      <c r="Q249" s="453"/>
      <c r="R249" s="453"/>
      <c r="S249" s="453"/>
      <c r="T249" s="453"/>
      <c r="U249" s="453"/>
      <c r="V249" s="453"/>
      <c r="W249" s="453"/>
      <c r="X249" s="453"/>
      <c r="Y249" s="453"/>
      <c r="Z249" s="453"/>
      <c r="AA249" s="453"/>
      <c r="AB249" s="453"/>
      <c r="AC249" s="453"/>
      <c r="AD249" s="453"/>
      <c r="AE249" s="453"/>
    </row>
    <row r="250">
      <c r="A250" s="453"/>
      <c r="B250" s="453"/>
      <c r="C250" s="453"/>
      <c r="D250" s="453"/>
      <c r="E250" s="453"/>
      <c r="F250" s="453"/>
      <c r="G250" s="453"/>
      <c r="H250" s="453"/>
      <c r="I250" s="453"/>
      <c r="J250" s="453"/>
      <c r="K250" s="453"/>
      <c r="L250" s="453"/>
      <c r="M250" s="453"/>
      <c r="N250" s="453"/>
      <c r="O250" s="453"/>
      <c r="P250" s="453"/>
      <c r="Q250" s="453"/>
      <c r="R250" s="453"/>
      <c r="S250" s="453"/>
      <c r="T250" s="453"/>
      <c r="U250" s="453"/>
      <c r="V250" s="453"/>
      <c r="W250" s="453"/>
      <c r="X250" s="453"/>
      <c r="Y250" s="453"/>
      <c r="Z250" s="453"/>
      <c r="AA250" s="453"/>
      <c r="AB250" s="453"/>
      <c r="AC250" s="453"/>
      <c r="AD250" s="453"/>
      <c r="AE250" s="453"/>
    </row>
    <row r="251">
      <c r="A251" s="453"/>
      <c r="B251" s="453"/>
      <c r="C251" s="453"/>
      <c r="D251" s="453"/>
      <c r="E251" s="453"/>
      <c r="F251" s="453"/>
      <c r="G251" s="453"/>
      <c r="H251" s="453"/>
      <c r="I251" s="453"/>
      <c r="J251" s="453"/>
      <c r="K251" s="453"/>
      <c r="L251" s="453"/>
      <c r="M251" s="453"/>
      <c r="N251" s="453"/>
      <c r="O251" s="453"/>
      <c r="P251" s="453"/>
      <c r="Q251" s="453"/>
      <c r="R251" s="453"/>
      <c r="S251" s="453"/>
      <c r="T251" s="453"/>
      <c r="U251" s="453"/>
      <c r="V251" s="453"/>
      <c r="W251" s="453"/>
      <c r="X251" s="453"/>
      <c r="Y251" s="453"/>
      <c r="Z251" s="453"/>
      <c r="AA251" s="453"/>
      <c r="AB251" s="453"/>
      <c r="AC251" s="453"/>
      <c r="AD251" s="453"/>
      <c r="AE251" s="453"/>
    </row>
    <row r="252">
      <c r="A252" s="453"/>
      <c r="B252" s="453"/>
      <c r="C252" s="453"/>
      <c r="D252" s="453"/>
      <c r="E252" s="453"/>
      <c r="F252" s="453"/>
      <c r="G252" s="453"/>
      <c r="H252" s="453"/>
      <c r="I252" s="453"/>
      <c r="J252" s="453"/>
      <c r="K252" s="453"/>
      <c r="L252" s="453"/>
      <c r="M252" s="453"/>
      <c r="N252" s="453"/>
      <c r="O252" s="453"/>
      <c r="P252" s="453"/>
      <c r="Q252" s="453"/>
      <c r="R252" s="453"/>
      <c r="S252" s="453"/>
      <c r="T252" s="453"/>
      <c r="U252" s="453"/>
      <c r="V252" s="453"/>
      <c r="W252" s="453"/>
      <c r="X252" s="453"/>
      <c r="Y252" s="453"/>
      <c r="Z252" s="453"/>
      <c r="AA252" s="453"/>
      <c r="AB252" s="453"/>
      <c r="AC252" s="453"/>
      <c r="AD252" s="453"/>
      <c r="AE252" s="453"/>
    </row>
    <row r="253">
      <c r="A253" s="453"/>
      <c r="B253" s="453"/>
      <c r="C253" s="453"/>
      <c r="D253" s="453"/>
      <c r="E253" s="453"/>
      <c r="F253" s="453"/>
      <c r="G253" s="453"/>
      <c r="H253" s="453"/>
      <c r="I253" s="453"/>
      <c r="J253" s="453"/>
      <c r="K253" s="453"/>
      <c r="L253" s="453"/>
      <c r="M253" s="453"/>
      <c r="N253" s="453"/>
      <c r="O253" s="453"/>
      <c r="P253" s="453"/>
      <c r="Q253" s="453"/>
      <c r="R253" s="453"/>
      <c r="S253" s="453"/>
      <c r="T253" s="453"/>
      <c r="U253" s="453"/>
      <c r="V253" s="453"/>
      <c r="W253" s="453"/>
      <c r="X253" s="453"/>
      <c r="Y253" s="453"/>
      <c r="Z253" s="453"/>
      <c r="AA253" s="453"/>
      <c r="AB253" s="453"/>
      <c r="AC253" s="453"/>
      <c r="AD253" s="453"/>
      <c r="AE253" s="453"/>
    </row>
    <row r="254">
      <c r="A254" s="453"/>
      <c r="B254" s="453"/>
      <c r="C254" s="453"/>
      <c r="D254" s="453"/>
      <c r="E254" s="453"/>
      <c r="F254" s="453"/>
      <c r="G254" s="453"/>
      <c r="H254" s="453"/>
      <c r="I254" s="453"/>
      <c r="J254" s="453"/>
      <c r="K254" s="453"/>
      <c r="L254" s="453"/>
      <c r="M254" s="453"/>
      <c r="N254" s="453"/>
      <c r="O254" s="453"/>
      <c r="P254" s="453"/>
      <c r="Q254" s="453"/>
      <c r="R254" s="453"/>
      <c r="S254" s="453"/>
      <c r="T254" s="453"/>
      <c r="U254" s="453"/>
      <c r="V254" s="453"/>
      <c r="W254" s="453"/>
      <c r="X254" s="453"/>
      <c r="Y254" s="453"/>
      <c r="Z254" s="453"/>
      <c r="AA254" s="453"/>
      <c r="AB254" s="453"/>
      <c r="AC254" s="453"/>
      <c r="AD254" s="453"/>
      <c r="AE254" s="453"/>
    </row>
    <row r="255">
      <c r="A255" s="453"/>
      <c r="B255" s="453"/>
      <c r="C255" s="453"/>
      <c r="D255" s="453"/>
      <c r="E255" s="453"/>
      <c r="F255" s="453"/>
      <c r="G255" s="453"/>
      <c r="H255" s="453"/>
      <c r="I255" s="453"/>
      <c r="J255" s="453"/>
      <c r="K255" s="453"/>
      <c r="L255" s="453"/>
      <c r="M255" s="453"/>
      <c r="N255" s="453"/>
      <c r="O255" s="453"/>
      <c r="P255" s="453"/>
      <c r="Q255" s="453"/>
      <c r="R255" s="453"/>
      <c r="S255" s="453"/>
      <c r="T255" s="453"/>
      <c r="U255" s="453"/>
      <c r="V255" s="453"/>
      <c r="W255" s="453"/>
      <c r="X255" s="453"/>
      <c r="Y255" s="453"/>
      <c r="Z255" s="453"/>
      <c r="AA255" s="453"/>
      <c r="AB255" s="453"/>
      <c r="AC255" s="453"/>
      <c r="AD255" s="453"/>
      <c r="AE255" s="453"/>
    </row>
    <row r="256">
      <c r="A256" s="453"/>
      <c r="B256" s="453"/>
      <c r="C256" s="453"/>
      <c r="D256" s="453"/>
      <c r="E256" s="453"/>
      <c r="F256" s="453"/>
      <c r="G256" s="453"/>
      <c r="H256" s="453"/>
      <c r="I256" s="453"/>
      <c r="J256" s="453"/>
      <c r="K256" s="453"/>
      <c r="L256" s="453"/>
      <c r="M256" s="453"/>
      <c r="N256" s="453"/>
      <c r="O256" s="453"/>
      <c r="P256" s="453"/>
      <c r="Q256" s="453"/>
      <c r="R256" s="453"/>
      <c r="S256" s="453"/>
      <c r="T256" s="453"/>
      <c r="U256" s="453"/>
      <c r="V256" s="453"/>
      <c r="W256" s="453"/>
      <c r="X256" s="453"/>
      <c r="Y256" s="453"/>
      <c r="Z256" s="453"/>
      <c r="AA256" s="453"/>
      <c r="AB256" s="453"/>
      <c r="AC256" s="453"/>
      <c r="AD256" s="453"/>
      <c r="AE256" s="453"/>
    </row>
    <row r="257">
      <c r="A257" s="453"/>
      <c r="B257" s="453"/>
      <c r="C257" s="453"/>
      <c r="D257" s="453"/>
      <c r="E257" s="453"/>
      <c r="F257" s="453"/>
      <c r="G257" s="453"/>
      <c r="H257" s="453"/>
      <c r="I257" s="453"/>
      <c r="J257" s="453"/>
      <c r="K257" s="453"/>
      <c r="L257" s="453"/>
      <c r="M257" s="453"/>
      <c r="N257" s="453"/>
      <c r="O257" s="453"/>
      <c r="P257" s="453"/>
      <c r="Q257" s="453"/>
      <c r="R257" s="453"/>
      <c r="S257" s="453"/>
      <c r="T257" s="453"/>
      <c r="U257" s="453"/>
      <c r="V257" s="453"/>
      <c r="W257" s="453"/>
      <c r="X257" s="453"/>
      <c r="Y257" s="453"/>
      <c r="Z257" s="453"/>
      <c r="AA257" s="453"/>
      <c r="AB257" s="453"/>
      <c r="AC257" s="453"/>
      <c r="AD257" s="453"/>
      <c r="AE257" s="453"/>
    </row>
    <row r="258">
      <c r="A258" s="453"/>
      <c r="B258" s="453"/>
      <c r="C258" s="453"/>
      <c r="D258" s="453"/>
      <c r="E258" s="453"/>
      <c r="F258" s="453"/>
      <c r="G258" s="453"/>
      <c r="H258" s="453"/>
      <c r="I258" s="453"/>
      <c r="J258" s="453"/>
      <c r="K258" s="453"/>
      <c r="L258" s="453"/>
      <c r="M258" s="453"/>
      <c r="N258" s="453"/>
      <c r="O258" s="453"/>
      <c r="P258" s="453"/>
      <c r="Q258" s="453"/>
      <c r="R258" s="453"/>
      <c r="S258" s="453"/>
      <c r="T258" s="453"/>
      <c r="U258" s="453"/>
      <c r="V258" s="453"/>
      <c r="W258" s="453"/>
      <c r="X258" s="453"/>
      <c r="Y258" s="453"/>
      <c r="Z258" s="453"/>
      <c r="AA258" s="453"/>
      <c r="AB258" s="453"/>
      <c r="AC258" s="453"/>
      <c r="AD258" s="453"/>
      <c r="AE258" s="453"/>
    </row>
    <row r="259">
      <c r="A259" s="453"/>
      <c r="B259" s="453"/>
      <c r="C259" s="453"/>
      <c r="D259" s="453"/>
      <c r="E259" s="453"/>
      <c r="F259" s="453"/>
      <c r="G259" s="453"/>
      <c r="H259" s="453"/>
      <c r="I259" s="453"/>
      <c r="J259" s="453"/>
      <c r="K259" s="453"/>
      <c r="L259" s="453"/>
      <c r="M259" s="453"/>
      <c r="N259" s="453"/>
      <c r="O259" s="453"/>
      <c r="P259" s="453"/>
      <c r="Q259" s="453"/>
      <c r="R259" s="453"/>
      <c r="S259" s="453"/>
      <c r="T259" s="453"/>
      <c r="U259" s="453"/>
      <c r="V259" s="453"/>
      <c r="W259" s="453"/>
      <c r="X259" s="453"/>
      <c r="Y259" s="453"/>
      <c r="Z259" s="453"/>
      <c r="AA259" s="453"/>
      <c r="AB259" s="453"/>
      <c r="AC259" s="453"/>
      <c r="AD259" s="453"/>
      <c r="AE259" s="453"/>
    </row>
    <row r="260">
      <c r="A260" s="453"/>
      <c r="B260" s="453"/>
      <c r="C260" s="453"/>
      <c r="D260" s="453"/>
      <c r="E260" s="453"/>
      <c r="F260" s="453"/>
      <c r="G260" s="453"/>
      <c r="H260" s="453"/>
      <c r="I260" s="453"/>
      <c r="J260" s="453"/>
      <c r="K260" s="453"/>
      <c r="L260" s="453"/>
      <c r="M260" s="453"/>
      <c r="N260" s="453"/>
      <c r="O260" s="453"/>
      <c r="P260" s="453"/>
      <c r="Q260" s="453"/>
      <c r="R260" s="453"/>
      <c r="S260" s="453"/>
      <c r="T260" s="453"/>
      <c r="U260" s="453"/>
      <c r="V260" s="453"/>
      <c r="W260" s="453"/>
      <c r="X260" s="453"/>
      <c r="Y260" s="453"/>
      <c r="Z260" s="453"/>
      <c r="AA260" s="453"/>
      <c r="AB260" s="453"/>
      <c r="AC260" s="453"/>
      <c r="AD260" s="453"/>
      <c r="AE260" s="453"/>
    </row>
    <row r="261">
      <c r="A261" s="453"/>
      <c r="B261" s="453"/>
      <c r="C261" s="453"/>
      <c r="D261" s="453"/>
      <c r="E261" s="453"/>
      <c r="F261" s="453"/>
      <c r="G261" s="453"/>
      <c r="H261" s="453"/>
      <c r="I261" s="453"/>
      <c r="J261" s="453"/>
      <c r="K261" s="453"/>
      <c r="L261" s="453"/>
      <c r="M261" s="453"/>
      <c r="N261" s="453"/>
      <c r="O261" s="453"/>
      <c r="P261" s="453"/>
      <c r="Q261" s="453"/>
      <c r="R261" s="453"/>
      <c r="S261" s="453"/>
      <c r="T261" s="453"/>
      <c r="U261" s="453"/>
      <c r="V261" s="453"/>
      <c r="W261" s="453"/>
      <c r="X261" s="453"/>
      <c r="Y261" s="453"/>
      <c r="Z261" s="453"/>
      <c r="AA261" s="453"/>
      <c r="AB261" s="453"/>
      <c r="AC261" s="453"/>
      <c r="AD261" s="453"/>
      <c r="AE261" s="453"/>
    </row>
    <row r="262">
      <c r="A262" s="453"/>
      <c r="B262" s="453"/>
      <c r="C262" s="453"/>
      <c r="D262" s="453"/>
      <c r="E262" s="453"/>
      <c r="F262" s="453"/>
      <c r="G262" s="453"/>
      <c r="H262" s="453"/>
      <c r="I262" s="453"/>
      <c r="J262" s="453"/>
      <c r="K262" s="453"/>
      <c r="L262" s="453"/>
      <c r="M262" s="453"/>
      <c r="N262" s="453"/>
      <c r="O262" s="453"/>
      <c r="P262" s="453"/>
      <c r="Q262" s="453"/>
      <c r="R262" s="453"/>
      <c r="S262" s="453"/>
      <c r="T262" s="453"/>
      <c r="U262" s="453"/>
      <c r="V262" s="453"/>
      <c r="W262" s="453"/>
      <c r="X262" s="453"/>
      <c r="Y262" s="453"/>
      <c r="Z262" s="453"/>
      <c r="AA262" s="453"/>
      <c r="AB262" s="453"/>
      <c r="AC262" s="453"/>
      <c r="AD262" s="453"/>
      <c r="AE262" s="453"/>
    </row>
    <row r="263">
      <c r="A263" s="453"/>
      <c r="B263" s="453"/>
      <c r="C263" s="453"/>
      <c r="D263" s="453"/>
      <c r="E263" s="453"/>
      <c r="F263" s="453"/>
      <c r="G263" s="453"/>
      <c r="H263" s="453"/>
      <c r="I263" s="453"/>
      <c r="J263" s="453"/>
      <c r="K263" s="453"/>
      <c r="L263" s="453"/>
      <c r="M263" s="453"/>
      <c r="N263" s="453"/>
      <c r="O263" s="453"/>
      <c r="P263" s="453"/>
      <c r="Q263" s="453"/>
      <c r="R263" s="453"/>
      <c r="S263" s="453"/>
      <c r="T263" s="453"/>
      <c r="U263" s="453"/>
      <c r="V263" s="453"/>
      <c r="W263" s="453"/>
      <c r="X263" s="453"/>
      <c r="Y263" s="453"/>
      <c r="Z263" s="453"/>
      <c r="AA263" s="453"/>
      <c r="AB263" s="453"/>
      <c r="AC263" s="453"/>
      <c r="AD263" s="453"/>
      <c r="AE263" s="453"/>
    </row>
    <row r="264">
      <c r="A264" s="453"/>
      <c r="B264" s="453"/>
      <c r="C264" s="453"/>
      <c r="D264" s="453"/>
      <c r="E264" s="453"/>
      <c r="F264" s="453"/>
      <c r="G264" s="453"/>
      <c r="H264" s="453"/>
      <c r="I264" s="453"/>
      <c r="J264" s="453"/>
      <c r="K264" s="453"/>
      <c r="L264" s="453"/>
      <c r="M264" s="453"/>
      <c r="N264" s="453"/>
      <c r="O264" s="453"/>
      <c r="P264" s="453"/>
      <c r="Q264" s="453"/>
      <c r="R264" s="453"/>
      <c r="S264" s="453"/>
      <c r="T264" s="453"/>
      <c r="U264" s="453"/>
      <c r="V264" s="453"/>
      <c r="W264" s="453"/>
      <c r="X264" s="453"/>
      <c r="Y264" s="453"/>
      <c r="Z264" s="453"/>
      <c r="AA264" s="453"/>
      <c r="AB264" s="453"/>
      <c r="AC264" s="453"/>
      <c r="AD264" s="453"/>
      <c r="AE264" s="453"/>
    </row>
    <row r="265">
      <c r="A265" s="453"/>
      <c r="B265" s="453"/>
      <c r="C265" s="453"/>
      <c r="D265" s="453"/>
      <c r="E265" s="453"/>
      <c r="F265" s="453"/>
      <c r="G265" s="453"/>
      <c r="H265" s="453"/>
      <c r="I265" s="453"/>
      <c r="J265" s="453"/>
      <c r="K265" s="453"/>
      <c r="L265" s="453"/>
      <c r="M265" s="453"/>
      <c r="N265" s="453"/>
      <c r="O265" s="453"/>
      <c r="P265" s="453"/>
      <c r="Q265" s="453"/>
      <c r="R265" s="453"/>
      <c r="S265" s="453"/>
      <c r="T265" s="453"/>
      <c r="U265" s="453"/>
      <c r="V265" s="453"/>
      <c r="W265" s="453"/>
      <c r="X265" s="453"/>
      <c r="Y265" s="453"/>
      <c r="Z265" s="453"/>
      <c r="AA265" s="453"/>
      <c r="AB265" s="453"/>
      <c r="AC265" s="453"/>
      <c r="AD265" s="453"/>
      <c r="AE265" s="453"/>
    </row>
    <row r="266">
      <c r="A266" s="453"/>
      <c r="B266" s="453"/>
      <c r="C266" s="453"/>
      <c r="D266" s="453"/>
      <c r="E266" s="453"/>
      <c r="F266" s="453"/>
      <c r="G266" s="453"/>
      <c r="H266" s="453"/>
      <c r="I266" s="453"/>
      <c r="J266" s="453"/>
      <c r="K266" s="453"/>
      <c r="L266" s="453"/>
      <c r="M266" s="453"/>
      <c r="N266" s="453"/>
      <c r="O266" s="453"/>
      <c r="P266" s="453"/>
      <c r="Q266" s="453"/>
      <c r="R266" s="453"/>
      <c r="S266" s="453"/>
      <c r="T266" s="453"/>
      <c r="U266" s="453"/>
      <c r="V266" s="453"/>
      <c r="W266" s="453"/>
      <c r="X266" s="453"/>
      <c r="Y266" s="453"/>
      <c r="Z266" s="453"/>
      <c r="AA266" s="453"/>
      <c r="AB266" s="453"/>
      <c r="AC266" s="453"/>
      <c r="AD266" s="453"/>
      <c r="AE266" s="453"/>
    </row>
    <row r="267">
      <c r="A267" s="453"/>
      <c r="B267" s="453"/>
      <c r="C267" s="453"/>
      <c r="D267" s="453"/>
      <c r="E267" s="453"/>
      <c r="F267" s="453"/>
      <c r="G267" s="453"/>
      <c r="H267" s="453"/>
      <c r="I267" s="453"/>
      <c r="J267" s="453"/>
      <c r="K267" s="453"/>
      <c r="L267" s="453"/>
      <c r="M267" s="453"/>
      <c r="N267" s="453"/>
      <c r="O267" s="453"/>
      <c r="P267" s="453"/>
      <c r="Q267" s="453"/>
      <c r="R267" s="453"/>
      <c r="S267" s="453"/>
      <c r="T267" s="453"/>
      <c r="U267" s="453"/>
      <c r="V267" s="453"/>
      <c r="W267" s="453"/>
      <c r="X267" s="453"/>
      <c r="Y267" s="453"/>
      <c r="Z267" s="453"/>
      <c r="AA267" s="453"/>
      <c r="AB267" s="453"/>
      <c r="AC267" s="453"/>
      <c r="AD267" s="453"/>
      <c r="AE267" s="453"/>
    </row>
    <row r="268">
      <c r="A268" s="453"/>
      <c r="B268" s="453"/>
      <c r="C268" s="453"/>
      <c r="D268" s="453"/>
      <c r="E268" s="453"/>
      <c r="F268" s="453"/>
      <c r="G268" s="453"/>
      <c r="H268" s="453"/>
      <c r="I268" s="453"/>
      <c r="J268" s="453"/>
      <c r="K268" s="453"/>
      <c r="L268" s="453"/>
      <c r="M268" s="453"/>
      <c r="N268" s="453"/>
      <c r="O268" s="453"/>
      <c r="P268" s="453"/>
      <c r="Q268" s="453"/>
      <c r="R268" s="453"/>
      <c r="S268" s="453"/>
      <c r="T268" s="453"/>
      <c r="U268" s="453"/>
      <c r="V268" s="453"/>
      <c r="W268" s="453"/>
      <c r="X268" s="453"/>
      <c r="Y268" s="453"/>
      <c r="Z268" s="453"/>
      <c r="AA268" s="453"/>
      <c r="AB268" s="453"/>
      <c r="AC268" s="453"/>
      <c r="AD268" s="453"/>
      <c r="AE268" s="453"/>
    </row>
    <row r="269">
      <c r="A269" s="453"/>
      <c r="B269" s="453"/>
      <c r="C269" s="453"/>
      <c r="D269" s="453"/>
      <c r="E269" s="453"/>
      <c r="F269" s="453"/>
      <c r="G269" s="453"/>
      <c r="H269" s="453"/>
      <c r="I269" s="453"/>
      <c r="J269" s="453"/>
      <c r="K269" s="453"/>
      <c r="L269" s="453"/>
      <c r="M269" s="453"/>
      <c r="N269" s="453"/>
      <c r="O269" s="453"/>
      <c r="P269" s="453"/>
      <c r="Q269" s="453"/>
      <c r="R269" s="453"/>
      <c r="S269" s="453"/>
      <c r="T269" s="453"/>
      <c r="U269" s="453"/>
      <c r="V269" s="453"/>
      <c r="W269" s="453"/>
      <c r="X269" s="453"/>
      <c r="Y269" s="453"/>
      <c r="Z269" s="453"/>
      <c r="AA269" s="453"/>
      <c r="AB269" s="453"/>
      <c r="AC269" s="453"/>
      <c r="AD269" s="453"/>
      <c r="AE269" s="453"/>
    </row>
    <row r="270">
      <c r="A270" s="453"/>
      <c r="B270" s="453"/>
      <c r="C270" s="453"/>
      <c r="D270" s="453"/>
      <c r="E270" s="453"/>
      <c r="F270" s="453"/>
      <c r="G270" s="453"/>
      <c r="H270" s="453"/>
      <c r="I270" s="453"/>
      <c r="J270" s="453"/>
      <c r="K270" s="453"/>
      <c r="L270" s="453"/>
      <c r="M270" s="453"/>
      <c r="N270" s="453"/>
      <c r="O270" s="453"/>
      <c r="P270" s="453"/>
      <c r="Q270" s="453"/>
      <c r="R270" s="453"/>
      <c r="S270" s="453"/>
      <c r="T270" s="453"/>
      <c r="U270" s="453"/>
      <c r="V270" s="453"/>
      <c r="W270" s="453"/>
      <c r="X270" s="453"/>
      <c r="Y270" s="453"/>
      <c r="Z270" s="453"/>
      <c r="AA270" s="453"/>
      <c r="AB270" s="453"/>
      <c r="AC270" s="453"/>
      <c r="AD270" s="453"/>
      <c r="AE270" s="453"/>
    </row>
    <row r="271">
      <c r="A271" s="453"/>
      <c r="B271" s="453"/>
      <c r="C271" s="453"/>
      <c r="D271" s="453"/>
      <c r="E271" s="453"/>
      <c r="F271" s="453"/>
      <c r="G271" s="453"/>
      <c r="H271" s="453"/>
      <c r="I271" s="453"/>
      <c r="J271" s="453"/>
      <c r="K271" s="453"/>
      <c r="L271" s="453"/>
      <c r="M271" s="453"/>
      <c r="N271" s="453"/>
      <c r="O271" s="453"/>
      <c r="P271" s="453"/>
      <c r="Q271" s="453"/>
      <c r="R271" s="453"/>
      <c r="S271" s="453"/>
      <c r="T271" s="453"/>
      <c r="U271" s="453"/>
      <c r="V271" s="453"/>
      <c r="W271" s="453"/>
      <c r="X271" s="453"/>
      <c r="Y271" s="453"/>
      <c r="Z271" s="453"/>
      <c r="AA271" s="453"/>
      <c r="AB271" s="453"/>
      <c r="AC271" s="453"/>
      <c r="AD271" s="453"/>
      <c r="AE271" s="453"/>
    </row>
    <row r="272">
      <c r="A272" s="453"/>
      <c r="B272" s="453"/>
      <c r="C272" s="453"/>
      <c r="D272" s="453"/>
      <c r="E272" s="453"/>
      <c r="F272" s="453"/>
      <c r="G272" s="453"/>
      <c r="H272" s="453"/>
      <c r="I272" s="453"/>
      <c r="J272" s="453"/>
      <c r="K272" s="453"/>
      <c r="L272" s="453"/>
      <c r="M272" s="453"/>
      <c r="N272" s="453"/>
      <c r="O272" s="453"/>
      <c r="P272" s="453"/>
      <c r="Q272" s="453"/>
      <c r="R272" s="453"/>
      <c r="S272" s="453"/>
      <c r="T272" s="453"/>
      <c r="U272" s="453"/>
      <c r="V272" s="453"/>
      <c r="W272" s="453"/>
      <c r="X272" s="453"/>
      <c r="Y272" s="453"/>
      <c r="Z272" s="453"/>
      <c r="AA272" s="453"/>
      <c r="AB272" s="453"/>
      <c r="AC272" s="453"/>
      <c r="AD272" s="453"/>
      <c r="AE272" s="453"/>
    </row>
    <row r="273">
      <c r="A273" s="453"/>
      <c r="B273" s="453"/>
      <c r="C273" s="453"/>
      <c r="D273" s="453"/>
      <c r="E273" s="453"/>
      <c r="F273" s="453"/>
      <c r="G273" s="453"/>
      <c r="H273" s="453"/>
      <c r="I273" s="453"/>
      <c r="J273" s="453"/>
      <c r="K273" s="453"/>
      <c r="L273" s="453"/>
      <c r="M273" s="453"/>
      <c r="N273" s="453"/>
      <c r="O273" s="453"/>
      <c r="P273" s="453"/>
      <c r="Q273" s="453"/>
      <c r="R273" s="453"/>
      <c r="S273" s="453"/>
      <c r="T273" s="453"/>
      <c r="U273" s="453"/>
      <c r="V273" s="453"/>
      <c r="W273" s="453"/>
      <c r="X273" s="453"/>
      <c r="Y273" s="453"/>
      <c r="Z273" s="453"/>
      <c r="AA273" s="453"/>
      <c r="AB273" s="453"/>
      <c r="AC273" s="453"/>
      <c r="AD273" s="453"/>
      <c r="AE273" s="453"/>
    </row>
    <row r="274">
      <c r="A274" s="453"/>
      <c r="B274" s="453"/>
      <c r="C274" s="453"/>
      <c r="D274" s="453"/>
      <c r="E274" s="453"/>
      <c r="F274" s="453"/>
      <c r="G274" s="453"/>
      <c r="H274" s="453"/>
      <c r="I274" s="453"/>
      <c r="J274" s="453"/>
      <c r="K274" s="453"/>
      <c r="L274" s="453"/>
      <c r="M274" s="453"/>
      <c r="N274" s="453"/>
      <c r="O274" s="453"/>
      <c r="P274" s="453"/>
      <c r="Q274" s="453"/>
      <c r="R274" s="453"/>
      <c r="S274" s="453"/>
      <c r="T274" s="453"/>
      <c r="U274" s="453"/>
      <c r="V274" s="453"/>
      <c r="W274" s="453"/>
      <c r="X274" s="453"/>
      <c r="Y274" s="453"/>
      <c r="Z274" s="453"/>
      <c r="AA274" s="453"/>
      <c r="AB274" s="453"/>
      <c r="AC274" s="453"/>
      <c r="AD274" s="453"/>
      <c r="AE274" s="453"/>
    </row>
    <row r="275">
      <c r="A275" s="453"/>
      <c r="B275" s="453"/>
      <c r="C275" s="453"/>
      <c r="D275" s="453"/>
      <c r="E275" s="453"/>
      <c r="F275" s="453"/>
      <c r="G275" s="453"/>
      <c r="H275" s="453"/>
      <c r="I275" s="453"/>
      <c r="J275" s="453"/>
      <c r="K275" s="453"/>
      <c r="L275" s="453"/>
      <c r="M275" s="453"/>
      <c r="N275" s="453"/>
      <c r="O275" s="453"/>
      <c r="P275" s="453"/>
      <c r="Q275" s="453"/>
      <c r="R275" s="453"/>
      <c r="S275" s="453"/>
      <c r="T275" s="453"/>
      <c r="U275" s="453"/>
      <c r="V275" s="453"/>
      <c r="W275" s="453"/>
      <c r="X275" s="453"/>
      <c r="Y275" s="453"/>
      <c r="Z275" s="453"/>
      <c r="AA275" s="453"/>
      <c r="AB275" s="453"/>
      <c r="AC275" s="453"/>
      <c r="AD275" s="453"/>
      <c r="AE275" s="453"/>
    </row>
    <row r="276">
      <c r="A276" s="453"/>
      <c r="B276" s="453"/>
      <c r="C276" s="453"/>
      <c r="D276" s="453"/>
      <c r="E276" s="453"/>
      <c r="F276" s="453"/>
      <c r="G276" s="453"/>
      <c r="H276" s="453"/>
      <c r="I276" s="453"/>
      <c r="J276" s="453"/>
      <c r="K276" s="453"/>
      <c r="L276" s="453"/>
      <c r="M276" s="453"/>
      <c r="N276" s="453"/>
      <c r="O276" s="453"/>
      <c r="P276" s="453"/>
      <c r="Q276" s="453"/>
      <c r="R276" s="453"/>
      <c r="S276" s="453"/>
      <c r="T276" s="453"/>
      <c r="U276" s="453"/>
      <c r="V276" s="453"/>
      <c r="W276" s="453"/>
      <c r="X276" s="453"/>
      <c r="Y276" s="453"/>
      <c r="Z276" s="453"/>
      <c r="AA276" s="453"/>
      <c r="AB276" s="453"/>
      <c r="AC276" s="453"/>
      <c r="AD276" s="453"/>
      <c r="AE276" s="453"/>
    </row>
    <row r="277">
      <c r="A277" s="453"/>
      <c r="B277" s="453"/>
      <c r="C277" s="453"/>
      <c r="D277" s="453"/>
      <c r="E277" s="453"/>
      <c r="F277" s="453"/>
      <c r="G277" s="453"/>
      <c r="H277" s="453"/>
      <c r="I277" s="453"/>
      <c r="J277" s="453"/>
      <c r="K277" s="453"/>
      <c r="L277" s="453"/>
      <c r="M277" s="453"/>
      <c r="N277" s="453"/>
      <c r="O277" s="453"/>
      <c r="P277" s="453"/>
      <c r="Q277" s="453"/>
      <c r="R277" s="453"/>
      <c r="S277" s="453"/>
      <c r="T277" s="453"/>
      <c r="U277" s="453"/>
      <c r="V277" s="453"/>
      <c r="W277" s="453"/>
      <c r="X277" s="453"/>
      <c r="Y277" s="453"/>
      <c r="Z277" s="453"/>
      <c r="AA277" s="453"/>
      <c r="AB277" s="453"/>
      <c r="AC277" s="453"/>
      <c r="AD277" s="453"/>
      <c r="AE277" s="453"/>
    </row>
    <row r="278">
      <c r="A278" s="453"/>
      <c r="B278" s="453"/>
      <c r="C278" s="453"/>
      <c r="D278" s="453"/>
      <c r="E278" s="453"/>
      <c r="F278" s="453"/>
      <c r="G278" s="453"/>
      <c r="H278" s="453"/>
      <c r="I278" s="453"/>
      <c r="J278" s="453"/>
      <c r="K278" s="453"/>
      <c r="L278" s="453"/>
      <c r="M278" s="453"/>
      <c r="N278" s="453"/>
      <c r="O278" s="453"/>
      <c r="P278" s="453"/>
      <c r="Q278" s="453"/>
      <c r="R278" s="453"/>
      <c r="S278" s="453"/>
      <c r="T278" s="453"/>
      <c r="U278" s="453"/>
      <c r="V278" s="453"/>
      <c r="W278" s="453"/>
      <c r="X278" s="453"/>
      <c r="Y278" s="453"/>
      <c r="Z278" s="453"/>
      <c r="AA278" s="453"/>
      <c r="AB278" s="453"/>
      <c r="AC278" s="453"/>
      <c r="AD278" s="453"/>
      <c r="AE278" s="453"/>
    </row>
    <row r="279">
      <c r="A279" s="453"/>
      <c r="B279" s="453"/>
      <c r="C279" s="453"/>
      <c r="D279" s="453"/>
      <c r="E279" s="453"/>
      <c r="F279" s="453"/>
      <c r="G279" s="453"/>
      <c r="H279" s="453"/>
      <c r="I279" s="453"/>
      <c r="J279" s="453"/>
      <c r="K279" s="453"/>
      <c r="L279" s="453"/>
      <c r="M279" s="453"/>
      <c r="N279" s="453"/>
      <c r="O279" s="453"/>
      <c r="P279" s="453"/>
      <c r="Q279" s="453"/>
      <c r="R279" s="453"/>
      <c r="S279" s="453"/>
      <c r="T279" s="453"/>
      <c r="U279" s="453"/>
      <c r="V279" s="453"/>
      <c r="W279" s="453"/>
      <c r="X279" s="453"/>
      <c r="Y279" s="453"/>
      <c r="Z279" s="453"/>
      <c r="AA279" s="453"/>
      <c r="AB279" s="453"/>
      <c r="AC279" s="453"/>
      <c r="AD279" s="453"/>
      <c r="AE279" s="453"/>
    </row>
    <row r="280">
      <c r="A280" s="453"/>
      <c r="B280" s="453"/>
      <c r="C280" s="453"/>
      <c r="D280" s="453"/>
      <c r="E280" s="453"/>
      <c r="F280" s="453"/>
      <c r="G280" s="453"/>
      <c r="H280" s="453"/>
      <c r="I280" s="453"/>
      <c r="J280" s="453"/>
      <c r="K280" s="453"/>
      <c r="L280" s="453"/>
      <c r="M280" s="453"/>
      <c r="N280" s="453"/>
      <c r="O280" s="453"/>
      <c r="P280" s="453"/>
      <c r="Q280" s="453"/>
      <c r="R280" s="453"/>
      <c r="S280" s="453"/>
      <c r="T280" s="453"/>
      <c r="U280" s="453"/>
      <c r="V280" s="453"/>
      <c r="W280" s="453"/>
      <c r="X280" s="453"/>
      <c r="Y280" s="453"/>
      <c r="Z280" s="453"/>
      <c r="AA280" s="453"/>
      <c r="AB280" s="453"/>
      <c r="AC280" s="453"/>
      <c r="AD280" s="453"/>
      <c r="AE280" s="453"/>
    </row>
    <row r="281">
      <c r="A281" s="453"/>
      <c r="B281" s="453"/>
      <c r="C281" s="453"/>
      <c r="D281" s="453"/>
      <c r="E281" s="453"/>
      <c r="F281" s="453"/>
      <c r="G281" s="453"/>
      <c r="H281" s="453"/>
      <c r="I281" s="453"/>
      <c r="J281" s="453"/>
      <c r="K281" s="453"/>
      <c r="L281" s="453"/>
      <c r="M281" s="453"/>
      <c r="N281" s="453"/>
      <c r="O281" s="453"/>
      <c r="P281" s="453"/>
      <c r="Q281" s="453"/>
      <c r="R281" s="453"/>
      <c r="S281" s="453"/>
      <c r="T281" s="453"/>
      <c r="U281" s="453"/>
      <c r="V281" s="453"/>
      <c r="W281" s="453"/>
      <c r="X281" s="453"/>
      <c r="Y281" s="453"/>
      <c r="Z281" s="453"/>
      <c r="AA281" s="453"/>
      <c r="AB281" s="453"/>
      <c r="AC281" s="453"/>
      <c r="AD281" s="453"/>
      <c r="AE281" s="453"/>
    </row>
    <row r="282">
      <c r="A282" s="453"/>
      <c r="B282" s="453"/>
      <c r="C282" s="453"/>
      <c r="D282" s="453"/>
      <c r="E282" s="453"/>
      <c r="F282" s="453"/>
      <c r="G282" s="453"/>
      <c r="H282" s="453"/>
      <c r="I282" s="453"/>
      <c r="J282" s="453"/>
      <c r="K282" s="453"/>
      <c r="L282" s="453"/>
      <c r="M282" s="453"/>
      <c r="N282" s="453"/>
      <c r="O282" s="453"/>
      <c r="P282" s="453"/>
      <c r="Q282" s="453"/>
      <c r="R282" s="453"/>
      <c r="S282" s="453"/>
      <c r="T282" s="453"/>
      <c r="U282" s="453"/>
      <c r="V282" s="453"/>
      <c r="W282" s="453"/>
      <c r="X282" s="453"/>
      <c r="Y282" s="453"/>
      <c r="Z282" s="453"/>
      <c r="AA282" s="453"/>
      <c r="AB282" s="453"/>
      <c r="AC282" s="453"/>
      <c r="AD282" s="453"/>
      <c r="AE282" s="453"/>
    </row>
    <row r="283">
      <c r="A283" s="453"/>
      <c r="B283" s="453"/>
      <c r="C283" s="453"/>
      <c r="D283" s="453"/>
      <c r="E283" s="453"/>
      <c r="F283" s="453"/>
      <c r="G283" s="453"/>
      <c r="H283" s="453"/>
      <c r="I283" s="453"/>
      <c r="J283" s="453"/>
      <c r="K283" s="453"/>
      <c r="L283" s="453"/>
      <c r="M283" s="453"/>
      <c r="N283" s="453"/>
      <c r="O283" s="453"/>
      <c r="P283" s="453"/>
      <c r="Q283" s="453"/>
      <c r="R283" s="453"/>
      <c r="S283" s="453"/>
      <c r="T283" s="453"/>
      <c r="U283" s="453"/>
      <c r="V283" s="453"/>
      <c r="W283" s="453"/>
      <c r="X283" s="453"/>
      <c r="Y283" s="453"/>
      <c r="Z283" s="453"/>
      <c r="AA283" s="453"/>
      <c r="AB283" s="453"/>
      <c r="AC283" s="453"/>
      <c r="AD283" s="453"/>
      <c r="AE283" s="453"/>
    </row>
    <row r="284">
      <c r="A284" s="453"/>
      <c r="B284" s="453"/>
      <c r="C284" s="453"/>
      <c r="D284" s="453"/>
      <c r="E284" s="453"/>
      <c r="F284" s="453"/>
      <c r="G284" s="453"/>
      <c r="H284" s="453"/>
      <c r="I284" s="453"/>
      <c r="J284" s="453"/>
      <c r="K284" s="453"/>
      <c r="L284" s="453"/>
      <c r="M284" s="453"/>
      <c r="N284" s="453"/>
      <c r="O284" s="453"/>
      <c r="P284" s="453"/>
      <c r="Q284" s="453"/>
      <c r="R284" s="453"/>
      <c r="S284" s="453"/>
      <c r="T284" s="453"/>
      <c r="U284" s="453"/>
      <c r="V284" s="453"/>
      <c r="W284" s="453"/>
      <c r="X284" s="453"/>
      <c r="Y284" s="453"/>
      <c r="Z284" s="453"/>
      <c r="AA284" s="453"/>
      <c r="AB284" s="453"/>
      <c r="AC284" s="453"/>
      <c r="AD284" s="453"/>
      <c r="AE284" s="453"/>
    </row>
    <row r="285">
      <c r="A285" s="453"/>
      <c r="B285" s="453"/>
      <c r="C285" s="453"/>
      <c r="D285" s="453"/>
      <c r="E285" s="453"/>
      <c r="F285" s="453"/>
      <c r="G285" s="453"/>
      <c r="H285" s="453"/>
      <c r="I285" s="453"/>
      <c r="J285" s="453"/>
      <c r="K285" s="453"/>
      <c r="L285" s="453"/>
      <c r="M285" s="453"/>
      <c r="N285" s="453"/>
      <c r="O285" s="453"/>
      <c r="P285" s="453"/>
      <c r="Q285" s="453"/>
      <c r="R285" s="453"/>
      <c r="S285" s="453"/>
      <c r="T285" s="453"/>
      <c r="U285" s="453"/>
      <c r="V285" s="453"/>
      <c r="W285" s="453"/>
      <c r="X285" s="453"/>
      <c r="Y285" s="453"/>
      <c r="Z285" s="453"/>
      <c r="AA285" s="453"/>
      <c r="AB285" s="453"/>
      <c r="AC285" s="453"/>
      <c r="AD285" s="453"/>
      <c r="AE285" s="453"/>
    </row>
    <row r="286">
      <c r="A286" s="453"/>
      <c r="B286" s="453"/>
      <c r="C286" s="453"/>
      <c r="D286" s="453"/>
      <c r="E286" s="453"/>
      <c r="F286" s="453"/>
      <c r="G286" s="453"/>
      <c r="H286" s="453"/>
      <c r="I286" s="453"/>
      <c r="J286" s="453"/>
      <c r="K286" s="453"/>
      <c r="L286" s="453"/>
      <c r="M286" s="453"/>
      <c r="N286" s="453"/>
      <c r="O286" s="453"/>
      <c r="P286" s="453"/>
      <c r="Q286" s="453"/>
      <c r="R286" s="453"/>
      <c r="S286" s="453"/>
      <c r="T286" s="453"/>
      <c r="U286" s="453"/>
      <c r="V286" s="453"/>
      <c r="W286" s="453"/>
      <c r="X286" s="453"/>
      <c r="Y286" s="453"/>
      <c r="Z286" s="453"/>
      <c r="AA286" s="453"/>
      <c r="AB286" s="453"/>
      <c r="AC286" s="453"/>
      <c r="AD286" s="453"/>
      <c r="AE286" s="453"/>
    </row>
    <row r="287">
      <c r="A287" s="453"/>
      <c r="B287" s="453"/>
      <c r="C287" s="453"/>
      <c r="D287" s="453"/>
      <c r="E287" s="453"/>
      <c r="F287" s="453"/>
      <c r="G287" s="453"/>
      <c r="H287" s="453"/>
      <c r="I287" s="453"/>
      <c r="J287" s="453"/>
      <c r="K287" s="453"/>
      <c r="L287" s="453"/>
      <c r="M287" s="453"/>
      <c r="N287" s="453"/>
      <c r="O287" s="453"/>
      <c r="P287" s="453"/>
      <c r="Q287" s="453"/>
      <c r="R287" s="453"/>
      <c r="S287" s="453"/>
      <c r="T287" s="453"/>
      <c r="U287" s="453"/>
      <c r="V287" s="453"/>
      <c r="W287" s="453"/>
      <c r="X287" s="453"/>
      <c r="Y287" s="453"/>
      <c r="Z287" s="453"/>
      <c r="AA287" s="453"/>
      <c r="AB287" s="453"/>
      <c r="AC287" s="453"/>
      <c r="AD287" s="453"/>
      <c r="AE287" s="453"/>
    </row>
    <row r="288">
      <c r="A288" s="453"/>
      <c r="B288" s="453"/>
      <c r="C288" s="453"/>
      <c r="D288" s="453"/>
      <c r="E288" s="453"/>
      <c r="F288" s="453"/>
      <c r="G288" s="453"/>
      <c r="H288" s="453"/>
      <c r="I288" s="453"/>
      <c r="J288" s="453"/>
      <c r="K288" s="453"/>
      <c r="L288" s="453"/>
      <c r="M288" s="453"/>
      <c r="N288" s="453"/>
      <c r="O288" s="453"/>
      <c r="P288" s="453"/>
      <c r="Q288" s="453"/>
      <c r="R288" s="453"/>
      <c r="S288" s="453"/>
      <c r="T288" s="453"/>
      <c r="U288" s="453"/>
      <c r="V288" s="453"/>
      <c r="W288" s="453"/>
      <c r="X288" s="453"/>
      <c r="Y288" s="453"/>
      <c r="Z288" s="453"/>
      <c r="AA288" s="453"/>
      <c r="AB288" s="453"/>
      <c r="AC288" s="453"/>
      <c r="AD288" s="453"/>
      <c r="AE288" s="453"/>
    </row>
    <row r="289">
      <c r="A289" s="453"/>
      <c r="B289" s="453"/>
      <c r="C289" s="453"/>
      <c r="D289" s="453"/>
      <c r="E289" s="453"/>
      <c r="F289" s="453"/>
      <c r="G289" s="453"/>
      <c r="H289" s="453"/>
      <c r="I289" s="453"/>
      <c r="J289" s="453"/>
      <c r="K289" s="453"/>
      <c r="L289" s="453"/>
      <c r="M289" s="453"/>
      <c r="N289" s="453"/>
      <c r="O289" s="453"/>
      <c r="P289" s="453"/>
      <c r="Q289" s="453"/>
      <c r="R289" s="453"/>
      <c r="S289" s="453"/>
      <c r="T289" s="453"/>
      <c r="U289" s="453"/>
      <c r="V289" s="453"/>
      <c r="W289" s="453"/>
      <c r="X289" s="453"/>
      <c r="Y289" s="453"/>
      <c r="Z289" s="453"/>
      <c r="AA289" s="453"/>
      <c r="AB289" s="453"/>
      <c r="AC289" s="453"/>
      <c r="AD289" s="453"/>
      <c r="AE289" s="453"/>
    </row>
    <row r="290">
      <c r="A290" s="453"/>
      <c r="B290" s="453"/>
      <c r="C290" s="453"/>
      <c r="D290" s="453"/>
      <c r="E290" s="453"/>
      <c r="F290" s="453"/>
      <c r="G290" s="453"/>
      <c r="H290" s="453"/>
      <c r="I290" s="453"/>
      <c r="J290" s="453"/>
      <c r="K290" s="453"/>
      <c r="L290" s="453"/>
      <c r="M290" s="453"/>
      <c r="N290" s="453"/>
      <c r="O290" s="453"/>
      <c r="P290" s="453"/>
      <c r="Q290" s="453"/>
      <c r="R290" s="453"/>
      <c r="S290" s="453"/>
      <c r="T290" s="453"/>
      <c r="U290" s="453"/>
      <c r="V290" s="453"/>
      <c r="W290" s="453"/>
      <c r="X290" s="453"/>
      <c r="Y290" s="453"/>
      <c r="Z290" s="453"/>
      <c r="AA290" s="453"/>
      <c r="AB290" s="453"/>
      <c r="AC290" s="453"/>
      <c r="AD290" s="453"/>
      <c r="AE290" s="453"/>
    </row>
    <row r="291">
      <c r="A291" s="453"/>
      <c r="B291" s="453"/>
      <c r="C291" s="453"/>
      <c r="D291" s="453"/>
      <c r="E291" s="453"/>
      <c r="F291" s="453"/>
      <c r="G291" s="453"/>
      <c r="H291" s="453"/>
      <c r="I291" s="453"/>
      <c r="J291" s="453"/>
      <c r="K291" s="453"/>
      <c r="L291" s="453"/>
      <c r="M291" s="453"/>
      <c r="N291" s="453"/>
      <c r="O291" s="453"/>
      <c r="P291" s="453"/>
      <c r="Q291" s="453"/>
      <c r="R291" s="453"/>
      <c r="S291" s="453"/>
      <c r="T291" s="453"/>
      <c r="U291" s="453"/>
      <c r="V291" s="453"/>
      <c r="W291" s="453"/>
      <c r="X291" s="453"/>
      <c r="Y291" s="453"/>
      <c r="Z291" s="453"/>
      <c r="AA291" s="453"/>
      <c r="AB291" s="453"/>
      <c r="AC291" s="453"/>
      <c r="AD291" s="453"/>
      <c r="AE291" s="453"/>
    </row>
    <row r="292">
      <c r="A292" s="453"/>
      <c r="B292" s="453"/>
      <c r="C292" s="453"/>
      <c r="D292" s="453"/>
      <c r="E292" s="453"/>
      <c r="F292" s="453"/>
      <c r="G292" s="453"/>
      <c r="H292" s="453"/>
      <c r="I292" s="453"/>
      <c r="J292" s="453"/>
      <c r="K292" s="453"/>
      <c r="L292" s="453"/>
      <c r="M292" s="453"/>
      <c r="N292" s="453"/>
      <c r="O292" s="453"/>
      <c r="P292" s="453"/>
      <c r="Q292" s="453"/>
      <c r="R292" s="453"/>
      <c r="S292" s="453"/>
      <c r="T292" s="453"/>
      <c r="U292" s="453"/>
      <c r="V292" s="453"/>
      <c r="W292" s="453"/>
      <c r="X292" s="453"/>
      <c r="Y292" s="453"/>
      <c r="Z292" s="453"/>
      <c r="AA292" s="453"/>
      <c r="AB292" s="453"/>
      <c r="AC292" s="453"/>
      <c r="AD292" s="453"/>
      <c r="AE292" s="453"/>
    </row>
    <row r="293">
      <c r="A293" s="453"/>
      <c r="B293" s="453"/>
      <c r="C293" s="453"/>
      <c r="D293" s="453"/>
      <c r="E293" s="453"/>
      <c r="F293" s="453"/>
      <c r="G293" s="453"/>
      <c r="H293" s="453"/>
      <c r="I293" s="453"/>
      <c r="J293" s="453"/>
      <c r="K293" s="453"/>
      <c r="L293" s="453"/>
      <c r="M293" s="453"/>
      <c r="N293" s="453"/>
      <c r="O293" s="453"/>
      <c r="P293" s="453"/>
      <c r="Q293" s="453"/>
      <c r="R293" s="453"/>
      <c r="S293" s="453"/>
      <c r="T293" s="453"/>
      <c r="U293" s="453"/>
      <c r="V293" s="453"/>
      <c r="W293" s="453"/>
      <c r="X293" s="453"/>
      <c r="Y293" s="453"/>
      <c r="Z293" s="453"/>
      <c r="AA293" s="453"/>
      <c r="AB293" s="453"/>
      <c r="AC293" s="453"/>
      <c r="AD293" s="453"/>
      <c r="AE293" s="453"/>
    </row>
    <row r="294">
      <c r="A294" s="453"/>
      <c r="B294" s="453"/>
      <c r="C294" s="453"/>
      <c r="D294" s="453"/>
      <c r="E294" s="453"/>
      <c r="F294" s="453"/>
      <c r="G294" s="453"/>
      <c r="H294" s="453"/>
      <c r="I294" s="453"/>
      <c r="J294" s="453"/>
      <c r="K294" s="453"/>
      <c r="L294" s="453"/>
      <c r="M294" s="453"/>
      <c r="N294" s="453"/>
      <c r="O294" s="453"/>
      <c r="P294" s="453"/>
      <c r="Q294" s="453"/>
      <c r="R294" s="453"/>
      <c r="S294" s="453"/>
      <c r="T294" s="453"/>
      <c r="U294" s="453"/>
      <c r="V294" s="453"/>
      <c r="W294" s="453"/>
      <c r="X294" s="453"/>
      <c r="Y294" s="453"/>
      <c r="Z294" s="453"/>
      <c r="AA294" s="453"/>
      <c r="AB294" s="453"/>
      <c r="AC294" s="453"/>
      <c r="AD294" s="453"/>
      <c r="AE294" s="453"/>
    </row>
    <row r="295">
      <c r="A295" s="453"/>
      <c r="B295" s="453"/>
      <c r="C295" s="453"/>
      <c r="D295" s="453"/>
      <c r="E295" s="453"/>
      <c r="F295" s="453"/>
      <c r="G295" s="453"/>
      <c r="H295" s="453"/>
      <c r="I295" s="453"/>
      <c r="J295" s="453"/>
      <c r="K295" s="453"/>
      <c r="L295" s="453"/>
      <c r="M295" s="453"/>
      <c r="N295" s="453"/>
      <c r="O295" s="453"/>
      <c r="P295" s="453"/>
      <c r="Q295" s="453"/>
      <c r="R295" s="453"/>
      <c r="S295" s="453"/>
      <c r="T295" s="453"/>
      <c r="U295" s="453"/>
      <c r="V295" s="453"/>
      <c r="W295" s="453"/>
      <c r="X295" s="453"/>
      <c r="Y295" s="453"/>
      <c r="Z295" s="453"/>
      <c r="AA295" s="453"/>
      <c r="AB295" s="453"/>
      <c r="AC295" s="453"/>
      <c r="AD295" s="453"/>
      <c r="AE295" s="453"/>
    </row>
    <row r="296">
      <c r="A296" s="453"/>
      <c r="B296" s="453"/>
      <c r="C296" s="453"/>
      <c r="D296" s="453"/>
      <c r="E296" s="453"/>
      <c r="F296" s="453"/>
      <c r="G296" s="453"/>
      <c r="H296" s="453"/>
      <c r="I296" s="453"/>
      <c r="J296" s="453"/>
      <c r="K296" s="453"/>
      <c r="L296" s="453"/>
      <c r="M296" s="453"/>
      <c r="N296" s="453"/>
      <c r="O296" s="453"/>
      <c r="P296" s="453"/>
      <c r="Q296" s="453"/>
      <c r="R296" s="453"/>
      <c r="S296" s="453"/>
      <c r="T296" s="453"/>
      <c r="U296" s="453"/>
      <c r="V296" s="453"/>
      <c r="W296" s="453"/>
      <c r="X296" s="453"/>
      <c r="Y296" s="453"/>
      <c r="Z296" s="453"/>
      <c r="AA296" s="453"/>
      <c r="AB296" s="453"/>
      <c r="AC296" s="453"/>
      <c r="AD296" s="453"/>
      <c r="AE296" s="453"/>
    </row>
    <row r="297">
      <c r="A297" s="453"/>
      <c r="B297" s="453"/>
      <c r="C297" s="453"/>
      <c r="D297" s="453"/>
      <c r="E297" s="453"/>
      <c r="F297" s="453"/>
      <c r="G297" s="453"/>
      <c r="H297" s="453"/>
      <c r="I297" s="453"/>
      <c r="J297" s="453"/>
      <c r="K297" s="453"/>
      <c r="L297" s="453"/>
      <c r="M297" s="453"/>
      <c r="N297" s="453"/>
      <c r="O297" s="453"/>
      <c r="P297" s="453"/>
      <c r="Q297" s="453"/>
      <c r="R297" s="453"/>
      <c r="S297" s="453"/>
      <c r="T297" s="453"/>
      <c r="U297" s="453"/>
      <c r="V297" s="453"/>
      <c r="W297" s="453"/>
      <c r="X297" s="453"/>
      <c r="Y297" s="453"/>
      <c r="Z297" s="453"/>
      <c r="AA297" s="453"/>
      <c r="AB297" s="453"/>
      <c r="AC297" s="453"/>
      <c r="AD297" s="453"/>
      <c r="AE297" s="453"/>
    </row>
    <row r="298">
      <c r="A298" s="453"/>
      <c r="B298" s="453"/>
      <c r="C298" s="453"/>
      <c r="D298" s="453"/>
      <c r="E298" s="453"/>
      <c r="F298" s="453"/>
      <c r="G298" s="453"/>
      <c r="H298" s="453"/>
      <c r="I298" s="453"/>
      <c r="J298" s="453"/>
      <c r="K298" s="453"/>
      <c r="L298" s="453"/>
      <c r="M298" s="453"/>
      <c r="N298" s="453"/>
      <c r="O298" s="453"/>
      <c r="P298" s="453"/>
      <c r="Q298" s="453"/>
      <c r="R298" s="453"/>
      <c r="S298" s="453"/>
      <c r="T298" s="453"/>
      <c r="U298" s="453"/>
      <c r="V298" s="453"/>
      <c r="W298" s="453"/>
      <c r="X298" s="453"/>
      <c r="Y298" s="453"/>
      <c r="Z298" s="453"/>
      <c r="AA298" s="453"/>
      <c r="AB298" s="453"/>
      <c r="AC298" s="453"/>
      <c r="AD298" s="453"/>
      <c r="AE298" s="453"/>
    </row>
    <row r="299">
      <c r="A299" s="453"/>
      <c r="B299" s="453"/>
      <c r="C299" s="453"/>
      <c r="D299" s="453"/>
      <c r="E299" s="453"/>
      <c r="F299" s="453"/>
      <c r="G299" s="453"/>
      <c r="H299" s="453"/>
      <c r="I299" s="453"/>
      <c r="J299" s="453"/>
      <c r="K299" s="453"/>
      <c r="L299" s="453"/>
      <c r="M299" s="453"/>
      <c r="N299" s="453"/>
      <c r="O299" s="453"/>
      <c r="P299" s="453"/>
      <c r="Q299" s="453"/>
      <c r="R299" s="453"/>
      <c r="S299" s="453"/>
      <c r="T299" s="453"/>
      <c r="U299" s="453"/>
      <c r="V299" s="453"/>
      <c r="W299" s="453"/>
      <c r="X299" s="453"/>
      <c r="Y299" s="453"/>
      <c r="Z299" s="453"/>
      <c r="AA299" s="453"/>
      <c r="AB299" s="453"/>
      <c r="AC299" s="453"/>
      <c r="AD299" s="453"/>
      <c r="AE299" s="453"/>
    </row>
    <row r="300">
      <c r="A300" s="453"/>
      <c r="B300" s="453"/>
      <c r="C300" s="453"/>
      <c r="D300" s="453"/>
      <c r="E300" s="453"/>
      <c r="F300" s="453"/>
      <c r="G300" s="453"/>
      <c r="H300" s="453"/>
      <c r="I300" s="453"/>
      <c r="J300" s="453"/>
      <c r="K300" s="453"/>
      <c r="L300" s="453"/>
      <c r="M300" s="453"/>
      <c r="N300" s="453"/>
      <c r="O300" s="453"/>
      <c r="P300" s="453"/>
      <c r="Q300" s="453"/>
      <c r="R300" s="453"/>
      <c r="S300" s="453"/>
      <c r="T300" s="453"/>
      <c r="U300" s="453"/>
      <c r="V300" s="453"/>
      <c r="W300" s="453"/>
      <c r="X300" s="453"/>
      <c r="Y300" s="453"/>
      <c r="Z300" s="453"/>
      <c r="AA300" s="453"/>
      <c r="AB300" s="453"/>
      <c r="AC300" s="453"/>
      <c r="AD300" s="453"/>
      <c r="AE300" s="453"/>
    </row>
    <row r="301">
      <c r="A301" s="453"/>
      <c r="B301" s="453"/>
      <c r="C301" s="453"/>
      <c r="D301" s="453"/>
      <c r="E301" s="453"/>
      <c r="F301" s="453"/>
      <c r="G301" s="453"/>
      <c r="H301" s="453"/>
      <c r="I301" s="453"/>
      <c r="J301" s="453"/>
      <c r="K301" s="453"/>
      <c r="L301" s="453"/>
      <c r="M301" s="453"/>
      <c r="N301" s="453"/>
      <c r="O301" s="453"/>
      <c r="P301" s="453"/>
      <c r="Q301" s="453"/>
      <c r="R301" s="453"/>
      <c r="S301" s="453"/>
      <c r="T301" s="453"/>
      <c r="U301" s="453"/>
      <c r="V301" s="453"/>
      <c r="W301" s="453"/>
      <c r="X301" s="453"/>
      <c r="Y301" s="453"/>
      <c r="Z301" s="453"/>
      <c r="AA301" s="453"/>
      <c r="AB301" s="453"/>
      <c r="AC301" s="453"/>
      <c r="AD301" s="453"/>
      <c r="AE301" s="453"/>
    </row>
    <row r="302">
      <c r="A302" s="453"/>
      <c r="B302" s="453"/>
      <c r="C302" s="453"/>
      <c r="D302" s="453"/>
      <c r="E302" s="453"/>
      <c r="F302" s="453"/>
      <c r="G302" s="453"/>
      <c r="H302" s="453"/>
      <c r="I302" s="453"/>
      <c r="J302" s="453"/>
      <c r="K302" s="453"/>
      <c r="L302" s="453"/>
      <c r="M302" s="453"/>
      <c r="N302" s="453"/>
      <c r="O302" s="453"/>
      <c r="P302" s="453"/>
      <c r="Q302" s="453"/>
      <c r="R302" s="453"/>
      <c r="S302" s="453"/>
      <c r="T302" s="453"/>
      <c r="U302" s="453"/>
      <c r="V302" s="453"/>
      <c r="W302" s="453"/>
      <c r="X302" s="453"/>
      <c r="Y302" s="453"/>
      <c r="Z302" s="453"/>
      <c r="AA302" s="453"/>
      <c r="AB302" s="453"/>
      <c r="AC302" s="453"/>
      <c r="AD302" s="453"/>
      <c r="AE302" s="453"/>
    </row>
    <row r="303">
      <c r="A303" s="453"/>
      <c r="B303" s="453"/>
      <c r="C303" s="453"/>
      <c r="D303" s="453"/>
      <c r="E303" s="453"/>
      <c r="F303" s="453"/>
      <c r="G303" s="453"/>
      <c r="H303" s="453"/>
      <c r="I303" s="453"/>
      <c r="J303" s="453"/>
      <c r="K303" s="453"/>
      <c r="L303" s="453"/>
      <c r="M303" s="453"/>
      <c r="N303" s="453"/>
      <c r="O303" s="453"/>
      <c r="P303" s="453"/>
      <c r="Q303" s="453"/>
      <c r="R303" s="453"/>
      <c r="S303" s="453"/>
      <c r="T303" s="453"/>
      <c r="U303" s="453"/>
      <c r="V303" s="453"/>
      <c r="W303" s="453"/>
      <c r="X303" s="453"/>
      <c r="Y303" s="453"/>
      <c r="Z303" s="453"/>
      <c r="AA303" s="453"/>
      <c r="AB303" s="453"/>
      <c r="AC303" s="453"/>
      <c r="AD303" s="453"/>
      <c r="AE303" s="453"/>
    </row>
    <row r="304">
      <c r="A304" s="453"/>
      <c r="B304" s="453"/>
      <c r="C304" s="453"/>
      <c r="D304" s="453"/>
      <c r="E304" s="453"/>
      <c r="F304" s="453"/>
      <c r="G304" s="453"/>
      <c r="H304" s="453"/>
      <c r="I304" s="453"/>
      <c r="J304" s="453"/>
      <c r="K304" s="453"/>
      <c r="L304" s="453"/>
      <c r="M304" s="453"/>
      <c r="N304" s="453"/>
      <c r="O304" s="453"/>
      <c r="P304" s="453"/>
      <c r="Q304" s="453"/>
      <c r="R304" s="453"/>
      <c r="S304" s="453"/>
      <c r="T304" s="453"/>
      <c r="U304" s="453"/>
      <c r="V304" s="453"/>
      <c r="W304" s="453"/>
      <c r="X304" s="453"/>
      <c r="Y304" s="453"/>
      <c r="Z304" s="453"/>
      <c r="AA304" s="453"/>
      <c r="AB304" s="453"/>
      <c r="AC304" s="453"/>
      <c r="AD304" s="453"/>
      <c r="AE304" s="453"/>
    </row>
    <row r="305">
      <c r="A305" s="453"/>
      <c r="B305" s="453"/>
      <c r="C305" s="453"/>
      <c r="D305" s="453"/>
      <c r="E305" s="453"/>
      <c r="F305" s="453"/>
      <c r="G305" s="453"/>
      <c r="H305" s="453"/>
      <c r="I305" s="453"/>
      <c r="J305" s="453"/>
      <c r="K305" s="453"/>
      <c r="L305" s="453"/>
      <c r="M305" s="453"/>
      <c r="N305" s="453"/>
      <c r="O305" s="453"/>
      <c r="P305" s="453"/>
      <c r="Q305" s="453"/>
      <c r="R305" s="453"/>
      <c r="S305" s="453"/>
      <c r="T305" s="453"/>
      <c r="U305" s="453"/>
      <c r="V305" s="453"/>
      <c r="W305" s="453"/>
      <c r="X305" s="453"/>
      <c r="Y305" s="453"/>
      <c r="Z305" s="453"/>
      <c r="AA305" s="453"/>
      <c r="AB305" s="453"/>
      <c r="AC305" s="453"/>
      <c r="AD305" s="453"/>
      <c r="AE305" s="453"/>
    </row>
    <row r="306">
      <c r="A306" s="453"/>
      <c r="B306" s="453"/>
      <c r="C306" s="453"/>
      <c r="D306" s="453"/>
      <c r="E306" s="453"/>
      <c r="F306" s="453"/>
      <c r="G306" s="453"/>
      <c r="H306" s="453"/>
      <c r="I306" s="453"/>
      <c r="J306" s="453"/>
      <c r="K306" s="453"/>
      <c r="L306" s="453"/>
      <c r="M306" s="453"/>
      <c r="N306" s="453"/>
      <c r="O306" s="453"/>
      <c r="P306" s="453"/>
      <c r="Q306" s="453"/>
      <c r="R306" s="453"/>
      <c r="S306" s="453"/>
      <c r="T306" s="453"/>
      <c r="U306" s="453"/>
      <c r="V306" s="453"/>
      <c r="W306" s="453"/>
      <c r="X306" s="453"/>
      <c r="Y306" s="453"/>
      <c r="Z306" s="453"/>
      <c r="AA306" s="453"/>
      <c r="AB306" s="453"/>
      <c r="AC306" s="453"/>
      <c r="AD306" s="453"/>
      <c r="AE306" s="453"/>
    </row>
    <row r="307">
      <c r="A307" s="453"/>
      <c r="B307" s="453"/>
      <c r="C307" s="453"/>
      <c r="D307" s="453"/>
      <c r="E307" s="453"/>
      <c r="F307" s="453"/>
      <c r="G307" s="453"/>
      <c r="H307" s="453"/>
      <c r="I307" s="453"/>
      <c r="J307" s="453"/>
      <c r="K307" s="453"/>
      <c r="L307" s="453"/>
      <c r="M307" s="453"/>
      <c r="N307" s="453"/>
      <c r="O307" s="453"/>
      <c r="P307" s="453"/>
      <c r="Q307" s="453"/>
      <c r="R307" s="453"/>
      <c r="S307" s="453"/>
      <c r="T307" s="453"/>
      <c r="U307" s="453"/>
      <c r="V307" s="453"/>
      <c r="W307" s="453"/>
      <c r="X307" s="453"/>
      <c r="Y307" s="453"/>
      <c r="Z307" s="453"/>
      <c r="AA307" s="453"/>
      <c r="AB307" s="453"/>
      <c r="AC307" s="453"/>
      <c r="AD307" s="453"/>
      <c r="AE307" s="453"/>
    </row>
    <row r="308">
      <c r="A308" s="453"/>
      <c r="B308" s="453"/>
      <c r="C308" s="453"/>
      <c r="D308" s="453"/>
      <c r="E308" s="453"/>
      <c r="F308" s="453"/>
      <c r="G308" s="453"/>
      <c r="H308" s="453"/>
      <c r="I308" s="453"/>
      <c r="J308" s="453"/>
      <c r="K308" s="453"/>
      <c r="L308" s="453"/>
      <c r="M308" s="453"/>
      <c r="N308" s="453"/>
      <c r="O308" s="453"/>
      <c r="P308" s="453"/>
      <c r="Q308" s="453"/>
      <c r="R308" s="453"/>
      <c r="S308" s="453"/>
      <c r="T308" s="453"/>
      <c r="U308" s="453"/>
      <c r="V308" s="453"/>
      <c r="W308" s="453"/>
      <c r="X308" s="453"/>
      <c r="Y308" s="453"/>
      <c r="Z308" s="453"/>
      <c r="AA308" s="453"/>
      <c r="AB308" s="453"/>
      <c r="AC308" s="453"/>
      <c r="AD308" s="453"/>
      <c r="AE308" s="453"/>
    </row>
    <row r="309">
      <c r="A309" s="453"/>
      <c r="B309" s="453"/>
      <c r="C309" s="453"/>
      <c r="D309" s="453"/>
      <c r="E309" s="453"/>
      <c r="F309" s="453"/>
      <c r="G309" s="453"/>
      <c r="H309" s="453"/>
      <c r="I309" s="453"/>
      <c r="J309" s="453"/>
      <c r="K309" s="453"/>
      <c r="L309" s="453"/>
      <c r="M309" s="453"/>
      <c r="N309" s="453"/>
      <c r="O309" s="453"/>
      <c r="P309" s="453"/>
      <c r="Q309" s="453"/>
      <c r="R309" s="453"/>
      <c r="S309" s="453"/>
      <c r="T309" s="453"/>
      <c r="U309" s="453"/>
      <c r="V309" s="453"/>
      <c r="W309" s="453"/>
      <c r="X309" s="453"/>
      <c r="Y309" s="453"/>
      <c r="Z309" s="453"/>
      <c r="AA309" s="453"/>
      <c r="AB309" s="453"/>
      <c r="AC309" s="453"/>
      <c r="AD309" s="453"/>
      <c r="AE309" s="453"/>
    </row>
    <row r="310">
      <c r="A310" s="453"/>
      <c r="B310" s="453"/>
      <c r="C310" s="453"/>
      <c r="D310" s="453"/>
      <c r="E310" s="453"/>
      <c r="F310" s="453"/>
      <c r="G310" s="453"/>
      <c r="H310" s="453"/>
      <c r="I310" s="453"/>
      <c r="J310" s="453"/>
      <c r="K310" s="453"/>
      <c r="L310" s="453"/>
      <c r="M310" s="453"/>
      <c r="N310" s="453"/>
      <c r="O310" s="453"/>
      <c r="P310" s="453"/>
      <c r="Q310" s="453"/>
      <c r="R310" s="453"/>
      <c r="S310" s="453"/>
      <c r="T310" s="453"/>
      <c r="U310" s="453"/>
      <c r="V310" s="453"/>
      <c r="W310" s="453"/>
      <c r="X310" s="453"/>
      <c r="Y310" s="453"/>
      <c r="Z310" s="453"/>
      <c r="AA310" s="453"/>
      <c r="AB310" s="453"/>
      <c r="AC310" s="453"/>
      <c r="AD310" s="453"/>
      <c r="AE310" s="453"/>
    </row>
    <row r="311">
      <c r="A311" s="453"/>
      <c r="B311" s="453"/>
      <c r="C311" s="453"/>
      <c r="D311" s="453"/>
      <c r="E311" s="453"/>
      <c r="F311" s="453"/>
      <c r="G311" s="453"/>
      <c r="H311" s="453"/>
      <c r="I311" s="453"/>
      <c r="J311" s="453"/>
      <c r="K311" s="453"/>
      <c r="L311" s="453"/>
      <c r="M311" s="453"/>
      <c r="N311" s="453"/>
      <c r="O311" s="453"/>
      <c r="P311" s="453"/>
      <c r="Q311" s="453"/>
      <c r="R311" s="453"/>
      <c r="S311" s="453"/>
      <c r="T311" s="453"/>
      <c r="U311" s="453"/>
      <c r="V311" s="453"/>
      <c r="W311" s="453"/>
      <c r="X311" s="453"/>
      <c r="Y311" s="453"/>
      <c r="Z311" s="453"/>
      <c r="AA311" s="453"/>
      <c r="AB311" s="453"/>
      <c r="AC311" s="453"/>
      <c r="AD311" s="453"/>
      <c r="AE311" s="453"/>
    </row>
    <row r="312">
      <c r="A312" s="453"/>
      <c r="B312" s="453"/>
      <c r="C312" s="453"/>
      <c r="D312" s="453"/>
      <c r="E312" s="453"/>
      <c r="F312" s="453"/>
      <c r="G312" s="453"/>
      <c r="H312" s="453"/>
      <c r="I312" s="453"/>
      <c r="J312" s="453"/>
      <c r="K312" s="453"/>
      <c r="L312" s="453"/>
      <c r="M312" s="453"/>
      <c r="N312" s="453"/>
      <c r="O312" s="453"/>
      <c r="P312" s="453"/>
      <c r="Q312" s="453"/>
      <c r="R312" s="453"/>
      <c r="S312" s="453"/>
      <c r="T312" s="453"/>
      <c r="U312" s="453"/>
      <c r="V312" s="453"/>
      <c r="W312" s="453"/>
      <c r="X312" s="453"/>
      <c r="Y312" s="453"/>
      <c r="Z312" s="453"/>
      <c r="AA312" s="453"/>
      <c r="AB312" s="453"/>
      <c r="AC312" s="453"/>
      <c r="AD312" s="453"/>
      <c r="AE312" s="453"/>
    </row>
    <row r="313">
      <c r="A313" s="453"/>
      <c r="B313" s="453"/>
      <c r="C313" s="453"/>
      <c r="D313" s="453"/>
      <c r="E313" s="453"/>
      <c r="F313" s="453"/>
      <c r="G313" s="453"/>
      <c r="H313" s="453"/>
      <c r="I313" s="453"/>
      <c r="J313" s="453"/>
      <c r="K313" s="453"/>
      <c r="L313" s="453"/>
      <c r="M313" s="453"/>
      <c r="N313" s="453"/>
      <c r="O313" s="453"/>
      <c r="P313" s="453"/>
      <c r="Q313" s="453"/>
      <c r="R313" s="453"/>
      <c r="S313" s="453"/>
      <c r="T313" s="453"/>
      <c r="U313" s="453"/>
      <c r="V313" s="453"/>
      <c r="W313" s="453"/>
      <c r="X313" s="453"/>
      <c r="Y313" s="453"/>
      <c r="Z313" s="453"/>
      <c r="AA313" s="453"/>
      <c r="AB313" s="453"/>
      <c r="AC313" s="453"/>
      <c r="AD313" s="453"/>
      <c r="AE313" s="453"/>
    </row>
    <row r="314">
      <c r="A314" s="453"/>
      <c r="B314" s="453"/>
      <c r="C314" s="453"/>
      <c r="D314" s="453"/>
      <c r="E314" s="453"/>
      <c r="F314" s="453"/>
      <c r="G314" s="453"/>
      <c r="H314" s="453"/>
      <c r="I314" s="453"/>
      <c r="J314" s="453"/>
      <c r="K314" s="453"/>
      <c r="L314" s="453"/>
      <c r="M314" s="453"/>
      <c r="N314" s="453"/>
      <c r="O314" s="453"/>
      <c r="P314" s="453"/>
      <c r="Q314" s="453"/>
      <c r="R314" s="453"/>
      <c r="S314" s="453"/>
      <c r="T314" s="453"/>
      <c r="U314" s="453"/>
      <c r="V314" s="453"/>
      <c r="W314" s="453"/>
      <c r="X314" s="453"/>
      <c r="Y314" s="453"/>
      <c r="Z314" s="453"/>
      <c r="AA314" s="453"/>
      <c r="AB314" s="453"/>
      <c r="AC314" s="453"/>
      <c r="AD314" s="453"/>
      <c r="AE314" s="453"/>
    </row>
    <row r="315">
      <c r="A315" s="453"/>
      <c r="B315" s="453"/>
      <c r="C315" s="453"/>
      <c r="D315" s="453"/>
      <c r="E315" s="453"/>
      <c r="F315" s="453"/>
      <c r="G315" s="453"/>
      <c r="H315" s="453"/>
      <c r="I315" s="453"/>
      <c r="J315" s="453"/>
      <c r="K315" s="453"/>
      <c r="L315" s="453"/>
      <c r="M315" s="453"/>
      <c r="N315" s="453"/>
      <c r="O315" s="453"/>
      <c r="P315" s="453"/>
      <c r="Q315" s="453"/>
      <c r="R315" s="453"/>
      <c r="S315" s="453"/>
      <c r="T315" s="453"/>
      <c r="U315" s="453"/>
      <c r="V315" s="453"/>
      <c r="W315" s="453"/>
      <c r="X315" s="453"/>
      <c r="Y315" s="453"/>
      <c r="Z315" s="453"/>
      <c r="AA315" s="453"/>
      <c r="AB315" s="453"/>
      <c r="AC315" s="453"/>
      <c r="AD315" s="453"/>
      <c r="AE315" s="453"/>
    </row>
    <row r="316">
      <c r="A316" s="453"/>
      <c r="B316" s="453"/>
      <c r="C316" s="453"/>
      <c r="D316" s="453"/>
      <c r="E316" s="453"/>
      <c r="F316" s="453"/>
      <c r="G316" s="453"/>
      <c r="H316" s="453"/>
      <c r="I316" s="453"/>
      <c r="J316" s="453"/>
      <c r="K316" s="453"/>
      <c r="L316" s="453"/>
      <c r="M316" s="453"/>
      <c r="N316" s="453"/>
      <c r="O316" s="453"/>
      <c r="P316" s="453"/>
      <c r="Q316" s="453"/>
      <c r="R316" s="453"/>
      <c r="S316" s="453"/>
      <c r="T316" s="453"/>
      <c r="U316" s="453"/>
      <c r="V316" s="453"/>
      <c r="W316" s="453"/>
      <c r="X316" s="453"/>
      <c r="Y316" s="453"/>
      <c r="Z316" s="453"/>
      <c r="AA316" s="453"/>
      <c r="AB316" s="453"/>
      <c r="AC316" s="453"/>
      <c r="AD316" s="453"/>
      <c r="AE316" s="453"/>
    </row>
    <row r="317">
      <c r="A317" s="453"/>
      <c r="B317" s="453"/>
      <c r="C317" s="453"/>
      <c r="D317" s="453"/>
      <c r="E317" s="453"/>
      <c r="F317" s="453"/>
      <c r="G317" s="453"/>
      <c r="H317" s="453"/>
      <c r="I317" s="453"/>
      <c r="J317" s="453"/>
      <c r="K317" s="453"/>
      <c r="L317" s="453"/>
      <c r="M317" s="453"/>
      <c r="N317" s="453"/>
      <c r="O317" s="453"/>
      <c r="P317" s="453"/>
      <c r="Q317" s="453"/>
      <c r="R317" s="453"/>
      <c r="S317" s="453"/>
      <c r="T317" s="453"/>
      <c r="U317" s="453"/>
      <c r="V317" s="453"/>
      <c r="W317" s="453"/>
      <c r="X317" s="453"/>
      <c r="Y317" s="453"/>
      <c r="Z317" s="453"/>
      <c r="AA317" s="453"/>
      <c r="AB317" s="453"/>
      <c r="AC317" s="453"/>
      <c r="AD317" s="453"/>
      <c r="AE317" s="453"/>
    </row>
    <row r="318">
      <c r="A318" s="453"/>
      <c r="B318" s="453"/>
      <c r="C318" s="453"/>
      <c r="D318" s="453"/>
      <c r="E318" s="453"/>
      <c r="F318" s="453"/>
      <c r="G318" s="453"/>
      <c r="H318" s="453"/>
      <c r="I318" s="453"/>
      <c r="J318" s="453"/>
      <c r="K318" s="453"/>
      <c r="L318" s="453"/>
      <c r="M318" s="453"/>
      <c r="N318" s="453"/>
      <c r="O318" s="453"/>
      <c r="P318" s="453"/>
      <c r="Q318" s="453"/>
      <c r="R318" s="453"/>
      <c r="S318" s="453"/>
      <c r="T318" s="453"/>
      <c r="U318" s="453"/>
      <c r="V318" s="453"/>
      <c r="W318" s="453"/>
      <c r="X318" s="453"/>
      <c r="Y318" s="453"/>
      <c r="Z318" s="453"/>
      <c r="AA318" s="453"/>
      <c r="AB318" s="453"/>
      <c r="AC318" s="453"/>
      <c r="AD318" s="453"/>
      <c r="AE318" s="453"/>
    </row>
    <row r="319">
      <c r="A319" s="453"/>
      <c r="B319" s="453"/>
      <c r="C319" s="453"/>
      <c r="D319" s="453"/>
      <c r="E319" s="453"/>
      <c r="F319" s="453"/>
      <c r="G319" s="453"/>
      <c r="H319" s="453"/>
      <c r="I319" s="453"/>
      <c r="J319" s="453"/>
      <c r="K319" s="453"/>
      <c r="L319" s="453"/>
      <c r="M319" s="453"/>
      <c r="N319" s="453"/>
      <c r="O319" s="453"/>
      <c r="P319" s="453"/>
      <c r="Q319" s="453"/>
      <c r="R319" s="453"/>
      <c r="S319" s="453"/>
      <c r="T319" s="453"/>
      <c r="U319" s="453"/>
      <c r="V319" s="453"/>
      <c r="W319" s="453"/>
      <c r="X319" s="453"/>
      <c r="Y319" s="453"/>
      <c r="Z319" s="453"/>
      <c r="AA319" s="453"/>
      <c r="AB319" s="453"/>
      <c r="AC319" s="453"/>
      <c r="AD319" s="453"/>
      <c r="AE319" s="453"/>
    </row>
    <row r="320">
      <c r="A320" s="453"/>
      <c r="B320" s="453"/>
      <c r="C320" s="453"/>
      <c r="D320" s="453"/>
      <c r="E320" s="453"/>
      <c r="F320" s="453"/>
      <c r="G320" s="453"/>
      <c r="H320" s="453"/>
      <c r="I320" s="453"/>
      <c r="J320" s="453"/>
      <c r="K320" s="453"/>
      <c r="L320" s="453"/>
      <c r="M320" s="453"/>
      <c r="N320" s="453"/>
      <c r="O320" s="453"/>
      <c r="P320" s="453"/>
      <c r="Q320" s="453"/>
      <c r="R320" s="453"/>
      <c r="S320" s="453"/>
      <c r="T320" s="453"/>
      <c r="U320" s="453"/>
      <c r="V320" s="453"/>
      <c r="W320" s="453"/>
      <c r="X320" s="453"/>
      <c r="Y320" s="453"/>
      <c r="Z320" s="453"/>
      <c r="AA320" s="453"/>
      <c r="AB320" s="453"/>
      <c r="AC320" s="453"/>
      <c r="AD320" s="453"/>
      <c r="AE320" s="453"/>
    </row>
    <row r="321">
      <c r="A321" s="453"/>
      <c r="B321" s="453"/>
      <c r="C321" s="453"/>
      <c r="D321" s="453"/>
      <c r="E321" s="453"/>
      <c r="F321" s="453"/>
      <c r="G321" s="453"/>
      <c r="H321" s="453"/>
      <c r="I321" s="453"/>
      <c r="J321" s="453"/>
      <c r="K321" s="453"/>
      <c r="L321" s="453"/>
      <c r="M321" s="453"/>
      <c r="N321" s="453"/>
      <c r="O321" s="453"/>
      <c r="P321" s="453"/>
      <c r="Q321" s="453"/>
      <c r="R321" s="453"/>
      <c r="S321" s="453"/>
      <c r="T321" s="453"/>
      <c r="U321" s="453"/>
      <c r="V321" s="453"/>
      <c r="W321" s="453"/>
      <c r="X321" s="453"/>
      <c r="Y321" s="453"/>
      <c r="Z321" s="453"/>
      <c r="AA321" s="453"/>
      <c r="AB321" s="453"/>
      <c r="AC321" s="453"/>
      <c r="AD321" s="453"/>
      <c r="AE321" s="453"/>
    </row>
    <row r="322">
      <c r="A322" s="453"/>
      <c r="B322" s="453"/>
      <c r="C322" s="453"/>
      <c r="D322" s="453"/>
      <c r="E322" s="453"/>
      <c r="F322" s="453"/>
      <c r="G322" s="453"/>
      <c r="H322" s="453"/>
      <c r="I322" s="453"/>
      <c r="J322" s="453"/>
      <c r="K322" s="453"/>
      <c r="L322" s="453"/>
      <c r="M322" s="453"/>
      <c r="N322" s="453"/>
      <c r="O322" s="453"/>
      <c r="P322" s="453"/>
      <c r="Q322" s="453"/>
      <c r="R322" s="453"/>
      <c r="S322" s="453"/>
      <c r="T322" s="453"/>
      <c r="U322" s="453"/>
      <c r="V322" s="453"/>
      <c r="W322" s="453"/>
      <c r="X322" s="453"/>
      <c r="Y322" s="453"/>
      <c r="Z322" s="453"/>
      <c r="AA322" s="453"/>
      <c r="AB322" s="453"/>
      <c r="AC322" s="453"/>
      <c r="AD322" s="453"/>
      <c r="AE322" s="453"/>
    </row>
    <row r="323">
      <c r="A323" s="453"/>
      <c r="B323" s="453"/>
      <c r="C323" s="453"/>
      <c r="D323" s="453"/>
      <c r="E323" s="453"/>
      <c r="F323" s="453"/>
      <c r="G323" s="453"/>
      <c r="H323" s="453"/>
      <c r="I323" s="453"/>
      <c r="J323" s="453"/>
      <c r="K323" s="453"/>
      <c r="L323" s="453"/>
      <c r="M323" s="453"/>
      <c r="N323" s="453"/>
      <c r="O323" s="453"/>
      <c r="P323" s="453"/>
      <c r="Q323" s="453"/>
      <c r="R323" s="453"/>
      <c r="S323" s="453"/>
      <c r="T323" s="453"/>
      <c r="U323" s="453"/>
      <c r="V323" s="453"/>
      <c r="W323" s="453"/>
      <c r="X323" s="453"/>
      <c r="Y323" s="453"/>
      <c r="Z323" s="453"/>
      <c r="AA323" s="453"/>
      <c r="AB323" s="453"/>
      <c r="AC323" s="453"/>
      <c r="AD323" s="453"/>
      <c r="AE323" s="453"/>
    </row>
    <row r="324">
      <c r="A324" s="453"/>
      <c r="B324" s="453"/>
      <c r="C324" s="453"/>
      <c r="D324" s="453"/>
      <c r="E324" s="453"/>
      <c r="F324" s="453"/>
      <c r="G324" s="453"/>
      <c r="H324" s="453"/>
      <c r="I324" s="453"/>
      <c r="J324" s="453"/>
      <c r="K324" s="453"/>
      <c r="L324" s="453"/>
      <c r="M324" s="453"/>
      <c r="N324" s="453"/>
      <c r="O324" s="453"/>
      <c r="P324" s="453"/>
      <c r="Q324" s="453"/>
      <c r="R324" s="453"/>
      <c r="S324" s="453"/>
      <c r="T324" s="453"/>
      <c r="U324" s="453"/>
      <c r="V324" s="453"/>
      <c r="W324" s="453"/>
      <c r="X324" s="453"/>
      <c r="Y324" s="453"/>
      <c r="Z324" s="453"/>
      <c r="AA324" s="453"/>
      <c r="AB324" s="453"/>
      <c r="AC324" s="453"/>
      <c r="AD324" s="453"/>
      <c r="AE324" s="453"/>
    </row>
    <row r="325">
      <c r="A325" s="453"/>
      <c r="B325" s="453"/>
      <c r="C325" s="453"/>
      <c r="D325" s="453"/>
      <c r="E325" s="453"/>
      <c r="F325" s="453"/>
      <c r="G325" s="453"/>
      <c r="H325" s="453"/>
      <c r="I325" s="453"/>
      <c r="J325" s="453"/>
      <c r="K325" s="453"/>
      <c r="L325" s="453"/>
      <c r="M325" s="453"/>
      <c r="N325" s="453"/>
      <c r="O325" s="453"/>
      <c r="P325" s="453"/>
      <c r="Q325" s="453"/>
      <c r="R325" s="453"/>
      <c r="S325" s="453"/>
      <c r="T325" s="453"/>
      <c r="U325" s="453"/>
      <c r="V325" s="453"/>
      <c r="W325" s="453"/>
      <c r="X325" s="453"/>
      <c r="Y325" s="453"/>
      <c r="Z325" s="453"/>
      <c r="AA325" s="453"/>
      <c r="AB325" s="453"/>
      <c r="AC325" s="453"/>
      <c r="AD325" s="453"/>
      <c r="AE325" s="453"/>
    </row>
    <row r="326">
      <c r="A326" s="453"/>
      <c r="B326" s="453"/>
      <c r="C326" s="453"/>
      <c r="D326" s="453"/>
      <c r="E326" s="453"/>
      <c r="F326" s="453"/>
      <c r="G326" s="453"/>
      <c r="H326" s="453"/>
      <c r="I326" s="453"/>
      <c r="J326" s="453"/>
      <c r="K326" s="453"/>
      <c r="L326" s="453"/>
      <c r="M326" s="453"/>
      <c r="N326" s="453"/>
      <c r="O326" s="453"/>
      <c r="P326" s="453"/>
      <c r="Q326" s="453"/>
      <c r="R326" s="453"/>
      <c r="S326" s="453"/>
      <c r="T326" s="453"/>
      <c r="U326" s="453"/>
      <c r="V326" s="453"/>
      <c r="W326" s="453"/>
      <c r="X326" s="453"/>
      <c r="Y326" s="453"/>
      <c r="Z326" s="453"/>
      <c r="AA326" s="453"/>
      <c r="AB326" s="453"/>
      <c r="AC326" s="453"/>
      <c r="AD326" s="453"/>
      <c r="AE326" s="453"/>
    </row>
    <row r="327">
      <c r="A327" s="453"/>
      <c r="B327" s="453"/>
      <c r="C327" s="453"/>
      <c r="D327" s="453"/>
      <c r="E327" s="453"/>
      <c r="F327" s="453"/>
      <c r="G327" s="453"/>
      <c r="H327" s="453"/>
      <c r="I327" s="453"/>
      <c r="J327" s="453"/>
      <c r="K327" s="453"/>
      <c r="L327" s="453"/>
      <c r="M327" s="453"/>
      <c r="N327" s="453"/>
      <c r="O327" s="453"/>
      <c r="P327" s="453"/>
      <c r="Q327" s="453"/>
      <c r="R327" s="453"/>
      <c r="S327" s="453"/>
      <c r="T327" s="453"/>
      <c r="U327" s="453"/>
      <c r="V327" s="453"/>
      <c r="W327" s="453"/>
      <c r="X327" s="453"/>
      <c r="Y327" s="453"/>
      <c r="Z327" s="453"/>
      <c r="AA327" s="453"/>
      <c r="AB327" s="453"/>
      <c r="AC327" s="453"/>
      <c r="AD327" s="453"/>
      <c r="AE327" s="453"/>
    </row>
    <row r="328">
      <c r="A328" s="453"/>
      <c r="B328" s="453"/>
      <c r="C328" s="453"/>
      <c r="D328" s="453"/>
      <c r="E328" s="453"/>
      <c r="F328" s="453"/>
      <c r="G328" s="453"/>
      <c r="H328" s="453"/>
      <c r="I328" s="453"/>
      <c r="J328" s="453"/>
      <c r="K328" s="453"/>
      <c r="L328" s="453"/>
      <c r="M328" s="453"/>
      <c r="N328" s="453"/>
      <c r="O328" s="453"/>
      <c r="P328" s="453"/>
      <c r="Q328" s="453"/>
      <c r="R328" s="453"/>
      <c r="S328" s="453"/>
      <c r="T328" s="453"/>
      <c r="U328" s="453"/>
      <c r="V328" s="453"/>
      <c r="W328" s="453"/>
      <c r="X328" s="453"/>
      <c r="Y328" s="453"/>
      <c r="Z328" s="453"/>
      <c r="AA328" s="453"/>
      <c r="AB328" s="453"/>
      <c r="AC328" s="453"/>
      <c r="AD328" s="453"/>
      <c r="AE328" s="453"/>
    </row>
    <row r="329">
      <c r="A329" s="453"/>
      <c r="B329" s="453"/>
      <c r="C329" s="453"/>
      <c r="D329" s="453"/>
      <c r="E329" s="453"/>
      <c r="F329" s="453"/>
      <c r="G329" s="453"/>
      <c r="H329" s="453"/>
      <c r="I329" s="453"/>
      <c r="J329" s="453"/>
      <c r="K329" s="453"/>
      <c r="L329" s="453"/>
      <c r="M329" s="453"/>
      <c r="N329" s="453"/>
      <c r="O329" s="453"/>
      <c r="P329" s="453"/>
      <c r="Q329" s="453"/>
      <c r="R329" s="453"/>
      <c r="S329" s="453"/>
      <c r="T329" s="453"/>
      <c r="U329" s="453"/>
      <c r="V329" s="453"/>
      <c r="W329" s="453"/>
      <c r="X329" s="453"/>
      <c r="Y329" s="453"/>
      <c r="Z329" s="453"/>
      <c r="AA329" s="453"/>
      <c r="AB329" s="453"/>
      <c r="AC329" s="453"/>
      <c r="AD329" s="453"/>
      <c r="AE329" s="453"/>
    </row>
    <row r="330">
      <c r="A330" s="453"/>
      <c r="B330" s="453"/>
      <c r="C330" s="453"/>
      <c r="D330" s="453"/>
      <c r="E330" s="453"/>
      <c r="F330" s="453"/>
      <c r="G330" s="453"/>
      <c r="H330" s="453"/>
      <c r="I330" s="453"/>
      <c r="J330" s="453"/>
      <c r="K330" s="453"/>
      <c r="L330" s="453"/>
      <c r="M330" s="453"/>
      <c r="N330" s="453"/>
      <c r="O330" s="453"/>
      <c r="P330" s="453"/>
      <c r="Q330" s="453"/>
      <c r="R330" s="453"/>
      <c r="S330" s="453"/>
      <c r="T330" s="453"/>
      <c r="U330" s="453"/>
      <c r="V330" s="453"/>
      <c r="W330" s="453"/>
      <c r="X330" s="453"/>
      <c r="Y330" s="453"/>
      <c r="Z330" s="453"/>
      <c r="AA330" s="453"/>
      <c r="AB330" s="453"/>
      <c r="AC330" s="453"/>
      <c r="AD330" s="453"/>
      <c r="AE330" s="453"/>
    </row>
    <row r="331">
      <c r="A331" s="453"/>
      <c r="B331" s="453"/>
      <c r="C331" s="453"/>
      <c r="D331" s="453"/>
      <c r="E331" s="453"/>
      <c r="F331" s="453"/>
      <c r="G331" s="453"/>
      <c r="H331" s="453"/>
      <c r="I331" s="453"/>
      <c r="J331" s="453"/>
      <c r="K331" s="453"/>
      <c r="L331" s="453"/>
      <c r="M331" s="453"/>
      <c r="N331" s="453"/>
      <c r="O331" s="453"/>
      <c r="P331" s="453"/>
      <c r="Q331" s="453"/>
      <c r="R331" s="453"/>
      <c r="S331" s="453"/>
      <c r="T331" s="453"/>
      <c r="U331" s="453"/>
      <c r="V331" s="453"/>
      <c r="W331" s="453"/>
      <c r="X331" s="453"/>
      <c r="Y331" s="453"/>
      <c r="Z331" s="453"/>
      <c r="AA331" s="453"/>
      <c r="AB331" s="453"/>
      <c r="AC331" s="453"/>
      <c r="AD331" s="453"/>
      <c r="AE331" s="453"/>
    </row>
    <row r="332">
      <c r="A332" s="453"/>
      <c r="B332" s="453"/>
      <c r="C332" s="453"/>
      <c r="D332" s="453"/>
      <c r="E332" s="453"/>
      <c r="F332" s="453"/>
      <c r="G332" s="453"/>
      <c r="H332" s="453"/>
      <c r="I332" s="453"/>
      <c r="J332" s="453"/>
      <c r="K332" s="453"/>
      <c r="L332" s="453"/>
      <c r="M332" s="453"/>
      <c r="N332" s="453"/>
      <c r="O332" s="453"/>
      <c r="P332" s="453"/>
      <c r="Q332" s="453"/>
      <c r="R332" s="453"/>
      <c r="S332" s="453"/>
      <c r="T332" s="453"/>
      <c r="U332" s="453"/>
      <c r="V332" s="453"/>
      <c r="W332" s="453"/>
      <c r="X332" s="453"/>
      <c r="Y332" s="453"/>
      <c r="Z332" s="453"/>
      <c r="AA332" s="453"/>
      <c r="AB332" s="453"/>
      <c r="AC332" s="453"/>
      <c r="AD332" s="453"/>
      <c r="AE332" s="453"/>
    </row>
    <row r="333">
      <c r="A333" s="453"/>
      <c r="B333" s="453"/>
      <c r="C333" s="453"/>
      <c r="D333" s="453"/>
      <c r="E333" s="453"/>
      <c r="F333" s="453"/>
      <c r="G333" s="453"/>
      <c r="H333" s="453"/>
      <c r="I333" s="453"/>
      <c r="J333" s="453"/>
      <c r="K333" s="453"/>
      <c r="L333" s="453"/>
      <c r="M333" s="453"/>
      <c r="N333" s="453"/>
      <c r="O333" s="453"/>
      <c r="P333" s="453"/>
      <c r="Q333" s="453"/>
      <c r="R333" s="453"/>
      <c r="S333" s="453"/>
      <c r="T333" s="453"/>
      <c r="U333" s="453"/>
      <c r="V333" s="453"/>
      <c r="W333" s="453"/>
      <c r="X333" s="453"/>
      <c r="Y333" s="453"/>
      <c r="Z333" s="453"/>
      <c r="AA333" s="453"/>
      <c r="AB333" s="453"/>
      <c r="AC333" s="453"/>
      <c r="AD333" s="453"/>
      <c r="AE333" s="453"/>
    </row>
    <row r="334">
      <c r="A334" s="453"/>
      <c r="B334" s="453"/>
      <c r="C334" s="453"/>
      <c r="D334" s="453"/>
      <c r="E334" s="453"/>
      <c r="F334" s="453"/>
      <c r="G334" s="453"/>
      <c r="H334" s="453"/>
      <c r="I334" s="453"/>
      <c r="J334" s="453"/>
      <c r="K334" s="453"/>
      <c r="L334" s="453"/>
      <c r="M334" s="453"/>
      <c r="N334" s="453"/>
      <c r="O334" s="453"/>
      <c r="P334" s="453"/>
      <c r="Q334" s="453"/>
      <c r="R334" s="453"/>
      <c r="S334" s="453"/>
      <c r="T334" s="453"/>
      <c r="U334" s="453"/>
      <c r="V334" s="453"/>
      <c r="W334" s="453"/>
      <c r="X334" s="453"/>
      <c r="Y334" s="453"/>
      <c r="Z334" s="453"/>
      <c r="AA334" s="453"/>
      <c r="AB334" s="453"/>
      <c r="AC334" s="453"/>
      <c r="AD334" s="453"/>
      <c r="AE334" s="453"/>
    </row>
    <row r="335">
      <c r="A335" s="453"/>
      <c r="B335" s="453"/>
      <c r="C335" s="453"/>
      <c r="D335" s="453"/>
      <c r="E335" s="453"/>
      <c r="F335" s="453"/>
      <c r="G335" s="453"/>
      <c r="H335" s="453"/>
      <c r="I335" s="453"/>
      <c r="J335" s="453"/>
      <c r="K335" s="453"/>
      <c r="L335" s="453"/>
      <c r="M335" s="453"/>
      <c r="N335" s="453"/>
      <c r="O335" s="453"/>
      <c r="P335" s="453"/>
      <c r="Q335" s="453"/>
      <c r="R335" s="453"/>
      <c r="S335" s="453"/>
      <c r="T335" s="453"/>
      <c r="U335" s="453"/>
      <c r="V335" s="453"/>
      <c r="W335" s="453"/>
      <c r="X335" s="453"/>
      <c r="Y335" s="453"/>
      <c r="Z335" s="453"/>
      <c r="AA335" s="453"/>
      <c r="AB335" s="453"/>
      <c r="AC335" s="453"/>
      <c r="AD335" s="453"/>
      <c r="AE335" s="453"/>
    </row>
    <row r="336">
      <c r="A336" s="453"/>
      <c r="B336" s="453"/>
      <c r="C336" s="453"/>
      <c r="D336" s="453"/>
      <c r="E336" s="453"/>
      <c r="F336" s="453"/>
      <c r="G336" s="453"/>
      <c r="H336" s="453"/>
      <c r="I336" s="453"/>
      <c r="J336" s="453"/>
      <c r="K336" s="453"/>
      <c r="L336" s="453"/>
      <c r="M336" s="453"/>
      <c r="N336" s="453"/>
      <c r="O336" s="453"/>
      <c r="P336" s="453"/>
      <c r="Q336" s="453"/>
      <c r="R336" s="453"/>
      <c r="S336" s="453"/>
      <c r="T336" s="453"/>
      <c r="U336" s="453"/>
      <c r="V336" s="453"/>
      <c r="W336" s="453"/>
      <c r="X336" s="453"/>
      <c r="Y336" s="453"/>
      <c r="Z336" s="453"/>
      <c r="AA336" s="453"/>
      <c r="AB336" s="453"/>
      <c r="AC336" s="453"/>
      <c r="AD336" s="453"/>
      <c r="AE336" s="453"/>
    </row>
    <row r="337">
      <c r="A337" s="453"/>
      <c r="B337" s="453"/>
      <c r="C337" s="453"/>
      <c r="D337" s="453"/>
      <c r="E337" s="453"/>
      <c r="F337" s="453"/>
      <c r="G337" s="453"/>
      <c r="H337" s="453"/>
      <c r="I337" s="453"/>
      <c r="J337" s="453"/>
      <c r="K337" s="453"/>
      <c r="L337" s="453"/>
      <c r="M337" s="453"/>
      <c r="N337" s="453"/>
      <c r="O337" s="453"/>
      <c r="P337" s="453"/>
      <c r="Q337" s="453"/>
      <c r="R337" s="453"/>
      <c r="S337" s="453"/>
      <c r="T337" s="453"/>
      <c r="U337" s="453"/>
      <c r="V337" s="453"/>
      <c r="W337" s="453"/>
      <c r="X337" s="453"/>
      <c r="Y337" s="453"/>
      <c r="Z337" s="453"/>
      <c r="AA337" s="453"/>
      <c r="AB337" s="453"/>
      <c r="AC337" s="453"/>
      <c r="AD337" s="453"/>
      <c r="AE337" s="453"/>
    </row>
    <row r="338">
      <c r="A338" s="453"/>
      <c r="B338" s="453"/>
      <c r="C338" s="453"/>
      <c r="D338" s="453"/>
      <c r="E338" s="453"/>
      <c r="F338" s="453"/>
      <c r="G338" s="453"/>
      <c r="H338" s="453"/>
      <c r="I338" s="453"/>
      <c r="J338" s="453"/>
      <c r="K338" s="453"/>
      <c r="L338" s="453"/>
      <c r="M338" s="453"/>
      <c r="N338" s="453"/>
      <c r="O338" s="453"/>
      <c r="P338" s="453"/>
      <c r="Q338" s="453"/>
      <c r="R338" s="453"/>
      <c r="S338" s="453"/>
      <c r="T338" s="453"/>
      <c r="U338" s="453"/>
      <c r="V338" s="453"/>
      <c r="W338" s="453"/>
      <c r="X338" s="453"/>
      <c r="Y338" s="453"/>
      <c r="Z338" s="453"/>
      <c r="AA338" s="453"/>
      <c r="AB338" s="453"/>
      <c r="AC338" s="453"/>
      <c r="AD338" s="453"/>
      <c r="AE338" s="453"/>
    </row>
    <row r="339">
      <c r="A339" s="453"/>
      <c r="B339" s="453"/>
      <c r="C339" s="453"/>
      <c r="D339" s="453"/>
      <c r="E339" s="453"/>
      <c r="F339" s="453"/>
      <c r="G339" s="453"/>
      <c r="H339" s="453"/>
      <c r="I339" s="453"/>
      <c r="J339" s="453"/>
      <c r="K339" s="453"/>
      <c r="L339" s="453"/>
      <c r="M339" s="453"/>
      <c r="N339" s="453"/>
      <c r="O339" s="453"/>
      <c r="P339" s="453"/>
      <c r="Q339" s="453"/>
      <c r="R339" s="453"/>
      <c r="S339" s="453"/>
      <c r="T339" s="453"/>
      <c r="U339" s="453"/>
      <c r="V339" s="453"/>
      <c r="W339" s="453"/>
      <c r="X339" s="453"/>
      <c r="Y339" s="453"/>
      <c r="Z339" s="453"/>
      <c r="AA339" s="453"/>
      <c r="AB339" s="453"/>
      <c r="AC339" s="453"/>
      <c r="AD339" s="453"/>
      <c r="AE339" s="453"/>
    </row>
    <row r="340">
      <c r="A340" s="453"/>
      <c r="B340" s="453"/>
      <c r="C340" s="453"/>
      <c r="D340" s="453"/>
      <c r="E340" s="453"/>
      <c r="F340" s="453"/>
      <c r="G340" s="453"/>
      <c r="H340" s="453"/>
      <c r="I340" s="453"/>
      <c r="J340" s="453"/>
      <c r="K340" s="453"/>
      <c r="L340" s="453"/>
      <c r="M340" s="453"/>
      <c r="N340" s="453"/>
      <c r="O340" s="453"/>
      <c r="P340" s="453"/>
      <c r="Q340" s="453"/>
      <c r="R340" s="453"/>
      <c r="S340" s="453"/>
      <c r="T340" s="453"/>
      <c r="U340" s="453"/>
      <c r="V340" s="453"/>
      <c r="W340" s="453"/>
      <c r="X340" s="453"/>
      <c r="Y340" s="453"/>
      <c r="Z340" s="453"/>
      <c r="AA340" s="453"/>
      <c r="AB340" s="453"/>
      <c r="AC340" s="453"/>
      <c r="AD340" s="453"/>
      <c r="AE340" s="453"/>
    </row>
    <row r="341">
      <c r="A341" s="453"/>
      <c r="B341" s="453"/>
      <c r="C341" s="453"/>
      <c r="D341" s="453"/>
      <c r="E341" s="453"/>
      <c r="F341" s="453"/>
      <c r="G341" s="453"/>
      <c r="H341" s="453"/>
      <c r="I341" s="453"/>
      <c r="J341" s="453"/>
      <c r="K341" s="453"/>
      <c r="L341" s="453"/>
      <c r="M341" s="453"/>
      <c r="N341" s="453"/>
      <c r="O341" s="453"/>
      <c r="P341" s="453"/>
      <c r="Q341" s="453"/>
      <c r="R341" s="453"/>
      <c r="S341" s="453"/>
      <c r="T341" s="453"/>
      <c r="U341" s="453"/>
      <c r="V341" s="453"/>
      <c r="W341" s="453"/>
      <c r="X341" s="453"/>
      <c r="Y341" s="453"/>
      <c r="Z341" s="453"/>
      <c r="AA341" s="453"/>
      <c r="AB341" s="453"/>
      <c r="AC341" s="453"/>
      <c r="AD341" s="453"/>
      <c r="AE341" s="453"/>
    </row>
    <row r="342">
      <c r="A342" s="453"/>
      <c r="B342" s="453"/>
      <c r="C342" s="453"/>
      <c r="D342" s="453"/>
      <c r="E342" s="453"/>
      <c r="F342" s="453"/>
      <c r="G342" s="453"/>
      <c r="H342" s="453"/>
      <c r="I342" s="453"/>
      <c r="J342" s="453"/>
      <c r="K342" s="453"/>
      <c r="L342" s="453"/>
      <c r="M342" s="453"/>
      <c r="N342" s="453"/>
      <c r="O342" s="453"/>
      <c r="P342" s="453"/>
      <c r="Q342" s="453"/>
      <c r="R342" s="453"/>
      <c r="S342" s="453"/>
      <c r="T342" s="453"/>
      <c r="U342" s="453"/>
      <c r="V342" s="453"/>
      <c r="W342" s="453"/>
      <c r="X342" s="453"/>
      <c r="Y342" s="453"/>
      <c r="Z342" s="453"/>
      <c r="AA342" s="453"/>
      <c r="AB342" s="453"/>
      <c r="AC342" s="453"/>
      <c r="AD342" s="453"/>
      <c r="AE342" s="453"/>
    </row>
    <row r="343">
      <c r="A343" s="453"/>
      <c r="B343" s="453"/>
      <c r="C343" s="453"/>
      <c r="D343" s="453"/>
      <c r="E343" s="453"/>
      <c r="F343" s="453"/>
      <c r="G343" s="453"/>
      <c r="H343" s="453"/>
      <c r="I343" s="453"/>
      <c r="J343" s="453"/>
      <c r="K343" s="453"/>
      <c r="L343" s="453"/>
      <c r="M343" s="453"/>
      <c r="N343" s="453"/>
      <c r="O343" s="453"/>
      <c r="P343" s="453"/>
      <c r="Q343" s="453"/>
      <c r="R343" s="453"/>
      <c r="S343" s="453"/>
      <c r="T343" s="453"/>
      <c r="U343" s="453"/>
      <c r="V343" s="453"/>
      <c r="W343" s="453"/>
      <c r="X343" s="453"/>
      <c r="Y343" s="453"/>
      <c r="Z343" s="453"/>
      <c r="AA343" s="453"/>
      <c r="AB343" s="453"/>
      <c r="AC343" s="453"/>
      <c r="AD343" s="453"/>
      <c r="AE343" s="453"/>
    </row>
    <row r="344">
      <c r="A344" s="453"/>
      <c r="B344" s="453"/>
      <c r="C344" s="453"/>
      <c r="D344" s="453"/>
      <c r="E344" s="453"/>
      <c r="F344" s="453"/>
      <c r="G344" s="453"/>
      <c r="H344" s="453"/>
      <c r="I344" s="453"/>
      <c r="J344" s="453"/>
      <c r="K344" s="453"/>
      <c r="L344" s="453"/>
      <c r="M344" s="453"/>
      <c r="N344" s="453"/>
      <c r="O344" s="453"/>
      <c r="P344" s="453"/>
      <c r="Q344" s="453"/>
      <c r="R344" s="453"/>
      <c r="S344" s="453"/>
      <c r="T344" s="453"/>
      <c r="U344" s="453"/>
      <c r="V344" s="453"/>
      <c r="W344" s="453"/>
      <c r="X344" s="453"/>
      <c r="Y344" s="453"/>
      <c r="Z344" s="453"/>
      <c r="AA344" s="453"/>
      <c r="AB344" s="453"/>
      <c r="AC344" s="453"/>
      <c r="AD344" s="453"/>
      <c r="AE344" s="453"/>
    </row>
    <row r="345">
      <c r="A345" s="453"/>
      <c r="B345" s="453"/>
      <c r="C345" s="453"/>
      <c r="D345" s="453"/>
      <c r="E345" s="453"/>
      <c r="F345" s="453"/>
      <c r="G345" s="453"/>
      <c r="H345" s="453"/>
      <c r="I345" s="453"/>
      <c r="J345" s="453"/>
      <c r="K345" s="453"/>
      <c r="L345" s="453"/>
      <c r="M345" s="453"/>
      <c r="N345" s="453"/>
      <c r="O345" s="453"/>
      <c r="P345" s="453"/>
      <c r="Q345" s="453"/>
      <c r="R345" s="453"/>
      <c r="S345" s="453"/>
      <c r="T345" s="453"/>
      <c r="U345" s="453"/>
      <c r="V345" s="453"/>
      <c r="W345" s="453"/>
      <c r="X345" s="453"/>
      <c r="Y345" s="453"/>
      <c r="Z345" s="453"/>
      <c r="AA345" s="453"/>
      <c r="AB345" s="453"/>
      <c r="AC345" s="453"/>
      <c r="AD345" s="453"/>
      <c r="AE345" s="453"/>
    </row>
    <row r="346">
      <c r="A346" s="453"/>
      <c r="B346" s="453"/>
      <c r="C346" s="453"/>
      <c r="D346" s="453"/>
      <c r="E346" s="453"/>
      <c r="F346" s="453"/>
      <c r="G346" s="453"/>
      <c r="H346" s="453"/>
      <c r="I346" s="453"/>
      <c r="J346" s="453"/>
      <c r="K346" s="453"/>
      <c r="L346" s="453"/>
      <c r="M346" s="453"/>
      <c r="N346" s="453"/>
      <c r="O346" s="453"/>
      <c r="P346" s="453"/>
      <c r="Q346" s="453"/>
      <c r="R346" s="453"/>
      <c r="S346" s="453"/>
      <c r="T346" s="453"/>
      <c r="U346" s="453"/>
      <c r="V346" s="453"/>
      <c r="W346" s="453"/>
      <c r="X346" s="453"/>
      <c r="Y346" s="453"/>
      <c r="Z346" s="453"/>
      <c r="AA346" s="453"/>
      <c r="AB346" s="453"/>
      <c r="AC346" s="453"/>
      <c r="AD346" s="453"/>
      <c r="AE346" s="453"/>
    </row>
    <row r="347">
      <c r="A347" s="453"/>
      <c r="B347" s="453"/>
      <c r="C347" s="453"/>
      <c r="D347" s="453"/>
      <c r="E347" s="453"/>
      <c r="F347" s="453"/>
      <c r="G347" s="453"/>
      <c r="H347" s="453"/>
      <c r="I347" s="453"/>
      <c r="J347" s="453"/>
      <c r="K347" s="453"/>
      <c r="L347" s="453"/>
      <c r="M347" s="453"/>
      <c r="N347" s="453"/>
      <c r="O347" s="453"/>
      <c r="P347" s="453"/>
      <c r="Q347" s="453"/>
      <c r="R347" s="453"/>
      <c r="S347" s="453"/>
      <c r="T347" s="453"/>
      <c r="U347" s="453"/>
      <c r="V347" s="453"/>
      <c r="W347" s="453"/>
      <c r="X347" s="453"/>
      <c r="Y347" s="453"/>
      <c r="Z347" s="453"/>
      <c r="AA347" s="453"/>
      <c r="AB347" s="453"/>
      <c r="AC347" s="453"/>
      <c r="AD347" s="453"/>
      <c r="AE347" s="453"/>
    </row>
    <row r="348">
      <c r="A348" s="453"/>
      <c r="B348" s="453"/>
      <c r="C348" s="453"/>
      <c r="D348" s="453"/>
      <c r="E348" s="453"/>
      <c r="F348" s="453"/>
      <c r="G348" s="453"/>
      <c r="H348" s="453"/>
      <c r="I348" s="453"/>
      <c r="J348" s="453"/>
      <c r="K348" s="453"/>
      <c r="L348" s="453"/>
      <c r="M348" s="453"/>
      <c r="N348" s="453"/>
      <c r="O348" s="453"/>
      <c r="P348" s="453"/>
      <c r="Q348" s="453"/>
      <c r="R348" s="453"/>
      <c r="S348" s="453"/>
      <c r="T348" s="453"/>
      <c r="U348" s="453"/>
      <c r="V348" s="453"/>
      <c r="W348" s="453"/>
      <c r="X348" s="453"/>
      <c r="Y348" s="453"/>
      <c r="Z348" s="453"/>
      <c r="AA348" s="453"/>
      <c r="AB348" s="453"/>
      <c r="AC348" s="453"/>
      <c r="AD348" s="453"/>
      <c r="AE348" s="453"/>
    </row>
    <row r="349">
      <c r="A349" s="453"/>
      <c r="B349" s="453"/>
      <c r="C349" s="453"/>
      <c r="D349" s="453"/>
      <c r="E349" s="453"/>
      <c r="F349" s="453"/>
      <c r="G349" s="453"/>
      <c r="H349" s="453"/>
      <c r="I349" s="453"/>
      <c r="J349" s="453"/>
      <c r="K349" s="453"/>
      <c r="L349" s="453"/>
      <c r="M349" s="453"/>
      <c r="N349" s="453"/>
      <c r="O349" s="453"/>
      <c r="P349" s="453"/>
      <c r="Q349" s="453"/>
      <c r="R349" s="453"/>
      <c r="S349" s="453"/>
      <c r="T349" s="453"/>
      <c r="U349" s="453"/>
      <c r="V349" s="453"/>
      <c r="W349" s="453"/>
      <c r="X349" s="453"/>
      <c r="Y349" s="453"/>
      <c r="Z349" s="453"/>
      <c r="AA349" s="453"/>
      <c r="AB349" s="453"/>
      <c r="AC349" s="453"/>
      <c r="AD349" s="453"/>
      <c r="AE349" s="453"/>
    </row>
    <row r="350">
      <c r="A350" s="453"/>
      <c r="B350" s="453"/>
      <c r="C350" s="453"/>
      <c r="D350" s="453"/>
      <c r="E350" s="453"/>
      <c r="F350" s="453"/>
      <c r="G350" s="453"/>
      <c r="H350" s="453"/>
      <c r="I350" s="453"/>
      <c r="J350" s="453"/>
      <c r="K350" s="453"/>
      <c r="L350" s="453"/>
      <c r="M350" s="453"/>
      <c r="N350" s="453"/>
      <c r="O350" s="453"/>
      <c r="P350" s="453"/>
      <c r="Q350" s="453"/>
      <c r="R350" s="453"/>
      <c r="S350" s="453"/>
      <c r="T350" s="453"/>
      <c r="U350" s="453"/>
      <c r="V350" s="453"/>
      <c r="W350" s="453"/>
      <c r="X350" s="453"/>
      <c r="Y350" s="453"/>
      <c r="Z350" s="453"/>
      <c r="AA350" s="453"/>
      <c r="AB350" s="453"/>
      <c r="AC350" s="453"/>
      <c r="AD350" s="453"/>
      <c r="AE350" s="453"/>
    </row>
    <row r="351">
      <c r="A351" s="453"/>
      <c r="B351" s="453"/>
      <c r="C351" s="453"/>
      <c r="D351" s="453"/>
      <c r="E351" s="453"/>
      <c r="F351" s="453"/>
      <c r="G351" s="453"/>
      <c r="H351" s="453"/>
      <c r="I351" s="453"/>
      <c r="J351" s="453"/>
      <c r="K351" s="453"/>
      <c r="L351" s="453"/>
      <c r="M351" s="453"/>
      <c r="N351" s="453"/>
      <c r="O351" s="453"/>
      <c r="P351" s="453"/>
      <c r="Q351" s="453"/>
      <c r="R351" s="453"/>
      <c r="S351" s="453"/>
      <c r="T351" s="453"/>
      <c r="U351" s="453"/>
      <c r="V351" s="453"/>
      <c r="W351" s="453"/>
      <c r="X351" s="453"/>
      <c r="Y351" s="453"/>
      <c r="Z351" s="453"/>
      <c r="AA351" s="453"/>
      <c r="AB351" s="453"/>
      <c r="AC351" s="453"/>
      <c r="AD351" s="453"/>
      <c r="AE351" s="453"/>
    </row>
    <row r="352">
      <c r="A352" s="453"/>
      <c r="B352" s="453"/>
      <c r="C352" s="453"/>
      <c r="D352" s="453"/>
      <c r="E352" s="453"/>
      <c r="F352" s="453"/>
      <c r="G352" s="453"/>
      <c r="H352" s="453"/>
      <c r="I352" s="453"/>
      <c r="J352" s="453"/>
      <c r="K352" s="453"/>
      <c r="L352" s="453"/>
      <c r="M352" s="453"/>
      <c r="N352" s="453"/>
      <c r="O352" s="453"/>
      <c r="P352" s="453"/>
      <c r="Q352" s="453"/>
      <c r="R352" s="453"/>
      <c r="S352" s="453"/>
      <c r="T352" s="453"/>
      <c r="U352" s="453"/>
      <c r="V352" s="453"/>
      <c r="W352" s="453"/>
      <c r="X352" s="453"/>
      <c r="Y352" s="453"/>
      <c r="Z352" s="453"/>
      <c r="AA352" s="453"/>
      <c r="AB352" s="453"/>
      <c r="AC352" s="453"/>
      <c r="AD352" s="453"/>
      <c r="AE352" s="453"/>
    </row>
    <row r="353">
      <c r="A353" s="453"/>
      <c r="B353" s="453"/>
      <c r="C353" s="453"/>
      <c r="D353" s="453"/>
      <c r="E353" s="453"/>
      <c r="F353" s="453"/>
      <c r="G353" s="453"/>
      <c r="H353" s="453"/>
      <c r="I353" s="453"/>
      <c r="J353" s="453"/>
      <c r="K353" s="453"/>
      <c r="L353" s="453"/>
      <c r="M353" s="453"/>
      <c r="N353" s="453"/>
      <c r="O353" s="453"/>
      <c r="P353" s="453"/>
      <c r="Q353" s="453"/>
      <c r="R353" s="453"/>
      <c r="S353" s="453"/>
      <c r="T353" s="453"/>
      <c r="U353" s="453"/>
      <c r="V353" s="453"/>
      <c r="W353" s="453"/>
      <c r="X353" s="453"/>
      <c r="Y353" s="453"/>
      <c r="Z353" s="453"/>
      <c r="AA353" s="453"/>
      <c r="AB353" s="453"/>
      <c r="AC353" s="453"/>
      <c r="AD353" s="453"/>
      <c r="AE353" s="453"/>
    </row>
    <row r="354">
      <c r="A354" s="453"/>
      <c r="B354" s="453"/>
      <c r="C354" s="453"/>
      <c r="D354" s="453"/>
      <c r="E354" s="453"/>
      <c r="F354" s="453"/>
      <c r="G354" s="453"/>
      <c r="H354" s="453"/>
      <c r="I354" s="453"/>
      <c r="J354" s="453"/>
      <c r="K354" s="453"/>
      <c r="L354" s="453"/>
      <c r="M354" s="453"/>
      <c r="N354" s="453"/>
      <c r="O354" s="453"/>
      <c r="P354" s="453"/>
      <c r="Q354" s="453"/>
      <c r="R354" s="453"/>
      <c r="S354" s="453"/>
      <c r="T354" s="453"/>
      <c r="U354" s="453"/>
      <c r="V354" s="453"/>
      <c r="W354" s="453"/>
      <c r="X354" s="453"/>
      <c r="Y354" s="453"/>
      <c r="Z354" s="453"/>
      <c r="AA354" s="453"/>
      <c r="AB354" s="453"/>
      <c r="AC354" s="453"/>
      <c r="AD354" s="453"/>
      <c r="AE354" s="453"/>
    </row>
    <row r="355">
      <c r="A355" s="453"/>
      <c r="B355" s="453"/>
      <c r="C355" s="453"/>
      <c r="D355" s="453"/>
      <c r="E355" s="453"/>
      <c r="F355" s="453"/>
      <c r="G355" s="453"/>
      <c r="H355" s="453"/>
      <c r="I355" s="453"/>
      <c r="J355" s="453"/>
      <c r="K355" s="453"/>
      <c r="L355" s="453"/>
      <c r="M355" s="453"/>
      <c r="N355" s="453"/>
      <c r="O355" s="453"/>
      <c r="P355" s="453"/>
      <c r="Q355" s="453"/>
      <c r="R355" s="453"/>
      <c r="S355" s="453"/>
      <c r="T355" s="453"/>
      <c r="U355" s="453"/>
      <c r="V355" s="453"/>
      <c r="W355" s="453"/>
      <c r="X355" s="453"/>
      <c r="Y355" s="453"/>
      <c r="Z355" s="453"/>
      <c r="AA355" s="453"/>
      <c r="AB355" s="453"/>
      <c r="AC355" s="453"/>
      <c r="AD355" s="453"/>
      <c r="AE355" s="453"/>
    </row>
    <row r="356">
      <c r="A356" s="453"/>
      <c r="B356" s="453"/>
      <c r="C356" s="453"/>
      <c r="D356" s="453"/>
      <c r="E356" s="453"/>
      <c r="F356" s="453"/>
      <c r="G356" s="453"/>
      <c r="H356" s="453"/>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row>
    <row r="357">
      <c r="A357" s="453"/>
      <c r="B357" s="453"/>
      <c r="C357" s="453"/>
      <c r="D357" s="453"/>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row>
    <row r="358">
      <c r="A358" s="453"/>
      <c r="B358" s="453"/>
      <c r="C358" s="453"/>
      <c r="D358" s="453"/>
      <c r="E358" s="453"/>
      <c r="F358" s="453"/>
      <c r="G358" s="453"/>
      <c r="H358" s="453"/>
      <c r="I358" s="453"/>
      <c r="J358" s="453"/>
      <c r="K358" s="453"/>
      <c r="L358" s="453"/>
      <c r="M358" s="453"/>
      <c r="N358" s="453"/>
      <c r="O358" s="453"/>
      <c r="P358" s="453"/>
      <c r="Q358" s="453"/>
      <c r="R358" s="453"/>
      <c r="S358" s="453"/>
      <c r="T358" s="453"/>
      <c r="U358" s="453"/>
      <c r="V358" s="453"/>
      <c r="W358" s="453"/>
      <c r="X358" s="453"/>
      <c r="Y358" s="453"/>
      <c r="Z358" s="453"/>
      <c r="AA358" s="453"/>
      <c r="AB358" s="453"/>
      <c r="AC358" s="453"/>
      <c r="AD358" s="453"/>
      <c r="AE358" s="453"/>
    </row>
    <row r="359">
      <c r="A359" s="453"/>
      <c r="B359" s="453"/>
      <c r="C359" s="453"/>
      <c r="D359" s="453"/>
      <c r="E359" s="453"/>
      <c r="F359" s="453"/>
      <c r="G359" s="453"/>
      <c r="H359" s="453"/>
      <c r="I359" s="453"/>
      <c r="J359" s="453"/>
      <c r="K359" s="453"/>
      <c r="L359" s="453"/>
      <c r="M359" s="453"/>
      <c r="N359" s="453"/>
      <c r="O359" s="453"/>
      <c r="P359" s="453"/>
      <c r="Q359" s="453"/>
      <c r="R359" s="453"/>
      <c r="S359" s="453"/>
      <c r="T359" s="453"/>
      <c r="U359" s="453"/>
      <c r="V359" s="453"/>
      <c r="W359" s="453"/>
      <c r="X359" s="453"/>
      <c r="Y359" s="453"/>
      <c r="Z359" s="453"/>
      <c r="AA359" s="453"/>
      <c r="AB359" s="453"/>
      <c r="AC359" s="453"/>
      <c r="AD359" s="453"/>
      <c r="AE359" s="453"/>
    </row>
    <row r="360">
      <c r="A360" s="453"/>
      <c r="B360" s="453"/>
      <c r="C360" s="453"/>
      <c r="D360" s="453"/>
      <c r="E360" s="453"/>
      <c r="F360" s="453"/>
      <c r="G360" s="453"/>
      <c r="H360" s="453"/>
      <c r="I360" s="453"/>
      <c r="J360" s="453"/>
      <c r="K360" s="453"/>
      <c r="L360" s="453"/>
      <c r="M360" s="453"/>
      <c r="N360" s="453"/>
      <c r="O360" s="453"/>
      <c r="P360" s="453"/>
      <c r="Q360" s="453"/>
      <c r="R360" s="453"/>
      <c r="S360" s="453"/>
      <c r="T360" s="453"/>
      <c r="U360" s="453"/>
      <c r="V360" s="453"/>
      <c r="W360" s="453"/>
      <c r="X360" s="453"/>
      <c r="Y360" s="453"/>
      <c r="Z360" s="453"/>
      <c r="AA360" s="453"/>
      <c r="AB360" s="453"/>
      <c r="AC360" s="453"/>
      <c r="AD360" s="453"/>
      <c r="AE360" s="453"/>
    </row>
    <row r="361">
      <c r="A361" s="453"/>
      <c r="B361" s="453"/>
      <c r="C361" s="453"/>
      <c r="D361" s="453"/>
      <c r="E361" s="453"/>
      <c r="F361" s="453"/>
      <c r="G361" s="453"/>
      <c r="H361" s="453"/>
      <c r="I361" s="453"/>
      <c r="J361" s="453"/>
      <c r="K361" s="453"/>
      <c r="L361" s="453"/>
      <c r="M361" s="453"/>
      <c r="N361" s="453"/>
      <c r="O361" s="453"/>
      <c r="P361" s="453"/>
      <c r="Q361" s="453"/>
      <c r="R361" s="453"/>
      <c r="S361" s="453"/>
      <c r="T361" s="453"/>
      <c r="U361" s="453"/>
      <c r="V361" s="453"/>
      <c r="W361" s="453"/>
      <c r="X361" s="453"/>
      <c r="Y361" s="453"/>
      <c r="Z361" s="453"/>
      <c r="AA361" s="453"/>
      <c r="AB361" s="453"/>
      <c r="AC361" s="453"/>
      <c r="AD361" s="453"/>
      <c r="AE361" s="453"/>
    </row>
    <row r="362">
      <c r="A362" s="453"/>
      <c r="B362" s="453"/>
      <c r="C362" s="453"/>
      <c r="D362" s="453"/>
      <c r="E362" s="453"/>
      <c r="F362" s="453"/>
      <c r="G362" s="453"/>
      <c r="H362" s="453"/>
      <c r="I362" s="453"/>
      <c r="J362" s="453"/>
      <c r="K362" s="453"/>
      <c r="L362" s="453"/>
      <c r="M362" s="453"/>
      <c r="N362" s="453"/>
      <c r="O362" s="453"/>
      <c r="P362" s="453"/>
      <c r="Q362" s="453"/>
      <c r="R362" s="453"/>
      <c r="S362" s="453"/>
      <c r="T362" s="453"/>
      <c r="U362" s="453"/>
      <c r="V362" s="453"/>
      <c r="W362" s="453"/>
      <c r="X362" s="453"/>
      <c r="Y362" s="453"/>
      <c r="Z362" s="453"/>
      <c r="AA362" s="453"/>
      <c r="AB362" s="453"/>
      <c r="AC362" s="453"/>
      <c r="AD362" s="453"/>
      <c r="AE362" s="453"/>
    </row>
    <row r="363">
      <c r="A363" s="453"/>
      <c r="B363" s="453"/>
      <c r="C363" s="453"/>
      <c r="D363" s="453"/>
      <c r="E363" s="453"/>
      <c r="F363" s="453"/>
      <c r="G363" s="453"/>
      <c r="H363" s="453"/>
      <c r="I363" s="453"/>
      <c r="J363" s="453"/>
      <c r="K363" s="453"/>
      <c r="L363" s="453"/>
      <c r="M363" s="453"/>
      <c r="N363" s="453"/>
      <c r="O363" s="453"/>
      <c r="P363" s="453"/>
      <c r="Q363" s="453"/>
      <c r="R363" s="453"/>
      <c r="S363" s="453"/>
      <c r="T363" s="453"/>
      <c r="U363" s="453"/>
      <c r="V363" s="453"/>
      <c r="W363" s="453"/>
      <c r="X363" s="453"/>
      <c r="Y363" s="453"/>
      <c r="Z363" s="453"/>
      <c r="AA363" s="453"/>
      <c r="AB363" s="453"/>
      <c r="AC363" s="453"/>
      <c r="AD363" s="453"/>
      <c r="AE363" s="453"/>
    </row>
    <row r="364">
      <c r="A364" s="453"/>
      <c r="B364" s="453"/>
      <c r="C364" s="453"/>
      <c r="D364" s="453"/>
      <c r="E364" s="453"/>
      <c r="F364" s="453"/>
      <c r="G364" s="453"/>
      <c r="H364" s="453"/>
      <c r="I364" s="453"/>
      <c r="J364" s="453"/>
      <c r="K364" s="453"/>
      <c r="L364" s="453"/>
      <c r="M364" s="453"/>
      <c r="N364" s="453"/>
      <c r="O364" s="453"/>
      <c r="P364" s="453"/>
      <c r="Q364" s="453"/>
      <c r="R364" s="453"/>
      <c r="S364" s="453"/>
      <c r="T364" s="453"/>
      <c r="U364" s="453"/>
      <c r="V364" s="453"/>
      <c r="W364" s="453"/>
      <c r="X364" s="453"/>
      <c r="Y364" s="453"/>
      <c r="Z364" s="453"/>
      <c r="AA364" s="453"/>
      <c r="AB364" s="453"/>
      <c r="AC364" s="453"/>
      <c r="AD364" s="453"/>
      <c r="AE364" s="453"/>
    </row>
    <row r="365">
      <c r="A365" s="453"/>
      <c r="B365" s="453"/>
      <c r="C365" s="453"/>
      <c r="D365" s="453"/>
      <c r="E365" s="453"/>
      <c r="F365" s="453"/>
      <c r="G365" s="453"/>
      <c r="H365" s="453"/>
      <c r="I365" s="453"/>
      <c r="J365" s="453"/>
      <c r="K365" s="453"/>
      <c r="L365" s="453"/>
      <c r="M365" s="453"/>
      <c r="N365" s="453"/>
      <c r="O365" s="453"/>
      <c r="P365" s="453"/>
      <c r="Q365" s="453"/>
      <c r="R365" s="453"/>
      <c r="S365" s="453"/>
      <c r="T365" s="453"/>
      <c r="U365" s="453"/>
      <c r="V365" s="453"/>
      <c r="W365" s="453"/>
      <c r="X365" s="453"/>
      <c r="Y365" s="453"/>
      <c r="Z365" s="453"/>
      <c r="AA365" s="453"/>
      <c r="AB365" s="453"/>
      <c r="AC365" s="453"/>
      <c r="AD365" s="453"/>
      <c r="AE365" s="453"/>
    </row>
    <row r="366">
      <c r="A366" s="453"/>
      <c r="B366" s="453"/>
      <c r="C366" s="453"/>
      <c r="D366" s="453"/>
      <c r="E366" s="453"/>
      <c r="F366" s="453"/>
      <c r="G366" s="453"/>
      <c r="H366" s="453"/>
      <c r="I366" s="453"/>
      <c r="J366" s="453"/>
      <c r="K366" s="453"/>
      <c r="L366" s="453"/>
      <c r="M366" s="453"/>
      <c r="N366" s="453"/>
      <c r="O366" s="453"/>
      <c r="P366" s="453"/>
      <c r="Q366" s="453"/>
      <c r="R366" s="453"/>
      <c r="S366" s="453"/>
      <c r="T366" s="453"/>
      <c r="U366" s="453"/>
      <c r="V366" s="453"/>
      <c r="W366" s="453"/>
      <c r="X366" s="453"/>
      <c r="Y366" s="453"/>
      <c r="Z366" s="453"/>
      <c r="AA366" s="453"/>
      <c r="AB366" s="453"/>
      <c r="AC366" s="453"/>
      <c r="AD366" s="453"/>
      <c r="AE366" s="453"/>
    </row>
    <row r="367">
      <c r="A367" s="453"/>
      <c r="B367" s="453"/>
      <c r="C367" s="453"/>
      <c r="D367" s="453"/>
      <c r="E367" s="453"/>
      <c r="F367" s="453"/>
      <c r="G367" s="453"/>
      <c r="H367" s="453"/>
      <c r="I367" s="453"/>
      <c r="J367" s="453"/>
      <c r="K367" s="453"/>
      <c r="L367" s="453"/>
      <c r="M367" s="453"/>
      <c r="N367" s="453"/>
      <c r="O367" s="453"/>
      <c r="P367" s="453"/>
      <c r="Q367" s="453"/>
      <c r="R367" s="453"/>
      <c r="S367" s="453"/>
      <c r="T367" s="453"/>
      <c r="U367" s="453"/>
      <c r="V367" s="453"/>
      <c r="W367" s="453"/>
      <c r="X367" s="453"/>
      <c r="Y367" s="453"/>
      <c r="Z367" s="453"/>
      <c r="AA367" s="453"/>
      <c r="AB367" s="453"/>
      <c r="AC367" s="453"/>
      <c r="AD367" s="453"/>
      <c r="AE367" s="453"/>
    </row>
    <row r="368">
      <c r="A368" s="453"/>
      <c r="B368" s="453"/>
      <c r="C368" s="453"/>
      <c r="D368" s="453"/>
      <c r="E368" s="453"/>
      <c r="F368" s="453"/>
      <c r="G368" s="453"/>
      <c r="H368" s="453"/>
      <c r="I368" s="453"/>
      <c r="J368" s="453"/>
      <c r="K368" s="453"/>
      <c r="L368" s="453"/>
      <c r="M368" s="453"/>
      <c r="N368" s="453"/>
      <c r="O368" s="453"/>
      <c r="P368" s="453"/>
      <c r="Q368" s="453"/>
      <c r="R368" s="453"/>
      <c r="S368" s="453"/>
      <c r="T368" s="453"/>
      <c r="U368" s="453"/>
      <c r="V368" s="453"/>
      <c r="W368" s="453"/>
      <c r="X368" s="453"/>
      <c r="Y368" s="453"/>
      <c r="Z368" s="453"/>
      <c r="AA368" s="453"/>
      <c r="AB368" s="453"/>
      <c r="AC368" s="453"/>
      <c r="AD368" s="453"/>
      <c r="AE368" s="453"/>
    </row>
    <row r="369">
      <c r="A369" s="453"/>
      <c r="B369" s="453"/>
      <c r="C369" s="453"/>
      <c r="D369" s="453"/>
      <c r="E369" s="453"/>
      <c r="F369" s="453"/>
      <c r="G369" s="453"/>
      <c r="H369" s="453"/>
      <c r="I369" s="453"/>
      <c r="J369" s="453"/>
      <c r="K369" s="453"/>
      <c r="L369" s="453"/>
      <c r="M369" s="453"/>
      <c r="N369" s="453"/>
      <c r="O369" s="453"/>
      <c r="P369" s="453"/>
      <c r="Q369" s="453"/>
      <c r="R369" s="453"/>
      <c r="S369" s="453"/>
      <c r="T369" s="453"/>
      <c r="U369" s="453"/>
      <c r="V369" s="453"/>
      <c r="W369" s="453"/>
      <c r="X369" s="453"/>
      <c r="Y369" s="453"/>
      <c r="Z369" s="453"/>
      <c r="AA369" s="453"/>
      <c r="AB369" s="453"/>
      <c r="AC369" s="453"/>
      <c r="AD369" s="453"/>
      <c r="AE369" s="453"/>
    </row>
    <row r="370">
      <c r="A370" s="453"/>
      <c r="B370" s="453"/>
      <c r="C370" s="453"/>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453"/>
      <c r="AD370" s="453"/>
      <c r="AE370" s="453"/>
    </row>
    <row r="371">
      <c r="A371" s="453"/>
      <c r="B371" s="453"/>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453"/>
      <c r="AD371" s="453"/>
      <c r="AE371" s="453"/>
    </row>
    <row r="372">
      <c r="A372" s="453"/>
      <c r="B372" s="453"/>
      <c r="C372" s="453"/>
      <c r="D372" s="453"/>
      <c r="E372" s="453"/>
      <c r="F372" s="453"/>
      <c r="G372" s="453"/>
      <c r="H372" s="453"/>
      <c r="I372" s="453"/>
      <c r="J372" s="453"/>
      <c r="K372" s="453"/>
      <c r="L372" s="453"/>
      <c r="M372" s="453"/>
      <c r="N372" s="453"/>
      <c r="O372" s="453"/>
      <c r="P372" s="453"/>
      <c r="Q372" s="453"/>
      <c r="R372" s="453"/>
      <c r="S372" s="453"/>
      <c r="T372" s="453"/>
      <c r="U372" s="453"/>
      <c r="V372" s="453"/>
      <c r="W372" s="453"/>
      <c r="X372" s="453"/>
      <c r="Y372" s="453"/>
      <c r="Z372" s="453"/>
      <c r="AA372" s="453"/>
      <c r="AB372" s="453"/>
      <c r="AC372" s="453"/>
      <c r="AD372" s="453"/>
      <c r="AE372" s="453"/>
    </row>
    <row r="373">
      <c r="A373" s="453"/>
      <c r="B373" s="453"/>
      <c r="C373" s="453"/>
      <c r="D373" s="453"/>
      <c r="E373" s="453"/>
      <c r="F373" s="453"/>
      <c r="G373" s="453"/>
      <c r="H373" s="453"/>
      <c r="I373" s="453"/>
      <c r="J373" s="453"/>
      <c r="K373" s="453"/>
      <c r="L373" s="453"/>
      <c r="M373" s="453"/>
      <c r="N373" s="453"/>
      <c r="O373" s="453"/>
      <c r="P373" s="453"/>
      <c r="Q373" s="453"/>
      <c r="R373" s="453"/>
      <c r="S373" s="453"/>
      <c r="T373" s="453"/>
      <c r="U373" s="453"/>
      <c r="V373" s="453"/>
      <c r="W373" s="453"/>
      <c r="X373" s="453"/>
      <c r="Y373" s="453"/>
      <c r="Z373" s="453"/>
      <c r="AA373" s="453"/>
      <c r="AB373" s="453"/>
      <c r="AC373" s="453"/>
      <c r="AD373" s="453"/>
      <c r="AE373" s="453"/>
    </row>
    <row r="374">
      <c r="A374" s="453"/>
      <c r="B374" s="453"/>
      <c r="C374" s="453"/>
      <c r="D374" s="453"/>
      <c r="E374" s="453"/>
      <c r="F374" s="453"/>
      <c r="G374" s="453"/>
      <c r="H374" s="453"/>
      <c r="I374" s="453"/>
      <c r="J374" s="453"/>
      <c r="K374" s="453"/>
      <c r="L374" s="453"/>
      <c r="M374" s="453"/>
      <c r="N374" s="453"/>
      <c r="O374" s="453"/>
      <c r="P374" s="453"/>
      <c r="Q374" s="453"/>
      <c r="R374" s="453"/>
      <c r="S374" s="453"/>
      <c r="T374" s="453"/>
      <c r="U374" s="453"/>
      <c r="V374" s="453"/>
      <c r="W374" s="453"/>
      <c r="X374" s="453"/>
      <c r="Y374" s="453"/>
      <c r="Z374" s="453"/>
      <c r="AA374" s="453"/>
      <c r="AB374" s="453"/>
      <c r="AC374" s="453"/>
      <c r="AD374" s="453"/>
      <c r="AE374" s="453"/>
    </row>
    <row r="375">
      <c r="A375" s="453"/>
      <c r="B375" s="453"/>
      <c r="C375" s="453"/>
      <c r="D375" s="453"/>
      <c r="E375" s="453"/>
      <c r="F375" s="453"/>
      <c r="G375" s="453"/>
      <c r="H375" s="453"/>
      <c r="I375" s="453"/>
      <c r="J375" s="453"/>
      <c r="K375" s="453"/>
      <c r="L375" s="453"/>
      <c r="M375" s="453"/>
      <c r="N375" s="453"/>
      <c r="O375" s="453"/>
      <c r="P375" s="453"/>
      <c r="Q375" s="453"/>
      <c r="R375" s="453"/>
      <c r="S375" s="453"/>
      <c r="T375" s="453"/>
      <c r="U375" s="453"/>
      <c r="V375" s="453"/>
      <c r="W375" s="453"/>
      <c r="X375" s="453"/>
      <c r="Y375" s="453"/>
      <c r="Z375" s="453"/>
      <c r="AA375" s="453"/>
      <c r="AB375" s="453"/>
      <c r="AC375" s="453"/>
      <c r="AD375" s="453"/>
      <c r="AE375" s="453"/>
    </row>
    <row r="376">
      <c r="A376" s="453"/>
      <c r="B376" s="453"/>
      <c r="C376" s="453"/>
      <c r="D376" s="453"/>
      <c r="E376" s="453"/>
      <c r="F376" s="453"/>
      <c r="G376" s="453"/>
      <c r="H376" s="453"/>
      <c r="I376" s="453"/>
      <c r="J376" s="453"/>
      <c r="K376" s="453"/>
      <c r="L376" s="453"/>
      <c r="M376" s="453"/>
      <c r="N376" s="453"/>
      <c r="O376" s="453"/>
      <c r="P376" s="453"/>
      <c r="Q376" s="453"/>
      <c r="R376" s="453"/>
      <c r="S376" s="453"/>
      <c r="T376" s="453"/>
      <c r="U376" s="453"/>
      <c r="V376" s="453"/>
      <c r="W376" s="453"/>
      <c r="X376" s="453"/>
      <c r="Y376" s="453"/>
      <c r="Z376" s="453"/>
      <c r="AA376" s="453"/>
      <c r="AB376" s="453"/>
      <c r="AC376" s="453"/>
      <c r="AD376" s="453"/>
      <c r="AE376" s="453"/>
    </row>
    <row r="377">
      <c r="A377" s="453"/>
      <c r="B377" s="453"/>
      <c r="C377" s="453"/>
      <c r="D377" s="453"/>
      <c r="E377" s="453"/>
      <c r="F377" s="453"/>
      <c r="G377" s="453"/>
      <c r="H377" s="453"/>
      <c r="I377" s="453"/>
      <c r="J377" s="453"/>
      <c r="K377" s="453"/>
      <c r="L377" s="453"/>
      <c r="M377" s="453"/>
      <c r="N377" s="453"/>
      <c r="O377" s="453"/>
      <c r="P377" s="453"/>
      <c r="Q377" s="453"/>
      <c r="R377" s="453"/>
      <c r="S377" s="453"/>
      <c r="T377" s="453"/>
      <c r="U377" s="453"/>
      <c r="V377" s="453"/>
      <c r="W377" s="453"/>
      <c r="X377" s="453"/>
      <c r="Y377" s="453"/>
      <c r="Z377" s="453"/>
      <c r="AA377" s="453"/>
      <c r="AB377" s="453"/>
      <c r="AC377" s="453"/>
      <c r="AD377" s="453"/>
      <c r="AE377" s="453"/>
    </row>
    <row r="378">
      <c r="A378" s="453"/>
      <c r="B378" s="453"/>
      <c r="C378" s="453"/>
      <c r="D378" s="453"/>
      <c r="E378" s="453"/>
      <c r="F378" s="453"/>
      <c r="G378" s="453"/>
      <c r="H378" s="453"/>
      <c r="I378" s="453"/>
      <c r="J378" s="453"/>
      <c r="K378" s="453"/>
      <c r="L378" s="453"/>
      <c r="M378" s="453"/>
      <c r="N378" s="453"/>
      <c r="O378" s="453"/>
      <c r="P378" s="453"/>
      <c r="Q378" s="453"/>
      <c r="R378" s="453"/>
      <c r="S378" s="453"/>
      <c r="T378" s="453"/>
      <c r="U378" s="453"/>
      <c r="V378" s="453"/>
      <c r="W378" s="453"/>
      <c r="X378" s="453"/>
      <c r="Y378" s="453"/>
      <c r="Z378" s="453"/>
      <c r="AA378" s="453"/>
      <c r="AB378" s="453"/>
      <c r="AC378" s="453"/>
      <c r="AD378" s="453"/>
      <c r="AE378" s="453"/>
    </row>
    <row r="379">
      <c r="A379" s="453"/>
      <c r="B379" s="453"/>
      <c r="C379" s="453"/>
      <c r="D379" s="453"/>
      <c r="E379" s="453"/>
      <c r="F379" s="453"/>
      <c r="G379" s="453"/>
      <c r="H379" s="453"/>
      <c r="I379" s="453"/>
      <c r="J379" s="453"/>
      <c r="K379" s="453"/>
      <c r="L379" s="453"/>
      <c r="M379" s="453"/>
      <c r="N379" s="453"/>
      <c r="O379" s="453"/>
      <c r="P379" s="453"/>
      <c r="Q379" s="453"/>
      <c r="R379" s="453"/>
      <c r="S379" s="453"/>
      <c r="T379" s="453"/>
      <c r="U379" s="453"/>
      <c r="V379" s="453"/>
      <c r="W379" s="453"/>
      <c r="X379" s="453"/>
      <c r="Y379" s="453"/>
      <c r="Z379" s="453"/>
      <c r="AA379" s="453"/>
      <c r="AB379" s="453"/>
      <c r="AC379" s="453"/>
      <c r="AD379" s="453"/>
      <c r="AE379" s="453"/>
    </row>
    <row r="380">
      <c r="A380" s="453"/>
      <c r="B380" s="453"/>
      <c r="C380" s="453"/>
      <c r="D380" s="453"/>
      <c r="E380" s="453"/>
      <c r="F380" s="453"/>
      <c r="G380" s="453"/>
      <c r="H380" s="453"/>
      <c r="I380" s="453"/>
      <c r="J380" s="453"/>
      <c r="K380" s="453"/>
      <c r="L380" s="453"/>
      <c r="M380" s="453"/>
      <c r="N380" s="453"/>
      <c r="O380" s="453"/>
      <c r="P380" s="453"/>
      <c r="Q380" s="453"/>
      <c r="R380" s="453"/>
      <c r="S380" s="453"/>
      <c r="T380" s="453"/>
      <c r="U380" s="453"/>
      <c r="V380" s="453"/>
      <c r="W380" s="453"/>
      <c r="X380" s="453"/>
      <c r="Y380" s="453"/>
      <c r="Z380" s="453"/>
      <c r="AA380" s="453"/>
      <c r="AB380" s="453"/>
      <c r="AC380" s="453"/>
      <c r="AD380" s="453"/>
      <c r="AE380" s="453"/>
    </row>
    <row r="381">
      <c r="A381" s="453"/>
      <c r="B381" s="453"/>
      <c r="C381" s="453"/>
      <c r="D381" s="453"/>
      <c r="E381" s="453"/>
      <c r="F381" s="453"/>
      <c r="G381" s="453"/>
      <c r="H381" s="453"/>
      <c r="I381" s="453"/>
      <c r="J381" s="453"/>
      <c r="K381" s="453"/>
      <c r="L381" s="453"/>
      <c r="M381" s="453"/>
      <c r="N381" s="453"/>
      <c r="O381" s="453"/>
      <c r="P381" s="453"/>
      <c r="Q381" s="453"/>
      <c r="R381" s="453"/>
      <c r="S381" s="453"/>
      <c r="T381" s="453"/>
      <c r="U381" s="453"/>
      <c r="V381" s="453"/>
      <c r="W381" s="453"/>
      <c r="X381" s="453"/>
      <c r="Y381" s="453"/>
      <c r="Z381" s="453"/>
      <c r="AA381" s="453"/>
      <c r="AB381" s="453"/>
      <c r="AC381" s="453"/>
      <c r="AD381" s="453"/>
      <c r="AE381" s="453"/>
    </row>
    <row r="382">
      <c r="A382" s="453"/>
      <c r="B382" s="453"/>
      <c r="C382" s="453"/>
      <c r="D382" s="453"/>
      <c r="E382" s="453"/>
      <c r="F382" s="453"/>
      <c r="G382" s="453"/>
      <c r="H382" s="453"/>
      <c r="I382" s="453"/>
      <c r="J382" s="453"/>
      <c r="K382" s="453"/>
      <c r="L382" s="453"/>
      <c r="M382" s="453"/>
      <c r="N382" s="453"/>
      <c r="O382" s="453"/>
      <c r="P382" s="453"/>
      <c r="Q382" s="453"/>
      <c r="R382" s="453"/>
      <c r="S382" s="453"/>
      <c r="T382" s="453"/>
      <c r="U382" s="453"/>
      <c r="V382" s="453"/>
      <c r="W382" s="453"/>
      <c r="X382" s="453"/>
      <c r="Y382" s="453"/>
      <c r="Z382" s="453"/>
      <c r="AA382" s="453"/>
      <c r="AB382" s="453"/>
      <c r="AC382" s="453"/>
      <c r="AD382" s="453"/>
      <c r="AE382" s="453"/>
    </row>
    <row r="383">
      <c r="A383" s="453"/>
      <c r="B383" s="453"/>
      <c r="C383" s="453"/>
      <c r="D383" s="453"/>
      <c r="E383" s="453"/>
      <c r="F383" s="453"/>
      <c r="G383" s="453"/>
      <c r="H383" s="453"/>
      <c r="I383" s="453"/>
      <c r="J383" s="453"/>
      <c r="K383" s="453"/>
      <c r="L383" s="453"/>
      <c r="M383" s="453"/>
      <c r="N383" s="453"/>
      <c r="O383" s="453"/>
      <c r="P383" s="453"/>
      <c r="Q383" s="453"/>
      <c r="R383" s="453"/>
      <c r="S383" s="453"/>
      <c r="T383" s="453"/>
      <c r="U383" s="453"/>
      <c r="V383" s="453"/>
      <c r="W383" s="453"/>
      <c r="X383" s="453"/>
      <c r="Y383" s="453"/>
      <c r="Z383" s="453"/>
      <c r="AA383" s="453"/>
      <c r="AB383" s="453"/>
      <c r="AC383" s="453"/>
      <c r="AD383" s="453"/>
      <c r="AE383" s="453"/>
    </row>
    <row r="384">
      <c r="A384" s="453"/>
      <c r="B384" s="453"/>
      <c r="C384" s="453"/>
      <c r="D384" s="453"/>
      <c r="E384" s="453"/>
      <c r="F384" s="453"/>
      <c r="G384" s="453"/>
      <c r="H384" s="453"/>
      <c r="I384" s="453"/>
      <c r="J384" s="453"/>
      <c r="K384" s="453"/>
      <c r="L384" s="453"/>
      <c r="M384" s="453"/>
      <c r="N384" s="453"/>
      <c r="O384" s="453"/>
      <c r="P384" s="453"/>
      <c r="Q384" s="453"/>
      <c r="R384" s="453"/>
      <c r="S384" s="453"/>
      <c r="T384" s="453"/>
      <c r="U384" s="453"/>
      <c r="V384" s="453"/>
      <c r="W384" s="453"/>
      <c r="X384" s="453"/>
      <c r="Y384" s="453"/>
      <c r="Z384" s="453"/>
      <c r="AA384" s="453"/>
      <c r="AB384" s="453"/>
      <c r="AC384" s="453"/>
      <c r="AD384" s="453"/>
      <c r="AE384" s="453"/>
    </row>
    <row r="385">
      <c r="A385" s="453"/>
      <c r="B385" s="453"/>
      <c r="C385" s="453"/>
      <c r="D385" s="453"/>
      <c r="E385" s="453"/>
      <c r="F385" s="453"/>
      <c r="G385" s="453"/>
      <c r="H385" s="453"/>
      <c r="I385" s="453"/>
      <c r="J385" s="453"/>
      <c r="K385" s="453"/>
      <c r="L385" s="453"/>
      <c r="M385" s="453"/>
      <c r="N385" s="453"/>
      <c r="O385" s="453"/>
      <c r="P385" s="453"/>
      <c r="Q385" s="453"/>
      <c r="R385" s="453"/>
      <c r="S385" s="453"/>
      <c r="T385" s="453"/>
      <c r="U385" s="453"/>
      <c r="V385" s="453"/>
      <c r="W385" s="453"/>
      <c r="X385" s="453"/>
      <c r="Y385" s="453"/>
      <c r="Z385" s="453"/>
      <c r="AA385" s="453"/>
      <c r="AB385" s="453"/>
      <c r="AC385" s="453"/>
      <c r="AD385" s="453"/>
      <c r="AE385" s="453"/>
    </row>
    <row r="386">
      <c r="A386" s="453"/>
      <c r="B386" s="453"/>
      <c r="C386" s="453"/>
      <c r="D386" s="453"/>
      <c r="E386" s="453"/>
      <c r="F386" s="453"/>
      <c r="G386" s="453"/>
      <c r="H386" s="453"/>
      <c r="I386" s="453"/>
      <c r="J386" s="453"/>
      <c r="K386" s="453"/>
      <c r="L386" s="453"/>
      <c r="M386" s="453"/>
      <c r="N386" s="453"/>
      <c r="O386" s="453"/>
      <c r="P386" s="453"/>
      <c r="Q386" s="453"/>
      <c r="R386" s="453"/>
      <c r="S386" s="453"/>
      <c r="T386" s="453"/>
      <c r="U386" s="453"/>
      <c r="V386" s="453"/>
      <c r="W386" s="453"/>
      <c r="X386" s="453"/>
      <c r="Y386" s="453"/>
      <c r="Z386" s="453"/>
      <c r="AA386" s="453"/>
      <c r="AB386" s="453"/>
      <c r="AC386" s="453"/>
      <c r="AD386" s="453"/>
      <c r="AE386" s="453"/>
    </row>
    <row r="387">
      <c r="A387" s="453"/>
      <c r="B387" s="453"/>
      <c r="C387" s="453"/>
      <c r="D387" s="453"/>
      <c r="E387" s="453"/>
      <c r="F387" s="453"/>
      <c r="G387" s="453"/>
      <c r="H387" s="453"/>
      <c r="I387" s="453"/>
      <c r="J387" s="453"/>
      <c r="K387" s="453"/>
      <c r="L387" s="453"/>
      <c r="M387" s="453"/>
      <c r="N387" s="453"/>
      <c r="O387" s="453"/>
      <c r="P387" s="453"/>
      <c r="Q387" s="453"/>
      <c r="R387" s="453"/>
      <c r="S387" s="453"/>
      <c r="T387" s="453"/>
      <c r="U387" s="453"/>
      <c r="V387" s="453"/>
      <c r="W387" s="453"/>
      <c r="X387" s="453"/>
      <c r="Y387" s="453"/>
      <c r="Z387" s="453"/>
      <c r="AA387" s="453"/>
      <c r="AB387" s="453"/>
      <c r="AC387" s="453"/>
      <c r="AD387" s="453"/>
      <c r="AE387" s="453"/>
    </row>
    <row r="388">
      <c r="A388" s="453"/>
      <c r="B388" s="453"/>
      <c r="C388" s="453"/>
      <c r="D388" s="453"/>
      <c r="E388" s="453"/>
      <c r="F388" s="453"/>
      <c r="G388" s="453"/>
      <c r="H388" s="453"/>
      <c r="I388" s="453"/>
      <c r="J388" s="453"/>
      <c r="K388" s="453"/>
      <c r="L388" s="453"/>
      <c r="M388" s="453"/>
      <c r="N388" s="453"/>
      <c r="O388" s="453"/>
      <c r="P388" s="453"/>
      <c r="Q388" s="453"/>
      <c r="R388" s="453"/>
      <c r="S388" s="453"/>
      <c r="T388" s="453"/>
      <c r="U388" s="453"/>
      <c r="V388" s="453"/>
      <c r="W388" s="453"/>
      <c r="X388" s="453"/>
      <c r="Y388" s="453"/>
      <c r="Z388" s="453"/>
      <c r="AA388" s="453"/>
      <c r="AB388" s="453"/>
      <c r="AC388" s="453"/>
      <c r="AD388" s="453"/>
      <c r="AE388" s="453"/>
    </row>
    <row r="389">
      <c r="A389" s="453"/>
      <c r="B389" s="453"/>
      <c r="C389" s="453"/>
      <c r="D389" s="453"/>
      <c r="E389" s="453"/>
      <c r="F389" s="453"/>
      <c r="G389" s="453"/>
      <c r="H389" s="453"/>
      <c r="I389" s="453"/>
      <c r="J389" s="453"/>
      <c r="K389" s="453"/>
      <c r="L389" s="453"/>
      <c r="M389" s="453"/>
      <c r="N389" s="453"/>
      <c r="O389" s="453"/>
      <c r="P389" s="453"/>
      <c r="Q389" s="453"/>
      <c r="R389" s="453"/>
      <c r="S389" s="453"/>
      <c r="T389" s="453"/>
      <c r="U389" s="453"/>
      <c r="V389" s="453"/>
      <c r="W389" s="453"/>
      <c r="X389" s="453"/>
      <c r="Y389" s="453"/>
      <c r="Z389" s="453"/>
      <c r="AA389" s="453"/>
      <c r="AB389" s="453"/>
      <c r="AC389" s="453"/>
      <c r="AD389" s="453"/>
      <c r="AE389" s="453"/>
    </row>
    <row r="390">
      <c r="A390" s="453"/>
      <c r="B390" s="453"/>
      <c r="C390" s="453"/>
      <c r="D390" s="453"/>
      <c r="E390" s="453"/>
      <c r="F390" s="453"/>
      <c r="G390" s="453"/>
      <c r="H390" s="453"/>
      <c r="I390" s="453"/>
      <c r="J390" s="453"/>
      <c r="K390" s="453"/>
      <c r="L390" s="453"/>
      <c r="M390" s="453"/>
      <c r="N390" s="453"/>
      <c r="O390" s="453"/>
      <c r="P390" s="453"/>
      <c r="Q390" s="453"/>
      <c r="R390" s="453"/>
      <c r="S390" s="453"/>
      <c r="T390" s="453"/>
      <c r="U390" s="453"/>
      <c r="V390" s="453"/>
      <c r="W390" s="453"/>
      <c r="X390" s="453"/>
      <c r="Y390" s="453"/>
      <c r="Z390" s="453"/>
      <c r="AA390" s="453"/>
      <c r="AB390" s="453"/>
      <c r="AC390" s="453"/>
      <c r="AD390" s="453"/>
      <c r="AE390" s="453"/>
    </row>
    <row r="391">
      <c r="A391" s="453"/>
      <c r="B391" s="453"/>
      <c r="C391" s="453"/>
      <c r="D391" s="453"/>
      <c r="E391" s="453"/>
      <c r="F391" s="453"/>
      <c r="G391" s="453"/>
      <c r="H391" s="453"/>
      <c r="I391" s="453"/>
      <c r="J391" s="453"/>
      <c r="K391" s="453"/>
      <c r="L391" s="453"/>
      <c r="M391" s="453"/>
      <c r="N391" s="453"/>
      <c r="O391" s="453"/>
      <c r="P391" s="453"/>
      <c r="Q391" s="453"/>
      <c r="R391" s="453"/>
      <c r="S391" s="453"/>
      <c r="T391" s="453"/>
      <c r="U391" s="453"/>
      <c r="V391" s="453"/>
      <c r="W391" s="453"/>
      <c r="X391" s="453"/>
      <c r="Y391" s="453"/>
      <c r="Z391" s="453"/>
      <c r="AA391" s="453"/>
      <c r="AB391" s="453"/>
      <c r="AC391" s="453"/>
      <c r="AD391" s="453"/>
      <c r="AE391" s="453"/>
    </row>
    <row r="392">
      <c r="A392" s="453"/>
      <c r="B392" s="453"/>
      <c r="C392" s="453"/>
      <c r="D392" s="453"/>
      <c r="E392" s="453"/>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row>
    <row r="393">
      <c r="A393" s="453"/>
      <c r="B393" s="453"/>
      <c r="C393" s="453"/>
      <c r="D393" s="453"/>
      <c r="E393" s="453"/>
      <c r="F393" s="453"/>
      <c r="G393" s="453"/>
      <c r="H393" s="453"/>
      <c r="I393" s="453"/>
      <c r="J393" s="453"/>
      <c r="K393" s="453"/>
      <c r="L393" s="453"/>
      <c r="M393" s="453"/>
      <c r="N393" s="453"/>
      <c r="O393" s="453"/>
      <c r="P393" s="453"/>
      <c r="Q393" s="453"/>
      <c r="R393" s="453"/>
      <c r="S393" s="453"/>
      <c r="T393" s="453"/>
      <c r="U393" s="453"/>
      <c r="V393" s="453"/>
      <c r="W393" s="453"/>
      <c r="X393" s="453"/>
      <c r="Y393" s="453"/>
      <c r="Z393" s="453"/>
      <c r="AA393" s="453"/>
      <c r="AB393" s="453"/>
      <c r="AC393" s="453"/>
      <c r="AD393" s="453"/>
      <c r="AE393" s="453"/>
    </row>
    <row r="394">
      <c r="A394" s="453"/>
      <c r="B394" s="453"/>
      <c r="C394" s="453"/>
      <c r="D394" s="453"/>
      <c r="E394" s="453"/>
      <c r="F394" s="453"/>
      <c r="G394" s="453"/>
      <c r="H394" s="453"/>
      <c r="I394" s="453"/>
      <c r="J394" s="453"/>
      <c r="K394" s="453"/>
      <c r="L394" s="453"/>
      <c r="M394" s="453"/>
      <c r="N394" s="453"/>
      <c r="O394" s="453"/>
      <c r="P394" s="453"/>
      <c r="Q394" s="453"/>
      <c r="R394" s="453"/>
      <c r="S394" s="453"/>
      <c r="T394" s="453"/>
      <c r="U394" s="453"/>
      <c r="V394" s="453"/>
      <c r="W394" s="453"/>
      <c r="X394" s="453"/>
      <c r="Y394" s="453"/>
      <c r="Z394" s="453"/>
      <c r="AA394" s="453"/>
      <c r="AB394" s="453"/>
      <c r="AC394" s="453"/>
      <c r="AD394" s="453"/>
      <c r="AE394" s="453"/>
    </row>
    <row r="395">
      <c r="A395" s="453"/>
      <c r="B395" s="453"/>
      <c r="C395" s="453"/>
      <c r="D395" s="453"/>
      <c r="E395" s="453"/>
      <c r="F395" s="453"/>
      <c r="G395" s="453"/>
      <c r="H395" s="453"/>
      <c r="I395" s="453"/>
      <c r="J395" s="453"/>
      <c r="K395" s="453"/>
      <c r="L395" s="453"/>
      <c r="M395" s="453"/>
      <c r="N395" s="453"/>
      <c r="O395" s="453"/>
      <c r="P395" s="453"/>
      <c r="Q395" s="453"/>
      <c r="R395" s="453"/>
      <c r="S395" s="453"/>
      <c r="T395" s="453"/>
      <c r="U395" s="453"/>
      <c r="V395" s="453"/>
      <c r="W395" s="453"/>
      <c r="X395" s="453"/>
      <c r="Y395" s="453"/>
      <c r="Z395" s="453"/>
      <c r="AA395" s="453"/>
      <c r="AB395" s="453"/>
      <c r="AC395" s="453"/>
      <c r="AD395" s="453"/>
      <c r="AE395" s="453"/>
    </row>
    <row r="396">
      <c r="A396" s="453"/>
      <c r="B396" s="453"/>
      <c r="C396" s="453"/>
      <c r="D396" s="453"/>
      <c r="E396" s="453"/>
      <c r="F396" s="453"/>
      <c r="G396" s="453"/>
      <c r="H396" s="453"/>
      <c r="I396" s="453"/>
      <c r="J396" s="453"/>
      <c r="K396" s="453"/>
      <c r="L396" s="453"/>
      <c r="M396" s="453"/>
      <c r="N396" s="453"/>
      <c r="O396" s="453"/>
      <c r="P396" s="453"/>
      <c r="Q396" s="453"/>
      <c r="R396" s="453"/>
      <c r="S396" s="453"/>
      <c r="T396" s="453"/>
      <c r="U396" s="453"/>
      <c r="V396" s="453"/>
      <c r="W396" s="453"/>
      <c r="X396" s="453"/>
      <c r="Y396" s="453"/>
      <c r="Z396" s="453"/>
      <c r="AA396" s="453"/>
      <c r="AB396" s="453"/>
      <c r="AC396" s="453"/>
      <c r="AD396" s="453"/>
      <c r="AE396" s="453"/>
    </row>
    <row r="397">
      <c r="A397" s="453"/>
      <c r="B397" s="453"/>
      <c r="C397" s="453"/>
      <c r="D397" s="453"/>
      <c r="E397" s="453"/>
      <c r="F397" s="453"/>
      <c r="G397" s="453"/>
      <c r="H397" s="453"/>
      <c r="I397" s="453"/>
      <c r="J397" s="453"/>
      <c r="K397" s="453"/>
      <c r="L397" s="453"/>
      <c r="M397" s="453"/>
      <c r="N397" s="453"/>
      <c r="O397" s="453"/>
      <c r="P397" s="453"/>
      <c r="Q397" s="453"/>
      <c r="R397" s="453"/>
      <c r="S397" s="453"/>
      <c r="T397" s="453"/>
      <c r="U397" s="453"/>
      <c r="V397" s="453"/>
      <c r="W397" s="453"/>
      <c r="X397" s="453"/>
      <c r="Y397" s="453"/>
      <c r="Z397" s="453"/>
      <c r="AA397" s="453"/>
      <c r="AB397" s="453"/>
      <c r="AC397" s="453"/>
      <c r="AD397" s="453"/>
      <c r="AE397" s="453"/>
    </row>
    <row r="398">
      <c r="A398" s="453"/>
      <c r="B398" s="453"/>
      <c r="C398" s="453"/>
      <c r="D398" s="453"/>
      <c r="E398" s="453"/>
      <c r="F398" s="453"/>
      <c r="G398" s="453"/>
      <c r="H398" s="453"/>
      <c r="I398" s="453"/>
      <c r="J398" s="453"/>
      <c r="K398" s="453"/>
      <c r="L398" s="453"/>
      <c r="M398" s="453"/>
      <c r="N398" s="453"/>
      <c r="O398" s="453"/>
      <c r="P398" s="453"/>
      <c r="Q398" s="453"/>
      <c r="R398" s="453"/>
      <c r="S398" s="453"/>
      <c r="T398" s="453"/>
      <c r="U398" s="453"/>
      <c r="V398" s="453"/>
      <c r="W398" s="453"/>
      <c r="X398" s="453"/>
      <c r="Y398" s="453"/>
      <c r="Z398" s="453"/>
      <c r="AA398" s="453"/>
      <c r="AB398" s="453"/>
      <c r="AC398" s="453"/>
      <c r="AD398" s="453"/>
      <c r="AE398" s="453"/>
    </row>
    <row r="399">
      <c r="A399" s="453"/>
      <c r="B399" s="453"/>
      <c r="C399" s="453"/>
      <c r="D399" s="453"/>
      <c r="E399" s="453"/>
      <c r="F399" s="453"/>
      <c r="G399" s="453"/>
      <c r="H399" s="453"/>
      <c r="I399" s="453"/>
      <c r="J399" s="453"/>
      <c r="K399" s="453"/>
      <c r="L399" s="453"/>
      <c r="M399" s="453"/>
      <c r="N399" s="453"/>
      <c r="O399" s="453"/>
      <c r="P399" s="453"/>
      <c r="Q399" s="453"/>
      <c r="R399" s="453"/>
      <c r="S399" s="453"/>
      <c r="T399" s="453"/>
      <c r="U399" s="453"/>
      <c r="V399" s="453"/>
      <c r="W399" s="453"/>
      <c r="X399" s="453"/>
      <c r="Y399" s="453"/>
      <c r="Z399" s="453"/>
      <c r="AA399" s="453"/>
      <c r="AB399" s="453"/>
      <c r="AC399" s="453"/>
      <c r="AD399" s="453"/>
      <c r="AE399" s="453"/>
    </row>
    <row r="400">
      <c r="A400" s="453"/>
      <c r="B400" s="453"/>
      <c r="C400" s="453"/>
      <c r="D400" s="453"/>
      <c r="E400" s="453"/>
      <c r="F400" s="453"/>
      <c r="G400" s="453"/>
      <c r="H400" s="453"/>
      <c r="I400" s="453"/>
      <c r="J400" s="453"/>
      <c r="K400" s="453"/>
      <c r="L400" s="453"/>
      <c r="M400" s="453"/>
      <c r="N400" s="453"/>
      <c r="O400" s="453"/>
      <c r="P400" s="453"/>
      <c r="Q400" s="453"/>
      <c r="R400" s="453"/>
      <c r="S400" s="453"/>
      <c r="T400" s="453"/>
      <c r="U400" s="453"/>
      <c r="V400" s="453"/>
      <c r="W400" s="453"/>
      <c r="X400" s="453"/>
      <c r="Y400" s="453"/>
      <c r="Z400" s="453"/>
      <c r="AA400" s="453"/>
      <c r="AB400" s="453"/>
      <c r="AC400" s="453"/>
      <c r="AD400" s="453"/>
      <c r="AE400" s="453"/>
    </row>
    <row r="401">
      <c r="A401" s="453"/>
      <c r="B401" s="453"/>
      <c r="C401" s="453"/>
      <c r="D401" s="453"/>
      <c r="E401" s="453"/>
      <c r="F401" s="453"/>
      <c r="G401" s="453"/>
      <c r="H401" s="453"/>
      <c r="I401" s="453"/>
      <c r="J401" s="453"/>
      <c r="K401" s="453"/>
      <c r="L401" s="453"/>
      <c r="M401" s="453"/>
      <c r="N401" s="453"/>
      <c r="O401" s="453"/>
      <c r="P401" s="453"/>
      <c r="Q401" s="453"/>
      <c r="R401" s="453"/>
      <c r="S401" s="453"/>
      <c r="T401" s="453"/>
      <c r="U401" s="453"/>
      <c r="V401" s="453"/>
      <c r="W401" s="453"/>
      <c r="X401" s="453"/>
      <c r="Y401" s="453"/>
      <c r="Z401" s="453"/>
      <c r="AA401" s="453"/>
      <c r="AB401" s="453"/>
      <c r="AC401" s="453"/>
      <c r="AD401" s="453"/>
      <c r="AE401" s="453"/>
    </row>
    <row r="402">
      <c r="A402" s="453"/>
      <c r="B402" s="453"/>
      <c r="C402" s="453"/>
      <c r="D402" s="453"/>
      <c r="E402" s="453"/>
      <c r="F402" s="453"/>
      <c r="G402" s="453"/>
      <c r="H402" s="453"/>
      <c r="I402" s="453"/>
      <c r="J402" s="453"/>
      <c r="K402" s="453"/>
      <c r="L402" s="453"/>
      <c r="M402" s="453"/>
      <c r="N402" s="453"/>
      <c r="O402" s="453"/>
      <c r="P402" s="453"/>
      <c r="Q402" s="453"/>
      <c r="R402" s="453"/>
      <c r="S402" s="453"/>
      <c r="T402" s="453"/>
      <c r="U402" s="453"/>
      <c r="V402" s="453"/>
      <c r="W402" s="453"/>
      <c r="X402" s="453"/>
      <c r="Y402" s="453"/>
      <c r="Z402" s="453"/>
      <c r="AA402" s="453"/>
      <c r="AB402" s="453"/>
      <c r="AC402" s="453"/>
      <c r="AD402" s="453"/>
      <c r="AE402" s="453"/>
    </row>
    <row r="403">
      <c r="A403" s="453"/>
      <c r="B403" s="453"/>
      <c r="C403" s="453"/>
      <c r="D403" s="453"/>
      <c r="E403" s="453"/>
      <c r="F403" s="453"/>
      <c r="G403" s="453"/>
      <c r="H403" s="453"/>
      <c r="I403" s="453"/>
      <c r="J403" s="453"/>
      <c r="K403" s="453"/>
      <c r="L403" s="453"/>
      <c r="M403" s="453"/>
      <c r="N403" s="453"/>
      <c r="O403" s="453"/>
      <c r="P403" s="453"/>
      <c r="Q403" s="453"/>
      <c r="R403" s="453"/>
      <c r="S403" s="453"/>
      <c r="T403" s="453"/>
      <c r="U403" s="453"/>
      <c r="V403" s="453"/>
      <c r="W403" s="453"/>
      <c r="X403" s="453"/>
      <c r="Y403" s="453"/>
      <c r="Z403" s="453"/>
      <c r="AA403" s="453"/>
      <c r="AB403" s="453"/>
      <c r="AC403" s="453"/>
      <c r="AD403" s="453"/>
      <c r="AE403" s="453"/>
    </row>
    <row r="404">
      <c r="A404" s="453"/>
      <c r="B404" s="453"/>
      <c r="C404" s="453"/>
      <c r="D404" s="453"/>
      <c r="E404" s="453"/>
      <c r="F404" s="453"/>
      <c r="G404" s="453"/>
      <c r="H404" s="453"/>
      <c r="I404" s="453"/>
      <c r="J404" s="453"/>
      <c r="K404" s="453"/>
      <c r="L404" s="453"/>
      <c r="M404" s="453"/>
      <c r="N404" s="453"/>
      <c r="O404" s="453"/>
      <c r="P404" s="453"/>
      <c r="Q404" s="453"/>
      <c r="R404" s="453"/>
      <c r="S404" s="453"/>
      <c r="T404" s="453"/>
      <c r="U404" s="453"/>
      <c r="V404" s="453"/>
      <c r="W404" s="453"/>
      <c r="X404" s="453"/>
      <c r="Y404" s="453"/>
      <c r="Z404" s="453"/>
      <c r="AA404" s="453"/>
      <c r="AB404" s="453"/>
      <c r="AC404" s="453"/>
      <c r="AD404" s="453"/>
      <c r="AE404" s="453"/>
    </row>
    <row r="405">
      <c r="A405" s="453"/>
      <c r="B405" s="453"/>
      <c r="C405" s="453"/>
      <c r="D405" s="453"/>
      <c r="E405" s="453"/>
      <c r="F405" s="453"/>
      <c r="G405" s="453"/>
      <c r="H405" s="453"/>
      <c r="I405" s="453"/>
      <c r="J405" s="453"/>
      <c r="K405" s="453"/>
      <c r="L405" s="453"/>
      <c r="M405" s="453"/>
      <c r="N405" s="453"/>
      <c r="O405" s="453"/>
      <c r="P405" s="453"/>
      <c r="Q405" s="453"/>
      <c r="R405" s="453"/>
      <c r="S405" s="453"/>
      <c r="T405" s="453"/>
      <c r="U405" s="453"/>
      <c r="V405" s="453"/>
      <c r="W405" s="453"/>
      <c r="X405" s="453"/>
      <c r="Y405" s="453"/>
      <c r="Z405" s="453"/>
      <c r="AA405" s="453"/>
      <c r="AB405" s="453"/>
      <c r="AC405" s="453"/>
      <c r="AD405" s="453"/>
      <c r="AE405" s="453"/>
    </row>
    <row r="406">
      <c r="A406" s="453"/>
      <c r="B406" s="453"/>
      <c r="C406" s="453"/>
      <c r="D406" s="453"/>
      <c r="E406" s="453"/>
      <c r="F406" s="453"/>
      <c r="G406" s="453"/>
      <c r="H406" s="453"/>
      <c r="I406" s="453"/>
      <c r="J406" s="453"/>
      <c r="K406" s="453"/>
      <c r="L406" s="453"/>
      <c r="M406" s="453"/>
      <c r="N406" s="453"/>
      <c r="O406" s="453"/>
      <c r="P406" s="453"/>
      <c r="Q406" s="453"/>
      <c r="R406" s="453"/>
      <c r="S406" s="453"/>
      <c r="T406" s="453"/>
      <c r="U406" s="453"/>
      <c r="V406" s="453"/>
      <c r="W406" s="453"/>
      <c r="X406" s="453"/>
      <c r="Y406" s="453"/>
      <c r="Z406" s="453"/>
      <c r="AA406" s="453"/>
      <c r="AB406" s="453"/>
      <c r="AC406" s="453"/>
      <c r="AD406" s="453"/>
      <c r="AE406" s="453"/>
    </row>
    <row r="407">
      <c r="A407" s="453"/>
      <c r="B407" s="453"/>
      <c r="C407" s="453"/>
      <c r="D407" s="453"/>
      <c r="E407" s="453"/>
      <c r="F407" s="453"/>
      <c r="G407" s="453"/>
      <c r="H407" s="453"/>
      <c r="I407" s="453"/>
      <c r="J407" s="453"/>
      <c r="K407" s="453"/>
      <c r="L407" s="453"/>
      <c r="M407" s="453"/>
      <c r="N407" s="453"/>
      <c r="O407" s="453"/>
      <c r="P407" s="453"/>
      <c r="Q407" s="453"/>
      <c r="R407" s="453"/>
      <c r="S407" s="453"/>
      <c r="T407" s="453"/>
      <c r="U407" s="453"/>
      <c r="V407" s="453"/>
      <c r="W407" s="453"/>
      <c r="X407" s="453"/>
      <c r="Y407" s="453"/>
      <c r="Z407" s="453"/>
      <c r="AA407" s="453"/>
      <c r="AB407" s="453"/>
      <c r="AC407" s="453"/>
      <c r="AD407" s="453"/>
      <c r="AE407" s="453"/>
    </row>
    <row r="408">
      <c r="A408" s="453"/>
      <c r="B408" s="453"/>
      <c r="C408" s="453"/>
      <c r="D408" s="453"/>
      <c r="E408" s="453"/>
      <c r="F408" s="453"/>
      <c r="G408" s="453"/>
      <c r="H408" s="453"/>
      <c r="I408" s="453"/>
      <c r="J408" s="453"/>
      <c r="K408" s="453"/>
      <c r="L408" s="453"/>
      <c r="M408" s="453"/>
      <c r="N408" s="453"/>
      <c r="O408" s="453"/>
      <c r="P408" s="453"/>
      <c r="Q408" s="453"/>
      <c r="R408" s="453"/>
      <c r="S408" s="453"/>
      <c r="T408" s="453"/>
      <c r="U408" s="453"/>
      <c r="V408" s="453"/>
      <c r="W408" s="453"/>
      <c r="X408" s="453"/>
      <c r="Y408" s="453"/>
      <c r="Z408" s="453"/>
      <c r="AA408" s="453"/>
      <c r="AB408" s="453"/>
      <c r="AC408" s="453"/>
      <c r="AD408" s="453"/>
      <c r="AE408" s="453"/>
    </row>
    <row r="409">
      <c r="A409" s="453"/>
      <c r="B409" s="453"/>
      <c r="C409" s="453"/>
      <c r="D409" s="453"/>
      <c r="E409" s="453"/>
      <c r="F409" s="453"/>
      <c r="G409" s="453"/>
      <c r="H409" s="453"/>
      <c r="I409" s="453"/>
      <c r="J409" s="453"/>
      <c r="K409" s="453"/>
      <c r="L409" s="453"/>
      <c r="M409" s="453"/>
      <c r="N409" s="453"/>
      <c r="O409" s="453"/>
      <c r="P409" s="453"/>
      <c r="Q409" s="453"/>
      <c r="R409" s="453"/>
      <c r="S409" s="453"/>
      <c r="T409" s="453"/>
      <c r="U409" s="453"/>
      <c r="V409" s="453"/>
      <c r="W409" s="453"/>
      <c r="X409" s="453"/>
      <c r="Y409" s="453"/>
      <c r="Z409" s="453"/>
      <c r="AA409" s="453"/>
      <c r="AB409" s="453"/>
      <c r="AC409" s="453"/>
      <c r="AD409" s="453"/>
      <c r="AE409" s="453"/>
    </row>
    <row r="410">
      <c r="A410" s="453"/>
      <c r="B410" s="453"/>
      <c r="C410" s="453"/>
      <c r="D410" s="453"/>
      <c r="E410" s="453"/>
      <c r="F410" s="453"/>
      <c r="G410" s="453"/>
      <c r="H410" s="453"/>
      <c r="I410" s="453"/>
      <c r="J410" s="453"/>
      <c r="K410" s="453"/>
      <c r="L410" s="453"/>
      <c r="M410" s="453"/>
      <c r="N410" s="453"/>
      <c r="O410" s="453"/>
      <c r="P410" s="453"/>
      <c r="Q410" s="453"/>
      <c r="R410" s="453"/>
      <c r="S410" s="453"/>
      <c r="T410" s="453"/>
      <c r="U410" s="453"/>
      <c r="V410" s="453"/>
      <c r="W410" s="453"/>
      <c r="X410" s="453"/>
      <c r="Y410" s="453"/>
      <c r="Z410" s="453"/>
      <c r="AA410" s="453"/>
      <c r="AB410" s="453"/>
      <c r="AC410" s="453"/>
      <c r="AD410" s="453"/>
      <c r="AE410" s="453"/>
    </row>
    <row r="411">
      <c r="A411" s="453"/>
      <c r="B411" s="453"/>
      <c r="C411" s="453"/>
      <c r="D411" s="453"/>
      <c r="E411" s="453"/>
      <c r="F411" s="453"/>
      <c r="G411" s="453"/>
      <c r="H411" s="453"/>
      <c r="I411" s="453"/>
      <c r="J411" s="453"/>
      <c r="K411" s="453"/>
      <c r="L411" s="453"/>
      <c r="M411" s="453"/>
      <c r="N411" s="453"/>
      <c r="O411" s="453"/>
      <c r="P411" s="453"/>
      <c r="Q411" s="453"/>
      <c r="R411" s="453"/>
      <c r="S411" s="453"/>
      <c r="T411" s="453"/>
      <c r="U411" s="453"/>
      <c r="V411" s="453"/>
      <c r="W411" s="453"/>
      <c r="X411" s="453"/>
      <c r="Y411" s="453"/>
      <c r="Z411" s="453"/>
      <c r="AA411" s="453"/>
      <c r="AB411" s="453"/>
      <c r="AC411" s="453"/>
      <c r="AD411" s="453"/>
      <c r="AE411" s="453"/>
    </row>
    <row r="412">
      <c r="A412" s="453"/>
      <c r="B412" s="453"/>
      <c r="C412" s="453"/>
      <c r="D412" s="453"/>
      <c r="E412" s="453"/>
      <c r="F412" s="453"/>
      <c r="G412" s="453"/>
      <c r="H412" s="453"/>
      <c r="I412" s="453"/>
      <c r="J412" s="453"/>
      <c r="K412" s="453"/>
      <c r="L412" s="453"/>
      <c r="M412" s="453"/>
      <c r="N412" s="453"/>
      <c r="O412" s="453"/>
      <c r="P412" s="453"/>
      <c r="Q412" s="453"/>
      <c r="R412" s="453"/>
      <c r="S412" s="453"/>
      <c r="T412" s="453"/>
      <c r="U412" s="453"/>
      <c r="V412" s="453"/>
      <c r="W412" s="453"/>
      <c r="X412" s="453"/>
      <c r="Y412" s="453"/>
      <c r="Z412" s="453"/>
      <c r="AA412" s="453"/>
      <c r="AB412" s="453"/>
      <c r="AC412" s="453"/>
      <c r="AD412" s="453"/>
      <c r="AE412" s="453"/>
    </row>
    <row r="413">
      <c r="A413" s="453"/>
      <c r="B413" s="453"/>
      <c r="C413" s="453"/>
      <c r="D413" s="453"/>
      <c r="E413" s="453"/>
      <c r="F413" s="453"/>
      <c r="G413" s="453"/>
      <c r="H413" s="453"/>
      <c r="I413" s="453"/>
      <c r="J413" s="453"/>
      <c r="K413" s="453"/>
      <c r="L413" s="453"/>
      <c r="M413" s="453"/>
      <c r="N413" s="453"/>
      <c r="O413" s="453"/>
      <c r="P413" s="453"/>
      <c r="Q413" s="453"/>
      <c r="R413" s="453"/>
      <c r="S413" s="453"/>
      <c r="T413" s="453"/>
      <c r="U413" s="453"/>
      <c r="V413" s="453"/>
      <c r="W413" s="453"/>
      <c r="X413" s="453"/>
      <c r="Y413" s="453"/>
      <c r="Z413" s="453"/>
      <c r="AA413" s="453"/>
      <c r="AB413" s="453"/>
      <c r="AC413" s="453"/>
      <c r="AD413" s="453"/>
      <c r="AE413" s="453"/>
    </row>
    <row r="414">
      <c r="A414" s="453"/>
      <c r="B414" s="453"/>
      <c r="C414" s="453"/>
      <c r="D414" s="453"/>
      <c r="E414" s="453"/>
      <c r="F414" s="453"/>
      <c r="G414" s="453"/>
      <c r="H414" s="453"/>
      <c r="I414" s="453"/>
      <c r="J414" s="453"/>
      <c r="K414" s="453"/>
      <c r="L414" s="453"/>
      <c r="M414" s="453"/>
      <c r="N414" s="453"/>
      <c r="O414" s="453"/>
      <c r="P414" s="453"/>
      <c r="Q414" s="453"/>
      <c r="R414" s="453"/>
      <c r="S414" s="453"/>
      <c r="T414" s="453"/>
      <c r="U414" s="453"/>
      <c r="V414" s="453"/>
      <c r="W414" s="453"/>
      <c r="X414" s="453"/>
      <c r="Y414" s="453"/>
      <c r="Z414" s="453"/>
      <c r="AA414" s="453"/>
      <c r="AB414" s="453"/>
      <c r="AC414" s="453"/>
      <c r="AD414" s="453"/>
      <c r="AE414" s="453"/>
    </row>
    <row r="415">
      <c r="A415" s="453"/>
      <c r="B415" s="453"/>
      <c r="C415" s="453"/>
      <c r="D415" s="453"/>
      <c r="E415" s="453"/>
      <c r="F415" s="453"/>
      <c r="G415" s="453"/>
      <c r="H415" s="453"/>
      <c r="I415" s="453"/>
      <c r="J415" s="453"/>
      <c r="K415" s="453"/>
      <c r="L415" s="453"/>
      <c r="M415" s="453"/>
      <c r="N415" s="453"/>
      <c r="O415" s="453"/>
      <c r="P415" s="453"/>
      <c r="Q415" s="453"/>
      <c r="R415" s="453"/>
      <c r="S415" s="453"/>
      <c r="T415" s="453"/>
      <c r="U415" s="453"/>
      <c r="V415" s="453"/>
      <c r="W415" s="453"/>
      <c r="X415" s="453"/>
      <c r="Y415" s="453"/>
      <c r="Z415" s="453"/>
      <c r="AA415" s="453"/>
      <c r="AB415" s="453"/>
      <c r="AC415" s="453"/>
      <c r="AD415" s="453"/>
      <c r="AE415" s="453"/>
    </row>
    <row r="416">
      <c r="A416" s="453"/>
      <c r="B416" s="453"/>
      <c r="C416" s="453"/>
      <c r="D416" s="453"/>
      <c r="E416" s="453"/>
      <c r="F416" s="453"/>
      <c r="G416" s="453"/>
      <c r="H416" s="453"/>
      <c r="I416" s="453"/>
      <c r="J416" s="453"/>
      <c r="K416" s="453"/>
      <c r="L416" s="453"/>
      <c r="M416" s="453"/>
      <c r="N416" s="453"/>
      <c r="O416" s="453"/>
      <c r="P416" s="453"/>
      <c r="Q416" s="453"/>
      <c r="R416" s="453"/>
      <c r="S416" s="453"/>
      <c r="T416" s="453"/>
      <c r="U416" s="453"/>
      <c r="V416" s="453"/>
      <c r="W416" s="453"/>
      <c r="X416" s="453"/>
      <c r="Y416" s="453"/>
      <c r="Z416" s="453"/>
      <c r="AA416" s="453"/>
      <c r="AB416" s="453"/>
      <c r="AC416" s="453"/>
      <c r="AD416" s="453"/>
      <c r="AE416" s="453"/>
    </row>
    <row r="417">
      <c r="A417" s="453"/>
      <c r="B417" s="453"/>
      <c r="C417" s="453"/>
      <c r="D417" s="453"/>
      <c r="E417" s="453"/>
      <c r="F417" s="453"/>
      <c r="G417" s="453"/>
      <c r="H417" s="453"/>
      <c r="I417" s="453"/>
      <c r="J417" s="453"/>
      <c r="K417" s="453"/>
      <c r="L417" s="453"/>
      <c r="M417" s="453"/>
      <c r="N417" s="453"/>
      <c r="O417" s="453"/>
      <c r="P417" s="453"/>
      <c r="Q417" s="453"/>
      <c r="R417" s="453"/>
      <c r="S417" s="453"/>
      <c r="T417" s="453"/>
      <c r="U417" s="453"/>
      <c r="V417" s="453"/>
      <c r="W417" s="453"/>
      <c r="X417" s="453"/>
      <c r="Y417" s="453"/>
      <c r="Z417" s="453"/>
      <c r="AA417" s="453"/>
      <c r="AB417" s="453"/>
      <c r="AC417" s="453"/>
      <c r="AD417" s="453"/>
      <c r="AE417" s="453"/>
    </row>
    <row r="418">
      <c r="A418" s="453"/>
      <c r="B418" s="453"/>
      <c r="C418" s="453"/>
      <c r="D418" s="453"/>
      <c r="E418" s="453"/>
      <c r="F418" s="453"/>
      <c r="G418" s="453"/>
      <c r="H418" s="453"/>
      <c r="I418" s="453"/>
      <c r="J418" s="453"/>
      <c r="K418" s="453"/>
      <c r="L418" s="453"/>
      <c r="M418" s="453"/>
      <c r="N418" s="453"/>
      <c r="O418" s="453"/>
      <c r="P418" s="453"/>
      <c r="Q418" s="453"/>
      <c r="R418" s="453"/>
      <c r="S418" s="453"/>
      <c r="T418" s="453"/>
      <c r="U418" s="453"/>
      <c r="V418" s="453"/>
      <c r="W418" s="453"/>
      <c r="X418" s="453"/>
      <c r="Y418" s="453"/>
      <c r="Z418" s="453"/>
      <c r="AA418" s="453"/>
      <c r="AB418" s="453"/>
      <c r="AC418" s="453"/>
      <c r="AD418" s="453"/>
      <c r="AE418" s="453"/>
    </row>
    <row r="419">
      <c r="A419" s="453"/>
      <c r="B419" s="453"/>
      <c r="C419" s="453"/>
      <c r="D419" s="453"/>
      <c r="E419" s="453"/>
      <c r="F419" s="453"/>
      <c r="G419" s="453"/>
      <c r="H419" s="453"/>
      <c r="I419" s="453"/>
      <c r="J419" s="453"/>
      <c r="K419" s="453"/>
      <c r="L419" s="453"/>
      <c r="M419" s="453"/>
      <c r="N419" s="453"/>
      <c r="O419" s="453"/>
      <c r="P419" s="453"/>
      <c r="Q419" s="453"/>
      <c r="R419" s="453"/>
      <c r="S419" s="453"/>
      <c r="T419" s="453"/>
      <c r="U419" s="453"/>
      <c r="V419" s="453"/>
      <c r="W419" s="453"/>
      <c r="X419" s="453"/>
      <c r="Y419" s="453"/>
      <c r="Z419" s="453"/>
      <c r="AA419" s="453"/>
      <c r="AB419" s="453"/>
      <c r="AC419" s="453"/>
      <c r="AD419" s="453"/>
      <c r="AE419" s="453"/>
    </row>
    <row r="420">
      <c r="A420" s="453"/>
      <c r="B420" s="453"/>
      <c r="C420" s="453"/>
      <c r="D420" s="453"/>
      <c r="E420" s="453"/>
      <c r="F420" s="453"/>
      <c r="G420" s="453"/>
      <c r="H420" s="453"/>
      <c r="I420" s="453"/>
      <c r="J420" s="453"/>
      <c r="K420" s="453"/>
      <c r="L420" s="453"/>
      <c r="M420" s="453"/>
      <c r="N420" s="453"/>
      <c r="O420" s="453"/>
      <c r="P420" s="453"/>
      <c r="Q420" s="453"/>
      <c r="R420" s="453"/>
      <c r="S420" s="453"/>
      <c r="T420" s="453"/>
      <c r="U420" s="453"/>
      <c r="V420" s="453"/>
      <c r="W420" s="453"/>
      <c r="X420" s="453"/>
      <c r="Y420" s="453"/>
      <c r="Z420" s="453"/>
      <c r="AA420" s="453"/>
      <c r="AB420" s="453"/>
      <c r="AC420" s="453"/>
      <c r="AD420" s="453"/>
      <c r="AE420" s="453"/>
    </row>
    <row r="421">
      <c r="A421" s="453"/>
      <c r="B421" s="453"/>
      <c r="C421" s="453"/>
      <c r="D421" s="453"/>
      <c r="E421" s="453"/>
      <c r="F421" s="453"/>
      <c r="G421" s="453"/>
      <c r="H421" s="453"/>
      <c r="I421" s="453"/>
      <c r="J421" s="453"/>
      <c r="K421" s="453"/>
      <c r="L421" s="453"/>
      <c r="M421" s="453"/>
      <c r="N421" s="453"/>
      <c r="O421" s="453"/>
      <c r="P421" s="453"/>
      <c r="Q421" s="453"/>
      <c r="R421" s="453"/>
      <c r="S421" s="453"/>
      <c r="T421" s="453"/>
      <c r="U421" s="453"/>
      <c r="V421" s="453"/>
      <c r="W421" s="453"/>
      <c r="X421" s="453"/>
      <c r="Y421" s="453"/>
      <c r="Z421" s="453"/>
      <c r="AA421" s="453"/>
      <c r="AB421" s="453"/>
      <c r="AC421" s="453"/>
      <c r="AD421" s="453"/>
      <c r="AE421" s="453"/>
    </row>
    <row r="422">
      <c r="A422" s="453"/>
      <c r="B422" s="453"/>
      <c r="C422" s="453"/>
      <c r="D422" s="453"/>
      <c r="E422" s="453"/>
      <c r="F422" s="453"/>
      <c r="G422" s="453"/>
      <c r="H422" s="453"/>
      <c r="I422" s="453"/>
      <c r="J422" s="453"/>
      <c r="K422" s="453"/>
      <c r="L422" s="453"/>
      <c r="M422" s="453"/>
      <c r="N422" s="453"/>
      <c r="O422" s="453"/>
      <c r="P422" s="453"/>
      <c r="Q422" s="453"/>
      <c r="R422" s="453"/>
      <c r="S422" s="453"/>
      <c r="T422" s="453"/>
      <c r="U422" s="453"/>
      <c r="V422" s="453"/>
      <c r="W422" s="453"/>
      <c r="X422" s="453"/>
      <c r="Y422" s="453"/>
      <c r="Z422" s="453"/>
      <c r="AA422" s="453"/>
      <c r="AB422" s="453"/>
      <c r="AC422" s="453"/>
      <c r="AD422" s="453"/>
      <c r="AE422" s="453"/>
    </row>
    <row r="423">
      <c r="A423" s="453"/>
      <c r="B423" s="453"/>
      <c r="C423" s="453"/>
      <c r="D423" s="453"/>
      <c r="E423" s="453"/>
      <c r="F423" s="453"/>
      <c r="G423" s="453"/>
      <c r="H423" s="453"/>
      <c r="I423" s="453"/>
      <c r="J423" s="453"/>
      <c r="K423" s="453"/>
      <c r="L423" s="453"/>
      <c r="M423" s="453"/>
      <c r="N423" s="453"/>
      <c r="O423" s="453"/>
      <c r="P423" s="453"/>
      <c r="Q423" s="453"/>
      <c r="R423" s="453"/>
      <c r="S423" s="453"/>
      <c r="T423" s="453"/>
      <c r="U423" s="453"/>
      <c r="V423" s="453"/>
      <c r="W423" s="453"/>
      <c r="X423" s="453"/>
      <c r="Y423" s="453"/>
      <c r="Z423" s="453"/>
      <c r="AA423" s="453"/>
      <c r="AB423" s="453"/>
      <c r="AC423" s="453"/>
      <c r="AD423" s="453"/>
      <c r="AE423" s="453"/>
    </row>
    <row r="424">
      <c r="A424" s="453"/>
      <c r="B424" s="453"/>
      <c r="C424" s="453"/>
      <c r="D424" s="453"/>
      <c r="E424" s="453"/>
      <c r="F424" s="453"/>
      <c r="G424" s="453"/>
      <c r="H424" s="453"/>
      <c r="I424" s="453"/>
      <c r="J424" s="453"/>
      <c r="K424" s="453"/>
      <c r="L424" s="453"/>
      <c r="M424" s="453"/>
      <c r="N424" s="453"/>
      <c r="O424" s="453"/>
      <c r="P424" s="453"/>
      <c r="Q424" s="453"/>
      <c r="R424" s="453"/>
      <c r="S424" s="453"/>
      <c r="T424" s="453"/>
      <c r="U424" s="453"/>
      <c r="V424" s="453"/>
      <c r="W424" s="453"/>
      <c r="X424" s="453"/>
      <c r="Y424" s="453"/>
      <c r="Z424" s="453"/>
      <c r="AA424" s="453"/>
      <c r="AB424" s="453"/>
      <c r="AC424" s="453"/>
      <c r="AD424" s="453"/>
      <c r="AE424" s="453"/>
    </row>
    <row r="425">
      <c r="A425" s="453"/>
      <c r="B425" s="453"/>
      <c r="C425" s="453"/>
      <c r="D425" s="453"/>
      <c r="E425" s="453"/>
      <c r="F425" s="453"/>
      <c r="G425" s="453"/>
      <c r="H425" s="453"/>
      <c r="I425" s="453"/>
      <c r="J425" s="453"/>
      <c r="K425" s="453"/>
      <c r="L425" s="453"/>
      <c r="M425" s="453"/>
      <c r="N425" s="453"/>
      <c r="O425" s="453"/>
      <c r="P425" s="453"/>
      <c r="Q425" s="453"/>
      <c r="R425" s="453"/>
      <c r="S425" s="453"/>
      <c r="T425" s="453"/>
      <c r="U425" s="453"/>
      <c r="V425" s="453"/>
      <c r="W425" s="453"/>
      <c r="X425" s="453"/>
      <c r="Y425" s="453"/>
      <c r="Z425" s="453"/>
      <c r="AA425" s="453"/>
      <c r="AB425" s="453"/>
      <c r="AC425" s="453"/>
      <c r="AD425" s="453"/>
      <c r="AE425" s="453"/>
    </row>
    <row r="426">
      <c r="A426" s="453"/>
      <c r="B426" s="453"/>
      <c r="C426" s="453"/>
      <c r="D426" s="453"/>
      <c r="E426" s="453"/>
      <c r="F426" s="453"/>
      <c r="G426" s="453"/>
      <c r="H426" s="453"/>
      <c r="I426" s="453"/>
      <c r="J426" s="453"/>
      <c r="K426" s="453"/>
      <c r="L426" s="453"/>
      <c r="M426" s="453"/>
      <c r="N426" s="453"/>
      <c r="O426" s="453"/>
      <c r="P426" s="453"/>
      <c r="Q426" s="453"/>
      <c r="R426" s="453"/>
      <c r="S426" s="453"/>
      <c r="T426" s="453"/>
      <c r="U426" s="453"/>
      <c r="V426" s="453"/>
      <c r="W426" s="453"/>
      <c r="X426" s="453"/>
      <c r="Y426" s="453"/>
      <c r="Z426" s="453"/>
      <c r="AA426" s="453"/>
      <c r="AB426" s="453"/>
      <c r="AC426" s="453"/>
      <c r="AD426" s="453"/>
      <c r="AE426" s="453"/>
    </row>
    <row r="427">
      <c r="A427" s="453"/>
      <c r="B427" s="453"/>
      <c r="C427" s="453"/>
      <c r="D427" s="453"/>
      <c r="E427" s="453"/>
      <c r="F427" s="453"/>
      <c r="G427" s="453"/>
      <c r="H427" s="453"/>
      <c r="I427" s="453"/>
      <c r="J427" s="453"/>
      <c r="K427" s="453"/>
      <c r="L427" s="453"/>
      <c r="M427" s="453"/>
      <c r="N427" s="453"/>
      <c r="O427" s="453"/>
      <c r="P427" s="453"/>
      <c r="Q427" s="453"/>
      <c r="R427" s="453"/>
      <c r="S427" s="453"/>
      <c r="T427" s="453"/>
      <c r="U427" s="453"/>
      <c r="V427" s="453"/>
      <c r="W427" s="453"/>
      <c r="X427" s="453"/>
      <c r="Y427" s="453"/>
      <c r="Z427" s="453"/>
      <c r="AA427" s="453"/>
      <c r="AB427" s="453"/>
      <c r="AC427" s="453"/>
      <c r="AD427" s="453"/>
      <c r="AE427" s="453"/>
    </row>
    <row r="428">
      <c r="A428" s="453"/>
      <c r="B428" s="453"/>
      <c r="C428" s="453"/>
      <c r="D428" s="453"/>
      <c r="E428" s="453"/>
      <c r="F428" s="453"/>
      <c r="G428" s="453"/>
      <c r="H428" s="453"/>
      <c r="I428" s="453"/>
      <c r="J428" s="453"/>
      <c r="K428" s="453"/>
      <c r="L428" s="453"/>
      <c r="M428" s="453"/>
      <c r="N428" s="453"/>
      <c r="O428" s="453"/>
      <c r="P428" s="453"/>
      <c r="Q428" s="453"/>
      <c r="R428" s="453"/>
      <c r="S428" s="453"/>
      <c r="T428" s="453"/>
      <c r="U428" s="453"/>
      <c r="V428" s="453"/>
      <c r="W428" s="453"/>
      <c r="X428" s="453"/>
      <c r="Y428" s="453"/>
      <c r="Z428" s="453"/>
      <c r="AA428" s="453"/>
      <c r="AB428" s="453"/>
      <c r="AC428" s="453"/>
      <c r="AD428" s="453"/>
      <c r="AE428" s="453"/>
    </row>
    <row r="429">
      <c r="A429" s="453"/>
      <c r="B429" s="453"/>
      <c r="C429" s="453"/>
      <c r="D429" s="453"/>
      <c r="E429" s="453"/>
      <c r="F429" s="453"/>
      <c r="G429" s="453"/>
      <c r="H429" s="453"/>
      <c r="I429" s="453"/>
      <c r="J429" s="453"/>
      <c r="K429" s="453"/>
      <c r="L429" s="453"/>
      <c r="M429" s="453"/>
      <c r="N429" s="453"/>
      <c r="O429" s="453"/>
      <c r="P429" s="453"/>
      <c r="Q429" s="453"/>
      <c r="R429" s="453"/>
      <c r="S429" s="453"/>
      <c r="T429" s="453"/>
      <c r="U429" s="453"/>
      <c r="V429" s="453"/>
      <c r="W429" s="453"/>
      <c r="X429" s="453"/>
      <c r="Y429" s="453"/>
      <c r="Z429" s="453"/>
      <c r="AA429" s="453"/>
      <c r="AB429" s="453"/>
      <c r="AC429" s="453"/>
      <c r="AD429" s="453"/>
      <c r="AE429" s="453"/>
    </row>
    <row r="430">
      <c r="A430" s="453"/>
      <c r="B430" s="453"/>
      <c r="C430" s="453"/>
      <c r="D430" s="453"/>
      <c r="E430" s="453"/>
      <c r="F430" s="453"/>
      <c r="G430" s="453"/>
      <c r="H430" s="453"/>
      <c r="I430" s="453"/>
      <c r="J430" s="453"/>
      <c r="K430" s="453"/>
      <c r="L430" s="453"/>
      <c r="M430" s="453"/>
      <c r="N430" s="453"/>
      <c r="O430" s="453"/>
      <c r="P430" s="453"/>
      <c r="Q430" s="453"/>
      <c r="R430" s="453"/>
      <c r="S430" s="453"/>
      <c r="T430" s="453"/>
      <c r="U430" s="453"/>
      <c r="V430" s="453"/>
      <c r="W430" s="453"/>
      <c r="X430" s="453"/>
      <c r="Y430" s="453"/>
      <c r="Z430" s="453"/>
      <c r="AA430" s="453"/>
      <c r="AB430" s="453"/>
      <c r="AC430" s="453"/>
      <c r="AD430" s="453"/>
      <c r="AE430" s="453"/>
    </row>
    <row r="431">
      <c r="A431" s="453"/>
      <c r="B431" s="453"/>
      <c r="C431" s="453"/>
      <c r="D431" s="453"/>
      <c r="E431" s="453"/>
      <c r="F431" s="453"/>
      <c r="G431" s="453"/>
      <c r="H431" s="453"/>
      <c r="I431" s="453"/>
      <c r="J431" s="453"/>
      <c r="K431" s="453"/>
      <c r="L431" s="453"/>
      <c r="M431" s="453"/>
      <c r="N431" s="453"/>
      <c r="O431" s="453"/>
      <c r="P431" s="453"/>
      <c r="Q431" s="453"/>
      <c r="R431" s="453"/>
      <c r="S431" s="453"/>
      <c r="T431" s="453"/>
      <c r="U431" s="453"/>
      <c r="V431" s="453"/>
      <c r="W431" s="453"/>
      <c r="X431" s="453"/>
      <c r="Y431" s="453"/>
      <c r="Z431" s="453"/>
      <c r="AA431" s="453"/>
      <c r="AB431" s="453"/>
      <c r="AC431" s="453"/>
      <c r="AD431" s="453"/>
      <c r="AE431" s="453"/>
    </row>
    <row r="432">
      <c r="A432" s="453"/>
      <c r="B432" s="453"/>
      <c r="C432" s="453"/>
      <c r="D432" s="453"/>
      <c r="E432" s="453"/>
      <c r="F432" s="453"/>
      <c r="G432" s="453"/>
      <c r="H432" s="453"/>
      <c r="I432" s="453"/>
      <c r="J432" s="453"/>
      <c r="K432" s="453"/>
      <c r="L432" s="453"/>
      <c r="M432" s="453"/>
      <c r="N432" s="453"/>
      <c r="O432" s="453"/>
      <c r="P432" s="453"/>
      <c r="Q432" s="453"/>
      <c r="R432" s="453"/>
      <c r="S432" s="453"/>
      <c r="T432" s="453"/>
      <c r="U432" s="453"/>
      <c r="V432" s="453"/>
      <c r="W432" s="453"/>
      <c r="X432" s="453"/>
      <c r="Y432" s="453"/>
      <c r="Z432" s="453"/>
      <c r="AA432" s="453"/>
      <c r="AB432" s="453"/>
      <c r="AC432" s="453"/>
      <c r="AD432" s="453"/>
      <c r="AE432" s="453"/>
    </row>
    <row r="433">
      <c r="A433" s="453"/>
      <c r="B433" s="453"/>
      <c r="C433" s="453"/>
      <c r="D433" s="453"/>
      <c r="E433" s="453"/>
      <c r="F433" s="453"/>
      <c r="G433" s="453"/>
      <c r="H433" s="453"/>
      <c r="I433" s="453"/>
      <c r="J433" s="453"/>
      <c r="K433" s="453"/>
      <c r="L433" s="453"/>
      <c r="M433" s="453"/>
      <c r="N433" s="453"/>
      <c r="O433" s="453"/>
      <c r="P433" s="453"/>
      <c r="Q433" s="453"/>
      <c r="R433" s="453"/>
      <c r="S433" s="453"/>
      <c r="T433" s="453"/>
      <c r="U433" s="453"/>
      <c r="V433" s="453"/>
      <c r="W433" s="453"/>
      <c r="X433" s="453"/>
      <c r="Y433" s="453"/>
      <c r="Z433" s="453"/>
      <c r="AA433" s="453"/>
      <c r="AB433" s="453"/>
      <c r="AC433" s="453"/>
      <c r="AD433" s="453"/>
      <c r="AE433" s="453"/>
    </row>
    <row r="434">
      <c r="A434" s="453"/>
      <c r="B434" s="453"/>
      <c r="C434" s="453"/>
      <c r="D434" s="453"/>
      <c r="E434" s="453"/>
      <c r="F434" s="453"/>
      <c r="G434" s="453"/>
      <c r="H434" s="453"/>
      <c r="I434" s="453"/>
      <c r="J434" s="453"/>
      <c r="K434" s="453"/>
      <c r="L434" s="453"/>
      <c r="M434" s="453"/>
      <c r="N434" s="453"/>
      <c r="O434" s="453"/>
      <c r="P434" s="453"/>
      <c r="Q434" s="453"/>
      <c r="R434" s="453"/>
      <c r="S434" s="453"/>
      <c r="T434" s="453"/>
      <c r="U434" s="453"/>
      <c r="V434" s="453"/>
      <c r="W434" s="453"/>
      <c r="X434" s="453"/>
      <c r="Y434" s="453"/>
      <c r="Z434" s="453"/>
      <c r="AA434" s="453"/>
      <c r="AB434" s="453"/>
      <c r="AC434" s="453"/>
      <c r="AD434" s="453"/>
      <c r="AE434" s="453"/>
    </row>
    <row r="435">
      <c r="A435" s="453"/>
      <c r="B435" s="453"/>
      <c r="C435" s="453"/>
      <c r="D435" s="453"/>
      <c r="E435" s="453"/>
      <c r="F435" s="453"/>
      <c r="G435" s="453"/>
      <c r="H435" s="453"/>
      <c r="I435" s="453"/>
      <c r="J435" s="453"/>
      <c r="K435" s="453"/>
      <c r="L435" s="453"/>
      <c r="M435" s="453"/>
      <c r="N435" s="453"/>
      <c r="O435" s="453"/>
      <c r="P435" s="453"/>
      <c r="Q435" s="453"/>
      <c r="R435" s="453"/>
      <c r="S435" s="453"/>
      <c r="T435" s="453"/>
      <c r="U435" s="453"/>
      <c r="V435" s="453"/>
      <c r="W435" s="453"/>
      <c r="X435" s="453"/>
      <c r="Y435" s="453"/>
      <c r="Z435" s="453"/>
      <c r="AA435" s="453"/>
      <c r="AB435" s="453"/>
      <c r="AC435" s="453"/>
      <c r="AD435" s="453"/>
      <c r="AE435" s="453"/>
    </row>
    <row r="436">
      <c r="A436" s="453"/>
      <c r="B436" s="453"/>
      <c r="C436" s="453"/>
      <c r="D436" s="453"/>
      <c r="E436" s="453"/>
      <c r="F436" s="453"/>
      <c r="G436" s="453"/>
      <c r="H436" s="453"/>
      <c r="I436" s="453"/>
      <c r="J436" s="453"/>
      <c r="K436" s="453"/>
      <c r="L436" s="453"/>
      <c r="M436" s="453"/>
      <c r="N436" s="453"/>
      <c r="O436" s="453"/>
      <c r="P436" s="453"/>
      <c r="Q436" s="453"/>
      <c r="R436" s="453"/>
      <c r="S436" s="453"/>
      <c r="T436" s="453"/>
      <c r="U436" s="453"/>
      <c r="V436" s="453"/>
      <c r="W436" s="453"/>
      <c r="X436" s="453"/>
      <c r="Y436" s="453"/>
      <c r="Z436" s="453"/>
      <c r="AA436" s="453"/>
      <c r="AB436" s="453"/>
      <c r="AC436" s="453"/>
      <c r="AD436" s="453"/>
      <c r="AE436" s="453"/>
    </row>
    <row r="437">
      <c r="A437" s="453"/>
      <c r="B437" s="453"/>
      <c r="C437" s="453"/>
      <c r="D437" s="453"/>
      <c r="E437" s="453"/>
      <c r="F437" s="453"/>
      <c r="G437" s="453"/>
      <c r="H437" s="453"/>
      <c r="I437" s="453"/>
      <c r="J437" s="453"/>
      <c r="K437" s="453"/>
      <c r="L437" s="453"/>
      <c r="M437" s="453"/>
      <c r="N437" s="453"/>
      <c r="O437" s="453"/>
      <c r="P437" s="453"/>
      <c r="Q437" s="453"/>
      <c r="R437" s="453"/>
      <c r="S437" s="453"/>
      <c r="T437" s="453"/>
      <c r="U437" s="453"/>
      <c r="V437" s="453"/>
      <c r="W437" s="453"/>
      <c r="X437" s="453"/>
      <c r="Y437" s="453"/>
      <c r="Z437" s="453"/>
      <c r="AA437" s="453"/>
      <c r="AB437" s="453"/>
      <c r="AC437" s="453"/>
      <c r="AD437" s="453"/>
      <c r="AE437" s="453"/>
    </row>
    <row r="438">
      <c r="A438" s="453"/>
      <c r="B438" s="453"/>
      <c r="C438" s="453"/>
      <c r="D438" s="453"/>
      <c r="E438" s="453"/>
      <c r="F438" s="453"/>
      <c r="G438" s="453"/>
      <c r="H438" s="453"/>
      <c r="I438" s="453"/>
      <c r="J438" s="453"/>
      <c r="K438" s="453"/>
      <c r="L438" s="453"/>
      <c r="M438" s="453"/>
      <c r="N438" s="453"/>
      <c r="O438" s="453"/>
      <c r="P438" s="453"/>
      <c r="Q438" s="453"/>
      <c r="R438" s="453"/>
      <c r="S438" s="453"/>
      <c r="T438" s="453"/>
      <c r="U438" s="453"/>
      <c r="V438" s="453"/>
      <c r="W438" s="453"/>
      <c r="X438" s="453"/>
      <c r="Y438" s="453"/>
      <c r="Z438" s="453"/>
      <c r="AA438" s="453"/>
      <c r="AB438" s="453"/>
      <c r="AC438" s="453"/>
      <c r="AD438" s="453"/>
      <c r="AE438" s="453"/>
    </row>
    <row r="439">
      <c r="A439" s="453"/>
      <c r="B439" s="453"/>
      <c r="C439" s="453"/>
      <c r="D439" s="453"/>
      <c r="E439" s="453"/>
      <c r="F439" s="453"/>
      <c r="G439" s="453"/>
      <c r="H439" s="453"/>
      <c r="I439" s="453"/>
      <c r="J439" s="453"/>
      <c r="K439" s="453"/>
      <c r="L439" s="453"/>
      <c r="M439" s="453"/>
      <c r="N439" s="453"/>
      <c r="O439" s="453"/>
      <c r="P439" s="453"/>
      <c r="Q439" s="453"/>
      <c r="R439" s="453"/>
      <c r="S439" s="453"/>
      <c r="T439" s="453"/>
      <c r="U439" s="453"/>
      <c r="V439" s="453"/>
      <c r="W439" s="453"/>
      <c r="X439" s="453"/>
      <c r="Y439" s="453"/>
      <c r="Z439" s="453"/>
      <c r="AA439" s="453"/>
      <c r="AB439" s="453"/>
      <c r="AC439" s="453"/>
      <c r="AD439" s="453"/>
      <c r="AE439" s="453"/>
    </row>
    <row r="440">
      <c r="A440" s="453"/>
      <c r="B440" s="453"/>
      <c r="C440" s="453"/>
      <c r="D440" s="453"/>
      <c r="E440" s="453"/>
      <c r="F440" s="453"/>
      <c r="G440" s="453"/>
      <c r="H440" s="453"/>
      <c r="I440" s="453"/>
      <c r="J440" s="453"/>
      <c r="K440" s="453"/>
      <c r="L440" s="453"/>
      <c r="M440" s="453"/>
      <c r="N440" s="453"/>
      <c r="O440" s="453"/>
      <c r="P440" s="453"/>
      <c r="Q440" s="453"/>
      <c r="R440" s="453"/>
      <c r="S440" s="453"/>
      <c r="T440" s="453"/>
      <c r="U440" s="453"/>
      <c r="V440" s="453"/>
      <c r="W440" s="453"/>
      <c r="X440" s="453"/>
      <c r="Y440" s="453"/>
      <c r="Z440" s="453"/>
      <c r="AA440" s="453"/>
      <c r="AB440" s="453"/>
      <c r="AC440" s="453"/>
      <c r="AD440" s="453"/>
      <c r="AE440" s="453"/>
    </row>
    <row r="441">
      <c r="A441" s="453"/>
      <c r="B441" s="453"/>
      <c r="C441" s="453"/>
      <c r="D441" s="453"/>
      <c r="E441" s="453"/>
      <c r="F441" s="453"/>
      <c r="G441" s="453"/>
      <c r="H441" s="453"/>
      <c r="I441" s="453"/>
      <c r="J441" s="453"/>
      <c r="K441" s="453"/>
      <c r="L441" s="453"/>
      <c r="M441" s="453"/>
      <c r="N441" s="453"/>
      <c r="O441" s="453"/>
      <c r="P441" s="453"/>
      <c r="Q441" s="453"/>
      <c r="R441" s="453"/>
      <c r="S441" s="453"/>
      <c r="T441" s="453"/>
      <c r="U441" s="453"/>
      <c r="V441" s="453"/>
      <c r="W441" s="453"/>
      <c r="X441" s="453"/>
      <c r="Y441" s="453"/>
      <c r="Z441" s="453"/>
      <c r="AA441" s="453"/>
      <c r="AB441" s="453"/>
      <c r="AC441" s="453"/>
      <c r="AD441" s="453"/>
      <c r="AE441" s="453"/>
    </row>
    <row r="442">
      <c r="A442" s="453"/>
      <c r="B442" s="453"/>
      <c r="C442" s="453"/>
      <c r="D442" s="453"/>
      <c r="E442" s="453"/>
      <c r="F442" s="453"/>
      <c r="G442" s="453"/>
      <c r="H442" s="453"/>
      <c r="I442" s="453"/>
      <c r="J442" s="453"/>
      <c r="K442" s="453"/>
      <c r="L442" s="453"/>
      <c r="M442" s="453"/>
      <c r="N442" s="453"/>
      <c r="O442" s="453"/>
      <c r="P442" s="453"/>
      <c r="Q442" s="453"/>
      <c r="R442" s="453"/>
      <c r="S442" s="453"/>
      <c r="T442" s="453"/>
      <c r="U442" s="453"/>
      <c r="V442" s="453"/>
      <c r="W442" s="453"/>
      <c r="X442" s="453"/>
      <c r="Y442" s="453"/>
      <c r="Z442" s="453"/>
      <c r="AA442" s="453"/>
      <c r="AB442" s="453"/>
      <c r="AC442" s="453"/>
      <c r="AD442" s="453"/>
      <c r="AE442" s="453"/>
    </row>
    <row r="443">
      <c r="A443" s="453"/>
      <c r="B443" s="453"/>
      <c r="C443" s="453"/>
      <c r="D443" s="453"/>
      <c r="E443" s="453"/>
      <c r="F443" s="453"/>
      <c r="G443" s="453"/>
      <c r="H443" s="453"/>
      <c r="I443" s="453"/>
      <c r="J443" s="453"/>
      <c r="K443" s="453"/>
      <c r="L443" s="453"/>
      <c r="M443" s="453"/>
      <c r="N443" s="453"/>
      <c r="O443" s="453"/>
      <c r="P443" s="453"/>
      <c r="Q443" s="453"/>
      <c r="R443" s="453"/>
      <c r="S443" s="453"/>
      <c r="T443" s="453"/>
      <c r="U443" s="453"/>
      <c r="V443" s="453"/>
      <c r="W443" s="453"/>
      <c r="X443" s="453"/>
      <c r="Y443" s="453"/>
      <c r="Z443" s="453"/>
      <c r="AA443" s="453"/>
      <c r="AB443" s="453"/>
      <c r="AC443" s="453"/>
      <c r="AD443" s="453"/>
      <c r="AE443" s="453"/>
    </row>
    <row r="444">
      <c r="A444" s="453"/>
      <c r="B444" s="453"/>
      <c r="C444" s="453"/>
      <c r="D444" s="453"/>
      <c r="E444" s="453"/>
      <c r="F444" s="453"/>
      <c r="G444" s="453"/>
      <c r="H444" s="453"/>
      <c r="I444" s="453"/>
      <c r="J444" s="453"/>
      <c r="K444" s="453"/>
      <c r="L444" s="453"/>
      <c r="M444" s="453"/>
      <c r="N444" s="453"/>
      <c r="O444" s="453"/>
      <c r="P444" s="453"/>
      <c r="Q444" s="453"/>
      <c r="R444" s="453"/>
      <c r="S444" s="453"/>
      <c r="T444" s="453"/>
      <c r="U444" s="453"/>
      <c r="V444" s="453"/>
      <c r="W444" s="453"/>
      <c r="X444" s="453"/>
      <c r="Y444" s="453"/>
      <c r="Z444" s="453"/>
      <c r="AA444" s="453"/>
      <c r="AB444" s="453"/>
      <c r="AC444" s="453"/>
      <c r="AD444" s="453"/>
      <c r="AE444" s="453"/>
    </row>
    <row r="445">
      <c r="A445" s="453"/>
      <c r="B445" s="453"/>
      <c r="C445" s="453"/>
      <c r="D445" s="453"/>
      <c r="E445" s="453"/>
      <c r="F445" s="453"/>
      <c r="G445" s="453"/>
      <c r="H445" s="453"/>
      <c r="I445" s="453"/>
      <c r="J445" s="453"/>
      <c r="K445" s="453"/>
      <c r="L445" s="453"/>
      <c r="M445" s="453"/>
      <c r="N445" s="453"/>
      <c r="O445" s="453"/>
      <c r="P445" s="453"/>
      <c r="Q445" s="453"/>
      <c r="R445" s="453"/>
      <c r="S445" s="453"/>
      <c r="T445" s="453"/>
      <c r="U445" s="453"/>
      <c r="V445" s="453"/>
      <c r="W445" s="453"/>
      <c r="X445" s="453"/>
      <c r="Y445" s="453"/>
      <c r="Z445" s="453"/>
      <c r="AA445" s="453"/>
      <c r="AB445" s="453"/>
      <c r="AC445" s="453"/>
      <c r="AD445" s="453"/>
      <c r="AE445" s="453"/>
    </row>
    <row r="446">
      <c r="A446" s="453"/>
      <c r="B446" s="453"/>
      <c r="C446" s="453"/>
      <c r="D446" s="453"/>
      <c r="E446" s="453"/>
      <c r="F446" s="453"/>
      <c r="G446" s="453"/>
      <c r="H446" s="453"/>
      <c r="I446" s="453"/>
      <c r="J446" s="453"/>
      <c r="K446" s="453"/>
      <c r="L446" s="453"/>
      <c r="M446" s="453"/>
      <c r="N446" s="453"/>
      <c r="O446" s="453"/>
      <c r="P446" s="453"/>
      <c r="Q446" s="453"/>
      <c r="R446" s="453"/>
      <c r="S446" s="453"/>
      <c r="T446" s="453"/>
      <c r="U446" s="453"/>
      <c r="V446" s="453"/>
      <c r="W446" s="453"/>
      <c r="X446" s="453"/>
      <c r="Y446" s="453"/>
      <c r="Z446" s="453"/>
      <c r="AA446" s="453"/>
      <c r="AB446" s="453"/>
      <c r="AC446" s="453"/>
      <c r="AD446" s="453"/>
      <c r="AE446" s="453"/>
    </row>
    <row r="447">
      <c r="A447" s="453"/>
      <c r="B447" s="453"/>
      <c r="C447" s="453"/>
      <c r="D447" s="453"/>
      <c r="E447" s="453"/>
      <c r="F447" s="453"/>
      <c r="G447" s="453"/>
      <c r="H447" s="453"/>
      <c r="I447" s="453"/>
      <c r="J447" s="453"/>
      <c r="K447" s="453"/>
      <c r="L447" s="453"/>
      <c r="M447" s="453"/>
      <c r="N447" s="453"/>
      <c r="O447" s="453"/>
      <c r="P447" s="453"/>
      <c r="Q447" s="453"/>
      <c r="R447" s="453"/>
      <c r="S447" s="453"/>
      <c r="T447" s="453"/>
      <c r="U447" s="453"/>
      <c r="V447" s="453"/>
      <c r="W447" s="453"/>
      <c r="X447" s="453"/>
      <c r="Y447" s="453"/>
      <c r="Z447" s="453"/>
      <c r="AA447" s="453"/>
      <c r="AB447" s="453"/>
      <c r="AC447" s="453"/>
      <c r="AD447" s="453"/>
      <c r="AE447" s="453"/>
    </row>
    <row r="448">
      <c r="A448" s="453"/>
      <c r="B448" s="453"/>
      <c r="C448" s="453"/>
      <c r="D448" s="453"/>
      <c r="E448" s="453"/>
      <c r="F448" s="453"/>
      <c r="G448" s="453"/>
      <c r="H448" s="453"/>
      <c r="I448" s="453"/>
      <c r="J448" s="453"/>
      <c r="K448" s="453"/>
      <c r="L448" s="453"/>
      <c r="M448" s="453"/>
      <c r="N448" s="453"/>
      <c r="O448" s="453"/>
      <c r="P448" s="453"/>
      <c r="Q448" s="453"/>
      <c r="R448" s="453"/>
      <c r="S448" s="453"/>
      <c r="T448" s="453"/>
      <c r="U448" s="453"/>
      <c r="V448" s="453"/>
      <c r="W448" s="453"/>
      <c r="X448" s="453"/>
      <c r="Y448" s="453"/>
      <c r="Z448" s="453"/>
      <c r="AA448" s="453"/>
      <c r="AB448" s="453"/>
      <c r="AC448" s="453"/>
      <c r="AD448" s="453"/>
      <c r="AE448" s="453"/>
    </row>
    <row r="449">
      <c r="A449" s="453"/>
      <c r="B449" s="453"/>
      <c r="C449" s="453"/>
      <c r="D449" s="453"/>
      <c r="E449" s="453"/>
      <c r="F449" s="453"/>
      <c r="G449" s="453"/>
      <c r="H449" s="453"/>
      <c r="I449" s="453"/>
      <c r="J449" s="453"/>
      <c r="K449" s="453"/>
      <c r="L449" s="453"/>
      <c r="M449" s="453"/>
      <c r="N449" s="453"/>
      <c r="O449" s="453"/>
      <c r="P449" s="453"/>
      <c r="Q449" s="453"/>
      <c r="R449" s="453"/>
      <c r="S449" s="453"/>
      <c r="T449" s="453"/>
      <c r="U449" s="453"/>
      <c r="V449" s="453"/>
      <c r="W449" s="453"/>
      <c r="X449" s="453"/>
      <c r="Y449" s="453"/>
      <c r="Z449" s="453"/>
      <c r="AA449" s="453"/>
      <c r="AB449" s="453"/>
      <c r="AC449" s="453"/>
      <c r="AD449" s="453"/>
      <c r="AE449" s="453"/>
    </row>
    <row r="450">
      <c r="A450" s="453"/>
      <c r="B450" s="453"/>
      <c r="C450" s="453"/>
      <c r="D450" s="453"/>
      <c r="E450" s="453"/>
      <c r="F450" s="453"/>
      <c r="G450" s="453"/>
      <c r="H450" s="453"/>
      <c r="I450" s="453"/>
      <c r="J450" s="453"/>
      <c r="K450" s="453"/>
      <c r="L450" s="453"/>
      <c r="M450" s="453"/>
      <c r="N450" s="453"/>
      <c r="O450" s="453"/>
      <c r="P450" s="453"/>
      <c r="Q450" s="453"/>
      <c r="R450" s="453"/>
      <c r="S450" s="453"/>
      <c r="T450" s="453"/>
      <c r="U450" s="453"/>
      <c r="V450" s="453"/>
      <c r="W450" s="453"/>
      <c r="X450" s="453"/>
      <c r="Y450" s="453"/>
      <c r="Z450" s="453"/>
      <c r="AA450" s="453"/>
      <c r="AB450" s="453"/>
      <c r="AC450" s="453"/>
      <c r="AD450" s="453"/>
      <c r="AE450" s="453"/>
    </row>
    <row r="451">
      <c r="A451" s="453"/>
      <c r="B451" s="453"/>
      <c r="C451" s="453"/>
      <c r="D451" s="453"/>
      <c r="E451" s="453"/>
      <c r="F451" s="453"/>
      <c r="G451" s="453"/>
      <c r="H451" s="453"/>
      <c r="I451" s="453"/>
      <c r="J451" s="453"/>
      <c r="K451" s="453"/>
      <c r="L451" s="453"/>
      <c r="M451" s="453"/>
      <c r="N451" s="453"/>
      <c r="O451" s="453"/>
      <c r="P451" s="453"/>
      <c r="Q451" s="453"/>
      <c r="R451" s="453"/>
      <c r="S451" s="453"/>
      <c r="T451" s="453"/>
      <c r="U451" s="453"/>
      <c r="V451" s="453"/>
      <c r="W451" s="453"/>
      <c r="X451" s="453"/>
      <c r="Y451" s="453"/>
      <c r="Z451" s="453"/>
      <c r="AA451" s="453"/>
      <c r="AB451" s="453"/>
      <c r="AC451" s="453"/>
      <c r="AD451" s="453"/>
      <c r="AE451" s="453"/>
    </row>
    <row r="452">
      <c r="A452" s="453"/>
      <c r="B452" s="453"/>
      <c r="C452" s="453"/>
      <c r="D452" s="453"/>
      <c r="E452" s="453"/>
      <c r="F452" s="453"/>
      <c r="G452" s="453"/>
      <c r="H452" s="453"/>
      <c r="I452" s="453"/>
      <c r="J452" s="453"/>
      <c r="K452" s="453"/>
      <c r="L452" s="453"/>
      <c r="M452" s="453"/>
      <c r="N452" s="453"/>
      <c r="O452" s="453"/>
      <c r="P452" s="453"/>
      <c r="Q452" s="453"/>
      <c r="R452" s="453"/>
      <c r="S452" s="453"/>
      <c r="T452" s="453"/>
      <c r="U452" s="453"/>
      <c r="V452" s="453"/>
      <c r="W452" s="453"/>
      <c r="X452" s="453"/>
      <c r="Y452" s="453"/>
      <c r="Z452" s="453"/>
      <c r="AA452" s="453"/>
      <c r="AB452" s="453"/>
      <c r="AC452" s="453"/>
      <c r="AD452" s="453"/>
      <c r="AE452" s="453"/>
    </row>
    <row r="453">
      <c r="A453" s="453"/>
      <c r="B453" s="453"/>
      <c r="C453" s="453"/>
      <c r="D453" s="453"/>
      <c r="E453" s="453"/>
      <c r="F453" s="453"/>
      <c r="G453" s="453"/>
      <c r="H453" s="453"/>
      <c r="I453" s="453"/>
      <c r="J453" s="453"/>
      <c r="K453" s="453"/>
      <c r="L453" s="453"/>
      <c r="M453" s="453"/>
      <c r="N453" s="453"/>
      <c r="O453" s="453"/>
      <c r="P453" s="453"/>
      <c r="Q453" s="453"/>
      <c r="R453" s="453"/>
      <c r="S453" s="453"/>
      <c r="T453" s="453"/>
      <c r="U453" s="453"/>
      <c r="V453" s="453"/>
      <c r="W453" s="453"/>
      <c r="X453" s="453"/>
      <c r="Y453" s="453"/>
      <c r="Z453" s="453"/>
      <c r="AA453" s="453"/>
      <c r="AB453" s="453"/>
      <c r="AC453" s="453"/>
      <c r="AD453" s="453"/>
      <c r="AE453" s="453"/>
    </row>
    <row r="454">
      <c r="A454" s="453"/>
      <c r="B454" s="453"/>
      <c r="C454" s="453"/>
      <c r="D454" s="453"/>
      <c r="E454" s="453"/>
      <c r="F454" s="453"/>
      <c r="G454" s="453"/>
      <c r="H454" s="453"/>
      <c r="I454" s="453"/>
      <c r="J454" s="453"/>
      <c r="K454" s="453"/>
      <c r="L454" s="453"/>
      <c r="M454" s="453"/>
      <c r="N454" s="453"/>
      <c r="O454" s="453"/>
      <c r="P454" s="453"/>
      <c r="Q454" s="453"/>
      <c r="R454" s="453"/>
      <c r="S454" s="453"/>
      <c r="T454" s="453"/>
      <c r="U454" s="453"/>
      <c r="V454" s="453"/>
      <c r="W454" s="453"/>
      <c r="X454" s="453"/>
      <c r="Y454" s="453"/>
      <c r="Z454" s="453"/>
      <c r="AA454" s="453"/>
      <c r="AB454" s="453"/>
      <c r="AC454" s="453"/>
      <c r="AD454" s="453"/>
      <c r="AE454" s="453"/>
    </row>
    <row r="455">
      <c r="A455" s="453"/>
      <c r="B455" s="453"/>
      <c r="C455" s="453"/>
      <c r="D455" s="453"/>
      <c r="E455" s="453"/>
      <c r="F455" s="453"/>
      <c r="G455" s="453"/>
      <c r="H455" s="453"/>
      <c r="I455" s="453"/>
      <c r="J455" s="453"/>
      <c r="K455" s="453"/>
      <c r="L455" s="453"/>
      <c r="M455" s="453"/>
      <c r="N455" s="453"/>
      <c r="O455" s="453"/>
      <c r="P455" s="453"/>
      <c r="Q455" s="453"/>
      <c r="R455" s="453"/>
      <c r="S455" s="453"/>
      <c r="T455" s="453"/>
      <c r="U455" s="453"/>
      <c r="V455" s="453"/>
      <c r="W455" s="453"/>
      <c r="X455" s="453"/>
      <c r="Y455" s="453"/>
      <c r="Z455" s="453"/>
      <c r="AA455" s="453"/>
      <c r="AB455" s="453"/>
      <c r="AC455" s="453"/>
      <c r="AD455" s="453"/>
      <c r="AE455" s="453"/>
    </row>
    <row r="456">
      <c r="A456" s="453"/>
      <c r="B456" s="453"/>
      <c r="C456" s="453"/>
      <c r="D456" s="453"/>
      <c r="E456" s="453"/>
      <c r="F456" s="453"/>
      <c r="G456" s="453"/>
      <c r="H456" s="453"/>
      <c r="I456" s="453"/>
      <c r="J456" s="453"/>
      <c r="K456" s="453"/>
      <c r="L456" s="453"/>
      <c r="M456" s="453"/>
      <c r="N456" s="453"/>
      <c r="O456" s="453"/>
      <c r="P456" s="453"/>
      <c r="Q456" s="453"/>
      <c r="R456" s="453"/>
      <c r="S456" s="453"/>
      <c r="T456" s="453"/>
      <c r="U456" s="453"/>
      <c r="V456" s="453"/>
      <c r="W456" s="453"/>
      <c r="X456" s="453"/>
      <c r="Y456" s="453"/>
      <c r="Z456" s="453"/>
      <c r="AA456" s="453"/>
      <c r="AB456" s="453"/>
      <c r="AC456" s="453"/>
      <c r="AD456" s="453"/>
      <c r="AE456" s="453"/>
    </row>
    <row r="457">
      <c r="A457" s="453"/>
      <c r="B457" s="453"/>
      <c r="C457" s="453"/>
      <c r="D457" s="453"/>
      <c r="E457" s="453"/>
      <c r="F457" s="453"/>
      <c r="G457" s="453"/>
      <c r="H457" s="453"/>
      <c r="I457" s="453"/>
      <c r="J457" s="453"/>
      <c r="K457" s="453"/>
      <c r="L457" s="453"/>
      <c r="M457" s="453"/>
      <c r="N457" s="453"/>
      <c r="O457" s="453"/>
      <c r="P457" s="453"/>
      <c r="Q457" s="453"/>
      <c r="R457" s="453"/>
      <c r="S457" s="453"/>
      <c r="T457" s="453"/>
      <c r="U457" s="453"/>
      <c r="V457" s="453"/>
      <c r="W457" s="453"/>
      <c r="X457" s="453"/>
      <c r="Y457" s="453"/>
      <c r="Z457" s="453"/>
      <c r="AA457" s="453"/>
      <c r="AB457" s="453"/>
      <c r="AC457" s="453"/>
      <c r="AD457" s="453"/>
      <c r="AE457" s="453"/>
    </row>
    <row r="458">
      <c r="A458" s="453"/>
      <c r="B458" s="453"/>
      <c r="C458" s="453"/>
      <c r="D458" s="453"/>
      <c r="E458" s="453"/>
      <c r="F458" s="453"/>
      <c r="G458" s="453"/>
      <c r="H458" s="453"/>
      <c r="I458" s="453"/>
      <c r="J458" s="453"/>
      <c r="K458" s="453"/>
      <c r="L458" s="453"/>
      <c r="M458" s="453"/>
      <c r="N458" s="453"/>
      <c r="O458" s="453"/>
      <c r="P458" s="453"/>
      <c r="Q458" s="453"/>
      <c r="R458" s="453"/>
      <c r="S458" s="453"/>
      <c r="T458" s="453"/>
      <c r="U458" s="453"/>
      <c r="V458" s="453"/>
      <c r="W458" s="453"/>
      <c r="X458" s="453"/>
      <c r="Y458" s="453"/>
      <c r="Z458" s="453"/>
      <c r="AA458" s="453"/>
      <c r="AB458" s="453"/>
      <c r="AC458" s="453"/>
      <c r="AD458" s="453"/>
      <c r="AE458" s="453"/>
    </row>
    <row r="459">
      <c r="A459" s="453"/>
      <c r="B459" s="453"/>
      <c r="C459" s="453"/>
      <c r="D459" s="453"/>
      <c r="E459" s="453"/>
      <c r="F459" s="453"/>
      <c r="G459" s="453"/>
      <c r="H459" s="453"/>
      <c r="I459" s="453"/>
      <c r="J459" s="453"/>
      <c r="K459" s="453"/>
      <c r="L459" s="453"/>
      <c r="M459" s="453"/>
      <c r="N459" s="453"/>
      <c r="O459" s="453"/>
      <c r="P459" s="453"/>
      <c r="Q459" s="453"/>
      <c r="R459" s="453"/>
      <c r="S459" s="453"/>
      <c r="T459" s="453"/>
      <c r="U459" s="453"/>
      <c r="V459" s="453"/>
      <c r="W459" s="453"/>
      <c r="X459" s="453"/>
      <c r="Y459" s="453"/>
      <c r="Z459" s="453"/>
      <c r="AA459" s="453"/>
      <c r="AB459" s="453"/>
      <c r="AC459" s="453"/>
      <c r="AD459" s="453"/>
      <c r="AE459" s="453"/>
    </row>
    <row r="460">
      <c r="A460" s="453"/>
      <c r="B460" s="453"/>
      <c r="C460" s="453"/>
      <c r="D460" s="453"/>
      <c r="E460" s="453"/>
      <c r="F460" s="453"/>
      <c r="G460" s="453"/>
      <c r="H460" s="453"/>
      <c r="I460" s="453"/>
      <c r="J460" s="453"/>
      <c r="K460" s="453"/>
      <c r="L460" s="453"/>
      <c r="M460" s="453"/>
      <c r="N460" s="453"/>
      <c r="O460" s="453"/>
      <c r="P460" s="453"/>
      <c r="Q460" s="453"/>
      <c r="R460" s="453"/>
      <c r="S460" s="453"/>
      <c r="T460" s="453"/>
      <c r="U460" s="453"/>
      <c r="V460" s="453"/>
      <c r="W460" s="453"/>
      <c r="X460" s="453"/>
      <c r="Y460" s="453"/>
      <c r="Z460" s="453"/>
      <c r="AA460" s="453"/>
      <c r="AB460" s="453"/>
      <c r="AC460" s="453"/>
      <c r="AD460" s="453"/>
      <c r="AE460" s="453"/>
    </row>
    <row r="461">
      <c r="A461" s="453"/>
      <c r="B461" s="453"/>
      <c r="C461" s="453"/>
      <c r="D461" s="453"/>
      <c r="E461" s="453"/>
      <c r="F461" s="453"/>
      <c r="G461" s="453"/>
      <c r="H461" s="453"/>
      <c r="I461" s="453"/>
      <c r="J461" s="453"/>
      <c r="K461" s="453"/>
      <c r="L461" s="453"/>
      <c r="M461" s="453"/>
      <c r="N461" s="453"/>
      <c r="O461" s="453"/>
      <c r="P461" s="453"/>
      <c r="Q461" s="453"/>
      <c r="R461" s="453"/>
      <c r="S461" s="453"/>
      <c r="T461" s="453"/>
      <c r="U461" s="453"/>
      <c r="V461" s="453"/>
      <c r="W461" s="453"/>
      <c r="X461" s="453"/>
      <c r="Y461" s="453"/>
      <c r="Z461" s="453"/>
      <c r="AA461" s="453"/>
      <c r="AB461" s="453"/>
      <c r="AC461" s="453"/>
      <c r="AD461" s="453"/>
      <c r="AE461" s="453"/>
    </row>
    <row r="462">
      <c r="A462" s="453"/>
      <c r="B462" s="453"/>
      <c r="C462" s="453"/>
      <c r="D462" s="453"/>
      <c r="E462" s="453"/>
      <c r="F462" s="453"/>
      <c r="G462" s="453"/>
      <c r="H462" s="453"/>
      <c r="I462" s="453"/>
      <c r="J462" s="453"/>
      <c r="K462" s="453"/>
      <c r="L462" s="453"/>
      <c r="M462" s="453"/>
      <c r="N462" s="453"/>
      <c r="O462" s="453"/>
      <c r="P462" s="453"/>
      <c r="Q462" s="453"/>
      <c r="R462" s="453"/>
      <c r="S462" s="453"/>
      <c r="T462" s="453"/>
      <c r="U462" s="453"/>
      <c r="V462" s="453"/>
      <c r="W462" s="453"/>
      <c r="X462" s="453"/>
      <c r="Y462" s="453"/>
      <c r="Z462" s="453"/>
      <c r="AA462" s="453"/>
      <c r="AB462" s="453"/>
      <c r="AC462" s="453"/>
      <c r="AD462" s="453"/>
      <c r="AE462" s="453"/>
    </row>
    <row r="463">
      <c r="A463" s="453"/>
      <c r="B463" s="453"/>
      <c r="C463" s="453"/>
      <c r="D463" s="453"/>
      <c r="E463" s="453"/>
      <c r="F463" s="453"/>
      <c r="G463" s="453"/>
      <c r="H463" s="453"/>
      <c r="I463" s="453"/>
      <c r="J463" s="453"/>
      <c r="K463" s="453"/>
      <c r="L463" s="453"/>
      <c r="M463" s="453"/>
      <c r="N463" s="453"/>
      <c r="O463" s="453"/>
      <c r="P463" s="453"/>
      <c r="Q463" s="453"/>
      <c r="R463" s="453"/>
      <c r="S463" s="453"/>
      <c r="T463" s="453"/>
      <c r="U463" s="453"/>
      <c r="V463" s="453"/>
      <c r="W463" s="453"/>
      <c r="X463" s="453"/>
      <c r="Y463" s="453"/>
      <c r="Z463" s="453"/>
      <c r="AA463" s="453"/>
      <c r="AB463" s="453"/>
      <c r="AC463" s="453"/>
      <c r="AD463" s="453"/>
      <c r="AE463" s="453"/>
    </row>
    <row r="464">
      <c r="A464" s="453"/>
      <c r="B464" s="453"/>
      <c r="C464" s="453"/>
      <c r="D464" s="453"/>
      <c r="E464" s="453"/>
      <c r="F464" s="453"/>
      <c r="G464" s="453"/>
      <c r="H464" s="453"/>
      <c r="I464" s="453"/>
      <c r="J464" s="453"/>
      <c r="K464" s="453"/>
      <c r="L464" s="453"/>
      <c r="M464" s="453"/>
      <c r="N464" s="453"/>
      <c r="O464" s="453"/>
      <c r="P464" s="453"/>
      <c r="Q464" s="453"/>
      <c r="R464" s="453"/>
      <c r="S464" s="453"/>
      <c r="T464" s="453"/>
      <c r="U464" s="453"/>
      <c r="V464" s="453"/>
      <c r="W464" s="453"/>
      <c r="X464" s="453"/>
      <c r="Y464" s="453"/>
      <c r="Z464" s="453"/>
      <c r="AA464" s="453"/>
      <c r="AB464" s="453"/>
      <c r="AC464" s="453"/>
      <c r="AD464" s="453"/>
      <c r="AE464" s="453"/>
    </row>
    <row r="465">
      <c r="A465" s="453"/>
      <c r="B465" s="453"/>
      <c r="C465" s="453"/>
      <c r="D465" s="453"/>
      <c r="E465" s="453"/>
      <c r="F465" s="453"/>
      <c r="G465" s="453"/>
      <c r="H465" s="453"/>
      <c r="I465" s="453"/>
      <c r="J465" s="453"/>
      <c r="K465" s="453"/>
      <c r="L465" s="453"/>
      <c r="M465" s="453"/>
      <c r="N465" s="453"/>
      <c r="O465" s="453"/>
      <c r="P465" s="453"/>
      <c r="Q465" s="453"/>
      <c r="R465" s="453"/>
      <c r="S465" s="453"/>
      <c r="T465" s="453"/>
      <c r="U465" s="453"/>
      <c r="V465" s="453"/>
      <c r="W465" s="453"/>
      <c r="X465" s="453"/>
      <c r="Y465" s="453"/>
      <c r="Z465" s="453"/>
      <c r="AA465" s="453"/>
      <c r="AB465" s="453"/>
      <c r="AC465" s="453"/>
      <c r="AD465" s="453"/>
      <c r="AE465" s="453"/>
    </row>
    <row r="466">
      <c r="A466" s="453"/>
      <c r="B466" s="453"/>
      <c r="C466" s="453"/>
      <c r="D466" s="453"/>
      <c r="E466" s="453"/>
      <c r="F466" s="453"/>
      <c r="G466" s="453"/>
      <c r="H466" s="453"/>
      <c r="I466" s="453"/>
      <c r="J466" s="453"/>
      <c r="K466" s="453"/>
      <c r="L466" s="453"/>
      <c r="M466" s="453"/>
      <c r="N466" s="453"/>
      <c r="O466" s="453"/>
      <c r="P466" s="453"/>
      <c r="Q466" s="453"/>
      <c r="R466" s="453"/>
      <c r="S466" s="453"/>
      <c r="T466" s="453"/>
      <c r="U466" s="453"/>
      <c r="V466" s="453"/>
      <c r="W466" s="453"/>
      <c r="X466" s="453"/>
      <c r="Y466" s="453"/>
      <c r="Z466" s="453"/>
      <c r="AA466" s="453"/>
      <c r="AB466" s="453"/>
      <c r="AC466" s="453"/>
      <c r="AD466" s="453"/>
      <c r="AE466" s="453"/>
    </row>
    <row r="467">
      <c r="A467" s="453"/>
      <c r="B467" s="453"/>
      <c r="C467" s="453"/>
      <c r="D467" s="453"/>
      <c r="E467" s="453"/>
      <c r="F467" s="453"/>
      <c r="G467" s="453"/>
      <c r="H467" s="453"/>
      <c r="I467" s="453"/>
      <c r="J467" s="453"/>
      <c r="K467" s="453"/>
      <c r="L467" s="453"/>
      <c r="M467" s="453"/>
      <c r="N467" s="453"/>
      <c r="O467" s="453"/>
      <c r="P467" s="453"/>
      <c r="Q467" s="453"/>
      <c r="R467" s="453"/>
      <c r="S467" s="453"/>
      <c r="T467" s="453"/>
      <c r="U467" s="453"/>
      <c r="V467" s="453"/>
      <c r="W467" s="453"/>
      <c r="X467" s="453"/>
      <c r="Y467" s="453"/>
      <c r="Z467" s="453"/>
      <c r="AA467" s="453"/>
      <c r="AB467" s="453"/>
      <c r="AC467" s="453"/>
      <c r="AD467" s="453"/>
      <c r="AE467" s="453"/>
    </row>
    <row r="468">
      <c r="A468" s="453"/>
      <c r="B468" s="453"/>
      <c r="C468" s="453"/>
      <c r="D468" s="453"/>
      <c r="E468" s="453"/>
      <c r="F468" s="453"/>
      <c r="G468" s="453"/>
      <c r="H468" s="453"/>
      <c r="I468" s="453"/>
      <c r="J468" s="453"/>
      <c r="K468" s="453"/>
      <c r="L468" s="453"/>
      <c r="M468" s="453"/>
      <c r="N468" s="453"/>
      <c r="O468" s="453"/>
      <c r="P468" s="453"/>
      <c r="Q468" s="453"/>
      <c r="R468" s="453"/>
      <c r="S468" s="453"/>
      <c r="T468" s="453"/>
      <c r="U468" s="453"/>
      <c r="V468" s="453"/>
      <c r="W468" s="453"/>
      <c r="X468" s="453"/>
      <c r="Y468" s="453"/>
      <c r="Z468" s="453"/>
      <c r="AA468" s="453"/>
      <c r="AB468" s="453"/>
      <c r="AC468" s="453"/>
      <c r="AD468" s="453"/>
      <c r="AE468" s="453"/>
    </row>
    <row r="469">
      <c r="A469" s="453"/>
      <c r="B469" s="453"/>
      <c r="C469" s="453"/>
      <c r="D469" s="453"/>
      <c r="E469" s="453"/>
      <c r="F469" s="453"/>
      <c r="G469" s="453"/>
      <c r="H469" s="453"/>
      <c r="I469" s="453"/>
      <c r="J469" s="453"/>
      <c r="K469" s="453"/>
      <c r="L469" s="453"/>
      <c r="M469" s="453"/>
      <c r="N469" s="453"/>
      <c r="O469" s="453"/>
      <c r="P469" s="453"/>
      <c r="Q469" s="453"/>
      <c r="R469" s="453"/>
      <c r="S469" s="453"/>
      <c r="T469" s="453"/>
      <c r="U469" s="453"/>
      <c r="V469" s="453"/>
      <c r="W469" s="453"/>
      <c r="X469" s="453"/>
      <c r="Y469" s="453"/>
      <c r="Z469" s="453"/>
      <c r="AA469" s="453"/>
      <c r="AB469" s="453"/>
      <c r="AC469" s="453"/>
      <c r="AD469" s="453"/>
      <c r="AE469" s="453"/>
    </row>
    <row r="470">
      <c r="A470" s="453"/>
      <c r="B470" s="453"/>
      <c r="C470" s="453"/>
      <c r="D470" s="453"/>
      <c r="E470" s="453"/>
      <c r="F470" s="453"/>
      <c r="G470" s="453"/>
      <c r="H470" s="453"/>
      <c r="I470" s="453"/>
      <c r="J470" s="453"/>
      <c r="K470" s="453"/>
      <c r="L470" s="453"/>
      <c r="M470" s="453"/>
      <c r="N470" s="453"/>
      <c r="O470" s="453"/>
      <c r="P470" s="453"/>
      <c r="Q470" s="453"/>
      <c r="R470" s="453"/>
      <c r="S470" s="453"/>
      <c r="T470" s="453"/>
      <c r="U470" s="453"/>
      <c r="V470" s="453"/>
      <c r="W470" s="453"/>
      <c r="X470" s="453"/>
      <c r="Y470" s="453"/>
      <c r="Z470" s="453"/>
      <c r="AA470" s="453"/>
      <c r="AB470" s="453"/>
      <c r="AC470" s="453"/>
      <c r="AD470" s="453"/>
      <c r="AE470" s="453"/>
    </row>
    <row r="471">
      <c r="A471" s="453"/>
      <c r="B471" s="453"/>
      <c r="C471" s="453"/>
      <c r="D471" s="453"/>
      <c r="E471" s="453"/>
      <c r="F471" s="453"/>
      <c r="G471" s="453"/>
      <c r="H471" s="453"/>
      <c r="I471" s="453"/>
      <c r="J471" s="453"/>
      <c r="K471" s="453"/>
      <c r="L471" s="453"/>
      <c r="M471" s="453"/>
      <c r="N471" s="453"/>
      <c r="O471" s="453"/>
      <c r="P471" s="453"/>
      <c r="Q471" s="453"/>
      <c r="R471" s="453"/>
      <c r="S471" s="453"/>
      <c r="T471" s="453"/>
      <c r="U471" s="453"/>
      <c r="V471" s="453"/>
      <c r="W471" s="453"/>
      <c r="X471" s="453"/>
      <c r="Y471" s="453"/>
      <c r="Z471" s="453"/>
      <c r="AA471" s="453"/>
      <c r="AB471" s="453"/>
      <c r="AC471" s="453"/>
      <c r="AD471" s="453"/>
      <c r="AE471" s="453"/>
    </row>
    <row r="472">
      <c r="A472" s="453"/>
      <c r="B472" s="453"/>
      <c r="C472" s="453"/>
      <c r="D472" s="453"/>
      <c r="E472" s="453"/>
      <c r="F472" s="453"/>
      <c r="G472" s="453"/>
      <c r="H472" s="453"/>
      <c r="I472" s="453"/>
      <c r="J472" s="453"/>
      <c r="K472" s="453"/>
      <c r="L472" s="453"/>
      <c r="M472" s="453"/>
      <c r="N472" s="453"/>
      <c r="O472" s="453"/>
      <c r="P472" s="453"/>
      <c r="Q472" s="453"/>
      <c r="R472" s="453"/>
      <c r="S472" s="453"/>
      <c r="T472" s="453"/>
      <c r="U472" s="453"/>
      <c r="V472" s="453"/>
      <c r="W472" s="453"/>
      <c r="X472" s="453"/>
      <c r="Y472" s="453"/>
      <c r="Z472" s="453"/>
      <c r="AA472" s="453"/>
      <c r="AB472" s="453"/>
      <c r="AC472" s="453"/>
      <c r="AD472" s="453"/>
      <c r="AE472" s="453"/>
    </row>
    <row r="473">
      <c r="A473" s="453"/>
      <c r="B473" s="453"/>
      <c r="C473" s="453"/>
      <c r="D473" s="453"/>
      <c r="E473" s="453"/>
      <c r="F473" s="453"/>
      <c r="G473" s="453"/>
      <c r="H473" s="453"/>
      <c r="I473" s="453"/>
      <c r="J473" s="453"/>
      <c r="K473" s="453"/>
      <c r="L473" s="453"/>
      <c r="M473" s="453"/>
      <c r="N473" s="453"/>
      <c r="O473" s="453"/>
      <c r="P473" s="453"/>
      <c r="Q473" s="453"/>
      <c r="R473" s="453"/>
      <c r="S473" s="453"/>
      <c r="T473" s="453"/>
      <c r="U473" s="453"/>
      <c r="V473" s="453"/>
      <c r="W473" s="453"/>
      <c r="X473" s="453"/>
      <c r="Y473" s="453"/>
      <c r="Z473" s="453"/>
      <c r="AA473" s="453"/>
      <c r="AB473" s="453"/>
      <c r="AC473" s="453"/>
      <c r="AD473" s="453"/>
      <c r="AE473" s="453"/>
    </row>
    <row r="474">
      <c r="A474" s="453"/>
      <c r="B474" s="453"/>
      <c r="C474" s="453"/>
      <c r="D474" s="453"/>
      <c r="E474" s="453"/>
      <c r="F474" s="453"/>
      <c r="G474" s="453"/>
      <c r="H474" s="453"/>
      <c r="I474" s="453"/>
      <c r="J474" s="453"/>
      <c r="K474" s="453"/>
      <c r="L474" s="453"/>
      <c r="M474" s="453"/>
      <c r="N474" s="453"/>
      <c r="O474" s="453"/>
      <c r="P474" s="453"/>
      <c r="Q474" s="453"/>
      <c r="R474" s="453"/>
      <c r="S474" s="453"/>
      <c r="T474" s="453"/>
      <c r="U474" s="453"/>
      <c r="V474" s="453"/>
      <c r="W474" s="453"/>
      <c r="X474" s="453"/>
      <c r="Y474" s="453"/>
      <c r="Z474" s="453"/>
      <c r="AA474" s="453"/>
      <c r="AB474" s="453"/>
      <c r="AC474" s="453"/>
      <c r="AD474" s="453"/>
      <c r="AE474" s="453"/>
    </row>
    <row r="475">
      <c r="A475" s="453"/>
      <c r="B475" s="453"/>
      <c r="C475" s="453"/>
      <c r="D475" s="453"/>
      <c r="E475" s="453"/>
      <c r="F475" s="453"/>
      <c r="G475" s="453"/>
      <c r="H475" s="453"/>
      <c r="I475" s="453"/>
      <c r="J475" s="453"/>
      <c r="K475" s="453"/>
      <c r="L475" s="453"/>
      <c r="M475" s="453"/>
      <c r="N475" s="453"/>
      <c r="O475" s="453"/>
      <c r="P475" s="453"/>
      <c r="Q475" s="453"/>
      <c r="R475" s="453"/>
      <c r="S475" s="453"/>
      <c r="T475" s="453"/>
      <c r="U475" s="453"/>
      <c r="V475" s="453"/>
      <c r="W475" s="453"/>
      <c r="X475" s="453"/>
      <c r="Y475" s="453"/>
      <c r="Z475" s="453"/>
      <c r="AA475" s="453"/>
      <c r="AB475" s="453"/>
      <c r="AC475" s="453"/>
      <c r="AD475" s="453"/>
      <c r="AE475" s="453"/>
    </row>
    <row r="476">
      <c r="A476" s="453"/>
      <c r="B476" s="453"/>
      <c r="C476" s="453"/>
      <c r="D476" s="453"/>
      <c r="E476" s="453"/>
      <c r="F476" s="453"/>
      <c r="G476" s="453"/>
      <c r="H476" s="453"/>
      <c r="I476" s="453"/>
      <c r="J476" s="453"/>
      <c r="K476" s="453"/>
      <c r="L476" s="453"/>
      <c r="M476" s="453"/>
      <c r="N476" s="453"/>
      <c r="O476" s="453"/>
      <c r="P476" s="453"/>
      <c r="Q476" s="453"/>
      <c r="R476" s="453"/>
      <c r="S476" s="453"/>
      <c r="T476" s="453"/>
      <c r="U476" s="453"/>
      <c r="V476" s="453"/>
      <c r="W476" s="453"/>
      <c r="X476" s="453"/>
      <c r="Y476" s="453"/>
      <c r="Z476" s="453"/>
      <c r="AA476" s="453"/>
      <c r="AB476" s="453"/>
      <c r="AC476" s="453"/>
      <c r="AD476" s="453"/>
      <c r="AE476" s="453"/>
    </row>
    <row r="477">
      <c r="A477" s="453"/>
      <c r="B477" s="453"/>
      <c r="C477" s="453"/>
      <c r="D477" s="453"/>
      <c r="E477" s="453"/>
      <c r="F477" s="453"/>
      <c r="G477" s="453"/>
      <c r="H477" s="453"/>
      <c r="I477" s="453"/>
      <c r="J477" s="453"/>
      <c r="K477" s="453"/>
      <c r="L477" s="453"/>
      <c r="M477" s="453"/>
      <c r="N477" s="453"/>
      <c r="O477" s="453"/>
      <c r="P477" s="453"/>
      <c r="Q477" s="453"/>
      <c r="R477" s="453"/>
      <c r="S477" s="453"/>
      <c r="T477" s="453"/>
      <c r="U477" s="453"/>
      <c r="V477" s="453"/>
      <c r="W477" s="453"/>
      <c r="X477" s="453"/>
      <c r="Y477" s="453"/>
      <c r="Z477" s="453"/>
      <c r="AA477" s="453"/>
      <c r="AB477" s="453"/>
      <c r="AC477" s="453"/>
      <c r="AD477" s="453"/>
      <c r="AE477" s="453"/>
    </row>
    <row r="478">
      <c r="A478" s="453"/>
      <c r="B478" s="453"/>
      <c r="C478" s="453"/>
      <c r="D478" s="453"/>
      <c r="E478" s="453"/>
      <c r="F478" s="453"/>
      <c r="G478" s="453"/>
      <c r="H478" s="453"/>
      <c r="I478" s="453"/>
      <c r="J478" s="453"/>
      <c r="K478" s="453"/>
      <c r="L478" s="453"/>
      <c r="M478" s="453"/>
      <c r="N478" s="453"/>
      <c r="O478" s="453"/>
      <c r="P478" s="453"/>
      <c r="Q478" s="453"/>
      <c r="R478" s="453"/>
      <c r="S478" s="453"/>
      <c r="T478" s="453"/>
      <c r="U478" s="453"/>
      <c r="V478" s="453"/>
      <c r="W478" s="453"/>
      <c r="X478" s="453"/>
      <c r="Y478" s="453"/>
      <c r="Z478" s="453"/>
      <c r="AA478" s="453"/>
      <c r="AB478" s="453"/>
      <c r="AC478" s="453"/>
      <c r="AD478" s="453"/>
      <c r="AE478" s="453"/>
    </row>
    <row r="479">
      <c r="A479" s="453"/>
      <c r="B479" s="453"/>
      <c r="C479" s="453"/>
      <c r="D479" s="453"/>
      <c r="E479" s="453"/>
      <c r="F479" s="453"/>
      <c r="G479" s="453"/>
      <c r="H479" s="453"/>
      <c r="I479" s="453"/>
      <c r="J479" s="453"/>
      <c r="K479" s="453"/>
      <c r="L479" s="453"/>
      <c r="M479" s="453"/>
      <c r="N479" s="453"/>
      <c r="O479" s="453"/>
      <c r="P479" s="453"/>
      <c r="Q479" s="453"/>
      <c r="R479" s="453"/>
      <c r="S479" s="453"/>
      <c r="T479" s="453"/>
      <c r="U479" s="453"/>
      <c r="V479" s="453"/>
      <c r="W479" s="453"/>
      <c r="X479" s="453"/>
      <c r="Y479" s="453"/>
      <c r="Z479" s="453"/>
      <c r="AA479" s="453"/>
      <c r="AB479" s="453"/>
      <c r="AC479" s="453"/>
      <c r="AD479" s="453"/>
      <c r="AE479" s="453"/>
    </row>
    <row r="480">
      <c r="A480" s="453"/>
      <c r="B480" s="453"/>
      <c r="C480" s="453"/>
      <c r="D480" s="453"/>
      <c r="E480" s="453"/>
      <c r="F480" s="453"/>
      <c r="G480" s="453"/>
      <c r="H480" s="453"/>
      <c r="I480" s="453"/>
      <c r="J480" s="453"/>
      <c r="K480" s="453"/>
      <c r="L480" s="453"/>
      <c r="M480" s="453"/>
      <c r="N480" s="453"/>
      <c r="O480" s="453"/>
      <c r="P480" s="453"/>
      <c r="Q480" s="453"/>
      <c r="R480" s="453"/>
      <c r="S480" s="453"/>
      <c r="T480" s="453"/>
      <c r="U480" s="453"/>
      <c r="V480" s="453"/>
      <c r="W480" s="453"/>
      <c r="X480" s="453"/>
      <c r="Y480" s="453"/>
      <c r="Z480" s="453"/>
      <c r="AA480" s="453"/>
      <c r="AB480" s="453"/>
      <c r="AC480" s="453"/>
      <c r="AD480" s="453"/>
      <c r="AE480" s="453"/>
    </row>
    <row r="481">
      <c r="A481" s="453"/>
      <c r="B481" s="453"/>
      <c r="C481" s="453"/>
      <c r="D481" s="453"/>
      <c r="E481" s="453"/>
      <c r="F481" s="453"/>
      <c r="G481" s="453"/>
      <c r="H481" s="453"/>
      <c r="I481" s="453"/>
      <c r="J481" s="453"/>
      <c r="K481" s="453"/>
      <c r="L481" s="453"/>
      <c r="M481" s="453"/>
      <c r="N481" s="453"/>
      <c r="O481" s="453"/>
      <c r="P481" s="453"/>
      <c r="Q481" s="453"/>
      <c r="R481" s="453"/>
      <c r="S481" s="453"/>
      <c r="T481" s="453"/>
      <c r="U481" s="453"/>
      <c r="V481" s="453"/>
      <c r="W481" s="453"/>
      <c r="X481" s="453"/>
      <c r="Y481" s="453"/>
      <c r="Z481" s="453"/>
      <c r="AA481" s="453"/>
      <c r="AB481" s="453"/>
      <c r="AC481" s="453"/>
      <c r="AD481" s="453"/>
      <c r="AE481" s="453"/>
    </row>
    <row r="482">
      <c r="A482" s="453"/>
      <c r="B482" s="453"/>
      <c r="C482" s="453"/>
      <c r="D482" s="453"/>
      <c r="E482" s="453"/>
      <c r="F482" s="453"/>
      <c r="G482" s="453"/>
      <c r="H482" s="453"/>
      <c r="I482" s="453"/>
      <c r="J482" s="453"/>
      <c r="K482" s="453"/>
      <c r="L482" s="453"/>
      <c r="M482" s="453"/>
      <c r="N482" s="453"/>
      <c r="O482" s="453"/>
      <c r="P482" s="453"/>
      <c r="Q482" s="453"/>
      <c r="R482" s="453"/>
      <c r="S482" s="453"/>
      <c r="T482" s="453"/>
      <c r="U482" s="453"/>
      <c r="V482" s="453"/>
      <c r="W482" s="453"/>
      <c r="X482" s="453"/>
      <c r="Y482" s="453"/>
      <c r="Z482" s="453"/>
      <c r="AA482" s="453"/>
      <c r="AB482" s="453"/>
      <c r="AC482" s="453"/>
      <c r="AD482" s="453"/>
      <c r="AE482" s="453"/>
    </row>
    <row r="483">
      <c r="A483" s="453"/>
      <c r="B483" s="453"/>
      <c r="C483" s="453"/>
      <c r="D483" s="453"/>
      <c r="E483" s="453"/>
      <c r="F483" s="453"/>
      <c r="G483" s="453"/>
      <c r="H483" s="453"/>
      <c r="I483" s="453"/>
      <c r="J483" s="453"/>
      <c r="K483" s="453"/>
      <c r="L483" s="453"/>
      <c r="M483" s="453"/>
      <c r="N483" s="453"/>
      <c r="O483" s="453"/>
      <c r="P483" s="453"/>
      <c r="Q483" s="453"/>
      <c r="R483" s="453"/>
      <c r="S483" s="453"/>
      <c r="T483" s="453"/>
      <c r="U483" s="453"/>
      <c r="V483" s="453"/>
      <c r="W483" s="453"/>
      <c r="X483" s="453"/>
      <c r="Y483" s="453"/>
      <c r="Z483" s="453"/>
      <c r="AA483" s="453"/>
      <c r="AB483" s="453"/>
      <c r="AC483" s="453"/>
      <c r="AD483" s="453"/>
      <c r="AE483" s="453"/>
    </row>
    <row r="484">
      <c r="A484" s="453"/>
      <c r="B484" s="453"/>
      <c r="C484" s="453"/>
      <c r="D484" s="453"/>
      <c r="E484" s="453"/>
      <c r="F484" s="453"/>
      <c r="G484" s="453"/>
      <c r="H484" s="453"/>
      <c r="I484" s="453"/>
      <c r="J484" s="453"/>
      <c r="K484" s="453"/>
      <c r="L484" s="453"/>
      <c r="M484" s="453"/>
      <c r="N484" s="453"/>
      <c r="O484" s="453"/>
      <c r="P484" s="453"/>
      <c r="Q484" s="453"/>
      <c r="R484" s="453"/>
      <c r="S484" s="453"/>
      <c r="T484" s="453"/>
      <c r="U484" s="453"/>
      <c r="V484" s="453"/>
      <c r="W484" s="453"/>
      <c r="X484" s="453"/>
      <c r="Y484" s="453"/>
      <c r="Z484" s="453"/>
      <c r="AA484" s="453"/>
      <c r="AB484" s="453"/>
      <c r="AC484" s="453"/>
      <c r="AD484" s="453"/>
      <c r="AE484" s="453"/>
    </row>
    <row r="485">
      <c r="A485" s="453"/>
      <c r="B485" s="453"/>
      <c r="C485" s="453"/>
      <c r="D485" s="453"/>
      <c r="E485" s="453"/>
      <c r="F485" s="453"/>
      <c r="G485" s="453"/>
      <c r="H485" s="453"/>
      <c r="I485" s="453"/>
      <c r="J485" s="453"/>
      <c r="K485" s="453"/>
      <c r="L485" s="453"/>
      <c r="M485" s="453"/>
      <c r="N485" s="453"/>
      <c r="O485" s="453"/>
      <c r="P485" s="453"/>
      <c r="Q485" s="453"/>
      <c r="R485" s="453"/>
      <c r="S485" s="453"/>
      <c r="T485" s="453"/>
      <c r="U485" s="453"/>
      <c r="V485" s="453"/>
      <c r="W485" s="453"/>
      <c r="X485" s="453"/>
      <c r="Y485" s="453"/>
      <c r="Z485" s="453"/>
      <c r="AA485" s="453"/>
      <c r="AB485" s="453"/>
      <c r="AC485" s="453"/>
      <c r="AD485" s="453"/>
      <c r="AE485" s="453"/>
    </row>
    <row r="486">
      <c r="A486" s="453"/>
      <c r="B486" s="453"/>
      <c r="C486" s="453"/>
      <c r="D486" s="453"/>
      <c r="E486" s="453"/>
      <c r="F486" s="453"/>
      <c r="G486" s="453"/>
      <c r="H486" s="453"/>
      <c r="I486" s="453"/>
      <c r="J486" s="453"/>
      <c r="K486" s="453"/>
      <c r="L486" s="453"/>
      <c r="M486" s="453"/>
      <c r="N486" s="453"/>
      <c r="O486" s="453"/>
      <c r="P486" s="453"/>
      <c r="Q486" s="453"/>
      <c r="R486" s="453"/>
      <c r="S486" s="453"/>
      <c r="T486" s="453"/>
      <c r="U486" s="453"/>
      <c r="V486" s="453"/>
      <c r="W486" s="453"/>
      <c r="X486" s="453"/>
      <c r="Y486" s="453"/>
      <c r="Z486" s="453"/>
      <c r="AA486" s="453"/>
      <c r="AB486" s="453"/>
      <c r="AC486" s="453"/>
      <c r="AD486" s="453"/>
      <c r="AE486" s="453"/>
    </row>
    <row r="487">
      <c r="A487" s="453"/>
      <c r="B487" s="453"/>
      <c r="C487" s="453"/>
      <c r="D487" s="453"/>
      <c r="E487" s="453"/>
      <c r="F487" s="453"/>
      <c r="G487" s="453"/>
      <c r="H487" s="453"/>
      <c r="I487" s="453"/>
      <c r="J487" s="453"/>
      <c r="K487" s="453"/>
      <c r="L487" s="453"/>
      <c r="M487" s="453"/>
      <c r="N487" s="453"/>
      <c r="O487" s="453"/>
      <c r="P487" s="453"/>
      <c r="Q487" s="453"/>
      <c r="R487" s="453"/>
      <c r="S487" s="453"/>
      <c r="T487" s="453"/>
      <c r="U487" s="453"/>
      <c r="V487" s="453"/>
      <c r="W487" s="453"/>
      <c r="X487" s="453"/>
      <c r="Y487" s="453"/>
      <c r="Z487" s="453"/>
      <c r="AA487" s="453"/>
      <c r="AB487" s="453"/>
      <c r="AC487" s="453"/>
      <c r="AD487" s="453"/>
      <c r="AE487" s="453"/>
    </row>
    <row r="488">
      <c r="A488" s="453"/>
      <c r="B488" s="453"/>
      <c r="C488" s="453"/>
      <c r="D488" s="453"/>
      <c r="E488" s="453"/>
      <c r="F488" s="453"/>
      <c r="G488" s="453"/>
      <c r="H488" s="453"/>
      <c r="I488" s="453"/>
      <c r="J488" s="453"/>
      <c r="K488" s="453"/>
      <c r="L488" s="453"/>
      <c r="M488" s="453"/>
      <c r="N488" s="453"/>
      <c r="O488" s="453"/>
      <c r="P488" s="453"/>
      <c r="Q488" s="453"/>
      <c r="R488" s="453"/>
      <c r="S488" s="453"/>
      <c r="T488" s="453"/>
      <c r="U488" s="453"/>
      <c r="V488" s="453"/>
      <c r="W488" s="453"/>
      <c r="X488" s="453"/>
      <c r="Y488" s="453"/>
      <c r="Z488" s="453"/>
      <c r="AA488" s="453"/>
      <c r="AB488" s="453"/>
      <c r="AC488" s="453"/>
      <c r="AD488" s="453"/>
      <c r="AE488" s="453"/>
    </row>
    <row r="489">
      <c r="A489" s="453"/>
      <c r="B489" s="453"/>
      <c r="C489" s="453"/>
      <c r="D489" s="453"/>
      <c r="E489" s="453"/>
      <c r="F489" s="453"/>
      <c r="G489" s="453"/>
      <c r="H489" s="453"/>
      <c r="I489" s="453"/>
      <c r="J489" s="453"/>
      <c r="K489" s="453"/>
      <c r="L489" s="453"/>
      <c r="M489" s="453"/>
      <c r="N489" s="453"/>
      <c r="O489" s="453"/>
      <c r="P489" s="453"/>
      <c r="Q489" s="453"/>
      <c r="R489" s="453"/>
      <c r="S489" s="453"/>
      <c r="T489" s="453"/>
      <c r="U489" s="453"/>
      <c r="V489" s="453"/>
      <c r="W489" s="453"/>
      <c r="X489" s="453"/>
      <c r="Y489" s="453"/>
      <c r="Z489" s="453"/>
      <c r="AA489" s="453"/>
      <c r="AB489" s="453"/>
      <c r="AC489" s="453"/>
      <c r="AD489" s="453"/>
      <c r="AE489" s="453"/>
    </row>
    <row r="490">
      <c r="A490" s="453"/>
      <c r="B490" s="453"/>
      <c r="C490" s="453"/>
      <c r="D490" s="453"/>
      <c r="E490" s="453"/>
      <c r="F490" s="453"/>
      <c r="G490" s="453"/>
      <c r="H490" s="453"/>
      <c r="I490" s="453"/>
      <c r="J490" s="453"/>
      <c r="K490" s="453"/>
      <c r="L490" s="453"/>
      <c r="M490" s="453"/>
      <c r="N490" s="453"/>
      <c r="O490" s="453"/>
      <c r="P490" s="453"/>
      <c r="Q490" s="453"/>
      <c r="R490" s="453"/>
      <c r="S490" s="453"/>
      <c r="T490" s="453"/>
      <c r="U490" s="453"/>
      <c r="V490" s="453"/>
      <c r="W490" s="453"/>
      <c r="X490" s="453"/>
      <c r="Y490" s="453"/>
      <c r="Z490" s="453"/>
      <c r="AA490" s="453"/>
      <c r="AB490" s="453"/>
      <c r="AC490" s="453"/>
      <c r="AD490" s="453"/>
      <c r="AE490" s="453"/>
    </row>
    <row r="491">
      <c r="A491" s="453"/>
      <c r="B491" s="453"/>
      <c r="C491" s="453"/>
      <c r="D491" s="453"/>
      <c r="E491" s="453"/>
      <c r="F491" s="453"/>
      <c r="G491" s="453"/>
      <c r="H491" s="453"/>
      <c r="I491" s="453"/>
      <c r="J491" s="453"/>
      <c r="K491" s="453"/>
      <c r="L491" s="453"/>
      <c r="M491" s="453"/>
      <c r="N491" s="453"/>
      <c r="O491" s="453"/>
      <c r="P491" s="453"/>
      <c r="Q491" s="453"/>
      <c r="R491" s="453"/>
      <c r="S491" s="453"/>
      <c r="T491" s="453"/>
      <c r="U491" s="453"/>
      <c r="V491" s="453"/>
      <c r="W491" s="453"/>
      <c r="X491" s="453"/>
      <c r="Y491" s="453"/>
      <c r="Z491" s="453"/>
      <c r="AA491" s="453"/>
      <c r="AB491" s="453"/>
      <c r="AC491" s="453"/>
      <c r="AD491" s="453"/>
      <c r="AE491" s="453"/>
    </row>
    <row r="492">
      <c r="A492" s="453"/>
      <c r="B492" s="453"/>
      <c r="C492" s="453"/>
      <c r="D492" s="453"/>
      <c r="E492" s="453"/>
      <c r="F492" s="453"/>
      <c r="G492" s="453"/>
      <c r="H492" s="453"/>
      <c r="I492" s="453"/>
      <c r="J492" s="453"/>
      <c r="K492" s="453"/>
      <c r="L492" s="453"/>
      <c r="M492" s="453"/>
      <c r="N492" s="453"/>
      <c r="O492" s="453"/>
      <c r="P492" s="453"/>
      <c r="Q492" s="453"/>
      <c r="R492" s="453"/>
      <c r="S492" s="453"/>
      <c r="T492" s="453"/>
      <c r="U492" s="453"/>
      <c r="V492" s="453"/>
      <c r="W492" s="453"/>
      <c r="X492" s="453"/>
      <c r="Y492" s="453"/>
      <c r="Z492" s="453"/>
      <c r="AA492" s="453"/>
      <c r="AB492" s="453"/>
      <c r="AC492" s="453"/>
      <c r="AD492" s="453"/>
      <c r="AE492" s="453"/>
    </row>
    <row r="493">
      <c r="A493" s="453"/>
      <c r="B493" s="453"/>
      <c r="C493" s="453"/>
      <c r="D493" s="453"/>
      <c r="E493" s="453"/>
      <c r="F493" s="453"/>
      <c r="G493" s="453"/>
      <c r="H493" s="453"/>
      <c r="I493" s="453"/>
      <c r="J493" s="453"/>
      <c r="K493" s="453"/>
      <c r="L493" s="453"/>
      <c r="M493" s="453"/>
      <c r="N493" s="453"/>
      <c r="O493" s="453"/>
      <c r="P493" s="453"/>
      <c r="Q493" s="453"/>
      <c r="R493" s="453"/>
      <c r="S493" s="453"/>
      <c r="T493" s="453"/>
      <c r="U493" s="453"/>
      <c r="V493" s="453"/>
      <c r="W493" s="453"/>
      <c r="X493" s="453"/>
      <c r="Y493" s="453"/>
      <c r="Z493" s="453"/>
      <c r="AA493" s="453"/>
      <c r="AB493" s="453"/>
      <c r="AC493" s="453"/>
      <c r="AD493" s="453"/>
      <c r="AE493" s="453"/>
    </row>
    <row r="494">
      <c r="A494" s="453"/>
      <c r="B494" s="453"/>
      <c r="C494" s="453"/>
      <c r="D494" s="453"/>
      <c r="E494" s="453"/>
      <c r="F494" s="453"/>
      <c r="G494" s="453"/>
      <c r="H494" s="453"/>
      <c r="I494" s="453"/>
      <c r="J494" s="453"/>
      <c r="K494" s="453"/>
      <c r="L494" s="453"/>
      <c r="M494" s="453"/>
      <c r="N494" s="453"/>
      <c r="O494" s="453"/>
      <c r="P494" s="453"/>
      <c r="Q494" s="453"/>
      <c r="R494" s="453"/>
      <c r="S494" s="453"/>
      <c r="T494" s="453"/>
      <c r="U494" s="453"/>
      <c r="V494" s="453"/>
      <c r="W494" s="453"/>
      <c r="X494" s="453"/>
      <c r="Y494" s="453"/>
      <c r="Z494" s="453"/>
      <c r="AA494" s="453"/>
      <c r="AB494" s="453"/>
      <c r="AC494" s="453"/>
      <c r="AD494" s="453"/>
      <c r="AE494" s="453"/>
    </row>
    <row r="495">
      <c r="A495" s="453"/>
      <c r="B495" s="453"/>
      <c r="C495" s="453"/>
      <c r="D495" s="453"/>
      <c r="E495" s="453"/>
      <c r="F495" s="453"/>
      <c r="G495" s="453"/>
      <c r="H495" s="453"/>
      <c r="I495" s="453"/>
      <c r="J495" s="453"/>
      <c r="K495" s="453"/>
      <c r="L495" s="453"/>
      <c r="M495" s="453"/>
      <c r="N495" s="453"/>
      <c r="O495" s="453"/>
      <c r="P495" s="453"/>
      <c r="Q495" s="453"/>
      <c r="R495" s="453"/>
      <c r="S495" s="453"/>
      <c r="T495" s="453"/>
      <c r="U495" s="453"/>
      <c r="V495" s="453"/>
      <c r="W495" s="453"/>
      <c r="X495" s="453"/>
      <c r="Y495" s="453"/>
      <c r="Z495" s="453"/>
      <c r="AA495" s="453"/>
      <c r="AB495" s="453"/>
      <c r="AC495" s="453"/>
      <c r="AD495" s="453"/>
      <c r="AE495" s="453"/>
    </row>
    <row r="496">
      <c r="A496" s="453"/>
      <c r="B496" s="453"/>
      <c r="C496" s="453"/>
      <c r="D496" s="453"/>
      <c r="E496" s="453"/>
      <c r="F496" s="453"/>
      <c r="G496" s="453"/>
      <c r="H496" s="453"/>
      <c r="I496" s="453"/>
      <c r="J496" s="453"/>
      <c r="K496" s="453"/>
      <c r="L496" s="453"/>
      <c r="M496" s="453"/>
      <c r="N496" s="453"/>
      <c r="O496" s="453"/>
      <c r="P496" s="453"/>
      <c r="Q496" s="453"/>
      <c r="R496" s="453"/>
      <c r="S496" s="453"/>
      <c r="T496" s="453"/>
      <c r="U496" s="453"/>
      <c r="V496" s="453"/>
      <c r="W496" s="453"/>
      <c r="X496" s="453"/>
      <c r="Y496" s="453"/>
      <c r="Z496" s="453"/>
      <c r="AA496" s="453"/>
      <c r="AB496" s="453"/>
      <c r="AC496" s="453"/>
      <c r="AD496" s="453"/>
      <c r="AE496" s="453"/>
    </row>
    <row r="497">
      <c r="A497" s="453"/>
      <c r="B497" s="453"/>
      <c r="C497" s="453"/>
      <c r="D497" s="453"/>
      <c r="E497" s="453"/>
      <c r="F497" s="453"/>
      <c r="G497" s="453"/>
      <c r="H497" s="453"/>
      <c r="I497" s="453"/>
      <c r="J497" s="453"/>
      <c r="K497" s="453"/>
      <c r="L497" s="453"/>
      <c r="M497" s="453"/>
      <c r="N497" s="453"/>
      <c r="O497" s="453"/>
      <c r="P497" s="453"/>
      <c r="Q497" s="453"/>
      <c r="R497" s="453"/>
      <c r="S497" s="453"/>
      <c r="T497" s="453"/>
      <c r="U497" s="453"/>
      <c r="V497" s="453"/>
      <c r="W497" s="453"/>
      <c r="X497" s="453"/>
      <c r="Y497" s="453"/>
      <c r="Z497" s="453"/>
      <c r="AA497" s="453"/>
      <c r="AB497" s="453"/>
      <c r="AC497" s="453"/>
      <c r="AD497" s="453"/>
      <c r="AE497" s="453"/>
    </row>
    <row r="498">
      <c r="A498" s="453"/>
      <c r="B498" s="453"/>
      <c r="C498" s="453"/>
      <c r="D498" s="453"/>
      <c r="E498" s="453"/>
      <c r="F498" s="453"/>
      <c r="G498" s="453"/>
      <c r="H498" s="453"/>
      <c r="I498" s="453"/>
      <c r="J498" s="453"/>
      <c r="K498" s="453"/>
      <c r="L498" s="453"/>
      <c r="M498" s="453"/>
      <c r="N498" s="453"/>
      <c r="O498" s="453"/>
      <c r="P498" s="453"/>
      <c r="Q498" s="453"/>
      <c r="R498" s="453"/>
      <c r="S498" s="453"/>
      <c r="T498" s="453"/>
      <c r="U498" s="453"/>
      <c r="V498" s="453"/>
      <c r="W498" s="453"/>
      <c r="X498" s="453"/>
      <c r="Y498" s="453"/>
      <c r="Z498" s="453"/>
      <c r="AA498" s="453"/>
      <c r="AB498" s="453"/>
      <c r="AC498" s="453"/>
      <c r="AD498" s="453"/>
      <c r="AE498" s="453"/>
    </row>
    <row r="499">
      <c r="A499" s="453"/>
      <c r="B499" s="453"/>
      <c r="C499" s="453"/>
      <c r="D499" s="453"/>
      <c r="E499" s="453"/>
      <c r="F499" s="453"/>
      <c r="G499" s="453"/>
      <c r="H499" s="453"/>
      <c r="I499" s="453"/>
      <c r="J499" s="453"/>
      <c r="K499" s="453"/>
      <c r="L499" s="453"/>
      <c r="M499" s="453"/>
      <c r="N499" s="453"/>
      <c r="O499" s="453"/>
      <c r="P499" s="453"/>
      <c r="Q499" s="453"/>
      <c r="R499" s="453"/>
      <c r="S499" s="453"/>
      <c r="T499" s="453"/>
      <c r="U499" s="453"/>
      <c r="V499" s="453"/>
      <c r="W499" s="453"/>
      <c r="X499" s="453"/>
      <c r="Y499" s="453"/>
      <c r="Z499" s="453"/>
      <c r="AA499" s="453"/>
      <c r="AB499" s="453"/>
      <c r="AC499" s="453"/>
      <c r="AD499" s="453"/>
      <c r="AE499" s="453"/>
    </row>
    <row r="500">
      <c r="A500" s="453"/>
      <c r="B500" s="453"/>
      <c r="C500" s="453"/>
      <c r="D500" s="453"/>
      <c r="E500" s="453"/>
      <c r="F500" s="453"/>
      <c r="G500" s="453"/>
      <c r="H500" s="453"/>
      <c r="I500" s="453"/>
      <c r="J500" s="453"/>
      <c r="K500" s="453"/>
      <c r="L500" s="453"/>
      <c r="M500" s="453"/>
      <c r="N500" s="453"/>
      <c r="O500" s="453"/>
      <c r="P500" s="453"/>
      <c r="Q500" s="453"/>
      <c r="R500" s="453"/>
      <c r="S500" s="453"/>
      <c r="T500" s="453"/>
      <c r="U500" s="453"/>
      <c r="V500" s="453"/>
      <c r="W500" s="453"/>
      <c r="X500" s="453"/>
      <c r="Y500" s="453"/>
      <c r="Z500" s="453"/>
      <c r="AA500" s="453"/>
      <c r="AB500" s="453"/>
      <c r="AC500" s="453"/>
      <c r="AD500" s="453"/>
      <c r="AE500" s="453"/>
    </row>
    <row r="501">
      <c r="A501" s="453"/>
      <c r="B501" s="453"/>
      <c r="C501" s="453"/>
      <c r="D501" s="453"/>
      <c r="E501" s="453"/>
      <c r="F501" s="453"/>
      <c r="G501" s="453"/>
      <c r="H501" s="453"/>
      <c r="I501" s="453"/>
      <c r="J501" s="453"/>
      <c r="K501" s="453"/>
      <c r="L501" s="453"/>
      <c r="M501" s="453"/>
      <c r="N501" s="453"/>
      <c r="O501" s="453"/>
      <c r="P501" s="453"/>
      <c r="Q501" s="453"/>
      <c r="R501" s="453"/>
      <c r="S501" s="453"/>
      <c r="T501" s="453"/>
      <c r="U501" s="453"/>
      <c r="V501" s="453"/>
      <c r="W501" s="453"/>
      <c r="X501" s="453"/>
      <c r="Y501" s="453"/>
      <c r="Z501" s="453"/>
      <c r="AA501" s="453"/>
      <c r="AB501" s="453"/>
      <c r="AC501" s="453"/>
      <c r="AD501" s="453"/>
      <c r="AE501" s="453"/>
    </row>
    <row r="502">
      <c r="A502" s="453"/>
      <c r="B502" s="453"/>
      <c r="C502" s="453"/>
      <c r="D502" s="453"/>
      <c r="E502" s="453"/>
      <c r="F502" s="453"/>
      <c r="G502" s="453"/>
      <c r="H502" s="453"/>
      <c r="I502" s="453"/>
      <c r="J502" s="453"/>
      <c r="K502" s="453"/>
      <c r="L502" s="453"/>
      <c r="M502" s="453"/>
      <c r="N502" s="453"/>
      <c r="O502" s="453"/>
      <c r="P502" s="453"/>
      <c r="Q502" s="453"/>
      <c r="R502" s="453"/>
      <c r="S502" s="453"/>
      <c r="T502" s="453"/>
      <c r="U502" s="453"/>
      <c r="V502" s="453"/>
      <c r="W502" s="453"/>
      <c r="X502" s="453"/>
      <c r="Y502" s="453"/>
      <c r="Z502" s="453"/>
      <c r="AA502" s="453"/>
      <c r="AB502" s="453"/>
      <c r="AC502" s="453"/>
      <c r="AD502" s="453"/>
      <c r="AE502" s="453"/>
    </row>
    <row r="503">
      <c r="A503" s="453"/>
      <c r="B503" s="453"/>
      <c r="C503" s="453"/>
      <c r="D503" s="453"/>
      <c r="E503" s="453"/>
      <c r="F503" s="453"/>
      <c r="G503" s="453"/>
      <c r="H503" s="453"/>
      <c r="I503" s="453"/>
      <c r="J503" s="453"/>
      <c r="K503" s="453"/>
      <c r="L503" s="453"/>
      <c r="M503" s="453"/>
      <c r="N503" s="453"/>
      <c r="O503" s="453"/>
      <c r="P503" s="453"/>
      <c r="Q503" s="453"/>
      <c r="R503" s="453"/>
      <c r="S503" s="453"/>
      <c r="T503" s="453"/>
      <c r="U503" s="453"/>
      <c r="V503" s="453"/>
      <c r="W503" s="453"/>
      <c r="X503" s="453"/>
      <c r="Y503" s="453"/>
      <c r="Z503" s="453"/>
      <c r="AA503" s="453"/>
      <c r="AB503" s="453"/>
      <c r="AC503" s="453"/>
      <c r="AD503" s="453"/>
      <c r="AE503" s="453"/>
    </row>
    <row r="504">
      <c r="A504" s="453"/>
      <c r="B504" s="453"/>
      <c r="C504" s="453"/>
      <c r="D504" s="453"/>
      <c r="E504" s="453"/>
      <c r="F504" s="453"/>
      <c r="G504" s="453"/>
      <c r="H504" s="453"/>
      <c r="I504" s="453"/>
      <c r="J504" s="453"/>
      <c r="K504" s="453"/>
      <c r="L504" s="453"/>
      <c r="M504" s="453"/>
      <c r="N504" s="453"/>
      <c r="O504" s="453"/>
      <c r="P504" s="453"/>
      <c r="Q504" s="453"/>
      <c r="R504" s="453"/>
      <c r="S504" s="453"/>
      <c r="T504" s="453"/>
      <c r="U504" s="453"/>
      <c r="V504" s="453"/>
      <c r="W504" s="453"/>
      <c r="X504" s="453"/>
      <c r="Y504" s="453"/>
      <c r="Z504" s="453"/>
      <c r="AA504" s="453"/>
      <c r="AB504" s="453"/>
      <c r="AC504" s="453"/>
      <c r="AD504" s="453"/>
      <c r="AE504" s="453"/>
    </row>
    <row r="505">
      <c r="A505" s="453"/>
      <c r="B505" s="453"/>
      <c r="C505" s="453"/>
      <c r="D505" s="453"/>
      <c r="E505" s="453"/>
      <c r="F505" s="453"/>
      <c r="G505" s="453"/>
      <c r="H505" s="453"/>
      <c r="I505" s="453"/>
      <c r="J505" s="453"/>
      <c r="K505" s="453"/>
      <c r="L505" s="453"/>
      <c r="M505" s="453"/>
      <c r="N505" s="453"/>
      <c r="O505" s="453"/>
      <c r="P505" s="453"/>
      <c r="Q505" s="453"/>
      <c r="R505" s="453"/>
      <c r="S505" s="453"/>
      <c r="T505" s="453"/>
      <c r="U505" s="453"/>
      <c r="V505" s="453"/>
      <c r="W505" s="453"/>
      <c r="X505" s="453"/>
      <c r="Y505" s="453"/>
      <c r="Z505" s="453"/>
      <c r="AA505" s="453"/>
      <c r="AB505" s="453"/>
      <c r="AC505" s="453"/>
      <c r="AD505" s="453"/>
      <c r="AE505" s="453"/>
    </row>
    <row r="506">
      <c r="A506" s="453"/>
      <c r="B506" s="453"/>
      <c r="C506" s="453"/>
      <c r="D506" s="453"/>
      <c r="E506" s="453"/>
      <c r="F506" s="453"/>
      <c r="G506" s="453"/>
      <c r="H506" s="453"/>
      <c r="I506" s="453"/>
      <c r="J506" s="453"/>
      <c r="K506" s="453"/>
      <c r="L506" s="453"/>
      <c r="M506" s="453"/>
      <c r="N506" s="453"/>
      <c r="O506" s="453"/>
      <c r="P506" s="453"/>
      <c r="Q506" s="453"/>
      <c r="R506" s="453"/>
      <c r="S506" s="453"/>
      <c r="T506" s="453"/>
      <c r="U506" s="453"/>
      <c r="V506" s="453"/>
      <c r="W506" s="453"/>
      <c r="X506" s="453"/>
      <c r="Y506" s="453"/>
      <c r="Z506" s="453"/>
      <c r="AA506" s="453"/>
      <c r="AB506" s="453"/>
      <c r="AC506" s="453"/>
      <c r="AD506" s="453"/>
      <c r="AE506" s="453"/>
    </row>
    <row r="507">
      <c r="A507" s="453"/>
      <c r="B507" s="453"/>
      <c r="C507" s="453"/>
      <c r="D507" s="453"/>
      <c r="E507" s="453"/>
      <c r="F507" s="453"/>
      <c r="G507" s="453"/>
      <c r="H507" s="453"/>
      <c r="I507" s="453"/>
      <c r="J507" s="453"/>
      <c r="K507" s="453"/>
      <c r="L507" s="453"/>
      <c r="M507" s="453"/>
      <c r="N507" s="453"/>
      <c r="O507" s="453"/>
      <c r="P507" s="453"/>
      <c r="Q507" s="453"/>
      <c r="R507" s="453"/>
      <c r="S507" s="453"/>
      <c r="T507" s="453"/>
      <c r="U507" s="453"/>
      <c r="V507" s="453"/>
      <c r="W507" s="453"/>
      <c r="X507" s="453"/>
      <c r="Y507" s="453"/>
      <c r="Z507" s="453"/>
      <c r="AA507" s="453"/>
      <c r="AB507" s="453"/>
      <c r="AC507" s="453"/>
      <c r="AD507" s="453"/>
      <c r="AE507" s="453"/>
    </row>
    <row r="508">
      <c r="A508" s="453"/>
      <c r="B508" s="453"/>
      <c r="C508" s="453"/>
      <c r="D508" s="453"/>
      <c r="E508" s="453"/>
      <c r="F508" s="453"/>
      <c r="G508" s="453"/>
      <c r="H508" s="453"/>
      <c r="I508" s="453"/>
      <c r="J508" s="453"/>
      <c r="K508" s="453"/>
      <c r="L508" s="453"/>
      <c r="M508" s="453"/>
      <c r="N508" s="453"/>
      <c r="O508" s="453"/>
      <c r="P508" s="453"/>
      <c r="Q508" s="453"/>
      <c r="R508" s="453"/>
      <c r="S508" s="453"/>
      <c r="T508" s="453"/>
      <c r="U508" s="453"/>
      <c r="V508" s="453"/>
      <c r="W508" s="453"/>
      <c r="X508" s="453"/>
      <c r="Y508" s="453"/>
      <c r="Z508" s="453"/>
      <c r="AA508" s="453"/>
      <c r="AB508" s="453"/>
      <c r="AC508" s="453"/>
      <c r="AD508" s="453"/>
      <c r="AE508" s="453"/>
    </row>
    <row r="509">
      <c r="A509" s="453"/>
      <c r="B509" s="453"/>
      <c r="C509" s="453"/>
      <c r="D509" s="453"/>
      <c r="E509" s="453"/>
      <c r="F509" s="453"/>
      <c r="G509" s="453"/>
      <c r="H509" s="453"/>
      <c r="I509" s="453"/>
      <c r="J509" s="453"/>
      <c r="K509" s="453"/>
      <c r="L509" s="453"/>
      <c r="M509" s="453"/>
      <c r="N509" s="453"/>
      <c r="O509" s="453"/>
      <c r="P509" s="453"/>
      <c r="Q509" s="453"/>
      <c r="R509" s="453"/>
      <c r="S509" s="453"/>
      <c r="T509" s="453"/>
      <c r="U509" s="453"/>
      <c r="V509" s="453"/>
      <c r="W509" s="453"/>
      <c r="X509" s="453"/>
      <c r="Y509" s="453"/>
      <c r="Z509" s="453"/>
      <c r="AA509" s="453"/>
      <c r="AB509" s="453"/>
      <c r="AC509" s="453"/>
      <c r="AD509" s="453"/>
      <c r="AE509" s="453"/>
    </row>
    <row r="510">
      <c r="A510" s="453"/>
      <c r="B510" s="453"/>
      <c r="C510" s="453"/>
      <c r="D510" s="453"/>
      <c r="E510" s="453"/>
      <c r="F510" s="453"/>
      <c r="G510" s="453"/>
      <c r="H510" s="453"/>
      <c r="I510" s="453"/>
      <c r="J510" s="453"/>
      <c r="K510" s="453"/>
      <c r="L510" s="453"/>
      <c r="M510" s="453"/>
      <c r="N510" s="453"/>
      <c r="O510" s="453"/>
      <c r="P510" s="453"/>
      <c r="Q510" s="453"/>
      <c r="R510" s="453"/>
      <c r="S510" s="453"/>
      <c r="T510" s="453"/>
      <c r="U510" s="453"/>
      <c r="V510" s="453"/>
      <c r="W510" s="453"/>
      <c r="X510" s="453"/>
      <c r="Y510" s="453"/>
      <c r="Z510" s="453"/>
      <c r="AA510" s="453"/>
      <c r="AB510" s="453"/>
      <c r="AC510" s="453"/>
      <c r="AD510" s="453"/>
      <c r="AE510" s="453"/>
    </row>
    <row r="511">
      <c r="A511" s="453"/>
      <c r="B511" s="453"/>
      <c r="C511" s="453"/>
      <c r="D511" s="453"/>
      <c r="E511" s="453"/>
      <c r="F511" s="453"/>
      <c r="G511" s="453"/>
      <c r="H511" s="453"/>
      <c r="I511" s="453"/>
      <c r="J511" s="453"/>
      <c r="K511" s="453"/>
      <c r="L511" s="453"/>
      <c r="M511" s="453"/>
      <c r="N511" s="453"/>
      <c r="O511" s="453"/>
      <c r="P511" s="453"/>
      <c r="Q511" s="453"/>
      <c r="R511" s="453"/>
      <c r="S511" s="453"/>
      <c r="T511" s="453"/>
      <c r="U511" s="453"/>
      <c r="V511" s="453"/>
      <c r="W511" s="453"/>
      <c r="X511" s="453"/>
      <c r="Y511" s="453"/>
      <c r="Z511" s="453"/>
      <c r="AA511" s="453"/>
      <c r="AB511" s="453"/>
      <c r="AC511" s="453"/>
      <c r="AD511" s="453"/>
      <c r="AE511" s="453"/>
    </row>
    <row r="512">
      <c r="A512" s="453"/>
      <c r="B512" s="453"/>
      <c r="C512" s="453"/>
      <c r="D512" s="453"/>
      <c r="E512" s="453"/>
      <c r="F512" s="453"/>
      <c r="G512" s="453"/>
      <c r="H512" s="453"/>
      <c r="I512" s="453"/>
      <c r="J512" s="453"/>
      <c r="K512" s="453"/>
      <c r="L512" s="453"/>
      <c r="M512" s="453"/>
      <c r="N512" s="453"/>
      <c r="O512" s="453"/>
      <c r="P512" s="453"/>
      <c r="Q512" s="453"/>
      <c r="R512" s="453"/>
      <c r="S512" s="453"/>
      <c r="T512" s="453"/>
      <c r="U512" s="453"/>
      <c r="V512" s="453"/>
      <c r="W512" s="453"/>
      <c r="X512" s="453"/>
      <c r="Y512" s="453"/>
      <c r="Z512" s="453"/>
      <c r="AA512" s="453"/>
      <c r="AB512" s="453"/>
      <c r="AC512" s="453"/>
      <c r="AD512" s="453"/>
      <c r="AE512" s="453"/>
    </row>
    <row r="513">
      <c r="A513" s="453"/>
      <c r="B513" s="453"/>
      <c r="C513" s="453"/>
      <c r="D513" s="453"/>
      <c r="E513" s="453"/>
      <c r="F513" s="453"/>
      <c r="G513" s="453"/>
      <c r="H513" s="453"/>
      <c r="I513" s="453"/>
      <c r="J513" s="453"/>
      <c r="K513" s="453"/>
      <c r="L513" s="453"/>
      <c r="M513" s="453"/>
      <c r="N513" s="453"/>
      <c r="O513" s="453"/>
      <c r="P513" s="453"/>
      <c r="Q513" s="453"/>
      <c r="R513" s="453"/>
      <c r="S513" s="453"/>
      <c r="T513" s="453"/>
      <c r="U513" s="453"/>
      <c r="V513" s="453"/>
      <c r="W513" s="453"/>
      <c r="X513" s="453"/>
      <c r="Y513" s="453"/>
      <c r="Z513" s="453"/>
      <c r="AA513" s="453"/>
      <c r="AB513" s="453"/>
      <c r="AC513" s="453"/>
      <c r="AD513" s="453"/>
      <c r="AE513" s="453"/>
    </row>
    <row r="514">
      <c r="A514" s="453"/>
      <c r="B514" s="453"/>
      <c r="C514" s="453"/>
      <c r="D514" s="453"/>
      <c r="E514" s="453"/>
      <c r="F514" s="453"/>
      <c r="G514" s="453"/>
      <c r="H514" s="453"/>
      <c r="I514" s="453"/>
      <c r="J514" s="453"/>
      <c r="K514" s="453"/>
      <c r="L514" s="453"/>
      <c r="M514" s="453"/>
      <c r="N514" s="453"/>
      <c r="O514" s="453"/>
      <c r="P514" s="453"/>
      <c r="Q514" s="453"/>
      <c r="R514" s="453"/>
      <c r="S514" s="453"/>
      <c r="T514" s="453"/>
      <c r="U514" s="453"/>
      <c r="V514" s="453"/>
      <c r="W514" s="453"/>
      <c r="X514" s="453"/>
      <c r="Y514" s="453"/>
      <c r="Z514" s="453"/>
      <c r="AA514" s="453"/>
      <c r="AB514" s="453"/>
      <c r="AC514" s="453"/>
      <c r="AD514" s="453"/>
      <c r="AE514" s="453"/>
    </row>
    <row r="515">
      <c r="A515" s="453"/>
      <c r="B515" s="453"/>
      <c r="C515" s="453"/>
      <c r="D515" s="453"/>
      <c r="E515" s="453"/>
      <c r="F515" s="453"/>
      <c r="G515" s="453"/>
      <c r="H515" s="453"/>
      <c r="I515" s="453"/>
      <c r="J515" s="453"/>
      <c r="K515" s="453"/>
      <c r="L515" s="453"/>
      <c r="M515" s="453"/>
      <c r="N515" s="453"/>
      <c r="O515" s="453"/>
      <c r="P515" s="453"/>
      <c r="Q515" s="453"/>
      <c r="R515" s="453"/>
      <c r="S515" s="453"/>
      <c r="T515" s="453"/>
      <c r="U515" s="453"/>
      <c r="V515" s="453"/>
      <c r="W515" s="453"/>
      <c r="X515" s="453"/>
      <c r="Y515" s="453"/>
      <c r="Z515" s="453"/>
      <c r="AA515" s="453"/>
      <c r="AB515" s="453"/>
      <c r="AC515" s="453"/>
      <c r="AD515" s="453"/>
      <c r="AE515" s="453"/>
    </row>
    <row r="516">
      <c r="A516" s="453"/>
      <c r="B516" s="453"/>
      <c r="C516" s="453"/>
      <c r="D516" s="453"/>
      <c r="E516" s="453"/>
      <c r="F516" s="453"/>
      <c r="G516" s="453"/>
      <c r="H516" s="453"/>
      <c r="I516" s="453"/>
      <c r="J516" s="453"/>
      <c r="K516" s="453"/>
      <c r="L516" s="453"/>
      <c r="M516" s="453"/>
      <c r="N516" s="453"/>
      <c r="O516" s="453"/>
      <c r="P516" s="453"/>
      <c r="Q516" s="453"/>
      <c r="R516" s="453"/>
      <c r="S516" s="453"/>
      <c r="T516" s="453"/>
      <c r="U516" s="453"/>
      <c r="V516" s="453"/>
      <c r="W516" s="453"/>
      <c r="X516" s="453"/>
      <c r="Y516" s="453"/>
      <c r="Z516" s="453"/>
      <c r="AA516" s="453"/>
      <c r="AB516" s="453"/>
      <c r="AC516" s="453"/>
      <c r="AD516" s="453"/>
      <c r="AE516" s="453"/>
    </row>
    <row r="517">
      <c r="A517" s="453"/>
      <c r="B517" s="453"/>
      <c r="C517" s="453"/>
      <c r="D517" s="453"/>
      <c r="E517" s="453"/>
      <c r="F517" s="453"/>
      <c r="G517" s="453"/>
      <c r="H517" s="453"/>
      <c r="I517" s="453"/>
      <c r="J517" s="453"/>
      <c r="K517" s="453"/>
      <c r="L517" s="453"/>
      <c r="M517" s="453"/>
      <c r="N517" s="453"/>
      <c r="O517" s="453"/>
      <c r="P517" s="453"/>
      <c r="Q517" s="453"/>
      <c r="R517" s="453"/>
      <c r="S517" s="453"/>
      <c r="T517" s="453"/>
      <c r="U517" s="453"/>
      <c r="V517" s="453"/>
      <c r="W517" s="453"/>
      <c r="X517" s="453"/>
      <c r="Y517" s="453"/>
      <c r="Z517" s="453"/>
      <c r="AA517" s="453"/>
      <c r="AB517" s="453"/>
      <c r="AC517" s="453"/>
      <c r="AD517" s="453"/>
      <c r="AE517" s="453"/>
    </row>
    <row r="518">
      <c r="A518" s="453"/>
      <c r="B518" s="453"/>
      <c r="C518" s="453"/>
      <c r="D518" s="453"/>
      <c r="E518" s="453"/>
      <c r="F518" s="453"/>
      <c r="G518" s="453"/>
      <c r="H518" s="453"/>
      <c r="I518" s="453"/>
      <c r="J518" s="453"/>
      <c r="K518" s="453"/>
      <c r="L518" s="453"/>
      <c r="M518" s="453"/>
      <c r="N518" s="453"/>
      <c r="O518" s="453"/>
      <c r="P518" s="453"/>
      <c r="Q518" s="453"/>
      <c r="R518" s="453"/>
      <c r="S518" s="453"/>
      <c r="T518" s="453"/>
      <c r="U518" s="453"/>
      <c r="V518" s="453"/>
      <c r="W518" s="453"/>
      <c r="X518" s="453"/>
      <c r="Y518" s="453"/>
      <c r="Z518" s="453"/>
      <c r="AA518" s="453"/>
      <c r="AB518" s="453"/>
      <c r="AC518" s="453"/>
      <c r="AD518" s="453"/>
      <c r="AE518" s="453"/>
    </row>
    <row r="519">
      <c r="A519" s="453"/>
      <c r="B519" s="453"/>
      <c r="C519" s="453"/>
      <c r="D519" s="453"/>
      <c r="E519" s="453"/>
      <c r="F519" s="453"/>
      <c r="G519" s="453"/>
      <c r="H519" s="453"/>
      <c r="I519" s="453"/>
      <c r="J519" s="453"/>
      <c r="K519" s="453"/>
      <c r="L519" s="453"/>
      <c r="M519" s="453"/>
      <c r="N519" s="453"/>
      <c r="O519" s="453"/>
      <c r="P519" s="453"/>
      <c r="Q519" s="453"/>
      <c r="R519" s="453"/>
      <c r="S519" s="453"/>
      <c r="T519" s="453"/>
      <c r="U519" s="453"/>
      <c r="V519" s="453"/>
      <c r="W519" s="453"/>
      <c r="X519" s="453"/>
      <c r="Y519" s="453"/>
      <c r="Z519" s="453"/>
      <c r="AA519" s="453"/>
      <c r="AB519" s="453"/>
      <c r="AC519" s="453"/>
      <c r="AD519" s="453"/>
      <c r="AE519" s="453"/>
    </row>
    <row r="520">
      <c r="A520" s="453"/>
      <c r="B520" s="453"/>
      <c r="C520" s="453"/>
      <c r="D520" s="453"/>
      <c r="E520" s="453"/>
      <c r="F520" s="453"/>
      <c r="G520" s="453"/>
      <c r="H520" s="453"/>
      <c r="I520" s="453"/>
      <c r="J520" s="453"/>
      <c r="K520" s="453"/>
      <c r="L520" s="453"/>
      <c r="M520" s="453"/>
      <c r="N520" s="453"/>
      <c r="O520" s="453"/>
      <c r="P520" s="453"/>
      <c r="Q520" s="453"/>
      <c r="R520" s="453"/>
      <c r="S520" s="453"/>
      <c r="T520" s="453"/>
      <c r="U520" s="453"/>
      <c r="V520" s="453"/>
      <c r="W520" s="453"/>
      <c r="X520" s="453"/>
      <c r="Y520" s="453"/>
      <c r="Z520" s="453"/>
      <c r="AA520" s="453"/>
      <c r="AB520" s="453"/>
      <c r="AC520" s="453"/>
      <c r="AD520" s="453"/>
      <c r="AE520" s="453"/>
    </row>
    <row r="521">
      <c r="A521" s="453"/>
      <c r="B521" s="453"/>
      <c r="C521" s="453"/>
      <c r="D521" s="453"/>
      <c r="E521" s="453"/>
      <c r="F521" s="453"/>
      <c r="G521" s="453"/>
      <c r="H521" s="453"/>
      <c r="I521" s="453"/>
      <c r="J521" s="453"/>
      <c r="K521" s="453"/>
      <c r="L521" s="453"/>
      <c r="M521" s="453"/>
      <c r="N521" s="453"/>
      <c r="O521" s="453"/>
      <c r="P521" s="453"/>
      <c r="Q521" s="453"/>
      <c r="R521" s="453"/>
      <c r="S521" s="453"/>
      <c r="T521" s="453"/>
      <c r="U521" s="453"/>
      <c r="V521" s="453"/>
      <c r="W521" s="453"/>
      <c r="X521" s="453"/>
      <c r="Y521" s="453"/>
      <c r="Z521" s="453"/>
      <c r="AA521" s="453"/>
      <c r="AB521" s="453"/>
      <c r="AC521" s="453"/>
      <c r="AD521" s="453"/>
      <c r="AE521" s="453"/>
    </row>
    <row r="522">
      <c r="A522" s="453"/>
      <c r="B522" s="453"/>
      <c r="C522" s="453"/>
      <c r="D522" s="453"/>
      <c r="E522" s="453"/>
      <c r="F522" s="453"/>
      <c r="G522" s="453"/>
      <c r="H522" s="453"/>
      <c r="I522" s="453"/>
      <c r="J522" s="453"/>
      <c r="K522" s="453"/>
      <c r="L522" s="453"/>
      <c r="M522" s="453"/>
      <c r="N522" s="453"/>
      <c r="O522" s="453"/>
      <c r="P522" s="453"/>
      <c r="Q522" s="453"/>
      <c r="R522" s="453"/>
      <c r="S522" s="453"/>
      <c r="T522" s="453"/>
      <c r="U522" s="453"/>
      <c r="V522" s="453"/>
      <c r="W522" s="453"/>
      <c r="X522" s="453"/>
      <c r="Y522" s="453"/>
      <c r="Z522" s="453"/>
      <c r="AA522" s="453"/>
      <c r="AB522" s="453"/>
      <c r="AC522" s="453"/>
      <c r="AD522" s="453"/>
      <c r="AE522" s="453"/>
    </row>
    <row r="523">
      <c r="A523" s="453"/>
      <c r="B523" s="453"/>
      <c r="C523" s="453"/>
      <c r="D523" s="453"/>
      <c r="E523" s="453"/>
      <c r="F523" s="453"/>
      <c r="G523" s="453"/>
      <c r="H523" s="453"/>
      <c r="I523" s="453"/>
      <c r="J523" s="453"/>
      <c r="K523" s="453"/>
      <c r="L523" s="453"/>
      <c r="M523" s="453"/>
      <c r="N523" s="453"/>
      <c r="O523" s="453"/>
      <c r="P523" s="453"/>
      <c r="Q523" s="453"/>
      <c r="R523" s="453"/>
      <c r="S523" s="453"/>
      <c r="T523" s="453"/>
      <c r="U523" s="453"/>
      <c r="V523" s="453"/>
      <c r="W523" s="453"/>
      <c r="X523" s="453"/>
      <c r="Y523" s="453"/>
      <c r="Z523" s="453"/>
      <c r="AA523" s="453"/>
      <c r="AB523" s="453"/>
      <c r="AC523" s="453"/>
      <c r="AD523" s="453"/>
      <c r="AE523" s="453"/>
    </row>
    <row r="524">
      <c r="A524" s="453"/>
      <c r="B524" s="453"/>
      <c r="C524" s="453"/>
      <c r="D524" s="453"/>
      <c r="E524" s="453"/>
      <c r="F524" s="453"/>
      <c r="G524" s="453"/>
      <c r="H524" s="453"/>
      <c r="I524" s="453"/>
      <c r="J524" s="453"/>
      <c r="K524" s="453"/>
      <c r="L524" s="453"/>
      <c r="M524" s="453"/>
      <c r="N524" s="453"/>
      <c r="O524" s="453"/>
      <c r="P524" s="453"/>
      <c r="Q524" s="453"/>
      <c r="R524" s="453"/>
      <c r="S524" s="453"/>
      <c r="T524" s="453"/>
      <c r="U524" s="453"/>
      <c r="V524" s="453"/>
      <c r="W524" s="453"/>
      <c r="X524" s="453"/>
      <c r="Y524" s="453"/>
      <c r="Z524" s="453"/>
      <c r="AA524" s="453"/>
      <c r="AB524" s="453"/>
      <c r="AC524" s="453"/>
      <c r="AD524" s="453"/>
      <c r="AE524" s="453"/>
    </row>
    <row r="525">
      <c r="A525" s="453"/>
      <c r="B525" s="453"/>
      <c r="C525" s="453"/>
      <c r="D525" s="453"/>
      <c r="E525" s="453"/>
      <c r="F525" s="453"/>
      <c r="G525" s="453"/>
      <c r="H525" s="453"/>
      <c r="I525" s="453"/>
      <c r="J525" s="453"/>
      <c r="K525" s="453"/>
      <c r="L525" s="453"/>
      <c r="M525" s="453"/>
      <c r="N525" s="453"/>
      <c r="O525" s="453"/>
      <c r="P525" s="453"/>
      <c r="Q525" s="453"/>
      <c r="R525" s="453"/>
      <c r="S525" s="453"/>
      <c r="T525" s="453"/>
      <c r="U525" s="453"/>
      <c r="V525" s="453"/>
      <c r="W525" s="453"/>
      <c r="X525" s="453"/>
      <c r="Y525" s="453"/>
      <c r="Z525" s="453"/>
      <c r="AA525" s="453"/>
      <c r="AB525" s="453"/>
      <c r="AC525" s="453"/>
      <c r="AD525" s="453"/>
      <c r="AE525" s="453"/>
    </row>
    <row r="526">
      <c r="A526" s="453"/>
      <c r="B526" s="453"/>
      <c r="C526" s="453"/>
      <c r="D526" s="453"/>
      <c r="E526" s="453"/>
      <c r="F526" s="453"/>
      <c r="G526" s="453"/>
      <c r="H526" s="453"/>
      <c r="I526" s="453"/>
      <c r="J526" s="453"/>
      <c r="K526" s="453"/>
      <c r="L526" s="453"/>
      <c r="M526" s="453"/>
      <c r="N526" s="453"/>
      <c r="O526" s="453"/>
      <c r="P526" s="453"/>
      <c r="Q526" s="453"/>
      <c r="R526" s="453"/>
      <c r="S526" s="453"/>
      <c r="T526" s="453"/>
      <c r="U526" s="453"/>
      <c r="V526" s="453"/>
      <c r="W526" s="453"/>
      <c r="X526" s="453"/>
      <c r="Y526" s="453"/>
      <c r="Z526" s="453"/>
      <c r="AA526" s="453"/>
      <c r="AB526" s="453"/>
      <c r="AC526" s="453"/>
      <c r="AD526" s="453"/>
      <c r="AE526" s="453"/>
    </row>
    <row r="527">
      <c r="A527" s="453"/>
      <c r="B527" s="453"/>
      <c r="C527" s="453"/>
      <c r="D527" s="453"/>
      <c r="E527" s="453"/>
      <c r="F527" s="453"/>
      <c r="G527" s="453"/>
      <c r="H527" s="453"/>
      <c r="I527" s="453"/>
      <c r="J527" s="453"/>
      <c r="K527" s="453"/>
      <c r="L527" s="453"/>
      <c r="M527" s="453"/>
      <c r="N527" s="453"/>
      <c r="O527" s="453"/>
      <c r="P527" s="453"/>
      <c r="Q527" s="453"/>
      <c r="R527" s="453"/>
      <c r="S527" s="453"/>
      <c r="T527" s="453"/>
      <c r="U527" s="453"/>
      <c r="V527" s="453"/>
      <c r="W527" s="453"/>
      <c r="X527" s="453"/>
      <c r="Y527" s="453"/>
      <c r="Z527" s="453"/>
      <c r="AA527" s="453"/>
      <c r="AB527" s="453"/>
      <c r="AC527" s="453"/>
      <c r="AD527" s="453"/>
      <c r="AE527" s="453"/>
    </row>
    <row r="528">
      <c r="A528" s="453"/>
      <c r="B528" s="453"/>
      <c r="C528" s="453"/>
      <c r="D528" s="453"/>
      <c r="E528" s="453"/>
      <c r="F528" s="453"/>
      <c r="G528" s="453"/>
      <c r="H528" s="453"/>
      <c r="I528" s="453"/>
      <c r="J528" s="453"/>
      <c r="K528" s="453"/>
      <c r="L528" s="453"/>
      <c r="M528" s="453"/>
      <c r="N528" s="453"/>
      <c r="O528" s="453"/>
      <c r="P528" s="453"/>
      <c r="Q528" s="453"/>
      <c r="R528" s="453"/>
      <c r="S528" s="453"/>
      <c r="T528" s="453"/>
      <c r="U528" s="453"/>
      <c r="V528" s="453"/>
      <c r="W528" s="453"/>
      <c r="X528" s="453"/>
      <c r="Y528" s="453"/>
      <c r="Z528" s="453"/>
      <c r="AA528" s="453"/>
      <c r="AB528" s="453"/>
      <c r="AC528" s="453"/>
      <c r="AD528" s="453"/>
      <c r="AE528" s="453"/>
    </row>
    <row r="529">
      <c r="A529" s="453"/>
      <c r="B529" s="453"/>
      <c r="C529" s="453"/>
      <c r="D529" s="453"/>
      <c r="E529" s="453"/>
      <c r="F529" s="453"/>
      <c r="G529" s="453"/>
      <c r="H529" s="453"/>
      <c r="I529" s="453"/>
      <c r="J529" s="453"/>
      <c r="K529" s="453"/>
      <c r="L529" s="453"/>
      <c r="M529" s="453"/>
      <c r="N529" s="453"/>
      <c r="O529" s="453"/>
      <c r="P529" s="453"/>
      <c r="Q529" s="453"/>
      <c r="R529" s="453"/>
      <c r="S529" s="453"/>
      <c r="T529" s="453"/>
      <c r="U529" s="453"/>
      <c r="V529" s="453"/>
      <c r="W529" s="453"/>
      <c r="X529" s="453"/>
      <c r="Y529" s="453"/>
      <c r="Z529" s="453"/>
      <c r="AA529" s="453"/>
      <c r="AB529" s="453"/>
      <c r="AC529" s="453"/>
      <c r="AD529" s="453"/>
      <c r="AE529" s="453"/>
    </row>
    <row r="530">
      <c r="A530" s="453"/>
      <c r="B530" s="453"/>
      <c r="C530" s="453"/>
      <c r="D530" s="453"/>
      <c r="E530" s="453"/>
      <c r="F530" s="453"/>
      <c r="G530" s="453"/>
      <c r="H530" s="453"/>
      <c r="I530" s="453"/>
      <c r="J530" s="453"/>
      <c r="K530" s="453"/>
      <c r="L530" s="453"/>
      <c r="M530" s="453"/>
      <c r="N530" s="453"/>
      <c r="O530" s="453"/>
      <c r="P530" s="453"/>
      <c r="Q530" s="453"/>
      <c r="R530" s="453"/>
      <c r="S530" s="453"/>
      <c r="T530" s="453"/>
      <c r="U530" s="453"/>
      <c r="V530" s="453"/>
      <c r="W530" s="453"/>
      <c r="X530" s="453"/>
      <c r="Y530" s="453"/>
      <c r="Z530" s="453"/>
      <c r="AA530" s="453"/>
      <c r="AB530" s="453"/>
      <c r="AC530" s="453"/>
      <c r="AD530" s="453"/>
      <c r="AE530" s="453"/>
    </row>
    <row r="531">
      <c r="A531" s="453"/>
      <c r="B531" s="453"/>
      <c r="C531" s="453"/>
      <c r="D531" s="453"/>
      <c r="E531" s="453"/>
      <c r="F531" s="453"/>
      <c r="G531" s="453"/>
      <c r="H531" s="453"/>
      <c r="I531" s="453"/>
      <c r="J531" s="453"/>
      <c r="K531" s="453"/>
      <c r="L531" s="453"/>
      <c r="M531" s="453"/>
      <c r="N531" s="453"/>
      <c r="O531" s="453"/>
      <c r="P531" s="453"/>
      <c r="Q531" s="453"/>
      <c r="R531" s="453"/>
      <c r="S531" s="453"/>
      <c r="T531" s="453"/>
      <c r="U531" s="453"/>
      <c r="V531" s="453"/>
      <c r="W531" s="453"/>
      <c r="X531" s="453"/>
      <c r="Y531" s="453"/>
      <c r="Z531" s="453"/>
      <c r="AA531" s="453"/>
      <c r="AB531" s="453"/>
      <c r="AC531" s="453"/>
      <c r="AD531" s="453"/>
      <c r="AE531" s="453"/>
    </row>
    <row r="532">
      <c r="A532" s="453"/>
      <c r="B532" s="453"/>
      <c r="C532" s="453"/>
      <c r="D532" s="453"/>
      <c r="E532" s="453"/>
      <c r="F532" s="453"/>
      <c r="G532" s="453"/>
      <c r="H532" s="453"/>
      <c r="I532" s="453"/>
      <c r="J532" s="453"/>
      <c r="K532" s="453"/>
      <c r="L532" s="453"/>
      <c r="M532" s="453"/>
      <c r="N532" s="453"/>
      <c r="O532" s="453"/>
      <c r="P532" s="453"/>
      <c r="Q532" s="453"/>
      <c r="R532" s="453"/>
      <c r="S532" s="453"/>
      <c r="T532" s="453"/>
      <c r="U532" s="453"/>
      <c r="V532" s="453"/>
      <c r="W532" s="453"/>
      <c r="X532" s="453"/>
      <c r="Y532" s="453"/>
      <c r="Z532" s="453"/>
      <c r="AA532" s="453"/>
      <c r="AB532" s="453"/>
      <c r="AC532" s="453"/>
      <c r="AD532" s="453"/>
      <c r="AE532" s="453"/>
    </row>
    <row r="533">
      <c r="A533" s="453"/>
      <c r="B533" s="453"/>
      <c r="C533" s="453"/>
      <c r="D533" s="453"/>
      <c r="E533" s="453"/>
      <c r="F533" s="453"/>
      <c r="G533" s="453"/>
      <c r="H533" s="453"/>
      <c r="I533" s="453"/>
      <c r="J533" s="453"/>
      <c r="K533" s="453"/>
      <c r="L533" s="453"/>
      <c r="M533" s="453"/>
      <c r="N533" s="453"/>
      <c r="O533" s="453"/>
      <c r="P533" s="453"/>
      <c r="Q533" s="453"/>
      <c r="R533" s="453"/>
      <c r="S533" s="453"/>
      <c r="T533" s="453"/>
      <c r="U533" s="453"/>
      <c r="V533" s="453"/>
      <c r="W533" s="453"/>
      <c r="X533" s="453"/>
      <c r="Y533" s="453"/>
      <c r="Z533" s="453"/>
      <c r="AA533" s="453"/>
      <c r="AB533" s="453"/>
      <c r="AC533" s="453"/>
      <c r="AD533" s="453"/>
      <c r="AE533" s="453"/>
    </row>
    <row r="534">
      <c r="A534" s="453"/>
      <c r="B534" s="453"/>
      <c r="C534" s="453"/>
      <c r="D534" s="453"/>
      <c r="E534" s="453"/>
      <c r="F534" s="453"/>
      <c r="G534" s="453"/>
      <c r="H534" s="453"/>
      <c r="I534" s="453"/>
      <c r="J534" s="453"/>
      <c r="K534" s="453"/>
      <c r="L534" s="453"/>
      <c r="M534" s="453"/>
      <c r="N534" s="453"/>
      <c r="O534" s="453"/>
      <c r="P534" s="453"/>
      <c r="Q534" s="453"/>
      <c r="R534" s="453"/>
      <c r="S534" s="453"/>
      <c r="T534" s="453"/>
      <c r="U534" s="453"/>
      <c r="V534" s="453"/>
      <c r="W534" s="453"/>
      <c r="X534" s="453"/>
      <c r="Y534" s="453"/>
      <c r="Z534" s="453"/>
      <c r="AA534" s="453"/>
      <c r="AB534" s="453"/>
      <c r="AC534" s="453"/>
      <c r="AD534" s="453"/>
      <c r="AE534" s="453"/>
    </row>
    <row r="535">
      <c r="A535" s="453"/>
      <c r="B535" s="453"/>
      <c r="C535" s="453"/>
      <c r="D535" s="453"/>
      <c r="E535" s="453"/>
      <c r="F535" s="453"/>
      <c r="G535" s="453"/>
      <c r="H535" s="453"/>
      <c r="I535" s="453"/>
      <c r="J535" s="453"/>
      <c r="K535" s="453"/>
      <c r="L535" s="453"/>
      <c r="M535" s="453"/>
      <c r="N535" s="453"/>
      <c r="O535" s="453"/>
      <c r="P535" s="453"/>
      <c r="Q535" s="453"/>
      <c r="R535" s="453"/>
      <c r="S535" s="453"/>
      <c r="T535" s="453"/>
      <c r="U535" s="453"/>
      <c r="V535" s="453"/>
      <c r="W535" s="453"/>
      <c r="X535" s="453"/>
      <c r="Y535" s="453"/>
      <c r="Z535" s="453"/>
      <c r="AA535" s="453"/>
      <c r="AB535" s="453"/>
      <c r="AC535" s="453"/>
      <c r="AD535" s="453"/>
      <c r="AE535" s="453"/>
    </row>
    <row r="536">
      <c r="A536" s="453"/>
      <c r="B536" s="453"/>
      <c r="C536" s="453"/>
      <c r="D536" s="453"/>
      <c r="E536" s="453"/>
      <c r="F536" s="453"/>
      <c r="G536" s="453"/>
      <c r="H536" s="453"/>
      <c r="I536" s="453"/>
      <c r="J536" s="453"/>
      <c r="K536" s="453"/>
      <c r="L536" s="453"/>
      <c r="M536" s="453"/>
      <c r="N536" s="453"/>
      <c r="O536" s="453"/>
      <c r="P536" s="453"/>
      <c r="Q536" s="453"/>
      <c r="R536" s="453"/>
      <c r="S536" s="453"/>
      <c r="T536" s="453"/>
      <c r="U536" s="453"/>
      <c r="V536" s="453"/>
      <c r="W536" s="453"/>
      <c r="X536" s="453"/>
      <c r="Y536" s="453"/>
      <c r="Z536" s="453"/>
      <c r="AA536" s="453"/>
      <c r="AB536" s="453"/>
      <c r="AC536" s="453"/>
      <c r="AD536" s="453"/>
      <c r="AE536" s="453"/>
    </row>
    <row r="537">
      <c r="A537" s="453"/>
      <c r="B537" s="453"/>
      <c r="C537" s="453"/>
      <c r="D537" s="453"/>
      <c r="E537" s="453"/>
      <c r="F537" s="453"/>
      <c r="G537" s="453"/>
      <c r="H537" s="453"/>
      <c r="I537" s="453"/>
      <c r="J537" s="453"/>
      <c r="K537" s="453"/>
      <c r="L537" s="453"/>
      <c r="M537" s="453"/>
      <c r="N537" s="453"/>
      <c r="O537" s="453"/>
      <c r="P537" s="453"/>
      <c r="Q537" s="453"/>
      <c r="R537" s="453"/>
      <c r="S537" s="453"/>
      <c r="T537" s="453"/>
      <c r="U537" s="453"/>
      <c r="V537" s="453"/>
      <c r="W537" s="453"/>
      <c r="X537" s="453"/>
      <c r="Y537" s="453"/>
      <c r="Z537" s="453"/>
      <c r="AA537" s="453"/>
      <c r="AB537" s="453"/>
      <c r="AC537" s="453"/>
      <c r="AD537" s="453"/>
      <c r="AE537" s="453"/>
    </row>
    <row r="538">
      <c r="A538" s="453"/>
      <c r="B538" s="453"/>
      <c r="C538" s="453"/>
      <c r="D538" s="453"/>
      <c r="E538" s="453"/>
      <c r="F538" s="453"/>
      <c r="G538" s="453"/>
      <c r="H538" s="453"/>
      <c r="I538" s="453"/>
      <c r="J538" s="453"/>
      <c r="K538" s="453"/>
      <c r="L538" s="453"/>
      <c r="M538" s="453"/>
      <c r="N538" s="453"/>
      <c r="O538" s="453"/>
      <c r="P538" s="453"/>
      <c r="Q538" s="453"/>
      <c r="R538" s="453"/>
      <c r="S538" s="453"/>
      <c r="T538" s="453"/>
      <c r="U538" s="453"/>
      <c r="V538" s="453"/>
      <c r="W538" s="453"/>
      <c r="X538" s="453"/>
      <c r="Y538" s="453"/>
      <c r="Z538" s="453"/>
      <c r="AA538" s="453"/>
      <c r="AB538" s="453"/>
      <c r="AC538" s="453"/>
      <c r="AD538" s="453"/>
      <c r="AE538" s="453"/>
    </row>
    <row r="539">
      <c r="A539" s="453"/>
      <c r="B539" s="453"/>
      <c r="C539" s="453"/>
      <c r="D539" s="453"/>
      <c r="E539" s="453"/>
      <c r="F539" s="453"/>
      <c r="G539" s="453"/>
      <c r="H539" s="453"/>
      <c r="I539" s="453"/>
      <c r="J539" s="453"/>
      <c r="K539" s="453"/>
      <c r="L539" s="453"/>
      <c r="M539" s="453"/>
      <c r="N539" s="453"/>
      <c r="O539" s="453"/>
      <c r="P539" s="453"/>
      <c r="Q539" s="453"/>
      <c r="R539" s="453"/>
      <c r="S539" s="453"/>
      <c r="T539" s="453"/>
      <c r="U539" s="453"/>
      <c r="V539" s="453"/>
      <c r="W539" s="453"/>
      <c r="X539" s="453"/>
      <c r="Y539" s="453"/>
      <c r="Z539" s="453"/>
      <c r="AA539" s="453"/>
      <c r="AB539" s="453"/>
      <c r="AC539" s="453"/>
      <c r="AD539" s="453"/>
      <c r="AE539" s="453"/>
    </row>
    <row r="540">
      <c r="A540" s="453"/>
      <c r="B540" s="453"/>
      <c r="C540" s="453"/>
      <c r="D540" s="453"/>
      <c r="E540" s="453"/>
      <c r="F540" s="453"/>
      <c r="G540" s="453"/>
      <c r="H540" s="453"/>
      <c r="I540" s="453"/>
      <c r="J540" s="453"/>
      <c r="K540" s="453"/>
      <c r="L540" s="453"/>
      <c r="M540" s="453"/>
      <c r="N540" s="453"/>
      <c r="O540" s="453"/>
      <c r="P540" s="453"/>
      <c r="Q540" s="453"/>
      <c r="R540" s="453"/>
      <c r="S540" s="453"/>
      <c r="T540" s="453"/>
      <c r="U540" s="453"/>
      <c r="V540" s="453"/>
      <c r="W540" s="453"/>
      <c r="X540" s="453"/>
      <c r="Y540" s="453"/>
      <c r="Z540" s="453"/>
      <c r="AA540" s="453"/>
      <c r="AB540" s="453"/>
      <c r="AC540" s="453"/>
      <c r="AD540" s="453"/>
      <c r="AE540" s="453"/>
    </row>
    <row r="541">
      <c r="A541" s="453"/>
      <c r="B541" s="453"/>
      <c r="C541" s="453"/>
      <c r="D541" s="453"/>
      <c r="E541" s="453"/>
      <c r="F541" s="453"/>
      <c r="G541" s="453"/>
      <c r="H541" s="453"/>
      <c r="I541" s="453"/>
      <c r="J541" s="453"/>
      <c r="K541" s="453"/>
      <c r="L541" s="453"/>
      <c r="M541" s="453"/>
      <c r="N541" s="453"/>
      <c r="O541" s="453"/>
      <c r="P541" s="453"/>
      <c r="Q541" s="453"/>
      <c r="R541" s="453"/>
      <c r="S541" s="453"/>
      <c r="T541" s="453"/>
      <c r="U541" s="453"/>
      <c r="V541" s="453"/>
      <c r="W541" s="453"/>
      <c r="X541" s="453"/>
      <c r="Y541" s="453"/>
      <c r="Z541" s="453"/>
      <c r="AA541" s="453"/>
      <c r="AB541" s="453"/>
      <c r="AC541" s="453"/>
      <c r="AD541" s="453"/>
      <c r="AE541" s="453"/>
    </row>
    <row r="542">
      <c r="A542" s="453"/>
      <c r="B542" s="453"/>
      <c r="C542" s="453"/>
      <c r="D542" s="453"/>
      <c r="E542" s="453"/>
      <c r="F542" s="453"/>
      <c r="G542" s="453"/>
      <c r="H542" s="453"/>
      <c r="I542" s="453"/>
      <c r="J542" s="453"/>
      <c r="K542" s="453"/>
      <c r="L542" s="453"/>
      <c r="M542" s="453"/>
      <c r="N542" s="453"/>
      <c r="O542" s="453"/>
      <c r="P542" s="453"/>
      <c r="Q542" s="453"/>
      <c r="R542" s="453"/>
      <c r="S542" s="453"/>
      <c r="T542" s="453"/>
      <c r="U542" s="453"/>
      <c r="V542" s="453"/>
      <c r="W542" s="453"/>
      <c r="X542" s="453"/>
      <c r="Y542" s="453"/>
      <c r="Z542" s="453"/>
      <c r="AA542" s="453"/>
      <c r="AB542" s="453"/>
      <c r="AC542" s="453"/>
      <c r="AD542" s="453"/>
      <c r="AE542" s="453"/>
    </row>
    <row r="543">
      <c r="A543" s="453"/>
      <c r="B543" s="453"/>
      <c r="C543" s="453"/>
      <c r="D543" s="453"/>
      <c r="E543" s="453"/>
      <c r="F543" s="453"/>
      <c r="G543" s="453"/>
      <c r="H543" s="453"/>
      <c r="I543" s="453"/>
      <c r="J543" s="453"/>
      <c r="K543" s="453"/>
      <c r="L543" s="453"/>
      <c r="M543" s="453"/>
      <c r="N543" s="453"/>
      <c r="O543" s="453"/>
      <c r="P543" s="453"/>
      <c r="Q543" s="453"/>
      <c r="R543" s="453"/>
      <c r="S543" s="453"/>
      <c r="T543" s="453"/>
      <c r="U543" s="453"/>
      <c r="V543" s="453"/>
      <c r="W543" s="453"/>
      <c r="X543" s="453"/>
      <c r="Y543" s="453"/>
      <c r="Z543" s="453"/>
      <c r="AA543" s="453"/>
      <c r="AB543" s="453"/>
      <c r="AC543" s="453"/>
      <c r="AD543" s="453"/>
      <c r="AE543" s="453"/>
    </row>
    <row r="544">
      <c r="A544" s="453"/>
      <c r="B544" s="453"/>
      <c r="C544" s="453"/>
      <c r="D544" s="453"/>
      <c r="E544" s="453"/>
      <c r="F544" s="453"/>
      <c r="G544" s="453"/>
      <c r="H544" s="453"/>
      <c r="I544" s="453"/>
      <c r="J544" s="453"/>
      <c r="K544" s="453"/>
      <c r="L544" s="453"/>
      <c r="M544" s="453"/>
      <c r="N544" s="453"/>
      <c r="O544" s="453"/>
      <c r="P544" s="453"/>
      <c r="Q544" s="453"/>
      <c r="R544" s="453"/>
      <c r="S544" s="453"/>
      <c r="T544" s="453"/>
      <c r="U544" s="453"/>
      <c r="V544" s="453"/>
      <c r="W544" s="453"/>
      <c r="X544" s="453"/>
      <c r="Y544" s="453"/>
      <c r="Z544" s="453"/>
      <c r="AA544" s="453"/>
      <c r="AB544" s="453"/>
      <c r="AC544" s="453"/>
      <c r="AD544" s="453"/>
      <c r="AE544" s="453"/>
    </row>
    <row r="545">
      <c r="A545" s="453"/>
      <c r="B545" s="453"/>
      <c r="C545" s="453"/>
      <c r="D545" s="453"/>
      <c r="E545" s="453"/>
      <c r="F545" s="453"/>
      <c r="G545" s="453"/>
      <c r="H545" s="453"/>
      <c r="I545" s="453"/>
      <c r="J545" s="453"/>
      <c r="K545" s="453"/>
      <c r="L545" s="453"/>
      <c r="M545" s="453"/>
      <c r="N545" s="453"/>
      <c r="O545" s="453"/>
      <c r="P545" s="453"/>
      <c r="Q545" s="453"/>
      <c r="R545" s="453"/>
      <c r="S545" s="453"/>
      <c r="T545" s="453"/>
      <c r="U545" s="453"/>
      <c r="V545" s="453"/>
      <c r="W545" s="453"/>
      <c r="X545" s="453"/>
      <c r="Y545" s="453"/>
      <c r="Z545" s="453"/>
      <c r="AA545" s="453"/>
      <c r="AB545" s="453"/>
      <c r="AC545" s="453"/>
      <c r="AD545" s="453"/>
      <c r="AE545" s="453"/>
    </row>
    <row r="546">
      <c r="A546" s="453"/>
      <c r="B546" s="453"/>
      <c r="C546" s="453"/>
      <c r="D546" s="453"/>
      <c r="E546" s="453"/>
      <c r="F546" s="453"/>
      <c r="G546" s="453"/>
      <c r="H546" s="453"/>
      <c r="I546" s="453"/>
      <c r="J546" s="453"/>
      <c r="K546" s="453"/>
      <c r="L546" s="453"/>
      <c r="M546" s="453"/>
      <c r="N546" s="453"/>
      <c r="O546" s="453"/>
      <c r="P546" s="453"/>
      <c r="Q546" s="453"/>
      <c r="R546" s="453"/>
      <c r="S546" s="453"/>
      <c r="T546" s="453"/>
      <c r="U546" s="453"/>
      <c r="V546" s="453"/>
      <c r="W546" s="453"/>
      <c r="X546" s="453"/>
      <c r="Y546" s="453"/>
      <c r="Z546" s="453"/>
      <c r="AA546" s="453"/>
      <c r="AB546" s="453"/>
      <c r="AC546" s="453"/>
      <c r="AD546" s="453"/>
      <c r="AE546" s="453"/>
    </row>
    <row r="547">
      <c r="A547" s="453"/>
      <c r="B547" s="453"/>
      <c r="C547" s="453"/>
      <c r="D547" s="453"/>
      <c r="E547" s="453"/>
      <c r="F547" s="453"/>
      <c r="G547" s="453"/>
      <c r="H547" s="453"/>
      <c r="I547" s="453"/>
      <c r="J547" s="453"/>
      <c r="K547" s="453"/>
      <c r="L547" s="453"/>
      <c r="M547" s="453"/>
      <c r="N547" s="453"/>
      <c r="O547" s="453"/>
      <c r="P547" s="453"/>
      <c r="Q547" s="453"/>
      <c r="R547" s="453"/>
      <c r="S547" s="453"/>
      <c r="T547" s="453"/>
      <c r="U547" s="453"/>
      <c r="V547" s="453"/>
      <c r="W547" s="453"/>
      <c r="X547" s="453"/>
      <c r="Y547" s="453"/>
      <c r="Z547" s="453"/>
      <c r="AA547" s="453"/>
      <c r="AB547" s="453"/>
      <c r="AC547" s="453"/>
      <c r="AD547" s="453"/>
      <c r="AE547" s="453"/>
    </row>
    <row r="548">
      <c r="A548" s="453"/>
      <c r="B548" s="453"/>
      <c r="C548" s="453"/>
      <c r="D548" s="453"/>
      <c r="E548" s="453"/>
      <c r="F548" s="453"/>
      <c r="G548" s="453"/>
      <c r="H548" s="453"/>
      <c r="I548" s="453"/>
      <c r="J548" s="453"/>
      <c r="K548" s="453"/>
      <c r="L548" s="453"/>
      <c r="M548" s="453"/>
      <c r="N548" s="453"/>
      <c r="O548" s="453"/>
      <c r="P548" s="453"/>
      <c r="Q548" s="453"/>
      <c r="R548" s="453"/>
      <c r="S548" s="453"/>
      <c r="T548" s="453"/>
      <c r="U548" s="453"/>
      <c r="V548" s="453"/>
      <c r="W548" s="453"/>
      <c r="X548" s="453"/>
      <c r="Y548" s="453"/>
      <c r="Z548" s="453"/>
      <c r="AA548" s="453"/>
      <c r="AB548" s="453"/>
      <c r="AC548" s="453"/>
      <c r="AD548" s="453"/>
      <c r="AE548" s="453"/>
    </row>
    <row r="549">
      <c r="A549" s="453"/>
      <c r="B549" s="453"/>
      <c r="C549" s="453"/>
      <c r="D549" s="453"/>
      <c r="E549" s="453"/>
      <c r="F549" s="453"/>
      <c r="G549" s="453"/>
      <c r="H549" s="453"/>
      <c r="I549" s="453"/>
      <c r="J549" s="453"/>
      <c r="K549" s="453"/>
      <c r="L549" s="453"/>
      <c r="M549" s="453"/>
      <c r="N549" s="453"/>
      <c r="O549" s="453"/>
      <c r="P549" s="453"/>
      <c r="Q549" s="453"/>
      <c r="R549" s="453"/>
      <c r="S549" s="453"/>
      <c r="T549" s="453"/>
      <c r="U549" s="453"/>
      <c r="V549" s="453"/>
      <c r="W549" s="453"/>
      <c r="X549" s="453"/>
      <c r="Y549" s="453"/>
      <c r="Z549" s="453"/>
      <c r="AA549" s="453"/>
      <c r="AB549" s="453"/>
      <c r="AC549" s="453"/>
      <c r="AD549" s="453"/>
      <c r="AE549" s="453"/>
    </row>
    <row r="550">
      <c r="A550" s="453"/>
      <c r="B550" s="453"/>
      <c r="C550" s="453"/>
      <c r="D550" s="453"/>
      <c r="E550" s="453"/>
      <c r="F550" s="453"/>
      <c r="G550" s="453"/>
      <c r="H550" s="453"/>
      <c r="I550" s="453"/>
      <c r="J550" s="453"/>
      <c r="K550" s="453"/>
      <c r="L550" s="453"/>
      <c r="M550" s="453"/>
      <c r="N550" s="453"/>
      <c r="O550" s="453"/>
      <c r="P550" s="453"/>
      <c r="Q550" s="453"/>
      <c r="R550" s="453"/>
      <c r="S550" s="453"/>
      <c r="T550" s="453"/>
      <c r="U550" s="453"/>
      <c r="V550" s="453"/>
      <c r="W550" s="453"/>
      <c r="X550" s="453"/>
      <c r="Y550" s="453"/>
      <c r="Z550" s="453"/>
      <c r="AA550" s="453"/>
      <c r="AB550" s="453"/>
      <c r="AC550" s="453"/>
      <c r="AD550" s="453"/>
      <c r="AE550" s="453"/>
    </row>
    <row r="551">
      <c r="A551" s="453"/>
      <c r="B551" s="453"/>
      <c r="C551" s="453"/>
      <c r="D551" s="453"/>
      <c r="E551" s="453"/>
      <c r="F551" s="453"/>
      <c r="G551" s="453"/>
      <c r="H551" s="453"/>
      <c r="I551" s="453"/>
      <c r="J551" s="453"/>
      <c r="K551" s="453"/>
      <c r="L551" s="453"/>
      <c r="M551" s="453"/>
      <c r="N551" s="453"/>
      <c r="O551" s="453"/>
      <c r="P551" s="453"/>
      <c r="Q551" s="453"/>
      <c r="R551" s="453"/>
      <c r="S551" s="453"/>
      <c r="T551" s="453"/>
      <c r="U551" s="453"/>
      <c r="V551" s="453"/>
      <c r="W551" s="453"/>
      <c r="X551" s="453"/>
      <c r="Y551" s="453"/>
      <c r="Z551" s="453"/>
      <c r="AA551" s="453"/>
      <c r="AB551" s="453"/>
      <c r="AC551" s="453"/>
      <c r="AD551" s="453"/>
      <c r="AE551" s="453"/>
    </row>
    <row r="552">
      <c r="A552" s="453"/>
      <c r="B552" s="453"/>
      <c r="C552" s="453"/>
      <c r="D552" s="453"/>
      <c r="E552" s="453"/>
      <c r="F552" s="453"/>
      <c r="G552" s="453"/>
      <c r="H552" s="453"/>
      <c r="I552" s="453"/>
      <c r="J552" s="453"/>
      <c r="K552" s="453"/>
      <c r="L552" s="453"/>
      <c r="M552" s="453"/>
      <c r="N552" s="453"/>
      <c r="O552" s="453"/>
      <c r="P552" s="453"/>
      <c r="Q552" s="453"/>
      <c r="R552" s="453"/>
      <c r="S552" s="453"/>
      <c r="T552" s="453"/>
      <c r="U552" s="453"/>
      <c r="V552" s="453"/>
      <c r="W552" s="453"/>
      <c r="X552" s="453"/>
      <c r="Y552" s="453"/>
      <c r="Z552" s="453"/>
      <c r="AA552" s="453"/>
      <c r="AB552" s="453"/>
      <c r="AC552" s="453"/>
      <c r="AD552" s="453"/>
      <c r="AE552" s="453"/>
    </row>
    <row r="553">
      <c r="A553" s="453"/>
      <c r="B553" s="453"/>
      <c r="C553" s="453"/>
      <c r="D553" s="453"/>
      <c r="E553" s="453"/>
      <c r="F553" s="453"/>
      <c r="G553" s="453"/>
      <c r="H553" s="453"/>
      <c r="I553" s="453"/>
      <c r="J553" s="453"/>
      <c r="K553" s="453"/>
      <c r="L553" s="453"/>
      <c r="M553" s="453"/>
      <c r="N553" s="453"/>
      <c r="O553" s="453"/>
      <c r="P553" s="453"/>
      <c r="Q553" s="453"/>
      <c r="R553" s="453"/>
      <c r="S553" s="453"/>
      <c r="T553" s="453"/>
      <c r="U553" s="453"/>
      <c r="V553" s="453"/>
      <c r="W553" s="453"/>
      <c r="X553" s="453"/>
      <c r="Y553" s="453"/>
      <c r="Z553" s="453"/>
      <c r="AA553" s="453"/>
      <c r="AB553" s="453"/>
      <c r="AC553" s="453"/>
      <c r="AD553" s="453"/>
      <c r="AE553" s="453"/>
    </row>
    <row r="554">
      <c r="A554" s="453"/>
      <c r="B554" s="453"/>
      <c r="C554" s="453"/>
      <c r="D554" s="453"/>
      <c r="E554" s="453"/>
      <c r="F554" s="453"/>
      <c r="G554" s="453"/>
      <c r="H554" s="453"/>
      <c r="I554" s="453"/>
      <c r="J554" s="453"/>
      <c r="K554" s="453"/>
      <c r="L554" s="453"/>
      <c r="M554" s="453"/>
      <c r="N554" s="453"/>
      <c r="O554" s="453"/>
      <c r="P554" s="453"/>
      <c r="Q554" s="453"/>
      <c r="R554" s="453"/>
      <c r="S554" s="453"/>
      <c r="T554" s="453"/>
      <c r="U554" s="453"/>
      <c r="V554" s="453"/>
      <c r="W554" s="453"/>
      <c r="X554" s="453"/>
      <c r="Y554" s="453"/>
      <c r="Z554" s="453"/>
      <c r="AA554" s="453"/>
      <c r="AB554" s="453"/>
      <c r="AC554" s="453"/>
      <c r="AD554" s="453"/>
      <c r="AE554" s="453"/>
    </row>
    <row r="555">
      <c r="A555" s="453"/>
      <c r="B555" s="453"/>
      <c r="C555" s="453"/>
      <c r="D555" s="453"/>
      <c r="E555" s="453"/>
      <c r="F555" s="453"/>
      <c r="G555" s="453"/>
      <c r="H555" s="453"/>
      <c r="I555" s="453"/>
      <c r="J555" s="453"/>
      <c r="K555" s="453"/>
      <c r="L555" s="453"/>
      <c r="M555" s="453"/>
      <c r="N555" s="453"/>
      <c r="O555" s="453"/>
      <c r="P555" s="453"/>
      <c r="Q555" s="453"/>
      <c r="R555" s="453"/>
      <c r="S555" s="453"/>
      <c r="T555" s="453"/>
      <c r="U555" s="453"/>
      <c r="V555" s="453"/>
      <c r="W555" s="453"/>
      <c r="X555" s="453"/>
      <c r="Y555" s="453"/>
      <c r="Z555" s="453"/>
      <c r="AA555" s="453"/>
      <c r="AB555" s="453"/>
      <c r="AC555" s="453"/>
      <c r="AD555" s="453"/>
      <c r="AE555" s="453"/>
    </row>
    <row r="556">
      <c r="A556" s="453"/>
      <c r="B556" s="453"/>
      <c r="C556" s="453"/>
      <c r="D556" s="453"/>
      <c r="E556" s="453"/>
      <c r="F556" s="453"/>
      <c r="G556" s="453"/>
      <c r="H556" s="453"/>
      <c r="I556" s="453"/>
      <c r="J556" s="453"/>
      <c r="K556" s="453"/>
      <c r="L556" s="453"/>
      <c r="M556" s="453"/>
      <c r="N556" s="453"/>
      <c r="O556" s="453"/>
      <c r="P556" s="453"/>
      <c r="Q556" s="453"/>
      <c r="R556" s="453"/>
      <c r="S556" s="453"/>
      <c r="T556" s="453"/>
      <c r="U556" s="453"/>
      <c r="V556" s="453"/>
      <c r="W556" s="453"/>
      <c r="X556" s="453"/>
      <c r="Y556" s="453"/>
      <c r="Z556" s="453"/>
      <c r="AA556" s="453"/>
      <c r="AB556" s="453"/>
      <c r="AC556" s="453"/>
      <c r="AD556" s="453"/>
      <c r="AE556" s="453"/>
    </row>
    <row r="557">
      <c r="A557" s="453"/>
      <c r="B557" s="453"/>
      <c r="C557" s="453"/>
      <c r="D557" s="453"/>
      <c r="E557" s="453"/>
      <c r="F557" s="453"/>
      <c r="G557" s="453"/>
      <c r="H557" s="453"/>
      <c r="I557" s="453"/>
      <c r="J557" s="453"/>
      <c r="K557" s="453"/>
      <c r="L557" s="453"/>
      <c r="M557" s="453"/>
      <c r="N557" s="453"/>
      <c r="O557" s="453"/>
      <c r="P557" s="453"/>
      <c r="Q557" s="453"/>
      <c r="R557" s="453"/>
      <c r="S557" s="453"/>
      <c r="T557" s="453"/>
      <c r="U557" s="453"/>
      <c r="V557" s="453"/>
      <c r="W557" s="453"/>
      <c r="X557" s="453"/>
      <c r="Y557" s="453"/>
      <c r="Z557" s="453"/>
      <c r="AA557" s="453"/>
      <c r="AB557" s="453"/>
      <c r="AC557" s="453"/>
      <c r="AD557" s="453"/>
      <c r="AE557" s="453"/>
    </row>
    <row r="558">
      <c r="A558" s="453"/>
      <c r="B558" s="453"/>
      <c r="C558" s="453"/>
      <c r="D558" s="453"/>
      <c r="E558" s="453"/>
      <c r="F558" s="453"/>
      <c r="G558" s="453"/>
      <c r="H558" s="453"/>
      <c r="I558" s="453"/>
      <c r="J558" s="453"/>
      <c r="K558" s="453"/>
      <c r="L558" s="453"/>
      <c r="M558" s="453"/>
      <c r="N558" s="453"/>
      <c r="O558" s="453"/>
      <c r="P558" s="453"/>
      <c r="Q558" s="453"/>
      <c r="R558" s="453"/>
      <c r="S558" s="453"/>
      <c r="T558" s="453"/>
      <c r="U558" s="453"/>
      <c r="V558" s="453"/>
      <c r="W558" s="453"/>
      <c r="X558" s="453"/>
      <c r="Y558" s="453"/>
      <c r="Z558" s="453"/>
      <c r="AA558" s="453"/>
      <c r="AB558" s="453"/>
      <c r="AC558" s="453"/>
      <c r="AD558" s="453"/>
      <c r="AE558" s="453"/>
    </row>
    <row r="559">
      <c r="A559" s="453"/>
      <c r="B559" s="453"/>
      <c r="C559" s="453"/>
      <c r="D559" s="453"/>
      <c r="E559" s="453"/>
      <c r="F559" s="453"/>
      <c r="G559" s="453"/>
      <c r="H559" s="453"/>
      <c r="I559" s="453"/>
      <c r="J559" s="453"/>
      <c r="K559" s="453"/>
      <c r="L559" s="453"/>
      <c r="M559" s="453"/>
      <c r="N559" s="453"/>
      <c r="O559" s="453"/>
      <c r="P559" s="453"/>
      <c r="Q559" s="453"/>
      <c r="R559" s="453"/>
      <c r="S559" s="453"/>
      <c r="T559" s="453"/>
      <c r="U559" s="453"/>
      <c r="V559" s="453"/>
      <c r="W559" s="453"/>
      <c r="X559" s="453"/>
      <c r="Y559" s="453"/>
      <c r="Z559" s="453"/>
      <c r="AA559" s="453"/>
      <c r="AB559" s="453"/>
      <c r="AC559" s="453"/>
      <c r="AD559" s="453"/>
      <c r="AE559" s="453"/>
    </row>
    <row r="560">
      <c r="A560" s="453"/>
      <c r="B560" s="453"/>
      <c r="C560" s="453"/>
      <c r="D560" s="453"/>
      <c r="E560" s="453"/>
      <c r="F560" s="453"/>
      <c r="G560" s="453"/>
      <c r="H560" s="453"/>
      <c r="I560" s="453"/>
      <c r="J560" s="453"/>
      <c r="K560" s="453"/>
      <c r="L560" s="453"/>
      <c r="M560" s="453"/>
      <c r="N560" s="453"/>
      <c r="O560" s="453"/>
      <c r="P560" s="453"/>
      <c r="Q560" s="453"/>
      <c r="R560" s="453"/>
      <c r="S560" s="453"/>
      <c r="T560" s="453"/>
      <c r="U560" s="453"/>
      <c r="V560" s="453"/>
      <c r="W560" s="453"/>
      <c r="X560" s="453"/>
      <c r="Y560" s="453"/>
      <c r="Z560" s="453"/>
      <c r="AA560" s="453"/>
      <c r="AB560" s="453"/>
      <c r="AC560" s="453"/>
      <c r="AD560" s="453"/>
      <c r="AE560" s="453"/>
    </row>
    <row r="561">
      <c r="A561" s="453"/>
      <c r="B561" s="453"/>
      <c r="C561" s="453"/>
      <c r="D561" s="453"/>
      <c r="E561" s="453"/>
      <c r="F561" s="453"/>
      <c r="G561" s="453"/>
      <c r="H561" s="453"/>
      <c r="I561" s="453"/>
      <c r="J561" s="453"/>
      <c r="K561" s="453"/>
      <c r="L561" s="453"/>
      <c r="M561" s="453"/>
      <c r="N561" s="453"/>
      <c r="O561" s="453"/>
      <c r="P561" s="453"/>
      <c r="Q561" s="453"/>
      <c r="R561" s="453"/>
      <c r="S561" s="453"/>
      <c r="T561" s="453"/>
      <c r="U561" s="453"/>
      <c r="V561" s="453"/>
      <c r="W561" s="453"/>
      <c r="X561" s="453"/>
      <c r="Y561" s="453"/>
      <c r="Z561" s="453"/>
      <c r="AA561" s="453"/>
      <c r="AB561" s="453"/>
      <c r="AC561" s="453"/>
      <c r="AD561" s="453"/>
      <c r="AE561" s="453"/>
    </row>
    <row r="562">
      <c r="A562" s="453"/>
      <c r="B562" s="453"/>
      <c r="C562" s="453"/>
      <c r="D562" s="453"/>
      <c r="E562" s="453"/>
      <c r="F562" s="453"/>
      <c r="G562" s="453"/>
      <c r="H562" s="453"/>
      <c r="I562" s="453"/>
      <c r="J562" s="453"/>
      <c r="K562" s="453"/>
      <c r="L562" s="453"/>
      <c r="M562" s="453"/>
      <c r="N562" s="453"/>
      <c r="O562" s="453"/>
      <c r="P562" s="453"/>
      <c r="Q562" s="453"/>
      <c r="R562" s="453"/>
      <c r="S562" s="453"/>
      <c r="T562" s="453"/>
      <c r="U562" s="453"/>
      <c r="V562" s="453"/>
      <c r="W562" s="453"/>
      <c r="X562" s="453"/>
      <c r="Y562" s="453"/>
      <c r="Z562" s="453"/>
      <c r="AA562" s="453"/>
      <c r="AB562" s="453"/>
      <c r="AC562" s="453"/>
      <c r="AD562" s="453"/>
      <c r="AE562" s="453"/>
    </row>
    <row r="563">
      <c r="A563" s="453"/>
      <c r="B563" s="453"/>
      <c r="C563" s="453"/>
      <c r="D563" s="453"/>
      <c r="E563" s="453"/>
      <c r="F563" s="453"/>
      <c r="G563" s="453"/>
      <c r="H563" s="453"/>
      <c r="I563" s="453"/>
      <c r="J563" s="453"/>
      <c r="K563" s="453"/>
      <c r="L563" s="453"/>
      <c r="M563" s="453"/>
      <c r="N563" s="453"/>
      <c r="O563" s="453"/>
      <c r="P563" s="453"/>
      <c r="Q563" s="453"/>
      <c r="R563" s="453"/>
      <c r="S563" s="453"/>
      <c r="T563" s="453"/>
      <c r="U563" s="453"/>
      <c r="V563" s="453"/>
      <c r="W563" s="453"/>
      <c r="X563" s="453"/>
      <c r="Y563" s="453"/>
      <c r="Z563" s="453"/>
      <c r="AA563" s="453"/>
      <c r="AB563" s="453"/>
      <c r="AC563" s="453"/>
      <c r="AD563" s="453"/>
      <c r="AE563" s="453"/>
    </row>
    <row r="564">
      <c r="A564" s="453"/>
      <c r="B564" s="453"/>
      <c r="C564" s="453"/>
      <c r="D564" s="453"/>
      <c r="E564" s="453"/>
      <c r="F564" s="453"/>
      <c r="G564" s="453"/>
      <c r="H564" s="453"/>
      <c r="I564" s="453"/>
      <c r="J564" s="453"/>
      <c r="K564" s="453"/>
      <c r="L564" s="453"/>
      <c r="M564" s="453"/>
      <c r="N564" s="453"/>
      <c r="O564" s="453"/>
      <c r="P564" s="453"/>
      <c r="Q564" s="453"/>
      <c r="R564" s="453"/>
      <c r="S564" s="453"/>
      <c r="T564" s="453"/>
      <c r="U564" s="453"/>
      <c r="V564" s="453"/>
      <c r="W564" s="453"/>
      <c r="X564" s="453"/>
      <c r="Y564" s="453"/>
      <c r="Z564" s="453"/>
      <c r="AA564" s="453"/>
      <c r="AB564" s="453"/>
      <c r="AC564" s="453"/>
      <c r="AD564" s="453"/>
      <c r="AE564" s="453"/>
    </row>
    <row r="565">
      <c r="A565" s="453"/>
      <c r="B565" s="453"/>
      <c r="C565" s="453"/>
      <c r="D565" s="453"/>
      <c r="E565" s="453"/>
      <c r="F565" s="453"/>
      <c r="G565" s="453"/>
      <c r="H565" s="453"/>
      <c r="I565" s="453"/>
      <c r="J565" s="453"/>
      <c r="K565" s="453"/>
      <c r="L565" s="453"/>
      <c r="M565" s="453"/>
      <c r="N565" s="453"/>
      <c r="O565" s="453"/>
      <c r="P565" s="453"/>
      <c r="Q565" s="453"/>
      <c r="R565" s="453"/>
      <c r="S565" s="453"/>
      <c r="T565" s="453"/>
      <c r="U565" s="453"/>
      <c r="V565" s="453"/>
      <c r="W565" s="453"/>
      <c r="X565" s="453"/>
      <c r="Y565" s="453"/>
      <c r="Z565" s="453"/>
      <c r="AA565" s="453"/>
      <c r="AB565" s="453"/>
      <c r="AC565" s="453"/>
      <c r="AD565" s="453"/>
      <c r="AE565" s="453"/>
    </row>
    <row r="566">
      <c r="A566" s="453"/>
      <c r="B566" s="453"/>
      <c r="C566" s="453"/>
      <c r="D566" s="453"/>
      <c r="E566" s="453"/>
      <c r="F566" s="453"/>
      <c r="G566" s="453"/>
      <c r="H566" s="453"/>
      <c r="I566" s="453"/>
      <c r="J566" s="453"/>
      <c r="K566" s="453"/>
      <c r="L566" s="453"/>
      <c r="M566" s="453"/>
      <c r="N566" s="453"/>
      <c r="O566" s="453"/>
      <c r="P566" s="453"/>
      <c r="Q566" s="453"/>
      <c r="R566" s="453"/>
      <c r="S566" s="453"/>
      <c r="T566" s="453"/>
      <c r="U566" s="453"/>
      <c r="V566" s="453"/>
      <c r="W566" s="453"/>
      <c r="X566" s="453"/>
      <c r="Y566" s="453"/>
      <c r="Z566" s="453"/>
      <c r="AA566" s="453"/>
      <c r="AB566" s="453"/>
      <c r="AC566" s="453"/>
      <c r="AD566" s="453"/>
      <c r="AE566" s="453"/>
    </row>
    <row r="567">
      <c r="A567" s="453"/>
      <c r="B567" s="453"/>
      <c r="C567" s="453"/>
      <c r="D567" s="453"/>
      <c r="E567" s="453"/>
      <c r="F567" s="453"/>
      <c r="G567" s="453"/>
      <c r="H567" s="453"/>
      <c r="I567" s="453"/>
      <c r="J567" s="453"/>
      <c r="K567" s="453"/>
      <c r="L567" s="453"/>
      <c r="M567" s="453"/>
      <c r="N567" s="453"/>
      <c r="O567" s="453"/>
      <c r="P567" s="453"/>
      <c r="Q567" s="453"/>
      <c r="R567" s="453"/>
      <c r="S567" s="453"/>
      <c r="T567" s="453"/>
      <c r="U567" s="453"/>
      <c r="V567" s="453"/>
      <c r="W567" s="453"/>
      <c r="X567" s="453"/>
      <c r="Y567" s="453"/>
      <c r="Z567" s="453"/>
      <c r="AA567" s="453"/>
      <c r="AB567" s="453"/>
      <c r="AC567" s="453"/>
      <c r="AD567" s="453"/>
      <c r="AE567" s="453"/>
    </row>
    <row r="568">
      <c r="A568" s="453"/>
      <c r="B568" s="453"/>
      <c r="C568" s="453"/>
      <c r="D568" s="453"/>
      <c r="E568" s="453"/>
      <c r="F568" s="453"/>
      <c r="G568" s="453"/>
      <c r="H568" s="453"/>
      <c r="I568" s="453"/>
      <c r="J568" s="453"/>
      <c r="K568" s="453"/>
      <c r="L568" s="453"/>
      <c r="M568" s="453"/>
      <c r="N568" s="453"/>
      <c r="O568" s="453"/>
      <c r="P568" s="453"/>
      <c r="Q568" s="453"/>
      <c r="R568" s="453"/>
      <c r="S568" s="453"/>
      <c r="T568" s="453"/>
      <c r="U568" s="453"/>
      <c r="V568" s="453"/>
      <c r="W568" s="453"/>
      <c r="X568" s="453"/>
      <c r="Y568" s="453"/>
      <c r="Z568" s="453"/>
      <c r="AA568" s="453"/>
      <c r="AB568" s="453"/>
      <c r="AC568" s="453"/>
      <c r="AD568" s="453"/>
      <c r="AE568" s="453"/>
    </row>
    <row r="569">
      <c r="A569" s="453"/>
      <c r="B569" s="453"/>
      <c r="C569" s="453"/>
      <c r="D569" s="453"/>
      <c r="E569" s="453"/>
      <c r="F569" s="453"/>
      <c r="G569" s="453"/>
      <c r="H569" s="453"/>
      <c r="I569" s="453"/>
      <c r="J569" s="453"/>
      <c r="K569" s="453"/>
      <c r="L569" s="453"/>
      <c r="M569" s="453"/>
      <c r="N569" s="453"/>
      <c r="O569" s="453"/>
      <c r="P569" s="453"/>
      <c r="Q569" s="453"/>
      <c r="R569" s="453"/>
      <c r="S569" s="453"/>
      <c r="T569" s="453"/>
      <c r="U569" s="453"/>
      <c r="V569" s="453"/>
      <c r="W569" s="453"/>
      <c r="X569" s="453"/>
      <c r="Y569" s="453"/>
      <c r="Z569" s="453"/>
      <c r="AA569" s="453"/>
      <c r="AB569" s="453"/>
      <c r="AC569" s="453"/>
      <c r="AD569" s="453"/>
      <c r="AE569" s="453"/>
    </row>
    <row r="570">
      <c r="A570" s="453"/>
      <c r="B570" s="453"/>
      <c r="C570" s="453"/>
      <c r="D570" s="453"/>
      <c r="E570" s="453"/>
      <c r="F570" s="453"/>
      <c r="G570" s="453"/>
      <c r="H570" s="453"/>
      <c r="I570" s="453"/>
      <c r="J570" s="453"/>
      <c r="K570" s="453"/>
      <c r="L570" s="453"/>
      <c r="M570" s="453"/>
      <c r="N570" s="453"/>
      <c r="O570" s="453"/>
      <c r="P570" s="453"/>
      <c r="Q570" s="453"/>
      <c r="R570" s="453"/>
      <c r="S570" s="453"/>
      <c r="T570" s="453"/>
      <c r="U570" s="453"/>
      <c r="V570" s="453"/>
      <c r="W570" s="453"/>
      <c r="X570" s="453"/>
      <c r="Y570" s="453"/>
      <c r="Z570" s="453"/>
      <c r="AA570" s="453"/>
      <c r="AB570" s="453"/>
      <c r="AC570" s="453"/>
      <c r="AD570" s="453"/>
      <c r="AE570" s="453"/>
    </row>
    <row r="571">
      <c r="A571" s="453"/>
      <c r="B571" s="453"/>
      <c r="C571" s="453"/>
      <c r="D571" s="453"/>
      <c r="E571" s="453"/>
      <c r="F571" s="453"/>
      <c r="G571" s="453"/>
      <c r="H571" s="453"/>
      <c r="I571" s="453"/>
      <c r="J571" s="453"/>
      <c r="K571" s="453"/>
      <c r="L571" s="453"/>
      <c r="M571" s="453"/>
      <c r="N571" s="453"/>
      <c r="O571" s="453"/>
      <c r="P571" s="453"/>
      <c r="Q571" s="453"/>
      <c r="R571" s="453"/>
      <c r="S571" s="453"/>
      <c r="T571" s="453"/>
      <c r="U571" s="453"/>
      <c r="V571" s="453"/>
      <c r="W571" s="453"/>
      <c r="X571" s="453"/>
      <c r="Y571" s="453"/>
      <c r="Z571" s="453"/>
      <c r="AA571" s="453"/>
      <c r="AB571" s="453"/>
      <c r="AC571" s="453"/>
      <c r="AD571" s="453"/>
      <c r="AE571" s="453"/>
    </row>
    <row r="572">
      <c r="A572" s="453"/>
      <c r="B572" s="453"/>
      <c r="C572" s="453"/>
      <c r="D572" s="453"/>
      <c r="E572" s="453"/>
      <c r="F572" s="453"/>
      <c r="G572" s="453"/>
      <c r="H572" s="453"/>
      <c r="I572" s="453"/>
      <c r="J572" s="453"/>
      <c r="K572" s="453"/>
      <c r="L572" s="453"/>
      <c r="M572" s="453"/>
      <c r="N572" s="453"/>
      <c r="O572" s="453"/>
      <c r="P572" s="453"/>
      <c r="Q572" s="453"/>
      <c r="R572" s="453"/>
      <c r="S572" s="453"/>
      <c r="T572" s="453"/>
      <c r="U572" s="453"/>
      <c r="V572" s="453"/>
      <c r="W572" s="453"/>
      <c r="X572" s="453"/>
      <c r="Y572" s="453"/>
      <c r="Z572" s="453"/>
      <c r="AA572" s="453"/>
      <c r="AB572" s="453"/>
      <c r="AC572" s="453"/>
      <c r="AD572" s="453"/>
      <c r="AE572" s="453"/>
    </row>
    <row r="573">
      <c r="A573" s="453"/>
      <c r="B573" s="453"/>
      <c r="C573" s="453"/>
      <c r="D573" s="453"/>
      <c r="E573" s="453"/>
      <c r="F573" s="453"/>
      <c r="G573" s="453"/>
      <c r="H573" s="453"/>
      <c r="I573" s="453"/>
      <c r="J573" s="453"/>
      <c r="K573" s="453"/>
      <c r="L573" s="453"/>
      <c r="M573" s="453"/>
      <c r="N573" s="453"/>
      <c r="O573" s="453"/>
      <c r="P573" s="453"/>
      <c r="Q573" s="453"/>
      <c r="R573" s="453"/>
      <c r="S573" s="453"/>
      <c r="T573" s="453"/>
      <c r="U573" s="453"/>
      <c r="V573" s="453"/>
      <c r="W573" s="453"/>
      <c r="X573" s="453"/>
      <c r="Y573" s="453"/>
      <c r="Z573" s="453"/>
      <c r="AA573" s="453"/>
      <c r="AB573" s="453"/>
      <c r="AC573" s="453"/>
      <c r="AD573" s="453"/>
      <c r="AE573" s="453"/>
    </row>
    <row r="574">
      <c r="A574" s="453"/>
      <c r="B574" s="453"/>
      <c r="C574" s="453"/>
      <c r="D574" s="453"/>
      <c r="E574" s="453"/>
      <c r="F574" s="453"/>
      <c r="G574" s="453"/>
      <c r="H574" s="453"/>
      <c r="I574" s="453"/>
      <c r="J574" s="453"/>
      <c r="K574" s="453"/>
      <c r="L574" s="453"/>
      <c r="M574" s="453"/>
      <c r="N574" s="453"/>
      <c r="O574" s="453"/>
      <c r="P574" s="453"/>
      <c r="Q574" s="453"/>
      <c r="R574" s="453"/>
      <c r="S574" s="453"/>
      <c r="T574" s="453"/>
      <c r="U574" s="453"/>
      <c r="V574" s="453"/>
      <c r="W574" s="453"/>
      <c r="X574" s="453"/>
      <c r="Y574" s="453"/>
      <c r="Z574" s="453"/>
      <c r="AA574" s="453"/>
      <c r="AB574" s="453"/>
      <c r="AC574" s="453"/>
      <c r="AD574" s="453"/>
      <c r="AE574" s="453"/>
    </row>
    <row r="575">
      <c r="A575" s="453"/>
      <c r="B575" s="453"/>
      <c r="C575" s="453"/>
      <c r="D575" s="453"/>
      <c r="E575" s="453"/>
      <c r="F575" s="453"/>
      <c r="G575" s="453"/>
      <c r="H575" s="453"/>
      <c r="I575" s="453"/>
      <c r="J575" s="453"/>
      <c r="K575" s="453"/>
      <c r="L575" s="453"/>
      <c r="M575" s="453"/>
      <c r="N575" s="453"/>
      <c r="O575" s="453"/>
      <c r="P575" s="453"/>
      <c r="Q575" s="453"/>
      <c r="R575" s="453"/>
      <c r="S575" s="453"/>
      <c r="T575" s="453"/>
      <c r="U575" s="453"/>
      <c r="V575" s="453"/>
      <c r="W575" s="453"/>
      <c r="X575" s="453"/>
      <c r="Y575" s="453"/>
      <c r="Z575" s="453"/>
      <c r="AA575" s="453"/>
      <c r="AB575" s="453"/>
      <c r="AC575" s="453"/>
      <c r="AD575" s="453"/>
      <c r="AE575" s="453"/>
    </row>
    <row r="576">
      <c r="A576" s="453"/>
      <c r="B576" s="453"/>
      <c r="C576" s="453"/>
      <c r="D576" s="453"/>
      <c r="E576" s="453"/>
      <c r="F576" s="453"/>
      <c r="G576" s="453"/>
      <c r="H576" s="453"/>
      <c r="I576" s="453"/>
      <c r="J576" s="453"/>
      <c r="K576" s="453"/>
      <c r="L576" s="453"/>
      <c r="M576" s="453"/>
      <c r="N576" s="453"/>
      <c r="O576" s="453"/>
      <c r="P576" s="453"/>
      <c r="Q576" s="453"/>
      <c r="R576" s="453"/>
      <c r="S576" s="453"/>
      <c r="T576" s="453"/>
      <c r="U576" s="453"/>
      <c r="V576" s="453"/>
      <c r="W576" s="453"/>
      <c r="X576" s="453"/>
      <c r="Y576" s="453"/>
      <c r="Z576" s="453"/>
      <c r="AA576" s="453"/>
      <c r="AB576" s="453"/>
      <c r="AC576" s="453"/>
      <c r="AD576" s="453"/>
      <c r="AE576" s="453"/>
    </row>
    <row r="577">
      <c r="A577" s="453"/>
      <c r="B577" s="453"/>
      <c r="C577" s="453"/>
      <c r="D577" s="453"/>
      <c r="E577" s="453"/>
      <c r="F577" s="453"/>
      <c r="G577" s="453"/>
      <c r="H577" s="453"/>
      <c r="I577" s="453"/>
      <c r="J577" s="453"/>
      <c r="K577" s="453"/>
      <c r="L577" s="453"/>
      <c r="M577" s="453"/>
      <c r="N577" s="453"/>
      <c r="O577" s="453"/>
      <c r="P577" s="453"/>
      <c r="Q577" s="453"/>
      <c r="R577" s="453"/>
      <c r="S577" s="453"/>
      <c r="T577" s="453"/>
      <c r="U577" s="453"/>
      <c r="V577" s="453"/>
      <c r="W577" s="453"/>
      <c r="X577" s="453"/>
      <c r="Y577" s="453"/>
      <c r="Z577" s="453"/>
      <c r="AA577" s="453"/>
      <c r="AB577" s="453"/>
      <c r="AC577" s="453"/>
      <c r="AD577" s="453"/>
      <c r="AE577" s="453"/>
    </row>
    <row r="578">
      <c r="A578" s="453"/>
      <c r="B578" s="453"/>
      <c r="C578" s="453"/>
      <c r="D578" s="453"/>
      <c r="E578" s="453"/>
      <c r="F578" s="453"/>
      <c r="G578" s="453"/>
      <c r="H578" s="453"/>
      <c r="I578" s="453"/>
      <c r="J578" s="453"/>
      <c r="K578" s="453"/>
      <c r="L578" s="453"/>
      <c r="M578" s="453"/>
      <c r="N578" s="453"/>
      <c r="O578" s="453"/>
      <c r="P578" s="453"/>
      <c r="Q578" s="453"/>
      <c r="R578" s="453"/>
      <c r="S578" s="453"/>
      <c r="T578" s="453"/>
      <c r="U578" s="453"/>
      <c r="V578" s="453"/>
      <c r="W578" s="453"/>
      <c r="X578" s="453"/>
      <c r="Y578" s="453"/>
      <c r="Z578" s="453"/>
      <c r="AA578" s="453"/>
      <c r="AB578" s="453"/>
      <c r="AC578" s="453"/>
      <c r="AD578" s="453"/>
      <c r="AE578" s="453"/>
    </row>
    <row r="579">
      <c r="A579" s="453"/>
      <c r="B579" s="453"/>
      <c r="C579" s="453"/>
      <c r="D579" s="453"/>
      <c r="E579" s="453"/>
      <c r="F579" s="453"/>
      <c r="G579" s="453"/>
      <c r="H579" s="453"/>
      <c r="I579" s="453"/>
      <c r="J579" s="453"/>
      <c r="K579" s="453"/>
      <c r="L579" s="453"/>
      <c r="M579" s="453"/>
      <c r="N579" s="453"/>
      <c r="O579" s="453"/>
      <c r="P579" s="453"/>
      <c r="Q579" s="453"/>
      <c r="R579" s="453"/>
      <c r="S579" s="453"/>
      <c r="T579" s="453"/>
      <c r="U579" s="453"/>
      <c r="V579" s="453"/>
      <c r="W579" s="453"/>
      <c r="X579" s="453"/>
      <c r="Y579" s="453"/>
      <c r="Z579" s="453"/>
      <c r="AA579" s="453"/>
      <c r="AB579" s="453"/>
      <c r="AC579" s="453"/>
      <c r="AD579" s="453"/>
      <c r="AE579" s="453"/>
    </row>
    <row r="580">
      <c r="A580" s="453"/>
      <c r="B580" s="453"/>
      <c r="C580" s="453"/>
      <c r="D580" s="453"/>
      <c r="E580" s="453"/>
      <c r="F580" s="453"/>
      <c r="G580" s="453"/>
      <c r="H580" s="453"/>
      <c r="I580" s="453"/>
      <c r="J580" s="453"/>
      <c r="K580" s="453"/>
      <c r="L580" s="453"/>
      <c r="M580" s="453"/>
      <c r="N580" s="453"/>
      <c r="O580" s="453"/>
      <c r="P580" s="453"/>
      <c r="Q580" s="453"/>
      <c r="R580" s="453"/>
      <c r="S580" s="453"/>
      <c r="T580" s="453"/>
      <c r="U580" s="453"/>
      <c r="V580" s="453"/>
      <c r="W580" s="453"/>
      <c r="X580" s="453"/>
      <c r="Y580" s="453"/>
      <c r="Z580" s="453"/>
      <c r="AA580" s="453"/>
      <c r="AB580" s="453"/>
      <c r="AC580" s="453"/>
      <c r="AD580" s="453"/>
      <c r="AE580" s="453"/>
    </row>
    <row r="581">
      <c r="A581" s="453"/>
      <c r="B581" s="453"/>
      <c r="C581" s="453"/>
      <c r="D581" s="453"/>
      <c r="E581" s="453"/>
      <c r="F581" s="453"/>
      <c r="G581" s="453"/>
      <c r="H581" s="453"/>
      <c r="I581" s="453"/>
      <c r="J581" s="453"/>
      <c r="K581" s="453"/>
      <c r="L581" s="453"/>
      <c r="M581" s="453"/>
      <c r="N581" s="453"/>
      <c r="O581" s="453"/>
      <c r="P581" s="453"/>
      <c r="Q581" s="453"/>
      <c r="R581" s="453"/>
      <c r="S581" s="453"/>
      <c r="T581" s="453"/>
      <c r="U581" s="453"/>
      <c r="V581" s="453"/>
      <c r="W581" s="453"/>
      <c r="X581" s="453"/>
      <c r="Y581" s="453"/>
      <c r="Z581" s="453"/>
      <c r="AA581" s="453"/>
      <c r="AB581" s="453"/>
      <c r="AC581" s="453"/>
      <c r="AD581" s="453"/>
      <c r="AE581" s="453"/>
    </row>
    <row r="582">
      <c r="A582" s="453"/>
      <c r="B582" s="453"/>
      <c r="C582" s="453"/>
      <c r="D582" s="453"/>
      <c r="E582" s="453"/>
      <c r="F582" s="453"/>
      <c r="G582" s="453"/>
      <c r="H582" s="453"/>
      <c r="I582" s="453"/>
      <c r="J582" s="453"/>
      <c r="K582" s="453"/>
      <c r="L582" s="453"/>
      <c r="M582" s="453"/>
      <c r="N582" s="453"/>
      <c r="O582" s="453"/>
      <c r="P582" s="453"/>
      <c r="Q582" s="453"/>
      <c r="R582" s="453"/>
      <c r="S582" s="453"/>
      <c r="T582" s="453"/>
      <c r="U582" s="453"/>
      <c r="V582" s="453"/>
      <c r="W582" s="453"/>
      <c r="X582" s="453"/>
      <c r="Y582" s="453"/>
      <c r="Z582" s="453"/>
      <c r="AA582" s="453"/>
      <c r="AB582" s="453"/>
      <c r="AC582" s="453"/>
      <c r="AD582" s="453"/>
      <c r="AE582" s="453"/>
    </row>
    <row r="583">
      <c r="A583" s="453"/>
      <c r="B583" s="453"/>
      <c r="C583" s="453"/>
      <c r="D583" s="453"/>
      <c r="E583" s="453"/>
      <c r="F583" s="453"/>
      <c r="G583" s="453"/>
      <c r="H583" s="453"/>
      <c r="I583" s="453"/>
      <c r="J583" s="453"/>
      <c r="K583" s="453"/>
      <c r="L583" s="453"/>
      <c r="M583" s="453"/>
      <c r="N583" s="453"/>
      <c r="O583" s="453"/>
      <c r="P583" s="453"/>
      <c r="Q583" s="453"/>
      <c r="R583" s="453"/>
      <c r="S583" s="453"/>
      <c r="T583" s="453"/>
      <c r="U583" s="453"/>
      <c r="V583" s="453"/>
      <c r="W583" s="453"/>
      <c r="X583" s="453"/>
      <c r="Y583" s="453"/>
      <c r="Z583" s="453"/>
      <c r="AA583" s="453"/>
      <c r="AB583" s="453"/>
      <c r="AC583" s="453"/>
      <c r="AD583" s="453"/>
      <c r="AE583" s="453"/>
    </row>
    <row r="584">
      <c r="A584" s="453"/>
      <c r="B584" s="453"/>
      <c r="C584" s="453"/>
      <c r="D584" s="453"/>
      <c r="E584" s="453"/>
      <c r="F584" s="453"/>
      <c r="G584" s="453"/>
      <c r="H584" s="453"/>
      <c r="I584" s="453"/>
      <c r="J584" s="453"/>
      <c r="K584" s="453"/>
      <c r="L584" s="453"/>
      <c r="M584" s="453"/>
      <c r="N584" s="453"/>
      <c r="O584" s="453"/>
      <c r="P584" s="453"/>
      <c r="Q584" s="453"/>
      <c r="R584" s="453"/>
      <c r="S584" s="453"/>
      <c r="T584" s="453"/>
      <c r="U584" s="453"/>
      <c r="V584" s="453"/>
      <c r="W584" s="453"/>
      <c r="X584" s="453"/>
      <c r="Y584" s="453"/>
      <c r="Z584" s="453"/>
      <c r="AA584" s="453"/>
      <c r="AB584" s="453"/>
      <c r="AC584" s="453"/>
      <c r="AD584" s="453"/>
      <c r="AE584" s="453"/>
    </row>
    <row r="585">
      <c r="A585" s="453"/>
      <c r="B585" s="453"/>
      <c r="C585" s="453"/>
      <c r="D585" s="453"/>
      <c r="E585" s="453"/>
      <c r="F585" s="453"/>
      <c r="G585" s="453"/>
      <c r="H585" s="453"/>
      <c r="I585" s="453"/>
      <c r="J585" s="453"/>
      <c r="K585" s="453"/>
      <c r="L585" s="453"/>
      <c r="M585" s="453"/>
      <c r="N585" s="453"/>
      <c r="O585" s="453"/>
      <c r="P585" s="453"/>
      <c r="Q585" s="453"/>
      <c r="R585" s="453"/>
      <c r="S585" s="453"/>
      <c r="T585" s="453"/>
      <c r="U585" s="453"/>
      <c r="V585" s="453"/>
      <c r="W585" s="453"/>
      <c r="X585" s="453"/>
      <c r="Y585" s="453"/>
      <c r="Z585" s="453"/>
      <c r="AA585" s="453"/>
      <c r="AB585" s="453"/>
      <c r="AC585" s="453"/>
      <c r="AD585" s="453"/>
      <c r="AE585" s="453"/>
    </row>
    <row r="586">
      <c r="A586" s="453"/>
      <c r="B586" s="453"/>
      <c r="C586" s="453"/>
      <c r="D586" s="453"/>
      <c r="E586" s="453"/>
      <c r="F586" s="453"/>
      <c r="G586" s="453"/>
      <c r="H586" s="453"/>
      <c r="I586" s="453"/>
      <c r="J586" s="453"/>
      <c r="K586" s="453"/>
      <c r="L586" s="453"/>
      <c r="M586" s="453"/>
      <c r="N586" s="453"/>
      <c r="O586" s="453"/>
      <c r="P586" s="453"/>
      <c r="Q586" s="453"/>
      <c r="R586" s="453"/>
      <c r="S586" s="453"/>
      <c r="T586" s="453"/>
      <c r="U586" s="453"/>
      <c r="V586" s="453"/>
      <c r="W586" s="453"/>
      <c r="X586" s="453"/>
      <c r="Y586" s="453"/>
      <c r="Z586" s="453"/>
      <c r="AA586" s="453"/>
      <c r="AB586" s="453"/>
      <c r="AC586" s="453"/>
      <c r="AD586" s="453"/>
      <c r="AE586" s="453"/>
    </row>
    <row r="587">
      <c r="A587" s="453"/>
      <c r="B587" s="453"/>
      <c r="C587" s="453"/>
      <c r="D587" s="453"/>
      <c r="E587" s="453"/>
      <c r="F587" s="453"/>
      <c r="G587" s="453"/>
      <c r="H587" s="453"/>
      <c r="I587" s="453"/>
      <c r="J587" s="453"/>
      <c r="K587" s="453"/>
      <c r="L587" s="453"/>
      <c r="M587" s="453"/>
      <c r="N587" s="453"/>
      <c r="O587" s="453"/>
      <c r="P587" s="453"/>
      <c r="Q587" s="453"/>
      <c r="R587" s="453"/>
      <c r="S587" s="453"/>
      <c r="T587" s="453"/>
      <c r="U587" s="453"/>
      <c r="V587" s="453"/>
      <c r="W587" s="453"/>
      <c r="X587" s="453"/>
      <c r="Y587" s="453"/>
      <c r="Z587" s="453"/>
      <c r="AA587" s="453"/>
      <c r="AB587" s="453"/>
      <c r="AC587" s="453"/>
      <c r="AD587" s="453"/>
      <c r="AE587" s="453"/>
    </row>
    <row r="588">
      <c r="A588" s="453"/>
      <c r="B588" s="453"/>
      <c r="C588" s="453"/>
      <c r="D588" s="453"/>
      <c r="E588" s="453"/>
      <c r="F588" s="453"/>
      <c r="G588" s="453"/>
      <c r="H588" s="453"/>
      <c r="I588" s="453"/>
      <c r="J588" s="453"/>
      <c r="K588" s="453"/>
      <c r="L588" s="453"/>
      <c r="M588" s="453"/>
      <c r="N588" s="453"/>
      <c r="O588" s="453"/>
      <c r="P588" s="453"/>
      <c r="Q588" s="453"/>
      <c r="R588" s="453"/>
      <c r="S588" s="453"/>
      <c r="T588" s="453"/>
      <c r="U588" s="453"/>
      <c r="V588" s="453"/>
      <c r="W588" s="453"/>
      <c r="X588" s="453"/>
      <c r="Y588" s="453"/>
      <c r="Z588" s="453"/>
      <c r="AA588" s="453"/>
      <c r="AB588" s="453"/>
      <c r="AC588" s="453"/>
      <c r="AD588" s="453"/>
      <c r="AE588" s="453"/>
    </row>
    <row r="589">
      <c r="A589" s="453"/>
      <c r="B589" s="453"/>
      <c r="C589" s="453"/>
      <c r="D589" s="453"/>
      <c r="E589" s="453"/>
      <c r="F589" s="453"/>
      <c r="G589" s="453"/>
      <c r="H589" s="453"/>
      <c r="I589" s="453"/>
      <c r="J589" s="453"/>
      <c r="K589" s="453"/>
      <c r="L589" s="453"/>
      <c r="M589" s="453"/>
      <c r="N589" s="453"/>
      <c r="O589" s="453"/>
      <c r="P589" s="453"/>
      <c r="Q589" s="453"/>
      <c r="R589" s="453"/>
      <c r="S589" s="453"/>
      <c r="T589" s="453"/>
      <c r="U589" s="453"/>
      <c r="V589" s="453"/>
      <c r="W589" s="453"/>
      <c r="X589" s="453"/>
      <c r="Y589" s="453"/>
      <c r="Z589" s="453"/>
      <c r="AA589" s="453"/>
      <c r="AB589" s="453"/>
      <c r="AC589" s="453"/>
      <c r="AD589" s="453"/>
      <c r="AE589" s="453"/>
    </row>
    <row r="590">
      <c r="A590" s="453"/>
      <c r="B590" s="453"/>
      <c r="C590" s="453"/>
      <c r="D590" s="453"/>
      <c r="E590" s="453"/>
      <c r="F590" s="453"/>
      <c r="G590" s="453"/>
      <c r="H590" s="453"/>
      <c r="I590" s="453"/>
      <c r="J590" s="453"/>
      <c r="K590" s="453"/>
      <c r="L590" s="453"/>
      <c r="M590" s="453"/>
      <c r="N590" s="453"/>
      <c r="O590" s="453"/>
      <c r="P590" s="453"/>
      <c r="Q590" s="453"/>
      <c r="R590" s="453"/>
      <c r="S590" s="453"/>
      <c r="T590" s="453"/>
      <c r="U590" s="453"/>
      <c r="V590" s="453"/>
      <c r="W590" s="453"/>
      <c r="X590" s="453"/>
      <c r="Y590" s="453"/>
      <c r="Z590" s="453"/>
      <c r="AA590" s="453"/>
      <c r="AB590" s="453"/>
      <c r="AC590" s="453"/>
      <c r="AD590" s="453"/>
      <c r="AE590" s="453"/>
    </row>
    <row r="591">
      <c r="A591" s="453"/>
      <c r="B591" s="453"/>
      <c r="C591" s="453"/>
      <c r="D591" s="453"/>
      <c r="E591" s="453"/>
      <c r="F591" s="453"/>
      <c r="G591" s="453"/>
      <c r="H591" s="453"/>
      <c r="I591" s="453"/>
      <c r="J591" s="453"/>
      <c r="K591" s="453"/>
      <c r="L591" s="453"/>
      <c r="M591" s="453"/>
      <c r="N591" s="453"/>
      <c r="O591" s="453"/>
      <c r="P591" s="453"/>
      <c r="Q591" s="453"/>
      <c r="R591" s="453"/>
      <c r="S591" s="453"/>
      <c r="T591" s="453"/>
      <c r="U591" s="453"/>
      <c r="V591" s="453"/>
      <c r="W591" s="453"/>
      <c r="X591" s="453"/>
      <c r="Y591" s="453"/>
      <c r="Z591" s="453"/>
      <c r="AA591" s="453"/>
      <c r="AB591" s="453"/>
      <c r="AC591" s="453"/>
      <c r="AD591" s="453"/>
      <c r="AE591" s="453"/>
    </row>
    <row r="592">
      <c r="A592" s="453"/>
      <c r="B592" s="453"/>
      <c r="C592" s="453"/>
      <c r="D592" s="453"/>
      <c r="E592" s="453"/>
      <c r="F592" s="453"/>
      <c r="G592" s="453"/>
      <c r="H592" s="453"/>
      <c r="I592" s="453"/>
      <c r="J592" s="453"/>
      <c r="K592" s="453"/>
      <c r="L592" s="453"/>
      <c r="M592" s="453"/>
      <c r="N592" s="453"/>
      <c r="O592" s="453"/>
      <c r="P592" s="453"/>
      <c r="Q592" s="453"/>
      <c r="R592" s="453"/>
      <c r="S592" s="453"/>
      <c r="T592" s="453"/>
      <c r="U592" s="453"/>
      <c r="V592" s="453"/>
      <c r="W592" s="453"/>
      <c r="X592" s="453"/>
      <c r="Y592" s="453"/>
      <c r="Z592" s="453"/>
      <c r="AA592" s="453"/>
      <c r="AB592" s="453"/>
      <c r="AC592" s="453"/>
      <c r="AD592" s="453"/>
      <c r="AE592" s="453"/>
    </row>
    <row r="593">
      <c r="A593" s="453"/>
      <c r="B593" s="453"/>
      <c r="C593" s="453"/>
      <c r="D593" s="453"/>
      <c r="E593" s="453"/>
      <c r="F593" s="453"/>
      <c r="G593" s="453"/>
      <c r="H593" s="453"/>
      <c r="I593" s="453"/>
      <c r="J593" s="453"/>
      <c r="K593" s="453"/>
      <c r="L593" s="453"/>
      <c r="M593" s="453"/>
      <c r="N593" s="453"/>
      <c r="O593" s="453"/>
      <c r="P593" s="453"/>
      <c r="Q593" s="453"/>
      <c r="R593" s="453"/>
      <c r="S593" s="453"/>
      <c r="T593" s="453"/>
      <c r="U593" s="453"/>
      <c r="V593" s="453"/>
      <c r="W593" s="453"/>
      <c r="X593" s="453"/>
      <c r="Y593" s="453"/>
      <c r="Z593" s="453"/>
      <c r="AA593" s="453"/>
      <c r="AB593" s="453"/>
      <c r="AC593" s="453"/>
      <c r="AD593" s="453"/>
      <c r="AE593" s="453"/>
    </row>
    <row r="594">
      <c r="A594" s="453"/>
      <c r="B594" s="453"/>
      <c r="C594" s="453"/>
      <c r="D594" s="453"/>
      <c r="E594" s="453"/>
      <c r="F594" s="453"/>
      <c r="G594" s="453"/>
      <c r="H594" s="453"/>
      <c r="I594" s="453"/>
      <c r="J594" s="453"/>
      <c r="K594" s="453"/>
      <c r="L594" s="453"/>
      <c r="M594" s="453"/>
      <c r="N594" s="453"/>
      <c r="O594" s="453"/>
      <c r="P594" s="453"/>
      <c r="Q594" s="453"/>
      <c r="R594" s="453"/>
      <c r="S594" s="453"/>
      <c r="T594" s="453"/>
      <c r="U594" s="453"/>
      <c r="V594" s="453"/>
      <c r="W594" s="453"/>
      <c r="X594" s="453"/>
      <c r="Y594" s="453"/>
      <c r="Z594" s="453"/>
      <c r="AA594" s="453"/>
      <c r="AB594" s="453"/>
      <c r="AC594" s="453"/>
      <c r="AD594" s="453"/>
      <c r="AE594" s="453"/>
    </row>
    <row r="595">
      <c r="A595" s="453"/>
      <c r="B595" s="453"/>
      <c r="C595" s="453"/>
      <c r="D595" s="453"/>
      <c r="E595" s="453"/>
      <c r="F595" s="453"/>
      <c r="G595" s="453"/>
      <c r="H595" s="453"/>
      <c r="I595" s="453"/>
      <c r="J595" s="453"/>
      <c r="K595" s="453"/>
      <c r="L595" s="453"/>
      <c r="M595" s="453"/>
      <c r="N595" s="453"/>
      <c r="O595" s="453"/>
      <c r="P595" s="453"/>
      <c r="Q595" s="453"/>
      <c r="R595" s="453"/>
      <c r="S595" s="453"/>
      <c r="T595" s="453"/>
      <c r="U595" s="453"/>
      <c r="V595" s="453"/>
      <c r="W595" s="453"/>
      <c r="X595" s="453"/>
      <c r="Y595" s="453"/>
      <c r="Z595" s="453"/>
      <c r="AA595" s="453"/>
      <c r="AB595" s="453"/>
      <c r="AC595" s="453"/>
      <c r="AD595" s="453"/>
      <c r="AE595" s="453"/>
    </row>
    <row r="596">
      <c r="A596" s="453"/>
      <c r="B596" s="453"/>
      <c r="C596" s="453"/>
      <c r="D596" s="453"/>
      <c r="E596" s="453"/>
      <c r="F596" s="453"/>
      <c r="G596" s="453"/>
      <c r="H596" s="453"/>
      <c r="I596" s="453"/>
      <c r="J596" s="453"/>
      <c r="K596" s="453"/>
      <c r="L596" s="453"/>
      <c r="M596" s="453"/>
      <c r="N596" s="453"/>
      <c r="O596" s="453"/>
      <c r="P596" s="453"/>
      <c r="Q596" s="453"/>
      <c r="R596" s="453"/>
      <c r="S596" s="453"/>
      <c r="T596" s="453"/>
      <c r="U596" s="453"/>
      <c r="V596" s="453"/>
      <c r="W596" s="453"/>
      <c r="X596" s="453"/>
      <c r="Y596" s="453"/>
      <c r="Z596" s="453"/>
      <c r="AA596" s="453"/>
      <c r="AB596" s="453"/>
      <c r="AC596" s="453"/>
      <c r="AD596" s="453"/>
      <c r="AE596" s="453"/>
    </row>
    <row r="597">
      <c r="A597" s="453"/>
      <c r="B597" s="453"/>
      <c r="C597" s="453"/>
      <c r="D597" s="453"/>
      <c r="E597" s="453"/>
      <c r="F597" s="453"/>
      <c r="G597" s="453"/>
      <c r="H597" s="453"/>
      <c r="I597" s="453"/>
      <c r="J597" s="453"/>
      <c r="K597" s="453"/>
      <c r="L597" s="453"/>
      <c r="M597" s="453"/>
      <c r="N597" s="453"/>
      <c r="O597" s="453"/>
      <c r="P597" s="453"/>
      <c r="Q597" s="453"/>
      <c r="R597" s="453"/>
      <c r="S597" s="453"/>
      <c r="T597" s="453"/>
      <c r="U597" s="453"/>
      <c r="V597" s="453"/>
      <c r="W597" s="453"/>
      <c r="X597" s="453"/>
      <c r="Y597" s="453"/>
      <c r="Z597" s="453"/>
      <c r="AA597" s="453"/>
      <c r="AB597" s="453"/>
      <c r="AC597" s="453"/>
      <c r="AD597" s="453"/>
      <c r="AE597" s="453"/>
    </row>
    <row r="598">
      <c r="A598" s="453"/>
      <c r="B598" s="453"/>
      <c r="C598" s="453"/>
      <c r="D598" s="453"/>
      <c r="E598" s="453"/>
      <c r="F598" s="453"/>
      <c r="G598" s="453"/>
      <c r="H598" s="453"/>
      <c r="I598" s="453"/>
      <c r="J598" s="453"/>
      <c r="K598" s="453"/>
      <c r="L598" s="453"/>
      <c r="M598" s="453"/>
      <c r="N598" s="453"/>
      <c r="O598" s="453"/>
      <c r="P598" s="453"/>
      <c r="Q598" s="453"/>
      <c r="R598" s="453"/>
      <c r="S598" s="453"/>
      <c r="T598" s="453"/>
      <c r="U598" s="453"/>
      <c r="V598" s="453"/>
      <c r="W598" s="453"/>
      <c r="X598" s="453"/>
      <c r="Y598" s="453"/>
      <c r="Z598" s="453"/>
      <c r="AA598" s="453"/>
      <c r="AB598" s="453"/>
      <c r="AC598" s="453"/>
      <c r="AD598" s="453"/>
      <c r="AE598" s="453"/>
    </row>
    <row r="599">
      <c r="A599" s="453"/>
      <c r="B599" s="453"/>
      <c r="C599" s="453"/>
      <c r="D599" s="453"/>
      <c r="E599" s="453"/>
      <c r="F599" s="453"/>
      <c r="G599" s="453"/>
      <c r="H599" s="453"/>
      <c r="I599" s="453"/>
      <c r="J599" s="453"/>
      <c r="K599" s="453"/>
      <c r="L599" s="453"/>
      <c r="M599" s="453"/>
      <c r="N599" s="453"/>
      <c r="O599" s="453"/>
      <c r="P599" s="453"/>
      <c r="Q599" s="453"/>
      <c r="R599" s="453"/>
      <c r="S599" s="453"/>
      <c r="T599" s="453"/>
      <c r="U599" s="453"/>
      <c r="V599" s="453"/>
      <c r="W599" s="453"/>
      <c r="X599" s="453"/>
      <c r="Y599" s="453"/>
      <c r="Z599" s="453"/>
      <c r="AA599" s="453"/>
      <c r="AB599" s="453"/>
      <c r="AC599" s="453"/>
      <c r="AD599" s="453"/>
      <c r="AE599" s="453"/>
    </row>
    <row r="600">
      <c r="A600" s="453"/>
      <c r="B600" s="453"/>
      <c r="C600" s="453"/>
      <c r="D600" s="453"/>
      <c r="E600" s="453"/>
      <c r="F600" s="453"/>
      <c r="G600" s="453"/>
      <c r="H600" s="453"/>
      <c r="I600" s="453"/>
      <c r="J600" s="453"/>
      <c r="K600" s="453"/>
      <c r="L600" s="453"/>
      <c r="M600" s="453"/>
      <c r="N600" s="453"/>
      <c r="O600" s="453"/>
      <c r="P600" s="453"/>
      <c r="Q600" s="453"/>
      <c r="R600" s="453"/>
      <c r="S600" s="453"/>
      <c r="T600" s="453"/>
      <c r="U600" s="453"/>
      <c r="V600" s="453"/>
      <c r="W600" s="453"/>
      <c r="X600" s="453"/>
      <c r="Y600" s="453"/>
      <c r="Z600" s="453"/>
      <c r="AA600" s="453"/>
      <c r="AB600" s="453"/>
      <c r="AC600" s="453"/>
      <c r="AD600" s="453"/>
      <c r="AE600" s="453"/>
    </row>
    <row r="601">
      <c r="A601" s="453"/>
      <c r="B601" s="453"/>
      <c r="C601" s="453"/>
      <c r="D601" s="453"/>
      <c r="E601" s="453"/>
      <c r="F601" s="453"/>
      <c r="G601" s="453"/>
      <c r="H601" s="453"/>
      <c r="I601" s="453"/>
      <c r="J601" s="453"/>
      <c r="K601" s="453"/>
      <c r="L601" s="453"/>
      <c r="M601" s="453"/>
      <c r="N601" s="453"/>
      <c r="O601" s="453"/>
      <c r="P601" s="453"/>
      <c r="Q601" s="453"/>
      <c r="R601" s="453"/>
      <c r="S601" s="453"/>
      <c r="T601" s="453"/>
      <c r="U601" s="453"/>
      <c r="V601" s="453"/>
      <c r="W601" s="453"/>
      <c r="X601" s="453"/>
      <c r="Y601" s="453"/>
      <c r="Z601" s="453"/>
      <c r="AA601" s="453"/>
      <c r="AB601" s="453"/>
      <c r="AC601" s="453"/>
      <c r="AD601" s="453"/>
      <c r="AE601" s="453"/>
    </row>
    <row r="602">
      <c r="A602" s="453"/>
      <c r="B602" s="453"/>
      <c r="C602" s="453"/>
      <c r="D602" s="453"/>
      <c r="E602" s="453"/>
      <c r="F602" s="453"/>
      <c r="G602" s="453"/>
      <c r="H602" s="453"/>
      <c r="I602" s="453"/>
      <c r="J602" s="453"/>
      <c r="K602" s="453"/>
      <c r="L602" s="453"/>
      <c r="M602" s="453"/>
      <c r="N602" s="453"/>
      <c r="O602" s="453"/>
      <c r="P602" s="453"/>
      <c r="Q602" s="453"/>
      <c r="R602" s="453"/>
      <c r="S602" s="453"/>
      <c r="T602" s="453"/>
      <c r="U602" s="453"/>
      <c r="V602" s="453"/>
      <c r="W602" s="453"/>
      <c r="X602" s="453"/>
      <c r="Y602" s="453"/>
      <c r="Z602" s="453"/>
      <c r="AA602" s="453"/>
      <c r="AB602" s="453"/>
      <c r="AC602" s="453"/>
      <c r="AD602" s="453"/>
      <c r="AE602" s="453"/>
    </row>
    <row r="603">
      <c r="A603" s="453"/>
      <c r="B603" s="453"/>
      <c r="C603" s="453"/>
      <c r="D603" s="453"/>
      <c r="E603" s="453"/>
      <c r="F603" s="453"/>
      <c r="G603" s="453"/>
      <c r="H603" s="453"/>
      <c r="I603" s="453"/>
      <c r="J603" s="453"/>
      <c r="K603" s="453"/>
      <c r="L603" s="453"/>
      <c r="M603" s="453"/>
      <c r="N603" s="453"/>
      <c r="O603" s="453"/>
      <c r="P603" s="453"/>
      <c r="Q603" s="453"/>
      <c r="R603" s="453"/>
      <c r="S603" s="453"/>
      <c r="T603" s="453"/>
      <c r="U603" s="453"/>
      <c r="V603" s="453"/>
      <c r="W603" s="453"/>
      <c r="X603" s="453"/>
      <c r="Y603" s="453"/>
      <c r="Z603" s="453"/>
      <c r="AA603" s="453"/>
      <c r="AB603" s="453"/>
      <c r="AC603" s="453"/>
      <c r="AD603" s="453"/>
      <c r="AE603" s="453"/>
    </row>
    <row r="604">
      <c r="A604" s="453"/>
      <c r="B604" s="453"/>
      <c r="C604" s="453"/>
      <c r="D604" s="453"/>
      <c r="E604" s="453"/>
      <c r="F604" s="453"/>
      <c r="G604" s="453"/>
      <c r="H604" s="453"/>
      <c r="I604" s="453"/>
      <c r="J604" s="453"/>
      <c r="K604" s="453"/>
      <c r="L604" s="453"/>
      <c r="M604" s="453"/>
      <c r="N604" s="453"/>
      <c r="O604" s="453"/>
      <c r="P604" s="453"/>
      <c r="Q604" s="453"/>
      <c r="R604" s="453"/>
      <c r="S604" s="453"/>
      <c r="T604" s="453"/>
      <c r="U604" s="453"/>
      <c r="V604" s="453"/>
      <c r="W604" s="453"/>
      <c r="X604" s="453"/>
      <c r="Y604" s="453"/>
      <c r="Z604" s="453"/>
      <c r="AA604" s="453"/>
      <c r="AB604" s="453"/>
      <c r="AC604" s="453"/>
      <c r="AD604" s="453"/>
      <c r="AE604" s="453"/>
    </row>
    <row r="605">
      <c r="A605" s="453"/>
      <c r="B605" s="453"/>
      <c r="C605" s="453"/>
      <c r="D605" s="453"/>
      <c r="E605" s="453"/>
      <c r="F605" s="453"/>
      <c r="G605" s="453"/>
      <c r="H605" s="453"/>
      <c r="I605" s="453"/>
      <c r="J605" s="453"/>
      <c r="K605" s="453"/>
      <c r="L605" s="453"/>
      <c r="M605" s="453"/>
      <c r="N605" s="453"/>
      <c r="O605" s="453"/>
      <c r="P605" s="453"/>
      <c r="Q605" s="453"/>
      <c r="R605" s="453"/>
      <c r="S605" s="453"/>
      <c r="T605" s="453"/>
      <c r="U605" s="453"/>
      <c r="V605" s="453"/>
      <c r="W605" s="453"/>
      <c r="X605" s="453"/>
      <c r="Y605" s="453"/>
      <c r="Z605" s="453"/>
      <c r="AA605" s="453"/>
      <c r="AB605" s="453"/>
      <c r="AC605" s="453"/>
      <c r="AD605" s="453"/>
      <c r="AE605" s="453"/>
    </row>
    <row r="606">
      <c r="A606" s="453"/>
      <c r="B606" s="453"/>
      <c r="C606" s="453"/>
      <c r="D606" s="453"/>
      <c r="E606" s="453"/>
      <c r="F606" s="453"/>
      <c r="G606" s="453"/>
      <c r="H606" s="453"/>
      <c r="I606" s="453"/>
      <c r="J606" s="453"/>
      <c r="K606" s="453"/>
      <c r="L606" s="453"/>
      <c r="M606" s="453"/>
      <c r="N606" s="453"/>
      <c r="O606" s="453"/>
      <c r="P606" s="453"/>
      <c r="Q606" s="453"/>
      <c r="R606" s="453"/>
      <c r="S606" s="453"/>
      <c r="T606" s="453"/>
      <c r="U606" s="453"/>
      <c r="V606" s="453"/>
      <c r="W606" s="453"/>
      <c r="X606" s="453"/>
      <c r="Y606" s="453"/>
      <c r="Z606" s="453"/>
      <c r="AA606" s="453"/>
      <c r="AB606" s="453"/>
      <c r="AC606" s="453"/>
      <c r="AD606" s="453"/>
      <c r="AE606" s="453"/>
    </row>
    <row r="607">
      <c r="A607" s="453"/>
      <c r="B607" s="453"/>
      <c r="C607" s="453"/>
      <c r="D607" s="453"/>
      <c r="E607" s="453"/>
      <c r="F607" s="453"/>
      <c r="G607" s="453"/>
      <c r="H607" s="453"/>
      <c r="I607" s="453"/>
      <c r="J607" s="453"/>
      <c r="K607" s="453"/>
      <c r="L607" s="453"/>
      <c r="M607" s="453"/>
      <c r="N607" s="453"/>
      <c r="O607" s="453"/>
      <c r="P607" s="453"/>
      <c r="Q607" s="453"/>
      <c r="R607" s="453"/>
      <c r="S607" s="453"/>
      <c r="T607" s="453"/>
      <c r="U607" s="453"/>
      <c r="V607" s="453"/>
      <c r="W607" s="453"/>
      <c r="X607" s="453"/>
      <c r="Y607" s="453"/>
      <c r="Z607" s="453"/>
      <c r="AA607" s="453"/>
      <c r="AB607" s="453"/>
      <c r="AC607" s="453"/>
      <c r="AD607" s="453"/>
      <c r="AE607" s="453"/>
    </row>
    <row r="608">
      <c r="A608" s="453"/>
      <c r="B608" s="453"/>
      <c r="C608" s="453"/>
      <c r="D608" s="453"/>
      <c r="E608" s="453"/>
      <c r="F608" s="453"/>
      <c r="G608" s="453"/>
      <c r="H608" s="453"/>
      <c r="I608" s="453"/>
      <c r="J608" s="453"/>
      <c r="K608" s="453"/>
      <c r="L608" s="453"/>
      <c r="M608" s="453"/>
      <c r="N608" s="453"/>
      <c r="O608" s="453"/>
      <c r="P608" s="453"/>
      <c r="Q608" s="453"/>
      <c r="R608" s="453"/>
      <c r="S608" s="453"/>
      <c r="T608" s="453"/>
      <c r="U608" s="453"/>
      <c r="V608" s="453"/>
      <c r="W608" s="453"/>
      <c r="X608" s="453"/>
      <c r="Y608" s="453"/>
      <c r="Z608" s="453"/>
      <c r="AA608" s="453"/>
      <c r="AB608" s="453"/>
      <c r="AC608" s="453"/>
      <c r="AD608" s="453"/>
      <c r="AE608" s="453"/>
    </row>
    <row r="609">
      <c r="A609" s="453"/>
      <c r="B609" s="453"/>
      <c r="C609" s="453"/>
      <c r="D609" s="453"/>
      <c r="E609" s="453"/>
      <c r="F609" s="453"/>
      <c r="G609" s="453"/>
      <c r="H609" s="453"/>
      <c r="I609" s="453"/>
      <c r="J609" s="453"/>
      <c r="K609" s="453"/>
      <c r="L609" s="453"/>
      <c r="M609" s="453"/>
      <c r="N609" s="453"/>
      <c r="O609" s="453"/>
      <c r="P609" s="453"/>
      <c r="Q609" s="453"/>
      <c r="R609" s="453"/>
      <c r="S609" s="453"/>
      <c r="T609" s="453"/>
      <c r="U609" s="453"/>
      <c r="V609" s="453"/>
      <c r="W609" s="453"/>
      <c r="X609" s="453"/>
      <c r="Y609" s="453"/>
      <c r="Z609" s="453"/>
      <c r="AA609" s="453"/>
      <c r="AB609" s="453"/>
      <c r="AC609" s="453"/>
      <c r="AD609" s="453"/>
      <c r="AE609" s="453"/>
    </row>
    <row r="610">
      <c r="A610" s="453"/>
      <c r="B610" s="453"/>
      <c r="C610" s="453"/>
      <c r="D610" s="453"/>
      <c r="E610" s="453"/>
      <c r="F610" s="453"/>
      <c r="G610" s="453"/>
      <c r="H610" s="453"/>
      <c r="I610" s="453"/>
      <c r="J610" s="453"/>
      <c r="K610" s="453"/>
      <c r="L610" s="453"/>
      <c r="M610" s="453"/>
      <c r="N610" s="453"/>
      <c r="O610" s="453"/>
      <c r="P610" s="453"/>
      <c r="Q610" s="453"/>
      <c r="R610" s="453"/>
      <c r="S610" s="453"/>
      <c r="T610" s="453"/>
      <c r="U610" s="453"/>
      <c r="V610" s="453"/>
      <c r="W610" s="453"/>
      <c r="X610" s="453"/>
      <c r="Y610" s="453"/>
      <c r="Z610" s="453"/>
      <c r="AA610" s="453"/>
      <c r="AB610" s="453"/>
      <c r="AC610" s="453"/>
      <c r="AD610" s="453"/>
      <c r="AE610" s="453"/>
    </row>
    <row r="611">
      <c r="A611" s="453"/>
      <c r="B611" s="453"/>
      <c r="C611" s="453"/>
      <c r="D611" s="453"/>
      <c r="E611" s="453"/>
      <c r="F611" s="453"/>
      <c r="G611" s="453"/>
      <c r="H611" s="453"/>
      <c r="I611" s="453"/>
      <c r="J611" s="453"/>
      <c r="K611" s="453"/>
      <c r="L611" s="453"/>
      <c r="M611" s="453"/>
      <c r="N611" s="453"/>
      <c r="O611" s="453"/>
      <c r="P611" s="453"/>
      <c r="Q611" s="453"/>
      <c r="R611" s="453"/>
      <c r="S611" s="453"/>
      <c r="T611" s="453"/>
      <c r="U611" s="453"/>
      <c r="V611" s="453"/>
      <c r="W611" s="453"/>
      <c r="X611" s="453"/>
      <c r="Y611" s="453"/>
      <c r="Z611" s="453"/>
      <c r="AA611" s="453"/>
      <c r="AB611" s="453"/>
      <c r="AC611" s="453"/>
      <c r="AD611" s="453"/>
      <c r="AE611" s="453"/>
    </row>
    <row r="612">
      <c r="A612" s="453"/>
      <c r="B612" s="453"/>
      <c r="C612" s="453"/>
      <c r="D612" s="453"/>
      <c r="E612" s="453"/>
      <c r="F612" s="453"/>
      <c r="G612" s="453"/>
      <c r="H612" s="453"/>
      <c r="I612" s="453"/>
      <c r="J612" s="453"/>
      <c r="K612" s="453"/>
      <c r="L612" s="453"/>
      <c r="M612" s="453"/>
      <c r="N612" s="453"/>
      <c r="O612" s="453"/>
      <c r="P612" s="453"/>
      <c r="Q612" s="453"/>
      <c r="R612" s="453"/>
      <c r="S612" s="453"/>
      <c r="T612" s="453"/>
      <c r="U612" s="453"/>
      <c r="V612" s="453"/>
      <c r="W612" s="453"/>
      <c r="X612" s="453"/>
      <c r="Y612" s="453"/>
      <c r="Z612" s="453"/>
      <c r="AA612" s="453"/>
      <c r="AB612" s="453"/>
      <c r="AC612" s="453"/>
      <c r="AD612" s="453"/>
      <c r="AE612" s="453"/>
    </row>
    <row r="613">
      <c r="A613" s="453"/>
      <c r="B613" s="453"/>
      <c r="C613" s="453"/>
      <c r="D613" s="453"/>
      <c r="E613" s="453"/>
      <c r="F613" s="453"/>
      <c r="G613" s="453"/>
      <c r="H613" s="453"/>
      <c r="I613" s="453"/>
      <c r="J613" s="453"/>
      <c r="K613" s="453"/>
      <c r="L613" s="453"/>
      <c r="M613" s="453"/>
      <c r="N613" s="453"/>
      <c r="O613" s="453"/>
      <c r="P613" s="453"/>
      <c r="Q613" s="453"/>
      <c r="R613" s="453"/>
      <c r="S613" s="453"/>
      <c r="T613" s="453"/>
      <c r="U613" s="453"/>
      <c r="V613" s="453"/>
      <c r="W613" s="453"/>
      <c r="X613" s="453"/>
      <c r="Y613" s="453"/>
      <c r="Z613" s="453"/>
      <c r="AA613" s="453"/>
      <c r="AB613" s="453"/>
      <c r="AC613" s="453"/>
      <c r="AD613" s="453"/>
      <c r="AE613" s="453"/>
    </row>
    <row r="614">
      <c r="A614" s="453"/>
      <c r="B614" s="453"/>
      <c r="C614" s="453"/>
      <c r="D614" s="453"/>
      <c r="E614" s="453"/>
      <c r="F614" s="453"/>
      <c r="G614" s="453"/>
      <c r="H614" s="453"/>
      <c r="I614" s="453"/>
      <c r="J614" s="453"/>
      <c r="K614" s="453"/>
      <c r="L614" s="453"/>
      <c r="M614" s="453"/>
      <c r="N614" s="453"/>
      <c r="O614" s="453"/>
      <c r="P614" s="453"/>
      <c r="Q614" s="453"/>
      <c r="R614" s="453"/>
      <c r="S614" s="453"/>
      <c r="T614" s="453"/>
      <c r="U614" s="453"/>
      <c r="V614" s="453"/>
      <c r="W614" s="453"/>
      <c r="X614" s="453"/>
      <c r="Y614" s="453"/>
      <c r="Z614" s="453"/>
      <c r="AA614" s="453"/>
      <c r="AB614" s="453"/>
      <c r="AC614" s="453"/>
      <c r="AD614" s="453"/>
      <c r="AE614" s="453"/>
    </row>
    <row r="615">
      <c r="A615" s="453"/>
      <c r="B615" s="453"/>
      <c r="C615" s="453"/>
      <c r="D615" s="453"/>
      <c r="E615" s="453"/>
      <c r="F615" s="453"/>
      <c r="G615" s="453"/>
      <c r="H615" s="453"/>
      <c r="I615" s="453"/>
      <c r="J615" s="453"/>
      <c r="K615" s="453"/>
      <c r="L615" s="453"/>
      <c r="M615" s="453"/>
      <c r="N615" s="453"/>
      <c r="O615" s="453"/>
      <c r="P615" s="453"/>
      <c r="Q615" s="453"/>
      <c r="R615" s="453"/>
      <c r="S615" s="453"/>
      <c r="T615" s="453"/>
      <c r="U615" s="453"/>
      <c r="V615" s="453"/>
      <c r="W615" s="453"/>
      <c r="X615" s="453"/>
      <c r="Y615" s="453"/>
      <c r="Z615" s="453"/>
      <c r="AA615" s="453"/>
      <c r="AB615" s="453"/>
      <c r="AC615" s="453"/>
      <c r="AD615" s="453"/>
      <c r="AE615" s="453"/>
    </row>
    <row r="616">
      <c r="A616" s="453"/>
      <c r="B616" s="453"/>
      <c r="C616" s="453"/>
      <c r="D616" s="453"/>
      <c r="E616" s="453"/>
      <c r="F616" s="453"/>
      <c r="G616" s="453"/>
      <c r="H616" s="453"/>
      <c r="I616" s="453"/>
      <c r="J616" s="453"/>
      <c r="K616" s="453"/>
      <c r="L616" s="453"/>
      <c r="M616" s="453"/>
      <c r="N616" s="453"/>
      <c r="O616" s="453"/>
      <c r="P616" s="453"/>
      <c r="Q616" s="453"/>
      <c r="R616" s="453"/>
      <c r="S616" s="453"/>
      <c r="T616" s="453"/>
      <c r="U616" s="453"/>
      <c r="V616" s="453"/>
      <c r="W616" s="453"/>
      <c r="X616" s="453"/>
      <c r="Y616" s="453"/>
      <c r="Z616" s="453"/>
      <c r="AA616" s="453"/>
      <c r="AB616" s="453"/>
      <c r="AC616" s="453"/>
      <c r="AD616" s="453"/>
      <c r="AE616" s="453"/>
    </row>
    <row r="617">
      <c r="A617" s="453"/>
      <c r="B617" s="453"/>
      <c r="C617" s="453"/>
      <c r="D617" s="453"/>
      <c r="E617" s="453"/>
      <c r="F617" s="453"/>
      <c r="G617" s="453"/>
      <c r="H617" s="453"/>
      <c r="I617" s="453"/>
      <c r="J617" s="453"/>
      <c r="K617" s="453"/>
      <c r="L617" s="453"/>
      <c r="M617" s="453"/>
      <c r="N617" s="453"/>
      <c r="O617" s="453"/>
      <c r="P617" s="453"/>
      <c r="Q617" s="453"/>
      <c r="R617" s="453"/>
      <c r="S617" s="453"/>
      <c r="T617" s="453"/>
      <c r="U617" s="453"/>
      <c r="V617" s="453"/>
      <c r="W617" s="453"/>
      <c r="X617" s="453"/>
      <c r="Y617" s="453"/>
      <c r="Z617" s="453"/>
      <c r="AA617" s="453"/>
      <c r="AB617" s="453"/>
      <c r="AC617" s="453"/>
      <c r="AD617" s="453"/>
      <c r="AE617" s="453"/>
    </row>
    <row r="618">
      <c r="A618" s="453"/>
      <c r="B618" s="453"/>
      <c r="C618" s="453"/>
      <c r="D618" s="453"/>
      <c r="E618" s="453"/>
      <c r="F618" s="453"/>
      <c r="G618" s="453"/>
      <c r="H618" s="453"/>
      <c r="I618" s="453"/>
      <c r="J618" s="453"/>
      <c r="K618" s="453"/>
      <c r="L618" s="453"/>
      <c r="M618" s="453"/>
      <c r="N618" s="453"/>
      <c r="O618" s="453"/>
      <c r="P618" s="453"/>
      <c r="Q618" s="453"/>
      <c r="R618" s="453"/>
      <c r="S618" s="453"/>
      <c r="T618" s="453"/>
      <c r="U618" s="453"/>
      <c r="V618" s="453"/>
      <c r="W618" s="453"/>
      <c r="X618" s="453"/>
      <c r="Y618" s="453"/>
      <c r="Z618" s="453"/>
      <c r="AA618" s="453"/>
      <c r="AB618" s="453"/>
      <c r="AC618" s="453"/>
      <c r="AD618" s="453"/>
      <c r="AE618" s="453"/>
    </row>
    <row r="619">
      <c r="A619" s="453"/>
      <c r="B619" s="453"/>
      <c r="C619" s="453"/>
      <c r="D619" s="453"/>
      <c r="E619" s="453"/>
      <c r="F619" s="453"/>
      <c r="G619" s="453"/>
      <c r="H619" s="453"/>
      <c r="I619" s="453"/>
      <c r="J619" s="453"/>
      <c r="K619" s="453"/>
      <c r="L619" s="453"/>
      <c r="M619" s="453"/>
      <c r="N619" s="453"/>
      <c r="O619" s="453"/>
      <c r="P619" s="453"/>
      <c r="Q619" s="453"/>
      <c r="R619" s="453"/>
      <c r="S619" s="453"/>
      <c r="T619" s="453"/>
      <c r="U619" s="453"/>
      <c r="V619" s="453"/>
      <c r="W619" s="453"/>
      <c r="X619" s="453"/>
      <c r="Y619" s="453"/>
      <c r="Z619" s="453"/>
      <c r="AA619" s="453"/>
      <c r="AB619" s="453"/>
      <c r="AC619" s="453"/>
      <c r="AD619" s="453"/>
      <c r="AE619" s="453"/>
    </row>
    <row r="620">
      <c r="A620" s="453"/>
      <c r="B620" s="453"/>
      <c r="C620" s="453"/>
      <c r="D620" s="453"/>
      <c r="E620" s="453"/>
      <c r="F620" s="453"/>
      <c r="G620" s="453"/>
      <c r="H620" s="453"/>
      <c r="I620" s="453"/>
      <c r="J620" s="453"/>
      <c r="K620" s="453"/>
      <c r="L620" s="453"/>
      <c r="M620" s="453"/>
      <c r="N620" s="453"/>
      <c r="O620" s="453"/>
      <c r="P620" s="453"/>
      <c r="Q620" s="453"/>
      <c r="R620" s="453"/>
      <c r="S620" s="453"/>
      <c r="T620" s="453"/>
      <c r="U620" s="453"/>
      <c r="V620" s="453"/>
      <c r="W620" s="453"/>
      <c r="X620" s="453"/>
      <c r="Y620" s="453"/>
      <c r="Z620" s="453"/>
      <c r="AA620" s="453"/>
      <c r="AB620" s="453"/>
      <c r="AC620" s="453"/>
      <c r="AD620" s="453"/>
      <c r="AE620" s="453"/>
    </row>
    <row r="621">
      <c r="A621" s="453"/>
      <c r="B621" s="453"/>
      <c r="C621" s="453"/>
      <c r="D621" s="453"/>
      <c r="E621" s="453"/>
      <c r="F621" s="453"/>
      <c r="G621" s="453"/>
      <c r="H621" s="453"/>
      <c r="I621" s="453"/>
      <c r="J621" s="453"/>
      <c r="K621" s="453"/>
      <c r="L621" s="453"/>
      <c r="M621" s="453"/>
      <c r="N621" s="453"/>
      <c r="O621" s="453"/>
      <c r="P621" s="453"/>
      <c r="Q621" s="453"/>
      <c r="R621" s="453"/>
      <c r="S621" s="453"/>
      <c r="T621" s="453"/>
      <c r="U621" s="453"/>
      <c r="V621" s="453"/>
      <c r="W621" s="453"/>
      <c r="X621" s="453"/>
      <c r="Y621" s="453"/>
      <c r="Z621" s="453"/>
      <c r="AA621" s="453"/>
      <c r="AB621" s="453"/>
      <c r="AC621" s="453"/>
      <c r="AD621" s="453"/>
      <c r="AE621" s="453"/>
    </row>
    <row r="622">
      <c r="A622" s="453"/>
      <c r="B622" s="453"/>
      <c r="C622" s="453"/>
      <c r="D622" s="453"/>
      <c r="E622" s="453"/>
      <c r="F622" s="453"/>
      <c r="G622" s="453"/>
      <c r="H622" s="453"/>
      <c r="I622" s="453"/>
      <c r="J622" s="453"/>
      <c r="K622" s="453"/>
      <c r="L622" s="453"/>
      <c r="M622" s="453"/>
      <c r="N622" s="453"/>
      <c r="O622" s="453"/>
      <c r="P622" s="453"/>
      <c r="Q622" s="453"/>
      <c r="R622" s="453"/>
      <c r="S622" s="453"/>
      <c r="T622" s="453"/>
      <c r="U622" s="453"/>
      <c r="V622" s="453"/>
      <c r="W622" s="453"/>
      <c r="X622" s="453"/>
      <c r="Y622" s="453"/>
      <c r="Z622" s="453"/>
      <c r="AA622" s="453"/>
      <c r="AB622" s="453"/>
      <c r="AC622" s="453"/>
      <c r="AD622" s="453"/>
      <c r="AE622" s="453"/>
    </row>
    <row r="623">
      <c r="A623" s="453"/>
      <c r="B623" s="453"/>
      <c r="C623" s="453"/>
      <c r="D623" s="453"/>
      <c r="E623" s="453"/>
      <c r="F623" s="453"/>
      <c r="G623" s="453"/>
      <c r="H623" s="453"/>
      <c r="I623" s="453"/>
      <c r="J623" s="453"/>
      <c r="K623" s="453"/>
      <c r="L623" s="453"/>
      <c r="M623" s="453"/>
      <c r="N623" s="453"/>
      <c r="O623" s="453"/>
      <c r="P623" s="453"/>
      <c r="Q623" s="453"/>
      <c r="R623" s="453"/>
      <c r="S623" s="453"/>
      <c r="T623" s="453"/>
      <c r="U623" s="453"/>
      <c r="V623" s="453"/>
      <c r="W623" s="453"/>
      <c r="X623" s="453"/>
      <c r="Y623" s="453"/>
      <c r="Z623" s="453"/>
      <c r="AA623" s="453"/>
      <c r="AB623" s="453"/>
      <c r="AC623" s="453"/>
      <c r="AD623" s="453"/>
      <c r="AE623" s="453"/>
    </row>
    <row r="624">
      <c r="A624" s="453"/>
      <c r="B624" s="453"/>
      <c r="C624" s="453"/>
      <c r="D624" s="453"/>
      <c r="E624" s="453"/>
      <c r="F624" s="453"/>
      <c r="G624" s="453"/>
      <c r="H624" s="453"/>
      <c r="I624" s="453"/>
      <c r="J624" s="453"/>
      <c r="K624" s="453"/>
      <c r="L624" s="453"/>
      <c r="M624" s="453"/>
      <c r="N624" s="453"/>
      <c r="O624" s="453"/>
      <c r="P624" s="453"/>
      <c r="Q624" s="453"/>
      <c r="R624" s="453"/>
      <c r="S624" s="453"/>
      <c r="T624" s="453"/>
      <c r="U624" s="453"/>
      <c r="V624" s="453"/>
      <c r="W624" s="453"/>
      <c r="X624" s="453"/>
      <c r="Y624" s="453"/>
      <c r="Z624" s="453"/>
      <c r="AA624" s="453"/>
      <c r="AB624" s="453"/>
      <c r="AC624" s="453"/>
      <c r="AD624" s="453"/>
      <c r="AE624" s="453"/>
    </row>
    <row r="625">
      <c r="A625" s="453"/>
      <c r="B625" s="453"/>
      <c r="C625" s="453"/>
      <c r="D625" s="453"/>
      <c r="E625" s="453"/>
      <c r="F625" s="453"/>
      <c r="G625" s="453"/>
      <c r="H625" s="453"/>
      <c r="I625" s="453"/>
      <c r="J625" s="453"/>
      <c r="K625" s="453"/>
      <c r="L625" s="453"/>
      <c r="M625" s="453"/>
      <c r="N625" s="453"/>
      <c r="O625" s="453"/>
      <c r="P625" s="453"/>
      <c r="Q625" s="453"/>
      <c r="R625" s="453"/>
      <c r="S625" s="453"/>
      <c r="T625" s="453"/>
      <c r="U625" s="453"/>
      <c r="V625" s="453"/>
      <c r="W625" s="453"/>
      <c r="X625" s="453"/>
      <c r="Y625" s="453"/>
      <c r="Z625" s="453"/>
      <c r="AA625" s="453"/>
      <c r="AB625" s="453"/>
      <c r="AC625" s="453"/>
      <c r="AD625" s="453"/>
      <c r="AE625" s="453"/>
    </row>
    <row r="626">
      <c r="A626" s="453"/>
      <c r="B626" s="453"/>
      <c r="C626" s="453"/>
      <c r="D626" s="453"/>
      <c r="E626" s="453"/>
      <c r="F626" s="453"/>
      <c r="G626" s="453"/>
      <c r="H626" s="453"/>
      <c r="I626" s="453"/>
      <c r="J626" s="453"/>
      <c r="K626" s="453"/>
      <c r="L626" s="453"/>
      <c r="M626" s="453"/>
      <c r="N626" s="453"/>
      <c r="O626" s="453"/>
      <c r="P626" s="453"/>
      <c r="Q626" s="453"/>
      <c r="R626" s="453"/>
      <c r="S626" s="453"/>
      <c r="T626" s="453"/>
      <c r="U626" s="453"/>
      <c r="V626" s="453"/>
      <c r="W626" s="453"/>
      <c r="X626" s="453"/>
      <c r="Y626" s="453"/>
      <c r="Z626" s="453"/>
      <c r="AA626" s="453"/>
      <c r="AB626" s="453"/>
      <c r="AC626" s="453"/>
      <c r="AD626" s="453"/>
      <c r="AE626" s="453"/>
    </row>
    <row r="627">
      <c r="A627" s="453"/>
      <c r="B627" s="453"/>
      <c r="C627" s="453"/>
      <c r="D627" s="453"/>
      <c r="E627" s="453"/>
      <c r="F627" s="453"/>
      <c r="G627" s="453"/>
      <c r="H627" s="453"/>
      <c r="I627" s="453"/>
      <c r="J627" s="453"/>
      <c r="K627" s="453"/>
      <c r="L627" s="453"/>
      <c r="M627" s="453"/>
      <c r="N627" s="453"/>
      <c r="O627" s="453"/>
      <c r="P627" s="453"/>
      <c r="Q627" s="453"/>
      <c r="R627" s="453"/>
      <c r="S627" s="453"/>
      <c r="T627" s="453"/>
      <c r="U627" s="453"/>
      <c r="V627" s="453"/>
      <c r="W627" s="453"/>
      <c r="X627" s="453"/>
      <c r="Y627" s="453"/>
      <c r="Z627" s="453"/>
      <c r="AA627" s="453"/>
      <c r="AB627" s="453"/>
      <c r="AC627" s="453"/>
      <c r="AD627" s="453"/>
      <c r="AE627" s="453"/>
    </row>
    <row r="628">
      <c r="A628" s="453"/>
      <c r="B628" s="453"/>
      <c r="C628" s="453"/>
      <c r="D628" s="453"/>
      <c r="E628" s="453"/>
      <c r="F628" s="453"/>
      <c r="G628" s="453"/>
      <c r="H628" s="453"/>
      <c r="I628" s="453"/>
      <c r="J628" s="453"/>
      <c r="K628" s="453"/>
      <c r="L628" s="453"/>
      <c r="M628" s="453"/>
      <c r="N628" s="453"/>
      <c r="O628" s="453"/>
      <c r="P628" s="453"/>
      <c r="Q628" s="453"/>
      <c r="R628" s="453"/>
      <c r="S628" s="453"/>
      <c r="T628" s="453"/>
      <c r="U628" s="453"/>
      <c r="V628" s="453"/>
      <c r="W628" s="453"/>
      <c r="X628" s="453"/>
      <c r="Y628" s="453"/>
      <c r="Z628" s="453"/>
      <c r="AA628" s="453"/>
      <c r="AB628" s="453"/>
      <c r="AC628" s="453"/>
      <c r="AD628" s="453"/>
      <c r="AE628" s="453"/>
    </row>
    <row r="629">
      <c r="A629" s="453"/>
      <c r="B629" s="453"/>
      <c r="C629" s="453"/>
      <c r="D629" s="453"/>
      <c r="E629" s="453"/>
      <c r="F629" s="453"/>
      <c r="G629" s="453"/>
      <c r="H629" s="453"/>
      <c r="I629" s="453"/>
      <c r="J629" s="453"/>
      <c r="K629" s="453"/>
      <c r="L629" s="453"/>
      <c r="M629" s="453"/>
      <c r="N629" s="453"/>
      <c r="O629" s="453"/>
      <c r="P629" s="453"/>
      <c r="Q629" s="453"/>
      <c r="R629" s="453"/>
      <c r="S629" s="453"/>
      <c r="T629" s="453"/>
      <c r="U629" s="453"/>
      <c r="V629" s="453"/>
      <c r="W629" s="453"/>
      <c r="X629" s="453"/>
      <c r="Y629" s="453"/>
      <c r="Z629" s="453"/>
      <c r="AA629" s="453"/>
      <c r="AB629" s="453"/>
      <c r="AC629" s="453"/>
      <c r="AD629" s="453"/>
      <c r="AE629" s="453"/>
    </row>
    <row r="630">
      <c r="A630" s="453"/>
      <c r="B630" s="453"/>
      <c r="C630" s="453"/>
      <c r="D630" s="453"/>
      <c r="E630" s="453"/>
      <c r="F630" s="453"/>
      <c r="G630" s="453"/>
      <c r="H630" s="453"/>
      <c r="I630" s="453"/>
      <c r="J630" s="453"/>
      <c r="K630" s="453"/>
      <c r="L630" s="453"/>
      <c r="M630" s="453"/>
      <c r="N630" s="453"/>
      <c r="O630" s="453"/>
      <c r="P630" s="453"/>
      <c r="Q630" s="453"/>
      <c r="R630" s="453"/>
      <c r="S630" s="453"/>
      <c r="T630" s="453"/>
      <c r="U630" s="453"/>
      <c r="V630" s="453"/>
      <c r="W630" s="453"/>
      <c r="X630" s="453"/>
      <c r="Y630" s="453"/>
      <c r="Z630" s="453"/>
      <c r="AA630" s="453"/>
      <c r="AB630" s="453"/>
      <c r="AC630" s="453"/>
      <c r="AD630" s="453"/>
      <c r="AE630" s="453"/>
    </row>
    <row r="631">
      <c r="A631" s="453"/>
      <c r="B631" s="453"/>
      <c r="C631" s="453"/>
      <c r="D631" s="453"/>
      <c r="E631" s="453"/>
      <c r="F631" s="453"/>
      <c r="G631" s="453"/>
      <c r="H631" s="453"/>
      <c r="I631" s="453"/>
      <c r="J631" s="453"/>
      <c r="K631" s="453"/>
      <c r="L631" s="453"/>
      <c r="M631" s="453"/>
      <c r="N631" s="453"/>
      <c r="O631" s="453"/>
      <c r="P631" s="453"/>
      <c r="Q631" s="453"/>
      <c r="R631" s="453"/>
      <c r="S631" s="453"/>
      <c r="T631" s="453"/>
      <c r="U631" s="453"/>
      <c r="V631" s="453"/>
      <c r="W631" s="453"/>
      <c r="X631" s="453"/>
      <c r="Y631" s="453"/>
      <c r="Z631" s="453"/>
      <c r="AA631" s="453"/>
      <c r="AB631" s="453"/>
      <c r="AC631" s="453"/>
      <c r="AD631" s="453"/>
      <c r="AE631" s="453"/>
    </row>
    <row r="632">
      <c r="A632" s="453"/>
      <c r="B632" s="453"/>
      <c r="C632" s="453"/>
      <c r="D632" s="453"/>
      <c r="E632" s="453"/>
      <c r="F632" s="453"/>
      <c r="G632" s="453"/>
      <c r="H632" s="453"/>
      <c r="I632" s="453"/>
      <c r="J632" s="453"/>
      <c r="K632" s="453"/>
      <c r="L632" s="453"/>
      <c r="M632" s="453"/>
      <c r="N632" s="453"/>
      <c r="O632" s="453"/>
      <c r="P632" s="453"/>
      <c r="Q632" s="453"/>
      <c r="R632" s="453"/>
      <c r="S632" s="453"/>
      <c r="T632" s="453"/>
      <c r="U632" s="453"/>
      <c r="V632" s="453"/>
      <c r="W632" s="453"/>
      <c r="X632" s="453"/>
      <c r="Y632" s="453"/>
      <c r="Z632" s="453"/>
      <c r="AA632" s="453"/>
      <c r="AB632" s="453"/>
      <c r="AC632" s="453"/>
      <c r="AD632" s="453"/>
      <c r="AE632" s="453"/>
    </row>
    <row r="633">
      <c r="A633" s="453"/>
      <c r="B633" s="453"/>
      <c r="C633" s="453"/>
      <c r="D633" s="453"/>
      <c r="E633" s="453"/>
      <c r="F633" s="453"/>
      <c r="G633" s="453"/>
      <c r="H633" s="453"/>
      <c r="I633" s="453"/>
      <c r="J633" s="453"/>
      <c r="K633" s="453"/>
      <c r="L633" s="453"/>
      <c r="M633" s="453"/>
      <c r="N633" s="453"/>
      <c r="O633" s="453"/>
      <c r="P633" s="453"/>
      <c r="Q633" s="453"/>
      <c r="R633" s="453"/>
      <c r="S633" s="453"/>
      <c r="T633" s="453"/>
      <c r="U633" s="453"/>
      <c r="V633" s="453"/>
      <c r="W633" s="453"/>
      <c r="X633" s="453"/>
      <c r="Y633" s="453"/>
      <c r="Z633" s="453"/>
      <c r="AA633" s="453"/>
      <c r="AB633" s="453"/>
      <c r="AC633" s="453"/>
      <c r="AD633" s="453"/>
      <c r="AE633" s="453"/>
    </row>
    <row r="634">
      <c r="A634" s="453"/>
      <c r="B634" s="453"/>
      <c r="C634" s="453"/>
      <c r="D634" s="453"/>
      <c r="E634" s="453"/>
      <c r="F634" s="453"/>
      <c r="G634" s="453"/>
      <c r="H634" s="453"/>
      <c r="I634" s="453"/>
      <c r="J634" s="453"/>
      <c r="K634" s="453"/>
      <c r="L634" s="453"/>
      <c r="M634" s="453"/>
      <c r="N634" s="453"/>
      <c r="O634" s="453"/>
      <c r="P634" s="453"/>
      <c r="Q634" s="453"/>
      <c r="R634" s="453"/>
      <c r="S634" s="453"/>
      <c r="T634" s="453"/>
      <c r="U634" s="453"/>
      <c r="V634" s="453"/>
      <c r="W634" s="453"/>
      <c r="X634" s="453"/>
      <c r="Y634" s="453"/>
      <c r="Z634" s="453"/>
      <c r="AA634" s="453"/>
      <c r="AB634" s="453"/>
      <c r="AC634" s="453"/>
      <c r="AD634" s="453"/>
      <c r="AE634" s="453"/>
    </row>
    <row r="635">
      <c r="A635" s="453"/>
      <c r="B635" s="453"/>
      <c r="C635" s="453"/>
      <c r="D635" s="453"/>
      <c r="E635" s="453"/>
      <c r="F635" s="453"/>
      <c r="G635" s="453"/>
      <c r="H635" s="453"/>
      <c r="I635" s="453"/>
      <c r="J635" s="453"/>
      <c r="K635" s="453"/>
      <c r="L635" s="453"/>
      <c r="M635" s="453"/>
      <c r="N635" s="453"/>
      <c r="O635" s="453"/>
      <c r="P635" s="453"/>
      <c r="Q635" s="453"/>
      <c r="R635" s="453"/>
      <c r="S635" s="453"/>
      <c r="T635" s="453"/>
      <c r="U635" s="453"/>
      <c r="V635" s="453"/>
      <c r="W635" s="453"/>
      <c r="X635" s="453"/>
      <c r="Y635" s="453"/>
      <c r="Z635" s="453"/>
      <c r="AA635" s="453"/>
      <c r="AB635" s="453"/>
      <c r="AC635" s="453"/>
      <c r="AD635" s="453"/>
      <c r="AE635" s="453"/>
    </row>
    <row r="636">
      <c r="A636" s="453"/>
      <c r="B636" s="453"/>
      <c r="C636" s="453"/>
      <c r="D636" s="453"/>
      <c r="E636" s="453"/>
      <c r="F636" s="453"/>
      <c r="G636" s="453"/>
      <c r="H636" s="453"/>
      <c r="I636" s="453"/>
      <c r="J636" s="453"/>
      <c r="K636" s="453"/>
      <c r="L636" s="453"/>
      <c r="M636" s="453"/>
      <c r="N636" s="453"/>
      <c r="O636" s="453"/>
      <c r="P636" s="453"/>
      <c r="Q636" s="453"/>
      <c r="R636" s="453"/>
      <c r="S636" s="453"/>
      <c r="T636" s="453"/>
      <c r="U636" s="453"/>
      <c r="V636" s="453"/>
      <c r="W636" s="453"/>
      <c r="X636" s="453"/>
      <c r="Y636" s="453"/>
      <c r="Z636" s="453"/>
      <c r="AA636" s="453"/>
      <c r="AB636" s="453"/>
      <c r="AC636" s="453"/>
      <c r="AD636" s="453"/>
      <c r="AE636" s="453"/>
    </row>
    <row r="637">
      <c r="A637" s="453"/>
      <c r="B637" s="453"/>
      <c r="C637" s="453"/>
      <c r="D637" s="453"/>
      <c r="E637" s="453"/>
      <c r="F637" s="453"/>
      <c r="G637" s="453"/>
      <c r="H637" s="453"/>
      <c r="I637" s="453"/>
      <c r="J637" s="453"/>
      <c r="K637" s="453"/>
      <c r="L637" s="453"/>
      <c r="M637" s="453"/>
      <c r="N637" s="453"/>
      <c r="O637" s="453"/>
      <c r="P637" s="453"/>
      <c r="Q637" s="453"/>
      <c r="R637" s="453"/>
      <c r="S637" s="453"/>
      <c r="T637" s="453"/>
      <c r="U637" s="453"/>
      <c r="V637" s="453"/>
      <c r="W637" s="453"/>
      <c r="X637" s="453"/>
      <c r="Y637" s="453"/>
      <c r="Z637" s="453"/>
      <c r="AA637" s="453"/>
      <c r="AB637" s="453"/>
      <c r="AC637" s="453"/>
      <c r="AD637" s="453"/>
      <c r="AE637" s="453"/>
    </row>
    <row r="638">
      <c r="A638" s="453"/>
      <c r="B638" s="453"/>
      <c r="C638" s="453"/>
      <c r="D638" s="453"/>
      <c r="E638" s="453"/>
      <c r="F638" s="453"/>
      <c r="G638" s="453"/>
      <c r="H638" s="453"/>
      <c r="I638" s="453"/>
      <c r="J638" s="453"/>
      <c r="K638" s="453"/>
      <c r="L638" s="453"/>
      <c r="M638" s="453"/>
      <c r="N638" s="453"/>
      <c r="O638" s="453"/>
      <c r="P638" s="453"/>
      <c r="Q638" s="453"/>
      <c r="R638" s="453"/>
      <c r="S638" s="453"/>
      <c r="T638" s="453"/>
      <c r="U638" s="453"/>
      <c r="V638" s="453"/>
      <c r="W638" s="453"/>
      <c r="X638" s="453"/>
      <c r="Y638" s="453"/>
      <c r="Z638" s="453"/>
      <c r="AA638" s="453"/>
      <c r="AB638" s="453"/>
      <c r="AC638" s="453"/>
      <c r="AD638" s="453"/>
      <c r="AE638" s="453"/>
    </row>
    <row r="639">
      <c r="A639" s="453"/>
      <c r="B639" s="453"/>
      <c r="C639" s="453"/>
      <c r="D639" s="453"/>
      <c r="E639" s="453"/>
      <c r="F639" s="453"/>
      <c r="G639" s="453"/>
      <c r="H639" s="453"/>
      <c r="I639" s="453"/>
      <c r="J639" s="453"/>
      <c r="K639" s="453"/>
      <c r="L639" s="453"/>
      <c r="M639" s="453"/>
      <c r="N639" s="453"/>
      <c r="O639" s="453"/>
      <c r="P639" s="453"/>
      <c r="Q639" s="453"/>
      <c r="R639" s="453"/>
      <c r="S639" s="453"/>
      <c r="T639" s="453"/>
      <c r="U639" s="453"/>
      <c r="V639" s="453"/>
      <c r="W639" s="453"/>
      <c r="X639" s="453"/>
      <c r="Y639" s="453"/>
      <c r="Z639" s="453"/>
      <c r="AA639" s="453"/>
      <c r="AB639" s="453"/>
      <c r="AC639" s="453"/>
      <c r="AD639" s="453"/>
      <c r="AE639" s="453"/>
    </row>
    <row r="640">
      <c r="A640" s="453"/>
      <c r="B640" s="453"/>
      <c r="C640" s="453"/>
      <c r="D640" s="453"/>
      <c r="E640" s="453"/>
      <c r="F640" s="453"/>
      <c r="G640" s="453"/>
      <c r="H640" s="453"/>
      <c r="I640" s="453"/>
      <c r="J640" s="453"/>
      <c r="K640" s="453"/>
      <c r="L640" s="453"/>
      <c r="M640" s="453"/>
      <c r="N640" s="453"/>
      <c r="O640" s="453"/>
      <c r="P640" s="453"/>
      <c r="Q640" s="453"/>
      <c r="R640" s="453"/>
      <c r="S640" s="453"/>
      <c r="T640" s="453"/>
      <c r="U640" s="453"/>
      <c r="V640" s="453"/>
      <c r="W640" s="453"/>
      <c r="X640" s="453"/>
      <c r="Y640" s="453"/>
      <c r="Z640" s="453"/>
      <c r="AA640" s="453"/>
      <c r="AB640" s="453"/>
      <c r="AC640" s="453"/>
      <c r="AD640" s="453"/>
      <c r="AE640" s="453"/>
    </row>
    <row r="641">
      <c r="A641" s="453"/>
      <c r="B641" s="453"/>
      <c r="C641" s="453"/>
      <c r="D641" s="453"/>
      <c r="E641" s="453"/>
      <c r="F641" s="453"/>
      <c r="G641" s="453"/>
      <c r="H641" s="453"/>
      <c r="I641" s="453"/>
      <c r="J641" s="453"/>
      <c r="K641" s="453"/>
      <c r="L641" s="453"/>
      <c r="M641" s="453"/>
      <c r="N641" s="453"/>
      <c r="O641" s="453"/>
      <c r="P641" s="453"/>
      <c r="Q641" s="453"/>
      <c r="R641" s="453"/>
      <c r="S641" s="453"/>
      <c r="T641" s="453"/>
      <c r="U641" s="453"/>
      <c r="V641" s="453"/>
      <c r="W641" s="453"/>
      <c r="X641" s="453"/>
      <c r="Y641" s="453"/>
      <c r="Z641" s="453"/>
      <c r="AA641" s="453"/>
      <c r="AB641" s="453"/>
      <c r="AC641" s="453"/>
      <c r="AD641" s="453"/>
      <c r="AE641" s="453"/>
    </row>
    <row r="642">
      <c r="A642" s="453"/>
      <c r="B642" s="453"/>
      <c r="C642" s="453"/>
      <c r="D642" s="453"/>
      <c r="E642" s="453"/>
      <c r="F642" s="453"/>
      <c r="G642" s="453"/>
      <c r="H642" s="453"/>
      <c r="I642" s="453"/>
      <c r="J642" s="453"/>
      <c r="K642" s="453"/>
      <c r="L642" s="453"/>
      <c r="M642" s="453"/>
      <c r="N642" s="453"/>
      <c r="O642" s="453"/>
      <c r="P642" s="453"/>
      <c r="Q642" s="453"/>
      <c r="R642" s="453"/>
      <c r="S642" s="453"/>
      <c r="T642" s="453"/>
      <c r="U642" s="453"/>
      <c r="V642" s="453"/>
      <c r="W642" s="453"/>
      <c r="X642" s="453"/>
      <c r="Y642" s="453"/>
      <c r="Z642" s="453"/>
      <c r="AA642" s="453"/>
      <c r="AB642" s="453"/>
      <c r="AC642" s="453"/>
      <c r="AD642" s="453"/>
      <c r="AE642" s="453"/>
    </row>
    <row r="643">
      <c r="A643" s="453"/>
      <c r="B643" s="453"/>
      <c r="C643" s="453"/>
      <c r="D643" s="453"/>
      <c r="E643" s="453"/>
      <c r="F643" s="453"/>
      <c r="G643" s="453"/>
      <c r="H643" s="453"/>
      <c r="I643" s="453"/>
      <c r="J643" s="453"/>
      <c r="K643" s="453"/>
      <c r="L643" s="453"/>
      <c r="M643" s="453"/>
      <c r="N643" s="453"/>
      <c r="O643" s="453"/>
      <c r="P643" s="453"/>
      <c r="Q643" s="453"/>
      <c r="R643" s="453"/>
      <c r="S643" s="453"/>
      <c r="T643" s="453"/>
      <c r="U643" s="453"/>
      <c r="V643" s="453"/>
      <c r="W643" s="453"/>
      <c r="X643" s="453"/>
      <c r="Y643" s="453"/>
      <c r="Z643" s="453"/>
      <c r="AA643" s="453"/>
      <c r="AB643" s="453"/>
      <c r="AC643" s="453"/>
      <c r="AD643" s="453"/>
      <c r="AE643" s="453"/>
    </row>
    <row r="644">
      <c r="A644" s="453"/>
      <c r="B644" s="453"/>
      <c r="C644" s="453"/>
      <c r="D644" s="453"/>
      <c r="E644" s="453"/>
      <c r="F644" s="453"/>
      <c r="G644" s="453"/>
      <c r="H644" s="453"/>
      <c r="I644" s="453"/>
      <c r="J644" s="453"/>
      <c r="K644" s="453"/>
      <c r="L644" s="453"/>
      <c r="M644" s="453"/>
      <c r="N644" s="453"/>
      <c r="O644" s="453"/>
      <c r="P644" s="453"/>
      <c r="Q644" s="453"/>
      <c r="R644" s="453"/>
      <c r="S644" s="453"/>
      <c r="T644" s="453"/>
      <c r="U644" s="453"/>
      <c r="V644" s="453"/>
      <c r="W644" s="453"/>
      <c r="X644" s="453"/>
      <c r="Y644" s="453"/>
      <c r="Z644" s="453"/>
      <c r="AA644" s="453"/>
      <c r="AB644" s="453"/>
      <c r="AC644" s="453"/>
      <c r="AD644" s="453"/>
      <c r="AE644" s="453"/>
    </row>
    <row r="645">
      <c r="A645" s="453"/>
      <c r="B645" s="453"/>
      <c r="C645" s="453"/>
      <c r="D645" s="453"/>
      <c r="E645" s="453"/>
      <c r="F645" s="453"/>
      <c r="G645" s="453"/>
      <c r="H645" s="453"/>
      <c r="I645" s="453"/>
      <c r="J645" s="453"/>
      <c r="K645" s="453"/>
      <c r="L645" s="453"/>
      <c r="M645" s="453"/>
      <c r="N645" s="453"/>
      <c r="O645" s="453"/>
      <c r="P645" s="453"/>
      <c r="Q645" s="453"/>
      <c r="R645" s="453"/>
      <c r="S645" s="453"/>
      <c r="T645" s="453"/>
      <c r="U645" s="453"/>
      <c r="V645" s="453"/>
      <c r="W645" s="453"/>
      <c r="X645" s="453"/>
      <c r="Y645" s="453"/>
      <c r="Z645" s="453"/>
      <c r="AA645" s="453"/>
      <c r="AB645" s="453"/>
      <c r="AC645" s="453"/>
      <c r="AD645" s="453"/>
      <c r="AE645" s="453"/>
    </row>
    <row r="646">
      <c r="A646" s="453"/>
      <c r="B646" s="453"/>
      <c r="C646" s="453"/>
      <c r="D646" s="453"/>
      <c r="E646" s="453"/>
      <c r="F646" s="453"/>
      <c r="G646" s="453"/>
      <c r="H646" s="453"/>
      <c r="I646" s="453"/>
      <c r="J646" s="453"/>
      <c r="K646" s="453"/>
      <c r="L646" s="453"/>
      <c r="M646" s="453"/>
      <c r="N646" s="453"/>
      <c r="O646" s="453"/>
      <c r="P646" s="453"/>
      <c r="Q646" s="453"/>
      <c r="R646" s="453"/>
      <c r="S646" s="453"/>
      <c r="T646" s="453"/>
      <c r="U646" s="453"/>
      <c r="V646" s="453"/>
      <c r="W646" s="453"/>
      <c r="X646" s="453"/>
      <c r="Y646" s="453"/>
      <c r="Z646" s="453"/>
      <c r="AA646" s="453"/>
      <c r="AB646" s="453"/>
      <c r="AC646" s="453"/>
      <c r="AD646" s="453"/>
      <c r="AE646" s="453"/>
    </row>
    <row r="647">
      <c r="A647" s="453"/>
      <c r="B647" s="453"/>
      <c r="C647" s="453"/>
      <c r="D647" s="453"/>
      <c r="E647" s="453"/>
      <c r="F647" s="453"/>
      <c r="G647" s="453"/>
      <c r="H647" s="453"/>
      <c r="I647" s="453"/>
      <c r="J647" s="453"/>
      <c r="K647" s="453"/>
      <c r="L647" s="453"/>
      <c r="M647" s="453"/>
      <c r="N647" s="453"/>
      <c r="O647" s="453"/>
      <c r="P647" s="453"/>
      <c r="Q647" s="453"/>
      <c r="R647" s="453"/>
      <c r="S647" s="453"/>
      <c r="T647" s="453"/>
      <c r="U647" s="453"/>
      <c r="V647" s="453"/>
      <c r="W647" s="453"/>
      <c r="X647" s="453"/>
      <c r="Y647" s="453"/>
      <c r="Z647" s="453"/>
      <c r="AA647" s="453"/>
      <c r="AB647" s="453"/>
      <c r="AC647" s="453"/>
      <c r="AD647" s="453"/>
      <c r="AE647" s="453"/>
    </row>
    <row r="648">
      <c r="A648" s="453"/>
      <c r="B648" s="453"/>
      <c r="C648" s="453"/>
      <c r="D648" s="453"/>
      <c r="E648" s="453"/>
      <c r="F648" s="453"/>
      <c r="G648" s="453"/>
      <c r="H648" s="453"/>
      <c r="I648" s="453"/>
      <c r="J648" s="453"/>
      <c r="K648" s="453"/>
      <c r="L648" s="453"/>
      <c r="M648" s="453"/>
      <c r="N648" s="453"/>
      <c r="O648" s="453"/>
      <c r="P648" s="453"/>
      <c r="Q648" s="453"/>
      <c r="R648" s="453"/>
      <c r="S648" s="453"/>
      <c r="T648" s="453"/>
      <c r="U648" s="453"/>
      <c r="V648" s="453"/>
      <c r="W648" s="453"/>
      <c r="X648" s="453"/>
      <c r="Y648" s="453"/>
      <c r="Z648" s="453"/>
      <c r="AA648" s="453"/>
      <c r="AB648" s="453"/>
      <c r="AC648" s="453"/>
      <c r="AD648" s="453"/>
      <c r="AE648" s="453"/>
    </row>
    <row r="649">
      <c r="A649" s="453"/>
      <c r="B649" s="453"/>
      <c r="C649" s="453"/>
      <c r="D649" s="453"/>
      <c r="E649" s="453"/>
      <c r="F649" s="453"/>
      <c r="G649" s="453"/>
      <c r="H649" s="453"/>
      <c r="I649" s="453"/>
      <c r="J649" s="453"/>
      <c r="K649" s="453"/>
      <c r="L649" s="453"/>
      <c r="M649" s="453"/>
      <c r="N649" s="453"/>
      <c r="O649" s="453"/>
      <c r="P649" s="453"/>
      <c r="Q649" s="453"/>
      <c r="R649" s="453"/>
      <c r="S649" s="453"/>
      <c r="T649" s="453"/>
      <c r="U649" s="453"/>
      <c r="V649" s="453"/>
      <c r="W649" s="453"/>
      <c r="X649" s="453"/>
      <c r="Y649" s="453"/>
      <c r="Z649" s="453"/>
      <c r="AA649" s="453"/>
      <c r="AB649" s="453"/>
      <c r="AC649" s="453"/>
      <c r="AD649" s="453"/>
      <c r="AE649" s="453"/>
    </row>
    <row r="650">
      <c r="A650" s="453"/>
      <c r="B650" s="453"/>
      <c r="C650" s="453"/>
      <c r="D650" s="453"/>
      <c r="E650" s="453"/>
      <c r="F650" s="453"/>
      <c r="G650" s="453"/>
      <c r="H650" s="453"/>
      <c r="I650" s="453"/>
      <c r="J650" s="453"/>
      <c r="K650" s="453"/>
      <c r="L650" s="453"/>
      <c r="M650" s="453"/>
      <c r="N650" s="453"/>
      <c r="O650" s="453"/>
      <c r="P650" s="453"/>
      <c r="Q650" s="453"/>
      <c r="R650" s="453"/>
      <c r="S650" s="453"/>
      <c r="T650" s="453"/>
      <c r="U650" s="453"/>
      <c r="V650" s="453"/>
      <c r="W650" s="453"/>
      <c r="X650" s="453"/>
      <c r="Y650" s="453"/>
      <c r="Z650" s="453"/>
      <c r="AA650" s="453"/>
      <c r="AB650" s="453"/>
      <c r="AC650" s="453"/>
      <c r="AD650" s="453"/>
      <c r="AE650" s="453"/>
    </row>
    <row r="651">
      <c r="A651" s="453"/>
      <c r="B651" s="453"/>
      <c r="C651" s="453"/>
      <c r="D651" s="453"/>
      <c r="E651" s="453"/>
      <c r="F651" s="453"/>
      <c r="G651" s="453"/>
      <c r="H651" s="453"/>
      <c r="I651" s="453"/>
      <c r="J651" s="453"/>
      <c r="K651" s="453"/>
      <c r="L651" s="453"/>
      <c r="M651" s="453"/>
      <c r="N651" s="453"/>
      <c r="O651" s="453"/>
      <c r="P651" s="453"/>
      <c r="Q651" s="453"/>
      <c r="R651" s="453"/>
      <c r="S651" s="453"/>
      <c r="T651" s="453"/>
      <c r="U651" s="453"/>
      <c r="V651" s="453"/>
      <c r="W651" s="453"/>
      <c r="X651" s="453"/>
      <c r="Y651" s="453"/>
      <c r="Z651" s="453"/>
      <c r="AA651" s="453"/>
      <c r="AB651" s="453"/>
      <c r="AC651" s="453"/>
      <c r="AD651" s="453"/>
      <c r="AE651" s="453"/>
    </row>
    <row r="652">
      <c r="A652" s="453"/>
      <c r="B652" s="453"/>
      <c r="C652" s="453"/>
      <c r="D652" s="453"/>
      <c r="E652" s="453"/>
      <c r="F652" s="453"/>
      <c r="G652" s="453"/>
      <c r="H652" s="453"/>
      <c r="I652" s="453"/>
      <c r="J652" s="453"/>
      <c r="K652" s="453"/>
      <c r="L652" s="453"/>
      <c r="M652" s="453"/>
      <c r="N652" s="453"/>
      <c r="O652" s="453"/>
      <c r="P652" s="453"/>
      <c r="Q652" s="453"/>
      <c r="R652" s="453"/>
      <c r="S652" s="453"/>
      <c r="T652" s="453"/>
      <c r="U652" s="453"/>
      <c r="V652" s="453"/>
      <c r="W652" s="453"/>
      <c r="X652" s="453"/>
      <c r="Y652" s="453"/>
      <c r="Z652" s="453"/>
      <c r="AA652" s="453"/>
      <c r="AB652" s="453"/>
      <c r="AC652" s="453"/>
      <c r="AD652" s="453"/>
      <c r="AE652" s="453"/>
    </row>
    <row r="653">
      <c r="A653" s="453"/>
      <c r="B653" s="453"/>
      <c r="C653" s="453"/>
      <c r="D653" s="453"/>
      <c r="E653" s="453"/>
      <c r="F653" s="453"/>
      <c r="G653" s="453"/>
      <c r="H653" s="453"/>
      <c r="I653" s="453"/>
      <c r="J653" s="453"/>
      <c r="K653" s="453"/>
      <c r="L653" s="453"/>
      <c r="M653" s="453"/>
      <c r="N653" s="453"/>
      <c r="O653" s="453"/>
      <c r="P653" s="453"/>
      <c r="Q653" s="453"/>
      <c r="R653" s="453"/>
      <c r="S653" s="453"/>
      <c r="T653" s="453"/>
      <c r="U653" s="453"/>
      <c r="V653" s="453"/>
      <c r="W653" s="453"/>
      <c r="X653" s="453"/>
      <c r="Y653" s="453"/>
      <c r="Z653" s="453"/>
      <c r="AA653" s="453"/>
      <c r="AB653" s="453"/>
      <c r="AC653" s="453"/>
      <c r="AD653" s="453"/>
      <c r="AE653" s="453"/>
    </row>
    <row r="654">
      <c r="A654" s="453"/>
      <c r="B654" s="453"/>
      <c r="C654" s="453"/>
      <c r="D654" s="453"/>
      <c r="E654" s="453"/>
      <c r="F654" s="453"/>
      <c r="G654" s="453"/>
      <c r="H654" s="453"/>
      <c r="I654" s="453"/>
      <c r="J654" s="453"/>
      <c r="K654" s="453"/>
      <c r="L654" s="453"/>
      <c r="M654" s="453"/>
      <c r="N654" s="453"/>
      <c r="O654" s="453"/>
      <c r="P654" s="453"/>
      <c r="Q654" s="453"/>
      <c r="R654" s="453"/>
      <c r="S654" s="453"/>
      <c r="T654" s="453"/>
      <c r="U654" s="453"/>
      <c r="V654" s="453"/>
      <c r="W654" s="453"/>
      <c r="X654" s="453"/>
      <c r="Y654" s="453"/>
      <c r="Z654" s="453"/>
      <c r="AA654" s="453"/>
      <c r="AB654" s="453"/>
      <c r="AC654" s="453"/>
      <c r="AD654" s="453"/>
      <c r="AE654" s="453"/>
    </row>
    <row r="655">
      <c r="A655" s="453"/>
      <c r="B655" s="453"/>
      <c r="C655" s="453"/>
      <c r="D655" s="453"/>
      <c r="E655" s="453"/>
      <c r="F655" s="453"/>
      <c r="G655" s="453"/>
      <c r="H655" s="453"/>
      <c r="I655" s="453"/>
      <c r="J655" s="453"/>
      <c r="K655" s="453"/>
      <c r="L655" s="453"/>
      <c r="M655" s="453"/>
      <c r="N655" s="453"/>
      <c r="O655" s="453"/>
      <c r="P655" s="453"/>
      <c r="Q655" s="453"/>
      <c r="R655" s="453"/>
      <c r="S655" s="453"/>
      <c r="T655" s="453"/>
      <c r="U655" s="453"/>
      <c r="V655" s="453"/>
      <c r="W655" s="453"/>
      <c r="X655" s="453"/>
      <c r="Y655" s="453"/>
      <c r="Z655" s="453"/>
      <c r="AA655" s="453"/>
      <c r="AB655" s="453"/>
      <c r="AC655" s="453"/>
      <c r="AD655" s="453"/>
      <c r="AE655" s="453"/>
    </row>
    <row r="656">
      <c r="A656" s="453"/>
      <c r="B656" s="453"/>
      <c r="C656" s="453"/>
      <c r="D656" s="453"/>
      <c r="E656" s="453"/>
      <c r="F656" s="453"/>
      <c r="G656" s="453"/>
      <c r="H656" s="453"/>
      <c r="I656" s="453"/>
      <c r="J656" s="453"/>
      <c r="K656" s="453"/>
      <c r="L656" s="453"/>
      <c r="M656" s="453"/>
      <c r="N656" s="453"/>
      <c r="O656" s="453"/>
      <c r="P656" s="453"/>
      <c r="Q656" s="453"/>
      <c r="R656" s="453"/>
      <c r="S656" s="453"/>
      <c r="T656" s="453"/>
      <c r="U656" s="453"/>
      <c r="V656" s="453"/>
      <c r="W656" s="453"/>
      <c r="X656" s="453"/>
      <c r="Y656" s="453"/>
      <c r="Z656" s="453"/>
      <c r="AA656" s="453"/>
      <c r="AB656" s="453"/>
      <c r="AC656" s="453"/>
      <c r="AD656" s="453"/>
      <c r="AE656" s="453"/>
    </row>
    <row r="657">
      <c r="A657" s="453"/>
      <c r="B657" s="453"/>
      <c r="C657" s="453"/>
      <c r="D657" s="453"/>
      <c r="E657" s="453"/>
      <c r="F657" s="453"/>
      <c r="G657" s="453"/>
      <c r="H657" s="453"/>
      <c r="I657" s="453"/>
      <c r="J657" s="453"/>
      <c r="K657" s="453"/>
      <c r="L657" s="453"/>
      <c r="M657" s="453"/>
      <c r="N657" s="453"/>
      <c r="O657" s="453"/>
      <c r="P657" s="453"/>
      <c r="Q657" s="453"/>
      <c r="R657" s="453"/>
      <c r="S657" s="453"/>
      <c r="T657" s="453"/>
      <c r="U657" s="453"/>
      <c r="V657" s="453"/>
      <c r="W657" s="453"/>
      <c r="X657" s="453"/>
      <c r="Y657" s="453"/>
      <c r="Z657" s="453"/>
      <c r="AA657" s="453"/>
      <c r="AB657" s="453"/>
      <c r="AC657" s="453"/>
      <c r="AD657" s="453"/>
      <c r="AE657" s="453"/>
    </row>
    <row r="658">
      <c r="A658" s="453"/>
      <c r="B658" s="453"/>
      <c r="C658" s="453"/>
      <c r="D658" s="453"/>
      <c r="E658" s="453"/>
      <c r="F658" s="453"/>
      <c r="G658" s="453"/>
      <c r="H658" s="453"/>
      <c r="I658" s="453"/>
      <c r="J658" s="453"/>
      <c r="K658" s="453"/>
      <c r="L658" s="453"/>
      <c r="M658" s="453"/>
      <c r="N658" s="453"/>
      <c r="O658" s="453"/>
      <c r="P658" s="453"/>
      <c r="Q658" s="453"/>
      <c r="R658" s="453"/>
      <c r="S658" s="453"/>
      <c r="T658" s="453"/>
      <c r="U658" s="453"/>
      <c r="V658" s="453"/>
      <c r="W658" s="453"/>
      <c r="X658" s="453"/>
      <c r="Y658" s="453"/>
      <c r="Z658" s="453"/>
      <c r="AA658" s="453"/>
      <c r="AB658" s="453"/>
      <c r="AC658" s="453"/>
      <c r="AD658" s="453"/>
      <c r="AE658" s="453"/>
    </row>
    <row r="659">
      <c r="A659" s="453"/>
      <c r="B659" s="453"/>
      <c r="C659" s="453"/>
      <c r="D659" s="453"/>
      <c r="E659" s="453"/>
      <c r="F659" s="453"/>
      <c r="G659" s="453"/>
      <c r="H659" s="453"/>
      <c r="I659" s="453"/>
      <c r="J659" s="453"/>
      <c r="K659" s="453"/>
      <c r="L659" s="453"/>
      <c r="M659" s="453"/>
      <c r="N659" s="453"/>
      <c r="O659" s="453"/>
      <c r="P659" s="453"/>
      <c r="Q659" s="453"/>
      <c r="R659" s="453"/>
      <c r="S659" s="453"/>
      <c r="T659" s="453"/>
      <c r="U659" s="453"/>
      <c r="V659" s="453"/>
      <c r="W659" s="453"/>
      <c r="X659" s="453"/>
      <c r="Y659" s="453"/>
      <c r="Z659" s="453"/>
      <c r="AA659" s="453"/>
      <c r="AB659" s="453"/>
      <c r="AC659" s="453"/>
      <c r="AD659" s="453"/>
      <c r="AE659" s="453"/>
    </row>
    <row r="660">
      <c r="A660" s="453"/>
      <c r="B660" s="453"/>
      <c r="C660" s="453"/>
      <c r="D660" s="453"/>
      <c r="E660" s="453"/>
      <c r="F660" s="453"/>
      <c r="G660" s="453"/>
      <c r="H660" s="453"/>
      <c r="I660" s="453"/>
      <c r="J660" s="453"/>
      <c r="K660" s="453"/>
      <c r="L660" s="453"/>
      <c r="M660" s="453"/>
      <c r="N660" s="453"/>
      <c r="O660" s="453"/>
      <c r="P660" s="453"/>
      <c r="Q660" s="453"/>
      <c r="R660" s="453"/>
      <c r="S660" s="453"/>
      <c r="T660" s="453"/>
      <c r="U660" s="453"/>
      <c r="V660" s="453"/>
      <c r="W660" s="453"/>
      <c r="X660" s="453"/>
      <c r="Y660" s="453"/>
      <c r="Z660" s="453"/>
      <c r="AA660" s="453"/>
      <c r="AB660" s="453"/>
      <c r="AC660" s="453"/>
      <c r="AD660" s="453"/>
      <c r="AE660" s="453"/>
    </row>
    <row r="661">
      <c r="A661" s="453"/>
      <c r="B661" s="453"/>
      <c r="C661" s="453"/>
      <c r="D661" s="453"/>
      <c r="E661" s="453"/>
      <c r="F661" s="453"/>
      <c r="G661" s="453"/>
      <c r="H661" s="453"/>
      <c r="I661" s="453"/>
      <c r="J661" s="453"/>
      <c r="K661" s="453"/>
      <c r="L661" s="453"/>
      <c r="M661" s="453"/>
      <c r="N661" s="453"/>
      <c r="O661" s="453"/>
      <c r="P661" s="453"/>
      <c r="Q661" s="453"/>
      <c r="R661" s="453"/>
      <c r="S661" s="453"/>
      <c r="T661" s="453"/>
      <c r="U661" s="453"/>
      <c r="V661" s="453"/>
      <c r="W661" s="453"/>
      <c r="X661" s="453"/>
      <c r="Y661" s="453"/>
      <c r="Z661" s="453"/>
      <c r="AA661" s="453"/>
      <c r="AB661" s="453"/>
      <c r="AC661" s="453"/>
      <c r="AD661" s="453"/>
      <c r="AE661" s="453"/>
    </row>
    <row r="662">
      <c r="A662" s="453"/>
      <c r="B662" s="453"/>
      <c r="C662" s="453"/>
      <c r="D662" s="453"/>
      <c r="E662" s="453"/>
      <c r="F662" s="453"/>
      <c r="G662" s="453"/>
      <c r="H662" s="453"/>
      <c r="I662" s="453"/>
      <c r="J662" s="453"/>
      <c r="K662" s="453"/>
      <c r="L662" s="453"/>
      <c r="M662" s="453"/>
      <c r="N662" s="453"/>
      <c r="O662" s="453"/>
      <c r="P662" s="453"/>
      <c r="Q662" s="453"/>
      <c r="R662" s="453"/>
      <c r="S662" s="453"/>
      <c r="T662" s="453"/>
      <c r="U662" s="453"/>
      <c r="V662" s="453"/>
      <c r="W662" s="453"/>
      <c r="X662" s="453"/>
      <c r="Y662" s="453"/>
      <c r="Z662" s="453"/>
      <c r="AA662" s="453"/>
      <c r="AB662" s="453"/>
      <c r="AC662" s="453"/>
      <c r="AD662" s="453"/>
      <c r="AE662" s="453"/>
    </row>
    <row r="663">
      <c r="A663" s="453"/>
      <c r="B663" s="453"/>
      <c r="C663" s="453"/>
      <c r="D663" s="453"/>
      <c r="E663" s="453"/>
      <c r="F663" s="453"/>
      <c r="G663" s="453"/>
      <c r="H663" s="453"/>
      <c r="I663" s="453"/>
      <c r="J663" s="453"/>
      <c r="K663" s="453"/>
      <c r="L663" s="453"/>
      <c r="M663" s="453"/>
      <c r="N663" s="453"/>
      <c r="O663" s="453"/>
      <c r="P663" s="453"/>
      <c r="Q663" s="453"/>
      <c r="R663" s="453"/>
      <c r="S663" s="453"/>
      <c r="T663" s="453"/>
      <c r="U663" s="453"/>
      <c r="V663" s="453"/>
      <c r="W663" s="453"/>
      <c r="X663" s="453"/>
      <c r="Y663" s="453"/>
      <c r="Z663" s="453"/>
      <c r="AA663" s="453"/>
      <c r="AB663" s="453"/>
      <c r="AC663" s="453"/>
      <c r="AD663" s="453"/>
      <c r="AE663" s="453"/>
    </row>
    <row r="664">
      <c r="A664" s="453"/>
      <c r="B664" s="453"/>
      <c r="C664" s="453"/>
      <c r="D664" s="453"/>
      <c r="E664" s="453"/>
      <c r="F664" s="453"/>
      <c r="G664" s="453"/>
      <c r="H664" s="453"/>
      <c r="I664" s="453"/>
      <c r="J664" s="453"/>
      <c r="K664" s="453"/>
      <c r="L664" s="453"/>
      <c r="M664" s="453"/>
      <c r="N664" s="453"/>
      <c r="O664" s="453"/>
      <c r="P664" s="453"/>
      <c r="Q664" s="453"/>
      <c r="R664" s="453"/>
      <c r="S664" s="453"/>
      <c r="T664" s="453"/>
      <c r="U664" s="453"/>
      <c r="V664" s="453"/>
      <c r="W664" s="453"/>
      <c r="X664" s="453"/>
      <c r="Y664" s="453"/>
      <c r="Z664" s="453"/>
      <c r="AA664" s="453"/>
      <c r="AB664" s="453"/>
      <c r="AC664" s="453"/>
      <c r="AD664" s="453"/>
      <c r="AE664" s="453"/>
    </row>
    <row r="665">
      <c r="A665" s="453"/>
      <c r="B665" s="453"/>
      <c r="C665" s="453"/>
      <c r="D665" s="453"/>
      <c r="E665" s="453"/>
      <c r="F665" s="453"/>
      <c r="G665" s="453"/>
      <c r="H665" s="453"/>
      <c r="I665" s="453"/>
      <c r="J665" s="453"/>
      <c r="K665" s="453"/>
      <c r="L665" s="453"/>
      <c r="M665" s="453"/>
      <c r="N665" s="453"/>
      <c r="O665" s="453"/>
      <c r="P665" s="453"/>
      <c r="Q665" s="453"/>
      <c r="R665" s="453"/>
      <c r="S665" s="453"/>
      <c r="T665" s="453"/>
      <c r="U665" s="453"/>
      <c r="V665" s="453"/>
      <c r="W665" s="453"/>
      <c r="X665" s="453"/>
      <c r="Y665" s="453"/>
      <c r="Z665" s="453"/>
      <c r="AA665" s="453"/>
      <c r="AB665" s="453"/>
      <c r="AC665" s="453"/>
      <c r="AD665" s="453"/>
      <c r="AE665" s="453"/>
    </row>
    <row r="666">
      <c r="A666" s="453"/>
      <c r="B666" s="453"/>
      <c r="C666" s="453"/>
      <c r="D666" s="453"/>
      <c r="E666" s="453"/>
      <c r="F666" s="453"/>
      <c r="G666" s="453"/>
      <c r="H666" s="453"/>
      <c r="I666" s="453"/>
      <c r="J666" s="453"/>
      <c r="K666" s="453"/>
      <c r="L666" s="453"/>
      <c r="M666" s="453"/>
      <c r="N666" s="453"/>
      <c r="O666" s="453"/>
      <c r="P666" s="453"/>
      <c r="Q666" s="453"/>
      <c r="R666" s="453"/>
      <c r="S666" s="453"/>
      <c r="T666" s="453"/>
      <c r="U666" s="453"/>
      <c r="V666" s="453"/>
      <c r="W666" s="453"/>
      <c r="X666" s="453"/>
      <c r="Y666" s="453"/>
      <c r="Z666" s="453"/>
      <c r="AA666" s="453"/>
      <c r="AB666" s="453"/>
      <c r="AC666" s="453"/>
      <c r="AD666" s="453"/>
      <c r="AE666" s="453"/>
    </row>
    <row r="667">
      <c r="A667" s="453"/>
      <c r="B667" s="453"/>
      <c r="C667" s="453"/>
      <c r="D667" s="453"/>
      <c r="E667" s="453"/>
      <c r="F667" s="453"/>
      <c r="G667" s="453"/>
      <c r="H667" s="453"/>
      <c r="I667" s="453"/>
      <c r="J667" s="453"/>
      <c r="K667" s="453"/>
      <c r="L667" s="453"/>
      <c r="M667" s="453"/>
      <c r="N667" s="453"/>
      <c r="O667" s="453"/>
      <c r="P667" s="453"/>
      <c r="Q667" s="453"/>
      <c r="R667" s="453"/>
      <c r="S667" s="453"/>
      <c r="T667" s="453"/>
      <c r="U667" s="453"/>
      <c r="V667" s="453"/>
      <c r="W667" s="453"/>
      <c r="X667" s="453"/>
      <c r="Y667" s="453"/>
      <c r="Z667" s="453"/>
      <c r="AA667" s="453"/>
      <c r="AB667" s="453"/>
      <c r="AC667" s="453"/>
      <c r="AD667" s="453"/>
      <c r="AE667" s="453"/>
    </row>
    <row r="668">
      <c r="A668" s="453"/>
      <c r="B668" s="453"/>
      <c r="C668" s="453"/>
      <c r="D668" s="453"/>
      <c r="E668" s="453"/>
      <c r="F668" s="453"/>
      <c r="G668" s="453"/>
      <c r="H668" s="453"/>
      <c r="I668" s="453"/>
      <c r="J668" s="453"/>
      <c r="K668" s="453"/>
      <c r="L668" s="453"/>
      <c r="M668" s="453"/>
      <c r="N668" s="453"/>
      <c r="O668" s="453"/>
      <c r="P668" s="453"/>
      <c r="Q668" s="453"/>
      <c r="R668" s="453"/>
      <c r="S668" s="453"/>
      <c r="T668" s="453"/>
      <c r="U668" s="453"/>
      <c r="V668" s="453"/>
      <c r="W668" s="453"/>
      <c r="X668" s="453"/>
      <c r="Y668" s="453"/>
      <c r="Z668" s="453"/>
      <c r="AA668" s="453"/>
      <c r="AB668" s="453"/>
      <c r="AC668" s="453"/>
      <c r="AD668" s="453"/>
      <c r="AE668" s="453"/>
    </row>
    <row r="669">
      <c r="A669" s="453"/>
      <c r="B669" s="453"/>
      <c r="C669" s="453"/>
      <c r="D669" s="453"/>
      <c r="E669" s="453"/>
      <c r="F669" s="453"/>
      <c r="G669" s="453"/>
      <c r="H669" s="453"/>
      <c r="I669" s="453"/>
      <c r="J669" s="453"/>
      <c r="K669" s="453"/>
      <c r="L669" s="453"/>
      <c r="M669" s="453"/>
      <c r="N669" s="453"/>
      <c r="O669" s="453"/>
      <c r="P669" s="453"/>
      <c r="Q669" s="453"/>
      <c r="R669" s="453"/>
      <c r="S669" s="453"/>
      <c r="T669" s="453"/>
      <c r="U669" s="453"/>
      <c r="V669" s="453"/>
      <c r="W669" s="453"/>
      <c r="X669" s="453"/>
      <c r="Y669" s="453"/>
      <c r="Z669" s="453"/>
      <c r="AA669" s="453"/>
      <c r="AB669" s="453"/>
      <c r="AC669" s="453"/>
      <c r="AD669" s="453"/>
      <c r="AE669" s="453"/>
    </row>
    <row r="670">
      <c r="A670" s="453"/>
      <c r="B670" s="453"/>
      <c r="C670" s="453"/>
      <c r="D670" s="453"/>
      <c r="E670" s="453"/>
      <c r="F670" s="453"/>
      <c r="G670" s="453"/>
      <c r="H670" s="453"/>
      <c r="I670" s="453"/>
      <c r="J670" s="453"/>
      <c r="K670" s="453"/>
      <c r="L670" s="453"/>
      <c r="M670" s="453"/>
      <c r="N670" s="453"/>
      <c r="O670" s="453"/>
      <c r="P670" s="453"/>
      <c r="Q670" s="453"/>
      <c r="R670" s="453"/>
      <c r="S670" s="453"/>
      <c r="T670" s="453"/>
      <c r="U670" s="453"/>
      <c r="V670" s="453"/>
      <c r="W670" s="453"/>
      <c r="X670" s="453"/>
      <c r="Y670" s="453"/>
      <c r="Z670" s="453"/>
      <c r="AA670" s="453"/>
      <c r="AB670" s="453"/>
      <c r="AC670" s="453"/>
      <c r="AD670" s="453"/>
      <c r="AE670" s="453"/>
    </row>
    <row r="671">
      <c r="A671" s="453"/>
      <c r="B671" s="453"/>
      <c r="C671" s="453"/>
      <c r="D671" s="453"/>
      <c r="E671" s="453"/>
      <c r="F671" s="453"/>
      <c r="G671" s="453"/>
      <c r="H671" s="453"/>
      <c r="I671" s="453"/>
      <c r="J671" s="453"/>
      <c r="K671" s="453"/>
      <c r="L671" s="453"/>
      <c r="M671" s="453"/>
      <c r="N671" s="453"/>
      <c r="O671" s="453"/>
      <c r="P671" s="453"/>
      <c r="Q671" s="453"/>
      <c r="R671" s="453"/>
      <c r="S671" s="453"/>
      <c r="T671" s="453"/>
      <c r="U671" s="453"/>
      <c r="V671" s="453"/>
      <c r="W671" s="453"/>
      <c r="X671" s="453"/>
      <c r="Y671" s="453"/>
      <c r="Z671" s="453"/>
      <c r="AA671" s="453"/>
      <c r="AB671" s="453"/>
      <c r="AC671" s="453"/>
      <c r="AD671" s="453"/>
      <c r="AE671" s="453"/>
    </row>
    <row r="672">
      <c r="A672" s="453"/>
      <c r="B672" s="453"/>
      <c r="C672" s="453"/>
      <c r="D672" s="453"/>
      <c r="E672" s="453"/>
      <c r="F672" s="453"/>
      <c r="G672" s="453"/>
      <c r="H672" s="453"/>
      <c r="I672" s="453"/>
      <c r="J672" s="453"/>
      <c r="K672" s="453"/>
      <c r="L672" s="453"/>
      <c r="M672" s="453"/>
      <c r="N672" s="453"/>
      <c r="O672" s="453"/>
      <c r="P672" s="453"/>
      <c r="Q672" s="453"/>
      <c r="R672" s="453"/>
      <c r="S672" s="453"/>
      <c r="T672" s="453"/>
      <c r="U672" s="453"/>
      <c r="V672" s="453"/>
      <c r="W672" s="453"/>
      <c r="X672" s="453"/>
      <c r="Y672" s="453"/>
      <c r="Z672" s="453"/>
      <c r="AA672" s="453"/>
      <c r="AB672" s="453"/>
      <c r="AC672" s="453"/>
      <c r="AD672" s="453"/>
      <c r="AE672" s="453"/>
    </row>
    <row r="673">
      <c r="A673" s="453"/>
      <c r="B673" s="453"/>
      <c r="C673" s="453"/>
      <c r="D673" s="453"/>
      <c r="E673" s="453"/>
      <c r="F673" s="453"/>
      <c r="G673" s="453"/>
      <c r="H673" s="453"/>
      <c r="I673" s="453"/>
      <c r="J673" s="453"/>
      <c r="K673" s="453"/>
      <c r="L673" s="453"/>
      <c r="M673" s="453"/>
      <c r="N673" s="453"/>
      <c r="O673" s="453"/>
      <c r="P673" s="453"/>
      <c r="Q673" s="453"/>
      <c r="R673" s="453"/>
      <c r="S673" s="453"/>
      <c r="T673" s="453"/>
      <c r="U673" s="453"/>
      <c r="V673" s="453"/>
      <c r="W673" s="453"/>
      <c r="X673" s="453"/>
      <c r="Y673" s="453"/>
      <c r="Z673" s="453"/>
      <c r="AA673" s="453"/>
      <c r="AB673" s="453"/>
      <c r="AC673" s="453"/>
      <c r="AD673" s="453"/>
      <c r="AE673" s="453"/>
    </row>
    <row r="674">
      <c r="A674" s="453"/>
      <c r="B674" s="453"/>
      <c r="C674" s="453"/>
      <c r="D674" s="453"/>
      <c r="E674" s="453"/>
      <c r="F674" s="453"/>
      <c r="G674" s="453"/>
      <c r="H674" s="453"/>
      <c r="I674" s="453"/>
      <c r="J674" s="453"/>
      <c r="K674" s="453"/>
      <c r="L674" s="453"/>
      <c r="M674" s="453"/>
      <c r="N674" s="453"/>
      <c r="O674" s="453"/>
      <c r="P674" s="453"/>
      <c r="Q674" s="453"/>
      <c r="R674" s="453"/>
      <c r="S674" s="453"/>
      <c r="T674" s="453"/>
      <c r="U674" s="453"/>
      <c r="V674" s="453"/>
      <c r="W674" s="453"/>
      <c r="X674" s="453"/>
      <c r="Y674" s="453"/>
      <c r="Z674" s="453"/>
      <c r="AA674" s="453"/>
      <c r="AB674" s="453"/>
      <c r="AC674" s="453"/>
      <c r="AD674" s="453"/>
      <c r="AE674" s="453"/>
    </row>
    <row r="675">
      <c r="A675" s="453"/>
      <c r="B675" s="453"/>
      <c r="C675" s="453"/>
      <c r="D675" s="453"/>
      <c r="E675" s="453"/>
      <c r="F675" s="453"/>
      <c r="G675" s="453"/>
      <c r="H675" s="453"/>
      <c r="I675" s="453"/>
      <c r="J675" s="453"/>
      <c r="K675" s="453"/>
      <c r="L675" s="453"/>
      <c r="M675" s="453"/>
      <c r="N675" s="453"/>
      <c r="O675" s="453"/>
      <c r="P675" s="453"/>
      <c r="Q675" s="453"/>
      <c r="R675" s="453"/>
      <c r="S675" s="453"/>
      <c r="T675" s="453"/>
      <c r="U675" s="453"/>
      <c r="V675" s="453"/>
      <c r="W675" s="453"/>
      <c r="X675" s="453"/>
      <c r="Y675" s="453"/>
      <c r="Z675" s="453"/>
      <c r="AA675" s="453"/>
      <c r="AB675" s="453"/>
      <c r="AC675" s="453"/>
      <c r="AD675" s="453"/>
      <c r="AE675" s="453"/>
    </row>
    <row r="676">
      <c r="A676" s="453"/>
      <c r="B676" s="453"/>
      <c r="C676" s="453"/>
      <c r="D676" s="453"/>
      <c r="E676" s="453"/>
      <c r="F676" s="453"/>
      <c r="G676" s="453"/>
      <c r="H676" s="453"/>
      <c r="I676" s="453"/>
      <c r="J676" s="453"/>
      <c r="K676" s="453"/>
      <c r="L676" s="453"/>
      <c r="M676" s="453"/>
      <c r="N676" s="453"/>
      <c r="O676" s="453"/>
      <c r="P676" s="453"/>
      <c r="Q676" s="453"/>
      <c r="R676" s="453"/>
      <c r="S676" s="453"/>
      <c r="T676" s="453"/>
      <c r="U676" s="453"/>
      <c r="V676" s="453"/>
      <c r="W676" s="453"/>
      <c r="X676" s="453"/>
      <c r="Y676" s="453"/>
      <c r="Z676" s="453"/>
      <c r="AA676" s="453"/>
      <c r="AB676" s="453"/>
      <c r="AC676" s="453"/>
      <c r="AD676" s="453"/>
      <c r="AE676" s="453"/>
    </row>
    <row r="677">
      <c r="A677" s="453"/>
      <c r="B677" s="453"/>
      <c r="C677" s="453"/>
      <c r="D677" s="453"/>
      <c r="E677" s="453"/>
      <c r="F677" s="453"/>
      <c r="G677" s="453"/>
      <c r="H677" s="453"/>
      <c r="I677" s="453"/>
      <c r="J677" s="453"/>
      <c r="K677" s="453"/>
      <c r="L677" s="453"/>
      <c r="M677" s="453"/>
      <c r="N677" s="453"/>
      <c r="O677" s="453"/>
      <c r="P677" s="453"/>
      <c r="Q677" s="453"/>
      <c r="R677" s="453"/>
      <c r="S677" s="453"/>
      <c r="T677" s="453"/>
      <c r="U677" s="453"/>
      <c r="V677" s="453"/>
      <c r="W677" s="453"/>
      <c r="X677" s="453"/>
      <c r="Y677" s="453"/>
      <c r="Z677" s="453"/>
      <c r="AA677" s="453"/>
      <c r="AB677" s="453"/>
      <c r="AC677" s="453"/>
      <c r="AD677" s="453"/>
      <c r="AE677" s="453"/>
    </row>
    <row r="678">
      <c r="A678" s="453"/>
      <c r="B678" s="453"/>
      <c r="C678" s="453"/>
      <c r="D678" s="453"/>
      <c r="E678" s="453"/>
      <c r="F678" s="453"/>
      <c r="G678" s="453"/>
      <c r="H678" s="453"/>
      <c r="I678" s="453"/>
      <c r="J678" s="453"/>
      <c r="K678" s="453"/>
      <c r="L678" s="453"/>
      <c r="M678" s="453"/>
      <c r="N678" s="453"/>
      <c r="O678" s="453"/>
      <c r="P678" s="453"/>
      <c r="Q678" s="453"/>
      <c r="R678" s="453"/>
      <c r="S678" s="453"/>
      <c r="T678" s="453"/>
      <c r="U678" s="453"/>
      <c r="V678" s="453"/>
      <c r="W678" s="453"/>
      <c r="X678" s="453"/>
      <c r="Y678" s="453"/>
      <c r="Z678" s="453"/>
      <c r="AA678" s="453"/>
      <c r="AB678" s="453"/>
      <c r="AC678" s="453"/>
      <c r="AD678" s="453"/>
      <c r="AE678" s="453"/>
    </row>
    <row r="679">
      <c r="A679" s="453"/>
      <c r="B679" s="453"/>
      <c r="C679" s="453"/>
      <c r="D679" s="453"/>
      <c r="E679" s="453"/>
      <c r="F679" s="453"/>
      <c r="G679" s="453"/>
      <c r="H679" s="453"/>
      <c r="I679" s="453"/>
      <c r="J679" s="453"/>
      <c r="K679" s="453"/>
      <c r="L679" s="453"/>
      <c r="M679" s="453"/>
      <c r="N679" s="453"/>
      <c r="O679" s="453"/>
      <c r="P679" s="453"/>
      <c r="Q679" s="453"/>
      <c r="R679" s="453"/>
      <c r="S679" s="453"/>
      <c r="T679" s="453"/>
      <c r="U679" s="453"/>
      <c r="V679" s="453"/>
      <c r="W679" s="453"/>
      <c r="X679" s="453"/>
      <c r="Y679" s="453"/>
      <c r="Z679" s="453"/>
      <c r="AA679" s="453"/>
      <c r="AB679" s="453"/>
      <c r="AC679" s="453"/>
      <c r="AD679" s="453"/>
      <c r="AE679" s="453"/>
    </row>
    <row r="680">
      <c r="A680" s="453"/>
      <c r="B680" s="453"/>
      <c r="C680" s="453"/>
      <c r="D680" s="453"/>
      <c r="E680" s="453"/>
      <c r="F680" s="453"/>
      <c r="G680" s="453"/>
      <c r="H680" s="453"/>
      <c r="I680" s="453"/>
      <c r="J680" s="453"/>
      <c r="K680" s="453"/>
      <c r="L680" s="453"/>
      <c r="M680" s="453"/>
      <c r="N680" s="453"/>
      <c r="O680" s="453"/>
      <c r="P680" s="453"/>
      <c r="Q680" s="453"/>
      <c r="R680" s="453"/>
      <c r="S680" s="453"/>
      <c r="T680" s="453"/>
      <c r="U680" s="453"/>
      <c r="V680" s="453"/>
      <c r="W680" s="453"/>
      <c r="X680" s="453"/>
      <c r="Y680" s="453"/>
      <c r="Z680" s="453"/>
      <c r="AA680" s="453"/>
      <c r="AB680" s="453"/>
      <c r="AC680" s="453"/>
      <c r="AD680" s="453"/>
      <c r="AE680" s="453"/>
    </row>
    <row r="681">
      <c r="A681" s="453"/>
      <c r="B681" s="453"/>
      <c r="C681" s="453"/>
      <c r="D681" s="453"/>
      <c r="E681" s="453"/>
      <c r="F681" s="453"/>
      <c r="G681" s="453"/>
      <c r="H681" s="453"/>
      <c r="I681" s="453"/>
      <c r="J681" s="453"/>
      <c r="K681" s="453"/>
      <c r="L681" s="453"/>
      <c r="M681" s="453"/>
      <c r="N681" s="453"/>
      <c r="O681" s="453"/>
      <c r="P681" s="453"/>
      <c r="Q681" s="453"/>
      <c r="R681" s="453"/>
      <c r="S681" s="453"/>
      <c r="T681" s="453"/>
      <c r="U681" s="453"/>
      <c r="V681" s="453"/>
      <c r="W681" s="453"/>
      <c r="X681" s="453"/>
      <c r="Y681" s="453"/>
      <c r="Z681" s="453"/>
      <c r="AA681" s="453"/>
      <c r="AB681" s="453"/>
      <c r="AC681" s="453"/>
      <c r="AD681" s="453"/>
      <c r="AE681" s="453"/>
    </row>
    <row r="682">
      <c r="A682" s="453"/>
      <c r="B682" s="453"/>
      <c r="C682" s="453"/>
      <c r="D682" s="453"/>
      <c r="E682" s="453"/>
      <c r="F682" s="453"/>
      <c r="G682" s="453"/>
      <c r="H682" s="453"/>
      <c r="I682" s="453"/>
      <c r="J682" s="453"/>
      <c r="K682" s="453"/>
      <c r="L682" s="453"/>
      <c r="M682" s="453"/>
      <c r="N682" s="453"/>
      <c r="O682" s="453"/>
      <c r="P682" s="453"/>
      <c r="Q682" s="453"/>
      <c r="R682" s="453"/>
      <c r="S682" s="453"/>
      <c r="T682" s="453"/>
      <c r="U682" s="453"/>
      <c r="V682" s="453"/>
      <c r="W682" s="453"/>
      <c r="X682" s="453"/>
      <c r="Y682" s="453"/>
      <c r="Z682" s="453"/>
      <c r="AA682" s="453"/>
      <c r="AB682" s="453"/>
      <c r="AC682" s="453"/>
      <c r="AD682" s="453"/>
      <c r="AE682" s="453"/>
    </row>
    <row r="683">
      <c r="A683" s="453"/>
      <c r="B683" s="453"/>
      <c r="C683" s="453"/>
      <c r="D683" s="453"/>
      <c r="E683" s="453"/>
      <c r="F683" s="453"/>
      <c r="G683" s="453"/>
      <c r="H683" s="453"/>
      <c r="I683" s="453"/>
      <c r="J683" s="453"/>
      <c r="K683" s="453"/>
      <c r="L683" s="453"/>
      <c r="M683" s="453"/>
      <c r="N683" s="453"/>
      <c r="O683" s="453"/>
      <c r="P683" s="453"/>
      <c r="Q683" s="453"/>
      <c r="R683" s="453"/>
      <c r="S683" s="453"/>
      <c r="T683" s="453"/>
      <c r="U683" s="453"/>
      <c r="V683" s="453"/>
      <c r="W683" s="453"/>
      <c r="X683" s="453"/>
      <c r="Y683" s="453"/>
      <c r="Z683" s="453"/>
      <c r="AA683" s="453"/>
      <c r="AB683" s="453"/>
      <c r="AC683" s="453"/>
      <c r="AD683" s="453"/>
      <c r="AE683" s="453"/>
    </row>
    <row r="684">
      <c r="A684" s="453"/>
      <c r="B684" s="453"/>
      <c r="C684" s="453"/>
      <c r="D684" s="453"/>
      <c r="E684" s="453"/>
      <c r="F684" s="453"/>
      <c r="G684" s="453"/>
      <c r="H684" s="453"/>
      <c r="I684" s="453"/>
      <c r="J684" s="453"/>
      <c r="K684" s="453"/>
      <c r="L684" s="453"/>
      <c r="M684" s="453"/>
      <c r="N684" s="453"/>
      <c r="O684" s="453"/>
      <c r="P684" s="453"/>
      <c r="Q684" s="453"/>
      <c r="R684" s="453"/>
      <c r="S684" s="453"/>
      <c r="T684" s="453"/>
      <c r="U684" s="453"/>
      <c r="V684" s="453"/>
      <c r="W684" s="453"/>
      <c r="X684" s="453"/>
      <c r="Y684" s="453"/>
      <c r="Z684" s="453"/>
      <c r="AA684" s="453"/>
      <c r="AB684" s="453"/>
      <c r="AC684" s="453"/>
      <c r="AD684" s="453"/>
      <c r="AE684" s="453"/>
    </row>
    <row r="685">
      <c r="A685" s="453"/>
      <c r="B685" s="453"/>
      <c r="C685" s="453"/>
      <c r="D685" s="453"/>
      <c r="E685" s="453"/>
      <c r="F685" s="453"/>
      <c r="G685" s="453"/>
      <c r="H685" s="453"/>
      <c r="I685" s="453"/>
      <c r="J685" s="453"/>
      <c r="K685" s="453"/>
      <c r="L685" s="453"/>
      <c r="M685" s="453"/>
      <c r="N685" s="453"/>
      <c r="O685" s="453"/>
      <c r="P685" s="453"/>
      <c r="Q685" s="453"/>
      <c r="R685" s="453"/>
      <c r="S685" s="453"/>
      <c r="T685" s="453"/>
      <c r="U685" s="453"/>
      <c r="V685" s="453"/>
      <c r="W685" s="453"/>
      <c r="X685" s="453"/>
      <c r="Y685" s="453"/>
      <c r="Z685" s="453"/>
      <c r="AA685" s="453"/>
      <c r="AB685" s="453"/>
      <c r="AC685" s="453"/>
      <c r="AD685" s="453"/>
      <c r="AE685" s="453"/>
    </row>
    <row r="686">
      <c r="A686" s="453"/>
      <c r="B686" s="453"/>
      <c r="C686" s="453"/>
      <c r="D686" s="453"/>
      <c r="E686" s="453"/>
      <c r="F686" s="453"/>
      <c r="G686" s="453"/>
      <c r="H686" s="453"/>
      <c r="I686" s="453"/>
      <c r="J686" s="453"/>
      <c r="K686" s="453"/>
      <c r="L686" s="453"/>
      <c r="M686" s="453"/>
      <c r="N686" s="453"/>
      <c r="O686" s="453"/>
      <c r="P686" s="453"/>
      <c r="Q686" s="453"/>
      <c r="R686" s="453"/>
      <c r="S686" s="453"/>
      <c r="T686" s="453"/>
      <c r="U686" s="453"/>
      <c r="V686" s="453"/>
      <c r="W686" s="453"/>
      <c r="X686" s="453"/>
      <c r="Y686" s="453"/>
      <c r="Z686" s="453"/>
      <c r="AA686" s="453"/>
      <c r="AB686" s="453"/>
      <c r="AC686" s="453"/>
      <c r="AD686" s="453"/>
      <c r="AE686" s="453"/>
    </row>
    <row r="687">
      <c r="A687" s="453"/>
      <c r="B687" s="453"/>
      <c r="C687" s="453"/>
      <c r="D687" s="453"/>
      <c r="E687" s="453"/>
      <c r="F687" s="453"/>
      <c r="G687" s="453"/>
      <c r="H687" s="453"/>
      <c r="I687" s="453"/>
      <c r="J687" s="453"/>
      <c r="K687" s="453"/>
      <c r="L687" s="453"/>
      <c r="M687" s="453"/>
      <c r="N687" s="453"/>
      <c r="O687" s="453"/>
      <c r="P687" s="453"/>
      <c r="Q687" s="453"/>
      <c r="R687" s="453"/>
      <c r="S687" s="453"/>
      <c r="T687" s="453"/>
      <c r="U687" s="453"/>
      <c r="V687" s="453"/>
      <c r="W687" s="453"/>
      <c r="X687" s="453"/>
      <c r="Y687" s="453"/>
      <c r="Z687" s="453"/>
      <c r="AA687" s="453"/>
      <c r="AB687" s="453"/>
      <c r="AC687" s="453"/>
      <c r="AD687" s="453"/>
      <c r="AE687" s="453"/>
    </row>
    <row r="688">
      <c r="A688" s="453"/>
      <c r="B688" s="453"/>
      <c r="C688" s="453"/>
      <c r="D688" s="453"/>
      <c r="E688" s="453"/>
      <c r="F688" s="453"/>
      <c r="G688" s="453"/>
      <c r="H688" s="453"/>
      <c r="I688" s="453"/>
      <c r="J688" s="453"/>
      <c r="K688" s="453"/>
      <c r="L688" s="453"/>
      <c r="M688" s="453"/>
      <c r="N688" s="453"/>
      <c r="O688" s="453"/>
      <c r="P688" s="453"/>
      <c r="Q688" s="453"/>
      <c r="R688" s="453"/>
      <c r="S688" s="453"/>
      <c r="T688" s="453"/>
      <c r="U688" s="453"/>
      <c r="V688" s="453"/>
      <c r="W688" s="453"/>
      <c r="X688" s="453"/>
      <c r="Y688" s="453"/>
      <c r="Z688" s="453"/>
      <c r="AA688" s="453"/>
      <c r="AB688" s="453"/>
      <c r="AC688" s="453"/>
      <c r="AD688" s="453"/>
      <c r="AE688" s="453"/>
    </row>
    <row r="689">
      <c r="A689" s="453"/>
      <c r="B689" s="453"/>
      <c r="C689" s="453"/>
      <c r="D689" s="453"/>
      <c r="E689" s="453"/>
      <c r="F689" s="453"/>
      <c r="G689" s="453"/>
      <c r="H689" s="453"/>
      <c r="I689" s="453"/>
      <c r="J689" s="453"/>
      <c r="K689" s="453"/>
      <c r="L689" s="453"/>
      <c r="M689" s="453"/>
      <c r="N689" s="453"/>
      <c r="O689" s="453"/>
      <c r="P689" s="453"/>
      <c r="Q689" s="453"/>
      <c r="R689" s="453"/>
      <c r="S689" s="453"/>
      <c r="T689" s="453"/>
      <c r="U689" s="453"/>
      <c r="V689" s="453"/>
      <c r="W689" s="453"/>
      <c r="X689" s="453"/>
      <c r="Y689" s="453"/>
      <c r="Z689" s="453"/>
      <c r="AA689" s="453"/>
      <c r="AB689" s="453"/>
      <c r="AC689" s="453"/>
      <c r="AD689" s="453"/>
      <c r="AE689" s="453"/>
    </row>
    <row r="690">
      <c r="A690" s="453"/>
      <c r="B690" s="453"/>
      <c r="C690" s="453"/>
      <c r="D690" s="453"/>
      <c r="E690" s="453"/>
      <c r="F690" s="453"/>
      <c r="G690" s="453"/>
      <c r="H690" s="453"/>
      <c r="I690" s="453"/>
      <c r="J690" s="453"/>
      <c r="K690" s="453"/>
      <c r="L690" s="453"/>
      <c r="M690" s="453"/>
      <c r="N690" s="453"/>
      <c r="O690" s="453"/>
      <c r="P690" s="453"/>
      <c r="Q690" s="453"/>
      <c r="R690" s="453"/>
      <c r="S690" s="453"/>
      <c r="T690" s="453"/>
      <c r="U690" s="453"/>
      <c r="V690" s="453"/>
      <c r="W690" s="453"/>
      <c r="X690" s="453"/>
      <c r="Y690" s="453"/>
      <c r="Z690" s="453"/>
      <c r="AA690" s="453"/>
      <c r="AB690" s="453"/>
      <c r="AC690" s="453"/>
      <c r="AD690" s="453"/>
      <c r="AE690" s="453"/>
    </row>
    <row r="691">
      <c r="A691" s="453"/>
      <c r="B691" s="453"/>
      <c r="C691" s="453"/>
      <c r="D691" s="453"/>
      <c r="E691" s="453"/>
      <c r="F691" s="453"/>
      <c r="G691" s="453"/>
      <c r="H691" s="453"/>
      <c r="I691" s="453"/>
      <c r="J691" s="453"/>
      <c r="K691" s="453"/>
      <c r="L691" s="453"/>
      <c r="M691" s="453"/>
      <c r="N691" s="453"/>
      <c r="O691" s="453"/>
      <c r="P691" s="453"/>
      <c r="Q691" s="453"/>
      <c r="R691" s="453"/>
      <c r="S691" s="453"/>
      <c r="T691" s="453"/>
      <c r="U691" s="453"/>
      <c r="V691" s="453"/>
      <c r="W691" s="453"/>
      <c r="X691" s="453"/>
      <c r="Y691" s="453"/>
      <c r="Z691" s="453"/>
      <c r="AA691" s="453"/>
      <c r="AB691" s="453"/>
      <c r="AC691" s="453"/>
      <c r="AD691" s="453"/>
      <c r="AE691" s="453"/>
    </row>
    <row r="692">
      <c r="A692" s="453"/>
      <c r="B692" s="453"/>
      <c r="C692" s="453"/>
      <c r="D692" s="453"/>
      <c r="E692" s="453"/>
      <c r="F692" s="453"/>
      <c r="G692" s="453"/>
      <c r="H692" s="453"/>
      <c r="I692" s="453"/>
      <c r="J692" s="453"/>
      <c r="K692" s="453"/>
      <c r="L692" s="453"/>
      <c r="M692" s="453"/>
      <c r="N692" s="453"/>
      <c r="O692" s="453"/>
      <c r="P692" s="453"/>
      <c r="Q692" s="453"/>
      <c r="R692" s="453"/>
      <c r="S692" s="453"/>
      <c r="T692" s="453"/>
      <c r="U692" s="453"/>
      <c r="V692" s="453"/>
      <c r="W692" s="453"/>
      <c r="X692" s="453"/>
      <c r="Y692" s="453"/>
      <c r="Z692" s="453"/>
      <c r="AA692" s="453"/>
      <c r="AB692" s="453"/>
      <c r="AC692" s="453"/>
      <c r="AD692" s="453"/>
      <c r="AE692" s="453"/>
    </row>
    <row r="693">
      <c r="A693" s="453"/>
      <c r="B693" s="453"/>
      <c r="C693" s="453"/>
      <c r="D693" s="453"/>
      <c r="E693" s="453"/>
      <c r="F693" s="453"/>
      <c r="G693" s="453"/>
      <c r="H693" s="453"/>
      <c r="I693" s="453"/>
      <c r="J693" s="453"/>
      <c r="K693" s="453"/>
      <c r="L693" s="453"/>
      <c r="M693" s="453"/>
      <c r="N693" s="453"/>
      <c r="O693" s="453"/>
      <c r="P693" s="453"/>
      <c r="Q693" s="453"/>
      <c r="R693" s="453"/>
      <c r="S693" s="453"/>
      <c r="T693" s="453"/>
      <c r="U693" s="453"/>
      <c r="V693" s="453"/>
      <c r="W693" s="453"/>
      <c r="X693" s="453"/>
      <c r="Y693" s="453"/>
      <c r="Z693" s="453"/>
      <c r="AA693" s="453"/>
      <c r="AB693" s="453"/>
      <c r="AC693" s="453"/>
      <c r="AD693" s="453"/>
      <c r="AE693" s="453"/>
    </row>
    <row r="694">
      <c r="A694" s="453"/>
      <c r="B694" s="453"/>
      <c r="C694" s="453"/>
      <c r="D694" s="453"/>
      <c r="E694" s="453"/>
      <c r="F694" s="453"/>
      <c r="G694" s="453"/>
      <c r="H694" s="453"/>
      <c r="I694" s="453"/>
      <c r="J694" s="453"/>
      <c r="K694" s="453"/>
      <c r="L694" s="453"/>
      <c r="M694" s="453"/>
      <c r="N694" s="453"/>
      <c r="O694" s="453"/>
      <c r="P694" s="453"/>
      <c r="Q694" s="453"/>
      <c r="R694" s="453"/>
      <c r="S694" s="453"/>
      <c r="T694" s="453"/>
      <c r="U694" s="453"/>
      <c r="V694" s="453"/>
      <c r="W694" s="453"/>
      <c r="X694" s="453"/>
      <c r="Y694" s="453"/>
      <c r="Z694" s="453"/>
      <c r="AA694" s="453"/>
      <c r="AB694" s="453"/>
      <c r="AC694" s="453"/>
      <c r="AD694" s="453"/>
      <c r="AE694" s="453"/>
    </row>
    <row r="695">
      <c r="A695" s="453"/>
      <c r="B695" s="453"/>
      <c r="C695" s="453"/>
      <c r="D695" s="453"/>
      <c r="E695" s="453"/>
      <c r="F695" s="453"/>
      <c r="G695" s="453"/>
      <c r="H695" s="453"/>
      <c r="I695" s="453"/>
      <c r="J695" s="453"/>
      <c r="K695" s="453"/>
      <c r="L695" s="453"/>
      <c r="M695" s="453"/>
      <c r="N695" s="453"/>
      <c r="O695" s="453"/>
      <c r="P695" s="453"/>
      <c r="Q695" s="453"/>
      <c r="R695" s="453"/>
      <c r="S695" s="453"/>
      <c r="T695" s="453"/>
      <c r="U695" s="453"/>
      <c r="V695" s="453"/>
      <c r="W695" s="453"/>
      <c r="X695" s="453"/>
      <c r="Y695" s="453"/>
      <c r="Z695" s="453"/>
      <c r="AA695" s="453"/>
      <c r="AB695" s="453"/>
      <c r="AC695" s="453"/>
      <c r="AD695" s="453"/>
      <c r="AE695" s="453"/>
    </row>
    <row r="696">
      <c r="A696" s="453"/>
      <c r="B696" s="453"/>
      <c r="C696" s="453"/>
      <c r="D696" s="453"/>
      <c r="E696" s="453"/>
      <c r="F696" s="453"/>
      <c r="G696" s="453"/>
      <c r="H696" s="453"/>
      <c r="I696" s="453"/>
      <c r="J696" s="453"/>
      <c r="K696" s="453"/>
      <c r="L696" s="453"/>
      <c r="M696" s="453"/>
      <c r="N696" s="453"/>
      <c r="O696" s="453"/>
      <c r="P696" s="453"/>
      <c r="Q696" s="453"/>
      <c r="R696" s="453"/>
      <c r="S696" s="453"/>
      <c r="T696" s="453"/>
      <c r="U696" s="453"/>
      <c r="V696" s="453"/>
      <c r="W696" s="453"/>
      <c r="X696" s="453"/>
      <c r="Y696" s="453"/>
      <c r="Z696" s="453"/>
      <c r="AA696" s="453"/>
      <c r="AB696" s="453"/>
      <c r="AC696" s="453"/>
      <c r="AD696" s="453"/>
      <c r="AE696" s="453"/>
    </row>
    <row r="697">
      <c r="A697" s="453"/>
      <c r="B697" s="453"/>
      <c r="C697" s="453"/>
      <c r="D697" s="453"/>
      <c r="E697" s="453"/>
      <c r="F697" s="453"/>
      <c r="G697" s="453"/>
      <c r="H697" s="453"/>
      <c r="I697" s="453"/>
      <c r="J697" s="453"/>
      <c r="K697" s="453"/>
      <c r="L697" s="453"/>
      <c r="M697" s="453"/>
      <c r="N697" s="453"/>
      <c r="O697" s="453"/>
      <c r="P697" s="453"/>
      <c r="Q697" s="453"/>
      <c r="R697" s="453"/>
      <c r="S697" s="453"/>
      <c r="T697" s="453"/>
      <c r="U697" s="453"/>
      <c r="V697" s="453"/>
      <c r="W697" s="453"/>
      <c r="X697" s="453"/>
      <c r="Y697" s="453"/>
      <c r="Z697" s="453"/>
      <c r="AA697" s="453"/>
      <c r="AB697" s="453"/>
      <c r="AC697" s="453"/>
      <c r="AD697" s="453"/>
      <c r="AE697" s="453"/>
    </row>
    <row r="698">
      <c r="A698" s="453"/>
      <c r="B698" s="453"/>
      <c r="C698" s="453"/>
      <c r="D698" s="453"/>
      <c r="E698" s="453"/>
      <c r="F698" s="453"/>
      <c r="G698" s="453"/>
      <c r="H698" s="453"/>
      <c r="I698" s="453"/>
      <c r="J698" s="453"/>
      <c r="K698" s="453"/>
      <c r="L698" s="453"/>
      <c r="M698" s="453"/>
      <c r="N698" s="453"/>
      <c r="O698" s="453"/>
      <c r="P698" s="453"/>
      <c r="Q698" s="453"/>
      <c r="R698" s="453"/>
      <c r="S698" s="453"/>
      <c r="T698" s="453"/>
      <c r="U698" s="453"/>
      <c r="V698" s="453"/>
      <c r="W698" s="453"/>
      <c r="X698" s="453"/>
      <c r="Y698" s="453"/>
      <c r="Z698" s="453"/>
      <c r="AA698" s="453"/>
      <c r="AB698" s="453"/>
      <c r="AC698" s="453"/>
      <c r="AD698" s="453"/>
      <c r="AE698" s="453"/>
    </row>
    <row r="699">
      <c r="A699" s="453"/>
      <c r="B699" s="453"/>
      <c r="C699" s="453"/>
      <c r="D699" s="453"/>
      <c r="E699" s="453"/>
      <c r="F699" s="453"/>
      <c r="G699" s="453"/>
      <c r="H699" s="453"/>
      <c r="I699" s="453"/>
      <c r="J699" s="453"/>
      <c r="K699" s="453"/>
      <c r="L699" s="453"/>
      <c r="M699" s="453"/>
      <c r="N699" s="453"/>
      <c r="O699" s="453"/>
      <c r="P699" s="453"/>
      <c r="Q699" s="453"/>
      <c r="R699" s="453"/>
      <c r="S699" s="453"/>
      <c r="T699" s="453"/>
      <c r="U699" s="453"/>
      <c r="V699" s="453"/>
      <c r="W699" s="453"/>
      <c r="X699" s="453"/>
      <c r="Y699" s="453"/>
      <c r="Z699" s="453"/>
      <c r="AA699" s="453"/>
      <c r="AB699" s="453"/>
      <c r="AC699" s="453"/>
      <c r="AD699" s="453"/>
      <c r="AE699" s="453"/>
    </row>
    <row r="700">
      <c r="A700" s="453"/>
      <c r="B700" s="453"/>
      <c r="C700" s="453"/>
      <c r="D700" s="453"/>
      <c r="E700" s="453"/>
      <c r="F700" s="453"/>
      <c r="G700" s="453"/>
      <c r="H700" s="453"/>
      <c r="I700" s="453"/>
      <c r="J700" s="453"/>
      <c r="K700" s="453"/>
      <c r="L700" s="453"/>
      <c r="M700" s="453"/>
      <c r="N700" s="453"/>
      <c r="O700" s="453"/>
      <c r="P700" s="453"/>
      <c r="Q700" s="453"/>
      <c r="R700" s="453"/>
      <c r="S700" s="453"/>
      <c r="T700" s="453"/>
      <c r="U700" s="453"/>
      <c r="V700" s="453"/>
      <c r="W700" s="453"/>
      <c r="X700" s="453"/>
      <c r="Y700" s="453"/>
      <c r="Z700" s="453"/>
      <c r="AA700" s="453"/>
      <c r="AB700" s="453"/>
      <c r="AC700" s="453"/>
      <c r="AD700" s="453"/>
      <c r="AE700" s="453"/>
    </row>
    <row r="701">
      <c r="A701" s="453"/>
      <c r="B701" s="453"/>
      <c r="C701" s="453"/>
      <c r="D701" s="453"/>
      <c r="E701" s="453"/>
      <c r="F701" s="453"/>
      <c r="G701" s="453"/>
      <c r="H701" s="453"/>
      <c r="I701" s="453"/>
      <c r="J701" s="453"/>
      <c r="K701" s="453"/>
      <c r="L701" s="453"/>
      <c r="M701" s="453"/>
      <c r="N701" s="453"/>
      <c r="O701" s="453"/>
      <c r="P701" s="453"/>
      <c r="Q701" s="453"/>
      <c r="R701" s="453"/>
      <c r="S701" s="453"/>
      <c r="T701" s="453"/>
      <c r="U701" s="453"/>
      <c r="V701" s="453"/>
      <c r="W701" s="453"/>
      <c r="X701" s="453"/>
      <c r="Y701" s="453"/>
      <c r="Z701" s="453"/>
      <c r="AA701" s="453"/>
      <c r="AB701" s="453"/>
      <c r="AC701" s="453"/>
      <c r="AD701" s="453"/>
      <c r="AE701" s="453"/>
    </row>
    <row r="702">
      <c r="A702" s="453"/>
      <c r="B702" s="453"/>
      <c r="C702" s="453"/>
      <c r="D702" s="453"/>
      <c r="E702" s="453"/>
      <c r="F702" s="453"/>
      <c r="G702" s="453"/>
      <c r="H702" s="453"/>
      <c r="I702" s="453"/>
      <c r="J702" s="453"/>
      <c r="K702" s="453"/>
      <c r="L702" s="453"/>
      <c r="M702" s="453"/>
      <c r="N702" s="453"/>
      <c r="O702" s="453"/>
      <c r="P702" s="453"/>
      <c r="Q702" s="453"/>
      <c r="R702" s="453"/>
      <c r="S702" s="453"/>
      <c r="T702" s="453"/>
      <c r="U702" s="453"/>
      <c r="V702" s="453"/>
      <c r="W702" s="453"/>
      <c r="X702" s="453"/>
      <c r="Y702" s="453"/>
      <c r="Z702" s="453"/>
      <c r="AA702" s="453"/>
      <c r="AB702" s="453"/>
      <c r="AC702" s="453"/>
      <c r="AD702" s="453"/>
      <c r="AE702" s="453"/>
    </row>
    <row r="703">
      <c r="A703" s="453"/>
      <c r="B703" s="453"/>
      <c r="C703" s="453"/>
      <c r="D703" s="453"/>
      <c r="E703" s="453"/>
      <c r="F703" s="453"/>
      <c r="G703" s="453"/>
      <c r="H703" s="453"/>
      <c r="I703" s="453"/>
      <c r="J703" s="453"/>
      <c r="K703" s="453"/>
      <c r="L703" s="453"/>
      <c r="M703" s="453"/>
      <c r="N703" s="453"/>
      <c r="O703" s="453"/>
      <c r="P703" s="453"/>
      <c r="Q703" s="453"/>
      <c r="R703" s="453"/>
      <c r="S703" s="453"/>
      <c r="T703" s="453"/>
      <c r="U703" s="453"/>
      <c r="V703" s="453"/>
      <c r="W703" s="453"/>
      <c r="X703" s="453"/>
      <c r="Y703" s="453"/>
      <c r="Z703" s="453"/>
      <c r="AA703" s="453"/>
      <c r="AB703" s="453"/>
      <c r="AC703" s="453"/>
      <c r="AD703" s="453"/>
      <c r="AE703" s="453"/>
    </row>
    <row r="704">
      <c r="A704" s="453"/>
      <c r="B704" s="453"/>
      <c r="C704" s="453"/>
      <c r="D704" s="453"/>
      <c r="E704" s="453"/>
      <c r="F704" s="453"/>
      <c r="G704" s="453"/>
      <c r="H704" s="453"/>
      <c r="I704" s="453"/>
      <c r="J704" s="453"/>
      <c r="K704" s="453"/>
      <c r="L704" s="453"/>
      <c r="M704" s="453"/>
      <c r="N704" s="453"/>
      <c r="O704" s="453"/>
      <c r="P704" s="453"/>
      <c r="Q704" s="453"/>
      <c r="R704" s="453"/>
      <c r="S704" s="453"/>
      <c r="T704" s="453"/>
      <c r="U704" s="453"/>
      <c r="V704" s="453"/>
      <c r="W704" s="453"/>
      <c r="X704" s="453"/>
      <c r="Y704" s="453"/>
      <c r="Z704" s="453"/>
      <c r="AA704" s="453"/>
      <c r="AB704" s="453"/>
      <c r="AC704" s="453"/>
      <c r="AD704" s="453"/>
      <c r="AE704" s="453"/>
    </row>
    <row r="705">
      <c r="A705" s="453"/>
      <c r="B705" s="453"/>
      <c r="C705" s="453"/>
      <c r="D705" s="453"/>
      <c r="E705" s="453"/>
      <c r="F705" s="453"/>
      <c r="G705" s="453"/>
      <c r="H705" s="453"/>
      <c r="I705" s="453"/>
      <c r="J705" s="453"/>
      <c r="K705" s="453"/>
      <c r="L705" s="453"/>
      <c r="M705" s="453"/>
      <c r="N705" s="453"/>
      <c r="O705" s="453"/>
      <c r="P705" s="453"/>
      <c r="Q705" s="453"/>
      <c r="R705" s="453"/>
      <c r="S705" s="453"/>
      <c r="T705" s="453"/>
      <c r="U705" s="453"/>
      <c r="V705" s="453"/>
      <c r="W705" s="453"/>
      <c r="X705" s="453"/>
      <c r="Y705" s="453"/>
      <c r="Z705" s="453"/>
      <c r="AA705" s="453"/>
      <c r="AB705" s="453"/>
      <c r="AC705" s="453"/>
      <c r="AD705" s="453"/>
      <c r="AE705" s="453"/>
    </row>
    <row r="706">
      <c r="A706" s="453"/>
      <c r="B706" s="453"/>
      <c r="C706" s="453"/>
      <c r="D706" s="453"/>
      <c r="E706" s="453"/>
      <c r="F706" s="453"/>
      <c r="G706" s="453"/>
      <c r="H706" s="453"/>
      <c r="I706" s="453"/>
      <c r="J706" s="453"/>
      <c r="K706" s="453"/>
      <c r="L706" s="453"/>
      <c r="M706" s="453"/>
      <c r="N706" s="453"/>
      <c r="O706" s="453"/>
      <c r="P706" s="453"/>
      <c r="Q706" s="453"/>
      <c r="R706" s="453"/>
      <c r="S706" s="453"/>
      <c r="T706" s="453"/>
      <c r="U706" s="453"/>
      <c r="V706" s="453"/>
      <c r="W706" s="453"/>
      <c r="X706" s="453"/>
      <c r="Y706" s="453"/>
      <c r="Z706" s="453"/>
      <c r="AA706" s="453"/>
      <c r="AB706" s="453"/>
      <c r="AC706" s="453"/>
      <c r="AD706" s="453"/>
      <c r="AE706" s="453"/>
    </row>
    <row r="707">
      <c r="A707" s="453"/>
      <c r="B707" s="453"/>
      <c r="C707" s="453"/>
      <c r="D707" s="453"/>
      <c r="E707" s="453"/>
      <c r="F707" s="453"/>
      <c r="G707" s="453"/>
      <c r="H707" s="453"/>
      <c r="I707" s="453"/>
      <c r="J707" s="453"/>
      <c r="K707" s="453"/>
      <c r="L707" s="453"/>
      <c r="M707" s="453"/>
      <c r="N707" s="453"/>
      <c r="O707" s="453"/>
      <c r="P707" s="453"/>
      <c r="Q707" s="453"/>
      <c r="R707" s="453"/>
      <c r="S707" s="453"/>
      <c r="T707" s="453"/>
      <c r="U707" s="453"/>
      <c r="V707" s="453"/>
      <c r="W707" s="453"/>
      <c r="X707" s="453"/>
      <c r="Y707" s="453"/>
      <c r="Z707" s="453"/>
      <c r="AA707" s="453"/>
      <c r="AB707" s="453"/>
      <c r="AC707" s="453"/>
      <c r="AD707" s="453"/>
      <c r="AE707" s="453"/>
    </row>
    <row r="708">
      <c r="A708" s="453"/>
      <c r="B708" s="453"/>
      <c r="C708" s="453"/>
      <c r="D708" s="453"/>
      <c r="E708" s="453"/>
      <c r="F708" s="453"/>
      <c r="G708" s="453"/>
      <c r="H708" s="453"/>
      <c r="I708" s="453"/>
      <c r="J708" s="453"/>
      <c r="K708" s="453"/>
      <c r="L708" s="453"/>
      <c r="M708" s="453"/>
      <c r="N708" s="453"/>
      <c r="O708" s="453"/>
      <c r="P708" s="453"/>
      <c r="Q708" s="453"/>
      <c r="R708" s="453"/>
      <c r="S708" s="453"/>
      <c r="T708" s="453"/>
      <c r="U708" s="453"/>
      <c r="V708" s="453"/>
      <c r="W708" s="453"/>
      <c r="X708" s="453"/>
      <c r="Y708" s="453"/>
      <c r="Z708" s="453"/>
      <c r="AA708" s="453"/>
      <c r="AB708" s="453"/>
      <c r="AC708" s="453"/>
      <c r="AD708" s="453"/>
      <c r="AE708" s="453"/>
    </row>
    <row r="709">
      <c r="A709" s="453"/>
      <c r="B709" s="453"/>
      <c r="C709" s="453"/>
      <c r="D709" s="453"/>
      <c r="E709" s="453"/>
      <c r="F709" s="453"/>
      <c r="G709" s="453"/>
      <c r="H709" s="453"/>
      <c r="I709" s="453"/>
      <c r="J709" s="453"/>
      <c r="K709" s="453"/>
      <c r="L709" s="453"/>
      <c r="M709" s="453"/>
      <c r="N709" s="453"/>
      <c r="O709" s="453"/>
      <c r="P709" s="453"/>
      <c r="Q709" s="453"/>
      <c r="R709" s="453"/>
      <c r="S709" s="453"/>
      <c r="T709" s="453"/>
      <c r="U709" s="453"/>
      <c r="V709" s="453"/>
      <c r="W709" s="453"/>
      <c r="X709" s="453"/>
      <c r="Y709" s="453"/>
      <c r="Z709" s="453"/>
      <c r="AA709" s="453"/>
      <c r="AB709" s="453"/>
      <c r="AC709" s="453"/>
      <c r="AD709" s="453"/>
      <c r="AE709" s="453"/>
    </row>
    <row r="710">
      <c r="A710" s="453"/>
      <c r="B710" s="453"/>
      <c r="C710" s="453"/>
      <c r="D710" s="453"/>
      <c r="E710" s="453"/>
      <c r="F710" s="453"/>
      <c r="G710" s="453"/>
      <c r="H710" s="453"/>
      <c r="I710" s="453"/>
      <c r="J710" s="453"/>
      <c r="K710" s="453"/>
      <c r="L710" s="453"/>
      <c r="M710" s="453"/>
      <c r="N710" s="453"/>
      <c r="O710" s="453"/>
      <c r="P710" s="453"/>
      <c r="Q710" s="453"/>
      <c r="R710" s="453"/>
      <c r="S710" s="453"/>
      <c r="T710" s="453"/>
      <c r="U710" s="453"/>
      <c r="V710" s="453"/>
      <c r="W710" s="453"/>
      <c r="X710" s="453"/>
      <c r="Y710" s="453"/>
      <c r="Z710" s="453"/>
      <c r="AA710" s="453"/>
      <c r="AB710" s="453"/>
      <c r="AC710" s="453"/>
      <c r="AD710" s="453"/>
      <c r="AE710" s="453"/>
    </row>
    <row r="711">
      <c r="A711" s="453"/>
      <c r="B711" s="453"/>
      <c r="C711" s="453"/>
      <c r="D711" s="453"/>
      <c r="E711" s="453"/>
      <c r="F711" s="453"/>
      <c r="G711" s="453"/>
      <c r="H711" s="453"/>
      <c r="I711" s="453"/>
      <c r="J711" s="453"/>
      <c r="K711" s="453"/>
      <c r="L711" s="453"/>
      <c r="M711" s="453"/>
      <c r="N711" s="453"/>
      <c r="O711" s="453"/>
      <c r="P711" s="453"/>
      <c r="Q711" s="453"/>
      <c r="R711" s="453"/>
      <c r="S711" s="453"/>
      <c r="T711" s="453"/>
      <c r="U711" s="453"/>
      <c r="V711" s="453"/>
      <c r="W711" s="453"/>
      <c r="X711" s="453"/>
      <c r="Y711" s="453"/>
      <c r="Z711" s="453"/>
      <c r="AA711" s="453"/>
      <c r="AB711" s="453"/>
      <c r="AC711" s="453"/>
      <c r="AD711" s="453"/>
      <c r="AE711" s="453"/>
    </row>
    <row r="712">
      <c r="A712" s="453"/>
      <c r="B712" s="453"/>
      <c r="C712" s="453"/>
      <c r="D712" s="453"/>
      <c r="E712" s="453"/>
      <c r="F712" s="453"/>
      <c r="G712" s="453"/>
      <c r="H712" s="453"/>
      <c r="I712" s="453"/>
      <c r="J712" s="453"/>
      <c r="K712" s="453"/>
      <c r="L712" s="453"/>
      <c r="M712" s="453"/>
      <c r="N712" s="453"/>
      <c r="O712" s="453"/>
      <c r="P712" s="453"/>
      <c r="Q712" s="453"/>
      <c r="R712" s="453"/>
      <c r="S712" s="453"/>
      <c r="T712" s="453"/>
      <c r="U712" s="453"/>
      <c r="V712" s="453"/>
      <c r="W712" s="453"/>
      <c r="X712" s="453"/>
      <c r="Y712" s="453"/>
      <c r="Z712" s="453"/>
      <c r="AA712" s="453"/>
      <c r="AB712" s="453"/>
      <c r="AC712" s="453"/>
      <c r="AD712" s="453"/>
      <c r="AE712" s="453"/>
    </row>
    <row r="713">
      <c r="A713" s="453"/>
      <c r="B713" s="453"/>
      <c r="C713" s="453"/>
      <c r="D713" s="453"/>
      <c r="E713" s="453"/>
      <c r="F713" s="453"/>
      <c r="G713" s="453"/>
      <c r="H713" s="453"/>
      <c r="I713" s="453"/>
      <c r="J713" s="453"/>
      <c r="K713" s="453"/>
      <c r="L713" s="453"/>
      <c r="M713" s="453"/>
      <c r="N713" s="453"/>
      <c r="O713" s="453"/>
      <c r="P713" s="453"/>
      <c r="Q713" s="453"/>
      <c r="R713" s="453"/>
      <c r="S713" s="453"/>
      <c r="T713" s="453"/>
      <c r="U713" s="453"/>
      <c r="V713" s="453"/>
      <c r="W713" s="453"/>
      <c r="X713" s="453"/>
      <c r="Y713" s="453"/>
      <c r="Z713" s="453"/>
      <c r="AA713" s="453"/>
      <c r="AB713" s="453"/>
      <c r="AC713" s="453"/>
      <c r="AD713" s="453"/>
      <c r="AE713" s="453"/>
    </row>
    <row r="714">
      <c r="A714" s="453"/>
      <c r="B714" s="453"/>
      <c r="C714" s="453"/>
      <c r="D714" s="453"/>
      <c r="E714" s="453"/>
      <c r="F714" s="453"/>
      <c r="G714" s="453"/>
      <c r="H714" s="453"/>
      <c r="I714" s="453"/>
      <c r="J714" s="453"/>
      <c r="K714" s="453"/>
      <c r="L714" s="453"/>
      <c r="M714" s="453"/>
      <c r="N714" s="453"/>
      <c r="O714" s="453"/>
      <c r="P714" s="453"/>
      <c r="Q714" s="453"/>
      <c r="R714" s="453"/>
      <c r="S714" s="453"/>
      <c r="T714" s="453"/>
      <c r="U714" s="453"/>
      <c r="V714" s="453"/>
      <c r="W714" s="453"/>
      <c r="X714" s="453"/>
      <c r="Y714" s="453"/>
      <c r="Z714" s="453"/>
      <c r="AA714" s="453"/>
      <c r="AB714" s="453"/>
      <c r="AC714" s="453"/>
      <c r="AD714" s="453"/>
      <c r="AE714" s="453"/>
    </row>
    <row r="715">
      <c r="A715" s="453"/>
      <c r="B715" s="453"/>
      <c r="C715" s="453"/>
      <c r="D715" s="453"/>
      <c r="E715" s="453"/>
      <c r="F715" s="453"/>
      <c r="G715" s="453"/>
      <c r="H715" s="453"/>
      <c r="I715" s="453"/>
      <c r="J715" s="453"/>
      <c r="K715" s="453"/>
      <c r="L715" s="453"/>
      <c r="M715" s="453"/>
      <c r="N715" s="453"/>
      <c r="O715" s="453"/>
      <c r="P715" s="453"/>
      <c r="Q715" s="453"/>
      <c r="R715" s="453"/>
      <c r="S715" s="453"/>
      <c r="T715" s="453"/>
      <c r="U715" s="453"/>
      <c r="V715" s="453"/>
      <c r="W715" s="453"/>
      <c r="X715" s="453"/>
      <c r="Y715" s="453"/>
      <c r="Z715" s="453"/>
      <c r="AA715" s="453"/>
      <c r="AB715" s="453"/>
      <c r="AC715" s="453"/>
      <c r="AD715" s="453"/>
      <c r="AE715" s="453"/>
    </row>
    <row r="716">
      <c r="A716" s="453"/>
      <c r="B716" s="453"/>
      <c r="C716" s="453"/>
      <c r="D716" s="453"/>
      <c r="E716" s="453"/>
      <c r="F716" s="453"/>
      <c r="G716" s="453"/>
      <c r="H716" s="453"/>
      <c r="I716" s="453"/>
      <c r="J716" s="453"/>
      <c r="K716" s="453"/>
      <c r="L716" s="453"/>
      <c r="M716" s="453"/>
      <c r="N716" s="453"/>
      <c r="O716" s="453"/>
      <c r="P716" s="453"/>
      <c r="Q716" s="453"/>
      <c r="R716" s="453"/>
      <c r="S716" s="453"/>
      <c r="T716" s="453"/>
      <c r="U716" s="453"/>
      <c r="V716" s="453"/>
      <c r="W716" s="453"/>
      <c r="X716" s="453"/>
      <c r="Y716" s="453"/>
      <c r="Z716" s="453"/>
      <c r="AA716" s="453"/>
      <c r="AB716" s="453"/>
      <c r="AC716" s="453"/>
      <c r="AD716" s="453"/>
      <c r="AE716" s="453"/>
    </row>
    <row r="717">
      <c r="A717" s="453"/>
      <c r="B717" s="453"/>
      <c r="C717" s="453"/>
      <c r="D717" s="453"/>
      <c r="E717" s="453"/>
      <c r="F717" s="453"/>
      <c r="G717" s="453"/>
      <c r="H717" s="453"/>
      <c r="I717" s="453"/>
      <c r="J717" s="453"/>
      <c r="K717" s="453"/>
      <c r="L717" s="453"/>
      <c r="M717" s="453"/>
      <c r="N717" s="453"/>
      <c r="O717" s="453"/>
      <c r="P717" s="453"/>
      <c r="Q717" s="453"/>
      <c r="R717" s="453"/>
      <c r="S717" s="453"/>
      <c r="T717" s="453"/>
      <c r="U717" s="453"/>
      <c r="V717" s="453"/>
      <c r="W717" s="453"/>
      <c r="X717" s="453"/>
      <c r="Y717" s="453"/>
      <c r="Z717" s="453"/>
      <c r="AA717" s="453"/>
      <c r="AB717" s="453"/>
      <c r="AC717" s="453"/>
      <c r="AD717" s="453"/>
      <c r="AE717" s="453"/>
    </row>
    <row r="718">
      <c r="A718" s="453"/>
      <c r="B718" s="453"/>
      <c r="C718" s="453"/>
      <c r="D718" s="453"/>
      <c r="E718" s="453"/>
      <c r="F718" s="453"/>
      <c r="G718" s="453"/>
      <c r="H718" s="453"/>
      <c r="I718" s="453"/>
      <c r="J718" s="453"/>
      <c r="K718" s="453"/>
      <c r="L718" s="453"/>
      <c r="M718" s="453"/>
      <c r="N718" s="453"/>
      <c r="O718" s="453"/>
      <c r="P718" s="453"/>
      <c r="Q718" s="453"/>
      <c r="R718" s="453"/>
      <c r="S718" s="453"/>
      <c r="T718" s="453"/>
      <c r="U718" s="453"/>
      <c r="V718" s="453"/>
      <c r="W718" s="453"/>
      <c r="X718" s="453"/>
      <c r="Y718" s="453"/>
      <c r="Z718" s="453"/>
      <c r="AA718" s="453"/>
      <c r="AB718" s="453"/>
      <c r="AC718" s="453"/>
      <c r="AD718" s="453"/>
      <c r="AE718" s="453"/>
    </row>
    <row r="719">
      <c r="A719" s="453"/>
      <c r="B719" s="453"/>
      <c r="C719" s="453"/>
      <c r="D719" s="453"/>
      <c r="E719" s="453"/>
      <c r="F719" s="453"/>
      <c r="G719" s="453"/>
      <c r="H719" s="453"/>
      <c r="I719" s="453"/>
      <c r="J719" s="453"/>
      <c r="K719" s="453"/>
      <c r="L719" s="453"/>
      <c r="M719" s="453"/>
      <c r="N719" s="453"/>
      <c r="O719" s="453"/>
      <c r="P719" s="453"/>
      <c r="Q719" s="453"/>
      <c r="R719" s="453"/>
      <c r="S719" s="453"/>
      <c r="T719" s="453"/>
      <c r="U719" s="453"/>
      <c r="V719" s="453"/>
      <c r="W719" s="453"/>
      <c r="X719" s="453"/>
      <c r="Y719" s="453"/>
      <c r="Z719" s="453"/>
      <c r="AA719" s="453"/>
      <c r="AB719" s="453"/>
      <c r="AC719" s="453"/>
      <c r="AD719" s="453"/>
      <c r="AE719" s="453"/>
    </row>
    <row r="720">
      <c r="A720" s="453"/>
      <c r="B720" s="453"/>
      <c r="C720" s="453"/>
      <c r="D720" s="453"/>
      <c r="E720" s="453"/>
      <c r="F720" s="453"/>
      <c r="G720" s="453"/>
      <c r="H720" s="453"/>
      <c r="I720" s="453"/>
      <c r="J720" s="453"/>
      <c r="K720" s="453"/>
      <c r="L720" s="453"/>
      <c r="M720" s="453"/>
      <c r="N720" s="453"/>
      <c r="O720" s="453"/>
      <c r="P720" s="453"/>
      <c r="Q720" s="453"/>
      <c r="R720" s="453"/>
      <c r="S720" s="453"/>
      <c r="T720" s="453"/>
      <c r="U720" s="453"/>
      <c r="V720" s="453"/>
      <c r="W720" s="453"/>
      <c r="X720" s="453"/>
      <c r="Y720" s="453"/>
      <c r="Z720" s="453"/>
      <c r="AA720" s="453"/>
      <c r="AB720" s="453"/>
      <c r="AC720" s="453"/>
      <c r="AD720" s="453"/>
      <c r="AE720" s="453"/>
    </row>
    <row r="721">
      <c r="A721" s="453"/>
      <c r="B721" s="453"/>
      <c r="C721" s="453"/>
      <c r="D721" s="453"/>
      <c r="E721" s="453"/>
      <c r="F721" s="453"/>
      <c r="G721" s="453"/>
      <c r="H721" s="453"/>
      <c r="I721" s="453"/>
      <c r="J721" s="453"/>
      <c r="K721" s="453"/>
      <c r="L721" s="453"/>
      <c r="M721" s="453"/>
      <c r="N721" s="453"/>
      <c r="O721" s="453"/>
      <c r="P721" s="453"/>
      <c r="Q721" s="453"/>
      <c r="R721" s="453"/>
      <c r="S721" s="453"/>
      <c r="T721" s="453"/>
      <c r="U721" s="453"/>
      <c r="V721" s="453"/>
      <c r="W721" s="453"/>
      <c r="X721" s="453"/>
      <c r="Y721" s="453"/>
      <c r="Z721" s="453"/>
      <c r="AA721" s="453"/>
      <c r="AB721" s="453"/>
      <c r="AC721" s="453"/>
      <c r="AD721" s="453"/>
      <c r="AE721" s="453"/>
    </row>
    <row r="722">
      <c r="A722" s="453"/>
      <c r="B722" s="453"/>
      <c r="C722" s="453"/>
      <c r="D722" s="453"/>
      <c r="E722" s="453"/>
      <c r="F722" s="453"/>
      <c r="G722" s="453"/>
      <c r="H722" s="453"/>
      <c r="I722" s="453"/>
      <c r="J722" s="453"/>
      <c r="K722" s="453"/>
      <c r="L722" s="453"/>
      <c r="M722" s="453"/>
      <c r="N722" s="453"/>
      <c r="O722" s="453"/>
      <c r="P722" s="453"/>
      <c r="Q722" s="453"/>
      <c r="R722" s="453"/>
      <c r="S722" s="453"/>
      <c r="T722" s="453"/>
      <c r="U722" s="453"/>
      <c r="V722" s="453"/>
      <c r="W722" s="453"/>
      <c r="X722" s="453"/>
      <c r="Y722" s="453"/>
      <c r="Z722" s="453"/>
      <c r="AA722" s="453"/>
      <c r="AB722" s="453"/>
      <c r="AC722" s="453"/>
      <c r="AD722" s="453"/>
      <c r="AE722" s="453"/>
    </row>
    <row r="723">
      <c r="A723" s="453"/>
      <c r="B723" s="453"/>
      <c r="C723" s="453"/>
      <c r="D723" s="453"/>
      <c r="E723" s="453"/>
      <c r="F723" s="453"/>
      <c r="G723" s="453"/>
      <c r="H723" s="453"/>
      <c r="I723" s="453"/>
      <c r="J723" s="453"/>
      <c r="K723" s="453"/>
      <c r="L723" s="453"/>
      <c r="M723" s="453"/>
      <c r="N723" s="453"/>
      <c r="O723" s="453"/>
      <c r="P723" s="453"/>
      <c r="Q723" s="453"/>
      <c r="R723" s="453"/>
      <c r="S723" s="453"/>
      <c r="T723" s="453"/>
      <c r="U723" s="453"/>
      <c r="V723" s="453"/>
      <c r="W723" s="453"/>
      <c r="X723" s="453"/>
      <c r="Y723" s="453"/>
      <c r="Z723" s="453"/>
      <c r="AA723" s="453"/>
      <c r="AB723" s="453"/>
      <c r="AC723" s="453"/>
      <c r="AD723" s="453"/>
      <c r="AE723" s="453"/>
    </row>
    <row r="724">
      <c r="A724" s="453"/>
      <c r="B724" s="453"/>
      <c r="C724" s="453"/>
      <c r="D724" s="453"/>
      <c r="E724" s="453"/>
      <c r="F724" s="453"/>
      <c r="G724" s="453"/>
      <c r="H724" s="453"/>
      <c r="I724" s="453"/>
      <c r="J724" s="453"/>
      <c r="K724" s="453"/>
      <c r="L724" s="453"/>
      <c r="M724" s="453"/>
      <c r="N724" s="453"/>
      <c r="O724" s="453"/>
      <c r="P724" s="453"/>
      <c r="Q724" s="453"/>
      <c r="R724" s="453"/>
      <c r="S724" s="453"/>
      <c r="T724" s="453"/>
      <c r="U724" s="453"/>
      <c r="V724" s="453"/>
      <c r="W724" s="453"/>
      <c r="X724" s="453"/>
      <c r="Y724" s="453"/>
      <c r="Z724" s="453"/>
      <c r="AA724" s="453"/>
      <c r="AB724" s="453"/>
      <c r="AC724" s="453"/>
      <c r="AD724" s="453"/>
      <c r="AE724" s="453"/>
    </row>
    <row r="725">
      <c r="A725" s="453"/>
      <c r="B725" s="453"/>
      <c r="C725" s="453"/>
      <c r="D725" s="453"/>
      <c r="E725" s="453"/>
      <c r="F725" s="453"/>
      <c r="G725" s="453"/>
      <c r="H725" s="453"/>
      <c r="I725" s="453"/>
      <c r="J725" s="453"/>
      <c r="K725" s="453"/>
      <c r="L725" s="453"/>
      <c r="M725" s="453"/>
      <c r="N725" s="453"/>
      <c r="O725" s="453"/>
      <c r="P725" s="453"/>
      <c r="Q725" s="453"/>
      <c r="R725" s="453"/>
      <c r="S725" s="453"/>
      <c r="T725" s="453"/>
      <c r="U725" s="453"/>
      <c r="V725" s="453"/>
      <c r="W725" s="453"/>
      <c r="X725" s="453"/>
      <c r="Y725" s="453"/>
      <c r="Z725" s="453"/>
      <c r="AA725" s="453"/>
      <c r="AB725" s="453"/>
      <c r="AC725" s="453"/>
      <c r="AD725" s="453"/>
      <c r="AE725" s="453"/>
    </row>
    <row r="726">
      <c r="A726" s="453"/>
      <c r="B726" s="453"/>
      <c r="C726" s="453"/>
      <c r="D726" s="453"/>
      <c r="E726" s="453"/>
      <c r="F726" s="453"/>
      <c r="G726" s="453"/>
      <c r="H726" s="453"/>
      <c r="I726" s="453"/>
      <c r="J726" s="453"/>
      <c r="K726" s="453"/>
      <c r="L726" s="453"/>
      <c r="M726" s="453"/>
      <c r="N726" s="453"/>
      <c r="O726" s="453"/>
      <c r="P726" s="453"/>
      <c r="Q726" s="453"/>
      <c r="R726" s="453"/>
      <c r="S726" s="453"/>
      <c r="T726" s="453"/>
      <c r="U726" s="453"/>
      <c r="V726" s="453"/>
      <c r="W726" s="453"/>
      <c r="X726" s="453"/>
      <c r="Y726" s="453"/>
      <c r="Z726" s="453"/>
      <c r="AA726" s="453"/>
      <c r="AB726" s="453"/>
      <c r="AC726" s="453"/>
      <c r="AD726" s="453"/>
      <c r="AE726" s="453"/>
    </row>
    <row r="727">
      <c r="A727" s="453"/>
      <c r="B727" s="453"/>
      <c r="C727" s="453"/>
      <c r="D727" s="453"/>
      <c r="E727" s="453"/>
      <c r="F727" s="453"/>
      <c r="G727" s="453"/>
      <c r="H727" s="453"/>
      <c r="I727" s="453"/>
      <c r="J727" s="453"/>
      <c r="K727" s="453"/>
      <c r="L727" s="453"/>
      <c r="M727" s="453"/>
      <c r="N727" s="453"/>
      <c r="O727" s="453"/>
      <c r="P727" s="453"/>
      <c r="Q727" s="453"/>
      <c r="R727" s="453"/>
      <c r="S727" s="453"/>
      <c r="T727" s="453"/>
      <c r="U727" s="453"/>
      <c r="V727" s="453"/>
      <c r="W727" s="453"/>
      <c r="X727" s="453"/>
      <c r="Y727" s="453"/>
      <c r="Z727" s="453"/>
      <c r="AA727" s="453"/>
      <c r="AB727" s="453"/>
      <c r="AC727" s="453"/>
      <c r="AD727" s="453"/>
      <c r="AE727" s="453"/>
    </row>
    <row r="728">
      <c r="A728" s="453"/>
      <c r="B728" s="453"/>
      <c r="C728" s="453"/>
      <c r="D728" s="453"/>
      <c r="E728" s="453"/>
      <c r="F728" s="453"/>
      <c r="G728" s="453"/>
      <c r="H728" s="453"/>
      <c r="I728" s="453"/>
      <c r="J728" s="453"/>
      <c r="K728" s="453"/>
      <c r="L728" s="453"/>
      <c r="M728" s="453"/>
      <c r="N728" s="453"/>
      <c r="O728" s="453"/>
      <c r="P728" s="453"/>
      <c r="Q728" s="453"/>
      <c r="R728" s="453"/>
      <c r="S728" s="453"/>
      <c r="T728" s="453"/>
      <c r="U728" s="453"/>
      <c r="V728" s="453"/>
      <c r="W728" s="453"/>
      <c r="X728" s="453"/>
      <c r="Y728" s="453"/>
      <c r="Z728" s="453"/>
      <c r="AA728" s="453"/>
      <c r="AB728" s="453"/>
      <c r="AC728" s="453"/>
      <c r="AD728" s="453"/>
      <c r="AE728" s="453"/>
    </row>
    <row r="729">
      <c r="A729" s="453"/>
      <c r="B729" s="453"/>
      <c r="C729" s="453"/>
      <c r="D729" s="453"/>
      <c r="E729" s="453"/>
      <c r="F729" s="453"/>
      <c r="G729" s="453"/>
      <c r="H729" s="453"/>
      <c r="I729" s="453"/>
      <c r="J729" s="453"/>
      <c r="K729" s="453"/>
      <c r="L729" s="453"/>
      <c r="M729" s="453"/>
      <c r="N729" s="453"/>
      <c r="O729" s="453"/>
      <c r="P729" s="453"/>
      <c r="Q729" s="453"/>
      <c r="R729" s="453"/>
      <c r="S729" s="453"/>
      <c r="T729" s="453"/>
      <c r="U729" s="453"/>
      <c r="V729" s="453"/>
      <c r="W729" s="453"/>
      <c r="X729" s="453"/>
      <c r="Y729" s="453"/>
      <c r="Z729" s="453"/>
      <c r="AA729" s="453"/>
      <c r="AB729" s="453"/>
      <c r="AC729" s="453"/>
      <c r="AD729" s="453"/>
      <c r="AE729" s="453"/>
    </row>
    <row r="730">
      <c r="A730" s="453"/>
      <c r="B730" s="453"/>
      <c r="C730" s="453"/>
      <c r="D730" s="453"/>
      <c r="E730" s="453"/>
      <c r="F730" s="453"/>
      <c r="G730" s="453"/>
      <c r="H730" s="453"/>
      <c r="I730" s="453"/>
      <c r="J730" s="453"/>
      <c r="K730" s="453"/>
      <c r="L730" s="453"/>
      <c r="M730" s="453"/>
      <c r="N730" s="453"/>
      <c r="O730" s="453"/>
      <c r="P730" s="453"/>
      <c r="Q730" s="453"/>
      <c r="R730" s="453"/>
      <c r="S730" s="453"/>
      <c r="T730" s="453"/>
      <c r="U730" s="453"/>
      <c r="V730" s="453"/>
      <c r="W730" s="453"/>
      <c r="X730" s="453"/>
      <c r="Y730" s="453"/>
      <c r="Z730" s="453"/>
      <c r="AA730" s="453"/>
      <c r="AB730" s="453"/>
      <c r="AC730" s="453"/>
      <c r="AD730" s="453"/>
      <c r="AE730" s="453"/>
    </row>
    <row r="731">
      <c r="A731" s="453"/>
      <c r="B731" s="453"/>
      <c r="C731" s="453"/>
      <c r="D731" s="453"/>
      <c r="E731" s="453"/>
      <c r="F731" s="453"/>
      <c r="G731" s="453"/>
      <c r="H731" s="453"/>
      <c r="I731" s="453"/>
      <c r="J731" s="453"/>
      <c r="K731" s="453"/>
      <c r="L731" s="453"/>
      <c r="M731" s="453"/>
      <c r="N731" s="453"/>
      <c r="O731" s="453"/>
      <c r="P731" s="453"/>
      <c r="Q731" s="453"/>
      <c r="R731" s="453"/>
      <c r="S731" s="453"/>
      <c r="T731" s="453"/>
      <c r="U731" s="453"/>
      <c r="V731" s="453"/>
      <c r="W731" s="453"/>
      <c r="X731" s="453"/>
      <c r="Y731" s="453"/>
      <c r="Z731" s="453"/>
      <c r="AA731" s="453"/>
      <c r="AB731" s="453"/>
      <c r="AC731" s="453"/>
      <c r="AD731" s="453"/>
      <c r="AE731" s="453"/>
    </row>
    <row r="732">
      <c r="A732" s="453"/>
      <c r="B732" s="453"/>
      <c r="C732" s="453"/>
      <c r="D732" s="453"/>
      <c r="E732" s="453"/>
      <c r="F732" s="453"/>
      <c r="G732" s="453"/>
      <c r="H732" s="453"/>
      <c r="I732" s="453"/>
      <c r="J732" s="453"/>
      <c r="K732" s="453"/>
      <c r="L732" s="453"/>
      <c r="M732" s="453"/>
      <c r="N732" s="453"/>
      <c r="O732" s="453"/>
      <c r="P732" s="453"/>
      <c r="Q732" s="453"/>
      <c r="R732" s="453"/>
      <c r="S732" s="453"/>
      <c r="T732" s="453"/>
      <c r="U732" s="453"/>
      <c r="V732" s="453"/>
      <c r="W732" s="453"/>
      <c r="X732" s="453"/>
      <c r="Y732" s="453"/>
      <c r="Z732" s="453"/>
      <c r="AA732" s="453"/>
      <c r="AB732" s="453"/>
      <c r="AC732" s="453"/>
      <c r="AD732" s="453"/>
      <c r="AE732" s="453"/>
    </row>
    <row r="733">
      <c r="A733" s="453"/>
      <c r="B733" s="453"/>
      <c r="C733" s="453"/>
      <c r="D733" s="453"/>
      <c r="E733" s="453"/>
      <c r="F733" s="453"/>
      <c r="G733" s="453"/>
      <c r="H733" s="453"/>
      <c r="I733" s="453"/>
      <c r="J733" s="453"/>
      <c r="K733" s="453"/>
      <c r="L733" s="453"/>
      <c r="M733" s="453"/>
      <c r="N733" s="453"/>
      <c r="O733" s="453"/>
      <c r="P733" s="453"/>
      <c r="Q733" s="453"/>
      <c r="R733" s="453"/>
      <c r="S733" s="453"/>
      <c r="T733" s="453"/>
      <c r="U733" s="453"/>
      <c r="V733" s="453"/>
      <c r="W733" s="453"/>
      <c r="X733" s="453"/>
      <c r="Y733" s="453"/>
      <c r="Z733" s="453"/>
      <c r="AA733" s="453"/>
      <c r="AB733" s="453"/>
      <c r="AC733" s="453"/>
      <c r="AD733" s="453"/>
      <c r="AE733" s="453"/>
    </row>
    <row r="734">
      <c r="A734" s="453"/>
      <c r="B734" s="453"/>
      <c r="C734" s="453"/>
      <c r="D734" s="453"/>
      <c r="E734" s="453"/>
      <c r="F734" s="453"/>
      <c r="G734" s="453"/>
      <c r="H734" s="453"/>
      <c r="I734" s="453"/>
      <c r="J734" s="453"/>
      <c r="K734" s="453"/>
      <c r="L734" s="453"/>
      <c r="M734" s="453"/>
      <c r="N734" s="453"/>
      <c r="O734" s="453"/>
      <c r="P734" s="453"/>
      <c r="Q734" s="453"/>
      <c r="R734" s="453"/>
      <c r="S734" s="453"/>
      <c r="T734" s="453"/>
      <c r="U734" s="453"/>
      <c r="V734" s="453"/>
      <c r="W734" s="453"/>
      <c r="X734" s="453"/>
      <c r="Y734" s="453"/>
      <c r="Z734" s="453"/>
      <c r="AA734" s="453"/>
      <c r="AB734" s="453"/>
      <c r="AC734" s="453"/>
      <c r="AD734" s="453"/>
      <c r="AE734" s="453"/>
    </row>
    <row r="735">
      <c r="A735" s="453"/>
      <c r="B735" s="453"/>
      <c r="C735" s="453"/>
      <c r="D735" s="453"/>
      <c r="E735" s="453"/>
      <c r="F735" s="453"/>
      <c r="G735" s="453"/>
      <c r="H735" s="453"/>
      <c r="I735" s="453"/>
      <c r="J735" s="453"/>
      <c r="K735" s="453"/>
      <c r="L735" s="453"/>
      <c r="M735" s="453"/>
      <c r="N735" s="453"/>
      <c r="O735" s="453"/>
      <c r="P735" s="453"/>
      <c r="Q735" s="453"/>
      <c r="R735" s="453"/>
      <c r="S735" s="453"/>
      <c r="T735" s="453"/>
      <c r="U735" s="453"/>
      <c r="V735" s="453"/>
      <c r="W735" s="453"/>
      <c r="X735" s="453"/>
      <c r="Y735" s="453"/>
      <c r="Z735" s="453"/>
      <c r="AA735" s="453"/>
      <c r="AB735" s="453"/>
      <c r="AC735" s="453"/>
      <c r="AD735" s="453"/>
      <c r="AE735" s="453"/>
    </row>
    <row r="736">
      <c r="A736" s="453"/>
      <c r="B736" s="453"/>
      <c r="C736" s="453"/>
      <c r="D736" s="453"/>
      <c r="E736" s="453"/>
      <c r="F736" s="453"/>
      <c r="G736" s="453"/>
      <c r="H736" s="453"/>
      <c r="I736" s="453"/>
      <c r="J736" s="453"/>
      <c r="K736" s="453"/>
      <c r="L736" s="453"/>
      <c r="M736" s="453"/>
      <c r="N736" s="453"/>
      <c r="O736" s="453"/>
      <c r="P736" s="453"/>
      <c r="Q736" s="453"/>
      <c r="R736" s="453"/>
      <c r="S736" s="453"/>
      <c r="T736" s="453"/>
      <c r="U736" s="453"/>
      <c r="V736" s="453"/>
      <c r="W736" s="453"/>
      <c r="X736" s="453"/>
      <c r="Y736" s="453"/>
      <c r="Z736" s="453"/>
      <c r="AA736" s="453"/>
      <c r="AB736" s="453"/>
      <c r="AC736" s="453"/>
      <c r="AD736" s="453"/>
      <c r="AE736" s="453"/>
    </row>
    <row r="737">
      <c r="A737" s="453"/>
      <c r="B737" s="453"/>
      <c r="C737" s="453"/>
      <c r="D737" s="453"/>
      <c r="E737" s="453"/>
      <c r="F737" s="453"/>
      <c r="G737" s="453"/>
      <c r="H737" s="453"/>
      <c r="I737" s="453"/>
      <c r="J737" s="453"/>
      <c r="K737" s="453"/>
      <c r="L737" s="453"/>
      <c r="M737" s="453"/>
      <c r="N737" s="453"/>
      <c r="O737" s="453"/>
      <c r="P737" s="453"/>
      <c r="Q737" s="453"/>
      <c r="R737" s="453"/>
      <c r="S737" s="453"/>
      <c r="T737" s="453"/>
      <c r="U737" s="453"/>
      <c r="V737" s="453"/>
      <c r="W737" s="453"/>
      <c r="X737" s="453"/>
      <c r="Y737" s="453"/>
      <c r="Z737" s="453"/>
      <c r="AA737" s="453"/>
      <c r="AB737" s="453"/>
      <c r="AC737" s="453"/>
      <c r="AD737" s="453"/>
      <c r="AE737" s="453"/>
    </row>
    <row r="738">
      <c r="A738" s="453"/>
      <c r="B738" s="453"/>
      <c r="C738" s="453"/>
      <c r="D738" s="453"/>
      <c r="E738" s="453"/>
      <c r="F738" s="453"/>
      <c r="G738" s="453"/>
      <c r="H738" s="453"/>
      <c r="I738" s="453"/>
      <c r="J738" s="453"/>
      <c r="K738" s="453"/>
      <c r="L738" s="453"/>
      <c r="M738" s="453"/>
      <c r="N738" s="453"/>
      <c r="O738" s="453"/>
      <c r="P738" s="453"/>
      <c r="Q738" s="453"/>
      <c r="R738" s="453"/>
      <c r="S738" s="453"/>
      <c r="T738" s="453"/>
      <c r="U738" s="453"/>
      <c r="V738" s="453"/>
      <c r="W738" s="453"/>
      <c r="X738" s="453"/>
      <c r="Y738" s="453"/>
      <c r="Z738" s="453"/>
      <c r="AA738" s="453"/>
      <c r="AB738" s="453"/>
      <c r="AC738" s="453"/>
      <c r="AD738" s="453"/>
      <c r="AE738" s="453"/>
    </row>
    <row r="739">
      <c r="A739" s="453"/>
      <c r="B739" s="453"/>
      <c r="C739" s="453"/>
      <c r="D739" s="453"/>
      <c r="E739" s="453"/>
      <c r="F739" s="453"/>
      <c r="G739" s="453"/>
      <c r="H739" s="453"/>
      <c r="I739" s="453"/>
      <c r="J739" s="453"/>
      <c r="K739" s="453"/>
      <c r="L739" s="453"/>
      <c r="M739" s="453"/>
      <c r="N739" s="453"/>
      <c r="O739" s="453"/>
      <c r="P739" s="453"/>
      <c r="Q739" s="453"/>
      <c r="R739" s="453"/>
      <c r="S739" s="453"/>
      <c r="T739" s="453"/>
      <c r="U739" s="453"/>
      <c r="V739" s="453"/>
      <c r="W739" s="453"/>
      <c r="X739" s="453"/>
      <c r="Y739" s="453"/>
      <c r="Z739" s="453"/>
      <c r="AA739" s="453"/>
      <c r="AB739" s="453"/>
      <c r="AC739" s="453"/>
      <c r="AD739" s="453"/>
      <c r="AE739" s="453"/>
    </row>
    <row r="740">
      <c r="A740" s="453"/>
      <c r="B740" s="453"/>
      <c r="C740" s="453"/>
      <c r="D740" s="453"/>
      <c r="E740" s="453"/>
      <c r="F740" s="453"/>
      <c r="G740" s="453"/>
      <c r="H740" s="453"/>
      <c r="I740" s="453"/>
      <c r="J740" s="453"/>
      <c r="K740" s="453"/>
      <c r="L740" s="453"/>
      <c r="M740" s="453"/>
      <c r="N740" s="453"/>
      <c r="O740" s="453"/>
      <c r="P740" s="453"/>
      <c r="Q740" s="453"/>
      <c r="R740" s="453"/>
      <c r="S740" s="453"/>
      <c r="T740" s="453"/>
      <c r="U740" s="453"/>
      <c r="V740" s="453"/>
      <c r="W740" s="453"/>
      <c r="X740" s="453"/>
      <c r="Y740" s="453"/>
      <c r="Z740" s="453"/>
      <c r="AA740" s="453"/>
      <c r="AB740" s="453"/>
      <c r="AC740" s="453"/>
      <c r="AD740" s="453"/>
      <c r="AE740" s="453"/>
    </row>
    <row r="741">
      <c r="A741" s="453"/>
      <c r="B741" s="453"/>
      <c r="C741" s="453"/>
      <c r="D741" s="453"/>
      <c r="E741" s="453"/>
      <c r="F741" s="453"/>
      <c r="G741" s="453"/>
      <c r="H741" s="453"/>
      <c r="I741" s="453"/>
      <c r="J741" s="453"/>
      <c r="K741" s="453"/>
      <c r="L741" s="453"/>
      <c r="M741" s="453"/>
      <c r="N741" s="453"/>
      <c r="O741" s="453"/>
      <c r="P741" s="453"/>
      <c r="Q741" s="453"/>
      <c r="R741" s="453"/>
      <c r="S741" s="453"/>
      <c r="T741" s="453"/>
      <c r="U741" s="453"/>
      <c r="V741" s="453"/>
      <c r="W741" s="453"/>
      <c r="X741" s="453"/>
      <c r="Y741" s="453"/>
      <c r="Z741" s="453"/>
      <c r="AA741" s="453"/>
      <c r="AB741" s="453"/>
      <c r="AC741" s="453"/>
      <c r="AD741" s="453"/>
      <c r="AE741" s="453"/>
    </row>
    <row r="742">
      <c r="A742" s="453"/>
      <c r="B742" s="453"/>
      <c r="C742" s="453"/>
      <c r="D742" s="453"/>
      <c r="E742" s="453"/>
      <c r="F742" s="453"/>
      <c r="G742" s="453"/>
      <c r="H742" s="453"/>
      <c r="I742" s="453"/>
      <c r="J742" s="453"/>
      <c r="K742" s="453"/>
      <c r="L742" s="453"/>
      <c r="M742" s="453"/>
      <c r="N742" s="453"/>
      <c r="O742" s="453"/>
      <c r="P742" s="453"/>
      <c r="Q742" s="453"/>
      <c r="R742" s="453"/>
      <c r="S742" s="453"/>
      <c r="T742" s="453"/>
      <c r="U742" s="453"/>
      <c r="V742" s="453"/>
      <c r="W742" s="453"/>
      <c r="X742" s="453"/>
      <c r="Y742" s="453"/>
      <c r="Z742" s="453"/>
      <c r="AA742" s="453"/>
      <c r="AB742" s="453"/>
      <c r="AC742" s="453"/>
      <c r="AD742" s="453"/>
      <c r="AE742" s="453"/>
    </row>
    <row r="743">
      <c r="A743" s="453"/>
      <c r="B743" s="453"/>
      <c r="C743" s="453"/>
      <c r="D743" s="453"/>
      <c r="E743" s="453"/>
      <c r="F743" s="453"/>
      <c r="G743" s="453"/>
      <c r="H743" s="453"/>
      <c r="I743" s="453"/>
      <c r="J743" s="453"/>
      <c r="K743" s="453"/>
      <c r="L743" s="453"/>
      <c r="M743" s="453"/>
      <c r="N743" s="453"/>
      <c r="O743" s="453"/>
      <c r="P743" s="453"/>
      <c r="Q743" s="453"/>
      <c r="R743" s="453"/>
      <c r="S743" s="453"/>
      <c r="T743" s="453"/>
      <c r="U743" s="453"/>
      <c r="V743" s="453"/>
      <c r="W743" s="453"/>
      <c r="X743" s="453"/>
      <c r="Y743" s="453"/>
      <c r="Z743" s="453"/>
      <c r="AA743" s="453"/>
      <c r="AB743" s="453"/>
      <c r="AC743" s="453"/>
      <c r="AD743" s="453"/>
      <c r="AE743" s="453"/>
    </row>
    <row r="744">
      <c r="A744" s="453"/>
      <c r="B744" s="453"/>
      <c r="C744" s="453"/>
      <c r="D744" s="453"/>
      <c r="E744" s="453"/>
      <c r="F744" s="453"/>
      <c r="G744" s="453"/>
      <c r="H744" s="453"/>
      <c r="I744" s="453"/>
      <c r="J744" s="453"/>
      <c r="K744" s="453"/>
      <c r="L744" s="453"/>
      <c r="M744" s="453"/>
      <c r="N744" s="453"/>
      <c r="O744" s="453"/>
      <c r="P744" s="453"/>
      <c r="Q744" s="453"/>
      <c r="R744" s="453"/>
      <c r="S744" s="453"/>
      <c r="T744" s="453"/>
      <c r="U744" s="453"/>
      <c r="V744" s="453"/>
      <c r="W744" s="453"/>
      <c r="X744" s="453"/>
      <c r="Y744" s="453"/>
      <c r="Z744" s="453"/>
      <c r="AA744" s="453"/>
      <c r="AB744" s="453"/>
      <c r="AC744" s="453"/>
      <c r="AD744" s="453"/>
      <c r="AE744" s="453"/>
    </row>
    <row r="745">
      <c r="A745" s="453"/>
      <c r="B745" s="453"/>
      <c r="C745" s="453"/>
      <c r="D745" s="453"/>
      <c r="E745" s="453"/>
      <c r="F745" s="453"/>
      <c r="G745" s="453"/>
      <c r="H745" s="453"/>
      <c r="I745" s="453"/>
      <c r="J745" s="453"/>
      <c r="K745" s="453"/>
      <c r="L745" s="453"/>
      <c r="M745" s="453"/>
      <c r="N745" s="453"/>
      <c r="O745" s="453"/>
      <c r="P745" s="453"/>
      <c r="Q745" s="453"/>
      <c r="R745" s="453"/>
      <c r="S745" s="453"/>
      <c r="T745" s="453"/>
      <c r="U745" s="453"/>
      <c r="V745" s="453"/>
      <c r="W745" s="453"/>
      <c r="X745" s="453"/>
      <c r="Y745" s="453"/>
      <c r="Z745" s="453"/>
      <c r="AA745" s="453"/>
      <c r="AB745" s="453"/>
      <c r="AC745" s="453"/>
      <c r="AD745" s="453"/>
      <c r="AE745" s="453"/>
    </row>
    <row r="746">
      <c r="A746" s="453"/>
      <c r="B746" s="453"/>
      <c r="C746" s="453"/>
      <c r="D746" s="453"/>
      <c r="E746" s="453"/>
      <c r="F746" s="453"/>
      <c r="G746" s="453"/>
      <c r="H746" s="453"/>
      <c r="I746" s="453"/>
      <c r="J746" s="453"/>
      <c r="K746" s="453"/>
      <c r="L746" s="453"/>
      <c r="M746" s="453"/>
      <c r="N746" s="453"/>
      <c r="O746" s="453"/>
      <c r="P746" s="453"/>
      <c r="Q746" s="453"/>
      <c r="R746" s="453"/>
      <c r="S746" s="453"/>
      <c r="T746" s="453"/>
      <c r="U746" s="453"/>
      <c r="V746" s="453"/>
      <c r="W746" s="453"/>
      <c r="X746" s="453"/>
      <c r="Y746" s="453"/>
      <c r="Z746" s="453"/>
      <c r="AA746" s="453"/>
      <c r="AB746" s="453"/>
      <c r="AC746" s="453"/>
      <c r="AD746" s="453"/>
      <c r="AE746" s="453"/>
    </row>
    <row r="747">
      <c r="A747" s="453"/>
      <c r="B747" s="453"/>
      <c r="C747" s="453"/>
      <c r="D747" s="453"/>
      <c r="E747" s="453"/>
      <c r="F747" s="453"/>
      <c r="G747" s="453"/>
      <c r="H747" s="453"/>
      <c r="I747" s="453"/>
      <c r="J747" s="453"/>
      <c r="K747" s="453"/>
      <c r="L747" s="453"/>
      <c r="M747" s="453"/>
      <c r="N747" s="453"/>
      <c r="O747" s="453"/>
      <c r="P747" s="453"/>
      <c r="Q747" s="453"/>
      <c r="R747" s="453"/>
      <c r="S747" s="453"/>
      <c r="T747" s="453"/>
      <c r="U747" s="453"/>
      <c r="V747" s="453"/>
      <c r="W747" s="453"/>
      <c r="X747" s="453"/>
      <c r="Y747" s="453"/>
      <c r="Z747" s="453"/>
      <c r="AA747" s="453"/>
      <c r="AB747" s="453"/>
      <c r="AC747" s="453"/>
      <c r="AD747" s="453"/>
      <c r="AE747" s="453"/>
    </row>
    <row r="748">
      <c r="A748" s="453"/>
      <c r="B748" s="453"/>
      <c r="C748" s="453"/>
      <c r="D748" s="453"/>
      <c r="E748" s="453"/>
      <c r="F748" s="453"/>
      <c r="G748" s="453"/>
      <c r="H748" s="453"/>
      <c r="I748" s="453"/>
      <c r="J748" s="453"/>
      <c r="K748" s="453"/>
      <c r="L748" s="453"/>
      <c r="M748" s="453"/>
      <c r="N748" s="453"/>
      <c r="O748" s="453"/>
      <c r="P748" s="453"/>
      <c r="Q748" s="453"/>
      <c r="R748" s="453"/>
      <c r="S748" s="453"/>
      <c r="T748" s="453"/>
      <c r="U748" s="453"/>
      <c r="V748" s="453"/>
      <c r="W748" s="453"/>
      <c r="X748" s="453"/>
      <c r="Y748" s="453"/>
      <c r="Z748" s="453"/>
      <c r="AA748" s="453"/>
      <c r="AB748" s="453"/>
      <c r="AC748" s="453"/>
      <c r="AD748" s="453"/>
      <c r="AE748" s="453"/>
    </row>
    <row r="749">
      <c r="A749" s="453"/>
      <c r="B749" s="453"/>
      <c r="C749" s="453"/>
      <c r="D749" s="453"/>
      <c r="E749" s="453"/>
      <c r="F749" s="453"/>
      <c r="G749" s="453"/>
      <c r="H749" s="453"/>
      <c r="I749" s="453"/>
      <c r="J749" s="453"/>
      <c r="K749" s="453"/>
      <c r="L749" s="453"/>
      <c r="M749" s="453"/>
      <c r="N749" s="453"/>
      <c r="O749" s="453"/>
      <c r="P749" s="453"/>
      <c r="Q749" s="453"/>
      <c r="R749" s="453"/>
      <c r="S749" s="453"/>
      <c r="T749" s="453"/>
      <c r="U749" s="453"/>
      <c r="V749" s="453"/>
      <c r="W749" s="453"/>
      <c r="X749" s="453"/>
      <c r="Y749" s="453"/>
      <c r="Z749" s="453"/>
      <c r="AA749" s="453"/>
      <c r="AB749" s="453"/>
      <c r="AC749" s="453"/>
      <c r="AD749" s="453"/>
      <c r="AE749" s="453"/>
    </row>
    <row r="750">
      <c r="A750" s="453"/>
      <c r="B750" s="453"/>
      <c r="C750" s="453"/>
      <c r="D750" s="453"/>
      <c r="E750" s="453"/>
      <c r="F750" s="453"/>
      <c r="G750" s="453"/>
      <c r="H750" s="453"/>
      <c r="I750" s="453"/>
      <c r="J750" s="453"/>
      <c r="K750" s="453"/>
      <c r="L750" s="453"/>
      <c r="M750" s="453"/>
      <c r="N750" s="453"/>
      <c r="O750" s="453"/>
      <c r="P750" s="453"/>
      <c r="Q750" s="453"/>
      <c r="R750" s="453"/>
      <c r="S750" s="453"/>
      <c r="T750" s="453"/>
      <c r="U750" s="453"/>
      <c r="V750" s="453"/>
      <c r="W750" s="453"/>
      <c r="X750" s="453"/>
      <c r="Y750" s="453"/>
      <c r="Z750" s="453"/>
      <c r="AA750" s="453"/>
      <c r="AB750" s="453"/>
      <c r="AC750" s="453"/>
      <c r="AD750" s="453"/>
      <c r="AE750" s="453"/>
    </row>
    <row r="751">
      <c r="A751" s="453"/>
      <c r="B751" s="453"/>
      <c r="C751" s="453"/>
      <c r="D751" s="453"/>
      <c r="E751" s="453"/>
      <c r="F751" s="453"/>
      <c r="G751" s="453"/>
      <c r="H751" s="453"/>
      <c r="I751" s="453"/>
      <c r="J751" s="453"/>
      <c r="K751" s="453"/>
      <c r="L751" s="453"/>
      <c r="M751" s="453"/>
      <c r="N751" s="453"/>
      <c r="O751" s="453"/>
      <c r="P751" s="453"/>
      <c r="Q751" s="453"/>
      <c r="R751" s="453"/>
      <c r="S751" s="453"/>
      <c r="T751" s="453"/>
      <c r="U751" s="453"/>
      <c r="V751" s="453"/>
      <c r="W751" s="453"/>
      <c r="X751" s="453"/>
      <c r="Y751" s="453"/>
      <c r="Z751" s="453"/>
      <c r="AA751" s="453"/>
      <c r="AB751" s="453"/>
      <c r="AC751" s="453"/>
      <c r="AD751" s="453"/>
      <c r="AE751" s="453"/>
    </row>
    <row r="752">
      <c r="A752" s="453"/>
      <c r="B752" s="453"/>
      <c r="C752" s="453"/>
      <c r="D752" s="453"/>
      <c r="E752" s="453"/>
      <c r="F752" s="453"/>
      <c r="G752" s="453"/>
      <c r="H752" s="453"/>
      <c r="I752" s="453"/>
      <c r="J752" s="453"/>
      <c r="K752" s="453"/>
      <c r="L752" s="453"/>
      <c r="M752" s="453"/>
      <c r="N752" s="453"/>
      <c r="O752" s="453"/>
      <c r="P752" s="453"/>
      <c r="Q752" s="453"/>
      <c r="R752" s="453"/>
      <c r="S752" s="453"/>
      <c r="T752" s="453"/>
      <c r="U752" s="453"/>
      <c r="V752" s="453"/>
      <c r="W752" s="453"/>
      <c r="X752" s="453"/>
      <c r="Y752" s="453"/>
      <c r="Z752" s="453"/>
      <c r="AA752" s="453"/>
      <c r="AB752" s="453"/>
      <c r="AC752" s="453"/>
      <c r="AD752" s="453"/>
      <c r="AE752" s="453"/>
    </row>
    <row r="753">
      <c r="A753" s="453"/>
      <c r="B753" s="453"/>
      <c r="C753" s="453"/>
      <c r="D753" s="453"/>
      <c r="E753" s="453"/>
      <c r="F753" s="453"/>
      <c r="G753" s="453"/>
      <c r="H753" s="453"/>
      <c r="I753" s="453"/>
      <c r="J753" s="453"/>
      <c r="K753" s="453"/>
      <c r="L753" s="453"/>
      <c r="M753" s="453"/>
      <c r="N753" s="453"/>
      <c r="O753" s="453"/>
      <c r="P753" s="453"/>
      <c r="Q753" s="453"/>
      <c r="R753" s="453"/>
      <c r="S753" s="453"/>
      <c r="T753" s="453"/>
      <c r="U753" s="453"/>
      <c r="V753" s="453"/>
      <c r="W753" s="453"/>
      <c r="X753" s="453"/>
      <c r="Y753" s="453"/>
      <c r="Z753" s="453"/>
      <c r="AA753" s="453"/>
      <c r="AB753" s="453"/>
      <c r="AC753" s="453"/>
      <c r="AD753" s="453"/>
      <c r="AE753" s="453"/>
    </row>
    <row r="754">
      <c r="A754" s="453"/>
      <c r="B754" s="453"/>
      <c r="C754" s="453"/>
      <c r="D754" s="453"/>
      <c r="E754" s="453"/>
      <c r="F754" s="453"/>
      <c r="G754" s="453"/>
      <c r="H754" s="453"/>
      <c r="I754" s="453"/>
      <c r="J754" s="453"/>
      <c r="K754" s="453"/>
      <c r="L754" s="453"/>
      <c r="M754" s="453"/>
      <c r="N754" s="453"/>
      <c r="O754" s="453"/>
      <c r="P754" s="453"/>
      <c r="Q754" s="453"/>
      <c r="R754" s="453"/>
      <c r="S754" s="453"/>
      <c r="T754" s="453"/>
      <c r="U754" s="453"/>
      <c r="V754" s="453"/>
      <c r="W754" s="453"/>
      <c r="X754" s="453"/>
      <c r="Y754" s="453"/>
      <c r="Z754" s="453"/>
      <c r="AA754" s="453"/>
      <c r="AB754" s="453"/>
      <c r="AC754" s="453"/>
      <c r="AD754" s="453"/>
      <c r="AE754" s="453"/>
    </row>
    <row r="755">
      <c r="A755" s="453"/>
      <c r="B755" s="453"/>
      <c r="C755" s="453"/>
      <c r="D755" s="453"/>
      <c r="E755" s="453"/>
      <c r="F755" s="453"/>
      <c r="G755" s="453"/>
      <c r="H755" s="453"/>
      <c r="I755" s="453"/>
      <c r="J755" s="453"/>
      <c r="K755" s="453"/>
      <c r="L755" s="453"/>
      <c r="M755" s="453"/>
      <c r="N755" s="453"/>
      <c r="O755" s="453"/>
      <c r="P755" s="453"/>
      <c r="Q755" s="453"/>
      <c r="R755" s="453"/>
      <c r="S755" s="453"/>
      <c r="T755" s="453"/>
      <c r="U755" s="453"/>
      <c r="V755" s="453"/>
      <c r="W755" s="453"/>
      <c r="X755" s="453"/>
      <c r="Y755" s="453"/>
      <c r="Z755" s="453"/>
      <c r="AA755" s="453"/>
      <c r="AB755" s="453"/>
      <c r="AC755" s="453"/>
      <c r="AD755" s="453"/>
      <c r="AE755" s="453"/>
    </row>
    <row r="756">
      <c r="A756" s="453"/>
      <c r="B756" s="453"/>
      <c r="C756" s="453"/>
      <c r="D756" s="453"/>
      <c r="E756" s="453"/>
      <c r="F756" s="453"/>
      <c r="G756" s="453"/>
      <c r="H756" s="453"/>
      <c r="I756" s="453"/>
      <c r="J756" s="453"/>
      <c r="K756" s="453"/>
      <c r="L756" s="453"/>
      <c r="M756" s="453"/>
      <c r="N756" s="453"/>
      <c r="O756" s="453"/>
      <c r="P756" s="453"/>
      <c r="Q756" s="453"/>
      <c r="R756" s="453"/>
      <c r="S756" s="453"/>
      <c r="T756" s="453"/>
      <c r="U756" s="453"/>
      <c r="V756" s="453"/>
      <c r="W756" s="453"/>
      <c r="X756" s="453"/>
      <c r="Y756" s="453"/>
      <c r="Z756" s="453"/>
      <c r="AA756" s="453"/>
      <c r="AB756" s="453"/>
      <c r="AC756" s="453"/>
      <c r="AD756" s="453"/>
      <c r="AE756" s="453"/>
    </row>
    <row r="757">
      <c r="A757" s="453"/>
      <c r="B757" s="453"/>
      <c r="C757" s="453"/>
      <c r="D757" s="453"/>
      <c r="E757" s="453"/>
      <c r="F757" s="453"/>
      <c r="G757" s="453"/>
      <c r="H757" s="453"/>
      <c r="I757" s="453"/>
      <c r="J757" s="453"/>
      <c r="K757" s="453"/>
      <c r="L757" s="453"/>
      <c r="M757" s="453"/>
      <c r="N757" s="453"/>
      <c r="O757" s="453"/>
      <c r="P757" s="453"/>
      <c r="Q757" s="453"/>
      <c r="R757" s="453"/>
      <c r="S757" s="453"/>
      <c r="T757" s="453"/>
      <c r="U757" s="453"/>
      <c r="V757" s="453"/>
      <c r="W757" s="453"/>
      <c r="X757" s="453"/>
      <c r="Y757" s="453"/>
      <c r="Z757" s="453"/>
      <c r="AA757" s="453"/>
      <c r="AB757" s="453"/>
      <c r="AC757" s="453"/>
      <c r="AD757" s="453"/>
      <c r="AE757" s="453"/>
    </row>
    <row r="758">
      <c r="A758" s="453"/>
      <c r="B758" s="453"/>
      <c r="C758" s="453"/>
      <c r="D758" s="453"/>
      <c r="E758" s="453"/>
      <c r="F758" s="453"/>
      <c r="G758" s="453"/>
      <c r="H758" s="453"/>
      <c r="I758" s="453"/>
      <c r="J758" s="453"/>
      <c r="K758" s="453"/>
      <c r="L758" s="453"/>
      <c r="M758" s="453"/>
      <c r="N758" s="453"/>
      <c r="O758" s="453"/>
      <c r="P758" s="453"/>
      <c r="Q758" s="453"/>
      <c r="R758" s="453"/>
      <c r="S758" s="453"/>
      <c r="T758" s="453"/>
      <c r="U758" s="453"/>
      <c r="V758" s="453"/>
      <c r="W758" s="453"/>
      <c r="X758" s="453"/>
      <c r="Y758" s="453"/>
      <c r="Z758" s="453"/>
      <c r="AA758" s="453"/>
      <c r="AB758" s="453"/>
      <c r="AC758" s="453"/>
      <c r="AD758" s="453"/>
      <c r="AE758" s="453"/>
    </row>
    <row r="759">
      <c r="A759" s="453"/>
      <c r="B759" s="453"/>
      <c r="C759" s="453"/>
      <c r="D759" s="453"/>
      <c r="E759" s="453"/>
      <c r="F759" s="453"/>
      <c r="G759" s="453"/>
      <c r="H759" s="453"/>
      <c r="I759" s="453"/>
      <c r="J759" s="453"/>
      <c r="K759" s="453"/>
      <c r="L759" s="453"/>
      <c r="M759" s="453"/>
      <c r="N759" s="453"/>
      <c r="O759" s="453"/>
      <c r="P759" s="453"/>
      <c r="Q759" s="453"/>
      <c r="R759" s="453"/>
      <c r="S759" s="453"/>
      <c r="T759" s="453"/>
      <c r="U759" s="453"/>
      <c r="V759" s="453"/>
      <c r="W759" s="453"/>
      <c r="X759" s="453"/>
      <c r="Y759" s="453"/>
      <c r="Z759" s="453"/>
      <c r="AA759" s="453"/>
      <c r="AB759" s="453"/>
      <c r="AC759" s="453"/>
      <c r="AD759" s="453"/>
      <c r="AE759" s="453"/>
    </row>
    <row r="760">
      <c r="A760" s="453"/>
      <c r="B760" s="453"/>
      <c r="C760" s="453"/>
      <c r="D760" s="453"/>
      <c r="E760" s="453"/>
      <c r="F760" s="453"/>
      <c r="G760" s="453"/>
      <c r="H760" s="453"/>
      <c r="I760" s="453"/>
      <c r="J760" s="453"/>
      <c r="K760" s="453"/>
      <c r="L760" s="453"/>
      <c r="M760" s="453"/>
      <c r="N760" s="453"/>
      <c r="O760" s="453"/>
      <c r="P760" s="453"/>
      <c r="Q760" s="453"/>
      <c r="R760" s="453"/>
      <c r="S760" s="453"/>
      <c r="T760" s="453"/>
      <c r="U760" s="453"/>
      <c r="V760" s="453"/>
      <c r="W760" s="453"/>
      <c r="X760" s="453"/>
      <c r="Y760" s="453"/>
      <c r="Z760" s="453"/>
      <c r="AA760" s="453"/>
      <c r="AB760" s="453"/>
      <c r="AC760" s="453"/>
      <c r="AD760" s="453"/>
      <c r="AE760" s="453"/>
    </row>
    <row r="761">
      <c r="A761" s="453"/>
      <c r="B761" s="453"/>
      <c r="C761" s="453"/>
      <c r="D761" s="453"/>
      <c r="E761" s="453"/>
      <c r="F761" s="453"/>
      <c r="G761" s="453"/>
      <c r="H761" s="453"/>
      <c r="I761" s="453"/>
      <c r="J761" s="453"/>
      <c r="K761" s="453"/>
      <c r="L761" s="453"/>
      <c r="M761" s="453"/>
      <c r="N761" s="453"/>
      <c r="O761" s="453"/>
      <c r="P761" s="453"/>
      <c r="Q761" s="453"/>
      <c r="R761" s="453"/>
      <c r="S761" s="453"/>
      <c r="T761" s="453"/>
      <c r="U761" s="453"/>
      <c r="V761" s="453"/>
      <c r="W761" s="453"/>
      <c r="X761" s="453"/>
      <c r="Y761" s="453"/>
      <c r="Z761" s="453"/>
      <c r="AA761" s="453"/>
      <c r="AB761" s="453"/>
      <c r="AC761" s="453"/>
      <c r="AD761" s="453"/>
      <c r="AE761" s="453"/>
    </row>
    <row r="762">
      <c r="A762" s="453"/>
      <c r="B762" s="453"/>
      <c r="C762" s="453"/>
      <c r="D762" s="453"/>
      <c r="E762" s="453"/>
      <c r="F762" s="453"/>
      <c r="G762" s="453"/>
      <c r="H762" s="453"/>
      <c r="I762" s="453"/>
      <c r="J762" s="453"/>
      <c r="K762" s="453"/>
      <c r="L762" s="453"/>
      <c r="M762" s="453"/>
      <c r="N762" s="453"/>
      <c r="O762" s="453"/>
      <c r="P762" s="453"/>
      <c r="Q762" s="453"/>
      <c r="R762" s="453"/>
      <c r="S762" s="453"/>
      <c r="T762" s="453"/>
      <c r="U762" s="453"/>
      <c r="V762" s="453"/>
      <c r="W762" s="453"/>
      <c r="X762" s="453"/>
      <c r="Y762" s="453"/>
      <c r="Z762" s="453"/>
      <c r="AA762" s="453"/>
      <c r="AB762" s="453"/>
      <c r="AC762" s="453"/>
      <c r="AD762" s="453"/>
      <c r="AE762" s="453"/>
    </row>
    <row r="763">
      <c r="A763" s="453"/>
      <c r="B763" s="453"/>
      <c r="C763" s="453"/>
      <c r="D763" s="453"/>
      <c r="E763" s="453"/>
      <c r="F763" s="453"/>
      <c r="G763" s="453"/>
      <c r="H763" s="453"/>
      <c r="I763" s="453"/>
      <c r="J763" s="453"/>
      <c r="K763" s="453"/>
      <c r="L763" s="453"/>
      <c r="M763" s="453"/>
      <c r="N763" s="453"/>
      <c r="O763" s="453"/>
      <c r="P763" s="453"/>
      <c r="Q763" s="453"/>
      <c r="R763" s="453"/>
      <c r="S763" s="453"/>
      <c r="T763" s="453"/>
      <c r="U763" s="453"/>
      <c r="V763" s="453"/>
      <c r="W763" s="453"/>
      <c r="X763" s="453"/>
      <c r="Y763" s="453"/>
      <c r="Z763" s="453"/>
      <c r="AA763" s="453"/>
      <c r="AB763" s="453"/>
      <c r="AC763" s="453"/>
      <c r="AD763" s="453"/>
      <c r="AE763" s="453"/>
    </row>
    <row r="764">
      <c r="A764" s="453"/>
      <c r="B764" s="453"/>
      <c r="C764" s="453"/>
      <c r="D764" s="453"/>
      <c r="E764" s="453"/>
      <c r="F764" s="453"/>
      <c r="G764" s="453"/>
      <c r="H764" s="453"/>
      <c r="I764" s="453"/>
      <c r="J764" s="453"/>
      <c r="K764" s="453"/>
      <c r="L764" s="453"/>
      <c r="M764" s="453"/>
      <c r="N764" s="453"/>
      <c r="O764" s="453"/>
      <c r="P764" s="453"/>
      <c r="Q764" s="453"/>
      <c r="R764" s="453"/>
      <c r="S764" s="453"/>
      <c r="T764" s="453"/>
      <c r="U764" s="453"/>
      <c r="V764" s="453"/>
      <c r="W764" s="453"/>
      <c r="X764" s="453"/>
      <c r="Y764" s="453"/>
      <c r="Z764" s="453"/>
      <c r="AA764" s="453"/>
      <c r="AB764" s="453"/>
      <c r="AC764" s="453"/>
      <c r="AD764" s="453"/>
      <c r="AE764" s="453"/>
    </row>
    <row r="765">
      <c r="A765" s="453"/>
      <c r="B765" s="453"/>
      <c r="C765" s="453"/>
      <c r="D765" s="453"/>
      <c r="E765" s="453"/>
      <c r="F765" s="453"/>
      <c r="G765" s="453"/>
      <c r="H765" s="453"/>
      <c r="I765" s="453"/>
      <c r="J765" s="453"/>
      <c r="K765" s="453"/>
      <c r="L765" s="453"/>
      <c r="M765" s="453"/>
      <c r="N765" s="453"/>
      <c r="O765" s="453"/>
      <c r="P765" s="453"/>
      <c r="Q765" s="453"/>
      <c r="R765" s="453"/>
      <c r="S765" s="453"/>
      <c r="T765" s="453"/>
      <c r="U765" s="453"/>
      <c r="V765" s="453"/>
      <c r="W765" s="453"/>
      <c r="X765" s="453"/>
      <c r="Y765" s="453"/>
      <c r="Z765" s="453"/>
      <c r="AA765" s="453"/>
      <c r="AB765" s="453"/>
      <c r="AC765" s="453"/>
      <c r="AD765" s="453"/>
      <c r="AE765" s="453"/>
    </row>
    <row r="766">
      <c r="A766" s="453"/>
      <c r="B766" s="453"/>
      <c r="C766" s="453"/>
      <c r="D766" s="453"/>
      <c r="E766" s="453"/>
      <c r="F766" s="453"/>
      <c r="G766" s="453"/>
      <c r="H766" s="453"/>
      <c r="I766" s="453"/>
      <c r="J766" s="453"/>
      <c r="K766" s="453"/>
      <c r="L766" s="453"/>
      <c r="M766" s="453"/>
      <c r="N766" s="453"/>
      <c r="O766" s="453"/>
      <c r="P766" s="453"/>
      <c r="Q766" s="453"/>
      <c r="R766" s="453"/>
      <c r="S766" s="453"/>
      <c r="T766" s="453"/>
      <c r="U766" s="453"/>
      <c r="V766" s="453"/>
      <c r="W766" s="453"/>
      <c r="X766" s="453"/>
      <c r="Y766" s="453"/>
      <c r="Z766" s="453"/>
      <c r="AA766" s="453"/>
      <c r="AB766" s="453"/>
      <c r="AC766" s="453"/>
      <c r="AD766" s="453"/>
      <c r="AE766" s="453"/>
    </row>
    <row r="767">
      <c r="A767" s="453"/>
      <c r="B767" s="453"/>
      <c r="C767" s="453"/>
      <c r="D767" s="453"/>
      <c r="E767" s="453"/>
      <c r="F767" s="453"/>
      <c r="G767" s="453"/>
      <c r="H767" s="453"/>
      <c r="I767" s="453"/>
      <c r="J767" s="453"/>
      <c r="K767" s="453"/>
      <c r="L767" s="453"/>
      <c r="M767" s="453"/>
      <c r="N767" s="453"/>
      <c r="O767" s="453"/>
      <c r="P767" s="453"/>
      <c r="Q767" s="453"/>
      <c r="R767" s="453"/>
      <c r="S767" s="453"/>
      <c r="T767" s="453"/>
      <c r="U767" s="453"/>
      <c r="V767" s="453"/>
      <c r="W767" s="453"/>
      <c r="X767" s="453"/>
      <c r="Y767" s="453"/>
      <c r="Z767" s="453"/>
      <c r="AA767" s="453"/>
      <c r="AB767" s="453"/>
      <c r="AC767" s="453"/>
      <c r="AD767" s="453"/>
      <c r="AE767" s="453"/>
    </row>
    <row r="768">
      <c r="A768" s="453"/>
      <c r="B768" s="453"/>
      <c r="C768" s="453"/>
      <c r="D768" s="453"/>
      <c r="E768" s="453"/>
      <c r="F768" s="453"/>
      <c r="G768" s="453"/>
      <c r="H768" s="453"/>
      <c r="I768" s="453"/>
      <c r="J768" s="453"/>
      <c r="K768" s="453"/>
      <c r="L768" s="453"/>
      <c r="M768" s="453"/>
      <c r="N768" s="453"/>
      <c r="O768" s="453"/>
      <c r="P768" s="453"/>
      <c r="Q768" s="453"/>
      <c r="R768" s="453"/>
      <c r="S768" s="453"/>
      <c r="T768" s="453"/>
      <c r="U768" s="453"/>
      <c r="V768" s="453"/>
      <c r="W768" s="453"/>
      <c r="X768" s="453"/>
      <c r="Y768" s="453"/>
      <c r="Z768" s="453"/>
      <c r="AA768" s="453"/>
      <c r="AB768" s="453"/>
      <c r="AC768" s="453"/>
      <c r="AD768" s="453"/>
      <c r="AE768" s="453"/>
    </row>
    <row r="769">
      <c r="A769" s="453"/>
      <c r="B769" s="453"/>
      <c r="C769" s="453"/>
      <c r="D769" s="453"/>
      <c r="E769" s="453"/>
      <c r="F769" s="453"/>
      <c r="G769" s="453"/>
      <c r="H769" s="453"/>
      <c r="I769" s="453"/>
      <c r="J769" s="453"/>
      <c r="K769" s="453"/>
      <c r="L769" s="453"/>
      <c r="M769" s="453"/>
      <c r="N769" s="453"/>
      <c r="O769" s="453"/>
      <c r="P769" s="453"/>
      <c r="Q769" s="453"/>
      <c r="R769" s="453"/>
      <c r="S769" s="453"/>
      <c r="T769" s="453"/>
      <c r="U769" s="453"/>
      <c r="V769" s="453"/>
      <c r="W769" s="453"/>
      <c r="X769" s="453"/>
      <c r="Y769" s="453"/>
      <c r="Z769" s="453"/>
      <c r="AA769" s="453"/>
      <c r="AB769" s="453"/>
      <c r="AC769" s="453"/>
      <c r="AD769" s="453"/>
      <c r="AE769" s="453"/>
    </row>
    <row r="770">
      <c r="A770" s="453"/>
      <c r="B770" s="453"/>
      <c r="C770" s="453"/>
      <c r="D770" s="453"/>
      <c r="E770" s="453"/>
      <c r="F770" s="453"/>
      <c r="G770" s="453"/>
      <c r="H770" s="453"/>
      <c r="I770" s="453"/>
      <c r="J770" s="453"/>
      <c r="K770" s="453"/>
      <c r="L770" s="453"/>
      <c r="M770" s="453"/>
      <c r="N770" s="453"/>
      <c r="O770" s="453"/>
      <c r="P770" s="453"/>
      <c r="Q770" s="453"/>
      <c r="R770" s="453"/>
      <c r="S770" s="453"/>
      <c r="T770" s="453"/>
      <c r="U770" s="453"/>
      <c r="V770" s="453"/>
      <c r="W770" s="453"/>
      <c r="X770" s="453"/>
      <c r="Y770" s="453"/>
      <c r="Z770" s="453"/>
      <c r="AA770" s="453"/>
      <c r="AB770" s="453"/>
      <c r="AC770" s="453"/>
      <c r="AD770" s="453"/>
      <c r="AE770" s="453"/>
    </row>
    <row r="771">
      <c r="A771" s="453"/>
      <c r="B771" s="453"/>
      <c r="C771" s="453"/>
      <c r="D771" s="453"/>
      <c r="E771" s="453"/>
      <c r="F771" s="453"/>
      <c r="G771" s="453"/>
      <c r="H771" s="453"/>
      <c r="I771" s="453"/>
      <c r="J771" s="453"/>
      <c r="K771" s="453"/>
      <c r="L771" s="453"/>
      <c r="M771" s="453"/>
      <c r="N771" s="453"/>
      <c r="O771" s="453"/>
      <c r="P771" s="453"/>
      <c r="Q771" s="453"/>
      <c r="R771" s="453"/>
      <c r="S771" s="453"/>
      <c r="T771" s="453"/>
      <c r="U771" s="453"/>
      <c r="V771" s="453"/>
      <c r="W771" s="453"/>
      <c r="X771" s="453"/>
      <c r="Y771" s="453"/>
      <c r="Z771" s="453"/>
      <c r="AA771" s="453"/>
      <c r="AB771" s="453"/>
      <c r="AC771" s="453"/>
      <c r="AD771" s="453"/>
      <c r="AE771" s="453"/>
    </row>
    <row r="772">
      <c r="A772" s="453"/>
      <c r="B772" s="453"/>
      <c r="C772" s="453"/>
      <c r="D772" s="453"/>
      <c r="E772" s="453"/>
      <c r="F772" s="453"/>
      <c r="G772" s="453"/>
      <c r="H772" s="453"/>
      <c r="I772" s="453"/>
      <c r="J772" s="453"/>
      <c r="K772" s="453"/>
      <c r="L772" s="453"/>
      <c r="M772" s="453"/>
      <c r="N772" s="453"/>
      <c r="O772" s="453"/>
      <c r="P772" s="453"/>
      <c r="Q772" s="453"/>
      <c r="R772" s="453"/>
      <c r="S772" s="453"/>
      <c r="T772" s="453"/>
      <c r="U772" s="453"/>
      <c r="V772" s="453"/>
      <c r="W772" s="453"/>
      <c r="X772" s="453"/>
      <c r="Y772" s="453"/>
      <c r="Z772" s="453"/>
      <c r="AA772" s="453"/>
      <c r="AB772" s="453"/>
      <c r="AC772" s="453"/>
      <c r="AD772" s="453"/>
      <c r="AE772" s="453"/>
    </row>
    <row r="773">
      <c r="A773" s="453"/>
      <c r="B773" s="453"/>
      <c r="C773" s="453"/>
      <c r="D773" s="453"/>
      <c r="E773" s="453"/>
      <c r="F773" s="453"/>
      <c r="G773" s="453"/>
      <c r="H773" s="453"/>
      <c r="I773" s="453"/>
      <c r="J773" s="453"/>
      <c r="K773" s="453"/>
      <c r="L773" s="453"/>
      <c r="M773" s="453"/>
      <c r="N773" s="453"/>
      <c r="O773" s="453"/>
      <c r="P773" s="453"/>
      <c r="Q773" s="453"/>
      <c r="R773" s="453"/>
      <c r="S773" s="453"/>
      <c r="T773" s="453"/>
      <c r="U773" s="453"/>
      <c r="V773" s="453"/>
      <c r="W773" s="453"/>
      <c r="X773" s="453"/>
      <c r="Y773" s="453"/>
      <c r="Z773" s="453"/>
      <c r="AA773" s="453"/>
      <c r="AB773" s="453"/>
      <c r="AC773" s="453"/>
      <c r="AD773" s="453"/>
      <c r="AE773" s="453"/>
    </row>
    <row r="774">
      <c r="A774" s="453"/>
      <c r="B774" s="453"/>
      <c r="C774" s="453"/>
      <c r="D774" s="453"/>
      <c r="E774" s="453"/>
      <c r="F774" s="453"/>
      <c r="G774" s="453"/>
      <c r="H774" s="453"/>
      <c r="I774" s="453"/>
      <c r="J774" s="453"/>
      <c r="K774" s="453"/>
      <c r="L774" s="453"/>
      <c r="M774" s="453"/>
      <c r="N774" s="453"/>
      <c r="O774" s="453"/>
      <c r="P774" s="453"/>
      <c r="Q774" s="453"/>
      <c r="R774" s="453"/>
      <c r="S774" s="453"/>
      <c r="T774" s="453"/>
      <c r="U774" s="453"/>
      <c r="V774" s="453"/>
      <c r="W774" s="453"/>
      <c r="X774" s="453"/>
      <c r="Y774" s="453"/>
      <c r="Z774" s="453"/>
      <c r="AA774" s="453"/>
      <c r="AB774" s="453"/>
      <c r="AC774" s="453"/>
      <c r="AD774" s="453"/>
      <c r="AE774" s="453"/>
    </row>
    <row r="775">
      <c r="A775" s="453"/>
      <c r="B775" s="453"/>
      <c r="C775" s="453"/>
      <c r="D775" s="453"/>
      <c r="E775" s="453"/>
      <c r="F775" s="453"/>
      <c r="G775" s="453"/>
      <c r="H775" s="453"/>
      <c r="I775" s="453"/>
      <c r="J775" s="453"/>
      <c r="K775" s="453"/>
      <c r="L775" s="453"/>
      <c r="M775" s="453"/>
      <c r="N775" s="453"/>
      <c r="O775" s="453"/>
      <c r="P775" s="453"/>
      <c r="Q775" s="453"/>
      <c r="R775" s="453"/>
      <c r="S775" s="453"/>
      <c r="T775" s="453"/>
      <c r="U775" s="453"/>
      <c r="V775" s="453"/>
      <c r="W775" s="453"/>
      <c r="X775" s="453"/>
      <c r="Y775" s="453"/>
      <c r="Z775" s="453"/>
      <c r="AA775" s="453"/>
      <c r="AB775" s="453"/>
      <c r="AC775" s="453"/>
      <c r="AD775" s="453"/>
      <c r="AE775" s="453"/>
    </row>
    <row r="776">
      <c r="A776" s="453"/>
      <c r="B776" s="453"/>
      <c r="C776" s="453"/>
      <c r="D776" s="453"/>
      <c r="E776" s="453"/>
      <c r="F776" s="453"/>
      <c r="G776" s="453"/>
      <c r="H776" s="453"/>
      <c r="I776" s="453"/>
      <c r="J776" s="453"/>
      <c r="K776" s="453"/>
      <c r="L776" s="453"/>
      <c r="M776" s="453"/>
      <c r="N776" s="453"/>
      <c r="O776" s="453"/>
      <c r="P776" s="453"/>
      <c r="Q776" s="453"/>
      <c r="R776" s="453"/>
      <c r="S776" s="453"/>
      <c r="T776" s="453"/>
      <c r="U776" s="453"/>
      <c r="V776" s="453"/>
      <c r="W776" s="453"/>
      <c r="X776" s="453"/>
      <c r="Y776" s="453"/>
      <c r="Z776" s="453"/>
      <c r="AA776" s="453"/>
      <c r="AB776" s="453"/>
      <c r="AC776" s="453"/>
      <c r="AD776" s="453"/>
      <c r="AE776" s="453"/>
    </row>
    <row r="777">
      <c r="A777" s="453"/>
      <c r="B777" s="453"/>
      <c r="C777" s="453"/>
      <c r="D777" s="453"/>
      <c r="E777" s="453"/>
      <c r="F777" s="453"/>
      <c r="G777" s="453"/>
      <c r="H777" s="453"/>
      <c r="I777" s="453"/>
      <c r="J777" s="453"/>
      <c r="K777" s="453"/>
      <c r="L777" s="453"/>
      <c r="M777" s="453"/>
      <c r="N777" s="453"/>
      <c r="O777" s="453"/>
      <c r="P777" s="453"/>
      <c r="Q777" s="453"/>
      <c r="R777" s="453"/>
      <c r="S777" s="453"/>
      <c r="T777" s="453"/>
      <c r="U777" s="453"/>
      <c r="V777" s="453"/>
      <c r="W777" s="453"/>
      <c r="X777" s="453"/>
      <c r="Y777" s="453"/>
      <c r="Z777" s="453"/>
      <c r="AA777" s="453"/>
      <c r="AB777" s="453"/>
      <c r="AC777" s="453"/>
      <c r="AD777" s="453"/>
      <c r="AE777" s="453"/>
    </row>
    <row r="778">
      <c r="A778" s="453"/>
      <c r="B778" s="453"/>
      <c r="C778" s="453"/>
      <c r="D778" s="453"/>
      <c r="E778" s="453"/>
      <c r="F778" s="453"/>
      <c r="G778" s="453"/>
      <c r="H778" s="453"/>
      <c r="I778" s="453"/>
      <c r="J778" s="453"/>
      <c r="K778" s="453"/>
      <c r="L778" s="453"/>
      <c r="M778" s="453"/>
      <c r="N778" s="453"/>
      <c r="O778" s="453"/>
      <c r="P778" s="453"/>
      <c r="Q778" s="453"/>
      <c r="R778" s="453"/>
      <c r="S778" s="453"/>
      <c r="T778" s="453"/>
      <c r="U778" s="453"/>
      <c r="V778" s="453"/>
      <c r="W778" s="453"/>
      <c r="X778" s="453"/>
      <c r="Y778" s="453"/>
      <c r="Z778" s="453"/>
      <c r="AA778" s="453"/>
      <c r="AB778" s="453"/>
      <c r="AC778" s="453"/>
      <c r="AD778" s="453"/>
      <c r="AE778" s="453"/>
    </row>
    <row r="779">
      <c r="A779" s="453"/>
      <c r="B779" s="453"/>
      <c r="C779" s="453"/>
      <c r="D779" s="453"/>
      <c r="E779" s="453"/>
      <c r="F779" s="453"/>
      <c r="G779" s="453"/>
      <c r="H779" s="453"/>
      <c r="I779" s="453"/>
      <c r="J779" s="453"/>
      <c r="K779" s="453"/>
      <c r="L779" s="453"/>
      <c r="M779" s="453"/>
      <c r="N779" s="453"/>
      <c r="O779" s="453"/>
      <c r="P779" s="453"/>
      <c r="Q779" s="453"/>
      <c r="R779" s="453"/>
      <c r="S779" s="453"/>
      <c r="T779" s="453"/>
      <c r="U779" s="453"/>
      <c r="V779" s="453"/>
      <c r="W779" s="453"/>
      <c r="X779" s="453"/>
      <c r="Y779" s="453"/>
      <c r="Z779" s="453"/>
      <c r="AA779" s="453"/>
      <c r="AB779" s="453"/>
      <c r="AC779" s="453"/>
      <c r="AD779" s="453"/>
      <c r="AE779" s="453"/>
    </row>
    <row r="780">
      <c r="A780" s="453"/>
      <c r="B780" s="453"/>
      <c r="C780" s="453"/>
      <c r="D780" s="453"/>
      <c r="E780" s="453"/>
      <c r="F780" s="453"/>
      <c r="G780" s="453"/>
      <c r="H780" s="453"/>
      <c r="I780" s="453"/>
      <c r="J780" s="453"/>
      <c r="K780" s="453"/>
      <c r="L780" s="453"/>
      <c r="M780" s="453"/>
      <c r="N780" s="453"/>
      <c r="O780" s="453"/>
      <c r="P780" s="453"/>
      <c r="Q780" s="453"/>
      <c r="R780" s="453"/>
      <c r="S780" s="453"/>
      <c r="T780" s="453"/>
      <c r="U780" s="453"/>
      <c r="V780" s="453"/>
      <c r="W780" s="453"/>
      <c r="X780" s="453"/>
      <c r="Y780" s="453"/>
      <c r="Z780" s="453"/>
      <c r="AA780" s="453"/>
      <c r="AB780" s="453"/>
      <c r="AC780" s="453"/>
      <c r="AD780" s="453"/>
      <c r="AE780" s="453"/>
    </row>
    <row r="781">
      <c r="A781" s="453"/>
      <c r="B781" s="453"/>
      <c r="C781" s="453"/>
      <c r="D781" s="453"/>
      <c r="E781" s="453"/>
      <c r="F781" s="453"/>
      <c r="G781" s="453"/>
      <c r="H781" s="453"/>
      <c r="I781" s="453"/>
      <c r="J781" s="453"/>
      <c r="K781" s="453"/>
      <c r="L781" s="453"/>
      <c r="M781" s="453"/>
      <c r="N781" s="453"/>
      <c r="O781" s="453"/>
      <c r="P781" s="453"/>
      <c r="Q781" s="453"/>
      <c r="R781" s="453"/>
      <c r="S781" s="453"/>
      <c r="T781" s="453"/>
      <c r="U781" s="453"/>
      <c r="V781" s="453"/>
      <c r="W781" s="453"/>
      <c r="X781" s="453"/>
      <c r="Y781" s="453"/>
      <c r="Z781" s="453"/>
      <c r="AA781" s="453"/>
      <c r="AB781" s="453"/>
      <c r="AC781" s="453"/>
      <c r="AD781" s="453"/>
      <c r="AE781" s="453"/>
    </row>
    <row r="782">
      <c r="A782" s="453"/>
      <c r="B782" s="453"/>
      <c r="C782" s="453"/>
      <c r="D782" s="453"/>
      <c r="E782" s="453"/>
      <c r="F782" s="453"/>
      <c r="G782" s="453"/>
      <c r="H782" s="453"/>
      <c r="I782" s="453"/>
      <c r="J782" s="453"/>
      <c r="K782" s="453"/>
      <c r="L782" s="453"/>
      <c r="M782" s="453"/>
      <c r="N782" s="453"/>
      <c r="O782" s="453"/>
      <c r="P782" s="453"/>
      <c r="Q782" s="453"/>
      <c r="R782" s="453"/>
      <c r="S782" s="453"/>
      <c r="T782" s="453"/>
      <c r="U782" s="453"/>
      <c r="V782" s="453"/>
      <c r="W782" s="453"/>
      <c r="X782" s="453"/>
      <c r="Y782" s="453"/>
      <c r="Z782" s="453"/>
      <c r="AA782" s="453"/>
      <c r="AB782" s="453"/>
      <c r="AC782" s="453"/>
      <c r="AD782" s="453"/>
      <c r="AE782" s="453"/>
    </row>
    <row r="783">
      <c r="A783" s="453"/>
      <c r="B783" s="453"/>
      <c r="C783" s="453"/>
      <c r="D783" s="453"/>
      <c r="E783" s="453"/>
      <c r="F783" s="453"/>
      <c r="G783" s="453"/>
      <c r="H783" s="453"/>
      <c r="I783" s="453"/>
      <c r="J783" s="453"/>
      <c r="K783" s="453"/>
      <c r="L783" s="453"/>
      <c r="M783" s="453"/>
      <c r="N783" s="453"/>
      <c r="O783" s="453"/>
      <c r="P783" s="453"/>
      <c r="Q783" s="453"/>
      <c r="R783" s="453"/>
      <c r="S783" s="453"/>
      <c r="T783" s="453"/>
      <c r="U783" s="453"/>
      <c r="V783" s="453"/>
      <c r="W783" s="453"/>
      <c r="X783" s="453"/>
      <c r="Y783" s="453"/>
      <c r="Z783" s="453"/>
      <c r="AA783" s="453"/>
      <c r="AB783" s="453"/>
      <c r="AC783" s="453"/>
      <c r="AD783" s="453"/>
      <c r="AE783" s="453"/>
    </row>
    <row r="784">
      <c r="A784" s="453"/>
      <c r="B784" s="453"/>
      <c r="C784" s="453"/>
      <c r="D784" s="453"/>
      <c r="E784" s="453"/>
      <c r="F784" s="453"/>
      <c r="G784" s="453"/>
      <c r="H784" s="453"/>
      <c r="I784" s="453"/>
      <c r="J784" s="453"/>
      <c r="K784" s="453"/>
      <c r="L784" s="453"/>
      <c r="M784" s="453"/>
      <c r="N784" s="453"/>
      <c r="O784" s="453"/>
      <c r="P784" s="453"/>
      <c r="Q784" s="453"/>
      <c r="R784" s="453"/>
      <c r="S784" s="453"/>
      <c r="T784" s="453"/>
      <c r="U784" s="453"/>
      <c r="V784" s="453"/>
      <c r="W784" s="453"/>
      <c r="X784" s="453"/>
      <c r="Y784" s="453"/>
      <c r="Z784" s="453"/>
      <c r="AA784" s="453"/>
      <c r="AB784" s="453"/>
      <c r="AC784" s="453"/>
      <c r="AD784" s="453"/>
      <c r="AE784" s="453"/>
    </row>
    <row r="785">
      <c r="A785" s="453"/>
      <c r="B785" s="453"/>
      <c r="C785" s="453"/>
      <c r="D785" s="453"/>
      <c r="E785" s="453"/>
      <c r="F785" s="453"/>
      <c r="G785" s="453"/>
      <c r="H785" s="453"/>
      <c r="I785" s="453"/>
      <c r="J785" s="453"/>
      <c r="K785" s="453"/>
      <c r="L785" s="453"/>
      <c r="M785" s="453"/>
      <c r="N785" s="453"/>
      <c r="O785" s="453"/>
      <c r="P785" s="453"/>
      <c r="Q785" s="453"/>
      <c r="R785" s="453"/>
      <c r="S785" s="453"/>
      <c r="T785" s="453"/>
      <c r="U785" s="453"/>
      <c r="V785" s="453"/>
      <c r="W785" s="453"/>
      <c r="X785" s="453"/>
      <c r="Y785" s="453"/>
      <c r="Z785" s="453"/>
      <c r="AA785" s="453"/>
      <c r="AB785" s="453"/>
      <c r="AC785" s="453"/>
      <c r="AD785" s="453"/>
      <c r="AE785" s="453"/>
    </row>
    <row r="786">
      <c r="A786" s="453"/>
      <c r="B786" s="453"/>
      <c r="C786" s="453"/>
      <c r="D786" s="453"/>
      <c r="E786" s="453"/>
      <c r="F786" s="453"/>
      <c r="G786" s="453"/>
      <c r="H786" s="453"/>
      <c r="I786" s="453"/>
      <c r="J786" s="453"/>
      <c r="K786" s="453"/>
      <c r="L786" s="453"/>
      <c r="M786" s="453"/>
      <c r="N786" s="453"/>
      <c r="O786" s="453"/>
      <c r="P786" s="453"/>
      <c r="Q786" s="453"/>
      <c r="R786" s="453"/>
      <c r="S786" s="453"/>
      <c r="T786" s="453"/>
      <c r="U786" s="453"/>
      <c r="V786" s="453"/>
      <c r="W786" s="453"/>
      <c r="X786" s="453"/>
      <c r="Y786" s="453"/>
      <c r="Z786" s="453"/>
      <c r="AA786" s="453"/>
      <c r="AB786" s="453"/>
      <c r="AC786" s="453"/>
      <c r="AD786" s="453"/>
      <c r="AE786" s="453"/>
    </row>
    <row r="787">
      <c r="A787" s="453"/>
      <c r="B787" s="453"/>
      <c r="C787" s="453"/>
      <c r="D787" s="453"/>
      <c r="E787" s="453"/>
      <c r="F787" s="453"/>
      <c r="G787" s="453"/>
      <c r="H787" s="453"/>
      <c r="I787" s="453"/>
      <c r="J787" s="453"/>
      <c r="K787" s="453"/>
      <c r="L787" s="453"/>
      <c r="M787" s="453"/>
      <c r="N787" s="453"/>
      <c r="O787" s="453"/>
      <c r="P787" s="453"/>
      <c r="Q787" s="453"/>
      <c r="R787" s="453"/>
      <c r="S787" s="453"/>
      <c r="T787" s="453"/>
      <c r="U787" s="453"/>
      <c r="V787" s="453"/>
      <c r="W787" s="453"/>
      <c r="X787" s="453"/>
      <c r="Y787" s="453"/>
      <c r="Z787" s="453"/>
      <c r="AA787" s="453"/>
      <c r="AB787" s="453"/>
      <c r="AC787" s="453"/>
      <c r="AD787" s="453"/>
      <c r="AE787" s="453"/>
    </row>
    <row r="788">
      <c r="A788" s="453"/>
      <c r="B788" s="453"/>
      <c r="C788" s="453"/>
      <c r="D788" s="453"/>
      <c r="E788" s="453"/>
      <c r="F788" s="453"/>
      <c r="G788" s="453"/>
      <c r="H788" s="453"/>
      <c r="I788" s="453"/>
      <c r="J788" s="453"/>
      <c r="K788" s="453"/>
      <c r="L788" s="453"/>
      <c r="M788" s="453"/>
      <c r="N788" s="453"/>
      <c r="O788" s="453"/>
      <c r="P788" s="453"/>
      <c r="Q788" s="453"/>
      <c r="R788" s="453"/>
      <c r="S788" s="453"/>
      <c r="T788" s="453"/>
      <c r="U788" s="453"/>
      <c r="V788" s="453"/>
      <c r="W788" s="453"/>
      <c r="X788" s="453"/>
      <c r="Y788" s="453"/>
      <c r="Z788" s="453"/>
      <c r="AA788" s="453"/>
      <c r="AB788" s="453"/>
      <c r="AC788" s="453"/>
      <c r="AD788" s="453"/>
      <c r="AE788" s="453"/>
    </row>
    <row r="789">
      <c r="A789" s="453"/>
      <c r="B789" s="453"/>
      <c r="C789" s="453"/>
      <c r="D789" s="453"/>
      <c r="E789" s="453"/>
      <c r="F789" s="453"/>
      <c r="G789" s="453"/>
      <c r="H789" s="453"/>
      <c r="I789" s="453"/>
      <c r="J789" s="453"/>
      <c r="K789" s="453"/>
      <c r="L789" s="453"/>
      <c r="M789" s="453"/>
      <c r="N789" s="453"/>
      <c r="O789" s="453"/>
      <c r="P789" s="453"/>
      <c r="Q789" s="453"/>
      <c r="R789" s="453"/>
      <c r="S789" s="453"/>
      <c r="T789" s="453"/>
      <c r="U789" s="453"/>
      <c r="V789" s="453"/>
      <c r="W789" s="453"/>
      <c r="X789" s="453"/>
      <c r="Y789" s="453"/>
      <c r="Z789" s="453"/>
      <c r="AA789" s="453"/>
      <c r="AB789" s="453"/>
      <c r="AC789" s="453"/>
      <c r="AD789" s="453"/>
      <c r="AE789" s="453"/>
    </row>
    <row r="790">
      <c r="A790" s="453"/>
      <c r="B790" s="453"/>
      <c r="C790" s="453"/>
      <c r="D790" s="453"/>
      <c r="E790" s="453"/>
      <c r="F790" s="453"/>
      <c r="G790" s="453"/>
      <c r="H790" s="453"/>
      <c r="I790" s="453"/>
      <c r="J790" s="453"/>
      <c r="K790" s="453"/>
      <c r="L790" s="453"/>
      <c r="M790" s="453"/>
      <c r="N790" s="453"/>
      <c r="O790" s="453"/>
      <c r="P790" s="453"/>
      <c r="Q790" s="453"/>
      <c r="R790" s="453"/>
      <c r="S790" s="453"/>
      <c r="T790" s="453"/>
      <c r="U790" s="453"/>
      <c r="V790" s="453"/>
      <c r="W790" s="453"/>
      <c r="X790" s="453"/>
      <c r="Y790" s="453"/>
      <c r="Z790" s="453"/>
      <c r="AA790" s="453"/>
      <c r="AB790" s="453"/>
      <c r="AC790" s="453"/>
      <c r="AD790" s="453"/>
      <c r="AE790" s="453"/>
    </row>
    <row r="791">
      <c r="A791" s="453"/>
      <c r="B791" s="453"/>
      <c r="C791" s="453"/>
      <c r="D791" s="453"/>
      <c r="E791" s="453"/>
      <c r="F791" s="453"/>
      <c r="G791" s="453"/>
      <c r="H791" s="453"/>
      <c r="I791" s="453"/>
      <c r="J791" s="453"/>
      <c r="K791" s="453"/>
      <c r="L791" s="453"/>
      <c r="M791" s="453"/>
      <c r="N791" s="453"/>
      <c r="O791" s="453"/>
      <c r="P791" s="453"/>
      <c r="Q791" s="453"/>
      <c r="R791" s="453"/>
      <c r="S791" s="453"/>
      <c r="T791" s="453"/>
      <c r="U791" s="453"/>
      <c r="V791" s="453"/>
      <c r="W791" s="453"/>
      <c r="X791" s="453"/>
      <c r="Y791" s="453"/>
      <c r="Z791" s="453"/>
      <c r="AA791" s="453"/>
      <c r="AB791" s="453"/>
      <c r="AC791" s="453"/>
      <c r="AD791" s="453"/>
      <c r="AE791" s="453"/>
    </row>
    <row r="792">
      <c r="A792" s="453"/>
      <c r="B792" s="453"/>
      <c r="C792" s="453"/>
      <c r="D792" s="453"/>
      <c r="E792" s="453"/>
      <c r="F792" s="453"/>
      <c r="G792" s="453"/>
      <c r="H792" s="453"/>
      <c r="I792" s="453"/>
      <c r="J792" s="453"/>
      <c r="K792" s="453"/>
      <c r="L792" s="453"/>
      <c r="M792" s="453"/>
      <c r="N792" s="453"/>
      <c r="O792" s="453"/>
      <c r="P792" s="453"/>
      <c r="Q792" s="453"/>
      <c r="R792" s="453"/>
      <c r="S792" s="453"/>
      <c r="T792" s="453"/>
      <c r="U792" s="453"/>
      <c r="V792" s="453"/>
      <c r="W792" s="453"/>
      <c r="X792" s="453"/>
      <c r="Y792" s="453"/>
      <c r="Z792" s="453"/>
      <c r="AA792" s="453"/>
      <c r="AB792" s="453"/>
      <c r="AC792" s="453"/>
      <c r="AD792" s="453"/>
      <c r="AE792" s="453"/>
    </row>
    <row r="793">
      <c r="A793" s="453"/>
      <c r="B793" s="453"/>
      <c r="C793" s="453"/>
      <c r="D793" s="453"/>
      <c r="E793" s="453"/>
      <c r="F793" s="453"/>
      <c r="G793" s="453"/>
      <c r="H793" s="453"/>
      <c r="I793" s="453"/>
      <c r="J793" s="453"/>
      <c r="K793" s="453"/>
      <c r="L793" s="453"/>
      <c r="M793" s="453"/>
      <c r="N793" s="453"/>
      <c r="O793" s="453"/>
      <c r="P793" s="453"/>
      <c r="Q793" s="453"/>
      <c r="R793" s="453"/>
      <c r="S793" s="453"/>
      <c r="T793" s="453"/>
      <c r="U793" s="453"/>
      <c r="V793" s="453"/>
      <c r="W793" s="453"/>
      <c r="X793" s="453"/>
      <c r="Y793" s="453"/>
      <c r="Z793" s="453"/>
      <c r="AA793" s="453"/>
      <c r="AB793" s="453"/>
      <c r="AC793" s="453"/>
      <c r="AD793" s="453"/>
      <c r="AE793" s="453"/>
    </row>
    <row r="794">
      <c r="A794" s="453"/>
      <c r="B794" s="453"/>
      <c r="C794" s="453"/>
      <c r="D794" s="453"/>
      <c r="E794" s="453"/>
      <c r="F794" s="453"/>
      <c r="G794" s="453"/>
      <c r="H794" s="453"/>
      <c r="I794" s="453"/>
      <c r="J794" s="453"/>
      <c r="K794" s="453"/>
      <c r="L794" s="453"/>
      <c r="M794" s="453"/>
      <c r="N794" s="453"/>
      <c r="O794" s="453"/>
      <c r="P794" s="453"/>
      <c r="Q794" s="453"/>
      <c r="R794" s="453"/>
      <c r="S794" s="453"/>
      <c r="T794" s="453"/>
      <c r="U794" s="453"/>
      <c r="V794" s="453"/>
      <c r="W794" s="453"/>
      <c r="X794" s="453"/>
      <c r="Y794" s="453"/>
      <c r="Z794" s="453"/>
      <c r="AA794" s="453"/>
      <c r="AB794" s="453"/>
      <c r="AC794" s="453"/>
      <c r="AD794" s="453"/>
      <c r="AE794" s="453"/>
    </row>
    <row r="795">
      <c r="A795" s="453"/>
      <c r="B795" s="453"/>
      <c r="C795" s="453"/>
      <c r="D795" s="453"/>
      <c r="E795" s="453"/>
      <c r="F795" s="453"/>
      <c r="G795" s="453"/>
      <c r="H795" s="453"/>
      <c r="I795" s="453"/>
      <c r="J795" s="453"/>
      <c r="K795" s="453"/>
      <c r="L795" s="453"/>
      <c r="M795" s="453"/>
      <c r="N795" s="453"/>
      <c r="O795" s="453"/>
      <c r="P795" s="453"/>
      <c r="Q795" s="453"/>
      <c r="R795" s="453"/>
      <c r="S795" s="453"/>
      <c r="T795" s="453"/>
      <c r="U795" s="453"/>
      <c r="V795" s="453"/>
      <c r="W795" s="453"/>
      <c r="X795" s="453"/>
      <c r="Y795" s="453"/>
      <c r="Z795" s="453"/>
      <c r="AA795" s="453"/>
      <c r="AB795" s="453"/>
      <c r="AC795" s="453"/>
      <c r="AD795" s="453"/>
      <c r="AE795" s="453"/>
    </row>
    <row r="796">
      <c r="A796" s="453"/>
      <c r="B796" s="453"/>
      <c r="C796" s="453"/>
      <c r="D796" s="453"/>
      <c r="E796" s="453"/>
      <c r="F796" s="453"/>
      <c r="G796" s="453"/>
      <c r="H796" s="453"/>
      <c r="I796" s="453"/>
      <c r="J796" s="453"/>
      <c r="K796" s="453"/>
      <c r="L796" s="453"/>
      <c r="M796" s="453"/>
      <c r="N796" s="453"/>
      <c r="O796" s="453"/>
      <c r="P796" s="453"/>
      <c r="Q796" s="453"/>
      <c r="R796" s="453"/>
      <c r="S796" s="453"/>
      <c r="T796" s="453"/>
      <c r="U796" s="453"/>
      <c r="V796" s="453"/>
      <c r="W796" s="453"/>
      <c r="X796" s="453"/>
      <c r="Y796" s="453"/>
      <c r="Z796" s="453"/>
      <c r="AA796" s="453"/>
      <c r="AB796" s="453"/>
      <c r="AC796" s="453"/>
      <c r="AD796" s="453"/>
      <c r="AE796" s="453"/>
    </row>
    <row r="797">
      <c r="A797" s="453"/>
      <c r="B797" s="453"/>
      <c r="C797" s="453"/>
      <c r="D797" s="453"/>
      <c r="E797" s="453"/>
      <c r="F797" s="453"/>
      <c r="G797" s="453"/>
      <c r="H797" s="453"/>
      <c r="I797" s="453"/>
      <c r="J797" s="453"/>
      <c r="K797" s="453"/>
      <c r="L797" s="453"/>
      <c r="M797" s="453"/>
      <c r="N797" s="453"/>
      <c r="O797" s="453"/>
      <c r="P797" s="453"/>
      <c r="Q797" s="453"/>
      <c r="R797" s="453"/>
      <c r="S797" s="453"/>
      <c r="T797" s="453"/>
      <c r="U797" s="453"/>
      <c r="V797" s="453"/>
      <c r="W797" s="453"/>
      <c r="X797" s="453"/>
      <c r="Y797" s="453"/>
      <c r="Z797" s="453"/>
      <c r="AA797" s="453"/>
      <c r="AB797" s="453"/>
      <c r="AC797" s="453"/>
      <c r="AD797" s="453"/>
      <c r="AE797" s="453"/>
    </row>
    <row r="798">
      <c r="A798" s="453"/>
      <c r="B798" s="453"/>
      <c r="C798" s="453"/>
      <c r="D798" s="453"/>
      <c r="E798" s="453"/>
      <c r="F798" s="453"/>
      <c r="G798" s="453"/>
      <c r="H798" s="453"/>
      <c r="I798" s="453"/>
      <c r="J798" s="453"/>
      <c r="K798" s="453"/>
      <c r="L798" s="453"/>
      <c r="M798" s="453"/>
      <c r="N798" s="453"/>
      <c r="O798" s="453"/>
      <c r="P798" s="453"/>
      <c r="Q798" s="453"/>
      <c r="R798" s="453"/>
      <c r="S798" s="453"/>
      <c r="T798" s="453"/>
      <c r="U798" s="453"/>
      <c r="V798" s="453"/>
      <c r="W798" s="453"/>
      <c r="X798" s="453"/>
      <c r="Y798" s="453"/>
      <c r="Z798" s="453"/>
      <c r="AA798" s="453"/>
      <c r="AB798" s="453"/>
      <c r="AC798" s="453"/>
      <c r="AD798" s="453"/>
      <c r="AE798" s="453"/>
    </row>
    <row r="799">
      <c r="A799" s="453"/>
      <c r="B799" s="453"/>
      <c r="C799" s="453"/>
      <c r="D799" s="453"/>
      <c r="E799" s="453"/>
      <c r="F799" s="453"/>
      <c r="G799" s="453"/>
      <c r="H799" s="453"/>
      <c r="I799" s="453"/>
      <c r="J799" s="453"/>
      <c r="K799" s="453"/>
      <c r="L799" s="453"/>
      <c r="M799" s="453"/>
      <c r="N799" s="453"/>
      <c r="O799" s="453"/>
      <c r="P799" s="453"/>
      <c r="Q799" s="453"/>
      <c r="R799" s="453"/>
      <c r="S799" s="453"/>
      <c r="T799" s="453"/>
      <c r="U799" s="453"/>
      <c r="V799" s="453"/>
      <c r="W799" s="453"/>
      <c r="X799" s="453"/>
      <c r="Y799" s="453"/>
      <c r="Z799" s="453"/>
      <c r="AA799" s="453"/>
      <c r="AB799" s="453"/>
      <c r="AC799" s="453"/>
      <c r="AD799" s="453"/>
      <c r="AE799" s="453"/>
    </row>
    <row r="800">
      <c r="A800" s="453"/>
      <c r="B800" s="453"/>
      <c r="C800" s="453"/>
      <c r="D800" s="453"/>
      <c r="E800" s="453"/>
      <c r="F800" s="453"/>
      <c r="G800" s="453"/>
      <c r="H800" s="453"/>
      <c r="I800" s="453"/>
      <c r="J800" s="453"/>
      <c r="K800" s="453"/>
      <c r="L800" s="453"/>
      <c r="M800" s="453"/>
      <c r="N800" s="453"/>
      <c r="O800" s="453"/>
      <c r="P800" s="453"/>
      <c r="Q800" s="453"/>
      <c r="R800" s="453"/>
      <c r="S800" s="453"/>
      <c r="T800" s="453"/>
      <c r="U800" s="453"/>
      <c r="V800" s="453"/>
      <c r="W800" s="453"/>
      <c r="X800" s="453"/>
      <c r="Y800" s="453"/>
      <c r="Z800" s="453"/>
      <c r="AA800" s="453"/>
      <c r="AB800" s="453"/>
      <c r="AC800" s="453"/>
      <c r="AD800" s="453"/>
      <c r="AE800" s="453"/>
    </row>
    <row r="801">
      <c r="A801" s="453"/>
      <c r="B801" s="453"/>
      <c r="C801" s="453"/>
      <c r="D801" s="453"/>
      <c r="E801" s="453"/>
      <c r="F801" s="453"/>
      <c r="G801" s="453"/>
      <c r="H801" s="453"/>
      <c r="I801" s="453"/>
      <c r="J801" s="453"/>
      <c r="K801" s="453"/>
      <c r="L801" s="453"/>
      <c r="M801" s="453"/>
      <c r="N801" s="453"/>
      <c r="O801" s="453"/>
      <c r="P801" s="453"/>
      <c r="Q801" s="453"/>
      <c r="R801" s="453"/>
      <c r="S801" s="453"/>
      <c r="T801" s="453"/>
      <c r="U801" s="453"/>
      <c r="V801" s="453"/>
      <c r="W801" s="453"/>
      <c r="X801" s="453"/>
      <c r="Y801" s="453"/>
      <c r="Z801" s="453"/>
      <c r="AA801" s="453"/>
      <c r="AB801" s="453"/>
      <c r="AC801" s="453"/>
      <c r="AD801" s="453"/>
      <c r="AE801" s="453"/>
    </row>
    <row r="802">
      <c r="A802" s="453"/>
      <c r="B802" s="453"/>
      <c r="C802" s="453"/>
      <c r="D802" s="453"/>
      <c r="E802" s="453"/>
      <c r="F802" s="453"/>
      <c r="G802" s="453"/>
      <c r="H802" s="453"/>
      <c r="I802" s="453"/>
      <c r="J802" s="453"/>
      <c r="K802" s="453"/>
      <c r="L802" s="453"/>
      <c r="M802" s="453"/>
      <c r="N802" s="453"/>
      <c r="O802" s="453"/>
      <c r="P802" s="453"/>
      <c r="Q802" s="453"/>
      <c r="R802" s="453"/>
      <c r="S802" s="453"/>
      <c r="T802" s="453"/>
      <c r="U802" s="453"/>
      <c r="V802" s="453"/>
      <c r="W802" s="453"/>
      <c r="X802" s="453"/>
      <c r="Y802" s="453"/>
      <c r="Z802" s="453"/>
      <c r="AA802" s="453"/>
      <c r="AB802" s="453"/>
      <c r="AC802" s="453"/>
      <c r="AD802" s="453"/>
      <c r="AE802" s="453"/>
    </row>
    <row r="803">
      <c r="A803" s="453"/>
      <c r="B803" s="453"/>
      <c r="C803" s="453"/>
      <c r="D803" s="453"/>
      <c r="E803" s="453"/>
      <c r="F803" s="453"/>
      <c r="G803" s="453"/>
      <c r="H803" s="453"/>
      <c r="I803" s="453"/>
      <c r="J803" s="453"/>
      <c r="K803" s="453"/>
      <c r="L803" s="453"/>
      <c r="M803" s="453"/>
      <c r="N803" s="453"/>
      <c r="O803" s="453"/>
      <c r="P803" s="453"/>
      <c r="Q803" s="453"/>
      <c r="R803" s="453"/>
      <c r="S803" s="453"/>
      <c r="T803" s="453"/>
      <c r="U803" s="453"/>
      <c r="V803" s="453"/>
      <c r="W803" s="453"/>
      <c r="X803" s="453"/>
      <c r="Y803" s="453"/>
      <c r="Z803" s="453"/>
      <c r="AA803" s="453"/>
      <c r="AB803" s="453"/>
      <c r="AC803" s="453"/>
      <c r="AD803" s="453"/>
      <c r="AE803" s="453"/>
    </row>
    <row r="804">
      <c r="A804" s="453"/>
      <c r="B804" s="453"/>
      <c r="C804" s="453"/>
      <c r="D804" s="453"/>
      <c r="E804" s="453"/>
      <c r="F804" s="453"/>
      <c r="G804" s="453"/>
      <c r="H804" s="453"/>
      <c r="I804" s="453"/>
      <c r="J804" s="453"/>
      <c r="K804" s="453"/>
      <c r="L804" s="453"/>
      <c r="M804" s="453"/>
      <c r="N804" s="453"/>
      <c r="O804" s="453"/>
      <c r="P804" s="453"/>
      <c r="Q804" s="453"/>
      <c r="R804" s="453"/>
      <c r="S804" s="453"/>
      <c r="T804" s="453"/>
      <c r="U804" s="453"/>
      <c r="V804" s="453"/>
      <c r="W804" s="453"/>
      <c r="X804" s="453"/>
      <c r="Y804" s="453"/>
      <c r="Z804" s="453"/>
      <c r="AA804" s="453"/>
      <c r="AB804" s="453"/>
      <c r="AC804" s="453"/>
      <c r="AD804" s="453"/>
      <c r="AE804" s="453"/>
    </row>
    <row r="805">
      <c r="A805" s="453"/>
      <c r="B805" s="453"/>
      <c r="C805" s="453"/>
      <c r="D805" s="453"/>
      <c r="E805" s="453"/>
      <c r="F805" s="453"/>
      <c r="G805" s="453"/>
      <c r="H805" s="453"/>
      <c r="I805" s="453"/>
      <c r="J805" s="453"/>
      <c r="K805" s="453"/>
      <c r="L805" s="453"/>
      <c r="M805" s="453"/>
      <c r="N805" s="453"/>
      <c r="O805" s="453"/>
      <c r="P805" s="453"/>
      <c r="Q805" s="453"/>
      <c r="R805" s="453"/>
      <c r="S805" s="453"/>
      <c r="T805" s="453"/>
      <c r="U805" s="453"/>
      <c r="V805" s="453"/>
      <c r="W805" s="453"/>
      <c r="X805" s="453"/>
      <c r="Y805" s="453"/>
      <c r="Z805" s="453"/>
      <c r="AA805" s="453"/>
      <c r="AB805" s="453"/>
      <c r="AC805" s="453"/>
      <c r="AD805" s="453"/>
      <c r="AE805" s="453"/>
    </row>
    <row r="806">
      <c r="A806" s="453"/>
      <c r="B806" s="453"/>
      <c r="C806" s="453"/>
      <c r="D806" s="453"/>
      <c r="E806" s="453"/>
      <c r="F806" s="453"/>
      <c r="G806" s="453"/>
      <c r="H806" s="453"/>
      <c r="I806" s="453"/>
      <c r="J806" s="453"/>
      <c r="K806" s="453"/>
      <c r="L806" s="453"/>
      <c r="M806" s="453"/>
      <c r="N806" s="453"/>
      <c r="O806" s="453"/>
      <c r="P806" s="453"/>
      <c r="Q806" s="453"/>
      <c r="R806" s="453"/>
      <c r="S806" s="453"/>
      <c r="T806" s="453"/>
      <c r="U806" s="453"/>
      <c r="V806" s="453"/>
      <c r="W806" s="453"/>
      <c r="X806" s="453"/>
      <c r="Y806" s="453"/>
      <c r="Z806" s="453"/>
      <c r="AA806" s="453"/>
      <c r="AB806" s="453"/>
      <c r="AC806" s="453"/>
      <c r="AD806" s="453"/>
      <c r="AE806" s="453"/>
    </row>
    <row r="807">
      <c r="A807" s="453"/>
      <c r="B807" s="453"/>
      <c r="C807" s="453"/>
      <c r="D807" s="453"/>
      <c r="E807" s="453"/>
      <c r="F807" s="453"/>
      <c r="G807" s="453"/>
      <c r="H807" s="453"/>
      <c r="I807" s="453"/>
      <c r="J807" s="453"/>
      <c r="K807" s="453"/>
      <c r="L807" s="453"/>
      <c r="M807" s="453"/>
      <c r="N807" s="453"/>
      <c r="O807" s="453"/>
      <c r="P807" s="453"/>
      <c r="Q807" s="453"/>
      <c r="R807" s="453"/>
      <c r="S807" s="453"/>
      <c r="T807" s="453"/>
      <c r="U807" s="453"/>
      <c r="V807" s="453"/>
      <c r="W807" s="453"/>
      <c r="X807" s="453"/>
      <c r="Y807" s="453"/>
      <c r="Z807" s="453"/>
      <c r="AA807" s="453"/>
      <c r="AB807" s="453"/>
      <c r="AC807" s="453"/>
      <c r="AD807" s="453"/>
      <c r="AE807" s="453"/>
    </row>
    <row r="808">
      <c r="A808" s="453"/>
      <c r="B808" s="453"/>
      <c r="C808" s="453"/>
      <c r="D808" s="453"/>
      <c r="E808" s="453"/>
      <c r="F808" s="453"/>
      <c r="G808" s="453"/>
      <c r="H808" s="453"/>
      <c r="I808" s="453"/>
      <c r="J808" s="453"/>
      <c r="K808" s="453"/>
      <c r="L808" s="453"/>
      <c r="M808" s="453"/>
      <c r="N808" s="453"/>
      <c r="O808" s="453"/>
      <c r="P808" s="453"/>
      <c r="Q808" s="453"/>
      <c r="R808" s="453"/>
      <c r="S808" s="453"/>
      <c r="T808" s="453"/>
      <c r="U808" s="453"/>
      <c r="V808" s="453"/>
      <c r="W808" s="453"/>
      <c r="X808" s="453"/>
      <c r="Y808" s="453"/>
      <c r="Z808" s="453"/>
      <c r="AA808" s="453"/>
      <c r="AB808" s="453"/>
      <c r="AC808" s="453"/>
      <c r="AD808" s="453"/>
      <c r="AE808" s="453"/>
    </row>
    <row r="809">
      <c r="A809" s="453"/>
      <c r="B809" s="453"/>
      <c r="C809" s="453"/>
      <c r="D809" s="453"/>
      <c r="E809" s="453"/>
      <c r="F809" s="453"/>
      <c r="G809" s="453"/>
      <c r="H809" s="453"/>
      <c r="I809" s="453"/>
      <c r="J809" s="453"/>
      <c r="K809" s="453"/>
      <c r="L809" s="453"/>
      <c r="M809" s="453"/>
      <c r="N809" s="453"/>
      <c r="O809" s="453"/>
      <c r="P809" s="453"/>
      <c r="Q809" s="453"/>
      <c r="R809" s="453"/>
      <c r="S809" s="453"/>
      <c r="T809" s="453"/>
      <c r="U809" s="453"/>
      <c r="V809" s="453"/>
      <c r="W809" s="453"/>
      <c r="X809" s="453"/>
      <c r="Y809" s="453"/>
      <c r="Z809" s="453"/>
      <c r="AA809" s="453"/>
      <c r="AB809" s="453"/>
      <c r="AC809" s="453"/>
      <c r="AD809" s="453"/>
      <c r="AE809" s="453"/>
    </row>
    <row r="810">
      <c r="A810" s="453"/>
      <c r="B810" s="453"/>
      <c r="C810" s="453"/>
      <c r="D810" s="453"/>
      <c r="E810" s="453"/>
      <c r="F810" s="453"/>
      <c r="G810" s="453"/>
      <c r="H810" s="453"/>
      <c r="I810" s="453"/>
      <c r="J810" s="453"/>
      <c r="K810" s="453"/>
      <c r="L810" s="453"/>
      <c r="M810" s="453"/>
      <c r="N810" s="453"/>
      <c r="O810" s="453"/>
      <c r="P810" s="453"/>
      <c r="Q810" s="453"/>
      <c r="R810" s="453"/>
      <c r="S810" s="453"/>
      <c r="T810" s="453"/>
      <c r="U810" s="453"/>
      <c r="V810" s="453"/>
      <c r="W810" s="453"/>
      <c r="X810" s="453"/>
      <c r="Y810" s="453"/>
      <c r="Z810" s="453"/>
      <c r="AA810" s="453"/>
      <c r="AB810" s="453"/>
      <c r="AC810" s="453"/>
      <c r="AD810" s="453"/>
      <c r="AE810" s="453"/>
    </row>
    <row r="811">
      <c r="A811" s="453"/>
      <c r="B811" s="453"/>
      <c r="C811" s="453"/>
      <c r="D811" s="453"/>
      <c r="E811" s="453"/>
      <c r="F811" s="453"/>
      <c r="G811" s="453"/>
      <c r="H811" s="453"/>
      <c r="I811" s="453"/>
      <c r="J811" s="453"/>
      <c r="K811" s="453"/>
      <c r="L811" s="453"/>
      <c r="M811" s="453"/>
      <c r="N811" s="453"/>
      <c r="O811" s="453"/>
      <c r="P811" s="453"/>
      <c r="Q811" s="453"/>
      <c r="R811" s="453"/>
      <c r="S811" s="453"/>
      <c r="T811" s="453"/>
      <c r="U811" s="453"/>
      <c r="V811" s="453"/>
      <c r="W811" s="453"/>
      <c r="X811" s="453"/>
      <c r="Y811" s="453"/>
      <c r="Z811" s="453"/>
      <c r="AA811" s="453"/>
      <c r="AB811" s="453"/>
      <c r="AC811" s="453"/>
      <c r="AD811" s="453"/>
      <c r="AE811" s="453"/>
    </row>
    <row r="812">
      <c r="A812" s="453"/>
      <c r="B812" s="453"/>
      <c r="C812" s="453"/>
      <c r="D812" s="453"/>
      <c r="E812" s="453"/>
      <c r="F812" s="453"/>
      <c r="G812" s="453"/>
      <c r="H812" s="453"/>
      <c r="I812" s="453"/>
      <c r="J812" s="453"/>
      <c r="K812" s="453"/>
      <c r="L812" s="453"/>
      <c r="M812" s="453"/>
      <c r="N812" s="453"/>
      <c r="O812" s="453"/>
      <c r="P812" s="453"/>
      <c r="Q812" s="453"/>
      <c r="R812" s="453"/>
      <c r="S812" s="453"/>
      <c r="T812" s="453"/>
      <c r="U812" s="453"/>
      <c r="V812" s="453"/>
      <c r="W812" s="453"/>
      <c r="X812" s="453"/>
      <c r="Y812" s="453"/>
      <c r="Z812" s="453"/>
      <c r="AA812" s="453"/>
      <c r="AB812" s="453"/>
      <c r="AC812" s="453"/>
      <c r="AD812" s="453"/>
      <c r="AE812" s="453"/>
    </row>
    <row r="813">
      <c r="A813" s="453"/>
      <c r="B813" s="453"/>
      <c r="C813" s="453"/>
      <c r="D813" s="453"/>
      <c r="E813" s="453"/>
      <c r="F813" s="453"/>
      <c r="G813" s="453"/>
      <c r="H813" s="453"/>
      <c r="I813" s="453"/>
      <c r="J813" s="453"/>
      <c r="K813" s="453"/>
      <c r="L813" s="453"/>
      <c r="M813" s="453"/>
      <c r="N813" s="453"/>
      <c r="O813" s="453"/>
      <c r="P813" s="453"/>
      <c r="Q813" s="453"/>
      <c r="R813" s="453"/>
      <c r="S813" s="453"/>
      <c r="T813" s="453"/>
      <c r="U813" s="453"/>
      <c r="V813" s="453"/>
      <c r="W813" s="453"/>
      <c r="X813" s="453"/>
      <c r="Y813" s="453"/>
      <c r="Z813" s="453"/>
      <c r="AA813" s="453"/>
      <c r="AB813" s="453"/>
      <c r="AC813" s="453"/>
      <c r="AD813" s="453"/>
      <c r="AE813" s="453"/>
    </row>
    <row r="814">
      <c r="A814" s="453"/>
      <c r="B814" s="453"/>
      <c r="C814" s="453"/>
      <c r="D814" s="453"/>
      <c r="E814" s="453"/>
      <c r="F814" s="453"/>
      <c r="G814" s="453"/>
      <c r="H814" s="453"/>
      <c r="I814" s="453"/>
      <c r="J814" s="453"/>
      <c r="K814" s="453"/>
      <c r="L814" s="453"/>
      <c r="M814" s="453"/>
      <c r="N814" s="453"/>
      <c r="O814" s="453"/>
      <c r="P814" s="453"/>
      <c r="Q814" s="453"/>
      <c r="R814" s="453"/>
      <c r="S814" s="453"/>
      <c r="T814" s="453"/>
      <c r="U814" s="453"/>
      <c r="V814" s="453"/>
      <c r="W814" s="453"/>
      <c r="X814" s="453"/>
      <c r="Y814" s="453"/>
      <c r="Z814" s="453"/>
      <c r="AA814" s="453"/>
      <c r="AB814" s="453"/>
      <c r="AC814" s="453"/>
      <c r="AD814" s="453"/>
      <c r="AE814" s="453"/>
    </row>
    <row r="815">
      <c r="A815" s="453"/>
      <c r="B815" s="453"/>
      <c r="C815" s="453"/>
      <c r="D815" s="453"/>
      <c r="E815" s="453"/>
      <c r="F815" s="453"/>
      <c r="G815" s="453"/>
      <c r="H815" s="453"/>
      <c r="I815" s="453"/>
      <c r="J815" s="453"/>
      <c r="K815" s="453"/>
      <c r="L815" s="453"/>
      <c r="M815" s="453"/>
      <c r="N815" s="453"/>
      <c r="O815" s="453"/>
      <c r="P815" s="453"/>
      <c r="Q815" s="453"/>
      <c r="R815" s="453"/>
      <c r="S815" s="453"/>
      <c r="T815" s="453"/>
      <c r="U815" s="453"/>
      <c r="V815" s="453"/>
      <c r="W815" s="453"/>
      <c r="X815" s="453"/>
      <c r="Y815" s="453"/>
      <c r="Z815" s="453"/>
      <c r="AA815" s="453"/>
      <c r="AB815" s="453"/>
      <c r="AC815" s="453"/>
      <c r="AD815" s="453"/>
      <c r="AE815" s="453"/>
    </row>
    <row r="816">
      <c r="A816" s="453"/>
      <c r="B816" s="453"/>
      <c r="C816" s="453"/>
      <c r="D816" s="453"/>
      <c r="E816" s="453"/>
      <c r="F816" s="453"/>
      <c r="G816" s="453"/>
      <c r="H816" s="453"/>
      <c r="I816" s="453"/>
      <c r="J816" s="453"/>
      <c r="K816" s="453"/>
      <c r="L816" s="453"/>
      <c r="M816" s="453"/>
      <c r="N816" s="453"/>
      <c r="O816" s="453"/>
      <c r="P816" s="453"/>
      <c r="Q816" s="453"/>
      <c r="R816" s="453"/>
      <c r="S816" s="453"/>
      <c r="T816" s="453"/>
      <c r="U816" s="453"/>
      <c r="V816" s="453"/>
      <c r="W816" s="453"/>
      <c r="X816" s="453"/>
      <c r="Y816" s="453"/>
      <c r="Z816" s="453"/>
      <c r="AA816" s="453"/>
      <c r="AB816" s="453"/>
      <c r="AC816" s="453"/>
      <c r="AD816" s="453"/>
      <c r="AE816" s="453"/>
    </row>
    <row r="817">
      <c r="A817" s="453"/>
      <c r="B817" s="453"/>
      <c r="C817" s="453"/>
      <c r="D817" s="453"/>
      <c r="E817" s="453"/>
      <c r="F817" s="453"/>
      <c r="G817" s="453"/>
      <c r="H817" s="453"/>
      <c r="I817" s="453"/>
      <c r="J817" s="453"/>
      <c r="K817" s="453"/>
      <c r="L817" s="453"/>
      <c r="M817" s="453"/>
      <c r="N817" s="453"/>
      <c r="O817" s="453"/>
      <c r="P817" s="453"/>
      <c r="Q817" s="453"/>
      <c r="R817" s="453"/>
      <c r="S817" s="453"/>
      <c r="T817" s="453"/>
      <c r="U817" s="453"/>
      <c r="V817" s="453"/>
      <c r="W817" s="453"/>
      <c r="X817" s="453"/>
      <c r="Y817" s="453"/>
      <c r="Z817" s="453"/>
      <c r="AA817" s="453"/>
      <c r="AB817" s="453"/>
      <c r="AC817" s="453"/>
      <c r="AD817" s="453"/>
      <c r="AE817" s="453"/>
    </row>
    <row r="818">
      <c r="A818" s="453"/>
      <c r="B818" s="453"/>
      <c r="C818" s="453"/>
      <c r="D818" s="453"/>
      <c r="E818" s="453"/>
      <c r="F818" s="453"/>
      <c r="G818" s="453"/>
      <c r="H818" s="453"/>
      <c r="I818" s="453"/>
      <c r="J818" s="453"/>
      <c r="K818" s="453"/>
      <c r="L818" s="453"/>
      <c r="M818" s="453"/>
      <c r="N818" s="453"/>
      <c r="O818" s="453"/>
      <c r="P818" s="453"/>
      <c r="Q818" s="453"/>
      <c r="R818" s="453"/>
      <c r="S818" s="453"/>
      <c r="T818" s="453"/>
      <c r="U818" s="453"/>
      <c r="V818" s="453"/>
      <c r="W818" s="453"/>
      <c r="X818" s="453"/>
      <c r="Y818" s="453"/>
      <c r="Z818" s="453"/>
      <c r="AA818" s="453"/>
      <c r="AB818" s="453"/>
      <c r="AC818" s="453"/>
      <c r="AD818" s="453"/>
      <c r="AE818" s="453"/>
    </row>
    <row r="819">
      <c r="A819" s="453"/>
      <c r="B819" s="453"/>
      <c r="C819" s="453"/>
      <c r="D819" s="453"/>
      <c r="E819" s="453"/>
      <c r="F819" s="453"/>
      <c r="G819" s="453"/>
      <c r="H819" s="453"/>
      <c r="I819" s="453"/>
      <c r="J819" s="453"/>
      <c r="K819" s="453"/>
      <c r="L819" s="453"/>
      <c r="M819" s="453"/>
      <c r="N819" s="453"/>
      <c r="O819" s="453"/>
      <c r="P819" s="453"/>
      <c r="Q819" s="453"/>
      <c r="R819" s="453"/>
      <c r="S819" s="453"/>
      <c r="T819" s="453"/>
      <c r="U819" s="453"/>
      <c r="V819" s="453"/>
      <c r="W819" s="453"/>
      <c r="X819" s="453"/>
      <c r="Y819" s="453"/>
      <c r="Z819" s="453"/>
      <c r="AA819" s="453"/>
      <c r="AB819" s="453"/>
      <c r="AC819" s="453"/>
      <c r="AD819" s="453"/>
      <c r="AE819" s="453"/>
    </row>
    <row r="820">
      <c r="A820" s="453"/>
      <c r="B820" s="453"/>
      <c r="C820" s="453"/>
      <c r="D820" s="453"/>
      <c r="E820" s="453"/>
      <c r="F820" s="453"/>
      <c r="G820" s="453"/>
      <c r="H820" s="453"/>
      <c r="I820" s="453"/>
      <c r="J820" s="453"/>
      <c r="K820" s="453"/>
      <c r="L820" s="453"/>
      <c r="M820" s="453"/>
      <c r="N820" s="453"/>
      <c r="O820" s="453"/>
      <c r="P820" s="453"/>
      <c r="Q820" s="453"/>
      <c r="R820" s="453"/>
      <c r="S820" s="453"/>
      <c r="T820" s="453"/>
      <c r="U820" s="453"/>
      <c r="V820" s="453"/>
      <c r="W820" s="453"/>
      <c r="X820" s="453"/>
      <c r="Y820" s="453"/>
      <c r="Z820" s="453"/>
      <c r="AA820" s="453"/>
      <c r="AB820" s="453"/>
      <c r="AC820" s="453"/>
      <c r="AD820" s="453"/>
      <c r="AE820" s="453"/>
    </row>
    <row r="821">
      <c r="A821" s="453"/>
      <c r="B821" s="453"/>
      <c r="C821" s="453"/>
      <c r="D821" s="453"/>
      <c r="E821" s="453"/>
      <c r="F821" s="453"/>
      <c r="G821" s="453"/>
      <c r="H821" s="453"/>
      <c r="I821" s="453"/>
      <c r="J821" s="453"/>
      <c r="K821" s="453"/>
      <c r="L821" s="453"/>
      <c r="M821" s="453"/>
      <c r="N821" s="453"/>
      <c r="O821" s="453"/>
      <c r="P821" s="453"/>
      <c r="Q821" s="453"/>
      <c r="R821" s="453"/>
      <c r="S821" s="453"/>
      <c r="T821" s="453"/>
      <c r="U821" s="453"/>
      <c r="V821" s="453"/>
      <c r="W821" s="453"/>
      <c r="X821" s="453"/>
      <c r="Y821" s="453"/>
      <c r="Z821" s="453"/>
      <c r="AA821" s="453"/>
      <c r="AB821" s="453"/>
      <c r="AC821" s="453"/>
      <c r="AD821" s="453"/>
      <c r="AE821" s="453"/>
    </row>
    <row r="822">
      <c r="A822" s="453"/>
      <c r="B822" s="453"/>
      <c r="C822" s="453"/>
      <c r="D822" s="453"/>
      <c r="E822" s="453"/>
      <c r="F822" s="453"/>
      <c r="G822" s="453"/>
      <c r="H822" s="453"/>
      <c r="I822" s="453"/>
      <c r="J822" s="453"/>
      <c r="K822" s="453"/>
      <c r="L822" s="453"/>
      <c r="M822" s="453"/>
      <c r="N822" s="453"/>
      <c r="O822" s="453"/>
      <c r="P822" s="453"/>
      <c r="Q822" s="453"/>
      <c r="R822" s="453"/>
      <c r="S822" s="453"/>
      <c r="T822" s="453"/>
      <c r="U822" s="453"/>
      <c r="V822" s="453"/>
      <c r="W822" s="453"/>
      <c r="X822" s="453"/>
      <c r="Y822" s="453"/>
      <c r="Z822" s="453"/>
      <c r="AA822" s="453"/>
      <c r="AB822" s="453"/>
      <c r="AC822" s="453"/>
      <c r="AD822" s="453"/>
      <c r="AE822" s="453"/>
    </row>
    <row r="823">
      <c r="A823" s="453"/>
      <c r="B823" s="453"/>
      <c r="C823" s="453"/>
      <c r="D823" s="453"/>
      <c r="E823" s="453"/>
      <c r="F823" s="453"/>
      <c r="G823" s="453"/>
      <c r="H823" s="453"/>
      <c r="I823" s="453"/>
      <c r="J823" s="453"/>
      <c r="K823" s="453"/>
      <c r="L823" s="453"/>
      <c r="M823" s="453"/>
      <c r="N823" s="453"/>
      <c r="O823" s="453"/>
      <c r="P823" s="453"/>
      <c r="Q823" s="453"/>
      <c r="R823" s="453"/>
      <c r="S823" s="453"/>
      <c r="T823" s="453"/>
      <c r="U823" s="453"/>
      <c r="V823" s="453"/>
      <c r="W823" s="453"/>
      <c r="X823" s="453"/>
      <c r="Y823" s="453"/>
      <c r="Z823" s="453"/>
      <c r="AA823" s="453"/>
      <c r="AB823" s="453"/>
      <c r="AC823" s="453"/>
      <c r="AD823" s="453"/>
      <c r="AE823" s="453"/>
    </row>
    <row r="824">
      <c r="A824" s="453"/>
      <c r="B824" s="453"/>
      <c r="C824" s="453"/>
      <c r="D824" s="453"/>
      <c r="E824" s="453"/>
      <c r="F824" s="453"/>
      <c r="G824" s="453"/>
      <c r="H824" s="453"/>
      <c r="I824" s="453"/>
      <c r="J824" s="453"/>
      <c r="K824" s="453"/>
      <c r="L824" s="453"/>
      <c r="M824" s="453"/>
      <c r="N824" s="453"/>
      <c r="O824" s="453"/>
      <c r="P824" s="453"/>
      <c r="Q824" s="453"/>
      <c r="R824" s="453"/>
      <c r="S824" s="453"/>
      <c r="T824" s="453"/>
      <c r="U824" s="453"/>
      <c r="V824" s="453"/>
      <c r="W824" s="453"/>
      <c r="X824" s="453"/>
      <c r="Y824" s="453"/>
      <c r="Z824" s="453"/>
      <c r="AA824" s="453"/>
      <c r="AB824" s="453"/>
      <c r="AC824" s="453"/>
      <c r="AD824" s="453"/>
      <c r="AE824" s="453"/>
    </row>
    <row r="825">
      <c r="A825" s="453"/>
      <c r="B825" s="453"/>
      <c r="C825" s="453"/>
      <c r="D825" s="453"/>
      <c r="E825" s="453"/>
      <c r="F825" s="453"/>
      <c r="G825" s="453"/>
      <c r="H825" s="453"/>
      <c r="I825" s="453"/>
      <c r="J825" s="453"/>
      <c r="K825" s="453"/>
      <c r="L825" s="453"/>
      <c r="M825" s="453"/>
      <c r="N825" s="453"/>
      <c r="O825" s="453"/>
      <c r="P825" s="453"/>
      <c r="Q825" s="453"/>
      <c r="R825" s="453"/>
      <c r="S825" s="453"/>
      <c r="T825" s="453"/>
      <c r="U825" s="453"/>
      <c r="V825" s="453"/>
      <c r="W825" s="453"/>
      <c r="X825" s="453"/>
      <c r="Y825" s="453"/>
      <c r="Z825" s="453"/>
      <c r="AA825" s="453"/>
      <c r="AB825" s="453"/>
      <c r="AC825" s="453"/>
      <c r="AD825" s="453"/>
      <c r="AE825" s="453"/>
    </row>
    <row r="826">
      <c r="A826" s="453"/>
      <c r="B826" s="453"/>
      <c r="C826" s="453"/>
      <c r="D826" s="453"/>
      <c r="E826" s="453"/>
      <c r="F826" s="453"/>
      <c r="G826" s="453"/>
      <c r="H826" s="453"/>
      <c r="I826" s="453"/>
      <c r="J826" s="453"/>
      <c r="K826" s="453"/>
      <c r="L826" s="453"/>
      <c r="M826" s="453"/>
      <c r="N826" s="453"/>
      <c r="O826" s="453"/>
      <c r="P826" s="453"/>
      <c r="Q826" s="453"/>
      <c r="R826" s="453"/>
      <c r="S826" s="453"/>
      <c r="T826" s="453"/>
      <c r="U826" s="453"/>
      <c r="V826" s="453"/>
      <c r="W826" s="453"/>
      <c r="X826" s="453"/>
      <c r="Y826" s="453"/>
      <c r="Z826" s="453"/>
      <c r="AA826" s="453"/>
      <c r="AB826" s="453"/>
      <c r="AC826" s="453"/>
      <c r="AD826" s="453"/>
      <c r="AE826" s="453"/>
    </row>
    <row r="827">
      <c r="A827" s="453"/>
      <c r="B827" s="453"/>
      <c r="C827" s="453"/>
      <c r="D827" s="453"/>
      <c r="E827" s="453"/>
      <c r="F827" s="453"/>
      <c r="G827" s="453"/>
      <c r="H827" s="453"/>
      <c r="I827" s="453"/>
      <c r="J827" s="453"/>
      <c r="K827" s="453"/>
      <c r="L827" s="453"/>
      <c r="M827" s="453"/>
      <c r="N827" s="453"/>
      <c r="O827" s="453"/>
      <c r="P827" s="453"/>
      <c r="Q827" s="453"/>
      <c r="R827" s="453"/>
      <c r="S827" s="453"/>
      <c r="T827" s="453"/>
      <c r="U827" s="453"/>
      <c r="V827" s="453"/>
      <c r="W827" s="453"/>
      <c r="X827" s="453"/>
      <c r="Y827" s="453"/>
      <c r="Z827" s="453"/>
      <c r="AA827" s="453"/>
      <c r="AB827" s="453"/>
      <c r="AC827" s="453"/>
      <c r="AD827" s="453"/>
      <c r="AE827" s="453"/>
    </row>
    <row r="828">
      <c r="A828" s="453"/>
      <c r="B828" s="453"/>
      <c r="C828" s="453"/>
      <c r="D828" s="453"/>
      <c r="E828" s="453"/>
      <c r="F828" s="453"/>
      <c r="G828" s="453"/>
      <c r="H828" s="453"/>
      <c r="I828" s="453"/>
      <c r="J828" s="453"/>
      <c r="K828" s="453"/>
      <c r="L828" s="453"/>
      <c r="M828" s="453"/>
      <c r="N828" s="453"/>
      <c r="O828" s="453"/>
      <c r="P828" s="453"/>
      <c r="Q828" s="453"/>
      <c r="R828" s="453"/>
      <c r="S828" s="453"/>
      <c r="T828" s="453"/>
      <c r="U828" s="453"/>
      <c r="V828" s="453"/>
      <c r="W828" s="453"/>
      <c r="X828" s="453"/>
      <c r="Y828" s="453"/>
      <c r="Z828" s="453"/>
      <c r="AA828" s="453"/>
      <c r="AB828" s="453"/>
      <c r="AC828" s="453"/>
      <c r="AD828" s="453"/>
      <c r="AE828" s="453"/>
    </row>
    <row r="829">
      <c r="A829" s="453"/>
      <c r="B829" s="453"/>
      <c r="C829" s="453"/>
      <c r="D829" s="453"/>
      <c r="E829" s="453"/>
      <c r="F829" s="453"/>
      <c r="G829" s="453"/>
      <c r="H829" s="453"/>
      <c r="I829" s="453"/>
      <c r="J829" s="453"/>
      <c r="K829" s="453"/>
      <c r="L829" s="453"/>
      <c r="M829" s="453"/>
      <c r="N829" s="453"/>
      <c r="O829" s="453"/>
      <c r="P829" s="453"/>
      <c r="Q829" s="453"/>
      <c r="R829" s="453"/>
      <c r="S829" s="453"/>
      <c r="T829" s="453"/>
      <c r="U829" s="453"/>
      <c r="V829" s="453"/>
      <c r="W829" s="453"/>
      <c r="X829" s="453"/>
      <c r="Y829" s="453"/>
      <c r="Z829" s="453"/>
      <c r="AA829" s="453"/>
      <c r="AB829" s="453"/>
      <c r="AC829" s="453"/>
      <c r="AD829" s="453"/>
      <c r="AE829" s="453"/>
    </row>
    <row r="830">
      <c r="A830" s="453"/>
      <c r="B830" s="453"/>
      <c r="C830" s="453"/>
      <c r="D830" s="453"/>
      <c r="E830" s="453"/>
      <c r="F830" s="453"/>
      <c r="G830" s="453"/>
      <c r="H830" s="453"/>
      <c r="I830" s="453"/>
      <c r="J830" s="453"/>
      <c r="K830" s="453"/>
      <c r="L830" s="453"/>
      <c r="M830" s="453"/>
      <c r="N830" s="453"/>
      <c r="O830" s="453"/>
      <c r="P830" s="453"/>
      <c r="Q830" s="453"/>
      <c r="R830" s="453"/>
      <c r="S830" s="453"/>
      <c r="T830" s="453"/>
      <c r="U830" s="453"/>
      <c r="V830" s="453"/>
      <c r="W830" s="453"/>
      <c r="X830" s="453"/>
      <c r="Y830" s="453"/>
      <c r="Z830" s="453"/>
      <c r="AA830" s="453"/>
      <c r="AB830" s="453"/>
      <c r="AC830" s="453"/>
      <c r="AD830" s="453"/>
      <c r="AE830" s="453"/>
    </row>
    <row r="831">
      <c r="A831" s="453"/>
      <c r="B831" s="453"/>
      <c r="C831" s="453"/>
      <c r="D831" s="453"/>
      <c r="E831" s="453"/>
      <c r="F831" s="453"/>
      <c r="G831" s="453"/>
      <c r="H831" s="453"/>
      <c r="I831" s="453"/>
      <c r="J831" s="453"/>
      <c r="K831" s="453"/>
      <c r="L831" s="453"/>
      <c r="M831" s="453"/>
      <c r="N831" s="453"/>
      <c r="O831" s="453"/>
      <c r="P831" s="453"/>
      <c r="Q831" s="453"/>
      <c r="R831" s="453"/>
      <c r="S831" s="453"/>
      <c r="T831" s="453"/>
      <c r="U831" s="453"/>
      <c r="V831" s="453"/>
      <c r="W831" s="453"/>
      <c r="X831" s="453"/>
      <c r="Y831" s="453"/>
      <c r="Z831" s="453"/>
      <c r="AA831" s="453"/>
      <c r="AB831" s="453"/>
      <c r="AC831" s="453"/>
      <c r="AD831" s="453"/>
      <c r="AE831" s="453"/>
    </row>
    <row r="832">
      <c r="A832" s="453"/>
      <c r="B832" s="453"/>
      <c r="C832" s="453"/>
      <c r="D832" s="453"/>
      <c r="E832" s="453"/>
      <c r="F832" s="453"/>
      <c r="G832" s="453"/>
      <c r="H832" s="453"/>
      <c r="I832" s="453"/>
      <c r="J832" s="453"/>
      <c r="K832" s="453"/>
      <c r="L832" s="453"/>
      <c r="M832" s="453"/>
      <c r="N832" s="453"/>
      <c r="O832" s="453"/>
      <c r="P832" s="453"/>
      <c r="Q832" s="453"/>
      <c r="R832" s="453"/>
      <c r="S832" s="453"/>
      <c r="T832" s="453"/>
      <c r="U832" s="453"/>
      <c r="V832" s="453"/>
      <c r="W832" s="453"/>
      <c r="X832" s="453"/>
      <c r="Y832" s="453"/>
      <c r="Z832" s="453"/>
      <c r="AA832" s="453"/>
      <c r="AB832" s="453"/>
      <c r="AC832" s="453"/>
      <c r="AD832" s="453"/>
      <c r="AE832" s="453"/>
    </row>
    <row r="833">
      <c r="A833" s="453"/>
      <c r="B833" s="453"/>
      <c r="C833" s="453"/>
      <c r="D833" s="453"/>
      <c r="E833" s="453"/>
      <c r="F833" s="453"/>
      <c r="G833" s="453"/>
      <c r="H833" s="453"/>
      <c r="I833" s="453"/>
      <c r="J833" s="453"/>
      <c r="K833" s="453"/>
      <c r="L833" s="453"/>
      <c r="M833" s="453"/>
      <c r="N833" s="453"/>
      <c r="O833" s="453"/>
      <c r="P833" s="453"/>
      <c r="Q833" s="453"/>
      <c r="R833" s="453"/>
      <c r="S833" s="453"/>
      <c r="T833" s="453"/>
      <c r="U833" s="453"/>
      <c r="V833" s="453"/>
      <c r="W833" s="453"/>
      <c r="X833" s="453"/>
      <c r="Y833" s="453"/>
      <c r="Z833" s="453"/>
      <c r="AA833" s="453"/>
      <c r="AB833" s="453"/>
      <c r="AC833" s="453"/>
      <c r="AD833" s="453"/>
      <c r="AE833" s="453"/>
    </row>
    <row r="834">
      <c r="A834" s="453"/>
      <c r="B834" s="453"/>
      <c r="C834" s="453"/>
      <c r="D834" s="453"/>
      <c r="E834" s="453"/>
      <c r="F834" s="453"/>
      <c r="G834" s="453"/>
      <c r="H834" s="453"/>
      <c r="I834" s="453"/>
      <c r="J834" s="453"/>
      <c r="K834" s="453"/>
      <c r="L834" s="453"/>
      <c r="M834" s="453"/>
      <c r="N834" s="453"/>
      <c r="O834" s="453"/>
      <c r="P834" s="453"/>
      <c r="Q834" s="453"/>
      <c r="R834" s="453"/>
      <c r="S834" s="453"/>
      <c r="T834" s="453"/>
      <c r="U834" s="453"/>
      <c r="V834" s="453"/>
      <c r="W834" s="453"/>
      <c r="X834" s="453"/>
      <c r="Y834" s="453"/>
      <c r="Z834" s="453"/>
      <c r="AA834" s="453"/>
      <c r="AB834" s="453"/>
      <c r="AC834" s="453"/>
      <c r="AD834" s="453"/>
      <c r="AE834" s="453"/>
    </row>
    <row r="835">
      <c r="A835" s="453"/>
      <c r="B835" s="453"/>
      <c r="C835" s="453"/>
      <c r="D835" s="453"/>
      <c r="E835" s="453"/>
      <c r="F835" s="453"/>
      <c r="G835" s="453"/>
      <c r="H835" s="453"/>
      <c r="I835" s="453"/>
      <c r="J835" s="453"/>
      <c r="K835" s="453"/>
      <c r="L835" s="453"/>
      <c r="M835" s="453"/>
      <c r="N835" s="453"/>
      <c r="O835" s="453"/>
      <c r="P835" s="453"/>
      <c r="Q835" s="453"/>
      <c r="R835" s="453"/>
      <c r="S835" s="453"/>
      <c r="T835" s="453"/>
      <c r="U835" s="453"/>
      <c r="V835" s="453"/>
      <c r="W835" s="453"/>
      <c r="X835" s="453"/>
      <c r="Y835" s="453"/>
      <c r="Z835" s="453"/>
      <c r="AA835" s="453"/>
      <c r="AB835" s="453"/>
      <c r="AC835" s="453"/>
      <c r="AD835" s="453"/>
      <c r="AE835" s="453"/>
    </row>
    <row r="836">
      <c r="A836" s="453"/>
      <c r="B836" s="453"/>
      <c r="C836" s="453"/>
      <c r="D836" s="453"/>
      <c r="E836" s="453"/>
      <c r="F836" s="453"/>
      <c r="G836" s="453"/>
      <c r="H836" s="453"/>
      <c r="I836" s="453"/>
      <c r="J836" s="453"/>
      <c r="K836" s="453"/>
      <c r="L836" s="453"/>
      <c r="M836" s="453"/>
      <c r="N836" s="453"/>
      <c r="O836" s="453"/>
      <c r="P836" s="453"/>
      <c r="Q836" s="453"/>
      <c r="R836" s="453"/>
      <c r="S836" s="453"/>
      <c r="T836" s="453"/>
      <c r="U836" s="453"/>
      <c r="V836" s="453"/>
      <c r="W836" s="453"/>
      <c r="X836" s="453"/>
      <c r="Y836" s="453"/>
      <c r="Z836" s="453"/>
      <c r="AA836" s="453"/>
      <c r="AB836" s="453"/>
      <c r="AC836" s="453"/>
      <c r="AD836" s="453"/>
      <c r="AE836" s="453"/>
    </row>
    <row r="837">
      <c r="A837" s="453"/>
      <c r="B837" s="453"/>
      <c r="C837" s="453"/>
      <c r="D837" s="453"/>
      <c r="E837" s="453"/>
      <c r="F837" s="453"/>
      <c r="G837" s="453"/>
      <c r="H837" s="453"/>
      <c r="I837" s="453"/>
      <c r="J837" s="453"/>
      <c r="K837" s="453"/>
      <c r="L837" s="453"/>
      <c r="M837" s="453"/>
      <c r="N837" s="453"/>
      <c r="O837" s="453"/>
      <c r="P837" s="453"/>
      <c r="Q837" s="453"/>
      <c r="R837" s="453"/>
      <c r="S837" s="453"/>
      <c r="T837" s="453"/>
      <c r="U837" s="453"/>
      <c r="V837" s="453"/>
      <c r="W837" s="453"/>
      <c r="X837" s="453"/>
      <c r="Y837" s="453"/>
      <c r="Z837" s="453"/>
      <c r="AA837" s="453"/>
      <c r="AB837" s="453"/>
      <c r="AC837" s="453"/>
      <c r="AD837" s="453"/>
      <c r="AE837" s="453"/>
    </row>
    <row r="838">
      <c r="A838" s="453"/>
      <c r="B838" s="453"/>
      <c r="C838" s="453"/>
      <c r="D838" s="453"/>
      <c r="E838" s="453"/>
      <c r="F838" s="453"/>
      <c r="G838" s="453"/>
      <c r="H838" s="453"/>
      <c r="I838" s="453"/>
      <c r="J838" s="453"/>
      <c r="K838" s="453"/>
      <c r="L838" s="453"/>
      <c r="M838" s="453"/>
      <c r="N838" s="453"/>
      <c r="O838" s="453"/>
      <c r="P838" s="453"/>
      <c r="Q838" s="453"/>
      <c r="R838" s="453"/>
      <c r="S838" s="453"/>
      <c r="T838" s="453"/>
      <c r="U838" s="453"/>
      <c r="V838" s="453"/>
      <c r="W838" s="453"/>
      <c r="X838" s="453"/>
      <c r="Y838" s="453"/>
      <c r="Z838" s="453"/>
      <c r="AA838" s="453"/>
      <c r="AB838" s="453"/>
      <c r="AC838" s="453"/>
      <c r="AD838" s="453"/>
      <c r="AE838" s="453"/>
    </row>
    <row r="839">
      <c r="A839" s="453"/>
      <c r="B839" s="453"/>
      <c r="C839" s="453"/>
      <c r="D839" s="453"/>
      <c r="E839" s="453"/>
      <c r="F839" s="453"/>
      <c r="G839" s="453"/>
      <c r="H839" s="453"/>
      <c r="I839" s="453"/>
      <c r="J839" s="453"/>
      <c r="K839" s="453"/>
      <c r="L839" s="453"/>
      <c r="M839" s="453"/>
      <c r="N839" s="453"/>
      <c r="O839" s="453"/>
      <c r="P839" s="453"/>
      <c r="Q839" s="453"/>
      <c r="R839" s="453"/>
      <c r="S839" s="453"/>
      <c r="T839" s="453"/>
      <c r="U839" s="453"/>
      <c r="V839" s="453"/>
      <c r="W839" s="453"/>
      <c r="X839" s="453"/>
      <c r="Y839" s="453"/>
      <c r="Z839" s="453"/>
      <c r="AA839" s="453"/>
      <c r="AB839" s="453"/>
      <c r="AC839" s="453"/>
      <c r="AD839" s="453"/>
      <c r="AE839" s="453"/>
    </row>
    <row r="840">
      <c r="A840" s="453"/>
      <c r="B840" s="453"/>
      <c r="C840" s="453"/>
      <c r="D840" s="453"/>
      <c r="E840" s="453"/>
      <c r="F840" s="453"/>
      <c r="G840" s="453"/>
      <c r="H840" s="453"/>
      <c r="I840" s="453"/>
      <c r="J840" s="453"/>
      <c r="K840" s="453"/>
      <c r="L840" s="453"/>
      <c r="M840" s="453"/>
      <c r="N840" s="453"/>
      <c r="O840" s="453"/>
      <c r="P840" s="453"/>
      <c r="Q840" s="453"/>
      <c r="R840" s="453"/>
      <c r="S840" s="453"/>
      <c r="T840" s="453"/>
      <c r="U840" s="453"/>
      <c r="V840" s="453"/>
      <c r="W840" s="453"/>
      <c r="X840" s="453"/>
      <c r="Y840" s="453"/>
      <c r="Z840" s="453"/>
      <c r="AA840" s="453"/>
      <c r="AB840" s="453"/>
      <c r="AC840" s="453"/>
      <c r="AD840" s="453"/>
      <c r="AE840" s="453"/>
    </row>
    <row r="841">
      <c r="A841" s="453"/>
      <c r="B841" s="453"/>
      <c r="C841" s="453"/>
      <c r="D841" s="453"/>
      <c r="E841" s="453"/>
      <c r="F841" s="453"/>
      <c r="G841" s="453"/>
      <c r="H841" s="453"/>
      <c r="I841" s="453"/>
      <c r="J841" s="453"/>
      <c r="K841" s="453"/>
      <c r="L841" s="453"/>
      <c r="M841" s="453"/>
      <c r="N841" s="453"/>
      <c r="O841" s="453"/>
      <c r="P841" s="453"/>
      <c r="Q841" s="453"/>
      <c r="R841" s="453"/>
      <c r="S841" s="453"/>
      <c r="T841" s="453"/>
      <c r="U841" s="453"/>
      <c r="V841" s="453"/>
      <c r="W841" s="453"/>
      <c r="X841" s="453"/>
      <c r="Y841" s="453"/>
      <c r="Z841" s="453"/>
      <c r="AA841" s="453"/>
      <c r="AB841" s="453"/>
      <c r="AC841" s="453"/>
      <c r="AD841" s="453"/>
      <c r="AE841" s="453"/>
    </row>
    <row r="842">
      <c r="A842" s="453"/>
      <c r="B842" s="453"/>
      <c r="C842" s="453"/>
      <c r="D842" s="453"/>
      <c r="E842" s="453"/>
      <c r="F842" s="453"/>
      <c r="G842" s="453"/>
      <c r="H842" s="453"/>
      <c r="I842" s="453"/>
      <c r="J842" s="453"/>
      <c r="K842" s="453"/>
      <c r="L842" s="453"/>
      <c r="M842" s="453"/>
      <c r="N842" s="453"/>
      <c r="O842" s="453"/>
      <c r="P842" s="453"/>
      <c r="Q842" s="453"/>
      <c r="R842" s="453"/>
      <c r="S842" s="453"/>
      <c r="T842" s="453"/>
      <c r="U842" s="453"/>
      <c r="V842" s="453"/>
      <c r="W842" s="453"/>
      <c r="X842" s="453"/>
      <c r="Y842" s="453"/>
      <c r="Z842" s="453"/>
      <c r="AA842" s="453"/>
      <c r="AB842" s="453"/>
      <c r="AC842" s="453"/>
      <c r="AD842" s="453"/>
      <c r="AE842" s="453"/>
    </row>
    <row r="843">
      <c r="A843" s="453"/>
      <c r="B843" s="453"/>
      <c r="C843" s="453"/>
      <c r="D843" s="453"/>
      <c r="E843" s="453"/>
      <c r="F843" s="453"/>
      <c r="G843" s="453"/>
      <c r="H843" s="453"/>
      <c r="I843" s="453"/>
      <c r="J843" s="453"/>
      <c r="K843" s="453"/>
      <c r="L843" s="453"/>
      <c r="M843" s="453"/>
      <c r="N843" s="453"/>
      <c r="O843" s="453"/>
      <c r="P843" s="453"/>
      <c r="Q843" s="453"/>
      <c r="R843" s="453"/>
      <c r="S843" s="453"/>
      <c r="T843" s="453"/>
      <c r="U843" s="453"/>
      <c r="V843" s="453"/>
      <c r="W843" s="453"/>
      <c r="X843" s="453"/>
      <c r="Y843" s="453"/>
      <c r="Z843" s="453"/>
      <c r="AA843" s="453"/>
      <c r="AB843" s="453"/>
      <c r="AC843" s="453"/>
      <c r="AD843" s="453"/>
      <c r="AE843" s="453"/>
    </row>
    <row r="844">
      <c r="A844" s="453"/>
      <c r="B844" s="453"/>
      <c r="C844" s="453"/>
      <c r="D844" s="453"/>
      <c r="E844" s="453"/>
      <c r="F844" s="453"/>
      <c r="G844" s="453"/>
      <c r="H844" s="453"/>
      <c r="I844" s="453"/>
      <c r="J844" s="453"/>
      <c r="K844" s="453"/>
      <c r="L844" s="453"/>
      <c r="M844" s="453"/>
      <c r="N844" s="453"/>
      <c r="O844" s="453"/>
      <c r="P844" s="453"/>
      <c r="Q844" s="453"/>
      <c r="R844" s="453"/>
      <c r="S844" s="453"/>
      <c r="T844" s="453"/>
      <c r="U844" s="453"/>
      <c r="V844" s="453"/>
      <c r="W844" s="453"/>
      <c r="X844" s="453"/>
      <c r="Y844" s="453"/>
      <c r="Z844" s="453"/>
      <c r="AA844" s="453"/>
      <c r="AB844" s="453"/>
      <c r="AC844" s="453"/>
      <c r="AD844" s="453"/>
      <c r="AE844" s="453"/>
    </row>
    <row r="845">
      <c r="A845" s="453"/>
      <c r="B845" s="453"/>
      <c r="C845" s="453"/>
      <c r="D845" s="453"/>
      <c r="E845" s="453"/>
      <c r="F845" s="453"/>
      <c r="G845" s="453"/>
      <c r="H845" s="453"/>
      <c r="I845" s="453"/>
      <c r="J845" s="453"/>
      <c r="K845" s="453"/>
      <c r="L845" s="453"/>
      <c r="M845" s="453"/>
      <c r="N845" s="453"/>
      <c r="O845" s="453"/>
      <c r="P845" s="453"/>
      <c r="Q845" s="453"/>
      <c r="R845" s="453"/>
      <c r="S845" s="453"/>
      <c r="T845" s="453"/>
      <c r="U845" s="453"/>
      <c r="V845" s="453"/>
      <c r="W845" s="453"/>
      <c r="X845" s="453"/>
      <c r="Y845" s="453"/>
      <c r="Z845" s="453"/>
      <c r="AA845" s="453"/>
      <c r="AB845" s="453"/>
      <c r="AC845" s="453"/>
      <c r="AD845" s="453"/>
      <c r="AE845" s="453"/>
    </row>
    <row r="846">
      <c r="A846" s="453"/>
      <c r="B846" s="453"/>
      <c r="C846" s="453"/>
      <c r="D846" s="453"/>
      <c r="E846" s="453"/>
      <c r="F846" s="453"/>
      <c r="G846" s="453"/>
      <c r="H846" s="453"/>
      <c r="I846" s="453"/>
      <c r="J846" s="453"/>
      <c r="K846" s="453"/>
      <c r="L846" s="453"/>
      <c r="M846" s="453"/>
      <c r="N846" s="453"/>
      <c r="O846" s="453"/>
      <c r="P846" s="453"/>
      <c r="Q846" s="453"/>
      <c r="R846" s="453"/>
      <c r="S846" s="453"/>
      <c r="T846" s="453"/>
      <c r="U846" s="453"/>
      <c r="V846" s="453"/>
      <c r="W846" s="453"/>
      <c r="X846" s="453"/>
      <c r="Y846" s="453"/>
      <c r="Z846" s="453"/>
      <c r="AA846" s="453"/>
      <c r="AB846" s="453"/>
      <c r="AC846" s="453"/>
      <c r="AD846" s="453"/>
      <c r="AE846" s="453"/>
    </row>
    <row r="847">
      <c r="A847" s="453"/>
      <c r="B847" s="453"/>
      <c r="C847" s="453"/>
      <c r="D847" s="453"/>
      <c r="E847" s="453"/>
      <c r="F847" s="453"/>
      <c r="G847" s="453"/>
      <c r="H847" s="453"/>
      <c r="I847" s="453"/>
      <c r="J847" s="453"/>
      <c r="K847" s="453"/>
      <c r="L847" s="453"/>
      <c r="M847" s="453"/>
      <c r="N847" s="453"/>
      <c r="O847" s="453"/>
      <c r="P847" s="453"/>
      <c r="Q847" s="453"/>
      <c r="R847" s="453"/>
      <c r="S847" s="453"/>
      <c r="T847" s="453"/>
      <c r="U847" s="453"/>
      <c r="V847" s="453"/>
      <c r="W847" s="453"/>
      <c r="X847" s="453"/>
      <c r="Y847" s="453"/>
      <c r="Z847" s="453"/>
      <c r="AA847" s="453"/>
      <c r="AB847" s="453"/>
      <c r="AC847" s="453"/>
      <c r="AD847" s="453"/>
      <c r="AE847" s="453"/>
    </row>
    <row r="848">
      <c r="A848" s="453"/>
      <c r="B848" s="453"/>
      <c r="C848" s="453"/>
      <c r="D848" s="453"/>
      <c r="E848" s="453"/>
      <c r="F848" s="453"/>
      <c r="G848" s="453"/>
      <c r="H848" s="453"/>
      <c r="I848" s="453"/>
      <c r="J848" s="453"/>
      <c r="K848" s="453"/>
      <c r="L848" s="453"/>
      <c r="M848" s="453"/>
      <c r="N848" s="453"/>
      <c r="O848" s="453"/>
      <c r="P848" s="453"/>
      <c r="Q848" s="453"/>
      <c r="R848" s="453"/>
      <c r="S848" s="453"/>
      <c r="T848" s="453"/>
      <c r="U848" s="453"/>
      <c r="V848" s="453"/>
      <c r="W848" s="453"/>
      <c r="X848" s="453"/>
      <c r="Y848" s="453"/>
      <c r="Z848" s="453"/>
      <c r="AA848" s="453"/>
      <c r="AB848" s="453"/>
      <c r="AC848" s="453"/>
      <c r="AD848" s="453"/>
      <c r="AE848" s="453"/>
    </row>
    <row r="849">
      <c r="A849" s="453"/>
      <c r="B849" s="453"/>
      <c r="C849" s="453"/>
      <c r="D849" s="453"/>
      <c r="E849" s="453"/>
      <c r="F849" s="453"/>
      <c r="G849" s="453"/>
      <c r="H849" s="453"/>
      <c r="I849" s="453"/>
      <c r="J849" s="453"/>
      <c r="K849" s="453"/>
      <c r="L849" s="453"/>
      <c r="M849" s="453"/>
      <c r="N849" s="453"/>
      <c r="O849" s="453"/>
      <c r="P849" s="453"/>
      <c r="Q849" s="453"/>
      <c r="R849" s="453"/>
      <c r="S849" s="453"/>
      <c r="T849" s="453"/>
      <c r="U849" s="453"/>
      <c r="V849" s="453"/>
      <c r="W849" s="453"/>
      <c r="X849" s="453"/>
      <c r="Y849" s="453"/>
      <c r="Z849" s="453"/>
      <c r="AA849" s="453"/>
      <c r="AB849" s="453"/>
      <c r="AC849" s="453"/>
      <c r="AD849" s="453"/>
      <c r="AE849" s="453"/>
    </row>
    <row r="850">
      <c r="A850" s="453"/>
      <c r="B850" s="453"/>
      <c r="C850" s="453"/>
      <c r="D850" s="453"/>
      <c r="E850" s="453"/>
      <c r="F850" s="453"/>
      <c r="G850" s="453"/>
      <c r="H850" s="453"/>
      <c r="I850" s="453"/>
      <c r="J850" s="453"/>
      <c r="K850" s="453"/>
      <c r="L850" s="453"/>
      <c r="M850" s="453"/>
      <c r="N850" s="453"/>
      <c r="O850" s="453"/>
      <c r="P850" s="453"/>
      <c r="Q850" s="453"/>
      <c r="R850" s="453"/>
      <c r="S850" s="453"/>
      <c r="T850" s="453"/>
      <c r="U850" s="453"/>
      <c r="V850" s="453"/>
      <c r="W850" s="453"/>
      <c r="X850" s="453"/>
      <c r="Y850" s="453"/>
      <c r="Z850" s="453"/>
      <c r="AA850" s="453"/>
      <c r="AB850" s="453"/>
      <c r="AC850" s="453"/>
      <c r="AD850" s="453"/>
      <c r="AE850" s="453"/>
    </row>
    <row r="851">
      <c r="A851" s="453"/>
      <c r="B851" s="453"/>
      <c r="C851" s="453"/>
      <c r="D851" s="453"/>
      <c r="E851" s="453"/>
      <c r="F851" s="453"/>
      <c r="G851" s="453"/>
      <c r="H851" s="453"/>
      <c r="I851" s="453"/>
      <c r="J851" s="453"/>
      <c r="K851" s="453"/>
      <c r="L851" s="453"/>
      <c r="M851" s="453"/>
      <c r="N851" s="453"/>
      <c r="O851" s="453"/>
      <c r="P851" s="453"/>
      <c r="Q851" s="453"/>
      <c r="R851" s="453"/>
      <c r="S851" s="453"/>
      <c r="T851" s="453"/>
      <c r="U851" s="453"/>
      <c r="V851" s="453"/>
      <c r="W851" s="453"/>
      <c r="X851" s="453"/>
      <c r="Y851" s="453"/>
      <c r="Z851" s="453"/>
      <c r="AA851" s="453"/>
      <c r="AB851" s="453"/>
      <c r="AC851" s="453"/>
      <c r="AD851" s="453"/>
      <c r="AE851" s="453"/>
    </row>
    <row r="852">
      <c r="A852" s="453"/>
      <c r="B852" s="453"/>
      <c r="C852" s="453"/>
      <c r="D852" s="453"/>
      <c r="E852" s="453"/>
      <c r="F852" s="453"/>
      <c r="G852" s="453"/>
      <c r="H852" s="453"/>
      <c r="I852" s="453"/>
      <c r="J852" s="453"/>
      <c r="K852" s="453"/>
      <c r="L852" s="453"/>
      <c r="M852" s="453"/>
      <c r="N852" s="453"/>
      <c r="O852" s="453"/>
      <c r="P852" s="453"/>
      <c r="Q852" s="453"/>
      <c r="R852" s="453"/>
      <c r="S852" s="453"/>
      <c r="T852" s="453"/>
      <c r="U852" s="453"/>
      <c r="V852" s="453"/>
      <c r="W852" s="453"/>
      <c r="X852" s="453"/>
      <c r="Y852" s="453"/>
      <c r="Z852" s="453"/>
      <c r="AA852" s="453"/>
      <c r="AB852" s="453"/>
      <c r="AC852" s="453"/>
      <c r="AD852" s="453"/>
      <c r="AE852" s="453"/>
    </row>
    <row r="853">
      <c r="A853" s="453"/>
      <c r="B853" s="453"/>
      <c r="C853" s="453"/>
      <c r="D853" s="453"/>
      <c r="E853" s="453"/>
      <c r="F853" s="453"/>
      <c r="G853" s="453"/>
      <c r="H853" s="453"/>
      <c r="I853" s="453"/>
      <c r="J853" s="453"/>
      <c r="K853" s="453"/>
      <c r="L853" s="453"/>
      <c r="M853" s="453"/>
      <c r="N853" s="453"/>
      <c r="O853" s="453"/>
      <c r="P853" s="453"/>
      <c r="Q853" s="453"/>
      <c r="R853" s="453"/>
      <c r="S853" s="453"/>
      <c r="T853" s="453"/>
      <c r="U853" s="453"/>
      <c r="V853" s="453"/>
      <c r="W853" s="453"/>
      <c r="X853" s="453"/>
      <c r="Y853" s="453"/>
      <c r="Z853" s="453"/>
      <c r="AA853" s="453"/>
      <c r="AB853" s="453"/>
      <c r="AC853" s="453"/>
      <c r="AD853" s="453"/>
      <c r="AE853" s="453"/>
    </row>
    <row r="854">
      <c r="A854" s="453"/>
      <c r="B854" s="453"/>
      <c r="C854" s="453"/>
      <c r="D854" s="453"/>
      <c r="E854" s="453"/>
      <c r="F854" s="453"/>
      <c r="G854" s="453"/>
      <c r="H854" s="453"/>
      <c r="I854" s="453"/>
      <c r="J854" s="453"/>
      <c r="K854" s="453"/>
      <c r="L854" s="453"/>
      <c r="M854" s="453"/>
      <c r="N854" s="453"/>
      <c r="O854" s="453"/>
      <c r="P854" s="453"/>
      <c r="Q854" s="453"/>
      <c r="R854" s="453"/>
      <c r="S854" s="453"/>
      <c r="T854" s="453"/>
      <c r="U854" s="453"/>
      <c r="V854" s="453"/>
      <c r="W854" s="453"/>
      <c r="X854" s="453"/>
      <c r="Y854" s="453"/>
      <c r="Z854" s="453"/>
      <c r="AA854" s="453"/>
      <c r="AB854" s="453"/>
      <c r="AC854" s="453"/>
      <c r="AD854" s="453"/>
      <c r="AE854" s="453"/>
    </row>
    <row r="855">
      <c r="A855" s="453"/>
      <c r="B855" s="453"/>
      <c r="C855" s="453"/>
      <c r="D855" s="453"/>
      <c r="E855" s="453"/>
      <c r="F855" s="453"/>
      <c r="G855" s="453"/>
      <c r="H855" s="453"/>
      <c r="I855" s="453"/>
      <c r="J855" s="453"/>
      <c r="K855" s="453"/>
      <c r="L855" s="453"/>
      <c r="M855" s="453"/>
      <c r="N855" s="453"/>
      <c r="O855" s="453"/>
      <c r="P855" s="453"/>
      <c r="Q855" s="453"/>
      <c r="R855" s="453"/>
      <c r="S855" s="453"/>
      <c r="T855" s="453"/>
      <c r="U855" s="453"/>
      <c r="V855" s="453"/>
      <c r="W855" s="453"/>
      <c r="X855" s="453"/>
      <c r="Y855" s="453"/>
      <c r="Z855" s="453"/>
      <c r="AA855" s="453"/>
      <c r="AB855" s="453"/>
      <c r="AC855" s="453"/>
      <c r="AD855" s="453"/>
      <c r="AE855" s="453"/>
    </row>
    <row r="856">
      <c r="A856" s="453"/>
      <c r="B856" s="453"/>
      <c r="C856" s="453"/>
      <c r="D856" s="453"/>
      <c r="E856" s="453"/>
      <c r="F856" s="453"/>
      <c r="G856" s="453"/>
      <c r="H856" s="453"/>
      <c r="I856" s="453"/>
      <c r="J856" s="453"/>
      <c r="K856" s="453"/>
      <c r="L856" s="453"/>
      <c r="M856" s="453"/>
      <c r="N856" s="453"/>
      <c r="O856" s="453"/>
      <c r="P856" s="453"/>
      <c r="Q856" s="453"/>
      <c r="R856" s="453"/>
      <c r="S856" s="453"/>
      <c r="T856" s="453"/>
      <c r="U856" s="453"/>
      <c r="V856" s="453"/>
      <c r="W856" s="453"/>
      <c r="X856" s="453"/>
      <c r="Y856" s="453"/>
      <c r="Z856" s="453"/>
      <c r="AA856" s="453"/>
      <c r="AB856" s="453"/>
      <c r="AC856" s="453"/>
      <c r="AD856" s="453"/>
      <c r="AE856" s="453"/>
    </row>
    <row r="857">
      <c r="A857" s="453"/>
      <c r="B857" s="453"/>
      <c r="C857" s="453"/>
      <c r="D857" s="453"/>
      <c r="E857" s="453"/>
      <c r="F857" s="453"/>
      <c r="G857" s="453"/>
      <c r="H857" s="453"/>
      <c r="I857" s="453"/>
      <c r="J857" s="453"/>
      <c r="K857" s="453"/>
      <c r="L857" s="453"/>
      <c r="M857" s="453"/>
      <c r="N857" s="453"/>
      <c r="O857" s="453"/>
      <c r="P857" s="453"/>
      <c r="Q857" s="453"/>
      <c r="R857" s="453"/>
      <c r="S857" s="453"/>
      <c r="T857" s="453"/>
      <c r="U857" s="453"/>
      <c r="V857" s="453"/>
      <c r="W857" s="453"/>
      <c r="X857" s="453"/>
      <c r="Y857" s="453"/>
      <c r="Z857" s="453"/>
      <c r="AA857" s="453"/>
      <c r="AB857" s="453"/>
      <c r="AC857" s="453"/>
      <c r="AD857" s="453"/>
      <c r="AE857" s="453"/>
    </row>
    <row r="858">
      <c r="A858" s="453"/>
      <c r="B858" s="453"/>
      <c r="C858" s="453"/>
      <c r="D858" s="453"/>
      <c r="E858" s="453"/>
      <c r="F858" s="453"/>
      <c r="G858" s="453"/>
      <c r="H858" s="453"/>
      <c r="I858" s="453"/>
      <c r="J858" s="453"/>
      <c r="K858" s="453"/>
      <c r="L858" s="453"/>
      <c r="M858" s="453"/>
      <c r="N858" s="453"/>
      <c r="O858" s="453"/>
      <c r="P858" s="453"/>
      <c r="Q858" s="453"/>
      <c r="R858" s="453"/>
      <c r="S858" s="453"/>
      <c r="T858" s="453"/>
      <c r="U858" s="453"/>
      <c r="V858" s="453"/>
      <c r="W858" s="453"/>
      <c r="X858" s="453"/>
      <c r="Y858" s="453"/>
      <c r="Z858" s="453"/>
      <c r="AA858" s="453"/>
      <c r="AB858" s="453"/>
      <c r="AC858" s="453"/>
      <c r="AD858" s="453"/>
      <c r="AE858" s="453"/>
    </row>
    <row r="859">
      <c r="A859" s="453"/>
      <c r="B859" s="453"/>
      <c r="C859" s="453"/>
      <c r="D859" s="453"/>
      <c r="E859" s="453"/>
      <c r="F859" s="453"/>
      <c r="G859" s="453"/>
      <c r="H859" s="453"/>
      <c r="I859" s="453"/>
      <c r="J859" s="453"/>
      <c r="K859" s="453"/>
      <c r="L859" s="453"/>
      <c r="M859" s="453"/>
      <c r="N859" s="453"/>
      <c r="O859" s="453"/>
      <c r="P859" s="453"/>
      <c r="Q859" s="453"/>
      <c r="R859" s="453"/>
      <c r="S859" s="453"/>
      <c r="T859" s="453"/>
      <c r="U859" s="453"/>
      <c r="V859" s="453"/>
      <c r="W859" s="453"/>
      <c r="X859" s="453"/>
      <c r="Y859" s="453"/>
      <c r="Z859" s="453"/>
      <c r="AA859" s="453"/>
      <c r="AB859" s="453"/>
      <c r="AC859" s="453"/>
      <c r="AD859" s="453"/>
      <c r="AE859" s="453"/>
    </row>
    <row r="860">
      <c r="A860" s="453"/>
      <c r="B860" s="453"/>
      <c r="C860" s="453"/>
      <c r="D860" s="453"/>
      <c r="E860" s="453"/>
      <c r="F860" s="453"/>
      <c r="G860" s="453"/>
      <c r="H860" s="453"/>
      <c r="I860" s="453"/>
      <c r="J860" s="453"/>
      <c r="K860" s="453"/>
      <c r="L860" s="453"/>
      <c r="M860" s="453"/>
      <c r="N860" s="453"/>
      <c r="O860" s="453"/>
      <c r="P860" s="453"/>
      <c r="Q860" s="453"/>
      <c r="R860" s="453"/>
      <c r="S860" s="453"/>
      <c r="T860" s="453"/>
      <c r="U860" s="453"/>
      <c r="V860" s="453"/>
      <c r="W860" s="453"/>
      <c r="X860" s="453"/>
      <c r="Y860" s="453"/>
      <c r="Z860" s="453"/>
      <c r="AA860" s="453"/>
      <c r="AB860" s="453"/>
      <c r="AC860" s="453"/>
      <c r="AD860" s="453"/>
      <c r="AE860" s="453"/>
    </row>
    <row r="861">
      <c r="A861" s="453"/>
      <c r="B861" s="453"/>
      <c r="C861" s="453"/>
      <c r="D861" s="453"/>
      <c r="E861" s="453"/>
      <c r="F861" s="453"/>
      <c r="G861" s="453"/>
      <c r="H861" s="453"/>
      <c r="I861" s="453"/>
      <c r="J861" s="453"/>
      <c r="K861" s="453"/>
      <c r="L861" s="453"/>
      <c r="M861" s="453"/>
      <c r="N861" s="453"/>
      <c r="O861" s="453"/>
      <c r="P861" s="453"/>
      <c r="Q861" s="453"/>
      <c r="R861" s="453"/>
      <c r="S861" s="453"/>
      <c r="T861" s="453"/>
      <c r="U861" s="453"/>
      <c r="V861" s="453"/>
      <c r="W861" s="453"/>
      <c r="X861" s="453"/>
      <c r="Y861" s="453"/>
      <c r="Z861" s="453"/>
      <c r="AA861" s="453"/>
      <c r="AB861" s="453"/>
      <c r="AC861" s="453"/>
      <c r="AD861" s="453"/>
      <c r="AE861" s="453"/>
    </row>
    <row r="862">
      <c r="A862" s="453"/>
      <c r="B862" s="453"/>
      <c r="C862" s="453"/>
      <c r="D862" s="453"/>
      <c r="E862" s="453"/>
      <c r="F862" s="453"/>
      <c r="G862" s="453"/>
      <c r="H862" s="453"/>
      <c r="I862" s="453"/>
      <c r="J862" s="453"/>
      <c r="K862" s="453"/>
      <c r="L862" s="453"/>
      <c r="M862" s="453"/>
      <c r="N862" s="453"/>
      <c r="O862" s="453"/>
      <c r="P862" s="453"/>
      <c r="Q862" s="453"/>
      <c r="R862" s="453"/>
      <c r="S862" s="453"/>
      <c r="T862" s="453"/>
      <c r="U862" s="453"/>
      <c r="V862" s="453"/>
      <c r="W862" s="453"/>
      <c r="X862" s="453"/>
      <c r="Y862" s="453"/>
      <c r="Z862" s="453"/>
      <c r="AA862" s="453"/>
      <c r="AB862" s="453"/>
      <c r="AC862" s="453"/>
      <c r="AD862" s="453"/>
      <c r="AE862" s="453"/>
    </row>
    <row r="863">
      <c r="A863" s="453"/>
      <c r="B863" s="453"/>
      <c r="C863" s="453"/>
      <c r="D863" s="453"/>
      <c r="E863" s="453"/>
      <c r="F863" s="453"/>
      <c r="G863" s="453"/>
      <c r="H863" s="453"/>
      <c r="I863" s="453"/>
      <c r="J863" s="453"/>
      <c r="K863" s="453"/>
      <c r="L863" s="453"/>
      <c r="M863" s="453"/>
      <c r="N863" s="453"/>
      <c r="O863" s="453"/>
      <c r="P863" s="453"/>
      <c r="Q863" s="453"/>
      <c r="R863" s="453"/>
      <c r="S863" s="453"/>
      <c r="T863" s="453"/>
      <c r="U863" s="453"/>
      <c r="V863" s="453"/>
      <c r="W863" s="453"/>
      <c r="X863" s="453"/>
      <c r="Y863" s="453"/>
      <c r="Z863" s="453"/>
      <c r="AA863" s="453"/>
      <c r="AB863" s="453"/>
      <c r="AC863" s="453"/>
      <c r="AD863" s="453"/>
      <c r="AE863" s="453"/>
    </row>
    <row r="864">
      <c r="A864" s="453"/>
      <c r="B864" s="453"/>
      <c r="C864" s="453"/>
      <c r="D864" s="453"/>
      <c r="E864" s="453"/>
      <c r="F864" s="453"/>
      <c r="G864" s="453"/>
      <c r="H864" s="453"/>
      <c r="I864" s="453"/>
      <c r="J864" s="453"/>
      <c r="K864" s="453"/>
      <c r="L864" s="453"/>
      <c r="M864" s="453"/>
      <c r="N864" s="453"/>
      <c r="O864" s="453"/>
      <c r="P864" s="453"/>
      <c r="Q864" s="453"/>
      <c r="R864" s="453"/>
      <c r="S864" s="453"/>
      <c r="T864" s="453"/>
      <c r="U864" s="453"/>
      <c r="V864" s="453"/>
      <c r="W864" s="453"/>
      <c r="X864" s="453"/>
      <c r="Y864" s="453"/>
      <c r="Z864" s="453"/>
      <c r="AA864" s="453"/>
      <c r="AB864" s="453"/>
      <c r="AC864" s="453"/>
      <c r="AD864" s="453"/>
      <c r="AE864" s="453"/>
    </row>
    <row r="865">
      <c r="A865" s="453"/>
      <c r="B865" s="453"/>
      <c r="C865" s="453"/>
      <c r="D865" s="453"/>
      <c r="E865" s="453"/>
      <c r="F865" s="453"/>
      <c r="G865" s="453"/>
      <c r="H865" s="453"/>
      <c r="I865" s="453"/>
      <c r="J865" s="453"/>
      <c r="K865" s="453"/>
      <c r="L865" s="453"/>
      <c r="M865" s="453"/>
      <c r="N865" s="453"/>
      <c r="O865" s="453"/>
      <c r="P865" s="453"/>
      <c r="Q865" s="453"/>
      <c r="R865" s="453"/>
      <c r="S865" s="453"/>
      <c r="T865" s="453"/>
      <c r="U865" s="453"/>
      <c r="V865" s="453"/>
      <c r="W865" s="453"/>
      <c r="X865" s="453"/>
      <c r="Y865" s="453"/>
      <c r="Z865" s="453"/>
      <c r="AA865" s="453"/>
      <c r="AB865" s="453"/>
      <c r="AC865" s="453"/>
      <c r="AD865" s="453"/>
      <c r="AE865" s="453"/>
    </row>
    <row r="866">
      <c r="A866" s="453"/>
      <c r="B866" s="453"/>
      <c r="C866" s="453"/>
      <c r="D866" s="453"/>
      <c r="E866" s="453"/>
      <c r="F866" s="453"/>
      <c r="G866" s="453"/>
      <c r="H866" s="453"/>
      <c r="I866" s="453"/>
      <c r="J866" s="453"/>
      <c r="K866" s="453"/>
      <c r="L866" s="453"/>
      <c r="M866" s="453"/>
      <c r="N866" s="453"/>
      <c r="O866" s="453"/>
      <c r="P866" s="453"/>
      <c r="Q866" s="453"/>
      <c r="R866" s="453"/>
      <c r="S866" s="453"/>
      <c r="T866" s="453"/>
      <c r="U866" s="453"/>
      <c r="V866" s="453"/>
      <c r="W866" s="453"/>
      <c r="X866" s="453"/>
      <c r="Y866" s="453"/>
      <c r="Z866" s="453"/>
      <c r="AA866" s="453"/>
      <c r="AB866" s="453"/>
      <c r="AC866" s="453"/>
      <c r="AD866" s="453"/>
      <c r="AE866" s="453"/>
    </row>
    <row r="867">
      <c r="A867" s="453"/>
      <c r="B867" s="453"/>
      <c r="C867" s="453"/>
      <c r="D867" s="453"/>
      <c r="E867" s="453"/>
      <c r="F867" s="453"/>
      <c r="G867" s="453"/>
      <c r="H867" s="453"/>
      <c r="I867" s="453"/>
      <c r="J867" s="453"/>
      <c r="K867" s="453"/>
      <c r="L867" s="453"/>
      <c r="M867" s="453"/>
      <c r="N867" s="453"/>
      <c r="O867" s="453"/>
      <c r="P867" s="453"/>
      <c r="Q867" s="453"/>
      <c r="R867" s="453"/>
      <c r="S867" s="453"/>
      <c r="T867" s="453"/>
      <c r="U867" s="453"/>
      <c r="V867" s="453"/>
      <c r="W867" s="453"/>
      <c r="X867" s="453"/>
      <c r="Y867" s="453"/>
      <c r="Z867" s="453"/>
      <c r="AA867" s="453"/>
      <c r="AB867" s="453"/>
      <c r="AC867" s="453"/>
      <c r="AD867" s="453"/>
      <c r="AE867" s="453"/>
    </row>
    <row r="868">
      <c r="A868" s="453"/>
      <c r="B868" s="453"/>
      <c r="C868" s="453"/>
      <c r="D868" s="453"/>
      <c r="E868" s="453"/>
      <c r="F868" s="453"/>
      <c r="G868" s="453"/>
      <c r="H868" s="453"/>
      <c r="I868" s="453"/>
      <c r="J868" s="453"/>
      <c r="K868" s="453"/>
      <c r="L868" s="453"/>
      <c r="M868" s="453"/>
      <c r="N868" s="453"/>
      <c r="O868" s="453"/>
      <c r="P868" s="453"/>
      <c r="Q868" s="453"/>
      <c r="R868" s="453"/>
      <c r="S868" s="453"/>
      <c r="T868" s="453"/>
      <c r="U868" s="453"/>
      <c r="V868" s="453"/>
      <c r="W868" s="453"/>
      <c r="X868" s="453"/>
      <c r="Y868" s="453"/>
      <c r="Z868" s="453"/>
      <c r="AA868" s="453"/>
      <c r="AB868" s="453"/>
      <c r="AC868" s="453"/>
      <c r="AD868" s="453"/>
      <c r="AE868" s="453"/>
    </row>
    <row r="869">
      <c r="A869" s="453"/>
      <c r="B869" s="453"/>
      <c r="C869" s="453"/>
      <c r="D869" s="453"/>
      <c r="E869" s="453"/>
      <c r="F869" s="453"/>
      <c r="G869" s="453"/>
      <c r="H869" s="453"/>
      <c r="I869" s="453"/>
      <c r="J869" s="453"/>
      <c r="K869" s="453"/>
      <c r="L869" s="453"/>
      <c r="M869" s="453"/>
      <c r="N869" s="453"/>
      <c r="O869" s="453"/>
      <c r="P869" s="453"/>
      <c r="Q869" s="453"/>
      <c r="R869" s="453"/>
      <c r="S869" s="453"/>
      <c r="T869" s="453"/>
      <c r="U869" s="453"/>
      <c r="V869" s="453"/>
      <c r="W869" s="453"/>
      <c r="X869" s="453"/>
      <c r="Y869" s="453"/>
      <c r="Z869" s="453"/>
      <c r="AA869" s="453"/>
      <c r="AB869" s="453"/>
      <c r="AC869" s="453"/>
      <c r="AD869" s="453"/>
      <c r="AE869" s="453"/>
    </row>
    <row r="870">
      <c r="A870" s="453"/>
      <c r="B870" s="453"/>
      <c r="C870" s="453"/>
      <c r="D870" s="453"/>
      <c r="E870" s="453"/>
      <c r="F870" s="453"/>
      <c r="G870" s="453"/>
      <c r="H870" s="453"/>
      <c r="I870" s="453"/>
      <c r="J870" s="453"/>
      <c r="K870" s="453"/>
      <c r="L870" s="453"/>
      <c r="M870" s="453"/>
      <c r="N870" s="453"/>
      <c r="O870" s="453"/>
      <c r="P870" s="453"/>
      <c r="Q870" s="453"/>
      <c r="R870" s="453"/>
      <c r="S870" s="453"/>
      <c r="T870" s="453"/>
      <c r="U870" s="453"/>
      <c r="V870" s="453"/>
      <c r="W870" s="453"/>
      <c r="X870" s="453"/>
      <c r="Y870" s="453"/>
      <c r="Z870" s="453"/>
      <c r="AA870" s="453"/>
      <c r="AB870" s="453"/>
      <c r="AC870" s="453"/>
      <c r="AD870" s="453"/>
      <c r="AE870" s="453"/>
    </row>
    <row r="871">
      <c r="A871" s="453"/>
      <c r="B871" s="453"/>
      <c r="C871" s="453"/>
      <c r="D871" s="453"/>
      <c r="E871" s="453"/>
      <c r="F871" s="453"/>
      <c r="G871" s="453"/>
      <c r="H871" s="453"/>
      <c r="I871" s="453"/>
      <c r="J871" s="453"/>
      <c r="K871" s="453"/>
      <c r="L871" s="453"/>
      <c r="M871" s="453"/>
      <c r="N871" s="453"/>
      <c r="O871" s="453"/>
      <c r="P871" s="453"/>
      <c r="Q871" s="453"/>
      <c r="R871" s="453"/>
      <c r="S871" s="453"/>
      <c r="T871" s="453"/>
      <c r="U871" s="453"/>
      <c r="V871" s="453"/>
      <c r="W871" s="453"/>
      <c r="X871" s="453"/>
      <c r="Y871" s="453"/>
      <c r="Z871" s="453"/>
      <c r="AA871" s="453"/>
      <c r="AB871" s="453"/>
      <c r="AC871" s="453"/>
      <c r="AD871" s="453"/>
      <c r="AE871" s="453"/>
    </row>
    <row r="872">
      <c r="A872" s="453"/>
      <c r="B872" s="453"/>
      <c r="C872" s="453"/>
      <c r="D872" s="453"/>
      <c r="E872" s="453"/>
      <c r="F872" s="453"/>
      <c r="G872" s="453"/>
      <c r="H872" s="453"/>
      <c r="I872" s="453"/>
      <c r="J872" s="453"/>
      <c r="K872" s="453"/>
      <c r="L872" s="453"/>
      <c r="M872" s="453"/>
      <c r="N872" s="453"/>
      <c r="O872" s="453"/>
      <c r="P872" s="453"/>
      <c r="Q872" s="453"/>
      <c r="R872" s="453"/>
      <c r="S872" s="453"/>
      <c r="T872" s="453"/>
      <c r="U872" s="453"/>
      <c r="V872" s="453"/>
      <c r="W872" s="453"/>
      <c r="X872" s="453"/>
      <c r="Y872" s="453"/>
      <c r="Z872" s="453"/>
      <c r="AA872" s="453"/>
      <c r="AB872" s="453"/>
      <c r="AC872" s="453"/>
      <c r="AD872" s="453"/>
      <c r="AE872" s="453"/>
    </row>
    <row r="873">
      <c r="A873" s="453"/>
      <c r="B873" s="453"/>
      <c r="C873" s="453"/>
      <c r="D873" s="453"/>
      <c r="E873" s="453"/>
      <c r="F873" s="453"/>
      <c r="G873" s="453"/>
      <c r="H873" s="453"/>
      <c r="I873" s="453"/>
      <c r="J873" s="453"/>
      <c r="K873" s="453"/>
      <c r="L873" s="453"/>
      <c r="M873" s="453"/>
      <c r="N873" s="453"/>
      <c r="O873" s="453"/>
      <c r="P873" s="453"/>
      <c r="Q873" s="453"/>
      <c r="R873" s="453"/>
      <c r="S873" s="453"/>
      <c r="T873" s="453"/>
      <c r="U873" s="453"/>
      <c r="V873" s="453"/>
      <c r="W873" s="453"/>
      <c r="X873" s="453"/>
      <c r="Y873" s="453"/>
      <c r="Z873" s="453"/>
      <c r="AA873" s="453"/>
      <c r="AB873" s="453"/>
      <c r="AC873" s="453"/>
      <c r="AD873" s="453"/>
      <c r="AE873" s="453"/>
    </row>
    <row r="874">
      <c r="A874" s="453"/>
      <c r="B874" s="453"/>
      <c r="C874" s="453"/>
      <c r="D874" s="453"/>
      <c r="E874" s="453"/>
      <c r="F874" s="453"/>
      <c r="G874" s="453"/>
      <c r="H874" s="453"/>
      <c r="I874" s="453"/>
      <c r="J874" s="453"/>
      <c r="K874" s="453"/>
      <c r="L874" s="453"/>
      <c r="M874" s="453"/>
      <c r="N874" s="453"/>
      <c r="O874" s="453"/>
      <c r="P874" s="453"/>
      <c r="Q874" s="453"/>
      <c r="R874" s="453"/>
      <c r="S874" s="453"/>
      <c r="T874" s="453"/>
      <c r="U874" s="453"/>
      <c r="V874" s="453"/>
      <c r="W874" s="453"/>
      <c r="X874" s="453"/>
      <c r="Y874" s="453"/>
      <c r="Z874" s="453"/>
      <c r="AA874" s="453"/>
      <c r="AB874" s="453"/>
      <c r="AC874" s="453"/>
      <c r="AD874" s="453"/>
      <c r="AE874" s="453"/>
    </row>
    <row r="875">
      <c r="A875" s="453"/>
      <c r="B875" s="453"/>
      <c r="C875" s="453"/>
      <c r="D875" s="453"/>
      <c r="E875" s="453"/>
      <c r="F875" s="453"/>
      <c r="G875" s="453"/>
      <c r="H875" s="453"/>
      <c r="I875" s="453"/>
      <c r="J875" s="453"/>
      <c r="K875" s="453"/>
      <c r="L875" s="453"/>
      <c r="M875" s="453"/>
      <c r="N875" s="453"/>
      <c r="O875" s="453"/>
      <c r="P875" s="453"/>
      <c r="Q875" s="453"/>
      <c r="R875" s="453"/>
      <c r="S875" s="453"/>
      <c r="T875" s="453"/>
      <c r="U875" s="453"/>
      <c r="V875" s="453"/>
      <c r="W875" s="453"/>
      <c r="X875" s="453"/>
      <c r="Y875" s="453"/>
      <c r="Z875" s="453"/>
      <c r="AA875" s="453"/>
      <c r="AB875" s="453"/>
      <c r="AC875" s="453"/>
      <c r="AD875" s="453"/>
      <c r="AE875" s="453"/>
    </row>
    <row r="876">
      <c r="A876" s="453"/>
      <c r="B876" s="453"/>
      <c r="C876" s="453"/>
      <c r="D876" s="453"/>
      <c r="E876" s="453"/>
      <c r="F876" s="453"/>
      <c r="G876" s="453"/>
      <c r="H876" s="453"/>
      <c r="I876" s="453"/>
      <c r="J876" s="453"/>
      <c r="K876" s="453"/>
      <c r="L876" s="453"/>
      <c r="M876" s="453"/>
      <c r="N876" s="453"/>
      <c r="O876" s="453"/>
      <c r="P876" s="453"/>
      <c r="Q876" s="453"/>
      <c r="R876" s="453"/>
      <c r="S876" s="453"/>
      <c r="T876" s="453"/>
      <c r="U876" s="453"/>
      <c r="V876" s="453"/>
      <c r="W876" s="453"/>
      <c r="X876" s="453"/>
      <c r="Y876" s="453"/>
      <c r="Z876" s="453"/>
      <c r="AA876" s="453"/>
      <c r="AB876" s="453"/>
      <c r="AC876" s="453"/>
      <c r="AD876" s="453"/>
      <c r="AE876" s="453"/>
    </row>
    <row r="877">
      <c r="A877" s="453"/>
      <c r="B877" s="453"/>
      <c r="C877" s="453"/>
      <c r="D877" s="453"/>
      <c r="E877" s="453"/>
      <c r="F877" s="453"/>
      <c r="G877" s="453"/>
      <c r="H877" s="453"/>
      <c r="I877" s="453"/>
      <c r="J877" s="453"/>
      <c r="K877" s="453"/>
      <c r="L877" s="453"/>
      <c r="M877" s="453"/>
      <c r="N877" s="453"/>
      <c r="O877" s="453"/>
      <c r="P877" s="453"/>
      <c r="Q877" s="453"/>
      <c r="R877" s="453"/>
      <c r="S877" s="453"/>
      <c r="T877" s="453"/>
      <c r="U877" s="453"/>
      <c r="V877" s="453"/>
      <c r="W877" s="453"/>
      <c r="X877" s="453"/>
      <c r="Y877" s="453"/>
      <c r="Z877" s="453"/>
      <c r="AA877" s="453"/>
      <c r="AB877" s="453"/>
      <c r="AC877" s="453"/>
      <c r="AD877" s="453"/>
      <c r="AE877" s="453"/>
    </row>
    <row r="878">
      <c r="A878" s="453"/>
      <c r="B878" s="453"/>
      <c r="C878" s="453"/>
      <c r="D878" s="453"/>
      <c r="E878" s="453"/>
      <c r="F878" s="453"/>
      <c r="G878" s="453"/>
      <c r="H878" s="453"/>
      <c r="I878" s="453"/>
      <c r="J878" s="453"/>
      <c r="K878" s="453"/>
      <c r="L878" s="453"/>
      <c r="M878" s="453"/>
      <c r="N878" s="453"/>
      <c r="O878" s="453"/>
      <c r="P878" s="453"/>
      <c r="Q878" s="453"/>
      <c r="R878" s="453"/>
      <c r="S878" s="453"/>
      <c r="T878" s="453"/>
      <c r="U878" s="453"/>
      <c r="V878" s="453"/>
      <c r="W878" s="453"/>
      <c r="X878" s="453"/>
      <c r="Y878" s="453"/>
      <c r="Z878" s="453"/>
      <c r="AA878" s="453"/>
      <c r="AB878" s="453"/>
      <c r="AC878" s="453"/>
      <c r="AD878" s="453"/>
      <c r="AE878" s="453"/>
    </row>
    <row r="879">
      <c r="A879" s="453"/>
      <c r="B879" s="453"/>
      <c r="C879" s="453"/>
      <c r="D879" s="453"/>
      <c r="E879" s="453"/>
      <c r="F879" s="453"/>
      <c r="G879" s="453"/>
      <c r="H879" s="453"/>
      <c r="I879" s="453"/>
      <c r="J879" s="453"/>
      <c r="K879" s="453"/>
      <c r="L879" s="453"/>
      <c r="M879" s="453"/>
      <c r="N879" s="453"/>
      <c r="O879" s="453"/>
      <c r="P879" s="453"/>
      <c r="Q879" s="453"/>
      <c r="R879" s="453"/>
      <c r="S879" s="453"/>
      <c r="T879" s="453"/>
      <c r="U879" s="453"/>
      <c r="V879" s="453"/>
      <c r="W879" s="453"/>
      <c r="X879" s="453"/>
      <c r="Y879" s="453"/>
      <c r="Z879" s="453"/>
      <c r="AA879" s="453"/>
      <c r="AB879" s="453"/>
      <c r="AC879" s="453"/>
      <c r="AD879" s="453"/>
      <c r="AE879" s="453"/>
    </row>
    <row r="880">
      <c r="A880" s="453"/>
      <c r="B880" s="453"/>
      <c r="C880" s="453"/>
      <c r="D880" s="453"/>
      <c r="E880" s="453"/>
      <c r="F880" s="453"/>
      <c r="G880" s="453"/>
      <c r="H880" s="453"/>
      <c r="I880" s="453"/>
      <c r="J880" s="453"/>
      <c r="K880" s="453"/>
      <c r="L880" s="453"/>
      <c r="M880" s="453"/>
      <c r="N880" s="453"/>
      <c r="O880" s="453"/>
      <c r="P880" s="453"/>
      <c r="Q880" s="453"/>
      <c r="R880" s="453"/>
      <c r="S880" s="453"/>
      <c r="T880" s="453"/>
      <c r="U880" s="453"/>
      <c r="V880" s="453"/>
      <c r="W880" s="453"/>
      <c r="X880" s="453"/>
      <c r="Y880" s="453"/>
      <c r="Z880" s="453"/>
      <c r="AA880" s="453"/>
      <c r="AB880" s="453"/>
      <c r="AC880" s="453"/>
      <c r="AD880" s="453"/>
      <c r="AE880" s="453"/>
    </row>
    <row r="881">
      <c r="A881" s="453"/>
      <c r="B881" s="453"/>
      <c r="C881" s="453"/>
      <c r="D881" s="453"/>
      <c r="E881" s="453"/>
      <c r="F881" s="453"/>
      <c r="G881" s="453"/>
      <c r="H881" s="453"/>
      <c r="I881" s="453"/>
      <c r="J881" s="453"/>
      <c r="K881" s="453"/>
      <c r="L881" s="453"/>
      <c r="M881" s="453"/>
      <c r="N881" s="453"/>
      <c r="O881" s="453"/>
      <c r="P881" s="453"/>
      <c r="Q881" s="453"/>
      <c r="R881" s="453"/>
      <c r="S881" s="453"/>
      <c r="T881" s="453"/>
      <c r="U881" s="453"/>
      <c r="V881" s="453"/>
      <c r="W881" s="453"/>
      <c r="X881" s="453"/>
      <c r="Y881" s="453"/>
      <c r="Z881" s="453"/>
      <c r="AA881" s="453"/>
      <c r="AB881" s="453"/>
      <c r="AC881" s="453"/>
      <c r="AD881" s="453"/>
      <c r="AE881" s="453"/>
    </row>
    <row r="882">
      <c r="A882" s="453"/>
      <c r="B882" s="453"/>
      <c r="C882" s="453"/>
      <c r="D882" s="453"/>
      <c r="E882" s="453"/>
      <c r="F882" s="453"/>
      <c r="G882" s="453"/>
      <c r="H882" s="453"/>
      <c r="I882" s="453"/>
      <c r="J882" s="453"/>
      <c r="K882" s="453"/>
      <c r="L882" s="453"/>
      <c r="M882" s="453"/>
      <c r="N882" s="453"/>
      <c r="O882" s="453"/>
      <c r="P882" s="453"/>
      <c r="Q882" s="453"/>
      <c r="R882" s="453"/>
      <c r="S882" s="453"/>
      <c r="T882" s="453"/>
      <c r="U882" s="453"/>
      <c r="V882" s="453"/>
      <c r="W882" s="453"/>
      <c r="X882" s="453"/>
      <c r="Y882" s="453"/>
      <c r="Z882" s="453"/>
      <c r="AA882" s="453"/>
      <c r="AB882" s="453"/>
      <c r="AC882" s="453"/>
      <c r="AD882" s="453"/>
      <c r="AE882" s="453"/>
    </row>
    <row r="883">
      <c r="A883" s="453"/>
      <c r="B883" s="453"/>
      <c r="C883" s="453"/>
      <c r="D883" s="453"/>
      <c r="E883" s="453"/>
      <c r="F883" s="453"/>
      <c r="G883" s="453"/>
      <c r="H883" s="453"/>
      <c r="I883" s="453"/>
      <c r="J883" s="453"/>
      <c r="K883" s="453"/>
      <c r="L883" s="453"/>
      <c r="M883" s="453"/>
      <c r="N883" s="453"/>
      <c r="O883" s="453"/>
      <c r="P883" s="453"/>
      <c r="Q883" s="453"/>
      <c r="R883" s="453"/>
      <c r="S883" s="453"/>
      <c r="T883" s="453"/>
      <c r="U883" s="453"/>
      <c r="V883" s="453"/>
      <c r="W883" s="453"/>
      <c r="X883" s="453"/>
      <c r="Y883" s="453"/>
      <c r="Z883" s="453"/>
      <c r="AA883" s="453"/>
      <c r="AB883" s="453"/>
      <c r="AC883" s="453"/>
      <c r="AD883" s="453"/>
      <c r="AE883" s="453"/>
    </row>
    <row r="884">
      <c r="A884" s="453"/>
      <c r="B884" s="453"/>
      <c r="C884" s="453"/>
      <c r="D884" s="453"/>
      <c r="E884" s="453"/>
      <c r="F884" s="453"/>
      <c r="G884" s="453"/>
      <c r="H884" s="453"/>
      <c r="I884" s="453"/>
      <c r="J884" s="453"/>
      <c r="K884" s="453"/>
      <c r="L884" s="453"/>
      <c r="M884" s="453"/>
      <c r="N884" s="453"/>
      <c r="O884" s="453"/>
      <c r="P884" s="453"/>
      <c r="Q884" s="453"/>
      <c r="R884" s="453"/>
      <c r="S884" s="453"/>
      <c r="T884" s="453"/>
      <c r="U884" s="453"/>
      <c r="V884" s="453"/>
      <c r="W884" s="453"/>
      <c r="X884" s="453"/>
      <c r="Y884" s="453"/>
      <c r="Z884" s="453"/>
      <c r="AA884" s="453"/>
      <c r="AB884" s="453"/>
      <c r="AC884" s="453"/>
      <c r="AD884" s="453"/>
      <c r="AE884" s="453"/>
    </row>
    <row r="885">
      <c r="A885" s="453"/>
      <c r="B885" s="453"/>
      <c r="C885" s="453"/>
      <c r="D885" s="453"/>
      <c r="E885" s="453"/>
      <c r="F885" s="453"/>
      <c r="G885" s="453"/>
      <c r="H885" s="453"/>
      <c r="I885" s="453"/>
      <c r="J885" s="453"/>
      <c r="K885" s="453"/>
      <c r="L885" s="453"/>
      <c r="M885" s="453"/>
      <c r="N885" s="453"/>
      <c r="O885" s="453"/>
      <c r="P885" s="453"/>
      <c r="Q885" s="453"/>
      <c r="R885" s="453"/>
      <c r="S885" s="453"/>
      <c r="T885" s="453"/>
      <c r="U885" s="453"/>
      <c r="V885" s="453"/>
      <c r="W885" s="453"/>
      <c r="X885" s="453"/>
      <c r="Y885" s="453"/>
      <c r="Z885" s="453"/>
      <c r="AA885" s="453"/>
      <c r="AB885" s="453"/>
      <c r="AC885" s="453"/>
      <c r="AD885" s="453"/>
      <c r="AE885" s="453"/>
    </row>
    <row r="886">
      <c r="A886" s="453"/>
      <c r="B886" s="453"/>
      <c r="C886" s="453"/>
      <c r="D886" s="453"/>
      <c r="E886" s="453"/>
      <c r="F886" s="453"/>
      <c r="G886" s="453"/>
      <c r="H886" s="453"/>
      <c r="I886" s="453"/>
      <c r="J886" s="453"/>
      <c r="K886" s="453"/>
      <c r="L886" s="453"/>
      <c r="M886" s="453"/>
      <c r="N886" s="453"/>
      <c r="O886" s="453"/>
      <c r="P886" s="453"/>
      <c r="Q886" s="453"/>
      <c r="R886" s="453"/>
      <c r="S886" s="453"/>
      <c r="T886" s="453"/>
      <c r="U886" s="453"/>
      <c r="V886" s="453"/>
      <c r="W886" s="453"/>
      <c r="X886" s="453"/>
      <c r="Y886" s="453"/>
      <c r="Z886" s="453"/>
      <c r="AA886" s="453"/>
      <c r="AB886" s="453"/>
      <c r="AC886" s="453"/>
      <c r="AD886" s="453"/>
      <c r="AE886" s="453"/>
    </row>
    <row r="887">
      <c r="A887" s="453"/>
      <c r="B887" s="453"/>
      <c r="C887" s="453"/>
      <c r="D887" s="453"/>
      <c r="E887" s="453"/>
      <c r="F887" s="453"/>
      <c r="G887" s="453"/>
      <c r="H887" s="453"/>
      <c r="I887" s="453"/>
      <c r="J887" s="453"/>
      <c r="K887" s="453"/>
      <c r="L887" s="453"/>
      <c r="M887" s="453"/>
      <c r="N887" s="453"/>
      <c r="O887" s="453"/>
      <c r="P887" s="453"/>
      <c r="Q887" s="453"/>
      <c r="R887" s="453"/>
      <c r="S887" s="453"/>
      <c r="T887" s="453"/>
      <c r="U887" s="453"/>
      <c r="V887" s="453"/>
      <c r="W887" s="453"/>
      <c r="X887" s="453"/>
      <c r="Y887" s="453"/>
      <c r="Z887" s="453"/>
      <c r="AA887" s="453"/>
      <c r="AB887" s="453"/>
      <c r="AC887" s="453"/>
      <c r="AD887" s="453"/>
      <c r="AE887" s="453"/>
    </row>
    <row r="888">
      <c r="A888" s="453"/>
      <c r="B888" s="453"/>
      <c r="C888" s="453"/>
      <c r="D888" s="453"/>
      <c r="E888" s="453"/>
      <c r="F888" s="453"/>
      <c r="G888" s="453"/>
      <c r="H888" s="453"/>
      <c r="I888" s="453"/>
      <c r="J888" s="453"/>
      <c r="K888" s="453"/>
      <c r="L888" s="453"/>
      <c r="M888" s="453"/>
      <c r="N888" s="453"/>
      <c r="O888" s="453"/>
      <c r="P888" s="453"/>
      <c r="Q888" s="453"/>
      <c r="R888" s="453"/>
      <c r="S888" s="453"/>
      <c r="T888" s="453"/>
      <c r="U888" s="453"/>
      <c r="V888" s="453"/>
      <c r="W888" s="453"/>
      <c r="X888" s="453"/>
      <c r="Y888" s="453"/>
      <c r="Z888" s="453"/>
      <c r="AA888" s="453"/>
      <c r="AB888" s="453"/>
      <c r="AC888" s="453"/>
      <c r="AD888" s="453"/>
      <c r="AE888" s="453"/>
    </row>
    <row r="889">
      <c r="A889" s="453"/>
      <c r="B889" s="453"/>
      <c r="C889" s="453"/>
      <c r="D889" s="453"/>
      <c r="E889" s="453"/>
      <c r="F889" s="453"/>
      <c r="G889" s="453"/>
      <c r="H889" s="453"/>
      <c r="I889" s="453"/>
      <c r="J889" s="453"/>
      <c r="K889" s="453"/>
      <c r="L889" s="453"/>
      <c r="M889" s="453"/>
      <c r="N889" s="453"/>
      <c r="O889" s="453"/>
      <c r="P889" s="453"/>
      <c r="Q889" s="453"/>
      <c r="R889" s="453"/>
      <c r="S889" s="453"/>
      <c r="T889" s="453"/>
      <c r="U889" s="453"/>
      <c r="V889" s="453"/>
      <c r="W889" s="453"/>
      <c r="X889" s="453"/>
      <c r="Y889" s="453"/>
      <c r="Z889" s="453"/>
      <c r="AA889" s="453"/>
      <c r="AB889" s="453"/>
      <c r="AC889" s="453"/>
      <c r="AD889" s="453"/>
      <c r="AE889" s="453"/>
    </row>
    <row r="890">
      <c r="A890" s="453"/>
      <c r="B890" s="453"/>
      <c r="C890" s="453"/>
      <c r="D890" s="453"/>
      <c r="E890" s="453"/>
      <c r="F890" s="453"/>
      <c r="G890" s="453"/>
      <c r="H890" s="453"/>
      <c r="I890" s="453"/>
      <c r="J890" s="453"/>
      <c r="K890" s="453"/>
      <c r="L890" s="453"/>
      <c r="M890" s="453"/>
      <c r="N890" s="453"/>
      <c r="O890" s="453"/>
      <c r="P890" s="453"/>
      <c r="Q890" s="453"/>
      <c r="R890" s="453"/>
      <c r="S890" s="453"/>
      <c r="T890" s="453"/>
      <c r="U890" s="453"/>
      <c r="V890" s="453"/>
      <c r="W890" s="453"/>
      <c r="X890" s="453"/>
      <c r="Y890" s="453"/>
      <c r="Z890" s="453"/>
      <c r="AA890" s="453"/>
      <c r="AB890" s="453"/>
      <c r="AC890" s="453"/>
      <c r="AD890" s="453"/>
      <c r="AE890" s="453"/>
    </row>
    <row r="891">
      <c r="A891" s="453"/>
      <c r="B891" s="453"/>
      <c r="C891" s="453"/>
      <c r="D891" s="453"/>
      <c r="E891" s="453"/>
      <c r="F891" s="453"/>
      <c r="G891" s="453"/>
      <c r="H891" s="453"/>
      <c r="I891" s="453"/>
      <c r="J891" s="453"/>
      <c r="K891" s="453"/>
      <c r="L891" s="453"/>
      <c r="M891" s="453"/>
      <c r="N891" s="453"/>
      <c r="O891" s="453"/>
      <c r="P891" s="453"/>
      <c r="Q891" s="453"/>
      <c r="R891" s="453"/>
      <c r="S891" s="453"/>
      <c r="T891" s="453"/>
      <c r="U891" s="453"/>
      <c r="V891" s="453"/>
      <c r="W891" s="453"/>
      <c r="X891" s="453"/>
      <c r="Y891" s="453"/>
      <c r="Z891" s="453"/>
      <c r="AA891" s="453"/>
      <c r="AB891" s="453"/>
      <c r="AC891" s="453"/>
      <c r="AD891" s="453"/>
      <c r="AE891" s="453"/>
    </row>
    <row r="892">
      <c r="A892" s="453"/>
      <c r="B892" s="453"/>
      <c r="C892" s="453"/>
      <c r="D892" s="453"/>
      <c r="E892" s="453"/>
      <c r="F892" s="453"/>
      <c r="G892" s="453"/>
      <c r="H892" s="453"/>
      <c r="I892" s="453"/>
      <c r="J892" s="453"/>
      <c r="K892" s="453"/>
      <c r="L892" s="453"/>
      <c r="M892" s="453"/>
      <c r="N892" s="453"/>
      <c r="O892" s="453"/>
      <c r="P892" s="453"/>
      <c r="Q892" s="453"/>
      <c r="R892" s="453"/>
      <c r="S892" s="453"/>
      <c r="T892" s="453"/>
      <c r="U892" s="453"/>
      <c r="V892" s="453"/>
      <c r="W892" s="453"/>
      <c r="X892" s="453"/>
      <c r="Y892" s="453"/>
      <c r="Z892" s="453"/>
      <c r="AA892" s="453"/>
      <c r="AB892" s="453"/>
      <c r="AC892" s="453"/>
      <c r="AD892" s="453"/>
      <c r="AE892" s="453"/>
    </row>
    <row r="893">
      <c r="A893" s="453"/>
      <c r="B893" s="453"/>
      <c r="C893" s="453"/>
      <c r="D893" s="453"/>
      <c r="E893" s="453"/>
      <c r="F893" s="453"/>
      <c r="G893" s="453"/>
      <c r="H893" s="453"/>
      <c r="I893" s="453"/>
      <c r="J893" s="453"/>
      <c r="K893" s="453"/>
      <c r="L893" s="453"/>
      <c r="M893" s="453"/>
      <c r="N893" s="453"/>
      <c r="O893" s="453"/>
      <c r="P893" s="453"/>
      <c r="Q893" s="453"/>
      <c r="R893" s="453"/>
      <c r="S893" s="453"/>
      <c r="T893" s="453"/>
      <c r="U893" s="453"/>
      <c r="V893" s="453"/>
      <c r="W893" s="453"/>
      <c r="X893" s="453"/>
      <c r="Y893" s="453"/>
      <c r="Z893" s="453"/>
      <c r="AA893" s="453"/>
      <c r="AB893" s="453"/>
      <c r="AC893" s="453"/>
      <c r="AD893" s="453"/>
      <c r="AE893" s="453"/>
    </row>
    <row r="894">
      <c r="A894" s="453"/>
      <c r="B894" s="453"/>
      <c r="C894" s="453"/>
      <c r="D894" s="453"/>
      <c r="E894" s="453"/>
      <c r="F894" s="453"/>
      <c r="G894" s="453"/>
      <c r="H894" s="453"/>
      <c r="I894" s="453"/>
      <c r="J894" s="453"/>
      <c r="K894" s="453"/>
      <c r="L894" s="453"/>
      <c r="M894" s="453"/>
      <c r="N894" s="453"/>
      <c r="O894" s="453"/>
      <c r="P894" s="453"/>
      <c r="Q894" s="453"/>
      <c r="R894" s="453"/>
      <c r="S894" s="453"/>
      <c r="T894" s="453"/>
      <c r="U894" s="453"/>
      <c r="V894" s="453"/>
      <c r="W894" s="453"/>
      <c r="X894" s="453"/>
      <c r="Y894" s="453"/>
      <c r="Z894" s="453"/>
      <c r="AA894" s="453"/>
      <c r="AB894" s="453"/>
      <c r="AC894" s="453"/>
      <c r="AD894" s="453"/>
      <c r="AE894" s="453"/>
    </row>
    <row r="895">
      <c r="A895" s="453"/>
      <c r="B895" s="453"/>
      <c r="C895" s="453"/>
      <c r="D895" s="453"/>
      <c r="E895" s="453"/>
      <c r="F895" s="453"/>
      <c r="G895" s="453"/>
      <c r="H895" s="453"/>
      <c r="I895" s="453"/>
      <c r="J895" s="453"/>
      <c r="K895" s="453"/>
      <c r="L895" s="453"/>
      <c r="M895" s="453"/>
      <c r="N895" s="453"/>
      <c r="O895" s="453"/>
      <c r="P895" s="453"/>
      <c r="Q895" s="453"/>
      <c r="R895" s="453"/>
      <c r="S895" s="453"/>
      <c r="T895" s="453"/>
      <c r="U895" s="453"/>
      <c r="V895" s="453"/>
      <c r="W895" s="453"/>
      <c r="X895" s="453"/>
      <c r="Y895" s="453"/>
      <c r="Z895" s="453"/>
      <c r="AA895" s="453"/>
      <c r="AB895" s="453"/>
      <c r="AC895" s="453"/>
      <c r="AD895" s="453"/>
      <c r="AE895" s="453"/>
    </row>
    <row r="896">
      <c r="A896" s="453"/>
      <c r="B896" s="453"/>
      <c r="C896" s="453"/>
      <c r="D896" s="453"/>
      <c r="E896" s="453"/>
      <c r="F896" s="453"/>
      <c r="G896" s="453"/>
      <c r="H896" s="453"/>
      <c r="I896" s="453"/>
      <c r="J896" s="453"/>
      <c r="K896" s="453"/>
      <c r="L896" s="453"/>
      <c r="M896" s="453"/>
      <c r="N896" s="453"/>
      <c r="O896" s="453"/>
      <c r="P896" s="453"/>
      <c r="Q896" s="453"/>
      <c r="R896" s="453"/>
      <c r="S896" s="453"/>
      <c r="T896" s="453"/>
      <c r="U896" s="453"/>
      <c r="V896" s="453"/>
      <c r="W896" s="453"/>
      <c r="X896" s="453"/>
      <c r="Y896" s="453"/>
      <c r="Z896" s="453"/>
      <c r="AA896" s="453"/>
      <c r="AB896" s="453"/>
      <c r="AC896" s="453"/>
      <c r="AD896" s="453"/>
      <c r="AE896" s="453"/>
    </row>
    <row r="897">
      <c r="A897" s="453"/>
      <c r="B897" s="453"/>
      <c r="C897" s="453"/>
      <c r="D897" s="453"/>
      <c r="E897" s="453"/>
      <c r="F897" s="453"/>
      <c r="G897" s="453"/>
      <c r="H897" s="453"/>
      <c r="I897" s="453"/>
      <c r="J897" s="453"/>
      <c r="K897" s="453"/>
      <c r="L897" s="453"/>
      <c r="M897" s="453"/>
      <c r="N897" s="453"/>
      <c r="O897" s="453"/>
      <c r="P897" s="453"/>
      <c r="Q897" s="453"/>
      <c r="R897" s="453"/>
      <c r="S897" s="453"/>
      <c r="T897" s="453"/>
      <c r="U897" s="453"/>
      <c r="V897" s="453"/>
      <c r="W897" s="453"/>
      <c r="X897" s="453"/>
      <c r="Y897" s="453"/>
      <c r="Z897" s="453"/>
      <c r="AA897" s="453"/>
      <c r="AB897" s="453"/>
      <c r="AC897" s="453"/>
      <c r="AD897" s="453"/>
      <c r="AE897" s="453"/>
    </row>
    <row r="898">
      <c r="A898" s="453"/>
      <c r="B898" s="453"/>
      <c r="C898" s="453"/>
      <c r="D898" s="453"/>
      <c r="E898" s="453"/>
      <c r="F898" s="453"/>
      <c r="G898" s="453"/>
      <c r="H898" s="453"/>
      <c r="I898" s="453"/>
      <c r="J898" s="453"/>
      <c r="K898" s="453"/>
      <c r="L898" s="453"/>
      <c r="M898" s="453"/>
      <c r="N898" s="453"/>
      <c r="O898" s="453"/>
      <c r="P898" s="453"/>
      <c r="Q898" s="453"/>
      <c r="R898" s="453"/>
      <c r="S898" s="453"/>
      <c r="T898" s="453"/>
      <c r="U898" s="453"/>
      <c r="V898" s="453"/>
      <c r="W898" s="453"/>
      <c r="X898" s="453"/>
      <c r="Y898" s="453"/>
      <c r="Z898" s="453"/>
      <c r="AA898" s="453"/>
      <c r="AB898" s="453"/>
      <c r="AC898" s="453"/>
      <c r="AD898" s="453"/>
      <c r="AE898" s="453"/>
    </row>
    <row r="899">
      <c r="A899" s="453"/>
      <c r="B899" s="453"/>
      <c r="C899" s="453"/>
      <c r="D899" s="453"/>
      <c r="E899" s="453"/>
      <c r="F899" s="453"/>
      <c r="G899" s="453"/>
      <c r="H899" s="453"/>
      <c r="I899" s="453"/>
      <c r="J899" s="453"/>
      <c r="K899" s="453"/>
      <c r="L899" s="453"/>
      <c r="M899" s="453"/>
      <c r="N899" s="453"/>
      <c r="O899" s="453"/>
      <c r="P899" s="453"/>
      <c r="Q899" s="453"/>
      <c r="R899" s="453"/>
      <c r="S899" s="453"/>
      <c r="T899" s="453"/>
      <c r="U899" s="453"/>
      <c r="V899" s="453"/>
      <c r="W899" s="453"/>
      <c r="X899" s="453"/>
      <c r="Y899" s="453"/>
      <c r="Z899" s="453"/>
      <c r="AA899" s="453"/>
      <c r="AB899" s="453"/>
      <c r="AC899" s="453"/>
      <c r="AD899" s="453"/>
      <c r="AE899" s="453"/>
    </row>
    <row r="900">
      <c r="A900" s="453"/>
      <c r="B900" s="453"/>
      <c r="C900" s="453"/>
      <c r="D900" s="453"/>
      <c r="E900" s="453"/>
      <c r="F900" s="453"/>
      <c r="G900" s="453"/>
      <c r="H900" s="453"/>
      <c r="I900" s="453"/>
      <c r="J900" s="453"/>
      <c r="K900" s="453"/>
      <c r="L900" s="453"/>
      <c r="M900" s="453"/>
      <c r="N900" s="453"/>
      <c r="O900" s="453"/>
      <c r="P900" s="453"/>
      <c r="Q900" s="453"/>
      <c r="R900" s="453"/>
      <c r="S900" s="453"/>
      <c r="T900" s="453"/>
      <c r="U900" s="453"/>
      <c r="V900" s="453"/>
      <c r="W900" s="453"/>
      <c r="X900" s="453"/>
      <c r="Y900" s="453"/>
      <c r="Z900" s="453"/>
      <c r="AA900" s="453"/>
      <c r="AB900" s="453"/>
      <c r="AC900" s="453"/>
      <c r="AD900" s="453"/>
      <c r="AE900" s="453"/>
    </row>
    <row r="901">
      <c r="A901" s="453"/>
      <c r="B901" s="453"/>
      <c r="C901" s="453"/>
      <c r="D901" s="453"/>
      <c r="E901" s="453"/>
      <c r="F901" s="453"/>
      <c r="G901" s="453"/>
      <c r="H901" s="453"/>
      <c r="I901" s="453"/>
      <c r="J901" s="453"/>
      <c r="K901" s="453"/>
      <c r="L901" s="453"/>
      <c r="M901" s="453"/>
      <c r="N901" s="453"/>
      <c r="O901" s="453"/>
      <c r="P901" s="453"/>
      <c r="Q901" s="453"/>
      <c r="R901" s="453"/>
      <c r="S901" s="453"/>
      <c r="T901" s="453"/>
      <c r="U901" s="453"/>
      <c r="V901" s="453"/>
      <c r="W901" s="453"/>
      <c r="X901" s="453"/>
      <c r="Y901" s="453"/>
      <c r="Z901" s="453"/>
      <c r="AA901" s="453"/>
      <c r="AB901" s="453"/>
      <c r="AC901" s="453"/>
      <c r="AD901" s="453"/>
      <c r="AE901" s="453"/>
    </row>
    <row r="902">
      <c r="A902" s="453"/>
      <c r="B902" s="453"/>
      <c r="C902" s="453"/>
      <c r="D902" s="453"/>
      <c r="E902" s="453"/>
      <c r="F902" s="453"/>
      <c r="G902" s="453"/>
      <c r="H902" s="453"/>
      <c r="I902" s="453"/>
      <c r="J902" s="453"/>
      <c r="K902" s="453"/>
      <c r="L902" s="453"/>
      <c r="M902" s="453"/>
      <c r="N902" s="453"/>
      <c r="O902" s="453"/>
      <c r="P902" s="453"/>
      <c r="Q902" s="453"/>
      <c r="R902" s="453"/>
      <c r="S902" s="453"/>
      <c r="T902" s="453"/>
      <c r="U902" s="453"/>
      <c r="V902" s="453"/>
      <c r="W902" s="453"/>
      <c r="X902" s="453"/>
      <c r="Y902" s="453"/>
      <c r="Z902" s="453"/>
      <c r="AA902" s="453"/>
      <c r="AB902" s="453"/>
      <c r="AC902" s="453"/>
      <c r="AD902" s="453"/>
      <c r="AE902" s="453"/>
    </row>
    <row r="903">
      <c r="A903" s="453"/>
      <c r="B903" s="453"/>
      <c r="C903" s="453"/>
      <c r="D903" s="453"/>
      <c r="E903" s="453"/>
      <c r="F903" s="453"/>
      <c r="G903" s="453"/>
      <c r="H903" s="453"/>
      <c r="I903" s="453"/>
      <c r="J903" s="453"/>
      <c r="K903" s="453"/>
      <c r="L903" s="453"/>
      <c r="M903" s="453"/>
      <c r="N903" s="453"/>
      <c r="O903" s="453"/>
      <c r="P903" s="453"/>
      <c r="Q903" s="453"/>
      <c r="R903" s="453"/>
      <c r="S903" s="453"/>
      <c r="T903" s="453"/>
      <c r="U903" s="453"/>
      <c r="V903" s="453"/>
      <c r="W903" s="453"/>
      <c r="X903" s="453"/>
      <c r="Y903" s="453"/>
      <c r="Z903" s="453"/>
      <c r="AA903" s="453"/>
      <c r="AB903" s="453"/>
      <c r="AC903" s="453"/>
      <c r="AD903" s="453"/>
      <c r="AE903" s="453"/>
    </row>
    <row r="904">
      <c r="A904" s="453"/>
      <c r="B904" s="453"/>
      <c r="C904" s="453"/>
      <c r="D904" s="453"/>
      <c r="E904" s="453"/>
      <c r="F904" s="453"/>
      <c r="G904" s="453"/>
      <c r="H904" s="453"/>
      <c r="I904" s="453"/>
      <c r="J904" s="453"/>
      <c r="K904" s="453"/>
      <c r="L904" s="453"/>
      <c r="M904" s="453"/>
      <c r="N904" s="453"/>
      <c r="O904" s="453"/>
      <c r="P904" s="453"/>
      <c r="Q904" s="453"/>
      <c r="R904" s="453"/>
      <c r="S904" s="453"/>
      <c r="T904" s="453"/>
      <c r="U904" s="453"/>
      <c r="V904" s="453"/>
      <c r="W904" s="453"/>
      <c r="X904" s="453"/>
      <c r="Y904" s="453"/>
      <c r="Z904" s="453"/>
      <c r="AA904" s="453"/>
      <c r="AB904" s="453"/>
      <c r="AC904" s="453"/>
      <c r="AD904" s="453"/>
      <c r="AE904" s="453"/>
    </row>
    <row r="905">
      <c r="A905" s="453"/>
      <c r="B905" s="453"/>
      <c r="C905" s="453"/>
      <c r="D905" s="453"/>
      <c r="E905" s="453"/>
      <c r="F905" s="453"/>
      <c r="G905" s="453"/>
      <c r="H905" s="453"/>
      <c r="I905" s="453"/>
      <c r="J905" s="453"/>
      <c r="K905" s="453"/>
      <c r="L905" s="453"/>
      <c r="M905" s="453"/>
      <c r="N905" s="453"/>
      <c r="O905" s="453"/>
      <c r="P905" s="453"/>
      <c r="Q905" s="453"/>
      <c r="R905" s="453"/>
      <c r="S905" s="453"/>
      <c r="T905" s="453"/>
      <c r="U905" s="453"/>
      <c r="V905" s="453"/>
      <c r="W905" s="453"/>
      <c r="X905" s="453"/>
      <c r="Y905" s="453"/>
      <c r="Z905" s="453"/>
      <c r="AA905" s="453"/>
      <c r="AB905" s="453"/>
      <c r="AC905" s="453"/>
      <c r="AD905" s="453"/>
      <c r="AE905" s="453"/>
    </row>
    <row r="906">
      <c r="A906" s="453"/>
      <c r="B906" s="453"/>
      <c r="C906" s="453"/>
      <c r="D906" s="453"/>
      <c r="E906" s="453"/>
      <c r="F906" s="453"/>
      <c r="G906" s="453"/>
      <c r="H906" s="453"/>
      <c r="I906" s="453"/>
      <c r="J906" s="453"/>
      <c r="K906" s="453"/>
      <c r="L906" s="453"/>
      <c r="M906" s="453"/>
      <c r="N906" s="453"/>
      <c r="O906" s="453"/>
      <c r="P906" s="453"/>
      <c r="Q906" s="453"/>
      <c r="R906" s="453"/>
      <c r="S906" s="453"/>
      <c r="T906" s="453"/>
      <c r="U906" s="453"/>
      <c r="V906" s="453"/>
      <c r="W906" s="453"/>
      <c r="X906" s="453"/>
      <c r="Y906" s="453"/>
      <c r="Z906" s="453"/>
      <c r="AA906" s="453"/>
      <c r="AB906" s="453"/>
      <c r="AC906" s="453"/>
      <c r="AD906" s="453"/>
      <c r="AE906" s="453"/>
    </row>
    <row r="907">
      <c r="A907" s="453"/>
      <c r="B907" s="453"/>
      <c r="C907" s="453"/>
      <c r="D907" s="453"/>
      <c r="E907" s="453"/>
      <c r="F907" s="453"/>
      <c r="G907" s="453"/>
      <c r="H907" s="453"/>
      <c r="I907" s="453"/>
      <c r="J907" s="453"/>
      <c r="K907" s="453"/>
      <c r="L907" s="453"/>
      <c r="M907" s="453"/>
      <c r="N907" s="453"/>
      <c r="O907" s="453"/>
      <c r="P907" s="453"/>
      <c r="Q907" s="453"/>
      <c r="R907" s="453"/>
      <c r="S907" s="453"/>
      <c r="T907" s="453"/>
      <c r="U907" s="453"/>
      <c r="V907" s="453"/>
      <c r="W907" s="453"/>
      <c r="X907" s="453"/>
      <c r="Y907" s="453"/>
      <c r="Z907" s="453"/>
      <c r="AA907" s="453"/>
      <c r="AB907" s="453"/>
      <c r="AC907" s="453"/>
      <c r="AD907" s="453"/>
      <c r="AE907" s="453"/>
    </row>
    <row r="908">
      <c r="A908" s="453"/>
      <c r="B908" s="453"/>
      <c r="C908" s="453"/>
      <c r="D908" s="453"/>
      <c r="E908" s="453"/>
      <c r="F908" s="453"/>
      <c r="G908" s="453"/>
      <c r="H908" s="453"/>
      <c r="I908" s="453"/>
      <c r="J908" s="453"/>
      <c r="K908" s="453"/>
      <c r="L908" s="453"/>
      <c r="M908" s="453"/>
      <c r="N908" s="453"/>
      <c r="O908" s="453"/>
      <c r="P908" s="453"/>
      <c r="Q908" s="453"/>
      <c r="R908" s="453"/>
      <c r="S908" s="453"/>
      <c r="T908" s="453"/>
      <c r="U908" s="453"/>
      <c r="V908" s="453"/>
      <c r="W908" s="453"/>
      <c r="X908" s="453"/>
      <c r="Y908" s="453"/>
      <c r="Z908" s="453"/>
      <c r="AA908" s="453"/>
      <c r="AB908" s="453"/>
      <c r="AC908" s="453"/>
      <c r="AD908" s="453"/>
      <c r="AE908" s="453"/>
    </row>
    <row r="909">
      <c r="A909" s="453"/>
      <c r="B909" s="453"/>
      <c r="C909" s="453"/>
      <c r="D909" s="453"/>
      <c r="E909" s="453"/>
      <c r="F909" s="453"/>
      <c r="G909" s="453"/>
      <c r="H909" s="453"/>
      <c r="I909" s="453"/>
      <c r="J909" s="453"/>
      <c r="K909" s="453"/>
      <c r="L909" s="453"/>
      <c r="M909" s="453"/>
      <c r="N909" s="453"/>
      <c r="O909" s="453"/>
      <c r="P909" s="453"/>
      <c r="Q909" s="453"/>
      <c r="R909" s="453"/>
      <c r="S909" s="453"/>
      <c r="T909" s="453"/>
      <c r="U909" s="453"/>
      <c r="V909" s="453"/>
      <c r="W909" s="453"/>
      <c r="X909" s="453"/>
      <c r="Y909" s="453"/>
      <c r="Z909" s="453"/>
      <c r="AA909" s="453"/>
      <c r="AB909" s="453"/>
      <c r="AC909" s="453"/>
      <c r="AD909" s="453"/>
      <c r="AE909" s="453"/>
    </row>
    <row r="910">
      <c r="A910" s="453"/>
      <c r="B910" s="453"/>
      <c r="C910" s="453"/>
      <c r="D910" s="453"/>
      <c r="E910" s="453"/>
      <c r="F910" s="453"/>
      <c r="G910" s="453"/>
      <c r="H910" s="453"/>
      <c r="I910" s="453"/>
      <c r="J910" s="453"/>
      <c r="K910" s="453"/>
      <c r="L910" s="453"/>
      <c r="M910" s="453"/>
      <c r="N910" s="453"/>
      <c r="O910" s="453"/>
      <c r="P910" s="453"/>
      <c r="Q910" s="453"/>
      <c r="R910" s="453"/>
      <c r="S910" s="453"/>
      <c r="T910" s="453"/>
      <c r="U910" s="453"/>
      <c r="V910" s="453"/>
      <c r="W910" s="453"/>
      <c r="X910" s="453"/>
      <c r="Y910" s="453"/>
      <c r="Z910" s="453"/>
      <c r="AA910" s="453"/>
      <c r="AB910" s="453"/>
      <c r="AC910" s="453"/>
      <c r="AD910" s="453"/>
      <c r="AE910" s="453"/>
    </row>
    <row r="911">
      <c r="A911" s="453"/>
      <c r="B911" s="453"/>
      <c r="C911" s="453"/>
      <c r="D911" s="453"/>
      <c r="E911" s="453"/>
      <c r="F911" s="453"/>
      <c r="G911" s="453"/>
      <c r="H911" s="453"/>
      <c r="I911" s="453"/>
      <c r="J911" s="453"/>
      <c r="K911" s="453"/>
      <c r="L911" s="453"/>
      <c r="M911" s="453"/>
      <c r="N911" s="453"/>
      <c r="O911" s="453"/>
      <c r="P911" s="453"/>
      <c r="Q911" s="453"/>
      <c r="R911" s="453"/>
      <c r="S911" s="453"/>
      <c r="T911" s="453"/>
      <c r="U911" s="453"/>
      <c r="V911" s="453"/>
      <c r="W911" s="453"/>
      <c r="X911" s="453"/>
      <c r="Y911" s="453"/>
      <c r="Z911" s="453"/>
      <c r="AA911" s="453"/>
      <c r="AB911" s="453"/>
      <c r="AC911" s="453"/>
      <c r="AD911" s="453"/>
      <c r="AE911" s="453"/>
    </row>
    <row r="912">
      <c r="A912" s="453"/>
      <c r="B912" s="453"/>
      <c r="C912" s="453"/>
      <c r="D912" s="453"/>
      <c r="E912" s="453"/>
      <c r="F912" s="453"/>
      <c r="G912" s="453"/>
      <c r="H912" s="453"/>
      <c r="I912" s="453"/>
      <c r="J912" s="453"/>
      <c r="K912" s="453"/>
      <c r="L912" s="453"/>
      <c r="M912" s="453"/>
      <c r="N912" s="453"/>
      <c r="O912" s="453"/>
      <c r="P912" s="453"/>
      <c r="Q912" s="453"/>
      <c r="R912" s="453"/>
      <c r="S912" s="453"/>
      <c r="T912" s="453"/>
      <c r="U912" s="453"/>
      <c r="V912" s="453"/>
      <c r="W912" s="453"/>
      <c r="X912" s="453"/>
      <c r="Y912" s="453"/>
      <c r="Z912" s="453"/>
      <c r="AA912" s="453"/>
      <c r="AB912" s="453"/>
      <c r="AC912" s="453"/>
      <c r="AD912" s="453"/>
      <c r="AE912" s="453"/>
    </row>
    <row r="913">
      <c r="A913" s="453"/>
      <c r="B913" s="453"/>
      <c r="C913" s="453"/>
      <c r="D913" s="453"/>
      <c r="E913" s="453"/>
      <c r="F913" s="453"/>
      <c r="G913" s="453"/>
      <c r="H913" s="453"/>
      <c r="I913" s="453"/>
      <c r="J913" s="453"/>
      <c r="K913" s="453"/>
      <c r="L913" s="453"/>
      <c r="M913" s="453"/>
      <c r="N913" s="453"/>
      <c r="O913" s="453"/>
      <c r="P913" s="453"/>
      <c r="Q913" s="453"/>
      <c r="R913" s="453"/>
      <c r="S913" s="453"/>
      <c r="T913" s="453"/>
      <c r="U913" s="453"/>
      <c r="V913" s="453"/>
      <c r="W913" s="453"/>
      <c r="X913" s="453"/>
      <c r="Y913" s="453"/>
      <c r="Z913" s="453"/>
      <c r="AA913" s="453"/>
      <c r="AB913" s="453"/>
      <c r="AC913" s="453"/>
      <c r="AD913" s="453"/>
      <c r="AE913" s="453"/>
    </row>
    <row r="914">
      <c r="A914" s="453"/>
      <c r="B914" s="453"/>
      <c r="C914" s="453"/>
      <c r="D914" s="453"/>
      <c r="E914" s="453"/>
      <c r="F914" s="453"/>
      <c r="G914" s="453"/>
      <c r="H914" s="453"/>
      <c r="I914" s="453"/>
      <c r="J914" s="453"/>
      <c r="K914" s="453"/>
      <c r="L914" s="453"/>
      <c r="M914" s="453"/>
      <c r="N914" s="453"/>
      <c r="O914" s="453"/>
      <c r="P914" s="453"/>
      <c r="Q914" s="453"/>
      <c r="R914" s="453"/>
      <c r="S914" s="453"/>
      <c r="T914" s="453"/>
      <c r="U914" s="453"/>
      <c r="V914" s="453"/>
      <c r="W914" s="453"/>
      <c r="X914" s="453"/>
      <c r="Y914" s="453"/>
      <c r="Z914" s="453"/>
      <c r="AA914" s="453"/>
      <c r="AB914" s="453"/>
      <c r="AC914" s="453"/>
      <c r="AD914" s="453"/>
      <c r="AE914" s="453"/>
    </row>
    <row r="915">
      <c r="A915" s="453"/>
      <c r="B915" s="453"/>
      <c r="C915" s="453"/>
      <c r="D915" s="453"/>
      <c r="E915" s="453"/>
      <c r="F915" s="453"/>
      <c r="G915" s="453"/>
      <c r="H915" s="453"/>
      <c r="I915" s="453"/>
      <c r="J915" s="453"/>
      <c r="K915" s="453"/>
      <c r="L915" s="453"/>
      <c r="M915" s="453"/>
      <c r="N915" s="453"/>
      <c r="O915" s="453"/>
      <c r="P915" s="453"/>
      <c r="Q915" s="453"/>
      <c r="R915" s="453"/>
      <c r="S915" s="453"/>
      <c r="T915" s="453"/>
      <c r="U915" s="453"/>
      <c r="V915" s="453"/>
      <c r="W915" s="453"/>
      <c r="X915" s="453"/>
      <c r="Y915" s="453"/>
      <c r="Z915" s="453"/>
      <c r="AA915" s="453"/>
      <c r="AB915" s="453"/>
      <c r="AC915" s="453"/>
      <c r="AD915" s="453"/>
      <c r="AE915" s="453"/>
    </row>
    <row r="916">
      <c r="A916" s="453"/>
      <c r="B916" s="453"/>
      <c r="C916" s="453"/>
      <c r="D916" s="453"/>
      <c r="E916" s="453"/>
      <c r="F916" s="453"/>
      <c r="G916" s="453"/>
      <c r="H916" s="453"/>
      <c r="I916" s="453"/>
      <c r="J916" s="453"/>
      <c r="K916" s="453"/>
      <c r="L916" s="453"/>
      <c r="M916" s="453"/>
      <c r="N916" s="453"/>
      <c r="O916" s="453"/>
      <c r="P916" s="453"/>
      <c r="Q916" s="453"/>
      <c r="R916" s="453"/>
      <c r="S916" s="453"/>
      <c r="T916" s="453"/>
      <c r="U916" s="453"/>
      <c r="V916" s="453"/>
      <c r="W916" s="453"/>
      <c r="X916" s="453"/>
      <c r="Y916" s="453"/>
      <c r="Z916" s="453"/>
      <c r="AA916" s="453"/>
      <c r="AB916" s="453"/>
      <c r="AC916" s="453"/>
      <c r="AD916" s="453"/>
      <c r="AE916" s="453"/>
    </row>
    <row r="917">
      <c r="A917" s="453"/>
      <c r="B917" s="453"/>
      <c r="C917" s="453"/>
      <c r="D917" s="453"/>
      <c r="E917" s="453"/>
      <c r="F917" s="453"/>
      <c r="G917" s="453"/>
      <c r="H917" s="453"/>
      <c r="I917" s="453"/>
      <c r="J917" s="453"/>
      <c r="K917" s="453"/>
      <c r="L917" s="453"/>
      <c r="M917" s="453"/>
      <c r="N917" s="453"/>
      <c r="O917" s="453"/>
      <c r="P917" s="453"/>
      <c r="Q917" s="453"/>
      <c r="R917" s="453"/>
      <c r="S917" s="453"/>
      <c r="T917" s="453"/>
      <c r="U917" s="453"/>
      <c r="V917" s="453"/>
      <c r="W917" s="453"/>
      <c r="X917" s="453"/>
      <c r="Y917" s="453"/>
      <c r="Z917" s="453"/>
      <c r="AA917" s="453"/>
      <c r="AB917" s="453"/>
      <c r="AC917" s="453"/>
      <c r="AD917" s="453"/>
      <c r="AE917" s="453"/>
    </row>
    <row r="918">
      <c r="A918" s="453"/>
      <c r="B918" s="453"/>
      <c r="C918" s="453"/>
      <c r="D918" s="453"/>
      <c r="E918" s="453"/>
      <c r="F918" s="453"/>
      <c r="G918" s="453"/>
      <c r="H918" s="453"/>
      <c r="I918" s="453"/>
      <c r="J918" s="453"/>
      <c r="K918" s="453"/>
      <c r="L918" s="453"/>
      <c r="M918" s="453"/>
      <c r="N918" s="453"/>
      <c r="O918" s="453"/>
      <c r="P918" s="453"/>
      <c r="Q918" s="453"/>
      <c r="R918" s="453"/>
      <c r="S918" s="453"/>
      <c r="T918" s="453"/>
      <c r="U918" s="453"/>
      <c r="V918" s="453"/>
      <c r="W918" s="453"/>
      <c r="X918" s="453"/>
      <c r="Y918" s="453"/>
      <c r="Z918" s="453"/>
      <c r="AA918" s="453"/>
      <c r="AB918" s="453"/>
      <c r="AC918" s="453"/>
      <c r="AD918" s="453"/>
      <c r="AE918" s="453"/>
    </row>
    <row r="919">
      <c r="A919" s="453"/>
      <c r="B919" s="453"/>
      <c r="C919" s="453"/>
      <c r="D919" s="453"/>
      <c r="E919" s="453"/>
      <c r="F919" s="453"/>
      <c r="G919" s="453"/>
      <c r="H919" s="453"/>
      <c r="I919" s="453"/>
      <c r="J919" s="453"/>
      <c r="K919" s="453"/>
      <c r="L919" s="453"/>
      <c r="M919" s="453"/>
      <c r="N919" s="453"/>
      <c r="O919" s="453"/>
      <c r="P919" s="453"/>
      <c r="Q919" s="453"/>
      <c r="R919" s="453"/>
      <c r="S919" s="453"/>
      <c r="T919" s="453"/>
      <c r="U919" s="453"/>
      <c r="V919" s="453"/>
      <c r="W919" s="453"/>
      <c r="X919" s="453"/>
      <c r="Y919" s="453"/>
      <c r="Z919" s="453"/>
      <c r="AA919" s="453"/>
      <c r="AB919" s="453"/>
      <c r="AC919" s="453"/>
      <c r="AD919" s="453"/>
      <c r="AE919" s="453"/>
    </row>
    <row r="920">
      <c r="A920" s="453"/>
      <c r="B920" s="453"/>
      <c r="C920" s="453"/>
      <c r="D920" s="453"/>
      <c r="E920" s="453"/>
      <c r="F920" s="453"/>
      <c r="G920" s="453"/>
      <c r="H920" s="453"/>
      <c r="I920" s="453"/>
      <c r="J920" s="453"/>
      <c r="K920" s="453"/>
      <c r="L920" s="453"/>
      <c r="M920" s="453"/>
      <c r="N920" s="453"/>
      <c r="O920" s="453"/>
      <c r="P920" s="453"/>
      <c r="Q920" s="453"/>
      <c r="R920" s="453"/>
      <c r="S920" s="453"/>
      <c r="T920" s="453"/>
      <c r="U920" s="453"/>
      <c r="V920" s="453"/>
      <c r="W920" s="453"/>
      <c r="X920" s="453"/>
      <c r="Y920" s="453"/>
      <c r="Z920" s="453"/>
      <c r="AA920" s="453"/>
      <c r="AB920" s="453"/>
      <c r="AC920" s="453"/>
      <c r="AD920" s="453"/>
      <c r="AE920" s="453"/>
    </row>
    <row r="921">
      <c r="A921" s="453"/>
      <c r="B921" s="453"/>
      <c r="C921" s="453"/>
      <c r="D921" s="453"/>
      <c r="E921" s="453"/>
      <c r="F921" s="453"/>
      <c r="G921" s="453"/>
      <c r="H921" s="453"/>
      <c r="I921" s="453"/>
      <c r="J921" s="453"/>
      <c r="K921" s="453"/>
      <c r="L921" s="453"/>
      <c r="M921" s="453"/>
      <c r="N921" s="453"/>
      <c r="O921" s="453"/>
      <c r="P921" s="453"/>
      <c r="Q921" s="453"/>
      <c r="R921" s="453"/>
      <c r="S921" s="453"/>
      <c r="T921" s="453"/>
      <c r="U921" s="453"/>
      <c r="V921" s="453"/>
      <c r="W921" s="453"/>
      <c r="X921" s="453"/>
      <c r="Y921" s="453"/>
      <c r="Z921" s="453"/>
      <c r="AA921" s="453"/>
      <c r="AB921" s="453"/>
      <c r="AC921" s="453"/>
      <c r="AD921" s="453"/>
      <c r="AE921" s="453"/>
    </row>
    <row r="922">
      <c r="A922" s="453"/>
      <c r="B922" s="453"/>
      <c r="C922" s="453"/>
      <c r="D922" s="453"/>
      <c r="E922" s="453"/>
      <c r="F922" s="453"/>
      <c r="G922" s="453"/>
      <c r="H922" s="453"/>
      <c r="I922" s="453"/>
      <c r="J922" s="453"/>
      <c r="K922" s="453"/>
      <c r="L922" s="453"/>
      <c r="M922" s="453"/>
      <c r="N922" s="453"/>
      <c r="O922" s="453"/>
      <c r="P922" s="453"/>
      <c r="Q922" s="453"/>
      <c r="R922" s="453"/>
      <c r="S922" s="453"/>
      <c r="T922" s="453"/>
      <c r="U922" s="453"/>
      <c r="V922" s="453"/>
      <c r="W922" s="453"/>
      <c r="X922" s="453"/>
      <c r="Y922" s="453"/>
      <c r="Z922" s="453"/>
      <c r="AA922" s="453"/>
      <c r="AB922" s="453"/>
      <c r="AC922" s="453"/>
      <c r="AD922" s="453"/>
      <c r="AE922" s="453"/>
    </row>
    <row r="923">
      <c r="A923" s="453"/>
      <c r="B923" s="453"/>
      <c r="C923" s="453"/>
      <c r="D923" s="453"/>
      <c r="E923" s="453"/>
      <c r="F923" s="453"/>
      <c r="G923" s="453"/>
      <c r="H923" s="453"/>
      <c r="I923" s="453"/>
      <c r="J923" s="453"/>
      <c r="K923" s="453"/>
      <c r="L923" s="453"/>
      <c r="M923" s="453"/>
      <c r="N923" s="453"/>
      <c r="O923" s="453"/>
      <c r="P923" s="453"/>
      <c r="Q923" s="453"/>
      <c r="R923" s="453"/>
      <c r="S923" s="453"/>
      <c r="T923" s="453"/>
      <c r="U923" s="453"/>
      <c r="V923" s="453"/>
      <c r="W923" s="453"/>
      <c r="X923" s="453"/>
      <c r="Y923" s="453"/>
      <c r="Z923" s="453"/>
      <c r="AA923" s="453"/>
      <c r="AB923" s="453"/>
      <c r="AC923" s="453"/>
      <c r="AD923" s="453"/>
      <c r="AE923" s="453"/>
    </row>
    <row r="924">
      <c r="A924" s="453"/>
      <c r="B924" s="453"/>
      <c r="C924" s="453"/>
      <c r="D924" s="453"/>
      <c r="E924" s="453"/>
      <c r="F924" s="453"/>
      <c r="G924" s="453"/>
      <c r="H924" s="453"/>
      <c r="I924" s="453"/>
      <c r="J924" s="453"/>
      <c r="K924" s="453"/>
      <c r="L924" s="453"/>
      <c r="M924" s="453"/>
      <c r="N924" s="453"/>
      <c r="O924" s="453"/>
      <c r="P924" s="453"/>
      <c r="Q924" s="453"/>
      <c r="R924" s="453"/>
      <c r="S924" s="453"/>
      <c r="T924" s="453"/>
      <c r="U924" s="453"/>
      <c r="V924" s="453"/>
      <c r="W924" s="453"/>
      <c r="X924" s="453"/>
      <c r="Y924" s="453"/>
      <c r="Z924" s="453"/>
      <c r="AA924" s="453"/>
      <c r="AB924" s="453"/>
      <c r="AC924" s="453"/>
      <c r="AD924" s="453"/>
      <c r="AE924" s="453"/>
    </row>
    <row r="925">
      <c r="A925" s="453"/>
      <c r="B925" s="453"/>
      <c r="C925" s="453"/>
      <c r="D925" s="453"/>
      <c r="E925" s="453"/>
      <c r="F925" s="453"/>
      <c r="G925" s="453"/>
      <c r="H925" s="453"/>
      <c r="I925" s="453"/>
      <c r="J925" s="453"/>
      <c r="K925" s="453"/>
      <c r="L925" s="453"/>
      <c r="M925" s="453"/>
      <c r="N925" s="453"/>
      <c r="O925" s="453"/>
      <c r="P925" s="453"/>
      <c r="Q925" s="453"/>
      <c r="R925" s="453"/>
      <c r="S925" s="453"/>
      <c r="T925" s="453"/>
      <c r="U925" s="453"/>
      <c r="V925" s="453"/>
      <c r="W925" s="453"/>
      <c r="X925" s="453"/>
      <c r="Y925" s="453"/>
      <c r="Z925" s="453"/>
      <c r="AA925" s="453"/>
      <c r="AB925" s="453"/>
      <c r="AC925" s="453"/>
      <c r="AD925" s="453"/>
      <c r="AE925" s="453"/>
    </row>
    <row r="926">
      <c r="A926" s="453"/>
      <c r="B926" s="453"/>
      <c r="C926" s="453"/>
      <c r="D926" s="453"/>
      <c r="E926" s="453"/>
      <c r="F926" s="453"/>
      <c r="G926" s="453"/>
      <c r="H926" s="453"/>
      <c r="I926" s="453"/>
      <c r="J926" s="453"/>
      <c r="K926" s="453"/>
      <c r="L926" s="453"/>
      <c r="M926" s="453"/>
      <c r="N926" s="453"/>
      <c r="O926" s="453"/>
      <c r="P926" s="453"/>
      <c r="Q926" s="453"/>
      <c r="R926" s="453"/>
      <c r="S926" s="453"/>
      <c r="T926" s="453"/>
      <c r="U926" s="453"/>
      <c r="V926" s="453"/>
      <c r="W926" s="453"/>
      <c r="X926" s="453"/>
      <c r="Y926" s="453"/>
      <c r="Z926" s="453"/>
      <c r="AA926" s="453"/>
      <c r="AB926" s="453"/>
      <c r="AC926" s="453"/>
      <c r="AD926" s="453"/>
      <c r="AE926" s="453"/>
    </row>
    <row r="927">
      <c r="A927" s="453"/>
      <c r="B927" s="453"/>
      <c r="C927" s="453"/>
      <c r="D927" s="453"/>
      <c r="E927" s="453"/>
      <c r="F927" s="453"/>
      <c r="G927" s="453"/>
      <c r="H927" s="453"/>
      <c r="I927" s="453"/>
      <c r="J927" s="453"/>
      <c r="K927" s="453"/>
      <c r="L927" s="453"/>
      <c r="M927" s="453"/>
      <c r="N927" s="453"/>
      <c r="O927" s="453"/>
      <c r="P927" s="453"/>
      <c r="Q927" s="453"/>
      <c r="R927" s="453"/>
      <c r="S927" s="453"/>
      <c r="T927" s="453"/>
      <c r="U927" s="453"/>
      <c r="V927" s="453"/>
      <c r="W927" s="453"/>
      <c r="X927" s="453"/>
      <c r="Y927" s="453"/>
      <c r="Z927" s="453"/>
      <c r="AA927" s="453"/>
      <c r="AB927" s="453"/>
      <c r="AC927" s="453"/>
      <c r="AD927" s="453"/>
      <c r="AE927" s="453"/>
    </row>
    <row r="928">
      <c r="A928" s="453"/>
      <c r="B928" s="453"/>
      <c r="C928" s="453"/>
      <c r="D928" s="453"/>
      <c r="E928" s="453"/>
      <c r="F928" s="453"/>
      <c r="G928" s="453"/>
      <c r="H928" s="453"/>
      <c r="I928" s="453"/>
      <c r="J928" s="453"/>
      <c r="K928" s="453"/>
      <c r="L928" s="453"/>
      <c r="M928" s="453"/>
      <c r="N928" s="453"/>
      <c r="O928" s="453"/>
      <c r="P928" s="453"/>
      <c r="Q928" s="453"/>
      <c r="R928" s="453"/>
      <c r="S928" s="453"/>
      <c r="T928" s="453"/>
      <c r="U928" s="453"/>
      <c r="V928" s="453"/>
      <c r="W928" s="453"/>
      <c r="X928" s="453"/>
      <c r="Y928" s="453"/>
      <c r="Z928" s="453"/>
      <c r="AA928" s="453"/>
      <c r="AB928" s="453"/>
      <c r="AC928" s="453"/>
      <c r="AD928" s="453"/>
      <c r="AE928" s="453"/>
    </row>
    <row r="929">
      <c r="A929" s="453"/>
      <c r="B929" s="453"/>
      <c r="C929" s="453"/>
      <c r="D929" s="453"/>
      <c r="E929" s="453"/>
      <c r="F929" s="453"/>
      <c r="G929" s="453"/>
      <c r="H929" s="453"/>
      <c r="I929" s="453"/>
      <c r="J929" s="453"/>
      <c r="K929" s="453"/>
      <c r="L929" s="453"/>
      <c r="M929" s="453"/>
      <c r="N929" s="453"/>
      <c r="O929" s="453"/>
      <c r="P929" s="453"/>
      <c r="Q929" s="453"/>
      <c r="R929" s="453"/>
      <c r="S929" s="453"/>
      <c r="T929" s="453"/>
      <c r="U929" s="453"/>
      <c r="V929" s="453"/>
      <c r="W929" s="453"/>
      <c r="X929" s="453"/>
      <c r="Y929" s="453"/>
      <c r="Z929" s="453"/>
      <c r="AA929" s="453"/>
      <c r="AB929" s="453"/>
      <c r="AC929" s="453"/>
      <c r="AD929" s="453"/>
      <c r="AE929" s="453"/>
    </row>
    <row r="930">
      <c r="A930" s="453"/>
      <c r="B930" s="453"/>
      <c r="C930" s="453"/>
      <c r="D930" s="453"/>
      <c r="E930" s="453"/>
      <c r="F930" s="453"/>
      <c r="G930" s="453"/>
      <c r="H930" s="453"/>
      <c r="I930" s="453"/>
      <c r="J930" s="453"/>
      <c r="K930" s="453"/>
      <c r="L930" s="453"/>
      <c r="M930" s="453"/>
      <c r="N930" s="453"/>
      <c r="O930" s="453"/>
      <c r="P930" s="453"/>
      <c r="Q930" s="453"/>
      <c r="R930" s="453"/>
      <c r="S930" s="453"/>
      <c r="T930" s="453"/>
      <c r="U930" s="453"/>
      <c r="V930" s="453"/>
      <c r="W930" s="453"/>
      <c r="X930" s="453"/>
      <c r="Y930" s="453"/>
      <c r="Z930" s="453"/>
      <c r="AA930" s="453"/>
      <c r="AB930" s="453"/>
      <c r="AC930" s="453"/>
      <c r="AD930" s="453"/>
      <c r="AE930" s="453"/>
    </row>
    <row r="931">
      <c r="A931" s="453"/>
      <c r="B931" s="453"/>
      <c r="C931" s="453"/>
      <c r="D931" s="453"/>
      <c r="E931" s="453"/>
      <c r="F931" s="453"/>
      <c r="G931" s="453"/>
      <c r="H931" s="453"/>
      <c r="I931" s="453"/>
      <c r="J931" s="453"/>
      <c r="K931" s="453"/>
      <c r="L931" s="453"/>
      <c r="M931" s="453"/>
      <c r="N931" s="453"/>
      <c r="O931" s="453"/>
      <c r="P931" s="453"/>
      <c r="Q931" s="453"/>
      <c r="R931" s="453"/>
      <c r="S931" s="453"/>
      <c r="T931" s="453"/>
      <c r="U931" s="453"/>
      <c r="V931" s="453"/>
      <c r="W931" s="453"/>
      <c r="X931" s="453"/>
      <c r="Y931" s="453"/>
      <c r="Z931" s="453"/>
      <c r="AA931" s="453"/>
      <c r="AB931" s="453"/>
      <c r="AC931" s="453"/>
      <c r="AD931" s="453"/>
      <c r="AE931" s="453"/>
    </row>
    <row r="932">
      <c r="A932" s="453"/>
      <c r="B932" s="453"/>
      <c r="C932" s="453"/>
      <c r="D932" s="453"/>
      <c r="E932" s="453"/>
      <c r="F932" s="453"/>
      <c r="G932" s="453"/>
      <c r="H932" s="453"/>
      <c r="I932" s="453"/>
      <c r="J932" s="453"/>
      <c r="K932" s="453"/>
      <c r="L932" s="453"/>
      <c r="M932" s="453"/>
      <c r="N932" s="453"/>
      <c r="O932" s="453"/>
      <c r="P932" s="453"/>
      <c r="Q932" s="453"/>
      <c r="R932" s="453"/>
      <c r="S932" s="453"/>
      <c r="T932" s="453"/>
      <c r="U932" s="453"/>
      <c r="V932" s="453"/>
      <c r="W932" s="453"/>
      <c r="X932" s="453"/>
      <c r="Y932" s="453"/>
      <c r="Z932" s="453"/>
      <c r="AA932" s="453"/>
      <c r="AB932" s="453"/>
      <c r="AC932" s="453"/>
      <c r="AD932" s="453"/>
      <c r="AE932" s="453"/>
    </row>
    <row r="933">
      <c r="A933" s="453"/>
      <c r="B933" s="453"/>
      <c r="C933" s="453"/>
      <c r="D933" s="453"/>
      <c r="E933" s="453"/>
      <c r="F933" s="453"/>
      <c r="G933" s="453"/>
      <c r="H933" s="453"/>
      <c r="I933" s="453"/>
      <c r="J933" s="453"/>
      <c r="K933" s="453"/>
      <c r="L933" s="453"/>
      <c r="M933" s="453"/>
      <c r="N933" s="453"/>
      <c r="O933" s="453"/>
      <c r="P933" s="453"/>
      <c r="Q933" s="453"/>
      <c r="R933" s="453"/>
      <c r="S933" s="453"/>
      <c r="T933" s="453"/>
      <c r="U933" s="453"/>
      <c r="V933" s="453"/>
      <c r="W933" s="453"/>
      <c r="X933" s="453"/>
      <c r="Y933" s="453"/>
      <c r="Z933" s="453"/>
      <c r="AA933" s="453"/>
      <c r="AB933" s="453"/>
      <c r="AC933" s="453"/>
      <c r="AD933" s="453"/>
      <c r="AE933" s="453"/>
    </row>
    <row r="934">
      <c r="A934" s="453"/>
      <c r="B934" s="453"/>
      <c r="C934" s="453"/>
      <c r="D934" s="453"/>
      <c r="E934" s="453"/>
      <c r="F934" s="453"/>
      <c r="G934" s="453"/>
      <c r="H934" s="453"/>
      <c r="I934" s="453"/>
      <c r="J934" s="453"/>
      <c r="K934" s="453"/>
      <c r="L934" s="453"/>
      <c r="M934" s="453"/>
      <c r="N934" s="453"/>
      <c r="O934" s="453"/>
      <c r="P934" s="453"/>
      <c r="Q934" s="453"/>
      <c r="R934" s="453"/>
      <c r="S934" s="453"/>
      <c r="T934" s="453"/>
      <c r="U934" s="453"/>
      <c r="V934" s="453"/>
      <c r="W934" s="453"/>
      <c r="X934" s="453"/>
      <c r="Y934" s="453"/>
      <c r="Z934" s="453"/>
      <c r="AA934" s="453"/>
      <c r="AB934" s="453"/>
      <c r="AC934" s="453"/>
      <c r="AD934" s="453"/>
      <c r="AE934" s="453"/>
    </row>
    <row r="935">
      <c r="A935" s="453"/>
      <c r="B935" s="453"/>
      <c r="C935" s="453"/>
      <c r="D935" s="453"/>
      <c r="E935" s="453"/>
      <c r="F935" s="453"/>
      <c r="G935" s="453"/>
      <c r="H935" s="453"/>
      <c r="I935" s="453"/>
      <c r="J935" s="453"/>
      <c r="K935" s="453"/>
      <c r="L935" s="453"/>
      <c r="M935" s="453"/>
      <c r="N935" s="453"/>
      <c r="O935" s="453"/>
      <c r="P935" s="453"/>
      <c r="Q935" s="453"/>
      <c r="R935" s="453"/>
      <c r="S935" s="453"/>
      <c r="T935" s="453"/>
      <c r="U935" s="453"/>
      <c r="V935" s="453"/>
      <c r="W935" s="453"/>
      <c r="X935" s="453"/>
      <c r="Y935" s="453"/>
      <c r="Z935" s="453"/>
      <c r="AA935" s="453"/>
      <c r="AB935" s="453"/>
      <c r="AC935" s="453"/>
      <c r="AD935" s="453"/>
      <c r="AE935" s="453"/>
    </row>
    <row r="936">
      <c r="A936" s="453"/>
      <c r="B936" s="453"/>
      <c r="C936" s="453"/>
      <c r="D936" s="453"/>
      <c r="E936" s="453"/>
      <c r="F936" s="453"/>
      <c r="G936" s="453"/>
      <c r="H936" s="453"/>
      <c r="I936" s="453"/>
      <c r="J936" s="453"/>
      <c r="K936" s="453"/>
      <c r="L936" s="453"/>
      <c r="M936" s="453"/>
      <c r="N936" s="453"/>
      <c r="O936" s="453"/>
      <c r="P936" s="453"/>
      <c r="Q936" s="453"/>
      <c r="R936" s="453"/>
      <c r="S936" s="453"/>
      <c r="T936" s="453"/>
      <c r="U936" s="453"/>
      <c r="V936" s="453"/>
      <c r="W936" s="453"/>
      <c r="X936" s="453"/>
      <c r="Y936" s="453"/>
      <c r="Z936" s="453"/>
      <c r="AA936" s="453"/>
      <c r="AB936" s="453"/>
      <c r="AC936" s="453"/>
      <c r="AD936" s="453"/>
      <c r="AE936" s="453"/>
    </row>
    <row r="937">
      <c r="A937" s="453"/>
      <c r="B937" s="453"/>
      <c r="C937" s="453"/>
      <c r="D937" s="453"/>
      <c r="E937" s="453"/>
      <c r="F937" s="453"/>
      <c r="G937" s="453"/>
      <c r="H937" s="453"/>
      <c r="I937" s="453"/>
      <c r="J937" s="453"/>
      <c r="K937" s="453"/>
      <c r="L937" s="453"/>
      <c r="M937" s="453"/>
      <c r="N937" s="453"/>
      <c r="O937" s="453"/>
      <c r="P937" s="453"/>
      <c r="Q937" s="453"/>
      <c r="R937" s="453"/>
      <c r="S937" s="453"/>
      <c r="T937" s="453"/>
      <c r="U937" s="453"/>
      <c r="V937" s="453"/>
      <c r="W937" s="453"/>
      <c r="X937" s="453"/>
      <c r="Y937" s="453"/>
      <c r="Z937" s="453"/>
      <c r="AA937" s="453"/>
      <c r="AB937" s="453"/>
      <c r="AC937" s="453"/>
      <c r="AD937" s="453"/>
      <c r="AE937" s="453"/>
    </row>
    <row r="938">
      <c r="A938" s="453"/>
      <c r="B938" s="453"/>
      <c r="C938" s="453"/>
      <c r="D938" s="453"/>
      <c r="E938" s="453"/>
      <c r="F938" s="453"/>
      <c r="G938" s="453"/>
      <c r="H938" s="453"/>
      <c r="I938" s="453"/>
      <c r="J938" s="453"/>
      <c r="K938" s="453"/>
      <c r="L938" s="453"/>
      <c r="M938" s="453"/>
      <c r="N938" s="453"/>
      <c r="O938" s="453"/>
      <c r="P938" s="453"/>
      <c r="Q938" s="453"/>
      <c r="R938" s="453"/>
      <c r="S938" s="453"/>
      <c r="T938" s="453"/>
      <c r="U938" s="453"/>
      <c r="V938" s="453"/>
      <c r="W938" s="453"/>
      <c r="X938" s="453"/>
      <c r="Y938" s="453"/>
      <c r="Z938" s="453"/>
      <c r="AA938" s="453"/>
      <c r="AB938" s="453"/>
      <c r="AC938" s="453"/>
      <c r="AD938" s="453"/>
      <c r="AE938" s="453"/>
    </row>
    <row r="939">
      <c r="A939" s="453"/>
      <c r="B939" s="453"/>
      <c r="C939" s="453"/>
      <c r="D939" s="453"/>
      <c r="E939" s="453"/>
      <c r="F939" s="453"/>
      <c r="G939" s="453"/>
      <c r="H939" s="453"/>
      <c r="I939" s="453"/>
      <c r="J939" s="453"/>
      <c r="K939" s="453"/>
      <c r="L939" s="453"/>
      <c r="M939" s="453"/>
      <c r="N939" s="453"/>
      <c r="O939" s="453"/>
      <c r="P939" s="453"/>
      <c r="Q939" s="453"/>
      <c r="R939" s="453"/>
      <c r="S939" s="453"/>
      <c r="T939" s="453"/>
      <c r="U939" s="453"/>
      <c r="V939" s="453"/>
      <c r="W939" s="453"/>
      <c r="X939" s="453"/>
      <c r="Y939" s="453"/>
      <c r="Z939" s="453"/>
      <c r="AA939" s="453"/>
      <c r="AB939" s="453"/>
      <c r="AC939" s="453"/>
      <c r="AD939" s="453"/>
      <c r="AE939" s="453"/>
    </row>
    <row r="940">
      <c r="A940" s="453"/>
      <c r="B940" s="453"/>
      <c r="C940" s="453"/>
      <c r="D940" s="453"/>
      <c r="E940" s="453"/>
      <c r="F940" s="453"/>
      <c r="G940" s="453"/>
      <c r="H940" s="453"/>
      <c r="I940" s="453"/>
      <c r="J940" s="453"/>
      <c r="K940" s="453"/>
      <c r="L940" s="453"/>
      <c r="M940" s="453"/>
      <c r="N940" s="453"/>
      <c r="O940" s="453"/>
      <c r="P940" s="453"/>
      <c r="Q940" s="453"/>
      <c r="R940" s="453"/>
      <c r="S940" s="453"/>
      <c r="T940" s="453"/>
      <c r="U940" s="453"/>
      <c r="V940" s="453"/>
      <c r="W940" s="453"/>
      <c r="X940" s="453"/>
      <c r="Y940" s="453"/>
      <c r="Z940" s="453"/>
      <c r="AA940" s="453"/>
      <c r="AB940" s="453"/>
      <c r="AC940" s="453"/>
      <c r="AD940" s="453"/>
      <c r="AE940" s="453"/>
    </row>
    <row r="941">
      <c r="A941" s="453"/>
      <c r="B941" s="453"/>
      <c r="C941" s="453"/>
      <c r="D941" s="453"/>
      <c r="E941" s="453"/>
      <c r="F941" s="453"/>
      <c r="G941" s="453"/>
      <c r="H941" s="453"/>
      <c r="I941" s="453"/>
      <c r="J941" s="453"/>
      <c r="K941" s="453"/>
      <c r="L941" s="453"/>
      <c r="M941" s="453"/>
      <c r="N941" s="453"/>
      <c r="O941" s="453"/>
      <c r="P941" s="453"/>
      <c r="Q941" s="453"/>
      <c r="R941" s="453"/>
      <c r="S941" s="453"/>
      <c r="T941" s="453"/>
      <c r="U941" s="453"/>
      <c r="V941" s="453"/>
      <c r="W941" s="453"/>
      <c r="X941" s="453"/>
      <c r="Y941" s="453"/>
      <c r="Z941" s="453"/>
      <c r="AA941" s="453"/>
      <c r="AB941" s="453"/>
      <c r="AC941" s="453"/>
      <c r="AD941" s="453"/>
      <c r="AE941" s="453"/>
    </row>
    <row r="942">
      <c r="A942" s="453"/>
      <c r="B942" s="453"/>
      <c r="C942" s="453"/>
      <c r="D942" s="453"/>
      <c r="E942" s="453"/>
      <c r="F942" s="453"/>
      <c r="G942" s="453"/>
      <c r="H942" s="453"/>
      <c r="I942" s="453"/>
      <c r="J942" s="453"/>
      <c r="K942" s="453"/>
      <c r="L942" s="453"/>
      <c r="M942" s="453"/>
      <c r="N942" s="453"/>
      <c r="O942" s="453"/>
      <c r="P942" s="453"/>
      <c r="Q942" s="453"/>
      <c r="R942" s="453"/>
      <c r="S942" s="453"/>
      <c r="T942" s="453"/>
      <c r="U942" s="453"/>
      <c r="V942" s="453"/>
      <c r="W942" s="453"/>
      <c r="X942" s="453"/>
      <c r="Y942" s="453"/>
      <c r="Z942" s="453"/>
      <c r="AA942" s="453"/>
      <c r="AB942" s="453"/>
      <c r="AC942" s="453"/>
      <c r="AD942" s="453"/>
      <c r="AE942" s="453"/>
    </row>
    <row r="943">
      <c r="A943" s="453"/>
      <c r="B943" s="453"/>
      <c r="C943" s="453"/>
      <c r="D943" s="453"/>
      <c r="E943" s="453"/>
      <c r="F943" s="453"/>
      <c r="G943" s="453"/>
      <c r="H943" s="453"/>
      <c r="I943" s="453"/>
      <c r="J943" s="453"/>
      <c r="K943" s="453"/>
      <c r="L943" s="453"/>
      <c r="M943" s="453"/>
      <c r="N943" s="453"/>
      <c r="O943" s="453"/>
      <c r="P943" s="453"/>
      <c r="Q943" s="453"/>
      <c r="R943" s="453"/>
      <c r="S943" s="453"/>
      <c r="T943" s="453"/>
      <c r="U943" s="453"/>
      <c r="V943" s="453"/>
      <c r="W943" s="453"/>
      <c r="X943" s="453"/>
      <c r="Y943" s="453"/>
      <c r="Z943" s="453"/>
      <c r="AA943" s="453"/>
      <c r="AB943" s="453"/>
      <c r="AC943" s="453"/>
      <c r="AD943" s="453"/>
      <c r="AE943" s="453"/>
    </row>
    <row r="944">
      <c r="A944" s="453"/>
      <c r="B944" s="453"/>
      <c r="C944" s="453"/>
      <c r="D944" s="453"/>
      <c r="E944" s="453"/>
      <c r="F944" s="453"/>
      <c r="G944" s="453"/>
      <c r="H944" s="453"/>
      <c r="I944" s="453"/>
      <c r="J944" s="453"/>
      <c r="K944" s="453"/>
      <c r="L944" s="453"/>
      <c r="M944" s="453"/>
      <c r="N944" s="453"/>
      <c r="O944" s="453"/>
      <c r="P944" s="453"/>
      <c r="Q944" s="453"/>
      <c r="R944" s="453"/>
      <c r="S944" s="453"/>
      <c r="T944" s="453"/>
      <c r="U944" s="453"/>
      <c r="V944" s="453"/>
      <c r="W944" s="453"/>
      <c r="X944" s="453"/>
      <c r="Y944" s="453"/>
      <c r="Z944" s="453"/>
      <c r="AA944" s="453"/>
      <c r="AB944" s="453"/>
      <c r="AC944" s="453"/>
      <c r="AD944" s="453"/>
      <c r="AE944" s="453"/>
    </row>
    <row r="945">
      <c r="A945" s="453"/>
      <c r="B945" s="453"/>
      <c r="C945" s="453"/>
      <c r="D945" s="453"/>
      <c r="E945" s="453"/>
      <c r="F945" s="453"/>
      <c r="G945" s="453"/>
      <c r="H945" s="453"/>
      <c r="I945" s="453"/>
      <c r="J945" s="453"/>
      <c r="K945" s="453"/>
      <c r="L945" s="453"/>
      <c r="M945" s="453"/>
      <c r="N945" s="453"/>
      <c r="O945" s="453"/>
      <c r="P945" s="453"/>
      <c r="Q945" s="453"/>
      <c r="R945" s="453"/>
      <c r="S945" s="453"/>
      <c r="T945" s="453"/>
      <c r="U945" s="453"/>
      <c r="V945" s="453"/>
      <c r="W945" s="453"/>
      <c r="X945" s="453"/>
      <c r="Y945" s="453"/>
      <c r="Z945" s="453"/>
      <c r="AA945" s="453"/>
      <c r="AB945" s="453"/>
      <c r="AC945" s="453"/>
      <c r="AD945" s="453"/>
      <c r="AE945" s="453"/>
    </row>
    <row r="946">
      <c r="A946" s="453"/>
      <c r="B946" s="453"/>
      <c r="C946" s="453"/>
      <c r="D946" s="453"/>
      <c r="E946" s="453"/>
      <c r="F946" s="453"/>
      <c r="G946" s="453"/>
      <c r="H946" s="453"/>
      <c r="I946" s="453"/>
      <c r="J946" s="453"/>
      <c r="K946" s="453"/>
      <c r="L946" s="453"/>
      <c r="M946" s="453"/>
      <c r="N946" s="453"/>
      <c r="O946" s="453"/>
      <c r="P946" s="453"/>
      <c r="Q946" s="453"/>
      <c r="R946" s="453"/>
      <c r="S946" s="453"/>
      <c r="T946" s="453"/>
      <c r="U946" s="453"/>
      <c r="V946" s="453"/>
      <c r="W946" s="453"/>
      <c r="X946" s="453"/>
      <c r="Y946" s="453"/>
      <c r="Z946" s="453"/>
      <c r="AA946" s="453"/>
      <c r="AB946" s="453"/>
      <c r="AC946" s="453"/>
      <c r="AD946" s="453"/>
      <c r="AE946" s="453"/>
    </row>
    <row r="947">
      <c r="A947" s="453"/>
      <c r="B947" s="453"/>
      <c r="C947" s="453"/>
      <c r="D947" s="453"/>
      <c r="E947" s="453"/>
      <c r="F947" s="453"/>
      <c r="G947" s="453"/>
      <c r="H947" s="453"/>
      <c r="I947" s="453"/>
      <c r="J947" s="453"/>
      <c r="K947" s="453"/>
      <c r="L947" s="453"/>
      <c r="M947" s="453"/>
      <c r="N947" s="453"/>
      <c r="O947" s="453"/>
      <c r="P947" s="453"/>
      <c r="Q947" s="453"/>
      <c r="R947" s="453"/>
      <c r="S947" s="453"/>
      <c r="T947" s="453"/>
      <c r="U947" s="453"/>
      <c r="V947" s="453"/>
      <c r="W947" s="453"/>
      <c r="X947" s="453"/>
      <c r="Y947" s="453"/>
      <c r="Z947" s="453"/>
      <c r="AA947" s="453"/>
      <c r="AB947" s="453"/>
      <c r="AC947" s="453"/>
      <c r="AD947" s="453"/>
      <c r="AE947" s="453"/>
    </row>
    <row r="948">
      <c r="A948" s="453"/>
      <c r="B948" s="453"/>
      <c r="C948" s="453"/>
      <c r="D948" s="453"/>
      <c r="E948" s="453"/>
      <c r="F948" s="453"/>
      <c r="G948" s="453"/>
      <c r="H948" s="453"/>
      <c r="I948" s="453"/>
      <c r="J948" s="453"/>
      <c r="K948" s="453"/>
      <c r="L948" s="453"/>
      <c r="M948" s="453"/>
      <c r="N948" s="453"/>
      <c r="O948" s="453"/>
      <c r="P948" s="453"/>
      <c r="Q948" s="453"/>
      <c r="R948" s="453"/>
      <c r="S948" s="453"/>
      <c r="T948" s="453"/>
      <c r="U948" s="453"/>
      <c r="V948" s="453"/>
      <c r="W948" s="453"/>
      <c r="X948" s="453"/>
      <c r="Y948" s="453"/>
      <c r="Z948" s="453"/>
      <c r="AA948" s="453"/>
      <c r="AB948" s="453"/>
      <c r="AC948" s="453"/>
      <c r="AD948" s="453"/>
      <c r="AE948" s="453"/>
    </row>
    <row r="949">
      <c r="A949" s="453"/>
      <c r="B949" s="453"/>
      <c r="C949" s="453"/>
      <c r="D949" s="453"/>
      <c r="E949" s="453"/>
      <c r="F949" s="453"/>
      <c r="G949" s="453"/>
      <c r="H949" s="453"/>
      <c r="I949" s="453"/>
      <c r="J949" s="453"/>
      <c r="K949" s="453"/>
      <c r="L949" s="453"/>
      <c r="M949" s="453"/>
      <c r="N949" s="453"/>
      <c r="O949" s="453"/>
      <c r="P949" s="453"/>
      <c r="Q949" s="453"/>
      <c r="R949" s="453"/>
      <c r="S949" s="453"/>
      <c r="T949" s="453"/>
      <c r="U949" s="453"/>
      <c r="V949" s="453"/>
      <c r="W949" s="453"/>
      <c r="X949" s="453"/>
      <c r="Y949" s="453"/>
      <c r="Z949" s="453"/>
      <c r="AA949" s="453"/>
      <c r="AB949" s="453"/>
      <c r="AC949" s="453"/>
      <c r="AD949" s="453"/>
      <c r="AE949" s="453"/>
    </row>
    <row r="950">
      <c r="A950" s="453"/>
      <c r="B950" s="453"/>
      <c r="C950" s="453"/>
      <c r="D950" s="453"/>
      <c r="E950" s="453"/>
      <c r="F950" s="453"/>
      <c r="G950" s="453"/>
      <c r="H950" s="453"/>
      <c r="I950" s="453"/>
      <c r="J950" s="453"/>
      <c r="K950" s="453"/>
      <c r="L950" s="453"/>
      <c r="M950" s="453"/>
      <c r="N950" s="453"/>
      <c r="O950" s="453"/>
      <c r="P950" s="453"/>
      <c r="Q950" s="453"/>
      <c r="R950" s="453"/>
      <c r="S950" s="453"/>
      <c r="T950" s="453"/>
      <c r="U950" s="453"/>
      <c r="V950" s="453"/>
      <c r="W950" s="453"/>
      <c r="X950" s="453"/>
      <c r="Y950" s="453"/>
      <c r="Z950" s="453"/>
      <c r="AA950" s="453"/>
      <c r="AB950" s="453"/>
      <c r="AC950" s="453"/>
      <c r="AD950" s="453"/>
      <c r="AE950" s="453"/>
    </row>
    <row r="951">
      <c r="A951" s="453"/>
      <c r="B951" s="453"/>
      <c r="C951" s="453"/>
      <c r="D951" s="453"/>
      <c r="E951" s="453"/>
      <c r="F951" s="453"/>
      <c r="G951" s="453"/>
      <c r="H951" s="453"/>
      <c r="I951" s="453"/>
      <c r="J951" s="453"/>
      <c r="K951" s="453"/>
      <c r="L951" s="453"/>
      <c r="M951" s="453"/>
      <c r="N951" s="453"/>
      <c r="O951" s="453"/>
      <c r="P951" s="453"/>
      <c r="Q951" s="453"/>
      <c r="R951" s="453"/>
      <c r="S951" s="453"/>
      <c r="T951" s="453"/>
      <c r="U951" s="453"/>
      <c r="V951" s="453"/>
      <c r="W951" s="453"/>
      <c r="X951" s="453"/>
      <c r="Y951" s="453"/>
      <c r="Z951" s="453"/>
      <c r="AA951" s="453"/>
      <c r="AB951" s="453"/>
      <c r="AC951" s="453"/>
      <c r="AD951" s="453"/>
      <c r="AE951" s="453"/>
    </row>
    <row r="952">
      <c r="A952" s="453"/>
      <c r="B952" s="453"/>
      <c r="C952" s="453"/>
      <c r="D952" s="453"/>
      <c r="E952" s="453"/>
      <c r="F952" s="453"/>
      <c r="G952" s="453"/>
      <c r="H952" s="453"/>
      <c r="I952" s="453"/>
      <c r="J952" s="453"/>
      <c r="K952" s="453"/>
      <c r="L952" s="453"/>
      <c r="M952" s="453"/>
      <c r="N952" s="453"/>
      <c r="O952" s="453"/>
      <c r="P952" s="453"/>
      <c r="Q952" s="453"/>
      <c r="R952" s="453"/>
      <c r="S952" s="453"/>
      <c r="T952" s="453"/>
      <c r="U952" s="453"/>
      <c r="V952" s="453"/>
      <c r="W952" s="453"/>
      <c r="X952" s="453"/>
      <c r="Y952" s="453"/>
      <c r="Z952" s="453"/>
      <c r="AA952" s="453"/>
      <c r="AB952" s="453"/>
      <c r="AC952" s="453"/>
      <c r="AD952" s="453"/>
      <c r="AE952" s="453"/>
    </row>
    <row r="953">
      <c r="A953" s="453"/>
      <c r="B953" s="453"/>
      <c r="C953" s="453"/>
      <c r="D953" s="453"/>
      <c r="E953" s="453"/>
      <c r="F953" s="453"/>
      <c r="G953" s="453"/>
      <c r="H953" s="453"/>
      <c r="I953" s="453"/>
      <c r="J953" s="453"/>
      <c r="K953" s="453"/>
      <c r="L953" s="453"/>
      <c r="M953" s="453"/>
      <c r="N953" s="453"/>
      <c r="O953" s="453"/>
      <c r="P953" s="453"/>
      <c r="Q953" s="453"/>
      <c r="R953" s="453"/>
      <c r="S953" s="453"/>
      <c r="T953" s="453"/>
      <c r="U953" s="453"/>
      <c r="V953" s="453"/>
      <c r="W953" s="453"/>
      <c r="X953" s="453"/>
      <c r="Y953" s="453"/>
      <c r="Z953" s="453"/>
      <c r="AA953" s="453"/>
      <c r="AB953" s="453"/>
      <c r="AC953" s="453"/>
      <c r="AD953" s="453"/>
      <c r="AE953" s="453"/>
    </row>
    <row r="954">
      <c r="A954" s="453"/>
      <c r="B954" s="453"/>
      <c r="C954" s="453"/>
      <c r="D954" s="453"/>
      <c r="E954" s="453"/>
      <c r="F954" s="453"/>
      <c r="G954" s="453"/>
      <c r="H954" s="453"/>
      <c r="I954" s="453"/>
      <c r="J954" s="453"/>
      <c r="K954" s="453"/>
      <c r="L954" s="453"/>
      <c r="M954" s="453"/>
      <c r="N954" s="453"/>
      <c r="O954" s="453"/>
      <c r="P954" s="453"/>
      <c r="Q954" s="453"/>
      <c r="R954" s="453"/>
      <c r="S954" s="453"/>
      <c r="T954" s="453"/>
      <c r="U954" s="453"/>
      <c r="V954" s="453"/>
      <c r="W954" s="453"/>
      <c r="X954" s="453"/>
      <c r="Y954" s="453"/>
      <c r="Z954" s="453"/>
      <c r="AA954" s="453"/>
      <c r="AB954" s="453"/>
      <c r="AC954" s="453"/>
      <c r="AD954" s="453"/>
      <c r="AE954" s="453"/>
    </row>
    <row r="955">
      <c r="A955" s="453"/>
      <c r="B955" s="453"/>
      <c r="C955" s="453"/>
      <c r="D955" s="453"/>
      <c r="E955" s="453"/>
      <c r="F955" s="453"/>
      <c r="G955" s="453"/>
      <c r="H955" s="453"/>
      <c r="I955" s="453"/>
      <c r="J955" s="453"/>
      <c r="K955" s="453"/>
      <c r="L955" s="453"/>
      <c r="M955" s="453"/>
      <c r="N955" s="453"/>
      <c r="O955" s="453"/>
      <c r="P955" s="453"/>
      <c r="Q955" s="453"/>
      <c r="R955" s="453"/>
      <c r="S955" s="453"/>
      <c r="T955" s="453"/>
      <c r="U955" s="453"/>
      <c r="V955" s="453"/>
      <c r="W955" s="453"/>
      <c r="X955" s="453"/>
      <c r="Y955" s="453"/>
      <c r="Z955" s="453"/>
      <c r="AA955" s="453"/>
      <c r="AB955" s="453"/>
      <c r="AC955" s="453"/>
      <c r="AD955" s="453"/>
      <c r="AE955" s="453"/>
    </row>
    <row r="956">
      <c r="A956" s="453"/>
      <c r="B956" s="453"/>
      <c r="C956" s="453"/>
      <c r="D956" s="453"/>
      <c r="E956" s="453"/>
      <c r="F956" s="453"/>
      <c r="G956" s="453"/>
      <c r="H956" s="453"/>
      <c r="I956" s="453"/>
      <c r="J956" s="453"/>
      <c r="K956" s="453"/>
      <c r="L956" s="453"/>
      <c r="M956" s="453"/>
      <c r="N956" s="453"/>
      <c r="O956" s="453"/>
      <c r="P956" s="453"/>
      <c r="Q956" s="453"/>
      <c r="R956" s="453"/>
      <c r="S956" s="453"/>
      <c r="T956" s="453"/>
      <c r="U956" s="453"/>
      <c r="V956" s="453"/>
      <c r="W956" s="453"/>
      <c r="X956" s="453"/>
      <c r="Y956" s="453"/>
      <c r="Z956" s="453"/>
      <c r="AA956" s="453"/>
      <c r="AB956" s="453"/>
      <c r="AC956" s="453"/>
      <c r="AD956" s="453"/>
      <c r="AE956" s="453"/>
    </row>
    <row r="957">
      <c r="A957" s="453"/>
      <c r="B957" s="453"/>
      <c r="C957" s="453"/>
      <c r="D957" s="453"/>
      <c r="E957" s="453"/>
      <c r="F957" s="453"/>
      <c r="G957" s="453"/>
      <c r="H957" s="453"/>
      <c r="I957" s="453"/>
      <c r="J957" s="453"/>
      <c r="K957" s="453"/>
      <c r="L957" s="453"/>
      <c r="M957" s="453"/>
      <c r="N957" s="453"/>
      <c r="O957" s="453"/>
      <c r="P957" s="453"/>
      <c r="Q957" s="453"/>
      <c r="R957" s="453"/>
      <c r="S957" s="453"/>
      <c r="T957" s="453"/>
      <c r="U957" s="453"/>
      <c r="V957" s="453"/>
      <c r="W957" s="453"/>
      <c r="X957" s="453"/>
      <c r="Y957" s="453"/>
      <c r="Z957" s="453"/>
      <c r="AA957" s="453"/>
      <c r="AB957" s="453"/>
      <c r="AC957" s="453"/>
      <c r="AD957" s="453"/>
      <c r="AE957" s="453"/>
    </row>
    <row r="958">
      <c r="A958" s="453"/>
      <c r="B958" s="453"/>
      <c r="C958" s="453"/>
      <c r="D958" s="453"/>
      <c r="E958" s="453"/>
      <c r="F958" s="453"/>
      <c r="G958" s="453"/>
      <c r="H958" s="453"/>
      <c r="I958" s="453"/>
      <c r="J958" s="453"/>
      <c r="K958" s="453"/>
      <c r="L958" s="453"/>
      <c r="M958" s="453"/>
      <c r="N958" s="453"/>
      <c r="O958" s="453"/>
      <c r="P958" s="453"/>
      <c r="Q958" s="453"/>
      <c r="R958" s="453"/>
      <c r="S958" s="453"/>
      <c r="T958" s="453"/>
      <c r="U958" s="453"/>
      <c r="V958" s="453"/>
      <c r="W958" s="453"/>
      <c r="X958" s="453"/>
      <c r="Y958" s="453"/>
      <c r="Z958" s="453"/>
      <c r="AA958" s="453"/>
      <c r="AB958" s="453"/>
      <c r="AC958" s="453"/>
      <c r="AD958" s="453"/>
      <c r="AE958" s="453"/>
    </row>
    <row r="959">
      <c r="A959" s="453"/>
      <c r="B959" s="453"/>
      <c r="C959" s="453"/>
      <c r="D959" s="453"/>
      <c r="E959" s="453"/>
      <c r="F959" s="453"/>
      <c r="G959" s="453"/>
      <c r="H959" s="453"/>
      <c r="I959" s="453"/>
      <c r="J959" s="453"/>
      <c r="K959" s="453"/>
      <c r="L959" s="453"/>
      <c r="M959" s="453"/>
      <c r="N959" s="453"/>
      <c r="O959" s="453"/>
      <c r="P959" s="453"/>
      <c r="Q959" s="453"/>
      <c r="R959" s="453"/>
      <c r="S959" s="453"/>
      <c r="T959" s="453"/>
      <c r="U959" s="453"/>
      <c r="V959" s="453"/>
      <c r="W959" s="453"/>
      <c r="X959" s="453"/>
      <c r="Y959" s="453"/>
      <c r="Z959" s="453"/>
      <c r="AA959" s="453"/>
      <c r="AB959" s="453"/>
      <c r="AC959" s="453"/>
      <c r="AD959" s="453"/>
      <c r="AE959" s="453"/>
    </row>
    <row r="960">
      <c r="A960" s="453"/>
      <c r="B960" s="453"/>
      <c r="C960" s="453"/>
      <c r="D960" s="453"/>
      <c r="E960" s="453"/>
      <c r="F960" s="453"/>
      <c r="G960" s="453"/>
      <c r="H960" s="453"/>
      <c r="I960" s="453"/>
      <c r="J960" s="453"/>
      <c r="K960" s="453"/>
      <c r="L960" s="453"/>
      <c r="M960" s="453"/>
      <c r="N960" s="453"/>
      <c r="O960" s="453"/>
      <c r="P960" s="453"/>
      <c r="Q960" s="453"/>
      <c r="R960" s="453"/>
      <c r="S960" s="453"/>
      <c r="T960" s="453"/>
      <c r="U960" s="453"/>
      <c r="V960" s="453"/>
      <c r="W960" s="453"/>
      <c r="X960" s="453"/>
      <c r="Y960" s="453"/>
      <c r="Z960" s="453"/>
      <c r="AA960" s="453"/>
      <c r="AB960" s="453"/>
      <c r="AC960" s="453"/>
      <c r="AD960" s="453"/>
      <c r="AE960" s="453"/>
    </row>
    <row r="961">
      <c r="A961" s="453"/>
      <c r="B961" s="453"/>
      <c r="C961" s="453"/>
      <c r="D961" s="453"/>
      <c r="E961" s="453"/>
      <c r="F961" s="453"/>
      <c r="G961" s="453"/>
      <c r="H961" s="453"/>
      <c r="I961" s="453"/>
      <c r="J961" s="453"/>
      <c r="K961" s="453"/>
      <c r="L961" s="453"/>
      <c r="M961" s="453"/>
      <c r="N961" s="453"/>
      <c r="O961" s="453"/>
      <c r="P961" s="453"/>
      <c r="Q961" s="453"/>
      <c r="R961" s="453"/>
      <c r="S961" s="453"/>
      <c r="T961" s="453"/>
      <c r="U961" s="453"/>
      <c r="V961" s="453"/>
      <c r="W961" s="453"/>
      <c r="X961" s="453"/>
      <c r="Y961" s="453"/>
      <c r="Z961" s="453"/>
      <c r="AA961" s="453"/>
      <c r="AB961" s="453"/>
      <c r="AC961" s="453"/>
      <c r="AD961" s="453"/>
      <c r="AE961" s="453"/>
    </row>
    <row r="962">
      <c r="A962" s="453"/>
      <c r="B962" s="453"/>
      <c r="C962" s="453"/>
      <c r="D962" s="453"/>
      <c r="E962" s="453"/>
      <c r="F962" s="453"/>
      <c r="G962" s="453"/>
      <c r="H962" s="453"/>
      <c r="I962" s="453"/>
      <c r="J962" s="453"/>
      <c r="K962" s="453"/>
      <c r="L962" s="453"/>
      <c r="M962" s="453"/>
      <c r="N962" s="453"/>
      <c r="O962" s="453"/>
      <c r="P962" s="453"/>
      <c r="Q962" s="453"/>
      <c r="R962" s="453"/>
      <c r="S962" s="453"/>
      <c r="T962" s="453"/>
      <c r="U962" s="453"/>
      <c r="V962" s="453"/>
      <c r="W962" s="453"/>
      <c r="X962" s="453"/>
      <c r="Y962" s="453"/>
      <c r="Z962" s="453"/>
      <c r="AA962" s="453"/>
      <c r="AB962" s="453"/>
      <c r="AC962" s="453"/>
      <c r="AD962" s="453"/>
      <c r="AE962" s="453"/>
    </row>
    <row r="963">
      <c r="A963" s="453"/>
      <c r="B963" s="453"/>
      <c r="C963" s="453"/>
      <c r="D963" s="453"/>
      <c r="E963" s="453"/>
      <c r="F963" s="453"/>
      <c r="G963" s="453"/>
      <c r="H963" s="453"/>
      <c r="I963" s="453"/>
      <c r="J963" s="453"/>
      <c r="K963" s="453"/>
      <c r="L963" s="453"/>
      <c r="M963" s="453"/>
      <c r="N963" s="453"/>
      <c r="O963" s="453"/>
      <c r="P963" s="453"/>
      <c r="Q963" s="453"/>
      <c r="R963" s="453"/>
      <c r="S963" s="453"/>
      <c r="T963" s="453"/>
      <c r="U963" s="453"/>
      <c r="V963" s="453"/>
      <c r="W963" s="453"/>
      <c r="X963" s="453"/>
      <c r="Y963" s="453"/>
      <c r="Z963" s="453"/>
      <c r="AA963" s="453"/>
      <c r="AB963" s="453"/>
      <c r="AC963" s="453"/>
      <c r="AD963" s="453"/>
      <c r="AE963" s="453"/>
    </row>
    <row r="964">
      <c r="A964" s="453"/>
      <c r="B964" s="453"/>
      <c r="C964" s="453"/>
      <c r="D964" s="453"/>
      <c r="E964" s="453"/>
      <c r="F964" s="453"/>
      <c r="G964" s="453"/>
      <c r="H964" s="453"/>
      <c r="I964" s="453"/>
      <c r="J964" s="453"/>
      <c r="K964" s="453"/>
      <c r="L964" s="453"/>
      <c r="M964" s="453"/>
      <c r="N964" s="453"/>
      <c r="O964" s="453"/>
      <c r="P964" s="453"/>
      <c r="Q964" s="453"/>
      <c r="R964" s="453"/>
      <c r="S964" s="453"/>
      <c r="T964" s="453"/>
      <c r="U964" s="453"/>
      <c r="V964" s="453"/>
      <c r="W964" s="453"/>
      <c r="X964" s="453"/>
      <c r="Y964" s="453"/>
      <c r="Z964" s="453"/>
      <c r="AA964" s="453"/>
      <c r="AB964" s="453"/>
      <c r="AC964" s="453"/>
      <c r="AD964" s="453"/>
      <c r="AE964" s="453"/>
    </row>
    <row r="965">
      <c r="A965" s="453"/>
      <c r="B965" s="453"/>
      <c r="C965" s="453"/>
      <c r="D965" s="453"/>
      <c r="E965" s="453"/>
      <c r="F965" s="453"/>
      <c r="G965" s="453"/>
      <c r="H965" s="453"/>
      <c r="I965" s="453"/>
      <c r="J965" s="453"/>
      <c r="K965" s="453"/>
      <c r="L965" s="453"/>
      <c r="M965" s="453"/>
      <c r="N965" s="453"/>
      <c r="O965" s="453"/>
      <c r="P965" s="453"/>
      <c r="Q965" s="453"/>
      <c r="R965" s="453"/>
      <c r="S965" s="453"/>
      <c r="T965" s="453"/>
      <c r="U965" s="453"/>
      <c r="V965" s="453"/>
      <c r="W965" s="453"/>
      <c r="X965" s="453"/>
      <c r="Y965" s="453"/>
      <c r="Z965" s="453"/>
      <c r="AA965" s="453"/>
      <c r="AB965" s="453"/>
      <c r="AC965" s="453"/>
      <c r="AD965" s="453"/>
      <c r="AE965" s="453"/>
    </row>
    <row r="966">
      <c r="A966" s="453"/>
      <c r="B966" s="453"/>
      <c r="C966" s="453"/>
      <c r="D966" s="453"/>
      <c r="E966" s="453"/>
      <c r="F966" s="453"/>
      <c r="G966" s="453"/>
      <c r="H966" s="453"/>
      <c r="I966" s="453"/>
      <c r="J966" s="453"/>
      <c r="K966" s="453"/>
      <c r="L966" s="453"/>
      <c r="M966" s="453"/>
      <c r="N966" s="453"/>
      <c r="O966" s="453"/>
      <c r="P966" s="453"/>
      <c r="Q966" s="453"/>
      <c r="R966" s="453"/>
      <c r="S966" s="453"/>
      <c r="T966" s="453"/>
      <c r="U966" s="453"/>
      <c r="V966" s="453"/>
      <c r="W966" s="453"/>
      <c r="X966" s="453"/>
      <c r="Y966" s="453"/>
      <c r="Z966" s="453"/>
      <c r="AA966" s="453"/>
      <c r="AB966" s="453"/>
      <c r="AC966" s="453"/>
      <c r="AD966" s="453"/>
      <c r="AE966" s="453"/>
    </row>
    <row r="967">
      <c r="A967" s="453"/>
      <c r="B967" s="453"/>
      <c r="C967" s="453"/>
      <c r="D967" s="453"/>
      <c r="E967" s="453"/>
      <c r="F967" s="453"/>
      <c r="G967" s="453"/>
      <c r="H967" s="453"/>
      <c r="I967" s="453"/>
      <c r="J967" s="453"/>
      <c r="K967" s="453"/>
      <c r="L967" s="453"/>
      <c r="M967" s="453"/>
      <c r="N967" s="453"/>
      <c r="O967" s="453"/>
      <c r="P967" s="453"/>
      <c r="Q967" s="453"/>
      <c r="R967" s="453"/>
      <c r="S967" s="453"/>
      <c r="T967" s="453"/>
      <c r="U967" s="453"/>
      <c r="V967" s="453"/>
      <c r="W967" s="453"/>
      <c r="X967" s="453"/>
      <c r="Y967" s="453"/>
      <c r="Z967" s="453"/>
      <c r="AA967" s="453"/>
      <c r="AB967" s="453"/>
      <c r="AC967" s="453"/>
      <c r="AD967" s="453"/>
      <c r="AE967" s="453"/>
    </row>
    <row r="968">
      <c r="A968" s="453"/>
      <c r="B968" s="453"/>
      <c r="C968" s="453"/>
      <c r="D968" s="453"/>
      <c r="E968" s="453"/>
      <c r="F968" s="453"/>
      <c r="G968" s="453"/>
      <c r="H968" s="453"/>
      <c r="I968" s="453"/>
      <c r="J968" s="453"/>
      <c r="K968" s="453"/>
      <c r="L968" s="453"/>
      <c r="M968" s="453"/>
      <c r="N968" s="453"/>
      <c r="O968" s="453"/>
      <c r="P968" s="453"/>
      <c r="Q968" s="453"/>
      <c r="R968" s="453"/>
      <c r="S968" s="453"/>
      <c r="T968" s="453"/>
      <c r="U968" s="453"/>
      <c r="V968" s="453"/>
      <c r="W968" s="453"/>
      <c r="X968" s="453"/>
      <c r="Y968" s="453"/>
      <c r="Z968" s="453"/>
      <c r="AA968" s="453"/>
      <c r="AB968" s="453"/>
      <c r="AC968" s="453"/>
      <c r="AD968" s="453"/>
      <c r="AE968" s="453"/>
    </row>
    <row r="969">
      <c r="A969" s="453"/>
      <c r="B969" s="453"/>
      <c r="C969" s="453"/>
      <c r="D969" s="453"/>
      <c r="E969" s="453"/>
      <c r="F969" s="453"/>
      <c r="G969" s="453"/>
      <c r="H969" s="453"/>
      <c r="I969" s="453"/>
      <c r="J969" s="453"/>
      <c r="K969" s="453"/>
      <c r="L969" s="453"/>
      <c r="M969" s="453"/>
      <c r="N969" s="453"/>
      <c r="O969" s="453"/>
      <c r="P969" s="453"/>
      <c r="Q969" s="453"/>
      <c r="R969" s="453"/>
      <c r="S969" s="453"/>
      <c r="T969" s="453"/>
      <c r="U969" s="453"/>
      <c r="V969" s="453"/>
      <c r="W969" s="453"/>
      <c r="X969" s="453"/>
      <c r="Y969" s="453"/>
      <c r="Z969" s="453"/>
      <c r="AA969" s="453"/>
      <c r="AB969" s="453"/>
      <c r="AC969" s="453"/>
      <c r="AD969" s="453"/>
      <c r="AE969" s="453"/>
    </row>
    <row r="970">
      <c r="A970" s="453"/>
      <c r="B970" s="453"/>
      <c r="C970" s="453"/>
      <c r="D970" s="453"/>
      <c r="E970" s="453"/>
      <c r="F970" s="453"/>
      <c r="G970" s="453"/>
      <c r="H970" s="453"/>
      <c r="I970" s="453"/>
      <c r="J970" s="453"/>
      <c r="K970" s="453"/>
      <c r="L970" s="453"/>
      <c r="M970" s="453"/>
      <c r="N970" s="453"/>
      <c r="O970" s="453"/>
      <c r="P970" s="453"/>
      <c r="Q970" s="453"/>
      <c r="R970" s="453"/>
      <c r="S970" s="453"/>
      <c r="T970" s="453"/>
      <c r="U970" s="453"/>
      <c r="V970" s="453"/>
      <c r="W970" s="453"/>
      <c r="X970" s="453"/>
      <c r="Y970" s="453"/>
      <c r="Z970" s="453"/>
      <c r="AA970" s="453"/>
      <c r="AB970" s="453"/>
      <c r="AC970" s="453"/>
      <c r="AD970" s="453"/>
      <c r="AE970" s="453"/>
    </row>
    <row r="971">
      <c r="A971" s="453"/>
      <c r="B971" s="453"/>
      <c r="C971" s="453"/>
      <c r="D971" s="453"/>
      <c r="E971" s="453"/>
      <c r="F971" s="453"/>
      <c r="G971" s="453"/>
      <c r="H971" s="453"/>
      <c r="I971" s="453"/>
      <c r="J971" s="453"/>
      <c r="K971" s="453"/>
      <c r="L971" s="453"/>
      <c r="M971" s="453"/>
      <c r="N971" s="453"/>
      <c r="O971" s="453"/>
      <c r="P971" s="453"/>
      <c r="Q971" s="453"/>
      <c r="R971" s="453"/>
      <c r="S971" s="453"/>
      <c r="T971" s="453"/>
      <c r="U971" s="453"/>
      <c r="V971" s="453"/>
      <c r="W971" s="453"/>
      <c r="X971" s="453"/>
      <c r="Y971" s="453"/>
      <c r="Z971" s="453"/>
      <c r="AA971" s="453"/>
      <c r="AB971" s="453"/>
      <c r="AC971" s="453"/>
      <c r="AD971" s="453"/>
      <c r="AE971" s="453"/>
    </row>
    <row r="972">
      <c r="A972" s="453"/>
      <c r="B972" s="453"/>
      <c r="C972" s="453"/>
      <c r="D972" s="453"/>
      <c r="E972" s="453"/>
      <c r="F972" s="453"/>
      <c r="G972" s="453"/>
      <c r="H972" s="453"/>
      <c r="I972" s="453"/>
      <c r="J972" s="453"/>
      <c r="K972" s="453"/>
      <c r="L972" s="453"/>
      <c r="M972" s="453"/>
      <c r="N972" s="453"/>
      <c r="O972" s="453"/>
      <c r="P972" s="453"/>
      <c r="Q972" s="453"/>
      <c r="R972" s="453"/>
      <c r="S972" s="453"/>
      <c r="T972" s="453"/>
      <c r="U972" s="453"/>
      <c r="V972" s="453"/>
      <c r="W972" s="453"/>
      <c r="X972" s="453"/>
      <c r="Y972" s="453"/>
      <c r="Z972" s="453"/>
      <c r="AA972" s="453"/>
      <c r="AB972" s="453"/>
      <c r="AC972" s="453"/>
      <c r="AD972" s="453"/>
      <c r="AE972" s="453"/>
    </row>
    <row r="973">
      <c r="A973" s="453"/>
      <c r="B973" s="453"/>
      <c r="C973" s="453"/>
      <c r="D973" s="453"/>
      <c r="E973" s="453"/>
      <c r="F973" s="453"/>
      <c r="G973" s="453"/>
      <c r="H973" s="453"/>
      <c r="I973" s="453"/>
      <c r="J973" s="453"/>
      <c r="K973" s="453"/>
      <c r="L973" s="453"/>
      <c r="M973" s="453"/>
      <c r="N973" s="453"/>
      <c r="O973" s="453"/>
      <c r="P973" s="453"/>
      <c r="Q973" s="453"/>
      <c r="R973" s="453"/>
      <c r="S973" s="453"/>
      <c r="T973" s="453"/>
      <c r="U973" s="453"/>
      <c r="V973" s="453"/>
      <c r="W973" s="453"/>
      <c r="X973" s="453"/>
      <c r="Y973" s="453"/>
      <c r="Z973" s="453"/>
      <c r="AA973" s="453"/>
      <c r="AB973" s="453"/>
      <c r="AC973" s="453"/>
      <c r="AD973" s="453"/>
      <c r="AE973" s="453"/>
    </row>
    <row r="974">
      <c r="A974" s="453"/>
      <c r="B974" s="453"/>
      <c r="C974" s="453"/>
      <c r="D974" s="453"/>
      <c r="E974" s="453"/>
      <c r="F974" s="453"/>
      <c r="G974" s="453"/>
      <c r="H974" s="453"/>
      <c r="I974" s="453"/>
      <c r="J974" s="453"/>
      <c r="K974" s="453"/>
      <c r="L974" s="453"/>
      <c r="M974" s="453"/>
      <c r="N974" s="453"/>
      <c r="O974" s="453"/>
      <c r="P974" s="453"/>
      <c r="Q974" s="453"/>
      <c r="R974" s="453"/>
      <c r="S974" s="453"/>
      <c r="T974" s="453"/>
      <c r="U974" s="453"/>
      <c r="V974" s="453"/>
      <c r="W974" s="453"/>
      <c r="X974" s="453"/>
      <c r="Y974" s="453"/>
      <c r="Z974" s="453"/>
      <c r="AA974" s="453"/>
      <c r="AB974" s="453"/>
      <c r="AC974" s="453"/>
      <c r="AD974" s="453"/>
      <c r="AE974" s="453"/>
    </row>
    <row r="975">
      <c r="A975" s="453"/>
      <c r="B975" s="453"/>
      <c r="C975" s="453"/>
      <c r="D975" s="453"/>
      <c r="E975" s="453"/>
      <c r="F975" s="453"/>
      <c r="G975" s="453"/>
      <c r="H975" s="453"/>
      <c r="I975" s="453"/>
      <c r="J975" s="453"/>
      <c r="K975" s="453"/>
      <c r="L975" s="453"/>
      <c r="M975" s="453"/>
      <c r="N975" s="453"/>
      <c r="O975" s="453"/>
      <c r="P975" s="453"/>
      <c r="Q975" s="453"/>
      <c r="R975" s="453"/>
      <c r="S975" s="453"/>
      <c r="T975" s="453"/>
      <c r="U975" s="453"/>
      <c r="V975" s="453"/>
      <c r="W975" s="453"/>
      <c r="X975" s="453"/>
      <c r="Y975" s="453"/>
      <c r="Z975" s="453"/>
      <c r="AA975" s="453"/>
      <c r="AB975" s="453"/>
      <c r="AC975" s="453"/>
      <c r="AD975" s="453"/>
      <c r="AE975" s="453"/>
    </row>
    <row r="976">
      <c r="A976" s="453"/>
      <c r="B976" s="453"/>
      <c r="C976" s="453"/>
      <c r="D976" s="453"/>
      <c r="E976" s="453"/>
      <c r="F976" s="453"/>
      <c r="G976" s="453"/>
      <c r="H976" s="453"/>
      <c r="I976" s="453"/>
      <c r="J976" s="453"/>
      <c r="K976" s="453"/>
      <c r="L976" s="453"/>
      <c r="M976" s="453"/>
      <c r="N976" s="453"/>
      <c r="O976" s="453"/>
      <c r="P976" s="453"/>
      <c r="Q976" s="453"/>
      <c r="R976" s="453"/>
      <c r="S976" s="453"/>
      <c r="T976" s="453"/>
      <c r="U976" s="453"/>
      <c r="V976" s="453"/>
      <c r="W976" s="453"/>
      <c r="X976" s="453"/>
      <c r="Y976" s="453"/>
      <c r="Z976" s="453"/>
      <c r="AA976" s="453"/>
      <c r="AB976" s="453"/>
      <c r="AC976" s="453"/>
      <c r="AD976" s="453"/>
      <c r="AE976" s="453"/>
    </row>
    <row r="977">
      <c r="A977" s="453"/>
      <c r="B977" s="453"/>
      <c r="C977" s="453"/>
      <c r="D977" s="453"/>
      <c r="E977" s="453"/>
      <c r="F977" s="453"/>
      <c r="G977" s="453"/>
      <c r="H977" s="453"/>
      <c r="I977" s="453"/>
      <c r="J977" s="453"/>
      <c r="K977" s="453"/>
      <c r="L977" s="453"/>
      <c r="M977" s="453"/>
      <c r="N977" s="453"/>
      <c r="O977" s="453"/>
      <c r="P977" s="453"/>
      <c r="Q977" s="453"/>
      <c r="R977" s="453"/>
      <c r="S977" s="453"/>
      <c r="T977" s="453"/>
      <c r="U977" s="453"/>
      <c r="V977" s="453"/>
      <c r="W977" s="453"/>
      <c r="X977" s="453"/>
      <c r="Y977" s="453"/>
      <c r="Z977" s="453"/>
      <c r="AA977" s="453"/>
      <c r="AB977" s="453"/>
      <c r="AC977" s="453"/>
      <c r="AD977" s="453"/>
      <c r="AE977" s="453"/>
    </row>
    <row r="978">
      <c r="A978" s="453"/>
      <c r="B978" s="453"/>
      <c r="C978" s="453"/>
      <c r="D978" s="453"/>
      <c r="E978" s="453"/>
      <c r="F978" s="453"/>
      <c r="G978" s="453"/>
      <c r="H978" s="453"/>
      <c r="I978" s="453"/>
      <c r="J978" s="453"/>
      <c r="K978" s="453"/>
      <c r="L978" s="453"/>
      <c r="M978" s="453"/>
      <c r="N978" s="453"/>
      <c r="O978" s="453"/>
      <c r="P978" s="453"/>
      <c r="Q978" s="453"/>
      <c r="R978" s="453"/>
      <c r="S978" s="453"/>
      <c r="T978" s="453"/>
      <c r="U978" s="453"/>
      <c r="V978" s="453"/>
      <c r="W978" s="453"/>
      <c r="X978" s="453"/>
      <c r="Y978" s="453"/>
      <c r="Z978" s="453"/>
      <c r="AA978" s="453"/>
      <c r="AB978" s="453"/>
      <c r="AC978" s="453"/>
      <c r="AD978" s="453"/>
      <c r="AE978" s="453"/>
    </row>
    <row r="979">
      <c r="A979" s="453"/>
      <c r="B979" s="453"/>
      <c r="C979" s="453"/>
      <c r="D979" s="453"/>
      <c r="E979" s="453"/>
      <c r="F979" s="453"/>
      <c r="G979" s="453"/>
      <c r="H979" s="453"/>
      <c r="I979" s="453"/>
      <c r="J979" s="453"/>
      <c r="K979" s="453"/>
      <c r="L979" s="453"/>
      <c r="M979" s="453"/>
      <c r="N979" s="453"/>
      <c r="O979" s="453"/>
      <c r="P979" s="453"/>
      <c r="Q979" s="453"/>
      <c r="R979" s="453"/>
      <c r="S979" s="453"/>
      <c r="T979" s="453"/>
      <c r="U979" s="453"/>
      <c r="V979" s="453"/>
      <c r="W979" s="453"/>
      <c r="X979" s="453"/>
      <c r="Y979" s="453"/>
      <c r="Z979" s="453"/>
      <c r="AA979" s="453"/>
      <c r="AB979" s="453"/>
      <c r="AC979" s="453"/>
      <c r="AD979" s="453"/>
      <c r="AE979" s="453"/>
    </row>
    <row r="980">
      <c r="A980" s="453"/>
      <c r="B980" s="453"/>
      <c r="C980" s="453"/>
      <c r="D980" s="453"/>
      <c r="E980" s="453"/>
      <c r="F980" s="453"/>
      <c r="G980" s="453"/>
      <c r="H980" s="453"/>
      <c r="I980" s="453"/>
      <c r="J980" s="453"/>
      <c r="K980" s="453"/>
      <c r="L980" s="453"/>
      <c r="M980" s="453"/>
      <c r="N980" s="453"/>
      <c r="O980" s="453"/>
      <c r="P980" s="453"/>
      <c r="Q980" s="453"/>
      <c r="R980" s="453"/>
      <c r="S980" s="453"/>
      <c r="T980" s="453"/>
      <c r="U980" s="453"/>
      <c r="V980" s="453"/>
      <c r="W980" s="453"/>
      <c r="X980" s="453"/>
      <c r="Y980" s="453"/>
      <c r="Z980" s="453"/>
      <c r="AA980" s="453"/>
      <c r="AB980" s="453"/>
      <c r="AC980" s="453"/>
      <c r="AD980" s="453"/>
      <c r="AE980" s="453"/>
    </row>
    <row r="981">
      <c r="A981" s="453"/>
      <c r="B981" s="453"/>
      <c r="C981" s="453"/>
      <c r="D981" s="453"/>
      <c r="E981" s="453"/>
      <c r="F981" s="453"/>
      <c r="G981" s="453"/>
      <c r="H981" s="453"/>
      <c r="I981" s="453"/>
      <c r="J981" s="453"/>
      <c r="K981" s="453"/>
      <c r="L981" s="453"/>
      <c r="M981" s="453"/>
      <c r="N981" s="453"/>
      <c r="O981" s="453"/>
      <c r="P981" s="453"/>
      <c r="Q981" s="453"/>
      <c r="R981" s="453"/>
      <c r="S981" s="453"/>
      <c r="T981" s="453"/>
      <c r="U981" s="453"/>
      <c r="V981" s="453"/>
      <c r="W981" s="453"/>
      <c r="X981" s="453"/>
      <c r="Y981" s="453"/>
      <c r="Z981" s="453"/>
      <c r="AA981" s="453"/>
      <c r="AB981" s="453"/>
      <c r="AC981" s="453"/>
      <c r="AD981" s="453"/>
      <c r="AE981" s="453"/>
    </row>
    <row r="982">
      <c r="A982" s="453"/>
      <c r="B982" s="453"/>
      <c r="C982" s="453"/>
      <c r="D982" s="453"/>
      <c r="E982" s="453"/>
      <c r="F982" s="453"/>
      <c r="G982" s="453"/>
      <c r="H982" s="453"/>
      <c r="I982" s="453"/>
      <c r="J982" s="453"/>
      <c r="K982" s="453"/>
      <c r="L982" s="453"/>
      <c r="M982" s="453"/>
      <c r="N982" s="453"/>
      <c r="O982" s="453"/>
      <c r="P982" s="453"/>
      <c r="Q982" s="453"/>
      <c r="R982" s="453"/>
      <c r="S982" s="453"/>
      <c r="T982" s="453"/>
      <c r="U982" s="453"/>
      <c r="V982" s="453"/>
      <c r="W982" s="453"/>
      <c r="X982" s="453"/>
      <c r="Y982" s="453"/>
      <c r="Z982" s="453"/>
      <c r="AA982" s="453"/>
      <c r="AB982" s="453"/>
      <c r="AC982" s="453"/>
      <c r="AD982" s="453"/>
      <c r="AE982" s="453"/>
    </row>
    <row r="983">
      <c r="A983" s="453"/>
      <c r="B983" s="453"/>
      <c r="C983" s="453"/>
      <c r="D983" s="453"/>
      <c r="E983" s="453"/>
      <c r="F983" s="453"/>
      <c r="G983" s="453"/>
      <c r="H983" s="453"/>
      <c r="I983" s="453"/>
      <c r="J983" s="453"/>
      <c r="K983" s="453"/>
      <c r="L983" s="453"/>
      <c r="M983" s="453"/>
      <c r="N983" s="453"/>
      <c r="O983" s="453"/>
      <c r="P983" s="453"/>
      <c r="Q983" s="453"/>
      <c r="R983" s="453"/>
      <c r="S983" s="453"/>
      <c r="T983" s="453"/>
      <c r="U983" s="453"/>
      <c r="V983" s="453"/>
      <c r="W983" s="453"/>
      <c r="X983" s="453"/>
      <c r="Y983" s="453"/>
      <c r="Z983" s="453"/>
      <c r="AA983" s="453"/>
      <c r="AB983" s="453"/>
      <c r="AC983" s="453"/>
      <c r="AD983" s="453"/>
      <c r="AE983" s="453"/>
    </row>
    <row r="984">
      <c r="A984" s="453"/>
      <c r="B984" s="453"/>
      <c r="C984" s="453"/>
      <c r="D984" s="453"/>
      <c r="E984" s="453"/>
      <c r="F984" s="453"/>
      <c r="G984" s="453"/>
      <c r="H984" s="453"/>
      <c r="I984" s="453"/>
      <c r="J984" s="453"/>
      <c r="K984" s="453"/>
      <c r="L984" s="453"/>
      <c r="M984" s="453"/>
      <c r="N984" s="453"/>
      <c r="O984" s="453"/>
      <c r="P984" s="453"/>
      <c r="Q984" s="453"/>
      <c r="R984" s="453"/>
      <c r="S984" s="453"/>
      <c r="T984" s="453"/>
      <c r="U984" s="453"/>
      <c r="V984" s="453"/>
      <c r="W984" s="453"/>
      <c r="X984" s="453"/>
      <c r="Y984" s="453"/>
      <c r="Z984" s="453"/>
      <c r="AA984" s="453"/>
      <c r="AB984" s="453"/>
      <c r="AC984" s="453"/>
      <c r="AD984" s="453"/>
      <c r="AE984" s="453"/>
    </row>
    <row r="985">
      <c r="A985" s="453"/>
      <c r="B985" s="453"/>
      <c r="C985" s="453"/>
      <c r="D985" s="453"/>
      <c r="E985" s="453"/>
      <c r="F985" s="453"/>
      <c r="G985" s="453"/>
      <c r="H985" s="453"/>
      <c r="I985" s="453"/>
      <c r="J985" s="453"/>
      <c r="K985" s="453"/>
      <c r="L985" s="453"/>
      <c r="M985" s="453"/>
      <c r="N985" s="453"/>
      <c r="O985" s="453"/>
      <c r="P985" s="453"/>
      <c r="Q985" s="453"/>
      <c r="R985" s="453"/>
      <c r="S985" s="453"/>
      <c r="T985" s="453"/>
      <c r="U985" s="453"/>
      <c r="V985" s="453"/>
      <c r="W985" s="453"/>
      <c r="X985" s="453"/>
      <c r="Y985" s="453"/>
      <c r="Z985" s="453"/>
      <c r="AA985" s="453"/>
      <c r="AB985" s="453"/>
      <c r="AC985" s="453"/>
      <c r="AD985" s="453"/>
      <c r="AE985" s="453"/>
    </row>
    <row r="986">
      <c r="A986" s="453"/>
      <c r="B986" s="453"/>
      <c r="C986" s="453"/>
      <c r="D986" s="453"/>
      <c r="E986" s="453"/>
      <c r="F986" s="453"/>
      <c r="G986" s="453"/>
      <c r="H986" s="453"/>
      <c r="I986" s="453"/>
      <c r="J986" s="453"/>
      <c r="K986" s="453"/>
      <c r="L986" s="453"/>
      <c r="M986" s="453"/>
      <c r="N986" s="453"/>
      <c r="O986" s="453"/>
      <c r="P986" s="453"/>
      <c r="Q986" s="453"/>
      <c r="R986" s="453"/>
      <c r="S986" s="453"/>
      <c r="T986" s="453"/>
      <c r="U986" s="453"/>
      <c r="V986" s="453"/>
      <c r="W986" s="453"/>
      <c r="X986" s="453"/>
      <c r="Y986" s="453"/>
      <c r="Z986" s="453"/>
      <c r="AA986" s="453"/>
      <c r="AB986" s="453"/>
      <c r="AC986" s="453"/>
      <c r="AD986" s="453"/>
      <c r="AE986" s="453"/>
    </row>
    <row r="987">
      <c r="A987" s="453"/>
      <c r="B987" s="453"/>
      <c r="C987" s="453"/>
      <c r="D987" s="453"/>
      <c r="E987" s="453"/>
      <c r="F987" s="453"/>
      <c r="G987" s="453"/>
      <c r="H987" s="453"/>
      <c r="I987" s="453"/>
      <c r="J987" s="453"/>
      <c r="K987" s="453"/>
      <c r="L987" s="453"/>
      <c r="M987" s="453"/>
      <c r="N987" s="453"/>
      <c r="O987" s="453"/>
      <c r="P987" s="453"/>
      <c r="Q987" s="453"/>
      <c r="R987" s="453"/>
      <c r="S987" s="453"/>
      <c r="T987" s="453"/>
      <c r="U987" s="453"/>
      <c r="V987" s="453"/>
      <c r="W987" s="453"/>
      <c r="X987" s="453"/>
      <c r="Y987" s="453"/>
      <c r="Z987" s="453"/>
      <c r="AA987" s="453"/>
      <c r="AB987" s="453"/>
      <c r="AC987" s="453"/>
      <c r="AD987" s="453"/>
      <c r="AE987" s="453"/>
    </row>
    <row r="988">
      <c r="A988" s="453"/>
      <c r="B988" s="453"/>
      <c r="C988" s="453"/>
      <c r="D988" s="453"/>
      <c r="E988" s="453"/>
      <c r="F988" s="453"/>
      <c r="G988" s="453"/>
      <c r="H988" s="453"/>
      <c r="I988" s="453"/>
      <c r="J988" s="453"/>
      <c r="K988" s="453"/>
      <c r="L988" s="453"/>
      <c r="M988" s="453"/>
      <c r="N988" s="453"/>
      <c r="O988" s="453"/>
      <c r="P988" s="453"/>
      <c r="Q988" s="453"/>
      <c r="R988" s="453"/>
      <c r="S988" s="453"/>
      <c r="T988" s="453"/>
      <c r="U988" s="453"/>
      <c r="V988" s="453"/>
      <c r="W988" s="453"/>
      <c r="X988" s="453"/>
      <c r="Y988" s="453"/>
      <c r="Z988" s="453"/>
      <c r="AA988" s="453"/>
      <c r="AB988" s="453"/>
      <c r="AC988" s="453"/>
      <c r="AD988" s="453"/>
      <c r="AE988" s="453"/>
    </row>
    <row r="989">
      <c r="A989" s="453"/>
      <c r="B989" s="453"/>
      <c r="C989" s="453"/>
      <c r="D989" s="453"/>
      <c r="E989" s="453"/>
      <c r="F989" s="453"/>
      <c r="G989" s="453"/>
      <c r="H989" s="453"/>
      <c r="I989" s="453"/>
      <c r="J989" s="453"/>
      <c r="K989" s="453"/>
      <c r="L989" s="453"/>
      <c r="M989" s="453"/>
      <c r="N989" s="453"/>
      <c r="O989" s="453"/>
      <c r="P989" s="453"/>
      <c r="Q989" s="453"/>
      <c r="R989" s="453"/>
      <c r="S989" s="453"/>
      <c r="T989" s="453"/>
      <c r="U989" s="453"/>
      <c r="V989" s="453"/>
      <c r="W989" s="453"/>
      <c r="X989" s="453"/>
      <c r="Y989" s="453"/>
      <c r="Z989" s="453"/>
      <c r="AA989" s="453"/>
      <c r="AB989" s="453"/>
      <c r="AC989" s="453"/>
      <c r="AD989" s="453"/>
      <c r="AE989" s="453"/>
    </row>
    <row r="990">
      <c r="A990" s="453"/>
      <c r="B990" s="453"/>
      <c r="C990" s="453"/>
      <c r="D990" s="453"/>
      <c r="E990" s="453"/>
      <c r="F990" s="453"/>
      <c r="G990" s="453"/>
      <c r="H990" s="453"/>
      <c r="I990" s="453"/>
      <c r="J990" s="453"/>
      <c r="K990" s="453"/>
      <c r="L990" s="453"/>
      <c r="M990" s="453"/>
      <c r="N990" s="453"/>
      <c r="O990" s="453"/>
      <c r="P990" s="453"/>
      <c r="Q990" s="453"/>
      <c r="R990" s="453"/>
      <c r="S990" s="453"/>
      <c r="T990" s="453"/>
      <c r="U990" s="453"/>
      <c r="V990" s="453"/>
      <c r="W990" s="453"/>
      <c r="X990" s="453"/>
      <c r="Y990" s="453"/>
      <c r="Z990" s="453"/>
      <c r="AA990" s="453"/>
      <c r="AB990" s="453"/>
      <c r="AC990" s="453"/>
      <c r="AD990" s="453"/>
      <c r="AE990" s="453"/>
    </row>
    <row r="991">
      <c r="A991" s="453"/>
      <c r="B991" s="453"/>
      <c r="C991" s="453"/>
      <c r="D991" s="453"/>
      <c r="E991" s="453"/>
      <c r="F991" s="453"/>
      <c r="G991" s="453"/>
      <c r="H991" s="453"/>
      <c r="I991" s="453"/>
      <c r="J991" s="453"/>
      <c r="K991" s="453"/>
      <c r="L991" s="453"/>
      <c r="M991" s="453"/>
      <c r="N991" s="453"/>
      <c r="O991" s="453"/>
      <c r="P991" s="453"/>
      <c r="Q991" s="453"/>
      <c r="R991" s="453"/>
      <c r="S991" s="453"/>
      <c r="T991" s="453"/>
      <c r="U991" s="453"/>
      <c r="V991" s="453"/>
      <c r="W991" s="453"/>
      <c r="X991" s="453"/>
      <c r="Y991" s="453"/>
      <c r="Z991" s="453"/>
      <c r="AA991" s="453"/>
      <c r="AB991" s="453"/>
      <c r="AC991" s="453"/>
      <c r="AD991" s="453"/>
      <c r="AE991" s="453"/>
    </row>
    <row r="992">
      <c r="A992" s="453"/>
      <c r="B992" s="453"/>
      <c r="C992" s="453"/>
      <c r="D992" s="453"/>
      <c r="E992" s="453"/>
      <c r="F992" s="453"/>
      <c r="G992" s="453"/>
      <c r="H992" s="453"/>
      <c r="I992" s="453"/>
      <c r="J992" s="453"/>
      <c r="K992" s="453"/>
      <c r="L992" s="453"/>
      <c r="M992" s="453"/>
      <c r="N992" s="453"/>
      <c r="O992" s="453"/>
      <c r="P992" s="453"/>
      <c r="Q992" s="453"/>
      <c r="R992" s="453"/>
      <c r="S992" s="453"/>
      <c r="T992" s="453"/>
      <c r="U992" s="453"/>
      <c r="V992" s="453"/>
      <c r="W992" s="453"/>
      <c r="X992" s="453"/>
      <c r="Y992" s="453"/>
      <c r="Z992" s="453"/>
      <c r="AA992" s="453"/>
      <c r="AB992" s="453"/>
      <c r="AC992" s="453"/>
      <c r="AD992" s="453"/>
      <c r="AE992" s="453"/>
    </row>
    <row r="993">
      <c r="A993" s="453"/>
      <c r="B993" s="453"/>
      <c r="C993" s="453"/>
      <c r="D993" s="453"/>
      <c r="E993" s="453"/>
      <c r="F993" s="453"/>
      <c r="G993" s="453"/>
      <c r="H993" s="453"/>
      <c r="I993" s="453"/>
      <c r="J993" s="453"/>
      <c r="K993" s="453"/>
      <c r="L993" s="453"/>
      <c r="M993" s="453"/>
      <c r="N993" s="453"/>
      <c r="O993" s="453"/>
      <c r="P993" s="453"/>
      <c r="Q993" s="453"/>
      <c r="R993" s="453"/>
      <c r="S993" s="453"/>
      <c r="T993" s="453"/>
      <c r="U993" s="453"/>
      <c r="V993" s="453"/>
      <c r="W993" s="453"/>
      <c r="X993" s="453"/>
      <c r="Y993" s="453"/>
      <c r="Z993" s="453"/>
      <c r="AA993" s="453"/>
      <c r="AB993" s="453"/>
      <c r="AC993" s="453"/>
      <c r="AD993" s="453"/>
      <c r="AE993" s="453"/>
    </row>
    <row r="994">
      <c r="A994" s="453"/>
      <c r="B994" s="453"/>
      <c r="C994" s="453"/>
      <c r="D994" s="453"/>
      <c r="E994" s="453"/>
      <c r="F994" s="453"/>
      <c r="G994" s="453"/>
      <c r="H994" s="453"/>
      <c r="I994" s="453"/>
      <c r="J994" s="453"/>
      <c r="K994" s="453"/>
      <c r="L994" s="453"/>
      <c r="M994" s="453"/>
      <c r="N994" s="453"/>
      <c r="O994" s="453"/>
      <c r="P994" s="453"/>
      <c r="Q994" s="453"/>
      <c r="R994" s="453"/>
      <c r="S994" s="453"/>
      <c r="T994" s="453"/>
      <c r="U994" s="453"/>
      <c r="V994" s="453"/>
      <c r="W994" s="453"/>
      <c r="X994" s="453"/>
      <c r="Y994" s="453"/>
      <c r="Z994" s="453"/>
      <c r="AA994" s="453"/>
      <c r="AB994" s="453"/>
      <c r="AC994" s="453"/>
      <c r="AD994" s="453"/>
      <c r="AE994" s="453"/>
    </row>
    <row r="995">
      <c r="A995" s="453"/>
      <c r="B995" s="453"/>
      <c r="C995" s="453"/>
      <c r="D995" s="453"/>
      <c r="E995" s="453"/>
      <c r="F995" s="453"/>
      <c r="G995" s="453"/>
      <c r="H995" s="453"/>
      <c r="I995" s="453"/>
      <c r="J995" s="453"/>
      <c r="K995" s="453"/>
      <c r="L995" s="453"/>
      <c r="M995" s="453"/>
      <c r="N995" s="453"/>
      <c r="O995" s="453"/>
      <c r="P995" s="453"/>
      <c r="Q995" s="453"/>
      <c r="R995" s="453"/>
      <c r="S995" s="453"/>
      <c r="T995" s="453"/>
      <c r="U995" s="453"/>
      <c r="V995" s="453"/>
      <c r="W995" s="453"/>
      <c r="X995" s="453"/>
      <c r="Y995" s="453"/>
      <c r="Z995" s="453"/>
      <c r="AA995" s="453"/>
      <c r="AB995" s="453"/>
      <c r="AC995" s="453"/>
      <c r="AD995" s="453"/>
      <c r="AE995" s="453"/>
    </row>
    <row r="996">
      <c r="A996" s="453"/>
      <c r="B996" s="453"/>
      <c r="C996" s="453"/>
      <c r="D996" s="453"/>
      <c r="E996" s="453"/>
      <c r="F996" s="453"/>
      <c r="G996" s="453"/>
      <c r="H996" s="453"/>
      <c r="I996" s="453"/>
      <c r="J996" s="453"/>
      <c r="K996" s="453"/>
      <c r="L996" s="453"/>
      <c r="M996" s="453"/>
      <c r="N996" s="453"/>
      <c r="O996" s="453"/>
      <c r="P996" s="453"/>
      <c r="Q996" s="453"/>
      <c r="R996" s="453"/>
      <c r="S996" s="453"/>
      <c r="T996" s="453"/>
      <c r="U996" s="453"/>
      <c r="V996" s="453"/>
      <c r="W996" s="453"/>
      <c r="X996" s="453"/>
      <c r="Y996" s="453"/>
      <c r="Z996" s="453"/>
      <c r="AA996" s="453"/>
      <c r="AB996" s="453"/>
      <c r="AC996" s="453"/>
      <c r="AD996" s="453"/>
      <c r="AE996" s="453"/>
    </row>
    <row r="997">
      <c r="A997" s="453"/>
      <c r="B997" s="453"/>
      <c r="C997" s="453"/>
      <c r="D997" s="453"/>
      <c r="E997" s="453"/>
      <c r="F997" s="453"/>
      <c r="G997" s="453"/>
      <c r="H997" s="453"/>
      <c r="I997" s="453"/>
      <c r="J997" s="453"/>
      <c r="K997" s="453"/>
      <c r="L997" s="453"/>
      <c r="M997" s="453"/>
      <c r="N997" s="453"/>
      <c r="O997" s="453"/>
      <c r="P997" s="453"/>
      <c r="Q997" s="453"/>
      <c r="R997" s="453"/>
      <c r="S997" s="453"/>
      <c r="T997" s="453"/>
      <c r="U997" s="453"/>
      <c r="V997" s="453"/>
      <c r="W997" s="453"/>
      <c r="X997" s="453"/>
      <c r="Y997" s="453"/>
      <c r="Z997" s="453"/>
      <c r="AA997" s="453"/>
      <c r="AB997" s="453"/>
      <c r="AC997" s="453"/>
      <c r="AD997" s="453"/>
      <c r="AE997" s="453"/>
    </row>
    <row r="998">
      <c r="A998" s="453"/>
      <c r="B998" s="453"/>
      <c r="C998" s="453"/>
      <c r="D998" s="453"/>
      <c r="E998" s="453"/>
      <c r="F998" s="453"/>
      <c r="G998" s="453"/>
      <c r="H998" s="453"/>
      <c r="I998" s="453"/>
      <c r="J998" s="453"/>
      <c r="K998" s="453"/>
      <c r="L998" s="453"/>
      <c r="M998" s="453"/>
      <c r="N998" s="453"/>
      <c r="O998" s="453"/>
      <c r="P998" s="453"/>
      <c r="Q998" s="453"/>
      <c r="R998" s="453"/>
      <c r="S998" s="453"/>
      <c r="T998" s="453"/>
      <c r="U998" s="453"/>
      <c r="V998" s="453"/>
      <c r="W998" s="453"/>
      <c r="X998" s="453"/>
      <c r="Y998" s="453"/>
      <c r="Z998" s="453"/>
      <c r="AA998" s="453"/>
      <c r="AB998" s="453"/>
      <c r="AC998" s="453"/>
      <c r="AD998" s="453"/>
      <c r="AE998" s="453"/>
    </row>
    <row r="999">
      <c r="A999" s="453"/>
      <c r="B999" s="453"/>
      <c r="C999" s="453"/>
      <c r="D999" s="453"/>
      <c r="E999" s="453"/>
      <c r="F999" s="453"/>
      <c r="G999" s="453"/>
      <c r="H999" s="453"/>
      <c r="I999" s="453"/>
      <c r="J999" s="453"/>
      <c r="K999" s="453"/>
      <c r="L999" s="453"/>
      <c r="M999" s="453"/>
      <c r="N999" s="453"/>
      <c r="O999" s="453"/>
      <c r="P999" s="453"/>
      <c r="Q999" s="453"/>
      <c r="R999" s="453"/>
      <c r="S999" s="453"/>
      <c r="T999" s="453"/>
      <c r="U999" s="453"/>
      <c r="V999" s="453"/>
      <c r="W999" s="453"/>
      <c r="X999" s="453"/>
      <c r="Y999" s="453"/>
      <c r="Z999" s="453"/>
      <c r="AA999" s="453"/>
      <c r="AB999" s="453"/>
      <c r="AC999" s="453"/>
      <c r="AD999" s="453"/>
      <c r="AE999" s="453"/>
    </row>
    <row r="1000">
      <c r="A1000" s="453"/>
      <c r="B1000" s="453"/>
      <c r="C1000" s="453"/>
      <c r="D1000" s="453"/>
      <c r="E1000" s="453"/>
      <c r="F1000" s="453"/>
      <c r="G1000" s="453"/>
      <c r="H1000" s="453"/>
      <c r="I1000" s="453"/>
      <c r="J1000" s="453"/>
      <c r="K1000" s="453"/>
      <c r="L1000" s="453"/>
      <c r="M1000" s="453"/>
      <c r="N1000" s="453"/>
      <c r="O1000" s="453"/>
      <c r="P1000" s="453"/>
      <c r="Q1000" s="453"/>
      <c r="R1000" s="453"/>
      <c r="S1000" s="453"/>
      <c r="T1000" s="453"/>
      <c r="U1000" s="453"/>
      <c r="V1000" s="453"/>
      <c r="W1000" s="453"/>
      <c r="X1000" s="453"/>
      <c r="Y1000" s="453"/>
      <c r="Z1000" s="453"/>
      <c r="AA1000" s="453"/>
      <c r="AB1000" s="453"/>
      <c r="AC1000" s="453"/>
      <c r="AD1000" s="453"/>
      <c r="AE1000" s="453"/>
    </row>
    <row r="1001">
      <c r="A1001" s="453"/>
      <c r="B1001" s="453"/>
      <c r="C1001" s="453"/>
      <c r="D1001" s="453"/>
      <c r="E1001" s="453"/>
      <c r="F1001" s="453"/>
      <c r="G1001" s="453"/>
      <c r="H1001" s="453"/>
      <c r="I1001" s="453"/>
      <c r="J1001" s="453"/>
      <c r="K1001" s="453"/>
      <c r="L1001" s="453"/>
      <c r="M1001" s="453"/>
      <c r="N1001" s="453"/>
      <c r="O1001" s="453"/>
      <c r="P1001" s="453"/>
      <c r="Q1001" s="453"/>
      <c r="R1001" s="453"/>
      <c r="S1001" s="453"/>
      <c r="T1001" s="453"/>
      <c r="U1001" s="453"/>
      <c r="V1001" s="453"/>
      <c r="W1001" s="453"/>
      <c r="X1001" s="453"/>
      <c r="Y1001" s="453"/>
      <c r="Z1001" s="453"/>
      <c r="AA1001" s="453"/>
      <c r="AB1001" s="453"/>
      <c r="AC1001" s="453"/>
      <c r="AD1001" s="453"/>
      <c r="AE1001" s="453"/>
    </row>
    <row r="1002">
      <c r="A1002" s="453"/>
      <c r="B1002" s="453"/>
      <c r="C1002" s="453"/>
      <c r="D1002" s="453"/>
      <c r="E1002" s="453"/>
      <c r="F1002" s="453"/>
      <c r="G1002" s="453"/>
      <c r="H1002" s="453"/>
      <c r="I1002" s="453"/>
      <c r="J1002" s="453"/>
      <c r="K1002" s="453"/>
      <c r="L1002" s="453"/>
      <c r="M1002" s="453"/>
      <c r="N1002" s="453"/>
      <c r="O1002" s="453"/>
      <c r="P1002" s="453"/>
      <c r="Q1002" s="453"/>
      <c r="R1002" s="453"/>
      <c r="S1002" s="453"/>
      <c r="T1002" s="453"/>
      <c r="U1002" s="453"/>
      <c r="V1002" s="453"/>
      <c r="W1002" s="453"/>
      <c r="X1002" s="453"/>
      <c r="Y1002" s="453"/>
      <c r="Z1002" s="453"/>
      <c r="AA1002" s="453"/>
      <c r="AB1002" s="453"/>
      <c r="AC1002" s="453"/>
      <c r="AD1002" s="453"/>
      <c r="AE1002" s="453"/>
    </row>
  </sheetData>
  <mergeCells count="17">
    <mergeCell ref="I6:I7"/>
    <mergeCell ref="J6:J7"/>
    <mergeCell ref="K6:K7"/>
    <mergeCell ref="L6:L7"/>
    <mergeCell ref="M6:M7"/>
    <mergeCell ref="N6:N7"/>
    <mergeCell ref="T6:T7"/>
    <mergeCell ref="U6:U7"/>
    <mergeCell ref="B80:B83"/>
    <mergeCell ref="B84:B87"/>
    <mergeCell ref="B6:B7"/>
    <mergeCell ref="C6:C7"/>
    <mergeCell ref="D6:D7"/>
    <mergeCell ref="E6:E7"/>
    <mergeCell ref="F6:F7"/>
    <mergeCell ref="G6:G7"/>
    <mergeCell ref="H6:H7"/>
  </mergeCells>
  <hyperlinks>
    <hyperlink r:id="rId2" ref="T78"/>
  </hyperlinks>
  <printOptions/>
  <pageMargins bottom="0.75" footer="0.0" header="0.0" left="0.7" right="0.7" top="0.75"/>
  <pageSetup paperSize="9" orientation="portrait"/>
  <drawing r:id="rId3"/>
  <legacyDrawing r:id="rId4"/>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4.25"/>
    <col customWidth="1" min="2" max="2" width="27.0"/>
    <col customWidth="1" min="3" max="3" width="14.5"/>
    <col customWidth="1" min="5" max="5" width="13.25"/>
    <col customWidth="1" min="11" max="11" width="10.75"/>
    <col customWidth="1" min="12" max="12" width="3.38"/>
    <col customWidth="1" min="13" max="13" width="35.63"/>
    <col customWidth="1" min="14" max="20" width="13.38"/>
    <col customWidth="1" min="22" max="22" width="17.5"/>
    <col customWidth="1" min="23" max="23" width="12.88"/>
    <col customWidth="1" min="35" max="35" width="15.0"/>
  </cols>
  <sheetData>
    <row r="2">
      <c r="B2" s="945" t="s">
        <v>1354</v>
      </c>
    </row>
    <row r="3">
      <c r="B3" s="897" t="s">
        <v>1355</v>
      </c>
    </row>
    <row r="4">
      <c r="B4" s="897" t="s">
        <v>1356</v>
      </c>
    </row>
    <row r="5">
      <c r="B5" s="946"/>
    </row>
    <row r="6">
      <c r="B6" s="947" t="s">
        <v>1357</v>
      </c>
    </row>
    <row r="7">
      <c r="B7" s="453" t="s">
        <v>1358</v>
      </c>
      <c r="C7" s="948" t="s">
        <v>811</v>
      </c>
      <c r="F7" s="949" t="s">
        <v>1359</v>
      </c>
      <c r="G7" s="950" t="str">
        <f>IF(VLOOKUP($C$7,Weapons!$A$4:$I$491,9,FALSE)="1-2-3","Superior",IF(VLOOKUP($C$7,Weapons!$A$4:$I$491,9,FALSE)="1-2","Excellent",IF(VLOOKUP($C$7,Weapons!$A$4:$I$491,9,FALSE)="1","Good","")))</f>
        <v>Superior</v>
      </c>
    </row>
    <row r="8">
      <c r="B8" s="453" t="s">
        <v>1226</v>
      </c>
      <c r="C8" s="951">
        <f>VLOOKUP(C7,B145:J194,2,0)</f>
        <v>3</v>
      </c>
    </row>
    <row r="9">
      <c r="B9" s="677" t="s">
        <v>1227</v>
      </c>
      <c r="C9" s="951">
        <f>VLOOKUP(C7,B145:J194,3,0)</f>
        <v>4</v>
      </c>
    </row>
    <row r="10">
      <c r="B10" s="453" t="s">
        <v>1360</v>
      </c>
      <c r="C10" s="951">
        <f>VLOOKUP(C7,B145:J194,5,0)</f>
        <v>1</v>
      </c>
    </row>
    <row r="11">
      <c r="B11" s="453"/>
      <c r="C11" s="453"/>
      <c r="D11" s="453"/>
      <c r="E11" s="453"/>
      <c r="F11" s="453"/>
      <c r="G11" s="453"/>
      <c r="H11" s="453"/>
      <c r="I11" s="453"/>
      <c r="M11" s="952" t="s">
        <v>1361</v>
      </c>
      <c r="N11" s="953"/>
      <c r="O11" s="953"/>
      <c r="P11" s="953"/>
      <c r="Q11" s="953"/>
    </row>
    <row r="12">
      <c r="B12" s="954" t="s">
        <v>1362</v>
      </c>
      <c r="C12" s="955" t="str">
        <f>'Materials and tools'!D23</f>
        <v>Bronze</v>
      </c>
      <c r="D12" s="955" t="str">
        <f>'Materials and tools'!E23</f>
        <v>Iron</v>
      </c>
      <c r="E12" s="955" t="str">
        <f>'Materials and tools'!F23</f>
        <v>Steel</v>
      </c>
      <c r="F12" s="955" t="str">
        <f>'Materials and tools'!G23</f>
        <v>Wootz steel</v>
      </c>
      <c r="G12" s="955" t="str">
        <f>'Materials and tools'!H23</f>
        <v>Cavril</v>
      </c>
      <c r="H12" s="955" t="str">
        <f>'Materials and tools'!I23</f>
        <v>Gramant</v>
      </c>
      <c r="I12" s="955" t="str">
        <f>'Materials and tools'!J23</f>
        <v>Leoryte</v>
      </c>
      <c r="J12" s="956"/>
      <c r="K12" s="957" t="s">
        <v>1363</v>
      </c>
      <c r="L12" s="957"/>
      <c r="M12" s="954" t="str">
        <f>CONCATENATE($C$7," quality")</f>
        <v>Gladius quality</v>
      </c>
      <c r="N12" s="955" t="str">
        <f>'Materials and tools'!D23</f>
        <v>Bronze</v>
      </c>
      <c r="O12" s="955" t="str">
        <f>'Materials and tools'!E23</f>
        <v>Iron</v>
      </c>
      <c r="P12" s="955" t="str">
        <f>'Materials and tools'!F23</f>
        <v>Steel</v>
      </c>
      <c r="Q12" s="955" t="str">
        <f>'Materials and tools'!G23</f>
        <v>Wootz steel</v>
      </c>
      <c r="R12" s="955" t="str">
        <f>'Materials and tools'!H23</f>
        <v>Cavril</v>
      </c>
      <c r="S12" s="955" t="str">
        <f>'Materials and tools'!I23</f>
        <v>Gramant</v>
      </c>
      <c r="T12" s="955" t="str">
        <f>'Materials and tools'!J23</f>
        <v>Leoryte</v>
      </c>
    </row>
    <row r="13">
      <c r="B13" s="958" t="s">
        <v>1364</v>
      </c>
      <c r="C13" s="959">
        <f t="shared" ref="C13:I13" si="1">C14*C15+C20*C22+C18*C19</f>
        <v>2.16</v>
      </c>
      <c r="D13" s="959">
        <f t="shared" si="1"/>
        <v>6.24</v>
      </c>
      <c r="E13" s="959">
        <f t="shared" si="1"/>
        <v>17.67</v>
      </c>
      <c r="F13" s="959">
        <f t="shared" si="1"/>
        <v>48.312</v>
      </c>
      <c r="G13" s="959">
        <f t="shared" si="1"/>
        <v>135.75</v>
      </c>
      <c r="H13" s="959">
        <f t="shared" si="1"/>
        <v>390.3</v>
      </c>
      <c r="I13" s="959">
        <f t="shared" si="1"/>
        <v>1147.23</v>
      </c>
      <c r="J13" s="956"/>
      <c r="K13" s="960">
        <v>1.0</v>
      </c>
      <c r="L13" s="960"/>
      <c r="M13" s="961" t="s">
        <v>136</v>
      </c>
      <c r="N13" s="962" t="str">
        <f>VLOOKUP($C$7,Weapons!$A$4:$H$491, MATCH(N12, Weapons!$A$2:$H$2,0), FALSE)</f>
        <v>1d6+1</v>
      </c>
      <c r="O13" s="962" t="str">
        <f>VLOOKUP($C$7,Weapons!$A$4:$H$491, MATCH(O12, Weapons!$A$2:$H$2,0), FALSE)</f>
        <v>1d6+3</v>
      </c>
      <c r="P13" s="962" t="str">
        <f>VLOOKUP($C$7,Weapons!$A$4:$H$491, MATCH(P12, Weapons!$A$2:$H$2,0), FALSE)</f>
        <v>1d8+4</v>
      </c>
      <c r="Q13" s="962" t="str">
        <f>VLOOKUP($C$7,Weapons!$A$4:$H$491, MATCH(Q12, Weapons!$A$2:$H$2,0), FALSE)</f>
        <v>1d8+7</v>
      </c>
      <c r="R13" s="962" t="str">
        <f>VLOOKUP($C$7,Weapons!$A$4:$H$491, MATCH(R12, Weapons!$A$2:$H$2,0), FALSE)</f>
        <v>1d10+9</v>
      </c>
      <c r="S13" s="962" t="str">
        <f>VLOOKUP($C$7,Weapons!$A$4:$H$491, MATCH(S12, Weapons!$A$2:$H$2,0), FALSE)</f>
        <v>1d10+13</v>
      </c>
      <c r="T13" s="962" t="str">
        <f>VLOOKUP($C$7,Weapons!$A$4:$H$491, MATCH(T12, Weapons!$A$2:$H$2,0), FALSE)</f>
        <v>1d12+16</v>
      </c>
    </row>
    <row r="14">
      <c r="B14" s="963" t="s">
        <v>1365</v>
      </c>
      <c r="C14" s="964">
        <f>'Materials and tools'!D24</f>
        <v>0.5</v>
      </c>
      <c r="D14" s="964">
        <f>'Materials and tools'!E24</f>
        <v>1.51</v>
      </c>
      <c r="E14" s="964">
        <f>'Materials and tools'!F24</f>
        <v>4.57</v>
      </c>
      <c r="F14" s="964">
        <f>'Materials and tools'!G24</f>
        <v>13.784</v>
      </c>
      <c r="G14" s="964">
        <f>'Materials and tools'!H24</f>
        <v>41.55</v>
      </c>
      <c r="H14" s="964">
        <f>'Materials and tools'!I24</f>
        <v>124.72</v>
      </c>
      <c r="I14" s="964">
        <f>'Materials and tools'!J24</f>
        <v>374.71</v>
      </c>
      <c r="J14" s="956"/>
      <c r="K14" s="960"/>
      <c r="L14" s="960"/>
      <c r="M14" s="961" t="s">
        <v>1216</v>
      </c>
      <c r="N14" s="962" t="str">
        <f>IFERROR(__xludf.DUMMYFUNCTION("IFERROR(LEFT(N$13,1)&amp;""""&amp;""d""&amp;""""&amp;ArrayFormula(lower(REGEXREPLACE(MID(N$13,3,2), ""([^A-Za-z0-9]+)|(---)"" , """" ) ))&amp;""""&amp;""+""&amp;""""&amp;RIGHT(N$13,2)+ROUNDDOWN(MAX(VLOOKUP($M14,Lists!$B$171:$D$174,2,FALSE),((LEFT(N$13,1)+RIGHT(N$13,2)+LEFT(N$13,1)*Array"&amp;"Formula(lower(REGEXREPLACE(MID(N$13,3,2), ""([^A-Za-z0-9]+)|(---)"" , """" ) ))+RIGHT(N$13,2))/2)*VLOOKUP($M14,Lists!$B$171:$D$174,3,FALSE))),"""")"),"1d6+2")</f>
        <v>1d6+2</v>
      </c>
      <c r="O14" s="962" t="str">
        <f>IFERROR(__xludf.DUMMYFUNCTION("IFERROR(LEFT(O$13,1)&amp;""""&amp;""d""&amp;""""&amp;ArrayFormula(lower(REGEXREPLACE(MID(O$13,3,2), ""([^A-Za-z0-9]+)|(---)"" , """" ) ))&amp;""""&amp;""+""&amp;""""&amp;RIGHT(O$13,2)+ROUNDDOWN(MAX(VLOOKUP($M14,Lists!$B$171:$D$174,2,FALSE),((LEFT(O$13,1)+RIGHT(O$13,2)+LEFT(O$13,1)*Array"&amp;"Formula(lower(REGEXREPLACE(MID(O$13,3,2), ""([^A-Za-z0-9]+)|(---)"" , """" ) ))+RIGHT(O$13,2))/2)*VLOOKUP($M14,Lists!$B$171:$D$174,3,FALSE))),"""")"),"1d6+4")</f>
        <v>1d6+4</v>
      </c>
      <c r="P14" s="962" t="str">
        <f>IFERROR(__xludf.DUMMYFUNCTION("IFERROR(LEFT(P$13,1)&amp;""""&amp;""d""&amp;""""&amp;ArrayFormula(lower(REGEXREPLACE(MID(P$13,3,2), ""([^A-Za-z0-9]+)|(---)"" , """" ) ))&amp;""""&amp;""+""&amp;""""&amp;RIGHT(P$13,2)+ROUNDDOWN(MAX(VLOOKUP($M14,Lists!$B$171:$D$174,2,FALSE),((LEFT(P$13,1)+RIGHT(P$13,2)+LEFT(P$13,1)*Array"&amp;"Formula(lower(REGEXREPLACE(MID(P$13,3,2), ""([^A-Za-z0-9]+)|(---)"" , """" ) ))+RIGHT(P$13,2))/2)*VLOOKUP($M14,Lists!$B$171:$D$174,3,FALSE))),"""")"),"1d8+5")</f>
        <v>1d8+5</v>
      </c>
      <c r="Q14" s="962" t="str">
        <f>IFERROR(__xludf.DUMMYFUNCTION("IFERROR(LEFT(Q$13,1)&amp;""""&amp;""d""&amp;""""&amp;ArrayFormula(lower(REGEXREPLACE(MID(Q$13,3,2), ""([^A-Za-z0-9]+)|(---)"" , """" ) ))&amp;""""&amp;""+""&amp;""""&amp;RIGHT(Q$13,2)+ROUNDDOWN(MAX(VLOOKUP($M14,Lists!$B$171:$D$174,2,FALSE),((LEFT(Q$13,1)+RIGHT(Q$13,2)+LEFT(Q$13,1)*Array"&amp;"Formula(lower(REGEXREPLACE(MID(Q$13,3,2), ""([^A-Za-z0-9]+)|(---)"" , """" ) ))+RIGHT(Q$13,2))/2)*VLOOKUP($M14,Lists!$B$171:$D$174,3,FALSE))),"""")"),"1d8+9")</f>
        <v>1d8+9</v>
      </c>
      <c r="R14" s="962" t="str">
        <f>IFERROR(__xludf.DUMMYFUNCTION("IFERROR(LEFT(R$13,1)&amp;""""&amp;""d""&amp;""""&amp;ArrayFormula(lower(REGEXREPLACE(MID(R$13,3,2), ""([^A-Za-z0-9]+)|(---)"" , """" ) ))&amp;""""&amp;""+""&amp;""""&amp;RIGHT(R$13,2)+ROUNDDOWN(MAX(VLOOKUP($M14,Lists!$B$171:$D$174,2,FALSE),((LEFT(R$13,1)+RIGHT(R$13,2)+LEFT(R$13,1)*Array"&amp;"Formula(lower(REGEXREPLACE(MID(R$13,3,2), ""([^A-Za-z0-9]+)|(---)"" , """" ) ))+RIGHT(R$13,2))/2)*VLOOKUP($M14,Lists!$B$171:$D$174,3,FALSE))),"""")"),"1d10+11")</f>
        <v>1d10+11</v>
      </c>
      <c r="S14" s="962" t="str">
        <f>IFERROR(__xludf.DUMMYFUNCTION("IFERROR(LEFT(S$13,1)&amp;""""&amp;""d""&amp;""""&amp;ArrayFormula(lower(REGEXREPLACE(MID(S$13,3,2), ""([^A-Za-z0-9]+)|(---)"" , """" ) ))&amp;""""&amp;""+""&amp;""""&amp;RIGHT(S$13,2)+ROUNDDOWN(MAX(VLOOKUP($M14,Lists!$B$171:$D$174,2,FALSE),((LEFT(S$13,1)+RIGHT(S$13,2)+LEFT(S$13,1)*Array"&amp;"Formula(lower(REGEXREPLACE(MID(S$13,3,2), ""([^A-Za-z0-9]+)|(---)"" , """" ) ))+RIGHT(S$13,2))/2)*VLOOKUP($M14,Lists!$B$171:$D$174,3,FALSE))),"""")"),"1d10+16")</f>
        <v>1d10+16</v>
      </c>
      <c r="T14" s="962" t="str">
        <f>IFERROR(__xludf.DUMMYFUNCTION("IFERROR(LEFT(T$13,1)&amp;""""&amp;""d""&amp;""""&amp;ArrayFormula(lower(REGEXREPLACE(MID(T$13,3,2), ""([^A-Za-z0-9]+)|(---)"" , """" ) ))&amp;""""&amp;""+""&amp;""""&amp;RIGHT(T$13,2)+ROUNDDOWN(MAX(VLOOKUP($M14,Lists!$B$171:$D$174,2,FALSE),((LEFT(T$13,1)+RIGHT(T$13,2)+LEFT(T$13,1)*Array"&amp;"Formula(lower(REGEXREPLACE(MID(T$13,3,2), ""([^A-Za-z0-9]+)|(---)"" , """" ) ))+RIGHT(T$13,2))/2)*VLOOKUP($M14,Lists!$B$171:$D$174,3,FALSE))),"""")"),"1d12+20")</f>
        <v>1d12+20</v>
      </c>
    </row>
    <row r="15">
      <c r="B15" s="965" t="s">
        <v>1366</v>
      </c>
      <c r="C15" s="966">
        <f t="shared" ref="C15:I15" si="2">$C$8</f>
        <v>3</v>
      </c>
      <c r="D15" s="966">
        <f t="shared" si="2"/>
        <v>3</v>
      </c>
      <c r="E15" s="966">
        <f t="shared" si="2"/>
        <v>3</v>
      </c>
      <c r="F15" s="966">
        <f t="shared" si="2"/>
        <v>3</v>
      </c>
      <c r="G15" s="966">
        <f t="shared" si="2"/>
        <v>3</v>
      </c>
      <c r="H15" s="966">
        <f t="shared" si="2"/>
        <v>3</v>
      </c>
      <c r="I15" s="966">
        <f t="shared" si="2"/>
        <v>3</v>
      </c>
      <c r="J15" s="956"/>
      <c r="K15" s="960"/>
      <c r="L15" s="960"/>
      <c r="M15" s="961" t="s">
        <v>1217</v>
      </c>
      <c r="N15" s="962" t="str">
        <f>IFERROR(__xludf.DUMMYFUNCTION("IF(AND($M15&lt;&gt;$G$7,$M16&lt;&gt;$G$7),""Unattainable quality"",IFERROR(LEFT(N$13,1)&amp;""""&amp;""d""&amp;""""&amp;ArrayFormula(lower(REGEXREPLACE(MID(N$13,3,2), ""([^A-Za-z0-9]+)|(---)"" , """" ) ))&amp;""""&amp;""+""&amp;""""&amp;RIGHT(N$13,2)+ROUNDDOWN(MAX(VLOOKUP($M15,Lists!$B$171:$D$174,2"&amp;",FALSE),((LEFT(N$13,1)+RIGHT(N$13,2)+LEFT(N$13,1)*ArrayFormula(lower(REGEXREPLACE(MID(N$13,3,2), ""([^A-Za-z0-9]+)|(---)"" , """" ) ))+RIGHT(N$13,2))/2)*VLOOKUP($M15,Lists!$B$171:$D$174,3,FALSE))),""""))"),"1d6+3")</f>
        <v>1d6+3</v>
      </c>
      <c r="O15" s="962" t="str">
        <f>IFERROR(__xludf.DUMMYFUNCTION("IF(AND($M15&lt;&gt;$G$7,$M16&lt;&gt;$G$7),""Unattainable quality"",IFERROR(LEFT(O$13,1)&amp;""""&amp;""d""&amp;""""&amp;ArrayFormula(lower(REGEXREPLACE(MID(O$13,3,2), ""([^A-Za-z0-9]+)|(---)"" , """" ) ))&amp;""""&amp;""+""&amp;""""&amp;RIGHT(O$13,2)+ROUNDDOWN(MAX(VLOOKUP($M15,Lists!$B$171:$D$174,2"&amp;",FALSE),((LEFT(O$13,1)+RIGHT(O$13,2)+LEFT(O$13,1)*ArrayFormula(lower(REGEXREPLACE(MID(O$13,3,2), ""([^A-Za-z0-9]+)|(---)"" , """" ) ))+RIGHT(O$13,2))/2)*VLOOKUP($M15,Lists!$B$171:$D$174,3,FALSE))),""""))"),"1d6+5")</f>
        <v>1d6+5</v>
      </c>
      <c r="P15" s="962" t="str">
        <f>IFERROR(__xludf.DUMMYFUNCTION("IF(AND($M15&lt;&gt;$G$7,$M16&lt;&gt;$G$7),""Unattainable quality"",IFERROR(LEFT(P$13,1)&amp;""""&amp;""d""&amp;""""&amp;ArrayFormula(lower(REGEXREPLACE(MID(P$13,3,2), ""([^A-Za-z0-9]+)|(---)"" , """" ) ))&amp;""""&amp;""+""&amp;""""&amp;RIGHT(P$13,2)+ROUNDDOWN(MAX(VLOOKUP($M15,Lists!$B$171:$D$174,2"&amp;",FALSE),((LEFT(P$13,1)+RIGHT(P$13,2)+LEFT(P$13,1)*ArrayFormula(lower(REGEXREPLACE(MID(P$13,3,2), ""([^A-Za-z0-9]+)|(---)"" , """" ) ))+RIGHT(P$13,2))/2)*VLOOKUP($M15,Lists!$B$171:$D$174,3,FALSE))),""""))"),"1d8+7")</f>
        <v>1d8+7</v>
      </c>
      <c r="Q15" s="962" t="str">
        <f>IFERROR(__xludf.DUMMYFUNCTION("IF(AND($M15&lt;&gt;$G$7,$M16&lt;&gt;$G$7),""Unattainable quality"",IFERROR(LEFT(Q$13,1)&amp;""""&amp;""d""&amp;""""&amp;ArrayFormula(lower(REGEXREPLACE(MID(Q$13,3,2), ""([^A-Za-z0-9]+)|(---)"" , """" ) ))&amp;""""&amp;""+""&amp;""""&amp;RIGHT(Q$13,2)+ROUNDDOWN(MAX(VLOOKUP($M15,Lists!$B$171:$D$174,2"&amp;",FALSE),((LEFT(Q$13,1)+RIGHT(Q$13,2)+LEFT(Q$13,1)*ArrayFormula(lower(REGEXREPLACE(MID(Q$13,3,2), ""([^A-Za-z0-9]+)|(---)"" , """" ) ))+RIGHT(Q$13,2))/2)*VLOOKUP($M15,Lists!$B$171:$D$174,3,FALSE))),""""))"),"1d8+11")</f>
        <v>1d8+11</v>
      </c>
      <c r="R15" s="962" t="str">
        <f>IFERROR(__xludf.DUMMYFUNCTION("IF(AND($M15&lt;&gt;$G$7,$M16&lt;&gt;$G$7),""Unattainable quality"",IFERROR(LEFT(R$13,1)&amp;""""&amp;""d""&amp;""""&amp;ArrayFormula(lower(REGEXREPLACE(MID(R$13,3,2), ""([^A-Za-z0-9]+)|(---)"" , """" ) ))&amp;""""&amp;""+""&amp;""""&amp;RIGHT(R$13,2)+ROUNDDOWN(MAX(VLOOKUP($M15,Lists!$B$171:$D$174,2"&amp;",FALSE),((LEFT(R$13,1)+RIGHT(R$13,2)+LEFT(R$13,1)*ArrayFormula(lower(REGEXREPLACE(MID(R$13,3,2), ""([^A-Za-z0-9]+)|(---)"" , """" ) ))+RIGHT(R$13,2))/2)*VLOOKUP($M15,Lists!$B$171:$D$174,3,FALSE))),""""))"),"1d10+14")</f>
        <v>1d10+14</v>
      </c>
      <c r="S15" s="962" t="str">
        <f>IFERROR(__xludf.DUMMYFUNCTION("IF(AND($M15&lt;&gt;$G$7,$M16&lt;&gt;$G$7),""Unattainable quality"",IFERROR(LEFT(S$13,1)&amp;""""&amp;""d""&amp;""""&amp;ArrayFormula(lower(REGEXREPLACE(MID(S$13,3,2), ""([^A-Za-z0-9]+)|(---)"" , """" ) ))&amp;""""&amp;""+""&amp;""""&amp;RIGHT(S$13,2)+ROUNDDOWN(MAX(VLOOKUP($M15,Lists!$B$171:$D$174,2"&amp;",FALSE),((LEFT(S$13,1)+RIGHT(S$13,2)+LEFT(S$13,1)*ArrayFormula(lower(REGEXREPLACE(MID(S$13,3,2), ""([^A-Za-z0-9]+)|(---)"" , """" ) ))+RIGHT(S$13,2))/2)*VLOOKUP($M15,Lists!$B$171:$D$174,3,FALSE))),""""))"),"1d10+20")</f>
        <v>1d10+20</v>
      </c>
      <c r="T15" s="962" t="str">
        <f>IFERROR(__xludf.DUMMYFUNCTION("IF(AND($M15&lt;&gt;$G$7,$M16&lt;&gt;$G$7),""Unattainable quality"",IFERROR(LEFT(T$13,1)&amp;""""&amp;""d""&amp;""""&amp;ArrayFormula(lower(REGEXREPLACE(MID(T$13,3,2), ""([^A-Za-z0-9]+)|(---)"" , """" ) ))&amp;""""&amp;""+""&amp;""""&amp;RIGHT(T$13,2)+ROUNDDOWN(MAX(VLOOKUP($M15,Lists!$B$171:$D$174,2"&amp;",FALSE),((LEFT(T$13,1)+RIGHT(T$13,2)+LEFT(T$13,1)*ArrayFormula(lower(REGEXREPLACE(MID(T$13,3,2), ""([^A-Za-z0-9]+)|(---)"" , """" ) ))+RIGHT(T$13,2))/2)*VLOOKUP($M15,Lists!$B$171:$D$174,3,FALSE))),""""))"),"1d12+25")</f>
        <v>1d12+25</v>
      </c>
    </row>
    <row r="16">
      <c r="B16" s="967" t="s">
        <v>1367</v>
      </c>
      <c r="C16" s="968" t="s">
        <v>1368</v>
      </c>
      <c r="D16" s="968" t="s">
        <v>1369</v>
      </c>
      <c r="E16" s="968" t="s">
        <v>1369</v>
      </c>
      <c r="F16" s="968" t="s">
        <v>1369</v>
      </c>
      <c r="G16" s="968" t="s">
        <v>1369</v>
      </c>
      <c r="H16" s="968" t="s">
        <v>1369</v>
      </c>
      <c r="I16" s="968" t="s">
        <v>1369</v>
      </c>
      <c r="J16" s="969"/>
      <c r="K16" s="969"/>
      <c r="L16" s="969"/>
      <c r="M16" s="961" t="s">
        <v>1218</v>
      </c>
      <c r="N16" s="962" t="str">
        <f>IFERROR(__xludf.DUMMYFUNCTION("IF($M16&lt;&gt;$G$7,""Unattainable quality"",IFERROR(LEFT(N$13,1)&amp;""""&amp;""d""&amp;""""&amp;ArrayFormula(lower(REGEXREPLACE(MID(N$13,3,2), ""([^A-Za-z0-9]+)|(---)"" , """" ) ))&amp;""""&amp;""+""&amp;""""&amp;RIGHT(N$13,2)+ROUNDDOWN(MAX(VLOOKUP($M16,Lists!$B$171:$D$174,2,FALSE),((LEFT(N"&amp;"$13,1)+RIGHT(N$13,2)+LEFT(N$13,1)*ArrayFormula(lower(REGEXREPLACE(MID(N$13,3,2), ""([^A-Za-z0-9]+)|(---)"" , """" ) ))+RIGHT(N$13,2))/2)*VLOOKUP($M16,Lists!$B$171:$D$174,3,FALSE))),""""))"),"1d6+4")</f>
        <v>1d6+4</v>
      </c>
      <c r="O16" s="962" t="str">
        <f>IFERROR(__xludf.DUMMYFUNCTION("IF($M16&lt;&gt;$G$7,""Unattainable quality"",IFERROR(LEFT(O$13,1)&amp;""""&amp;""d""&amp;""""&amp;ArrayFormula(lower(REGEXREPLACE(MID(O$13,3,2), ""([^A-Za-z0-9]+)|(---)"" , """" ) ))&amp;""""&amp;""+""&amp;""""&amp;RIGHT(O$13,2)+ROUNDDOWN(MAX(VLOOKUP($M16,Lists!$B$171:$D$174,2,FALSE),((LEFT(O"&amp;"$13,1)+RIGHT(O$13,2)+LEFT(O$13,1)*ArrayFormula(lower(REGEXREPLACE(MID(O$13,3,2), ""([^A-Za-z0-9]+)|(---)"" , """" ) ))+RIGHT(O$13,2))/2)*VLOOKUP($M16,Lists!$B$171:$D$174,3,FALSE))),""""))"),"1d6+6")</f>
        <v>1d6+6</v>
      </c>
      <c r="P16" s="962" t="str">
        <f>IFERROR(__xludf.DUMMYFUNCTION("IF($M16&lt;&gt;$G$7,""Unattainable quality"",IFERROR(LEFT(P$13,1)&amp;""""&amp;""d""&amp;""""&amp;ArrayFormula(lower(REGEXREPLACE(MID(P$13,3,2), ""([^A-Za-z0-9]+)|(---)"" , """" ) ))&amp;""""&amp;""+""&amp;""""&amp;RIGHT(P$13,2)+ROUNDDOWN(MAX(VLOOKUP($M16,Lists!$B$171:$D$174,2,FALSE),((LEFT(P"&amp;"$13,1)+RIGHT(P$13,2)+LEFT(P$13,1)*ArrayFormula(lower(REGEXREPLACE(MID(P$13,3,2), ""([^A-Za-z0-9]+)|(---)"" , """" ) ))+RIGHT(P$13,2))/2)*VLOOKUP($M16,Lists!$B$171:$D$174,3,FALSE))),""""))"),"1d8+9")</f>
        <v>1d8+9</v>
      </c>
      <c r="Q16" s="962" t="str">
        <f>IFERROR(__xludf.DUMMYFUNCTION("IF($M16&lt;&gt;$G$7,""Unattainable quality"",IFERROR(LEFT(Q$13,1)&amp;""""&amp;""d""&amp;""""&amp;ArrayFormula(lower(REGEXREPLACE(MID(Q$13,3,2), ""([^A-Za-z0-9]+)|(---)"" , """" ) ))&amp;""""&amp;""+""&amp;""""&amp;RIGHT(Q$13,2)+ROUNDDOWN(MAX(VLOOKUP($M16,Lists!$B$171:$D$174,2,FALSE),((LEFT(Q"&amp;"$13,1)+RIGHT(Q$13,2)+LEFT(Q$13,1)*ArrayFormula(lower(REGEXREPLACE(MID(Q$13,3,2), ""([^A-Za-z0-9]+)|(---)"" , """" ) ))+RIGHT(Q$13,2))/2)*VLOOKUP($M16,Lists!$B$171:$D$174,3,FALSE))),""""))"),"1d8+13")</f>
        <v>1d8+13</v>
      </c>
      <c r="R16" s="962" t="str">
        <f>IFERROR(__xludf.DUMMYFUNCTION("IF($M16&lt;&gt;$G$7,""Unattainable quality"",IFERROR(LEFT(R$13,1)&amp;""""&amp;""d""&amp;""""&amp;ArrayFormula(lower(REGEXREPLACE(MID(R$13,3,2), ""([^A-Za-z0-9]+)|(---)"" , """" ) ))&amp;""""&amp;""+""&amp;""""&amp;RIGHT(R$13,2)+ROUNDDOWN(MAX(VLOOKUP($M16,Lists!$B$171:$D$174,2,FALSE),((LEFT(R"&amp;"$13,1)+RIGHT(R$13,2)+LEFT(R$13,1)*ArrayFormula(lower(REGEXREPLACE(MID(R$13,3,2), ""([^A-Za-z0-9]+)|(---)"" , """" ) ))+RIGHT(R$13,2))/2)*VLOOKUP($M16,Lists!$B$171:$D$174,3,FALSE))),""""))"),"1d10+17")</f>
        <v>1d10+17</v>
      </c>
      <c r="S16" s="962" t="str">
        <f>IFERROR(__xludf.DUMMYFUNCTION("IF($M16&lt;&gt;$G$7,""Unattainable quality"",IFERROR(LEFT(S$13,1)&amp;""""&amp;""d""&amp;""""&amp;ArrayFormula(lower(REGEXREPLACE(MID(S$13,3,2), ""([^A-Za-z0-9]+)|(---)"" , """" ) ))&amp;""""&amp;""+""&amp;""""&amp;RIGHT(S$13,2)+ROUNDDOWN(MAX(VLOOKUP($M16,Lists!$B$171:$D$174,2,FALSE),((LEFT(S"&amp;"$13,1)+RIGHT(S$13,2)+LEFT(S$13,1)*ArrayFormula(lower(REGEXREPLACE(MID(S$13,3,2), ""([^A-Za-z0-9]+)|(---)"" , """" ) ))+RIGHT(S$13,2))/2)*VLOOKUP($M16,Lists!$B$171:$D$174,3,FALSE))),""""))"),"1d10+24")</f>
        <v>1d10+24</v>
      </c>
      <c r="T16" s="962" t="str">
        <f>IFERROR(__xludf.DUMMYFUNCTION("IF($M16&lt;&gt;$G$7,""Unattainable quality"",IFERROR(LEFT(T$13,1)&amp;""""&amp;""d""&amp;""""&amp;ArrayFormula(lower(REGEXREPLACE(MID(T$13,3,2), ""([^A-Za-z0-9]+)|(---)"" , """" ) ))&amp;""""&amp;""+""&amp;""""&amp;RIGHT(T$13,2)+ROUNDDOWN(MAX(VLOOKUP($M16,Lists!$B$171:$D$174,2,FALSE),((LEFT(T"&amp;"$13,1)+RIGHT(T$13,2)+LEFT(T$13,1)*ArrayFormula(lower(REGEXREPLACE(MID(T$13,3,2), ""([^A-Za-z0-9]+)|(---)"" , """" ) ))+RIGHT(T$13,2))/2)*VLOOKUP($M16,Lists!$B$171:$D$174,3,FALSE))),""""))"),"1d12+29")</f>
        <v>1d12+29</v>
      </c>
    </row>
    <row r="17">
      <c r="B17" s="970" t="s">
        <v>1370</v>
      </c>
      <c r="C17" s="968" t="s">
        <v>1305</v>
      </c>
      <c r="D17" s="968" t="s">
        <v>1305</v>
      </c>
      <c r="E17" s="971" t="str">
        <f>'Materials and tools'!$F$151</f>
        <v>Coal</v>
      </c>
      <c r="F17" s="971" t="str">
        <f>'Materials and tools'!$F$151</f>
        <v>Coal</v>
      </c>
      <c r="G17" s="971" t="str">
        <f>'Materials and tools'!$F$151</f>
        <v>Coal</v>
      </c>
      <c r="H17" s="971" t="str">
        <f>'Materials and tools'!$F$151</f>
        <v>Coal</v>
      </c>
      <c r="I17" s="971" t="str">
        <f>'Materials and tools'!$F$151</f>
        <v>Coal</v>
      </c>
      <c r="J17" s="969"/>
      <c r="K17" s="969"/>
      <c r="L17" s="969"/>
    </row>
    <row r="18">
      <c r="B18" s="970" t="s">
        <v>1371</v>
      </c>
      <c r="C18" s="972">
        <f>'Materials and tools'!$E$152</f>
        <v>0.07</v>
      </c>
      <c r="D18" s="972">
        <f>'Materials and tools'!$E$152</f>
        <v>0.07</v>
      </c>
      <c r="E18" s="973">
        <f>'Materials and tools'!$F$152</f>
        <v>0.14</v>
      </c>
      <c r="F18" s="973">
        <f>'Materials and tools'!$F$152</f>
        <v>0.14</v>
      </c>
      <c r="G18" s="973">
        <f>'Materials and tools'!$F$152</f>
        <v>0.14</v>
      </c>
      <c r="H18" s="973">
        <f>'Materials and tools'!$F$152</f>
        <v>0.14</v>
      </c>
      <c r="I18" s="973">
        <f>'Materials and tools'!$F$152</f>
        <v>0.14</v>
      </c>
      <c r="J18" s="969"/>
      <c r="K18" s="969"/>
      <c r="L18" s="969"/>
    </row>
    <row r="19">
      <c r="B19" s="970" t="s">
        <v>1234</v>
      </c>
      <c r="C19" s="971">
        <f>Miner!$C$83*C15</f>
        <v>6</v>
      </c>
      <c r="D19" s="971">
        <f>Miner!$H$62*D15</f>
        <v>9</v>
      </c>
      <c r="E19" s="971">
        <f>Miner!$D$83*E15</f>
        <v>9</v>
      </c>
      <c r="F19" s="971">
        <f>Miner!$E$83*F15</f>
        <v>12</v>
      </c>
      <c r="G19" s="971">
        <f>Miner!$L$62*G15</f>
        <v>15</v>
      </c>
      <c r="H19" s="971">
        <f>Miner!$M$62*H15</f>
        <v>15</v>
      </c>
      <c r="I19" s="971">
        <f>Miner!$N$62*I15</f>
        <v>18</v>
      </c>
      <c r="J19" s="969"/>
      <c r="K19" s="969"/>
      <c r="L19" s="969"/>
    </row>
    <row r="20">
      <c r="B20" s="974" t="s">
        <v>1372</v>
      </c>
      <c r="C20" s="913">
        <f t="shared" ref="C20:I20" si="3">C15*C21</f>
        <v>12</v>
      </c>
      <c r="D20" s="913">
        <f t="shared" si="3"/>
        <v>13.5</v>
      </c>
      <c r="E20" s="913">
        <f t="shared" si="3"/>
        <v>15</v>
      </c>
      <c r="F20" s="913">
        <f t="shared" si="3"/>
        <v>16.5</v>
      </c>
      <c r="G20" s="913">
        <f t="shared" si="3"/>
        <v>18</v>
      </c>
      <c r="H20" s="913">
        <f t="shared" si="3"/>
        <v>19.5</v>
      </c>
      <c r="I20" s="913">
        <f t="shared" si="3"/>
        <v>21</v>
      </c>
      <c r="J20" s="956"/>
      <c r="K20" s="960"/>
      <c r="L20" s="960"/>
    </row>
    <row r="21">
      <c r="B21" s="975" t="s">
        <v>1227</v>
      </c>
      <c r="C21" s="913">
        <f>$C$9</f>
        <v>4</v>
      </c>
      <c r="D21" s="913">
        <f t="shared" ref="D21:I21" si="4">C21+0.5</f>
        <v>4.5</v>
      </c>
      <c r="E21" s="913">
        <f t="shared" si="4"/>
        <v>5</v>
      </c>
      <c r="F21" s="913">
        <f t="shared" si="4"/>
        <v>5.5</v>
      </c>
      <c r="G21" s="913">
        <f t="shared" si="4"/>
        <v>6</v>
      </c>
      <c r="H21" s="913">
        <f t="shared" si="4"/>
        <v>6.5</v>
      </c>
      <c r="I21" s="913">
        <f t="shared" si="4"/>
        <v>7</v>
      </c>
      <c r="J21" s="956"/>
      <c r="K21" s="960"/>
      <c r="L21" s="960"/>
    </row>
    <row r="22">
      <c r="B22" s="975" t="s">
        <v>1373</v>
      </c>
      <c r="C22" s="913">
        <f t="shared" ref="C22:I22" si="5">(0.02*C23)*C23</f>
        <v>0.02</v>
      </c>
      <c r="D22" s="913">
        <f t="shared" si="5"/>
        <v>0.08</v>
      </c>
      <c r="E22" s="913">
        <f t="shared" si="5"/>
        <v>0.18</v>
      </c>
      <c r="F22" s="913">
        <f t="shared" si="5"/>
        <v>0.32</v>
      </c>
      <c r="G22" s="914">
        <f t="shared" si="5"/>
        <v>0.5</v>
      </c>
      <c r="H22" s="913">
        <f t="shared" si="5"/>
        <v>0.72</v>
      </c>
      <c r="I22" s="913">
        <f t="shared" si="5"/>
        <v>0.98</v>
      </c>
      <c r="J22" s="956"/>
      <c r="K22" s="960"/>
      <c r="L22" s="960"/>
    </row>
    <row r="23">
      <c r="B23" s="975" t="s">
        <v>1374</v>
      </c>
      <c r="C23" s="913">
        <f>C10</f>
        <v>1</v>
      </c>
      <c r="D23" s="913">
        <f t="shared" ref="D23:I23" si="6">C23+1</f>
        <v>2</v>
      </c>
      <c r="E23" s="913">
        <f t="shared" si="6"/>
        <v>3</v>
      </c>
      <c r="F23" s="913">
        <f t="shared" si="6"/>
        <v>4</v>
      </c>
      <c r="G23" s="913">
        <f t="shared" si="6"/>
        <v>5</v>
      </c>
      <c r="H23" s="913">
        <f t="shared" si="6"/>
        <v>6</v>
      </c>
      <c r="I23" s="913">
        <f t="shared" si="6"/>
        <v>7</v>
      </c>
      <c r="J23" s="956"/>
      <c r="K23" s="960"/>
      <c r="L23" s="960"/>
    </row>
    <row r="24">
      <c r="B24" s="975" t="s">
        <v>1375</v>
      </c>
      <c r="C24" s="976">
        <f t="shared" ref="C24:I24" si="7">10+(C23-1)*2</f>
        <v>10</v>
      </c>
      <c r="D24" s="976">
        <f t="shared" si="7"/>
        <v>12</v>
      </c>
      <c r="E24" s="976">
        <f t="shared" si="7"/>
        <v>14</v>
      </c>
      <c r="F24" s="976">
        <f t="shared" si="7"/>
        <v>16</v>
      </c>
      <c r="G24" s="976">
        <f t="shared" si="7"/>
        <v>18</v>
      </c>
      <c r="H24" s="976">
        <f t="shared" si="7"/>
        <v>20</v>
      </c>
      <c r="I24" s="976">
        <f t="shared" si="7"/>
        <v>22</v>
      </c>
      <c r="J24" s="956"/>
      <c r="K24" s="956"/>
      <c r="L24" s="956"/>
    </row>
    <row r="25">
      <c r="B25" s="975" t="s">
        <v>1376</v>
      </c>
      <c r="C25" s="916" t="s">
        <v>1240</v>
      </c>
      <c r="D25" s="916" t="s">
        <v>1240</v>
      </c>
      <c r="E25" s="916" t="s">
        <v>1240</v>
      </c>
      <c r="F25" s="916" t="s">
        <v>1253</v>
      </c>
      <c r="G25" s="916" t="s">
        <v>1253</v>
      </c>
      <c r="H25" s="916" t="s">
        <v>1253</v>
      </c>
      <c r="I25" s="916" t="s">
        <v>1266</v>
      </c>
      <c r="J25" s="956"/>
      <c r="K25" s="956"/>
      <c r="L25" s="956"/>
    </row>
    <row r="26">
      <c r="B26" s="958" t="s">
        <v>1377</v>
      </c>
      <c r="C26" s="977">
        <f t="shared" ref="C26:I26" si="8">C$14*C$15+C27*C29+C18*C19</f>
        <v>3.84</v>
      </c>
      <c r="D26" s="977">
        <f t="shared" si="8"/>
        <v>10.02</v>
      </c>
      <c r="E26" s="977">
        <f t="shared" si="8"/>
        <v>24.57</v>
      </c>
      <c r="F26" s="977">
        <f t="shared" si="8"/>
        <v>59.532</v>
      </c>
      <c r="G26" s="977">
        <f t="shared" si="8"/>
        <v>152.67</v>
      </c>
      <c r="H26" s="977">
        <f t="shared" si="8"/>
        <v>414.48</v>
      </c>
      <c r="I26" s="977">
        <f t="shared" si="8"/>
        <v>1180.41</v>
      </c>
      <c r="J26" s="956"/>
      <c r="K26" s="960">
        <v>2.0</v>
      </c>
      <c r="L26" s="960"/>
    </row>
    <row r="27">
      <c r="B27" s="974" t="s">
        <v>1372</v>
      </c>
      <c r="C27" s="913">
        <f t="shared" ref="C27:I27" si="9">C$15*C28</f>
        <v>24</v>
      </c>
      <c r="D27" s="913">
        <f t="shared" si="9"/>
        <v>27</v>
      </c>
      <c r="E27" s="913">
        <f t="shared" si="9"/>
        <v>30</v>
      </c>
      <c r="F27" s="913">
        <f t="shared" si="9"/>
        <v>33</v>
      </c>
      <c r="G27" s="913">
        <f t="shared" si="9"/>
        <v>36</v>
      </c>
      <c r="H27" s="913">
        <f t="shared" si="9"/>
        <v>39</v>
      </c>
      <c r="I27" s="913">
        <f t="shared" si="9"/>
        <v>42</v>
      </c>
      <c r="J27" s="956"/>
      <c r="K27" s="960"/>
      <c r="L27" s="960"/>
    </row>
    <row r="28">
      <c r="B28" s="975" t="s">
        <v>1227</v>
      </c>
      <c r="C28" s="913">
        <f t="shared" ref="C28:I28" si="10">C$21*$K26</f>
        <v>8</v>
      </c>
      <c r="D28" s="913">
        <f t="shared" si="10"/>
        <v>9</v>
      </c>
      <c r="E28" s="913">
        <f t="shared" si="10"/>
        <v>10</v>
      </c>
      <c r="F28" s="913">
        <f t="shared" si="10"/>
        <v>11</v>
      </c>
      <c r="G28" s="913">
        <f t="shared" si="10"/>
        <v>12</v>
      </c>
      <c r="H28" s="913">
        <f t="shared" si="10"/>
        <v>13</v>
      </c>
      <c r="I28" s="913">
        <f t="shared" si="10"/>
        <v>14</v>
      </c>
      <c r="J28" s="956"/>
      <c r="K28" s="960"/>
      <c r="L28" s="960"/>
    </row>
    <row r="29">
      <c r="B29" s="975" t="s">
        <v>1373</v>
      </c>
      <c r="C29" s="913">
        <f t="shared" ref="C29:I29" si="11">(0.02*C30)*C30</f>
        <v>0.08</v>
      </c>
      <c r="D29" s="913">
        <f t="shared" si="11"/>
        <v>0.18</v>
      </c>
      <c r="E29" s="913">
        <f t="shared" si="11"/>
        <v>0.32</v>
      </c>
      <c r="F29" s="914">
        <f t="shared" si="11"/>
        <v>0.5</v>
      </c>
      <c r="G29" s="913">
        <f t="shared" si="11"/>
        <v>0.72</v>
      </c>
      <c r="H29" s="913">
        <f t="shared" si="11"/>
        <v>0.98</v>
      </c>
      <c r="I29" s="913">
        <f t="shared" si="11"/>
        <v>1.28</v>
      </c>
      <c r="J29" s="956"/>
      <c r="K29" s="960"/>
      <c r="L29" s="960"/>
    </row>
    <row r="30">
      <c r="B30" s="975" t="s">
        <v>1374</v>
      </c>
      <c r="C30" s="913">
        <f t="shared" ref="C30:I30" si="12">C23+1</f>
        <v>2</v>
      </c>
      <c r="D30" s="913">
        <f t="shared" si="12"/>
        <v>3</v>
      </c>
      <c r="E30" s="913">
        <f t="shared" si="12"/>
        <v>4</v>
      </c>
      <c r="F30" s="913">
        <f t="shared" si="12"/>
        <v>5</v>
      </c>
      <c r="G30" s="913">
        <f t="shared" si="12"/>
        <v>6</v>
      </c>
      <c r="H30" s="913">
        <f t="shared" si="12"/>
        <v>7</v>
      </c>
      <c r="I30" s="913">
        <f t="shared" si="12"/>
        <v>8</v>
      </c>
      <c r="J30" s="956"/>
      <c r="K30" s="960"/>
      <c r="L30" s="960"/>
    </row>
    <row r="31">
      <c r="B31" s="975" t="s">
        <v>1375</v>
      </c>
      <c r="C31" s="976">
        <f t="shared" ref="C31:I31" si="13">10+(C30-1)*2</f>
        <v>12</v>
      </c>
      <c r="D31" s="976">
        <f t="shared" si="13"/>
        <v>14</v>
      </c>
      <c r="E31" s="976">
        <f t="shared" si="13"/>
        <v>16</v>
      </c>
      <c r="F31" s="976">
        <f t="shared" si="13"/>
        <v>18</v>
      </c>
      <c r="G31" s="976">
        <f t="shared" si="13"/>
        <v>20</v>
      </c>
      <c r="H31" s="976">
        <f t="shared" si="13"/>
        <v>22</v>
      </c>
      <c r="I31" s="976">
        <f t="shared" si="13"/>
        <v>24</v>
      </c>
      <c r="J31" s="956"/>
      <c r="K31" s="956"/>
      <c r="L31" s="956"/>
    </row>
    <row r="32">
      <c r="B32" s="975" t="s">
        <v>1376</v>
      </c>
      <c r="C32" s="916" t="s">
        <v>1240</v>
      </c>
      <c r="D32" s="916" t="s">
        <v>1240</v>
      </c>
      <c r="E32" s="916" t="s">
        <v>1253</v>
      </c>
      <c r="F32" s="916" t="s">
        <v>1253</v>
      </c>
      <c r="G32" s="916" t="s">
        <v>1253</v>
      </c>
      <c r="H32" s="916" t="s">
        <v>1266</v>
      </c>
      <c r="I32" s="916" t="s">
        <v>1266</v>
      </c>
      <c r="J32" s="956"/>
      <c r="K32" s="956"/>
      <c r="L32" s="956"/>
    </row>
    <row r="33">
      <c r="B33" s="958" t="s">
        <v>1378</v>
      </c>
      <c r="C33" s="977">
        <f t="shared" ref="C33:I33" si="14">C$14*C$15+C34*C36+C18*C19</f>
        <v>8.4</v>
      </c>
      <c r="D33" s="977">
        <f t="shared" si="14"/>
        <v>18.12</v>
      </c>
      <c r="E33" s="977">
        <f t="shared" si="14"/>
        <v>37.47</v>
      </c>
      <c r="F33" s="977">
        <f t="shared" si="14"/>
        <v>78.672</v>
      </c>
      <c r="G33" s="977">
        <f t="shared" si="14"/>
        <v>179.67</v>
      </c>
      <c r="H33" s="977">
        <f t="shared" si="14"/>
        <v>451.14</v>
      </c>
      <c r="I33" s="977">
        <f t="shared" si="14"/>
        <v>1228.71</v>
      </c>
      <c r="J33" s="956"/>
      <c r="K33" s="960">
        <v>3.0</v>
      </c>
      <c r="L33" s="960"/>
    </row>
    <row r="34">
      <c r="B34" s="974" t="s">
        <v>1372</v>
      </c>
      <c r="C34" s="913">
        <f t="shared" ref="C34:I34" si="15">C$15*C35</f>
        <v>36</v>
      </c>
      <c r="D34" s="913">
        <f t="shared" si="15"/>
        <v>40.5</v>
      </c>
      <c r="E34" s="913">
        <f t="shared" si="15"/>
        <v>45</v>
      </c>
      <c r="F34" s="913">
        <f t="shared" si="15"/>
        <v>49.5</v>
      </c>
      <c r="G34" s="913">
        <f t="shared" si="15"/>
        <v>54</v>
      </c>
      <c r="H34" s="913">
        <f t="shared" si="15"/>
        <v>58.5</v>
      </c>
      <c r="I34" s="913">
        <f t="shared" si="15"/>
        <v>63</v>
      </c>
      <c r="J34" s="956"/>
      <c r="K34" s="960"/>
      <c r="L34" s="960"/>
    </row>
    <row r="35">
      <c r="B35" s="975" t="s">
        <v>1227</v>
      </c>
      <c r="C35" s="913">
        <f t="shared" ref="C35:I35" si="16">C$21*$K33</f>
        <v>12</v>
      </c>
      <c r="D35" s="913">
        <f t="shared" si="16"/>
        <v>13.5</v>
      </c>
      <c r="E35" s="913">
        <f t="shared" si="16"/>
        <v>15</v>
      </c>
      <c r="F35" s="913">
        <f t="shared" si="16"/>
        <v>16.5</v>
      </c>
      <c r="G35" s="913">
        <f t="shared" si="16"/>
        <v>18</v>
      </c>
      <c r="H35" s="913">
        <f t="shared" si="16"/>
        <v>19.5</v>
      </c>
      <c r="I35" s="913">
        <f t="shared" si="16"/>
        <v>21</v>
      </c>
      <c r="J35" s="956"/>
      <c r="K35" s="960"/>
      <c r="L35" s="960"/>
    </row>
    <row r="36">
      <c r="B36" s="975" t="s">
        <v>1373</v>
      </c>
      <c r="C36" s="913">
        <f t="shared" ref="C36:I36" si="17">(0.02*C37)*C37</f>
        <v>0.18</v>
      </c>
      <c r="D36" s="913">
        <f t="shared" si="17"/>
        <v>0.32</v>
      </c>
      <c r="E36" s="914">
        <f t="shared" si="17"/>
        <v>0.5</v>
      </c>
      <c r="F36" s="913">
        <f t="shared" si="17"/>
        <v>0.72</v>
      </c>
      <c r="G36" s="913">
        <f t="shared" si="17"/>
        <v>0.98</v>
      </c>
      <c r="H36" s="913">
        <f t="shared" si="17"/>
        <v>1.28</v>
      </c>
      <c r="I36" s="913">
        <f t="shared" si="17"/>
        <v>1.62</v>
      </c>
      <c r="J36" s="956"/>
      <c r="K36" s="960"/>
      <c r="L36" s="960"/>
    </row>
    <row r="37">
      <c r="B37" s="975" t="s">
        <v>1374</v>
      </c>
      <c r="C37" s="913">
        <f t="shared" ref="C37:I37" si="18">C30+1</f>
        <v>3</v>
      </c>
      <c r="D37" s="913">
        <f t="shared" si="18"/>
        <v>4</v>
      </c>
      <c r="E37" s="913">
        <f t="shared" si="18"/>
        <v>5</v>
      </c>
      <c r="F37" s="913">
        <f t="shared" si="18"/>
        <v>6</v>
      </c>
      <c r="G37" s="913">
        <f t="shared" si="18"/>
        <v>7</v>
      </c>
      <c r="H37" s="913">
        <f t="shared" si="18"/>
        <v>8</v>
      </c>
      <c r="I37" s="913">
        <f t="shared" si="18"/>
        <v>9</v>
      </c>
      <c r="J37" s="956"/>
      <c r="K37" s="960"/>
      <c r="L37" s="960"/>
    </row>
    <row r="38">
      <c r="B38" s="975" t="s">
        <v>1375</v>
      </c>
      <c r="C38" s="976">
        <f t="shared" ref="C38:I38" si="19">10+(C37-1)*2</f>
        <v>14</v>
      </c>
      <c r="D38" s="976">
        <f t="shared" si="19"/>
        <v>16</v>
      </c>
      <c r="E38" s="976">
        <f t="shared" si="19"/>
        <v>18</v>
      </c>
      <c r="F38" s="976">
        <f t="shared" si="19"/>
        <v>20</v>
      </c>
      <c r="G38" s="976">
        <f t="shared" si="19"/>
        <v>22</v>
      </c>
      <c r="H38" s="976">
        <f t="shared" si="19"/>
        <v>24</v>
      </c>
      <c r="I38" s="976">
        <f t="shared" si="19"/>
        <v>26</v>
      </c>
      <c r="J38" s="956"/>
      <c r="K38" s="956"/>
      <c r="L38" s="956"/>
    </row>
    <row r="39">
      <c r="B39" s="975" t="s">
        <v>1376</v>
      </c>
      <c r="C39" s="916" t="s">
        <v>1240</v>
      </c>
      <c r="D39" s="916" t="s">
        <v>1253</v>
      </c>
      <c r="E39" s="916" t="s">
        <v>1253</v>
      </c>
      <c r="F39" s="916" t="s">
        <v>1253</v>
      </c>
      <c r="G39" s="916" t="s">
        <v>1266</v>
      </c>
      <c r="H39" s="916" t="s">
        <v>1266</v>
      </c>
      <c r="I39" s="916" t="s">
        <v>1266</v>
      </c>
      <c r="J39" s="956"/>
      <c r="K39" s="956"/>
      <c r="L39" s="956"/>
    </row>
    <row r="40">
      <c r="B40" s="958" t="s">
        <v>1379</v>
      </c>
      <c r="C40" s="977">
        <f t="shared" ref="C40:I40" si="20">C$14*C$15+C41*C43+C18*C19</f>
        <v>17.28</v>
      </c>
      <c r="D40" s="977">
        <f t="shared" si="20"/>
        <v>32.16</v>
      </c>
      <c r="E40" s="977">
        <f t="shared" si="20"/>
        <v>58.17</v>
      </c>
      <c r="F40" s="977">
        <f t="shared" si="20"/>
        <v>107.712</v>
      </c>
      <c r="G40" s="977">
        <f t="shared" si="20"/>
        <v>218.91</v>
      </c>
      <c r="H40" s="977">
        <f t="shared" si="20"/>
        <v>502.62</v>
      </c>
      <c r="I40" s="977">
        <f t="shared" si="20"/>
        <v>1294.65</v>
      </c>
      <c r="J40" s="956"/>
      <c r="K40" s="960">
        <v>4.0</v>
      </c>
      <c r="L40" s="960"/>
    </row>
    <row r="41">
      <c r="B41" s="974" t="s">
        <v>1372</v>
      </c>
      <c r="C41" s="913">
        <f t="shared" ref="C41:I41" si="21">C$15*C42</f>
        <v>48</v>
      </c>
      <c r="D41" s="913">
        <f t="shared" si="21"/>
        <v>54</v>
      </c>
      <c r="E41" s="913">
        <f t="shared" si="21"/>
        <v>60</v>
      </c>
      <c r="F41" s="913">
        <f t="shared" si="21"/>
        <v>66</v>
      </c>
      <c r="G41" s="913">
        <f t="shared" si="21"/>
        <v>72</v>
      </c>
      <c r="H41" s="913">
        <f t="shared" si="21"/>
        <v>78</v>
      </c>
      <c r="I41" s="913">
        <f t="shared" si="21"/>
        <v>84</v>
      </c>
      <c r="J41" s="956"/>
      <c r="K41" s="978"/>
      <c r="L41" s="978"/>
    </row>
    <row r="42">
      <c r="B42" s="975" t="s">
        <v>1227</v>
      </c>
      <c r="C42" s="913">
        <f t="shared" ref="C42:I42" si="22">C$21*$K40</f>
        <v>16</v>
      </c>
      <c r="D42" s="913">
        <f t="shared" si="22"/>
        <v>18</v>
      </c>
      <c r="E42" s="913">
        <f t="shared" si="22"/>
        <v>20</v>
      </c>
      <c r="F42" s="913">
        <f t="shared" si="22"/>
        <v>22</v>
      </c>
      <c r="G42" s="913">
        <f t="shared" si="22"/>
        <v>24</v>
      </c>
      <c r="H42" s="913">
        <f t="shared" si="22"/>
        <v>26</v>
      </c>
      <c r="I42" s="913">
        <f t="shared" si="22"/>
        <v>28</v>
      </c>
      <c r="J42" s="956"/>
      <c r="K42" s="978"/>
      <c r="L42" s="978"/>
    </row>
    <row r="43">
      <c r="B43" s="975" t="s">
        <v>1373</v>
      </c>
      <c r="C43" s="913">
        <f t="shared" ref="C43:I43" si="23">(0.02*C44)*C44</f>
        <v>0.32</v>
      </c>
      <c r="D43" s="914">
        <f t="shared" si="23"/>
        <v>0.5</v>
      </c>
      <c r="E43" s="913">
        <f t="shared" si="23"/>
        <v>0.72</v>
      </c>
      <c r="F43" s="913">
        <f t="shared" si="23"/>
        <v>0.98</v>
      </c>
      <c r="G43" s="913">
        <f t="shared" si="23"/>
        <v>1.28</v>
      </c>
      <c r="H43" s="913">
        <f t="shared" si="23"/>
        <v>1.62</v>
      </c>
      <c r="I43" s="913">
        <f t="shared" si="23"/>
        <v>2</v>
      </c>
      <c r="J43" s="956"/>
      <c r="K43" s="978"/>
      <c r="L43" s="978"/>
    </row>
    <row r="44">
      <c r="B44" s="975" t="s">
        <v>1374</v>
      </c>
      <c r="C44" s="913">
        <f t="shared" ref="C44:I44" si="24">C37+1</f>
        <v>4</v>
      </c>
      <c r="D44" s="913">
        <f t="shared" si="24"/>
        <v>5</v>
      </c>
      <c r="E44" s="913">
        <f t="shared" si="24"/>
        <v>6</v>
      </c>
      <c r="F44" s="913">
        <f t="shared" si="24"/>
        <v>7</v>
      </c>
      <c r="G44" s="913">
        <f t="shared" si="24"/>
        <v>8</v>
      </c>
      <c r="H44" s="913">
        <f t="shared" si="24"/>
        <v>9</v>
      </c>
      <c r="I44" s="913">
        <f t="shared" si="24"/>
        <v>10</v>
      </c>
      <c r="J44" s="956"/>
      <c r="K44" s="978"/>
      <c r="L44" s="978"/>
    </row>
    <row r="45">
      <c r="B45" s="975" t="s">
        <v>1375</v>
      </c>
      <c r="C45" s="976">
        <f t="shared" ref="C45:I45" si="25">10+(C44-1)*2</f>
        <v>16</v>
      </c>
      <c r="D45" s="976">
        <f t="shared" si="25"/>
        <v>18</v>
      </c>
      <c r="E45" s="976">
        <f t="shared" si="25"/>
        <v>20</v>
      </c>
      <c r="F45" s="976">
        <f t="shared" si="25"/>
        <v>22</v>
      </c>
      <c r="G45" s="976">
        <f t="shared" si="25"/>
        <v>24</v>
      </c>
      <c r="H45" s="976">
        <f t="shared" si="25"/>
        <v>26</v>
      </c>
      <c r="I45" s="976">
        <f t="shared" si="25"/>
        <v>28</v>
      </c>
      <c r="J45" s="956"/>
      <c r="K45" s="956"/>
      <c r="L45" s="956"/>
    </row>
    <row r="46">
      <c r="B46" s="975" t="s">
        <v>1376</v>
      </c>
      <c r="C46" s="916" t="s">
        <v>1253</v>
      </c>
      <c r="D46" s="916" t="s">
        <v>1253</v>
      </c>
      <c r="E46" s="916" t="s">
        <v>1253</v>
      </c>
      <c r="F46" s="916" t="s">
        <v>1266</v>
      </c>
      <c r="G46" s="916" t="s">
        <v>1266</v>
      </c>
      <c r="H46" s="916" t="s">
        <v>1266</v>
      </c>
      <c r="I46" s="916" t="s">
        <v>1266</v>
      </c>
      <c r="J46" s="956"/>
      <c r="K46" s="956"/>
      <c r="L46" s="956"/>
    </row>
    <row r="47">
      <c r="B47" s="946"/>
    </row>
    <row r="48">
      <c r="B48" s="946"/>
    </row>
    <row r="49">
      <c r="B49" s="946" t="s">
        <v>1380</v>
      </c>
    </row>
    <row r="52">
      <c r="B52" s="979" t="s">
        <v>1381</v>
      </c>
      <c r="C52" s="899"/>
      <c r="D52" s="899"/>
      <c r="E52" s="899"/>
      <c r="F52" s="899"/>
      <c r="G52" s="899"/>
      <c r="H52" s="899"/>
      <c r="I52" s="899"/>
      <c r="J52" s="960"/>
      <c r="M52" s="979" t="s">
        <v>1382</v>
      </c>
      <c r="N52" s="899"/>
      <c r="O52" s="899"/>
      <c r="P52" s="899"/>
      <c r="Q52" s="899"/>
      <c r="R52" s="899"/>
      <c r="S52" s="899"/>
      <c r="T52" s="899"/>
      <c r="U52" s="960"/>
      <c r="V52" s="980" t="s">
        <v>1383</v>
      </c>
      <c r="W52" s="231"/>
      <c r="X52" s="231"/>
      <c r="Y52" s="231"/>
      <c r="Z52" s="231"/>
      <c r="AA52" s="231"/>
      <c r="AB52" s="652"/>
      <c r="AC52" s="981" t="s">
        <v>1384</v>
      </c>
      <c r="AD52" s="982" t="s">
        <v>155</v>
      </c>
      <c r="AE52" s="982" t="s">
        <v>187</v>
      </c>
      <c r="AF52" s="442" t="s">
        <v>189</v>
      </c>
      <c r="AG52" s="442" t="s">
        <v>176</v>
      </c>
      <c r="AH52" s="442" t="s">
        <v>25</v>
      </c>
      <c r="AI52" s="442" t="s">
        <v>1385</v>
      </c>
    </row>
    <row r="53">
      <c r="B53" s="983" t="s">
        <v>133</v>
      </c>
      <c r="C53" s="984" t="s">
        <v>148</v>
      </c>
      <c r="D53" s="984" t="s">
        <v>765</v>
      </c>
      <c r="E53" s="984" t="s">
        <v>766</v>
      </c>
      <c r="F53" s="984" t="s">
        <v>768</v>
      </c>
      <c r="G53" s="984" t="s">
        <v>769</v>
      </c>
      <c r="H53" s="984" t="s">
        <v>770</v>
      </c>
      <c r="I53" s="899"/>
      <c r="J53" s="985" t="s">
        <v>1363</v>
      </c>
      <c r="M53" s="986" t="s">
        <v>133</v>
      </c>
      <c r="N53" s="987" t="s">
        <v>148</v>
      </c>
      <c r="O53" s="987" t="s">
        <v>765</v>
      </c>
      <c r="P53" s="987" t="s">
        <v>766</v>
      </c>
      <c r="Q53" s="987" t="s">
        <v>768</v>
      </c>
      <c r="R53" s="987" t="s">
        <v>769</v>
      </c>
      <c r="S53" s="987" t="s">
        <v>770</v>
      </c>
      <c r="T53" s="985" t="s">
        <v>1363</v>
      </c>
      <c r="V53" s="988" t="s">
        <v>1381</v>
      </c>
      <c r="W53" s="989"/>
      <c r="X53" s="989"/>
      <c r="Y53" s="989"/>
      <c r="Z53" s="989"/>
      <c r="AA53" s="989"/>
      <c r="AB53" s="989"/>
      <c r="AC53" s="989"/>
      <c r="AD53" s="989"/>
      <c r="AE53" s="989"/>
      <c r="AF53" s="989"/>
      <c r="AG53" s="989"/>
      <c r="AH53" s="989"/>
      <c r="AI53" s="990"/>
    </row>
    <row r="54">
      <c r="B54" s="991" t="s">
        <v>1386</v>
      </c>
      <c r="C54" s="992">
        <f t="shared" ref="C54:H54" si="26">C55*C56+C61*C63+C59*C60</f>
        <v>10.2</v>
      </c>
      <c r="D54" s="992">
        <f t="shared" si="26"/>
        <v>28.8</v>
      </c>
      <c r="E54" s="992">
        <f t="shared" si="26"/>
        <v>82.95</v>
      </c>
      <c r="F54" s="992">
        <f t="shared" si="26"/>
        <v>660</v>
      </c>
      <c r="G54" s="992">
        <f t="shared" si="26"/>
        <v>1924.5</v>
      </c>
      <c r="H54" s="992">
        <f t="shared" si="26"/>
        <v>5699.4</v>
      </c>
      <c r="I54" s="899"/>
      <c r="J54" s="960">
        <v>1.0</v>
      </c>
      <c r="M54" s="993" t="s">
        <v>1387</v>
      </c>
      <c r="N54" s="994">
        <f t="shared" ref="N54:S54" si="27">N55*N56+N61*N63+N59*N60</f>
        <v>21</v>
      </c>
      <c r="O54" s="994">
        <f t="shared" si="27"/>
        <v>56.5</v>
      </c>
      <c r="P54" s="994">
        <f t="shared" si="27"/>
        <v>152.75</v>
      </c>
      <c r="Q54" s="994">
        <f t="shared" si="27"/>
        <v>1128.25</v>
      </c>
      <c r="R54" s="994">
        <f t="shared" si="27"/>
        <v>3245.75</v>
      </c>
      <c r="S54" s="994">
        <f t="shared" si="27"/>
        <v>9548.75</v>
      </c>
      <c r="T54" s="960">
        <v>1.0</v>
      </c>
      <c r="V54" s="995" t="s">
        <v>1388</v>
      </c>
      <c r="W54" s="996" t="s">
        <v>148</v>
      </c>
      <c r="X54" s="996" t="s">
        <v>765</v>
      </c>
      <c r="Y54" s="996" t="s">
        <v>766</v>
      </c>
      <c r="Z54" s="996" t="s">
        <v>768</v>
      </c>
      <c r="AA54" s="996" t="s">
        <v>769</v>
      </c>
      <c r="AB54" s="997" t="s">
        <v>770</v>
      </c>
      <c r="AC54" s="998"/>
      <c r="AD54" s="998"/>
      <c r="AE54" s="998"/>
      <c r="AF54" s="998"/>
      <c r="AG54" s="998"/>
      <c r="AH54" s="998"/>
      <c r="AI54" s="998"/>
    </row>
    <row r="55">
      <c r="B55" s="999" t="s">
        <v>1389</v>
      </c>
      <c r="C55" s="1000">
        <f>'Materials and tools'!D24</f>
        <v>0.5</v>
      </c>
      <c r="D55" s="1000">
        <f>'Materials and tools'!E24</f>
        <v>1.51</v>
      </c>
      <c r="E55" s="1000">
        <f>'Materials and tools'!F24</f>
        <v>4.57</v>
      </c>
      <c r="F55" s="1000">
        <f>'Materials and tools'!H24</f>
        <v>41.55</v>
      </c>
      <c r="G55" s="1000">
        <f>'Materials and tools'!I24</f>
        <v>124.72</v>
      </c>
      <c r="H55" s="1000">
        <f>'Materials and tools'!J24</f>
        <v>374.71</v>
      </c>
      <c r="I55" s="899"/>
      <c r="J55" s="960"/>
      <c r="M55" s="999" t="s">
        <v>1389</v>
      </c>
      <c r="N55" s="1000">
        <f>'Materials and tools'!D24</f>
        <v>0.5</v>
      </c>
      <c r="O55" s="1000">
        <f>'Materials and tools'!E24</f>
        <v>1.51</v>
      </c>
      <c r="P55" s="1000">
        <f>'Materials and tools'!F24</f>
        <v>4.57</v>
      </c>
      <c r="Q55" s="1000">
        <f>'Materials and tools'!H24</f>
        <v>41.55</v>
      </c>
      <c r="R55" s="1000">
        <f>'Materials and tools'!I24</f>
        <v>124.72</v>
      </c>
      <c r="S55" s="1000">
        <f>'Materials and tools'!J24</f>
        <v>374.71</v>
      </c>
      <c r="T55" s="960"/>
      <c r="V55" s="1001" t="s">
        <v>136</v>
      </c>
      <c r="W55" s="1002" t="s">
        <v>1390</v>
      </c>
      <c r="X55" s="1002" t="s">
        <v>1391</v>
      </c>
      <c r="Y55" s="1002" t="s">
        <v>1392</v>
      </c>
      <c r="Z55" s="1003" t="s">
        <v>1393</v>
      </c>
      <c r="AA55" s="1003" t="s">
        <v>1394</v>
      </c>
      <c r="AB55" s="1004" t="s">
        <v>1395</v>
      </c>
      <c r="AC55" s="1005" t="s">
        <v>1396</v>
      </c>
      <c r="AD55" s="1006" t="s">
        <v>1397</v>
      </c>
      <c r="AE55" s="1007">
        <v>7.0</v>
      </c>
      <c r="AF55" s="1008" t="s">
        <v>1398</v>
      </c>
      <c r="AG55" s="1008" t="s">
        <v>1399</v>
      </c>
      <c r="AH55" s="1008" t="s">
        <v>1199</v>
      </c>
      <c r="AI55" s="1009" t="s">
        <v>1400</v>
      </c>
    </row>
    <row r="56">
      <c r="B56" s="999" t="s">
        <v>1366</v>
      </c>
      <c r="C56" s="1010">
        <v>15.0</v>
      </c>
      <c r="D56" s="1010">
        <v>15.0</v>
      </c>
      <c r="E56" s="1010">
        <v>15.0</v>
      </c>
      <c r="F56" s="1010">
        <v>15.0</v>
      </c>
      <c r="G56" s="1010">
        <v>15.0</v>
      </c>
      <c r="H56" s="1010">
        <v>15.0</v>
      </c>
      <c r="I56" s="899"/>
      <c r="J56" s="960"/>
      <c r="M56" s="999" t="s">
        <v>1366</v>
      </c>
      <c r="N56" s="1010">
        <v>25.0</v>
      </c>
      <c r="O56" s="1010">
        <v>25.0</v>
      </c>
      <c r="P56" s="1010">
        <v>25.0</v>
      </c>
      <c r="Q56" s="1010">
        <v>25.0</v>
      </c>
      <c r="R56" s="1010">
        <v>25.0</v>
      </c>
      <c r="S56" s="1010">
        <v>25.0</v>
      </c>
      <c r="T56" s="960"/>
      <c r="V56" s="1011" t="s">
        <v>1401</v>
      </c>
      <c r="W56" s="1012">
        <f t="shared" ref="W56:AB56" si="28">C54</f>
        <v>10.2</v>
      </c>
      <c r="X56" s="1012">
        <f t="shared" si="28"/>
        <v>28.8</v>
      </c>
      <c r="Y56" s="1012">
        <f t="shared" si="28"/>
        <v>82.95</v>
      </c>
      <c r="Z56" s="1012">
        <f t="shared" si="28"/>
        <v>660</v>
      </c>
      <c r="AA56" s="1012">
        <f t="shared" si="28"/>
        <v>1924.5</v>
      </c>
      <c r="AB56" s="1012">
        <f t="shared" si="28"/>
        <v>5699.4</v>
      </c>
      <c r="AC56" s="443"/>
      <c r="AD56" s="443"/>
      <c r="AE56" s="443"/>
      <c r="AF56" s="443"/>
      <c r="AG56" s="443"/>
      <c r="AH56" s="443"/>
      <c r="AI56" s="443"/>
    </row>
    <row r="57">
      <c r="B57" s="967" t="s">
        <v>1367</v>
      </c>
      <c r="C57" s="968" t="s">
        <v>1368</v>
      </c>
      <c r="D57" s="968" t="s">
        <v>1369</v>
      </c>
      <c r="E57" s="968" t="s">
        <v>1369</v>
      </c>
      <c r="F57" s="968" t="s">
        <v>1369</v>
      </c>
      <c r="G57" s="968" t="s">
        <v>1369</v>
      </c>
      <c r="H57" s="968" t="s">
        <v>1369</v>
      </c>
      <c r="I57" s="899"/>
      <c r="J57" s="960"/>
      <c r="M57" s="967" t="s">
        <v>1367</v>
      </c>
      <c r="N57" s="968" t="s">
        <v>1368</v>
      </c>
      <c r="O57" s="968" t="s">
        <v>1369</v>
      </c>
      <c r="P57" s="968" t="s">
        <v>1369</v>
      </c>
      <c r="Q57" s="968" t="s">
        <v>1369</v>
      </c>
      <c r="R57" s="968" t="s">
        <v>1369</v>
      </c>
      <c r="S57" s="968" t="s">
        <v>1369</v>
      </c>
      <c r="T57" s="960"/>
      <c r="V57" s="1001" t="s">
        <v>1216</v>
      </c>
      <c r="W57" s="1002" t="s">
        <v>1390</v>
      </c>
      <c r="X57" s="1002" t="s">
        <v>1391</v>
      </c>
      <c r="Y57" s="1002" t="s">
        <v>1392</v>
      </c>
      <c r="Z57" s="1003" t="s">
        <v>1393</v>
      </c>
      <c r="AA57" s="1003" t="s">
        <v>1394</v>
      </c>
      <c r="AB57" s="1004" t="s">
        <v>1395</v>
      </c>
      <c r="AC57" s="1005" t="s">
        <v>1402</v>
      </c>
      <c r="AD57" s="1006" t="s">
        <v>1403</v>
      </c>
      <c r="AE57" s="1007">
        <v>8.0</v>
      </c>
      <c r="AF57" s="1008" t="s">
        <v>1404</v>
      </c>
      <c r="AG57" s="1008" t="s">
        <v>1405</v>
      </c>
      <c r="AH57" s="1008" t="s">
        <v>1199</v>
      </c>
      <c r="AI57" s="1009" t="s">
        <v>1400</v>
      </c>
    </row>
    <row r="58">
      <c r="B58" s="970" t="s">
        <v>1370</v>
      </c>
      <c r="C58" s="968" t="s">
        <v>1305</v>
      </c>
      <c r="D58" s="968" t="s">
        <v>1305</v>
      </c>
      <c r="E58" s="971" t="str">
        <f>'Materials and tools'!$F$151</f>
        <v>Coal</v>
      </c>
      <c r="F58" s="971" t="str">
        <f>'Materials and tools'!$F$151</f>
        <v>Coal</v>
      </c>
      <c r="G58" s="971" t="str">
        <f>'Materials and tools'!$F$151</f>
        <v>Coal</v>
      </c>
      <c r="H58" s="971" t="str">
        <f>'Materials and tools'!$F$151</f>
        <v>Coal</v>
      </c>
      <c r="I58" s="899"/>
      <c r="J58" s="960"/>
      <c r="M58" s="970" t="s">
        <v>1370</v>
      </c>
      <c r="N58" s="968" t="s">
        <v>1305</v>
      </c>
      <c r="O58" s="968" t="s">
        <v>1305</v>
      </c>
      <c r="P58" s="971" t="str">
        <f>'Materials and tools'!$F$151</f>
        <v>Coal</v>
      </c>
      <c r="Q58" s="971" t="str">
        <f>'Materials and tools'!$F$151</f>
        <v>Coal</v>
      </c>
      <c r="R58" s="971" t="str">
        <f>'Materials and tools'!$F$151</f>
        <v>Coal</v>
      </c>
      <c r="S58" s="971" t="str">
        <f>'Materials and tools'!$F$151</f>
        <v>Coal</v>
      </c>
      <c r="T58" s="960"/>
      <c r="V58" s="1011" t="s">
        <v>1401</v>
      </c>
      <c r="W58" s="1013">
        <f t="shared" ref="W58:AB58" si="29">C67</f>
        <v>14.4</v>
      </c>
      <c r="X58" s="1013">
        <f t="shared" si="29"/>
        <v>39.3</v>
      </c>
      <c r="Y58" s="1013">
        <f t="shared" si="29"/>
        <v>103.65</v>
      </c>
      <c r="Z58" s="1013">
        <f t="shared" si="29"/>
        <v>709.35</v>
      </c>
      <c r="AA58" s="1012">
        <f t="shared" si="29"/>
        <v>1998.9</v>
      </c>
      <c r="AB58" s="1012">
        <f t="shared" si="29"/>
        <v>5806.05</v>
      </c>
      <c r="AC58" s="443"/>
      <c r="AD58" s="443"/>
      <c r="AE58" s="443"/>
      <c r="AF58" s="443"/>
      <c r="AG58" s="443"/>
      <c r="AH58" s="443"/>
      <c r="AI58" s="443"/>
    </row>
    <row r="59">
      <c r="B59" s="970" t="s">
        <v>1371</v>
      </c>
      <c r="C59" s="972">
        <f>'Materials and tools'!$E$152</f>
        <v>0.07</v>
      </c>
      <c r="D59" s="972">
        <f>'Materials and tools'!$E$152</f>
        <v>0.07</v>
      </c>
      <c r="E59" s="973">
        <f>'Materials and tools'!$F$152</f>
        <v>0.14</v>
      </c>
      <c r="F59" s="973">
        <f>'Materials and tools'!$F$152</f>
        <v>0.14</v>
      </c>
      <c r="G59" s="973">
        <f>'Materials and tools'!$F$152</f>
        <v>0.14</v>
      </c>
      <c r="H59" s="973">
        <f>'Materials and tools'!$F$152</f>
        <v>0.14</v>
      </c>
      <c r="I59" s="899"/>
      <c r="J59" s="960"/>
      <c r="M59" s="970" t="s">
        <v>1371</v>
      </c>
      <c r="N59" s="972">
        <f>'Materials and tools'!$E$152</f>
        <v>0.07</v>
      </c>
      <c r="O59" s="972">
        <f>'Materials and tools'!$E$152</f>
        <v>0.07</v>
      </c>
      <c r="P59" s="973">
        <f>'Materials and tools'!$F$152</f>
        <v>0.14</v>
      </c>
      <c r="Q59" s="973">
        <f>'Materials and tools'!$F$152</f>
        <v>0.14</v>
      </c>
      <c r="R59" s="973">
        <f>'Materials and tools'!$F$152</f>
        <v>0.14</v>
      </c>
      <c r="S59" s="973">
        <f>'Materials and tools'!$F$152</f>
        <v>0.14</v>
      </c>
      <c r="T59" s="960"/>
      <c r="V59" s="1001" t="s">
        <v>1217</v>
      </c>
      <c r="W59" s="1002" t="s">
        <v>1406</v>
      </c>
      <c r="X59" s="1002" t="s">
        <v>1407</v>
      </c>
      <c r="Y59" s="1002" t="s">
        <v>1408</v>
      </c>
      <c r="Z59" s="1003" t="s">
        <v>1409</v>
      </c>
      <c r="AA59" s="1003" t="s">
        <v>1410</v>
      </c>
      <c r="AB59" s="1004" t="s">
        <v>1411</v>
      </c>
      <c r="AC59" s="1005" t="s">
        <v>1412</v>
      </c>
      <c r="AD59" s="1006" t="s">
        <v>1403</v>
      </c>
      <c r="AE59" s="1007">
        <v>9.0</v>
      </c>
      <c r="AF59" s="1008" t="s">
        <v>1413</v>
      </c>
      <c r="AG59" s="1008" t="s">
        <v>1414</v>
      </c>
      <c r="AH59" s="1008" t="s">
        <v>1199</v>
      </c>
      <c r="AI59" s="1009" t="s">
        <v>1400</v>
      </c>
    </row>
    <row r="60">
      <c r="B60" s="970" t="s">
        <v>1234</v>
      </c>
      <c r="C60" s="971">
        <f>Miner!$C$83*C56</f>
        <v>30</v>
      </c>
      <c r="D60" s="971">
        <f>Miner!$H$62*D56</f>
        <v>45</v>
      </c>
      <c r="E60" s="971">
        <f>Miner!$D$83*E56</f>
        <v>45</v>
      </c>
      <c r="F60" s="971">
        <f>Miner!$L$62*F56</f>
        <v>75</v>
      </c>
      <c r="G60" s="971">
        <f>Miner!$M$62*G56</f>
        <v>75</v>
      </c>
      <c r="H60" s="971">
        <f>Miner!$N$62*H56</f>
        <v>90</v>
      </c>
      <c r="I60" s="899"/>
      <c r="J60" s="960"/>
      <c r="M60" s="970" t="s">
        <v>1234</v>
      </c>
      <c r="N60" s="971">
        <f>Miner!$C$83*N56</f>
        <v>50</v>
      </c>
      <c r="O60" s="971">
        <f>Miner!$H$62*O56</f>
        <v>75</v>
      </c>
      <c r="P60" s="971">
        <f>Miner!$D$83*P56</f>
        <v>75</v>
      </c>
      <c r="Q60" s="971">
        <f>Miner!$L$62*Q56</f>
        <v>125</v>
      </c>
      <c r="R60" s="971">
        <f>Miner!$M$62*R56</f>
        <v>125</v>
      </c>
      <c r="S60" s="971">
        <f>Miner!$N$62*S56</f>
        <v>150</v>
      </c>
      <c r="T60" s="960"/>
      <c r="V60" s="1011" t="s">
        <v>1401</v>
      </c>
      <c r="W60" s="1013">
        <f t="shared" ref="W60:AB60" si="30">C74</f>
        <v>25.8</v>
      </c>
      <c r="X60" s="1013">
        <f t="shared" si="30"/>
        <v>61.8</v>
      </c>
      <c r="Y60" s="1013">
        <f t="shared" si="30"/>
        <v>142.35</v>
      </c>
      <c r="Z60" s="1013">
        <f t="shared" si="30"/>
        <v>788.1</v>
      </c>
      <c r="AA60" s="1012">
        <f t="shared" si="30"/>
        <v>2111.7</v>
      </c>
      <c r="AB60" s="1012">
        <f t="shared" si="30"/>
        <v>5961.3</v>
      </c>
      <c r="AC60" s="443"/>
      <c r="AD60" s="443"/>
      <c r="AE60" s="443"/>
      <c r="AF60" s="443"/>
      <c r="AG60" s="443"/>
      <c r="AH60" s="443"/>
      <c r="AI60" s="443"/>
    </row>
    <row r="61">
      <c r="B61" s="999" t="s">
        <v>1372</v>
      </c>
      <c r="C61" s="1010">
        <f t="shared" ref="C61:H61" si="31">C56*C62</f>
        <v>30</v>
      </c>
      <c r="D61" s="1010">
        <f t="shared" si="31"/>
        <v>37.5</v>
      </c>
      <c r="E61" s="1010">
        <f t="shared" si="31"/>
        <v>45</v>
      </c>
      <c r="F61" s="1010">
        <f t="shared" si="31"/>
        <v>52.5</v>
      </c>
      <c r="G61" s="1010">
        <f t="shared" si="31"/>
        <v>60</v>
      </c>
      <c r="H61" s="1010">
        <f t="shared" si="31"/>
        <v>67.5</v>
      </c>
      <c r="I61" s="899"/>
      <c r="J61" s="960"/>
      <c r="M61" s="999" t="s">
        <v>1372</v>
      </c>
      <c r="N61" s="1010">
        <f t="shared" ref="N61:S61" si="32">N56*N62</f>
        <v>62.5</v>
      </c>
      <c r="O61" s="1010">
        <f t="shared" si="32"/>
        <v>75</v>
      </c>
      <c r="P61" s="1010">
        <f t="shared" si="32"/>
        <v>87.5</v>
      </c>
      <c r="Q61" s="1010">
        <f t="shared" si="32"/>
        <v>100</v>
      </c>
      <c r="R61" s="1010">
        <f t="shared" si="32"/>
        <v>112.5</v>
      </c>
      <c r="S61" s="1010">
        <f t="shared" si="32"/>
        <v>125</v>
      </c>
      <c r="T61" s="960"/>
      <c r="V61" s="1001" t="s">
        <v>1218</v>
      </c>
      <c r="W61" s="1002" t="s">
        <v>1406</v>
      </c>
      <c r="X61" s="1002" t="s">
        <v>1407</v>
      </c>
      <c r="Y61" s="1002" t="s">
        <v>1408</v>
      </c>
      <c r="Z61" s="1003" t="s">
        <v>1409</v>
      </c>
      <c r="AA61" s="1003" t="s">
        <v>1410</v>
      </c>
      <c r="AB61" s="1004" t="s">
        <v>1411</v>
      </c>
      <c r="AC61" s="1005" t="s">
        <v>1415</v>
      </c>
      <c r="AD61" s="1006" t="s">
        <v>1403</v>
      </c>
      <c r="AE61" s="1007">
        <v>10.0</v>
      </c>
      <c r="AF61" s="1008" t="s">
        <v>1416</v>
      </c>
      <c r="AG61" s="1008" t="s">
        <v>1417</v>
      </c>
      <c r="AH61" s="1008" t="s">
        <v>1199</v>
      </c>
      <c r="AI61" s="1009" t="s">
        <v>1400</v>
      </c>
    </row>
    <row r="62">
      <c r="B62" s="1014" t="s">
        <v>1227</v>
      </c>
      <c r="C62" s="1010">
        <v>2.0</v>
      </c>
      <c r="D62" s="1010">
        <f t="shared" ref="D62:H62" si="33">C62+0.5</f>
        <v>2.5</v>
      </c>
      <c r="E62" s="1010">
        <f t="shared" si="33"/>
        <v>3</v>
      </c>
      <c r="F62" s="1010">
        <f t="shared" si="33"/>
        <v>3.5</v>
      </c>
      <c r="G62" s="1010">
        <f t="shared" si="33"/>
        <v>4</v>
      </c>
      <c r="H62" s="1010">
        <f t="shared" si="33"/>
        <v>4.5</v>
      </c>
      <c r="I62" s="899"/>
      <c r="J62" s="960"/>
      <c r="M62" s="1014" t="s">
        <v>1227</v>
      </c>
      <c r="N62" s="1010">
        <v>2.5</v>
      </c>
      <c r="O62" s="1010">
        <f t="shared" ref="O62:S62" si="34">N62+0.5</f>
        <v>3</v>
      </c>
      <c r="P62" s="1010">
        <f t="shared" si="34"/>
        <v>3.5</v>
      </c>
      <c r="Q62" s="1010">
        <f t="shared" si="34"/>
        <v>4</v>
      </c>
      <c r="R62" s="1010">
        <f t="shared" si="34"/>
        <v>4.5</v>
      </c>
      <c r="S62" s="1010">
        <f t="shared" si="34"/>
        <v>5</v>
      </c>
      <c r="T62" s="960"/>
      <c r="V62" s="1011" t="s">
        <v>1401</v>
      </c>
      <c r="W62" s="1013">
        <f t="shared" ref="W62:AB62" si="35">C81</f>
        <v>48</v>
      </c>
      <c r="X62" s="1013">
        <f t="shared" si="35"/>
        <v>100.8</v>
      </c>
      <c r="Y62" s="1013">
        <f t="shared" si="35"/>
        <v>204.45</v>
      </c>
      <c r="Z62" s="1013">
        <f t="shared" si="35"/>
        <v>902.55</v>
      </c>
      <c r="AA62" s="1012">
        <f t="shared" si="35"/>
        <v>2270.1</v>
      </c>
      <c r="AB62" s="1012">
        <f t="shared" si="35"/>
        <v>6173.25</v>
      </c>
      <c r="AC62" s="443"/>
      <c r="AD62" s="443"/>
      <c r="AE62" s="443"/>
      <c r="AF62" s="443"/>
      <c r="AG62" s="443"/>
      <c r="AH62" s="443"/>
      <c r="AI62" s="443"/>
    </row>
    <row r="63">
      <c r="B63" s="1014" t="s">
        <v>1373</v>
      </c>
      <c r="C63" s="1010">
        <f t="shared" ref="C63:H63" si="36">(0.02*C64)*C64</f>
        <v>0.02</v>
      </c>
      <c r="D63" s="1010">
        <f t="shared" si="36"/>
        <v>0.08</v>
      </c>
      <c r="E63" s="1010">
        <f t="shared" si="36"/>
        <v>0.18</v>
      </c>
      <c r="F63" s="1010">
        <f t="shared" si="36"/>
        <v>0.5</v>
      </c>
      <c r="G63" s="1010">
        <f t="shared" si="36"/>
        <v>0.72</v>
      </c>
      <c r="H63" s="1010">
        <f t="shared" si="36"/>
        <v>0.98</v>
      </c>
      <c r="I63" s="899"/>
      <c r="J63" s="960"/>
      <c r="M63" s="1014" t="s">
        <v>1373</v>
      </c>
      <c r="N63" s="1010">
        <f t="shared" ref="N63:S63" si="37">(0.02*N64)*N64</f>
        <v>0.08</v>
      </c>
      <c r="O63" s="1010">
        <f t="shared" si="37"/>
        <v>0.18</v>
      </c>
      <c r="P63" s="1010">
        <f t="shared" si="37"/>
        <v>0.32</v>
      </c>
      <c r="Q63" s="1010">
        <f t="shared" si="37"/>
        <v>0.72</v>
      </c>
      <c r="R63" s="1010">
        <f t="shared" si="37"/>
        <v>0.98</v>
      </c>
      <c r="S63" s="1010">
        <f t="shared" si="37"/>
        <v>1.28</v>
      </c>
      <c r="T63" s="960"/>
      <c r="V63" s="1015" t="s">
        <v>1382</v>
      </c>
      <c r="W63" s="1016"/>
      <c r="X63" s="1016"/>
      <c r="Y63" s="1016"/>
      <c r="Z63" s="1016"/>
      <c r="AA63" s="1016"/>
      <c r="AB63" s="1016"/>
      <c r="AC63" s="1016"/>
      <c r="AD63" s="1016"/>
      <c r="AE63" s="1016"/>
      <c r="AF63" s="1016"/>
      <c r="AG63" s="1016"/>
      <c r="AH63" s="1016"/>
      <c r="AI63" s="1017"/>
    </row>
    <row r="64">
      <c r="B64" s="1014" t="s">
        <v>1374</v>
      </c>
      <c r="C64" s="1010">
        <v>1.0</v>
      </c>
      <c r="D64" s="1010">
        <f t="shared" ref="D64:E64" si="38">C64+1</f>
        <v>2</v>
      </c>
      <c r="E64" s="1010">
        <f t="shared" si="38"/>
        <v>3</v>
      </c>
      <c r="F64" s="1010">
        <f>E64+2</f>
        <v>5</v>
      </c>
      <c r="G64" s="1010">
        <f t="shared" ref="G64:H64" si="39">F64+1</f>
        <v>6</v>
      </c>
      <c r="H64" s="1010">
        <f t="shared" si="39"/>
        <v>7</v>
      </c>
      <c r="I64" s="899"/>
      <c r="J64" s="960"/>
      <c r="M64" s="1014" t="s">
        <v>1374</v>
      </c>
      <c r="N64" s="1010">
        <v>2.0</v>
      </c>
      <c r="O64" s="1010">
        <f t="shared" ref="O64:P64" si="40">N64+1</f>
        <v>3</v>
      </c>
      <c r="P64" s="1010">
        <f t="shared" si="40"/>
        <v>4</v>
      </c>
      <c r="Q64" s="1010">
        <f>P64+2</f>
        <v>6</v>
      </c>
      <c r="R64" s="1010">
        <f t="shared" ref="R64:S64" si="41">Q64+1</f>
        <v>7</v>
      </c>
      <c r="S64" s="1010">
        <f t="shared" si="41"/>
        <v>8</v>
      </c>
      <c r="T64" s="960"/>
      <c r="V64" s="1018" t="s">
        <v>1388</v>
      </c>
      <c r="W64" s="1019" t="s">
        <v>148</v>
      </c>
      <c r="X64" s="1019" t="s">
        <v>765</v>
      </c>
      <c r="Y64" s="1019" t="s">
        <v>766</v>
      </c>
      <c r="Z64" s="1019" t="s">
        <v>768</v>
      </c>
      <c r="AA64" s="1019" t="s">
        <v>769</v>
      </c>
      <c r="AB64" s="1020" t="s">
        <v>770</v>
      </c>
      <c r="AC64" s="1021"/>
      <c r="AD64" s="1021"/>
      <c r="AE64" s="1021"/>
      <c r="AF64" s="1021"/>
      <c r="AG64" s="1021"/>
      <c r="AH64" s="1021"/>
      <c r="AI64" s="1021"/>
    </row>
    <row r="65">
      <c r="B65" s="1014" t="s">
        <v>1375</v>
      </c>
      <c r="C65" s="939">
        <f t="shared" ref="C65:H65" si="42">10+(C64-1)*2</f>
        <v>10</v>
      </c>
      <c r="D65" s="939">
        <f t="shared" si="42"/>
        <v>12</v>
      </c>
      <c r="E65" s="939">
        <f t="shared" si="42"/>
        <v>14</v>
      </c>
      <c r="F65" s="939">
        <f t="shared" si="42"/>
        <v>18</v>
      </c>
      <c r="G65" s="939">
        <f t="shared" si="42"/>
        <v>20</v>
      </c>
      <c r="H65" s="939">
        <f t="shared" si="42"/>
        <v>22</v>
      </c>
      <c r="I65" s="899"/>
      <c r="J65" s="960"/>
      <c r="M65" s="1014" t="s">
        <v>1375</v>
      </c>
      <c r="N65" s="939">
        <f t="shared" ref="N65:S65" si="43">10+(N64-1)*2</f>
        <v>12</v>
      </c>
      <c r="O65" s="939">
        <f t="shared" si="43"/>
        <v>14</v>
      </c>
      <c r="P65" s="939">
        <f t="shared" si="43"/>
        <v>16</v>
      </c>
      <c r="Q65" s="939">
        <f t="shared" si="43"/>
        <v>20</v>
      </c>
      <c r="R65" s="939">
        <f t="shared" si="43"/>
        <v>22</v>
      </c>
      <c r="S65" s="939">
        <f t="shared" si="43"/>
        <v>24</v>
      </c>
      <c r="T65" s="960"/>
      <c r="V65" s="1022" t="s">
        <v>136</v>
      </c>
      <c r="W65" s="1023" t="s">
        <v>1391</v>
      </c>
      <c r="X65" s="1023" t="s">
        <v>1408</v>
      </c>
      <c r="Y65" s="1023" t="s">
        <v>1409</v>
      </c>
      <c r="Z65" s="1024" t="s">
        <v>1418</v>
      </c>
      <c r="AA65" s="1024" t="s">
        <v>1419</v>
      </c>
      <c r="AB65" s="1025" t="s">
        <v>1420</v>
      </c>
      <c r="AC65" s="1026" t="s">
        <v>1396</v>
      </c>
      <c r="AD65" s="1027" t="s">
        <v>1397</v>
      </c>
      <c r="AE65" s="1028">
        <v>3.0</v>
      </c>
      <c r="AF65" s="1029" t="s">
        <v>1421</v>
      </c>
      <c r="AG65" s="1029" t="s">
        <v>1422</v>
      </c>
      <c r="AH65" s="1029" t="s">
        <v>1202</v>
      </c>
      <c r="AI65" s="1030" t="s">
        <v>1423</v>
      </c>
    </row>
    <row r="66">
      <c r="B66" s="1014" t="s">
        <v>1376</v>
      </c>
      <c r="C66" s="916" t="s">
        <v>1240</v>
      </c>
      <c r="D66" s="916" t="s">
        <v>1240</v>
      </c>
      <c r="E66" s="916" t="s">
        <v>1240</v>
      </c>
      <c r="F66" s="916" t="s">
        <v>1253</v>
      </c>
      <c r="G66" s="916" t="s">
        <v>1253</v>
      </c>
      <c r="H66" s="916" t="s">
        <v>1253</v>
      </c>
      <c r="I66" s="899"/>
      <c r="J66" s="960"/>
      <c r="K66" s="1031"/>
      <c r="L66" s="1031"/>
      <c r="M66" s="1014" t="s">
        <v>1376</v>
      </c>
      <c r="N66" s="916" t="s">
        <v>1240</v>
      </c>
      <c r="O66" s="916" t="s">
        <v>1240</v>
      </c>
      <c r="P66" s="916" t="s">
        <v>1253</v>
      </c>
      <c r="Q66" s="916" t="s">
        <v>1253</v>
      </c>
      <c r="R66" s="916" t="s">
        <v>1253</v>
      </c>
      <c r="S66" s="916" t="s">
        <v>1266</v>
      </c>
      <c r="T66" s="960"/>
      <c r="V66" s="1011" t="s">
        <v>1401</v>
      </c>
      <c r="W66" s="1012">
        <f t="shared" ref="W66:AB66" si="44">N54</f>
        <v>21</v>
      </c>
      <c r="X66" s="1012">
        <f t="shared" si="44"/>
        <v>56.5</v>
      </c>
      <c r="Y66" s="1012">
        <f t="shared" si="44"/>
        <v>152.75</v>
      </c>
      <c r="Z66" s="1012">
        <f t="shared" si="44"/>
        <v>1128.25</v>
      </c>
      <c r="AA66" s="1012">
        <f t="shared" si="44"/>
        <v>3245.75</v>
      </c>
      <c r="AB66" s="1012">
        <f t="shared" si="44"/>
        <v>9548.75</v>
      </c>
      <c r="AC66" s="443"/>
      <c r="AD66" s="443"/>
      <c r="AE66" s="443"/>
      <c r="AF66" s="443"/>
      <c r="AG66" s="443"/>
      <c r="AH66" s="443"/>
      <c r="AI66" s="443"/>
    </row>
    <row r="67">
      <c r="B67" s="991" t="s">
        <v>1424</v>
      </c>
      <c r="C67" s="1032">
        <f t="shared" ref="C67:H67" si="45">C$55*C$56+C68*C70+C59*C60</f>
        <v>14.4</v>
      </c>
      <c r="D67" s="1032">
        <f t="shared" si="45"/>
        <v>39.3</v>
      </c>
      <c r="E67" s="1032">
        <f t="shared" si="45"/>
        <v>103.65</v>
      </c>
      <c r="F67" s="1032">
        <f t="shared" si="45"/>
        <v>709.35</v>
      </c>
      <c r="G67" s="1032">
        <f t="shared" si="45"/>
        <v>1998.9</v>
      </c>
      <c r="H67" s="992">
        <f t="shared" si="45"/>
        <v>5806.05</v>
      </c>
      <c r="I67" s="899"/>
      <c r="J67" s="960">
        <v>2.0</v>
      </c>
      <c r="K67" s="1031"/>
      <c r="L67" s="1031"/>
      <c r="M67" s="993" t="s">
        <v>1425</v>
      </c>
      <c r="N67" s="1033">
        <f t="shared" ref="N67:S67" si="46">N$55*N$56+N68*N70+N59*N60</f>
        <v>38.5</v>
      </c>
      <c r="O67" s="1033">
        <f t="shared" si="46"/>
        <v>91</v>
      </c>
      <c r="P67" s="1033">
        <f t="shared" si="46"/>
        <v>212.25</v>
      </c>
      <c r="Q67" s="1033">
        <f t="shared" si="46"/>
        <v>1252.25</v>
      </c>
      <c r="R67" s="994">
        <f t="shared" si="46"/>
        <v>3423.5</v>
      </c>
      <c r="S67" s="994">
        <f t="shared" si="46"/>
        <v>9793.75</v>
      </c>
      <c r="T67" s="960">
        <v>2.0</v>
      </c>
      <c r="V67" s="1022" t="s">
        <v>1216</v>
      </c>
      <c r="W67" s="1023" t="s">
        <v>1407</v>
      </c>
      <c r="X67" s="1023" t="s">
        <v>1426</v>
      </c>
      <c r="Y67" s="1023" t="s">
        <v>1427</v>
      </c>
      <c r="Z67" s="1024" t="s">
        <v>1395</v>
      </c>
      <c r="AA67" s="1024" t="s">
        <v>1428</v>
      </c>
      <c r="AB67" s="1025" t="s">
        <v>1429</v>
      </c>
      <c r="AC67" s="1026" t="s">
        <v>1402</v>
      </c>
      <c r="AD67" s="1027" t="s">
        <v>1403</v>
      </c>
      <c r="AE67" s="1028">
        <v>4.0</v>
      </c>
      <c r="AF67" s="1029" t="s">
        <v>1430</v>
      </c>
      <c r="AG67" s="1029" t="s">
        <v>1431</v>
      </c>
      <c r="AH67" s="1029" t="s">
        <v>1202</v>
      </c>
      <c r="AI67" s="1030" t="s">
        <v>1423</v>
      </c>
    </row>
    <row r="68">
      <c r="B68" s="999" t="s">
        <v>1372</v>
      </c>
      <c r="C68" s="1010">
        <f t="shared" ref="C68:H68" si="47">C$56*C69</f>
        <v>60</v>
      </c>
      <c r="D68" s="1010">
        <f t="shared" si="47"/>
        <v>75</v>
      </c>
      <c r="E68" s="1010">
        <f t="shared" si="47"/>
        <v>90</v>
      </c>
      <c r="F68" s="1010">
        <f t="shared" si="47"/>
        <v>105</v>
      </c>
      <c r="G68" s="1010">
        <f t="shared" si="47"/>
        <v>120</v>
      </c>
      <c r="H68" s="1010">
        <f t="shared" si="47"/>
        <v>135</v>
      </c>
      <c r="I68" s="899"/>
      <c r="J68" s="960"/>
      <c r="K68" s="1031"/>
      <c r="L68" s="1031"/>
      <c r="M68" s="999" t="s">
        <v>1372</v>
      </c>
      <c r="N68" s="1010">
        <f t="shared" ref="N68:S68" si="48">N$56*N69</f>
        <v>125</v>
      </c>
      <c r="O68" s="1010">
        <f t="shared" si="48"/>
        <v>150</v>
      </c>
      <c r="P68" s="1010">
        <f t="shared" si="48"/>
        <v>175</v>
      </c>
      <c r="Q68" s="1010">
        <f t="shared" si="48"/>
        <v>200</v>
      </c>
      <c r="R68" s="1010">
        <f t="shared" si="48"/>
        <v>225</v>
      </c>
      <c r="S68" s="1010">
        <f t="shared" si="48"/>
        <v>250</v>
      </c>
      <c r="T68" s="960"/>
      <c r="V68" s="1011" t="s">
        <v>1401</v>
      </c>
      <c r="W68" s="1013">
        <f t="shared" ref="W68:AB68" si="49">N67</f>
        <v>38.5</v>
      </c>
      <c r="X68" s="1013">
        <f t="shared" si="49"/>
        <v>91</v>
      </c>
      <c r="Y68" s="1013">
        <f t="shared" si="49"/>
        <v>212.25</v>
      </c>
      <c r="Z68" s="1012">
        <f t="shared" si="49"/>
        <v>1252.25</v>
      </c>
      <c r="AA68" s="1012">
        <f t="shared" si="49"/>
        <v>3423.5</v>
      </c>
      <c r="AB68" s="1012">
        <f t="shared" si="49"/>
        <v>9793.75</v>
      </c>
      <c r="AC68" s="443"/>
      <c r="AD68" s="443"/>
      <c r="AE68" s="443"/>
      <c r="AF68" s="443"/>
      <c r="AG68" s="443"/>
      <c r="AH68" s="443"/>
      <c r="AI68" s="443"/>
    </row>
    <row r="69">
      <c r="B69" s="1014" t="s">
        <v>1227</v>
      </c>
      <c r="C69" s="1010">
        <f t="shared" ref="C69:H69" si="50">C$62*$J67</f>
        <v>4</v>
      </c>
      <c r="D69" s="1010">
        <f t="shared" si="50"/>
        <v>5</v>
      </c>
      <c r="E69" s="1010">
        <f t="shared" si="50"/>
        <v>6</v>
      </c>
      <c r="F69" s="1010">
        <f t="shared" si="50"/>
        <v>7</v>
      </c>
      <c r="G69" s="1010">
        <f t="shared" si="50"/>
        <v>8</v>
      </c>
      <c r="H69" s="1010">
        <f t="shared" si="50"/>
        <v>9</v>
      </c>
      <c r="I69" s="899"/>
      <c r="J69" s="960"/>
      <c r="K69" s="1031"/>
      <c r="L69" s="1031"/>
      <c r="M69" s="1014" t="s">
        <v>1227</v>
      </c>
      <c r="N69" s="1010">
        <f t="shared" ref="N69:S69" si="51">N$62*$T67</f>
        <v>5</v>
      </c>
      <c r="O69" s="1010">
        <f t="shared" si="51"/>
        <v>6</v>
      </c>
      <c r="P69" s="1010">
        <f t="shared" si="51"/>
        <v>7</v>
      </c>
      <c r="Q69" s="1010">
        <f t="shared" si="51"/>
        <v>8</v>
      </c>
      <c r="R69" s="1010">
        <f t="shared" si="51"/>
        <v>9</v>
      </c>
      <c r="S69" s="1010">
        <f t="shared" si="51"/>
        <v>10</v>
      </c>
      <c r="T69" s="960"/>
      <c r="V69" s="1022" t="s">
        <v>1217</v>
      </c>
      <c r="W69" s="1023" t="s">
        <v>1407</v>
      </c>
      <c r="X69" s="1023" t="s">
        <v>1426</v>
      </c>
      <c r="Y69" s="1023" t="s">
        <v>1427</v>
      </c>
      <c r="Z69" s="1024" t="s">
        <v>1395</v>
      </c>
      <c r="AA69" s="1024" t="s">
        <v>1428</v>
      </c>
      <c r="AB69" s="1025" t="s">
        <v>1429</v>
      </c>
      <c r="AC69" s="1026" t="s">
        <v>1412</v>
      </c>
      <c r="AD69" s="1027" t="s">
        <v>1403</v>
      </c>
      <c r="AE69" s="1028">
        <v>5.0</v>
      </c>
      <c r="AF69" s="1029" t="s">
        <v>1432</v>
      </c>
      <c r="AG69" s="1029" t="s">
        <v>1433</v>
      </c>
      <c r="AH69" s="1029" t="s">
        <v>1202</v>
      </c>
      <c r="AI69" s="1030" t="s">
        <v>1423</v>
      </c>
    </row>
    <row r="70">
      <c r="B70" s="1014" t="s">
        <v>1373</v>
      </c>
      <c r="C70" s="1010">
        <f t="shared" ref="C70:H70" si="52">(0.02*C71)*C71</f>
        <v>0.08</v>
      </c>
      <c r="D70" s="1010">
        <f t="shared" si="52"/>
        <v>0.18</v>
      </c>
      <c r="E70" s="1010">
        <f t="shared" si="52"/>
        <v>0.32</v>
      </c>
      <c r="F70" s="1010">
        <f t="shared" si="52"/>
        <v>0.72</v>
      </c>
      <c r="G70" s="1010">
        <f t="shared" si="52"/>
        <v>0.98</v>
      </c>
      <c r="H70" s="1010">
        <f t="shared" si="52"/>
        <v>1.28</v>
      </c>
      <c r="I70" s="899"/>
      <c r="J70" s="960"/>
      <c r="K70" s="1031"/>
      <c r="L70" s="1031"/>
      <c r="M70" s="1014" t="s">
        <v>1373</v>
      </c>
      <c r="N70" s="1010">
        <f t="shared" ref="N70:S70" si="53">(0.02*N71)*N71</f>
        <v>0.18</v>
      </c>
      <c r="O70" s="1010">
        <f t="shared" si="53"/>
        <v>0.32</v>
      </c>
      <c r="P70" s="1010">
        <f t="shared" si="53"/>
        <v>0.5</v>
      </c>
      <c r="Q70" s="1010">
        <f t="shared" si="53"/>
        <v>0.98</v>
      </c>
      <c r="R70" s="1010">
        <f t="shared" si="53"/>
        <v>1.28</v>
      </c>
      <c r="S70" s="1010">
        <f t="shared" si="53"/>
        <v>1.62</v>
      </c>
      <c r="T70" s="960"/>
      <c r="V70" s="1011" t="s">
        <v>1401</v>
      </c>
      <c r="W70" s="1013">
        <f t="shared" ref="W70:AB70" si="54">N74</f>
        <v>76</v>
      </c>
      <c r="X70" s="1013">
        <f t="shared" si="54"/>
        <v>155.5</v>
      </c>
      <c r="Y70" s="1013">
        <f t="shared" si="54"/>
        <v>313.75</v>
      </c>
      <c r="Z70" s="1012">
        <f t="shared" si="54"/>
        <v>1440.25</v>
      </c>
      <c r="AA70" s="1012">
        <f t="shared" si="54"/>
        <v>3682.25</v>
      </c>
      <c r="AB70" s="1012">
        <f t="shared" si="54"/>
        <v>10138.75</v>
      </c>
      <c r="AC70" s="443"/>
      <c r="AD70" s="443"/>
      <c r="AE70" s="443"/>
      <c r="AF70" s="443"/>
      <c r="AG70" s="443"/>
      <c r="AH70" s="443"/>
      <c r="AI70" s="443"/>
    </row>
    <row r="71">
      <c r="B71" s="1014" t="s">
        <v>1374</v>
      </c>
      <c r="C71" s="1010">
        <f t="shared" ref="C71:H71" si="55">C64+1</f>
        <v>2</v>
      </c>
      <c r="D71" s="1010">
        <f t="shared" si="55"/>
        <v>3</v>
      </c>
      <c r="E71" s="1010">
        <f t="shared" si="55"/>
        <v>4</v>
      </c>
      <c r="F71" s="1010">
        <f t="shared" si="55"/>
        <v>6</v>
      </c>
      <c r="G71" s="1010">
        <f t="shared" si="55"/>
        <v>7</v>
      </c>
      <c r="H71" s="1010">
        <f t="shared" si="55"/>
        <v>8</v>
      </c>
      <c r="I71" s="899"/>
      <c r="J71" s="960"/>
      <c r="K71" s="1031"/>
      <c r="L71" s="1031"/>
      <c r="M71" s="1014" t="s">
        <v>1374</v>
      </c>
      <c r="N71" s="1010">
        <f t="shared" ref="N71:S71" si="56">N64+1</f>
        <v>3</v>
      </c>
      <c r="O71" s="1010">
        <f t="shared" si="56"/>
        <v>4</v>
      </c>
      <c r="P71" s="1010">
        <f t="shared" si="56"/>
        <v>5</v>
      </c>
      <c r="Q71" s="1010">
        <f t="shared" si="56"/>
        <v>7</v>
      </c>
      <c r="R71" s="1010">
        <f t="shared" si="56"/>
        <v>8</v>
      </c>
      <c r="S71" s="1010">
        <f t="shared" si="56"/>
        <v>9</v>
      </c>
      <c r="T71" s="960"/>
      <c r="V71" s="1022" t="s">
        <v>1218</v>
      </c>
      <c r="W71" s="1023" t="s">
        <v>1392</v>
      </c>
      <c r="X71" s="1023" t="s">
        <v>1393</v>
      </c>
      <c r="Y71" s="1023" t="s">
        <v>1394</v>
      </c>
      <c r="Z71" s="1024" t="s">
        <v>1411</v>
      </c>
      <c r="AA71" s="1024" t="s">
        <v>1434</v>
      </c>
      <c r="AB71" s="1025" t="s">
        <v>1435</v>
      </c>
      <c r="AC71" s="1026" t="s">
        <v>1415</v>
      </c>
      <c r="AD71" s="1027" t="s">
        <v>1403</v>
      </c>
      <c r="AE71" s="1028">
        <v>6.0</v>
      </c>
      <c r="AF71" s="1029" t="s">
        <v>1194</v>
      </c>
      <c r="AG71" s="1029" t="s">
        <v>1436</v>
      </c>
      <c r="AH71" s="1029" t="s">
        <v>1202</v>
      </c>
      <c r="AI71" s="1030" t="s">
        <v>1423</v>
      </c>
    </row>
    <row r="72">
      <c r="B72" s="1014" t="s">
        <v>1375</v>
      </c>
      <c r="C72" s="939">
        <f t="shared" ref="C72:H72" si="57">10+(C71-1)*2</f>
        <v>12</v>
      </c>
      <c r="D72" s="939">
        <f t="shared" si="57"/>
        <v>14</v>
      </c>
      <c r="E72" s="939">
        <f t="shared" si="57"/>
        <v>16</v>
      </c>
      <c r="F72" s="939">
        <f t="shared" si="57"/>
        <v>20</v>
      </c>
      <c r="G72" s="939">
        <f t="shared" si="57"/>
        <v>22</v>
      </c>
      <c r="H72" s="939">
        <f t="shared" si="57"/>
        <v>24</v>
      </c>
      <c r="I72" s="899"/>
      <c r="J72" s="960"/>
      <c r="K72" s="1031"/>
      <c r="L72" s="1031"/>
      <c r="M72" s="1014" t="s">
        <v>1375</v>
      </c>
      <c r="N72" s="939">
        <f t="shared" ref="N72:S72" si="58">10+(N71-1)*2</f>
        <v>14</v>
      </c>
      <c r="O72" s="939">
        <f t="shared" si="58"/>
        <v>16</v>
      </c>
      <c r="P72" s="939">
        <f t="shared" si="58"/>
        <v>18</v>
      </c>
      <c r="Q72" s="939">
        <f t="shared" si="58"/>
        <v>22</v>
      </c>
      <c r="R72" s="939">
        <f t="shared" si="58"/>
        <v>24</v>
      </c>
      <c r="S72" s="939">
        <f t="shared" si="58"/>
        <v>26</v>
      </c>
      <c r="T72" s="960"/>
      <c r="V72" s="1011" t="s">
        <v>1401</v>
      </c>
      <c r="W72" s="1013">
        <f t="shared" ref="W72:AB72" si="59">N81</f>
        <v>141</v>
      </c>
      <c r="X72" s="1013">
        <f t="shared" si="59"/>
        <v>259</v>
      </c>
      <c r="Y72" s="1013">
        <f t="shared" si="59"/>
        <v>467.75</v>
      </c>
      <c r="Z72" s="1012">
        <f t="shared" si="59"/>
        <v>1704.25</v>
      </c>
      <c r="AA72" s="1012">
        <f t="shared" si="59"/>
        <v>4035.5</v>
      </c>
      <c r="AB72" s="1012">
        <f t="shared" si="59"/>
        <v>10598.75</v>
      </c>
      <c r="AC72" s="443"/>
      <c r="AD72" s="443"/>
      <c r="AE72" s="443"/>
      <c r="AF72" s="443"/>
      <c r="AG72" s="443"/>
      <c r="AH72" s="443"/>
      <c r="AI72" s="443"/>
    </row>
    <row r="73">
      <c r="B73" s="1014" t="s">
        <v>1376</v>
      </c>
      <c r="C73" s="916" t="s">
        <v>1240</v>
      </c>
      <c r="D73" s="916" t="s">
        <v>1240</v>
      </c>
      <c r="E73" s="916" t="s">
        <v>1253</v>
      </c>
      <c r="F73" s="916" t="s">
        <v>1253</v>
      </c>
      <c r="G73" s="916" t="s">
        <v>1253</v>
      </c>
      <c r="H73" s="916" t="s">
        <v>1266</v>
      </c>
      <c r="I73" s="899"/>
      <c r="J73" s="960"/>
      <c r="K73" s="1031"/>
      <c r="L73" s="1031"/>
      <c r="M73" s="1014" t="s">
        <v>1376</v>
      </c>
      <c r="N73" s="916" t="s">
        <v>1240</v>
      </c>
      <c r="O73" s="916" t="s">
        <v>1253</v>
      </c>
      <c r="P73" s="916" t="s">
        <v>1253</v>
      </c>
      <c r="Q73" s="916" t="s">
        <v>1253</v>
      </c>
      <c r="R73" s="916" t="s">
        <v>1266</v>
      </c>
      <c r="S73" s="916" t="s">
        <v>1266</v>
      </c>
      <c r="T73" s="960"/>
    </row>
    <row r="74">
      <c r="B74" s="991" t="s">
        <v>1437</v>
      </c>
      <c r="C74" s="1032">
        <f t="shared" ref="C74:H74" si="60">C$55*C$56+C75*C77+C59*C60</f>
        <v>25.8</v>
      </c>
      <c r="D74" s="1032">
        <f t="shared" si="60"/>
        <v>61.8</v>
      </c>
      <c r="E74" s="1032">
        <f t="shared" si="60"/>
        <v>142.35</v>
      </c>
      <c r="F74" s="1032">
        <f t="shared" si="60"/>
        <v>788.1</v>
      </c>
      <c r="G74" s="1032">
        <f t="shared" si="60"/>
        <v>2111.7</v>
      </c>
      <c r="H74" s="992">
        <f t="shared" si="60"/>
        <v>5961.3</v>
      </c>
      <c r="I74" s="899"/>
      <c r="J74" s="960">
        <v>3.0</v>
      </c>
      <c r="K74" s="1031"/>
      <c r="L74" s="1031"/>
      <c r="M74" s="993" t="s">
        <v>1438</v>
      </c>
      <c r="N74" s="1033">
        <f t="shared" ref="N74:S74" si="61">N$55*N$56+N75*N77+N59*N60</f>
        <v>76</v>
      </c>
      <c r="O74" s="1033">
        <f t="shared" si="61"/>
        <v>155.5</v>
      </c>
      <c r="P74" s="1033">
        <f t="shared" si="61"/>
        <v>313.75</v>
      </c>
      <c r="Q74" s="1033">
        <f t="shared" si="61"/>
        <v>1440.25</v>
      </c>
      <c r="R74" s="994">
        <f t="shared" si="61"/>
        <v>3682.25</v>
      </c>
      <c r="S74" s="994">
        <f t="shared" si="61"/>
        <v>10138.75</v>
      </c>
      <c r="T74" s="960">
        <v>3.0</v>
      </c>
    </row>
    <row r="75">
      <c r="B75" s="999" t="s">
        <v>1372</v>
      </c>
      <c r="C75" s="1010">
        <f t="shared" ref="C75:H75" si="62">C$56*C76</f>
        <v>90</v>
      </c>
      <c r="D75" s="1010">
        <f t="shared" si="62"/>
        <v>112.5</v>
      </c>
      <c r="E75" s="1010">
        <f t="shared" si="62"/>
        <v>135</v>
      </c>
      <c r="F75" s="1010">
        <f t="shared" si="62"/>
        <v>157.5</v>
      </c>
      <c r="G75" s="1010">
        <f t="shared" si="62"/>
        <v>180</v>
      </c>
      <c r="H75" s="1010">
        <f t="shared" si="62"/>
        <v>202.5</v>
      </c>
      <c r="I75" s="899"/>
      <c r="J75" s="960"/>
      <c r="K75" s="1031"/>
      <c r="L75" s="1031"/>
      <c r="M75" s="999" t="s">
        <v>1372</v>
      </c>
      <c r="N75" s="1010">
        <f t="shared" ref="N75:S75" si="63">N$56*N76</f>
        <v>187.5</v>
      </c>
      <c r="O75" s="1010">
        <f t="shared" si="63"/>
        <v>225</v>
      </c>
      <c r="P75" s="1010">
        <f t="shared" si="63"/>
        <v>262.5</v>
      </c>
      <c r="Q75" s="1010">
        <f t="shared" si="63"/>
        <v>300</v>
      </c>
      <c r="R75" s="1010">
        <f t="shared" si="63"/>
        <v>337.5</v>
      </c>
      <c r="S75" s="1010">
        <f t="shared" si="63"/>
        <v>375</v>
      </c>
      <c r="T75" s="960"/>
    </row>
    <row r="76">
      <c r="B76" s="1014" t="s">
        <v>1227</v>
      </c>
      <c r="C76" s="1010">
        <f t="shared" ref="C76:H76" si="64">C$62*$J74</f>
        <v>6</v>
      </c>
      <c r="D76" s="1010">
        <f t="shared" si="64"/>
        <v>7.5</v>
      </c>
      <c r="E76" s="1010">
        <f t="shared" si="64"/>
        <v>9</v>
      </c>
      <c r="F76" s="1010">
        <f t="shared" si="64"/>
        <v>10.5</v>
      </c>
      <c r="G76" s="1010">
        <f t="shared" si="64"/>
        <v>12</v>
      </c>
      <c r="H76" s="1010">
        <f t="shared" si="64"/>
        <v>13.5</v>
      </c>
      <c r="I76" s="899"/>
      <c r="J76" s="960"/>
      <c r="K76" s="1031"/>
      <c r="L76" s="1031"/>
      <c r="M76" s="1014" t="s">
        <v>1227</v>
      </c>
      <c r="N76" s="1010">
        <f t="shared" ref="N76:S76" si="65">N$62*$T74</f>
        <v>7.5</v>
      </c>
      <c r="O76" s="1010">
        <f t="shared" si="65"/>
        <v>9</v>
      </c>
      <c r="P76" s="1010">
        <f t="shared" si="65"/>
        <v>10.5</v>
      </c>
      <c r="Q76" s="1010">
        <f t="shared" si="65"/>
        <v>12</v>
      </c>
      <c r="R76" s="1010">
        <f t="shared" si="65"/>
        <v>13.5</v>
      </c>
      <c r="S76" s="1010">
        <f t="shared" si="65"/>
        <v>15</v>
      </c>
      <c r="T76" s="960"/>
    </row>
    <row r="77">
      <c r="B77" s="1014" t="s">
        <v>1373</v>
      </c>
      <c r="C77" s="1010">
        <f t="shared" ref="C77:H77" si="66">(0.02*C78)*C78</f>
        <v>0.18</v>
      </c>
      <c r="D77" s="1010">
        <f t="shared" si="66"/>
        <v>0.32</v>
      </c>
      <c r="E77" s="1010">
        <f t="shared" si="66"/>
        <v>0.5</v>
      </c>
      <c r="F77" s="1010">
        <f t="shared" si="66"/>
        <v>0.98</v>
      </c>
      <c r="G77" s="1010">
        <f t="shared" si="66"/>
        <v>1.28</v>
      </c>
      <c r="H77" s="1010">
        <f t="shared" si="66"/>
        <v>1.62</v>
      </c>
      <c r="I77" s="899"/>
      <c r="J77" s="960"/>
      <c r="K77" s="1031"/>
      <c r="L77" s="1031"/>
      <c r="M77" s="1014" t="s">
        <v>1373</v>
      </c>
      <c r="N77" s="1010">
        <f t="shared" ref="N77:S77" si="67">(0.02*N78)*N78</f>
        <v>0.32</v>
      </c>
      <c r="O77" s="1010">
        <f t="shared" si="67"/>
        <v>0.5</v>
      </c>
      <c r="P77" s="1010">
        <f t="shared" si="67"/>
        <v>0.72</v>
      </c>
      <c r="Q77" s="1010">
        <f t="shared" si="67"/>
        <v>1.28</v>
      </c>
      <c r="R77" s="1010">
        <f t="shared" si="67"/>
        <v>1.62</v>
      </c>
      <c r="S77" s="1010">
        <f t="shared" si="67"/>
        <v>2</v>
      </c>
      <c r="T77" s="960"/>
    </row>
    <row r="78">
      <c r="B78" s="1014" t="s">
        <v>1374</v>
      </c>
      <c r="C78" s="1010">
        <f t="shared" ref="C78:H78" si="68">C71+1</f>
        <v>3</v>
      </c>
      <c r="D78" s="1010">
        <f t="shared" si="68"/>
        <v>4</v>
      </c>
      <c r="E78" s="1010">
        <f t="shared" si="68"/>
        <v>5</v>
      </c>
      <c r="F78" s="1010">
        <f t="shared" si="68"/>
        <v>7</v>
      </c>
      <c r="G78" s="1010">
        <f t="shared" si="68"/>
        <v>8</v>
      </c>
      <c r="H78" s="1010">
        <f t="shared" si="68"/>
        <v>9</v>
      </c>
      <c r="I78" s="899"/>
      <c r="J78" s="960"/>
      <c r="K78" s="1031"/>
      <c r="L78" s="1031"/>
      <c r="M78" s="1014" t="s">
        <v>1374</v>
      </c>
      <c r="N78" s="1010">
        <f t="shared" ref="N78:S78" si="69">N71+1</f>
        <v>4</v>
      </c>
      <c r="O78" s="1010">
        <f t="shared" si="69"/>
        <v>5</v>
      </c>
      <c r="P78" s="1010">
        <f t="shared" si="69"/>
        <v>6</v>
      </c>
      <c r="Q78" s="1010">
        <f t="shared" si="69"/>
        <v>8</v>
      </c>
      <c r="R78" s="1010">
        <f t="shared" si="69"/>
        <v>9</v>
      </c>
      <c r="S78" s="1010">
        <f t="shared" si="69"/>
        <v>10</v>
      </c>
      <c r="T78" s="960"/>
    </row>
    <row r="79">
      <c r="B79" s="1014" t="s">
        <v>1375</v>
      </c>
      <c r="C79" s="939">
        <f t="shared" ref="C79:H79" si="70">10+(C78-1)*2</f>
        <v>14</v>
      </c>
      <c r="D79" s="939">
        <f t="shared" si="70"/>
        <v>16</v>
      </c>
      <c r="E79" s="939">
        <f t="shared" si="70"/>
        <v>18</v>
      </c>
      <c r="F79" s="939">
        <f t="shared" si="70"/>
        <v>22</v>
      </c>
      <c r="G79" s="939">
        <f t="shared" si="70"/>
        <v>24</v>
      </c>
      <c r="H79" s="939">
        <f t="shared" si="70"/>
        <v>26</v>
      </c>
      <c r="I79" s="899"/>
      <c r="J79" s="960"/>
      <c r="K79" s="1031"/>
      <c r="L79" s="1031"/>
      <c r="M79" s="1014" t="s">
        <v>1375</v>
      </c>
      <c r="N79" s="939">
        <f t="shared" ref="N79:S79" si="71">10+(N78-1)*2</f>
        <v>16</v>
      </c>
      <c r="O79" s="939">
        <f t="shared" si="71"/>
        <v>18</v>
      </c>
      <c r="P79" s="939">
        <f t="shared" si="71"/>
        <v>20</v>
      </c>
      <c r="Q79" s="939">
        <f t="shared" si="71"/>
        <v>24</v>
      </c>
      <c r="R79" s="939">
        <f t="shared" si="71"/>
        <v>26</v>
      </c>
      <c r="S79" s="939">
        <f t="shared" si="71"/>
        <v>28</v>
      </c>
      <c r="T79" s="960"/>
    </row>
    <row r="80">
      <c r="B80" s="1014" t="s">
        <v>1376</v>
      </c>
      <c r="C80" s="916" t="s">
        <v>1240</v>
      </c>
      <c r="D80" s="916" t="s">
        <v>1253</v>
      </c>
      <c r="E80" s="916" t="s">
        <v>1253</v>
      </c>
      <c r="F80" s="916" t="s">
        <v>1253</v>
      </c>
      <c r="G80" s="916" t="s">
        <v>1266</v>
      </c>
      <c r="H80" s="916" t="s">
        <v>1266</v>
      </c>
      <c r="I80" s="899"/>
      <c r="J80" s="960"/>
      <c r="K80" s="1031"/>
      <c r="L80" s="1031"/>
      <c r="M80" s="1014" t="s">
        <v>1376</v>
      </c>
      <c r="N80" s="916" t="s">
        <v>1253</v>
      </c>
      <c r="O80" s="916" t="s">
        <v>1253</v>
      </c>
      <c r="P80" s="916" t="s">
        <v>1253</v>
      </c>
      <c r="Q80" s="916" t="s">
        <v>1266</v>
      </c>
      <c r="R80" s="916" t="s">
        <v>1266</v>
      </c>
      <c r="S80" s="916" t="s">
        <v>1266</v>
      </c>
      <c r="T80" s="960"/>
    </row>
    <row r="81">
      <c r="B81" s="991" t="s">
        <v>1439</v>
      </c>
      <c r="C81" s="1032">
        <f t="shared" ref="C81:H81" si="72">C$55*C$56+C82*C84+C59*C60</f>
        <v>48</v>
      </c>
      <c r="D81" s="1032">
        <f t="shared" si="72"/>
        <v>100.8</v>
      </c>
      <c r="E81" s="1032">
        <f t="shared" si="72"/>
        <v>204.45</v>
      </c>
      <c r="F81" s="1032">
        <f t="shared" si="72"/>
        <v>902.55</v>
      </c>
      <c r="G81" s="1032">
        <f t="shared" si="72"/>
        <v>2270.1</v>
      </c>
      <c r="H81" s="992">
        <f t="shared" si="72"/>
        <v>6173.25</v>
      </c>
      <c r="I81" s="899"/>
      <c r="J81" s="960">
        <v>4.0</v>
      </c>
      <c r="K81" s="1031"/>
      <c r="L81" s="1031"/>
      <c r="M81" s="993" t="s">
        <v>1440</v>
      </c>
      <c r="N81" s="1033">
        <f t="shared" ref="N81:S81" si="73">N$55*N$56+N82*N84+N59*N60</f>
        <v>141</v>
      </c>
      <c r="O81" s="1033">
        <f t="shared" si="73"/>
        <v>259</v>
      </c>
      <c r="P81" s="1033">
        <f t="shared" si="73"/>
        <v>467.75</v>
      </c>
      <c r="Q81" s="1033">
        <f t="shared" si="73"/>
        <v>1704.25</v>
      </c>
      <c r="R81" s="994">
        <f t="shared" si="73"/>
        <v>4035.5</v>
      </c>
      <c r="S81" s="994">
        <f t="shared" si="73"/>
        <v>10598.75</v>
      </c>
      <c r="T81" s="960">
        <v>4.0</v>
      </c>
    </row>
    <row r="82">
      <c r="B82" s="999" t="s">
        <v>1372</v>
      </c>
      <c r="C82" s="1010">
        <f t="shared" ref="C82:H82" si="74">C$56*C83</f>
        <v>120</v>
      </c>
      <c r="D82" s="1010">
        <f t="shared" si="74"/>
        <v>150</v>
      </c>
      <c r="E82" s="1010">
        <f t="shared" si="74"/>
        <v>180</v>
      </c>
      <c r="F82" s="1010">
        <f t="shared" si="74"/>
        <v>210</v>
      </c>
      <c r="G82" s="1010">
        <f t="shared" si="74"/>
        <v>240</v>
      </c>
      <c r="H82" s="1010">
        <f t="shared" si="74"/>
        <v>270</v>
      </c>
      <c r="I82" s="899"/>
      <c r="J82" s="960"/>
      <c r="K82" s="1031"/>
      <c r="L82" s="1031"/>
      <c r="M82" s="999" t="s">
        <v>1372</v>
      </c>
      <c r="N82" s="1010">
        <f t="shared" ref="N82:S82" si="75">N$56*N83</f>
        <v>250</v>
      </c>
      <c r="O82" s="1010">
        <f t="shared" si="75"/>
        <v>300</v>
      </c>
      <c r="P82" s="1010">
        <f t="shared" si="75"/>
        <v>350</v>
      </c>
      <c r="Q82" s="1010">
        <f t="shared" si="75"/>
        <v>400</v>
      </c>
      <c r="R82" s="1010">
        <f t="shared" si="75"/>
        <v>450</v>
      </c>
      <c r="S82" s="1010">
        <f t="shared" si="75"/>
        <v>500</v>
      </c>
      <c r="T82" s="960"/>
    </row>
    <row r="83">
      <c r="B83" s="1014" t="s">
        <v>1227</v>
      </c>
      <c r="C83" s="1010">
        <f t="shared" ref="C83:H83" si="76">C$62*$J81</f>
        <v>8</v>
      </c>
      <c r="D83" s="1010">
        <f t="shared" si="76"/>
        <v>10</v>
      </c>
      <c r="E83" s="1010">
        <f t="shared" si="76"/>
        <v>12</v>
      </c>
      <c r="F83" s="1010">
        <f t="shared" si="76"/>
        <v>14</v>
      </c>
      <c r="G83" s="1010">
        <f t="shared" si="76"/>
        <v>16</v>
      </c>
      <c r="H83" s="1010">
        <f t="shared" si="76"/>
        <v>18</v>
      </c>
      <c r="I83" s="899"/>
      <c r="J83" s="960"/>
      <c r="K83" s="1031"/>
      <c r="L83" s="1031"/>
      <c r="M83" s="1014" t="s">
        <v>1227</v>
      </c>
      <c r="N83" s="1010">
        <f t="shared" ref="N83:S83" si="77">N$62*$T81</f>
        <v>10</v>
      </c>
      <c r="O83" s="1010">
        <f t="shared" si="77"/>
        <v>12</v>
      </c>
      <c r="P83" s="1010">
        <f t="shared" si="77"/>
        <v>14</v>
      </c>
      <c r="Q83" s="1010">
        <f t="shared" si="77"/>
        <v>16</v>
      </c>
      <c r="R83" s="1010">
        <f t="shared" si="77"/>
        <v>18</v>
      </c>
      <c r="S83" s="1010">
        <f t="shared" si="77"/>
        <v>20</v>
      </c>
      <c r="T83" s="960"/>
    </row>
    <row r="84">
      <c r="B84" s="1014" t="s">
        <v>1373</v>
      </c>
      <c r="C84" s="1010">
        <f t="shared" ref="C84:H84" si="78">(0.02*C85)*C85</f>
        <v>0.32</v>
      </c>
      <c r="D84" s="1010">
        <f t="shared" si="78"/>
        <v>0.5</v>
      </c>
      <c r="E84" s="1010">
        <f t="shared" si="78"/>
        <v>0.72</v>
      </c>
      <c r="F84" s="1010">
        <f t="shared" si="78"/>
        <v>1.28</v>
      </c>
      <c r="G84" s="1010">
        <f t="shared" si="78"/>
        <v>1.62</v>
      </c>
      <c r="H84" s="1010">
        <f t="shared" si="78"/>
        <v>2</v>
      </c>
      <c r="I84" s="899"/>
      <c r="J84" s="960"/>
      <c r="K84" s="1031"/>
      <c r="L84" s="1031"/>
      <c r="M84" s="1014" t="s">
        <v>1373</v>
      </c>
      <c r="N84" s="1010">
        <f t="shared" ref="N84:S84" si="79">(0.02*N85)*N85</f>
        <v>0.5</v>
      </c>
      <c r="O84" s="1010">
        <f t="shared" si="79"/>
        <v>0.72</v>
      </c>
      <c r="P84" s="1010">
        <f t="shared" si="79"/>
        <v>0.98</v>
      </c>
      <c r="Q84" s="1010">
        <f t="shared" si="79"/>
        <v>1.62</v>
      </c>
      <c r="R84" s="1010">
        <f t="shared" si="79"/>
        <v>2</v>
      </c>
      <c r="S84" s="1010">
        <f t="shared" si="79"/>
        <v>2.42</v>
      </c>
      <c r="T84" s="960"/>
    </row>
    <row r="85">
      <c r="B85" s="1014" t="s">
        <v>1374</v>
      </c>
      <c r="C85" s="1010">
        <f t="shared" ref="C85:H85" si="80">C78+1</f>
        <v>4</v>
      </c>
      <c r="D85" s="1010">
        <f t="shared" si="80"/>
        <v>5</v>
      </c>
      <c r="E85" s="1010">
        <f t="shared" si="80"/>
        <v>6</v>
      </c>
      <c r="F85" s="1010">
        <f t="shared" si="80"/>
        <v>8</v>
      </c>
      <c r="G85" s="1010">
        <f t="shared" si="80"/>
        <v>9</v>
      </c>
      <c r="H85" s="1010">
        <f t="shared" si="80"/>
        <v>10</v>
      </c>
      <c r="I85" s="899"/>
      <c r="J85" s="960"/>
      <c r="K85" s="1031"/>
      <c r="L85" s="1031"/>
      <c r="M85" s="1014" t="s">
        <v>1374</v>
      </c>
      <c r="N85" s="1010">
        <f t="shared" ref="N85:S85" si="81">N78+1</f>
        <v>5</v>
      </c>
      <c r="O85" s="1010">
        <f t="shared" si="81"/>
        <v>6</v>
      </c>
      <c r="P85" s="1010">
        <f t="shared" si="81"/>
        <v>7</v>
      </c>
      <c r="Q85" s="1010">
        <f t="shared" si="81"/>
        <v>9</v>
      </c>
      <c r="R85" s="1010">
        <f t="shared" si="81"/>
        <v>10</v>
      </c>
      <c r="S85" s="1010">
        <f t="shared" si="81"/>
        <v>11</v>
      </c>
      <c r="T85" s="960"/>
    </row>
    <row r="86">
      <c r="B86" s="1014" t="s">
        <v>1375</v>
      </c>
      <c r="C86" s="939">
        <f t="shared" ref="C86:H86" si="82">10+(C85-1)*2</f>
        <v>16</v>
      </c>
      <c r="D86" s="939">
        <f t="shared" si="82"/>
        <v>18</v>
      </c>
      <c r="E86" s="939">
        <f t="shared" si="82"/>
        <v>20</v>
      </c>
      <c r="F86" s="939">
        <f t="shared" si="82"/>
        <v>24</v>
      </c>
      <c r="G86" s="939">
        <f t="shared" si="82"/>
        <v>26</v>
      </c>
      <c r="H86" s="939">
        <f t="shared" si="82"/>
        <v>28</v>
      </c>
      <c r="I86" s="899"/>
      <c r="J86" s="960"/>
      <c r="K86" s="1031"/>
      <c r="L86" s="1031"/>
      <c r="M86" s="1014" t="s">
        <v>1375</v>
      </c>
      <c r="N86" s="939">
        <f t="shared" ref="N86:S86" si="83">10+(N85-1)*2</f>
        <v>18</v>
      </c>
      <c r="O86" s="939">
        <f t="shared" si="83"/>
        <v>20</v>
      </c>
      <c r="P86" s="939">
        <f t="shared" si="83"/>
        <v>22</v>
      </c>
      <c r="Q86" s="939">
        <f t="shared" si="83"/>
        <v>26</v>
      </c>
      <c r="R86" s="939">
        <f t="shared" si="83"/>
        <v>28</v>
      </c>
      <c r="S86" s="939">
        <f t="shared" si="83"/>
        <v>30</v>
      </c>
      <c r="T86" s="960"/>
    </row>
    <row r="87">
      <c r="B87" s="1014" t="s">
        <v>1376</v>
      </c>
      <c r="C87" s="916" t="s">
        <v>1253</v>
      </c>
      <c r="D87" s="916" t="s">
        <v>1253</v>
      </c>
      <c r="E87" s="916" t="s">
        <v>1253</v>
      </c>
      <c r="F87" s="916" t="s">
        <v>1266</v>
      </c>
      <c r="G87" s="916" t="s">
        <v>1266</v>
      </c>
      <c r="H87" s="916" t="s">
        <v>1266</v>
      </c>
      <c r="I87" s="899"/>
      <c r="J87" s="960"/>
      <c r="K87" s="1031"/>
      <c r="L87" s="1031"/>
      <c r="M87" s="1014" t="s">
        <v>1376</v>
      </c>
      <c r="N87" s="916" t="s">
        <v>1253</v>
      </c>
      <c r="O87" s="916" t="s">
        <v>1253</v>
      </c>
      <c r="P87" s="916" t="s">
        <v>1266</v>
      </c>
      <c r="Q87" s="916" t="s">
        <v>1266</v>
      </c>
      <c r="R87" s="916" t="s">
        <v>1266</v>
      </c>
      <c r="S87" s="916" t="s">
        <v>1266</v>
      </c>
      <c r="T87" s="960"/>
    </row>
    <row r="88">
      <c r="B88" s="1034"/>
      <c r="C88" s="899"/>
      <c r="D88" s="899"/>
      <c r="E88" s="899"/>
      <c r="F88" s="899"/>
      <c r="G88" s="899"/>
      <c r="H88" s="899"/>
      <c r="I88" s="899"/>
      <c r="J88" s="960"/>
    </row>
    <row r="90">
      <c r="B90" s="946" t="s">
        <v>320</v>
      </c>
    </row>
    <row r="92">
      <c r="B92" s="677" t="s">
        <v>1441</v>
      </c>
      <c r="C92" s="948" t="s">
        <v>1442</v>
      </c>
    </row>
    <row r="93">
      <c r="B93" s="453" t="s">
        <v>1226</v>
      </c>
      <c r="C93" s="951">
        <f>VLOOKUP(C92,B195:J197,2,0)</f>
        <v>4</v>
      </c>
    </row>
    <row r="94">
      <c r="B94" s="677" t="s">
        <v>1227</v>
      </c>
      <c r="C94" s="951">
        <f>VLOOKUP(C92,B195:J197,3,0)</f>
        <v>1</v>
      </c>
    </row>
    <row r="95">
      <c r="B95" s="453" t="s">
        <v>1360</v>
      </c>
      <c r="C95" s="951">
        <f>VLOOKUP(C92,B195:J197,5,0)</f>
        <v>1</v>
      </c>
      <c r="F95" s="1035"/>
      <c r="Q95" s="1035"/>
    </row>
    <row r="96">
      <c r="N96" s="1036">
        <v>0.0</v>
      </c>
      <c r="O96" s="1036">
        <v>0.5</v>
      </c>
      <c r="P96" s="1036">
        <v>1.0</v>
      </c>
      <c r="Q96" s="1036">
        <v>1.5</v>
      </c>
      <c r="R96" s="1036">
        <v>2.0</v>
      </c>
      <c r="S96" s="1036">
        <v>2.5</v>
      </c>
    </row>
    <row r="97">
      <c r="B97" s="979" t="s">
        <v>916</v>
      </c>
      <c r="D97" s="899"/>
      <c r="E97" s="899"/>
      <c r="F97" s="899"/>
      <c r="G97" s="899"/>
      <c r="H97" s="899"/>
      <c r="I97" s="899"/>
      <c r="J97" s="960"/>
      <c r="N97" s="1036">
        <v>1.0</v>
      </c>
      <c r="O97" s="1036">
        <v>2.0</v>
      </c>
      <c r="P97" s="1036">
        <v>3.0</v>
      </c>
      <c r="Q97" s="1036">
        <v>5.0</v>
      </c>
      <c r="R97" s="1036">
        <v>6.0</v>
      </c>
      <c r="S97" s="1036">
        <v>7.0</v>
      </c>
      <c r="T97" s="1036">
        <v>8.0</v>
      </c>
      <c r="U97" s="1036">
        <v>9.0</v>
      </c>
    </row>
    <row r="98">
      <c r="B98" s="1037" t="s">
        <v>133</v>
      </c>
      <c r="C98" s="1038" t="s">
        <v>148</v>
      </c>
      <c r="D98" s="1038" t="s">
        <v>765</v>
      </c>
      <c r="E98" s="1038" t="s">
        <v>766</v>
      </c>
      <c r="F98" s="1038" t="s">
        <v>768</v>
      </c>
      <c r="G98" s="1038" t="s">
        <v>769</v>
      </c>
      <c r="H98" s="1038" t="s">
        <v>770</v>
      </c>
      <c r="J98" s="985" t="s">
        <v>1363</v>
      </c>
      <c r="M98" s="1039" t="s">
        <v>1443</v>
      </c>
      <c r="N98" s="231"/>
      <c r="O98" s="231"/>
      <c r="P98" s="231"/>
      <c r="Q98" s="231"/>
      <c r="R98" s="231"/>
      <c r="S98" s="652"/>
      <c r="T98" s="981" t="s">
        <v>110</v>
      </c>
      <c r="U98" s="982" t="s">
        <v>155</v>
      </c>
      <c r="V98" s="982" t="s">
        <v>187</v>
      </c>
      <c r="W98" s="442" t="s">
        <v>189</v>
      </c>
      <c r="X98" s="442" t="s">
        <v>176</v>
      </c>
      <c r="Y98" s="442" t="s">
        <v>25</v>
      </c>
      <c r="Z98" s="442" t="s">
        <v>1444</v>
      </c>
    </row>
    <row r="99">
      <c r="B99" s="958" t="s">
        <v>1445</v>
      </c>
      <c r="C99" s="1040">
        <f t="shared" ref="C99:H99" si="84">C100*C101+C106*C108+C104*C105</f>
        <v>2.64</v>
      </c>
      <c r="D99" s="1040">
        <f t="shared" si="84"/>
        <v>7.36</v>
      </c>
      <c r="E99" s="1040">
        <f t="shared" si="84"/>
        <v>21.4</v>
      </c>
      <c r="F99" s="1040">
        <f t="shared" si="84"/>
        <v>174</v>
      </c>
      <c r="G99" s="1040">
        <f t="shared" si="84"/>
        <v>510.32</v>
      </c>
      <c r="H99" s="1040">
        <f t="shared" si="84"/>
        <v>1515.92</v>
      </c>
      <c r="J99" s="960">
        <v>1.0</v>
      </c>
      <c r="M99" s="1041" t="s">
        <v>916</v>
      </c>
      <c r="N99" s="1042"/>
      <c r="O99" s="1042"/>
      <c r="P99" s="1042"/>
      <c r="Q99" s="1042"/>
      <c r="R99" s="1042"/>
      <c r="S99" s="1042"/>
      <c r="T99" s="1042"/>
      <c r="U99" s="1042"/>
      <c r="V99" s="1042"/>
      <c r="W99" s="1042"/>
      <c r="X99" s="1042"/>
      <c r="Y99" s="1042"/>
      <c r="Z99" s="1043"/>
    </row>
    <row r="100">
      <c r="B100" s="999" t="s">
        <v>1389</v>
      </c>
      <c r="C100" s="1000">
        <f>'Materials and tools'!D24</f>
        <v>0.5</v>
      </c>
      <c r="D100" s="1000">
        <f>'Materials and tools'!E24</f>
        <v>1.51</v>
      </c>
      <c r="E100" s="1000">
        <f>'Materials and tools'!F24</f>
        <v>4.57</v>
      </c>
      <c r="F100" s="1000">
        <f>'Materials and tools'!H24</f>
        <v>41.55</v>
      </c>
      <c r="G100" s="1000">
        <f>'Materials and tools'!I24</f>
        <v>124.72</v>
      </c>
      <c r="H100" s="1000">
        <f>'Materials and tools'!J24</f>
        <v>374.71</v>
      </c>
      <c r="J100" s="960"/>
      <c r="M100" s="1044" t="s">
        <v>1388</v>
      </c>
      <c r="N100" s="1045" t="str">
        <f>'Materials and tools'!D23</f>
        <v>Bronze</v>
      </c>
      <c r="O100" s="1045" t="str">
        <f>'Materials and tools'!E23</f>
        <v>Iron</v>
      </c>
      <c r="P100" s="1045" t="str">
        <f>'Materials and tools'!F23</f>
        <v>Steel</v>
      </c>
      <c r="Q100" s="1045" t="str">
        <f>'Materials and tools'!H23</f>
        <v>Cavril</v>
      </c>
      <c r="R100" s="1045" t="str">
        <f>'Materials and tools'!I23</f>
        <v>Gramant</v>
      </c>
      <c r="S100" s="1045" t="str">
        <f>'Materials and tools'!J23</f>
        <v>Leoryte</v>
      </c>
      <c r="T100" s="1046"/>
      <c r="U100" s="1046"/>
      <c r="V100" s="1046"/>
      <c r="W100" s="1046"/>
      <c r="X100" s="1046"/>
      <c r="Y100" s="1046"/>
      <c r="Z100" s="1046"/>
    </row>
    <row r="101">
      <c r="B101" s="999" t="s">
        <v>1366</v>
      </c>
      <c r="C101" s="1010">
        <f t="shared" ref="C101:H101" si="85">$C$93</f>
        <v>4</v>
      </c>
      <c r="D101" s="1010">
        <f t="shared" si="85"/>
        <v>4</v>
      </c>
      <c r="E101" s="1010">
        <f t="shared" si="85"/>
        <v>4</v>
      </c>
      <c r="F101" s="1010">
        <f t="shared" si="85"/>
        <v>4</v>
      </c>
      <c r="G101" s="1010">
        <f t="shared" si="85"/>
        <v>4</v>
      </c>
      <c r="H101" s="1010">
        <f t="shared" si="85"/>
        <v>4</v>
      </c>
      <c r="J101" s="960"/>
      <c r="M101" s="1047" t="s">
        <v>1446</v>
      </c>
      <c r="N101" s="1048">
        <v>10.0</v>
      </c>
      <c r="O101" s="1048">
        <f t="shared" ref="O101:P101" si="86">N101+5</f>
        <v>15</v>
      </c>
      <c r="P101" s="1048">
        <f t="shared" si="86"/>
        <v>20</v>
      </c>
      <c r="Q101" s="1048">
        <f t="shared" ref="Q101:R101" si="87">P101+6</f>
        <v>26</v>
      </c>
      <c r="R101" s="1048">
        <f t="shared" si="87"/>
        <v>32</v>
      </c>
      <c r="S101" s="1048">
        <f>R101+7</f>
        <v>39</v>
      </c>
      <c r="T101" s="1049" t="s">
        <v>1187</v>
      </c>
      <c r="U101" s="1050" t="s">
        <v>1397</v>
      </c>
      <c r="V101" s="1051">
        <v>14.0</v>
      </c>
      <c r="W101" s="1052">
        <v>290.0</v>
      </c>
      <c r="X101" s="1049" t="s">
        <v>1447</v>
      </c>
      <c r="Y101" s="1049" t="s">
        <v>32</v>
      </c>
      <c r="Z101" s="1049" t="s">
        <v>1448</v>
      </c>
    </row>
    <row r="102">
      <c r="B102" s="967" t="s">
        <v>1367</v>
      </c>
      <c r="C102" s="968" t="s">
        <v>1368</v>
      </c>
      <c r="D102" s="968" t="s">
        <v>1369</v>
      </c>
      <c r="E102" s="968" t="s">
        <v>1369</v>
      </c>
      <c r="F102" s="968" t="s">
        <v>1369</v>
      </c>
      <c r="G102" s="968" t="s">
        <v>1369</v>
      </c>
      <c r="H102" s="968" t="s">
        <v>1369</v>
      </c>
      <c r="J102" s="960"/>
      <c r="K102" s="1036">
        <v>0.0</v>
      </c>
      <c r="M102" s="1053" t="s">
        <v>760</v>
      </c>
      <c r="N102" s="1054">
        <f>VLOOKUP(N$100,Lists!$K$108:$O$114,5,FALSE)*$C$195+$C$195*($D$195+N$96)*($K102+1)*(0.02*(N$97+$K102))*(N$97+$K102)+$C$195*VLOOKUP(N$100,Lists!$K$108:$N$114,4,FALSE)</f>
        <v>2.64</v>
      </c>
      <c r="O102" s="1054">
        <f>VLOOKUP(O$100,Lists!$K$108:$O$114,5,FALSE)*$C$195+$C$195*($D$195+O$96)*($K102+1)*(0.02*(O$97+$K102))*(O$97+$K102)+$C$195*VLOOKUP(O$100,Lists!$K$108:$N$114,4,FALSE)</f>
        <v>7.36</v>
      </c>
      <c r="P102" s="1054">
        <f>VLOOKUP(P$100,Lists!$K$108:$O$114,5,FALSE)*$C$195+$C$195*($D$195+P$96)*($K102+1)*(0.02*(P$97+$K102))*(P$97+$K102)+$C$195*VLOOKUP(P$100,Lists!$K$108:$N$114,4,FALSE)</f>
        <v>21.4</v>
      </c>
      <c r="Q102" s="1054">
        <f>VLOOKUP(Q$100,Lists!$K$108:$O$114,5,FALSE)*$C$195+$C$195*($D$195+Q$96)*($K102+1)*(0.02*(Q$97+$K102))*(Q$97+$K102)+$C$195*VLOOKUP(Q$100,Lists!$K$108:$N$114,4,FALSE)</f>
        <v>174</v>
      </c>
      <c r="R102" s="1054">
        <f>VLOOKUP(R$100,Lists!$K$108:$O$114,5,FALSE)*$C$195+$C$195*($D$195+R$96)*($K102+1)*(0.02*(R$97+$K102))*(R$97+$K102)+$C$195*VLOOKUP(R$100,Lists!$K$108:$N$114,4,FALSE)</f>
        <v>510.32</v>
      </c>
      <c r="S102" s="1054">
        <f>VLOOKUP(S$100,Lists!$K$108:$O$114,5,FALSE)*$C$195+$C$195*($D$195+S$96)*($K102+1)*(0.02*(S$97+$K102))*(S$97+$K102)+$C$195*VLOOKUP(S$100,Lists!$K$108:$N$114,4,FALSE)</f>
        <v>1515.92</v>
      </c>
      <c r="T102" s="443"/>
      <c r="U102" s="443"/>
      <c r="V102" s="443"/>
      <c r="W102" s="443"/>
      <c r="X102" s="443"/>
      <c r="Y102" s="443"/>
      <c r="Z102" s="443"/>
    </row>
    <row r="103">
      <c r="B103" s="970" t="s">
        <v>1370</v>
      </c>
      <c r="C103" s="968" t="s">
        <v>1305</v>
      </c>
      <c r="D103" s="968" t="s">
        <v>1305</v>
      </c>
      <c r="E103" s="971" t="str">
        <f>'Materials and tools'!$F$151</f>
        <v>Coal</v>
      </c>
      <c r="F103" s="971" t="str">
        <f>'Materials and tools'!$F$151</f>
        <v>Coal</v>
      </c>
      <c r="G103" s="971" t="str">
        <f>'Materials and tools'!$F$151</f>
        <v>Coal</v>
      </c>
      <c r="H103" s="971" t="str">
        <f>'Materials and tools'!$F$151</f>
        <v>Coal</v>
      </c>
      <c r="J103" s="960"/>
      <c r="K103" s="956"/>
      <c r="M103" s="1047" t="s">
        <v>1449</v>
      </c>
      <c r="N103" s="1048">
        <f t="shared" ref="N103:S103" si="88">N101</f>
        <v>10</v>
      </c>
      <c r="O103" s="1048">
        <f t="shared" si="88"/>
        <v>15</v>
      </c>
      <c r="P103" s="1048">
        <f t="shared" si="88"/>
        <v>20</v>
      </c>
      <c r="Q103" s="1048">
        <f t="shared" si="88"/>
        <v>26</v>
      </c>
      <c r="R103" s="1048">
        <f t="shared" si="88"/>
        <v>32</v>
      </c>
      <c r="S103" s="1048">
        <f t="shared" si="88"/>
        <v>39</v>
      </c>
      <c r="T103" s="1049" t="s">
        <v>1450</v>
      </c>
      <c r="U103" s="1050" t="s">
        <v>1403</v>
      </c>
      <c r="V103" s="1051">
        <v>14.0</v>
      </c>
      <c r="W103" s="1052">
        <v>290.0</v>
      </c>
      <c r="X103" s="1049" t="s">
        <v>1451</v>
      </c>
      <c r="Y103" s="1049" t="s">
        <v>32</v>
      </c>
      <c r="Z103" s="1049" t="s">
        <v>1448</v>
      </c>
    </row>
    <row r="104">
      <c r="B104" s="970" t="s">
        <v>1371</v>
      </c>
      <c r="C104" s="972">
        <f>'Materials and tools'!$E$152</f>
        <v>0.07</v>
      </c>
      <c r="D104" s="972">
        <f>'Materials and tools'!$E$152</f>
        <v>0.07</v>
      </c>
      <c r="E104" s="973">
        <f>'Materials and tools'!$F$152</f>
        <v>0.14</v>
      </c>
      <c r="F104" s="973">
        <f>'Materials and tools'!$F$152</f>
        <v>0.14</v>
      </c>
      <c r="G104" s="973">
        <f>'Materials and tools'!$F$152</f>
        <v>0.14</v>
      </c>
      <c r="H104" s="973">
        <f>'Materials and tools'!$F$152</f>
        <v>0.14</v>
      </c>
      <c r="J104" s="960"/>
      <c r="K104" s="1036">
        <v>1.0</v>
      </c>
      <c r="M104" s="1053" t="s">
        <v>760</v>
      </c>
      <c r="N104" s="1054">
        <f>VLOOKUP(N$100,Lists!$K$108:$O$114,5,FALSE)*$C$195+$C$195*($D$195+N$96)*($K104+1)*(0.02*(N$97+$K104))*(N$97+$K104)+$C$195*VLOOKUP(N$100,Lists!$K$108:$N$114,4,FALSE)</f>
        <v>3.2</v>
      </c>
      <c r="O104" s="1054">
        <f>VLOOKUP(O$100,Lists!$K$108:$O$114,5,FALSE)*$C$195+$C$195*($D$195+O$96)*($K104+1)*(0.02*(O$97+$K104))*(O$97+$K104)+$C$195*VLOOKUP(O$100,Lists!$K$108:$N$114,4,FALSE)</f>
        <v>9.04</v>
      </c>
      <c r="P104" s="1054">
        <f>VLOOKUP(P$100,Lists!$K$108:$O$114,5,FALSE)*$C$195+$C$195*($D$195+P$96)*($K104+1)*(0.02*(P$97+$K104))*(P$97+$K104)+$C$195*VLOOKUP(P$100,Lists!$K$108:$N$114,4,FALSE)</f>
        <v>25.08</v>
      </c>
      <c r="Q104" s="1054">
        <f>VLOOKUP(Q$100,Lists!$K$108:$O$114,5,FALSE)*$C$195+$C$195*($D$195+Q$96)*($K104+1)*(0.02*(Q$97+$K104))*(Q$97+$K104)+$C$195*VLOOKUP(Q$100,Lists!$K$108:$N$114,4,FALSE)</f>
        <v>183.4</v>
      </c>
      <c r="R104" s="1054">
        <f>VLOOKUP(R$100,Lists!$K$108:$O$114,5,FALSE)*$C$195+$C$195*($D$195+R$96)*($K104+1)*(0.02*(R$97+$K104))*(R$97+$K104)+$C$195*VLOOKUP(R$100,Lists!$K$108:$N$114,4,FALSE)</f>
        <v>525.2</v>
      </c>
      <c r="S104" s="1054">
        <f>VLOOKUP(S$100,Lists!$K$108:$O$114,5,FALSE)*$C$195+$C$195*($D$195+S$96)*($K104+1)*(0.02*(S$97+$K104))*(S$97+$K104)+$C$195*VLOOKUP(S$100,Lists!$K$108:$N$114,4,FALSE)</f>
        <v>1538.04</v>
      </c>
      <c r="T104" s="443"/>
      <c r="U104" s="443"/>
      <c r="V104" s="443"/>
      <c r="W104" s="443"/>
      <c r="X104" s="443"/>
      <c r="Y104" s="443"/>
      <c r="Z104" s="443"/>
    </row>
    <row r="105">
      <c r="B105" s="970" t="s">
        <v>1234</v>
      </c>
      <c r="C105" s="971">
        <f>Miner!$C$83*C101</f>
        <v>8</v>
      </c>
      <c r="D105" s="971">
        <f>Miner!$H$62*D101</f>
        <v>12</v>
      </c>
      <c r="E105" s="971">
        <f>Miner!$D$83*E101</f>
        <v>12</v>
      </c>
      <c r="F105" s="971">
        <f>Miner!$L$62*F101</f>
        <v>20</v>
      </c>
      <c r="G105" s="971">
        <f>Miner!$M$62*G101</f>
        <v>20</v>
      </c>
      <c r="H105" s="971">
        <f>Miner!$N$62*H101</f>
        <v>24</v>
      </c>
      <c r="J105" s="960"/>
      <c r="K105" s="956"/>
      <c r="M105" s="1047" t="s">
        <v>1452</v>
      </c>
      <c r="N105" s="1048">
        <f t="shared" ref="N105:S105" si="89">N103+1</f>
        <v>11</v>
      </c>
      <c r="O105" s="1048">
        <f t="shared" si="89"/>
        <v>16</v>
      </c>
      <c r="P105" s="1048">
        <f t="shared" si="89"/>
        <v>21</v>
      </c>
      <c r="Q105" s="1048">
        <f t="shared" si="89"/>
        <v>27</v>
      </c>
      <c r="R105" s="1048">
        <f t="shared" si="89"/>
        <v>33</v>
      </c>
      <c r="S105" s="1048">
        <f t="shared" si="89"/>
        <v>40</v>
      </c>
      <c r="T105" s="1049" t="s">
        <v>1453</v>
      </c>
      <c r="U105" s="1050" t="s">
        <v>1403</v>
      </c>
      <c r="V105" s="1051">
        <v>14.0</v>
      </c>
      <c r="W105" s="1052">
        <v>290.0</v>
      </c>
      <c r="X105" s="1049" t="s">
        <v>1454</v>
      </c>
      <c r="Y105" s="1049" t="s">
        <v>32</v>
      </c>
      <c r="Z105" s="1049" t="s">
        <v>1448</v>
      </c>
    </row>
    <row r="106">
      <c r="B106" s="999" t="s">
        <v>1372</v>
      </c>
      <c r="C106" s="1010">
        <f t="shared" ref="C106:H106" si="90">C101*C107</f>
        <v>4</v>
      </c>
      <c r="D106" s="1010">
        <f t="shared" si="90"/>
        <v>6</v>
      </c>
      <c r="E106" s="1010">
        <f t="shared" si="90"/>
        <v>8</v>
      </c>
      <c r="F106" s="1010">
        <f t="shared" si="90"/>
        <v>10</v>
      </c>
      <c r="G106" s="1010">
        <f t="shared" si="90"/>
        <v>12</v>
      </c>
      <c r="H106" s="1010">
        <f t="shared" si="90"/>
        <v>14</v>
      </c>
      <c r="J106" s="960"/>
      <c r="K106" s="1036">
        <v>2.0</v>
      </c>
      <c r="M106" s="1053" t="s">
        <v>760</v>
      </c>
      <c r="N106" s="1054">
        <f>VLOOKUP(N$100,Lists!$K$108:$O$114,5,FALSE)*$C$195+$C$195*($D$195+N$96)*($K106+1)*(0.02*(N$97+$K106))*(N$97+$K106)+$C$195*VLOOKUP(N$100,Lists!$K$108:$N$114,4,FALSE)</f>
        <v>4.72</v>
      </c>
      <c r="O106" s="1054">
        <f>VLOOKUP(O$100,Lists!$K$108:$O$114,5,FALSE)*$C$195+$C$195*($D$195+O$96)*($K106+1)*(0.02*(O$97+$K106))*(O$97+$K106)+$C$195*VLOOKUP(O$100,Lists!$K$108:$N$114,4,FALSE)</f>
        <v>12.64</v>
      </c>
      <c r="P106" s="1054">
        <f>VLOOKUP(P$100,Lists!$K$108:$O$114,5,FALSE)*$C$195+$C$195*($D$195+P$96)*($K106+1)*(0.02*(P$97+$K106))*(P$97+$K106)+$C$195*VLOOKUP(P$100,Lists!$K$108:$N$114,4,FALSE)</f>
        <v>31.96</v>
      </c>
      <c r="Q106" s="1054">
        <f>VLOOKUP(Q$100,Lists!$K$108:$O$114,5,FALSE)*$C$195+$C$195*($D$195+Q$96)*($K106+1)*(0.02*(Q$97+$K106))*(Q$97+$K106)+$C$195*VLOOKUP(Q$100,Lists!$K$108:$N$114,4,FALSE)</f>
        <v>198.4</v>
      </c>
      <c r="R106" s="1054">
        <f>VLOOKUP(R$100,Lists!$K$108:$O$114,5,FALSE)*$C$195+$C$195*($D$195+R$96)*($K106+1)*(0.02*(R$97+$K106))*(R$97+$K106)+$C$195*VLOOKUP(R$100,Lists!$K$108:$N$114,4,FALSE)</f>
        <v>547.76</v>
      </c>
      <c r="S106" s="1054">
        <f>VLOOKUP(S$100,Lists!$K$108:$O$114,5,FALSE)*$C$195+$C$195*($D$195+S$96)*($K106+1)*(0.02*(S$97+$K106))*(S$97+$K106)+$C$195*VLOOKUP(S$100,Lists!$K$108:$N$114,4,FALSE)</f>
        <v>1570.24</v>
      </c>
      <c r="T106" s="443"/>
      <c r="U106" s="443"/>
      <c r="V106" s="443"/>
      <c r="W106" s="443"/>
      <c r="X106" s="443"/>
      <c r="Y106" s="443"/>
      <c r="Z106" s="443"/>
    </row>
    <row r="107">
      <c r="B107" s="1014" t="s">
        <v>1227</v>
      </c>
      <c r="C107" s="1010">
        <f>$C$94</f>
        <v>1</v>
      </c>
      <c r="D107" s="1010">
        <f t="shared" ref="D107:H107" si="91">C107+0.5</f>
        <v>1.5</v>
      </c>
      <c r="E107" s="1010">
        <f t="shared" si="91"/>
        <v>2</v>
      </c>
      <c r="F107" s="1010">
        <f t="shared" si="91"/>
        <v>2.5</v>
      </c>
      <c r="G107" s="1010">
        <f t="shared" si="91"/>
        <v>3</v>
      </c>
      <c r="H107" s="1010">
        <f t="shared" si="91"/>
        <v>3.5</v>
      </c>
      <c r="J107" s="960"/>
      <c r="K107" s="956"/>
      <c r="M107" s="1047" t="s">
        <v>1455</v>
      </c>
      <c r="N107" s="1048">
        <f t="shared" ref="N107:S107" si="92">N105+1</f>
        <v>12</v>
      </c>
      <c r="O107" s="1048">
        <f t="shared" si="92"/>
        <v>17</v>
      </c>
      <c r="P107" s="1048">
        <f t="shared" si="92"/>
        <v>22</v>
      </c>
      <c r="Q107" s="1048">
        <f t="shared" si="92"/>
        <v>28</v>
      </c>
      <c r="R107" s="1048">
        <f t="shared" si="92"/>
        <v>34</v>
      </c>
      <c r="S107" s="1048">
        <f t="shared" si="92"/>
        <v>41</v>
      </c>
      <c r="T107" s="1049" t="s">
        <v>1456</v>
      </c>
      <c r="U107" s="1050" t="s">
        <v>1403</v>
      </c>
      <c r="V107" s="1051">
        <v>14.0</v>
      </c>
      <c r="W107" s="1052">
        <v>290.0</v>
      </c>
      <c r="X107" s="1049" t="s">
        <v>1457</v>
      </c>
      <c r="Y107" s="1049" t="s">
        <v>32</v>
      </c>
      <c r="Z107" s="1049" t="s">
        <v>1448</v>
      </c>
    </row>
    <row r="108">
      <c r="B108" s="1014" t="s">
        <v>1373</v>
      </c>
      <c r="C108" s="1010">
        <f t="shared" ref="C108:H108" si="93">(0.02*C110)*C110</f>
        <v>0.02</v>
      </c>
      <c r="D108" s="1010">
        <f t="shared" si="93"/>
        <v>0.08</v>
      </c>
      <c r="E108" s="1010">
        <f t="shared" si="93"/>
        <v>0.18</v>
      </c>
      <c r="F108" s="1010">
        <f t="shared" si="93"/>
        <v>0.5</v>
      </c>
      <c r="G108" s="1010">
        <f t="shared" si="93"/>
        <v>0.72</v>
      </c>
      <c r="H108" s="1010">
        <f t="shared" si="93"/>
        <v>0.98</v>
      </c>
      <c r="J108" s="960"/>
      <c r="K108" s="1036">
        <v>3.0</v>
      </c>
      <c r="M108" s="1053" t="s">
        <v>760</v>
      </c>
      <c r="N108" s="1054">
        <f>VLOOKUP(N$100,Lists!$K$108:$O$114,5,FALSE)*$C$195+$C$195*($D$195+N$96)*($K108+1)*(0.02*(N$97+$K108))*(N$97+$K108)+$C$195*VLOOKUP(N$100,Lists!$K$108:$N$114,4,FALSE)</f>
        <v>7.68</v>
      </c>
      <c r="O108" s="1054">
        <f>VLOOKUP(O$100,Lists!$K$108:$O$114,5,FALSE)*$C$195+$C$195*($D$195+O$96)*($K108+1)*(0.02*(O$97+$K108))*(O$97+$K108)+$C$195*VLOOKUP(O$100,Lists!$K$108:$N$114,4,FALSE)</f>
        <v>18.88</v>
      </c>
      <c r="P108" s="1054">
        <f>VLOOKUP(P$100,Lists!$K$108:$O$114,5,FALSE)*$C$195+$C$195*($D$195+P$96)*($K108+1)*(0.02*(P$97+$K108))*(P$97+$K108)+$C$195*VLOOKUP(P$100,Lists!$K$108:$N$114,4,FALSE)</f>
        <v>43</v>
      </c>
      <c r="Q108" s="1054">
        <f>VLOOKUP(Q$100,Lists!$K$108:$O$114,5,FALSE)*$C$195+$C$195*($D$195+Q$96)*($K108+1)*(0.02*(Q$97+$K108))*(Q$97+$K108)+$C$195*VLOOKUP(Q$100,Lists!$K$108:$N$114,4,FALSE)</f>
        <v>220.2</v>
      </c>
      <c r="R108" s="1054">
        <f>VLOOKUP(R$100,Lists!$K$108:$O$114,5,FALSE)*$C$195+$C$195*($D$195+R$96)*($K108+1)*(0.02*(R$97+$K108))*(R$97+$K108)+$C$195*VLOOKUP(R$100,Lists!$K$108:$N$114,4,FALSE)</f>
        <v>579.44</v>
      </c>
      <c r="S108" s="1054">
        <f>VLOOKUP(S$100,Lists!$K$108:$O$114,5,FALSE)*$C$195+$C$195*($D$195+S$96)*($K108+1)*(0.02*(S$97+$K108))*(S$97+$K108)+$C$195*VLOOKUP(S$100,Lists!$K$108:$N$114,4,FALSE)</f>
        <v>1614.2</v>
      </c>
      <c r="T108" s="443"/>
      <c r="U108" s="443"/>
      <c r="V108" s="443"/>
      <c r="W108" s="443"/>
      <c r="X108" s="443"/>
      <c r="Y108" s="443"/>
      <c r="Z108" s="443"/>
    </row>
    <row r="109">
      <c r="B109" s="1014" t="s">
        <v>1458</v>
      </c>
      <c r="C109" s="916" t="s">
        <v>1459</v>
      </c>
      <c r="D109" s="916" t="s">
        <v>1459</v>
      </c>
      <c r="E109" s="916" t="s">
        <v>1459</v>
      </c>
      <c r="F109" s="916" t="s">
        <v>1459</v>
      </c>
      <c r="G109" s="916" t="s">
        <v>1459</v>
      </c>
      <c r="H109" s="916" t="s">
        <v>1459</v>
      </c>
      <c r="J109" s="960"/>
      <c r="K109" s="956"/>
      <c r="M109" s="1055" t="s">
        <v>1460</v>
      </c>
      <c r="N109" s="1056"/>
      <c r="O109" s="1056"/>
      <c r="P109" s="1056"/>
      <c r="Q109" s="1056"/>
      <c r="R109" s="1056"/>
      <c r="S109" s="1056"/>
      <c r="T109" s="1056"/>
      <c r="U109" s="1056"/>
      <c r="V109" s="1056"/>
      <c r="W109" s="1057"/>
      <c r="X109" s="1056"/>
      <c r="Y109" s="1056"/>
      <c r="Z109" s="1058"/>
    </row>
    <row r="110">
      <c r="B110" s="1014" t="s">
        <v>1461</v>
      </c>
      <c r="C110" s="1010">
        <f>$C$95</f>
        <v>1</v>
      </c>
      <c r="D110" s="1010">
        <f t="shared" ref="D110:E110" si="94">C110+1</f>
        <v>2</v>
      </c>
      <c r="E110" s="1010">
        <f t="shared" si="94"/>
        <v>3</v>
      </c>
      <c r="F110" s="1010">
        <f>E110+2</f>
        <v>5</v>
      </c>
      <c r="G110" s="1010">
        <f t="shared" ref="G110:H110" si="95">F110+1</f>
        <v>6</v>
      </c>
      <c r="H110" s="1010">
        <f t="shared" si="95"/>
        <v>7</v>
      </c>
      <c r="J110" s="960"/>
      <c r="M110" s="1059" t="s">
        <v>1462</v>
      </c>
      <c r="N110" s="1060">
        <v>14.0</v>
      </c>
      <c r="O110" s="1061">
        <f t="shared" ref="O110:P110" si="96">N110+6</f>
        <v>20</v>
      </c>
      <c r="P110" s="1061">
        <f t="shared" si="96"/>
        <v>26</v>
      </c>
      <c r="Q110" s="1061">
        <f t="shared" ref="Q110:R110" si="97">P110+7</f>
        <v>33</v>
      </c>
      <c r="R110" s="1061">
        <f t="shared" si="97"/>
        <v>40</v>
      </c>
      <c r="S110" s="1061">
        <f>R110+8</f>
        <v>48</v>
      </c>
      <c r="T110" s="1062" t="s">
        <v>1463</v>
      </c>
      <c r="U110" s="1063" t="s">
        <v>1397</v>
      </c>
      <c r="V110" s="1064">
        <v>10.0</v>
      </c>
      <c r="W110" s="1065">
        <v>160.0</v>
      </c>
      <c r="X110" s="1062" t="s">
        <v>1447</v>
      </c>
      <c r="Y110" s="1062" t="s">
        <v>1199</v>
      </c>
      <c r="Z110" s="1062" t="s">
        <v>1464</v>
      </c>
    </row>
    <row r="111">
      <c r="B111" s="1014" t="s">
        <v>1465</v>
      </c>
      <c r="C111" s="939">
        <f t="shared" ref="C111:H111" si="98">10+(C110-1)*2</f>
        <v>10</v>
      </c>
      <c r="D111" s="939">
        <f t="shared" si="98"/>
        <v>12</v>
      </c>
      <c r="E111" s="939">
        <f t="shared" si="98"/>
        <v>14</v>
      </c>
      <c r="F111" s="939">
        <f t="shared" si="98"/>
        <v>18</v>
      </c>
      <c r="G111" s="939">
        <f t="shared" si="98"/>
        <v>20</v>
      </c>
      <c r="H111" s="939">
        <f t="shared" si="98"/>
        <v>22</v>
      </c>
      <c r="J111" s="960"/>
      <c r="K111" s="956"/>
      <c r="M111" s="1053" t="s">
        <v>760</v>
      </c>
      <c r="N111" s="1054">
        <f>VLOOKUP(N$100,Lists!$K$108:$O$114,5,FALSE)*$C$196+$C$196*($D$196+N$96)*($K112+1)*(0.02*(N$97+$K112))*(N$97+$K112)+$C$196*VLOOKUP(N$100,Lists!$K$108:$N$114,4,FALSE)</f>
        <v>4.69</v>
      </c>
      <c r="O111" s="1054">
        <f>VLOOKUP(O$100,Lists!$K$108:$O$114,5,FALSE)*$C$196+$C$196*($D$196+O$96)*($K112+1)*(0.02*(O$97+$K112))*(O$97+$K112)+$C$196*VLOOKUP(O$100,Lists!$K$108:$N$114,4,FALSE)</f>
        <v>13.16</v>
      </c>
      <c r="P111" s="1054">
        <f>VLOOKUP(P$100,Lists!$K$108:$O$114,5,FALSE)*$C$196+$C$196*($D$196+P$96)*($K112+1)*(0.02*(P$97+$K112))*(P$97+$K112)+$C$196*VLOOKUP(P$100,Lists!$K$108:$N$114,4,FALSE)</f>
        <v>38.08</v>
      </c>
      <c r="Q111" s="1054">
        <f>VLOOKUP(Q$100,Lists!$K$108:$O$114,5,FALSE)*$C$196+$C$196*($D$196+Q$96)*($K112+1)*(0.02*(Q$97+$K112))*(Q$97+$K112)+$C$196*VLOOKUP(Q$100,Lists!$K$108:$N$114,4,FALSE)</f>
        <v>306.25</v>
      </c>
      <c r="R111" s="1054">
        <f>VLOOKUP(R$100,Lists!$K$108:$O$114,5,FALSE)*$C$196+$C$196*($D$196+R$96)*($K112+1)*(0.02*(R$97+$K112))*(R$97+$K112)+$C$196*VLOOKUP(R$100,Lists!$K$108:$N$114,4,FALSE)</f>
        <v>895.58</v>
      </c>
      <c r="S111" s="1054">
        <f>VLOOKUP(S$100,Lists!$K$108:$O$114,5,FALSE)*$C$196+$C$196*($D$196+S$96)*($K112+1)*(0.02*(S$97+$K112))*(S$97+$K112)+$C$196*VLOOKUP(S$100,Lists!$K$108:$N$114,4,FALSE)</f>
        <v>2656.29</v>
      </c>
      <c r="T111" s="443"/>
      <c r="U111" s="443"/>
      <c r="V111" s="443"/>
      <c r="W111" s="443"/>
      <c r="X111" s="443"/>
      <c r="Y111" s="443"/>
      <c r="Z111" s="443"/>
    </row>
    <row r="112">
      <c r="B112" s="975" t="s">
        <v>1376</v>
      </c>
      <c r="C112" s="1000" t="str">
        <f t="shared" ref="C112:H112" si="99">IF(C110&lt;4,"Basic",IF(C110&lt;7,"Advanced","Expert"))</f>
        <v>Basic</v>
      </c>
      <c r="D112" s="1000" t="str">
        <f t="shared" si="99"/>
        <v>Basic</v>
      </c>
      <c r="E112" s="1000" t="str">
        <f t="shared" si="99"/>
        <v>Basic</v>
      </c>
      <c r="F112" s="1000" t="str">
        <f t="shared" si="99"/>
        <v>Advanced</v>
      </c>
      <c r="G112" s="1000" t="str">
        <f t="shared" si="99"/>
        <v>Advanced</v>
      </c>
      <c r="H112" s="1000" t="str">
        <f t="shared" si="99"/>
        <v>Expert</v>
      </c>
      <c r="J112" s="960"/>
      <c r="K112" s="1036">
        <v>0.0</v>
      </c>
      <c r="M112" s="1059" t="s">
        <v>1466</v>
      </c>
      <c r="N112" s="1060">
        <f t="shared" ref="N112:S112" si="100">N110+1</f>
        <v>15</v>
      </c>
      <c r="O112" s="1060">
        <f t="shared" si="100"/>
        <v>21</v>
      </c>
      <c r="P112" s="1060">
        <f t="shared" si="100"/>
        <v>27</v>
      </c>
      <c r="Q112" s="1060">
        <f t="shared" si="100"/>
        <v>34</v>
      </c>
      <c r="R112" s="1060">
        <f t="shared" si="100"/>
        <v>41</v>
      </c>
      <c r="S112" s="1060">
        <f t="shared" si="100"/>
        <v>49</v>
      </c>
      <c r="T112" s="1062" t="s">
        <v>1467</v>
      </c>
      <c r="U112" s="1063" t="s">
        <v>1403</v>
      </c>
      <c r="V112" s="1064">
        <v>10.0</v>
      </c>
      <c r="W112" s="1065">
        <v>160.0</v>
      </c>
      <c r="X112" s="1062" t="s">
        <v>1451</v>
      </c>
      <c r="Y112" s="1062" t="s">
        <v>1199</v>
      </c>
      <c r="Z112" s="1062" t="s">
        <v>1464</v>
      </c>
    </row>
    <row r="113">
      <c r="B113" s="958" t="s">
        <v>1468</v>
      </c>
      <c r="C113" s="1066">
        <f t="shared" ref="C113:H113" si="101">C$100*C$101+C114*C116+C104*C105</f>
        <v>3.2</v>
      </c>
      <c r="D113" s="1066">
        <f t="shared" si="101"/>
        <v>9.04</v>
      </c>
      <c r="E113" s="1066">
        <f t="shared" si="101"/>
        <v>25.08</v>
      </c>
      <c r="F113" s="1066">
        <f t="shared" si="101"/>
        <v>183.4</v>
      </c>
      <c r="G113" s="1066">
        <f t="shared" si="101"/>
        <v>525.2</v>
      </c>
      <c r="H113" s="1066">
        <f t="shared" si="101"/>
        <v>1538.04</v>
      </c>
      <c r="J113" s="960">
        <v>2.0</v>
      </c>
      <c r="K113" s="956"/>
      <c r="M113" s="1053" t="s">
        <v>760</v>
      </c>
      <c r="N113" s="1054">
        <f>VLOOKUP(N$100,Lists!$K$108:$O$114,5,FALSE)*$C$196+$C$196*($D$196+N$96)*($K114+1)*(0.02*(N$97+$K114))*(N$97+$K114)+$C$196*VLOOKUP(N$100,Lists!$K$108:$N$114,4,FALSE)</f>
        <v>6.16</v>
      </c>
      <c r="O113" s="1054">
        <f>VLOOKUP(O$100,Lists!$K$108:$O$114,5,FALSE)*$C$196+$C$196*($D$196+O$96)*($K114+1)*(0.02*(O$97+$K114))*(O$97+$K114)+$C$196*VLOOKUP(O$100,Lists!$K$108:$N$114,4,FALSE)</f>
        <v>17.08</v>
      </c>
      <c r="P113" s="1054">
        <f>VLOOKUP(P$100,Lists!$K$108:$O$114,5,FALSE)*$C$196+$C$196*($D$196+P$96)*($K114+1)*(0.02*(P$97+$K114))*(P$97+$K114)+$C$196*VLOOKUP(P$100,Lists!$K$108:$N$114,4,FALSE)</f>
        <v>46.13</v>
      </c>
      <c r="Q113" s="1054">
        <f>VLOOKUP(Q$100,Lists!$K$108:$O$114,5,FALSE)*$C$196+$C$196*($D$196+Q$96)*($K114+1)*(0.02*(Q$97+$K114))*(Q$97+$K114)+$C$196*VLOOKUP(Q$100,Lists!$K$108:$N$114,4,FALSE)</f>
        <v>325.99</v>
      </c>
      <c r="R113" s="1054">
        <f>VLOOKUP(R$100,Lists!$K$108:$O$114,5,FALSE)*$C$196+$C$196*($D$196+R$96)*($K114+1)*(0.02*(R$97+$K114))*(R$97+$K114)+$C$196*VLOOKUP(R$100,Lists!$K$108:$N$114,4,FALSE)</f>
        <v>925.96</v>
      </c>
      <c r="S113" s="1054">
        <f>VLOOKUP(S$100,Lists!$K$108:$O$114,5,FALSE)*$C$196+$C$196*($D$196+S$96)*($K114+1)*(0.02*(S$97+$K114))*(S$97+$K114)+$C$196*VLOOKUP(S$100,Lists!$K$108:$N$114,4,FALSE)</f>
        <v>2700.53</v>
      </c>
      <c r="T113" s="443"/>
      <c r="U113" s="443"/>
      <c r="V113" s="443"/>
      <c r="W113" s="443"/>
      <c r="X113" s="443"/>
      <c r="Y113" s="443"/>
      <c r="Z113" s="443"/>
    </row>
    <row r="114">
      <c r="B114" s="999" t="s">
        <v>1372</v>
      </c>
      <c r="C114" s="1010">
        <f t="shared" ref="C114:H114" si="102">C$101*C115</f>
        <v>8</v>
      </c>
      <c r="D114" s="1010">
        <f t="shared" si="102"/>
        <v>12</v>
      </c>
      <c r="E114" s="1010">
        <f t="shared" si="102"/>
        <v>16</v>
      </c>
      <c r="F114" s="1010">
        <f t="shared" si="102"/>
        <v>20</v>
      </c>
      <c r="G114" s="1010">
        <f t="shared" si="102"/>
        <v>24</v>
      </c>
      <c r="H114" s="1010">
        <f t="shared" si="102"/>
        <v>28</v>
      </c>
      <c r="J114" s="960"/>
      <c r="K114" s="1036">
        <v>1.0</v>
      </c>
      <c r="M114" s="1059" t="s">
        <v>1469</v>
      </c>
      <c r="N114" s="1060">
        <f t="shared" ref="N114:S114" si="103">N112+1</f>
        <v>16</v>
      </c>
      <c r="O114" s="1060">
        <f t="shared" si="103"/>
        <v>22</v>
      </c>
      <c r="P114" s="1060">
        <f t="shared" si="103"/>
        <v>28</v>
      </c>
      <c r="Q114" s="1060">
        <f t="shared" si="103"/>
        <v>35</v>
      </c>
      <c r="R114" s="1060">
        <f t="shared" si="103"/>
        <v>42</v>
      </c>
      <c r="S114" s="1060">
        <f t="shared" si="103"/>
        <v>50</v>
      </c>
      <c r="T114" s="1062" t="s">
        <v>1470</v>
      </c>
      <c r="U114" s="1063" t="s">
        <v>1403</v>
      </c>
      <c r="V114" s="1064">
        <v>10.0</v>
      </c>
      <c r="W114" s="1065">
        <v>160.0</v>
      </c>
      <c r="X114" s="1062" t="s">
        <v>1454</v>
      </c>
      <c r="Y114" s="1062" t="s">
        <v>1199</v>
      </c>
      <c r="Z114" s="1062" t="s">
        <v>1464</v>
      </c>
    </row>
    <row r="115">
      <c r="B115" s="1014" t="s">
        <v>1227</v>
      </c>
      <c r="C115" s="1010">
        <f t="shared" ref="C115:H115" si="104">C$107*$J113</f>
        <v>2</v>
      </c>
      <c r="D115" s="1010">
        <f t="shared" si="104"/>
        <v>3</v>
      </c>
      <c r="E115" s="1010">
        <f t="shared" si="104"/>
        <v>4</v>
      </c>
      <c r="F115" s="1010">
        <f t="shared" si="104"/>
        <v>5</v>
      </c>
      <c r="G115" s="1010">
        <f t="shared" si="104"/>
        <v>6</v>
      </c>
      <c r="H115" s="1010">
        <f t="shared" si="104"/>
        <v>7</v>
      </c>
      <c r="J115" s="960"/>
      <c r="K115" s="956"/>
      <c r="M115" s="1053" t="s">
        <v>760</v>
      </c>
      <c r="N115" s="1054">
        <f>VLOOKUP(N$100,Lists!$K$108:$O$114,5,FALSE)*$C$196+$C$196*($D$196+N$96)*($K116+1)*(0.02*(N$97+$K116))*(N$97+$K116)+$C$196*VLOOKUP(N$100,Lists!$K$108:$N$114,4,FALSE)</f>
        <v>10.15</v>
      </c>
      <c r="O115" s="1054">
        <f>VLOOKUP(O$100,Lists!$K$108:$O$114,5,FALSE)*$C$196+$C$196*($D$196+O$96)*($K116+1)*(0.02*(O$97+$K116))*(O$97+$K116)+$C$196*VLOOKUP(O$100,Lists!$K$108:$N$114,4,FALSE)</f>
        <v>25.48</v>
      </c>
      <c r="P115" s="1054">
        <f>VLOOKUP(P$100,Lists!$K$108:$O$114,5,FALSE)*$C$196+$C$196*($D$196+P$96)*($K116+1)*(0.02*(P$97+$K116))*(P$97+$K116)+$C$196*VLOOKUP(P$100,Lists!$K$108:$N$114,4,FALSE)</f>
        <v>61.18</v>
      </c>
      <c r="Q115" s="1054">
        <f>VLOOKUP(Q$100,Lists!$K$108:$O$114,5,FALSE)*$C$196+$C$196*($D$196+Q$96)*($K116+1)*(0.02*(Q$97+$K116))*(Q$97+$K116)+$C$196*VLOOKUP(Q$100,Lists!$K$108:$N$114,4,FALSE)</f>
        <v>357.49</v>
      </c>
      <c r="R115" s="1054">
        <f>VLOOKUP(R$100,Lists!$K$108:$O$114,5,FALSE)*$C$196+$C$196*($D$196+R$96)*($K116+1)*(0.02*(R$97+$K116))*(R$97+$K116)+$C$196*VLOOKUP(R$100,Lists!$K$108:$N$114,4,FALSE)</f>
        <v>972.02</v>
      </c>
      <c r="S115" s="1054">
        <f>VLOOKUP(S$100,Lists!$K$108:$O$114,5,FALSE)*$C$196+$C$196*($D$196+S$96)*($K116+1)*(0.02*(S$97+$K116))*(S$97+$K116)+$C$196*VLOOKUP(S$100,Lists!$K$108:$N$114,4,FALSE)</f>
        <v>2764.93</v>
      </c>
      <c r="T115" s="443"/>
      <c r="U115" s="443"/>
      <c r="V115" s="443"/>
      <c r="W115" s="443"/>
      <c r="X115" s="443"/>
      <c r="Y115" s="443"/>
      <c r="Z115" s="443"/>
    </row>
    <row r="116">
      <c r="B116" s="1014" t="s">
        <v>1373</v>
      </c>
      <c r="C116" s="1010">
        <f t="shared" ref="C116:H116" si="105">(0.02*C118)*C118</f>
        <v>0.08</v>
      </c>
      <c r="D116" s="1010">
        <f t="shared" si="105"/>
        <v>0.18</v>
      </c>
      <c r="E116" s="1010">
        <f t="shared" si="105"/>
        <v>0.32</v>
      </c>
      <c r="F116" s="1010">
        <f t="shared" si="105"/>
        <v>0.72</v>
      </c>
      <c r="G116" s="1010">
        <f t="shared" si="105"/>
        <v>0.98</v>
      </c>
      <c r="H116" s="1010">
        <f t="shared" si="105"/>
        <v>1.28</v>
      </c>
      <c r="J116" s="960"/>
      <c r="K116" s="1036">
        <v>2.0</v>
      </c>
      <c r="M116" s="1059" t="s">
        <v>1471</v>
      </c>
      <c r="N116" s="1060">
        <f t="shared" ref="N116:S116" si="106">N114+1</f>
        <v>17</v>
      </c>
      <c r="O116" s="1060">
        <f t="shared" si="106"/>
        <v>23</v>
      </c>
      <c r="P116" s="1060">
        <f t="shared" si="106"/>
        <v>29</v>
      </c>
      <c r="Q116" s="1060">
        <f t="shared" si="106"/>
        <v>36</v>
      </c>
      <c r="R116" s="1060">
        <f t="shared" si="106"/>
        <v>43</v>
      </c>
      <c r="S116" s="1060">
        <f t="shared" si="106"/>
        <v>51</v>
      </c>
      <c r="T116" s="1062" t="s">
        <v>1472</v>
      </c>
      <c r="U116" s="1063" t="s">
        <v>1403</v>
      </c>
      <c r="V116" s="1064">
        <v>10.0</v>
      </c>
      <c r="W116" s="1065">
        <v>160.0</v>
      </c>
      <c r="X116" s="1062" t="s">
        <v>1457</v>
      </c>
      <c r="Y116" s="1062" t="s">
        <v>1199</v>
      </c>
      <c r="Z116" s="1062" t="s">
        <v>1464</v>
      </c>
    </row>
    <row r="117">
      <c r="B117" s="1014" t="s">
        <v>1458</v>
      </c>
      <c r="C117" s="916" t="s">
        <v>1459</v>
      </c>
      <c r="D117" s="916" t="s">
        <v>1459</v>
      </c>
      <c r="E117" s="916" t="s">
        <v>1459</v>
      </c>
      <c r="F117" s="916" t="s">
        <v>1459</v>
      </c>
      <c r="G117" s="916" t="s">
        <v>1459</v>
      </c>
      <c r="H117" s="916" t="s">
        <v>1459</v>
      </c>
      <c r="J117" s="960"/>
      <c r="K117" s="956"/>
      <c r="M117" s="1053" t="s">
        <v>760</v>
      </c>
      <c r="N117" s="1054">
        <f>VLOOKUP(N$100,Lists!$K$108:$O$114,5,FALSE)*$C$196+$C$196*($D$196+N$96)*($K118+1)*(0.02*(N$97+$K118))*(N$97+$K118)+$C$196*VLOOKUP(N$100,Lists!$K$108:$N$114,4,FALSE)</f>
        <v>17.92</v>
      </c>
      <c r="O117" s="1054">
        <f>VLOOKUP(O$100,Lists!$K$108:$O$114,5,FALSE)*$C$196+$C$196*($D$196+O$96)*($K118+1)*(0.02*(O$97+$K118))*(O$97+$K118)+$C$196*VLOOKUP(O$100,Lists!$K$108:$N$114,4,FALSE)</f>
        <v>40.04</v>
      </c>
      <c r="P117" s="1054">
        <f>VLOOKUP(P$100,Lists!$K$108:$O$114,5,FALSE)*$C$196+$C$196*($D$196+P$96)*($K118+1)*(0.02*(P$97+$K118))*(P$97+$K118)+$C$196*VLOOKUP(P$100,Lists!$K$108:$N$114,4,FALSE)</f>
        <v>85.33</v>
      </c>
      <c r="Q117" s="1054">
        <f>VLOOKUP(Q$100,Lists!$K$108:$O$114,5,FALSE)*$C$196+$C$196*($D$196+Q$96)*($K118+1)*(0.02*(Q$97+$K118))*(Q$97+$K118)+$C$196*VLOOKUP(Q$100,Lists!$K$108:$N$114,4,FALSE)</f>
        <v>403.27</v>
      </c>
      <c r="R117" s="1054">
        <f>VLOOKUP(R$100,Lists!$K$108:$O$114,5,FALSE)*$C$196+$C$196*($D$196+R$96)*($K118+1)*(0.02*(R$97+$K118))*(R$97+$K118)+$C$196*VLOOKUP(R$100,Lists!$K$108:$N$114,4,FALSE)</f>
        <v>1036.7</v>
      </c>
      <c r="S117" s="1054">
        <f>VLOOKUP(S$100,Lists!$K$108:$O$114,5,FALSE)*$C$196+$C$196*($D$196+S$96)*($K118+1)*(0.02*(S$97+$K118))*(S$97+$K118)+$C$196*VLOOKUP(S$100,Lists!$K$108:$N$114,4,FALSE)</f>
        <v>2852.85</v>
      </c>
      <c r="T117" s="443"/>
      <c r="U117" s="443"/>
      <c r="V117" s="443"/>
      <c r="W117" s="443"/>
      <c r="X117" s="443"/>
      <c r="Y117" s="443"/>
      <c r="Z117" s="443"/>
    </row>
    <row r="118">
      <c r="B118" s="1014" t="s">
        <v>1461</v>
      </c>
      <c r="C118" s="1010">
        <f t="shared" ref="C118:H118" si="107">C110+1</f>
        <v>2</v>
      </c>
      <c r="D118" s="1010">
        <f t="shared" si="107"/>
        <v>3</v>
      </c>
      <c r="E118" s="1010">
        <f t="shared" si="107"/>
        <v>4</v>
      </c>
      <c r="F118" s="1010">
        <f t="shared" si="107"/>
        <v>6</v>
      </c>
      <c r="G118" s="1010">
        <f t="shared" si="107"/>
        <v>7</v>
      </c>
      <c r="H118" s="1010">
        <f t="shared" si="107"/>
        <v>8</v>
      </c>
      <c r="J118" s="960"/>
      <c r="K118" s="1036">
        <v>3.0</v>
      </c>
      <c r="M118" s="1067" t="s">
        <v>930</v>
      </c>
      <c r="N118" s="1068"/>
      <c r="O118" s="1068"/>
      <c r="P118" s="1068"/>
      <c r="Q118" s="1068"/>
      <c r="R118" s="1068"/>
      <c r="S118" s="1068"/>
      <c r="T118" s="1068"/>
      <c r="U118" s="1068"/>
      <c r="V118" s="1068"/>
      <c r="W118" s="1069"/>
      <c r="X118" s="1068"/>
      <c r="Y118" s="1068"/>
      <c r="Z118" s="1070"/>
    </row>
    <row r="119">
      <c r="B119" s="1014" t="s">
        <v>1465</v>
      </c>
      <c r="C119" s="939">
        <f t="shared" ref="C119:H119" si="108">10+(C118-1)*2</f>
        <v>12</v>
      </c>
      <c r="D119" s="939">
        <f t="shared" si="108"/>
        <v>14</v>
      </c>
      <c r="E119" s="939">
        <f t="shared" si="108"/>
        <v>16</v>
      </c>
      <c r="F119" s="939">
        <f t="shared" si="108"/>
        <v>20</v>
      </c>
      <c r="G119" s="939">
        <f t="shared" si="108"/>
        <v>22</v>
      </c>
      <c r="H119" s="939">
        <f t="shared" si="108"/>
        <v>24</v>
      </c>
      <c r="J119" s="960"/>
      <c r="K119" s="956"/>
      <c r="M119" s="1071" t="s">
        <v>1473</v>
      </c>
      <c r="N119" s="1072">
        <v>18.0</v>
      </c>
      <c r="O119" s="1073">
        <f t="shared" ref="O119:P119" si="109">N119+7</f>
        <v>25</v>
      </c>
      <c r="P119" s="1073">
        <f t="shared" si="109"/>
        <v>32</v>
      </c>
      <c r="Q119" s="1073">
        <f t="shared" ref="Q119:R119" si="110">P119+8</f>
        <v>40</v>
      </c>
      <c r="R119" s="1073">
        <f t="shared" si="110"/>
        <v>48</v>
      </c>
      <c r="S119" s="1073">
        <f>R119+9</f>
        <v>57</v>
      </c>
      <c r="T119" s="1074" t="s">
        <v>1432</v>
      </c>
      <c r="U119" s="1075" t="s">
        <v>1397</v>
      </c>
      <c r="V119" s="1076">
        <v>6.0</v>
      </c>
      <c r="W119" s="1077">
        <v>80.0</v>
      </c>
      <c r="X119" s="1074" t="s">
        <v>1447</v>
      </c>
      <c r="Y119" s="1074" t="s">
        <v>1202</v>
      </c>
      <c r="Z119" s="1078" t="s">
        <v>1474</v>
      </c>
    </row>
    <row r="120">
      <c r="B120" s="975" t="s">
        <v>1376</v>
      </c>
      <c r="C120" s="1000" t="str">
        <f t="shared" ref="C120:H120" si="111">IF(C118&lt;4,"Basic",IF(C118&lt;7,"Advanced","Expert"))</f>
        <v>Basic</v>
      </c>
      <c r="D120" s="1000" t="str">
        <f t="shared" si="111"/>
        <v>Basic</v>
      </c>
      <c r="E120" s="1000" t="str">
        <f t="shared" si="111"/>
        <v>Advanced</v>
      </c>
      <c r="F120" s="1000" t="str">
        <f t="shared" si="111"/>
        <v>Advanced</v>
      </c>
      <c r="G120" s="1000" t="str">
        <f t="shared" si="111"/>
        <v>Expert</v>
      </c>
      <c r="H120" s="1000" t="str">
        <f t="shared" si="111"/>
        <v>Expert</v>
      </c>
      <c r="K120" s="1036">
        <v>0.0</v>
      </c>
      <c r="M120" s="1053" t="s">
        <v>760</v>
      </c>
      <c r="N120" s="1054">
        <f>VLOOKUP(N$100,Lists!$K$108:$O$114,5,FALSE)*$C$197+$C$197*($D$197+N$96)*($K120+1)*(0.02*(N$97+$K120))*(N$97+$K120)+$C$197*VLOOKUP(N$100,Lists!$K$108:$N$114,4,FALSE)</f>
        <v>7.48</v>
      </c>
      <c r="O120" s="1054">
        <f>VLOOKUP(O$100,Lists!$K$108:$O$114,5,FALSE)*$C$197+$C$197*($D$197+O$96)*($K120+1)*(0.02*(O$97+$K120))*(O$97+$K120)+$C$197*VLOOKUP(O$100,Lists!$K$108:$N$114,4,FALSE)</f>
        <v>21.12</v>
      </c>
      <c r="P120" s="1054">
        <f>VLOOKUP(P$100,Lists!$K$108:$O$114,5,FALSE)*$C$197+$C$197*($D$197+P$96)*($K120+1)*(0.02*(P$97+$K120))*(P$97+$K120)+$C$197*VLOOKUP(P$100,Lists!$K$108:$N$114,4,FALSE)</f>
        <v>60.83</v>
      </c>
      <c r="Q120" s="1054">
        <f>VLOOKUP(Q$100,Lists!$K$108:$O$114,5,FALSE)*$C$197+$C$197*($D$197+Q$96)*($K120+1)*(0.02*(Q$97+$K120))*(Q$97+$K120)+$C$197*VLOOKUP(Q$100,Lists!$K$108:$N$114,4,FALSE)</f>
        <v>484</v>
      </c>
      <c r="R120" s="1054">
        <f>VLOOKUP(R$100,Lists!$K$108:$O$114,5,FALSE)*$C$197+$C$197*($D$197+R$96)*($K120+1)*(0.02*(R$97+$K120))*(R$97+$K120)+$C$197*VLOOKUP(R$100,Lists!$K$108:$N$114,4,FALSE)</f>
        <v>1411.3</v>
      </c>
      <c r="S120" s="1054">
        <f>VLOOKUP(S$100,Lists!$K$108:$O$114,5,FALSE)*$C$197+$C$197*($D$197+S$96)*($K120+1)*(0.02*(S$97+$K120))*(S$97+$K120)+$C$197*VLOOKUP(S$100,Lists!$K$108:$N$114,4,FALSE)</f>
        <v>4179.56</v>
      </c>
      <c r="T120" s="443"/>
      <c r="U120" s="443"/>
      <c r="V120" s="443"/>
      <c r="W120" s="443"/>
      <c r="X120" s="443"/>
      <c r="Y120" s="443"/>
      <c r="Z120" s="443"/>
    </row>
    <row r="121">
      <c r="B121" s="958" t="s">
        <v>1475</v>
      </c>
      <c r="C121" s="1066">
        <f t="shared" ref="C121:H121" si="112">C$100*C$101+C122*C124+C104*C105</f>
        <v>4.72</v>
      </c>
      <c r="D121" s="1066">
        <f t="shared" si="112"/>
        <v>12.64</v>
      </c>
      <c r="E121" s="1066">
        <f t="shared" si="112"/>
        <v>31.96</v>
      </c>
      <c r="F121" s="1066">
        <f t="shared" si="112"/>
        <v>198.4</v>
      </c>
      <c r="G121" s="1066">
        <f t="shared" si="112"/>
        <v>547.76</v>
      </c>
      <c r="H121" s="1066">
        <f t="shared" si="112"/>
        <v>1570.24</v>
      </c>
      <c r="J121" s="960">
        <v>3.0</v>
      </c>
      <c r="K121" s="956"/>
      <c r="M121" s="1071" t="s">
        <v>1476</v>
      </c>
      <c r="N121" s="1072">
        <f t="shared" ref="N121:S121" si="113">N119+2</f>
        <v>20</v>
      </c>
      <c r="O121" s="1072">
        <f t="shared" si="113"/>
        <v>27</v>
      </c>
      <c r="P121" s="1072">
        <f t="shared" si="113"/>
        <v>34</v>
      </c>
      <c r="Q121" s="1072">
        <f t="shared" si="113"/>
        <v>42</v>
      </c>
      <c r="R121" s="1072">
        <f t="shared" si="113"/>
        <v>50</v>
      </c>
      <c r="S121" s="1072">
        <f t="shared" si="113"/>
        <v>59</v>
      </c>
      <c r="T121" s="1074" t="s">
        <v>1477</v>
      </c>
      <c r="U121" s="1075" t="s">
        <v>1403</v>
      </c>
      <c r="V121" s="1076">
        <v>6.0</v>
      </c>
      <c r="W121" s="1077">
        <v>80.0</v>
      </c>
      <c r="X121" s="1074" t="s">
        <v>1451</v>
      </c>
      <c r="Y121" s="1074" t="s">
        <v>1202</v>
      </c>
      <c r="Z121" s="1078" t="s">
        <v>1474</v>
      </c>
    </row>
    <row r="122">
      <c r="B122" s="999" t="s">
        <v>1372</v>
      </c>
      <c r="C122" s="1010">
        <f t="shared" ref="C122:H122" si="114">C$101*C123</f>
        <v>12</v>
      </c>
      <c r="D122" s="1010">
        <f t="shared" si="114"/>
        <v>18</v>
      </c>
      <c r="E122" s="1010">
        <f t="shared" si="114"/>
        <v>24</v>
      </c>
      <c r="F122" s="1010">
        <f t="shared" si="114"/>
        <v>30</v>
      </c>
      <c r="G122" s="1010">
        <f t="shared" si="114"/>
        <v>36</v>
      </c>
      <c r="H122" s="1010">
        <f t="shared" si="114"/>
        <v>42</v>
      </c>
      <c r="J122" s="960"/>
      <c r="K122" s="1036">
        <v>1.0</v>
      </c>
      <c r="M122" s="1053" t="s">
        <v>760</v>
      </c>
      <c r="N122" s="1054">
        <f>VLOOKUP(N$100,Lists!$K$108:$O$114,5,FALSE)*$C$197+$C$197*($D$197+N$96)*($K122+1)*(0.02*(N$97+$K122))*(N$97+$K122)+$C$197*VLOOKUP(N$100,Lists!$K$108:$N$114,4,FALSE)</f>
        <v>10.56</v>
      </c>
      <c r="O122" s="1054">
        <f>VLOOKUP(O$100,Lists!$K$108:$O$114,5,FALSE)*$C$197+$C$197*($D$197+O$96)*($K122+1)*(0.02*(O$97+$K122))*(O$97+$K122)+$C$197*VLOOKUP(O$100,Lists!$K$108:$N$114,4,FALSE)</f>
        <v>28.82</v>
      </c>
      <c r="P122" s="1054">
        <f>VLOOKUP(P$100,Lists!$K$108:$O$114,5,FALSE)*$C$197+$C$197*($D$197+P$96)*($K122+1)*(0.02*(P$97+$K122))*(P$97+$K122)+$C$197*VLOOKUP(P$100,Lists!$K$108:$N$114,4,FALSE)</f>
        <v>76.01</v>
      </c>
      <c r="Q122" s="1054">
        <f>VLOOKUP(Q$100,Lists!$K$108:$O$114,5,FALSE)*$C$197+$C$197*($D$197+Q$96)*($K122+1)*(0.02*(Q$97+$K122))*(Q$97+$K122)+$C$197*VLOOKUP(Q$100,Lists!$K$108:$N$114,4,FALSE)</f>
        <v>520.19</v>
      </c>
      <c r="R122" s="1054">
        <f>VLOOKUP(R$100,Lists!$K$108:$O$114,5,FALSE)*$C$197+$C$197*($D$197+R$96)*($K122+1)*(0.02*(R$97+$K122))*(R$97+$K122)+$C$197*VLOOKUP(R$100,Lists!$K$108:$N$114,4,FALSE)</f>
        <v>1465.86</v>
      </c>
      <c r="S122" s="1054">
        <f>VLOOKUP(S$100,Lists!$K$108:$O$114,5,FALSE)*$C$197+$C$197*($D$197+S$96)*($K122+1)*(0.02*(S$97+$K122))*(S$97+$K122)+$C$197*VLOOKUP(S$100,Lists!$K$108:$N$114,4,FALSE)</f>
        <v>4257.77</v>
      </c>
      <c r="T122" s="443"/>
      <c r="U122" s="443"/>
      <c r="V122" s="443"/>
      <c r="W122" s="443"/>
      <c r="X122" s="443"/>
      <c r="Y122" s="443"/>
      <c r="Z122" s="443"/>
    </row>
    <row r="123">
      <c r="B123" s="1014" t="s">
        <v>1227</v>
      </c>
      <c r="C123" s="1010">
        <f t="shared" ref="C123:H123" si="115">C$107*$J121</f>
        <v>3</v>
      </c>
      <c r="D123" s="1010">
        <f t="shared" si="115"/>
        <v>4.5</v>
      </c>
      <c r="E123" s="1010">
        <f t="shared" si="115"/>
        <v>6</v>
      </c>
      <c r="F123" s="1010">
        <f t="shared" si="115"/>
        <v>7.5</v>
      </c>
      <c r="G123" s="1010">
        <f t="shared" si="115"/>
        <v>9</v>
      </c>
      <c r="H123" s="1010">
        <f t="shared" si="115"/>
        <v>10.5</v>
      </c>
      <c r="J123" s="960"/>
      <c r="K123" s="956"/>
      <c r="M123" s="1071" t="s">
        <v>1478</v>
      </c>
      <c r="N123" s="1072">
        <f t="shared" ref="N123:S123" si="116">N121+2</f>
        <v>22</v>
      </c>
      <c r="O123" s="1072">
        <f t="shared" si="116"/>
        <v>29</v>
      </c>
      <c r="P123" s="1072">
        <f t="shared" si="116"/>
        <v>36</v>
      </c>
      <c r="Q123" s="1072">
        <f t="shared" si="116"/>
        <v>44</v>
      </c>
      <c r="R123" s="1072">
        <f t="shared" si="116"/>
        <v>52</v>
      </c>
      <c r="S123" s="1072">
        <f t="shared" si="116"/>
        <v>61</v>
      </c>
      <c r="T123" s="1074" t="s">
        <v>1479</v>
      </c>
      <c r="U123" s="1075" t="s">
        <v>1403</v>
      </c>
      <c r="V123" s="1076">
        <v>6.0</v>
      </c>
      <c r="W123" s="1077">
        <v>80.0</v>
      </c>
      <c r="X123" s="1074" t="s">
        <v>1454</v>
      </c>
      <c r="Y123" s="1074" t="s">
        <v>1202</v>
      </c>
      <c r="Z123" s="1078" t="s">
        <v>1474</v>
      </c>
    </row>
    <row r="124">
      <c r="B124" s="1014" t="s">
        <v>1373</v>
      </c>
      <c r="C124" s="1010">
        <f t="shared" ref="C124:H124" si="117">(0.02*C126)*C126</f>
        <v>0.18</v>
      </c>
      <c r="D124" s="1010">
        <f t="shared" si="117"/>
        <v>0.32</v>
      </c>
      <c r="E124" s="1010">
        <f t="shared" si="117"/>
        <v>0.5</v>
      </c>
      <c r="F124" s="1010">
        <f t="shared" si="117"/>
        <v>0.98</v>
      </c>
      <c r="G124" s="1010">
        <f t="shared" si="117"/>
        <v>1.28</v>
      </c>
      <c r="H124" s="1010">
        <f t="shared" si="117"/>
        <v>1.62</v>
      </c>
      <c r="J124" s="960"/>
      <c r="K124" s="1036">
        <v>2.0</v>
      </c>
      <c r="M124" s="1053" t="s">
        <v>760</v>
      </c>
      <c r="N124" s="1054">
        <f>VLOOKUP(N$100,Lists!$K$108:$O$114,5,FALSE)*$C$197+$C$197*($D$197+N$96)*($K124+1)*(0.02*(N$97+$K124))*(N$97+$K124)+$C$197*VLOOKUP(N$100,Lists!$K$108:$N$114,4,FALSE)</f>
        <v>18.92</v>
      </c>
      <c r="O124" s="1054">
        <f>VLOOKUP(O$100,Lists!$K$108:$O$114,5,FALSE)*$C$197+$C$197*($D$197+O$96)*($K124+1)*(0.02*(O$97+$K124))*(O$97+$K124)+$C$197*VLOOKUP(O$100,Lists!$K$108:$N$114,4,FALSE)</f>
        <v>45.32</v>
      </c>
      <c r="P124" s="1054">
        <f>VLOOKUP(P$100,Lists!$K$108:$O$114,5,FALSE)*$C$197+$C$197*($D$197+P$96)*($K124+1)*(0.02*(P$97+$K124))*(P$97+$K124)+$C$197*VLOOKUP(P$100,Lists!$K$108:$N$114,4,FALSE)</f>
        <v>104.39</v>
      </c>
      <c r="Q124" s="1054">
        <f>VLOOKUP(Q$100,Lists!$K$108:$O$114,5,FALSE)*$C$197+$C$197*($D$197+Q$96)*($K124+1)*(0.02*(Q$97+$K124))*(Q$97+$K124)+$C$197*VLOOKUP(Q$100,Lists!$K$108:$N$114,4,FALSE)</f>
        <v>577.94</v>
      </c>
      <c r="R124" s="1054">
        <f>VLOOKUP(R$100,Lists!$K$108:$O$114,5,FALSE)*$C$197+$C$197*($D$197+R$96)*($K124+1)*(0.02*(R$97+$K124))*(R$97+$K124)+$C$197*VLOOKUP(R$100,Lists!$K$108:$N$114,4,FALSE)</f>
        <v>1548.58</v>
      </c>
      <c r="S124" s="1054">
        <f>VLOOKUP(S$100,Lists!$K$108:$O$114,5,FALSE)*$C$197+$C$197*($D$197+S$96)*($K124+1)*(0.02*(S$97+$K124))*(S$97+$K124)+$C$197*VLOOKUP(S$100,Lists!$K$108:$N$114,4,FALSE)</f>
        <v>4371.62</v>
      </c>
      <c r="T124" s="443"/>
      <c r="U124" s="443"/>
      <c r="V124" s="443"/>
      <c r="W124" s="443"/>
      <c r="X124" s="443"/>
      <c r="Y124" s="443"/>
      <c r="Z124" s="443"/>
    </row>
    <row r="125">
      <c r="B125" s="1014" t="s">
        <v>1458</v>
      </c>
      <c r="C125" s="916" t="s">
        <v>1459</v>
      </c>
      <c r="D125" s="916" t="s">
        <v>1459</v>
      </c>
      <c r="E125" s="916" t="s">
        <v>1459</v>
      </c>
      <c r="F125" s="916" t="s">
        <v>1459</v>
      </c>
      <c r="G125" s="916" t="s">
        <v>1459</v>
      </c>
      <c r="H125" s="916" t="s">
        <v>1459</v>
      </c>
      <c r="J125" s="960"/>
      <c r="K125" s="956"/>
      <c r="M125" s="1071" t="s">
        <v>1480</v>
      </c>
      <c r="N125" s="1072">
        <f t="shared" ref="N125:S125" si="118">N123+2</f>
        <v>24</v>
      </c>
      <c r="O125" s="1072">
        <f t="shared" si="118"/>
        <v>31</v>
      </c>
      <c r="P125" s="1072">
        <f t="shared" si="118"/>
        <v>38</v>
      </c>
      <c r="Q125" s="1072">
        <f t="shared" si="118"/>
        <v>46</v>
      </c>
      <c r="R125" s="1072">
        <f t="shared" si="118"/>
        <v>54</v>
      </c>
      <c r="S125" s="1072">
        <f t="shared" si="118"/>
        <v>63</v>
      </c>
      <c r="T125" s="1074" t="s">
        <v>1481</v>
      </c>
      <c r="U125" s="1075" t="s">
        <v>1403</v>
      </c>
      <c r="V125" s="1076">
        <v>6.0</v>
      </c>
      <c r="W125" s="1077">
        <v>80.0</v>
      </c>
      <c r="X125" s="1074" t="s">
        <v>1457</v>
      </c>
      <c r="Y125" s="1074" t="s">
        <v>1202</v>
      </c>
      <c r="Z125" s="1078" t="s">
        <v>1474</v>
      </c>
    </row>
    <row r="126">
      <c r="B126" s="1014" t="s">
        <v>1461</v>
      </c>
      <c r="C126" s="1010">
        <f t="shared" ref="C126:H126" si="119">C118+1</f>
        <v>3</v>
      </c>
      <c r="D126" s="1010">
        <f t="shared" si="119"/>
        <v>4</v>
      </c>
      <c r="E126" s="1010">
        <f t="shared" si="119"/>
        <v>5</v>
      </c>
      <c r="F126" s="1010">
        <f t="shared" si="119"/>
        <v>7</v>
      </c>
      <c r="G126" s="1010">
        <f t="shared" si="119"/>
        <v>8</v>
      </c>
      <c r="H126" s="1010">
        <f t="shared" si="119"/>
        <v>9</v>
      </c>
      <c r="J126" s="960"/>
      <c r="K126" s="1036">
        <v>3.0</v>
      </c>
      <c r="M126" s="1053" t="s">
        <v>760</v>
      </c>
      <c r="N126" s="1054">
        <f>VLOOKUP(N$100,Lists!$K$108:$O$114,5,FALSE)*$C$197+$C$197*($D$197+N$96)*($K126+1)*(0.02*(N$97+$K126))*(N$97+$K126)+$C$197*VLOOKUP(N$100,Lists!$K$108:$N$114,4,FALSE)</f>
        <v>35.2</v>
      </c>
      <c r="O126" s="1054">
        <f>VLOOKUP(O$100,Lists!$K$108:$O$114,5,FALSE)*$C$197+$C$197*($D$197+O$96)*($K126+1)*(0.02*(O$97+$K126))*(O$97+$K126)+$C$197*VLOOKUP(O$100,Lists!$K$108:$N$114,4,FALSE)</f>
        <v>73.92</v>
      </c>
      <c r="P126" s="1054">
        <f>VLOOKUP(P$100,Lists!$K$108:$O$114,5,FALSE)*$C$197+$C$197*($D$197+P$96)*($K126+1)*(0.02*(P$97+$K126))*(P$97+$K126)+$C$197*VLOOKUP(P$100,Lists!$K$108:$N$114,4,FALSE)</f>
        <v>149.93</v>
      </c>
      <c r="Q126" s="1054">
        <f>VLOOKUP(Q$100,Lists!$K$108:$O$114,5,FALSE)*$C$197+$C$197*($D$197+Q$96)*($K126+1)*(0.02*(Q$97+$K126))*(Q$97+$K126)+$C$197*VLOOKUP(Q$100,Lists!$K$108:$N$114,4,FALSE)</f>
        <v>661.87</v>
      </c>
      <c r="R126" s="1054">
        <f>VLOOKUP(R$100,Lists!$K$108:$O$114,5,FALSE)*$C$197+$C$197*($D$197+R$96)*($K126+1)*(0.02*(R$97+$K126))*(R$97+$K126)+$C$197*VLOOKUP(R$100,Lists!$K$108:$N$114,4,FALSE)</f>
        <v>1664.74</v>
      </c>
      <c r="S126" s="1054">
        <f>VLOOKUP(S$100,Lists!$K$108:$O$114,5,FALSE)*$C$197+$C$197*($D$197+S$96)*($K126+1)*(0.02*(S$97+$K126))*(S$97+$K126)+$C$197*VLOOKUP(S$100,Lists!$K$108:$N$114,4,FALSE)</f>
        <v>4527.05</v>
      </c>
      <c r="T126" s="443"/>
      <c r="U126" s="443"/>
      <c r="V126" s="443"/>
      <c r="W126" s="443"/>
      <c r="X126" s="443"/>
      <c r="Y126" s="443"/>
      <c r="Z126" s="443"/>
    </row>
    <row r="127">
      <c r="B127" s="1014" t="s">
        <v>1465</v>
      </c>
      <c r="C127" s="939">
        <f t="shared" ref="C127:H127" si="120">10+(C126-1)*2</f>
        <v>14</v>
      </c>
      <c r="D127" s="939">
        <f t="shared" si="120"/>
        <v>16</v>
      </c>
      <c r="E127" s="939">
        <f t="shared" si="120"/>
        <v>18</v>
      </c>
      <c r="F127" s="939">
        <f t="shared" si="120"/>
        <v>22</v>
      </c>
      <c r="G127" s="939">
        <f t="shared" si="120"/>
        <v>24</v>
      </c>
      <c r="H127" s="939">
        <f t="shared" si="120"/>
        <v>26</v>
      </c>
      <c r="J127" s="960"/>
    </row>
    <row r="128">
      <c r="B128" s="975" t="s">
        <v>1376</v>
      </c>
      <c r="C128" s="1000" t="str">
        <f t="shared" ref="C128:H128" si="121">IF(C126&lt;4,"Basic",IF(C126&lt;7,"Advanced","Expert"))</f>
        <v>Basic</v>
      </c>
      <c r="D128" s="1000" t="str">
        <f t="shared" si="121"/>
        <v>Advanced</v>
      </c>
      <c r="E128" s="1000" t="str">
        <f t="shared" si="121"/>
        <v>Advanced</v>
      </c>
      <c r="F128" s="1000" t="str">
        <f t="shared" si="121"/>
        <v>Expert</v>
      </c>
      <c r="G128" s="1000" t="str">
        <f t="shared" si="121"/>
        <v>Expert</v>
      </c>
      <c r="H128" s="1000" t="str">
        <f t="shared" si="121"/>
        <v>Expert</v>
      </c>
      <c r="J128" s="960"/>
    </row>
    <row r="129">
      <c r="B129" s="958" t="s">
        <v>1482</v>
      </c>
      <c r="C129" s="1066">
        <f t="shared" ref="C129:H129" si="122">C$100*C$101+C130*C132+C104*C105</f>
        <v>7.68</v>
      </c>
      <c r="D129" s="1066">
        <f t="shared" si="122"/>
        <v>18.88</v>
      </c>
      <c r="E129" s="1066">
        <f t="shared" si="122"/>
        <v>43</v>
      </c>
      <c r="F129" s="1066">
        <f t="shared" si="122"/>
        <v>220.2</v>
      </c>
      <c r="G129" s="1066">
        <f t="shared" si="122"/>
        <v>579.44</v>
      </c>
      <c r="H129" s="1066">
        <f t="shared" si="122"/>
        <v>1614.2</v>
      </c>
      <c r="J129" s="960">
        <v>4.0</v>
      </c>
    </row>
    <row r="130">
      <c r="B130" s="999" t="s">
        <v>1372</v>
      </c>
      <c r="C130" s="1010">
        <f t="shared" ref="C130:H130" si="123">C$101*C131</f>
        <v>16</v>
      </c>
      <c r="D130" s="1010">
        <f t="shared" si="123"/>
        <v>24</v>
      </c>
      <c r="E130" s="1010">
        <f t="shared" si="123"/>
        <v>32</v>
      </c>
      <c r="F130" s="1010">
        <f t="shared" si="123"/>
        <v>40</v>
      </c>
      <c r="G130" s="1010">
        <f t="shared" si="123"/>
        <v>48</v>
      </c>
      <c r="H130" s="1010">
        <f t="shared" si="123"/>
        <v>56</v>
      </c>
      <c r="J130" s="960"/>
    </row>
    <row r="131">
      <c r="B131" s="1014" t="s">
        <v>1227</v>
      </c>
      <c r="C131" s="1010">
        <f t="shared" ref="C131:H131" si="124">C$107*$J129</f>
        <v>4</v>
      </c>
      <c r="D131" s="1010">
        <f t="shared" si="124"/>
        <v>6</v>
      </c>
      <c r="E131" s="1010">
        <f t="shared" si="124"/>
        <v>8</v>
      </c>
      <c r="F131" s="1010">
        <f t="shared" si="124"/>
        <v>10</v>
      </c>
      <c r="G131" s="1010">
        <f t="shared" si="124"/>
        <v>12</v>
      </c>
      <c r="H131" s="1010">
        <f t="shared" si="124"/>
        <v>14</v>
      </c>
      <c r="J131" s="960"/>
    </row>
    <row r="132">
      <c r="B132" s="1014" t="s">
        <v>1373</v>
      </c>
      <c r="C132" s="1010">
        <f t="shared" ref="C132:H132" si="125">(0.02*C134)*C134</f>
        <v>0.32</v>
      </c>
      <c r="D132" s="1010">
        <f t="shared" si="125"/>
        <v>0.5</v>
      </c>
      <c r="E132" s="1010">
        <f t="shared" si="125"/>
        <v>0.72</v>
      </c>
      <c r="F132" s="1010">
        <f t="shared" si="125"/>
        <v>1.28</v>
      </c>
      <c r="G132" s="1010">
        <f t="shared" si="125"/>
        <v>1.62</v>
      </c>
      <c r="H132" s="1010">
        <f t="shared" si="125"/>
        <v>2</v>
      </c>
      <c r="J132" s="960"/>
    </row>
    <row r="133">
      <c r="B133" s="1014" t="s">
        <v>1458</v>
      </c>
      <c r="C133" s="916" t="s">
        <v>1459</v>
      </c>
      <c r="D133" s="916" t="s">
        <v>1459</v>
      </c>
      <c r="E133" s="916" t="s">
        <v>1459</v>
      </c>
      <c r="F133" s="916" t="s">
        <v>1459</v>
      </c>
      <c r="G133" s="916" t="s">
        <v>1459</v>
      </c>
      <c r="H133" s="916" t="s">
        <v>1459</v>
      </c>
      <c r="J133" s="960"/>
    </row>
    <row r="134">
      <c r="B134" s="1014" t="s">
        <v>1461</v>
      </c>
      <c r="C134" s="1010">
        <f t="shared" ref="C134:H134" si="126">C126+1</f>
        <v>4</v>
      </c>
      <c r="D134" s="1010">
        <f t="shared" si="126"/>
        <v>5</v>
      </c>
      <c r="E134" s="1010">
        <f t="shared" si="126"/>
        <v>6</v>
      </c>
      <c r="F134" s="1010">
        <f t="shared" si="126"/>
        <v>8</v>
      </c>
      <c r="G134" s="1010">
        <f t="shared" si="126"/>
        <v>9</v>
      </c>
      <c r="H134" s="1010">
        <f t="shared" si="126"/>
        <v>10</v>
      </c>
      <c r="J134" s="960"/>
    </row>
    <row r="135">
      <c r="B135" s="1014" t="s">
        <v>1465</v>
      </c>
      <c r="C135" s="939">
        <f t="shared" ref="C135:H135" si="127">10+(C134-1)*2</f>
        <v>16</v>
      </c>
      <c r="D135" s="939">
        <f t="shared" si="127"/>
        <v>18</v>
      </c>
      <c r="E135" s="939">
        <f t="shared" si="127"/>
        <v>20</v>
      </c>
      <c r="F135" s="939">
        <f t="shared" si="127"/>
        <v>24</v>
      </c>
      <c r="G135" s="939">
        <f t="shared" si="127"/>
        <v>26</v>
      </c>
      <c r="H135" s="939">
        <f t="shared" si="127"/>
        <v>28</v>
      </c>
      <c r="J135" s="960"/>
    </row>
    <row r="136">
      <c r="B136" s="975" t="s">
        <v>1376</v>
      </c>
      <c r="C136" s="1000" t="str">
        <f t="shared" ref="C136:H136" si="128">IF(C134&lt;4,"Basic",IF(C134&lt;7,"Advanced","Expert"))</f>
        <v>Advanced</v>
      </c>
      <c r="D136" s="1000" t="str">
        <f t="shared" si="128"/>
        <v>Advanced</v>
      </c>
      <c r="E136" s="1000" t="str">
        <f t="shared" si="128"/>
        <v>Advanced</v>
      </c>
      <c r="F136" s="1000" t="str">
        <f t="shared" si="128"/>
        <v>Expert</v>
      </c>
      <c r="G136" s="1000" t="str">
        <f t="shared" si="128"/>
        <v>Expert</v>
      </c>
      <c r="H136" s="1000" t="str">
        <f t="shared" si="128"/>
        <v>Expert</v>
      </c>
      <c r="J136" s="960"/>
    </row>
    <row r="137">
      <c r="B137" s="979"/>
      <c r="C137" s="1079"/>
      <c r="D137" s="1079"/>
      <c r="E137" s="1079"/>
      <c r="F137" s="1079"/>
      <c r="G137" s="1079"/>
      <c r="H137" s="1079"/>
      <c r="J137" s="960"/>
    </row>
    <row r="138">
      <c r="B138" s="947"/>
    </row>
    <row r="139">
      <c r="B139" s="947" t="s">
        <v>1483</v>
      </c>
      <c r="M139" s="947" t="s">
        <v>1484</v>
      </c>
    </row>
    <row r="140">
      <c r="B140" s="453" t="s">
        <v>1485</v>
      </c>
    </row>
    <row r="142">
      <c r="B142" s="1080"/>
      <c r="C142" s="394"/>
      <c r="D142" s="394"/>
      <c r="N142" s="1081" t="s">
        <v>1486</v>
      </c>
      <c r="O142" s="1081" t="s">
        <v>1487</v>
      </c>
      <c r="P142" s="1081" t="s">
        <v>1488</v>
      </c>
      <c r="Q142" s="1081" t="s">
        <v>1489</v>
      </c>
      <c r="R142" s="1081" t="s">
        <v>1489</v>
      </c>
      <c r="S142" s="1081" t="s">
        <v>1490</v>
      </c>
      <c r="T142" s="1081" t="s">
        <v>1490</v>
      </c>
      <c r="U142" s="1081" t="s">
        <v>1491</v>
      </c>
    </row>
    <row r="143">
      <c r="B143" s="1082" t="s">
        <v>1492</v>
      </c>
      <c r="C143" s="1083" t="s">
        <v>1226</v>
      </c>
      <c r="D143" s="1084" t="s">
        <v>1227</v>
      </c>
      <c r="E143" s="1082" t="s">
        <v>761</v>
      </c>
      <c r="F143" s="1084" t="s">
        <v>1360</v>
      </c>
      <c r="G143" s="906" t="s">
        <v>1493</v>
      </c>
      <c r="H143" s="1085" t="s">
        <v>1494</v>
      </c>
      <c r="I143" s="1085" t="s">
        <v>1235</v>
      </c>
      <c r="J143" s="1086" t="s">
        <v>1495</v>
      </c>
      <c r="M143" s="954" t="s">
        <v>1362</v>
      </c>
      <c r="N143" s="1087" t="str">
        <f t="shared" ref="N143:Q143" si="129">$C$12</f>
        <v>Bronze</v>
      </c>
      <c r="O143" s="1087" t="str">
        <f t="shared" si="129"/>
        <v>Bronze</v>
      </c>
      <c r="P143" s="1087" t="str">
        <f t="shared" si="129"/>
        <v>Bronze</v>
      </c>
      <c r="Q143" s="1087" t="str">
        <f t="shared" si="129"/>
        <v>Bronze</v>
      </c>
      <c r="R143" s="1087" t="str">
        <f>'Materials and tools'!E23</f>
        <v>Iron</v>
      </c>
      <c r="S143" s="1087" t="str">
        <f>$C$12</f>
        <v>Bronze</v>
      </c>
      <c r="T143" s="1087" t="str">
        <f>'Materials and tools'!E23</f>
        <v>Iron</v>
      </c>
      <c r="U143" s="1087" t="str">
        <f>$C$12</f>
        <v>Bronze</v>
      </c>
    </row>
    <row r="144">
      <c r="B144" s="443"/>
      <c r="C144" s="443"/>
      <c r="D144" s="443"/>
      <c r="E144" s="443"/>
      <c r="F144" s="443"/>
      <c r="G144" s="443"/>
      <c r="H144" s="657"/>
      <c r="I144" s="657"/>
      <c r="J144" s="443"/>
      <c r="M144" s="958" t="s">
        <v>1364</v>
      </c>
      <c r="N144" s="959">
        <f t="shared" ref="N144:U144" si="130">N145*N146+N151*N153+N149*N150</f>
        <v>1.98</v>
      </c>
      <c r="O144" s="959">
        <f t="shared" si="130"/>
        <v>3.35</v>
      </c>
      <c r="P144" s="959">
        <f t="shared" si="130"/>
        <v>6.7</v>
      </c>
      <c r="Q144" s="959">
        <f t="shared" si="130"/>
        <v>4.02</v>
      </c>
      <c r="R144" s="959">
        <f t="shared" si="130"/>
        <v>11.04</v>
      </c>
      <c r="S144" s="959">
        <f t="shared" si="130"/>
        <v>8.04</v>
      </c>
      <c r="T144" s="959">
        <f t="shared" si="130"/>
        <v>22.08</v>
      </c>
      <c r="U144" s="959">
        <f t="shared" si="130"/>
        <v>2.96</v>
      </c>
    </row>
    <row r="145">
      <c r="B145" s="454" t="s">
        <v>773</v>
      </c>
      <c r="C145" s="1088">
        <v>1.0</v>
      </c>
      <c r="D145" s="1088">
        <v>2.0</v>
      </c>
      <c r="E145" s="1088">
        <v>3.0</v>
      </c>
      <c r="F145" s="1088">
        <v>1.0</v>
      </c>
      <c r="G145" s="1089" t="str">
        <f>'Materials and tools'!$E$151</f>
        <v>Charcoal</v>
      </c>
      <c r="H145" s="1090">
        <f>C145*Miner!$C$83</f>
        <v>2</v>
      </c>
      <c r="I145" s="1090">
        <f>'Materials and tools'!$E$152*H145</f>
        <v>0.14</v>
      </c>
      <c r="J145" s="1091">
        <f>Blacksmith!$C$14*C145+(D145*C145)*(0.02*F145)*F145+I145</f>
        <v>0.68</v>
      </c>
      <c r="M145" s="963" t="s">
        <v>1365</v>
      </c>
      <c r="N145" s="1092">
        <f>'Materials and tools'!$D$24</f>
        <v>0.5</v>
      </c>
      <c r="O145" s="1092">
        <f>'Materials and tools'!$D$24</f>
        <v>0.5</v>
      </c>
      <c r="P145" s="1092">
        <f>'Materials and tools'!$D$24</f>
        <v>0.5</v>
      </c>
      <c r="Q145" s="1092">
        <f>'Materials and tools'!$D$24</f>
        <v>0.5</v>
      </c>
      <c r="R145" s="1092">
        <f>'Materials and tools'!E24</f>
        <v>1.51</v>
      </c>
      <c r="S145" s="1092">
        <f>'Materials and tools'!$D$24</f>
        <v>0.5</v>
      </c>
      <c r="T145" s="1092">
        <f>'Materials and tools'!E24</f>
        <v>1.51</v>
      </c>
      <c r="U145" s="1092">
        <f>'Materials and tools'!$D$24</f>
        <v>0.5</v>
      </c>
    </row>
    <row r="146">
      <c r="B146" s="454" t="s">
        <v>787</v>
      </c>
      <c r="C146" s="1088">
        <v>1.0</v>
      </c>
      <c r="D146" s="1088">
        <v>3.0</v>
      </c>
      <c r="E146" s="1088">
        <v>3.0</v>
      </c>
      <c r="F146" s="1088">
        <v>1.0</v>
      </c>
      <c r="G146" s="1089" t="str">
        <f>'Materials and tools'!$E$151</f>
        <v>Charcoal</v>
      </c>
      <c r="H146" s="1090">
        <f>C146*Miner!$C$83</f>
        <v>2</v>
      </c>
      <c r="I146" s="1090">
        <f>'Materials and tools'!$E$152*H146</f>
        <v>0.14</v>
      </c>
      <c r="J146" s="1091">
        <f>Blacksmith!$C$14*C146+(D146*C146)*(0.02*F146)*F146+I146</f>
        <v>0.7</v>
      </c>
      <c r="M146" s="965" t="s">
        <v>1366</v>
      </c>
      <c r="N146" s="1093">
        <v>3.0</v>
      </c>
      <c r="O146" s="1094">
        <v>5.0</v>
      </c>
      <c r="P146" s="1094">
        <v>10.0</v>
      </c>
      <c r="Q146" s="1095">
        <v>6.0</v>
      </c>
      <c r="R146" s="1095">
        <v>6.0</v>
      </c>
      <c r="S146" s="1095">
        <v>12.0</v>
      </c>
      <c r="T146" s="1095">
        <v>12.0</v>
      </c>
      <c r="U146" s="1095">
        <v>4.0</v>
      </c>
    </row>
    <row r="147">
      <c r="B147" s="470" t="s">
        <v>790</v>
      </c>
      <c r="C147" s="1088">
        <v>1.0</v>
      </c>
      <c r="D147" s="1088">
        <v>4.0</v>
      </c>
      <c r="E147" s="1088">
        <v>2.0</v>
      </c>
      <c r="F147" s="1088">
        <v>1.0</v>
      </c>
      <c r="G147" s="1089" t="str">
        <f>'Materials and tools'!$E$151</f>
        <v>Charcoal</v>
      </c>
      <c r="H147" s="1090">
        <f>C147*Miner!$C$83</f>
        <v>2</v>
      </c>
      <c r="I147" s="1090">
        <f>'Materials and tools'!$E$152*H147</f>
        <v>0.14</v>
      </c>
      <c r="J147" s="1091">
        <f>Blacksmith!$C$14*C147+(D147*C147)*(0.02*F147)*F147+I147</f>
        <v>0.72</v>
      </c>
      <c r="M147" s="967" t="s">
        <v>1367</v>
      </c>
      <c r="N147" s="968" t="s">
        <v>1368</v>
      </c>
      <c r="O147" s="968" t="s">
        <v>1496</v>
      </c>
      <c r="P147" s="968" t="s">
        <v>1496</v>
      </c>
      <c r="Q147" s="968" t="s">
        <v>1496</v>
      </c>
      <c r="R147" s="968" t="s">
        <v>1490</v>
      </c>
      <c r="S147" s="968" t="s">
        <v>1496</v>
      </c>
      <c r="T147" s="968" t="s">
        <v>1496</v>
      </c>
      <c r="U147" s="968" t="s">
        <v>1368</v>
      </c>
    </row>
    <row r="148">
      <c r="B148" s="454" t="s">
        <v>792</v>
      </c>
      <c r="C148" s="1088">
        <v>1.0</v>
      </c>
      <c r="D148" s="1088">
        <v>5.0</v>
      </c>
      <c r="E148" s="1088">
        <v>2.0</v>
      </c>
      <c r="F148" s="1088">
        <v>1.0</v>
      </c>
      <c r="G148" s="1089" t="str">
        <f>'Materials and tools'!$E$151</f>
        <v>Charcoal</v>
      </c>
      <c r="H148" s="1090">
        <f>C148*Miner!$C$83</f>
        <v>2</v>
      </c>
      <c r="I148" s="1090">
        <f>'Materials and tools'!$E$152*H148</f>
        <v>0.14</v>
      </c>
      <c r="J148" s="1091">
        <f>Blacksmith!$C$14*C148+(D148*C148)*(0.02*F148)*F148+I148</f>
        <v>0.74</v>
      </c>
      <c r="M148" s="970" t="s">
        <v>1370</v>
      </c>
      <c r="N148" s="971" t="str">
        <f>'Materials and tools'!$E$151</f>
        <v>Charcoal</v>
      </c>
      <c r="O148" s="971" t="str">
        <f>'Materials and tools'!$E$151</f>
        <v>Charcoal</v>
      </c>
      <c r="P148" s="971" t="str">
        <f>'Materials and tools'!$E$151</f>
        <v>Charcoal</v>
      </c>
      <c r="Q148" s="971" t="str">
        <f>'Materials and tools'!$E$151</f>
        <v>Charcoal</v>
      </c>
      <c r="R148" s="971" t="str">
        <f>'Materials and tools'!$E$151</f>
        <v>Charcoal</v>
      </c>
      <c r="S148" s="971" t="str">
        <f>'Materials and tools'!$E$151</f>
        <v>Charcoal</v>
      </c>
      <c r="T148" s="971" t="str">
        <f>'Materials and tools'!$E$151</f>
        <v>Charcoal</v>
      </c>
      <c r="U148" s="971" t="str">
        <f>'Materials and tools'!$E$151</f>
        <v>Charcoal</v>
      </c>
    </row>
    <row r="149">
      <c r="B149" s="476" t="s">
        <v>795</v>
      </c>
      <c r="C149" s="1088">
        <v>2.0</v>
      </c>
      <c r="D149" s="1088">
        <v>2.0</v>
      </c>
      <c r="E149" s="1088">
        <v>5.0</v>
      </c>
      <c r="F149" s="1088">
        <v>1.0</v>
      </c>
      <c r="G149" s="1089" t="str">
        <f>'Materials and tools'!$E$151</f>
        <v>Charcoal</v>
      </c>
      <c r="H149" s="1090">
        <f>C149*Miner!$C$83</f>
        <v>4</v>
      </c>
      <c r="I149" s="1090">
        <f>'Materials and tools'!$E$152*H149</f>
        <v>0.28</v>
      </c>
      <c r="J149" s="1091">
        <f>Blacksmith!$C$14*C149+(D149*C149)*(0.02*F149)*F149+I149</f>
        <v>1.36</v>
      </c>
      <c r="M149" s="970" t="s">
        <v>1371</v>
      </c>
      <c r="N149" s="972">
        <f>'Materials and tools'!$E$152</f>
        <v>0.07</v>
      </c>
      <c r="O149" s="972">
        <f>'Materials and tools'!$E$152</f>
        <v>0.07</v>
      </c>
      <c r="P149" s="972">
        <f>'Materials and tools'!$E$152</f>
        <v>0.07</v>
      </c>
      <c r="Q149" s="972">
        <f>'Materials and tools'!$E$152</f>
        <v>0.07</v>
      </c>
      <c r="R149" s="972">
        <f>'Materials and tools'!$E$152</f>
        <v>0.07</v>
      </c>
      <c r="S149" s="972">
        <f>'Materials and tools'!$E$152</f>
        <v>0.07</v>
      </c>
      <c r="T149" s="972">
        <f>'Materials and tools'!$E$152</f>
        <v>0.07</v>
      </c>
      <c r="U149" s="972">
        <f>'Materials and tools'!$E$152</f>
        <v>0.07</v>
      </c>
    </row>
    <row r="150">
      <c r="B150" s="454" t="s">
        <v>806</v>
      </c>
      <c r="C150" s="1088">
        <v>2.0</v>
      </c>
      <c r="D150" s="1088">
        <v>3.0</v>
      </c>
      <c r="E150" s="1088">
        <v>6.0</v>
      </c>
      <c r="F150" s="1088">
        <v>1.0</v>
      </c>
      <c r="G150" s="1089" t="str">
        <f>'Materials and tools'!$E$151</f>
        <v>Charcoal</v>
      </c>
      <c r="H150" s="1090">
        <f>C150*Miner!$C$83</f>
        <v>4</v>
      </c>
      <c r="I150" s="1090">
        <f>'Materials and tools'!$E$152*H150</f>
        <v>0.28</v>
      </c>
      <c r="J150" s="1091">
        <f>Blacksmith!$C$14*C150+(D150*C150)*(0.02*F150)*F150+I150</f>
        <v>1.4</v>
      </c>
      <c r="M150" s="970" t="s">
        <v>1234</v>
      </c>
      <c r="N150" s="971">
        <f>Miner!$C$83*N146</f>
        <v>6</v>
      </c>
      <c r="O150" s="971">
        <f>Miner!$C$83*O146</f>
        <v>10</v>
      </c>
      <c r="P150" s="971">
        <f>Miner!$C$83*P146</f>
        <v>20</v>
      </c>
      <c r="Q150" s="971">
        <f>Miner!$C$83*Q146</f>
        <v>12</v>
      </c>
      <c r="R150" s="971">
        <f>Miner!$H$62*R146</f>
        <v>18</v>
      </c>
      <c r="S150" s="971">
        <f>Miner!$C$83*S146</f>
        <v>24</v>
      </c>
      <c r="T150" s="971">
        <f>Miner!H62*T146</f>
        <v>36</v>
      </c>
      <c r="U150" s="971">
        <f>Miner!I62*U146</f>
        <v>12</v>
      </c>
    </row>
    <row r="151">
      <c r="B151" s="454" t="s">
        <v>811</v>
      </c>
      <c r="C151" s="1088">
        <v>3.0</v>
      </c>
      <c r="D151" s="1088">
        <v>4.0</v>
      </c>
      <c r="E151" s="1088">
        <v>7.0</v>
      </c>
      <c r="F151" s="1088">
        <v>1.0</v>
      </c>
      <c r="G151" s="1089" t="str">
        <f>'Materials and tools'!$E$151</f>
        <v>Charcoal</v>
      </c>
      <c r="H151" s="1090">
        <f>C151*Miner!$C$83</f>
        <v>6</v>
      </c>
      <c r="I151" s="1090">
        <f>'Materials and tools'!$E$152*H151</f>
        <v>0.42</v>
      </c>
      <c r="J151" s="1091">
        <f>Blacksmith!$C$14*C151+(D151*C151)*(0.02*F151)*F151+I151</f>
        <v>2.16</v>
      </c>
      <c r="M151" s="974" t="s">
        <v>1372</v>
      </c>
      <c r="N151" s="1096">
        <f t="shared" ref="N151:U151" si="131">N146*N152</f>
        <v>3</v>
      </c>
      <c r="O151" s="1097">
        <f t="shared" si="131"/>
        <v>7.5</v>
      </c>
      <c r="P151" s="1097">
        <f t="shared" si="131"/>
        <v>15</v>
      </c>
      <c r="Q151" s="1097">
        <f t="shared" si="131"/>
        <v>9</v>
      </c>
      <c r="R151" s="1097">
        <f t="shared" si="131"/>
        <v>9</v>
      </c>
      <c r="S151" s="1097">
        <f t="shared" si="131"/>
        <v>18</v>
      </c>
      <c r="T151" s="1097">
        <f t="shared" si="131"/>
        <v>18</v>
      </c>
      <c r="U151" s="1097">
        <f t="shared" si="131"/>
        <v>6</v>
      </c>
    </row>
    <row r="152">
      <c r="B152" s="492" t="s">
        <v>818</v>
      </c>
      <c r="C152" s="1088">
        <v>3.0</v>
      </c>
      <c r="D152" s="1088">
        <v>3.0</v>
      </c>
      <c r="E152" s="1088">
        <v>8.0</v>
      </c>
      <c r="F152" s="1088">
        <v>1.0</v>
      </c>
      <c r="G152" s="1089" t="str">
        <f>'Materials and tools'!$E$151</f>
        <v>Charcoal</v>
      </c>
      <c r="H152" s="1090">
        <f>C152*Miner!$C$83</f>
        <v>6</v>
      </c>
      <c r="I152" s="1090">
        <f>'Materials and tools'!$E$152*H152</f>
        <v>0.42</v>
      </c>
      <c r="J152" s="1091">
        <f>Blacksmith!$C$14*C152+(D152*C152)*(0.02*F152)*F152+I152</f>
        <v>2.1</v>
      </c>
      <c r="M152" s="975" t="s">
        <v>1227</v>
      </c>
      <c r="N152" s="1096">
        <f>$C$10</f>
        <v>1</v>
      </c>
      <c r="O152" s="1097">
        <v>1.5</v>
      </c>
      <c r="P152" s="1097">
        <v>1.5</v>
      </c>
      <c r="Q152" s="1097">
        <v>1.5</v>
      </c>
      <c r="R152" s="1097">
        <v>1.5</v>
      </c>
      <c r="S152" s="1097">
        <v>1.5</v>
      </c>
      <c r="T152" s="1097">
        <v>1.5</v>
      </c>
      <c r="U152" s="1097">
        <v>1.5</v>
      </c>
    </row>
    <row r="153">
      <c r="B153" s="492" t="s">
        <v>827</v>
      </c>
      <c r="C153" s="1088">
        <v>4.0</v>
      </c>
      <c r="D153" s="1088">
        <v>2.5</v>
      </c>
      <c r="E153" s="1088">
        <v>10.0</v>
      </c>
      <c r="F153" s="1088">
        <v>1.0</v>
      </c>
      <c r="G153" s="1089" t="str">
        <f>'Materials and tools'!$E$151</f>
        <v>Charcoal</v>
      </c>
      <c r="H153" s="1090">
        <f>C153*Miner!$C$83</f>
        <v>8</v>
      </c>
      <c r="I153" s="1090">
        <f>'Materials and tools'!$E$152*H153</f>
        <v>0.56</v>
      </c>
      <c r="J153" s="1091">
        <f>Blacksmith!$C$14*C153+(D153*C153)*(0.02*F153)*F153+I153</f>
        <v>2.76</v>
      </c>
      <c r="M153" s="975" t="s">
        <v>1373</v>
      </c>
      <c r="N153" s="1096">
        <f t="shared" ref="N153:U153" si="132">(0.02*N154)*N154</f>
        <v>0.02</v>
      </c>
      <c r="O153" s="1097">
        <f t="shared" si="132"/>
        <v>0.02</v>
      </c>
      <c r="P153" s="1097">
        <f t="shared" si="132"/>
        <v>0.02</v>
      </c>
      <c r="Q153" s="1097">
        <f t="shared" si="132"/>
        <v>0.02</v>
      </c>
      <c r="R153" s="1097">
        <f t="shared" si="132"/>
        <v>0.08</v>
      </c>
      <c r="S153" s="1097">
        <f t="shared" si="132"/>
        <v>0.02</v>
      </c>
      <c r="T153" s="1097">
        <f t="shared" si="132"/>
        <v>0.08</v>
      </c>
      <c r="U153" s="1097">
        <f t="shared" si="132"/>
        <v>0.02</v>
      </c>
    </row>
    <row r="154">
      <c r="B154" s="492" t="s">
        <v>836</v>
      </c>
      <c r="C154" s="1088">
        <v>4.0</v>
      </c>
      <c r="D154" s="1098">
        <v>8.0</v>
      </c>
      <c r="E154" s="1088">
        <v>11.0</v>
      </c>
      <c r="F154" s="1088">
        <v>1.0</v>
      </c>
      <c r="G154" s="1089" t="str">
        <f>'Materials and tools'!$E$151</f>
        <v>Charcoal</v>
      </c>
      <c r="H154" s="1090">
        <f>C154*Miner!$C$83</f>
        <v>8</v>
      </c>
      <c r="I154" s="1090">
        <f>'Materials and tools'!$E$152*H154</f>
        <v>0.56</v>
      </c>
      <c r="J154" s="1091">
        <f>Blacksmith!$C$14*C154+(D154*C154)*(0.02*F154)*F154+I154</f>
        <v>3.2</v>
      </c>
      <c r="M154" s="975" t="s">
        <v>1374</v>
      </c>
      <c r="N154" s="1096">
        <v>1.0</v>
      </c>
      <c r="O154" s="1097">
        <v>1.0</v>
      </c>
      <c r="P154" s="1097">
        <v>1.0</v>
      </c>
      <c r="Q154" s="1097">
        <v>1.0</v>
      </c>
      <c r="R154" s="1099">
        <v>2.0</v>
      </c>
      <c r="S154" s="1097">
        <v>1.0</v>
      </c>
      <c r="T154" s="1099">
        <v>2.0</v>
      </c>
      <c r="U154" s="1099">
        <v>1.0</v>
      </c>
    </row>
    <row r="155">
      <c r="B155" s="492" t="s">
        <v>846</v>
      </c>
      <c r="C155" s="1088">
        <v>4.0</v>
      </c>
      <c r="D155" s="1088">
        <v>3.5</v>
      </c>
      <c r="E155" s="1088">
        <v>12.0</v>
      </c>
      <c r="F155" s="1088">
        <v>1.0</v>
      </c>
      <c r="G155" s="1089" t="str">
        <f>'Materials and tools'!$E$151</f>
        <v>Charcoal</v>
      </c>
      <c r="H155" s="1090">
        <f>C155*Miner!$C$83</f>
        <v>8</v>
      </c>
      <c r="I155" s="1090">
        <f>'Materials and tools'!$E$152*H155</f>
        <v>0.56</v>
      </c>
      <c r="J155" s="1091">
        <f>Blacksmith!$C$14*C155+(D155*C155)*(0.02*F155)*F155+I155</f>
        <v>2.84</v>
      </c>
      <c r="M155" s="975" t="s">
        <v>1375</v>
      </c>
      <c r="N155" s="1096">
        <v>10.0</v>
      </c>
      <c r="O155" s="1097">
        <v>10.0</v>
      </c>
      <c r="P155" s="1097">
        <v>10.0</v>
      </c>
      <c r="Q155" s="1097">
        <v>10.0</v>
      </c>
      <c r="R155" s="1097">
        <v>10.0</v>
      </c>
      <c r="S155" s="1097">
        <v>10.0</v>
      </c>
      <c r="T155" s="1099">
        <v>12.0</v>
      </c>
      <c r="U155" s="1099">
        <v>10.0</v>
      </c>
    </row>
    <row r="156">
      <c r="B156" s="492" t="s">
        <v>849</v>
      </c>
      <c r="C156" s="1088">
        <v>5.0</v>
      </c>
      <c r="D156" s="1088">
        <v>3.5</v>
      </c>
      <c r="E156" s="1088">
        <v>13.0</v>
      </c>
      <c r="F156" s="1088">
        <v>1.0</v>
      </c>
      <c r="G156" s="1089" t="str">
        <f>'Materials and tools'!$E$151</f>
        <v>Charcoal</v>
      </c>
      <c r="H156" s="1090">
        <f>C156*Miner!$C$83</f>
        <v>10</v>
      </c>
      <c r="I156" s="1090">
        <f>'Materials and tools'!$E$152*H156</f>
        <v>0.7</v>
      </c>
      <c r="J156" s="1091">
        <f>Blacksmith!$C$14*C156+(D156*C156)*(0.02*F156)*F156+I156</f>
        <v>3.55</v>
      </c>
      <c r="M156" s="975" t="s">
        <v>1376</v>
      </c>
      <c r="N156" s="976" t="s">
        <v>1240</v>
      </c>
      <c r="O156" s="976" t="s">
        <v>1240</v>
      </c>
      <c r="P156" s="976" t="s">
        <v>1240</v>
      </c>
      <c r="Q156" s="976" t="s">
        <v>1240</v>
      </c>
      <c r="R156" s="976" t="s">
        <v>1240</v>
      </c>
      <c r="S156" s="976" t="s">
        <v>1240</v>
      </c>
      <c r="T156" s="976" t="s">
        <v>1240</v>
      </c>
      <c r="U156" s="976" t="s">
        <v>1240</v>
      </c>
    </row>
    <row r="157">
      <c r="B157" s="492" t="s">
        <v>852</v>
      </c>
      <c r="C157" s="1088">
        <v>5.0</v>
      </c>
      <c r="D157" s="1088">
        <v>4.0</v>
      </c>
      <c r="E157" s="1088">
        <v>14.0</v>
      </c>
      <c r="F157" s="1088">
        <v>1.0</v>
      </c>
      <c r="G157" s="1089" t="str">
        <f>'Materials and tools'!$E$151</f>
        <v>Charcoal</v>
      </c>
      <c r="H157" s="1090">
        <f>C157*Miner!$C$83</f>
        <v>10</v>
      </c>
      <c r="I157" s="1090">
        <f>'Materials and tools'!$E$152*H157</f>
        <v>0.7</v>
      </c>
      <c r="J157" s="1091">
        <f>Blacksmith!$C$14*C157+(D157*C157)*(0.02*F157)*F157+I157</f>
        <v>3.6</v>
      </c>
      <c r="M157" s="958" t="s">
        <v>1377</v>
      </c>
      <c r="N157" s="977">
        <f t="shared" ref="N157:U157" si="133">N$145*N$146+N158*N160+N149*N150</f>
        <v>2.4</v>
      </c>
      <c r="O157" s="977">
        <f t="shared" si="133"/>
        <v>4.4</v>
      </c>
      <c r="P157" s="977">
        <f t="shared" si="133"/>
        <v>8.8</v>
      </c>
      <c r="Q157" s="977">
        <f t="shared" si="133"/>
        <v>5.28</v>
      </c>
      <c r="R157" s="977">
        <f t="shared" si="133"/>
        <v>13.56</v>
      </c>
      <c r="S157" s="977">
        <f t="shared" si="133"/>
        <v>10.56</v>
      </c>
      <c r="T157" s="977">
        <f t="shared" si="133"/>
        <v>27.12</v>
      </c>
      <c r="U157" s="977">
        <f t="shared" si="133"/>
        <v>3.8</v>
      </c>
    </row>
    <row r="158">
      <c r="B158" s="492" t="s">
        <v>862</v>
      </c>
      <c r="C158" s="1088">
        <v>6.0</v>
      </c>
      <c r="D158" s="1088">
        <v>4.0</v>
      </c>
      <c r="E158" s="1088">
        <v>18.0</v>
      </c>
      <c r="F158" s="1088">
        <v>1.0</v>
      </c>
      <c r="G158" s="1089" t="str">
        <f>'Materials and tools'!$E$151</f>
        <v>Charcoal</v>
      </c>
      <c r="H158" s="1090">
        <f>C158*Miner!$C$83</f>
        <v>12</v>
      </c>
      <c r="I158" s="1090">
        <f>'Materials and tools'!$E$152*H158</f>
        <v>0.84</v>
      </c>
      <c r="J158" s="1091">
        <f>Blacksmith!$C$14*C158+(D158*C158)*(0.02*F158)*F158+I158</f>
        <v>4.32</v>
      </c>
      <c r="M158" s="974" t="s">
        <v>1372</v>
      </c>
      <c r="N158" s="1096">
        <f t="shared" ref="N158:U158" si="134">N$146*N159</f>
        <v>6</v>
      </c>
      <c r="O158" s="1096">
        <f t="shared" si="134"/>
        <v>15</v>
      </c>
      <c r="P158" s="1096">
        <f t="shared" si="134"/>
        <v>30</v>
      </c>
      <c r="Q158" s="1096">
        <f t="shared" si="134"/>
        <v>18</v>
      </c>
      <c r="R158" s="1096">
        <f t="shared" si="134"/>
        <v>18</v>
      </c>
      <c r="S158" s="1096">
        <f t="shared" si="134"/>
        <v>36</v>
      </c>
      <c r="T158" s="1096">
        <f t="shared" si="134"/>
        <v>36</v>
      </c>
      <c r="U158" s="1096">
        <f t="shared" si="134"/>
        <v>12</v>
      </c>
    </row>
    <row r="159">
      <c r="B159" s="492" t="s">
        <v>873</v>
      </c>
      <c r="C159" s="1088">
        <v>6.0</v>
      </c>
      <c r="D159" s="1088">
        <v>4.5</v>
      </c>
      <c r="E159" s="1088">
        <v>17.0</v>
      </c>
      <c r="F159" s="1088">
        <v>1.0</v>
      </c>
      <c r="G159" s="1089" t="str">
        <f>'Materials and tools'!$E$151</f>
        <v>Charcoal</v>
      </c>
      <c r="H159" s="1090">
        <f>C159*Miner!$C$83</f>
        <v>12</v>
      </c>
      <c r="I159" s="1090">
        <f>'Materials and tools'!$E$152*H159</f>
        <v>0.84</v>
      </c>
      <c r="J159" s="1091">
        <f>Blacksmith!$C$14*C159+(D159*C159)*(0.02*F159)*F159+I159</f>
        <v>4.38</v>
      </c>
      <c r="M159" s="975" t="s">
        <v>1227</v>
      </c>
      <c r="N159" s="1096">
        <f>N$154*$K26</f>
        <v>2</v>
      </c>
      <c r="O159" s="1099">
        <v>3.0</v>
      </c>
      <c r="P159" s="1099">
        <v>3.0</v>
      </c>
      <c r="Q159" s="1099">
        <v>3.0</v>
      </c>
      <c r="R159" s="1099">
        <v>3.0</v>
      </c>
      <c r="S159" s="1099">
        <v>3.0</v>
      </c>
      <c r="T159" s="1099">
        <v>3.0</v>
      </c>
      <c r="U159" s="1099">
        <v>3.0</v>
      </c>
    </row>
    <row r="160">
      <c r="B160" s="492" t="s">
        <v>882</v>
      </c>
      <c r="C160" s="1088">
        <v>7.0</v>
      </c>
      <c r="D160" s="1088">
        <v>5.0</v>
      </c>
      <c r="E160" s="1088">
        <v>20.0</v>
      </c>
      <c r="F160" s="1088">
        <v>1.0</v>
      </c>
      <c r="G160" s="1089" t="str">
        <f>'Materials and tools'!$E$151</f>
        <v>Charcoal</v>
      </c>
      <c r="H160" s="1090">
        <f>C160*Miner!$C$83</f>
        <v>14</v>
      </c>
      <c r="I160" s="1090">
        <f>'Materials and tools'!$E$152*H160</f>
        <v>0.98</v>
      </c>
      <c r="J160" s="1091">
        <f>Blacksmith!$C$14*C160+(D160*C160)*(0.02*F160)*F160+I160</f>
        <v>5.18</v>
      </c>
      <c r="M160" s="975" t="s">
        <v>1373</v>
      </c>
      <c r="N160" s="1096">
        <f t="shared" ref="N160:U160" si="135">(0.02*N161)*N161</f>
        <v>0.08</v>
      </c>
      <c r="O160" s="1097">
        <f t="shared" si="135"/>
        <v>0.08</v>
      </c>
      <c r="P160" s="1097">
        <f t="shared" si="135"/>
        <v>0.08</v>
      </c>
      <c r="Q160" s="1097">
        <f t="shared" si="135"/>
        <v>0.08</v>
      </c>
      <c r="R160" s="1097">
        <f t="shared" si="135"/>
        <v>0.18</v>
      </c>
      <c r="S160" s="1097">
        <f t="shared" si="135"/>
        <v>0.08</v>
      </c>
      <c r="T160" s="1097">
        <f t="shared" si="135"/>
        <v>0.18</v>
      </c>
      <c r="U160" s="1097">
        <f t="shared" si="135"/>
        <v>0.08</v>
      </c>
    </row>
    <row r="161">
      <c r="B161" s="507" t="s">
        <v>891</v>
      </c>
      <c r="C161" s="1088">
        <v>8.0</v>
      </c>
      <c r="D161" s="1088">
        <v>4.0</v>
      </c>
      <c r="E161" s="1088">
        <v>23.0</v>
      </c>
      <c r="F161" s="1088">
        <v>1.0</v>
      </c>
      <c r="G161" s="1089" t="str">
        <f>'Materials and tools'!$E$151</f>
        <v>Charcoal</v>
      </c>
      <c r="H161" s="1090">
        <f>C161*Miner!$C$83</f>
        <v>16</v>
      </c>
      <c r="I161" s="1090">
        <f>'Materials and tools'!$E$152*H161</f>
        <v>1.12</v>
      </c>
      <c r="J161" s="1091">
        <f>Blacksmith!$C$14*C161+(D161*C161)*(0.02*F161)*F161+I161</f>
        <v>5.76</v>
      </c>
      <c r="M161" s="975" t="s">
        <v>1374</v>
      </c>
      <c r="N161" s="1096">
        <f t="shared" ref="N161:U161" si="136">N154+1</f>
        <v>2</v>
      </c>
      <c r="O161" s="1097">
        <f t="shared" si="136"/>
        <v>2</v>
      </c>
      <c r="P161" s="1097">
        <f t="shared" si="136"/>
        <v>2</v>
      </c>
      <c r="Q161" s="1097">
        <f t="shared" si="136"/>
        <v>2</v>
      </c>
      <c r="R161" s="1097">
        <f t="shared" si="136"/>
        <v>3</v>
      </c>
      <c r="S161" s="1097">
        <f t="shared" si="136"/>
        <v>2</v>
      </c>
      <c r="T161" s="1097">
        <f t="shared" si="136"/>
        <v>3</v>
      </c>
      <c r="U161" s="1097">
        <f t="shared" si="136"/>
        <v>2</v>
      </c>
    </row>
    <row r="162">
      <c r="B162" s="517" t="s">
        <v>920</v>
      </c>
      <c r="C162" s="1088">
        <v>2.0</v>
      </c>
      <c r="D162" s="1088">
        <v>2.0</v>
      </c>
      <c r="E162" s="1088">
        <v>6.0</v>
      </c>
      <c r="F162" s="1088">
        <v>1.0</v>
      </c>
      <c r="G162" s="1089" t="str">
        <f>'Materials and tools'!$E$151</f>
        <v>Charcoal</v>
      </c>
      <c r="H162" s="1090">
        <f>C162*Miner!$C$83</f>
        <v>4</v>
      </c>
      <c r="I162" s="1090">
        <f>'Materials and tools'!$E$152*H162</f>
        <v>0.28</v>
      </c>
      <c r="J162" s="1091">
        <f>Blacksmith!$C$14*C162+(D162*C162)*(0.02*F162)*F162+I162</f>
        <v>1.36</v>
      </c>
      <c r="M162" s="975" t="s">
        <v>1375</v>
      </c>
      <c r="N162" s="1096">
        <v>12.0</v>
      </c>
      <c r="O162" s="1097">
        <v>12.0</v>
      </c>
      <c r="P162" s="1097">
        <v>12.0</v>
      </c>
      <c r="Q162" s="1097">
        <v>12.0</v>
      </c>
      <c r="R162" s="1097">
        <v>12.0</v>
      </c>
      <c r="S162" s="1097">
        <v>12.0</v>
      </c>
      <c r="T162" s="1097">
        <v>12.0</v>
      </c>
      <c r="U162" s="1097">
        <v>12.0</v>
      </c>
    </row>
    <row r="163">
      <c r="B163" s="530" t="s">
        <v>928</v>
      </c>
      <c r="C163" s="1088">
        <v>2.0</v>
      </c>
      <c r="D163" s="1088">
        <v>2.5</v>
      </c>
      <c r="E163" s="1088">
        <v>6.0</v>
      </c>
      <c r="F163" s="1088">
        <v>1.0</v>
      </c>
      <c r="G163" s="1089" t="str">
        <f>'Materials and tools'!$E$151</f>
        <v>Charcoal</v>
      </c>
      <c r="H163" s="1090">
        <f>C163*Miner!$C$83</f>
        <v>4</v>
      </c>
      <c r="I163" s="1090">
        <f>'Materials and tools'!$E$152*H163</f>
        <v>0.28</v>
      </c>
      <c r="J163" s="1091">
        <f>Blacksmith!$C$14*C163+(D163*C163)*(0.02*F163)*F163+I163</f>
        <v>1.38</v>
      </c>
      <c r="M163" s="975" t="s">
        <v>1376</v>
      </c>
      <c r="N163" s="976" t="s">
        <v>1240</v>
      </c>
      <c r="O163" s="976" t="s">
        <v>1240</v>
      </c>
      <c r="P163" s="976" t="s">
        <v>1240</v>
      </c>
      <c r="Q163" s="976" t="s">
        <v>1240</v>
      </c>
      <c r="R163" s="976" t="s">
        <v>1240</v>
      </c>
      <c r="S163" s="976" t="s">
        <v>1240</v>
      </c>
      <c r="T163" s="976" t="s">
        <v>1240</v>
      </c>
      <c r="U163" s="976" t="s">
        <v>1240</v>
      </c>
    </row>
    <row r="164">
      <c r="B164" s="517" t="s">
        <v>932</v>
      </c>
      <c r="C164" s="1088">
        <v>3.0</v>
      </c>
      <c r="D164" s="1088">
        <v>2.5</v>
      </c>
      <c r="E164" s="1088">
        <v>7.0</v>
      </c>
      <c r="F164" s="1088">
        <v>1.0</v>
      </c>
      <c r="G164" s="1089" t="str">
        <f>'Materials and tools'!$E$151</f>
        <v>Charcoal</v>
      </c>
      <c r="H164" s="1090">
        <f>C164*Miner!$C$83</f>
        <v>6</v>
      </c>
      <c r="I164" s="1090">
        <f>'Materials and tools'!$E$152*H164</f>
        <v>0.42</v>
      </c>
      <c r="J164" s="1091">
        <f>Blacksmith!$C$14*C164+(D164*C164)*(0.02*F164)*F164+I164</f>
        <v>2.07</v>
      </c>
    </row>
    <row r="165">
      <c r="B165" s="517" t="s">
        <v>938</v>
      </c>
      <c r="C165" s="1088">
        <v>6.0</v>
      </c>
      <c r="D165" s="1088">
        <v>1.0</v>
      </c>
      <c r="E165" s="1088">
        <v>16.0</v>
      </c>
      <c r="F165" s="1088">
        <v>1.0</v>
      </c>
      <c r="G165" s="1089" t="str">
        <f>'Materials and tools'!$E$151</f>
        <v>Charcoal</v>
      </c>
      <c r="H165" s="1090">
        <f>C165*Miner!$C$83</f>
        <v>12</v>
      </c>
      <c r="I165" s="1090">
        <f>'Materials and tools'!$E$152*H165</f>
        <v>0.84</v>
      </c>
      <c r="J165" s="1091">
        <f>Blacksmith!$C$14*C165+(D165*C165)*(0.02*F165)*F165+I165</f>
        <v>3.96</v>
      </c>
    </row>
    <row r="166">
      <c r="B166" s="517" t="s">
        <v>941</v>
      </c>
      <c r="C166" s="1088">
        <v>5.0</v>
      </c>
      <c r="D166" s="1088">
        <v>4.0</v>
      </c>
      <c r="E166" s="1088">
        <v>13.0</v>
      </c>
      <c r="F166" s="1088">
        <v>1.0</v>
      </c>
      <c r="G166" s="1089" t="str">
        <f>'Materials and tools'!$E$151</f>
        <v>Charcoal</v>
      </c>
      <c r="H166" s="1090">
        <f>C166*Miner!$C$83</f>
        <v>10</v>
      </c>
      <c r="I166" s="1090">
        <f>'Materials and tools'!$E$152*H166</f>
        <v>0.7</v>
      </c>
      <c r="J166" s="1091">
        <f>Blacksmith!$C$14*C166+(D166*C166)*(0.02*F166)*F166+I166</f>
        <v>3.6</v>
      </c>
      <c r="M166" s="946" t="s">
        <v>1055</v>
      </c>
    </row>
    <row r="167">
      <c r="B167" s="517" t="s">
        <v>949</v>
      </c>
      <c r="C167" s="1088">
        <v>5.0</v>
      </c>
      <c r="D167" s="1088">
        <v>3.5</v>
      </c>
      <c r="E167" s="1088">
        <v>15.0</v>
      </c>
      <c r="F167" s="1088">
        <v>1.0</v>
      </c>
      <c r="G167" s="1089" t="str">
        <f>'Materials and tools'!$E$151</f>
        <v>Charcoal</v>
      </c>
      <c r="H167" s="1090">
        <f>C167*Miner!$C$83</f>
        <v>10</v>
      </c>
      <c r="I167" s="1090">
        <f>'Materials and tools'!$E$152*H167</f>
        <v>0.7</v>
      </c>
      <c r="J167" s="1091">
        <f>Blacksmith!$C$14*C167+(D167*C167)*(0.02*F167)*F167+I167</f>
        <v>3.55</v>
      </c>
    </row>
    <row r="168">
      <c r="B168" s="517" t="s">
        <v>951</v>
      </c>
      <c r="C168" s="1088">
        <v>5.0</v>
      </c>
      <c r="D168" s="1088">
        <v>4.0</v>
      </c>
      <c r="E168" s="1088">
        <v>14.0</v>
      </c>
      <c r="F168" s="1088">
        <v>1.0</v>
      </c>
      <c r="G168" s="1089" t="str">
        <f>'Materials and tools'!$E$151</f>
        <v>Charcoal</v>
      </c>
      <c r="H168" s="1090">
        <f>C168*Miner!$C$83</f>
        <v>10</v>
      </c>
      <c r="I168" s="1090">
        <f>'Materials and tools'!$E$152*H168</f>
        <v>0.7</v>
      </c>
      <c r="J168" s="1091">
        <f>Blacksmith!$C$14*C168+(D168*C168)*(0.02*F168)*F168+I168</f>
        <v>3.6</v>
      </c>
      <c r="N168" s="1081"/>
      <c r="O168" s="1081"/>
      <c r="P168" s="1081"/>
    </row>
    <row r="169">
      <c r="B169" s="517" t="s">
        <v>958</v>
      </c>
      <c r="C169" s="1088">
        <v>6.0</v>
      </c>
      <c r="D169" s="1088">
        <v>4.0</v>
      </c>
      <c r="E169" s="1088">
        <v>17.0</v>
      </c>
      <c r="F169" s="1088">
        <v>1.0</v>
      </c>
      <c r="G169" s="1089" t="str">
        <f>'Materials and tools'!$E$151</f>
        <v>Charcoal</v>
      </c>
      <c r="H169" s="1090">
        <f>C169*Miner!$C$83</f>
        <v>12</v>
      </c>
      <c r="I169" s="1090">
        <f>'Materials and tools'!$E$152*H169</f>
        <v>0.84</v>
      </c>
      <c r="J169" s="1091">
        <f>Blacksmith!$C$14*C169+(D169*C169)*(0.02*F169)*F169+I169</f>
        <v>4.32</v>
      </c>
      <c r="M169" s="954" t="s">
        <v>1362</v>
      </c>
      <c r="N169" s="1087" t="str">
        <f>'Materials and tools'!D26</f>
        <v>Bronze</v>
      </c>
      <c r="O169" s="1087" t="str">
        <f>'Materials and tools'!E26</f>
        <v>Iron</v>
      </c>
      <c r="P169" s="1100" t="s">
        <v>1497</v>
      </c>
      <c r="U169" s="957" t="s">
        <v>1363</v>
      </c>
    </row>
    <row r="170">
      <c r="B170" s="517" t="s">
        <v>964</v>
      </c>
      <c r="C170" s="1088">
        <v>6.0</v>
      </c>
      <c r="D170" s="1088">
        <v>4.0</v>
      </c>
      <c r="E170" s="1088">
        <v>16.0</v>
      </c>
      <c r="F170" s="1088">
        <v>1.0</v>
      </c>
      <c r="G170" s="1089" t="str">
        <f>'Materials and tools'!$E$151</f>
        <v>Charcoal</v>
      </c>
      <c r="H170" s="1090">
        <f>C170*Miner!$C$83</f>
        <v>12</v>
      </c>
      <c r="I170" s="1090">
        <f>'Materials and tools'!$E$152*H170</f>
        <v>0.84</v>
      </c>
      <c r="J170" s="1091">
        <f>Blacksmith!$C$14*C170+(D170*C170)*(0.02*F170)*F170+I170</f>
        <v>4.32</v>
      </c>
      <c r="M170" s="958" t="s">
        <v>1364</v>
      </c>
      <c r="N170" s="1101">
        <f t="shared" ref="N170:P170" si="137">N171*N172+N177*N179+N175*N176</f>
        <v>0.05152</v>
      </c>
      <c r="O170" s="1101">
        <f t="shared" si="137"/>
        <v>0.1408</v>
      </c>
      <c r="P170" s="1101">
        <f t="shared" si="137"/>
        <v>0.01152</v>
      </c>
      <c r="U170" s="1102"/>
    </row>
    <row r="171">
      <c r="B171" s="517" t="s">
        <v>967</v>
      </c>
      <c r="C171" s="1088">
        <v>8.0</v>
      </c>
      <c r="D171" s="1088">
        <v>3.0</v>
      </c>
      <c r="E171" s="1088">
        <v>24.0</v>
      </c>
      <c r="F171" s="1088">
        <v>1.0</v>
      </c>
      <c r="G171" s="1089" t="str">
        <f>'Materials and tools'!$E$151</f>
        <v>Charcoal</v>
      </c>
      <c r="H171" s="1090">
        <f>C171*Miner!$C$83</f>
        <v>16</v>
      </c>
      <c r="I171" s="1090">
        <f>'Materials and tools'!$E$152*H171</f>
        <v>1.12</v>
      </c>
      <c r="J171" s="1091">
        <f>Blacksmith!$C$14*C171+(D171*C171)*(0.02*F171)*F171+I171</f>
        <v>5.6</v>
      </c>
      <c r="M171" s="963" t="s">
        <v>1365</v>
      </c>
      <c r="N171" s="1092">
        <f>'Materials and tools'!D27</f>
        <v>0.5</v>
      </c>
      <c r="O171" s="1092">
        <f>'Materials and tools'!E27</f>
        <v>1.51</v>
      </c>
      <c r="P171" s="1092">
        <f>Miner!D50</f>
        <v>0.12</v>
      </c>
      <c r="U171" s="1102"/>
    </row>
    <row r="172">
      <c r="B172" s="530" t="s">
        <v>976</v>
      </c>
      <c r="C172" s="1088">
        <v>8.0</v>
      </c>
      <c r="D172" s="1088">
        <v>3.5</v>
      </c>
      <c r="E172" s="1088">
        <v>23.0</v>
      </c>
      <c r="F172" s="1088">
        <v>1.0</v>
      </c>
      <c r="G172" s="1089" t="str">
        <f>'Materials and tools'!$E$151</f>
        <v>Charcoal</v>
      </c>
      <c r="H172" s="1090">
        <f>C172*Miner!$C$83</f>
        <v>16</v>
      </c>
      <c r="I172" s="1090">
        <f>'Materials and tools'!$E$152*H172</f>
        <v>1.12</v>
      </c>
      <c r="J172" s="1091">
        <f>Blacksmith!$C$14*C172+(D172*C172)*(0.02*F172)*F172+I172</f>
        <v>5.68</v>
      </c>
      <c r="M172" s="965" t="s">
        <v>1366</v>
      </c>
      <c r="N172" s="1093">
        <f t="shared" ref="N172:P172" si="138">$C$194</f>
        <v>0.08</v>
      </c>
      <c r="O172" s="1093">
        <f t="shared" si="138"/>
        <v>0.08</v>
      </c>
      <c r="P172" s="1093">
        <f t="shared" si="138"/>
        <v>0.08</v>
      </c>
      <c r="U172" s="1103"/>
    </row>
    <row r="173">
      <c r="B173" s="566" t="s">
        <v>989</v>
      </c>
      <c r="C173" s="1088">
        <v>1.0</v>
      </c>
      <c r="D173" s="1088">
        <v>1.5</v>
      </c>
      <c r="E173" s="1088">
        <v>4.0</v>
      </c>
      <c r="F173" s="1088">
        <v>1.0</v>
      </c>
      <c r="G173" s="1089" t="str">
        <f>'Materials and tools'!$E$151</f>
        <v>Charcoal</v>
      </c>
      <c r="H173" s="1090">
        <f>C173*Miner!$C$83</f>
        <v>2</v>
      </c>
      <c r="I173" s="1090">
        <f>'Materials and tools'!$E$152*H173</f>
        <v>0.14</v>
      </c>
      <c r="J173" s="1091">
        <f>Blacksmith!$C$14*C173+(D173*C173)*(0.02*F173)*F173+I173</f>
        <v>0.67</v>
      </c>
      <c r="M173" s="967" t="s">
        <v>1367</v>
      </c>
      <c r="N173" s="968" t="s">
        <v>1368</v>
      </c>
      <c r="O173" s="968" t="s">
        <v>1369</v>
      </c>
      <c r="P173" s="968" t="s">
        <v>1368</v>
      </c>
      <c r="U173" s="1103"/>
    </row>
    <row r="174">
      <c r="B174" s="556" t="s">
        <v>996</v>
      </c>
      <c r="C174" s="1088">
        <v>3.0</v>
      </c>
      <c r="D174" s="1088">
        <v>2.5</v>
      </c>
      <c r="E174" s="1088">
        <v>7.0</v>
      </c>
      <c r="F174" s="1088">
        <v>1.0</v>
      </c>
      <c r="G174" s="1089" t="str">
        <f>'Materials and tools'!$E$151</f>
        <v>Charcoal</v>
      </c>
      <c r="H174" s="1090">
        <f>C174*Miner!$C$83</f>
        <v>6</v>
      </c>
      <c r="I174" s="1090">
        <f>'Materials and tools'!$E$152*H174</f>
        <v>0.42</v>
      </c>
      <c r="J174" s="1091">
        <f>Blacksmith!$C$14*C174+(D174*C174)*(0.02*F174)*F174+I174</f>
        <v>2.07</v>
      </c>
      <c r="M174" s="970" t="s">
        <v>1370</v>
      </c>
      <c r="N174" s="968" t="s">
        <v>1305</v>
      </c>
      <c r="O174" s="968" t="s">
        <v>1305</v>
      </c>
      <c r="P174" s="1104" t="str">
        <f>Miner!D60</f>
        <v>Firewood</v>
      </c>
      <c r="U174" s="1103"/>
    </row>
    <row r="175">
      <c r="B175" s="556" t="s">
        <v>999</v>
      </c>
      <c r="C175" s="1088">
        <v>4.0</v>
      </c>
      <c r="D175" s="1088">
        <v>3.0</v>
      </c>
      <c r="E175" s="1088">
        <v>10.0</v>
      </c>
      <c r="F175" s="1088">
        <v>1.0</v>
      </c>
      <c r="G175" s="1089" t="str">
        <f>'Materials and tools'!$E$151</f>
        <v>Charcoal</v>
      </c>
      <c r="H175" s="1090">
        <f>C175*Miner!$C$83</f>
        <v>8</v>
      </c>
      <c r="I175" s="1090">
        <f>'Materials and tools'!$E$152*H175</f>
        <v>0.56</v>
      </c>
      <c r="J175" s="1091">
        <f>Blacksmith!$C$14*C175+(D175*C175)*(0.02*F175)*F175+I175</f>
        <v>2.8</v>
      </c>
      <c r="M175" s="970" t="s">
        <v>1371</v>
      </c>
      <c r="N175" s="972">
        <f>'Materials and tools'!$E$152</f>
        <v>0.07</v>
      </c>
      <c r="O175" s="972">
        <f>'Materials and tools'!$E$152</f>
        <v>0.07</v>
      </c>
      <c r="P175" s="971">
        <f>'Materials and tools'!D152</f>
        <v>0.01</v>
      </c>
      <c r="U175" s="1103"/>
    </row>
    <row r="176">
      <c r="B176" s="556" t="s">
        <v>1006</v>
      </c>
      <c r="C176" s="1088">
        <v>6.0</v>
      </c>
      <c r="D176" s="1088">
        <v>3.5</v>
      </c>
      <c r="E176" s="1088">
        <v>16.0</v>
      </c>
      <c r="F176" s="1088">
        <v>1.0</v>
      </c>
      <c r="G176" s="1089" t="str">
        <f>'Materials and tools'!$E$151</f>
        <v>Charcoal</v>
      </c>
      <c r="H176" s="1090">
        <f>C176*Miner!$C$83</f>
        <v>12</v>
      </c>
      <c r="I176" s="1090">
        <f>'Materials and tools'!$E$152*H176</f>
        <v>0.84</v>
      </c>
      <c r="J176" s="1091">
        <f>Blacksmith!$C$14*C176+(D176*C176)*(0.02*F176)*F176+I176</f>
        <v>4.26</v>
      </c>
      <c r="M176" s="970" t="s">
        <v>1234</v>
      </c>
      <c r="N176" s="971">
        <f>Miner!$C$83*N172</f>
        <v>0.16</v>
      </c>
      <c r="O176" s="971">
        <f>Miner!$H$62*O172</f>
        <v>0.24</v>
      </c>
      <c r="P176" s="971">
        <f>Miner!D62*P172</f>
        <v>0.16</v>
      </c>
    </row>
    <row r="177">
      <c r="B177" s="556" t="s">
        <v>1011</v>
      </c>
      <c r="C177" s="1088">
        <v>6.0</v>
      </c>
      <c r="D177" s="1088">
        <v>4.0</v>
      </c>
      <c r="E177" s="1088">
        <v>16.0</v>
      </c>
      <c r="F177" s="1088">
        <v>1.0</v>
      </c>
      <c r="G177" s="1089" t="str">
        <f>'Materials and tools'!$E$151</f>
        <v>Charcoal</v>
      </c>
      <c r="H177" s="1090">
        <f>C177*Miner!$C$83</f>
        <v>12</v>
      </c>
      <c r="I177" s="1090">
        <f>'Materials and tools'!$E$152*H177</f>
        <v>0.84</v>
      </c>
      <c r="J177" s="1091">
        <f>Blacksmith!$C$14*C177+(D177*C177)*(0.02*F177)*F177+I177</f>
        <v>4.32</v>
      </c>
      <c r="M177" s="974" t="s">
        <v>1372</v>
      </c>
      <c r="N177" s="1105">
        <f t="shared" ref="N177:P177" si="139">N172*N178</f>
        <v>0.016</v>
      </c>
      <c r="O177" s="1106">
        <f t="shared" si="139"/>
        <v>0.04</v>
      </c>
      <c r="P177" s="1106">
        <f t="shared" si="139"/>
        <v>0.016</v>
      </c>
    </row>
    <row r="178">
      <c r="B178" s="556" t="s">
        <v>1014</v>
      </c>
      <c r="C178" s="1088">
        <v>6.0</v>
      </c>
      <c r="D178" s="1088">
        <v>4.0</v>
      </c>
      <c r="E178" s="1088">
        <v>16.0</v>
      </c>
      <c r="F178" s="1088">
        <v>1.0</v>
      </c>
      <c r="G178" s="1089" t="str">
        <f>'Materials and tools'!$E$151</f>
        <v>Charcoal</v>
      </c>
      <c r="H178" s="1090">
        <f>C178*Miner!$C$83</f>
        <v>12</v>
      </c>
      <c r="I178" s="1090">
        <f>'Materials and tools'!$E$152*H178</f>
        <v>0.84</v>
      </c>
      <c r="J178" s="1091">
        <f>Blacksmith!$C$14*C178+(D178*C178)*(0.02*F178)*F178+I178</f>
        <v>4.32</v>
      </c>
      <c r="M178" s="975" t="s">
        <v>1227</v>
      </c>
      <c r="N178" s="1096">
        <f>D194</f>
        <v>0.2</v>
      </c>
      <c r="O178" s="1097">
        <f>N178+0.3</f>
        <v>0.5</v>
      </c>
      <c r="P178" s="1097">
        <f>D194</f>
        <v>0.2</v>
      </c>
    </row>
    <row r="179">
      <c r="B179" s="566" t="s">
        <v>1017</v>
      </c>
      <c r="C179" s="1088">
        <v>8.0</v>
      </c>
      <c r="D179" s="1088">
        <v>4.0</v>
      </c>
      <c r="E179" s="1088">
        <v>23.0</v>
      </c>
      <c r="F179" s="1088">
        <v>1.0</v>
      </c>
      <c r="G179" s="1089" t="str">
        <f>'Materials and tools'!$E$151</f>
        <v>Charcoal</v>
      </c>
      <c r="H179" s="1090">
        <f>C179*Miner!$C$83</f>
        <v>16</v>
      </c>
      <c r="I179" s="1090">
        <f>'Materials and tools'!$E$152*H179</f>
        <v>1.12</v>
      </c>
      <c r="J179" s="1091">
        <f>Blacksmith!$C$14*C179+(D179*C179)*(0.02*F179)*F179+I179</f>
        <v>5.76</v>
      </c>
      <c r="M179" s="975" t="s">
        <v>1373</v>
      </c>
      <c r="N179" s="1096">
        <f t="shared" ref="N179:P179" si="140">(0.02*N180)*N180</f>
        <v>0.02</v>
      </c>
      <c r="O179" s="1097">
        <f t="shared" si="140"/>
        <v>0.08</v>
      </c>
      <c r="P179" s="1097">
        <f t="shared" si="140"/>
        <v>0.02</v>
      </c>
    </row>
    <row r="180">
      <c r="B180" s="577" t="s">
        <v>1025</v>
      </c>
      <c r="C180" s="1088">
        <v>2.0</v>
      </c>
      <c r="D180" s="1088">
        <v>4.0</v>
      </c>
      <c r="E180" s="1088">
        <v>4.0</v>
      </c>
      <c r="F180" s="1088">
        <v>1.0</v>
      </c>
      <c r="G180" s="1089" t="str">
        <f>'Materials and tools'!$E$151</f>
        <v>Charcoal</v>
      </c>
      <c r="H180" s="1090">
        <f>C180*Miner!$C$83</f>
        <v>4</v>
      </c>
      <c r="I180" s="1090">
        <f>'Materials and tools'!$E$152*H180</f>
        <v>0.28</v>
      </c>
      <c r="J180" s="1091">
        <f>Blacksmith!$C$14*C180+(D180*C180)*(0.02*F180)*F180+I180</f>
        <v>1.44</v>
      </c>
      <c r="M180" s="975" t="s">
        <v>1374</v>
      </c>
      <c r="N180" s="1096">
        <v>1.0</v>
      </c>
      <c r="O180" s="1099">
        <v>2.0</v>
      </c>
      <c r="P180" s="1099">
        <v>1.0</v>
      </c>
      <c r="U180" s="1103"/>
    </row>
    <row r="181">
      <c r="B181" s="577" t="s">
        <v>1027</v>
      </c>
      <c r="C181" s="1088">
        <v>2.0</v>
      </c>
      <c r="D181" s="1088">
        <v>5.0</v>
      </c>
      <c r="E181" s="1088">
        <v>5.0</v>
      </c>
      <c r="F181" s="1088">
        <v>1.0</v>
      </c>
      <c r="G181" s="1089" t="str">
        <f>'Materials and tools'!$E$151</f>
        <v>Charcoal</v>
      </c>
      <c r="H181" s="1090">
        <f>C181*Miner!$C$83</f>
        <v>4</v>
      </c>
      <c r="I181" s="1090">
        <f>'Materials and tools'!$E$152*H181</f>
        <v>0.28</v>
      </c>
      <c r="J181" s="1091">
        <f>Blacksmith!$C$14*C181+(D181*C181)*(0.02*F181)*F181+I181</f>
        <v>1.48</v>
      </c>
      <c r="M181" s="975" t="s">
        <v>1375</v>
      </c>
      <c r="N181" s="1096">
        <v>10.0</v>
      </c>
      <c r="O181" s="1099">
        <v>12.0</v>
      </c>
      <c r="P181" s="1099">
        <v>10.0</v>
      </c>
      <c r="U181" s="1103">
        <v>1.0</v>
      </c>
    </row>
    <row r="182">
      <c r="B182" s="577" t="s">
        <v>1029</v>
      </c>
      <c r="C182" s="1088">
        <v>2.0</v>
      </c>
      <c r="D182" s="1088">
        <v>5.5</v>
      </c>
      <c r="E182" s="1088">
        <v>6.0</v>
      </c>
      <c r="F182" s="1088">
        <v>1.0</v>
      </c>
      <c r="G182" s="1089" t="str">
        <f>'Materials and tools'!$E$151</f>
        <v>Charcoal</v>
      </c>
      <c r="H182" s="1090">
        <f>C182*Miner!$C$83</f>
        <v>4</v>
      </c>
      <c r="I182" s="1090">
        <f>'Materials and tools'!$E$152*H182</f>
        <v>0.28</v>
      </c>
      <c r="J182" s="1091">
        <f>Blacksmith!$C$14*C182+(D182*C182)*(0.02*F182)*F182+I182</f>
        <v>1.5</v>
      </c>
      <c r="M182" s="975" t="s">
        <v>1376</v>
      </c>
      <c r="N182" s="976" t="s">
        <v>1240</v>
      </c>
      <c r="O182" s="976" t="s">
        <v>1240</v>
      </c>
      <c r="P182" s="976" t="s">
        <v>1240</v>
      </c>
      <c r="U182" s="1103"/>
    </row>
    <row r="183">
      <c r="B183" s="577" t="s">
        <v>1030</v>
      </c>
      <c r="C183" s="1088">
        <v>3.0</v>
      </c>
      <c r="D183" s="1088">
        <v>5.0</v>
      </c>
      <c r="E183" s="1088">
        <v>8.0</v>
      </c>
      <c r="F183" s="1088">
        <v>1.0</v>
      </c>
      <c r="G183" s="1089" t="str">
        <f>'Materials and tools'!$E$151</f>
        <v>Charcoal</v>
      </c>
      <c r="H183" s="1090">
        <f>C183*Miner!$C$83</f>
        <v>6</v>
      </c>
      <c r="I183" s="1090">
        <f>'Materials and tools'!$E$152*H183</f>
        <v>0.42</v>
      </c>
      <c r="J183" s="1091">
        <f>Blacksmith!$C$14*C183+(D183*C183)*(0.02*F183)*F183+I183</f>
        <v>2.22</v>
      </c>
      <c r="M183" s="958" t="s">
        <v>1377</v>
      </c>
      <c r="N183" s="1107">
        <f t="shared" ref="N183:P183" si="141">N$171*N$172+N184*N186+N175*N176</f>
        <v>0.05376</v>
      </c>
      <c r="O183" s="1107">
        <f t="shared" si="141"/>
        <v>0.152</v>
      </c>
      <c r="P183" s="1107">
        <f t="shared" si="141"/>
        <v>0.01376</v>
      </c>
      <c r="U183" s="1103"/>
    </row>
    <row r="184">
      <c r="B184" s="577" t="s">
        <v>1035</v>
      </c>
      <c r="C184" s="1088">
        <v>3.0</v>
      </c>
      <c r="D184" s="1088">
        <v>5.5</v>
      </c>
      <c r="E184" s="1088">
        <v>7.0</v>
      </c>
      <c r="F184" s="1088">
        <v>1.0</v>
      </c>
      <c r="G184" s="1089" t="str">
        <f>'Materials and tools'!$E$151</f>
        <v>Charcoal</v>
      </c>
      <c r="H184" s="1090">
        <f>C184*Miner!$C$83</f>
        <v>6</v>
      </c>
      <c r="I184" s="1090">
        <f>'Materials and tools'!$E$152*H184</f>
        <v>0.42</v>
      </c>
      <c r="J184" s="1091">
        <f>Blacksmith!$C$14*C184+(D184*C184)*(0.02*F184)*F184+I184</f>
        <v>2.25</v>
      </c>
      <c r="M184" s="974" t="s">
        <v>1372</v>
      </c>
      <c r="N184" s="1105">
        <f t="shared" ref="N184:P184" si="142">N$172*N185</f>
        <v>0.032</v>
      </c>
      <c r="O184" s="1105">
        <f t="shared" si="142"/>
        <v>0.08</v>
      </c>
      <c r="P184" s="1105">
        <f t="shared" si="142"/>
        <v>0.032</v>
      </c>
      <c r="U184" s="1102"/>
    </row>
    <row r="185">
      <c r="B185" s="577" t="s">
        <v>1039</v>
      </c>
      <c r="C185" s="1088">
        <v>5.0</v>
      </c>
      <c r="D185" s="1088">
        <v>6.0</v>
      </c>
      <c r="E185" s="1088">
        <v>15.0</v>
      </c>
      <c r="F185" s="1088">
        <v>1.0</v>
      </c>
      <c r="G185" s="1089" t="str">
        <f>'Materials and tools'!$E$151</f>
        <v>Charcoal</v>
      </c>
      <c r="H185" s="1090">
        <f>C185*Miner!$C$83</f>
        <v>10</v>
      </c>
      <c r="I185" s="1090">
        <f>'Materials and tools'!$E$152*H185</f>
        <v>0.7</v>
      </c>
      <c r="J185" s="1091">
        <f>Blacksmith!$C$14*C185+(D185*C185)*(0.02*F185)*F185+I185</f>
        <v>3.8</v>
      </c>
      <c r="M185" s="975" t="s">
        <v>1227</v>
      </c>
      <c r="N185" s="1096">
        <f t="shared" ref="N185:P185" si="143">N178*$U$185</f>
        <v>0.4</v>
      </c>
      <c r="O185" s="1096">
        <f t="shared" si="143"/>
        <v>1</v>
      </c>
      <c r="P185" s="1096">
        <f t="shared" si="143"/>
        <v>0.4</v>
      </c>
      <c r="U185" s="1103">
        <v>2.0</v>
      </c>
    </row>
    <row r="186">
      <c r="B186" s="592" t="s">
        <v>1044</v>
      </c>
      <c r="C186" s="1088">
        <v>3.0</v>
      </c>
      <c r="D186" s="1088">
        <v>5.0</v>
      </c>
      <c r="E186" s="1098">
        <v>6.0</v>
      </c>
      <c r="F186" s="1088">
        <v>1.0</v>
      </c>
      <c r="G186" s="1089" t="str">
        <f>'Materials and tools'!$E$151</f>
        <v>Charcoal</v>
      </c>
      <c r="H186" s="1090">
        <f>C186*Miner!$C$83</f>
        <v>6</v>
      </c>
      <c r="I186" s="1090">
        <f>'Materials and tools'!$E$152*H186</f>
        <v>0.42</v>
      </c>
      <c r="J186" s="1091">
        <f>Blacksmith!$C$14*C186+(D186*C186)*(0.02*F186)*F186+I186</f>
        <v>2.22</v>
      </c>
      <c r="M186" s="975" t="s">
        <v>1373</v>
      </c>
      <c r="N186" s="1096">
        <f t="shared" ref="N186:P186" si="144">(0.02*N187)*N187</f>
        <v>0.08</v>
      </c>
      <c r="O186" s="1097">
        <f t="shared" si="144"/>
        <v>0.18</v>
      </c>
      <c r="P186" s="1097">
        <f t="shared" si="144"/>
        <v>0.08</v>
      </c>
      <c r="U186" s="956"/>
    </row>
    <row r="187">
      <c r="B187" s="577" t="s">
        <v>862</v>
      </c>
      <c r="C187" s="1088">
        <v>6.0</v>
      </c>
      <c r="D187" s="1098">
        <v>4.0</v>
      </c>
      <c r="E187" s="1088">
        <v>18.0</v>
      </c>
      <c r="F187" s="1088">
        <v>1.0</v>
      </c>
      <c r="G187" s="1089" t="str">
        <f>'Materials and tools'!$E$151</f>
        <v>Charcoal</v>
      </c>
      <c r="H187" s="1090">
        <f>C187*Miner!$C$83</f>
        <v>12</v>
      </c>
      <c r="I187" s="1090">
        <f>'Materials and tools'!$E$152*H187</f>
        <v>0.84</v>
      </c>
      <c r="J187" s="1091">
        <f>Blacksmith!$C$14*C187+(D187*C187)*(0.02*F187)*F187+I187</f>
        <v>4.32</v>
      </c>
      <c r="M187" s="975" t="s">
        <v>1374</v>
      </c>
      <c r="N187" s="1096">
        <f t="shared" ref="N187:P187" si="145">N180+1</f>
        <v>2</v>
      </c>
      <c r="O187" s="1097">
        <f t="shared" si="145"/>
        <v>3</v>
      </c>
      <c r="P187" s="1097">
        <f t="shared" si="145"/>
        <v>2</v>
      </c>
      <c r="U187" s="1103"/>
    </row>
    <row r="188">
      <c r="B188" s="627" t="s">
        <v>1079</v>
      </c>
      <c r="C188" s="1088">
        <v>1.0</v>
      </c>
      <c r="D188" s="1088">
        <v>3.0</v>
      </c>
      <c r="E188" s="1088">
        <v>3.0</v>
      </c>
      <c r="F188" s="1088">
        <v>1.0</v>
      </c>
      <c r="G188" s="1089" t="str">
        <f>'Materials and tools'!$E$151</f>
        <v>Charcoal</v>
      </c>
      <c r="H188" s="1090">
        <f>C188*Miner!$C$83</f>
        <v>2</v>
      </c>
      <c r="I188" s="1090">
        <f>'Materials and tools'!$E$152*H188</f>
        <v>0.14</v>
      </c>
      <c r="J188" s="1091">
        <f>Blacksmith!$C$14*C188+(D188*C188)*(0.02*F188)*F188+I188</f>
        <v>0.7</v>
      </c>
      <c r="M188" s="975" t="s">
        <v>1375</v>
      </c>
      <c r="N188" s="1096">
        <v>12.0</v>
      </c>
      <c r="O188" s="1097">
        <v>12.0</v>
      </c>
      <c r="P188" s="1099">
        <v>12.0</v>
      </c>
      <c r="U188" s="1103"/>
    </row>
    <row r="189">
      <c r="B189" s="627" t="s">
        <v>1086</v>
      </c>
      <c r="C189" s="1088">
        <v>2.0</v>
      </c>
      <c r="D189" s="1088">
        <v>3.0</v>
      </c>
      <c r="E189" s="1088">
        <v>5.0</v>
      </c>
      <c r="F189" s="1088">
        <v>1.0</v>
      </c>
      <c r="G189" s="1089" t="str">
        <f>'Materials and tools'!$E$151</f>
        <v>Charcoal</v>
      </c>
      <c r="H189" s="1090">
        <f>C189*Miner!$C$83</f>
        <v>4</v>
      </c>
      <c r="I189" s="1090">
        <f>'Materials and tools'!$E$152*H189</f>
        <v>0.28</v>
      </c>
      <c r="J189" s="1091">
        <f>Blacksmith!$C$14*C189+(D189*C189)*(0.02*F189)*F189+I189</f>
        <v>1.4</v>
      </c>
      <c r="M189" s="975" t="s">
        <v>1376</v>
      </c>
      <c r="N189" s="976" t="s">
        <v>1240</v>
      </c>
      <c r="O189" s="976" t="s">
        <v>1240</v>
      </c>
      <c r="P189" s="976" t="s">
        <v>1240</v>
      </c>
    </row>
    <row r="190">
      <c r="B190" s="627" t="s">
        <v>1089</v>
      </c>
      <c r="C190" s="1088">
        <v>3.0</v>
      </c>
      <c r="D190" s="1088">
        <v>3.0</v>
      </c>
      <c r="E190" s="1088">
        <v>8.0</v>
      </c>
      <c r="F190" s="1088">
        <v>1.0</v>
      </c>
      <c r="G190" s="1089" t="str">
        <f>'Materials and tools'!$E$151</f>
        <v>Charcoal</v>
      </c>
      <c r="H190" s="1090">
        <f>C190*Miner!$C$83</f>
        <v>6</v>
      </c>
      <c r="I190" s="1090">
        <f>'Materials and tools'!$E$152*H190</f>
        <v>0.42</v>
      </c>
      <c r="J190" s="1091">
        <f>Blacksmith!$C$14*C190+(D190*C190)*(0.02*F190)*F190+I190</f>
        <v>2.1</v>
      </c>
    </row>
    <row r="191">
      <c r="B191" s="641" t="s">
        <v>1091</v>
      </c>
      <c r="C191" s="1088">
        <v>4.0</v>
      </c>
      <c r="D191" s="1088">
        <v>3.0</v>
      </c>
      <c r="E191" s="1088">
        <v>11.0</v>
      </c>
      <c r="F191" s="1088">
        <v>1.0</v>
      </c>
      <c r="G191" s="1089" t="str">
        <f>'Materials and tools'!$E$151</f>
        <v>Charcoal</v>
      </c>
      <c r="H191" s="1090">
        <f>C191*Miner!$C$83</f>
        <v>8</v>
      </c>
      <c r="I191" s="1090">
        <f>'Materials and tools'!$E$152*H191</f>
        <v>0.56</v>
      </c>
      <c r="J191" s="1091">
        <f>Blacksmith!$C$14*C191+(D191*C191)*(0.02*F191)*F191+I191</f>
        <v>2.8</v>
      </c>
      <c r="M191" s="1108" t="s">
        <v>1498</v>
      </c>
      <c r="N191" s="953"/>
      <c r="O191" s="953"/>
      <c r="P191" s="953"/>
    </row>
    <row r="192">
      <c r="B192" s="689" t="s">
        <v>1113</v>
      </c>
      <c r="C192" s="1098">
        <v>1.0</v>
      </c>
      <c r="D192" s="1088">
        <v>2.0</v>
      </c>
      <c r="E192" s="1088">
        <v>4.0</v>
      </c>
      <c r="F192" s="1088">
        <v>1.0</v>
      </c>
      <c r="G192" s="1089" t="str">
        <f>'Materials and tools'!$E$151</f>
        <v>Charcoal</v>
      </c>
      <c r="H192" s="1090">
        <f>C192*Miner!$C$83</f>
        <v>2</v>
      </c>
      <c r="I192" s="1090">
        <f>'Materials and tools'!$E$152*H192</f>
        <v>0.14</v>
      </c>
      <c r="J192" s="1091">
        <f>Blacksmith!$C$14*C192+(D192*C192)*(0.02*F192)*F192+I192</f>
        <v>0.68</v>
      </c>
      <c r="M192" s="954" t="s">
        <v>1499</v>
      </c>
      <c r="N192" s="1109" t="s">
        <v>148</v>
      </c>
      <c r="O192" s="1109" t="s">
        <v>765</v>
      </c>
      <c r="P192" s="1110" t="s">
        <v>1497</v>
      </c>
    </row>
    <row r="193">
      <c r="B193" s="693" t="s">
        <v>1121</v>
      </c>
      <c r="C193" s="1098">
        <v>2.0</v>
      </c>
      <c r="D193" s="1088">
        <v>2.5</v>
      </c>
      <c r="E193" s="1088">
        <v>7.0</v>
      </c>
      <c r="F193" s="1088">
        <v>1.0</v>
      </c>
      <c r="G193" s="1089" t="str">
        <f>'Materials and tools'!$E$151</f>
        <v>Charcoal</v>
      </c>
      <c r="H193" s="1090">
        <f>C193*Miner!$C$83</f>
        <v>4</v>
      </c>
      <c r="I193" s="1090">
        <f>'Materials and tools'!$E$152*H193</f>
        <v>0.28</v>
      </c>
      <c r="J193" s="1091">
        <f>Blacksmith!$C$14*C193+(D193*C193)*(0.02*F193)*F193+I193</f>
        <v>1.38</v>
      </c>
      <c r="M193" s="961" t="s">
        <v>136</v>
      </c>
      <c r="N193" s="1111">
        <v>0.0</v>
      </c>
      <c r="O193" s="1111">
        <v>1.0</v>
      </c>
      <c r="P193" s="1111">
        <v>2.0</v>
      </c>
    </row>
    <row r="194">
      <c r="B194" s="1112" t="s">
        <v>1055</v>
      </c>
      <c r="C194" s="1098">
        <v>0.08</v>
      </c>
      <c r="D194" s="1098">
        <v>0.2</v>
      </c>
      <c r="E194" s="1098">
        <f t="shared" ref="E194:E197" si="147">C194*3</f>
        <v>0.24</v>
      </c>
      <c r="F194" s="1098">
        <v>1.0</v>
      </c>
      <c r="G194" s="1089" t="str">
        <f>'Materials and tools'!$E$151</f>
        <v>Charcoal</v>
      </c>
      <c r="H194" s="1090">
        <f>C194*Miner!$C$83</f>
        <v>0.16</v>
      </c>
      <c r="I194" s="1113">
        <f>'Materials and tools'!$E$152*H194</f>
        <v>0.0112</v>
      </c>
      <c r="J194" s="1091">
        <f>Blacksmith!$C$14*C194+(D194*C194)*(0.02*F194)*F194+I194</f>
        <v>0.05152</v>
      </c>
      <c r="M194" s="961" t="s">
        <v>1216</v>
      </c>
      <c r="N194" s="962">
        <f t="shared" ref="N194:P194" si="146">N193+1</f>
        <v>1</v>
      </c>
      <c r="O194" s="962">
        <f t="shared" si="146"/>
        <v>2</v>
      </c>
      <c r="P194" s="962">
        <f t="shared" si="146"/>
        <v>3</v>
      </c>
    </row>
    <row r="195">
      <c r="B195" s="1112" t="s">
        <v>1442</v>
      </c>
      <c r="C195" s="1098">
        <v>4.0</v>
      </c>
      <c r="D195" s="1098">
        <v>1.0</v>
      </c>
      <c r="E195" s="1088">
        <f t="shared" si="147"/>
        <v>12</v>
      </c>
      <c r="F195" s="1088">
        <v>1.0</v>
      </c>
      <c r="G195" s="1089" t="str">
        <f>'Materials and tools'!$E$151</f>
        <v>Charcoal</v>
      </c>
      <c r="H195" s="1090">
        <f>C195*Miner!$C$83</f>
        <v>8</v>
      </c>
      <c r="I195" s="1090">
        <f>'Materials and tools'!$E$152*H195</f>
        <v>0.56</v>
      </c>
      <c r="J195" s="1091">
        <f>Blacksmith!$C$14*C195+(D195*C195)*(0.02*F195)*F195+I195</f>
        <v>2.64</v>
      </c>
    </row>
    <row r="196">
      <c r="B196" s="1112" t="s">
        <v>1500</v>
      </c>
      <c r="C196" s="1098">
        <v>7.0</v>
      </c>
      <c r="D196" s="1098">
        <v>1.5</v>
      </c>
      <c r="E196" s="1088">
        <f t="shared" si="147"/>
        <v>21</v>
      </c>
      <c r="F196" s="1088">
        <v>1.0</v>
      </c>
      <c r="G196" s="1089" t="str">
        <f>'Materials and tools'!$E$151</f>
        <v>Charcoal</v>
      </c>
      <c r="H196" s="1090">
        <f>C196*Miner!$C$83</f>
        <v>14</v>
      </c>
      <c r="I196" s="1090">
        <f>'Materials and tools'!$E$152*H196</f>
        <v>0.98</v>
      </c>
      <c r="J196" s="1091">
        <f>Blacksmith!$C$14*C196+(D196*C196)*(0.02*F196)*F196+I196</f>
        <v>4.69</v>
      </c>
    </row>
    <row r="197">
      <c r="B197" s="1112" t="s">
        <v>1501</v>
      </c>
      <c r="C197" s="1098">
        <v>11.0</v>
      </c>
      <c r="D197" s="1098">
        <v>2.0</v>
      </c>
      <c r="E197" s="1088">
        <f t="shared" si="147"/>
        <v>33</v>
      </c>
      <c r="F197" s="1098">
        <v>1.0</v>
      </c>
      <c r="G197" s="1089" t="str">
        <f>'Materials and tools'!$E$151</f>
        <v>Charcoal</v>
      </c>
      <c r="H197" s="1090">
        <f>C197*Miner!$C$83</f>
        <v>22</v>
      </c>
      <c r="I197" s="1090">
        <f>'Materials and tools'!$E$152*H197</f>
        <v>1.54</v>
      </c>
      <c r="J197" s="1091">
        <f>Blacksmith!$C$14*C197+(D197*C197)*(0.02*F197)*F197+I197</f>
        <v>7.48</v>
      </c>
      <c r="M197" s="946" t="s">
        <v>1502</v>
      </c>
    </row>
    <row r="198">
      <c r="M198" s="426" t="s">
        <v>1503</v>
      </c>
    </row>
    <row r="199">
      <c r="C199" s="898" t="s">
        <v>1504</v>
      </c>
      <c r="D199" s="898" t="s">
        <v>1505</v>
      </c>
      <c r="E199" s="898" t="s">
        <v>1506</v>
      </c>
      <c r="F199" s="898" t="s">
        <v>1507</v>
      </c>
      <c r="G199" s="898" t="s">
        <v>1508</v>
      </c>
      <c r="H199" s="898" t="s">
        <v>1509</v>
      </c>
      <c r="I199" s="898" t="s">
        <v>1510</v>
      </c>
      <c r="J199" s="898" t="s">
        <v>1214</v>
      </c>
    </row>
    <row r="200">
      <c r="B200" s="881" t="s">
        <v>1164</v>
      </c>
      <c r="C200" s="1098">
        <v>0.1</v>
      </c>
      <c r="D200" s="1098">
        <v>0.3</v>
      </c>
      <c r="E200" s="1098">
        <v>0.6</v>
      </c>
      <c r="F200" s="1098">
        <v>0.5</v>
      </c>
      <c r="G200" s="1088">
        <v>1.0</v>
      </c>
      <c r="H200" s="1114" t="str">
        <f>'Materials and tools'!$E$151</f>
        <v>Charcoal</v>
      </c>
      <c r="I200" s="1115">
        <f>'Materials and tools'!$E$152*Miner!$C$83*C200</f>
        <v>0.014</v>
      </c>
      <c r="J200" s="1116">
        <f t="shared" ref="J200:J201" si="148">$N$209*C200+$N$210*D200+(C200+D200)*E200*(0.02*G200)*G200+I200</f>
        <v>0.0718</v>
      </c>
      <c r="M200" s="453" t="s">
        <v>1358</v>
      </c>
      <c r="N200" s="1117" t="s">
        <v>1164</v>
      </c>
      <c r="U200" s="956"/>
    </row>
    <row r="201">
      <c r="B201" s="881" t="s">
        <v>1183</v>
      </c>
      <c r="C201" s="1098">
        <v>0.1</v>
      </c>
      <c r="D201" s="1098">
        <v>0.2</v>
      </c>
      <c r="E201" s="1098">
        <v>0.5</v>
      </c>
      <c r="F201" s="1098">
        <v>0.5</v>
      </c>
      <c r="G201" s="1088">
        <v>1.0</v>
      </c>
      <c r="H201" s="1089" t="str">
        <f>'Materials and tools'!$E$151</f>
        <v>Charcoal</v>
      </c>
      <c r="I201" s="1115">
        <f>'Materials and tools'!$E$152*Miner!$C$83*C201</f>
        <v>0.014</v>
      </c>
      <c r="J201" s="1116">
        <f t="shared" si="148"/>
        <v>0.069</v>
      </c>
      <c r="M201" s="453" t="s">
        <v>1511</v>
      </c>
      <c r="N201" s="1118">
        <f>VLOOKUP(N200,B200:J201,2,0)</f>
        <v>0.1</v>
      </c>
      <c r="U201" s="956"/>
    </row>
    <row r="202">
      <c r="M202" s="453" t="s">
        <v>1512</v>
      </c>
      <c r="N202" s="1118">
        <f>VLOOKUP(N200,B200:J201,3,0)</f>
        <v>0.3</v>
      </c>
      <c r="U202" s="956"/>
    </row>
    <row r="203">
      <c r="M203" s="677" t="s">
        <v>1227</v>
      </c>
      <c r="N203" s="1118">
        <f>VLOOKUP(N200,B200:J201,4,0)</f>
        <v>0.6</v>
      </c>
      <c r="U203" s="956"/>
    </row>
    <row r="204">
      <c r="M204" s="453" t="s">
        <v>1360</v>
      </c>
      <c r="N204" s="1118">
        <f>VLOOKUP(N200,B200:J201,6,0)</f>
        <v>1</v>
      </c>
      <c r="U204" s="956"/>
    </row>
    <row r="205">
      <c r="U205" s="956"/>
    </row>
    <row r="206">
      <c r="M206" s="1119" t="s">
        <v>1362</v>
      </c>
      <c r="N206" s="955" t="str">
        <f>'Materials and tools'!D23</f>
        <v>Bronze</v>
      </c>
      <c r="O206" s="955" t="str">
        <f>'Materials and tools'!E23</f>
        <v>Iron</v>
      </c>
      <c r="P206" s="955" t="str">
        <f>'Materials and tools'!F23</f>
        <v>Steel</v>
      </c>
      <c r="Q206" s="955" t="str">
        <f>'Materials and tools'!G23</f>
        <v>Wootz steel</v>
      </c>
      <c r="R206" s="955" t="str">
        <f>'Materials and tools'!H23</f>
        <v>Cavril</v>
      </c>
      <c r="S206" s="955" t="str">
        <f>'Materials and tools'!I23</f>
        <v>Gramant</v>
      </c>
      <c r="T206" s="955" t="str">
        <f>'Materials and tools'!J23</f>
        <v>Leoryte</v>
      </c>
      <c r="U206" s="957" t="s">
        <v>1363</v>
      </c>
    </row>
    <row r="207">
      <c r="M207" s="1120" t="s">
        <v>1513</v>
      </c>
      <c r="N207" s="1121" t="s">
        <v>1514</v>
      </c>
      <c r="O207" s="1121" t="s">
        <v>1514</v>
      </c>
      <c r="P207" s="1121" t="s">
        <v>1514</v>
      </c>
      <c r="Q207" s="1121" t="s">
        <v>1514</v>
      </c>
      <c r="R207" s="1121" t="s">
        <v>1514</v>
      </c>
      <c r="S207" s="1121" t="s">
        <v>1514</v>
      </c>
      <c r="T207" s="1121" t="s">
        <v>1514</v>
      </c>
      <c r="U207" s="1102"/>
    </row>
    <row r="208">
      <c r="M208" s="958" t="s">
        <v>1364</v>
      </c>
      <c r="N208" s="1122">
        <f t="shared" ref="N208:T208" si="149">N209*N211+N210*N212+N217*N219+N215*N216</f>
        <v>0.0718</v>
      </c>
      <c r="O208" s="1122">
        <f t="shared" si="149"/>
        <v>0.2038</v>
      </c>
      <c r="P208" s="1122">
        <f t="shared" si="149"/>
        <v>0.5884</v>
      </c>
      <c r="Q208" s="1122">
        <f t="shared" si="149"/>
        <v>1.6434</v>
      </c>
      <c r="R208" s="1122">
        <f t="shared" si="149"/>
        <v>4.588</v>
      </c>
      <c r="S208" s="1122">
        <f t="shared" si="149"/>
        <v>13.1638</v>
      </c>
      <c r="T208" s="1122">
        <f t="shared" si="149"/>
        <v>38.4988</v>
      </c>
      <c r="U208" s="1102"/>
    </row>
    <row r="209">
      <c r="M209" s="963" t="s">
        <v>1515</v>
      </c>
      <c r="N209" s="964">
        <f>'Materials and tools'!D24</f>
        <v>0.5</v>
      </c>
      <c r="O209" s="964">
        <f>'Materials and tools'!E24</f>
        <v>1.51</v>
      </c>
      <c r="P209" s="964">
        <f>'Materials and tools'!F24</f>
        <v>4.57</v>
      </c>
      <c r="Q209" s="964">
        <f>'Materials and tools'!G24</f>
        <v>13.784</v>
      </c>
      <c r="R209" s="964">
        <f>'Materials and tools'!H24</f>
        <v>41.55</v>
      </c>
      <c r="S209" s="964">
        <f>'Materials and tools'!I24</f>
        <v>124.72</v>
      </c>
      <c r="T209" s="964">
        <f>'Materials and tools'!J24</f>
        <v>374.71</v>
      </c>
      <c r="U209" s="1103"/>
    </row>
    <row r="210">
      <c r="M210" s="1123" t="s">
        <v>1516</v>
      </c>
      <c r="N210" s="1124">
        <f>'Materials and tools'!$D$66</f>
        <v>0.01</v>
      </c>
      <c r="O210" s="1124">
        <f>'Materials and tools'!$D$66</f>
        <v>0.01</v>
      </c>
      <c r="P210" s="1124">
        <f>'Materials and tools'!$D$66</f>
        <v>0.01</v>
      </c>
      <c r="Q210" s="1124">
        <f>'Materials and tools'!$D$66</f>
        <v>0.01</v>
      </c>
      <c r="R210" s="1124">
        <f>'Materials and tools'!$D$66</f>
        <v>0.01</v>
      </c>
      <c r="S210" s="1124">
        <f>'Materials and tools'!$D$66</f>
        <v>0.01</v>
      </c>
      <c r="T210" s="1124">
        <f>'Materials and tools'!$D$66</f>
        <v>0.01</v>
      </c>
      <c r="U210" s="1103"/>
    </row>
    <row r="211">
      <c r="M211" s="965" t="s">
        <v>1517</v>
      </c>
      <c r="N211" s="966">
        <f t="shared" ref="N211:T211" si="150">$N$201</f>
        <v>0.1</v>
      </c>
      <c r="O211" s="966">
        <f t="shared" si="150"/>
        <v>0.1</v>
      </c>
      <c r="P211" s="966">
        <f t="shared" si="150"/>
        <v>0.1</v>
      </c>
      <c r="Q211" s="966">
        <f t="shared" si="150"/>
        <v>0.1</v>
      </c>
      <c r="R211" s="966">
        <f t="shared" si="150"/>
        <v>0.1</v>
      </c>
      <c r="S211" s="966">
        <f t="shared" si="150"/>
        <v>0.1</v>
      </c>
      <c r="T211" s="966">
        <f t="shared" si="150"/>
        <v>0.1</v>
      </c>
      <c r="U211" s="1103"/>
    </row>
    <row r="212">
      <c r="M212" s="1125" t="s">
        <v>1518</v>
      </c>
      <c r="N212" s="1126">
        <f t="shared" ref="N212:T212" si="151">$N$202</f>
        <v>0.3</v>
      </c>
      <c r="O212" s="1126">
        <f t="shared" si="151"/>
        <v>0.3</v>
      </c>
      <c r="P212" s="1126">
        <f t="shared" si="151"/>
        <v>0.3</v>
      </c>
      <c r="Q212" s="1126">
        <f t="shared" si="151"/>
        <v>0.3</v>
      </c>
      <c r="R212" s="1126">
        <f t="shared" si="151"/>
        <v>0.3</v>
      </c>
      <c r="S212" s="1126">
        <f t="shared" si="151"/>
        <v>0.3</v>
      </c>
      <c r="T212" s="1126">
        <f t="shared" si="151"/>
        <v>0.3</v>
      </c>
      <c r="U212" s="1103"/>
    </row>
    <row r="213">
      <c r="M213" s="967" t="s">
        <v>1367</v>
      </c>
      <c r="N213" s="968" t="s">
        <v>1519</v>
      </c>
      <c r="O213" s="968" t="s">
        <v>1369</v>
      </c>
      <c r="P213" s="968" t="s">
        <v>1369</v>
      </c>
      <c r="Q213" s="968" t="s">
        <v>1369</v>
      </c>
      <c r="R213" s="968" t="s">
        <v>1369</v>
      </c>
      <c r="S213" s="968" t="s">
        <v>1369</v>
      </c>
      <c r="T213" s="968" t="s">
        <v>1369</v>
      </c>
    </row>
    <row r="214">
      <c r="M214" s="970" t="s">
        <v>1370</v>
      </c>
      <c r="N214" s="968" t="s">
        <v>1305</v>
      </c>
      <c r="O214" s="968" t="s">
        <v>1305</v>
      </c>
      <c r="P214" s="971" t="str">
        <f>'Materials and tools'!$F$151</f>
        <v>Coal</v>
      </c>
      <c r="Q214" s="971" t="str">
        <f>'Materials and tools'!$F$151</f>
        <v>Coal</v>
      </c>
      <c r="R214" s="971" t="str">
        <f>'Materials and tools'!$F$151</f>
        <v>Coal</v>
      </c>
      <c r="S214" s="971" t="str">
        <f>'Materials and tools'!$F$151</f>
        <v>Coal</v>
      </c>
      <c r="T214" s="971" t="str">
        <f>'Materials and tools'!$F$151</f>
        <v>Coal</v>
      </c>
    </row>
    <row r="215">
      <c r="M215" s="970" t="s">
        <v>1371</v>
      </c>
      <c r="N215" s="972">
        <f>'Materials and tools'!$E$152</f>
        <v>0.07</v>
      </c>
      <c r="O215" s="972">
        <f>'Materials and tools'!$E$152</f>
        <v>0.07</v>
      </c>
      <c r="P215" s="973">
        <f>'Materials and tools'!$F$152</f>
        <v>0.14</v>
      </c>
      <c r="Q215" s="973">
        <f>'Materials and tools'!$F$152</f>
        <v>0.14</v>
      </c>
      <c r="R215" s="973">
        <f>'Materials and tools'!$F$152</f>
        <v>0.14</v>
      </c>
      <c r="S215" s="973">
        <f>'Materials and tools'!$F$152</f>
        <v>0.14</v>
      </c>
      <c r="T215" s="973">
        <f>'Materials and tools'!$F$152</f>
        <v>0.14</v>
      </c>
    </row>
    <row r="216">
      <c r="M216" s="970" t="s">
        <v>1234</v>
      </c>
      <c r="N216" s="971">
        <f>Miner!$C$83*N211</f>
        <v>0.2</v>
      </c>
      <c r="O216" s="971">
        <f>Miner!$H$62*O211</f>
        <v>0.3</v>
      </c>
      <c r="P216" s="971">
        <f>Miner!$D$83*P211</f>
        <v>0.3</v>
      </c>
      <c r="Q216" s="971">
        <f>Miner!$L$62*Q211</f>
        <v>0.5</v>
      </c>
      <c r="R216" s="971">
        <f>Miner!$M$62*R211</f>
        <v>0.5</v>
      </c>
      <c r="S216" s="971">
        <f>Miner!$N$62*S211</f>
        <v>0.6</v>
      </c>
      <c r="T216" s="971">
        <f>Miner!$N$62*T211</f>
        <v>0.6</v>
      </c>
    </row>
    <row r="217">
      <c r="M217" s="974" t="s">
        <v>1372</v>
      </c>
      <c r="N217" s="913">
        <f t="shared" ref="N217:T217" si="152">(N211+N212)*N218</f>
        <v>0.24</v>
      </c>
      <c r="O217" s="913">
        <f t="shared" si="152"/>
        <v>0.36</v>
      </c>
      <c r="P217" s="913">
        <f t="shared" si="152"/>
        <v>0.48</v>
      </c>
      <c r="Q217" s="913">
        <f t="shared" si="152"/>
        <v>0.6</v>
      </c>
      <c r="R217" s="913">
        <f t="shared" si="152"/>
        <v>0.72</v>
      </c>
      <c r="S217" s="913">
        <f t="shared" si="152"/>
        <v>0.84</v>
      </c>
      <c r="T217" s="913">
        <f t="shared" si="152"/>
        <v>0.96</v>
      </c>
      <c r="U217" s="1103"/>
    </row>
    <row r="218">
      <c r="M218" s="975" t="s">
        <v>1227</v>
      </c>
      <c r="N218" s="913">
        <f>N203</f>
        <v>0.6</v>
      </c>
      <c r="O218" s="913">
        <f t="shared" ref="O218:T218" si="153">N218+0.3</f>
        <v>0.9</v>
      </c>
      <c r="P218" s="913">
        <f t="shared" si="153"/>
        <v>1.2</v>
      </c>
      <c r="Q218" s="913">
        <f t="shared" si="153"/>
        <v>1.5</v>
      </c>
      <c r="R218" s="913">
        <f t="shared" si="153"/>
        <v>1.8</v>
      </c>
      <c r="S218" s="913">
        <f t="shared" si="153"/>
        <v>2.1</v>
      </c>
      <c r="T218" s="913">
        <f t="shared" si="153"/>
        <v>2.4</v>
      </c>
      <c r="U218" s="1103">
        <v>1.0</v>
      </c>
    </row>
    <row r="219">
      <c r="M219" s="975" t="s">
        <v>1373</v>
      </c>
      <c r="N219" s="913">
        <f t="shared" ref="N219:T219" si="154">(0.02*N220)*N220</f>
        <v>0.02</v>
      </c>
      <c r="O219" s="913">
        <f t="shared" si="154"/>
        <v>0.08</v>
      </c>
      <c r="P219" s="913">
        <f t="shared" si="154"/>
        <v>0.18</v>
      </c>
      <c r="Q219" s="914">
        <f t="shared" si="154"/>
        <v>0.32</v>
      </c>
      <c r="R219" s="913">
        <f t="shared" si="154"/>
        <v>0.5</v>
      </c>
      <c r="S219" s="913">
        <f t="shared" si="154"/>
        <v>0.72</v>
      </c>
      <c r="T219" s="913">
        <f t="shared" si="154"/>
        <v>0.98</v>
      </c>
      <c r="U219" s="1103"/>
    </row>
    <row r="220">
      <c r="M220" s="1127" t="s">
        <v>1520</v>
      </c>
      <c r="N220" s="913">
        <f>N204</f>
        <v>1</v>
      </c>
      <c r="O220" s="913">
        <f t="shared" ref="O220:T220" si="155">N220+1</f>
        <v>2</v>
      </c>
      <c r="P220" s="913">
        <f t="shared" si="155"/>
        <v>3</v>
      </c>
      <c r="Q220" s="913">
        <f t="shared" si="155"/>
        <v>4</v>
      </c>
      <c r="R220" s="913">
        <f t="shared" si="155"/>
        <v>5</v>
      </c>
      <c r="S220" s="913">
        <f t="shared" si="155"/>
        <v>6</v>
      </c>
      <c r="T220" s="913">
        <f t="shared" si="155"/>
        <v>7</v>
      </c>
      <c r="U220" s="1103"/>
    </row>
    <row r="221">
      <c r="M221" s="1127" t="s">
        <v>1521</v>
      </c>
      <c r="N221" s="913">
        <f t="shared" ref="N221:T221" si="156">20+(N220-1)*4</f>
        <v>20</v>
      </c>
      <c r="O221" s="1128">
        <f t="shared" si="156"/>
        <v>24</v>
      </c>
      <c r="P221" s="1128">
        <f t="shared" si="156"/>
        <v>28</v>
      </c>
      <c r="Q221" s="1128">
        <f t="shared" si="156"/>
        <v>32</v>
      </c>
      <c r="R221" s="1128">
        <f t="shared" si="156"/>
        <v>36</v>
      </c>
      <c r="S221" s="1128">
        <f t="shared" si="156"/>
        <v>40</v>
      </c>
      <c r="T221" s="1128">
        <f t="shared" si="156"/>
        <v>44</v>
      </c>
      <c r="U221" s="1102"/>
    </row>
    <row r="222">
      <c r="M222" s="975" t="s">
        <v>1522</v>
      </c>
      <c r="N222" s="916" t="s">
        <v>1240</v>
      </c>
      <c r="O222" s="916" t="s">
        <v>1240</v>
      </c>
      <c r="P222" s="916" t="s">
        <v>1240</v>
      </c>
      <c r="Q222" s="916" t="s">
        <v>1253</v>
      </c>
      <c r="R222" s="916" t="s">
        <v>1253</v>
      </c>
      <c r="S222" s="916" t="s">
        <v>1253</v>
      </c>
      <c r="T222" s="916" t="s">
        <v>1266</v>
      </c>
      <c r="U222" s="956"/>
    </row>
    <row r="223">
      <c r="M223" s="975" t="s">
        <v>1376</v>
      </c>
      <c r="N223" s="916" t="s">
        <v>1240</v>
      </c>
      <c r="O223" s="916" t="s">
        <v>1240</v>
      </c>
      <c r="P223" s="916" t="s">
        <v>1240</v>
      </c>
      <c r="Q223" s="916" t="s">
        <v>1253</v>
      </c>
      <c r="R223" s="916" t="s">
        <v>1253</v>
      </c>
      <c r="S223" s="916" t="s">
        <v>1253</v>
      </c>
      <c r="T223" s="916" t="s">
        <v>1266</v>
      </c>
      <c r="U223" s="956"/>
    </row>
    <row r="224">
      <c r="M224" s="1129" t="s">
        <v>1377</v>
      </c>
      <c r="N224" s="1130">
        <f t="shared" ref="N224:T224" si="157">N209*N211+N210*N212+N225*N227+N215*N216</f>
        <v>0.1054</v>
      </c>
      <c r="O224" s="1130">
        <f t="shared" si="157"/>
        <v>0.3046</v>
      </c>
      <c r="P224" s="1130">
        <f t="shared" si="157"/>
        <v>0.8092</v>
      </c>
      <c r="Q224" s="1130">
        <f t="shared" si="157"/>
        <v>2.0514</v>
      </c>
      <c r="R224" s="1130">
        <f t="shared" si="157"/>
        <v>5.2648</v>
      </c>
      <c r="S224" s="1130">
        <f t="shared" si="157"/>
        <v>14.2054</v>
      </c>
      <c r="T224" s="1130">
        <f t="shared" si="157"/>
        <v>40.0156</v>
      </c>
      <c r="U224" s="1103"/>
    </row>
    <row r="225">
      <c r="M225" s="974" t="s">
        <v>1372</v>
      </c>
      <c r="N225" s="1010">
        <f t="shared" ref="N225:T225" si="158">(N211+N212)*N226</f>
        <v>0.48</v>
      </c>
      <c r="O225" s="1010">
        <f t="shared" si="158"/>
        <v>0.72</v>
      </c>
      <c r="P225" s="1010">
        <f t="shared" si="158"/>
        <v>0.96</v>
      </c>
      <c r="Q225" s="1010">
        <f t="shared" si="158"/>
        <v>1.2</v>
      </c>
      <c r="R225" s="1010">
        <f t="shared" si="158"/>
        <v>1.44</v>
      </c>
      <c r="S225" s="1010">
        <f t="shared" si="158"/>
        <v>1.68</v>
      </c>
      <c r="T225" s="1010">
        <f t="shared" si="158"/>
        <v>1.92</v>
      </c>
      <c r="U225" s="1103"/>
    </row>
    <row r="226">
      <c r="M226" s="975" t="s">
        <v>1227</v>
      </c>
      <c r="N226" s="1010">
        <f t="shared" ref="N226:T226" si="159">N$218*$U226</f>
        <v>1.2</v>
      </c>
      <c r="O226" s="1010">
        <f t="shared" si="159"/>
        <v>1.8</v>
      </c>
      <c r="P226" s="1010">
        <f t="shared" si="159"/>
        <v>2.4</v>
      </c>
      <c r="Q226" s="1010">
        <f t="shared" si="159"/>
        <v>3</v>
      </c>
      <c r="R226" s="1010">
        <f t="shared" si="159"/>
        <v>3.6</v>
      </c>
      <c r="S226" s="1010">
        <f t="shared" si="159"/>
        <v>4.2</v>
      </c>
      <c r="T226" s="1010">
        <f t="shared" si="159"/>
        <v>4.8</v>
      </c>
      <c r="U226" s="1103">
        <v>2.0</v>
      </c>
    </row>
    <row r="227">
      <c r="M227" s="975" t="s">
        <v>1373</v>
      </c>
      <c r="N227" s="1010">
        <f t="shared" ref="N227:T227" si="160">(0.02*N228)*N228</f>
        <v>0.08</v>
      </c>
      <c r="O227" s="1010">
        <f t="shared" si="160"/>
        <v>0.18</v>
      </c>
      <c r="P227" s="1010">
        <f t="shared" si="160"/>
        <v>0.32</v>
      </c>
      <c r="Q227" s="1010">
        <f t="shared" si="160"/>
        <v>0.5</v>
      </c>
      <c r="R227" s="1010">
        <f t="shared" si="160"/>
        <v>0.72</v>
      </c>
      <c r="S227" s="1010">
        <f t="shared" si="160"/>
        <v>0.98</v>
      </c>
      <c r="T227" s="1010">
        <f t="shared" si="160"/>
        <v>1.28</v>
      </c>
      <c r="U227" s="1103"/>
    </row>
    <row r="228">
      <c r="M228" s="1127" t="s">
        <v>1523</v>
      </c>
      <c r="N228" s="1010">
        <f t="shared" ref="N228:T228" si="161">N220+1</f>
        <v>2</v>
      </c>
      <c r="O228" s="1010">
        <f t="shared" si="161"/>
        <v>3</v>
      </c>
      <c r="P228" s="1010">
        <f t="shared" si="161"/>
        <v>4</v>
      </c>
      <c r="Q228" s="1010">
        <f t="shared" si="161"/>
        <v>5</v>
      </c>
      <c r="R228" s="1010">
        <f t="shared" si="161"/>
        <v>6</v>
      </c>
      <c r="S228" s="1010">
        <f t="shared" si="161"/>
        <v>7</v>
      </c>
      <c r="T228" s="1010">
        <f t="shared" si="161"/>
        <v>8</v>
      </c>
      <c r="U228" s="1103"/>
    </row>
    <row r="229">
      <c r="M229" s="1127" t="s">
        <v>1521</v>
      </c>
      <c r="N229" s="1010">
        <f t="shared" ref="N229:T229" si="162">20+(N228-1)*4</f>
        <v>24</v>
      </c>
      <c r="O229" s="1131">
        <f t="shared" si="162"/>
        <v>28</v>
      </c>
      <c r="P229" s="1131">
        <f t="shared" si="162"/>
        <v>32</v>
      </c>
      <c r="Q229" s="1131">
        <f t="shared" si="162"/>
        <v>36</v>
      </c>
      <c r="R229" s="1131">
        <f t="shared" si="162"/>
        <v>40</v>
      </c>
      <c r="S229" s="1131">
        <f t="shared" si="162"/>
        <v>44</v>
      </c>
      <c r="T229" s="1131">
        <f t="shared" si="162"/>
        <v>48</v>
      </c>
      <c r="U229" s="1103"/>
    </row>
    <row r="230">
      <c r="M230" s="975" t="s">
        <v>1522</v>
      </c>
      <c r="N230" s="916" t="s">
        <v>1240</v>
      </c>
      <c r="O230" s="916" t="s">
        <v>1240</v>
      </c>
      <c r="P230" s="916" t="s">
        <v>1253</v>
      </c>
      <c r="Q230" s="916" t="s">
        <v>1253</v>
      </c>
      <c r="R230" s="916" t="s">
        <v>1253</v>
      </c>
      <c r="S230" s="916" t="s">
        <v>1266</v>
      </c>
      <c r="T230" s="916" t="s">
        <v>1266</v>
      </c>
      <c r="U230" s="956"/>
    </row>
    <row r="231">
      <c r="M231" s="975" t="s">
        <v>1376</v>
      </c>
      <c r="N231" s="916" t="s">
        <v>1240</v>
      </c>
      <c r="O231" s="916" t="s">
        <v>1240</v>
      </c>
      <c r="P231" s="916" t="s">
        <v>1253</v>
      </c>
      <c r="Q231" s="916" t="s">
        <v>1253</v>
      </c>
      <c r="R231" s="916" t="s">
        <v>1253</v>
      </c>
      <c r="S231" s="916" t="s">
        <v>1266</v>
      </c>
      <c r="T231" s="916" t="s">
        <v>1266</v>
      </c>
      <c r="U231" s="956"/>
    </row>
    <row r="233">
      <c r="M233" s="1108" t="s">
        <v>1524</v>
      </c>
      <c r="N233" s="953"/>
      <c r="O233" s="953"/>
      <c r="P233" s="953"/>
      <c r="Q233" s="953"/>
    </row>
    <row r="234">
      <c r="M234" s="954" t="s">
        <v>1525</v>
      </c>
      <c r="N234" s="955" t="str">
        <f>'Materials and tools'!D23</f>
        <v>Bronze</v>
      </c>
      <c r="O234" s="955" t="str">
        <f>'Materials and tools'!E23</f>
        <v>Iron</v>
      </c>
      <c r="P234" s="955" t="str">
        <f>'Materials and tools'!F23</f>
        <v>Steel</v>
      </c>
      <c r="Q234" s="955" t="str">
        <f>'Materials and tools'!G23</f>
        <v>Wootz steel</v>
      </c>
      <c r="R234" s="955" t="str">
        <f>'Materials and tools'!H23</f>
        <v>Cavril</v>
      </c>
      <c r="S234" s="955" t="str">
        <f>'Materials and tools'!I23</f>
        <v>Gramant</v>
      </c>
      <c r="T234" s="955" t="str">
        <f>'Materials and tools'!J23</f>
        <v>Leoryte</v>
      </c>
      <c r="U234" s="1103"/>
    </row>
    <row r="235">
      <c r="M235" s="961" t="s">
        <v>136</v>
      </c>
      <c r="N235" s="1111">
        <v>0.0</v>
      </c>
      <c r="O235" s="1111">
        <v>1.0</v>
      </c>
      <c r="P235" s="1111">
        <v>2.0</v>
      </c>
      <c r="Q235" s="1111">
        <v>3.0</v>
      </c>
      <c r="R235" s="1111">
        <v>4.0</v>
      </c>
      <c r="S235" s="1111">
        <v>5.0</v>
      </c>
      <c r="T235" s="1111">
        <v>6.0</v>
      </c>
    </row>
    <row r="236">
      <c r="M236" s="961" t="s">
        <v>1216</v>
      </c>
      <c r="N236" s="962">
        <f t="shared" ref="N236:T236" si="163">N235+1</f>
        <v>1</v>
      </c>
      <c r="O236" s="962">
        <f t="shared" si="163"/>
        <v>2</v>
      </c>
      <c r="P236" s="962">
        <f t="shared" si="163"/>
        <v>3</v>
      </c>
      <c r="Q236" s="962">
        <f t="shared" si="163"/>
        <v>4</v>
      </c>
      <c r="R236" s="962">
        <f t="shared" si="163"/>
        <v>5</v>
      </c>
      <c r="S236" s="962">
        <f t="shared" si="163"/>
        <v>6</v>
      </c>
      <c r="T236" s="962">
        <f t="shared" si="163"/>
        <v>7</v>
      </c>
    </row>
  </sheetData>
  <mergeCells count="151">
    <mergeCell ref="AC67:AC68"/>
    <mergeCell ref="AD69:AD70"/>
    <mergeCell ref="AE69:AE70"/>
    <mergeCell ref="AF69:AF70"/>
    <mergeCell ref="AG69:AG70"/>
    <mergeCell ref="AH69:AH70"/>
    <mergeCell ref="AI69:AI70"/>
    <mergeCell ref="AC69:AC70"/>
    <mergeCell ref="AD71:AD72"/>
    <mergeCell ref="AE71:AE72"/>
    <mergeCell ref="AF71:AF72"/>
    <mergeCell ref="AG71:AG72"/>
    <mergeCell ref="AH71:AH72"/>
    <mergeCell ref="AI71:AI72"/>
    <mergeCell ref="V52:AB52"/>
    <mergeCell ref="AD55:AD56"/>
    <mergeCell ref="AE55:AE56"/>
    <mergeCell ref="AF55:AF56"/>
    <mergeCell ref="AG55:AG56"/>
    <mergeCell ref="AH55:AH56"/>
    <mergeCell ref="AI55:AI56"/>
    <mergeCell ref="AC55:AC56"/>
    <mergeCell ref="AD57:AD58"/>
    <mergeCell ref="AE57:AE58"/>
    <mergeCell ref="AF57:AF58"/>
    <mergeCell ref="AG57:AG58"/>
    <mergeCell ref="AH57:AH58"/>
    <mergeCell ref="AI57:AI58"/>
    <mergeCell ref="AC57:AC58"/>
    <mergeCell ref="AD59:AD60"/>
    <mergeCell ref="AE59:AE60"/>
    <mergeCell ref="AF59:AF60"/>
    <mergeCell ref="AG59:AG60"/>
    <mergeCell ref="AH59:AH60"/>
    <mergeCell ref="AI59:AI60"/>
    <mergeCell ref="AC59:AC60"/>
    <mergeCell ref="AD61:AD62"/>
    <mergeCell ref="AE61:AE62"/>
    <mergeCell ref="AF61:AF62"/>
    <mergeCell ref="AG61:AG62"/>
    <mergeCell ref="AH61:AH62"/>
    <mergeCell ref="AI61:AI62"/>
    <mergeCell ref="AC61:AC62"/>
    <mergeCell ref="AD65:AD66"/>
    <mergeCell ref="AE65:AE66"/>
    <mergeCell ref="AF65:AF66"/>
    <mergeCell ref="AG65:AG66"/>
    <mergeCell ref="AH65:AH66"/>
    <mergeCell ref="AI65:AI66"/>
    <mergeCell ref="AC65:AC66"/>
    <mergeCell ref="AD67:AD68"/>
    <mergeCell ref="AE67:AE68"/>
    <mergeCell ref="AF67:AF68"/>
    <mergeCell ref="AG67:AG68"/>
    <mergeCell ref="AH67:AH68"/>
    <mergeCell ref="AI67:AI68"/>
    <mergeCell ref="AC71:AC72"/>
    <mergeCell ref="M98:S98"/>
    <mergeCell ref="T101:T102"/>
    <mergeCell ref="U101:U102"/>
    <mergeCell ref="V101:V102"/>
    <mergeCell ref="W101:W102"/>
    <mergeCell ref="X101:X102"/>
    <mergeCell ref="T114:T115"/>
    <mergeCell ref="U114:U115"/>
    <mergeCell ref="V114:V115"/>
    <mergeCell ref="W114:W115"/>
    <mergeCell ref="X114:X115"/>
    <mergeCell ref="Y114:Y115"/>
    <mergeCell ref="Z114:Z115"/>
    <mergeCell ref="T116:T117"/>
    <mergeCell ref="U116:U117"/>
    <mergeCell ref="V116:V117"/>
    <mergeCell ref="W116:W117"/>
    <mergeCell ref="X116:X117"/>
    <mergeCell ref="Y116:Y117"/>
    <mergeCell ref="Z116:Z117"/>
    <mergeCell ref="T119:T120"/>
    <mergeCell ref="U119:U120"/>
    <mergeCell ref="V119:V120"/>
    <mergeCell ref="W119:W120"/>
    <mergeCell ref="X119:X120"/>
    <mergeCell ref="Y119:Y120"/>
    <mergeCell ref="Z119:Z120"/>
    <mergeCell ref="T121:T122"/>
    <mergeCell ref="U121:U122"/>
    <mergeCell ref="V121:V122"/>
    <mergeCell ref="W121:W122"/>
    <mergeCell ref="X121:X122"/>
    <mergeCell ref="Y121:Y122"/>
    <mergeCell ref="Z121:Z122"/>
    <mergeCell ref="I143:I144"/>
    <mergeCell ref="J143:J144"/>
    <mergeCell ref="B143:B144"/>
    <mergeCell ref="C143:C144"/>
    <mergeCell ref="D143:D144"/>
    <mergeCell ref="E143:E144"/>
    <mergeCell ref="F143:F144"/>
    <mergeCell ref="G143:G144"/>
    <mergeCell ref="H143:H144"/>
    <mergeCell ref="Y103:Y104"/>
    <mergeCell ref="Z103:Z104"/>
    <mergeCell ref="Y101:Y102"/>
    <mergeCell ref="Z101:Z102"/>
    <mergeCell ref="T103:T104"/>
    <mergeCell ref="U103:U104"/>
    <mergeCell ref="V103:V104"/>
    <mergeCell ref="W103:W104"/>
    <mergeCell ref="X103:X104"/>
    <mergeCell ref="T105:T106"/>
    <mergeCell ref="U105:U106"/>
    <mergeCell ref="V105:V106"/>
    <mergeCell ref="W105:W106"/>
    <mergeCell ref="X105:X106"/>
    <mergeCell ref="Y105:Y106"/>
    <mergeCell ref="Z105:Z106"/>
    <mergeCell ref="T107:T108"/>
    <mergeCell ref="U107:U108"/>
    <mergeCell ref="V107:V108"/>
    <mergeCell ref="W107:W108"/>
    <mergeCell ref="X107:X108"/>
    <mergeCell ref="Y107:Y108"/>
    <mergeCell ref="Z107:Z108"/>
    <mergeCell ref="T110:T111"/>
    <mergeCell ref="U110:U111"/>
    <mergeCell ref="V110:V111"/>
    <mergeCell ref="W110:W111"/>
    <mergeCell ref="X110:X111"/>
    <mergeCell ref="Y110:Y111"/>
    <mergeCell ref="Z110:Z111"/>
    <mergeCell ref="T112:T113"/>
    <mergeCell ref="U112:U113"/>
    <mergeCell ref="V112:V113"/>
    <mergeCell ref="W112:W113"/>
    <mergeCell ref="X112:X113"/>
    <mergeCell ref="Y112:Y113"/>
    <mergeCell ref="Z112:Z113"/>
    <mergeCell ref="T125:T126"/>
    <mergeCell ref="U125:U126"/>
    <mergeCell ref="V125:V126"/>
    <mergeCell ref="W125:W126"/>
    <mergeCell ref="X125:X126"/>
    <mergeCell ref="Y125:Y126"/>
    <mergeCell ref="Z125:Z126"/>
    <mergeCell ref="T123:T124"/>
    <mergeCell ref="U123:U124"/>
    <mergeCell ref="V123:V124"/>
    <mergeCell ref="W123:W124"/>
    <mergeCell ref="X123:X124"/>
    <mergeCell ref="Y123:Y124"/>
    <mergeCell ref="Z123:Z124"/>
  </mergeCells>
  <dataValidations>
    <dataValidation type="list" allowBlank="1" showErrorMessage="1" sqref="C92">
      <formula1>Blacksmith!$B$195:$B$197</formula1>
    </dataValidation>
    <dataValidation type="list" allowBlank="1" showErrorMessage="1" sqref="C7">
      <formula1>Blacksmith!$B$145:$B$193</formula1>
    </dataValidation>
    <dataValidation type="list" allowBlank="1" showErrorMessage="1" sqref="N200">
      <formula1>Carpenter!$B$199:$B$200</formula1>
    </dataValidation>
  </dataValidations>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6.38"/>
    <col customWidth="1" min="2" max="2" width="30.38"/>
  </cols>
  <sheetData>
    <row r="1">
      <c r="A1" s="15"/>
      <c r="B1" s="15"/>
      <c r="C1" s="15"/>
      <c r="D1" s="15"/>
      <c r="E1" s="15"/>
      <c r="F1" s="15"/>
      <c r="G1" s="15"/>
      <c r="H1" s="15"/>
      <c r="I1" s="15"/>
      <c r="J1" s="15"/>
      <c r="K1" s="15"/>
      <c r="L1" s="15"/>
      <c r="M1" s="15"/>
      <c r="N1" s="15"/>
      <c r="O1" s="15"/>
      <c r="P1" s="15"/>
      <c r="Q1" s="15"/>
      <c r="R1" s="15"/>
      <c r="S1" s="15"/>
      <c r="T1" s="15"/>
      <c r="U1" s="15"/>
      <c r="V1" s="15"/>
      <c r="W1" s="15"/>
      <c r="X1" s="15"/>
      <c r="Y1" s="15"/>
    </row>
    <row r="2">
      <c r="A2" s="15"/>
      <c r="B2" s="15"/>
      <c r="C2" s="15"/>
      <c r="D2" s="15"/>
      <c r="E2" s="15"/>
      <c r="F2" s="15"/>
      <c r="G2" s="15"/>
      <c r="H2" s="15"/>
      <c r="I2" s="15"/>
      <c r="J2" s="15"/>
      <c r="K2" s="15"/>
      <c r="L2" s="15"/>
      <c r="M2" s="15"/>
      <c r="N2" s="15"/>
      <c r="O2" s="15"/>
      <c r="P2" s="15"/>
      <c r="Q2" s="15"/>
      <c r="R2" s="15"/>
      <c r="S2" s="15"/>
      <c r="T2" s="15"/>
      <c r="U2" s="15"/>
      <c r="V2" s="15"/>
      <c r="W2" s="15"/>
      <c r="X2" s="15"/>
      <c r="Y2" s="15"/>
    </row>
    <row r="3">
      <c r="A3" s="15"/>
      <c r="B3" s="945" t="s">
        <v>1526</v>
      </c>
      <c r="C3" s="15"/>
      <c r="D3" s="15"/>
      <c r="E3" s="15"/>
      <c r="F3" s="15"/>
      <c r="G3" s="15"/>
      <c r="H3" s="15"/>
      <c r="I3" s="15"/>
      <c r="J3" s="15"/>
      <c r="K3" s="15"/>
      <c r="L3" s="15"/>
      <c r="M3" s="15"/>
      <c r="N3" s="15"/>
      <c r="O3" s="15"/>
      <c r="P3" s="15"/>
      <c r="Q3" s="15"/>
      <c r="R3" s="15"/>
      <c r="S3" s="15"/>
      <c r="T3" s="15"/>
      <c r="U3" s="15"/>
      <c r="V3" s="15"/>
      <c r="W3" s="15"/>
      <c r="X3" s="15"/>
      <c r="Y3" s="15"/>
    </row>
    <row r="4">
      <c r="A4" s="15"/>
      <c r="B4" s="897" t="s">
        <v>1527</v>
      </c>
      <c r="C4" s="15"/>
      <c r="D4" s="15"/>
      <c r="E4" s="15"/>
      <c r="F4" s="15"/>
      <c r="G4" s="15"/>
      <c r="H4" s="15"/>
      <c r="I4" s="15"/>
      <c r="J4" s="15"/>
      <c r="K4" s="15"/>
      <c r="L4" s="15"/>
      <c r="M4" s="15"/>
      <c r="N4" s="15"/>
      <c r="O4" s="15"/>
      <c r="P4" s="15"/>
      <c r="Q4" s="15"/>
      <c r="R4" s="15"/>
      <c r="S4" s="15"/>
      <c r="T4" s="15"/>
      <c r="U4" s="15"/>
      <c r="V4" s="15"/>
      <c r="W4" s="15"/>
      <c r="X4" s="15"/>
      <c r="Y4" s="15"/>
    </row>
    <row r="5">
      <c r="A5" s="15"/>
      <c r="B5" s="897" t="s">
        <v>1528</v>
      </c>
      <c r="C5" s="15"/>
      <c r="D5" s="15"/>
      <c r="E5" s="15"/>
      <c r="F5" s="15"/>
      <c r="G5" s="15"/>
      <c r="H5" s="15"/>
      <c r="I5" s="15"/>
      <c r="J5" s="15"/>
      <c r="K5" s="15"/>
      <c r="L5" s="15"/>
      <c r="M5" s="15"/>
      <c r="N5" s="15"/>
      <c r="O5" s="15"/>
      <c r="P5" s="15"/>
      <c r="Q5" s="15"/>
      <c r="R5" s="15"/>
      <c r="S5" s="15"/>
      <c r="T5" s="15"/>
      <c r="U5" s="15"/>
      <c r="V5" s="15"/>
      <c r="W5" s="15"/>
      <c r="X5" s="15"/>
      <c r="Y5" s="15"/>
    </row>
    <row r="6">
      <c r="A6" s="15"/>
      <c r="B6" s="15"/>
      <c r="C6" s="15"/>
      <c r="D6" s="15"/>
      <c r="E6" s="15"/>
      <c r="F6" s="15"/>
      <c r="G6" s="15"/>
      <c r="H6" s="15"/>
      <c r="I6" s="15"/>
      <c r="J6" s="15"/>
      <c r="K6" s="15"/>
      <c r="L6" s="15"/>
      <c r="M6" s="15"/>
      <c r="N6" s="15"/>
      <c r="O6" s="15"/>
      <c r="P6" s="15"/>
      <c r="Q6" s="15"/>
      <c r="R6" s="15"/>
      <c r="S6" s="15"/>
      <c r="T6" s="15"/>
      <c r="U6" s="15"/>
      <c r="V6" s="15"/>
      <c r="W6" s="15"/>
      <c r="X6" s="15"/>
      <c r="Y6" s="15"/>
    </row>
    <row r="7">
      <c r="A7" s="15"/>
      <c r="B7" s="1132" t="s">
        <v>1529</v>
      </c>
      <c r="C7" s="1133"/>
      <c r="D7" s="1133"/>
      <c r="E7" s="1133"/>
      <c r="F7" s="15"/>
      <c r="G7" s="15"/>
      <c r="H7" s="15"/>
      <c r="I7" s="15"/>
      <c r="J7" s="15"/>
      <c r="K7" s="15"/>
      <c r="L7" s="15"/>
      <c r="M7" s="15"/>
      <c r="N7" s="15"/>
      <c r="O7" s="15"/>
      <c r="P7" s="15"/>
      <c r="Q7" s="15"/>
      <c r="R7" s="15"/>
      <c r="S7" s="15"/>
      <c r="T7" s="15"/>
      <c r="U7" s="15"/>
      <c r="V7" s="15"/>
      <c r="W7" s="15"/>
      <c r="X7" s="15"/>
      <c r="Y7" s="15"/>
    </row>
    <row r="8">
      <c r="A8" s="1134"/>
      <c r="B8" s="1135" t="s">
        <v>133</v>
      </c>
      <c r="C8" s="1136" t="str">
        <f>'Materials and tools'!E133</f>
        <v>Plank</v>
      </c>
      <c r="D8" s="1136" t="str">
        <f>'Materials and tools'!G133</f>
        <v>Clay brick</v>
      </c>
      <c r="E8" s="1136" t="str">
        <f>'Materials and tools'!H133</f>
        <v>Hewn stone</v>
      </c>
      <c r="F8" s="15"/>
      <c r="G8" s="15"/>
      <c r="H8" s="15"/>
      <c r="I8" s="15"/>
      <c r="J8" s="15"/>
      <c r="K8" s="15"/>
      <c r="L8" s="15"/>
      <c r="M8" s="15"/>
      <c r="N8" s="15"/>
      <c r="O8" s="15"/>
      <c r="P8" s="15"/>
      <c r="Q8" s="15"/>
      <c r="R8" s="15"/>
      <c r="S8" s="15"/>
      <c r="T8" s="15"/>
      <c r="U8" s="15"/>
      <c r="V8" s="15"/>
      <c r="W8" s="15"/>
      <c r="X8" s="15"/>
      <c r="Y8" s="15"/>
    </row>
    <row r="9">
      <c r="A9" s="1134"/>
      <c r="B9" s="1137" t="s">
        <v>1530</v>
      </c>
      <c r="C9" s="1138">
        <f t="shared" ref="C9:E9" si="1">C10*C11+C12*C14</f>
        <v>4.9</v>
      </c>
      <c r="D9" s="1138">
        <f t="shared" si="1"/>
        <v>45.6</v>
      </c>
      <c r="E9" s="1138">
        <f t="shared" si="1"/>
        <v>39</v>
      </c>
      <c r="F9" s="15"/>
      <c r="G9" s="15"/>
      <c r="H9" s="15"/>
      <c r="I9" s="15"/>
      <c r="J9" s="15"/>
      <c r="K9" s="15"/>
      <c r="L9" s="15"/>
      <c r="M9" s="15"/>
      <c r="N9" s="15"/>
      <c r="O9" s="15"/>
      <c r="P9" s="15"/>
      <c r="Q9" s="15"/>
      <c r="R9" s="15"/>
      <c r="S9" s="15"/>
      <c r="T9" s="15"/>
      <c r="U9" s="15"/>
      <c r="V9" s="15"/>
      <c r="W9" s="15"/>
      <c r="X9" s="15"/>
      <c r="Y9" s="15"/>
    </row>
    <row r="10">
      <c r="A10" s="1134"/>
      <c r="B10" s="1139" t="s">
        <v>1531</v>
      </c>
      <c r="C10" s="1140">
        <f>'Materials and tools'!E134</f>
        <v>0.03</v>
      </c>
      <c r="D10" s="1140">
        <f>'Materials and tools'!G134</f>
        <v>0.102</v>
      </c>
      <c r="E10" s="1140">
        <f>'Materials and tools'!H134</f>
        <v>0.05</v>
      </c>
      <c r="F10" s="15"/>
      <c r="G10" s="15"/>
      <c r="H10" s="15"/>
      <c r="I10" s="15"/>
      <c r="J10" s="15"/>
      <c r="K10" s="15"/>
      <c r="L10" s="15"/>
      <c r="M10" s="15"/>
      <c r="N10" s="15"/>
      <c r="O10" s="15"/>
      <c r="P10" s="15"/>
      <c r="Q10" s="15"/>
      <c r="R10" s="15"/>
      <c r="S10" s="15"/>
      <c r="T10" s="15"/>
      <c r="U10" s="15"/>
      <c r="V10" s="15"/>
      <c r="W10" s="15"/>
      <c r="X10" s="15"/>
      <c r="Y10" s="15"/>
    </row>
    <row r="11">
      <c r="A11" s="1134"/>
      <c r="B11" s="1139" t="s">
        <v>1366</v>
      </c>
      <c r="C11" s="1097">
        <v>70.0</v>
      </c>
      <c r="D11" s="1097">
        <v>300.0</v>
      </c>
      <c r="E11" s="1097">
        <v>300.0</v>
      </c>
      <c r="F11" s="15"/>
      <c r="G11" s="15"/>
      <c r="H11" s="15"/>
      <c r="I11" s="15"/>
      <c r="J11" s="15"/>
      <c r="K11" s="15"/>
      <c r="L11" s="15"/>
      <c r="M11" s="15"/>
      <c r="N11" s="15"/>
      <c r="O11" s="15"/>
      <c r="P11" s="15"/>
      <c r="Q11" s="15"/>
      <c r="R11" s="15"/>
      <c r="S11" s="15"/>
      <c r="T11" s="15"/>
      <c r="U11" s="15"/>
      <c r="V11" s="15"/>
      <c r="W11" s="15"/>
      <c r="X11" s="15"/>
      <c r="Y11" s="15"/>
    </row>
    <row r="12">
      <c r="A12" s="1134"/>
      <c r="B12" s="999" t="s">
        <v>1372</v>
      </c>
      <c r="C12" s="1097">
        <f t="shared" ref="C12:E12" si="2">C11*C13</f>
        <v>140</v>
      </c>
      <c r="D12" s="1097">
        <f t="shared" si="2"/>
        <v>750</v>
      </c>
      <c r="E12" s="1097">
        <f t="shared" si="2"/>
        <v>1200</v>
      </c>
      <c r="F12" s="15"/>
      <c r="G12" s="15"/>
      <c r="H12" s="15"/>
      <c r="I12" s="15"/>
      <c r="J12" s="15"/>
      <c r="K12" s="15"/>
      <c r="L12" s="15"/>
      <c r="M12" s="15"/>
      <c r="N12" s="15"/>
      <c r="O12" s="15"/>
      <c r="P12" s="15"/>
      <c r="Q12" s="15"/>
      <c r="R12" s="15"/>
      <c r="S12" s="15"/>
      <c r="T12" s="15"/>
      <c r="U12" s="15"/>
      <c r="V12" s="15"/>
      <c r="W12" s="15"/>
      <c r="X12" s="15"/>
      <c r="Y12" s="15"/>
    </row>
    <row r="13">
      <c r="A13" s="1134"/>
      <c r="B13" s="1014" t="s">
        <v>1227</v>
      </c>
      <c r="C13" s="1097">
        <v>2.0</v>
      </c>
      <c r="D13" s="1097">
        <v>2.5</v>
      </c>
      <c r="E13" s="1097">
        <v>4.0</v>
      </c>
      <c r="F13" s="15"/>
      <c r="G13" s="15"/>
      <c r="H13" s="15"/>
      <c r="I13" s="15"/>
      <c r="J13" s="15"/>
      <c r="K13" s="15"/>
      <c r="L13" s="15"/>
      <c r="M13" s="15"/>
      <c r="N13" s="15"/>
      <c r="O13" s="15"/>
      <c r="P13" s="15"/>
      <c r="Q13" s="15"/>
      <c r="R13" s="15"/>
      <c r="S13" s="15"/>
      <c r="T13" s="15"/>
      <c r="U13" s="15"/>
      <c r="V13" s="15"/>
      <c r="W13" s="15"/>
      <c r="X13" s="15"/>
      <c r="Y13" s="15"/>
    </row>
    <row r="14">
      <c r="A14" s="1134"/>
      <c r="B14" s="1014" t="s">
        <v>1373</v>
      </c>
      <c r="C14" s="1097">
        <f t="shared" ref="C14:E14" si="3">(0.02*C15)*C15</f>
        <v>0.02</v>
      </c>
      <c r="D14" s="1097">
        <f t="shared" si="3"/>
        <v>0.02</v>
      </c>
      <c r="E14" s="1097">
        <f t="shared" si="3"/>
        <v>0.02</v>
      </c>
      <c r="F14" s="15"/>
      <c r="G14" s="15"/>
      <c r="H14" s="15"/>
      <c r="I14" s="15"/>
      <c r="J14" s="15"/>
      <c r="K14" s="15"/>
      <c r="L14" s="15"/>
      <c r="M14" s="15"/>
      <c r="N14" s="15"/>
      <c r="O14" s="15"/>
      <c r="P14" s="15"/>
      <c r="Q14" s="15"/>
      <c r="R14" s="15"/>
      <c r="S14" s="15"/>
      <c r="T14" s="15"/>
      <c r="U14" s="15"/>
      <c r="V14" s="15"/>
      <c r="W14" s="15"/>
      <c r="X14" s="15"/>
      <c r="Y14" s="15"/>
    </row>
    <row r="15">
      <c r="A15" s="1134"/>
      <c r="B15" s="1014" t="s">
        <v>1532</v>
      </c>
      <c r="C15" s="1097">
        <v>1.0</v>
      </c>
      <c r="D15" s="1097">
        <v>1.0</v>
      </c>
      <c r="E15" s="1097">
        <v>1.0</v>
      </c>
      <c r="F15" s="15"/>
      <c r="G15" s="15"/>
      <c r="H15" s="15"/>
      <c r="I15" s="15"/>
      <c r="J15" s="15"/>
      <c r="K15" s="15"/>
      <c r="L15" s="15"/>
      <c r="M15" s="15"/>
      <c r="N15" s="15"/>
      <c r="O15" s="15"/>
      <c r="P15" s="15"/>
      <c r="Q15" s="15"/>
      <c r="R15" s="15"/>
      <c r="S15" s="15"/>
      <c r="T15" s="15"/>
      <c r="U15" s="15"/>
      <c r="V15" s="15"/>
      <c r="W15" s="15"/>
      <c r="X15" s="15"/>
      <c r="Y15" s="15"/>
    </row>
    <row r="16">
      <c r="A16" s="1134"/>
      <c r="B16" s="1014" t="s">
        <v>1533</v>
      </c>
      <c r="C16" s="1141">
        <v>10.0</v>
      </c>
      <c r="D16" s="1141">
        <v>10.0</v>
      </c>
      <c r="E16" s="1141">
        <v>10.0</v>
      </c>
      <c r="F16" s="15"/>
      <c r="G16" s="15"/>
      <c r="H16" s="15"/>
      <c r="I16" s="15"/>
      <c r="J16" s="15"/>
      <c r="K16" s="15"/>
      <c r="L16" s="15"/>
      <c r="M16" s="15"/>
      <c r="N16" s="15"/>
      <c r="O16" s="15"/>
      <c r="P16" s="15"/>
      <c r="Q16" s="15"/>
      <c r="R16" s="15"/>
      <c r="S16" s="15"/>
      <c r="T16" s="15"/>
      <c r="U16" s="15"/>
      <c r="V16" s="15"/>
      <c r="W16" s="15"/>
      <c r="X16" s="15"/>
      <c r="Y16" s="15"/>
    </row>
    <row r="17">
      <c r="A17" s="15"/>
      <c r="B17" s="1014" t="s">
        <v>1534</v>
      </c>
      <c r="C17" s="976" t="s">
        <v>1240</v>
      </c>
      <c r="D17" s="976" t="s">
        <v>1240</v>
      </c>
      <c r="E17" s="976" t="s">
        <v>1240</v>
      </c>
      <c r="F17" s="15"/>
      <c r="G17" s="15"/>
      <c r="H17" s="15"/>
      <c r="I17" s="15"/>
      <c r="J17" s="15"/>
      <c r="K17" s="15"/>
      <c r="L17" s="15"/>
      <c r="M17" s="15"/>
      <c r="N17" s="15"/>
      <c r="O17" s="15"/>
      <c r="P17" s="15"/>
      <c r="Q17" s="15"/>
      <c r="R17" s="15"/>
      <c r="S17" s="15"/>
      <c r="T17" s="15"/>
      <c r="U17" s="15"/>
      <c r="V17" s="15"/>
      <c r="W17" s="15"/>
      <c r="X17" s="15"/>
      <c r="Y17" s="15"/>
    </row>
    <row r="18">
      <c r="A18" s="15"/>
      <c r="B18" s="1142"/>
      <c r="C18" s="15"/>
      <c r="D18" s="15"/>
      <c r="E18" s="15"/>
      <c r="F18" s="15"/>
      <c r="G18" s="15"/>
      <c r="H18" s="15"/>
      <c r="I18" s="15"/>
      <c r="J18" s="15"/>
      <c r="K18" s="15"/>
      <c r="L18" s="15"/>
      <c r="M18" s="15"/>
      <c r="N18" s="15"/>
      <c r="O18" s="15"/>
      <c r="P18" s="15"/>
      <c r="Q18" s="15"/>
      <c r="R18" s="15"/>
      <c r="S18" s="15"/>
      <c r="T18" s="15"/>
      <c r="U18" s="15"/>
      <c r="V18" s="15"/>
      <c r="W18" s="15"/>
      <c r="X18" s="15"/>
      <c r="Y18" s="15"/>
    </row>
    <row r="19">
      <c r="A19" s="15"/>
      <c r="B19" s="1132" t="s">
        <v>1535</v>
      </c>
      <c r="C19" s="1133"/>
      <c r="D19" s="1133"/>
      <c r="E19" s="15"/>
      <c r="F19" s="15"/>
      <c r="G19" s="15"/>
      <c r="H19" s="15"/>
      <c r="I19" s="15"/>
      <c r="J19" s="15"/>
      <c r="K19" s="15"/>
      <c r="L19" s="15"/>
      <c r="M19" s="15"/>
      <c r="N19" s="15"/>
      <c r="O19" s="15"/>
      <c r="P19" s="15"/>
      <c r="Q19" s="15"/>
      <c r="R19" s="15"/>
      <c r="S19" s="15"/>
      <c r="T19" s="15"/>
      <c r="U19" s="15"/>
      <c r="V19" s="15"/>
      <c r="W19" s="15"/>
      <c r="X19" s="15"/>
      <c r="Y19" s="15"/>
    </row>
    <row r="20">
      <c r="A20" s="1134"/>
      <c r="B20" s="1135" t="s">
        <v>133</v>
      </c>
      <c r="C20" s="1136" t="str">
        <f t="shared" ref="C20:D20" si="4">D8</f>
        <v>Clay brick</v>
      </c>
      <c r="D20" s="1136" t="str">
        <f t="shared" si="4"/>
        <v>Hewn stone</v>
      </c>
      <c r="E20" s="15"/>
      <c r="F20" s="15"/>
      <c r="G20" s="15"/>
      <c r="H20" s="15"/>
      <c r="I20" s="15"/>
      <c r="J20" s="15"/>
      <c r="K20" s="15"/>
      <c r="L20" s="15"/>
      <c r="M20" s="15"/>
      <c r="N20" s="15"/>
      <c r="O20" s="15"/>
      <c r="P20" s="15"/>
      <c r="Q20" s="15"/>
      <c r="R20" s="15"/>
      <c r="S20" s="15"/>
      <c r="T20" s="15"/>
      <c r="U20" s="15"/>
      <c r="V20" s="15"/>
      <c r="W20" s="15"/>
      <c r="X20" s="15"/>
      <c r="Y20" s="15"/>
    </row>
    <row r="21">
      <c r="A21" s="1134"/>
      <c r="B21" s="1137" t="s">
        <v>1536</v>
      </c>
      <c r="C21" s="1138">
        <f t="shared" ref="C21:D21" si="5">C22*C23+C24*C26</f>
        <v>7.28</v>
      </c>
      <c r="D21" s="1138">
        <f t="shared" si="5"/>
        <v>5.95</v>
      </c>
      <c r="E21" s="15"/>
      <c r="F21" s="15"/>
      <c r="G21" s="15"/>
      <c r="H21" s="15"/>
      <c r="I21" s="15"/>
      <c r="J21" s="15"/>
      <c r="K21" s="15"/>
      <c r="L21" s="15"/>
      <c r="M21" s="15"/>
      <c r="N21" s="15"/>
      <c r="O21" s="15"/>
      <c r="P21" s="15"/>
      <c r="Q21" s="15"/>
      <c r="R21" s="15"/>
      <c r="S21" s="15"/>
      <c r="T21" s="15"/>
      <c r="U21" s="15"/>
      <c r="V21" s="15"/>
      <c r="W21" s="15"/>
      <c r="X21" s="15"/>
      <c r="Y21" s="15"/>
    </row>
    <row r="22">
      <c r="A22" s="1134"/>
      <c r="B22" s="1139" t="s">
        <v>1531</v>
      </c>
      <c r="C22" s="1140">
        <f>'Materials and tools'!G134</f>
        <v>0.102</v>
      </c>
      <c r="D22" s="1140">
        <f>'Materials and tools'!H134</f>
        <v>0.05</v>
      </c>
      <c r="E22" s="15"/>
      <c r="F22" s="15"/>
      <c r="G22" s="15"/>
      <c r="H22" s="15"/>
      <c r="I22" s="15"/>
      <c r="J22" s="15"/>
      <c r="K22" s="15"/>
      <c r="L22" s="15"/>
      <c r="M22" s="15"/>
      <c r="N22" s="15"/>
      <c r="O22" s="15"/>
      <c r="P22" s="15"/>
      <c r="Q22" s="15"/>
      <c r="R22" s="15"/>
      <c r="S22" s="15"/>
      <c r="T22" s="15"/>
      <c r="U22" s="15"/>
      <c r="V22" s="15"/>
      <c r="W22" s="15"/>
      <c r="X22" s="15"/>
      <c r="Y22" s="15"/>
    </row>
    <row r="23">
      <c r="A23" s="1134"/>
      <c r="B23" s="1139" t="s">
        <v>1366</v>
      </c>
      <c r="C23" s="1097">
        <v>40.0</v>
      </c>
      <c r="D23" s="1097">
        <v>35.0</v>
      </c>
      <c r="E23" s="15"/>
      <c r="F23" s="15"/>
      <c r="G23" s="15"/>
      <c r="H23" s="15"/>
      <c r="I23" s="15"/>
      <c r="J23" s="15"/>
      <c r="K23" s="15"/>
      <c r="L23" s="15"/>
      <c r="M23" s="15"/>
      <c r="N23" s="15"/>
      <c r="O23" s="15"/>
      <c r="P23" s="15"/>
      <c r="Q23" s="15"/>
      <c r="R23" s="15"/>
      <c r="S23" s="15"/>
      <c r="T23" s="15"/>
      <c r="U23" s="15"/>
      <c r="V23" s="15"/>
      <c r="W23" s="15"/>
      <c r="X23" s="15"/>
      <c r="Y23" s="15"/>
    </row>
    <row r="24">
      <c r="A24" s="1134"/>
      <c r="B24" s="999" t="s">
        <v>1372</v>
      </c>
      <c r="C24" s="1097">
        <f t="shared" ref="C24:D24" si="6">C23*C25</f>
        <v>40</v>
      </c>
      <c r="D24" s="1097">
        <f t="shared" si="6"/>
        <v>52.5</v>
      </c>
      <c r="E24" s="15"/>
      <c r="F24" s="15"/>
      <c r="G24" s="15"/>
      <c r="H24" s="15"/>
      <c r="I24" s="15"/>
      <c r="J24" s="15"/>
      <c r="K24" s="15"/>
      <c r="L24" s="15"/>
      <c r="M24" s="15"/>
      <c r="N24" s="15"/>
      <c r="O24" s="15"/>
      <c r="P24" s="15"/>
      <c r="Q24" s="15"/>
      <c r="R24" s="15"/>
      <c r="S24" s="15"/>
      <c r="T24" s="15"/>
      <c r="U24" s="15"/>
      <c r="V24" s="15"/>
      <c r="W24" s="15"/>
      <c r="X24" s="15"/>
      <c r="Y24" s="15"/>
    </row>
    <row r="25">
      <c r="A25" s="1134"/>
      <c r="B25" s="1014" t="s">
        <v>1227</v>
      </c>
      <c r="C25" s="1097">
        <v>1.0</v>
      </c>
      <c r="D25" s="1097">
        <v>1.5</v>
      </c>
      <c r="E25" s="15"/>
      <c r="F25" s="15"/>
      <c r="G25" s="15"/>
      <c r="H25" s="15"/>
      <c r="I25" s="15"/>
      <c r="J25" s="15"/>
      <c r="K25" s="15"/>
      <c r="L25" s="15"/>
      <c r="M25" s="15"/>
      <c r="N25" s="15"/>
      <c r="O25" s="15"/>
      <c r="P25" s="15"/>
      <c r="Q25" s="15"/>
      <c r="R25" s="15"/>
      <c r="S25" s="15"/>
      <c r="T25" s="15"/>
      <c r="U25" s="15"/>
      <c r="V25" s="15"/>
      <c r="W25" s="15"/>
      <c r="X25" s="15"/>
      <c r="Y25" s="15"/>
    </row>
    <row r="26">
      <c r="A26" s="1134"/>
      <c r="B26" s="1014" t="s">
        <v>1373</v>
      </c>
      <c r="C26" s="1097">
        <f t="shared" ref="C26:D26" si="7">(0.02*C27)*C27</f>
        <v>0.08</v>
      </c>
      <c r="D26" s="1097">
        <f t="shared" si="7"/>
        <v>0.08</v>
      </c>
      <c r="E26" s="15"/>
      <c r="F26" s="15"/>
      <c r="G26" s="15"/>
      <c r="H26" s="15"/>
      <c r="I26" s="15"/>
      <c r="J26" s="15"/>
      <c r="K26" s="15"/>
      <c r="L26" s="15"/>
      <c r="M26" s="15"/>
      <c r="N26" s="15"/>
      <c r="O26" s="15"/>
      <c r="P26" s="15"/>
      <c r="Q26" s="15"/>
      <c r="R26" s="15"/>
      <c r="S26" s="15"/>
      <c r="T26" s="15"/>
      <c r="U26" s="15"/>
      <c r="V26" s="15"/>
      <c r="W26" s="15"/>
      <c r="X26" s="15"/>
      <c r="Y26" s="15"/>
    </row>
    <row r="27">
      <c r="A27" s="1134"/>
      <c r="B27" s="1014" t="s">
        <v>1532</v>
      </c>
      <c r="C27" s="1097">
        <v>2.0</v>
      </c>
      <c r="D27" s="1097">
        <v>2.0</v>
      </c>
      <c r="E27" s="15"/>
      <c r="F27" s="15"/>
      <c r="G27" s="969"/>
      <c r="H27" s="15"/>
      <c r="I27" s="15"/>
      <c r="J27" s="15"/>
      <c r="K27" s="15"/>
      <c r="L27" s="15"/>
      <c r="M27" s="15"/>
      <c r="N27" s="15"/>
      <c r="O27" s="15"/>
      <c r="P27" s="15"/>
      <c r="Q27" s="15"/>
      <c r="R27" s="15"/>
      <c r="S27" s="15"/>
      <c r="T27" s="15"/>
      <c r="U27" s="15"/>
      <c r="V27" s="15"/>
      <c r="W27" s="15"/>
      <c r="X27" s="15"/>
      <c r="Y27" s="15"/>
    </row>
    <row r="28">
      <c r="A28" s="1134"/>
      <c r="B28" s="1014" t="s">
        <v>1533</v>
      </c>
      <c r="C28" s="1141">
        <v>12.0</v>
      </c>
      <c r="D28" s="1141">
        <v>12.0</v>
      </c>
      <c r="E28" s="15"/>
      <c r="F28" s="15"/>
      <c r="G28" s="969"/>
      <c r="H28" s="15"/>
      <c r="I28" s="15"/>
      <c r="J28" s="15"/>
      <c r="K28" s="15"/>
      <c r="L28" s="15"/>
      <c r="M28" s="15"/>
      <c r="N28" s="15"/>
      <c r="O28" s="15"/>
      <c r="P28" s="15"/>
      <c r="Q28" s="15"/>
      <c r="R28" s="15"/>
      <c r="S28" s="15"/>
      <c r="T28" s="15"/>
      <c r="U28" s="15"/>
      <c r="V28" s="15"/>
      <c r="W28" s="15"/>
      <c r="X28" s="15"/>
      <c r="Y28" s="15"/>
    </row>
    <row r="29">
      <c r="A29" s="1134"/>
      <c r="B29" s="1014" t="s">
        <v>1534</v>
      </c>
      <c r="C29" s="976" t="s">
        <v>1240</v>
      </c>
      <c r="D29" s="976" t="s">
        <v>1240</v>
      </c>
      <c r="E29" s="15"/>
      <c r="G29" s="1143"/>
      <c r="H29" s="15"/>
      <c r="I29" s="15"/>
      <c r="J29" s="15"/>
      <c r="K29" s="15"/>
      <c r="L29" s="15"/>
      <c r="M29" s="15"/>
      <c r="N29" s="15"/>
      <c r="O29" s="15"/>
      <c r="P29" s="15"/>
      <c r="Q29" s="15"/>
      <c r="R29" s="15"/>
      <c r="S29" s="15"/>
      <c r="T29" s="15"/>
      <c r="U29" s="15"/>
      <c r="V29" s="15"/>
      <c r="W29" s="15"/>
      <c r="X29" s="15"/>
      <c r="Y29" s="15"/>
    </row>
    <row r="30">
      <c r="A30" s="1134"/>
      <c r="B30" s="1137" t="s">
        <v>1537</v>
      </c>
      <c r="C30" s="1138">
        <f t="shared" ref="C30:D30" si="8">C22*C23+C31*C33</f>
        <v>18.48</v>
      </c>
      <c r="D30" s="1138">
        <f t="shared" si="8"/>
        <v>20.65</v>
      </c>
      <c r="E30" s="15"/>
      <c r="G30" s="1143">
        <v>2.0</v>
      </c>
      <c r="H30" s="15"/>
      <c r="I30" s="15"/>
      <c r="J30" s="15"/>
      <c r="K30" s="15"/>
      <c r="L30" s="15"/>
      <c r="M30" s="15"/>
      <c r="N30" s="15"/>
      <c r="O30" s="15"/>
      <c r="P30" s="15"/>
      <c r="Q30" s="15"/>
      <c r="R30" s="15"/>
      <c r="S30" s="15"/>
      <c r="T30" s="15"/>
      <c r="U30" s="15"/>
      <c r="V30" s="15"/>
      <c r="W30" s="15"/>
      <c r="X30" s="15"/>
      <c r="Y30" s="15"/>
    </row>
    <row r="31">
      <c r="A31" s="1134"/>
      <c r="B31" s="999" t="s">
        <v>1372</v>
      </c>
      <c r="C31" s="1097">
        <f t="shared" ref="C31:D31" si="9">C23*C32</f>
        <v>80</v>
      </c>
      <c r="D31" s="1097">
        <f t="shared" si="9"/>
        <v>105</v>
      </c>
      <c r="E31" s="15"/>
      <c r="F31" s="15"/>
      <c r="G31" s="969"/>
      <c r="H31" s="15"/>
      <c r="I31" s="15"/>
      <c r="J31" s="15"/>
      <c r="K31" s="15"/>
      <c r="L31" s="15"/>
      <c r="M31" s="15"/>
      <c r="N31" s="15"/>
      <c r="O31" s="15"/>
      <c r="P31" s="15"/>
      <c r="Q31" s="15"/>
      <c r="R31" s="15"/>
      <c r="S31" s="15"/>
      <c r="T31" s="15"/>
      <c r="U31" s="15"/>
      <c r="V31" s="15"/>
      <c r="W31" s="15"/>
      <c r="X31" s="15"/>
      <c r="Y31" s="15"/>
    </row>
    <row r="32">
      <c r="A32" s="1134"/>
      <c r="B32" s="1014" t="s">
        <v>1227</v>
      </c>
      <c r="C32" s="1097">
        <f t="shared" ref="C32:D32" si="10">C25*$G30</f>
        <v>2</v>
      </c>
      <c r="D32" s="1097">
        <f t="shared" si="10"/>
        <v>3</v>
      </c>
      <c r="E32" s="15"/>
      <c r="F32" s="15"/>
      <c r="G32" s="969"/>
      <c r="H32" s="15"/>
      <c r="I32" s="15"/>
      <c r="J32" s="15"/>
      <c r="K32" s="15"/>
      <c r="L32" s="15"/>
      <c r="M32" s="15"/>
      <c r="N32" s="15"/>
      <c r="O32" s="15"/>
      <c r="P32" s="15"/>
      <c r="Q32" s="15"/>
      <c r="R32" s="15"/>
      <c r="S32" s="15"/>
      <c r="T32" s="15"/>
      <c r="U32" s="15"/>
      <c r="V32" s="15"/>
      <c r="W32" s="15"/>
      <c r="X32" s="15"/>
      <c r="Y32" s="15"/>
    </row>
    <row r="33">
      <c r="A33" s="1134"/>
      <c r="B33" s="1014" t="s">
        <v>1373</v>
      </c>
      <c r="C33" s="1097">
        <f t="shared" ref="C33:D33" si="11">(0.02*C34)*C34</f>
        <v>0.18</v>
      </c>
      <c r="D33" s="1097">
        <f t="shared" si="11"/>
        <v>0.18</v>
      </c>
      <c r="E33" s="15"/>
      <c r="F33" s="15"/>
      <c r="G33" s="969"/>
      <c r="H33" s="15"/>
      <c r="I33" s="15"/>
      <c r="J33" s="15"/>
      <c r="K33" s="15"/>
      <c r="L33" s="15"/>
      <c r="M33" s="15"/>
      <c r="N33" s="15"/>
      <c r="O33" s="15"/>
      <c r="P33" s="15"/>
      <c r="Q33" s="15"/>
      <c r="R33" s="15"/>
      <c r="S33" s="15"/>
      <c r="T33" s="15"/>
      <c r="U33" s="15"/>
      <c r="V33" s="15"/>
      <c r="W33" s="15"/>
      <c r="X33" s="15"/>
      <c r="Y33" s="15"/>
    </row>
    <row r="34">
      <c r="A34" s="1134"/>
      <c r="B34" s="1014" t="s">
        <v>1532</v>
      </c>
      <c r="C34" s="1141">
        <v>3.0</v>
      </c>
      <c r="D34" s="1141">
        <v>3.0</v>
      </c>
      <c r="E34" s="15"/>
      <c r="F34" s="15"/>
      <c r="G34" s="969"/>
      <c r="H34" s="15"/>
      <c r="I34" s="15"/>
      <c r="J34" s="15"/>
      <c r="K34" s="15"/>
      <c r="L34" s="15"/>
      <c r="M34" s="15"/>
      <c r="N34" s="15"/>
      <c r="O34" s="15"/>
      <c r="P34" s="15"/>
      <c r="Q34" s="15"/>
      <c r="R34" s="15"/>
      <c r="S34" s="15"/>
      <c r="T34" s="15"/>
      <c r="U34" s="15"/>
      <c r="V34" s="15"/>
      <c r="W34" s="15"/>
      <c r="X34" s="15"/>
      <c r="Y34" s="15"/>
    </row>
    <row r="35">
      <c r="A35" s="1134"/>
      <c r="B35" s="1144" t="s">
        <v>1533</v>
      </c>
      <c r="C35" s="1141">
        <v>14.0</v>
      </c>
      <c r="D35" s="1141">
        <v>14.0</v>
      </c>
      <c r="E35" s="15"/>
      <c r="F35" s="15"/>
      <c r="G35" s="969"/>
      <c r="H35" s="15"/>
      <c r="I35" s="15"/>
      <c r="J35" s="15"/>
      <c r="K35" s="15"/>
      <c r="L35" s="15"/>
      <c r="M35" s="15"/>
      <c r="N35" s="15"/>
      <c r="O35" s="15"/>
      <c r="P35" s="15"/>
      <c r="Q35" s="15"/>
      <c r="R35" s="15"/>
      <c r="S35" s="15"/>
      <c r="T35" s="15"/>
      <c r="U35" s="15"/>
      <c r="V35" s="15"/>
      <c r="W35" s="15"/>
      <c r="X35" s="15"/>
      <c r="Y35" s="15"/>
    </row>
    <row r="36">
      <c r="A36" s="15"/>
      <c r="B36" s="1014" t="s">
        <v>1534</v>
      </c>
      <c r="C36" s="976" t="s">
        <v>1240</v>
      </c>
      <c r="D36" s="976" t="s">
        <v>1240</v>
      </c>
      <c r="E36" s="15"/>
      <c r="F36" s="15"/>
      <c r="G36" s="969"/>
      <c r="H36" s="15"/>
      <c r="I36" s="15"/>
      <c r="J36" s="15"/>
      <c r="K36" s="15"/>
      <c r="L36" s="15"/>
      <c r="M36" s="15"/>
      <c r="N36" s="15"/>
      <c r="O36" s="15"/>
      <c r="P36" s="15"/>
      <c r="Q36" s="15"/>
      <c r="R36" s="15"/>
      <c r="S36" s="15"/>
      <c r="T36" s="15"/>
      <c r="U36" s="15"/>
      <c r="V36" s="15"/>
      <c r="W36" s="15"/>
      <c r="X36" s="15"/>
      <c r="Y36" s="15"/>
    </row>
    <row r="37">
      <c r="A37" s="15"/>
      <c r="B37" s="1142"/>
      <c r="C37" s="15"/>
      <c r="D37" s="15"/>
      <c r="E37" s="15"/>
      <c r="F37" s="15"/>
      <c r="G37" s="969"/>
      <c r="H37" s="15"/>
      <c r="I37" s="15"/>
      <c r="J37" s="15"/>
      <c r="K37" s="15"/>
      <c r="L37" s="15"/>
      <c r="M37" s="15"/>
      <c r="N37" s="15"/>
      <c r="O37" s="15"/>
      <c r="P37" s="15"/>
      <c r="Q37" s="15"/>
      <c r="R37" s="15"/>
      <c r="S37" s="15"/>
      <c r="T37" s="15"/>
      <c r="U37" s="15"/>
      <c r="V37" s="15"/>
      <c r="W37" s="15"/>
      <c r="X37" s="15"/>
      <c r="Y37" s="15"/>
    </row>
    <row r="38">
      <c r="A38" s="15"/>
      <c r="B38" s="1132" t="s">
        <v>1538</v>
      </c>
      <c r="C38" s="1133"/>
      <c r="D38" s="1133"/>
      <c r="E38" s="1133"/>
      <c r="F38" s="15"/>
      <c r="G38" s="969"/>
      <c r="H38" s="15"/>
      <c r="I38" s="15"/>
      <c r="J38" s="15"/>
      <c r="K38" s="15"/>
      <c r="L38" s="15"/>
      <c r="M38" s="15"/>
      <c r="N38" s="15"/>
      <c r="O38" s="15"/>
      <c r="P38" s="15"/>
      <c r="Q38" s="15"/>
      <c r="R38" s="15"/>
      <c r="S38" s="15"/>
      <c r="T38" s="15"/>
      <c r="U38" s="15"/>
      <c r="V38" s="15"/>
      <c r="W38" s="15"/>
      <c r="X38" s="15"/>
      <c r="Y38" s="15"/>
    </row>
    <row r="39">
      <c r="A39" s="1134"/>
      <c r="B39" s="1135" t="s">
        <v>133</v>
      </c>
      <c r="C39" s="1136" t="str">
        <f>'Materials and tools'!F133</f>
        <v>Wooden beam</v>
      </c>
      <c r="D39" s="1136" t="str">
        <f t="shared" ref="D39:E39" si="12">D8</f>
        <v>Clay brick</v>
      </c>
      <c r="E39" s="1136" t="str">
        <f t="shared" si="12"/>
        <v>Hewn stone</v>
      </c>
      <c r="F39" s="15"/>
      <c r="G39" s="969"/>
      <c r="H39" s="15"/>
      <c r="I39" s="15"/>
      <c r="J39" s="15"/>
      <c r="K39" s="15"/>
      <c r="L39" s="15"/>
      <c r="M39" s="15"/>
      <c r="N39" s="15"/>
      <c r="O39" s="15"/>
      <c r="P39" s="15"/>
      <c r="Q39" s="15"/>
      <c r="R39" s="15"/>
      <c r="S39" s="15"/>
      <c r="T39" s="15"/>
      <c r="U39" s="15"/>
      <c r="V39" s="15"/>
      <c r="W39" s="15"/>
      <c r="X39" s="15"/>
      <c r="Y39" s="15"/>
    </row>
    <row r="40">
      <c r="A40" s="1134"/>
      <c r="B40" s="1137" t="s">
        <v>1539</v>
      </c>
      <c r="C40" s="1138">
        <f t="shared" ref="C40:E40" si="13">C41*C42+C43*C45</f>
        <v>117</v>
      </c>
      <c r="D40" s="1138">
        <f t="shared" si="13"/>
        <v>143.1</v>
      </c>
      <c r="E40" s="1138">
        <f t="shared" si="13"/>
        <v>135.9</v>
      </c>
      <c r="F40" s="15"/>
      <c r="G40" s="969"/>
      <c r="H40" s="15"/>
      <c r="I40" s="15"/>
      <c r="J40" s="15"/>
      <c r="K40" s="15"/>
      <c r="L40" s="15"/>
      <c r="M40" s="15"/>
      <c r="N40" s="15"/>
      <c r="O40" s="15"/>
      <c r="P40" s="15"/>
      <c r="Q40" s="15"/>
      <c r="R40" s="15"/>
      <c r="S40" s="15"/>
      <c r="T40" s="15"/>
      <c r="U40" s="15"/>
      <c r="V40" s="15"/>
      <c r="W40" s="15"/>
      <c r="X40" s="15"/>
      <c r="Y40" s="15"/>
    </row>
    <row r="41">
      <c r="A41" s="1134"/>
      <c r="B41" s="1139" t="s">
        <v>1531</v>
      </c>
      <c r="C41" s="1140">
        <f>'Materials and tools'!F134</f>
        <v>0.08</v>
      </c>
      <c r="D41" s="1140">
        <f>'Materials and tools'!G134</f>
        <v>0.102</v>
      </c>
      <c r="E41" s="1140">
        <f>'Materials and tools'!H134</f>
        <v>0.05</v>
      </c>
      <c r="F41" s="15"/>
      <c r="G41" s="969"/>
      <c r="H41" s="15"/>
      <c r="I41" s="15"/>
      <c r="J41" s="15"/>
      <c r="K41" s="15"/>
      <c r="L41" s="15"/>
      <c r="M41" s="15"/>
      <c r="N41" s="15"/>
      <c r="O41" s="15"/>
      <c r="P41" s="15"/>
      <c r="Q41" s="15"/>
      <c r="R41" s="15"/>
      <c r="S41" s="15"/>
      <c r="T41" s="15"/>
      <c r="U41" s="15"/>
      <c r="V41" s="15"/>
      <c r="W41" s="15"/>
      <c r="X41" s="15"/>
      <c r="Y41" s="15"/>
    </row>
    <row r="42">
      <c r="A42" s="1134"/>
      <c r="B42" s="1139" t="s">
        <v>1366</v>
      </c>
      <c r="C42" s="1097">
        <v>450.0</v>
      </c>
      <c r="D42" s="1097">
        <v>450.0</v>
      </c>
      <c r="E42" s="1097">
        <v>450.0</v>
      </c>
      <c r="F42" s="15"/>
      <c r="G42" s="969"/>
      <c r="H42" s="15"/>
      <c r="I42" s="15"/>
      <c r="J42" s="15"/>
      <c r="K42" s="15"/>
      <c r="L42" s="15"/>
      <c r="M42" s="15"/>
      <c r="N42" s="15"/>
      <c r="O42" s="15"/>
      <c r="P42" s="15"/>
      <c r="Q42" s="15"/>
      <c r="R42" s="15"/>
      <c r="S42" s="15"/>
      <c r="T42" s="15"/>
      <c r="U42" s="15"/>
      <c r="V42" s="15"/>
      <c r="W42" s="15"/>
      <c r="X42" s="15"/>
      <c r="Y42" s="15"/>
    </row>
    <row r="43">
      <c r="A43" s="1134"/>
      <c r="B43" s="999" t="s">
        <v>1372</v>
      </c>
      <c r="C43" s="1097">
        <f t="shared" ref="C43:E43" si="14">C42*C44</f>
        <v>450</v>
      </c>
      <c r="D43" s="1097">
        <f t="shared" si="14"/>
        <v>540</v>
      </c>
      <c r="E43" s="1097">
        <f t="shared" si="14"/>
        <v>630</v>
      </c>
      <c r="F43" s="15"/>
      <c r="G43" s="969"/>
      <c r="H43" s="15"/>
      <c r="I43" s="15"/>
      <c r="J43" s="15"/>
      <c r="K43" s="15"/>
      <c r="L43" s="15"/>
      <c r="M43" s="15"/>
      <c r="N43" s="15"/>
      <c r="O43" s="15"/>
      <c r="P43" s="15"/>
      <c r="Q43" s="15"/>
      <c r="R43" s="15"/>
      <c r="S43" s="15"/>
      <c r="T43" s="15"/>
      <c r="U43" s="15"/>
      <c r="V43" s="15"/>
      <c r="W43" s="15"/>
      <c r="X43" s="15"/>
      <c r="Y43" s="15"/>
    </row>
    <row r="44">
      <c r="A44" s="1134"/>
      <c r="B44" s="1014" t="s">
        <v>1227</v>
      </c>
      <c r="C44" s="1097">
        <v>1.0</v>
      </c>
      <c r="D44" s="1097">
        <v>1.2</v>
      </c>
      <c r="E44" s="1097">
        <v>1.4</v>
      </c>
      <c r="F44" s="15"/>
      <c r="G44" s="969"/>
      <c r="H44" s="15"/>
      <c r="I44" s="15"/>
      <c r="J44" s="15"/>
      <c r="K44" s="15"/>
      <c r="L44" s="15"/>
      <c r="M44" s="15"/>
      <c r="N44" s="15"/>
      <c r="O44" s="15"/>
      <c r="P44" s="15"/>
      <c r="Q44" s="15"/>
      <c r="R44" s="15"/>
      <c r="S44" s="15"/>
      <c r="T44" s="15"/>
      <c r="U44" s="15"/>
      <c r="V44" s="15"/>
      <c r="W44" s="15"/>
      <c r="X44" s="15"/>
      <c r="Y44" s="15"/>
    </row>
    <row r="45">
      <c r="A45" s="1134"/>
      <c r="B45" s="1014" t="s">
        <v>1373</v>
      </c>
      <c r="C45" s="1097">
        <f t="shared" ref="C45:E45" si="15">(0.02*C46)*C46</f>
        <v>0.18</v>
      </c>
      <c r="D45" s="1097">
        <f t="shared" si="15"/>
        <v>0.18</v>
      </c>
      <c r="E45" s="1097">
        <f t="shared" si="15"/>
        <v>0.18</v>
      </c>
      <c r="F45" s="15"/>
      <c r="G45" s="969"/>
      <c r="H45" s="15"/>
      <c r="I45" s="15"/>
      <c r="J45" s="15"/>
      <c r="K45" s="15"/>
      <c r="L45" s="15"/>
      <c r="M45" s="15"/>
      <c r="N45" s="15"/>
      <c r="O45" s="15"/>
      <c r="P45" s="15"/>
      <c r="Q45" s="15"/>
      <c r="R45" s="15"/>
      <c r="S45" s="15"/>
      <c r="T45" s="15"/>
      <c r="U45" s="15"/>
      <c r="V45" s="15"/>
      <c r="W45" s="15"/>
      <c r="X45" s="15"/>
      <c r="Y45" s="15"/>
    </row>
    <row r="46">
      <c r="A46" s="1134"/>
      <c r="B46" s="1014" t="s">
        <v>1532</v>
      </c>
      <c r="C46" s="1097">
        <v>3.0</v>
      </c>
      <c r="D46" s="1097">
        <v>3.0</v>
      </c>
      <c r="E46" s="1097">
        <v>3.0</v>
      </c>
      <c r="F46" s="15"/>
      <c r="G46" s="969"/>
      <c r="H46" s="15"/>
      <c r="I46" s="15"/>
      <c r="J46" s="15"/>
      <c r="K46" s="15"/>
      <c r="L46" s="15"/>
      <c r="M46" s="15"/>
      <c r="N46" s="15"/>
      <c r="O46" s="15"/>
      <c r="P46" s="15"/>
      <c r="Q46" s="15"/>
      <c r="R46" s="15"/>
      <c r="S46" s="15"/>
      <c r="T46" s="15"/>
      <c r="U46" s="15"/>
      <c r="V46" s="15"/>
      <c r="W46" s="15"/>
      <c r="X46" s="15"/>
      <c r="Y46" s="15"/>
    </row>
    <row r="47">
      <c r="A47" s="1134"/>
      <c r="B47" s="1014" t="s">
        <v>1533</v>
      </c>
      <c r="C47" s="1141">
        <v>14.0</v>
      </c>
      <c r="D47" s="1141">
        <v>14.0</v>
      </c>
      <c r="E47" s="1141">
        <v>14.0</v>
      </c>
      <c r="F47" s="15"/>
      <c r="G47" s="969"/>
      <c r="H47" s="15"/>
      <c r="I47" s="15"/>
      <c r="J47" s="15"/>
      <c r="K47" s="15"/>
      <c r="L47" s="15"/>
      <c r="M47" s="15"/>
      <c r="N47" s="15"/>
      <c r="O47" s="15"/>
      <c r="P47" s="15"/>
      <c r="Q47" s="15"/>
      <c r="R47" s="15"/>
      <c r="S47" s="15"/>
      <c r="T47" s="15"/>
      <c r="U47" s="15"/>
      <c r="V47" s="15"/>
      <c r="W47" s="15"/>
      <c r="X47" s="15"/>
      <c r="Y47" s="15"/>
    </row>
    <row r="48">
      <c r="A48" s="1134"/>
      <c r="B48" s="1014" t="s">
        <v>1534</v>
      </c>
      <c r="C48" s="916" t="s">
        <v>1240</v>
      </c>
      <c r="D48" s="916" t="s">
        <v>1240</v>
      </c>
      <c r="E48" s="916" t="s">
        <v>1240</v>
      </c>
      <c r="F48" s="15"/>
      <c r="G48" s="1143"/>
      <c r="H48" s="15"/>
      <c r="I48" s="15"/>
      <c r="J48" s="15"/>
      <c r="K48" s="15"/>
      <c r="L48" s="15"/>
      <c r="M48" s="15"/>
      <c r="N48" s="15"/>
      <c r="O48" s="15"/>
      <c r="P48" s="15"/>
      <c r="Q48" s="15"/>
      <c r="R48" s="15"/>
      <c r="S48" s="15"/>
      <c r="T48" s="15"/>
      <c r="U48" s="15"/>
      <c r="V48" s="15"/>
      <c r="W48" s="15"/>
      <c r="X48" s="15"/>
      <c r="Y48" s="15"/>
    </row>
    <row r="49">
      <c r="A49" s="1134"/>
      <c r="B49" s="1137" t="s">
        <v>1540</v>
      </c>
      <c r="C49" s="1145">
        <f t="shared" ref="C49:E49" si="16">C41*C42+C50*C52</f>
        <v>324</v>
      </c>
      <c r="D49" s="1145">
        <f t="shared" si="16"/>
        <v>391.5</v>
      </c>
      <c r="E49" s="1145">
        <f t="shared" si="16"/>
        <v>425.7</v>
      </c>
      <c r="F49" s="15"/>
      <c r="G49" s="1143">
        <v>2.0</v>
      </c>
      <c r="H49" s="15"/>
      <c r="I49" s="15"/>
      <c r="J49" s="15"/>
      <c r="K49" s="15"/>
      <c r="L49" s="15"/>
      <c r="M49" s="15"/>
      <c r="N49" s="15"/>
      <c r="O49" s="15"/>
      <c r="P49" s="15"/>
      <c r="Q49" s="15"/>
      <c r="R49" s="15"/>
      <c r="S49" s="15"/>
      <c r="T49" s="15"/>
      <c r="U49" s="15"/>
      <c r="V49" s="15"/>
      <c r="W49" s="15"/>
      <c r="X49" s="15"/>
      <c r="Y49" s="15"/>
    </row>
    <row r="50">
      <c r="A50" s="1134"/>
      <c r="B50" s="999" t="s">
        <v>1372</v>
      </c>
      <c r="C50" s="1146">
        <f t="shared" ref="C50:E50" si="17">C42*C51</f>
        <v>900</v>
      </c>
      <c r="D50" s="1146">
        <f t="shared" si="17"/>
        <v>1080</v>
      </c>
      <c r="E50" s="1146">
        <f t="shared" si="17"/>
        <v>1260</v>
      </c>
      <c r="F50" s="15"/>
      <c r="G50" s="969"/>
      <c r="H50" s="15"/>
      <c r="I50" s="15"/>
      <c r="J50" s="15"/>
      <c r="K50" s="15"/>
      <c r="L50" s="15"/>
      <c r="M50" s="15"/>
      <c r="N50" s="15"/>
      <c r="O50" s="15"/>
      <c r="P50" s="15"/>
      <c r="Q50" s="15"/>
      <c r="R50" s="15"/>
      <c r="S50" s="15"/>
      <c r="T50" s="15"/>
      <c r="U50" s="15"/>
      <c r="V50" s="15"/>
      <c r="W50" s="15"/>
      <c r="X50" s="15"/>
      <c r="Y50" s="15"/>
    </row>
    <row r="51">
      <c r="A51" s="1134"/>
      <c r="B51" s="1014" t="s">
        <v>1227</v>
      </c>
      <c r="C51" s="1146">
        <f t="shared" ref="C51:E51" si="18">C44*$G$49</f>
        <v>2</v>
      </c>
      <c r="D51" s="1146">
        <f t="shared" si="18"/>
        <v>2.4</v>
      </c>
      <c r="E51" s="1146">
        <f t="shared" si="18"/>
        <v>2.8</v>
      </c>
      <c r="F51" s="15"/>
      <c r="G51" s="969"/>
      <c r="H51" s="15"/>
      <c r="I51" s="15"/>
      <c r="J51" s="15"/>
      <c r="K51" s="15"/>
      <c r="L51" s="15"/>
      <c r="M51" s="15"/>
      <c r="N51" s="15"/>
      <c r="O51" s="15"/>
      <c r="P51" s="15"/>
      <c r="Q51" s="15"/>
      <c r="R51" s="15"/>
      <c r="S51" s="15"/>
      <c r="T51" s="15"/>
      <c r="U51" s="15"/>
      <c r="V51" s="15"/>
      <c r="W51" s="15"/>
      <c r="X51" s="15"/>
      <c r="Y51" s="15"/>
    </row>
    <row r="52">
      <c r="A52" s="1134"/>
      <c r="B52" s="1014" t="s">
        <v>1373</v>
      </c>
      <c r="C52" s="1146">
        <f t="shared" ref="C52:E52" si="19">(0.02*C53)*C53</f>
        <v>0.32</v>
      </c>
      <c r="D52" s="1146">
        <f t="shared" si="19"/>
        <v>0.32</v>
      </c>
      <c r="E52" s="1146">
        <f t="shared" si="19"/>
        <v>0.32</v>
      </c>
      <c r="F52" s="15"/>
      <c r="G52" s="969"/>
      <c r="H52" s="15"/>
      <c r="I52" s="15"/>
      <c r="J52" s="15"/>
      <c r="K52" s="15"/>
      <c r="L52" s="15"/>
      <c r="M52" s="15"/>
      <c r="N52" s="15"/>
      <c r="O52" s="15"/>
      <c r="P52" s="15"/>
      <c r="Q52" s="15"/>
      <c r="R52" s="15"/>
      <c r="S52" s="15"/>
      <c r="T52" s="15"/>
      <c r="U52" s="15"/>
      <c r="V52" s="15"/>
      <c r="W52" s="15"/>
      <c r="X52" s="15"/>
      <c r="Y52" s="15"/>
    </row>
    <row r="53">
      <c r="A53" s="1134"/>
      <c r="B53" s="1014" t="s">
        <v>1532</v>
      </c>
      <c r="C53" s="1147">
        <v>4.0</v>
      </c>
      <c r="D53" s="1147">
        <v>4.0</v>
      </c>
      <c r="E53" s="1147">
        <v>4.0</v>
      </c>
      <c r="F53" s="15"/>
      <c r="G53" s="969"/>
      <c r="H53" s="15"/>
      <c r="I53" s="15"/>
      <c r="J53" s="15"/>
      <c r="K53" s="15"/>
      <c r="L53" s="15"/>
      <c r="M53" s="15"/>
      <c r="N53" s="15"/>
      <c r="O53" s="15"/>
      <c r="P53" s="15"/>
      <c r="Q53" s="15"/>
      <c r="R53" s="15"/>
      <c r="S53" s="15"/>
      <c r="T53" s="15"/>
      <c r="U53" s="15"/>
      <c r="V53" s="15"/>
      <c r="W53" s="15"/>
      <c r="X53" s="15"/>
      <c r="Y53" s="15"/>
    </row>
    <row r="54">
      <c r="A54" s="1134"/>
      <c r="B54" s="1014" t="s">
        <v>1533</v>
      </c>
      <c r="C54" s="1147">
        <v>16.0</v>
      </c>
      <c r="D54" s="1147">
        <v>16.0</v>
      </c>
      <c r="E54" s="1147">
        <v>16.0</v>
      </c>
      <c r="F54" s="15"/>
      <c r="G54" s="969"/>
      <c r="H54" s="15"/>
      <c r="I54" s="15"/>
      <c r="J54" s="15"/>
      <c r="K54" s="15"/>
      <c r="L54" s="15"/>
      <c r="M54" s="15"/>
      <c r="N54" s="15"/>
      <c r="O54" s="15"/>
      <c r="P54" s="15"/>
      <c r="Q54" s="15"/>
      <c r="R54" s="15"/>
      <c r="S54" s="15"/>
      <c r="T54" s="15"/>
      <c r="U54" s="15"/>
      <c r="V54" s="15"/>
      <c r="W54" s="15"/>
      <c r="X54" s="15"/>
      <c r="Y54" s="15"/>
    </row>
    <row r="55">
      <c r="A55" s="1134"/>
      <c r="B55" s="1014" t="s">
        <v>1534</v>
      </c>
      <c r="C55" s="916" t="s">
        <v>1253</v>
      </c>
      <c r="D55" s="916" t="s">
        <v>1253</v>
      </c>
      <c r="E55" s="916" t="s">
        <v>1253</v>
      </c>
      <c r="F55" s="15"/>
      <c r="G55" s="1148"/>
      <c r="H55" s="15"/>
      <c r="I55" s="15"/>
      <c r="J55" s="15"/>
      <c r="K55" s="15"/>
      <c r="L55" s="15"/>
      <c r="M55" s="15"/>
      <c r="N55" s="15"/>
      <c r="O55" s="15"/>
      <c r="P55" s="15"/>
      <c r="Q55" s="15"/>
      <c r="R55" s="15"/>
      <c r="S55" s="15"/>
      <c r="T55" s="15"/>
      <c r="U55" s="15"/>
      <c r="V55" s="15"/>
      <c r="W55" s="15"/>
      <c r="X55" s="15"/>
      <c r="Y55" s="15"/>
    </row>
    <row r="56">
      <c r="A56" s="1134"/>
      <c r="B56" s="1137" t="s">
        <v>1541</v>
      </c>
      <c r="C56" s="1145">
        <f t="shared" ref="C56:E56" si="20">C41*C42+C57*C59</f>
        <v>711</v>
      </c>
      <c r="D56" s="1145">
        <f t="shared" si="20"/>
        <v>855.9</v>
      </c>
      <c r="E56" s="1145">
        <f t="shared" si="20"/>
        <v>967.5</v>
      </c>
      <c r="F56" s="15"/>
      <c r="G56" s="1148">
        <v>3.0</v>
      </c>
      <c r="H56" s="15"/>
      <c r="I56" s="15"/>
      <c r="J56" s="15"/>
      <c r="K56" s="15"/>
      <c r="L56" s="15"/>
      <c r="M56" s="15"/>
      <c r="N56" s="15"/>
      <c r="O56" s="15"/>
      <c r="P56" s="15"/>
      <c r="Q56" s="15"/>
      <c r="R56" s="15"/>
      <c r="S56" s="15"/>
      <c r="T56" s="15"/>
      <c r="U56" s="15"/>
      <c r="V56" s="15"/>
      <c r="W56" s="15"/>
      <c r="X56" s="15"/>
      <c r="Y56" s="15"/>
    </row>
    <row r="57">
      <c r="A57" s="1134"/>
      <c r="B57" s="999" t="s">
        <v>1372</v>
      </c>
      <c r="C57" s="1146">
        <f t="shared" ref="C57:E57" si="21">C42*C58</f>
        <v>1350</v>
      </c>
      <c r="D57" s="1146">
        <f t="shared" si="21"/>
        <v>1620</v>
      </c>
      <c r="E57" s="1146">
        <f t="shared" si="21"/>
        <v>1890</v>
      </c>
      <c r="F57" s="15"/>
      <c r="G57" s="969"/>
      <c r="H57" s="15"/>
      <c r="I57" s="15"/>
      <c r="J57" s="15"/>
      <c r="K57" s="15"/>
      <c r="L57" s="15"/>
      <c r="M57" s="15"/>
      <c r="N57" s="15"/>
      <c r="O57" s="15"/>
      <c r="P57" s="15"/>
      <c r="Q57" s="15"/>
      <c r="R57" s="15"/>
      <c r="S57" s="15"/>
      <c r="T57" s="15"/>
      <c r="U57" s="15"/>
      <c r="V57" s="15"/>
      <c r="W57" s="15"/>
      <c r="X57" s="15"/>
      <c r="Y57" s="15"/>
    </row>
    <row r="58">
      <c r="A58" s="1134"/>
      <c r="B58" s="1014" t="s">
        <v>1227</v>
      </c>
      <c r="C58" s="1146">
        <f t="shared" ref="C58:E58" si="22">C44*$G$56</f>
        <v>3</v>
      </c>
      <c r="D58" s="1146">
        <f t="shared" si="22"/>
        <v>3.6</v>
      </c>
      <c r="E58" s="1146">
        <f t="shared" si="22"/>
        <v>4.2</v>
      </c>
      <c r="F58" s="15"/>
      <c r="G58" s="969"/>
      <c r="H58" s="15"/>
      <c r="I58" s="15"/>
      <c r="J58" s="15"/>
      <c r="K58" s="15"/>
      <c r="L58" s="15"/>
      <c r="M58" s="15"/>
      <c r="N58" s="15"/>
      <c r="O58" s="15"/>
      <c r="P58" s="15"/>
      <c r="Q58" s="15"/>
      <c r="R58" s="15"/>
      <c r="S58" s="15"/>
      <c r="T58" s="15"/>
      <c r="U58" s="15"/>
      <c r="V58" s="15"/>
      <c r="W58" s="15"/>
      <c r="X58" s="15"/>
      <c r="Y58" s="15"/>
    </row>
    <row r="59">
      <c r="A59" s="1134"/>
      <c r="B59" s="1014" t="s">
        <v>1373</v>
      </c>
      <c r="C59" s="1146">
        <f t="shared" ref="C59:E59" si="23">(0.02*C60)*C60</f>
        <v>0.5</v>
      </c>
      <c r="D59" s="1146">
        <f t="shared" si="23"/>
        <v>0.5</v>
      </c>
      <c r="E59" s="1146">
        <f t="shared" si="23"/>
        <v>0.5</v>
      </c>
      <c r="F59" s="15"/>
      <c r="G59" s="15"/>
      <c r="H59" s="15"/>
      <c r="I59" s="15"/>
      <c r="J59" s="15"/>
      <c r="K59" s="15"/>
      <c r="L59" s="15"/>
      <c r="M59" s="15"/>
      <c r="N59" s="15"/>
      <c r="O59" s="15"/>
      <c r="P59" s="15"/>
      <c r="Q59" s="15"/>
      <c r="R59" s="15"/>
      <c r="S59" s="15"/>
      <c r="T59" s="15"/>
      <c r="U59" s="15"/>
      <c r="V59" s="15"/>
      <c r="W59" s="15"/>
      <c r="X59" s="15"/>
      <c r="Y59" s="15"/>
    </row>
    <row r="60">
      <c r="A60" s="1134"/>
      <c r="B60" s="1014" t="s">
        <v>1532</v>
      </c>
      <c r="C60" s="1147">
        <v>5.0</v>
      </c>
      <c r="D60" s="1147">
        <v>5.0</v>
      </c>
      <c r="E60" s="1147">
        <v>5.0</v>
      </c>
      <c r="F60" s="15"/>
      <c r="G60" s="15"/>
      <c r="H60" s="15"/>
      <c r="I60" s="15"/>
      <c r="J60" s="15"/>
      <c r="K60" s="15"/>
      <c r="L60" s="15"/>
      <c r="M60" s="15"/>
      <c r="N60" s="15"/>
      <c r="O60" s="15"/>
      <c r="P60" s="15"/>
      <c r="Q60" s="15"/>
      <c r="R60" s="15"/>
      <c r="S60" s="15"/>
      <c r="T60" s="15"/>
      <c r="U60" s="15"/>
      <c r="V60" s="15"/>
      <c r="W60" s="15"/>
      <c r="X60" s="15"/>
      <c r="Y60" s="15"/>
    </row>
    <row r="61">
      <c r="A61" s="1134"/>
      <c r="B61" s="1014" t="s">
        <v>1533</v>
      </c>
      <c r="C61" s="1147">
        <v>18.0</v>
      </c>
      <c r="D61" s="1147">
        <v>18.0</v>
      </c>
      <c r="E61" s="1147">
        <v>18.0</v>
      </c>
      <c r="F61" s="15"/>
      <c r="G61" s="15"/>
      <c r="H61" s="15"/>
      <c r="I61" s="15"/>
      <c r="J61" s="15"/>
      <c r="K61" s="15"/>
      <c r="L61" s="15"/>
      <c r="M61" s="15"/>
      <c r="N61" s="15"/>
      <c r="O61" s="15"/>
      <c r="P61" s="15"/>
      <c r="Q61" s="15"/>
      <c r="R61" s="15"/>
      <c r="S61" s="15"/>
      <c r="T61" s="15"/>
      <c r="U61" s="15"/>
      <c r="V61" s="15"/>
      <c r="W61" s="15"/>
      <c r="X61" s="15"/>
      <c r="Y61" s="15"/>
    </row>
    <row r="62">
      <c r="A62" s="1134"/>
      <c r="B62" s="1014" t="s">
        <v>1534</v>
      </c>
      <c r="C62" s="916" t="s">
        <v>1253</v>
      </c>
      <c r="D62" s="916" t="s">
        <v>1253</v>
      </c>
      <c r="E62" s="916" t="s">
        <v>1253</v>
      </c>
      <c r="F62" s="15"/>
      <c r="G62" s="1149"/>
      <c r="H62" s="15"/>
      <c r="I62" s="15"/>
      <c r="J62" s="15"/>
      <c r="K62" s="15"/>
      <c r="L62" s="15"/>
      <c r="M62" s="15"/>
      <c r="N62" s="15"/>
      <c r="O62" s="15"/>
      <c r="P62" s="15"/>
      <c r="Q62" s="15"/>
      <c r="R62" s="15"/>
      <c r="S62" s="15"/>
      <c r="T62" s="15"/>
      <c r="U62" s="15"/>
      <c r="V62" s="15"/>
      <c r="W62" s="15"/>
      <c r="X62" s="15"/>
      <c r="Y62" s="15"/>
    </row>
    <row r="63">
      <c r="A63" s="1134"/>
      <c r="B63" s="1137" t="s">
        <v>1542</v>
      </c>
      <c r="C63" s="1150">
        <f t="shared" ref="C63:E63" si="24">C41*C42+C64*C66</f>
        <v>1332</v>
      </c>
      <c r="D63" s="1150">
        <f t="shared" si="24"/>
        <v>1601.1</v>
      </c>
      <c r="E63" s="1150">
        <f t="shared" si="24"/>
        <v>1836.9</v>
      </c>
      <c r="F63" s="15"/>
      <c r="G63" s="1148">
        <v>4.0</v>
      </c>
      <c r="H63" s="15"/>
      <c r="I63" s="15"/>
      <c r="J63" s="15"/>
      <c r="K63" s="15"/>
      <c r="L63" s="15"/>
      <c r="M63" s="15"/>
      <c r="N63" s="15"/>
      <c r="O63" s="15"/>
      <c r="P63" s="15"/>
      <c r="Q63" s="15"/>
      <c r="R63" s="15"/>
      <c r="S63" s="15"/>
      <c r="T63" s="15"/>
      <c r="U63" s="15"/>
      <c r="V63" s="15"/>
      <c r="W63" s="15"/>
      <c r="X63" s="15"/>
      <c r="Y63" s="15"/>
    </row>
    <row r="64">
      <c r="A64" s="1134"/>
      <c r="B64" s="999" t="s">
        <v>1372</v>
      </c>
      <c r="C64" s="1146">
        <f t="shared" ref="C64:E64" si="25">C42*C65</f>
        <v>1800</v>
      </c>
      <c r="D64" s="1146">
        <f t="shared" si="25"/>
        <v>2160</v>
      </c>
      <c r="E64" s="1146">
        <f t="shared" si="25"/>
        <v>2520</v>
      </c>
      <c r="F64" s="15"/>
      <c r="G64" s="969"/>
      <c r="H64" s="15"/>
      <c r="I64" s="15"/>
      <c r="J64" s="15"/>
      <c r="K64" s="15"/>
      <c r="L64" s="15"/>
      <c r="M64" s="15"/>
      <c r="N64" s="15"/>
      <c r="O64" s="15"/>
      <c r="P64" s="15"/>
      <c r="Q64" s="15"/>
      <c r="R64" s="15"/>
      <c r="S64" s="15"/>
      <c r="T64" s="15"/>
      <c r="U64" s="15"/>
      <c r="V64" s="15"/>
      <c r="W64" s="15"/>
      <c r="X64" s="15"/>
      <c r="Y64" s="15"/>
    </row>
    <row r="65">
      <c r="A65" s="1134"/>
      <c r="B65" s="1014" t="s">
        <v>1227</v>
      </c>
      <c r="C65" s="1146">
        <f t="shared" ref="C65:E65" si="26">C44*$G$63</f>
        <v>4</v>
      </c>
      <c r="D65" s="1146">
        <f t="shared" si="26"/>
        <v>4.8</v>
      </c>
      <c r="E65" s="1146">
        <f t="shared" si="26"/>
        <v>5.6</v>
      </c>
      <c r="F65" s="15"/>
      <c r="G65" s="969"/>
      <c r="H65" s="15"/>
      <c r="I65" s="15"/>
      <c r="J65" s="15"/>
      <c r="K65" s="15"/>
      <c r="L65" s="15"/>
      <c r="M65" s="15"/>
      <c r="N65" s="15"/>
      <c r="O65" s="15"/>
      <c r="P65" s="15"/>
      <c r="Q65" s="15"/>
      <c r="R65" s="15"/>
      <c r="S65" s="15"/>
      <c r="T65" s="15"/>
      <c r="U65" s="15"/>
      <c r="V65" s="15"/>
      <c r="W65" s="15"/>
      <c r="X65" s="15"/>
      <c r="Y65" s="15"/>
    </row>
    <row r="66">
      <c r="A66" s="1134"/>
      <c r="B66" s="1014" t="s">
        <v>1373</v>
      </c>
      <c r="C66" s="1146">
        <f t="shared" ref="C66:E66" si="27">(0.02*C67)*C67</f>
        <v>0.72</v>
      </c>
      <c r="D66" s="1146">
        <f t="shared" si="27"/>
        <v>0.72</v>
      </c>
      <c r="E66" s="1146">
        <f t="shared" si="27"/>
        <v>0.72</v>
      </c>
      <c r="F66" s="15"/>
      <c r="G66" s="969"/>
      <c r="H66" s="15"/>
      <c r="I66" s="15"/>
      <c r="J66" s="15"/>
      <c r="K66" s="15"/>
      <c r="L66" s="15"/>
      <c r="M66" s="15"/>
      <c r="N66" s="15"/>
      <c r="O66" s="15"/>
      <c r="P66" s="15"/>
      <c r="Q66" s="15"/>
      <c r="R66" s="15"/>
      <c r="S66" s="15"/>
      <c r="T66" s="15"/>
      <c r="U66" s="15"/>
      <c r="V66" s="15"/>
      <c r="W66" s="15"/>
      <c r="X66" s="15"/>
      <c r="Y66" s="15"/>
    </row>
    <row r="67">
      <c r="A67" s="1134"/>
      <c r="B67" s="1014" t="s">
        <v>1532</v>
      </c>
      <c r="C67" s="1147">
        <v>6.0</v>
      </c>
      <c r="D67" s="1147">
        <v>6.0</v>
      </c>
      <c r="E67" s="1147">
        <v>6.0</v>
      </c>
      <c r="F67" s="15"/>
      <c r="G67" s="969"/>
      <c r="H67" s="15"/>
      <c r="I67" s="15"/>
      <c r="J67" s="15"/>
      <c r="K67" s="15"/>
      <c r="L67" s="15"/>
      <c r="M67" s="15"/>
      <c r="N67" s="15"/>
      <c r="O67" s="15"/>
      <c r="P67" s="15"/>
      <c r="Q67" s="15"/>
      <c r="R67" s="15"/>
      <c r="S67" s="15"/>
      <c r="T67" s="15"/>
      <c r="U67" s="15"/>
      <c r="V67" s="15"/>
      <c r="W67" s="15"/>
      <c r="X67" s="15"/>
      <c r="Y67" s="15"/>
    </row>
    <row r="68">
      <c r="A68" s="1134"/>
      <c r="B68" s="1014" t="s">
        <v>1533</v>
      </c>
      <c r="C68" s="1147">
        <v>20.0</v>
      </c>
      <c r="D68" s="1147">
        <v>20.0</v>
      </c>
      <c r="E68" s="1147">
        <v>20.0</v>
      </c>
      <c r="F68" s="15"/>
      <c r="G68" s="969"/>
      <c r="H68" s="15"/>
      <c r="I68" s="15"/>
      <c r="J68" s="15"/>
      <c r="K68" s="15"/>
      <c r="L68" s="15"/>
      <c r="M68" s="15"/>
      <c r="N68" s="15"/>
      <c r="O68" s="15"/>
      <c r="P68" s="15"/>
      <c r="Q68" s="15"/>
      <c r="R68" s="15"/>
      <c r="S68" s="15"/>
      <c r="T68" s="15"/>
      <c r="U68" s="15"/>
      <c r="V68" s="15"/>
      <c r="W68" s="15"/>
      <c r="X68" s="15"/>
      <c r="Y68" s="15"/>
    </row>
    <row r="69">
      <c r="A69" s="15"/>
      <c r="B69" s="1014" t="s">
        <v>1534</v>
      </c>
      <c r="C69" s="916" t="s">
        <v>1253</v>
      </c>
      <c r="D69" s="916" t="s">
        <v>1253</v>
      </c>
      <c r="E69" s="916" t="s">
        <v>1253</v>
      </c>
      <c r="F69" s="15"/>
      <c r="G69" s="969"/>
      <c r="H69" s="15"/>
      <c r="I69" s="15"/>
      <c r="J69" s="15"/>
      <c r="K69" s="15"/>
      <c r="L69" s="15"/>
      <c r="M69" s="15"/>
      <c r="N69" s="15"/>
      <c r="O69" s="15"/>
      <c r="P69" s="15"/>
      <c r="Q69" s="15"/>
      <c r="R69" s="15"/>
      <c r="S69" s="15"/>
      <c r="T69" s="15"/>
      <c r="U69" s="15"/>
      <c r="V69" s="15"/>
      <c r="W69" s="15"/>
      <c r="X69" s="15"/>
      <c r="Y69" s="15"/>
    </row>
    <row r="70">
      <c r="A70" s="15"/>
      <c r="B70" s="1142"/>
      <c r="C70" s="15"/>
      <c r="D70" s="15"/>
      <c r="E70" s="15"/>
      <c r="F70" s="15"/>
      <c r="G70" s="969"/>
      <c r="H70" s="15"/>
      <c r="I70" s="15"/>
      <c r="J70" s="15"/>
      <c r="K70" s="15"/>
      <c r="L70" s="15"/>
      <c r="M70" s="15"/>
      <c r="N70" s="15"/>
      <c r="O70" s="15"/>
      <c r="P70" s="15"/>
      <c r="Q70" s="15"/>
      <c r="R70" s="15"/>
      <c r="S70" s="15"/>
      <c r="T70" s="15"/>
      <c r="U70" s="15"/>
      <c r="V70" s="15"/>
      <c r="W70" s="15"/>
      <c r="X70" s="15"/>
      <c r="Y70" s="15"/>
    </row>
    <row r="71">
      <c r="A71" s="15"/>
      <c r="B71" s="1132" t="s">
        <v>1543</v>
      </c>
      <c r="C71" s="1133"/>
      <c r="D71" s="1133"/>
      <c r="E71" s="1133"/>
      <c r="F71" s="1133"/>
      <c r="G71" s="969"/>
      <c r="H71" s="15"/>
      <c r="I71" s="15"/>
      <c r="J71" s="15"/>
      <c r="K71" s="15"/>
      <c r="L71" s="15"/>
      <c r="M71" s="15"/>
      <c r="N71" s="15"/>
      <c r="O71" s="15"/>
      <c r="P71" s="15"/>
      <c r="Q71" s="15"/>
      <c r="R71" s="15"/>
      <c r="S71" s="15"/>
      <c r="T71" s="15"/>
      <c r="U71" s="15"/>
      <c r="V71" s="15"/>
      <c r="W71" s="15"/>
      <c r="X71" s="15"/>
      <c r="Y71" s="15"/>
    </row>
    <row r="72">
      <c r="A72" s="1134"/>
      <c r="B72" s="1135" t="s">
        <v>1544</v>
      </c>
      <c r="C72" s="1136" t="str">
        <f t="shared" ref="C72:E72" si="28">C39</f>
        <v>Wooden beam</v>
      </c>
      <c r="D72" s="1136" t="str">
        <f t="shared" si="28"/>
        <v>Clay brick</v>
      </c>
      <c r="E72" s="1136" t="str">
        <f t="shared" si="28"/>
        <v>Hewn stone</v>
      </c>
      <c r="F72" s="1136" t="str">
        <f>'Materials and tools'!I133</f>
        <v>Hewn marble</v>
      </c>
      <c r="G72" s="969"/>
      <c r="H72" s="15"/>
      <c r="I72" s="15"/>
      <c r="J72" s="15"/>
      <c r="K72" s="15"/>
      <c r="L72" s="15"/>
      <c r="M72" s="15"/>
      <c r="N72" s="15"/>
      <c r="O72" s="15"/>
      <c r="P72" s="15"/>
      <c r="Q72" s="15"/>
      <c r="R72" s="15"/>
      <c r="S72" s="15"/>
      <c r="T72" s="15"/>
      <c r="U72" s="15"/>
      <c r="V72" s="15"/>
      <c r="W72" s="15"/>
      <c r="X72" s="15"/>
      <c r="Y72" s="15"/>
    </row>
    <row r="73">
      <c r="A73" s="1134"/>
      <c r="B73" s="1137" t="s">
        <v>1545</v>
      </c>
      <c r="C73" s="1138">
        <f>C$74*C$75+C$76+C$77+C$78+C$79+C80*C82</f>
        <v>109.82</v>
      </c>
      <c r="D73" s="1138">
        <f t="shared" ref="D73:F73" si="29">D74*D75+D76+D77+D78+D79+D80*D82</f>
        <v>127.22</v>
      </c>
      <c r="E73" s="1138">
        <f t="shared" si="29"/>
        <v>122.42</v>
      </c>
      <c r="F73" s="1138">
        <f t="shared" si="29"/>
        <v>403.82</v>
      </c>
      <c r="G73" s="969"/>
      <c r="H73" s="15"/>
      <c r="I73" s="15"/>
      <c r="J73" s="15"/>
      <c r="K73" s="15"/>
      <c r="L73" s="15"/>
      <c r="M73" s="15"/>
      <c r="N73" s="15"/>
      <c r="O73" s="15"/>
      <c r="P73" s="15"/>
      <c r="Q73" s="15"/>
      <c r="R73" s="15"/>
      <c r="S73" s="15"/>
      <c r="T73" s="15"/>
      <c r="U73" s="15"/>
      <c r="V73" s="15"/>
      <c r="W73" s="15"/>
      <c r="X73" s="15"/>
      <c r="Y73" s="15"/>
    </row>
    <row r="74">
      <c r="A74" s="1134"/>
      <c r="B74" s="1139" t="s">
        <v>1531</v>
      </c>
      <c r="C74" s="1140">
        <f>'Materials and tools'!F134</f>
        <v>0.08</v>
      </c>
      <c r="D74" s="1140">
        <f>'Materials and tools'!G134</f>
        <v>0.102</v>
      </c>
      <c r="E74" s="1140">
        <f>'Materials and tools'!H134</f>
        <v>0.05</v>
      </c>
      <c r="F74" s="1140">
        <f>'Materials and tools'!I134</f>
        <v>0.6</v>
      </c>
      <c r="G74" s="969"/>
      <c r="H74" s="15"/>
      <c r="I74" s="15"/>
      <c r="J74" s="15"/>
      <c r="K74" s="15"/>
      <c r="L74" s="15"/>
      <c r="M74" s="15"/>
      <c r="N74" s="15"/>
      <c r="O74" s="15"/>
      <c r="P74" s="15"/>
      <c r="Q74" s="15"/>
      <c r="R74" s="15"/>
      <c r="S74" s="15"/>
      <c r="T74" s="15"/>
      <c r="U74" s="15"/>
      <c r="V74" s="15"/>
      <c r="W74" s="15"/>
      <c r="X74" s="15"/>
      <c r="Y74" s="15"/>
    </row>
    <row r="75">
      <c r="A75" s="1134"/>
      <c r="B75" s="1139" t="s">
        <v>1546</v>
      </c>
      <c r="C75" s="1097">
        <v>300.0</v>
      </c>
      <c r="D75" s="1097">
        <v>300.0</v>
      </c>
      <c r="E75" s="1097">
        <v>300.0</v>
      </c>
      <c r="F75" s="1097">
        <v>300.0</v>
      </c>
      <c r="G75" s="969"/>
      <c r="H75" s="15"/>
      <c r="I75" s="15"/>
      <c r="J75" s="15"/>
      <c r="K75" s="15"/>
      <c r="L75" s="15"/>
      <c r="M75" s="15"/>
      <c r="N75" s="15"/>
      <c r="O75" s="15"/>
      <c r="P75" s="15"/>
      <c r="Q75" s="15"/>
      <c r="R75" s="15"/>
      <c r="S75" s="15"/>
      <c r="T75" s="15"/>
      <c r="U75" s="15"/>
      <c r="V75" s="15"/>
      <c r="W75" s="15"/>
      <c r="X75" s="15"/>
      <c r="Y75" s="15"/>
    </row>
    <row r="76">
      <c r="A76" s="1134"/>
      <c r="B76" s="1139" t="s">
        <v>1547</v>
      </c>
      <c r="C76" s="1097">
        <f>'Materials and tools'!K134*3</f>
        <v>2.34</v>
      </c>
      <c r="D76" s="1097">
        <f>'Materials and tools'!K134*3</f>
        <v>2.34</v>
      </c>
      <c r="E76" s="1097">
        <f>'Materials and tools'!K134*3</f>
        <v>2.34</v>
      </c>
      <c r="F76" s="1097">
        <f>'Materials and tools'!K134*3</f>
        <v>2.34</v>
      </c>
      <c r="G76" s="969"/>
      <c r="H76" s="15"/>
      <c r="I76" s="15"/>
      <c r="J76" s="15"/>
      <c r="K76" s="15"/>
      <c r="L76" s="15"/>
      <c r="M76" s="15"/>
      <c r="N76" s="15"/>
      <c r="O76" s="15"/>
      <c r="P76" s="15"/>
      <c r="Q76" s="15"/>
      <c r="R76" s="15"/>
      <c r="S76" s="15"/>
      <c r="T76" s="15"/>
      <c r="U76" s="15"/>
      <c r="V76" s="15"/>
      <c r="W76" s="15"/>
      <c r="X76" s="15"/>
      <c r="Y76" s="15"/>
    </row>
    <row r="77">
      <c r="A77" s="1134"/>
      <c r="B77" s="1139" t="s">
        <v>1548</v>
      </c>
      <c r="C77" s="1106">
        <f>'Materials and tools'!J134*4</f>
        <v>20</v>
      </c>
      <c r="D77" s="1106">
        <f>'Materials and tools'!J134*4</f>
        <v>20</v>
      </c>
      <c r="E77" s="1106">
        <f>'Materials and tools'!J134*4</f>
        <v>20</v>
      </c>
      <c r="F77" s="1106">
        <f>'Materials and tools'!J134*4</f>
        <v>20</v>
      </c>
      <c r="G77" s="969"/>
      <c r="H77" s="15"/>
      <c r="I77" s="15"/>
      <c r="J77" s="15"/>
      <c r="K77" s="15"/>
      <c r="L77" s="15"/>
      <c r="M77" s="15"/>
      <c r="N77" s="15"/>
      <c r="O77" s="15"/>
      <c r="P77" s="15"/>
      <c r="Q77" s="15"/>
      <c r="R77" s="15"/>
      <c r="S77" s="15"/>
      <c r="T77" s="15"/>
      <c r="U77" s="15"/>
      <c r="V77" s="15"/>
      <c r="W77" s="15"/>
      <c r="X77" s="15"/>
      <c r="Y77" s="15"/>
    </row>
    <row r="78">
      <c r="A78" s="1134"/>
      <c r="B78" s="1139" t="s">
        <v>1549</v>
      </c>
      <c r="C78" s="1106">
        <f t="shared" ref="C78:F78" si="30">$C$21</f>
        <v>7.28</v>
      </c>
      <c r="D78" s="1106">
        <f t="shared" si="30"/>
        <v>7.28</v>
      </c>
      <c r="E78" s="1106">
        <f t="shared" si="30"/>
        <v>7.28</v>
      </c>
      <c r="F78" s="1106">
        <f t="shared" si="30"/>
        <v>7.28</v>
      </c>
      <c r="G78" s="969"/>
      <c r="H78" s="15"/>
      <c r="I78" s="15"/>
      <c r="J78" s="15"/>
      <c r="K78" s="15"/>
      <c r="L78" s="15"/>
      <c r="M78" s="15"/>
      <c r="N78" s="15"/>
      <c r="O78" s="15"/>
      <c r="P78" s="15"/>
      <c r="Q78" s="15"/>
      <c r="R78" s="15"/>
      <c r="S78" s="15"/>
      <c r="T78" s="15"/>
      <c r="U78" s="15"/>
      <c r="V78" s="15"/>
      <c r="W78" s="15"/>
      <c r="X78" s="15"/>
      <c r="Y78" s="15"/>
    </row>
    <row r="79">
      <c r="A79" s="1134"/>
      <c r="B79" s="1139" t="s">
        <v>1550</v>
      </c>
      <c r="C79" s="1151">
        <f>Potter!H8</f>
        <v>2.2</v>
      </c>
      <c r="D79" s="1151">
        <f>Potter!H8</f>
        <v>2.2</v>
      </c>
      <c r="E79" s="1151">
        <f>Potter!H8</f>
        <v>2.2</v>
      </c>
      <c r="F79" s="1151">
        <f>Potter!H8</f>
        <v>2.2</v>
      </c>
      <c r="G79" s="969"/>
      <c r="H79" s="15"/>
      <c r="I79" s="15"/>
      <c r="J79" s="15"/>
      <c r="K79" s="15"/>
      <c r="L79" s="15"/>
      <c r="M79" s="15"/>
      <c r="N79" s="15"/>
      <c r="O79" s="15"/>
      <c r="P79" s="15"/>
      <c r="Q79" s="15"/>
      <c r="R79" s="15"/>
      <c r="S79" s="15"/>
      <c r="T79" s="15"/>
      <c r="U79" s="15"/>
      <c r="V79" s="15"/>
      <c r="W79" s="15"/>
      <c r="X79" s="15"/>
      <c r="Y79" s="15"/>
    </row>
    <row r="80">
      <c r="A80" s="1134"/>
      <c r="B80" s="999" t="s">
        <v>1372</v>
      </c>
      <c r="C80" s="1097">
        <f t="shared" ref="C80:F80" si="31">C$75*C81</f>
        <v>300</v>
      </c>
      <c r="D80" s="1097">
        <f t="shared" si="31"/>
        <v>360</v>
      </c>
      <c r="E80" s="1097">
        <f t="shared" si="31"/>
        <v>420</v>
      </c>
      <c r="F80" s="1097">
        <f t="shared" si="31"/>
        <v>600</v>
      </c>
      <c r="G80" s="969"/>
      <c r="H80" s="15"/>
      <c r="I80" s="15"/>
      <c r="J80" s="15"/>
      <c r="K80" s="15"/>
      <c r="L80" s="15"/>
      <c r="M80" s="15"/>
      <c r="N80" s="15"/>
      <c r="O80" s="15"/>
      <c r="P80" s="15"/>
      <c r="Q80" s="15"/>
      <c r="R80" s="15"/>
      <c r="S80" s="15"/>
      <c r="T80" s="15"/>
      <c r="U80" s="15"/>
      <c r="V80" s="15"/>
      <c r="W80" s="15"/>
      <c r="X80" s="15"/>
      <c r="Y80" s="15"/>
    </row>
    <row r="81">
      <c r="A81" s="1134"/>
      <c r="B81" s="1014" t="s">
        <v>1227</v>
      </c>
      <c r="C81" s="1097">
        <v>1.0</v>
      </c>
      <c r="D81" s="1097">
        <v>1.2</v>
      </c>
      <c r="E81" s="1097">
        <v>1.4</v>
      </c>
      <c r="F81" s="1097">
        <v>2.0</v>
      </c>
      <c r="G81" s="969"/>
      <c r="H81" s="15"/>
      <c r="I81" s="15"/>
      <c r="J81" s="15"/>
      <c r="K81" s="15"/>
      <c r="L81" s="15"/>
      <c r="M81" s="15"/>
      <c r="N81" s="15"/>
      <c r="O81" s="15"/>
      <c r="P81" s="15"/>
      <c r="Q81" s="15"/>
      <c r="R81" s="15"/>
      <c r="S81" s="15"/>
      <c r="T81" s="15"/>
      <c r="U81" s="15"/>
      <c r="V81" s="15"/>
      <c r="W81" s="15"/>
      <c r="X81" s="15"/>
      <c r="Y81" s="15"/>
    </row>
    <row r="82">
      <c r="A82" s="1134"/>
      <c r="B82" s="1014" t="s">
        <v>1373</v>
      </c>
      <c r="C82" s="1097">
        <f t="shared" ref="C82:F82" si="32">(0.02*C83)*C83</f>
        <v>0.18</v>
      </c>
      <c r="D82" s="1097">
        <f t="shared" si="32"/>
        <v>0.18</v>
      </c>
      <c r="E82" s="1097">
        <f t="shared" si="32"/>
        <v>0.18</v>
      </c>
      <c r="F82" s="1097">
        <f t="shared" si="32"/>
        <v>0.32</v>
      </c>
      <c r="G82" s="969"/>
      <c r="H82" s="15"/>
      <c r="I82" s="15"/>
      <c r="J82" s="15"/>
      <c r="K82" s="15"/>
      <c r="L82" s="15"/>
      <c r="M82" s="15"/>
      <c r="N82" s="15"/>
      <c r="O82" s="15"/>
      <c r="P82" s="15"/>
      <c r="Q82" s="15"/>
      <c r="R82" s="15"/>
      <c r="S82" s="15"/>
      <c r="T82" s="15"/>
      <c r="U82" s="15"/>
      <c r="V82" s="15"/>
      <c r="W82" s="15"/>
      <c r="X82" s="15"/>
      <c r="Y82" s="15"/>
    </row>
    <row r="83">
      <c r="A83" s="1134"/>
      <c r="B83" s="1014" t="s">
        <v>1532</v>
      </c>
      <c r="C83" s="1097">
        <v>3.0</v>
      </c>
      <c r="D83" s="1097">
        <v>3.0</v>
      </c>
      <c r="E83" s="1097">
        <v>3.0</v>
      </c>
      <c r="F83" s="1097">
        <v>4.0</v>
      </c>
      <c r="G83" s="969"/>
      <c r="H83" s="15"/>
      <c r="I83" s="15"/>
      <c r="J83" s="15"/>
      <c r="K83" s="15"/>
      <c r="L83" s="15"/>
      <c r="M83" s="15"/>
      <c r="N83" s="15"/>
      <c r="O83" s="15"/>
      <c r="P83" s="15"/>
      <c r="Q83" s="15"/>
      <c r="R83" s="15"/>
      <c r="S83" s="15"/>
      <c r="T83" s="15"/>
      <c r="U83" s="15"/>
      <c r="V83" s="15"/>
      <c r="W83" s="15"/>
      <c r="X83" s="15"/>
      <c r="Y83" s="15"/>
    </row>
    <row r="84">
      <c r="A84" s="1134"/>
      <c r="B84" s="1014" t="s">
        <v>1533</v>
      </c>
      <c r="C84" s="1141">
        <v>14.0</v>
      </c>
      <c r="D84" s="1141">
        <v>14.0</v>
      </c>
      <c r="E84" s="1141">
        <v>14.0</v>
      </c>
      <c r="F84" s="1141">
        <v>16.0</v>
      </c>
      <c r="G84" s="969"/>
      <c r="H84" s="15"/>
      <c r="I84" s="15"/>
      <c r="J84" s="15"/>
      <c r="K84" s="15"/>
      <c r="L84" s="15"/>
      <c r="M84" s="15"/>
      <c r="N84" s="15"/>
      <c r="O84" s="15"/>
      <c r="P84" s="15"/>
      <c r="Q84" s="15"/>
      <c r="R84" s="15"/>
      <c r="S84" s="15"/>
      <c r="T84" s="15"/>
      <c r="U84" s="15"/>
      <c r="V84" s="15"/>
      <c r="W84" s="15"/>
      <c r="X84" s="15"/>
      <c r="Y84" s="15"/>
    </row>
    <row r="85">
      <c r="A85" s="1134"/>
      <c r="B85" s="1014" t="s">
        <v>1534</v>
      </c>
      <c r="C85" s="916" t="s">
        <v>1240</v>
      </c>
      <c r="D85" s="916" t="s">
        <v>1240</v>
      </c>
      <c r="E85" s="916" t="s">
        <v>1240</v>
      </c>
      <c r="F85" s="916" t="s">
        <v>1253</v>
      </c>
      <c r="G85" s="1143"/>
      <c r="H85" s="15"/>
      <c r="I85" s="15"/>
      <c r="J85" s="15"/>
      <c r="K85" s="15"/>
      <c r="L85" s="15"/>
      <c r="M85" s="15"/>
      <c r="N85" s="15"/>
      <c r="O85" s="15"/>
      <c r="P85" s="15"/>
      <c r="Q85" s="15"/>
      <c r="R85" s="15"/>
      <c r="S85" s="15"/>
      <c r="T85" s="15"/>
      <c r="U85" s="15"/>
      <c r="V85" s="15"/>
      <c r="W85" s="15"/>
      <c r="X85" s="15"/>
      <c r="Y85" s="15"/>
    </row>
    <row r="86">
      <c r="A86" s="1134"/>
      <c r="B86" s="1137" t="s">
        <v>1551</v>
      </c>
      <c r="C86" s="1145">
        <f t="shared" ref="C86:F86" si="33">C$74*C$75+C$76+C$77+C$78+C$79+C87*C89</f>
        <v>247.82</v>
      </c>
      <c r="D86" s="1145">
        <f t="shared" si="33"/>
        <v>292.82</v>
      </c>
      <c r="E86" s="1145">
        <f t="shared" si="33"/>
        <v>315.62</v>
      </c>
      <c r="F86" s="1145">
        <f t="shared" si="33"/>
        <v>811.82</v>
      </c>
      <c r="G86" s="1143">
        <v>2.0</v>
      </c>
      <c r="H86" s="15"/>
      <c r="I86" s="15"/>
      <c r="J86" s="15"/>
      <c r="K86" s="15"/>
      <c r="L86" s="15"/>
      <c r="M86" s="15"/>
      <c r="N86" s="15"/>
      <c r="O86" s="15"/>
      <c r="P86" s="15"/>
      <c r="Q86" s="15"/>
      <c r="R86" s="15"/>
      <c r="S86" s="15"/>
      <c r="T86" s="15"/>
      <c r="U86" s="15"/>
      <c r="V86" s="15"/>
      <c r="W86" s="15"/>
      <c r="X86" s="15"/>
      <c r="Y86" s="15"/>
    </row>
    <row r="87">
      <c r="A87" s="1134"/>
      <c r="B87" s="999" t="s">
        <v>1372</v>
      </c>
      <c r="C87" s="1146">
        <f t="shared" ref="C87:F87" si="34">C$75*C88</f>
        <v>600</v>
      </c>
      <c r="D87" s="1146">
        <f t="shared" si="34"/>
        <v>720</v>
      </c>
      <c r="E87" s="1146">
        <f t="shared" si="34"/>
        <v>840</v>
      </c>
      <c r="F87" s="1146">
        <f t="shared" si="34"/>
        <v>1200</v>
      </c>
      <c r="G87" s="969"/>
      <c r="H87" s="15"/>
      <c r="I87" s="15"/>
      <c r="J87" s="15"/>
      <c r="K87" s="15"/>
      <c r="L87" s="15"/>
      <c r="M87" s="15"/>
      <c r="N87" s="15"/>
      <c r="O87" s="15"/>
      <c r="P87" s="15"/>
      <c r="Q87" s="15"/>
      <c r="R87" s="15"/>
      <c r="S87" s="15"/>
      <c r="T87" s="15"/>
      <c r="U87" s="15"/>
      <c r="V87" s="15"/>
      <c r="W87" s="15"/>
      <c r="X87" s="15"/>
      <c r="Y87" s="15"/>
    </row>
    <row r="88">
      <c r="A88" s="1134"/>
      <c r="B88" s="1014" t="s">
        <v>1227</v>
      </c>
      <c r="C88" s="1152">
        <f t="shared" ref="C88:F88" si="35">C$81*$G86</f>
        <v>2</v>
      </c>
      <c r="D88" s="1152">
        <f t="shared" si="35"/>
        <v>2.4</v>
      </c>
      <c r="E88" s="1152">
        <f t="shared" si="35"/>
        <v>2.8</v>
      </c>
      <c r="F88" s="1152">
        <f t="shared" si="35"/>
        <v>4</v>
      </c>
      <c r="G88" s="969"/>
      <c r="H88" s="15"/>
      <c r="I88" s="15"/>
      <c r="J88" s="15"/>
      <c r="K88" s="15"/>
      <c r="L88" s="15"/>
      <c r="M88" s="15"/>
      <c r="N88" s="15"/>
      <c r="O88" s="15"/>
      <c r="P88" s="15"/>
      <c r="Q88" s="15"/>
      <c r="R88" s="15"/>
      <c r="S88" s="15"/>
      <c r="T88" s="15"/>
      <c r="U88" s="15"/>
      <c r="V88" s="15"/>
      <c r="W88" s="15"/>
      <c r="X88" s="15"/>
      <c r="Y88" s="15"/>
    </row>
    <row r="89">
      <c r="A89" s="1134"/>
      <c r="B89" s="1014" t="s">
        <v>1373</v>
      </c>
      <c r="C89" s="1146">
        <f t="shared" ref="C89:F89" si="36">(0.02*C90)*C90</f>
        <v>0.32</v>
      </c>
      <c r="D89" s="1146">
        <f t="shared" si="36"/>
        <v>0.32</v>
      </c>
      <c r="E89" s="1146">
        <f t="shared" si="36"/>
        <v>0.32</v>
      </c>
      <c r="F89" s="1146">
        <f t="shared" si="36"/>
        <v>0.5</v>
      </c>
      <c r="G89" s="969"/>
      <c r="H89" s="15"/>
      <c r="I89" s="15"/>
      <c r="J89" s="15"/>
      <c r="K89" s="15"/>
      <c r="L89" s="15"/>
      <c r="M89" s="15"/>
      <c r="N89" s="15"/>
      <c r="O89" s="15"/>
      <c r="P89" s="15"/>
      <c r="Q89" s="15"/>
      <c r="R89" s="15"/>
      <c r="S89" s="15"/>
      <c r="T89" s="15"/>
      <c r="U89" s="15"/>
      <c r="V89" s="15"/>
      <c r="W89" s="15"/>
      <c r="X89" s="15"/>
      <c r="Y89" s="15"/>
    </row>
    <row r="90">
      <c r="A90" s="1134"/>
      <c r="B90" s="1014" t="s">
        <v>1532</v>
      </c>
      <c r="C90" s="1146">
        <v>4.0</v>
      </c>
      <c r="D90" s="1146">
        <v>4.0</v>
      </c>
      <c r="E90" s="1146">
        <v>4.0</v>
      </c>
      <c r="F90" s="1147">
        <v>5.0</v>
      </c>
      <c r="G90" s="969"/>
      <c r="H90" s="15"/>
      <c r="I90" s="15"/>
      <c r="J90" s="15"/>
      <c r="K90" s="15"/>
      <c r="L90" s="15"/>
      <c r="M90" s="15"/>
      <c r="N90" s="15"/>
      <c r="O90" s="15"/>
      <c r="P90" s="15"/>
      <c r="Q90" s="15"/>
      <c r="R90" s="15"/>
      <c r="S90" s="15"/>
      <c r="T90" s="15"/>
      <c r="U90" s="15"/>
      <c r="V90" s="15"/>
      <c r="W90" s="15"/>
      <c r="X90" s="15"/>
      <c r="Y90" s="15"/>
    </row>
    <row r="91">
      <c r="A91" s="1134"/>
      <c r="B91" s="1014" t="s">
        <v>1533</v>
      </c>
      <c r="C91" s="1147">
        <v>16.0</v>
      </c>
      <c r="D91" s="1147">
        <v>16.0</v>
      </c>
      <c r="E91" s="1147">
        <v>16.0</v>
      </c>
      <c r="F91" s="1147">
        <v>18.0</v>
      </c>
      <c r="G91" s="969"/>
      <c r="H91" s="15"/>
      <c r="I91" s="15"/>
      <c r="J91" s="15"/>
      <c r="K91" s="15"/>
      <c r="L91" s="15"/>
      <c r="M91" s="15"/>
      <c r="N91" s="15"/>
      <c r="O91" s="15"/>
      <c r="P91" s="15"/>
      <c r="Q91" s="15"/>
      <c r="R91" s="15"/>
      <c r="S91" s="15"/>
      <c r="T91" s="15"/>
      <c r="U91" s="15"/>
      <c r="V91" s="15"/>
      <c r="W91" s="15"/>
      <c r="X91" s="15"/>
      <c r="Y91" s="15"/>
    </row>
    <row r="92">
      <c r="A92" s="1134"/>
      <c r="B92" s="1014" t="s">
        <v>1534</v>
      </c>
      <c r="C92" s="916" t="s">
        <v>1253</v>
      </c>
      <c r="D92" s="916" t="s">
        <v>1253</v>
      </c>
      <c r="E92" s="916" t="s">
        <v>1253</v>
      </c>
      <c r="F92" s="916" t="s">
        <v>1253</v>
      </c>
      <c r="G92" s="1148"/>
      <c r="H92" s="15"/>
      <c r="I92" s="15"/>
      <c r="J92" s="15"/>
      <c r="K92" s="15"/>
      <c r="L92" s="15"/>
      <c r="M92" s="15"/>
      <c r="N92" s="15"/>
      <c r="O92" s="15"/>
      <c r="P92" s="15"/>
      <c r="Q92" s="15"/>
      <c r="R92" s="15"/>
      <c r="S92" s="15"/>
      <c r="T92" s="15"/>
      <c r="U92" s="15"/>
      <c r="V92" s="15"/>
      <c r="W92" s="15"/>
      <c r="X92" s="15"/>
      <c r="Y92" s="15"/>
    </row>
    <row r="93">
      <c r="A93" s="1134"/>
      <c r="B93" s="1137" t="s">
        <v>1552</v>
      </c>
      <c r="C93" s="1145">
        <f t="shared" ref="C93:F93" si="37">C$74*C$75+C$76+C$77+C$78+C$79+C94*C96</f>
        <v>505.82</v>
      </c>
      <c r="D93" s="1145">
        <f t="shared" si="37"/>
        <v>602.42</v>
      </c>
      <c r="E93" s="1145">
        <f t="shared" si="37"/>
        <v>676.82</v>
      </c>
      <c r="F93" s="1150">
        <f t="shared" si="37"/>
        <v>1507.82</v>
      </c>
      <c r="G93" s="1148">
        <v>3.0</v>
      </c>
      <c r="H93" s="15"/>
      <c r="I93" s="15"/>
      <c r="J93" s="15"/>
      <c r="K93" s="15"/>
      <c r="L93" s="15"/>
      <c r="M93" s="15"/>
      <c r="N93" s="15"/>
      <c r="O93" s="15"/>
      <c r="P93" s="15"/>
      <c r="Q93" s="15"/>
      <c r="R93" s="15"/>
      <c r="S93" s="15"/>
      <c r="T93" s="15"/>
      <c r="U93" s="15"/>
      <c r="V93" s="15"/>
      <c r="W93" s="15"/>
      <c r="X93" s="15"/>
      <c r="Y93" s="15"/>
    </row>
    <row r="94">
      <c r="A94" s="1134"/>
      <c r="B94" s="999" t="s">
        <v>1372</v>
      </c>
      <c r="C94" s="1146">
        <f t="shared" ref="C94:F94" si="38">C$75*C95</f>
        <v>900</v>
      </c>
      <c r="D94" s="1146">
        <f t="shared" si="38"/>
        <v>1080</v>
      </c>
      <c r="E94" s="1146">
        <f t="shared" si="38"/>
        <v>1260</v>
      </c>
      <c r="F94" s="1146">
        <f t="shared" si="38"/>
        <v>1800</v>
      </c>
      <c r="G94" s="969"/>
      <c r="H94" s="15"/>
      <c r="I94" s="15"/>
      <c r="J94" s="15"/>
      <c r="K94" s="15"/>
      <c r="L94" s="15"/>
      <c r="M94" s="15"/>
      <c r="N94" s="15"/>
      <c r="O94" s="15"/>
      <c r="P94" s="15"/>
      <c r="Q94" s="15"/>
      <c r="R94" s="15"/>
      <c r="S94" s="15"/>
      <c r="T94" s="15"/>
      <c r="U94" s="15"/>
      <c r="V94" s="15"/>
      <c r="W94" s="15"/>
      <c r="X94" s="15"/>
      <c r="Y94" s="15"/>
    </row>
    <row r="95">
      <c r="A95" s="1134"/>
      <c r="B95" s="1014" t="s">
        <v>1227</v>
      </c>
      <c r="C95" s="1152">
        <f t="shared" ref="C95:F95" si="39">C$81*$G93</f>
        <v>3</v>
      </c>
      <c r="D95" s="1152">
        <f t="shared" si="39"/>
        <v>3.6</v>
      </c>
      <c r="E95" s="1152">
        <f t="shared" si="39"/>
        <v>4.2</v>
      </c>
      <c r="F95" s="1152">
        <f t="shared" si="39"/>
        <v>6</v>
      </c>
      <c r="G95" s="969"/>
      <c r="H95" s="15"/>
      <c r="I95" s="15"/>
      <c r="J95" s="15"/>
      <c r="K95" s="15"/>
      <c r="L95" s="15"/>
      <c r="M95" s="15"/>
      <c r="N95" s="15"/>
      <c r="O95" s="15"/>
      <c r="P95" s="15"/>
      <c r="Q95" s="15"/>
      <c r="R95" s="15"/>
      <c r="S95" s="15"/>
      <c r="T95" s="15"/>
      <c r="U95" s="15"/>
      <c r="V95" s="15"/>
      <c r="W95" s="15"/>
      <c r="X95" s="15"/>
      <c r="Y95" s="15"/>
    </row>
    <row r="96">
      <c r="A96" s="1134"/>
      <c r="B96" s="1014" t="s">
        <v>1373</v>
      </c>
      <c r="C96" s="1146">
        <f t="shared" ref="C96:F96" si="40">(0.02*C97)*C97</f>
        <v>0.5</v>
      </c>
      <c r="D96" s="1146">
        <f t="shared" si="40"/>
        <v>0.5</v>
      </c>
      <c r="E96" s="1146">
        <f t="shared" si="40"/>
        <v>0.5</v>
      </c>
      <c r="F96" s="1146">
        <f t="shared" si="40"/>
        <v>0.72</v>
      </c>
      <c r="G96" s="969"/>
      <c r="H96" s="15"/>
      <c r="I96" s="15"/>
      <c r="J96" s="15"/>
      <c r="K96" s="15"/>
      <c r="L96" s="15"/>
      <c r="M96" s="15"/>
      <c r="N96" s="15"/>
      <c r="O96" s="15"/>
      <c r="P96" s="15"/>
      <c r="Q96" s="15"/>
      <c r="R96" s="15"/>
      <c r="S96" s="15"/>
      <c r="T96" s="15"/>
      <c r="U96" s="15"/>
      <c r="V96" s="15"/>
      <c r="W96" s="15"/>
      <c r="X96" s="15"/>
      <c r="Y96" s="15"/>
    </row>
    <row r="97">
      <c r="A97" s="1134"/>
      <c r="B97" s="1014" t="s">
        <v>1532</v>
      </c>
      <c r="C97" s="1147">
        <v>5.0</v>
      </c>
      <c r="D97" s="1147">
        <v>5.0</v>
      </c>
      <c r="E97" s="1147">
        <v>5.0</v>
      </c>
      <c r="F97" s="1147">
        <v>6.0</v>
      </c>
      <c r="G97" s="969"/>
      <c r="H97" s="15"/>
      <c r="I97" s="15"/>
      <c r="J97" s="15"/>
      <c r="K97" s="15"/>
      <c r="L97" s="15"/>
      <c r="M97" s="15"/>
      <c r="N97" s="15"/>
      <c r="O97" s="15"/>
      <c r="P97" s="15"/>
      <c r="Q97" s="15"/>
      <c r="R97" s="15"/>
      <c r="S97" s="15"/>
      <c r="T97" s="15"/>
      <c r="U97" s="15"/>
      <c r="V97" s="15"/>
      <c r="W97" s="15"/>
      <c r="X97" s="15"/>
      <c r="Y97" s="15"/>
    </row>
    <row r="98">
      <c r="A98" s="1134"/>
      <c r="B98" s="1014" t="s">
        <v>1533</v>
      </c>
      <c r="C98" s="1147">
        <v>18.0</v>
      </c>
      <c r="D98" s="1147">
        <v>18.0</v>
      </c>
      <c r="E98" s="1147">
        <v>18.0</v>
      </c>
      <c r="F98" s="1147">
        <v>20.0</v>
      </c>
      <c r="G98" s="969"/>
      <c r="H98" s="15"/>
      <c r="I98" s="15"/>
      <c r="J98" s="15"/>
      <c r="K98" s="15"/>
      <c r="L98" s="15"/>
      <c r="M98" s="15"/>
      <c r="N98" s="15"/>
      <c r="O98" s="15"/>
      <c r="P98" s="15"/>
      <c r="Q98" s="15"/>
      <c r="R98" s="15"/>
      <c r="S98" s="15"/>
      <c r="T98" s="15"/>
      <c r="U98" s="15"/>
      <c r="V98" s="15"/>
      <c r="W98" s="15"/>
      <c r="X98" s="15"/>
      <c r="Y98" s="15"/>
    </row>
    <row r="99">
      <c r="A99" s="1134"/>
      <c r="B99" s="1014" t="s">
        <v>1534</v>
      </c>
      <c r="C99" s="916" t="s">
        <v>1253</v>
      </c>
      <c r="D99" s="916" t="s">
        <v>1253</v>
      </c>
      <c r="E99" s="916" t="s">
        <v>1253</v>
      </c>
      <c r="F99" s="916" t="s">
        <v>1253</v>
      </c>
      <c r="G99" s="1148"/>
      <c r="H99" s="15"/>
      <c r="I99" s="15"/>
      <c r="J99" s="15"/>
      <c r="K99" s="15"/>
      <c r="L99" s="15"/>
      <c r="M99" s="15"/>
      <c r="N99" s="15"/>
      <c r="O99" s="15"/>
      <c r="P99" s="15"/>
      <c r="Q99" s="15"/>
      <c r="R99" s="15"/>
      <c r="S99" s="15"/>
      <c r="T99" s="15"/>
      <c r="U99" s="15"/>
      <c r="V99" s="15"/>
      <c r="W99" s="15"/>
      <c r="X99" s="15"/>
      <c r="Y99" s="15"/>
    </row>
    <row r="100">
      <c r="A100" s="1134"/>
      <c r="B100" s="1137" t="s">
        <v>1553</v>
      </c>
      <c r="C100" s="1150">
        <f t="shared" ref="C100:F100" si="41">C$74*C$75+C$76+C$77+C$78+C$79+C101*C103</f>
        <v>919.82</v>
      </c>
      <c r="D100" s="1150">
        <f t="shared" si="41"/>
        <v>1099.22</v>
      </c>
      <c r="E100" s="1150">
        <f t="shared" si="41"/>
        <v>1256.42</v>
      </c>
      <c r="F100" s="1150">
        <f t="shared" si="41"/>
        <v>2563.82</v>
      </c>
      <c r="G100" s="1148">
        <v>4.0</v>
      </c>
      <c r="H100" s="15"/>
      <c r="I100" s="15"/>
      <c r="J100" s="15"/>
      <c r="K100" s="15"/>
      <c r="L100" s="15"/>
      <c r="M100" s="15"/>
      <c r="N100" s="15"/>
      <c r="O100" s="15"/>
      <c r="P100" s="15"/>
      <c r="Q100" s="15"/>
      <c r="R100" s="15"/>
      <c r="S100" s="15"/>
      <c r="T100" s="15"/>
      <c r="U100" s="15"/>
      <c r="V100" s="15"/>
      <c r="W100" s="15"/>
      <c r="X100" s="15"/>
      <c r="Y100" s="15"/>
    </row>
    <row r="101">
      <c r="A101" s="1134"/>
      <c r="B101" s="999" t="s">
        <v>1372</v>
      </c>
      <c r="C101" s="1146">
        <f t="shared" ref="C101:F101" si="42">C$75*C102</f>
        <v>1200</v>
      </c>
      <c r="D101" s="1146">
        <f t="shared" si="42"/>
        <v>1440</v>
      </c>
      <c r="E101" s="1146">
        <f t="shared" si="42"/>
        <v>1680</v>
      </c>
      <c r="F101" s="1146">
        <f t="shared" si="42"/>
        <v>2400</v>
      </c>
      <c r="G101" s="969"/>
      <c r="H101" s="15"/>
      <c r="I101" s="15"/>
      <c r="J101" s="15"/>
      <c r="K101" s="15"/>
      <c r="L101" s="15"/>
      <c r="M101" s="15"/>
      <c r="N101" s="15"/>
      <c r="O101" s="15"/>
      <c r="P101" s="15"/>
      <c r="Q101" s="15"/>
      <c r="R101" s="15"/>
      <c r="S101" s="15"/>
      <c r="T101" s="15"/>
      <c r="U101" s="15"/>
      <c r="V101" s="15"/>
      <c r="W101" s="15"/>
      <c r="X101" s="15"/>
      <c r="Y101" s="15"/>
    </row>
    <row r="102">
      <c r="A102" s="1134"/>
      <c r="B102" s="1014" t="s">
        <v>1227</v>
      </c>
      <c r="C102" s="1152">
        <f t="shared" ref="C102:F102" si="43">C$81*$G100</f>
        <v>4</v>
      </c>
      <c r="D102" s="1152">
        <f t="shared" si="43"/>
        <v>4.8</v>
      </c>
      <c r="E102" s="1152">
        <f t="shared" si="43"/>
        <v>5.6</v>
      </c>
      <c r="F102" s="1152">
        <f t="shared" si="43"/>
        <v>8</v>
      </c>
      <c r="G102" s="969"/>
      <c r="H102" s="15"/>
      <c r="I102" s="15"/>
      <c r="J102" s="15"/>
      <c r="K102" s="15"/>
      <c r="L102" s="15"/>
      <c r="M102" s="15"/>
      <c r="N102" s="15"/>
      <c r="O102" s="15"/>
      <c r="P102" s="15"/>
      <c r="Q102" s="15"/>
      <c r="R102" s="15"/>
      <c r="S102" s="15"/>
      <c r="T102" s="15"/>
      <c r="U102" s="15"/>
      <c r="V102" s="15"/>
      <c r="W102" s="15"/>
      <c r="X102" s="15"/>
      <c r="Y102" s="15"/>
    </row>
    <row r="103">
      <c r="A103" s="1134"/>
      <c r="B103" s="1014" t="s">
        <v>1373</v>
      </c>
      <c r="C103" s="1146">
        <f t="shared" ref="C103:F103" si="44">(0.02*C104)*C104</f>
        <v>0.72</v>
      </c>
      <c r="D103" s="1146">
        <f t="shared" si="44"/>
        <v>0.72</v>
      </c>
      <c r="E103" s="1146">
        <f t="shared" si="44"/>
        <v>0.72</v>
      </c>
      <c r="F103" s="1146">
        <f t="shared" si="44"/>
        <v>0.98</v>
      </c>
      <c r="G103" s="969"/>
      <c r="H103" s="15"/>
      <c r="I103" s="15"/>
      <c r="J103" s="15"/>
      <c r="K103" s="15"/>
      <c r="L103" s="15"/>
      <c r="M103" s="15"/>
      <c r="N103" s="15"/>
      <c r="O103" s="15"/>
      <c r="P103" s="15"/>
      <c r="Q103" s="15"/>
      <c r="R103" s="15"/>
      <c r="S103" s="15"/>
      <c r="T103" s="15"/>
      <c r="U103" s="15"/>
      <c r="V103" s="15"/>
      <c r="W103" s="15"/>
      <c r="X103" s="15"/>
      <c r="Y103" s="15"/>
    </row>
    <row r="104">
      <c r="A104" s="1134"/>
      <c r="B104" s="1014" t="s">
        <v>1532</v>
      </c>
      <c r="C104" s="1147">
        <v>6.0</v>
      </c>
      <c r="D104" s="1147">
        <v>6.0</v>
      </c>
      <c r="E104" s="1147">
        <v>6.0</v>
      </c>
      <c r="F104" s="1147">
        <v>7.0</v>
      </c>
      <c r="G104" s="969"/>
      <c r="H104" s="15"/>
      <c r="I104" s="15"/>
      <c r="J104" s="15"/>
      <c r="K104" s="15"/>
      <c r="L104" s="15"/>
      <c r="M104" s="15"/>
      <c r="N104" s="15"/>
      <c r="O104" s="15"/>
      <c r="P104" s="15"/>
      <c r="Q104" s="15"/>
      <c r="R104" s="15"/>
      <c r="S104" s="15"/>
      <c r="T104" s="15"/>
      <c r="U104" s="15"/>
      <c r="V104" s="15"/>
      <c r="W104" s="15"/>
      <c r="X104" s="15"/>
      <c r="Y104" s="15"/>
    </row>
    <row r="105">
      <c r="A105" s="1134"/>
      <c r="B105" s="1014" t="s">
        <v>1533</v>
      </c>
      <c r="C105" s="1147">
        <v>20.0</v>
      </c>
      <c r="D105" s="1147">
        <v>20.0</v>
      </c>
      <c r="E105" s="1147">
        <v>20.0</v>
      </c>
      <c r="F105" s="1147">
        <v>22.0</v>
      </c>
      <c r="G105" s="969"/>
      <c r="H105" s="15"/>
      <c r="I105" s="15"/>
      <c r="J105" s="15"/>
      <c r="K105" s="15"/>
      <c r="L105" s="15"/>
      <c r="M105" s="15"/>
      <c r="N105" s="15"/>
      <c r="O105" s="15"/>
      <c r="P105" s="15"/>
      <c r="Q105" s="15"/>
      <c r="R105" s="15"/>
      <c r="S105" s="15"/>
      <c r="T105" s="15"/>
      <c r="U105" s="15"/>
      <c r="V105" s="15"/>
      <c r="W105" s="15"/>
      <c r="X105" s="15"/>
      <c r="Y105" s="15"/>
    </row>
    <row r="106">
      <c r="A106" s="15"/>
      <c r="B106" s="1014" t="s">
        <v>1534</v>
      </c>
      <c r="C106" s="916" t="s">
        <v>1253</v>
      </c>
      <c r="D106" s="916" t="s">
        <v>1253</v>
      </c>
      <c r="E106" s="916" t="s">
        <v>1253</v>
      </c>
      <c r="F106" s="916" t="s">
        <v>1266</v>
      </c>
      <c r="G106" s="969"/>
      <c r="H106" s="15"/>
      <c r="I106" s="15"/>
      <c r="J106" s="15"/>
      <c r="K106" s="15"/>
      <c r="L106" s="15"/>
      <c r="M106" s="15"/>
      <c r="N106" s="15"/>
      <c r="O106" s="15"/>
      <c r="P106" s="15"/>
      <c r="Q106" s="15"/>
      <c r="R106" s="15"/>
      <c r="S106" s="15"/>
      <c r="T106" s="15"/>
      <c r="U106" s="15"/>
      <c r="V106" s="15"/>
      <c r="W106" s="15"/>
      <c r="X106" s="15"/>
      <c r="Y106" s="15"/>
    </row>
    <row r="107">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row>
    <row r="108">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row>
    <row r="109">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row>
    <row r="11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row>
    <row r="11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row>
    <row r="112">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row>
    <row r="11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row>
    <row r="114">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row>
    <row r="11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row>
    <row r="116">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row>
    <row r="117">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row>
    <row r="118">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row>
    <row r="119">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row>
    <row r="12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row>
    <row r="12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row>
    <row r="122">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row>
    <row r="123">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row>
    <row r="124">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row>
    <row r="1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row>
    <row r="126">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row>
    <row r="127">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row>
    <row r="128">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row>
    <row r="129">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row>
    <row r="13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row>
    <row r="13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row>
    <row r="132">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row>
    <row r="133">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row>
    <row r="134">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row>
    <row r="13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row>
    <row r="136">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row>
    <row r="137">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row>
    <row r="138">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row>
    <row r="139">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row>
    <row r="14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row>
    <row r="14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row>
    <row r="142">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row>
    <row r="143">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row>
    <row r="144">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row>
    <row r="14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row>
    <row r="146">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row>
    <row r="147">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row>
    <row r="148">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row>
    <row r="149">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row>
    <row r="15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row>
    <row r="15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row>
    <row r="152">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row>
    <row r="153">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row>
    <row r="154">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row>
    <row r="15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row>
    <row r="156">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row>
    <row r="157">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row>
    <row r="158">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row>
    <row r="159">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row>
    <row r="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row>
    <row r="16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row>
    <row r="162">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row>
    <row r="163">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row>
    <row r="164">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row>
    <row r="16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row>
    <row r="166">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row>
    <row r="167">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row>
    <row r="168">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row>
    <row r="169">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row>
    <row r="17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row>
    <row r="17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row>
    <row r="172">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row>
    <row r="173">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row>
    <row r="174">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row>
    <row r="17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row>
    <row r="176">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row>
    <row r="177">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row>
    <row r="178">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row>
    <row r="179">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row>
    <row r="18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row>
    <row r="18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row>
    <row r="182">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row>
    <row r="183">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row>
    <row r="184">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row>
    <row r="18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row>
    <row r="186">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row>
    <row r="187">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row>
    <row r="188">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row>
    <row r="189">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row>
    <row r="19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row>
    <row r="19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row>
    <row r="192">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row>
    <row r="193">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row>
    <row r="194">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row>
    <row r="19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row>
    <row r="196">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row>
    <row r="197">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row>
    <row r="198">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row>
    <row r="199">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row>
    <row r="200">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row>
    <row r="20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row>
    <row r="2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row>
    <row r="203">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row>
    <row r="204">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row>
    <row r="20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row>
    <row r="206">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row>
    <row r="207">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row>
    <row r="208">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row>
    <row r="209">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row>
    <row r="210">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row>
    <row r="21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row>
    <row r="212">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row>
    <row r="213">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row>
    <row r="214">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row>
    <row r="21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row>
    <row r="216">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row>
    <row r="217">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row>
    <row r="218">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row>
    <row r="219">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row>
    <row r="220">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row>
    <row r="22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row>
    <row r="222">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row>
    <row r="223">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row>
    <row r="224">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row>
    <row r="22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row>
    <row r="226">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row>
    <row r="227">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row>
    <row r="228">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row>
    <row r="229">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row>
    <row r="230">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row>
    <row r="23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row>
    <row r="23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row>
    <row r="233">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row>
    <row r="234">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row>
    <row r="23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row>
    <row r="236">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row>
    <row r="237">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row>
    <row r="238">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row>
    <row r="239">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row>
    <row r="240">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row>
    <row r="24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row>
    <row r="24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row>
    <row r="243">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row>
    <row r="244">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row>
    <row r="24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row>
    <row r="246">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row>
    <row r="247">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row>
    <row r="248">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row>
    <row r="249">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row>
    <row r="250">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row>
    <row r="25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row>
    <row r="25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row>
    <row r="253">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row>
    <row r="254">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row>
    <row r="25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row>
    <row r="256">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row>
    <row r="257">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row>
    <row r="258">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row>
    <row r="259">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row>
    <row r="260">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row>
    <row r="26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row>
    <row r="26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row>
    <row r="263">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row>
    <row r="264">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row>
    <row r="26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row>
    <row r="266">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row>
    <row r="267">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row>
    <row r="268">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row>
    <row r="269">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row>
    <row r="270">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row>
    <row r="27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row>
    <row r="27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row>
    <row r="273">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row>
    <row r="274">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row>
    <row r="27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row>
    <row r="276">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row>
    <row r="277">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row>
    <row r="278">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row>
    <row r="279">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row>
    <row r="280">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row>
    <row r="28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row>
    <row r="28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row>
    <row r="283">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row>
    <row r="284">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row>
    <row r="28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row>
    <row r="286">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row>
    <row r="287">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row>
    <row r="288">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row>
    <row r="289">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row>
    <row r="290">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row>
    <row r="29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row>
    <row r="29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row>
    <row r="293">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row>
    <row r="294">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row>
    <row r="29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row>
    <row r="296">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row>
    <row r="297">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row>
    <row r="298">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row>
    <row r="299">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row>
    <row r="300">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row>
    <row r="30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row>
    <row r="3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row>
    <row r="303">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row>
    <row r="304">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row>
    <row r="30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row>
    <row r="306">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row>
    <row r="307">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row>
    <row r="308">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row>
    <row r="309">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row>
    <row r="310">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row>
    <row r="31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row>
    <row r="31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row>
    <row r="313">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row>
    <row r="314">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row>
    <row r="31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row>
    <row r="316">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row>
    <row r="317">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row>
    <row r="318">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row>
    <row r="319">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row>
    <row r="320">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row>
    <row r="32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row>
    <row r="32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row>
    <row r="323">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row>
    <row r="324">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row>
    <row r="32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row>
    <row r="326">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row>
    <row r="327">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row>
    <row r="328">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row>
    <row r="329">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row>
    <row r="330">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row>
    <row r="33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row>
    <row r="33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row>
    <row r="333">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row>
    <row r="334">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row>
    <row r="33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row>
    <row r="336">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row>
    <row r="337">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row>
    <row r="338">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row>
    <row r="339">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row>
    <row r="340">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row>
    <row r="34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row>
    <row r="34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row>
    <row r="343">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row>
    <row r="344">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row>
    <row r="34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row>
    <row r="346">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row>
    <row r="347">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row>
    <row r="348">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row>
    <row r="349">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row>
    <row r="350">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row>
    <row r="35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row>
    <row r="35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row>
    <row r="353">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row>
    <row r="354">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row>
    <row r="35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row>
    <row r="356">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row>
    <row r="357">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row>
    <row r="358">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row>
    <row r="359">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row>
    <row r="360">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row>
    <row r="36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row>
    <row r="36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row>
    <row r="363">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row>
    <row r="364">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row>
    <row r="36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row>
    <row r="366">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row>
    <row r="367">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row>
    <row r="368">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row>
    <row r="369">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row>
    <row r="370">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row>
    <row r="37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row>
    <row r="37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row>
    <row r="373">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row>
    <row r="374">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row>
    <row r="37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row>
    <row r="376">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row>
    <row r="377">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row>
    <row r="378">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row>
    <row r="379">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row>
    <row r="380">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row>
    <row r="38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row>
    <row r="38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row>
    <row r="383">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row>
    <row r="384">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row>
    <row r="38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row>
    <row r="386">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row>
    <row r="387">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row>
    <row r="388">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row>
    <row r="389">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row>
    <row r="390">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row>
    <row r="39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row>
    <row r="39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row>
    <row r="393">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row>
    <row r="394">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row>
    <row r="39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row>
    <row r="396">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row>
    <row r="397">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row>
    <row r="398">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row>
    <row r="399">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row>
    <row r="400">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row>
    <row r="40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row>
    <row r="4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row>
    <row r="403">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row>
    <row r="404">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row>
    <row r="40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row>
    <row r="406">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row>
    <row r="407">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row>
    <row r="408">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row>
    <row r="409">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row>
    <row r="410">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row>
    <row r="41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row>
    <row r="41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row>
    <row r="413">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row>
    <row r="414">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row>
    <row r="41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row>
    <row r="416">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row>
    <row r="417">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row>
    <row r="418">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row>
    <row r="419">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row>
    <row r="420">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row>
    <row r="42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row>
    <row r="42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row>
    <row r="423">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row>
    <row r="424">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row>
    <row r="4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row>
    <row r="426">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row>
    <row r="427">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row>
    <row r="428">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row>
    <row r="429">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row>
    <row r="430">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row>
    <row r="43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row>
    <row r="43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row>
    <row r="433">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row>
    <row r="434">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row>
    <row r="43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row>
    <row r="436">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row>
    <row r="437">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row>
    <row r="438">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row>
    <row r="439">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row>
    <row r="440">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row>
    <row r="44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row>
    <row r="44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row>
    <row r="443">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row>
    <row r="444">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row>
    <row r="44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row>
    <row r="446">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row>
    <row r="447">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row>
    <row r="448">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row>
    <row r="449">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row>
    <row r="450">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row>
    <row r="45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row>
    <row r="45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row>
    <row r="453">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row>
    <row r="454">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row>
    <row r="45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row>
    <row r="456">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row>
    <row r="457">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row>
    <row r="458">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row>
    <row r="459">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row>
    <row r="460">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row>
    <row r="46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row>
    <row r="46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row>
    <row r="463">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row>
    <row r="464">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row>
    <row r="46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row>
    <row r="466">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row>
    <row r="467">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row>
    <row r="468">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row>
    <row r="469">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row>
    <row r="470">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row>
    <row r="47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row>
    <row r="47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row>
    <row r="473">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row>
    <row r="474">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row>
    <row r="47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row>
    <row r="476">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row>
    <row r="477">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row>
    <row r="478">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row>
    <row r="479">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row>
    <row r="480">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row>
    <row r="48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row>
    <row r="48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row>
    <row r="483">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row>
    <row r="484">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row>
    <row r="48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row>
    <row r="486">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row>
    <row r="487">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row>
    <row r="488">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row>
    <row r="489">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row>
    <row r="490">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row>
    <row r="49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row>
    <row r="49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row>
    <row r="493">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row>
    <row r="494">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row>
    <row r="49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row>
    <row r="496">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row>
    <row r="497">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row>
    <row r="498">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row>
    <row r="499">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row>
    <row r="500">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row>
    <row r="50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row>
    <row r="5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row>
    <row r="503">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row>
    <row r="504">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row>
    <row r="50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row>
    <row r="506">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row>
    <row r="507">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row>
    <row r="508">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row>
    <row r="509">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row>
    <row r="510">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row>
    <row r="51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row>
    <row r="51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row>
    <row r="513">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row>
    <row r="514">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row>
    <row r="51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row>
    <row r="516">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row>
    <row r="517">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row>
    <row r="518">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row>
    <row r="519">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row>
    <row r="520">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row>
    <row r="52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row>
    <row r="52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row>
    <row r="523">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row>
    <row r="524">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row>
    <row r="52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row>
    <row r="526">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row>
    <row r="527">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row>
    <row r="528">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row>
    <row r="529">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row>
    <row r="530">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row>
    <row r="53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row>
    <row r="53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row>
    <row r="533">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row>
    <row r="534">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row>
    <row r="53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row>
    <row r="536">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row>
    <row r="537">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row>
    <row r="538">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row>
    <row r="539">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row>
    <row r="540">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row>
    <row r="54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row>
    <row r="54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row>
    <row r="543">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row>
    <row r="544">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row>
    <row r="54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row>
    <row r="546">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row>
    <row r="547">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row>
    <row r="548">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row>
    <row r="549">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row>
    <row r="550">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row>
    <row r="55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row>
    <row r="55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row>
    <row r="553">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row>
    <row r="554">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row>
    <row r="55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row>
    <row r="556">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row>
    <row r="557">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row>
    <row r="558">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row>
    <row r="559">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row>
    <row r="560">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row>
    <row r="56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row>
    <row r="56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row>
    <row r="563">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row>
    <row r="564">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row>
    <row r="56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row>
    <row r="566">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row>
    <row r="567">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row>
    <row r="568">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row>
    <row r="569">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row>
    <row r="570">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row>
    <row r="57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row>
    <row r="57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row>
    <row r="573">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row>
    <row r="574">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row>
    <row r="57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row>
    <row r="576">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row>
    <row r="577">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row>
    <row r="578">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row>
    <row r="579">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row>
    <row r="580">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row>
    <row r="58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row>
    <row r="58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row>
    <row r="583">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row>
    <row r="584">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row>
    <row r="58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row>
    <row r="586">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row>
    <row r="587">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row>
    <row r="588">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row>
    <row r="589">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row>
    <row r="590">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row>
    <row r="59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row>
    <row r="59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row>
    <row r="593">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row>
    <row r="594">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row>
    <row r="59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row>
    <row r="596">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row>
    <row r="597">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row>
    <row r="598">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row>
    <row r="599">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row>
    <row r="600">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row>
    <row r="60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row>
    <row r="6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row>
    <row r="603">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row>
    <row r="604">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row>
    <row r="60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row>
    <row r="606">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row>
    <row r="607">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row>
    <row r="608">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row>
    <row r="609">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row>
    <row r="610">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row>
    <row r="61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row>
    <row r="61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row>
    <row r="613">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row>
    <row r="614">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row>
    <row r="61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row>
    <row r="616">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row>
    <row r="617">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row>
    <row r="618">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row>
    <row r="619">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row>
    <row r="620">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row>
    <row r="62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row>
    <row r="62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row>
    <row r="623">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row>
    <row r="624">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row>
    <row r="62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row>
    <row r="626">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row>
    <row r="627">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row>
    <row r="628">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row>
    <row r="629">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row>
    <row r="630">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row>
    <row r="63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row>
    <row r="63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row>
    <row r="633">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row>
    <row r="634">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row>
    <row r="63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row>
    <row r="636">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row>
    <row r="637">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row>
    <row r="638">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row>
    <row r="639">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row>
    <row r="640">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row>
    <row r="64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row>
    <row r="64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row>
    <row r="643">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row>
    <row r="644">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row>
    <row r="64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row>
    <row r="646">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row>
    <row r="647">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row>
    <row r="648">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row>
    <row r="649">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row>
    <row r="650">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row>
    <row r="65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row>
    <row r="65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row>
    <row r="653">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row>
    <row r="654">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row>
    <row r="65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row>
    <row r="656">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row>
    <row r="657">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row>
    <row r="658">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row>
    <row r="659">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row>
    <row r="660">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row>
    <row r="66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row>
    <row r="66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row>
    <row r="663">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row>
    <row r="664">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row>
    <row r="66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row>
    <row r="666">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row>
    <row r="667">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row>
    <row r="668">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row>
    <row r="669">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row>
    <row r="670">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row>
    <row r="67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row>
    <row r="67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row>
    <row r="673">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row>
    <row r="674">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row>
    <row r="67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row>
    <row r="676">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row>
    <row r="677">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row>
    <row r="678">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row>
    <row r="679">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row>
    <row r="680">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row>
    <row r="68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row>
    <row r="68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row>
    <row r="683">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row>
    <row r="684">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row>
    <row r="68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row>
    <row r="686">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row>
    <row r="687">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row>
    <row r="688">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row>
    <row r="689">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row>
    <row r="690">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row>
    <row r="69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row>
    <row r="69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row>
    <row r="693">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row>
    <row r="694">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row>
    <row r="69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row>
    <row r="696">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row>
    <row r="697">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row>
    <row r="698">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row>
    <row r="699">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row>
    <row r="700">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row>
    <row r="70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row>
    <row r="7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row>
    <row r="703">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row>
    <row r="704">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row>
    <row r="70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row>
    <row r="706">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row>
    <row r="707">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row>
    <row r="708">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row>
    <row r="709">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row>
    <row r="710">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row>
    <row r="71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row>
    <row r="71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row>
    <row r="713">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row>
    <row r="714">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row>
    <row r="71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row>
    <row r="716">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row>
    <row r="717">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row>
    <row r="718">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row>
    <row r="719">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row>
    <row r="720">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row>
    <row r="72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row>
    <row r="72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row>
    <row r="723">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row>
    <row r="724">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row>
    <row r="72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row>
    <row r="726">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row>
    <row r="727">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row>
    <row r="728">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row>
    <row r="729">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row>
    <row r="730">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row>
    <row r="73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row>
    <row r="73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row>
    <row r="733">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row>
    <row r="734">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row>
    <row r="73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row>
    <row r="736">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row>
    <row r="737">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row>
    <row r="738">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row>
    <row r="739">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row>
    <row r="740">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row>
    <row r="74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row>
    <row r="74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row>
    <row r="743">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row>
    <row r="744">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row>
    <row r="74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row>
    <row r="746">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row>
    <row r="747">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row>
    <row r="748">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row>
    <row r="749">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row>
    <row r="750">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row>
    <row r="75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row>
    <row r="75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row>
    <row r="753">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row>
    <row r="754">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row>
    <row r="75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row>
    <row r="756">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row>
    <row r="757">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row>
    <row r="758">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row>
    <row r="759">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row>
    <row r="760">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row>
    <row r="76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row>
    <row r="76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row>
    <row r="763">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row>
    <row r="764">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row>
    <row r="76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row>
    <row r="766">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row>
    <row r="767">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row>
    <row r="768">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row>
    <row r="769">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row>
    <row r="770">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row>
    <row r="77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row>
    <row r="77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row>
    <row r="773">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row>
    <row r="774">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row>
    <row r="77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row>
    <row r="776">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row>
    <row r="777">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row>
    <row r="778">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row>
    <row r="779">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row>
    <row r="780">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row>
    <row r="78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row>
    <row r="78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row>
    <row r="783">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row>
    <row r="784">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row>
    <row r="78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row>
    <row r="786">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row>
    <row r="787">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row>
    <row r="788">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row>
    <row r="789">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row>
    <row r="790">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row>
    <row r="79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row>
    <row r="79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row>
    <row r="793">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row>
    <row r="794">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row>
    <row r="79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row>
    <row r="796">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row>
    <row r="797">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row>
    <row r="798">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row>
    <row r="799">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row>
    <row r="800">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row>
    <row r="80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row>
    <row r="8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row>
    <row r="803">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row>
    <row r="804">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row>
    <row r="80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row>
    <row r="806">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row>
    <row r="807">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row>
    <row r="808">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row>
    <row r="809">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row>
    <row r="810">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row>
    <row r="81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row>
    <row r="81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row>
    <row r="813">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row>
    <row r="814">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row>
    <row r="81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row>
    <row r="816">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row>
    <row r="817">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row>
    <row r="818">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row>
    <row r="819">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row>
    <row r="820">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row>
    <row r="82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row>
    <row r="82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row>
    <row r="823">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row>
    <row r="824">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row>
    <row r="82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row>
    <row r="826">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row>
    <row r="827">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row>
    <row r="828">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row>
    <row r="829">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row>
    <row r="830">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row>
    <row r="83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row>
    <row r="83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row>
    <row r="833">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row>
    <row r="834">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row>
    <row r="83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row>
    <row r="836">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row>
    <row r="837">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row>
    <row r="838">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row>
    <row r="839">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row>
    <row r="840">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row>
    <row r="84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row>
    <row r="84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row>
    <row r="843">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row>
    <row r="844">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row>
    <row r="84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row>
    <row r="846">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row>
    <row r="847">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row>
    <row r="848">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row>
    <row r="849">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row>
    <row r="850">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row>
    <row r="85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row>
    <row r="85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row>
    <row r="853">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row>
    <row r="854">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row>
    <row r="85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row>
    <row r="856">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row>
    <row r="857">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row>
    <row r="858">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row>
    <row r="859">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row>
    <row r="860">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row>
    <row r="86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row>
    <row r="86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row>
    <row r="863">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row>
    <row r="864">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row>
    <row r="86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row>
    <row r="866">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row>
    <row r="867">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row>
    <row r="868">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row>
    <row r="869">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row>
    <row r="870">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row>
    <row r="87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row>
    <row r="87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row>
    <row r="873">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row>
    <row r="874">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row>
    <row r="87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row>
    <row r="876">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row>
    <row r="877">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row>
    <row r="878">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row>
    <row r="879">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row>
    <row r="880">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row>
    <row r="88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row>
    <row r="88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row>
    <row r="883">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row>
    <row r="884">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row>
    <row r="88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row>
    <row r="886">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row>
    <row r="887">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row>
    <row r="888">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row>
    <row r="889">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row>
    <row r="890">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row>
    <row r="89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row>
    <row r="89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row>
    <row r="893">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row>
    <row r="894">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row>
    <row r="89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row>
    <row r="896">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row>
    <row r="897">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row>
    <row r="898">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row>
    <row r="899">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row>
    <row r="900">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row>
    <row r="90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row>
    <row r="9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row>
    <row r="903">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row>
    <row r="904">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row>
    <row r="90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row>
    <row r="906">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row>
    <row r="907">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row>
    <row r="908">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row>
    <row r="909">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row>
    <row r="910">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row>
    <row r="91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row>
    <row r="91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row>
    <row r="913">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row>
    <row r="914">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row>
    <row r="91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row>
    <row r="916">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row>
    <row r="917">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row>
    <row r="918">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row>
    <row r="919">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row>
    <row r="920">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row>
    <row r="92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row>
    <row r="92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row>
    <row r="923">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row>
    <row r="924">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row>
    <row r="92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row>
    <row r="926">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row>
    <row r="927">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row>
    <row r="928">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row>
    <row r="929">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row>
    <row r="930">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row>
    <row r="93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row>
    <row r="93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row>
    <row r="933">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row>
    <row r="934">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row>
    <row r="93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row>
    <row r="936">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row>
    <row r="937">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row>
    <row r="938">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row>
    <row r="939">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row>
    <row r="940">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row>
    <row r="94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row>
    <row r="94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row>
    <row r="943">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row>
    <row r="944">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row>
    <row r="94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row>
    <row r="946">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row>
    <row r="947">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row>
    <row r="948">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row>
    <row r="949">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row>
    <row r="950">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row>
    <row r="95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row>
    <row r="95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row>
    <row r="953">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row>
    <row r="954">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row>
    <row r="95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row>
    <row r="956">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row>
    <row r="957">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row>
    <row r="958">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row>
    <row r="959">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row>
    <row r="960">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row>
    <row r="96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row>
    <row r="96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row>
    <row r="963">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row>
    <row r="964">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row>
    <row r="96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row>
    <row r="966">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row>
    <row r="967">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row>
    <row r="968">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row>
    <row r="969">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row>
    <row r="970">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row>
    <row r="97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row>
    <row r="97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row>
    <row r="973">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row>
    <row r="974">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row>
    <row r="97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row>
    <row r="976">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row>
    <row r="977">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row>
    <row r="978">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row>
    <row r="979">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row>
    <row r="980">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row>
    <row r="98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row>
    <row r="98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row>
    <row r="983">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row>
    <row r="984">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row>
    <row r="98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row>
    <row r="986">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row>
    <row r="987">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row>
    <row r="988">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row>
    <row r="989">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row>
    <row r="990">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row>
    <row r="99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row>
    <row r="99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row>
    <row r="993">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row>
    <row r="994">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row>
    <row r="99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row>
    <row r="996">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row>
    <row r="997">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row>
    <row r="998">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row>
    <row r="999">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row>
    <row r="1000">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row>
    <row r="1001">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row>
    <row r="1002">
      <c r="A1002" s="15"/>
      <c r="B1002" s="15"/>
      <c r="C1002" s="15"/>
      <c r="D1002" s="15"/>
      <c r="E1002" s="15"/>
      <c r="F1002" s="15"/>
      <c r="G1002" s="15"/>
      <c r="H1002" s="15"/>
      <c r="I1002" s="15"/>
      <c r="J1002" s="15"/>
      <c r="K1002" s="15"/>
      <c r="L1002" s="15"/>
      <c r="M1002" s="15"/>
      <c r="N1002" s="15"/>
      <c r="O1002" s="15"/>
      <c r="P1002" s="15"/>
      <c r="Q1002" s="15"/>
      <c r="R1002" s="15"/>
      <c r="S1002" s="15"/>
      <c r="T1002" s="15"/>
      <c r="U1002" s="15"/>
      <c r="V1002" s="15"/>
      <c r="W1002" s="15"/>
      <c r="X1002" s="15"/>
      <c r="Y1002" s="15"/>
    </row>
    <row r="1003">
      <c r="A1003" s="15"/>
      <c r="B1003" s="15"/>
      <c r="C1003" s="15"/>
      <c r="D1003" s="15"/>
      <c r="E1003" s="15"/>
      <c r="F1003" s="15"/>
      <c r="G1003" s="15"/>
      <c r="H1003" s="15"/>
      <c r="I1003" s="15"/>
      <c r="J1003" s="15"/>
      <c r="K1003" s="15"/>
      <c r="L1003" s="15"/>
      <c r="M1003" s="15"/>
      <c r="N1003" s="15"/>
      <c r="O1003" s="15"/>
      <c r="P1003" s="15"/>
      <c r="Q1003" s="15"/>
      <c r="R1003" s="15"/>
      <c r="S1003" s="15"/>
      <c r="T1003" s="15"/>
      <c r="U1003" s="15"/>
      <c r="V1003" s="15"/>
      <c r="W1003" s="15"/>
      <c r="X1003" s="15"/>
      <c r="Y1003" s="15"/>
    </row>
    <row r="1004">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X1004" s="15"/>
      <c r="Y1004" s="15"/>
    </row>
    <row r="1005">
      <c r="A1005" s="15"/>
      <c r="B1005" s="15"/>
      <c r="C1005" s="15"/>
      <c r="D1005" s="15"/>
      <c r="E1005" s="15"/>
      <c r="F1005" s="15"/>
      <c r="G1005" s="15"/>
      <c r="H1005" s="15"/>
      <c r="I1005" s="15"/>
      <c r="J1005" s="15"/>
      <c r="K1005" s="15"/>
      <c r="L1005" s="15"/>
      <c r="M1005" s="15"/>
      <c r="N1005" s="15"/>
      <c r="O1005" s="15"/>
      <c r="P1005" s="15"/>
      <c r="Q1005" s="15"/>
      <c r="R1005" s="15"/>
      <c r="S1005" s="15"/>
      <c r="T1005" s="15"/>
      <c r="U1005" s="15"/>
      <c r="V1005" s="15"/>
      <c r="W1005" s="15"/>
      <c r="X1005" s="15"/>
      <c r="Y1005" s="15"/>
    </row>
    <row r="1006">
      <c r="A1006" s="15"/>
      <c r="B1006" s="15"/>
      <c r="C1006" s="15"/>
      <c r="D1006" s="15"/>
      <c r="E1006" s="15"/>
      <c r="F1006" s="15"/>
      <c r="G1006" s="15"/>
      <c r="H1006" s="15"/>
      <c r="I1006" s="15"/>
      <c r="J1006" s="15"/>
      <c r="K1006" s="15"/>
      <c r="L1006" s="15"/>
      <c r="M1006" s="15"/>
      <c r="N1006" s="15"/>
      <c r="O1006" s="15"/>
      <c r="P1006" s="15"/>
      <c r="Q1006" s="15"/>
      <c r="R1006" s="15"/>
      <c r="S1006" s="15"/>
      <c r="T1006" s="15"/>
      <c r="U1006" s="15"/>
      <c r="V1006" s="15"/>
      <c r="W1006" s="15"/>
      <c r="X1006" s="15"/>
      <c r="Y1006" s="15"/>
    </row>
    <row r="1007">
      <c r="A1007" s="15"/>
      <c r="B1007" s="15"/>
      <c r="C1007" s="15"/>
      <c r="D1007" s="15"/>
      <c r="E1007" s="15"/>
      <c r="F1007" s="15"/>
      <c r="G1007" s="15"/>
      <c r="H1007" s="15"/>
      <c r="I1007" s="15"/>
      <c r="J1007" s="15"/>
      <c r="K1007" s="15"/>
      <c r="L1007" s="15"/>
      <c r="M1007" s="15"/>
      <c r="N1007" s="15"/>
      <c r="O1007" s="15"/>
      <c r="P1007" s="15"/>
      <c r="Q1007" s="15"/>
      <c r="R1007" s="15"/>
      <c r="S1007" s="15"/>
      <c r="T1007" s="15"/>
      <c r="U1007" s="15"/>
      <c r="V1007" s="15"/>
      <c r="W1007" s="15"/>
      <c r="X1007" s="15"/>
      <c r="Y1007" s="15"/>
    </row>
    <row r="1008">
      <c r="A1008" s="15"/>
      <c r="B1008" s="15"/>
      <c r="C1008" s="15"/>
      <c r="D1008" s="15"/>
      <c r="E1008" s="15"/>
      <c r="F1008" s="15"/>
      <c r="G1008" s="15"/>
      <c r="H1008" s="15"/>
      <c r="I1008" s="15"/>
      <c r="J1008" s="15"/>
      <c r="K1008" s="15"/>
      <c r="L1008" s="15"/>
      <c r="M1008" s="15"/>
      <c r="N1008" s="15"/>
      <c r="O1008" s="15"/>
      <c r="P1008" s="15"/>
      <c r="Q1008" s="15"/>
      <c r="R1008" s="15"/>
      <c r="S1008" s="15"/>
      <c r="T1008" s="15"/>
      <c r="U1008" s="15"/>
      <c r="V1008" s="15"/>
      <c r="W1008" s="15"/>
      <c r="X1008" s="15"/>
      <c r="Y1008" s="15"/>
    </row>
    <row r="1009">
      <c r="A1009" s="15"/>
      <c r="B1009" s="15"/>
      <c r="C1009" s="15"/>
      <c r="D1009" s="15"/>
      <c r="E1009" s="15"/>
      <c r="F1009" s="15"/>
      <c r="G1009" s="15"/>
      <c r="H1009" s="15"/>
      <c r="I1009" s="15"/>
      <c r="J1009" s="15"/>
      <c r="K1009" s="15"/>
      <c r="L1009" s="15"/>
      <c r="M1009" s="15"/>
      <c r="N1009" s="15"/>
      <c r="O1009" s="15"/>
      <c r="P1009" s="15"/>
      <c r="Q1009" s="15"/>
      <c r="R1009" s="15"/>
      <c r="S1009" s="15"/>
      <c r="T1009" s="15"/>
      <c r="U1009" s="15"/>
      <c r="V1009" s="15"/>
      <c r="W1009" s="15"/>
      <c r="X1009" s="15"/>
      <c r="Y1009" s="15"/>
    </row>
    <row r="1010">
      <c r="A1010" s="15"/>
      <c r="B1010" s="15"/>
      <c r="C1010" s="15"/>
      <c r="D1010" s="15"/>
      <c r="E1010" s="15"/>
      <c r="F1010" s="15"/>
      <c r="G1010" s="15"/>
      <c r="H1010" s="15"/>
      <c r="I1010" s="15"/>
      <c r="J1010" s="15"/>
      <c r="K1010" s="15"/>
      <c r="L1010" s="15"/>
      <c r="M1010" s="15"/>
      <c r="N1010" s="15"/>
      <c r="O1010" s="15"/>
      <c r="P1010" s="15"/>
      <c r="Q1010" s="15"/>
      <c r="R1010" s="15"/>
      <c r="S1010" s="15"/>
      <c r="T1010" s="15"/>
      <c r="U1010" s="15"/>
      <c r="V1010" s="15"/>
      <c r="W1010" s="15"/>
      <c r="X1010" s="15"/>
      <c r="Y1010" s="15"/>
    </row>
    <row r="1011">
      <c r="A1011" s="15"/>
      <c r="B1011" s="15"/>
      <c r="C1011" s="15"/>
      <c r="D1011" s="15"/>
      <c r="E1011" s="15"/>
      <c r="F1011" s="15"/>
      <c r="G1011" s="15"/>
      <c r="H1011" s="15"/>
      <c r="I1011" s="15"/>
      <c r="J1011" s="15"/>
      <c r="K1011" s="15"/>
      <c r="L1011" s="15"/>
      <c r="M1011" s="15"/>
      <c r="N1011" s="15"/>
      <c r="O1011" s="15"/>
      <c r="P1011" s="15"/>
      <c r="Q1011" s="15"/>
      <c r="R1011" s="15"/>
      <c r="S1011" s="15"/>
      <c r="T1011" s="15"/>
      <c r="U1011" s="15"/>
      <c r="V1011" s="15"/>
      <c r="W1011" s="15"/>
      <c r="X1011" s="15"/>
      <c r="Y1011" s="15"/>
    </row>
    <row r="1012">
      <c r="A1012" s="15"/>
      <c r="B1012" s="15"/>
      <c r="C1012" s="15"/>
      <c r="D1012" s="15"/>
      <c r="E1012" s="15"/>
      <c r="F1012" s="15"/>
      <c r="G1012" s="15"/>
      <c r="H1012" s="15"/>
      <c r="I1012" s="15"/>
      <c r="J1012" s="15"/>
      <c r="K1012" s="15"/>
      <c r="L1012" s="15"/>
      <c r="M1012" s="15"/>
      <c r="N1012" s="15"/>
      <c r="O1012" s="15"/>
      <c r="P1012" s="15"/>
      <c r="Q1012" s="15"/>
      <c r="R1012" s="15"/>
      <c r="S1012" s="15"/>
      <c r="T1012" s="15"/>
      <c r="U1012" s="15"/>
      <c r="V1012" s="15"/>
      <c r="W1012" s="15"/>
      <c r="X1012" s="15"/>
      <c r="Y1012" s="15"/>
    </row>
    <row r="1013">
      <c r="A1013" s="15"/>
      <c r="B1013" s="15"/>
      <c r="C1013" s="15"/>
      <c r="D1013" s="15"/>
      <c r="E1013" s="15"/>
      <c r="F1013" s="15"/>
      <c r="G1013" s="15"/>
      <c r="H1013" s="15"/>
      <c r="I1013" s="15"/>
      <c r="J1013" s="15"/>
      <c r="K1013" s="15"/>
      <c r="L1013" s="15"/>
      <c r="M1013" s="15"/>
      <c r="N1013" s="15"/>
      <c r="O1013" s="15"/>
      <c r="P1013" s="15"/>
      <c r="Q1013" s="15"/>
      <c r="R1013" s="15"/>
      <c r="S1013" s="15"/>
      <c r="T1013" s="15"/>
      <c r="U1013" s="15"/>
      <c r="V1013" s="15"/>
      <c r="W1013" s="15"/>
      <c r="X1013" s="15"/>
      <c r="Y1013" s="15"/>
    </row>
    <row r="1014">
      <c r="A1014" s="15"/>
      <c r="B1014" s="15"/>
      <c r="C1014" s="15"/>
      <c r="D1014" s="15"/>
      <c r="E1014" s="15"/>
      <c r="F1014" s="15"/>
      <c r="G1014" s="15"/>
      <c r="H1014" s="15"/>
      <c r="I1014" s="15"/>
      <c r="J1014" s="15"/>
      <c r="K1014" s="15"/>
      <c r="L1014" s="15"/>
      <c r="M1014" s="15"/>
      <c r="N1014" s="15"/>
      <c r="O1014" s="15"/>
      <c r="P1014" s="15"/>
      <c r="Q1014" s="15"/>
      <c r="R1014" s="15"/>
      <c r="S1014" s="15"/>
      <c r="T1014" s="15"/>
      <c r="U1014" s="15"/>
      <c r="V1014" s="15"/>
      <c r="W1014" s="15"/>
      <c r="X1014" s="15"/>
      <c r="Y1014" s="15"/>
    </row>
    <row r="1015">
      <c r="A1015" s="15"/>
      <c r="B1015" s="15"/>
      <c r="C1015" s="15"/>
      <c r="D1015" s="15"/>
      <c r="E1015" s="15"/>
      <c r="F1015" s="15"/>
      <c r="G1015" s="15"/>
      <c r="H1015" s="15"/>
      <c r="I1015" s="15"/>
      <c r="J1015" s="15"/>
      <c r="K1015" s="15"/>
      <c r="L1015" s="15"/>
      <c r="M1015" s="15"/>
      <c r="N1015" s="15"/>
      <c r="O1015" s="15"/>
      <c r="P1015" s="15"/>
      <c r="Q1015" s="15"/>
      <c r="R1015" s="15"/>
      <c r="S1015" s="15"/>
      <c r="T1015" s="15"/>
      <c r="U1015" s="15"/>
      <c r="V1015" s="15"/>
      <c r="W1015" s="15"/>
      <c r="X1015" s="15"/>
      <c r="Y1015" s="15"/>
    </row>
    <row r="1016">
      <c r="A1016" s="15"/>
      <c r="B1016" s="15"/>
      <c r="C1016" s="15"/>
      <c r="D1016" s="15"/>
      <c r="E1016" s="15"/>
      <c r="F1016" s="15"/>
      <c r="G1016" s="15"/>
      <c r="H1016" s="15"/>
      <c r="I1016" s="15"/>
      <c r="J1016" s="15"/>
      <c r="K1016" s="15"/>
      <c r="L1016" s="15"/>
      <c r="M1016" s="15"/>
      <c r="N1016" s="15"/>
      <c r="O1016" s="15"/>
      <c r="P1016" s="15"/>
      <c r="Q1016" s="15"/>
      <c r="R1016" s="15"/>
      <c r="S1016" s="15"/>
      <c r="T1016" s="15"/>
      <c r="U1016" s="15"/>
      <c r="V1016" s="15"/>
      <c r="W1016" s="15"/>
      <c r="X1016" s="15"/>
      <c r="Y1016" s="15"/>
    </row>
    <row r="1017">
      <c r="A1017" s="15"/>
      <c r="B1017" s="15"/>
      <c r="C1017" s="15"/>
      <c r="D1017" s="15"/>
      <c r="E1017" s="15"/>
      <c r="F1017" s="15"/>
      <c r="G1017" s="15"/>
      <c r="H1017" s="15"/>
      <c r="I1017" s="15"/>
      <c r="J1017" s="15"/>
      <c r="K1017" s="15"/>
      <c r="L1017" s="15"/>
      <c r="M1017" s="15"/>
      <c r="N1017" s="15"/>
      <c r="O1017" s="15"/>
      <c r="P1017" s="15"/>
      <c r="Q1017" s="15"/>
      <c r="R1017" s="15"/>
      <c r="S1017" s="15"/>
      <c r="T1017" s="15"/>
      <c r="U1017" s="15"/>
      <c r="V1017" s="15"/>
      <c r="W1017" s="15"/>
      <c r="X1017" s="15"/>
      <c r="Y1017" s="15"/>
    </row>
    <row r="1018">
      <c r="A1018" s="15"/>
      <c r="B1018" s="15"/>
      <c r="C1018" s="15"/>
      <c r="D1018" s="15"/>
      <c r="E1018" s="15"/>
      <c r="F1018" s="15"/>
      <c r="G1018" s="15"/>
      <c r="H1018" s="15"/>
      <c r="I1018" s="15"/>
      <c r="J1018" s="15"/>
      <c r="K1018" s="15"/>
      <c r="L1018" s="15"/>
      <c r="M1018" s="15"/>
      <c r="N1018" s="15"/>
      <c r="O1018" s="15"/>
      <c r="P1018" s="15"/>
      <c r="Q1018" s="15"/>
      <c r="R1018" s="15"/>
      <c r="S1018" s="15"/>
      <c r="T1018" s="15"/>
      <c r="U1018" s="15"/>
      <c r="V1018" s="15"/>
      <c r="W1018" s="15"/>
      <c r="X1018" s="15"/>
      <c r="Y1018" s="15"/>
    </row>
    <row r="1019">
      <c r="A1019" s="15"/>
      <c r="B1019" s="15"/>
      <c r="C1019" s="15"/>
      <c r="D1019" s="15"/>
      <c r="E1019" s="15"/>
      <c r="F1019" s="15"/>
      <c r="G1019" s="15"/>
      <c r="H1019" s="15"/>
      <c r="I1019" s="15"/>
      <c r="J1019" s="15"/>
      <c r="K1019" s="15"/>
      <c r="L1019" s="15"/>
      <c r="M1019" s="15"/>
      <c r="N1019" s="15"/>
      <c r="O1019" s="15"/>
      <c r="P1019" s="15"/>
      <c r="Q1019" s="15"/>
      <c r="R1019" s="15"/>
      <c r="S1019" s="15"/>
      <c r="T1019" s="15"/>
      <c r="U1019" s="15"/>
      <c r="V1019" s="15"/>
      <c r="W1019" s="15"/>
      <c r="X1019" s="15"/>
      <c r="Y1019" s="15"/>
    </row>
    <row r="1020">
      <c r="A1020" s="15"/>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Y1020" s="15"/>
    </row>
    <row r="1021">
      <c r="A1021" s="15"/>
      <c r="B1021" s="15"/>
      <c r="C1021" s="15"/>
      <c r="D1021" s="15"/>
      <c r="E1021" s="15"/>
      <c r="F1021" s="15"/>
      <c r="G1021" s="15"/>
      <c r="H1021" s="15"/>
      <c r="I1021" s="15"/>
      <c r="J1021" s="15"/>
      <c r="K1021" s="15"/>
      <c r="L1021" s="15"/>
      <c r="M1021" s="15"/>
      <c r="N1021" s="15"/>
      <c r="O1021" s="15"/>
      <c r="P1021" s="15"/>
      <c r="Q1021" s="15"/>
      <c r="R1021" s="15"/>
      <c r="S1021" s="15"/>
      <c r="T1021" s="15"/>
      <c r="U1021" s="15"/>
      <c r="V1021" s="15"/>
      <c r="W1021" s="15"/>
      <c r="X1021" s="15"/>
      <c r="Y1021" s="15"/>
    </row>
    <row r="1022">
      <c r="A1022" s="15"/>
      <c r="B1022" s="15"/>
      <c r="C1022" s="15"/>
      <c r="D1022" s="15"/>
      <c r="E1022" s="15"/>
      <c r="F1022" s="15"/>
      <c r="G1022" s="15"/>
      <c r="H1022" s="15"/>
      <c r="I1022" s="15"/>
      <c r="J1022" s="15"/>
      <c r="K1022" s="15"/>
      <c r="L1022" s="15"/>
      <c r="M1022" s="15"/>
      <c r="N1022" s="15"/>
      <c r="O1022" s="15"/>
      <c r="P1022" s="15"/>
      <c r="Q1022" s="15"/>
      <c r="R1022" s="15"/>
      <c r="S1022" s="15"/>
      <c r="T1022" s="15"/>
      <c r="U1022" s="15"/>
      <c r="V1022" s="15"/>
      <c r="W1022" s="15"/>
      <c r="X1022" s="15"/>
      <c r="Y1022" s="15"/>
    </row>
    <row r="1023">
      <c r="A1023" s="15"/>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row>
    <row r="1024">
      <c r="A1024" s="15"/>
      <c r="B1024" s="15"/>
      <c r="C1024" s="15"/>
      <c r="D1024" s="15"/>
      <c r="E1024" s="15"/>
      <c r="F1024" s="15"/>
      <c r="G1024" s="15"/>
      <c r="H1024" s="15"/>
      <c r="I1024" s="15"/>
      <c r="J1024" s="15"/>
      <c r="K1024" s="15"/>
      <c r="L1024" s="15"/>
      <c r="M1024" s="15"/>
      <c r="N1024" s="15"/>
      <c r="O1024" s="15"/>
      <c r="P1024" s="15"/>
      <c r="Q1024" s="15"/>
      <c r="R1024" s="15"/>
      <c r="S1024" s="15"/>
      <c r="T1024" s="15"/>
      <c r="U1024" s="15"/>
      <c r="V1024" s="15"/>
      <c r="W1024" s="15"/>
      <c r="X1024" s="15"/>
      <c r="Y1024" s="15"/>
    </row>
    <row r="1025">
      <c r="A1025" s="15"/>
      <c r="B1025" s="15"/>
      <c r="C1025" s="15"/>
      <c r="D1025" s="15"/>
      <c r="E1025" s="15"/>
      <c r="F1025" s="15"/>
      <c r="G1025" s="15"/>
      <c r="H1025" s="15"/>
      <c r="I1025" s="15"/>
      <c r="J1025" s="15"/>
      <c r="K1025" s="15"/>
      <c r="L1025" s="15"/>
      <c r="M1025" s="15"/>
      <c r="N1025" s="15"/>
      <c r="O1025" s="15"/>
      <c r="P1025" s="15"/>
      <c r="Q1025" s="15"/>
      <c r="R1025" s="15"/>
      <c r="S1025" s="15"/>
      <c r="T1025" s="15"/>
      <c r="U1025" s="15"/>
      <c r="V1025" s="15"/>
      <c r="W1025" s="15"/>
      <c r="X1025" s="15"/>
      <c r="Y1025" s="15"/>
    </row>
    <row r="1026">
      <c r="A1026" s="15"/>
      <c r="B1026" s="15"/>
      <c r="C1026" s="15"/>
      <c r="D1026" s="15"/>
      <c r="E1026" s="15"/>
      <c r="F1026" s="15"/>
      <c r="G1026" s="15"/>
      <c r="H1026" s="15"/>
      <c r="I1026" s="15"/>
      <c r="J1026" s="15"/>
      <c r="K1026" s="15"/>
      <c r="L1026" s="15"/>
      <c r="M1026" s="15"/>
      <c r="N1026" s="15"/>
      <c r="O1026" s="15"/>
      <c r="P1026" s="15"/>
      <c r="Q1026" s="15"/>
      <c r="R1026" s="15"/>
      <c r="S1026" s="15"/>
      <c r="T1026" s="15"/>
      <c r="U1026" s="15"/>
      <c r="V1026" s="15"/>
      <c r="W1026" s="15"/>
      <c r="X1026" s="15"/>
      <c r="Y1026" s="15"/>
    </row>
    <row r="1027">
      <c r="A1027" s="15"/>
      <c r="B1027" s="15"/>
      <c r="C1027" s="15"/>
      <c r="D1027" s="15"/>
      <c r="E1027" s="15"/>
      <c r="F1027" s="15"/>
      <c r="G1027" s="15"/>
      <c r="H1027" s="15"/>
      <c r="I1027" s="15"/>
      <c r="J1027" s="15"/>
      <c r="K1027" s="15"/>
      <c r="L1027" s="15"/>
      <c r="M1027" s="15"/>
      <c r="N1027" s="15"/>
      <c r="O1027" s="15"/>
      <c r="P1027" s="15"/>
      <c r="Q1027" s="15"/>
      <c r="R1027" s="15"/>
      <c r="S1027" s="15"/>
      <c r="T1027" s="15"/>
      <c r="U1027" s="15"/>
      <c r="V1027" s="15"/>
      <c r="W1027" s="15"/>
      <c r="X1027" s="15"/>
      <c r="Y1027" s="15"/>
    </row>
    <row r="1028">
      <c r="A1028" s="15"/>
      <c r="B1028" s="15"/>
      <c r="C1028" s="15"/>
      <c r="D1028" s="15"/>
      <c r="E1028" s="15"/>
      <c r="F1028" s="15"/>
      <c r="G1028" s="15"/>
      <c r="H1028" s="15"/>
      <c r="I1028" s="15"/>
      <c r="J1028" s="15"/>
      <c r="K1028" s="15"/>
      <c r="L1028" s="15"/>
      <c r="M1028" s="15"/>
      <c r="N1028" s="15"/>
      <c r="O1028" s="15"/>
      <c r="P1028" s="15"/>
      <c r="Q1028" s="15"/>
      <c r="R1028" s="15"/>
      <c r="S1028" s="15"/>
      <c r="T1028" s="15"/>
      <c r="U1028" s="15"/>
      <c r="V1028" s="15"/>
      <c r="W1028" s="15"/>
      <c r="X1028" s="15"/>
      <c r="Y1028" s="15"/>
    </row>
  </sheetData>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3.75"/>
    <col customWidth="1" min="2" max="2" width="28.38"/>
    <col customWidth="1" min="3" max="3" width="24.38"/>
    <col customWidth="1" min="12" max="12" width="2.38"/>
    <col customWidth="1" min="13" max="13" width="35.38"/>
    <col customWidth="1" min="14" max="18" width="13.25"/>
    <col customWidth="1" min="23" max="23" width="17.75"/>
    <col customWidth="1" min="25" max="25" width="18.88"/>
  </cols>
  <sheetData>
    <row r="2">
      <c r="B2" s="945" t="s">
        <v>1554</v>
      </c>
    </row>
    <row r="3">
      <c r="B3" s="897" t="s">
        <v>1555</v>
      </c>
    </row>
    <row r="4">
      <c r="B4" s="897" t="s">
        <v>1556</v>
      </c>
    </row>
    <row r="6">
      <c r="B6" s="946" t="s">
        <v>1153</v>
      </c>
      <c r="J6" s="956"/>
      <c r="K6" s="956"/>
      <c r="L6" s="956"/>
    </row>
    <row r="7">
      <c r="B7" s="453"/>
      <c r="J7" s="956"/>
      <c r="K7" s="956"/>
      <c r="L7" s="956"/>
    </row>
    <row r="8">
      <c r="B8" s="677" t="s">
        <v>1557</v>
      </c>
      <c r="C8" s="1117" t="s">
        <v>1162</v>
      </c>
      <c r="F8" s="1153" t="s">
        <v>1359</v>
      </c>
      <c r="G8" s="953" t="str">
        <f>IF(C8="Composite shortbow","Excellent",IF(C8="Composite longbow","Excellent","Good"))</f>
        <v>Good</v>
      </c>
      <c r="J8" s="956"/>
      <c r="K8" s="956"/>
      <c r="L8" s="956"/>
    </row>
    <row r="9">
      <c r="B9" s="453" t="s">
        <v>1226</v>
      </c>
      <c r="C9" s="1154">
        <f>VLOOKUP(C8,Carpenter!B168:G181,2,0)</f>
        <v>2</v>
      </c>
      <c r="J9" s="956"/>
      <c r="K9" s="956"/>
      <c r="L9" s="956"/>
    </row>
    <row r="10">
      <c r="B10" s="677" t="s">
        <v>1227</v>
      </c>
      <c r="C10" s="1154">
        <f>VLOOKUP(C8,Carpenter!B168:G181,3,0)</f>
        <v>3</v>
      </c>
      <c r="J10" s="956"/>
      <c r="K10" s="956"/>
      <c r="L10" s="956"/>
    </row>
    <row r="11">
      <c r="B11" s="453" t="s">
        <v>1360</v>
      </c>
      <c r="C11" s="1154">
        <f>VLOOKUP(C8,Carpenter!B168:G181,5,0)</f>
        <v>1</v>
      </c>
      <c r="J11" s="956"/>
      <c r="K11" s="956"/>
      <c r="L11" s="956"/>
    </row>
    <row r="12">
      <c r="B12" s="453"/>
      <c r="C12" s="769"/>
      <c r="D12" s="769"/>
      <c r="E12" s="769"/>
      <c r="F12" s="769"/>
      <c r="G12" s="769"/>
      <c r="H12" s="769"/>
      <c r="I12" s="769"/>
      <c r="J12" s="1102"/>
      <c r="K12" s="1102"/>
      <c r="L12" s="1102"/>
      <c r="M12" s="1108" t="s">
        <v>1361</v>
      </c>
      <c r="N12" s="953"/>
      <c r="O12" s="953"/>
      <c r="P12" s="953"/>
      <c r="Q12" s="953"/>
    </row>
    <row r="13">
      <c r="B13" s="1120" t="s">
        <v>1513</v>
      </c>
      <c r="C13" s="1155" t="str">
        <f>'Materials and tools'!E65</f>
        <v>Hazel</v>
      </c>
      <c r="D13" s="1155" t="str">
        <f>'Materials and tools'!F65</f>
        <v>Maple</v>
      </c>
      <c r="E13" s="1155" t="str">
        <f>'Materials and tools'!G65</f>
        <v>Ash</v>
      </c>
      <c r="F13" s="1155" t="str">
        <f>'Materials and tools'!H65</f>
        <v>Elm</v>
      </c>
      <c r="G13" s="1155" t="str">
        <f>'Materials and tools'!I65</f>
        <v>Cedar</v>
      </c>
      <c r="H13" s="1155" t="str">
        <f>'Materials and tools'!J65</f>
        <v>Corkwood</v>
      </c>
      <c r="I13" s="1155" t="str">
        <f>'Materials and tools'!K65</f>
        <v>Yew</v>
      </c>
      <c r="J13" s="957" t="s">
        <v>1363</v>
      </c>
      <c r="M13" s="1120" t="str">
        <f>CONCATENATE($C$8," quality")</f>
        <v>Shortbow quality</v>
      </c>
      <c r="N13" s="1155" t="str">
        <f>'Materials and tools'!E65</f>
        <v>Hazel</v>
      </c>
      <c r="O13" s="1155" t="str">
        <f>'Materials and tools'!F65</f>
        <v>Maple</v>
      </c>
      <c r="P13" s="1155" t="str">
        <f>'Materials and tools'!G65</f>
        <v>Ash</v>
      </c>
      <c r="Q13" s="1155" t="str">
        <f>'Materials and tools'!H65</f>
        <v>Elm</v>
      </c>
      <c r="R13" s="1155" t="str">
        <f>'Materials and tools'!I65</f>
        <v>Cedar</v>
      </c>
      <c r="S13" s="1155" t="str">
        <f>'Materials and tools'!J65</f>
        <v>Corkwood</v>
      </c>
      <c r="T13" s="1155" t="str">
        <f>'Materials and tools'!K65</f>
        <v>Yew</v>
      </c>
    </row>
    <row r="14">
      <c r="B14" s="958" t="s">
        <v>1364</v>
      </c>
      <c r="C14" s="1040">
        <f t="shared" ref="C14:I14" si="1">C15*C16+C17*C19</f>
        <v>0.36</v>
      </c>
      <c r="D14" s="1040">
        <f t="shared" si="1"/>
        <v>1.28</v>
      </c>
      <c r="E14" s="1040">
        <f t="shared" si="1"/>
        <v>3.6</v>
      </c>
      <c r="F14" s="1040">
        <f t="shared" si="1"/>
        <v>9.36</v>
      </c>
      <c r="G14" s="1040">
        <f t="shared" si="1"/>
        <v>24.44</v>
      </c>
      <c r="H14" s="1040">
        <f t="shared" si="1"/>
        <v>66.24</v>
      </c>
      <c r="I14" s="1040">
        <f t="shared" si="1"/>
        <v>186.72</v>
      </c>
      <c r="J14" s="1103">
        <v>1.0</v>
      </c>
      <c r="M14" s="961" t="s">
        <v>136</v>
      </c>
      <c r="N14" s="962" t="str">
        <f>VLOOKUP($C$8,Weapons!$A$566:$H$633, MATCH(N13, Weapons!$A$566:$H$566,0), FALSE)</f>
        <v>1d6+3</v>
      </c>
      <c r="O14" s="962" t="str">
        <f>VLOOKUP($C$8,Weapons!$A$566:$H$633, MATCH(O13, Weapons!$A$566:$H$566,0), FALSE)</f>
        <v>1d6+6</v>
      </c>
      <c r="P14" s="962" t="str">
        <f>VLOOKUP($C$8,Weapons!$A$566:$H$633, MATCH(P13, Weapons!$A$566:$H$566,0), FALSE)</f>
        <v>1d8+8</v>
      </c>
      <c r="Q14" s="962" t="str">
        <f>VLOOKUP($C$8,Weapons!$A$566:$H$633, MATCH(Q13, Weapons!$A$566:$H$566,0), FALSE)</f>
        <v>1d8+12</v>
      </c>
      <c r="R14" s="962" t="str">
        <f>VLOOKUP($C$8,Weapons!$A$566:$H$633, MATCH(R13, Weapons!$A$566:$H$566,0), FALSE)</f>
        <v>1d10+15</v>
      </c>
      <c r="S14" s="962" t="str">
        <f>VLOOKUP($C$8,Weapons!$A$566:$H$633, MATCH(S13, Weapons!$A$566:$H$566,0), FALSE)</f>
        <v>1d10+20</v>
      </c>
      <c r="T14" s="962" t="str">
        <f>VLOOKUP($C$8,Weapons!$A$566:$H$633, MATCH(T13, Weapons!$A$566:$H$566,0), FALSE)</f>
        <v>1d12+24</v>
      </c>
    </row>
    <row r="15">
      <c r="B15" s="1123" t="s">
        <v>1365</v>
      </c>
      <c r="C15" s="1156">
        <f>'Materials and tools'!E66</f>
        <v>0.12</v>
      </c>
      <c r="D15" s="1156">
        <f>'Materials and tools'!F66</f>
        <v>0.36</v>
      </c>
      <c r="E15" s="1156">
        <f>'Materials and tools'!G66</f>
        <v>1.08</v>
      </c>
      <c r="F15" s="1156">
        <f>'Materials and tools'!H66</f>
        <v>3.24</v>
      </c>
      <c r="G15" s="1156">
        <f>'Materials and tools'!I66</f>
        <v>9.72</v>
      </c>
      <c r="H15" s="1156">
        <f>'Materials and tools'!J66</f>
        <v>29.16</v>
      </c>
      <c r="I15" s="1156">
        <f>'Materials and tools'!K66</f>
        <v>87.48</v>
      </c>
      <c r="J15" s="1103"/>
      <c r="M15" s="961" t="s">
        <v>1216</v>
      </c>
      <c r="N15" s="962" t="str">
        <f>IFERROR(__xludf.DUMMYFUNCTION("IFERROR(LEFT(N$14,1)&amp;""""&amp;""d""&amp;""""&amp;ArrayFormula(lower(REGEXREPLACE(MID(N$14,3,2), ""([^A-Za-z0-9]+)|(---)"" , """" ) ))&amp;""""&amp;""+""&amp;""""&amp;RIGHT(N$14,2)+ROUNDDOWN(MAX(VLOOKUP($M15,Lists!$B$171:$D$174,2,FALSE),((LEFT(N$14,1)+RIGHT(N$14,2)+LEFT(N$14,1)*Array"&amp;"Formula(lower(REGEXREPLACE(MID(N$14,3,2), ""([^A-Za-z0-9]+)|(---)"" , """" ) ))+RIGHT(N$14,2))/2)*VLOOKUP($M15,Lists!$B$171:$D$174,3,FALSE))),"""")"),"1d6+4")</f>
        <v>1d6+4</v>
      </c>
      <c r="O15" s="962" t="str">
        <f>IFERROR(__xludf.DUMMYFUNCTION("IFERROR(LEFT(O$14,1)&amp;""""&amp;""d""&amp;""""&amp;ArrayFormula(lower(REGEXREPLACE(MID(O$14,3,2), ""([^A-Za-z0-9]+)|(---)"" , """" ) ))&amp;""""&amp;""+""&amp;""""&amp;RIGHT(O$14,2)+ROUNDDOWN(MAX(VLOOKUP($M15,Lists!$B$171:$D$174,2,FALSE),((LEFT(O$14,1)+RIGHT(O$14,2)+LEFT(O$14,1)*Array"&amp;"Formula(lower(REGEXREPLACE(MID(O$14,3,2), ""([^A-Za-z0-9]+)|(---)"" , """" ) ))+RIGHT(O$14,2))/2)*VLOOKUP($M15,Lists!$B$171:$D$174,3,FALSE))),"""")"),"1d6+7")</f>
        <v>1d6+7</v>
      </c>
      <c r="P15" s="962" t="str">
        <f>IFERROR(__xludf.DUMMYFUNCTION("IFERROR(LEFT(P$14,1)&amp;""""&amp;""d""&amp;""""&amp;ArrayFormula(lower(REGEXREPLACE(MID(P$14,3,2), ""([^A-Za-z0-9]+)|(---)"" , """" ) ))&amp;""""&amp;""+""&amp;""""&amp;RIGHT(P$14,2)+ROUNDDOWN(MAX(VLOOKUP($M15,Lists!$B$171:$D$174,2,FALSE),((LEFT(P$14,1)+RIGHT(P$14,2)+LEFT(P$14,1)*Array"&amp;"Formula(lower(REGEXREPLACE(MID(P$14,3,2), ""([^A-Za-z0-9]+)|(---)"" , """" ) ))+RIGHT(P$14,2))/2)*VLOOKUP($M15,Lists!$B$171:$D$174,3,FALSE))),"""")"),"1d8+10")</f>
        <v>1d8+10</v>
      </c>
      <c r="Q15" s="962" t="str">
        <f>IFERROR(__xludf.DUMMYFUNCTION("IFERROR(LEFT(Q$14,1)&amp;""""&amp;""d""&amp;""""&amp;ArrayFormula(lower(REGEXREPLACE(MID(Q$14,3,2), ""([^A-Za-z0-9]+)|(---)"" , """" ) ))&amp;""""&amp;""+""&amp;""""&amp;RIGHT(Q$14,2)+ROUNDDOWN(MAX(VLOOKUP($M15,Lists!$B$171:$D$174,2,FALSE),((LEFT(Q$14,1)+RIGHT(Q$14,2)+LEFT(Q$14,1)*Array"&amp;"Formula(lower(REGEXREPLACE(MID(Q$14,3,2), ""([^A-Za-z0-9]+)|(---)"" , """" ) ))+RIGHT(Q$14,2))/2)*VLOOKUP($M15,Lists!$B$171:$D$174,3,FALSE))),"""")"),"1d8+15")</f>
        <v>1d8+15</v>
      </c>
      <c r="R15" s="962" t="str">
        <f>IFERROR(__xludf.DUMMYFUNCTION("IFERROR(LEFT(R$14,1)&amp;""""&amp;""d""&amp;""""&amp;ArrayFormula(lower(REGEXREPLACE(MID(R$14,3,2), ""([^A-Za-z0-9]+)|(---)"" , """" ) ))&amp;""""&amp;""+""&amp;""""&amp;RIGHT(R$14,2)+ROUNDDOWN(MAX(VLOOKUP($M15,Lists!$B$171:$D$174,2,FALSE),((LEFT(R$14,1)+RIGHT(R$14,2)+LEFT(R$14,1)*Array"&amp;"Formula(lower(REGEXREPLACE(MID(R$14,3,2), ""([^A-Za-z0-9]+)|(---)"" , """" ) ))+RIGHT(R$14,2))/2)*VLOOKUP($M15,Lists!$B$171:$D$174,3,FALSE))),"""")"),"1d10+19")</f>
        <v>1d10+19</v>
      </c>
      <c r="S15" s="962" t="str">
        <f>IFERROR(__xludf.DUMMYFUNCTION("IFERROR(LEFT(S$14,1)&amp;""""&amp;""d""&amp;""""&amp;ArrayFormula(lower(REGEXREPLACE(MID(S$14,3,2), ""([^A-Za-z0-9]+)|(---)"" , """" ) ))&amp;""""&amp;""+""&amp;""""&amp;RIGHT(S$14,2)+ROUNDDOWN(MAX(VLOOKUP($M15,Lists!$B$171:$D$174,2,FALSE),((LEFT(S$14,1)+RIGHT(S$14,2)+LEFT(S$14,1)*Array"&amp;"Formula(lower(REGEXREPLACE(MID(S$14,3,2), ""([^A-Za-z0-9]+)|(---)"" , """" ) ))+RIGHT(S$14,2))/2)*VLOOKUP($M15,Lists!$B$171:$D$174,3,FALSE))),"""")"),"1d10+25")</f>
        <v>1d10+25</v>
      </c>
      <c r="T15" s="962" t="str">
        <f>IFERROR(__xludf.DUMMYFUNCTION("IFERROR(LEFT(T$14,1)&amp;""""&amp;""d""&amp;""""&amp;ArrayFormula(lower(REGEXREPLACE(MID(T$14,3,2), ""([^A-Za-z0-9]+)|(---)"" , """" ) ))&amp;""""&amp;""+""&amp;""""&amp;RIGHT(T$14,2)+ROUNDDOWN(MAX(VLOOKUP($M15,Lists!$B$171:$D$174,2,FALSE),((LEFT(T$14,1)+RIGHT(T$14,2)+LEFT(T$14,1)*Array"&amp;"Formula(lower(REGEXREPLACE(MID(T$14,3,2), ""([^A-Za-z0-9]+)|(---)"" , """" ) ))+RIGHT(T$14,2))/2)*VLOOKUP($M15,Lists!$B$171:$D$174,3,FALSE))),"""")"),"1d12+30")</f>
        <v>1d12+30</v>
      </c>
    </row>
    <row r="16">
      <c r="B16" s="1125" t="s">
        <v>1366</v>
      </c>
      <c r="C16" s="1126">
        <f t="shared" ref="C16:I16" si="2">$C$9</f>
        <v>2</v>
      </c>
      <c r="D16" s="1126">
        <f t="shared" si="2"/>
        <v>2</v>
      </c>
      <c r="E16" s="1126">
        <f t="shared" si="2"/>
        <v>2</v>
      </c>
      <c r="F16" s="1126">
        <f t="shared" si="2"/>
        <v>2</v>
      </c>
      <c r="G16" s="1126">
        <f t="shared" si="2"/>
        <v>2</v>
      </c>
      <c r="H16" s="1126">
        <f t="shared" si="2"/>
        <v>2</v>
      </c>
      <c r="I16" s="1126">
        <f t="shared" si="2"/>
        <v>2</v>
      </c>
      <c r="J16" s="1103"/>
      <c r="M16" s="961" t="s">
        <v>1217</v>
      </c>
      <c r="N16" s="962" t="str">
        <f>IFERROR(__xludf.DUMMYFUNCTION("IF($M$16&lt;&gt;$G$8,""Non applicable"",IFERROR(LEFT(N$14,1)&amp;""""&amp;""d""&amp;""""&amp;ArrayFormula(lower(REGEXREPLACE(MID(N$14,3,2), ""([^A-Za-z0-9]+)|(---)"" , """" ) ))&amp;""""&amp;""+""&amp;""""&amp;RIGHT(N$14,2)+ROUNDDOWN(MAX(VLOOKUP($M16,Lists!$B$171:$D$174,2,FALSE),((LEFT(N$14,1"&amp;")+RIGHT(N$14,2)+LEFT(N$14,1)*ArrayFormula(lower(REGEXREPLACE(MID(N$14,3,2), ""([^A-Za-z0-9]+)|(---)"" , """" ) ))+RIGHT(N$14,2))/2)*VLOOKUP($M16,Lists!$B$171:$D$174,3,FALSE))),""""))"),"Non applicable")</f>
        <v>Non applicable</v>
      </c>
      <c r="O16" s="962" t="str">
        <f>IFERROR(__xludf.DUMMYFUNCTION("IF($M$16&lt;&gt;$G$8,""Non applicable"",IFERROR(LEFT(O$14,1)&amp;""""&amp;""d""&amp;""""&amp;ArrayFormula(lower(REGEXREPLACE(MID(O$14,3,2), ""([^A-Za-z0-9]+)|(---)"" , """" ) ))&amp;""""&amp;""+""&amp;""""&amp;RIGHT(O$14,2)+ROUNDDOWN(MAX(VLOOKUP($M16,Lists!$B$171:$D$174,2,FALSE),((LEFT(O$14,1"&amp;")+RIGHT(O$14,2)+LEFT(O$14,1)*ArrayFormula(lower(REGEXREPLACE(MID(O$14,3,2), ""([^A-Za-z0-9]+)|(---)"" , """" ) ))+RIGHT(O$14,2))/2)*VLOOKUP($M16,Lists!$B$171:$D$174,3,FALSE))),""""))"),"Non applicable")</f>
        <v>Non applicable</v>
      </c>
      <c r="P16" s="962" t="str">
        <f>IFERROR(__xludf.DUMMYFUNCTION("IF($M$16&lt;&gt;$G$8,""Non applicable"",IFERROR(LEFT(P$14,1)&amp;""""&amp;""d""&amp;""""&amp;ArrayFormula(lower(REGEXREPLACE(MID(P$14,3,2), ""([^A-Za-z0-9]+)|(---)"" , """" ) ))&amp;""""&amp;""+""&amp;""""&amp;RIGHT(P$14,2)+ROUNDDOWN(MAX(VLOOKUP($M16,Lists!$B$171:$D$174,2,FALSE),((LEFT(P$14,1"&amp;")+RIGHT(P$14,2)+LEFT(P$14,1)*ArrayFormula(lower(REGEXREPLACE(MID(P$14,3,2), ""([^A-Za-z0-9]+)|(---)"" , """" ) ))+RIGHT(P$14,2))/2)*VLOOKUP($M16,Lists!$B$171:$D$174,3,FALSE))),""""))"),"Non applicable")</f>
        <v>Non applicable</v>
      </c>
      <c r="Q16" s="962" t="str">
        <f>IFERROR(__xludf.DUMMYFUNCTION("IF($M$16&lt;&gt;$G$8,""Non applicable"",IFERROR(LEFT(Q$14,1)&amp;""""&amp;""d""&amp;""""&amp;ArrayFormula(lower(REGEXREPLACE(MID(Q$14,3,2), ""([^A-Za-z0-9]+)|(---)"" , """" ) ))&amp;""""&amp;""+""&amp;""""&amp;RIGHT(Q$14,2)+ROUNDDOWN(MAX(VLOOKUP($M16,Lists!$B$171:$D$174,2,FALSE),((LEFT(Q$14,1"&amp;")+RIGHT(Q$14,2)+LEFT(Q$14,1)*ArrayFormula(lower(REGEXREPLACE(MID(Q$14,3,2), ""([^A-Za-z0-9]+)|(---)"" , """" ) ))+RIGHT(Q$14,2))/2)*VLOOKUP($M16,Lists!$B$171:$D$174,3,FALSE))),""""))"),"Non applicable")</f>
        <v>Non applicable</v>
      </c>
      <c r="R16" s="962" t="str">
        <f>IFERROR(__xludf.DUMMYFUNCTION("IF($M$16&lt;&gt;$G$8,""Non applicable"",IFERROR(LEFT(R$14,1)&amp;""""&amp;""d""&amp;""""&amp;ArrayFormula(lower(REGEXREPLACE(MID(R$14,3,2), ""([^A-Za-z0-9]+)|(---)"" , """" ) ))&amp;""""&amp;""+""&amp;""""&amp;RIGHT(R$14,2)+ROUNDDOWN(MAX(VLOOKUP($M16,Lists!$B$171:$D$174,2,FALSE),((LEFT(R$14,1"&amp;")+RIGHT(R$14,2)+LEFT(R$14,1)*ArrayFormula(lower(REGEXREPLACE(MID(R$14,3,2), ""([^A-Za-z0-9]+)|(---)"" , """" ) ))+RIGHT(R$14,2))/2)*VLOOKUP($M16,Lists!$B$171:$D$174,3,FALSE))),""""))"),"Non applicable")</f>
        <v>Non applicable</v>
      </c>
      <c r="S16" s="962" t="str">
        <f>IFERROR(__xludf.DUMMYFUNCTION("IF($M$16&lt;&gt;$G$8,""Non applicable"",IFERROR(LEFT(S$14,1)&amp;""""&amp;""d""&amp;""""&amp;ArrayFormula(lower(REGEXREPLACE(MID(S$14,3,2), ""([^A-Za-z0-9]+)|(---)"" , """" ) ))&amp;""""&amp;""+""&amp;""""&amp;RIGHT(S$14,2)+ROUNDDOWN(MAX(VLOOKUP($M16,Lists!$B$171:$D$174,2,FALSE),((LEFT(S$14,1"&amp;")+RIGHT(S$14,2)+LEFT(S$14,1)*ArrayFormula(lower(REGEXREPLACE(MID(S$14,3,2), ""([^A-Za-z0-9]+)|(---)"" , """" ) ))+RIGHT(S$14,2))/2)*VLOOKUP($M16,Lists!$B$171:$D$174,3,FALSE))),""""))"),"Non applicable")</f>
        <v>Non applicable</v>
      </c>
      <c r="T16" s="962" t="str">
        <f>IFERROR(__xludf.DUMMYFUNCTION("IF($M$16&lt;&gt;$G$8,""Non applicable"",IFERROR(LEFT(T$14,1)&amp;""""&amp;""d""&amp;""""&amp;ArrayFormula(lower(REGEXREPLACE(MID(T$14,3,2), ""([^A-Za-z0-9]+)|(---)"" , """" ) ))&amp;""""&amp;""+""&amp;""""&amp;RIGHT(T$14,2)+ROUNDDOWN(MAX(VLOOKUP($M16,Lists!$B$171:$D$174,2,FALSE),((LEFT(T$14,1"&amp;")+RIGHT(T$14,2)+LEFT(T$14,1)*ArrayFormula(lower(REGEXREPLACE(MID(T$14,3,2), ""([^A-Za-z0-9]+)|(---)"" , """" ) ))+RIGHT(T$14,2))/2)*VLOOKUP($M16,Lists!$B$171:$D$174,3,FALSE))),""""))"),"Non applicable")</f>
        <v>Non applicable</v>
      </c>
    </row>
    <row r="17">
      <c r="B17" s="974" t="s">
        <v>1372</v>
      </c>
      <c r="C17" s="913">
        <f t="shared" ref="C17:I17" si="3">C16*C18</f>
        <v>6</v>
      </c>
      <c r="D17" s="913">
        <f t="shared" si="3"/>
        <v>7</v>
      </c>
      <c r="E17" s="913">
        <f t="shared" si="3"/>
        <v>8</v>
      </c>
      <c r="F17" s="913">
        <f t="shared" si="3"/>
        <v>9</v>
      </c>
      <c r="G17" s="913">
        <f t="shared" si="3"/>
        <v>10</v>
      </c>
      <c r="H17" s="913">
        <f t="shared" si="3"/>
        <v>11</v>
      </c>
      <c r="I17" s="913">
        <f t="shared" si="3"/>
        <v>12</v>
      </c>
      <c r="J17" s="1103"/>
      <c r="M17" s="1108"/>
    </row>
    <row r="18">
      <c r="B18" s="975" t="s">
        <v>1227</v>
      </c>
      <c r="C18" s="913">
        <f>$C$10</f>
        <v>3</v>
      </c>
      <c r="D18" s="913">
        <f t="shared" ref="D18:I18" si="4">C18+0.5</f>
        <v>3.5</v>
      </c>
      <c r="E18" s="913">
        <f t="shared" si="4"/>
        <v>4</v>
      </c>
      <c r="F18" s="913">
        <f t="shared" si="4"/>
        <v>4.5</v>
      </c>
      <c r="G18" s="913">
        <f t="shared" si="4"/>
        <v>5</v>
      </c>
      <c r="H18" s="913">
        <f t="shared" si="4"/>
        <v>5.5</v>
      </c>
      <c r="I18" s="913">
        <f t="shared" si="4"/>
        <v>6</v>
      </c>
      <c r="J18" s="1103"/>
      <c r="M18" s="1108"/>
    </row>
    <row r="19">
      <c r="B19" s="975" t="s">
        <v>1373</v>
      </c>
      <c r="C19" s="913">
        <f t="shared" ref="C19:I19" si="5">(0.02*C20)*C20</f>
        <v>0.02</v>
      </c>
      <c r="D19" s="913">
        <f t="shared" si="5"/>
        <v>0.08</v>
      </c>
      <c r="E19" s="913">
        <f t="shared" si="5"/>
        <v>0.18</v>
      </c>
      <c r="F19" s="913">
        <f t="shared" si="5"/>
        <v>0.32</v>
      </c>
      <c r="G19" s="914">
        <f t="shared" si="5"/>
        <v>0.5</v>
      </c>
      <c r="H19" s="913">
        <f t="shared" si="5"/>
        <v>0.72</v>
      </c>
      <c r="I19" s="913">
        <f t="shared" si="5"/>
        <v>0.98</v>
      </c>
      <c r="J19" s="1103"/>
      <c r="M19" s="1108"/>
    </row>
    <row r="20">
      <c r="B20" s="975" t="s">
        <v>1558</v>
      </c>
      <c r="C20" s="913">
        <f>$C$11</f>
        <v>1</v>
      </c>
      <c r="D20" s="913">
        <f t="shared" ref="D20:I20" si="6">C20+1</f>
        <v>2</v>
      </c>
      <c r="E20" s="913">
        <f t="shared" si="6"/>
        <v>3</v>
      </c>
      <c r="F20" s="913">
        <f t="shared" si="6"/>
        <v>4</v>
      </c>
      <c r="G20" s="913">
        <f t="shared" si="6"/>
        <v>5</v>
      </c>
      <c r="H20" s="913">
        <f t="shared" si="6"/>
        <v>6</v>
      </c>
      <c r="I20" s="913">
        <f t="shared" si="6"/>
        <v>7</v>
      </c>
      <c r="J20" s="1103"/>
      <c r="M20" s="1108"/>
    </row>
    <row r="21">
      <c r="B21" s="975" t="s">
        <v>1559</v>
      </c>
      <c r="C21" s="976">
        <f t="shared" ref="C21:I21" si="7">10+(C20-1)*2</f>
        <v>10</v>
      </c>
      <c r="D21" s="976">
        <f t="shared" si="7"/>
        <v>12</v>
      </c>
      <c r="E21" s="976">
        <f t="shared" si="7"/>
        <v>14</v>
      </c>
      <c r="F21" s="976">
        <f t="shared" si="7"/>
        <v>16</v>
      </c>
      <c r="G21" s="976">
        <f t="shared" si="7"/>
        <v>18</v>
      </c>
      <c r="H21" s="976">
        <f t="shared" si="7"/>
        <v>20</v>
      </c>
      <c r="I21" s="976">
        <f t="shared" si="7"/>
        <v>22</v>
      </c>
      <c r="J21" s="1102"/>
      <c r="M21" s="953"/>
    </row>
    <row r="22">
      <c r="B22" s="975" t="s">
        <v>1522</v>
      </c>
      <c r="C22" s="1000" t="str">
        <f t="shared" ref="C22:I22" si="8">IF(C20&lt;4,"Basic",IF(C20&lt;7,"Advanced","Expert"))</f>
        <v>Basic</v>
      </c>
      <c r="D22" s="1000" t="str">
        <f t="shared" si="8"/>
        <v>Basic</v>
      </c>
      <c r="E22" s="1000" t="str">
        <f t="shared" si="8"/>
        <v>Basic</v>
      </c>
      <c r="F22" s="1000" t="str">
        <f t="shared" si="8"/>
        <v>Advanced</v>
      </c>
      <c r="G22" s="1000" t="str">
        <f t="shared" si="8"/>
        <v>Advanced</v>
      </c>
      <c r="H22" s="1000" t="str">
        <f t="shared" si="8"/>
        <v>Advanced</v>
      </c>
      <c r="I22" s="1000" t="str">
        <f t="shared" si="8"/>
        <v>Expert</v>
      </c>
      <c r="J22" s="956"/>
    </row>
    <row r="23">
      <c r="B23" s="1129" t="s">
        <v>1377</v>
      </c>
      <c r="C23" s="977">
        <f t="shared" ref="C23:I23" si="9">C$15*C$16+C24*C26</f>
        <v>1.2</v>
      </c>
      <c r="D23" s="977">
        <f t="shared" si="9"/>
        <v>3.24</v>
      </c>
      <c r="E23" s="977">
        <f t="shared" si="9"/>
        <v>7.28</v>
      </c>
      <c r="F23" s="977">
        <f t="shared" si="9"/>
        <v>15.48</v>
      </c>
      <c r="G23" s="977">
        <f t="shared" si="9"/>
        <v>33.84</v>
      </c>
      <c r="H23" s="977">
        <f t="shared" si="9"/>
        <v>79.88</v>
      </c>
      <c r="I23" s="977">
        <f t="shared" si="9"/>
        <v>205.68</v>
      </c>
      <c r="J23" s="1103">
        <v>2.0</v>
      </c>
      <c r="M23" s="953"/>
      <c r="N23" s="953"/>
      <c r="O23" s="953"/>
      <c r="P23" s="953"/>
      <c r="Q23" s="953"/>
    </row>
    <row r="24">
      <c r="B24" s="974" t="s">
        <v>1372</v>
      </c>
      <c r="C24" s="913">
        <f t="shared" ref="C24:I24" si="10">C$16*C25</f>
        <v>12</v>
      </c>
      <c r="D24" s="913">
        <f t="shared" si="10"/>
        <v>14</v>
      </c>
      <c r="E24" s="913">
        <f t="shared" si="10"/>
        <v>16</v>
      </c>
      <c r="F24" s="913">
        <f t="shared" si="10"/>
        <v>18</v>
      </c>
      <c r="G24" s="913">
        <f t="shared" si="10"/>
        <v>20</v>
      </c>
      <c r="H24" s="913">
        <f t="shared" si="10"/>
        <v>22</v>
      </c>
      <c r="I24" s="913">
        <f t="shared" si="10"/>
        <v>24</v>
      </c>
      <c r="J24" s="1103"/>
    </row>
    <row r="25">
      <c r="B25" s="975" t="s">
        <v>1227</v>
      </c>
      <c r="C25" s="913">
        <f t="shared" ref="C25:I25" si="11">C$18*$J23</f>
        <v>6</v>
      </c>
      <c r="D25" s="913">
        <f t="shared" si="11"/>
        <v>7</v>
      </c>
      <c r="E25" s="913">
        <f t="shared" si="11"/>
        <v>8</v>
      </c>
      <c r="F25" s="913">
        <f t="shared" si="11"/>
        <v>9</v>
      </c>
      <c r="G25" s="913">
        <f t="shared" si="11"/>
        <v>10</v>
      </c>
      <c r="H25" s="913">
        <f t="shared" si="11"/>
        <v>11</v>
      </c>
      <c r="I25" s="913">
        <f t="shared" si="11"/>
        <v>12</v>
      </c>
      <c r="J25" s="1103"/>
    </row>
    <row r="26">
      <c r="B26" s="975" t="s">
        <v>1373</v>
      </c>
      <c r="C26" s="913">
        <f t="shared" ref="C26:I26" si="12">(0.02*C27)*C27</f>
        <v>0.08</v>
      </c>
      <c r="D26" s="913">
        <f t="shared" si="12"/>
        <v>0.18</v>
      </c>
      <c r="E26" s="913">
        <f t="shared" si="12"/>
        <v>0.32</v>
      </c>
      <c r="F26" s="914">
        <f t="shared" si="12"/>
        <v>0.5</v>
      </c>
      <c r="G26" s="913">
        <f t="shared" si="12"/>
        <v>0.72</v>
      </c>
      <c r="H26" s="913">
        <f t="shared" si="12"/>
        <v>0.98</v>
      </c>
      <c r="I26" s="913">
        <f t="shared" si="12"/>
        <v>1.28</v>
      </c>
      <c r="J26" s="1103"/>
      <c r="M26" s="953"/>
      <c r="N26" s="953"/>
      <c r="O26" s="953"/>
      <c r="P26" s="953"/>
      <c r="Q26" s="953"/>
    </row>
    <row r="27">
      <c r="B27" s="975" t="s">
        <v>1558</v>
      </c>
      <c r="C27" s="913">
        <f t="shared" ref="C27:I27" si="13">C20+1</f>
        <v>2</v>
      </c>
      <c r="D27" s="913">
        <f t="shared" si="13"/>
        <v>3</v>
      </c>
      <c r="E27" s="913">
        <f t="shared" si="13"/>
        <v>4</v>
      </c>
      <c r="F27" s="913">
        <f t="shared" si="13"/>
        <v>5</v>
      </c>
      <c r="G27" s="913">
        <f t="shared" si="13"/>
        <v>6</v>
      </c>
      <c r="H27" s="913">
        <f t="shared" si="13"/>
        <v>7</v>
      </c>
      <c r="I27" s="913">
        <f t="shared" si="13"/>
        <v>8</v>
      </c>
      <c r="J27" s="1103"/>
      <c r="M27" s="953"/>
      <c r="N27" s="953"/>
      <c r="O27" s="953"/>
      <c r="P27" s="953"/>
      <c r="Q27" s="953"/>
    </row>
    <row r="28">
      <c r="B28" s="975" t="s">
        <v>1559</v>
      </c>
      <c r="C28" s="976">
        <f t="shared" ref="C28:I28" si="14">10+(C27-1)*2</f>
        <v>12</v>
      </c>
      <c r="D28" s="976">
        <f t="shared" si="14"/>
        <v>14</v>
      </c>
      <c r="E28" s="976">
        <f t="shared" si="14"/>
        <v>16</v>
      </c>
      <c r="F28" s="976">
        <f t="shared" si="14"/>
        <v>18</v>
      </c>
      <c r="G28" s="976">
        <f t="shared" si="14"/>
        <v>20</v>
      </c>
      <c r="H28" s="976">
        <f t="shared" si="14"/>
        <v>22</v>
      </c>
      <c r="I28" s="976">
        <f t="shared" si="14"/>
        <v>24</v>
      </c>
      <c r="J28" s="1102"/>
      <c r="M28" s="953"/>
      <c r="N28" s="953"/>
      <c r="O28" s="953"/>
      <c r="P28" s="953"/>
      <c r="Q28" s="953"/>
    </row>
    <row r="29">
      <c r="B29" s="975" t="s">
        <v>1522</v>
      </c>
      <c r="C29" s="1000" t="str">
        <f t="shared" ref="C29:I29" si="15">IF(C27&lt;4,"Basic",IF(C27&lt;7,"Advanced","Expert"))</f>
        <v>Basic</v>
      </c>
      <c r="D29" s="1000" t="str">
        <f t="shared" si="15"/>
        <v>Basic</v>
      </c>
      <c r="E29" s="1000" t="str">
        <f t="shared" si="15"/>
        <v>Advanced</v>
      </c>
      <c r="F29" s="1000" t="str">
        <f t="shared" si="15"/>
        <v>Advanced</v>
      </c>
      <c r="G29" s="1000" t="str">
        <f t="shared" si="15"/>
        <v>Advanced</v>
      </c>
      <c r="H29" s="1000" t="str">
        <f t="shared" si="15"/>
        <v>Expert</v>
      </c>
      <c r="I29" s="1000" t="str">
        <f t="shared" si="15"/>
        <v>Expert</v>
      </c>
      <c r="J29" s="956"/>
    </row>
    <row r="30">
      <c r="B30" s="958" t="s">
        <v>1378</v>
      </c>
      <c r="C30" s="977">
        <f>C$15*C$16+C31*C33</f>
        <v>3.48</v>
      </c>
      <c r="D30" s="977">
        <f>Blacksmith!D$14*Blacksmith!D$15+D31*D33</f>
        <v>11.25</v>
      </c>
      <c r="E30" s="977">
        <f>Blacksmith!E$14*Blacksmith!E$15+E31*E33</f>
        <v>25.71</v>
      </c>
      <c r="F30" s="977">
        <f>Blacksmith!F$14*Blacksmith!F$15+F31*F33</f>
        <v>60.792</v>
      </c>
      <c r="G30" s="977">
        <f>Blacksmith!G$14*Blacksmith!G$15+G31*G33</f>
        <v>154.05</v>
      </c>
      <c r="H30" s="977">
        <f>Blacksmith!H$14*Blacksmith!H$15+H31*H33</f>
        <v>416.4</v>
      </c>
      <c r="I30" s="977">
        <f>Blacksmith!I$14*Blacksmith!I$15+I31*I33</f>
        <v>1182.45</v>
      </c>
      <c r="J30" s="1103">
        <v>3.0</v>
      </c>
      <c r="M30" s="953"/>
      <c r="N30" s="953"/>
      <c r="O30" s="953"/>
      <c r="P30" s="953"/>
      <c r="Q30" s="953"/>
    </row>
    <row r="31">
      <c r="B31" s="974" t="s">
        <v>1372</v>
      </c>
      <c r="C31" s="913">
        <f t="shared" ref="C31:I31" si="16">C$16*C32</f>
        <v>18</v>
      </c>
      <c r="D31" s="913">
        <f t="shared" si="16"/>
        <v>21</v>
      </c>
      <c r="E31" s="913">
        <f t="shared" si="16"/>
        <v>24</v>
      </c>
      <c r="F31" s="913">
        <f t="shared" si="16"/>
        <v>27</v>
      </c>
      <c r="G31" s="913">
        <f t="shared" si="16"/>
        <v>30</v>
      </c>
      <c r="H31" s="913">
        <f t="shared" si="16"/>
        <v>33</v>
      </c>
      <c r="I31" s="913">
        <f t="shared" si="16"/>
        <v>36</v>
      </c>
      <c r="J31" s="1103"/>
      <c r="M31" s="953"/>
      <c r="N31" s="953"/>
      <c r="O31" s="953"/>
      <c r="P31" s="953"/>
      <c r="Q31" s="953"/>
    </row>
    <row r="32">
      <c r="B32" s="975" t="s">
        <v>1227</v>
      </c>
      <c r="C32" s="913">
        <f t="shared" ref="C32:I32" si="17">C$18*$J30</f>
        <v>9</v>
      </c>
      <c r="D32" s="913">
        <f t="shared" si="17"/>
        <v>10.5</v>
      </c>
      <c r="E32" s="913">
        <f t="shared" si="17"/>
        <v>12</v>
      </c>
      <c r="F32" s="913">
        <f t="shared" si="17"/>
        <v>13.5</v>
      </c>
      <c r="G32" s="913">
        <f t="shared" si="17"/>
        <v>15</v>
      </c>
      <c r="H32" s="913">
        <f t="shared" si="17"/>
        <v>16.5</v>
      </c>
      <c r="I32" s="913">
        <f t="shared" si="17"/>
        <v>18</v>
      </c>
      <c r="J32" s="1103"/>
      <c r="M32" s="953"/>
      <c r="N32" s="953"/>
      <c r="O32" s="953"/>
      <c r="P32" s="953"/>
      <c r="Q32" s="953"/>
    </row>
    <row r="33">
      <c r="B33" s="975" t="s">
        <v>1373</v>
      </c>
      <c r="C33" s="913">
        <f t="shared" ref="C33:I33" si="18">(0.02*C34)*C34</f>
        <v>0.18</v>
      </c>
      <c r="D33" s="913">
        <f t="shared" si="18"/>
        <v>0.32</v>
      </c>
      <c r="E33" s="914">
        <f t="shared" si="18"/>
        <v>0.5</v>
      </c>
      <c r="F33" s="913">
        <f t="shared" si="18"/>
        <v>0.72</v>
      </c>
      <c r="G33" s="913">
        <f t="shared" si="18"/>
        <v>0.98</v>
      </c>
      <c r="H33" s="913">
        <f t="shared" si="18"/>
        <v>1.28</v>
      </c>
      <c r="I33" s="913">
        <f t="shared" si="18"/>
        <v>1.62</v>
      </c>
      <c r="J33" s="1103"/>
      <c r="M33" s="953"/>
      <c r="N33" s="953"/>
      <c r="O33" s="953"/>
      <c r="P33" s="953"/>
      <c r="Q33" s="953"/>
    </row>
    <row r="34">
      <c r="B34" s="975" t="s">
        <v>1558</v>
      </c>
      <c r="C34" s="913">
        <f t="shared" ref="C34:I34" si="19">C27+1</f>
        <v>3</v>
      </c>
      <c r="D34" s="913">
        <f t="shared" si="19"/>
        <v>4</v>
      </c>
      <c r="E34" s="913">
        <f t="shared" si="19"/>
        <v>5</v>
      </c>
      <c r="F34" s="913">
        <f t="shared" si="19"/>
        <v>6</v>
      </c>
      <c r="G34" s="913">
        <f t="shared" si="19"/>
        <v>7</v>
      </c>
      <c r="H34" s="913">
        <f t="shared" si="19"/>
        <v>8</v>
      </c>
      <c r="I34" s="913">
        <f t="shared" si="19"/>
        <v>9</v>
      </c>
      <c r="J34" s="1103"/>
      <c r="M34" s="953"/>
      <c r="N34" s="953"/>
      <c r="O34" s="953"/>
      <c r="P34" s="953"/>
      <c r="Q34" s="953"/>
    </row>
    <row r="35">
      <c r="B35" s="975" t="s">
        <v>1559</v>
      </c>
      <c r="C35" s="976">
        <f t="shared" ref="C35:I35" si="20">10+(C34-1)*2</f>
        <v>14</v>
      </c>
      <c r="D35" s="976">
        <f t="shared" si="20"/>
        <v>16</v>
      </c>
      <c r="E35" s="976">
        <f t="shared" si="20"/>
        <v>18</v>
      </c>
      <c r="F35" s="976">
        <f t="shared" si="20"/>
        <v>20</v>
      </c>
      <c r="G35" s="976">
        <f t="shared" si="20"/>
        <v>22</v>
      </c>
      <c r="H35" s="976">
        <f t="shared" si="20"/>
        <v>24</v>
      </c>
      <c r="I35" s="976">
        <f t="shared" si="20"/>
        <v>26</v>
      </c>
      <c r="J35" s="1102"/>
      <c r="M35" s="953"/>
      <c r="N35" s="953"/>
      <c r="O35" s="953"/>
      <c r="P35" s="953"/>
      <c r="Q35" s="953"/>
    </row>
    <row r="36">
      <c r="B36" s="975" t="s">
        <v>1522</v>
      </c>
      <c r="C36" s="1000" t="str">
        <f t="shared" ref="C36:I36" si="21">IF(C34&lt;4,"Basic",IF(C34&lt;7,"Advanced","Expert"))</f>
        <v>Basic</v>
      </c>
      <c r="D36" s="1000" t="str">
        <f t="shared" si="21"/>
        <v>Advanced</v>
      </c>
      <c r="E36" s="1000" t="str">
        <f t="shared" si="21"/>
        <v>Advanced</v>
      </c>
      <c r="F36" s="1000" t="str">
        <f t="shared" si="21"/>
        <v>Advanced</v>
      </c>
      <c r="G36" s="1000" t="str">
        <f t="shared" si="21"/>
        <v>Expert</v>
      </c>
      <c r="H36" s="1000" t="str">
        <f t="shared" si="21"/>
        <v>Expert</v>
      </c>
      <c r="I36" s="1000" t="str">
        <f t="shared" si="21"/>
        <v>Expert</v>
      </c>
      <c r="J36" s="956"/>
    </row>
    <row r="37">
      <c r="B37" s="946"/>
      <c r="C37" s="899"/>
      <c r="D37" s="899"/>
      <c r="E37" s="899"/>
      <c r="F37" s="899"/>
      <c r="G37" s="899"/>
      <c r="H37" s="899"/>
      <c r="I37" s="899"/>
      <c r="J37" s="960"/>
      <c r="M37" s="953"/>
      <c r="N37" s="953"/>
      <c r="O37" s="953"/>
      <c r="P37" s="953"/>
      <c r="Q37" s="953"/>
    </row>
    <row r="38">
      <c r="B38" s="946"/>
      <c r="D38" s="899"/>
      <c r="E38" s="899"/>
      <c r="F38" s="899"/>
      <c r="G38" s="899"/>
      <c r="H38" s="899"/>
      <c r="I38" s="899"/>
      <c r="J38" s="960"/>
      <c r="K38" s="956"/>
      <c r="L38" s="956"/>
    </row>
    <row r="39">
      <c r="B39" s="946" t="s">
        <v>1204</v>
      </c>
      <c r="D39" s="899"/>
      <c r="E39" s="899"/>
      <c r="F39" s="899"/>
      <c r="G39" s="899"/>
      <c r="H39" s="899"/>
      <c r="I39" s="899"/>
      <c r="J39" s="960"/>
      <c r="K39" s="956"/>
      <c r="L39" s="956"/>
    </row>
    <row r="40">
      <c r="B40" s="979"/>
      <c r="C40" s="899"/>
      <c r="D40" s="899"/>
      <c r="E40" s="899"/>
      <c r="F40" s="899"/>
      <c r="G40" s="899"/>
      <c r="H40" s="899"/>
      <c r="I40" s="899"/>
      <c r="J40" s="960"/>
      <c r="K40" s="956"/>
      <c r="L40" s="956"/>
    </row>
    <row r="41">
      <c r="B41" s="677" t="s">
        <v>1441</v>
      </c>
      <c r="C41" s="1117" t="s">
        <v>1560</v>
      </c>
      <c r="D41" s="1157"/>
      <c r="E41" s="1158" t="s">
        <v>1561</v>
      </c>
      <c r="H41" s="899"/>
      <c r="I41" s="1159">
        <v>0.5</v>
      </c>
      <c r="J41" s="960"/>
      <c r="K41" s="956"/>
      <c r="L41" s="956"/>
    </row>
    <row r="42">
      <c r="B42" s="453" t="s">
        <v>1226</v>
      </c>
      <c r="C42" s="1118">
        <f>VLOOKUP(C41,B182:G184,2,0)</f>
        <v>4</v>
      </c>
      <c r="D42" s="1157"/>
      <c r="E42" s="1158" t="s">
        <v>1562</v>
      </c>
      <c r="G42" s="899"/>
      <c r="H42" s="899"/>
      <c r="I42" s="1159">
        <v>0.15</v>
      </c>
      <c r="J42" s="960"/>
      <c r="K42" s="956"/>
      <c r="L42" s="956"/>
    </row>
    <row r="43">
      <c r="B43" s="677" t="s">
        <v>1227</v>
      </c>
      <c r="C43" s="1118">
        <f>VLOOKUP(C41,B182:G184,3,0)</f>
        <v>1</v>
      </c>
      <c r="D43" s="1157"/>
      <c r="E43" s="1158" t="s">
        <v>1563</v>
      </c>
      <c r="G43" s="899"/>
      <c r="H43" s="899"/>
      <c r="I43" s="1157">
        <v>-1.0</v>
      </c>
      <c r="J43" s="960"/>
      <c r="K43" s="956"/>
      <c r="L43" s="956"/>
      <c r="M43" s="979" t="s">
        <v>1564</v>
      </c>
    </row>
    <row r="44">
      <c r="B44" s="453" t="s">
        <v>1360</v>
      </c>
      <c r="C44" s="1118">
        <f>VLOOKUP(C41,B182:G184,5,0)</f>
        <v>1</v>
      </c>
      <c r="D44" s="1157"/>
      <c r="E44" s="1158" t="s">
        <v>1565</v>
      </c>
      <c r="F44" s="899"/>
      <c r="G44" s="899"/>
      <c r="H44" s="899"/>
      <c r="I44" s="1160">
        <v>0.759889587926368</v>
      </c>
      <c r="J44" s="960"/>
      <c r="K44" s="956"/>
      <c r="L44" s="956"/>
      <c r="M44" s="1120"/>
      <c r="N44" s="1155" t="str">
        <f>'Materials and tools'!E65</f>
        <v>Hazel</v>
      </c>
      <c r="O44" s="1155" t="str">
        <f>'Materials and tools'!F65</f>
        <v>Maple</v>
      </c>
      <c r="P44" s="1155" t="str">
        <f>'Materials and tools'!G65</f>
        <v>Ash</v>
      </c>
      <c r="Q44" s="1155" t="str">
        <f>'Materials and tools'!H65</f>
        <v>Elm</v>
      </c>
      <c r="R44" s="1155" t="str">
        <f>'Materials and tools'!I65</f>
        <v>Cedar</v>
      </c>
      <c r="S44" s="1155" t="str">
        <f>'Materials and tools'!J65</f>
        <v>Corkwood</v>
      </c>
      <c r="T44" s="1155" t="str">
        <f>'Materials and tools'!K65</f>
        <v>Yew</v>
      </c>
    </row>
    <row r="45">
      <c r="B45" s="979"/>
      <c r="C45" s="899"/>
      <c r="D45" s="899"/>
      <c r="E45" s="899"/>
      <c r="F45" s="899"/>
      <c r="G45" s="899"/>
      <c r="H45" s="899"/>
      <c r="I45" s="899"/>
      <c r="J45" s="960"/>
      <c r="K45" s="956"/>
      <c r="L45" s="956"/>
      <c r="M45" s="958" t="s">
        <v>1566</v>
      </c>
      <c r="N45" s="1161">
        <v>5.0</v>
      </c>
      <c r="O45" s="1161">
        <f t="shared" ref="O45:T45" si="22">N45+2</f>
        <v>7</v>
      </c>
      <c r="P45" s="1161">
        <f t="shared" si="22"/>
        <v>9</v>
      </c>
      <c r="Q45" s="1161">
        <f t="shared" si="22"/>
        <v>11</v>
      </c>
      <c r="R45" s="1161">
        <f t="shared" si="22"/>
        <v>13</v>
      </c>
      <c r="S45" s="1161">
        <f t="shared" si="22"/>
        <v>15</v>
      </c>
      <c r="T45" s="1161">
        <f t="shared" si="22"/>
        <v>17</v>
      </c>
    </row>
    <row r="46">
      <c r="B46" s="979" t="str">
        <f>C41</f>
        <v>Wooden buckler</v>
      </c>
      <c r="C46" s="899"/>
      <c r="D46" s="899"/>
      <c r="E46" s="899"/>
      <c r="F46" s="899"/>
      <c r="G46" s="899"/>
      <c r="H46" s="899"/>
      <c r="I46" s="899"/>
      <c r="J46" s="960"/>
      <c r="K46" s="956"/>
    </row>
    <row r="47">
      <c r="B47" s="1120" t="s">
        <v>133</v>
      </c>
      <c r="C47" s="1155" t="str">
        <f>'Materials and tools'!E65</f>
        <v>Hazel</v>
      </c>
      <c r="D47" s="1155" t="str">
        <f>'Materials and tools'!F65</f>
        <v>Maple</v>
      </c>
      <c r="E47" s="1155" t="str">
        <f>'Materials and tools'!G65</f>
        <v>Ash</v>
      </c>
      <c r="F47" s="1155" t="str">
        <f>'Materials and tools'!H65</f>
        <v>Elm</v>
      </c>
      <c r="G47" s="1155" t="str">
        <f>'Materials and tools'!I65</f>
        <v>Cedar</v>
      </c>
      <c r="H47" s="1155" t="str">
        <f>'Materials and tools'!J65</f>
        <v>Corkwood</v>
      </c>
      <c r="I47" s="1155" t="str">
        <f>'Materials and tools'!K65</f>
        <v>Yew</v>
      </c>
      <c r="J47" s="985" t="s">
        <v>1363</v>
      </c>
      <c r="K47" s="956"/>
      <c r="L47" s="1162"/>
      <c r="M47" s="1039" t="s">
        <v>1567</v>
      </c>
      <c r="N47" s="231"/>
      <c r="O47" s="231"/>
      <c r="P47" s="231"/>
      <c r="Q47" s="231"/>
      <c r="R47" s="231"/>
      <c r="S47" s="231"/>
      <c r="T47" s="652"/>
      <c r="U47" s="981" t="s">
        <v>110</v>
      </c>
      <c r="V47" s="982" t="s">
        <v>155</v>
      </c>
      <c r="W47" s="982" t="s">
        <v>187</v>
      </c>
      <c r="X47" s="442" t="s">
        <v>189</v>
      </c>
      <c r="Y47" s="442" t="s">
        <v>176</v>
      </c>
      <c r="Z47" s="442" t="s">
        <v>25</v>
      </c>
      <c r="AA47" s="442" t="s">
        <v>1444</v>
      </c>
    </row>
    <row r="48">
      <c r="B48" s="958" t="s">
        <v>1445</v>
      </c>
      <c r="C48" s="1040">
        <f t="shared" ref="C48:I48" si="23">C49*C50+C51*C53</f>
        <v>0.56</v>
      </c>
      <c r="D48" s="1040">
        <f t="shared" si="23"/>
        <v>1.92</v>
      </c>
      <c r="E48" s="1040">
        <f t="shared" si="23"/>
        <v>5.76</v>
      </c>
      <c r="F48" s="1040">
        <f t="shared" si="23"/>
        <v>16.16</v>
      </c>
      <c r="G48" s="1040">
        <f t="shared" si="23"/>
        <v>44.88</v>
      </c>
      <c r="H48" s="1040">
        <f t="shared" si="23"/>
        <v>126.72</v>
      </c>
      <c r="I48" s="1040">
        <f t="shared" si="23"/>
        <v>365.6</v>
      </c>
      <c r="J48" s="960">
        <v>1.0</v>
      </c>
      <c r="K48" s="956"/>
      <c r="M48" s="1041" t="s">
        <v>916</v>
      </c>
      <c r="N48" s="1042"/>
      <c r="O48" s="1042"/>
      <c r="P48" s="1042"/>
      <c r="Q48" s="1042"/>
      <c r="R48" s="1042"/>
      <c r="S48" s="1042"/>
      <c r="T48" s="1042"/>
      <c r="U48" s="1042"/>
      <c r="V48" s="1042"/>
      <c r="W48" s="1042"/>
      <c r="X48" s="1042"/>
      <c r="Y48" s="1042"/>
      <c r="Z48" s="1042"/>
      <c r="AA48" s="1043"/>
    </row>
    <row r="49">
      <c r="B49" s="1123" t="s">
        <v>1389</v>
      </c>
      <c r="C49" s="1156">
        <f>'Materials and tools'!E66</f>
        <v>0.12</v>
      </c>
      <c r="D49" s="1156">
        <f>'Materials and tools'!F66</f>
        <v>0.36</v>
      </c>
      <c r="E49" s="1156">
        <f>'Materials and tools'!G66</f>
        <v>1.08</v>
      </c>
      <c r="F49" s="1156">
        <f>'Materials and tools'!H66</f>
        <v>3.24</v>
      </c>
      <c r="G49" s="1156">
        <f>'Materials and tools'!I66</f>
        <v>9.72</v>
      </c>
      <c r="H49" s="1156">
        <f>'Materials and tools'!J66</f>
        <v>29.16</v>
      </c>
      <c r="I49" s="1156">
        <f>'Materials and tools'!K66</f>
        <v>87.48</v>
      </c>
      <c r="J49" s="960"/>
      <c r="K49" s="956"/>
      <c r="M49" s="1044" t="s">
        <v>1388</v>
      </c>
      <c r="N49" s="1045" t="str">
        <f>'Materials and tools'!E65</f>
        <v>Hazel</v>
      </c>
      <c r="O49" s="1045" t="str">
        <f>'Materials and tools'!F65</f>
        <v>Maple</v>
      </c>
      <c r="P49" s="1045" t="str">
        <f>'Materials and tools'!G65</f>
        <v>Ash</v>
      </c>
      <c r="Q49" s="1045" t="str">
        <f>'Materials and tools'!H65</f>
        <v>Elm</v>
      </c>
      <c r="R49" s="1045" t="str">
        <f>'Materials and tools'!I65</f>
        <v>Cedar</v>
      </c>
      <c r="S49" s="1045" t="str">
        <f>'Materials and tools'!J65</f>
        <v>Corkwood</v>
      </c>
      <c r="T49" s="1045" t="str">
        <f>'Materials and tools'!K65</f>
        <v>Yew</v>
      </c>
      <c r="U49" s="1046"/>
      <c r="V49" s="1046"/>
      <c r="W49" s="1046"/>
      <c r="X49" s="1046"/>
      <c r="Y49" s="1046"/>
      <c r="Z49" s="1046"/>
      <c r="AA49" s="1046"/>
    </row>
    <row r="50">
      <c r="B50" s="1125" t="s">
        <v>1366</v>
      </c>
      <c r="C50" s="1126">
        <f t="shared" ref="C50:I50" si="24">$C$42</f>
        <v>4</v>
      </c>
      <c r="D50" s="1126">
        <f t="shared" si="24"/>
        <v>4</v>
      </c>
      <c r="E50" s="1126">
        <f t="shared" si="24"/>
        <v>4</v>
      </c>
      <c r="F50" s="1126">
        <f t="shared" si="24"/>
        <v>4</v>
      </c>
      <c r="G50" s="1126">
        <f t="shared" si="24"/>
        <v>4</v>
      </c>
      <c r="H50" s="1126">
        <f t="shared" si="24"/>
        <v>4</v>
      </c>
      <c r="I50" s="1126">
        <f t="shared" si="24"/>
        <v>4</v>
      </c>
      <c r="J50" s="960"/>
      <c r="K50" s="956"/>
      <c r="L50" s="1162"/>
      <c r="M50" s="1047" t="s">
        <v>1446</v>
      </c>
      <c r="N50" s="1048">
        <f>ROUNDDOWN((1-$I$41)*Blacksmith!N101)</f>
        <v>5</v>
      </c>
      <c r="O50" s="1048">
        <f>ROUNDDOWN((1-$I$41)*Blacksmith!O101)</f>
        <v>7</v>
      </c>
      <c r="P50" s="1048">
        <f>ROUNDDOWN((1-$I$41)*Blacksmith!P101)</f>
        <v>10</v>
      </c>
      <c r="Q50" s="1048">
        <f>ROUNDDOWN((1-$I$41)*Blacksmith!Q101)</f>
        <v>13</v>
      </c>
      <c r="R50" s="1048">
        <f>ROUNDDOWN((1-$I$41)*Blacksmith!R101)</f>
        <v>16</v>
      </c>
      <c r="S50" s="1048">
        <f>ROUNDDOWN((1-$I$41)*Blacksmith!S101)</f>
        <v>19</v>
      </c>
      <c r="T50" s="1048">
        <f>ROUNDDOWN((1-$I$41)*Blacksmith!T101)</f>
        <v>20</v>
      </c>
      <c r="U50" s="1049" t="s">
        <v>1187</v>
      </c>
      <c r="V50" s="1050" t="s">
        <v>1397</v>
      </c>
      <c r="W50" s="1051">
        <v>14.0</v>
      </c>
      <c r="X50" s="1052">
        <v>290.0</v>
      </c>
      <c r="Y50" s="1049" t="s">
        <v>1447</v>
      </c>
      <c r="Z50" s="1049" t="s">
        <v>32</v>
      </c>
      <c r="AA50" s="1049" t="s">
        <v>1448</v>
      </c>
    </row>
    <row r="51">
      <c r="B51" s="999" t="s">
        <v>1372</v>
      </c>
      <c r="C51" s="1010">
        <f t="shared" ref="C51:I51" si="25">C50*C52</f>
        <v>4</v>
      </c>
      <c r="D51" s="1010">
        <f t="shared" si="25"/>
        <v>6</v>
      </c>
      <c r="E51" s="1010">
        <f t="shared" si="25"/>
        <v>8</v>
      </c>
      <c r="F51" s="1010">
        <f t="shared" si="25"/>
        <v>10</v>
      </c>
      <c r="G51" s="1010">
        <f t="shared" si="25"/>
        <v>12</v>
      </c>
      <c r="H51" s="1010">
        <f t="shared" si="25"/>
        <v>14</v>
      </c>
      <c r="I51" s="1010">
        <f t="shared" si="25"/>
        <v>16</v>
      </c>
      <c r="J51" s="960"/>
      <c r="K51" s="956"/>
      <c r="M51" s="1163" t="s">
        <v>1568</v>
      </c>
      <c r="N51" s="1054">
        <f>'Materials and tools'!E$66*$C$182+$C$182*$D$182*$J48*C53</f>
        <v>0.56</v>
      </c>
      <c r="O51" s="1054">
        <f>'Materials and tools'!F$66*$C$182+$C$182*$D$182*$J48*D53</f>
        <v>1.76</v>
      </c>
      <c r="P51" s="1054">
        <f>'Materials and tools'!G$66*$C$182+$C$182*$D$182*$J48*E53</f>
        <v>5.04</v>
      </c>
      <c r="Q51" s="1054">
        <f>'Materials and tools'!H$66*$C$182+$C$182*$D$182*$J48*F53</f>
        <v>14.24</v>
      </c>
      <c r="R51" s="1054">
        <f>'Materials and tools'!I$66*$C$182+$C$182*$D$182*$J48*G53</f>
        <v>40.88</v>
      </c>
      <c r="S51" s="1054">
        <f>'Materials and tools'!J$66*$C$182+$C$182*$D$182*$J48*H53</f>
        <v>119.52</v>
      </c>
      <c r="T51" s="1054">
        <f>'Materials and tools'!K$66*$C$182+$C$182*$D$182*$J48*I53</f>
        <v>353.84</v>
      </c>
      <c r="U51" s="443"/>
      <c r="V51" s="443"/>
      <c r="W51" s="443"/>
      <c r="X51" s="443"/>
      <c r="Y51" s="443"/>
      <c r="Z51" s="443"/>
      <c r="AA51" s="443"/>
    </row>
    <row r="52">
      <c r="B52" s="1014" t="s">
        <v>1227</v>
      </c>
      <c r="C52" s="1010">
        <f>$C$43*$J48</f>
        <v>1</v>
      </c>
      <c r="D52" s="1010">
        <f t="shared" ref="D52:I52" si="26">C52+0.5</f>
        <v>1.5</v>
      </c>
      <c r="E52" s="1010">
        <f t="shared" si="26"/>
        <v>2</v>
      </c>
      <c r="F52" s="1010">
        <f t="shared" si="26"/>
        <v>2.5</v>
      </c>
      <c r="G52" s="1010">
        <f t="shared" si="26"/>
        <v>3</v>
      </c>
      <c r="H52" s="1010">
        <f t="shared" si="26"/>
        <v>3.5</v>
      </c>
      <c r="I52" s="1010">
        <f t="shared" si="26"/>
        <v>4</v>
      </c>
      <c r="J52" s="960"/>
      <c r="K52" s="956"/>
      <c r="L52" s="1162"/>
      <c r="M52" s="1047" t="s">
        <v>1449</v>
      </c>
      <c r="N52" s="1048">
        <f>ROUNDDOWN((1-$I$41)*Blacksmith!N103)</f>
        <v>5</v>
      </c>
      <c r="O52" s="1048">
        <f>ROUNDDOWN((1-$I$41)*Blacksmith!O103)</f>
        <v>7</v>
      </c>
      <c r="P52" s="1048">
        <f>ROUNDDOWN((1-$I$41)*Blacksmith!P103)</f>
        <v>10</v>
      </c>
      <c r="Q52" s="1048">
        <f>ROUNDDOWN((1-$I$41)*Blacksmith!Q103)</f>
        <v>13</v>
      </c>
      <c r="R52" s="1048">
        <f>ROUNDDOWN((1-$I$41)*Blacksmith!R103)</f>
        <v>16</v>
      </c>
      <c r="S52" s="1048">
        <f>ROUNDDOWN((1-$I$41)*Blacksmith!S103)</f>
        <v>19</v>
      </c>
      <c r="T52" s="1048">
        <f>ROUNDDOWN((1-$I$41)*Blacksmith!T103)</f>
        <v>21</v>
      </c>
      <c r="U52" s="1049" t="s">
        <v>1450</v>
      </c>
      <c r="V52" s="1050" t="s">
        <v>1403</v>
      </c>
      <c r="W52" s="1051">
        <v>14.0</v>
      </c>
      <c r="X52" s="1052">
        <v>290.0</v>
      </c>
      <c r="Y52" s="1049" t="s">
        <v>1451</v>
      </c>
      <c r="Z52" s="1049" t="s">
        <v>32</v>
      </c>
      <c r="AA52" s="1049" t="s">
        <v>1448</v>
      </c>
    </row>
    <row r="53">
      <c r="B53" s="1014" t="s">
        <v>1373</v>
      </c>
      <c r="C53" s="1010">
        <f t="shared" ref="C53:I53" si="27">(0.02*C54)*C54</f>
        <v>0.02</v>
      </c>
      <c r="D53" s="1010">
        <f t="shared" si="27"/>
        <v>0.08</v>
      </c>
      <c r="E53" s="1010">
        <f t="shared" si="27"/>
        <v>0.18</v>
      </c>
      <c r="F53" s="1010">
        <f t="shared" si="27"/>
        <v>0.32</v>
      </c>
      <c r="G53" s="1010">
        <f t="shared" si="27"/>
        <v>0.5</v>
      </c>
      <c r="H53" s="1010">
        <f t="shared" si="27"/>
        <v>0.72</v>
      </c>
      <c r="I53" s="1010">
        <f t="shared" si="27"/>
        <v>0.98</v>
      </c>
      <c r="J53" s="960"/>
      <c r="K53" s="956"/>
      <c r="M53" s="1163" t="s">
        <v>1569</v>
      </c>
      <c r="N53" s="1054">
        <f>'Materials and tools'!E$66*$C$182+$C$182*($D$182*$J57)*C60</f>
        <v>1.12</v>
      </c>
      <c r="O53" s="1054">
        <f>'Materials and tools'!F$66*$C$182+$C$182*($D$182*$J57)*D60</f>
        <v>2.88</v>
      </c>
      <c r="P53" s="1054">
        <f>'Materials and tools'!G$66*$C$182+$C$182*($D$182*$J57)*E60</f>
        <v>6.88</v>
      </c>
      <c r="Q53" s="1054">
        <f>'Materials and tools'!H$66*$C$182+$C$182*($D$182*$J57)*F60</f>
        <v>16.96</v>
      </c>
      <c r="R53" s="1054">
        <f>'Materials and tools'!I$66*$C$182+$C$182*($D$182*$J57)*G60</f>
        <v>44.64</v>
      </c>
      <c r="S53" s="1054">
        <f>'Materials and tools'!J$66*$C$182+$C$182*($D$182*$J57)*H60</f>
        <v>124.48</v>
      </c>
      <c r="T53" s="1054">
        <f>'Materials and tools'!K$66*$C$182+$C$182*($D$182*$J57)*I60</f>
        <v>360.16</v>
      </c>
      <c r="U53" s="443"/>
      <c r="V53" s="443"/>
      <c r="W53" s="443"/>
      <c r="X53" s="443"/>
      <c r="Y53" s="443"/>
      <c r="Z53" s="443"/>
      <c r="AA53" s="443"/>
    </row>
    <row r="54">
      <c r="B54" s="1014" t="s">
        <v>1570</v>
      </c>
      <c r="C54" s="1010">
        <v>1.0</v>
      </c>
      <c r="D54" s="916">
        <f t="shared" ref="D54:I54" si="28">C54+1</f>
        <v>2</v>
      </c>
      <c r="E54" s="916">
        <f t="shared" si="28"/>
        <v>3</v>
      </c>
      <c r="F54" s="916">
        <f t="shared" si="28"/>
        <v>4</v>
      </c>
      <c r="G54" s="916">
        <f t="shared" si="28"/>
        <v>5</v>
      </c>
      <c r="H54" s="916">
        <f t="shared" si="28"/>
        <v>6</v>
      </c>
      <c r="I54" s="916">
        <f t="shared" si="28"/>
        <v>7</v>
      </c>
      <c r="J54" s="960"/>
      <c r="K54" s="956"/>
      <c r="L54" s="1162"/>
      <c r="M54" s="1047" t="s">
        <v>1452</v>
      </c>
      <c r="N54" s="1048">
        <f>ROUNDDOWN((1-$I$41)*Blacksmith!N105)</f>
        <v>5</v>
      </c>
      <c r="O54" s="1048">
        <f>ROUNDDOWN((1-$I$41)*Blacksmith!O105)</f>
        <v>8</v>
      </c>
      <c r="P54" s="1048">
        <f>ROUNDDOWN((1-$I$41)*Blacksmith!P105)</f>
        <v>10</v>
      </c>
      <c r="Q54" s="1048">
        <f>ROUNDDOWN((1-$I$41)*Blacksmith!Q105)</f>
        <v>13</v>
      </c>
      <c r="R54" s="1048">
        <f>ROUNDDOWN((1-$I$41)*Blacksmith!R105)</f>
        <v>16</v>
      </c>
      <c r="S54" s="1048">
        <f>ROUNDDOWN((1-$I$41)*Blacksmith!S105)</f>
        <v>20</v>
      </c>
      <c r="T54" s="1048">
        <f>ROUNDDOWN((1-$I$41)*Blacksmith!T105)</f>
        <v>22</v>
      </c>
      <c r="U54" s="1049" t="s">
        <v>1453</v>
      </c>
      <c r="V54" s="1050" t="s">
        <v>1403</v>
      </c>
      <c r="W54" s="1051">
        <v>14.0</v>
      </c>
      <c r="X54" s="1052">
        <v>290.0</v>
      </c>
      <c r="Y54" s="1049" t="s">
        <v>1454</v>
      </c>
      <c r="Z54" s="1049" t="s">
        <v>32</v>
      </c>
      <c r="AA54" s="1049" t="s">
        <v>1448</v>
      </c>
    </row>
    <row r="55">
      <c r="B55" s="1014" t="s">
        <v>1465</v>
      </c>
      <c r="C55" s="939">
        <f t="shared" ref="C55:I55" si="29">10+(C54-1)*2</f>
        <v>10</v>
      </c>
      <c r="D55" s="939">
        <f t="shared" si="29"/>
        <v>12</v>
      </c>
      <c r="E55" s="939">
        <f t="shared" si="29"/>
        <v>14</v>
      </c>
      <c r="F55" s="939">
        <f t="shared" si="29"/>
        <v>16</v>
      </c>
      <c r="G55" s="939">
        <f t="shared" si="29"/>
        <v>18</v>
      </c>
      <c r="H55" s="939">
        <f t="shared" si="29"/>
        <v>20</v>
      </c>
      <c r="I55" s="939">
        <f t="shared" si="29"/>
        <v>22</v>
      </c>
      <c r="J55" s="960"/>
      <c r="K55" s="956"/>
      <c r="M55" s="1163" t="s">
        <v>1571</v>
      </c>
      <c r="N55" s="1054">
        <f>'Materials and tools'!E$66*$C$182+$C$182*($D$182*$J64)*C67</f>
        <v>2.64</v>
      </c>
      <c r="O55" s="1054">
        <f>'Materials and tools'!F$66*$C$182+$C$182*($D$182*$J64)*D67</f>
        <v>5.28</v>
      </c>
      <c r="P55" s="1054">
        <f>'Materials and tools'!G$66*$C$182+$C$182*($D$182*$J64)*E67</f>
        <v>10.32</v>
      </c>
      <c r="Q55" s="1054">
        <f>'Materials and tools'!H$66*$C$182+$C$182*($D$182*$J64)*F67</f>
        <v>21.6</v>
      </c>
      <c r="R55" s="1054">
        <f>'Materials and tools'!I$66*$C$182+$C$182*($D$182*$J64)*G67</f>
        <v>50.64</v>
      </c>
      <c r="S55" s="1054">
        <f>'Materials and tools'!J$66*$C$182+$C$182*($D$182*$J64)*H67</f>
        <v>132</v>
      </c>
      <c r="T55" s="1054">
        <f>'Materials and tools'!K$66*$C$182+$C$182*($D$182*$J64)*I67</f>
        <v>369.36</v>
      </c>
      <c r="U55" s="443"/>
      <c r="V55" s="443"/>
      <c r="W55" s="443"/>
      <c r="X55" s="443"/>
      <c r="Y55" s="443"/>
      <c r="Z55" s="443"/>
      <c r="AA55" s="443"/>
    </row>
    <row r="56">
      <c r="B56" s="975" t="s">
        <v>1376</v>
      </c>
      <c r="C56" s="1000" t="str">
        <f t="shared" ref="C56:I56" si="30">IF(C54&lt;4,"Basic",IF(C54&lt;7,"Advanced","Expert"))</f>
        <v>Basic</v>
      </c>
      <c r="D56" s="1000" t="str">
        <f t="shared" si="30"/>
        <v>Basic</v>
      </c>
      <c r="E56" s="1000" t="str">
        <f t="shared" si="30"/>
        <v>Basic</v>
      </c>
      <c r="F56" s="1000" t="str">
        <f t="shared" si="30"/>
        <v>Advanced</v>
      </c>
      <c r="G56" s="1000" t="str">
        <f t="shared" si="30"/>
        <v>Advanced</v>
      </c>
      <c r="H56" s="1000" t="str">
        <f t="shared" si="30"/>
        <v>Advanced</v>
      </c>
      <c r="I56" s="1000" t="str">
        <f t="shared" si="30"/>
        <v>Expert</v>
      </c>
      <c r="J56" s="960"/>
      <c r="K56" s="956"/>
      <c r="L56" s="1162"/>
      <c r="M56" s="1047" t="s">
        <v>1455</v>
      </c>
      <c r="N56" s="1048">
        <f>ROUNDDOWN((1-$I$41)*Blacksmith!N107)</f>
        <v>6</v>
      </c>
      <c r="O56" s="1048">
        <f>ROUNDDOWN((1-$I$41)*Blacksmith!O107)</f>
        <v>8</v>
      </c>
      <c r="P56" s="1048">
        <f>ROUNDDOWN((1-$I$41)*Blacksmith!P107)</f>
        <v>11</v>
      </c>
      <c r="Q56" s="1048">
        <f>ROUNDDOWN((1-$I$41)*Blacksmith!Q107)</f>
        <v>14</v>
      </c>
      <c r="R56" s="1048">
        <f>ROUNDDOWN((1-$I$41)*Blacksmith!R107)</f>
        <v>17</v>
      </c>
      <c r="S56" s="1048">
        <f>ROUNDDOWN((1-$I$41)*Blacksmith!S107)</f>
        <v>20</v>
      </c>
      <c r="T56" s="1048">
        <f>ROUNDDOWN((1-$I$41)*Blacksmith!T107)</f>
        <v>23</v>
      </c>
      <c r="U56" s="1049" t="s">
        <v>1456</v>
      </c>
      <c r="V56" s="1050" t="s">
        <v>1403</v>
      </c>
      <c r="W56" s="1051">
        <v>14.0</v>
      </c>
      <c r="X56" s="1052">
        <v>290.0</v>
      </c>
      <c r="Y56" s="1049" t="s">
        <v>1457</v>
      </c>
      <c r="Z56" s="1049" t="s">
        <v>32</v>
      </c>
      <c r="AA56" s="1049" t="s">
        <v>1448</v>
      </c>
    </row>
    <row r="57">
      <c r="B57" s="958" t="s">
        <v>1468</v>
      </c>
      <c r="C57" s="1066">
        <f t="shared" ref="C57:I57" si="31">$C$42*C$49+C58*C60</f>
        <v>1.12</v>
      </c>
      <c r="D57" s="1066">
        <f t="shared" si="31"/>
        <v>3.6</v>
      </c>
      <c r="E57" s="1066">
        <f t="shared" si="31"/>
        <v>9.44</v>
      </c>
      <c r="F57" s="1066">
        <f t="shared" si="31"/>
        <v>22.96</v>
      </c>
      <c r="G57" s="1066">
        <f t="shared" si="31"/>
        <v>56.16</v>
      </c>
      <c r="H57" s="1066">
        <f t="shared" si="31"/>
        <v>144.08</v>
      </c>
      <c r="I57" s="1066">
        <f t="shared" si="31"/>
        <v>390.88</v>
      </c>
      <c r="J57" s="960">
        <v>2.0</v>
      </c>
      <c r="K57" s="956"/>
      <c r="M57" s="1163" t="s">
        <v>1572</v>
      </c>
      <c r="N57" s="1054">
        <f>'Materials and tools'!E$66*$C$182+$C$182*($D$182*$J71)*C74</f>
        <v>5.6</v>
      </c>
      <c r="O57" s="1054">
        <f>'Materials and tools'!F$66*$C$182+$C$182*($D$182*$J71)*D74</f>
        <v>9.44</v>
      </c>
      <c r="P57" s="1054">
        <f>'Materials and tools'!G$66*$C$182+$C$182*($D$182*$J71)*E74</f>
        <v>15.84</v>
      </c>
      <c r="Q57" s="1054">
        <f>'Materials and tools'!H$66*$C$182+$C$182*($D$182*$J71)*F74</f>
        <v>28.64</v>
      </c>
      <c r="R57" s="1054">
        <f>'Materials and tools'!I$66*$C$182+$C$182*($D$182*$J71)*G74</f>
        <v>59.36</v>
      </c>
      <c r="S57" s="1054">
        <f>'Materials and tools'!J$66*$C$182+$C$182*($D$182*$J71)*H74</f>
        <v>142.56</v>
      </c>
      <c r="T57" s="1054">
        <f>'Materials and tools'!K$66*$C$182+$C$182*($D$182*$J71)*I74</f>
        <v>381.92</v>
      </c>
      <c r="U57" s="443"/>
      <c r="V57" s="443"/>
      <c r="W57" s="443"/>
      <c r="X57" s="443"/>
      <c r="Y57" s="443"/>
      <c r="Z57" s="443"/>
      <c r="AA57" s="443"/>
    </row>
    <row r="58">
      <c r="B58" s="999" t="s">
        <v>1372</v>
      </c>
      <c r="C58" s="1010">
        <f t="shared" ref="C58:I58" si="32">$C$42*C59</f>
        <v>8</v>
      </c>
      <c r="D58" s="1010">
        <f t="shared" si="32"/>
        <v>12</v>
      </c>
      <c r="E58" s="1010">
        <f t="shared" si="32"/>
        <v>16</v>
      </c>
      <c r="F58" s="1010">
        <f t="shared" si="32"/>
        <v>20</v>
      </c>
      <c r="G58" s="1010">
        <f t="shared" si="32"/>
        <v>24</v>
      </c>
      <c r="H58" s="1010">
        <f t="shared" si="32"/>
        <v>28</v>
      </c>
      <c r="I58" s="1010">
        <f t="shared" si="32"/>
        <v>32</v>
      </c>
      <c r="J58" s="960"/>
      <c r="K58" s="956"/>
      <c r="L58" s="956"/>
      <c r="M58" s="1055" t="s">
        <v>1460</v>
      </c>
      <c r="N58" s="1056"/>
      <c r="O58" s="1056"/>
      <c r="P58" s="1056"/>
      <c r="Q58" s="1056"/>
      <c r="R58" s="1056"/>
      <c r="S58" s="1056"/>
      <c r="T58" s="1056"/>
      <c r="U58" s="1056"/>
      <c r="V58" s="1056"/>
      <c r="W58" s="1056"/>
      <c r="X58" s="1057"/>
      <c r="Y58" s="1056"/>
      <c r="Z58" s="1056"/>
      <c r="AA58" s="1058"/>
    </row>
    <row r="59">
      <c r="B59" s="1014" t="s">
        <v>1227</v>
      </c>
      <c r="C59" s="1010">
        <f t="shared" ref="C59:I59" si="33">C$52*$J57</f>
        <v>2</v>
      </c>
      <c r="D59" s="1010">
        <f t="shared" si="33"/>
        <v>3</v>
      </c>
      <c r="E59" s="1010">
        <f t="shared" si="33"/>
        <v>4</v>
      </c>
      <c r="F59" s="1010">
        <f t="shared" si="33"/>
        <v>5</v>
      </c>
      <c r="G59" s="1010">
        <f t="shared" si="33"/>
        <v>6</v>
      </c>
      <c r="H59" s="1010">
        <f t="shared" si="33"/>
        <v>7</v>
      </c>
      <c r="I59" s="1010">
        <f t="shared" si="33"/>
        <v>8</v>
      </c>
      <c r="J59" s="960"/>
      <c r="K59" s="956"/>
      <c r="L59" s="956"/>
      <c r="M59" s="1164" t="s">
        <v>1388</v>
      </c>
      <c r="N59" s="1165" t="str">
        <f>'Materials and tools'!E65</f>
        <v>Hazel</v>
      </c>
      <c r="O59" s="1165" t="str">
        <f>'Materials and tools'!F65</f>
        <v>Maple</v>
      </c>
      <c r="P59" s="1165" t="str">
        <f>'Materials and tools'!G65</f>
        <v>Ash</v>
      </c>
      <c r="Q59" s="1165" t="str">
        <f>'Materials and tools'!H65</f>
        <v>Elm</v>
      </c>
      <c r="R59" s="1165" t="str">
        <f>'Materials and tools'!I65</f>
        <v>Cedar</v>
      </c>
      <c r="S59" s="1165" t="str">
        <f>'Materials and tools'!J65</f>
        <v>Corkwood</v>
      </c>
      <c r="T59" s="1165" t="str">
        <f>'Materials and tools'!K65</f>
        <v>Yew</v>
      </c>
      <c r="U59" s="1166"/>
      <c r="V59" s="1166"/>
      <c r="W59" s="1166"/>
      <c r="X59" s="1167"/>
      <c r="Y59" s="1166"/>
      <c r="Z59" s="1166"/>
      <c r="AA59" s="1166"/>
    </row>
    <row r="60">
      <c r="B60" s="1014" t="s">
        <v>1373</v>
      </c>
      <c r="C60" s="1010">
        <f t="shared" ref="C60:I60" si="34">(0.02*C61)*C61</f>
        <v>0.08</v>
      </c>
      <c r="D60" s="1010">
        <f t="shared" si="34"/>
        <v>0.18</v>
      </c>
      <c r="E60" s="1010">
        <f t="shared" si="34"/>
        <v>0.32</v>
      </c>
      <c r="F60" s="1010">
        <f t="shared" si="34"/>
        <v>0.5</v>
      </c>
      <c r="G60" s="1010">
        <f t="shared" si="34"/>
        <v>0.72</v>
      </c>
      <c r="H60" s="1010">
        <f t="shared" si="34"/>
        <v>0.98</v>
      </c>
      <c r="I60" s="1010">
        <f t="shared" si="34"/>
        <v>1.28</v>
      </c>
      <c r="J60" s="960"/>
      <c r="K60" s="956"/>
      <c r="L60" s="1162"/>
      <c r="M60" s="1059" t="s">
        <v>1462</v>
      </c>
      <c r="N60" s="1060">
        <f>ROUNDDOWN((1-$I$41)*Blacksmith!N110)</f>
        <v>7</v>
      </c>
      <c r="O60" s="1060">
        <f>ROUNDDOWN((1-$I$41)*Blacksmith!O110)</f>
        <v>10</v>
      </c>
      <c r="P60" s="1060">
        <f>ROUNDDOWN((1-$I$41)*Blacksmith!P110)</f>
        <v>13</v>
      </c>
      <c r="Q60" s="1060">
        <f>ROUNDDOWN((1-$I$41)*Blacksmith!Q110)</f>
        <v>16</v>
      </c>
      <c r="R60" s="1060">
        <f>ROUNDDOWN((1-$I$41)*Blacksmith!R110)</f>
        <v>20</v>
      </c>
      <c r="S60" s="1060">
        <f>ROUNDDOWN((1-$I$41)*Blacksmith!S110)</f>
        <v>24</v>
      </c>
      <c r="T60" s="1060">
        <f>ROUNDDOWN((1-$I$41)*Blacksmith!T110)</f>
        <v>26</v>
      </c>
      <c r="U60" s="1062" t="s">
        <v>1463</v>
      </c>
      <c r="V60" s="1063" t="s">
        <v>1397</v>
      </c>
      <c r="W60" s="1064">
        <v>10.0</v>
      </c>
      <c r="X60" s="1065">
        <v>160.0</v>
      </c>
      <c r="Y60" s="1062" t="s">
        <v>1447</v>
      </c>
      <c r="Z60" s="1168" t="s">
        <v>1122</v>
      </c>
      <c r="AA60" s="1062" t="s">
        <v>1464</v>
      </c>
    </row>
    <row r="61">
      <c r="B61" s="1014" t="s">
        <v>1570</v>
      </c>
      <c r="C61" s="1010">
        <f t="shared" ref="C61:I61" si="35">C54+1</f>
        <v>2</v>
      </c>
      <c r="D61" s="1010">
        <f t="shared" si="35"/>
        <v>3</v>
      </c>
      <c r="E61" s="1010">
        <f t="shared" si="35"/>
        <v>4</v>
      </c>
      <c r="F61" s="1010">
        <f t="shared" si="35"/>
        <v>5</v>
      </c>
      <c r="G61" s="1010">
        <f t="shared" si="35"/>
        <v>6</v>
      </c>
      <c r="H61" s="1010">
        <f t="shared" si="35"/>
        <v>7</v>
      </c>
      <c r="I61" s="1010">
        <f t="shared" si="35"/>
        <v>8</v>
      </c>
      <c r="J61" s="960"/>
      <c r="K61" s="956"/>
      <c r="M61" s="1163" t="s">
        <v>1573</v>
      </c>
      <c r="N61" s="1054">
        <f>'Materials and tools'!E$66*$C$183+$C$183*$D$183*$J48*C53</f>
        <v>1.2</v>
      </c>
      <c r="O61" s="1054">
        <f>'Materials and tools'!F$66*$C$183+$C$183*$D$183*$J48*D53</f>
        <v>3.84</v>
      </c>
      <c r="P61" s="1054">
        <f>'Materials and tools'!G$66*$C$183+$C$183*$D$183*$J48*E53</f>
        <v>10.8</v>
      </c>
      <c r="Q61" s="1054">
        <f>'Materials and tools'!H$66*$C$183+$C$183*$D$183*$J48*F53</f>
        <v>29.76</v>
      </c>
      <c r="R61" s="1054">
        <f>'Materials and tools'!I$66*$C$183+$C$183*$D$183*$J48*G53</f>
        <v>83.76</v>
      </c>
      <c r="S61" s="1054">
        <f>'Materials and tools'!J$66*$C$183+$C$183*$D$183*$J48*H53</f>
        <v>241.92</v>
      </c>
      <c r="T61" s="1054">
        <f>'Materials and tools'!K$66*$C$183+$C$183*$D$183*$J48*I53</f>
        <v>711.6</v>
      </c>
      <c r="U61" s="443"/>
      <c r="V61" s="443"/>
      <c r="W61" s="443"/>
      <c r="X61" s="443"/>
      <c r="Y61" s="443"/>
      <c r="Z61" s="443"/>
      <c r="AA61" s="443"/>
    </row>
    <row r="62">
      <c r="B62" s="1014" t="s">
        <v>1465</v>
      </c>
      <c r="C62" s="939">
        <f t="shared" ref="C62:I62" si="36">10+(C61-1)*2</f>
        <v>12</v>
      </c>
      <c r="D62" s="939">
        <f t="shared" si="36"/>
        <v>14</v>
      </c>
      <c r="E62" s="939">
        <f t="shared" si="36"/>
        <v>16</v>
      </c>
      <c r="F62" s="939">
        <f t="shared" si="36"/>
        <v>18</v>
      </c>
      <c r="G62" s="939">
        <f t="shared" si="36"/>
        <v>20</v>
      </c>
      <c r="H62" s="939">
        <f t="shared" si="36"/>
        <v>22</v>
      </c>
      <c r="I62" s="939">
        <f t="shared" si="36"/>
        <v>24</v>
      </c>
      <c r="J62" s="960"/>
      <c r="K62" s="956"/>
      <c r="L62" s="1162"/>
      <c r="M62" s="1059" t="s">
        <v>1466</v>
      </c>
      <c r="N62" s="1060">
        <f>ROUNDDOWN((1-$I$41)*Blacksmith!N112)</f>
        <v>7</v>
      </c>
      <c r="O62" s="1060">
        <f>ROUNDDOWN((1-$I$41)*Blacksmith!O112)</f>
        <v>10</v>
      </c>
      <c r="P62" s="1060">
        <f>ROUNDDOWN((1-$I$41)*Blacksmith!P112)</f>
        <v>13</v>
      </c>
      <c r="Q62" s="1060">
        <f>ROUNDDOWN((1-$I$41)*Blacksmith!Q112)</f>
        <v>17</v>
      </c>
      <c r="R62" s="1060">
        <f>ROUNDDOWN((1-$I$41)*Blacksmith!R112)</f>
        <v>20</v>
      </c>
      <c r="S62" s="1060">
        <f>ROUNDDOWN((1-$I$41)*Blacksmith!S112)</f>
        <v>24</v>
      </c>
      <c r="T62" s="1060">
        <f>ROUNDDOWN((1-$I$41)*Blacksmith!T112)</f>
        <v>27</v>
      </c>
      <c r="U62" s="1062" t="s">
        <v>1467</v>
      </c>
      <c r="V62" s="1063" t="s">
        <v>1403</v>
      </c>
      <c r="W62" s="1064">
        <v>10.0</v>
      </c>
      <c r="X62" s="1065">
        <v>160.0</v>
      </c>
      <c r="Y62" s="1062" t="s">
        <v>1451</v>
      </c>
      <c r="Z62" s="1168" t="s">
        <v>1122</v>
      </c>
      <c r="AA62" s="1062" t="s">
        <v>1464</v>
      </c>
    </row>
    <row r="63">
      <c r="B63" s="975" t="s">
        <v>1376</v>
      </c>
      <c r="C63" s="1000" t="str">
        <f t="shared" ref="C63:I63" si="37">IF(C61&lt;4,"Basic",IF(C61&lt;7,"Advanced","Expert"))</f>
        <v>Basic</v>
      </c>
      <c r="D63" s="1000" t="str">
        <f t="shared" si="37"/>
        <v>Basic</v>
      </c>
      <c r="E63" s="1000" t="str">
        <f t="shared" si="37"/>
        <v>Advanced</v>
      </c>
      <c r="F63" s="1000" t="str">
        <f t="shared" si="37"/>
        <v>Advanced</v>
      </c>
      <c r="G63" s="1000" t="str">
        <f t="shared" si="37"/>
        <v>Advanced</v>
      </c>
      <c r="H63" s="1000" t="str">
        <f t="shared" si="37"/>
        <v>Expert</v>
      </c>
      <c r="I63" s="1000" t="str">
        <f t="shared" si="37"/>
        <v>Expert</v>
      </c>
      <c r="J63" s="960"/>
      <c r="K63" s="956"/>
      <c r="M63" s="1163" t="s">
        <v>1574</v>
      </c>
      <c r="N63" s="1054">
        <f>'Materials and tools'!E$66*$C$183+$C$183*$D$183*$J57*C60</f>
        <v>2.88</v>
      </c>
      <c r="O63" s="1054">
        <f>'Materials and tools'!F$66*$C$183+$C$183*$D$183*$J57*D60</f>
        <v>7.2</v>
      </c>
      <c r="P63" s="1054">
        <f>'Materials and tools'!G$66*$C$183+$C$183*$D$183*$J57*E60</f>
        <v>16.32</v>
      </c>
      <c r="Q63" s="1054">
        <f>'Materials and tools'!H$66*$C$183+$C$183*$D$183*$J57*F60</f>
        <v>37.92</v>
      </c>
      <c r="R63" s="1054">
        <f>'Materials and tools'!I$66*$C$183+$C$183*$D$183*$J57*G60</f>
        <v>95.04</v>
      </c>
      <c r="S63" s="1054">
        <f>'Materials and tools'!J$66*$C$183+$C$183*$D$183*$J57*H60</f>
        <v>256.8</v>
      </c>
      <c r="T63" s="1054">
        <f>'Materials and tools'!K$66*$C$183+$C$183*$D$183*$J57*I60</f>
        <v>730.56</v>
      </c>
      <c r="U63" s="443"/>
      <c r="V63" s="443"/>
      <c r="W63" s="443"/>
      <c r="X63" s="443"/>
      <c r="Y63" s="443"/>
      <c r="Z63" s="443"/>
      <c r="AA63" s="443"/>
    </row>
    <row r="64">
      <c r="B64" s="958" t="s">
        <v>1475</v>
      </c>
      <c r="C64" s="1066">
        <f t="shared" ref="C64:I64" si="38">$C$42*C$49+C65*C67</f>
        <v>2.64</v>
      </c>
      <c r="D64" s="1066">
        <f t="shared" si="38"/>
        <v>7.2</v>
      </c>
      <c r="E64" s="1066">
        <f t="shared" si="38"/>
        <v>16.32</v>
      </c>
      <c r="F64" s="1066">
        <f t="shared" si="38"/>
        <v>34.56</v>
      </c>
      <c r="G64" s="1066">
        <f t="shared" si="38"/>
        <v>74.16</v>
      </c>
      <c r="H64" s="1066">
        <f t="shared" si="38"/>
        <v>170.4</v>
      </c>
      <c r="I64" s="1066">
        <f t="shared" si="38"/>
        <v>427.68</v>
      </c>
      <c r="J64" s="960">
        <v>3.0</v>
      </c>
      <c r="K64" s="956"/>
      <c r="L64" s="1162"/>
      <c r="M64" s="1059" t="s">
        <v>1469</v>
      </c>
      <c r="N64" s="1060">
        <f>ROUNDDOWN((1-$I$41)*Blacksmith!N114)</f>
        <v>8</v>
      </c>
      <c r="O64" s="1060">
        <f>ROUNDDOWN((1-$I$41)*Blacksmith!O114)</f>
        <v>11</v>
      </c>
      <c r="P64" s="1060">
        <f>ROUNDDOWN((1-$I$41)*Blacksmith!P114)</f>
        <v>14</v>
      </c>
      <c r="Q64" s="1060">
        <f>ROUNDDOWN((1-$I$41)*Blacksmith!Q114)</f>
        <v>17</v>
      </c>
      <c r="R64" s="1060">
        <f>ROUNDDOWN((1-$I$41)*Blacksmith!R114)</f>
        <v>21</v>
      </c>
      <c r="S64" s="1060">
        <f>ROUNDDOWN((1-$I$41)*Blacksmith!S114)</f>
        <v>25</v>
      </c>
      <c r="T64" s="1060">
        <f>ROUNDDOWN((1-$I$41)*Blacksmith!T114)</f>
        <v>29</v>
      </c>
      <c r="U64" s="1062" t="s">
        <v>1470</v>
      </c>
      <c r="V64" s="1063" t="s">
        <v>1403</v>
      </c>
      <c r="W64" s="1064">
        <v>10.0</v>
      </c>
      <c r="X64" s="1065">
        <v>160.0</v>
      </c>
      <c r="Y64" s="1062" t="s">
        <v>1454</v>
      </c>
      <c r="Z64" s="1168" t="s">
        <v>1122</v>
      </c>
      <c r="AA64" s="1062" t="s">
        <v>1464</v>
      </c>
    </row>
    <row r="65">
      <c r="B65" s="999" t="s">
        <v>1372</v>
      </c>
      <c r="C65" s="1010">
        <f t="shared" ref="C65:I65" si="39">$C$42*C66</f>
        <v>12</v>
      </c>
      <c r="D65" s="1010">
        <f t="shared" si="39"/>
        <v>18</v>
      </c>
      <c r="E65" s="1010">
        <f t="shared" si="39"/>
        <v>24</v>
      </c>
      <c r="F65" s="1010">
        <f t="shared" si="39"/>
        <v>30</v>
      </c>
      <c r="G65" s="1010">
        <f t="shared" si="39"/>
        <v>36</v>
      </c>
      <c r="H65" s="1010">
        <f t="shared" si="39"/>
        <v>42</v>
      </c>
      <c r="I65" s="1010">
        <f t="shared" si="39"/>
        <v>48</v>
      </c>
      <c r="J65" s="960"/>
      <c r="K65" s="956"/>
      <c r="M65" s="1163" t="s">
        <v>1575</v>
      </c>
      <c r="N65" s="1054">
        <f>'Materials and tools'!E$66*$C$183+$C$183*$D$183*$J64*C67</f>
        <v>7.44</v>
      </c>
      <c r="O65" s="1054">
        <f>'Materials and tools'!F$66*$C$183+$C$183*$D$183*$J64*D67</f>
        <v>14.4</v>
      </c>
      <c r="P65" s="1054">
        <f>'Materials and tools'!G$66*$C$183+$C$183*$D$183*$J64*E67</f>
        <v>26.64</v>
      </c>
      <c r="Q65" s="1054">
        <f>'Materials and tools'!H$66*$C$183+$C$183*$D$183*$J64*F67</f>
        <v>51.84</v>
      </c>
      <c r="R65" s="1054">
        <f>'Materials and tools'!I$66*$C$183+$C$183*$D$183*$J64*G67</f>
        <v>113.04</v>
      </c>
      <c r="S65" s="1054">
        <f>'Materials and tools'!J$66*$C$183+$C$183*$D$183*$J64*H67</f>
        <v>279.36</v>
      </c>
      <c r="T65" s="1054">
        <f>'Materials and tools'!K$66*$C$183+$C$183*$D$183*$J64*I67</f>
        <v>758.16</v>
      </c>
      <c r="U65" s="443"/>
      <c r="V65" s="443"/>
      <c r="W65" s="443"/>
      <c r="X65" s="443"/>
      <c r="Y65" s="443"/>
      <c r="Z65" s="443"/>
      <c r="AA65" s="443"/>
    </row>
    <row r="66">
      <c r="B66" s="1014" t="s">
        <v>1227</v>
      </c>
      <c r="C66" s="1010">
        <f t="shared" ref="C66:I66" si="40">C$52*$J64</f>
        <v>3</v>
      </c>
      <c r="D66" s="1010">
        <f t="shared" si="40"/>
        <v>4.5</v>
      </c>
      <c r="E66" s="1010">
        <f t="shared" si="40"/>
        <v>6</v>
      </c>
      <c r="F66" s="1010">
        <f t="shared" si="40"/>
        <v>7.5</v>
      </c>
      <c r="G66" s="1010">
        <f t="shared" si="40"/>
        <v>9</v>
      </c>
      <c r="H66" s="1010">
        <f t="shared" si="40"/>
        <v>10.5</v>
      </c>
      <c r="I66" s="1010">
        <f t="shared" si="40"/>
        <v>12</v>
      </c>
      <c r="J66" s="960"/>
      <c r="K66" s="956"/>
      <c r="L66" s="1162"/>
      <c r="M66" s="1059" t="s">
        <v>1471</v>
      </c>
      <c r="N66" s="1060">
        <f>ROUNDDOWN((1-$I$41)*Blacksmith!N116)</f>
        <v>8</v>
      </c>
      <c r="O66" s="1060">
        <f>ROUNDDOWN((1-$I$41)*Blacksmith!O116)</f>
        <v>11</v>
      </c>
      <c r="P66" s="1060">
        <f>ROUNDDOWN((1-$I$41)*Blacksmith!P116)</f>
        <v>14</v>
      </c>
      <c r="Q66" s="1060">
        <f>ROUNDDOWN((1-$I$41)*Blacksmith!Q116)</f>
        <v>18</v>
      </c>
      <c r="R66" s="1060">
        <f>ROUNDDOWN((1-$I$41)*Blacksmith!R116)</f>
        <v>21</v>
      </c>
      <c r="S66" s="1060">
        <f>ROUNDDOWN((1-$I$41)*Blacksmith!S116)</f>
        <v>25</v>
      </c>
      <c r="T66" s="1060">
        <f>ROUNDDOWN((1-$I$41)*Blacksmith!T116)</f>
        <v>30</v>
      </c>
      <c r="U66" s="1062" t="s">
        <v>1472</v>
      </c>
      <c r="V66" s="1063" t="s">
        <v>1403</v>
      </c>
      <c r="W66" s="1064">
        <v>10.0</v>
      </c>
      <c r="X66" s="1065">
        <v>160.0</v>
      </c>
      <c r="Y66" s="1062" t="s">
        <v>1457</v>
      </c>
      <c r="Z66" s="1168" t="s">
        <v>1122</v>
      </c>
      <c r="AA66" s="1062" t="s">
        <v>1464</v>
      </c>
    </row>
    <row r="67">
      <c r="B67" s="1014" t="s">
        <v>1373</v>
      </c>
      <c r="C67" s="1010">
        <f t="shared" ref="C67:I67" si="41">(0.02*C68)*C68</f>
        <v>0.18</v>
      </c>
      <c r="D67" s="1010">
        <f t="shared" si="41"/>
        <v>0.32</v>
      </c>
      <c r="E67" s="1010">
        <f t="shared" si="41"/>
        <v>0.5</v>
      </c>
      <c r="F67" s="1010">
        <f t="shared" si="41"/>
        <v>0.72</v>
      </c>
      <c r="G67" s="1010">
        <f t="shared" si="41"/>
        <v>0.98</v>
      </c>
      <c r="H67" s="1010">
        <f t="shared" si="41"/>
        <v>1.28</v>
      </c>
      <c r="I67" s="1010">
        <f t="shared" si="41"/>
        <v>1.62</v>
      </c>
      <c r="J67" s="960"/>
      <c r="K67" s="956"/>
      <c r="M67" s="1163" t="s">
        <v>1576</v>
      </c>
      <c r="N67" s="1054">
        <f>'Materials and tools'!E$66*$C$183+$C$183*$D$183*$J71*C74</f>
        <v>16.32</v>
      </c>
      <c r="O67" s="1054">
        <f>'Materials and tools'!F$66*$C$183+$C$183*$D$183*$J71*D74</f>
        <v>26.88</v>
      </c>
      <c r="P67" s="1054">
        <f>'Materials and tools'!G$66*$C$183+$C$183*$D$183*$J71*E74</f>
        <v>43.2</v>
      </c>
      <c r="Q67" s="1054">
        <f>'Materials and tools'!H$66*$C$183+$C$183*$D$183*$J71*F74</f>
        <v>72.96</v>
      </c>
      <c r="R67" s="1054">
        <f>'Materials and tools'!I$66*$C$183+$C$183*$D$183*$J71*G74</f>
        <v>139.2</v>
      </c>
      <c r="S67" s="1054">
        <f>'Materials and tools'!J$66*$C$183+$C$183*$D$183*$J71*H74</f>
        <v>311.04</v>
      </c>
      <c r="T67" s="1054">
        <f>'Materials and tools'!K$66*$C$183+$C$183*$D$183*$J71*I74</f>
        <v>795.84</v>
      </c>
      <c r="U67" s="443"/>
      <c r="V67" s="443"/>
      <c r="W67" s="443"/>
      <c r="X67" s="443"/>
      <c r="Y67" s="443"/>
      <c r="Z67" s="443"/>
      <c r="AA67" s="443"/>
    </row>
    <row r="68">
      <c r="B68" s="1014" t="s">
        <v>1570</v>
      </c>
      <c r="C68" s="1010">
        <f t="shared" ref="C68:I68" si="42">C61+1</f>
        <v>3</v>
      </c>
      <c r="D68" s="1010">
        <f t="shared" si="42"/>
        <v>4</v>
      </c>
      <c r="E68" s="1010">
        <f t="shared" si="42"/>
        <v>5</v>
      </c>
      <c r="F68" s="1010">
        <f t="shared" si="42"/>
        <v>6</v>
      </c>
      <c r="G68" s="1010">
        <f t="shared" si="42"/>
        <v>7</v>
      </c>
      <c r="H68" s="1010">
        <f t="shared" si="42"/>
        <v>8</v>
      </c>
      <c r="I68" s="1010">
        <f t="shared" si="42"/>
        <v>9</v>
      </c>
      <c r="J68" s="960"/>
      <c r="K68" s="956"/>
      <c r="L68" s="956"/>
      <c r="M68" s="1067" t="s">
        <v>930</v>
      </c>
      <c r="N68" s="1068"/>
      <c r="O68" s="1068"/>
      <c r="P68" s="1068"/>
      <c r="Q68" s="1068"/>
      <c r="R68" s="1068"/>
      <c r="S68" s="1068"/>
      <c r="T68" s="1068"/>
      <c r="U68" s="1068"/>
      <c r="V68" s="1068"/>
      <c r="W68" s="1068"/>
      <c r="X68" s="1069"/>
      <c r="Y68" s="1068"/>
      <c r="Z68" s="1068"/>
      <c r="AA68" s="1070"/>
    </row>
    <row r="69">
      <c r="B69" s="1014" t="s">
        <v>1465</v>
      </c>
      <c r="C69" s="939">
        <f t="shared" ref="C69:I69" si="43">10+(C68-1)*2</f>
        <v>14</v>
      </c>
      <c r="D69" s="939">
        <f t="shared" si="43"/>
        <v>16</v>
      </c>
      <c r="E69" s="939">
        <f t="shared" si="43"/>
        <v>18</v>
      </c>
      <c r="F69" s="939">
        <f t="shared" si="43"/>
        <v>20</v>
      </c>
      <c r="G69" s="939">
        <f t="shared" si="43"/>
        <v>22</v>
      </c>
      <c r="H69" s="939">
        <f t="shared" si="43"/>
        <v>24</v>
      </c>
      <c r="I69" s="939">
        <f t="shared" si="43"/>
        <v>26</v>
      </c>
      <c r="J69" s="960"/>
      <c r="K69" s="956"/>
      <c r="L69" s="956"/>
      <c r="M69" s="1169" t="s">
        <v>1388</v>
      </c>
      <c r="N69" s="1170" t="str">
        <f>'Materials and tools'!E65</f>
        <v>Hazel</v>
      </c>
      <c r="O69" s="1170" t="str">
        <f>'Materials and tools'!F65</f>
        <v>Maple</v>
      </c>
      <c r="P69" s="1170" t="str">
        <f>'Materials and tools'!G65</f>
        <v>Ash</v>
      </c>
      <c r="Q69" s="1170" t="str">
        <f>'Materials and tools'!H65</f>
        <v>Elm</v>
      </c>
      <c r="R69" s="1170" t="str">
        <f>'Materials and tools'!I65</f>
        <v>Cedar</v>
      </c>
      <c r="S69" s="1170" t="str">
        <f>'Materials and tools'!J65</f>
        <v>Corkwood</v>
      </c>
      <c r="T69" s="1170" t="str">
        <f>'Materials and tools'!K65</f>
        <v>Yew</v>
      </c>
      <c r="U69" s="1171"/>
      <c r="V69" s="1171"/>
      <c r="W69" s="1171"/>
      <c r="X69" s="1172"/>
      <c r="Y69" s="1171"/>
      <c r="Z69" s="1171"/>
      <c r="AA69" s="1171"/>
    </row>
    <row r="70">
      <c r="B70" s="975" t="s">
        <v>1376</v>
      </c>
      <c r="C70" s="1000" t="str">
        <f t="shared" ref="C70:I70" si="44">IF(C68&lt;4,"Basic",IF(C68&lt;7,"Advanced","Expert"))</f>
        <v>Basic</v>
      </c>
      <c r="D70" s="1000" t="str">
        <f t="shared" si="44"/>
        <v>Advanced</v>
      </c>
      <c r="E70" s="1000" t="str">
        <f t="shared" si="44"/>
        <v>Advanced</v>
      </c>
      <c r="F70" s="1000" t="str">
        <f t="shared" si="44"/>
        <v>Advanced</v>
      </c>
      <c r="G70" s="1000" t="str">
        <f t="shared" si="44"/>
        <v>Expert</v>
      </c>
      <c r="H70" s="1000" t="str">
        <f t="shared" si="44"/>
        <v>Expert</v>
      </c>
      <c r="I70" s="1000" t="str">
        <f t="shared" si="44"/>
        <v>Expert</v>
      </c>
      <c r="J70" s="960"/>
      <c r="K70" s="956"/>
      <c r="L70" s="1162"/>
      <c r="M70" s="1071" t="s">
        <v>1473</v>
      </c>
      <c r="N70" s="1072">
        <f>ROUNDDOWN((1-$I$41)*Blacksmith!N119)</f>
        <v>9</v>
      </c>
      <c r="O70" s="1073">
        <f>ROUNDDOWN((1-$I$41)*Blacksmith!O119)</f>
        <v>12</v>
      </c>
      <c r="P70" s="1073">
        <f>ROUNDDOWN((1-$I$41)*Blacksmith!P119)</f>
        <v>16</v>
      </c>
      <c r="Q70" s="1073">
        <f>ROUNDDOWN((1-$I$41)*Blacksmith!Q119)</f>
        <v>20</v>
      </c>
      <c r="R70" s="1073">
        <f>ROUNDDOWN((1-$I$41)*Blacksmith!R119)</f>
        <v>24</v>
      </c>
      <c r="S70" s="1073">
        <f>ROUNDDOWN((1-$I$41)*Blacksmith!S119)</f>
        <v>28</v>
      </c>
      <c r="T70" s="1073">
        <f>ROUNDDOWN((1-$I$41)*Blacksmith!T119)</f>
        <v>35</v>
      </c>
      <c r="U70" s="1074" t="s">
        <v>1432</v>
      </c>
      <c r="V70" s="1075" t="s">
        <v>1397</v>
      </c>
      <c r="W70" s="1076">
        <v>6.0</v>
      </c>
      <c r="X70" s="1077">
        <v>80.0</v>
      </c>
      <c r="Y70" s="1074" t="s">
        <v>1447</v>
      </c>
      <c r="Z70" s="1173" t="s">
        <v>1577</v>
      </c>
      <c r="AA70" s="1078" t="s">
        <v>1474</v>
      </c>
    </row>
    <row r="71">
      <c r="B71" s="958" t="s">
        <v>1482</v>
      </c>
      <c r="C71" s="1066">
        <f t="shared" ref="C71:I71" si="45">$C$42*C$49+C72*C74</f>
        <v>5.6</v>
      </c>
      <c r="D71" s="1066">
        <f t="shared" si="45"/>
        <v>13.44</v>
      </c>
      <c r="E71" s="1066">
        <f t="shared" si="45"/>
        <v>27.36</v>
      </c>
      <c r="F71" s="1066">
        <f t="shared" si="45"/>
        <v>52.16</v>
      </c>
      <c r="G71" s="1066">
        <f t="shared" si="45"/>
        <v>100.32</v>
      </c>
      <c r="H71" s="1066">
        <f t="shared" si="45"/>
        <v>207.36</v>
      </c>
      <c r="I71" s="1066">
        <f t="shared" si="45"/>
        <v>477.92</v>
      </c>
      <c r="J71" s="960">
        <v>4.0</v>
      </c>
      <c r="K71" s="956"/>
      <c r="M71" s="1163" t="s">
        <v>1578</v>
      </c>
      <c r="N71" s="1054">
        <f>'Materials and tools'!E$66*$C$184+$C$184*$D$184*$J48*C53</f>
        <v>2.56</v>
      </c>
      <c r="O71" s="1054">
        <f>'Materials and tools'!F$66*$C$184+$C$184*$D$184*$J48*D53</f>
        <v>8.32</v>
      </c>
      <c r="P71" s="1054">
        <f>'Materials and tools'!G$66*$C$184+$C$184*$D$184*$J48*E53</f>
        <v>23.04</v>
      </c>
      <c r="Q71" s="1054">
        <f>'Materials and tools'!H$66*$C$184+$C$184*$D$184*$J48*F53</f>
        <v>62.08</v>
      </c>
      <c r="R71" s="1054">
        <f>'Materials and tools'!I$66*$C$184+$C$184*$D$184*$J48*G53</f>
        <v>171.52</v>
      </c>
      <c r="S71" s="1054">
        <f>'Materials and tools'!J$66*$C$184+$C$184*$D$184*$J48*H53</f>
        <v>489.6</v>
      </c>
      <c r="T71" s="1054">
        <f>'Materials and tools'!K$66*$C$184+$C$184*$D$184*$J48*I53</f>
        <v>1431.04</v>
      </c>
      <c r="U71" s="443"/>
      <c r="V71" s="443"/>
      <c r="W71" s="443"/>
      <c r="X71" s="443"/>
      <c r="Y71" s="443"/>
      <c r="Z71" s="443"/>
      <c r="AA71" s="443"/>
    </row>
    <row r="72">
      <c r="B72" s="999" t="s">
        <v>1372</v>
      </c>
      <c r="C72" s="1010">
        <f t="shared" ref="C72:I72" si="46">$C$42*C73</f>
        <v>16</v>
      </c>
      <c r="D72" s="1010">
        <f t="shared" si="46"/>
        <v>24</v>
      </c>
      <c r="E72" s="1010">
        <f t="shared" si="46"/>
        <v>32</v>
      </c>
      <c r="F72" s="1010">
        <f t="shared" si="46"/>
        <v>40</v>
      </c>
      <c r="G72" s="1010">
        <f t="shared" si="46"/>
        <v>48</v>
      </c>
      <c r="H72" s="1010">
        <f t="shared" si="46"/>
        <v>56</v>
      </c>
      <c r="I72" s="1010">
        <f t="shared" si="46"/>
        <v>64</v>
      </c>
      <c r="J72" s="960"/>
      <c r="K72" s="956"/>
      <c r="L72" s="1162"/>
      <c r="M72" s="1071" t="s">
        <v>1476</v>
      </c>
      <c r="N72" s="1072">
        <f>ROUNDDOWN((1-$I$41)*Blacksmith!N121)</f>
        <v>10</v>
      </c>
      <c r="O72" s="1073">
        <f>ROUNDDOWN((1-$I$41)*Blacksmith!O121)</f>
        <v>13</v>
      </c>
      <c r="P72" s="1073">
        <f>ROUNDDOWN((1-$I$41)*Blacksmith!P121)</f>
        <v>17</v>
      </c>
      <c r="Q72" s="1073">
        <f>ROUNDDOWN((1-$I$41)*Blacksmith!Q121)</f>
        <v>21</v>
      </c>
      <c r="R72" s="1073">
        <f>ROUNDDOWN((1-$I$41)*Blacksmith!R121)</f>
        <v>25</v>
      </c>
      <c r="S72" s="1073">
        <f>ROUNDDOWN((1-$I$41)*Blacksmith!S121)</f>
        <v>29</v>
      </c>
      <c r="T72" s="1073">
        <f>ROUNDDOWN((1-$I$41)*Blacksmith!T121)</f>
        <v>37</v>
      </c>
      <c r="U72" s="1074" t="s">
        <v>1477</v>
      </c>
      <c r="V72" s="1075" t="s">
        <v>1403</v>
      </c>
      <c r="W72" s="1076">
        <v>6.0</v>
      </c>
      <c r="X72" s="1077">
        <v>80.0</v>
      </c>
      <c r="Y72" s="1074" t="s">
        <v>1451</v>
      </c>
      <c r="Z72" s="1173" t="s">
        <v>1577</v>
      </c>
      <c r="AA72" s="1078" t="s">
        <v>1474</v>
      </c>
    </row>
    <row r="73">
      <c r="B73" s="1014" t="s">
        <v>1227</v>
      </c>
      <c r="C73" s="1010">
        <f t="shared" ref="C73:I73" si="47">C$52*$J71</f>
        <v>4</v>
      </c>
      <c r="D73" s="1010">
        <f t="shared" si="47"/>
        <v>6</v>
      </c>
      <c r="E73" s="1010">
        <f t="shared" si="47"/>
        <v>8</v>
      </c>
      <c r="F73" s="1010">
        <f t="shared" si="47"/>
        <v>10</v>
      </c>
      <c r="G73" s="1010">
        <f t="shared" si="47"/>
        <v>12</v>
      </c>
      <c r="H73" s="1010">
        <f t="shared" si="47"/>
        <v>14</v>
      </c>
      <c r="I73" s="1010">
        <f t="shared" si="47"/>
        <v>16</v>
      </c>
      <c r="J73" s="960"/>
      <c r="K73" s="956"/>
      <c r="M73" s="1163" t="s">
        <v>1579</v>
      </c>
      <c r="N73" s="1054">
        <f>'Materials and tools'!E$66*$C$184+$C$184*$D$184*$J57*C60</f>
        <v>7.04</v>
      </c>
      <c r="O73" s="1054">
        <f>'Materials and tools'!F$66*$C$184+$C$184*$D$184*$J57*D60</f>
        <v>17.28</v>
      </c>
      <c r="P73" s="1054">
        <f>'Materials and tools'!G$66*$C$184+$C$184*$D$184*$J57*E60</f>
        <v>37.76</v>
      </c>
      <c r="Q73" s="1054">
        <f>'Materials and tools'!H$66*$C$184+$C$184*$D$184*$J57*F60</f>
        <v>83.84</v>
      </c>
      <c r="R73" s="1054">
        <f>'Materials and tools'!I$66*$C$184+$C$184*$D$184*$J57*G60</f>
        <v>201.6</v>
      </c>
      <c r="S73" s="1054">
        <f>'Materials and tools'!J$66*$C$184+$C$184*$D$184*$J57*H60</f>
        <v>529.28</v>
      </c>
      <c r="T73" s="1054">
        <f>'Materials and tools'!K$66*$C$184+$C$184*$D$184*$J57*I60</f>
        <v>1481.6</v>
      </c>
      <c r="U73" s="443"/>
      <c r="V73" s="443"/>
      <c r="W73" s="443"/>
      <c r="X73" s="443"/>
      <c r="Y73" s="443"/>
      <c r="Z73" s="443"/>
      <c r="AA73" s="443"/>
    </row>
    <row r="74">
      <c r="B74" s="1014" t="s">
        <v>1373</v>
      </c>
      <c r="C74" s="1010">
        <f t="shared" ref="C74:I74" si="48">(0.02*C75)*C75</f>
        <v>0.32</v>
      </c>
      <c r="D74" s="1010">
        <f t="shared" si="48"/>
        <v>0.5</v>
      </c>
      <c r="E74" s="1010">
        <f t="shared" si="48"/>
        <v>0.72</v>
      </c>
      <c r="F74" s="1010">
        <f t="shared" si="48"/>
        <v>0.98</v>
      </c>
      <c r="G74" s="1010">
        <f t="shared" si="48"/>
        <v>1.28</v>
      </c>
      <c r="H74" s="1010">
        <f t="shared" si="48"/>
        <v>1.62</v>
      </c>
      <c r="I74" s="1010">
        <f t="shared" si="48"/>
        <v>2</v>
      </c>
      <c r="J74" s="960"/>
      <c r="K74" s="956"/>
      <c r="L74" s="1162"/>
      <c r="M74" s="1071" t="s">
        <v>1478</v>
      </c>
      <c r="N74" s="1072">
        <f>ROUNDDOWN((1-$I$41)*Blacksmith!N123)</f>
        <v>11</v>
      </c>
      <c r="O74" s="1073">
        <f>ROUNDDOWN((1-$I$41)*Blacksmith!O123)</f>
        <v>14</v>
      </c>
      <c r="P74" s="1073">
        <f>ROUNDDOWN((1-$I$41)*Blacksmith!P123)</f>
        <v>18</v>
      </c>
      <c r="Q74" s="1073">
        <f>ROUNDDOWN((1-$I$41)*Blacksmith!Q123)</f>
        <v>22</v>
      </c>
      <c r="R74" s="1073">
        <f>ROUNDDOWN((1-$I$41)*Blacksmith!R123)</f>
        <v>26</v>
      </c>
      <c r="S74" s="1073">
        <f>ROUNDDOWN((1-$I$41)*Blacksmith!S123)</f>
        <v>30</v>
      </c>
      <c r="T74" s="1073">
        <f>ROUNDDOWN((1-$I$41)*Blacksmith!T123)</f>
        <v>39</v>
      </c>
      <c r="U74" s="1074" t="s">
        <v>1479</v>
      </c>
      <c r="V74" s="1075" t="s">
        <v>1403</v>
      </c>
      <c r="W74" s="1076">
        <v>6.0</v>
      </c>
      <c r="X74" s="1077">
        <v>80.0</v>
      </c>
      <c r="Y74" s="1074" t="s">
        <v>1454</v>
      </c>
      <c r="Z74" s="1173" t="s">
        <v>1577</v>
      </c>
      <c r="AA74" s="1078" t="s">
        <v>1474</v>
      </c>
    </row>
    <row r="75">
      <c r="B75" s="1014" t="s">
        <v>1570</v>
      </c>
      <c r="C75" s="1010">
        <f t="shared" ref="C75:I75" si="49">C68+1</f>
        <v>4</v>
      </c>
      <c r="D75" s="1010">
        <f t="shared" si="49"/>
        <v>5</v>
      </c>
      <c r="E75" s="1010">
        <f t="shared" si="49"/>
        <v>6</v>
      </c>
      <c r="F75" s="1010">
        <f t="shared" si="49"/>
        <v>7</v>
      </c>
      <c r="G75" s="1010">
        <f t="shared" si="49"/>
        <v>8</v>
      </c>
      <c r="H75" s="1010">
        <f t="shared" si="49"/>
        <v>9</v>
      </c>
      <c r="I75" s="1010">
        <f t="shared" si="49"/>
        <v>10</v>
      </c>
      <c r="J75" s="960"/>
      <c r="K75" s="956"/>
      <c r="M75" s="1163" t="s">
        <v>1580</v>
      </c>
      <c r="N75" s="1054">
        <f>'Materials and tools'!E$66*$C$184+$C$184*$D$184*$J64*C67</f>
        <v>19.2</v>
      </c>
      <c r="O75" s="1054">
        <f>'Materials and tools'!F$66*$C$184+$C$184*$D$184*$J64*D67</f>
        <v>36.48</v>
      </c>
      <c r="P75" s="1054">
        <f>'Materials and tools'!G$66*$C$184+$C$184*$D$184*$J64*E67</f>
        <v>65.28</v>
      </c>
      <c r="Q75" s="1054">
        <f>'Materials and tools'!H$66*$C$184+$C$184*$D$184*$J64*F67</f>
        <v>120.96</v>
      </c>
      <c r="R75" s="1054">
        <f>'Materials and tools'!I$66*$C$184+$C$184*$D$184*$J64*G67</f>
        <v>249.6</v>
      </c>
      <c r="S75" s="1054">
        <f>'Materials and tools'!J$66*$C$184+$C$184*$D$184*$J64*H67</f>
        <v>589.44</v>
      </c>
      <c r="T75" s="1054">
        <f>'Materials and tools'!K$66*$C$184+$C$184*$D$184*$J64*I67</f>
        <v>1555.2</v>
      </c>
      <c r="U75" s="443"/>
      <c r="V75" s="443"/>
      <c r="W75" s="443"/>
      <c r="X75" s="443"/>
      <c r="Y75" s="443"/>
      <c r="Z75" s="443"/>
      <c r="AA75" s="443"/>
    </row>
    <row r="76">
      <c r="B76" s="1014" t="s">
        <v>1465</v>
      </c>
      <c r="C76" s="939">
        <f t="shared" ref="C76:I76" si="50">10+(C75-1)*2</f>
        <v>16</v>
      </c>
      <c r="D76" s="939">
        <f t="shared" si="50"/>
        <v>18</v>
      </c>
      <c r="E76" s="939">
        <f t="shared" si="50"/>
        <v>20</v>
      </c>
      <c r="F76" s="939">
        <f t="shared" si="50"/>
        <v>22</v>
      </c>
      <c r="G76" s="939">
        <f t="shared" si="50"/>
        <v>24</v>
      </c>
      <c r="H76" s="939">
        <f t="shared" si="50"/>
        <v>26</v>
      </c>
      <c r="I76" s="939">
        <f t="shared" si="50"/>
        <v>28</v>
      </c>
      <c r="J76" s="960"/>
      <c r="K76" s="956"/>
      <c r="L76" s="1162"/>
      <c r="M76" s="1071" t="s">
        <v>1480</v>
      </c>
      <c r="N76" s="1072">
        <f>ROUNDDOWN((1-$I$41)*Blacksmith!N125)</f>
        <v>12</v>
      </c>
      <c r="O76" s="1073">
        <f>ROUNDDOWN((1-$I$41)*Blacksmith!O125)</f>
        <v>15</v>
      </c>
      <c r="P76" s="1073">
        <f>ROUNDDOWN((1-$I$41)*Blacksmith!P125)</f>
        <v>19</v>
      </c>
      <c r="Q76" s="1073">
        <f>ROUNDDOWN((1-$I$41)*Blacksmith!Q125)</f>
        <v>23</v>
      </c>
      <c r="R76" s="1073">
        <f>ROUNDDOWN((1-$I$41)*Blacksmith!R125)</f>
        <v>27</v>
      </c>
      <c r="S76" s="1073">
        <f>ROUNDDOWN((1-$I$41)*Blacksmith!S125)</f>
        <v>31</v>
      </c>
      <c r="T76" s="1073">
        <f>ROUNDDOWN((1-$I$41)*Blacksmith!T125)</f>
        <v>41</v>
      </c>
      <c r="U76" s="1074" t="s">
        <v>1481</v>
      </c>
      <c r="V76" s="1075" t="s">
        <v>1403</v>
      </c>
      <c r="W76" s="1076">
        <v>6.0</v>
      </c>
      <c r="X76" s="1077">
        <v>80.0</v>
      </c>
      <c r="Y76" s="1074" t="s">
        <v>1457</v>
      </c>
      <c r="Z76" s="1173" t="s">
        <v>1577</v>
      </c>
      <c r="AA76" s="1078" t="s">
        <v>1474</v>
      </c>
    </row>
    <row r="77">
      <c r="B77" s="975" t="s">
        <v>1376</v>
      </c>
      <c r="C77" s="1000" t="str">
        <f t="shared" ref="C77:I77" si="51">IF(C75&lt;4,"Basic",IF(C75&lt;7,"Advanced","Expert"))</f>
        <v>Advanced</v>
      </c>
      <c r="D77" s="1000" t="str">
        <f t="shared" si="51"/>
        <v>Advanced</v>
      </c>
      <c r="E77" s="1000" t="str">
        <f t="shared" si="51"/>
        <v>Advanced</v>
      </c>
      <c r="F77" s="1000" t="str">
        <f t="shared" si="51"/>
        <v>Expert</v>
      </c>
      <c r="G77" s="1000" t="str">
        <f t="shared" si="51"/>
        <v>Expert</v>
      </c>
      <c r="H77" s="1000" t="str">
        <f t="shared" si="51"/>
        <v>Expert</v>
      </c>
      <c r="I77" s="1000" t="str">
        <f t="shared" si="51"/>
        <v>Expert</v>
      </c>
      <c r="J77" s="960"/>
      <c r="K77" s="956"/>
      <c r="M77" s="1163" t="s">
        <v>1581</v>
      </c>
      <c r="N77" s="1054">
        <f>'Materials and tools'!E$66*$C$184+$C$184*$D$184*$J71*C74</f>
        <v>42.88</v>
      </c>
      <c r="O77" s="1054">
        <f>'Materials and tools'!F$66*$C$184+$C$184*$D$184*$J71*D74</f>
        <v>69.76</v>
      </c>
      <c r="P77" s="1054">
        <f>'Materials and tools'!G$66*$C$184+$C$184*$D$184*$J71*E74</f>
        <v>109.44</v>
      </c>
      <c r="Q77" s="1054">
        <f>'Materials and tools'!H$66*$C$184+$C$184*$D$184*$J71*F74</f>
        <v>177.28</v>
      </c>
      <c r="R77" s="1054">
        <f>'Materials and tools'!I$66*$C$184+$C$184*$D$184*$J71*G74</f>
        <v>319.36</v>
      </c>
      <c r="S77" s="1054">
        <f>'Materials and tools'!J$66*$C$184+$C$184*$D$184*$J71*H74</f>
        <v>673.92</v>
      </c>
      <c r="T77" s="1054">
        <f>'Materials and tools'!K$66*$C$184+$C$184*$D$184*$J71*I74</f>
        <v>1655.68</v>
      </c>
      <c r="U77" s="443"/>
      <c r="V77" s="443"/>
      <c r="W77" s="443"/>
      <c r="X77" s="443"/>
      <c r="Y77" s="443"/>
      <c r="Z77" s="443"/>
      <c r="AA77" s="443"/>
    </row>
    <row r="78">
      <c r="K78" s="956"/>
    </row>
    <row r="79">
      <c r="K79" s="956"/>
    </row>
    <row r="80">
      <c r="B80" s="946" t="s">
        <v>1582</v>
      </c>
      <c r="J80" s="956"/>
      <c r="K80" s="956"/>
      <c r="M80" s="946" t="s">
        <v>1583</v>
      </c>
    </row>
    <row r="81">
      <c r="B81" s="453"/>
      <c r="J81" s="956"/>
      <c r="K81" s="956"/>
    </row>
    <row r="82">
      <c r="B82" s="677" t="s">
        <v>1584</v>
      </c>
      <c r="C82" s="1117" t="s">
        <v>1585</v>
      </c>
      <c r="J82" s="956"/>
      <c r="K82" s="956"/>
    </row>
    <row r="83">
      <c r="B83" s="453" t="s">
        <v>1226</v>
      </c>
      <c r="C83" s="1118">
        <f>VLOOKUP(C82,B174:G181,2,0)</f>
        <v>30</v>
      </c>
      <c r="J83" s="956"/>
      <c r="K83" s="956"/>
    </row>
    <row r="84">
      <c r="B84" s="677" t="s">
        <v>1227</v>
      </c>
      <c r="C84" s="1118">
        <f>VLOOKUP(C82,B174:G181,3,0)</f>
        <v>4</v>
      </c>
      <c r="J84" s="956"/>
      <c r="K84" s="956"/>
    </row>
    <row r="85">
      <c r="B85" s="453" t="s">
        <v>1360</v>
      </c>
      <c r="C85" s="1118">
        <f>VLOOKUP(C82,B174:G181,5,0)</f>
        <v>2</v>
      </c>
      <c r="J85" s="956"/>
      <c r="K85" s="956"/>
    </row>
    <row r="86">
      <c r="B86" s="453"/>
      <c r="C86" s="769"/>
      <c r="D86" s="769"/>
      <c r="E86" s="769"/>
      <c r="F86" s="769"/>
      <c r="G86" s="769"/>
      <c r="H86" s="769"/>
      <c r="I86" s="769"/>
      <c r="J86" s="1102"/>
      <c r="K86" s="956"/>
      <c r="N86" s="1174" t="s">
        <v>1586</v>
      </c>
      <c r="O86" s="1174" t="s">
        <v>1587</v>
      </c>
      <c r="P86" s="1174" t="s">
        <v>1588</v>
      </c>
      <c r="Q86" s="1174" t="s">
        <v>1589</v>
      </c>
      <c r="R86" s="1174" t="s">
        <v>1590</v>
      </c>
    </row>
    <row r="87">
      <c r="B87" s="1120" t="s">
        <v>1513</v>
      </c>
      <c r="C87" s="1155" t="str">
        <f>'Materials and tools'!E65</f>
        <v>Hazel</v>
      </c>
      <c r="D87" s="1155" t="str">
        <f>'Materials and tools'!F65</f>
        <v>Maple</v>
      </c>
      <c r="E87" s="1155" t="str">
        <f>'Materials and tools'!G65</f>
        <v>Ash</v>
      </c>
      <c r="F87" s="1155" t="str">
        <f>'Materials and tools'!H65</f>
        <v>Elm</v>
      </c>
      <c r="G87" s="1155" t="str">
        <f>'Materials and tools'!I65</f>
        <v>Cedar</v>
      </c>
      <c r="H87" s="1155" t="str">
        <f>'Materials and tools'!J65</f>
        <v>Corkwood</v>
      </c>
      <c r="I87" s="1155" t="str">
        <f>'Materials and tools'!K65</f>
        <v>Yew</v>
      </c>
      <c r="J87" s="957" t="s">
        <v>1363</v>
      </c>
      <c r="K87" s="956"/>
      <c r="M87" s="1120" t="s">
        <v>1513</v>
      </c>
      <c r="N87" s="1175" t="s">
        <v>1514</v>
      </c>
      <c r="O87" s="1175" t="s">
        <v>1514</v>
      </c>
      <c r="P87" s="1175" t="s">
        <v>1514</v>
      </c>
      <c r="Q87" s="1175" t="s">
        <v>1514</v>
      </c>
      <c r="R87" s="1175" t="s">
        <v>1514</v>
      </c>
    </row>
    <row r="88">
      <c r="B88" s="958" t="s">
        <v>1364</v>
      </c>
      <c r="C88" s="1040">
        <f t="shared" ref="C88:I88" si="52">C89*C90+C91*C93</f>
        <v>13.2</v>
      </c>
      <c r="D88" s="1040">
        <f t="shared" si="52"/>
        <v>35.1</v>
      </c>
      <c r="E88" s="1040">
        <f t="shared" si="52"/>
        <v>80.4</v>
      </c>
      <c r="F88" s="1040">
        <f t="shared" si="52"/>
        <v>179.7</v>
      </c>
      <c r="G88" s="1040">
        <f t="shared" si="52"/>
        <v>421.2</v>
      </c>
      <c r="H88" s="1040">
        <f t="shared" si="52"/>
        <v>1065.9</v>
      </c>
      <c r="I88" s="1040">
        <f t="shared" si="52"/>
        <v>2893.2</v>
      </c>
      <c r="J88" s="1103">
        <v>1.0</v>
      </c>
      <c r="K88" s="956"/>
      <c r="M88" s="958" t="s">
        <v>1364</v>
      </c>
      <c r="N88" s="1176">
        <f t="shared" ref="N88:R88" si="53">N89*N90+N91*N93</f>
        <v>0.02</v>
      </c>
      <c r="O88" s="1177">
        <f t="shared" si="53"/>
        <v>0.03</v>
      </c>
      <c r="P88" s="1177">
        <f t="shared" si="53"/>
        <v>0.08</v>
      </c>
      <c r="Q88" s="1177">
        <f t="shared" si="53"/>
        <v>0.78</v>
      </c>
      <c r="R88" s="1177">
        <f t="shared" si="53"/>
        <v>2.04</v>
      </c>
    </row>
    <row r="89">
      <c r="B89" s="1123" t="s">
        <v>1365</v>
      </c>
      <c r="C89" s="1156">
        <f>'Materials and tools'!E66</f>
        <v>0.12</v>
      </c>
      <c r="D89" s="1156">
        <f>'Materials and tools'!F66</f>
        <v>0.36</v>
      </c>
      <c r="E89" s="1156">
        <f>'Materials and tools'!G66</f>
        <v>1.08</v>
      </c>
      <c r="F89" s="1156">
        <f>'Materials and tools'!H66</f>
        <v>3.24</v>
      </c>
      <c r="G89" s="1156">
        <f>'Materials and tools'!I66</f>
        <v>9.72</v>
      </c>
      <c r="H89" s="1156">
        <f>'Materials and tools'!J66</f>
        <v>29.16</v>
      </c>
      <c r="I89" s="1156">
        <f>'Materials and tools'!K66</f>
        <v>87.48</v>
      </c>
      <c r="J89" s="1103"/>
      <c r="K89" s="956"/>
      <c r="M89" s="1123" t="s">
        <v>1365</v>
      </c>
      <c r="N89" s="1178">
        <f>'Materials and tools'!$D$66</f>
        <v>0.01</v>
      </c>
      <c r="O89" s="1178">
        <f>'Materials and tools'!$D$66</f>
        <v>0.01</v>
      </c>
      <c r="P89" s="1178">
        <f>'Materials and tools'!$D$66</f>
        <v>0.01</v>
      </c>
      <c r="Q89" s="1178">
        <f>'Materials and tools'!$D$66</f>
        <v>0.01</v>
      </c>
      <c r="R89" s="1178">
        <f>'Materials and tools'!$D$66</f>
        <v>0.01</v>
      </c>
    </row>
    <row r="90">
      <c r="B90" s="1125" t="s">
        <v>1366</v>
      </c>
      <c r="C90" s="1126">
        <f t="shared" ref="C90:I90" si="54">$C$83</f>
        <v>30</v>
      </c>
      <c r="D90" s="1126">
        <f t="shared" si="54"/>
        <v>30</v>
      </c>
      <c r="E90" s="1126">
        <f t="shared" si="54"/>
        <v>30</v>
      </c>
      <c r="F90" s="1126">
        <f t="shared" si="54"/>
        <v>30</v>
      </c>
      <c r="G90" s="1126">
        <f t="shared" si="54"/>
        <v>30</v>
      </c>
      <c r="H90" s="1126">
        <f t="shared" si="54"/>
        <v>30</v>
      </c>
      <c r="I90" s="1126">
        <f t="shared" si="54"/>
        <v>30</v>
      </c>
      <c r="J90" s="1103"/>
      <c r="K90" s="956"/>
      <c r="M90" s="1125" t="s">
        <v>1366</v>
      </c>
      <c r="N90" s="1179">
        <v>1.0</v>
      </c>
      <c r="O90" s="1180">
        <v>1.0</v>
      </c>
      <c r="P90" s="1181">
        <v>2.0</v>
      </c>
      <c r="Q90" s="1181">
        <v>6.0</v>
      </c>
      <c r="R90" s="1181">
        <v>12.0</v>
      </c>
    </row>
    <row r="91">
      <c r="B91" s="974" t="s">
        <v>1372</v>
      </c>
      <c r="C91" s="913">
        <f t="shared" ref="C91:I91" si="55">C90*C92</f>
        <v>120</v>
      </c>
      <c r="D91" s="913">
        <f t="shared" si="55"/>
        <v>135</v>
      </c>
      <c r="E91" s="913">
        <f t="shared" si="55"/>
        <v>150</v>
      </c>
      <c r="F91" s="913">
        <f t="shared" si="55"/>
        <v>165</v>
      </c>
      <c r="G91" s="913">
        <f t="shared" si="55"/>
        <v>180</v>
      </c>
      <c r="H91" s="913">
        <f t="shared" si="55"/>
        <v>195</v>
      </c>
      <c r="I91" s="913">
        <f t="shared" si="55"/>
        <v>210</v>
      </c>
      <c r="J91" s="1103"/>
      <c r="K91" s="956"/>
      <c r="M91" s="974" t="s">
        <v>1372</v>
      </c>
      <c r="N91" s="1096">
        <f t="shared" ref="N91:R91" si="56">N90*N92</f>
        <v>0.5</v>
      </c>
      <c r="O91" s="1096">
        <f t="shared" si="56"/>
        <v>1</v>
      </c>
      <c r="P91" s="1096">
        <f t="shared" si="56"/>
        <v>3</v>
      </c>
      <c r="Q91" s="1096">
        <f t="shared" si="56"/>
        <v>9</v>
      </c>
      <c r="R91" s="1096">
        <f t="shared" si="56"/>
        <v>24</v>
      </c>
    </row>
    <row r="92">
      <c r="B92" s="975" t="s">
        <v>1227</v>
      </c>
      <c r="C92" s="913">
        <f>$C$84</f>
        <v>4</v>
      </c>
      <c r="D92" s="913">
        <f t="shared" ref="D92:I92" si="57">C92+0.5</f>
        <v>4.5</v>
      </c>
      <c r="E92" s="913">
        <f t="shared" si="57"/>
        <v>5</v>
      </c>
      <c r="F92" s="913">
        <f t="shared" si="57"/>
        <v>5.5</v>
      </c>
      <c r="G92" s="913">
        <f t="shared" si="57"/>
        <v>6</v>
      </c>
      <c r="H92" s="913">
        <f t="shared" si="57"/>
        <v>6.5</v>
      </c>
      <c r="I92" s="913">
        <f t="shared" si="57"/>
        <v>7</v>
      </c>
      <c r="J92" s="1103"/>
      <c r="K92" s="956"/>
      <c r="M92" s="975" t="s">
        <v>1227</v>
      </c>
      <c r="N92" s="1182">
        <v>0.5</v>
      </c>
      <c r="O92" s="1097">
        <v>1.0</v>
      </c>
      <c r="P92" s="1099">
        <v>1.5</v>
      </c>
      <c r="Q92" s="1099">
        <v>1.5</v>
      </c>
      <c r="R92" s="1099">
        <v>2.0</v>
      </c>
    </row>
    <row r="93">
      <c r="B93" s="975" t="s">
        <v>1373</v>
      </c>
      <c r="C93" s="913">
        <f t="shared" ref="C93:I93" si="58">(0.02*C94)*C94</f>
        <v>0.08</v>
      </c>
      <c r="D93" s="913">
        <f t="shared" si="58"/>
        <v>0.18</v>
      </c>
      <c r="E93" s="913">
        <f t="shared" si="58"/>
        <v>0.32</v>
      </c>
      <c r="F93" s="913">
        <f t="shared" si="58"/>
        <v>0.5</v>
      </c>
      <c r="G93" s="914">
        <f t="shared" si="58"/>
        <v>0.72</v>
      </c>
      <c r="H93" s="913">
        <f t="shared" si="58"/>
        <v>0.98</v>
      </c>
      <c r="I93" s="913">
        <f t="shared" si="58"/>
        <v>1.28</v>
      </c>
      <c r="J93" s="1103"/>
      <c r="K93" s="956"/>
      <c r="M93" s="975" t="s">
        <v>1373</v>
      </c>
      <c r="N93" s="1096">
        <f t="shared" ref="N93:R93" si="59">(0.02*N94)*N94</f>
        <v>0.02</v>
      </c>
      <c r="O93" s="1097">
        <f t="shared" si="59"/>
        <v>0.02</v>
      </c>
      <c r="P93" s="1097">
        <f t="shared" si="59"/>
        <v>0.02</v>
      </c>
      <c r="Q93" s="1097">
        <f t="shared" si="59"/>
        <v>0.08</v>
      </c>
      <c r="R93" s="1097">
        <f t="shared" si="59"/>
        <v>0.08</v>
      </c>
    </row>
    <row r="94">
      <c r="B94" s="975" t="s">
        <v>1558</v>
      </c>
      <c r="C94" s="913">
        <f>$C$85</f>
        <v>2</v>
      </c>
      <c r="D94" s="913">
        <f t="shared" ref="D94:I94" si="60">C94+1</f>
        <v>3</v>
      </c>
      <c r="E94" s="913">
        <f t="shared" si="60"/>
        <v>4</v>
      </c>
      <c r="F94" s="913">
        <f t="shared" si="60"/>
        <v>5</v>
      </c>
      <c r="G94" s="913">
        <f t="shared" si="60"/>
        <v>6</v>
      </c>
      <c r="H94" s="913">
        <f t="shared" si="60"/>
        <v>7</v>
      </c>
      <c r="I94" s="913">
        <f t="shared" si="60"/>
        <v>8</v>
      </c>
      <c r="J94" s="1103"/>
      <c r="K94" s="956"/>
      <c r="M94" s="975" t="s">
        <v>1558</v>
      </c>
      <c r="N94" s="1182">
        <v>1.0</v>
      </c>
      <c r="O94" s="1099">
        <v>1.0</v>
      </c>
      <c r="P94" s="1099">
        <v>1.0</v>
      </c>
      <c r="Q94" s="1097">
        <v>2.0</v>
      </c>
      <c r="R94" s="1097">
        <v>2.0</v>
      </c>
    </row>
    <row r="95">
      <c r="B95" s="975" t="s">
        <v>1559</v>
      </c>
      <c r="C95" s="976">
        <f t="shared" ref="C95:I95" si="61">10+(C94-1)*2</f>
        <v>12</v>
      </c>
      <c r="D95" s="976">
        <f t="shared" si="61"/>
        <v>14</v>
      </c>
      <c r="E95" s="976">
        <f t="shared" si="61"/>
        <v>16</v>
      </c>
      <c r="F95" s="976">
        <f t="shared" si="61"/>
        <v>18</v>
      </c>
      <c r="G95" s="976">
        <f t="shared" si="61"/>
        <v>20</v>
      </c>
      <c r="H95" s="976">
        <f t="shared" si="61"/>
        <v>22</v>
      </c>
      <c r="I95" s="976">
        <f t="shared" si="61"/>
        <v>24</v>
      </c>
      <c r="J95" s="1102"/>
      <c r="K95" s="956"/>
      <c r="M95" s="975" t="s">
        <v>1559</v>
      </c>
      <c r="N95" s="1096">
        <v>10.0</v>
      </c>
      <c r="O95" s="1097">
        <v>10.0</v>
      </c>
      <c r="P95" s="1097">
        <v>10.0</v>
      </c>
      <c r="Q95" s="1097">
        <v>12.0</v>
      </c>
      <c r="R95" s="1097">
        <v>12.0</v>
      </c>
    </row>
    <row r="96">
      <c r="B96" s="975" t="s">
        <v>1522</v>
      </c>
      <c r="C96" s="1000" t="str">
        <f t="shared" ref="C96:I96" si="62">IF(C94&lt;4,"Basic",IF(C94&lt;7,"Advanced","Expert"))</f>
        <v>Basic</v>
      </c>
      <c r="D96" s="1000" t="str">
        <f t="shared" si="62"/>
        <v>Basic</v>
      </c>
      <c r="E96" s="1000" t="str">
        <f t="shared" si="62"/>
        <v>Advanced</v>
      </c>
      <c r="F96" s="1000" t="str">
        <f t="shared" si="62"/>
        <v>Advanced</v>
      </c>
      <c r="G96" s="1000" t="str">
        <f t="shared" si="62"/>
        <v>Advanced</v>
      </c>
      <c r="H96" s="1000" t="str">
        <f t="shared" si="62"/>
        <v>Expert</v>
      </c>
      <c r="I96" s="1000" t="str">
        <f t="shared" si="62"/>
        <v>Expert</v>
      </c>
      <c r="J96" s="956"/>
      <c r="K96" s="956"/>
      <c r="M96" s="975" t="s">
        <v>1522</v>
      </c>
      <c r="N96" s="976" t="s">
        <v>1240</v>
      </c>
      <c r="O96" s="976" t="s">
        <v>1240</v>
      </c>
      <c r="P96" s="976" t="s">
        <v>1240</v>
      </c>
      <c r="Q96" s="976" t="s">
        <v>1240</v>
      </c>
      <c r="R96" s="976" t="s">
        <v>1240</v>
      </c>
    </row>
    <row r="97">
      <c r="B97" s="1129" t="s">
        <v>1377</v>
      </c>
      <c r="C97" s="1040">
        <f t="shared" ref="C97:I97" si="63">C$89*C$90+C98*C100</f>
        <v>46.8</v>
      </c>
      <c r="D97" s="1040">
        <f t="shared" si="63"/>
        <v>97.2</v>
      </c>
      <c r="E97" s="1040">
        <f t="shared" si="63"/>
        <v>182.4</v>
      </c>
      <c r="F97" s="1040">
        <f t="shared" si="63"/>
        <v>334.8</v>
      </c>
      <c r="G97" s="1040">
        <f t="shared" si="63"/>
        <v>644.4</v>
      </c>
      <c r="H97" s="1040">
        <f t="shared" si="63"/>
        <v>1374</v>
      </c>
      <c r="I97" s="1040">
        <f t="shared" si="63"/>
        <v>3304.8</v>
      </c>
      <c r="J97" s="1103">
        <v>2.0</v>
      </c>
      <c r="K97" s="956"/>
    </row>
    <row r="98">
      <c r="B98" s="974" t="s">
        <v>1372</v>
      </c>
      <c r="C98" s="913">
        <f t="shared" ref="C98:I98" si="64">C$90*C99</f>
        <v>240</v>
      </c>
      <c r="D98" s="913">
        <f t="shared" si="64"/>
        <v>270</v>
      </c>
      <c r="E98" s="913">
        <f t="shared" si="64"/>
        <v>300</v>
      </c>
      <c r="F98" s="913">
        <f t="shared" si="64"/>
        <v>330</v>
      </c>
      <c r="G98" s="913">
        <f t="shared" si="64"/>
        <v>360</v>
      </c>
      <c r="H98" s="913">
        <f t="shared" si="64"/>
        <v>390</v>
      </c>
      <c r="I98" s="913">
        <f t="shared" si="64"/>
        <v>420</v>
      </c>
      <c r="J98" s="1103"/>
      <c r="K98" s="956"/>
    </row>
    <row r="99">
      <c r="B99" s="975" t="s">
        <v>1227</v>
      </c>
      <c r="C99" s="913">
        <f t="shared" ref="C99:I99" si="65">C$92*$J97</f>
        <v>8</v>
      </c>
      <c r="D99" s="913">
        <f t="shared" si="65"/>
        <v>9</v>
      </c>
      <c r="E99" s="913">
        <f t="shared" si="65"/>
        <v>10</v>
      </c>
      <c r="F99" s="913">
        <f t="shared" si="65"/>
        <v>11</v>
      </c>
      <c r="G99" s="913">
        <f t="shared" si="65"/>
        <v>12</v>
      </c>
      <c r="H99" s="913">
        <f t="shared" si="65"/>
        <v>13</v>
      </c>
      <c r="I99" s="913">
        <f t="shared" si="65"/>
        <v>14</v>
      </c>
      <c r="J99" s="1103"/>
      <c r="K99" s="956"/>
    </row>
    <row r="100">
      <c r="B100" s="975" t="s">
        <v>1373</v>
      </c>
      <c r="C100" s="913">
        <f t="shared" ref="C100:I100" si="66">(0.02*C101)*C101</f>
        <v>0.18</v>
      </c>
      <c r="D100" s="913">
        <f t="shared" si="66"/>
        <v>0.32</v>
      </c>
      <c r="E100" s="913">
        <f t="shared" si="66"/>
        <v>0.5</v>
      </c>
      <c r="F100" s="914">
        <f t="shared" si="66"/>
        <v>0.72</v>
      </c>
      <c r="G100" s="913">
        <f t="shared" si="66"/>
        <v>0.98</v>
      </c>
      <c r="H100" s="913">
        <f t="shared" si="66"/>
        <v>1.28</v>
      </c>
      <c r="I100" s="913">
        <f t="shared" si="66"/>
        <v>1.62</v>
      </c>
      <c r="J100" s="1103"/>
      <c r="K100" s="956"/>
    </row>
    <row r="101">
      <c r="B101" s="975" t="s">
        <v>1558</v>
      </c>
      <c r="C101" s="913">
        <f t="shared" ref="C101:I101" si="67">C94+1</f>
        <v>3</v>
      </c>
      <c r="D101" s="913">
        <f t="shared" si="67"/>
        <v>4</v>
      </c>
      <c r="E101" s="913">
        <f t="shared" si="67"/>
        <v>5</v>
      </c>
      <c r="F101" s="913">
        <f t="shared" si="67"/>
        <v>6</v>
      </c>
      <c r="G101" s="913">
        <f t="shared" si="67"/>
        <v>7</v>
      </c>
      <c r="H101" s="913">
        <f t="shared" si="67"/>
        <v>8</v>
      </c>
      <c r="I101" s="913">
        <f t="shared" si="67"/>
        <v>9</v>
      </c>
      <c r="J101" s="1103"/>
      <c r="K101" s="956"/>
    </row>
    <row r="102">
      <c r="B102" s="975" t="s">
        <v>1559</v>
      </c>
      <c r="C102" s="976">
        <f t="shared" ref="C102:I102" si="68">10+(C101-1)*2</f>
        <v>14</v>
      </c>
      <c r="D102" s="976">
        <f t="shared" si="68"/>
        <v>16</v>
      </c>
      <c r="E102" s="976">
        <f t="shared" si="68"/>
        <v>18</v>
      </c>
      <c r="F102" s="976">
        <f t="shared" si="68"/>
        <v>20</v>
      </c>
      <c r="G102" s="976">
        <f t="shared" si="68"/>
        <v>22</v>
      </c>
      <c r="H102" s="976">
        <f t="shared" si="68"/>
        <v>24</v>
      </c>
      <c r="I102" s="976">
        <f t="shared" si="68"/>
        <v>26</v>
      </c>
      <c r="J102" s="1102"/>
      <c r="K102" s="956"/>
    </row>
    <row r="103">
      <c r="B103" s="975" t="s">
        <v>1522</v>
      </c>
      <c r="C103" s="1000" t="str">
        <f t="shared" ref="C103:I103" si="69">IF(C101&lt;4,"Basic",IF(C101&lt;7,"Advanced","Expert"))</f>
        <v>Basic</v>
      </c>
      <c r="D103" s="1000" t="str">
        <f t="shared" si="69"/>
        <v>Advanced</v>
      </c>
      <c r="E103" s="1000" t="str">
        <f t="shared" si="69"/>
        <v>Advanced</v>
      </c>
      <c r="F103" s="1000" t="str">
        <f t="shared" si="69"/>
        <v>Advanced</v>
      </c>
      <c r="G103" s="1000" t="str">
        <f t="shared" si="69"/>
        <v>Expert</v>
      </c>
      <c r="H103" s="1000" t="str">
        <f t="shared" si="69"/>
        <v>Expert</v>
      </c>
      <c r="I103" s="1000" t="str">
        <f t="shared" si="69"/>
        <v>Expert</v>
      </c>
      <c r="J103" s="956"/>
      <c r="K103" s="956"/>
    </row>
    <row r="104">
      <c r="B104" s="958" t="s">
        <v>1378</v>
      </c>
      <c r="C104" s="1040">
        <f t="shared" ref="C104:I104" si="70">C$89*C$90+C105*C107</f>
        <v>118.8</v>
      </c>
      <c r="D104" s="1040">
        <f t="shared" si="70"/>
        <v>213.3</v>
      </c>
      <c r="E104" s="1040">
        <f t="shared" si="70"/>
        <v>356.4</v>
      </c>
      <c r="F104" s="1040">
        <f t="shared" si="70"/>
        <v>582.3</v>
      </c>
      <c r="G104" s="1040">
        <f t="shared" si="70"/>
        <v>982.8</v>
      </c>
      <c r="H104" s="1040">
        <f t="shared" si="70"/>
        <v>1822.5</v>
      </c>
      <c r="I104" s="1040">
        <f t="shared" si="70"/>
        <v>3884.4</v>
      </c>
      <c r="J104" s="1103">
        <v>3.0</v>
      </c>
      <c r="K104" s="956"/>
    </row>
    <row r="105">
      <c r="B105" s="974" t="s">
        <v>1372</v>
      </c>
      <c r="C105" s="913">
        <f t="shared" ref="C105:I105" si="71">C$90*C106</f>
        <v>360</v>
      </c>
      <c r="D105" s="913">
        <f t="shared" si="71"/>
        <v>405</v>
      </c>
      <c r="E105" s="913">
        <f t="shared" si="71"/>
        <v>450</v>
      </c>
      <c r="F105" s="913">
        <f t="shared" si="71"/>
        <v>495</v>
      </c>
      <c r="G105" s="913">
        <f t="shared" si="71"/>
        <v>540</v>
      </c>
      <c r="H105" s="913">
        <f t="shared" si="71"/>
        <v>585</v>
      </c>
      <c r="I105" s="913">
        <f t="shared" si="71"/>
        <v>630</v>
      </c>
      <c r="J105" s="1103"/>
      <c r="K105" s="956"/>
    </row>
    <row r="106">
      <c r="B106" s="975" t="s">
        <v>1227</v>
      </c>
      <c r="C106" s="913">
        <f t="shared" ref="C106:I106" si="72">C$92*$J104</f>
        <v>12</v>
      </c>
      <c r="D106" s="913">
        <f t="shared" si="72"/>
        <v>13.5</v>
      </c>
      <c r="E106" s="913">
        <f t="shared" si="72"/>
        <v>15</v>
      </c>
      <c r="F106" s="913">
        <f t="shared" si="72"/>
        <v>16.5</v>
      </c>
      <c r="G106" s="913">
        <f t="shared" si="72"/>
        <v>18</v>
      </c>
      <c r="H106" s="913">
        <f t="shared" si="72"/>
        <v>19.5</v>
      </c>
      <c r="I106" s="913">
        <f t="shared" si="72"/>
        <v>21</v>
      </c>
      <c r="J106" s="1103"/>
      <c r="K106" s="956"/>
    </row>
    <row r="107">
      <c r="B107" s="975" t="s">
        <v>1373</v>
      </c>
      <c r="C107" s="913">
        <f t="shared" ref="C107:I107" si="73">(0.02*C108)*C108</f>
        <v>0.32</v>
      </c>
      <c r="D107" s="913">
        <f t="shared" si="73"/>
        <v>0.5</v>
      </c>
      <c r="E107" s="914">
        <f t="shared" si="73"/>
        <v>0.72</v>
      </c>
      <c r="F107" s="913">
        <f t="shared" si="73"/>
        <v>0.98</v>
      </c>
      <c r="G107" s="913">
        <f t="shared" si="73"/>
        <v>1.28</v>
      </c>
      <c r="H107" s="913">
        <f t="shared" si="73"/>
        <v>1.62</v>
      </c>
      <c r="I107" s="913">
        <f t="shared" si="73"/>
        <v>2</v>
      </c>
      <c r="J107" s="1103"/>
      <c r="K107" s="956"/>
    </row>
    <row r="108">
      <c r="B108" s="975" t="s">
        <v>1558</v>
      </c>
      <c r="C108" s="913">
        <f t="shared" ref="C108:I108" si="74">C101+1</f>
        <v>4</v>
      </c>
      <c r="D108" s="913">
        <f t="shared" si="74"/>
        <v>5</v>
      </c>
      <c r="E108" s="913">
        <f t="shared" si="74"/>
        <v>6</v>
      </c>
      <c r="F108" s="913">
        <f t="shared" si="74"/>
        <v>7</v>
      </c>
      <c r="G108" s="913">
        <f t="shared" si="74"/>
        <v>8</v>
      </c>
      <c r="H108" s="913">
        <f t="shared" si="74"/>
        <v>9</v>
      </c>
      <c r="I108" s="913">
        <f t="shared" si="74"/>
        <v>10</v>
      </c>
      <c r="J108" s="1103"/>
      <c r="K108" s="956"/>
    </row>
    <row r="109">
      <c r="B109" s="975" t="s">
        <v>1559</v>
      </c>
      <c r="C109" s="976">
        <f t="shared" ref="C109:I109" si="75">10+(C108-1)*2</f>
        <v>16</v>
      </c>
      <c r="D109" s="976">
        <f t="shared" si="75"/>
        <v>18</v>
      </c>
      <c r="E109" s="976">
        <f t="shared" si="75"/>
        <v>20</v>
      </c>
      <c r="F109" s="976">
        <f t="shared" si="75"/>
        <v>22</v>
      </c>
      <c r="G109" s="976">
        <f t="shared" si="75"/>
        <v>24</v>
      </c>
      <c r="H109" s="976">
        <f t="shared" si="75"/>
        <v>26</v>
      </c>
      <c r="I109" s="976">
        <f t="shared" si="75"/>
        <v>28</v>
      </c>
      <c r="J109" s="1102"/>
      <c r="K109" s="956"/>
    </row>
    <row r="110">
      <c r="B110" s="975" t="s">
        <v>1522</v>
      </c>
      <c r="C110" s="1000" t="str">
        <f t="shared" ref="C110:I110" si="76">IF(C108&lt;4,"Basic",IF(C108&lt;7,"Advanced","Expert"))</f>
        <v>Advanced</v>
      </c>
      <c r="D110" s="1000" t="str">
        <f t="shared" si="76"/>
        <v>Advanced</v>
      </c>
      <c r="E110" s="1000" t="str">
        <f t="shared" si="76"/>
        <v>Advanced</v>
      </c>
      <c r="F110" s="1000" t="str">
        <f t="shared" si="76"/>
        <v>Expert</v>
      </c>
      <c r="G110" s="1000" t="str">
        <f t="shared" si="76"/>
        <v>Expert</v>
      </c>
      <c r="H110" s="1000" t="str">
        <f t="shared" si="76"/>
        <v>Expert</v>
      </c>
      <c r="I110" s="1000" t="str">
        <f t="shared" si="76"/>
        <v>Expert</v>
      </c>
      <c r="J110" s="956"/>
      <c r="K110" s="956"/>
    </row>
    <row r="111">
      <c r="B111" s="958" t="s">
        <v>1379</v>
      </c>
      <c r="C111" s="1040">
        <f t="shared" ref="C111:I111" si="77">C$89*C$90+C112*C114</f>
        <v>243.6</v>
      </c>
      <c r="D111" s="1040">
        <f t="shared" si="77"/>
        <v>399.6</v>
      </c>
      <c r="E111" s="1040">
        <f t="shared" si="77"/>
        <v>620.4</v>
      </c>
      <c r="F111" s="1040">
        <f t="shared" si="77"/>
        <v>942</v>
      </c>
      <c r="G111" s="1040">
        <f t="shared" si="77"/>
        <v>1458</v>
      </c>
      <c r="H111" s="1040">
        <f t="shared" si="77"/>
        <v>2434.8</v>
      </c>
      <c r="I111" s="1040">
        <f t="shared" si="77"/>
        <v>4657.2</v>
      </c>
      <c r="J111" s="1103">
        <v>4.0</v>
      </c>
      <c r="K111" s="956"/>
    </row>
    <row r="112">
      <c r="B112" s="974" t="s">
        <v>1372</v>
      </c>
      <c r="C112" s="913">
        <f t="shared" ref="C112:I112" si="78">C$90*C113</f>
        <v>480</v>
      </c>
      <c r="D112" s="913">
        <f t="shared" si="78"/>
        <v>540</v>
      </c>
      <c r="E112" s="913">
        <f t="shared" si="78"/>
        <v>600</v>
      </c>
      <c r="F112" s="913">
        <f t="shared" si="78"/>
        <v>660</v>
      </c>
      <c r="G112" s="913">
        <f t="shared" si="78"/>
        <v>720</v>
      </c>
      <c r="H112" s="913">
        <f t="shared" si="78"/>
        <v>780</v>
      </c>
      <c r="I112" s="913">
        <f t="shared" si="78"/>
        <v>840</v>
      </c>
      <c r="J112" s="1102"/>
      <c r="K112" s="956"/>
    </row>
    <row r="113">
      <c r="B113" s="975" t="s">
        <v>1227</v>
      </c>
      <c r="C113" s="913">
        <f t="shared" ref="C113:I113" si="79">C$92*$J111</f>
        <v>16</v>
      </c>
      <c r="D113" s="913">
        <f t="shared" si="79"/>
        <v>18</v>
      </c>
      <c r="E113" s="913">
        <f t="shared" si="79"/>
        <v>20</v>
      </c>
      <c r="F113" s="913">
        <f t="shared" si="79"/>
        <v>22</v>
      </c>
      <c r="G113" s="913">
        <f t="shared" si="79"/>
        <v>24</v>
      </c>
      <c r="H113" s="913">
        <f t="shared" si="79"/>
        <v>26</v>
      </c>
      <c r="I113" s="913">
        <f t="shared" si="79"/>
        <v>28</v>
      </c>
      <c r="J113" s="1102"/>
      <c r="K113" s="956"/>
    </row>
    <row r="114">
      <c r="B114" s="975" t="s">
        <v>1373</v>
      </c>
      <c r="C114" s="913">
        <f t="shared" ref="C114:I114" si="80">(0.02*C115)*C115</f>
        <v>0.5</v>
      </c>
      <c r="D114" s="914">
        <f t="shared" si="80"/>
        <v>0.72</v>
      </c>
      <c r="E114" s="913">
        <f t="shared" si="80"/>
        <v>0.98</v>
      </c>
      <c r="F114" s="913">
        <f t="shared" si="80"/>
        <v>1.28</v>
      </c>
      <c r="G114" s="913">
        <f t="shared" si="80"/>
        <v>1.62</v>
      </c>
      <c r="H114" s="913">
        <f t="shared" si="80"/>
        <v>2</v>
      </c>
      <c r="I114" s="913">
        <f t="shared" si="80"/>
        <v>2.42</v>
      </c>
      <c r="J114" s="1102"/>
      <c r="K114" s="956"/>
    </row>
    <row r="115">
      <c r="B115" s="975" t="s">
        <v>1558</v>
      </c>
      <c r="C115" s="913">
        <f t="shared" ref="C115:I115" si="81">C108+1</f>
        <v>5</v>
      </c>
      <c r="D115" s="913">
        <f t="shared" si="81"/>
        <v>6</v>
      </c>
      <c r="E115" s="913">
        <f t="shared" si="81"/>
        <v>7</v>
      </c>
      <c r="F115" s="913">
        <f t="shared" si="81"/>
        <v>8</v>
      </c>
      <c r="G115" s="913">
        <f t="shared" si="81"/>
        <v>9</v>
      </c>
      <c r="H115" s="913">
        <f t="shared" si="81"/>
        <v>10</v>
      </c>
      <c r="I115" s="913">
        <f t="shared" si="81"/>
        <v>11</v>
      </c>
      <c r="J115" s="1102"/>
      <c r="K115" s="956"/>
    </row>
    <row r="116">
      <c r="B116" s="975" t="s">
        <v>1559</v>
      </c>
      <c r="C116" s="976">
        <f t="shared" ref="C116:I116" si="82">10+(C115-1)*2</f>
        <v>18</v>
      </c>
      <c r="D116" s="976">
        <f t="shared" si="82"/>
        <v>20</v>
      </c>
      <c r="E116" s="976">
        <f t="shared" si="82"/>
        <v>22</v>
      </c>
      <c r="F116" s="976">
        <f t="shared" si="82"/>
        <v>24</v>
      </c>
      <c r="G116" s="976">
        <f t="shared" si="82"/>
        <v>26</v>
      </c>
      <c r="H116" s="976">
        <f t="shared" si="82"/>
        <v>28</v>
      </c>
      <c r="I116" s="976">
        <f t="shared" si="82"/>
        <v>30</v>
      </c>
      <c r="J116" s="1102"/>
      <c r="K116" s="956"/>
    </row>
    <row r="117">
      <c r="B117" s="975" t="s">
        <v>1522</v>
      </c>
      <c r="C117" s="1000" t="str">
        <f t="shared" ref="C117:I117" si="83">IF(C115&lt;4,"Basic",IF(C115&lt;7,"Advanced","Expert"))</f>
        <v>Advanced</v>
      </c>
      <c r="D117" s="1000" t="str">
        <f t="shared" si="83"/>
        <v>Advanced</v>
      </c>
      <c r="E117" s="1000" t="str">
        <f t="shared" si="83"/>
        <v>Expert</v>
      </c>
      <c r="F117" s="1000" t="str">
        <f t="shared" si="83"/>
        <v>Expert</v>
      </c>
      <c r="G117" s="1000" t="str">
        <f t="shared" si="83"/>
        <v>Expert</v>
      </c>
      <c r="H117" s="1000" t="str">
        <f t="shared" si="83"/>
        <v>Expert</v>
      </c>
      <c r="I117" s="1000" t="str">
        <f t="shared" si="83"/>
        <v>Expert</v>
      </c>
      <c r="J117" s="956"/>
      <c r="K117" s="956"/>
    </row>
    <row r="118">
      <c r="K118" s="956"/>
    </row>
    <row r="119">
      <c r="K119" s="956"/>
    </row>
    <row r="120">
      <c r="B120" s="946" t="s">
        <v>314</v>
      </c>
      <c r="C120" s="453"/>
      <c r="D120" s="453"/>
      <c r="E120" s="453"/>
      <c r="G120" s="453"/>
      <c r="H120" s="453"/>
      <c r="I120" s="453"/>
      <c r="J120" s="956"/>
      <c r="K120" s="956"/>
      <c r="M120" s="946" t="s">
        <v>1502</v>
      </c>
    </row>
    <row r="121">
      <c r="B121" s="426" t="s">
        <v>1591</v>
      </c>
      <c r="J121" s="956"/>
      <c r="K121" s="956"/>
      <c r="M121" s="426" t="s">
        <v>1503</v>
      </c>
    </row>
    <row r="122">
      <c r="J122" s="956"/>
      <c r="K122" s="956"/>
    </row>
    <row r="123">
      <c r="B123" s="453" t="s">
        <v>1358</v>
      </c>
      <c r="C123" s="1117" t="s">
        <v>1177</v>
      </c>
      <c r="J123" s="956"/>
      <c r="K123" s="956"/>
      <c r="L123" s="956"/>
      <c r="M123" s="677" t="s">
        <v>1592</v>
      </c>
      <c r="N123" s="1117" t="s">
        <v>1164</v>
      </c>
      <c r="U123" s="956"/>
    </row>
    <row r="124">
      <c r="B124" s="453" t="s">
        <v>1511</v>
      </c>
      <c r="C124" s="1118">
        <f>VLOOKUP(C123,B190:I193,2,0)</f>
        <v>1</v>
      </c>
      <c r="J124" s="956"/>
      <c r="K124" s="956"/>
      <c r="L124" s="956"/>
      <c r="M124" s="453" t="s">
        <v>1511</v>
      </c>
      <c r="N124" s="1118">
        <f>VLOOKUP(N123,B199:I200,2,0)</f>
        <v>0.1</v>
      </c>
      <c r="U124" s="956"/>
    </row>
    <row r="125">
      <c r="B125" s="453" t="s">
        <v>1512</v>
      </c>
      <c r="C125" s="1118">
        <f>VLOOKUP(C123,B190:I193,3,0)</f>
        <v>1</v>
      </c>
      <c r="J125" s="956"/>
      <c r="K125" s="956"/>
      <c r="L125" s="956"/>
      <c r="M125" s="453" t="s">
        <v>1512</v>
      </c>
      <c r="N125" s="1118">
        <f>VLOOKUP(N123,B199:I200,3,0)</f>
        <v>0.3</v>
      </c>
      <c r="U125" s="956"/>
    </row>
    <row r="126">
      <c r="B126" s="677" t="s">
        <v>1227</v>
      </c>
      <c r="C126" s="1118">
        <f>VLOOKUP(C123,B190:I193,4,0)</f>
        <v>5</v>
      </c>
      <c r="J126" s="956"/>
      <c r="K126" s="956"/>
      <c r="L126" s="956"/>
      <c r="M126" s="677" t="s">
        <v>1227</v>
      </c>
      <c r="N126" s="1118">
        <f>VLOOKUP(N123,B199:I200,4,0)</f>
        <v>0.6</v>
      </c>
      <c r="U126" s="956"/>
    </row>
    <row r="127">
      <c r="B127" s="453" t="s">
        <v>1360</v>
      </c>
      <c r="C127" s="1118">
        <f>VLOOKUP(C123,B190:I193,6,0)</f>
        <v>1</v>
      </c>
      <c r="J127" s="956"/>
      <c r="K127" s="956"/>
      <c r="L127" s="956"/>
      <c r="M127" s="453" t="s">
        <v>1360</v>
      </c>
      <c r="N127" s="1118">
        <f>VLOOKUP(N123,B199:I200,6,0)</f>
        <v>1</v>
      </c>
      <c r="U127" s="956"/>
    </row>
    <row r="128">
      <c r="J128" s="956"/>
      <c r="K128" s="956"/>
      <c r="L128" s="956"/>
      <c r="U128" s="956"/>
    </row>
    <row r="129">
      <c r="B129" s="1183" t="s">
        <v>1362</v>
      </c>
      <c r="C129" s="1184" t="str">
        <f>'Materials and tools'!D23</f>
        <v>Bronze</v>
      </c>
      <c r="D129" s="1184" t="str">
        <f>'Materials and tools'!E23</f>
        <v>Iron</v>
      </c>
      <c r="E129" s="1184" t="str">
        <f>'Materials and tools'!F23</f>
        <v>Steel</v>
      </c>
      <c r="F129" s="1184" t="str">
        <f>'Materials and tools'!H23</f>
        <v>Cavril</v>
      </c>
      <c r="G129" s="1184" t="str">
        <f>'Materials and tools'!I23</f>
        <v>Gramant</v>
      </c>
      <c r="H129" s="1184" t="str">
        <f>'Materials and tools'!J23</f>
        <v>Leoryte</v>
      </c>
      <c r="J129" s="957" t="s">
        <v>1363</v>
      </c>
      <c r="L129" s="956"/>
      <c r="M129" s="1119" t="s">
        <v>1362</v>
      </c>
      <c r="N129" s="955" t="str">
        <f>'Materials and tools'!D23</f>
        <v>Bronze</v>
      </c>
      <c r="O129" s="955" t="str">
        <f>'Materials and tools'!E23</f>
        <v>Iron</v>
      </c>
      <c r="P129" s="955" t="str">
        <f>'Materials and tools'!F23</f>
        <v>Steel</v>
      </c>
      <c r="Q129" s="955" t="str">
        <f>'Materials and tools'!G23</f>
        <v>Wootz steel</v>
      </c>
      <c r="R129" s="955" t="str">
        <f>'Materials and tools'!H23</f>
        <v>Cavril</v>
      </c>
      <c r="S129" s="955" t="str">
        <f>'Materials and tools'!I23</f>
        <v>Gramant</v>
      </c>
      <c r="T129" s="955" t="str">
        <f>'Materials and tools'!J23</f>
        <v>Leoryte</v>
      </c>
      <c r="U129" s="957" t="s">
        <v>1363</v>
      </c>
    </row>
    <row r="130">
      <c r="B130" s="1120" t="s">
        <v>1513</v>
      </c>
      <c r="C130" s="1155" t="str">
        <f>'Materials and tools'!E65</f>
        <v>Hazel</v>
      </c>
      <c r="D130" s="1155" t="str">
        <f>'Materials and tools'!F65</f>
        <v>Maple</v>
      </c>
      <c r="E130" s="1155" t="str">
        <f>'Materials and tools'!G65</f>
        <v>Ash</v>
      </c>
      <c r="F130" s="1155" t="str">
        <f>'Materials and tools'!I65</f>
        <v>Cedar</v>
      </c>
      <c r="G130" s="1155" t="str">
        <f>'Materials and tools'!J65</f>
        <v>Corkwood</v>
      </c>
      <c r="H130" s="1155" t="str">
        <f>'Materials and tools'!K65</f>
        <v>Yew</v>
      </c>
      <c r="J130" s="1102"/>
      <c r="L130" s="956"/>
      <c r="M130" s="1120" t="s">
        <v>1513</v>
      </c>
      <c r="N130" s="1121" t="s">
        <v>1514</v>
      </c>
      <c r="O130" s="1121" t="s">
        <v>1514</v>
      </c>
      <c r="P130" s="1121" t="s">
        <v>1514</v>
      </c>
      <c r="Q130" s="1121" t="s">
        <v>1514</v>
      </c>
      <c r="R130" s="1121" t="s">
        <v>1514</v>
      </c>
      <c r="S130" s="1121" t="s">
        <v>1514</v>
      </c>
      <c r="T130" s="1121" t="s">
        <v>1514</v>
      </c>
      <c r="U130" s="1102"/>
    </row>
    <row r="131">
      <c r="B131" s="958" t="s">
        <v>1364</v>
      </c>
      <c r="C131" s="1122">
        <f t="shared" ref="C131:H131" si="84">C132*C134+C133*C135+C140*C142+C138*C139</f>
        <v>0.96</v>
      </c>
      <c r="D131" s="1122">
        <f t="shared" si="84"/>
        <v>2.96</v>
      </c>
      <c r="E131" s="1122">
        <f t="shared" si="84"/>
        <v>8.23</v>
      </c>
      <c r="F131" s="1122">
        <f t="shared" si="84"/>
        <v>58.97</v>
      </c>
      <c r="G131" s="1122">
        <f t="shared" si="84"/>
        <v>165.38</v>
      </c>
      <c r="H131" s="1122">
        <f t="shared" si="84"/>
        <v>478.71</v>
      </c>
      <c r="J131" s="1102"/>
      <c r="L131" s="956"/>
      <c r="M131" s="958" t="s">
        <v>1364</v>
      </c>
      <c r="N131" s="1122">
        <f t="shared" ref="N131:T131" si="85">N132*N134+N133*N135+N140*N142+N138*N139</f>
        <v>0.0718</v>
      </c>
      <c r="O131" s="1122">
        <f t="shared" si="85"/>
        <v>0.2102</v>
      </c>
      <c r="P131" s="1122">
        <f t="shared" si="85"/>
        <v>0.6172</v>
      </c>
      <c r="Q131" s="1122">
        <f t="shared" si="85"/>
        <v>1.7062</v>
      </c>
      <c r="R131" s="1122">
        <f t="shared" si="85"/>
        <v>4.748</v>
      </c>
      <c r="S131" s="1122">
        <f t="shared" si="85"/>
        <v>13.4378</v>
      </c>
      <c r="T131" s="1122">
        <f t="shared" si="85"/>
        <v>38.9692</v>
      </c>
      <c r="U131" s="1102"/>
    </row>
    <row r="132">
      <c r="B132" s="1185" t="s">
        <v>1515</v>
      </c>
      <c r="C132" s="1186">
        <f>'Materials and tools'!D24</f>
        <v>0.5</v>
      </c>
      <c r="D132" s="1186">
        <f>'Materials and tools'!E24</f>
        <v>1.51</v>
      </c>
      <c r="E132" s="1186">
        <f>'Materials and tools'!F24</f>
        <v>4.57</v>
      </c>
      <c r="F132" s="1186">
        <f>'Materials and tools'!H24</f>
        <v>41.55</v>
      </c>
      <c r="G132" s="1186">
        <f>'Materials and tools'!I24</f>
        <v>124.72</v>
      </c>
      <c r="H132" s="1186">
        <f>'Materials and tools'!J24</f>
        <v>374.71</v>
      </c>
      <c r="J132" s="1103"/>
      <c r="L132" s="956"/>
      <c r="M132" s="963" t="s">
        <v>1515</v>
      </c>
      <c r="N132" s="964">
        <f>'Materials and tools'!D24</f>
        <v>0.5</v>
      </c>
      <c r="O132" s="964">
        <f>'Materials and tools'!E24</f>
        <v>1.51</v>
      </c>
      <c r="P132" s="964">
        <f>'Materials and tools'!F24</f>
        <v>4.57</v>
      </c>
      <c r="Q132" s="964">
        <f>'Materials and tools'!G24</f>
        <v>13.784</v>
      </c>
      <c r="R132" s="964">
        <f>'Materials and tools'!H24</f>
        <v>41.55</v>
      </c>
      <c r="S132" s="964">
        <f>'Materials and tools'!I24</f>
        <v>124.72</v>
      </c>
      <c r="T132" s="964">
        <f>'Materials and tools'!J24</f>
        <v>374.71</v>
      </c>
      <c r="U132" s="1103"/>
    </row>
    <row r="133">
      <c r="B133" s="1123" t="s">
        <v>1516</v>
      </c>
      <c r="C133" s="1124">
        <f>'Materials and tools'!E66</f>
        <v>0.12</v>
      </c>
      <c r="D133" s="1124">
        <f>'Materials and tools'!F66</f>
        <v>0.36</v>
      </c>
      <c r="E133" s="1124">
        <f>'Materials and tools'!G66</f>
        <v>1.08</v>
      </c>
      <c r="F133" s="1124">
        <f>'Materials and tools'!I66</f>
        <v>9.72</v>
      </c>
      <c r="G133" s="1124">
        <f>'Materials and tools'!J66</f>
        <v>29.16</v>
      </c>
      <c r="H133" s="1124">
        <f>'Materials and tools'!K66</f>
        <v>87.48</v>
      </c>
      <c r="J133" s="1103"/>
      <c r="M133" s="1123" t="s">
        <v>1516</v>
      </c>
      <c r="N133" s="1124">
        <f>'Materials and tools'!$D$66</f>
        <v>0.01</v>
      </c>
      <c r="O133" s="1124">
        <f>'Materials and tools'!$D$66</f>
        <v>0.01</v>
      </c>
      <c r="P133" s="1124">
        <f>'Materials and tools'!$D$66</f>
        <v>0.01</v>
      </c>
      <c r="Q133" s="1124">
        <f>'Materials and tools'!$D$66</f>
        <v>0.01</v>
      </c>
      <c r="R133" s="1124">
        <f>'Materials and tools'!$D$66</f>
        <v>0.01</v>
      </c>
      <c r="S133" s="1124">
        <f>'Materials and tools'!$D$66</f>
        <v>0.01</v>
      </c>
      <c r="T133" s="1124">
        <f>'Materials and tools'!$D$66</f>
        <v>0.01</v>
      </c>
      <c r="U133" s="1103"/>
    </row>
    <row r="134">
      <c r="B134" s="1187" t="s">
        <v>1517</v>
      </c>
      <c r="C134" s="1188">
        <f t="shared" ref="C134:C135" si="88">C124</f>
        <v>1</v>
      </c>
      <c r="D134" s="1188">
        <f t="shared" ref="D134:H134" si="86">$C$134</f>
        <v>1</v>
      </c>
      <c r="E134" s="1188">
        <f t="shared" si="86"/>
        <v>1</v>
      </c>
      <c r="F134" s="1188">
        <f t="shared" si="86"/>
        <v>1</v>
      </c>
      <c r="G134" s="1188">
        <f t="shared" si="86"/>
        <v>1</v>
      </c>
      <c r="H134" s="1188">
        <f t="shared" si="86"/>
        <v>1</v>
      </c>
      <c r="J134" s="1103"/>
      <c r="M134" s="965" t="s">
        <v>1517</v>
      </c>
      <c r="N134" s="966">
        <f t="shared" ref="N134:T134" si="87">$N$124</f>
        <v>0.1</v>
      </c>
      <c r="O134" s="966">
        <f t="shared" si="87"/>
        <v>0.1</v>
      </c>
      <c r="P134" s="966">
        <f t="shared" si="87"/>
        <v>0.1</v>
      </c>
      <c r="Q134" s="966">
        <f t="shared" si="87"/>
        <v>0.1</v>
      </c>
      <c r="R134" s="966">
        <f t="shared" si="87"/>
        <v>0.1</v>
      </c>
      <c r="S134" s="966">
        <f t="shared" si="87"/>
        <v>0.1</v>
      </c>
      <c r="T134" s="966">
        <f t="shared" si="87"/>
        <v>0.1</v>
      </c>
      <c r="U134" s="1103"/>
    </row>
    <row r="135">
      <c r="B135" s="1125" t="s">
        <v>1518</v>
      </c>
      <c r="C135" s="1126">
        <f t="shared" si="88"/>
        <v>1</v>
      </c>
      <c r="D135" s="1126">
        <f t="shared" ref="D135:H135" si="89">$C$135</f>
        <v>1</v>
      </c>
      <c r="E135" s="1126">
        <f t="shared" si="89"/>
        <v>1</v>
      </c>
      <c r="F135" s="1126">
        <f t="shared" si="89"/>
        <v>1</v>
      </c>
      <c r="G135" s="1126">
        <f t="shared" si="89"/>
        <v>1</v>
      </c>
      <c r="H135" s="1126">
        <f t="shared" si="89"/>
        <v>1</v>
      </c>
      <c r="J135" s="1103"/>
      <c r="M135" s="1125" t="s">
        <v>1518</v>
      </c>
      <c r="N135" s="1126">
        <f t="shared" ref="N135:T135" si="90">$N$125</f>
        <v>0.3</v>
      </c>
      <c r="O135" s="1126">
        <f t="shared" si="90"/>
        <v>0.3</v>
      </c>
      <c r="P135" s="1126">
        <f t="shared" si="90"/>
        <v>0.3</v>
      </c>
      <c r="Q135" s="1126">
        <f t="shared" si="90"/>
        <v>0.3</v>
      </c>
      <c r="R135" s="1126">
        <f t="shared" si="90"/>
        <v>0.3</v>
      </c>
      <c r="S135" s="1126">
        <f t="shared" si="90"/>
        <v>0.3</v>
      </c>
      <c r="T135" s="1126">
        <f t="shared" si="90"/>
        <v>0.3</v>
      </c>
      <c r="U135" s="1103"/>
    </row>
    <row r="136">
      <c r="B136" s="967" t="s">
        <v>1367</v>
      </c>
      <c r="C136" s="968" t="s">
        <v>1368</v>
      </c>
      <c r="D136" s="968" t="s">
        <v>1490</v>
      </c>
      <c r="E136" s="968" t="s">
        <v>1490</v>
      </c>
      <c r="F136" s="968" t="s">
        <v>1490</v>
      </c>
      <c r="G136" s="968" t="s">
        <v>1490</v>
      </c>
      <c r="H136" s="968" t="s">
        <v>1490</v>
      </c>
      <c r="M136" s="967" t="s">
        <v>1367</v>
      </c>
      <c r="N136" s="968" t="s">
        <v>1368</v>
      </c>
      <c r="O136" s="968" t="s">
        <v>1490</v>
      </c>
      <c r="P136" s="968" t="s">
        <v>1490</v>
      </c>
      <c r="Q136" s="968" t="s">
        <v>1490</v>
      </c>
      <c r="R136" s="968" t="s">
        <v>1490</v>
      </c>
      <c r="S136" s="968" t="s">
        <v>1490</v>
      </c>
      <c r="T136" s="968" t="s">
        <v>1490</v>
      </c>
    </row>
    <row r="137">
      <c r="B137" s="970" t="s">
        <v>1370</v>
      </c>
      <c r="C137" s="968" t="s">
        <v>1305</v>
      </c>
      <c r="D137" s="968" t="s">
        <v>1305</v>
      </c>
      <c r="E137" s="971" t="str">
        <f>'Materials and tools'!$F$151</f>
        <v>Coal</v>
      </c>
      <c r="F137" s="971" t="str">
        <f>'Materials and tools'!$F$151</f>
        <v>Coal</v>
      </c>
      <c r="G137" s="971" t="str">
        <f>'Materials and tools'!$F$151</f>
        <v>Coal</v>
      </c>
      <c r="H137" s="971" t="str">
        <f>'Materials and tools'!$F$151</f>
        <v>Coal</v>
      </c>
      <c r="M137" s="970" t="s">
        <v>1370</v>
      </c>
      <c r="N137" s="968" t="s">
        <v>1305</v>
      </c>
      <c r="O137" s="968" t="s">
        <v>1305</v>
      </c>
      <c r="P137" s="971" t="str">
        <f>'Materials and tools'!$F$151</f>
        <v>Coal</v>
      </c>
      <c r="Q137" s="971" t="str">
        <f>'Materials and tools'!$F$151</f>
        <v>Coal</v>
      </c>
      <c r="R137" s="971" t="str">
        <f>'Materials and tools'!$F$151</f>
        <v>Coal</v>
      </c>
      <c r="S137" s="971" t="str">
        <f>'Materials and tools'!$F$151</f>
        <v>Coal</v>
      </c>
      <c r="T137" s="971" t="str">
        <f>'Materials and tools'!$F$151</f>
        <v>Coal</v>
      </c>
    </row>
    <row r="138">
      <c r="B138" s="970" t="s">
        <v>1371</v>
      </c>
      <c r="C138" s="972">
        <f>'Materials and tools'!$E$152</f>
        <v>0.07</v>
      </c>
      <c r="D138" s="972">
        <f>'Materials and tools'!$E$152</f>
        <v>0.07</v>
      </c>
      <c r="E138" s="973">
        <f>'Materials and tools'!$F$152</f>
        <v>0.14</v>
      </c>
      <c r="F138" s="973">
        <f>'Materials and tools'!$F$152</f>
        <v>0.14</v>
      </c>
      <c r="G138" s="973">
        <f>'Materials and tools'!$F$152</f>
        <v>0.14</v>
      </c>
      <c r="H138" s="973">
        <f>'Materials and tools'!$F$152</f>
        <v>0.14</v>
      </c>
      <c r="M138" s="970" t="s">
        <v>1371</v>
      </c>
      <c r="N138" s="972">
        <f>'Materials and tools'!$E$152</f>
        <v>0.07</v>
      </c>
      <c r="O138" s="972">
        <f>'Materials and tools'!$E$152</f>
        <v>0.07</v>
      </c>
      <c r="P138" s="973">
        <f>'Materials and tools'!$F$152</f>
        <v>0.14</v>
      </c>
      <c r="Q138" s="973">
        <f>'Materials and tools'!$F$152</f>
        <v>0.14</v>
      </c>
      <c r="R138" s="973">
        <f>'Materials and tools'!$F$152</f>
        <v>0.14</v>
      </c>
      <c r="S138" s="973">
        <f>'Materials and tools'!$F$152</f>
        <v>0.14</v>
      </c>
      <c r="T138" s="973">
        <f>'Materials and tools'!$F$152</f>
        <v>0.14</v>
      </c>
    </row>
    <row r="139">
      <c r="B139" s="970" t="s">
        <v>1234</v>
      </c>
      <c r="C139" s="971">
        <f>Miner!$C$83*C134</f>
        <v>2</v>
      </c>
      <c r="D139" s="971">
        <f>Miner!$H$62*D134</f>
        <v>3</v>
      </c>
      <c r="E139" s="971">
        <f>Miner!$D$83*E134</f>
        <v>3</v>
      </c>
      <c r="F139" s="971">
        <f>Miner!$L$62*F134</f>
        <v>5</v>
      </c>
      <c r="G139" s="971">
        <f>Miner!$M$62*G134</f>
        <v>5</v>
      </c>
      <c r="H139" s="971">
        <f>Miner!$N$62*H134</f>
        <v>6</v>
      </c>
      <c r="M139" s="970" t="s">
        <v>1234</v>
      </c>
      <c r="N139" s="971">
        <f>VLOOKUP(N129,Lists!$K$108:$O$114,3,FALSE)*N134</f>
        <v>0.2</v>
      </c>
      <c r="O139" s="971">
        <f>VLOOKUP(O129,Lists!$K$108:$O$114,3,FALSE)*O134</f>
        <v>0.3</v>
      </c>
      <c r="P139" s="971">
        <f>VLOOKUP(P129,Lists!$K$108:$O$114,3,FALSE)*P134</f>
        <v>0.3</v>
      </c>
      <c r="Q139" s="971">
        <f>VLOOKUP(Q129,Lists!$K$108:$O$114,3,FALSE)*Q134</f>
        <v>0.4</v>
      </c>
      <c r="R139" s="971">
        <f>VLOOKUP(R129,Lists!$K$108:$O$114,3,FALSE)*R134</f>
        <v>0.5</v>
      </c>
      <c r="S139" s="971">
        <f>VLOOKUP(S129,Lists!$K$108:$O$114,3,FALSE)*S134</f>
        <v>0.5</v>
      </c>
      <c r="T139" s="971">
        <f>VLOOKUP(T129,Lists!$K$108:$O$114,3,FALSE)*T134</f>
        <v>0.6</v>
      </c>
    </row>
    <row r="140">
      <c r="B140" s="974" t="s">
        <v>1372</v>
      </c>
      <c r="C140" s="913">
        <f t="shared" ref="C140:H140" si="91">(C134+C135)*C141</f>
        <v>10</v>
      </c>
      <c r="D140" s="913">
        <f t="shared" si="91"/>
        <v>11</v>
      </c>
      <c r="E140" s="913">
        <f t="shared" si="91"/>
        <v>12</v>
      </c>
      <c r="F140" s="913">
        <f t="shared" si="91"/>
        <v>14</v>
      </c>
      <c r="G140" s="913">
        <f t="shared" si="91"/>
        <v>15</v>
      </c>
      <c r="H140" s="913">
        <f t="shared" si="91"/>
        <v>16</v>
      </c>
      <c r="J140" s="1103"/>
      <c r="M140" s="974" t="s">
        <v>1372</v>
      </c>
      <c r="N140" s="913">
        <f t="shared" ref="N140:T140" si="92">(N134+N135)*N141</f>
        <v>0.24</v>
      </c>
      <c r="O140" s="913">
        <f t="shared" si="92"/>
        <v>0.44</v>
      </c>
      <c r="P140" s="913">
        <f t="shared" si="92"/>
        <v>0.64</v>
      </c>
      <c r="Q140" s="913">
        <f t="shared" si="92"/>
        <v>0.84</v>
      </c>
      <c r="R140" s="913">
        <f t="shared" si="92"/>
        <v>1.04</v>
      </c>
      <c r="S140" s="913">
        <f t="shared" si="92"/>
        <v>1.24</v>
      </c>
      <c r="T140" s="913">
        <f t="shared" si="92"/>
        <v>1.44</v>
      </c>
      <c r="U140" s="1103"/>
    </row>
    <row r="141">
      <c r="B141" s="975" t="s">
        <v>1227</v>
      </c>
      <c r="C141" s="913">
        <f>C126</f>
        <v>5</v>
      </c>
      <c r="D141" s="913">
        <f t="shared" ref="D141:E141" si="93">C141+0.5</f>
        <v>5.5</v>
      </c>
      <c r="E141" s="913">
        <f t="shared" si="93"/>
        <v>6</v>
      </c>
      <c r="F141" s="913">
        <f>E141+0.5*2</f>
        <v>7</v>
      </c>
      <c r="G141" s="913">
        <f t="shared" ref="G141:H141" si="94">F141+0.5</f>
        <v>7.5</v>
      </c>
      <c r="H141" s="913">
        <f t="shared" si="94"/>
        <v>8</v>
      </c>
      <c r="J141" s="1103">
        <v>1.0</v>
      </c>
      <c r="M141" s="975" t="s">
        <v>1227</v>
      </c>
      <c r="N141" s="913">
        <f>N126</f>
        <v>0.6</v>
      </c>
      <c r="O141" s="913">
        <f t="shared" ref="O141:T141" si="95">N141+0.5</f>
        <v>1.1</v>
      </c>
      <c r="P141" s="913">
        <f t="shared" si="95"/>
        <v>1.6</v>
      </c>
      <c r="Q141" s="913">
        <f t="shared" si="95"/>
        <v>2.1</v>
      </c>
      <c r="R141" s="913">
        <f t="shared" si="95"/>
        <v>2.6</v>
      </c>
      <c r="S141" s="913">
        <f t="shared" si="95"/>
        <v>3.1</v>
      </c>
      <c r="T141" s="913">
        <f t="shared" si="95"/>
        <v>3.6</v>
      </c>
      <c r="U141" s="1103">
        <v>1.0</v>
      </c>
    </row>
    <row r="142">
      <c r="B142" s="975" t="s">
        <v>1373</v>
      </c>
      <c r="C142" s="913">
        <f t="shared" ref="C142:H142" si="96">(0.02*C143)*C143</f>
        <v>0.02</v>
      </c>
      <c r="D142" s="913">
        <f t="shared" si="96"/>
        <v>0.08</v>
      </c>
      <c r="E142" s="913">
        <f t="shared" si="96"/>
        <v>0.18</v>
      </c>
      <c r="F142" s="914">
        <f t="shared" si="96"/>
        <v>0.5</v>
      </c>
      <c r="G142" s="913">
        <f t="shared" si="96"/>
        <v>0.72</v>
      </c>
      <c r="H142" s="913">
        <f t="shared" si="96"/>
        <v>0.98</v>
      </c>
      <c r="J142" s="1103"/>
      <c r="M142" s="975" t="s">
        <v>1373</v>
      </c>
      <c r="N142" s="913">
        <f t="shared" ref="N142:T142" si="97">(0.02*N143)*N143</f>
        <v>0.02</v>
      </c>
      <c r="O142" s="913">
        <f t="shared" si="97"/>
        <v>0.08</v>
      </c>
      <c r="P142" s="913">
        <f t="shared" si="97"/>
        <v>0.18</v>
      </c>
      <c r="Q142" s="914">
        <f t="shared" si="97"/>
        <v>0.32</v>
      </c>
      <c r="R142" s="913">
        <f t="shared" si="97"/>
        <v>0.5</v>
      </c>
      <c r="S142" s="913">
        <f t="shared" si="97"/>
        <v>0.72</v>
      </c>
      <c r="T142" s="913">
        <f t="shared" si="97"/>
        <v>0.98</v>
      </c>
      <c r="U142" s="1103"/>
    </row>
    <row r="143">
      <c r="B143" s="1127" t="s">
        <v>1520</v>
      </c>
      <c r="C143" s="913">
        <f>C127</f>
        <v>1</v>
      </c>
      <c r="D143" s="913">
        <f t="shared" ref="D143:E143" si="98">C143+1</f>
        <v>2</v>
      </c>
      <c r="E143" s="913">
        <f t="shared" si="98"/>
        <v>3</v>
      </c>
      <c r="F143" s="913">
        <f>E143+2</f>
        <v>5</v>
      </c>
      <c r="G143" s="913">
        <f t="shared" ref="G143:H143" si="99">F143+1</f>
        <v>6</v>
      </c>
      <c r="H143" s="913">
        <f t="shared" si="99"/>
        <v>7</v>
      </c>
      <c r="J143" s="1103"/>
      <c r="M143" s="1127" t="s">
        <v>1520</v>
      </c>
      <c r="N143" s="913">
        <f>N127</f>
        <v>1</v>
      </c>
      <c r="O143" s="913">
        <f t="shared" ref="O143:T143" si="100">N143+1</f>
        <v>2</v>
      </c>
      <c r="P143" s="913">
        <f t="shared" si="100"/>
        <v>3</v>
      </c>
      <c r="Q143" s="913">
        <f t="shared" si="100"/>
        <v>4</v>
      </c>
      <c r="R143" s="913">
        <f t="shared" si="100"/>
        <v>5</v>
      </c>
      <c r="S143" s="913">
        <f t="shared" si="100"/>
        <v>6</v>
      </c>
      <c r="T143" s="913">
        <f t="shared" si="100"/>
        <v>7</v>
      </c>
      <c r="U143" s="1103"/>
    </row>
    <row r="144">
      <c r="B144" s="1127" t="s">
        <v>1593</v>
      </c>
      <c r="C144" s="913">
        <f t="shared" ref="C144:H144" si="101">20+(C143-1)*4</f>
        <v>20</v>
      </c>
      <c r="D144" s="1128">
        <f t="shared" si="101"/>
        <v>24</v>
      </c>
      <c r="E144" s="1128">
        <f t="shared" si="101"/>
        <v>28</v>
      </c>
      <c r="F144" s="1128">
        <f t="shared" si="101"/>
        <v>36</v>
      </c>
      <c r="G144" s="1128">
        <f t="shared" si="101"/>
        <v>40</v>
      </c>
      <c r="H144" s="1128">
        <f t="shared" si="101"/>
        <v>44</v>
      </c>
      <c r="J144" s="1102"/>
      <c r="M144" s="1127" t="s">
        <v>1593</v>
      </c>
      <c r="N144" s="913">
        <f t="shared" ref="N144:T144" si="102">20+(N143-1)*4</f>
        <v>20</v>
      </c>
      <c r="O144" s="1128">
        <f t="shared" si="102"/>
        <v>24</v>
      </c>
      <c r="P144" s="1128">
        <f t="shared" si="102"/>
        <v>28</v>
      </c>
      <c r="Q144" s="1128">
        <f t="shared" si="102"/>
        <v>32</v>
      </c>
      <c r="R144" s="1128">
        <f t="shared" si="102"/>
        <v>36</v>
      </c>
      <c r="S144" s="1128">
        <f t="shared" si="102"/>
        <v>40</v>
      </c>
      <c r="T144" s="1128">
        <f t="shared" si="102"/>
        <v>44</v>
      </c>
      <c r="U144" s="1102"/>
    </row>
    <row r="145">
      <c r="B145" s="975" t="s">
        <v>1522</v>
      </c>
      <c r="C145" s="916" t="s">
        <v>1240</v>
      </c>
      <c r="D145" s="916" t="s">
        <v>1240</v>
      </c>
      <c r="E145" s="916" t="s">
        <v>1240</v>
      </c>
      <c r="F145" s="916" t="s">
        <v>1253</v>
      </c>
      <c r="G145" s="916" t="s">
        <v>1253</v>
      </c>
      <c r="H145" s="916" t="s">
        <v>1266</v>
      </c>
      <c r="J145" s="956"/>
      <c r="M145" s="975" t="s">
        <v>1522</v>
      </c>
      <c r="N145" s="916" t="s">
        <v>1240</v>
      </c>
      <c r="O145" s="916" t="s">
        <v>1240</v>
      </c>
      <c r="P145" s="916" t="s">
        <v>1240</v>
      </c>
      <c r="Q145" s="916" t="s">
        <v>1253</v>
      </c>
      <c r="R145" s="916" t="s">
        <v>1253</v>
      </c>
      <c r="S145" s="916" t="s">
        <v>1266</v>
      </c>
      <c r="T145" s="916" t="s">
        <v>1266</v>
      </c>
      <c r="U145" s="956"/>
    </row>
    <row r="146">
      <c r="B146" s="975" t="s">
        <v>1376</v>
      </c>
      <c r="C146" s="916" t="s">
        <v>1240</v>
      </c>
      <c r="D146" s="916" t="s">
        <v>1240</v>
      </c>
      <c r="E146" s="916" t="s">
        <v>1240</v>
      </c>
      <c r="F146" s="916" t="s">
        <v>1253</v>
      </c>
      <c r="G146" s="916" t="s">
        <v>1253</v>
      </c>
      <c r="H146" s="916" t="s">
        <v>1266</v>
      </c>
      <c r="J146" s="956"/>
      <c r="M146" s="975" t="s">
        <v>1376</v>
      </c>
      <c r="N146" s="916" t="s">
        <v>1240</v>
      </c>
      <c r="O146" s="916" t="s">
        <v>1240</v>
      </c>
      <c r="P146" s="916" t="s">
        <v>1240</v>
      </c>
      <c r="Q146" s="916" t="s">
        <v>1253</v>
      </c>
      <c r="R146" s="916" t="s">
        <v>1253</v>
      </c>
      <c r="S146" s="916" t="s">
        <v>1266</v>
      </c>
      <c r="T146" s="916" t="s">
        <v>1266</v>
      </c>
      <c r="U146" s="956"/>
    </row>
    <row r="147">
      <c r="B147" s="1129" t="s">
        <v>1377</v>
      </c>
      <c r="C147" s="1130">
        <f t="shared" ref="C147:H147" si="103">C132*C134+C133*C135+C148*C150+C138*C139</f>
        <v>2.36</v>
      </c>
      <c r="D147" s="1130">
        <f t="shared" si="103"/>
        <v>6.04</v>
      </c>
      <c r="E147" s="1130">
        <f t="shared" si="103"/>
        <v>13.75</v>
      </c>
      <c r="F147" s="1130">
        <f t="shared" si="103"/>
        <v>72.13</v>
      </c>
      <c r="G147" s="1130">
        <f t="shared" si="103"/>
        <v>183.98</v>
      </c>
      <c r="H147" s="1122">
        <f t="shared" si="103"/>
        <v>503.99</v>
      </c>
      <c r="J147" s="1103"/>
      <c r="M147" s="1129" t="s">
        <v>1377</v>
      </c>
      <c r="N147" s="1130">
        <f t="shared" ref="N147:T147" si="104">N132*N134+N133*N135+N148*N150+N138*N139</f>
        <v>0.1054</v>
      </c>
      <c r="O147" s="1130">
        <f t="shared" si="104"/>
        <v>0.3334</v>
      </c>
      <c r="P147" s="1130">
        <f t="shared" si="104"/>
        <v>0.9116</v>
      </c>
      <c r="Q147" s="1130">
        <f t="shared" si="104"/>
        <v>2.2774</v>
      </c>
      <c r="R147" s="1130">
        <f t="shared" si="104"/>
        <v>5.7256</v>
      </c>
      <c r="S147" s="1130">
        <f t="shared" si="104"/>
        <v>14.9754</v>
      </c>
      <c r="T147" s="1130">
        <f t="shared" si="104"/>
        <v>41.2444</v>
      </c>
      <c r="U147" s="1103"/>
    </row>
    <row r="148">
      <c r="B148" s="974" t="s">
        <v>1372</v>
      </c>
      <c r="C148" s="1010">
        <f t="shared" ref="C148:H148" si="105">(C134+C135)*C149</f>
        <v>20</v>
      </c>
      <c r="D148" s="1010">
        <f t="shared" si="105"/>
        <v>22</v>
      </c>
      <c r="E148" s="1010">
        <f t="shared" si="105"/>
        <v>24</v>
      </c>
      <c r="F148" s="1010">
        <f t="shared" si="105"/>
        <v>28</v>
      </c>
      <c r="G148" s="1010">
        <f t="shared" si="105"/>
        <v>30</v>
      </c>
      <c r="H148" s="1010">
        <f t="shared" si="105"/>
        <v>32</v>
      </c>
      <c r="J148" s="1103"/>
      <c r="M148" s="974" t="s">
        <v>1372</v>
      </c>
      <c r="N148" s="1010">
        <f t="shared" ref="N148:T148" si="106">(N134+N135)*N149</f>
        <v>0.48</v>
      </c>
      <c r="O148" s="1010">
        <f t="shared" si="106"/>
        <v>0.88</v>
      </c>
      <c r="P148" s="1010">
        <f t="shared" si="106"/>
        <v>1.28</v>
      </c>
      <c r="Q148" s="1010">
        <f t="shared" si="106"/>
        <v>1.68</v>
      </c>
      <c r="R148" s="1010">
        <f t="shared" si="106"/>
        <v>2.08</v>
      </c>
      <c r="S148" s="1010">
        <f t="shared" si="106"/>
        <v>2.48</v>
      </c>
      <c r="T148" s="1010">
        <f t="shared" si="106"/>
        <v>2.88</v>
      </c>
      <c r="U148" s="1103"/>
    </row>
    <row r="149">
      <c r="B149" s="975" t="s">
        <v>1227</v>
      </c>
      <c r="C149" s="1010">
        <f t="shared" ref="C149:H149" si="107">C$141*$J149</f>
        <v>10</v>
      </c>
      <c r="D149" s="1010">
        <f t="shared" si="107"/>
        <v>11</v>
      </c>
      <c r="E149" s="1010">
        <f t="shared" si="107"/>
        <v>12</v>
      </c>
      <c r="F149" s="1010">
        <f t="shared" si="107"/>
        <v>14</v>
      </c>
      <c r="G149" s="1010">
        <f t="shared" si="107"/>
        <v>15</v>
      </c>
      <c r="H149" s="1010">
        <f t="shared" si="107"/>
        <v>16</v>
      </c>
      <c r="J149" s="1103">
        <v>2.0</v>
      </c>
      <c r="M149" s="975" t="s">
        <v>1227</v>
      </c>
      <c r="N149" s="1010">
        <f t="shared" ref="N149:T149" si="108">N$141*$U149</f>
        <v>1.2</v>
      </c>
      <c r="O149" s="1010">
        <f t="shared" si="108"/>
        <v>2.2</v>
      </c>
      <c r="P149" s="1010">
        <f t="shared" si="108"/>
        <v>3.2</v>
      </c>
      <c r="Q149" s="1010">
        <f t="shared" si="108"/>
        <v>4.2</v>
      </c>
      <c r="R149" s="1010">
        <f t="shared" si="108"/>
        <v>5.2</v>
      </c>
      <c r="S149" s="1010">
        <f t="shared" si="108"/>
        <v>6.2</v>
      </c>
      <c r="T149" s="1010">
        <f t="shared" si="108"/>
        <v>7.2</v>
      </c>
      <c r="U149" s="1103">
        <v>2.0</v>
      </c>
    </row>
    <row r="150">
      <c r="B150" s="975" t="s">
        <v>1373</v>
      </c>
      <c r="C150" s="1010">
        <f t="shared" ref="C150:H150" si="109">(0.02*C151)*C151</f>
        <v>0.08</v>
      </c>
      <c r="D150" s="1010">
        <f t="shared" si="109"/>
        <v>0.18</v>
      </c>
      <c r="E150" s="1010">
        <f t="shared" si="109"/>
        <v>0.32</v>
      </c>
      <c r="F150" s="1010">
        <f t="shared" si="109"/>
        <v>0.72</v>
      </c>
      <c r="G150" s="1010">
        <f t="shared" si="109"/>
        <v>0.98</v>
      </c>
      <c r="H150" s="1010">
        <f t="shared" si="109"/>
        <v>1.28</v>
      </c>
      <c r="J150" s="1103"/>
      <c r="M150" s="975" t="s">
        <v>1373</v>
      </c>
      <c r="N150" s="1010">
        <f t="shared" ref="N150:T150" si="110">(0.02*N151)*N151</f>
        <v>0.08</v>
      </c>
      <c r="O150" s="1010">
        <f t="shared" si="110"/>
        <v>0.18</v>
      </c>
      <c r="P150" s="1010">
        <f t="shared" si="110"/>
        <v>0.32</v>
      </c>
      <c r="Q150" s="1010">
        <f t="shared" si="110"/>
        <v>0.5</v>
      </c>
      <c r="R150" s="1010">
        <f t="shared" si="110"/>
        <v>0.72</v>
      </c>
      <c r="S150" s="1010">
        <f t="shared" si="110"/>
        <v>0.98</v>
      </c>
      <c r="T150" s="1010">
        <f t="shared" si="110"/>
        <v>1.28</v>
      </c>
      <c r="U150" s="1103"/>
    </row>
    <row r="151">
      <c r="B151" s="1127" t="s">
        <v>1520</v>
      </c>
      <c r="C151" s="1010">
        <f t="shared" ref="C151:H151" si="111">C143+1</f>
        <v>2</v>
      </c>
      <c r="D151" s="1010">
        <f t="shared" si="111"/>
        <v>3</v>
      </c>
      <c r="E151" s="1010">
        <f t="shared" si="111"/>
        <v>4</v>
      </c>
      <c r="F151" s="1010">
        <f t="shared" si="111"/>
        <v>6</v>
      </c>
      <c r="G151" s="1010">
        <f t="shared" si="111"/>
        <v>7</v>
      </c>
      <c r="H151" s="1010">
        <f t="shared" si="111"/>
        <v>8</v>
      </c>
      <c r="J151" s="1103"/>
      <c r="M151" s="1127" t="s">
        <v>1520</v>
      </c>
      <c r="N151" s="1010">
        <f t="shared" ref="N151:T151" si="112">N143+1</f>
        <v>2</v>
      </c>
      <c r="O151" s="1010">
        <f t="shared" si="112"/>
        <v>3</v>
      </c>
      <c r="P151" s="1010">
        <f t="shared" si="112"/>
        <v>4</v>
      </c>
      <c r="Q151" s="1010">
        <f t="shared" si="112"/>
        <v>5</v>
      </c>
      <c r="R151" s="1010">
        <f t="shared" si="112"/>
        <v>6</v>
      </c>
      <c r="S151" s="1010">
        <f t="shared" si="112"/>
        <v>7</v>
      </c>
      <c r="T151" s="1010">
        <f t="shared" si="112"/>
        <v>8</v>
      </c>
      <c r="U151" s="1103"/>
    </row>
    <row r="152">
      <c r="B152" s="1127" t="s">
        <v>1593</v>
      </c>
      <c r="C152" s="1010">
        <f t="shared" ref="C152:H152" si="113">20+(C151-1)*4</f>
        <v>24</v>
      </c>
      <c r="D152" s="1131">
        <f t="shared" si="113"/>
        <v>28</v>
      </c>
      <c r="E152" s="1131">
        <f t="shared" si="113"/>
        <v>32</v>
      </c>
      <c r="F152" s="1131">
        <f t="shared" si="113"/>
        <v>40</v>
      </c>
      <c r="G152" s="1131">
        <f t="shared" si="113"/>
        <v>44</v>
      </c>
      <c r="H152" s="1131">
        <f t="shared" si="113"/>
        <v>48</v>
      </c>
      <c r="J152" s="1103"/>
      <c r="M152" s="1127" t="s">
        <v>1593</v>
      </c>
      <c r="N152" s="1010">
        <f t="shared" ref="N152:T152" si="114">20+(N151-1)*4</f>
        <v>24</v>
      </c>
      <c r="O152" s="1131">
        <f t="shared" si="114"/>
        <v>28</v>
      </c>
      <c r="P152" s="1131">
        <f t="shared" si="114"/>
        <v>32</v>
      </c>
      <c r="Q152" s="1131">
        <f t="shared" si="114"/>
        <v>36</v>
      </c>
      <c r="R152" s="1131">
        <f t="shared" si="114"/>
        <v>40</v>
      </c>
      <c r="S152" s="1131">
        <f t="shared" si="114"/>
        <v>44</v>
      </c>
      <c r="T152" s="1131">
        <f t="shared" si="114"/>
        <v>48</v>
      </c>
      <c r="U152" s="1103"/>
    </row>
    <row r="153">
      <c r="B153" s="975" t="s">
        <v>1522</v>
      </c>
      <c r="C153" s="916" t="s">
        <v>1240</v>
      </c>
      <c r="D153" s="916" t="s">
        <v>1240</v>
      </c>
      <c r="E153" s="916" t="s">
        <v>1253</v>
      </c>
      <c r="F153" s="916" t="s">
        <v>1253</v>
      </c>
      <c r="G153" s="916" t="s">
        <v>1266</v>
      </c>
      <c r="H153" s="916" t="s">
        <v>1266</v>
      </c>
      <c r="J153" s="956"/>
      <c r="M153" s="975" t="s">
        <v>1522</v>
      </c>
      <c r="N153" s="916" t="s">
        <v>1240</v>
      </c>
      <c r="O153" s="916" t="s">
        <v>1240</v>
      </c>
      <c r="P153" s="916" t="s">
        <v>1253</v>
      </c>
      <c r="Q153" s="916" t="s">
        <v>1253</v>
      </c>
      <c r="R153" s="916" t="s">
        <v>1266</v>
      </c>
      <c r="S153" s="916" t="s">
        <v>1266</v>
      </c>
      <c r="T153" s="916" t="s">
        <v>1266</v>
      </c>
      <c r="U153" s="956"/>
    </row>
    <row r="154">
      <c r="B154" s="975" t="s">
        <v>1376</v>
      </c>
      <c r="C154" s="916" t="s">
        <v>1240</v>
      </c>
      <c r="D154" s="916" t="s">
        <v>1240</v>
      </c>
      <c r="E154" s="916" t="s">
        <v>1253</v>
      </c>
      <c r="F154" s="916" t="s">
        <v>1253</v>
      </c>
      <c r="G154" s="916" t="s">
        <v>1266</v>
      </c>
      <c r="H154" s="916" t="s">
        <v>1266</v>
      </c>
      <c r="J154" s="956"/>
      <c r="M154" s="975" t="s">
        <v>1376</v>
      </c>
      <c r="N154" s="916" t="s">
        <v>1240</v>
      </c>
      <c r="O154" s="916" t="s">
        <v>1240</v>
      </c>
      <c r="P154" s="916" t="s">
        <v>1253</v>
      </c>
      <c r="Q154" s="916" t="s">
        <v>1253</v>
      </c>
      <c r="R154" s="916" t="s">
        <v>1266</v>
      </c>
      <c r="S154" s="916" t="s">
        <v>1266</v>
      </c>
      <c r="T154" s="916" t="s">
        <v>1266</v>
      </c>
      <c r="U154" s="956"/>
    </row>
    <row r="155">
      <c r="B155" s="958" t="s">
        <v>1378</v>
      </c>
      <c r="C155" s="1130">
        <f t="shared" ref="C155:H155" si="115">C132*C134+C133*C135+C156*C158+C138*C139</f>
        <v>6.16</v>
      </c>
      <c r="D155" s="1130">
        <f t="shared" si="115"/>
        <v>12.64</v>
      </c>
      <c r="E155" s="1130">
        <f t="shared" si="115"/>
        <v>24.07</v>
      </c>
      <c r="F155" s="1130">
        <f t="shared" si="115"/>
        <v>93.13</v>
      </c>
      <c r="G155" s="1130">
        <f t="shared" si="115"/>
        <v>212.18</v>
      </c>
      <c r="H155" s="1122">
        <f t="shared" si="115"/>
        <v>540.79</v>
      </c>
      <c r="J155" s="1103"/>
    </row>
    <row r="156">
      <c r="B156" s="974" t="s">
        <v>1372</v>
      </c>
      <c r="C156" s="1010">
        <f t="shared" ref="C156:H156" si="116">(C134+C135)*C157</f>
        <v>30</v>
      </c>
      <c r="D156" s="1010">
        <f t="shared" si="116"/>
        <v>33</v>
      </c>
      <c r="E156" s="1010">
        <f t="shared" si="116"/>
        <v>36</v>
      </c>
      <c r="F156" s="1010">
        <f t="shared" si="116"/>
        <v>42</v>
      </c>
      <c r="G156" s="1010">
        <f t="shared" si="116"/>
        <v>45</v>
      </c>
      <c r="H156" s="1010">
        <f t="shared" si="116"/>
        <v>48</v>
      </c>
      <c r="J156" s="1103"/>
      <c r="M156" s="1108" t="s">
        <v>1524</v>
      </c>
      <c r="N156" s="953"/>
      <c r="O156" s="953"/>
      <c r="P156" s="953"/>
      <c r="Q156" s="953"/>
    </row>
    <row r="157">
      <c r="B157" s="975" t="s">
        <v>1227</v>
      </c>
      <c r="C157" s="1010">
        <f t="shared" ref="C157:H157" si="117">C$141*$J157</f>
        <v>15</v>
      </c>
      <c r="D157" s="1010">
        <f t="shared" si="117"/>
        <v>16.5</v>
      </c>
      <c r="E157" s="1010">
        <f t="shared" si="117"/>
        <v>18</v>
      </c>
      <c r="F157" s="1010">
        <f t="shared" si="117"/>
        <v>21</v>
      </c>
      <c r="G157" s="1010">
        <f t="shared" si="117"/>
        <v>22.5</v>
      </c>
      <c r="H157" s="1010">
        <f t="shared" si="117"/>
        <v>24</v>
      </c>
      <c r="J157" s="1103">
        <v>3.0</v>
      </c>
      <c r="M157" s="954" t="s">
        <v>1525</v>
      </c>
      <c r="N157" s="955" t="str">
        <f>'Materials and tools'!D23</f>
        <v>Bronze</v>
      </c>
      <c r="O157" s="955" t="str">
        <f>'Materials and tools'!E23</f>
        <v>Iron</v>
      </c>
      <c r="P157" s="955" t="str">
        <f>'Materials and tools'!F23</f>
        <v>Steel</v>
      </c>
      <c r="Q157" s="955" t="str">
        <f>'Materials and tools'!G23</f>
        <v>Wootz steel</v>
      </c>
      <c r="R157" s="955" t="str">
        <f>'Materials and tools'!H23</f>
        <v>Cavril</v>
      </c>
      <c r="S157" s="955" t="str">
        <f>'Materials and tools'!I23</f>
        <v>Gramant</v>
      </c>
      <c r="T157" s="955" t="str">
        <f>'Materials and tools'!J23</f>
        <v>Leoryte</v>
      </c>
      <c r="U157" s="1103"/>
    </row>
    <row r="158">
      <c r="B158" s="975" t="s">
        <v>1373</v>
      </c>
      <c r="C158" s="1010">
        <f t="shared" ref="C158:H158" si="118">(0.02*C159)*C159</f>
        <v>0.18</v>
      </c>
      <c r="D158" s="1010">
        <f t="shared" si="118"/>
        <v>0.32</v>
      </c>
      <c r="E158" s="1000">
        <f t="shared" si="118"/>
        <v>0.5</v>
      </c>
      <c r="F158" s="1010">
        <f t="shared" si="118"/>
        <v>0.98</v>
      </c>
      <c r="G158" s="1010">
        <f t="shared" si="118"/>
        <v>1.28</v>
      </c>
      <c r="H158" s="1010">
        <f t="shared" si="118"/>
        <v>1.62</v>
      </c>
      <c r="J158" s="1102"/>
      <c r="M158" s="961" t="s">
        <v>136</v>
      </c>
      <c r="N158" s="1111">
        <v>0.0</v>
      </c>
      <c r="O158" s="1111">
        <v>1.0</v>
      </c>
      <c r="P158" s="1111">
        <v>2.0</v>
      </c>
      <c r="Q158" s="1111">
        <v>3.0</v>
      </c>
      <c r="R158" s="1111">
        <v>4.0</v>
      </c>
      <c r="S158" s="1111">
        <v>5.0</v>
      </c>
      <c r="T158" s="1111">
        <v>6.0</v>
      </c>
    </row>
    <row r="159">
      <c r="B159" s="1127" t="s">
        <v>1520</v>
      </c>
      <c r="C159" s="1010">
        <f t="shared" ref="C159:H159" si="119">C151+1</f>
        <v>3</v>
      </c>
      <c r="D159" s="1010">
        <f t="shared" si="119"/>
        <v>4</v>
      </c>
      <c r="E159" s="1010">
        <f t="shared" si="119"/>
        <v>5</v>
      </c>
      <c r="F159" s="1010">
        <f t="shared" si="119"/>
        <v>7</v>
      </c>
      <c r="G159" s="1010">
        <f t="shared" si="119"/>
        <v>8</v>
      </c>
      <c r="H159" s="1010">
        <f t="shared" si="119"/>
        <v>9</v>
      </c>
      <c r="J159" s="1102"/>
      <c r="M159" s="961" t="s">
        <v>1216</v>
      </c>
      <c r="N159" s="962">
        <f t="shared" ref="N159:T159" si="120">N158+1</f>
        <v>1</v>
      </c>
      <c r="O159" s="962">
        <f t="shared" si="120"/>
        <v>2</v>
      </c>
      <c r="P159" s="962">
        <f t="shared" si="120"/>
        <v>3</v>
      </c>
      <c r="Q159" s="962">
        <f t="shared" si="120"/>
        <v>4</v>
      </c>
      <c r="R159" s="962">
        <f t="shared" si="120"/>
        <v>5</v>
      </c>
      <c r="S159" s="962">
        <f t="shared" si="120"/>
        <v>6</v>
      </c>
      <c r="T159" s="962">
        <f t="shared" si="120"/>
        <v>7</v>
      </c>
    </row>
    <row r="160">
      <c r="B160" s="1127" t="s">
        <v>1593</v>
      </c>
      <c r="C160" s="1010">
        <f t="shared" ref="C160:H160" si="121">20+(C159-1)*4</f>
        <v>28</v>
      </c>
      <c r="D160" s="1131">
        <f t="shared" si="121"/>
        <v>32</v>
      </c>
      <c r="E160" s="1131">
        <f t="shared" si="121"/>
        <v>36</v>
      </c>
      <c r="F160" s="1131">
        <f t="shared" si="121"/>
        <v>44</v>
      </c>
      <c r="G160" s="1131">
        <f t="shared" si="121"/>
        <v>48</v>
      </c>
      <c r="H160" s="1131">
        <f t="shared" si="121"/>
        <v>52</v>
      </c>
      <c r="J160" s="1102"/>
    </row>
    <row r="161">
      <c r="B161" s="975" t="s">
        <v>1522</v>
      </c>
      <c r="C161" s="916" t="s">
        <v>1240</v>
      </c>
      <c r="D161" s="916" t="s">
        <v>1253</v>
      </c>
      <c r="E161" s="916" t="s">
        <v>1253</v>
      </c>
      <c r="F161" s="916" t="s">
        <v>1266</v>
      </c>
      <c r="G161" s="916" t="s">
        <v>1266</v>
      </c>
      <c r="H161" s="916" t="s">
        <v>1266</v>
      </c>
      <c r="J161" s="956"/>
    </row>
    <row r="162">
      <c r="B162" s="975" t="s">
        <v>1376</v>
      </c>
      <c r="C162" s="916" t="s">
        <v>1240</v>
      </c>
      <c r="D162" s="916" t="s">
        <v>1253</v>
      </c>
      <c r="E162" s="916" t="s">
        <v>1253</v>
      </c>
      <c r="F162" s="916" t="s">
        <v>1266</v>
      </c>
      <c r="G162" s="916" t="s">
        <v>1266</v>
      </c>
      <c r="H162" s="916" t="s">
        <v>1266</v>
      </c>
      <c r="J162" s="956"/>
    </row>
    <row r="165">
      <c r="B165" s="946" t="s">
        <v>1594</v>
      </c>
      <c r="M165" s="946" t="s">
        <v>1305</v>
      </c>
      <c r="N165" s="1189" t="s">
        <v>1595</v>
      </c>
      <c r="O165" s="1189" t="s">
        <v>1596</v>
      </c>
      <c r="Q165" s="1190" t="s">
        <v>1597</v>
      </c>
    </row>
    <row r="166">
      <c r="C166" s="898"/>
      <c r="D166" s="898"/>
      <c r="E166" s="898"/>
      <c r="F166" s="898"/>
      <c r="G166" s="898"/>
      <c r="N166" s="28"/>
      <c r="O166" s="1189" t="s">
        <v>1598</v>
      </c>
    </row>
    <row r="167">
      <c r="C167" s="898" t="s">
        <v>1505</v>
      </c>
      <c r="D167" s="898" t="s">
        <v>1506</v>
      </c>
      <c r="E167" s="898" t="s">
        <v>1507</v>
      </c>
      <c r="F167" s="898" t="s">
        <v>1599</v>
      </c>
      <c r="G167" s="898" t="s">
        <v>1214</v>
      </c>
      <c r="N167" s="28"/>
      <c r="O167" s="28"/>
    </row>
    <row r="168">
      <c r="B168" s="796" t="s">
        <v>1162</v>
      </c>
      <c r="C168" s="1088">
        <v>2.0</v>
      </c>
      <c r="D168" s="1088">
        <v>3.0</v>
      </c>
      <c r="E168" s="1088">
        <v>4.0</v>
      </c>
      <c r="F168" s="1088">
        <v>1.0</v>
      </c>
      <c r="G168" s="1091">
        <f>'Materials and tools'!$E$66*C168+(D168*C168)*(0.02*F168)*F168</f>
        <v>0.36</v>
      </c>
      <c r="M168" s="1120" t="s">
        <v>1513</v>
      </c>
      <c r="N168" s="1175" t="s">
        <v>1514</v>
      </c>
      <c r="O168" s="1175" t="s">
        <v>1514</v>
      </c>
    </row>
    <row r="169">
      <c r="B169" s="796" t="s">
        <v>1165</v>
      </c>
      <c r="C169" s="1088">
        <v>3.0</v>
      </c>
      <c r="D169" s="1088">
        <v>3.5</v>
      </c>
      <c r="E169" s="1088">
        <v>6.0</v>
      </c>
      <c r="F169" s="1088">
        <v>1.0</v>
      </c>
      <c r="G169" s="1091">
        <f>'Materials and tools'!$E$66*C169+(D169*C169)*(0.02*F169)*F169</f>
        <v>0.57</v>
      </c>
      <c r="M169" s="958" t="s">
        <v>1364</v>
      </c>
      <c r="N169" s="1040">
        <f>ROUNDDOWN(O169/(O171*0.2),2)</f>
        <v>0.07</v>
      </c>
      <c r="O169" s="1176">
        <f>O170*O171+O174*O175+O176*O179</f>
        <v>1.14</v>
      </c>
    </row>
    <row r="170">
      <c r="B170" s="796" t="s">
        <v>1166</v>
      </c>
      <c r="C170" s="1088">
        <v>2.0</v>
      </c>
      <c r="D170" s="1088">
        <v>7.0</v>
      </c>
      <c r="E170" s="1088">
        <v>5.0</v>
      </c>
      <c r="F170" s="1191">
        <v>2.0</v>
      </c>
      <c r="G170" s="1091">
        <f>'Materials and tools'!$E$66*C170+(D170*C170)*(0.02*F170)*F170</f>
        <v>1.36</v>
      </c>
      <c r="M170" s="1123" t="s">
        <v>1365</v>
      </c>
      <c r="N170" s="1178"/>
      <c r="O170" s="1178">
        <f>'Materials and tools'!$D$66</f>
        <v>0.01</v>
      </c>
    </row>
    <row r="171">
      <c r="B171" s="796" t="s">
        <v>1172</v>
      </c>
      <c r="C171" s="1088">
        <v>3.0</v>
      </c>
      <c r="D171" s="1088">
        <v>8.0</v>
      </c>
      <c r="E171" s="1088">
        <v>7.0</v>
      </c>
      <c r="F171" s="1192">
        <v>2.0</v>
      </c>
      <c r="G171" s="1091">
        <f>'Materials and tools'!$E$66*C171+(D171*C171)*(0.02*F171)*F171</f>
        <v>2.28</v>
      </c>
      <c r="M171" s="1125" t="s">
        <v>1366</v>
      </c>
      <c r="N171" s="1179"/>
      <c r="O171" s="1193">
        <v>80.0</v>
      </c>
    </row>
    <row r="172">
      <c r="B172" s="1194" t="s">
        <v>908</v>
      </c>
      <c r="C172" s="1098">
        <v>1.0</v>
      </c>
      <c r="D172" s="1098">
        <v>1.0</v>
      </c>
      <c r="E172" s="1098">
        <v>5.0</v>
      </c>
      <c r="F172" s="1195">
        <v>1.0</v>
      </c>
      <c r="G172" s="1091">
        <f>'Materials and tools'!$E$66*C172+(D172*C172)*(0.02*F172)*F172</f>
        <v>0.14</v>
      </c>
      <c r="M172" s="967" t="s">
        <v>1367</v>
      </c>
      <c r="N172" s="968"/>
      <c r="O172" s="968" t="s">
        <v>32</v>
      </c>
    </row>
    <row r="173">
      <c r="B173" s="1194" t="s">
        <v>985</v>
      </c>
      <c r="C173" s="1088">
        <v>2.0</v>
      </c>
      <c r="D173" s="1088">
        <v>1.5</v>
      </c>
      <c r="E173" s="1088">
        <v>5.0</v>
      </c>
      <c r="F173" s="1088">
        <v>1.0</v>
      </c>
      <c r="G173" s="1091">
        <f>'Materials and tools'!$E$66*C173+(D173*C173)*(0.02*F173)*F173</f>
        <v>0.3</v>
      </c>
      <c r="M173" s="970" t="s">
        <v>1370</v>
      </c>
      <c r="N173" s="968"/>
      <c r="O173" s="968" t="s">
        <v>1241</v>
      </c>
    </row>
    <row r="174">
      <c r="B174" s="1196" t="s">
        <v>1600</v>
      </c>
      <c r="C174" s="1088">
        <v>5.0</v>
      </c>
      <c r="D174" s="1088">
        <v>1.0</v>
      </c>
      <c r="E174" s="1088">
        <v>4.0</v>
      </c>
      <c r="F174" s="1088">
        <v>1.0</v>
      </c>
      <c r="G174" s="1091">
        <f>'Materials and tools'!$E$66*C174+(D174*C174)*(0.02*F174)*F174</f>
        <v>0.7</v>
      </c>
      <c r="M174" s="970" t="s">
        <v>1371</v>
      </c>
      <c r="N174" s="971"/>
      <c r="O174" s="971">
        <f>'Materials and tools'!D152</f>
        <v>0.01</v>
      </c>
    </row>
    <row r="175">
      <c r="B175" s="1196" t="s">
        <v>1601</v>
      </c>
      <c r="C175" s="1088">
        <v>10.0</v>
      </c>
      <c r="D175" s="1088">
        <v>4.0</v>
      </c>
      <c r="E175" s="1088">
        <v>4.0</v>
      </c>
      <c r="F175" s="1088">
        <v>1.0</v>
      </c>
      <c r="G175" s="1091">
        <f>'Materials and tools'!$E$66*C175+(D175*C175)*(0.02*F175)*F175</f>
        <v>2</v>
      </c>
      <c r="M175" s="970" t="s">
        <v>1234</v>
      </c>
      <c r="N175" s="971"/>
      <c r="O175" s="1197">
        <v>30.0</v>
      </c>
    </row>
    <row r="176">
      <c r="B176" s="1196" t="s">
        <v>1602</v>
      </c>
      <c r="C176" s="1088">
        <v>4.0</v>
      </c>
      <c r="D176" s="1088">
        <v>4.0</v>
      </c>
      <c r="E176" s="1088">
        <v>4.0</v>
      </c>
      <c r="F176" s="1088">
        <v>1.0</v>
      </c>
      <c r="G176" s="1091">
        <f>'Materials and tools'!$E$66*C176+(D176*C176)*(0.02*F176)*F176</f>
        <v>0.8</v>
      </c>
      <c r="M176" s="975" t="s">
        <v>1603</v>
      </c>
      <c r="N176" s="1096"/>
      <c r="O176" s="1182">
        <v>2.0</v>
      </c>
    </row>
    <row r="177">
      <c r="B177" s="1196" t="s">
        <v>1604</v>
      </c>
      <c r="C177" s="1088">
        <v>8.0</v>
      </c>
      <c r="D177" s="1088">
        <v>12.0</v>
      </c>
      <c r="E177" s="1088">
        <v>4.0</v>
      </c>
      <c r="F177" s="1088">
        <v>2.0</v>
      </c>
      <c r="G177" s="1091">
        <f>'Materials and tools'!$E$66*C177+(D177*C177)*(0.02*F177)*F177</f>
        <v>8.64</v>
      </c>
      <c r="M177" s="974" t="s">
        <v>1372</v>
      </c>
      <c r="N177" s="1096"/>
      <c r="O177" s="1096">
        <f>O175*O178</f>
        <v>15</v>
      </c>
    </row>
    <row r="178">
      <c r="B178" s="1198" t="s">
        <v>1585</v>
      </c>
      <c r="C178" s="1098">
        <v>30.0</v>
      </c>
      <c r="D178" s="1098">
        <v>4.0</v>
      </c>
      <c r="E178" s="1088">
        <v>4.0</v>
      </c>
      <c r="F178" s="1098">
        <v>2.0</v>
      </c>
      <c r="G178" s="1091">
        <f>'Materials and tools'!$E$66*C178+(D178*C178)*(0.02*F178)*F178</f>
        <v>13.2</v>
      </c>
      <c r="M178" s="975" t="s">
        <v>1227</v>
      </c>
      <c r="N178" s="1182"/>
      <c r="O178" s="1182">
        <v>0.5</v>
      </c>
    </row>
    <row r="179">
      <c r="B179" s="1198" t="s">
        <v>1605</v>
      </c>
      <c r="C179" s="1098">
        <v>50.0</v>
      </c>
      <c r="D179" s="1098">
        <v>4.0</v>
      </c>
      <c r="E179" s="1088">
        <v>4.0</v>
      </c>
      <c r="F179" s="1098">
        <v>3.0</v>
      </c>
      <c r="G179" s="1091">
        <f>'Materials and tools'!$E$66*C179+(D179*C179)*(0.02*F179)*F179</f>
        <v>42</v>
      </c>
      <c r="M179" s="975" t="s">
        <v>1373</v>
      </c>
      <c r="N179" s="1096"/>
      <c r="O179" s="1096">
        <f>(0.02*O180)*O180</f>
        <v>0.02</v>
      </c>
    </row>
    <row r="180">
      <c r="B180" s="1198" t="s">
        <v>1606</v>
      </c>
      <c r="C180" s="1098">
        <v>35.0</v>
      </c>
      <c r="D180" s="1098">
        <v>5.0</v>
      </c>
      <c r="E180" s="1088">
        <v>4.0</v>
      </c>
      <c r="F180" s="1098">
        <v>4.0</v>
      </c>
      <c r="G180" s="1091">
        <f>'Materials and tools'!$E$66*C180+(D180*C180)*(0.02*F180)*F180</f>
        <v>60.2</v>
      </c>
      <c r="H180" s="13" t="s">
        <v>1607</v>
      </c>
      <c r="M180" s="975" t="s">
        <v>1558</v>
      </c>
      <c r="N180" s="1182"/>
      <c r="O180" s="1182">
        <v>1.0</v>
      </c>
    </row>
    <row r="181">
      <c r="B181" s="1198" t="s">
        <v>1608</v>
      </c>
      <c r="C181" s="1098">
        <v>120.0</v>
      </c>
      <c r="D181" s="1098">
        <v>6.0</v>
      </c>
      <c r="E181" s="1088">
        <v>4.0</v>
      </c>
      <c r="F181" s="1098">
        <v>5.0</v>
      </c>
      <c r="G181" s="1091">
        <f>'Materials and tools'!$E$66*C181+(D181*C181)*(0.02*F181)*F181</f>
        <v>374.4</v>
      </c>
      <c r="M181" s="975" t="s">
        <v>1559</v>
      </c>
      <c r="N181" s="1096"/>
      <c r="O181" s="1096">
        <v>10.0</v>
      </c>
    </row>
    <row r="182">
      <c r="B182" s="1194" t="s">
        <v>1560</v>
      </c>
      <c r="C182" s="1088">
        <v>4.0</v>
      </c>
      <c r="D182" s="1098">
        <v>1.0</v>
      </c>
      <c r="E182" s="1088">
        <f t="shared" ref="E182:E184" si="122">C182</f>
        <v>4</v>
      </c>
      <c r="F182" s="1098">
        <v>1.0</v>
      </c>
      <c r="G182" s="1091">
        <f>'Materials and tools'!$E$66*C182+(D182*C182)*(0.02*F182)*F182</f>
        <v>0.56</v>
      </c>
      <c r="M182" s="975" t="s">
        <v>1522</v>
      </c>
      <c r="N182" s="976"/>
      <c r="O182" s="976" t="s">
        <v>1240</v>
      </c>
    </row>
    <row r="183">
      <c r="B183" s="1194" t="s">
        <v>1609</v>
      </c>
      <c r="C183" s="1088">
        <v>8.0</v>
      </c>
      <c r="D183" s="1098">
        <v>1.5</v>
      </c>
      <c r="E183" s="1088">
        <f t="shared" si="122"/>
        <v>8</v>
      </c>
      <c r="F183" s="1098">
        <v>1.0</v>
      </c>
      <c r="G183" s="1091">
        <f>'Materials and tools'!$E$66*C183+(D183*C183)*(0.02*F183)*F183</f>
        <v>1.2</v>
      </c>
    </row>
    <row r="184">
      <c r="B184" s="1194" t="s">
        <v>1610</v>
      </c>
      <c r="C184" s="1088">
        <v>16.0</v>
      </c>
      <c r="D184" s="1098">
        <v>2.0</v>
      </c>
      <c r="E184" s="1088">
        <f t="shared" si="122"/>
        <v>16</v>
      </c>
      <c r="F184" s="1098">
        <v>1.0</v>
      </c>
      <c r="G184" s="1091">
        <f>'Materials and tools'!$E$66*C184+(D184*C184)*(0.02*F184)*F184</f>
        <v>2.56</v>
      </c>
    </row>
    <row r="185">
      <c r="B185" s="1199"/>
    </row>
    <row r="186">
      <c r="B186" s="1199"/>
    </row>
    <row r="187">
      <c r="B187" s="946" t="s">
        <v>1611</v>
      </c>
    </row>
    <row r="188">
      <c r="C188" s="898"/>
      <c r="D188" s="898"/>
      <c r="E188" s="898"/>
      <c r="F188" s="898"/>
      <c r="G188" s="898"/>
      <c r="H188" s="898"/>
    </row>
    <row r="189">
      <c r="C189" s="898" t="s">
        <v>1504</v>
      </c>
      <c r="D189" s="898" t="s">
        <v>1505</v>
      </c>
      <c r="E189" s="898" t="s">
        <v>1506</v>
      </c>
      <c r="F189" s="898" t="s">
        <v>1507</v>
      </c>
      <c r="G189" s="898" t="s">
        <v>1508</v>
      </c>
      <c r="H189" s="898" t="s">
        <v>1510</v>
      </c>
      <c r="I189" s="898" t="s">
        <v>1214</v>
      </c>
    </row>
    <row r="190">
      <c r="B190" s="834" t="s">
        <v>1177</v>
      </c>
      <c r="C190" s="1088">
        <v>1.0</v>
      </c>
      <c r="D190" s="1088">
        <v>1.0</v>
      </c>
      <c r="E190" s="1088">
        <v>5.0</v>
      </c>
      <c r="F190" s="1088">
        <v>5.0</v>
      </c>
      <c r="G190" s="1088">
        <v>1.0</v>
      </c>
      <c r="H190" s="1200">
        <f>'Materials and tools'!$E$152*Miner!$C$83*C190</f>
        <v>0.14</v>
      </c>
      <c r="I190" s="1091">
        <f>Carpenter!$C$132*C190+Carpenter!$C$133*D190+(C190+D190)*E190*(0.02*G190)*G190+H190</f>
        <v>0.96</v>
      </c>
    </row>
    <row r="191">
      <c r="B191" s="834" t="s">
        <v>1184</v>
      </c>
      <c r="C191" s="1088">
        <v>2.0</v>
      </c>
      <c r="D191" s="1088">
        <v>2.0</v>
      </c>
      <c r="E191" s="1088">
        <v>5.0</v>
      </c>
      <c r="F191" s="1088">
        <v>9.0</v>
      </c>
      <c r="G191" s="1088">
        <v>1.0</v>
      </c>
      <c r="H191" s="1200">
        <f>'Materials and tools'!$E$152*Miner!$C$83*C191</f>
        <v>0.28</v>
      </c>
      <c r="I191" s="1091">
        <f>Carpenter!$C$132*C191+Carpenter!$C$133*D191+(C191+D191)*E191*(0.02*G191)*G191+H191</f>
        <v>1.92</v>
      </c>
    </row>
    <row r="192">
      <c r="B192" s="850" t="s">
        <v>1188</v>
      </c>
      <c r="C192" s="1088">
        <v>3.0</v>
      </c>
      <c r="D192" s="1088">
        <v>3.0</v>
      </c>
      <c r="E192" s="1088">
        <v>5.0</v>
      </c>
      <c r="F192" s="1088">
        <v>13.0</v>
      </c>
      <c r="G192" s="1088">
        <v>1.0</v>
      </c>
      <c r="H192" s="1200">
        <f>'Materials and tools'!$E$152*Miner!$C$83*C192</f>
        <v>0.42</v>
      </c>
      <c r="I192" s="1091">
        <f>Carpenter!$C$132*C192+Carpenter!$C$133*D192+(C192+D192)*E192*(0.02*G192)*G192+H192</f>
        <v>2.88</v>
      </c>
    </row>
    <row r="193">
      <c r="B193" s="834" t="s">
        <v>1190</v>
      </c>
      <c r="C193" s="1088">
        <v>4.0</v>
      </c>
      <c r="D193" s="1088">
        <v>4.0</v>
      </c>
      <c r="E193" s="1088">
        <v>5.0</v>
      </c>
      <c r="F193" s="1088">
        <v>17.0</v>
      </c>
      <c r="G193" s="1088">
        <v>1.0</v>
      </c>
      <c r="H193" s="1200">
        <f>'Materials and tools'!$E$152*Miner!$C$83*C193</f>
        <v>0.56</v>
      </c>
      <c r="I193" s="1091">
        <f>Carpenter!$C$132*C193+Carpenter!$C$133*D193+(C193+D193)*E193*(0.02*G193)*G193+H193</f>
        <v>3.84</v>
      </c>
    </row>
    <row r="195">
      <c r="B195" s="946"/>
    </row>
    <row r="196">
      <c r="B196" s="946" t="s">
        <v>1612</v>
      </c>
    </row>
    <row r="198">
      <c r="C198" s="898" t="s">
        <v>1504</v>
      </c>
      <c r="D198" s="898" t="s">
        <v>1505</v>
      </c>
      <c r="E198" s="898" t="s">
        <v>1506</v>
      </c>
      <c r="F198" s="898" t="s">
        <v>1507</v>
      </c>
      <c r="G198" s="898" t="s">
        <v>1508</v>
      </c>
      <c r="H198" s="898" t="s">
        <v>1510</v>
      </c>
      <c r="I198" s="898" t="s">
        <v>1214</v>
      </c>
    </row>
    <row r="199">
      <c r="B199" s="881" t="s">
        <v>1164</v>
      </c>
      <c r="C199" s="1098">
        <v>0.1</v>
      </c>
      <c r="D199" s="1098">
        <v>0.3</v>
      </c>
      <c r="E199" s="1098">
        <v>0.6</v>
      </c>
      <c r="F199" s="1098">
        <v>0.5</v>
      </c>
      <c r="G199" s="1088">
        <v>1.0</v>
      </c>
      <c r="H199" s="1115">
        <f>'Materials and tools'!$E$152*Miner!$C$83*C199</f>
        <v>0.014</v>
      </c>
      <c r="I199" s="1116">
        <f>'Materials and tools'!$D$24*C199+'Materials and tools'!$D$66*D199+(C199+D199)*E199*(0.02*G199)*G199+H199</f>
        <v>0.0718</v>
      </c>
      <c r="M199" s="1201"/>
    </row>
    <row r="200">
      <c r="B200" s="881" t="s">
        <v>1613</v>
      </c>
      <c r="C200" s="1098">
        <v>0.1</v>
      </c>
      <c r="D200" s="1098">
        <v>0.2</v>
      </c>
      <c r="E200" s="1098">
        <v>0.5</v>
      </c>
      <c r="F200" s="1098">
        <v>0.5</v>
      </c>
      <c r="G200" s="1088">
        <v>1.0</v>
      </c>
      <c r="H200" s="1115">
        <f>'Materials and tools'!$E$152*Miner!$C$83*C200</f>
        <v>0.014</v>
      </c>
      <c r="I200" s="1116">
        <f>'Materials and tools'!$D$24*C200+'Materials and tools'!$D$66*D200+(C200+D200)*E200*(0.02*G200)*G200+H200</f>
        <v>0.069</v>
      </c>
    </row>
  </sheetData>
  <mergeCells count="98">
    <mergeCell ref="U62:U63"/>
    <mergeCell ref="V62:V63"/>
    <mergeCell ref="W62:W63"/>
    <mergeCell ref="X62:X63"/>
    <mergeCell ref="Y62:Y63"/>
    <mergeCell ref="Z62:Z63"/>
    <mergeCell ref="AA62:AA63"/>
    <mergeCell ref="U60:U61"/>
    <mergeCell ref="V60:V61"/>
    <mergeCell ref="W60:W61"/>
    <mergeCell ref="X60:X61"/>
    <mergeCell ref="Y60:Y61"/>
    <mergeCell ref="Z60:Z61"/>
    <mergeCell ref="AA60:AA61"/>
    <mergeCell ref="U66:U67"/>
    <mergeCell ref="V66:V67"/>
    <mergeCell ref="W66:W67"/>
    <mergeCell ref="X66:X67"/>
    <mergeCell ref="Y66:Y67"/>
    <mergeCell ref="Z66:Z67"/>
    <mergeCell ref="AA66:AA67"/>
    <mergeCell ref="U64:U65"/>
    <mergeCell ref="V64:V65"/>
    <mergeCell ref="W64:W65"/>
    <mergeCell ref="X64:X65"/>
    <mergeCell ref="Y64:Y65"/>
    <mergeCell ref="Z64:Z65"/>
    <mergeCell ref="AA64:AA65"/>
    <mergeCell ref="L70:L71"/>
    <mergeCell ref="L72:L73"/>
    <mergeCell ref="L74:L75"/>
    <mergeCell ref="L76:L77"/>
    <mergeCell ref="L52:L53"/>
    <mergeCell ref="L54:L55"/>
    <mergeCell ref="L56:L57"/>
    <mergeCell ref="L60:L61"/>
    <mergeCell ref="L62:L63"/>
    <mergeCell ref="L64:L65"/>
    <mergeCell ref="L66:L67"/>
    <mergeCell ref="U70:U71"/>
    <mergeCell ref="V70:V71"/>
    <mergeCell ref="W70:W71"/>
    <mergeCell ref="X70:X71"/>
    <mergeCell ref="Y70:Y71"/>
    <mergeCell ref="Z70:Z71"/>
    <mergeCell ref="AA70:AA71"/>
    <mergeCell ref="U76:U77"/>
    <mergeCell ref="V76:V77"/>
    <mergeCell ref="W76:W77"/>
    <mergeCell ref="X76:X77"/>
    <mergeCell ref="Y76:Y77"/>
    <mergeCell ref="Z76:Z77"/>
    <mergeCell ref="AA76:AA77"/>
    <mergeCell ref="U72:U73"/>
    <mergeCell ref="V72:V73"/>
    <mergeCell ref="W72:W73"/>
    <mergeCell ref="X72:X73"/>
    <mergeCell ref="Y72:Y73"/>
    <mergeCell ref="Z72:Z73"/>
    <mergeCell ref="AA72:AA73"/>
    <mergeCell ref="Y50:Y51"/>
    <mergeCell ref="Z50:Z51"/>
    <mergeCell ref="AA50:AA51"/>
    <mergeCell ref="V52:V53"/>
    <mergeCell ref="W52:W53"/>
    <mergeCell ref="Y52:Y53"/>
    <mergeCell ref="Z52:Z53"/>
    <mergeCell ref="AA52:AA53"/>
    <mergeCell ref="L47:L49"/>
    <mergeCell ref="M47:T47"/>
    <mergeCell ref="L50:L51"/>
    <mergeCell ref="V50:V51"/>
    <mergeCell ref="W50:W51"/>
    <mergeCell ref="X50:X51"/>
    <mergeCell ref="X52:X53"/>
    <mergeCell ref="Z54:Z55"/>
    <mergeCell ref="AA54:AA55"/>
    <mergeCell ref="U56:U57"/>
    <mergeCell ref="V56:V57"/>
    <mergeCell ref="W56:W57"/>
    <mergeCell ref="X56:X57"/>
    <mergeCell ref="Y56:Y57"/>
    <mergeCell ref="Z56:Z57"/>
    <mergeCell ref="AA56:AA57"/>
    <mergeCell ref="U50:U51"/>
    <mergeCell ref="U52:U53"/>
    <mergeCell ref="U54:U55"/>
    <mergeCell ref="V54:V55"/>
    <mergeCell ref="W54:W55"/>
    <mergeCell ref="X54:X55"/>
    <mergeCell ref="Y54:Y55"/>
    <mergeCell ref="U74:U75"/>
    <mergeCell ref="V74:V75"/>
    <mergeCell ref="W74:W75"/>
    <mergeCell ref="X74:X75"/>
    <mergeCell ref="Y74:Y75"/>
    <mergeCell ref="Z74:Z75"/>
    <mergeCell ref="AA74:AA75"/>
  </mergeCells>
  <dataValidations>
    <dataValidation type="list" allowBlank="1" showErrorMessage="1" sqref="C8">
      <formula1>Carpenter!$B$168:$B$173</formula1>
    </dataValidation>
    <dataValidation type="list" allowBlank="1" showErrorMessage="1" sqref="C82">
      <formula1>Carpenter!$B$174:$B$181</formula1>
    </dataValidation>
    <dataValidation type="list" allowBlank="1" showErrorMessage="1" sqref="C41">
      <formula1>Carpenter!$B$182:$B$184</formula1>
    </dataValidation>
    <dataValidation type="list" allowBlank="1" showErrorMessage="1" sqref="N123">
      <formula1>Carpenter!$B$199:$B$200</formula1>
    </dataValidation>
    <dataValidation type="list" allowBlank="1" showErrorMessage="1" sqref="C123">
      <formula1>Carpenter!$B$190:$B$193</formula1>
    </dataValidation>
  </dataValidations>
  <hyperlinks>
    <hyperlink r:id="rId2" ref="Q165"/>
  </hyperlinks>
  <drawing r:id="rId3"/>
  <legacyDrawing r:id="rId4"/>
</worksheet>
</file>